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"/>
    </mc:Choice>
  </mc:AlternateContent>
  <xr:revisionPtr revIDLastSave="0" documentId="13_ncr:1_{F4FA5F06-8131-4FF8-93E6-3230B59D3428}" xr6:coauthVersionLast="47" xr6:coauthVersionMax="47" xr10:uidLastSave="{00000000-0000-0000-0000-000000000000}"/>
  <bookViews>
    <workbookView xWindow="-110" yWindow="-110" windowWidth="19420" windowHeight="10300" firstSheet="9" activeTab="12" xr2:uid="{00000000-000D-0000-FFFF-FFFF00000000}"/>
  </bookViews>
  <sheets>
    <sheet name="Budget" sheetId="1" state="hidden" r:id="rId1"/>
    <sheet name="Customers" sheetId="2" state="hidden" r:id="rId2"/>
    <sheet name="Financial_Transactions" sheetId="3" state="hidden" r:id="rId3"/>
    <sheet name="Headcount" sheetId="4" state="hidden" r:id="rId4"/>
    <sheet name="Vendors" sheetId="5" state="hidden" r:id="rId5"/>
    <sheet name="EDA_Overview" sheetId="9" r:id="rId6"/>
    <sheet name="EDA_Descriptive_Stats" sheetId="10" r:id="rId7"/>
    <sheet name="KPI" sheetId="7" r:id="rId8"/>
    <sheet name="DISTRIBUTION ANALYSIS (HISTOGRA" sheetId="11" r:id="rId9"/>
    <sheet name="EDA_Outlier_Analysis" sheetId="12" r:id="rId10"/>
    <sheet name="EDA_Time_Series" sheetId="13" r:id="rId11"/>
    <sheet name="EDA_Time_Trends_Charts" sheetId="14" r:id="rId12"/>
    <sheet name="EDA_Trend_Insights" sheetId="15" r:id="rId13"/>
  </sheets>
  <definedNames>
    <definedName name="_xlnm._FilterDatabase" localSheetId="2" hidden="1">Financial_Transactions!$S$1:$S$10401</definedName>
    <definedName name="_xlchart.v1.0" hidden="1">Financial_Transactions!$O$1</definedName>
    <definedName name="_xlchart.v1.1" hidden="1">Financial_Transactions!$O$2:$O$10401</definedName>
    <definedName name="_xlchart.v1.2" hidden="1">Budget!$H$1</definedName>
    <definedName name="_xlchart.v1.3" hidden="1">Budget!$H$2:$H$73</definedName>
    <definedName name="_xlchart.v1.4" hidden="1">Financial_Transactions!$N$1</definedName>
    <definedName name="_xlchart.v1.5" hidden="1">Financial_Transactions!$N$2:$N$10401</definedName>
    <definedName name="_xlchart.v1.6" hidden="1">Financial_Transactions!$P$1</definedName>
    <definedName name="_xlchart.v1.7" hidden="1">Financial_Transactions!$P$2:$P$10401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3" l="1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7" i="13"/>
  <c r="D7" i="13"/>
  <c r="F7" i="13" s="1"/>
  <c r="D19" i="13"/>
  <c r="F19" i="13" s="1"/>
  <c r="D20" i="13"/>
  <c r="F20" i="13" s="1"/>
  <c r="D21" i="13"/>
  <c r="F21" i="13" s="1"/>
  <c r="D22" i="13"/>
  <c r="F22" i="13" s="1"/>
  <c r="D23" i="13"/>
  <c r="F23" i="13" s="1"/>
  <c r="D24" i="13"/>
  <c r="F24" i="13" s="1"/>
  <c r="D25" i="13"/>
  <c r="F25" i="13" s="1"/>
  <c r="D26" i="13"/>
  <c r="F26" i="13" s="1"/>
  <c r="D27" i="13"/>
  <c r="F27" i="13" s="1"/>
  <c r="D28" i="13"/>
  <c r="F28" i="13" s="1"/>
  <c r="D29" i="13"/>
  <c r="F29" i="13" s="1"/>
  <c r="D30" i="13"/>
  <c r="F30" i="13" s="1"/>
  <c r="D8" i="13"/>
  <c r="F8" i="13" s="1"/>
  <c r="D9" i="13"/>
  <c r="F9" i="13" s="1"/>
  <c r="D10" i="13"/>
  <c r="F10" i="13" s="1"/>
  <c r="D11" i="13"/>
  <c r="F11" i="13" s="1"/>
  <c r="D12" i="13"/>
  <c r="F12" i="13" s="1"/>
  <c r="D13" i="13"/>
  <c r="F13" i="13" s="1"/>
  <c r="D14" i="13"/>
  <c r="F14" i="13" s="1"/>
  <c r="D15" i="13"/>
  <c r="F15" i="13" s="1"/>
  <c r="D16" i="13"/>
  <c r="F16" i="13" s="1"/>
  <c r="D17" i="13"/>
  <c r="F17" i="13" s="1"/>
  <c r="D18" i="13"/>
  <c r="F18" i="13" s="1"/>
  <c r="R4" i="3"/>
  <c r="R5" i="3"/>
  <c r="R7" i="3"/>
  <c r="R8" i="3"/>
  <c r="R10" i="3"/>
  <c r="R11" i="3"/>
  <c r="R12" i="3"/>
  <c r="R13" i="3"/>
  <c r="R15" i="3"/>
  <c r="R16" i="3"/>
  <c r="R17" i="3"/>
  <c r="R18" i="3"/>
  <c r="R19" i="3"/>
  <c r="R20" i="3"/>
  <c r="R21" i="3"/>
  <c r="R22" i="3"/>
  <c r="R24" i="3"/>
  <c r="R25" i="3"/>
  <c r="R29" i="3"/>
  <c r="R30" i="3"/>
  <c r="R31" i="3"/>
  <c r="R32" i="3"/>
  <c r="R34" i="3"/>
  <c r="R35" i="3"/>
  <c r="R38" i="3"/>
  <c r="R39" i="3"/>
  <c r="R42" i="3"/>
  <c r="R43" i="3"/>
  <c r="R45" i="3"/>
  <c r="R49" i="3"/>
  <c r="R52" i="3"/>
  <c r="R53" i="3"/>
  <c r="R60" i="3"/>
  <c r="R61" i="3"/>
  <c r="R62" i="3"/>
  <c r="R63" i="3"/>
  <c r="R64" i="3"/>
  <c r="R65" i="3"/>
  <c r="R66" i="3"/>
  <c r="R70" i="3"/>
  <c r="R73" i="3"/>
  <c r="R74" i="3"/>
  <c r="R75" i="3"/>
  <c r="R76" i="3"/>
  <c r="R77" i="3"/>
  <c r="R78" i="3"/>
  <c r="R80" i="3"/>
  <c r="R81" i="3"/>
  <c r="R82" i="3"/>
  <c r="R85" i="3"/>
  <c r="R86" i="3"/>
  <c r="R87" i="3"/>
  <c r="R88" i="3"/>
  <c r="R89" i="3"/>
  <c r="R90" i="3"/>
  <c r="R91" i="3"/>
  <c r="R93" i="3"/>
  <c r="R95" i="3"/>
  <c r="R96" i="3"/>
  <c r="R97" i="3"/>
  <c r="R98" i="3"/>
  <c r="R104" i="3"/>
  <c r="R107" i="3"/>
  <c r="R108" i="3"/>
  <c r="R109" i="3"/>
  <c r="R110" i="3"/>
  <c r="R111" i="3"/>
  <c r="R114" i="3"/>
  <c r="R116" i="3"/>
  <c r="R118" i="3"/>
  <c r="R119" i="3"/>
  <c r="R120" i="3"/>
  <c r="R121" i="3"/>
  <c r="R123" i="3"/>
  <c r="R124" i="3"/>
  <c r="R125" i="3"/>
  <c r="R128" i="3"/>
  <c r="R129" i="3"/>
  <c r="R130" i="3"/>
  <c r="R131" i="3"/>
  <c r="R132" i="3"/>
  <c r="R134" i="3"/>
  <c r="R135" i="3"/>
  <c r="R137" i="3"/>
  <c r="R139" i="3"/>
  <c r="R140" i="3"/>
  <c r="R143" i="3"/>
  <c r="R144" i="3"/>
  <c r="R145" i="3"/>
  <c r="R147" i="3"/>
  <c r="R148" i="3"/>
  <c r="R149" i="3"/>
  <c r="R153" i="3"/>
  <c r="R154" i="3"/>
  <c r="R155" i="3"/>
  <c r="R156" i="3"/>
  <c r="R158" i="3"/>
  <c r="R162" i="3"/>
  <c r="R163" i="3"/>
  <c r="R164" i="3"/>
  <c r="R166" i="3"/>
  <c r="R168" i="3"/>
  <c r="R171" i="3"/>
  <c r="R173" i="3"/>
  <c r="R174" i="3"/>
  <c r="R175" i="3"/>
  <c r="R176" i="3"/>
  <c r="R178" i="3"/>
  <c r="R179" i="3"/>
  <c r="R182" i="3"/>
  <c r="R183" i="3"/>
  <c r="R186" i="3"/>
  <c r="R187" i="3"/>
  <c r="R188" i="3"/>
  <c r="R189" i="3"/>
  <c r="R190" i="3"/>
  <c r="R192" i="3"/>
  <c r="R193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8" i="3"/>
  <c r="R209" i="3"/>
  <c r="R210" i="3"/>
  <c r="R211" i="3"/>
  <c r="R212" i="3"/>
  <c r="R214" i="3"/>
  <c r="R215" i="3"/>
  <c r="R216" i="3"/>
  <c r="R217" i="3"/>
  <c r="R219" i="3"/>
  <c r="R220" i="3"/>
  <c r="R221" i="3"/>
  <c r="R222" i="3"/>
  <c r="R223" i="3"/>
  <c r="R225" i="3"/>
  <c r="R228" i="3"/>
  <c r="R229" i="3"/>
  <c r="R232" i="3"/>
  <c r="R233" i="3"/>
  <c r="R237" i="3"/>
  <c r="R238" i="3"/>
  <c r="R239" i="3"/>
  <c r="R240" i="3"/>
  <c r="R241" i="3"/>
  <c r="R243" i="3"/>
  <c r="R245" i="3"/>
  <c r="R247" i="3"/>
  <c r="R248" i="3"/>
  <c r="R249" i="3"/>
  <c r="R253" i="3"/>
  <c r="R254" i="3"/>
  <c r="R255" i="3"/>
  <c r="R258" i="3"/>
  <c r="R259" i="3"/>
  <c r="R262" i="3"/>
  <c r="R266" i="3"/>
  <c r="R268" i="3"/>
  <c r="R269" i="3"/>
  <c r="R271" i="3"/>
  <c r="R272" i="3"/>
  <c r="R275" i="3"/>
  <c r="R276" i="3"/>
  <c r="R278" i="3"/>
  <c r="R279" i="3"/>
  <c r="R280" i="3"/>
  <c r="R283" i="3"/>
  <c r="R285" i="3"/>
  <c r="R287" i="3"/>
  <c r="R288" i="3"/>
  <c r="R290" i="3"/>
  <c r="R292" i="3"/>
  <c r="R294" i="3"/>
  <c r="R295" i="3"/>
  <c r="R296" i="3"/>
  <c r="R298" i="3"/>
  <c r="R300" i="3"/>
  <c r="R301" i="3"/>
  <c r="R302" i="3"/>
  <c r="R304" i="3"/>
  <c r="R305" i="3"/>
  <c r="R307" i="3"/>
  <c r="R310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6" i="3"/>
  <c r="R329" i="3"/>
  <c r="R332" i="3"/>
  <c r="R334" i="3"/>
  <c r="R335" i="3"/>
  <c r="R337" i="3"/>
  <c r="R338" i="3"/>
  <c r="R339" i="3"/>
  <c r="R340" i="3"/>
  <c r="R341" i="3"/>
  <c r="R342" i="3"/>
  <c r="R343" i="3"/>
  <c r="R346" i="3"/>
  <c r="R347" i="3"/>
  <c r="R348" i="3"/>
  <c r="R351" i="3"/>
  <c r="R353" i="3"/>
  <c r="R354" i="3"/>
  <c r="R355" i="3"/>
  <c r="R356" i="3"/>
  <c r="R357" i="3"/>
  <c r="R358" i="3"/>
  <c r="R359" i="3"/>
  <c r="R361" i="3"/>
  <c r="R362" i="3"/>
  <c r="R363" i="3"/>
  <c r="R365" i="3"/>
  <c r="R366" i="3"/>
  <c r="R367" i="3"/>
  <c r="R368" i="3"/>
  <c r="R369" i="3"/>
  <c r="R370" i="3"/>
  <c r="R371" i="3"/>
  <c r="R374" i="3"/>
  <c r="R375" i="3"/>
  <c r="R376" i="3"/>
  <c r="R377" i="3"/>
  <c r="R379" i="3"/>
  <c r="R380" i="3"/>
  <c r="R381" i="3"/>
  <c r="R382" i="3"/>
  <c r="R383" i="3"/>
  <c r="R385" i="3"/>
  <c r="R386" i="3"/>
  <c r="R387" i="3"/>
  <c r="R388" i="3"/>
  <c r="R389" i="3"/>
  <c r="R392" i="3"/>
  <c r="R396" i="3"/>
  <c r="R397" i="3"/>
  <c r="R398" i="3"/>
  <c r="R399" i="3"/>
  <c r="R400" i="3"/>
  <c r="R401" i="3"/>
  <c r="R402" i="3"/>
  <c r="R404" i="3"/>
  <c r="R405" i="3"/>
  <c r="R406" i="3"/>
  <c r="R409" i="3"/>
  <c r="R410" i="3"/>
  <c r="R412" i="3"/>
  <c r="R415" i="3"/>
  <c r="R417" i="3"/>
  <c r="R418" i="3"/>
  <c r="R420" i="3"/>
  <c r="R421" i="3"/>
  <c r="R422" i="3"/>
  <c r="R423" i="3"/>
  <c r="R424" i="3"/>
  <c r="R425" i="3"/>
  <c r="R426" i="3"/>
  <c r="R427" i="3"/>
  <c r="R429" i="3"/>
  <c r="R430" i="3"/>
  <c r="R436" i="3"/>
  <c r="R439" i="3"/>
  <c r="R441" i="3"/>
  <c r="R443" i="3"/>
  <c r="R444" i="3"/>
  <c r="R445" i="3"/>
  <c r="R446" i="3"/>
  <c r="R447" i="3"/>
  <c r="R448" i="3"/>
  <c r="R449" i="3"/>
  <c r="R455" i="3"/>
  <c r="R456" i="3"/>
  <c r="R457" i="3"/>
  <c r="R458" i="3"/>
  <c r="R459" i="3"/>
  <c r="R460" i="3"/>
  <c r="R462" i="3"/>
  <c r="R463" i="3"/>
  <c r="R464" i="3"/>
  <c r="R465" i="3"/>
  <c r="R466" i="3"/>
  <c r="R467" i="3"/>
  <c r="R468" i="3"/>
  <c r="R469" i="3"/>
  <c r="R470" i="3"/>
  <c r="R473" i="3"/>
  <c r="R474" i="3"/>
  <c r="R475" i="3"/>
  <c r="R478" i="3"/>
  <c r="R480" i="3"/>
  <c r="R481" i="3"/>
  <c r="R482" i="3"/>
  <c r="R484" i="3"/>
  <c r="R485" i="3"/>
  <c r="R486" i="3"/>
  <c r="R488" i="3"/>
  <c r="R489" i="3"/>
  <c r="R490" i="3"/>
  <c r="R491" i="3"/>
  <c r="R495" i="3"/>
  <c r="R497" i="3"/>
  <c r="R499" i="3"/>
  <c r="R503" i="3"/>
  <c r="R504" i="3"/>
  <c r="R505" i="3"/>
  <c r="R506" i="3"/>
  <c r="R508" i="3"/>
  <c r="R509" i="3"/>
  <c r="R510" i="3"/>
  <c r="R511" i="3"/>
  <c r="R512" i="3"/>
  <c r="R513" i="3"/>
  <c r="R516" i="3"/>
  <c r="R517" i="3"/>
  <c r="R518" i="3"/>
  <c r="R519" i="3"/>
  <c r="R520" i="3"/>
  <c r="R521" i="3"/>
  <c r="R524" i="3"/>
  <c r="R525" i="3"/>
  <c r="R526" i="3"/>
  <c r="R528" i="3"/>
  <c r="R529" i="3"/>
  <c r="R532" i="3"/>
  <c r="R534" i="3"/>
  <c r="R535" i="3"/>
  <c r="R538" i="3"/>
  <c r="R539" i="3"/>
  <c r="R542" i="3"/>
  <c r="R544" i="3"/>
  <c r="R545" i="3"/>
  <c r="R546" i="3"/>
  <c r="R548" i="3"/>
  <c r="R550" i="3"/>
  <c r="R551" i="3"/>
  <c r="R553" i="3"/>
  <c r="R556" i="3"/>
  <c r="R558" i="3"/>
  <c r="R559" i="3"/>
  <c r="R560" i="3"/>
  <c r="R562" i="3"/>
  <c r="R565" i="3"/>
  <c r="R566" i="3"/>
  <c r="R568" i="3"/>
  <c r="R571" i="3"/>
  <c r="R572" i="3"/>
  <c r="R573" i="3"/>
  <c r="R574" i="3"/>
  <c r="R575" i="3"/>
  <c r="R577" i="3"/>
  <c r="R578" i="3"/>
  <c r="R580" i="3"/>
  <c r="R581" i="3"/>
  <c r="R582" i="3"/>
  <c r="R585" i="3"/>
  <c r="R587" i="3"/>
  <c r="R588" i="3"/>
  <c r="R589" i="3"/>
  <c r="R591" i="3"/>
  <c r="R593" i="3"/>
  <c r="R594" i="3"/>
  <c r="R595" i="3"/>
  <c r="R596" i="3"/>
  <c r="R597" i="3"/>
  <c r="R598" i="3"/>
  <c r="R599" i="3"/>
  <c r="R600" i="3"/>
  <c r="R601" i="3"/>
  <c r="R603" i="3"/>
  <c r="R605" i="3"/>
  <c r="R607" i="3"/>
  <c r="R608" i="3"/>
  <c r="R609" i="3"/>
  <c r="R610" i="3"/>
  <c r="R612" i="3"/>
  <c r="R613" i="3"/>
  <c r="R614" i="3"/>
  <c r="R615" i="3"/>
  <c r="R616" i="3"/>
  <c r="R619" i="3"/>
  <c r="R620" i="3"/>
  <c r="R621" i="3"/>
  <c r="R622" i="3"/>
  <c r="R625" i="3"/>
  <c r="R626" i="3"/>
  <c r="R627" i="3"/>
  <c r="R628" i="3"/>
  <c r="R629" i="3"/>
  <c r="R634" i="3"/>
  <c r="R635" i="3"/>
  <c r="R636" i="3"/>
  <c r="R639" i="3"/>
  <c r="R640" i="3"/>
  <c r="R643" i="3"/>
  <c r="R644" i="3"/>
  <c r="R649" i="3"/>
  <c r="R650" i="3"/>
  <c r="R651" i="3"/>
  <c r="R653" i="3"/>
  <c r="R654" i="3"/>
  <c r="R656" i="3"/>
  <c r="R657" i="3"/>
  <c r="R658" i="3"/>
  <c r="R660" i="3"/>
  <c r="R661" i="3"/>
  <c r="R665" i="3"/>
  <c r="R666" i="3"/>
  <c r="R667" i="3"/>
  <c r="R668" i="3"/>
  <c r="R669" i="3"/>
  <c r="R671" i="3"/>
  <c r="R672" i="3"/>
  <c r="R674" i="3"/>
  <c r="R675" i="3"/>
  <c r="R677" i="3"/>
  <c r="R678" i="3"/>
  <c r="R680" i="3"/>
  <c r="R681" i="3"/>
  <c r="R682" i="3"/>
  <c r="R684" i="3"/>
  <c r="R686" i="3"/>
  <c r="R689" i="3"/>
  <c r="R690" i="3"/>
  <c r="R691" i="3"/>
  <c r="R693" i="3"/>
  <c r="R694" i="3"/>
  <c r="R695" i="3"/>
  <c r="R697" i="3"/>
  <c r="R699" i="3"/>
  <c r="R700" i="3"/>
  <c r="R703" i="3"/>
  <c r="R705" i="3"/>
  <c r="R706" i="3"/>
  <c r="R708" i="3"/>
  <c r="R709" i="3"/>
  <c r="R710" i="3"/>
  <c r="R711" i="3"/>
  <c r="R713" i="3"/>
  <c r="R714" i="3"/>
  <c r="R715" i="3"/>
  <c r="R723" i="3"/>
  <c r="R726" i="3"/>
  <c r="R727" i="3"/>
  <c r="R728" i="3"/>
  <c r="R730" i="3"/>
  <c r="R731" i="3"/>
  <c r="R732" i="3"/>
  <c r="R734" i="3"/>
  <c r="R736" i="3"/>
  <c r="R739" i="3"/>
  <c r="R741" i="3"/>
  <c r="R742" i="3"/>
  <c r="R744" i="3"/>
  <c r="R745" i="3"/>
  <c r="R746" i="3"/>
  <c r="R749" i="3"/>
  <c r="R750" i="3"/>
  <c r="R751" i="3"/>
  <c r="R752" i="3"/>
  <c r="R753" i="3"/>
  <c r="R754" i="3"/>
  <c r="R755" i="3"/>
  <c r="R756" i="3"/>
  <c r="R757" i="3"/>
  <c r="R758" i="3"/>
  <c r="R759" i="3"/>
  <c r="R761" i="3"/>
  <c r="R763" i="3"/>
  <c r="R766" i="3"/>
  <c r="R769" i="3"/>
  <c r="R771" i="3"/>
  <c r="R773" i="3"/>
  <c r="R774" i="3"/>
  <c r="R775" i="3"/>
  <c r="R776" i="3"/>
  <c r="R777" i="3"/>
  <c r="R778" i="3"/>
  <c r="R779" i="3"/>
  <c r="R780" i="3"/>
  <c r="R785" i="3"/>
  <c r="R789" i="3"/>
  <c r="R790" i="3"/>
  <c r="R792" i="3"/>
  <c r="R793" i="3"/>
  <c r="R794" i="3"/>
  <c r="R795" i="3"/>
  <c r="R798" i="3"/>
  <c r="R800" i="3"/>
  <c r="R802" i="3"/>
  <c r="R804" i="3"/>
  <c r="R805" i="3"/>
  <c r="R806" i="3"/>
  <c r="R807" i="3"/>
  <c r="R810" i="3"/>
  <c r="R811" i="3"/>
  <c r="R813" i="3"/>
  <c r="R814" i="3"/>
  <c r="R816" i="3"/>
  <c r="R817" i="3"/>
  <c r="R819" i="3"/>
  <c r="R820" i="3"/>
  <c r="R821" i="3"/>
  <c r="R822" i="3"/>
  <c r="R823" i="3"/>
  <c r="R824" i="3"/>
  <c r="R825" i="3"/>
  <c r="R826" i="3"/>
  <c r="R828" i="3"/>
  <c r="R829" i="3"/>
  <c r="R830" i="3"/>
  <c r="R831" i="3"/>
  <c r="R836" i="3"/>
  <c r="R838" i="3"/>
  <c r="R840" i="3"/>
  <c r="R842" i="3"/>
  <c r="R845" i="3"/>
  <c r="R853" i="3"/>
  <c r="R854" i="3"/>
  <c r="R856" i="3"/>
  <c r="R857" i="3"/>
  <c r="R858" i="3"/>
  <c r="R859" i="3"/>
  <c r="R860" i="3"/>
  <c r="R861" i="3"/>
  <c r="R865" i="3"/>
  <c r="R866" i="3"/>
  <c r="R867" i="3"/>
  <c r="R871" i="3"/>
  <c r="R872" i="3"/>
  <c r="R873" i="3"/>
  <c r="R874" i="3"/>
  <c r="R875" i="3"/>
  <c r="R876" i="3"/>
  <c r="R883" i="3"/>
  <c r="R884" i="3"/>
  <c r="R885" i="3"/>
  <c r="R886" i="3"/>
  <c r="R887" i="3"/>
  <c r="R888" i="3"/>
  <c r="R894" i="3"/>
  <c r="R896" i="3"/>
  <c r="R897" i="3"/>
  <c r="R898" i="3"/>
  <c r="R900" i="3"/>
  <c r="R901" i="3"/>
  <c r="R902" i="3"/>
  <c r="R903" i="3"/>
  <c r="R905" i="3"/>
  <c r="R907" i="3"/>
  <c r="R908" i="3"/>
  <c r="R911" i="3"/>
  <c r="R913" i="3"/>
  <c r="R914" i="3"/>
  <c r="R916" i="3"/>
  <c r="R918" i="3"/>
  <c r="R919" i="3"/>
  <c r="R920" i="3"/>
  <c r="R921" i="3"/>
  <c r="R922" i="3"/>
  <c r="R923" i="3"/>
  <c r="R924" i="3"/>
  <c r="R927" i="3"/>
  <c r="R928" i="3"/>
  <c r="R929" i="3"/>
  <c r="R930" i="3"/>
  <c r="R932" i="3"/>
  <c r="R934" i="3"/>
  <c r="R936" i="3"/>
  <c r="R938" i="3"/>
  <c r="R939" i="3"/>
  <c r="R945" i="3"/>
  <c r="R946" i="3"/>
  <c r="R948" i="3"/>
  <c r="R949" i="3"/>
  <c r="R950" i="3"/>
  <c r="R952" i="3"/>
  <c r="R954" i="3"/>
  <c r="R957" i="3"/>
  <c r="R960" i="3"/>
  <c r="R961" i="3"/>
  <c r="R963" i="3"/>
  <c r="R964" i="3"/>
  <c r="R966" i="3"/>
  <c r="R967" i="3"/>
  <c r="R969" i="3"/>
  <c r="R971" i="3"/>
  <c r="R972" i="3"/>
  <c r="R973" i="3"/>
  <c r="R974" i="3"/>
  <c r="R978" i="3"/>
  <c r="R980" i="3"/>
  <c r="R981" i="3"/>
  <c r="R984" i="3"/>
  <c r="R985" i="3"/>
  <c r="R987" i="3"/>
  <c r="R988" i="3"/>
  <c r="R989" i="3"/>
  <c r="R990" i="3"/>
  <c r="R992" i="3"/>
  <c r="R995" i="3"/>
  <c r="R997" i="3"/>
  <c r="R998" i="3"/>
  <c r="R999" i="3"/>
  <c r="R1000" i="3"/>
  <c r="R1001" i="3"/>
  <c r="R1005" i="3"/>
  <c r="R1007" i="3"/>
  <c r="R1008" i="3"/>
  <c r="R1009" i="3"/>
  <c r="R1011" i="3"/>
  <c r="R1014" i="3"/>
  <c r="R1015" i="3"/>
  <c r="R1016" i="3"/>
  <c r="R1017" i="3"/>
  <c r="R1019" i="3"/>
  <c r="R1020" i="3"/>
  <c r="R1021" i="3"/>
  <c r="R1022" i="3"/>
  <c r="R1023" i="3"/>
  <c r="R1025" i="3"/>
  <c r="R1027" i="3"/>
  <c r="R1028" i="3"/>
  <c r="R1029" i="3"/>
  <c r="R1030" i="3"/>
  <c r="R1032" i="3"/>
  <c r="R1033" i="3"/>
  <c r="R1035" i="3"/>
  <c r="R1037" i="3"/>
  <c r="R1038" i="3"/>
  <c r="R1040" i="3"/>
  <c r="R1042" i="3"/>
  <c r="R1043" i="3"/>
  <c r="R1046" i="3"/>
  <c r="R1047" i="3"/>
  <c r="R1048" i="3"/>
  <c r="R1049" i="3"/>
  <c r="R1050" i="3"/>
  <c r="R1054" i="3"/>
  <c r="R1055" i="3"/>
  <c r="R1058" i="3"/>
  <c r="R1059" i="3"/>
  <c r="R1062" i="3"/>
  <c r="R1063" i="3"/>
  <c r="R1065" i="3"/>
  <c r="R1066" i="3"/>
  <c r="R1067" i="3"/>
  <c r="R1068" i="3"/>
  <c r="R1069" i="3"/>
  <c r="R1070" i="3"/>
  <c r="R1073" i="3"/>
  <c r="R1075" i="3"/>
  <c r="R1076" i="3"/>
  <c r="R1077" i="3"/>
  <c r="R1078" i="3"/>
  <c r="R1080" i="3"/>
  <c r="R1081" i="3"/>
  <c r="R1082" i="3"/>
  <c r="R1084" i="3"/>
  <c r="R1087" i="3"/>
  <c r="R1094" i="3"/>
  <c r="R1095" i="3"/>
  <c r="R1096" i="3"/>
  <c r="R1097" i="3"/>
  <c r="R1098" i="3"/>
  <c r="R1099" i="3"/>
  <c r="R1100" i="3"/>
  <c r="R1101" i="3"/>
  <c r="R1103" i="3"/>
  <c r="R1104" i="3"/>
  <c r="R1106" i="3"/>
  <c r="R1107" i="3"/>
  <c r="R1108" i="3"/>
  <c r="R1109" i="3"/>
  <c r="R1110" i="3"/>
  <c r="R1112" i="3"/>
  <c r="R1113" i="3"/>
  <c r="R1116" i="3"/>
  <c r="R1117" i="3"/>
  <c r="R1118" i="3"/>
  <c r="R1119" i="3"/>
  <c r="R1121" i="3"/>
  <c r="R1122" i="3"/>
  <c r="R1125" i="3"/>
  <c r="R1126" i="3"/>
  <c r="R1127" i="3"/>
  <c r="R1128" i="3"/>
  <c r="R1130" i="3"/>
  <c r="R1131" i="3"/>
  <c r="R1132" i="3"/>
  <c r="R1136" i="3"/>
  <c r="R1138" i="3"/>
  <c r="R1140" i="3"/>
  <c r="R1141" i="3"/>
  <c r="R1143" i="3"/>
  <c r="R1145" i="3"/>
  <c r="R1146" i="3"/>
  <c r="R1147" i="3"/>
  <c r="R1148" i="3"/>
  <c r="R1149" i="3"/>
  <c r="R1150" i="3"/>
  <c r="R1153" i="3"/>
  <c r="R1154" i="3"/>
  <c r="R1156" i="3"/>
  <c r="R1157" i="3"/>
  <c r="R1158" i="3"/>
  <c r="R1159" i="3"/>
  <c r="R1160" i="3"/>
  <c r="R1161" i="3"/>
  <c r="R1162" i="3"/>
  <c r="R1165" i="3"/>
  <c r="R1167" i="3"/>
  <c r="R1168" i="3"/>
  <c r="R1171" i="3"/>
  <c r="R1172" i="3"/>
  <c r="R1174" i="3"/>
  <c r="R1175" i="3"/>
  <c r="R1177" i="3"/>
  <c r="R1179" i="3"/>
  <c r="R1180" i="3"/>
  <c r="R1181" i="3"/>
  <c r="R1182" i="3"/>
  <c r="R1183" i="3"/>
  <c r="R1185" i="3"/>
  <c r="R1186" i="3"/>
  <c r="R1187" i="3"/>
  <c r="R1188" i="3"/>
  <c r="R1189" i="3"/>
  <c r="R1190" i="3"/>
  <c r="R1192" i="3"/>
  <c r="R1194" i="3"/>
  <c r="R1199" i="3"/>
  <c r="R1201" i="3"/>
  <c r="R1202" i="3"/>
  <c r="R1205" i="3"/>
  <c r="R1206" i="3"/>
  <c r="R1207" i="3"/>
  <c r="R1208" i="3"/>
  <c r="R1210" i="3"/>
  <c r="R1212" i="3"/>
  <c r="R1214" i="3"/>
  <c r="R1215" i="3"/>
  <c r="R1217" i="3"/>
  <c r="R1219" i="3"/>
  <c r="R1220" i="3"/>
  <c r="R1222" i="3"/>
  <c r="R1223" i="3"/>
  <c r="R1225" i="3"/>
  <c r="R1226" i="3"/>
  <c r="R1228" i="3"/>
  <c r="R1229" i="3"/>
  <c r="R1232" i="3"/>
  <c r="R1233" i="3"/>
  <c r="R1234" i="3"/>
  <c r="R1236" i="3"/>
  <c r="R1237" i="3"/>
  <c r="R1238" i="3"/>
  <c r="R1240" i="3"/>
  <c r="R1242" i="3"/>
  <c r="R1243" i="3"/>
  <c r="R1244" i="3"/>
  <c r="R1245" i="3"/>
  <c r="R1248" i="3"/>
  <c r="R1249" i="3"/>
  <c r="R1250" i="3"/>
  <c r="R1253" i="3"/>
  <c r="R1254" i="3"/>
  <c r="R1257" i="3"/>
  <c r="R1258" i="3"/>
  <c r="R1259" i="3"/>
  <c r="R1260" i="3"/>
  <c r="R1261" i="3"/>
  <c r="R1262" i="3"/>
  <c r="R1263" i="3"/>
  <c r="R1264" i="3"/>
  <c r="R1266" i="3"/>
  <c r="R1268" i="3"/>
  <c r="R1269" i="3"/>
  <c r="R1271" i="3"/>
  <c r="R1273" i="3"/>
  <c r="R1278" i="3"/>
  <c r="R1279" i="3"/>
  <c r="R1280" i="3"/>
  <c r="R1281" i="3"/>
  <c r="R1282" i="3"/>
  <c r="R1283" i="3"/>
  <c r="R1286" i="3"/>
  <c r="R1287" i="3"/>
  <c r="R1288" i="3"/>
  <c r="R1291" i="3"/>
  <c r="R1294" i="3"/>
  <c r="R1295" i="3"/>
  <c r="R1300" i="3"/>
  <c r="R1303" i="3"/>
  <c r="R1306" i="3"/>
  <c r="R1307" i="3"/>
  <c r="R1309" i="3"/>
  <c r="R1310" i="3"/>
  <c r="R1311" i="3"/>
  <c r="R1314" i="3"/>
  <c r="R1315" i="3"/>
  <c r="R1317" i="3"/>
  <c r="R1318" i="3"/>
  <c r="R1320" i="3"/>
  <c r="R1321" i="3"/>
  <c r="R1324" i="3"/>
  <c r="R1325" i="3"/>
  <c r="R1326" i="3"/>
  <c r="R1327" i="3"/>
  <c r="R1328" i="3"/>
  <c r="R1329" i="3"/>
  <c r="R1332" i="3"/>
  <c r="R1338" i="3"/>
  <c r="R1339" i="3"/>
  <c r="R1341" i="3"/>
  <c r="R1342" i="3"/>
  <c r="R1344" i="3"/>
  <c r="R1345" i="3"/>
  <c r="R1347" i="3"/>
  <c r="R1348" i="3"/>
  <c r="R1349" i="3"/>
  <c r="R1352" i="3"/>
  <c r="R1353" i="3"/>
  <c r="R1355" i="3"/>
  <c r="R1356" i="3"/>
  <c r="R1357" i="3"/>
  <c r="R1360" i="3"/>
  <c r="R1361" i="3"/>
  <c r="R1362" i="3"/>
  <c r="R1364" i="3"/>
  <c r="R1366" i="3"/>
  <c r="R1368" i="3"/>
  <c r="R1369" i="3"/>
  <c r="R1370" i="3"/>
  <c r="R1375" i="3"/>
  <c r="R1377" i="3"/>
  <c r="R1378" i="3"/>
  <c r="R1379" i="3"/>
  <c r="R1381" i="3"/>
  <c r="R1382" i="3"/>
  <c r="R1384" i="3"/>
  <c r="R1385" i="3"/>
  <c r="R1386" i="3"/>
  <c r="R1388" i="3"/>
  <c r="R1389" i="3"/>
  <c r="R1390" i="3"/>
  <c r="R1392" i="3"/>
  <c r="R1394" i="3"/>
  <c r="R1395" i="3"/>
  <c r="R1396" i="3"/>
  <c r="R1399" i="3"/>
  <c r="R1401" i="3"/>
  <c r="R1403" i="3"/>
  <c r="R1404" i="3"/>
  <c r="R1405" i="3"/>
  <c r="R1410" i="3"/>
  <c r="R1412" i="3"/>
  <c r="R1413" i="3"/>
  <c r="R1415" i="3"/>
  <c r="R1416" i="3"/>
  <c r="R1419" i="3"/>
  <c r="R1421" i="3"/>
  <c r="R1423" i="3"/>
  <c r="R1425" i="3"/>
  <c r="R1427" i="3"/>
  <c r="R1428" i="3"/>
  <c r="R1429" i="3"/>
  <c r="R1430" i="3"/>
  <c r="R1431" i="3"/>
  <c r="R1432" i="3"/>
  <c r="R1434" i="3"/>
  <c r="R1435" i="3"/>
  <c r="R1437" i="3"/>
  <c r="R1439" i="3"/>
  <c r="R1440" i="3"/>
  <c r="R1441" i="3"/>
  <c r="R1443" i="3"/>
  <c r="R1445" i="3"/>
  <c r="R1449" i="3"/>
  <c r="R1450" i="3"/>
  <c r="R1452" i="3"/>
  <c r="R1455" i="3"/>
  <c r="R1456" i="3"/>
  <c r="R1457" i="3"/>
  <c r="R1458" i="3"/>
  <c r="R1459" i="3"/>
  <c r="R1460" i="3"/>
  <c r="R1461" i="3"/>
  <c r="R1464" i="3"/>
  <c r="R1465" i="3"/>
  <c r="R1467" i="3"/>
  <c r="R1468" i="3"/>
  <c r="R1469" i="3"/>
  <c r="R1470" i="3"/>
  <c r="R1474" i="3"/>
  <c r="R1475" i="3"/>
  <c r="R1476" i="3"/>
  <c r="R1477" i="3"/>
  <c r="R1480" i="3"/>
  <c r="R1483" i="3"/>
  <c r="R1484" i="3"/>
  <c r="R1485" i="3"/>
  <c r="R1486" i="3"/>
  <c r="R1487" i="3"/>
  <c r="R1489" i="3"/>
  <c r="R1492" i="3"/>
  <c r="R1493" i="3"/>
  <c r="R1494" i="3"/>
  <c r="R1495" i="3"/>
  <c r="R1496" i="3"/>
  <c r="R1497" i="3"/>
  <c r="R1499" i="3"/>
  <c r="R1508" i="3"/>
  <c r="R1510" i="3"/>
  <c r="R1512" i="3"/>
  <c r="R1514" i="3"/>
  <c r="R1515" i="3"/>
  <c r="R1517" i="3"/>
  <c r="R1519" i="3"/>
  <c r="R1520" i="3"/>
  <c r="R1522" i="3"/>
  <c r="R1523" i="3"/>
  <c r="R1525" i="3"/>
  <c r="R1526" i="3"/>
  <c r="R1528" i="3"/>
  <c r="R1529" i="3"/>
  <c r="R1530" i="3"/>
  <c r="R1531" i="3"/>
  <c r="R1532" i="3"/>
  <c r="R1533" i="3"/>
  <c r="R1537" i="3"/>
  <c r="R1539" i="3"/>
  <c r="R1540" i="3"/>
  <c r="R1541" i="3"/>
  <c r="R1542" i="3"/>
  <c r="R1544" i="3"/>
  <c r="R1545" i="3"/>
  <c r="R1546" i="3"/>
  <c r="R1547" i="3"/>
  <c r="R1549" i="3"/>
  <c r="R1551" i="3"/>
  <c r="R1553" i="3"/>
  <c r="R1556" i="3"/>
  <c r="R1557" i="3"/>
  <c r="R1558" i="3"/>
  <c r="R1559" i="3"/>
  <c r="R1560" i="3"/>
  <c r="R1561" i="3"/>
  <c r="R1563" i="3"/>
  <c r="R1565" i="3"/>
  <c r="R1566" i="3"/>
  <c r="R1570" i="3"/>
  <c r="R1571" i="3"/>
  <c r="R1576" i="3"/>
  <c r="R1577" i="3"/>
  <c r="R1578" i="3"/>
  <c r="R1580" i="3"/>
  <c r="R1581" i="3"/>
  <c r="R1582" i="3"/>
  <c r="R1583" i="3"/>
  <c r="R1586" i="3"/>
  <c r="R1587" i="3"/>
  <c r="R1588" i="3"/>
  <c r="R1589" i="3"/>
  <c r="R1590" i="3"/>
  <c r="R1593" i="3"/>
  <c r="R1596" i="3"/>
  <c r="R1598" i="3"/>
  <c r="R1599" i="3"/>
  <c r="R1601" i="3"/>
  <c r="R1602" i="3"/>
  <c r="R1603" i="3"/>
  <c r="R1604" i="3"/>
  <c r="R1605" i="3"/>
  <c r="R1606" i="3"/>
  <c r="R1607" i="3"/>
  <c r="R1608" i="3"/>
  <c r="R1611" i="3"/>
  <c r="R1613" i="3"/>
  <c r="R1615" i="3"/>
  <c r="R1617" i="3"/>
  <c r="R1618" i="3"/>
  <c r="R1619" i="3"/>
  <c r="R1620" i="3"/>
  <c r="R1621" i="3"/>
  <c r="R1622" i="3"/>
  <c r="R1623" i="3"/>
  <c r="R1624" i="3"/>
  <c r="R1625" i="3"/>
  <c r="R1627" i="3"/>
  <c r="R1631" i="3"/>
  <c r="R1632" i="3"/>
  <c r="R1633" i="3"/>
  <c r="R1636" i="3"/>
  <c r="R1638" i="3"/>
  <c r="R1639" i="3"/>
  <c r="R1642" i="3"/>
  <c r="R1643" i="3"/>
  <c r="R1644" i="3"/>
  <c r="R1645" i="3"/>
  <c r="R1646" i="3"/>
  <c r="R1648" i="3"/>
  <c r="R1649" i="3"/>
  <c r="R1650" i="3"/>
  <c r="R1651" i="3"/>
  <c r="R1652" i="3"/>
  <c r="R1653" i="3"/>
  <c r="R1654" i="3"/>
  <c r="R1660" i="3"/>
  <c r="R1662" i="3"/>
  <c r="R1663" i="3"/>
  <c r="R1664" i="3"/>
  <c r="R1666" i="3"/>
  <c r="R1667" i="3"/>
  <c r="R1668" i="3"/>
  <c r="R1669" i="3"/>
  <c r="R1670" i="3"/>
  <c r="R1671" i="3"/>
  <c r="R1672" i="3"/>
  <c r="R1677" i="3"/>
  <c r="R1678" i="3"/>
  <c r="R1679" i="3"/>
  <c r="R1681" i="3"/>
  <c r="R1683" i="3"/>
  <c r="R1684" i="3"/>
  <c r="R1685" i="3"/>
  <c r="R1687" i="3"/>
  <c r="R1690" i="3"/>
  <c r="R1693" i="3"/>
  <c r="R1694" i="3"/>
  <c r="R1695" i="3"/>
  <c r="R1696" i="3"/>
  <c r="R1700" i="3"/>
  <c r="R1701" i="3"/>
  <c r="R1702" i="3"/>
  <c r="R1705" i="3"/>
  <c r="R1706" i="3"/>
  <c r="R1708" i="3"/>
  <c r="R1712" i="3"/>
  <c r="R1715" i="3"/>
  <c r="R1717" i="3"/>
  <c r="R1718" i="3"/>
  <c r="R1719" i="3"/>
  <c r="R1722" i="3"/>
  <c r="R1723" i="3"/>
  <c r="R1725" i="3"/>
  <c r="R1726" i="3"/>
  <c r="R1727" i="3"/>
  <c r="R1728" i="3"/>
  <c r="R1729" i="3"/>
  <c r="R1732" i="3"/>
  <c r="R1733" i="3"/>
  <c r="R1734" i="3"/>
  <c r="R1736" i="3"/>
  <c r="R1738" i="3"/>
  <c r="R1739" i="3"/>
  <c r="R1740" i="3"/>
  <c r="R1744" i="3"/>
  <c r="R1747" i="3"/>
  <c r="R1751" i="3"/>
  <c r="R1754" i="3"/>
  <c r="R1756" i="3"/>
  <c r="R1757" i="3"/>
  <c r="R1758" i="3"/>
  <c r="R1759" i="3"/>
  <c r="R1762" i="3"/>
  <c r="R1763" i="3"/>
  <c r="R1764" i="3"/>
  <c r="R1767" i="3"/>
  <c r="R1769" i="3"/>
  <c r="R1771" i="3"/>
  <c r="R1772" i="3"/>
  <c r="R1773" i="3"/>
  <c r="R1774" i="3"/>
  <c r="R1775" i="3"/>
  <c r="R1778" i="3"/>
  <c r="R1781" i="3"/>
  <c r="R1782" i="3"/>
  <c r="R1784" i="3"/>
  <c r="R1786" i="3"/>
  <c r="R1790" i="3"/>
  <c r="R1791" i="3"/>
  <c r="R1792" i="3"/>
  <c r="R1793" i="3"/>
  <c r="R1794" i="3"/>
  <c r="R1795" i="3"/>
  <c r="R1796" i="3"/>
  <c r="R1797" i="3"/>
  <c r="R1799" i="3"/>
  <c r="R1800" i="3"/>
  <c r="R1802" i="3"/>
  <c r="R1803" i="3"/>
  <c r="R1806" i="3"/>
  <c r="R1807" i="3"/>
  <c r="R1808" i="3"/>
  <c r="R1810" i="3"/>
  <c r="R1811" i="3"/>
  <c r="R1813" i="3"/>
  <c r="R1815" i="3"/>
  <c r="R1817" i="3"/>
  <c r="R1819" i="3"/>
  <c r="R1821" i="3"/>
  <c r="R1823" i="3"/>
  <c r="R1824" i="3"/>
  <c r="R1825" i="3"/>
  <c r="R1826" i="3"/>
  <c r="R1827" i="3"/>
  <c r="R1828" i="3"/>
  <c r="R1831" i="3"/>
  <c r="R1833" i="3"/>
  <c r="R1836" i="3"/>
  <c r="R1837" i="3"/>
  <c r="R1839" i="3"/>
  <c r="R1840" i="3"/>
  <c r="R1841" i="3"/>
  <c r="R1843" i="3"/>
  <c r="R1844" i="3"/>
  <c r="R1846" i="3"/>
  <c r="R1847" i="3"/>
  <c r="R1851" i="3"/>
  <c r="R1853" i="3"/>
  <c r="R1855" i="3"/>
  <c r="R1858" i="3"/>
  <c r="R1859" i="3"/>
  <c r="R1860" i="3"/>
  <c r="R1861" i="3"/>
  <c r="R1862" i="3"/>
  <c r="R1865" i="3"/>
  <c r="R1867" i="3"/>
  <c r="R1869" i="3"/>
  <c r="R1870" i="3"/>
  <c r="R1875" i="3"/>
  <c r="R1876" i="3"/>
  <c r="R1877" i="3"/>
  <c r="R1878" i="3"/>
  <c r="R1879" i="3"/>
  <c r="R1880" i="3"/>
  <c r="R1881" i="3"/>
  <c r="R1882" i="3"/>
  <c r="R1884" i="3"/>
  <c r="R1887" i="3"/>
  <c r="R1888" i="3"/>
  <c r="R1890" i="3"/>
  <c r="R1892" i="3"/>
  <c r="R1893" i="3"/>
  <c r="R1894" i="3"/>
  <c r="R1896" i="3"/>
  <c r="R1897" i="3"/>
  <c r="R1898" i="3"/>
  <c r="R1900" i="3"/>
  <c r="R1901" i="3"/>
  <c r="R1905" i="3"/>
  <c r="R1906" i="3"/>
  <c r="R1907" i="3"/>
  <c r="R1908" i="3"/>
  <c r="R1910" i="3"/>
  <c r="R1911" i="3"/>
  <c r="R1912" i="3"/>
  <c r="R1913" i="3"/>
  <c r="R1914" i="3"/>
  <c r="R1915" i="3"/>
  <c r="R1918" i="3"/>
  <c r="R1919" i="3"/>
  <c r="R1921" i="3"/>
  <c r="R1922" i="3"/>
  <c r="R1923" i="3"/>
  <c r="R1924" i="3"/>
  <c r="R1926" i="3"/>
  <c r="R1929" i="3"/>
  <c r="R1934" i="3"/>
  <c r="R1935" i="3"/>
  <c r="R1940" i="3"/>
  <c r="R1942" i="3"/>
  <c r="R1944" i="3"/>
  <c r="R1946" i="3"/>
  <c r="R1947" i="3"/>
  <c r="R1949" i="3"/>
  <c r="R1951" i="3"/>
  <c r="R1952" i="3"/>
  <c r="R1953" i="3"/>
  <c r="R1955" i="3"/>
  <c r="R1956" i="3"/>
  <c r="R1957" i="3"/>
  <c r="R1959" i="3"/>
  <c r="R1960" i="3"/>
  <c r="R1964" i="3"/>
  <c r="R1966" i="3"/>
  <c r="R1967" i="3"/>
  <c r="R1968" i="3"/>
  <c r="R1970" i="3"/>
  <c r="R1971" i="3"/>
  <c r="R1973" i="3"/>
  <c r="R1975" i="3"/>
  <c r="R1978" i="3"/>
  <c r="R1979" i="3"/>
  <c r="R1982" i="3"/>
  <c r="R1984" i="3"/>
  <c r="R1985" i="3"/>
  <c r="R1989" i="3"/>
  <c r="R1991" i="3"/>
  <c r="R1993" i="3"/>
  <c r="R1999" i="3"/>
  <c r="R2003" i="3"/>
  <c r="R2005" i="3"/>
  <c r="R2006" i="3"/>
  <c r="R2007" i="3"/>
  <c r="R2009" i="3"/>
  <c r="R2010" i="3"/>
  <c r="R2013" i="3"/>
  <c r="R2015" i="3"/>
  <c r="R2017" i="3"/>
  <c r="R2019" i="3"/>
  <c r="R2020" i="3"/>
  <c r="R2021" i="3"/>
  <c r="R2022" i="3"/>
  <c r="R2024" i="3"/>
  <c r="R2025" i="3"/>
  <c r="R2026" i="3"/>
  <c r="R2028" i="3"/>
  <c r="R2030" i="3"/>
  <c r="R2031" i="3"/>
  <c r="R2032" i="3"/>
  <c r="R2033" i="3"/>
  <c r="R2034" i="3"/>
  <c r="R2035" i="3"/>
  <c r="R2037" i="3"/>
  <c r="R2040" i="3"/>
  <c r="R2042" i="3"/>
  <c r="R2043" i="3"/>
  <c r="R2047" i="3"/>
  <c r="R2048" i="3"/>
  <c r="R2049" i="3"/>
  <c r="R2050" i="3"/>
  <c r="R2051" i="3"/>
  <c r="R2052" i="3"/>
  <c r="R2054" i="3"/>
  <c r="R2056" i="3"/>
  <c r="R2058" i="3"/>
  <c r="R2062" i="3"/>
  <c r="R2063" i="3"/>
  <c r="R2065" i="3"/>
  <c r="R2066" i="3"/>
  <c r="R2068" i="3"/>
  <c r="R2069" i="3"/>
  <c r="R2070" i="3"/>
  <c r="R2071" i="3"/>
  <c r="R2072" i="3"/>
  <c r="R2074" i="3"/>
  <c r="R2076" i="3"/>
  <c r="R2078" i="3"/>
  <c r="R2081" i="3"/>
  <c r="R2082" i="3"/>
  <c r="R2084" i="3"/>
  <c r="R2089" i="3"/>
  <c r="R2092" i="3"/>
  <c r="R2093" i="3"/>
  <c r="R2094" i="3"/>
  <c r="R2095" i="3"/>
  <c r="R2096" i="3"/>
  <c r="R2097" i="3"/>
  <c r="R2098" i="3"/>
  <c r="R2100" i="3"/>
  <c r="R2102" i="3"/>
  <c r="R2103" i="3"/>
  <c r="R2106" i="3"/>
  <c r="R2108" i="3"/>
  <c r="R2109" i="3"/>
  <c r="R2111" i="3"/>
  <c r="R2112" i="3"/>
  <c r="R2114" i="3"/>
  <c r="R2115" i="3"/>
  <c r="R2116" i="3"/>
  <c r="R2117" i="3"/>
  <c r="R2121" i="3"/>
  <c r="R2126" i="3"/>
  <c r="R2127" i="3"/>
  <c r="R2129" i="3"/>
  <c r="R2130" i="3"/>
  <c r="R2131" i="3"/>
  <c r="R2132" i="3"/>
  <c r="R2133" i="3"/>
  <c r="R2136" i="3"/>
  <c r="R2137" i="3"/>
  <c r="R2140" i="3"/>
  <c r="R2141" i="3"/>
  <c r="R2142" i="3"/>
  <c r="R2144" i="3"/>
  <c r="R2145" i="3"/>
  <c r="R2147" i="3"/>
  <c r="R2148" i="3"/>
  <c r="R2149" i="3"/>
  <c r="R2150" i="3"/>
  <c r="R2151" i="3"/>
  <c r="R2152" i="3"/>
  <c r="R2154" i="3"/>
  <c r="R2155" i="3"/>
  <c r="R2159" i="3"/>
  <c r="R2162" i="3"/>
  <c r="R2163" i="3"/>
  <c r="R2164" i="3"/>
  <c r="R2166" i="3"/>
  <c r="R2168" i="3"/>
  <c r="R2169" i="3"/>
  <c r="R2170" i="3"/>
  <c r="R2171" i="3"/>
  <c r="R2172" i="3"/>
  <c r="R2173" i="3"/>
  <c r="R2174" i="3"/>
  <c r="R2175" i="3"/>
  <c r="R2177" i="3"/>
  <c r="R2180" i="3"/>
  <c r="R2181" i="3"/>
  <c r="R2182" i="3"/>
  <c r="R2184" i="3"/>
  <c r="R2186" i="3"/>
  <c r="R2189" i="3"/>
  <c r="R2190" i="3"/>
  <c r="R2191" i="3"/>
  <c r="R2192" i="3"/>
  <c r="R2193" i="3"/>
  <c r="R2194" i="3"/>
  <c r="R2195" i="3"/>
  <c r="R2196" i="3"/>
  <c r="R2199" i="3"/>
  <c r="R2201" i="3"/>
  <c r="R2203" i="3"/>
  <c r="R2206" i="3"/>
  <c r="R2207" i="3"/>
  <c r="R2208" i="3"/>
  <c r="R2211" i="3"/>
  <c r="R2212" i="3"/>
  <c r="R2215" i="3"/>
  <c r="R2216" i="3"/>
  <c r="R2219" i="3"/>
  <c r="R2221" i="3"/>
  <c r="R2224" i="3"/>
  <c r="R2225" i="3"/>
  <c r="R2227" i="3"/>
  <c r="R2228" i="3"/>
  <c r="R2230" i="3"/>
  <c r="R2231" i="3"/>
  <c r="R2233" i="3"/>
  <c r="R2234" i="3"/>
  <c r="R2236" i="3"/>
  <c r="R2237" i="3"/>
  <c r="R2241" i="3"/>
  <c r="R2242" i="3"/>
  <c r="R2244" i="3"/>
  <c r="R2246" i="3"/>
  <c r="R2247" i="3"/>
  <c r="R2248" i="3"/>
  <c r="R2249" i="3"/>
  <c r="R2250" i="3"/>
  <c r="R2251" i="3"/>
  <c r="R2255" i="3"/>
  <c r="R2258" i="3"/>
  <c r="R2259" i="3"/>
  <c r="R2260" i="3"/>
  <c r="R2261" i="3"/>
  <c r="R2263" i="3"/>
  <c r="R2264" i="3"/>
  <c r="R2265" i="3"/>
  <c r="R2266" i="3"/>
  <c r="R2269" i="3"/>
  <c r="R2270" i="3"/>
  <c r="R2274" i="3"/>
  <c r="R2275" i="3"/>
  <c r="R2276" i="3"/>
  <c r="R2277" i="3"/>
  <c r="R2280" i="3"/>
  <c r="R2281" i="3"/>
  <c r="R2283" i="3"/>
  <c r="R2286" i="3"/>
  <c r="R2287" i="3"/>
  <c r="R2288" i="3"/>
  <c r="R2289" i="3"/>
  <c r="R2292" i="3"/>
  <c r="R2293" i="3"/>
  <c r="R2294" i="3"/>
  <c r="R2295" i="3"/>
  <c r="R2297" i="3"/>
  <c r="R2298" i="3"/>
  <c r="R2300" i="3"/>
  <c r="R2301" i="3"/>
  <c r="R2302" i="3"/>
  <c r="R2304" i="3"/>
  <c r="R2305" i="3"/>
  <c r="R2306" i="3"/>
  <c r="R2308" i="3"/>
  <c r="R2310" i="3"/>
  <c r="R2311" i="3"/>
  <c r="R2312" i="3"/>
  <c r="R2313" i="3"/>
  <c r="R2314" i="3"/>
  <c r="R2315" i="3"/>
  <c r="R2317" i="3"/>
  <c r="R2318" i="3"/>
  <c r="R2319" i="3"/>
  <c r="R2326" i="3"/>
  <c r="R2327" i="3"/>
  <c r="R2328" i="3"/>
  <c r="R2329" i="3"/>
  <c r="R2330" i="3"/>
  <c r="R2333" i="3"/>
  <c r="R2335" i="3"/>
  <c r="R2336" i="3"/>
  <c r="R2337" i="3"/>
  <c r="R2338" i="3"/>
  <c r="R2339" i="3"/>
  <c r="R2341" i="3"/>
  <c r="R2343" i="3"/>
  <c r="R2344" i="3"/>
  <c r="R2346" i="3"/>
  <c r="R2349" i="3"/>
  <c r="R2350" i="3"/>
  <c r="R2351" i="3"/>
  <c r="R2352" i="3"/>
  <c r="R2356" i="3"/>
  <c r="R2357" i="3"/>
  <c r="R2358" i="3"/>
  <c r="R2359" i="3"/>
  <c r="R2360" i="3"/>
  <c r="R2362" i="3"/>
  <c r="R2363" i="3"/>
  <c r="R2364" i="3"/>
  <c r="R2365" i="3"/>
  <c r="R2367" i="3"/>
  <c r="R2369" i="3"/>
  <c r="R2370" i="3"/>
  <c r="R2371" i="3"/>
  <c r="R2373" i="3"/>
  <c r="R2374" i="3"/>
  <c r="R2375" i="3"/>
  <c r="R2378" i="3"/>
  <c r="R2380" i="3"/>
  <c r="R2383" i="3"/>
  <c r="R2386" i="3"/>
  <c r="R2387" i="3"/>
  <c r="R2388" i="3"/>
  <c r="R2392" i="3"/>
  <c r="R2393" i="3"/>
  <c r="R2394" i="3"/>
  <c r="R2395" i="3"/>
  <c r="R2396" i="3"/>
  <c r="R2400" i="3"/>
  <c r="R2402" i="3"/>
  <c r="R2403" i="3"/>
  <c r="R2404" i="3"/>
  <c r="R2406" i="3"/>
  <c r="R2407" i="3"/>
  <c r="R2408" i="3"/>
  <c r="R2413" i="3"/>
  <c r="R2414" i="3"/>
  <c r="R2415" i="3"/>
  <c r="R2417" i="3"/>
  <c r="R2418" i="3"/>
  <c r="R2419" i="3"/>
  <c r="R2420" i="3"/>
  <c r="R2422" i="3"/>
  <c r="R2423" i="3"/>
  <c r="R2427" i="3"/>
  <c r="R2431" i="3"/>
  <c r="R2432" i="3"/>
  <c r="R2433" i="3"/>
  <c r="R2434" i="3"/>
  <c r="R2436" i="3"/>
  <c r="R2438" i="3"/>
  <c r="R2439" i="3"/>
  <c r="R2440" i="3"/>
  <c r="R2441" i="3"/>
  <c r="R2443" i="3"/>
  <c r="R2445" i="3"/>
  <c r="R2449" i="3"/>
  <c r="R2450" i="3"/>
  <c r="R2452" i="3"/>
  <c r="R2455" i="3"/>
  <c r="R2456" i="3"/>
  <c r="R2458" i="3"/>
  <c r="R2462" i="3"/>
  <c r="R2464" i="3"/>
  <c r="R2465" i="3"/>
  <c r="R2466" i="3"/>
  <c r="R2469" i="3"/>
  <c r="R2471" i="3"/>
  <c r="R2477" i="3"/>
  <c r="R2478" i="3"/>
  <c r="R2480" i="3"/>
  <c r="R2483" i="3"/>
  <c r="R2484" i="3"/>
  <c r="R2489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6" i="3"/>
  <c r="R2507" i="3"/>
  <c r="R2508" i="3"/>
  <c r="R2510" i="3"/>
  <c r="R2511" i="3"/>
  <c r="R2512" i="3"/>
  <c r="R2513" i="3"/>
  <c r="R2514" i="3"/>
  <c r="R2516" i="3"/>
  <c r="R2519" i="3"/>
  <c r="R2520" i="3"/>
  <c r="R2522" i="3"/>
  <c r="R2524" i="3"/>
  <c r="R2527" i="3"/>
  <c r="R2529" i="3"/>
  <c r="R2530" i="3"/>
  <c r="R2531" i="3"/>
  <c r="R2532" i="3"/>
  <c r="R2533" i="3"/>
  <c r="R2535" i="3"/>
  <c r="R2536" i="3"/>
  <c r="R2538" i="3"/>
  <c r="R2540" i="3"/>
  <c r="R2548" i="3"/>
  <c r="R2549" i="3"/>
  <c r="R2550" i="3"/>
  <c r="R2551" i="3"/>
  <c r="R2553" i="3"/>
  <c r="R2554" i="3"/>
  <c r="R2555" i="3"/>
  <c r="R2558" i="3"/>
  <c r="R2559" i="3"/>
  <c r="R2560" i="3"/>
  <c r="R2561" i="3"/>
  <c r="R2562" i="3"/>
  <c r="R2563" i="3"/>
  <c r="R2564" i="3"/>
  <c r="R2566" i="3"/>
  <c r="R2567" i="3"/>
  <c r="R2568" i="3"/>
  <c r="R2569" i="3"/>
  <c r="R2570" i="3"/>
  <c r="R2571" i="3"/>
  <c r="R2572" i="3"/>
  <c r="R2573" i="3"/>
  <c r="R2574" i="3"/>
  <c r="R2576" i="3"/>
  <c r="R2577" i="3"/>
  <c r="R2578" i="3"/>
  <c r="R2580" i="3"/>
  <c r="R2581" i="3"/>
  <c r="R2582" i="3"/>
  <c r="R2583" i="3"/>
  <c r="R2584" i="3"/>
  <c r="R2586" i="3"/>
  <c r="R2587" i="3"/>
  <c r="R2588" i="3"/>
  <c r="R2589" i="3"/>
  <c r="R2590" i="3"/>
  <c r="R2591" i="3"/>
  <c r="R2593" i="3"/>
  <c r="R2594" i="3"/>
  <c r="R2597" i="3"/>
  <c r="R2599" i="3"/>
  <c r="R2600" i="3"/>
  <c r="R2601" i="3"/>
  <c r="R2602" i="3"/>
  <c r="R2604" i="3"/>
  <c r="R2605" i="3"/>
  <c r="R2607" i="3"/>
  <c r="R2608" i="3"/>
  <c r="R2609" i="3"/>
  <c r="R2610" i="3"/>
  <c r="R2612" i="3"/>
  <c r="R2613" i="3"/>
  <c r="R2614" i="3"/>
  <c r="R2616" i="3"/>
  <c r="R2619" i="3"/>
  <c r="R2620" i="3"/>
  <c r="R2621" i="3"/>
  <c r="R2622" i="3"/>
  <c r="R2623" i="3"/>
  <c r="R2625" i="3"/>
  <c r="R2626" i="3"/>
  <c r="R2630" i="3"/>
  <c r="R2631" i="3"/>
  <c r="R2634" i="3"/>
  <c r="R2636" i="3"/>
  <c r="R2638" i="3"/>
  <c r="R2639" i="3"/>
  <c r="R2640" i="3"/>
  <c r="R2644" i="3"/>
  <c r="R2646" i="3"/>
  <c r="R2647" i="3"/>
  <c r="R2648" i="3"/>
  <c r="R2649" i="3"/>
  <c r="R2650" i="3"/>
  <c r="R2651" i="3"/>
  <c r="R2652" i="3"/>
  <c r="R2654" i="3"/>
  <c r="R2655" i="3"/>
  <c r="R2656" i="3"/>
  <c r="R2657" i="3"/>
  <c r="R2659" i="3"/>
  <c r="R2660" i="3"/>
  <c r="R2661" i="3"/>
  <c r="R2662" i="3"/>
  <c r="R2663" i="3"/>
  <c r="R2664" i="3"/>
  <c r="R2665" i="3"/>
  <c r="R2666" i="3"/>
  <c r="R2667" i="3"/>
  <c r="R2668" i="3"/>
  <c r="R2669" i="3"/>
  <c r="R2671" i="3"/>
  <c r="R2672" i="3"/>
  <c r="R2677" i="3"/>
  <c r="R2678" i="3"/>
  <c r="R2679" i="3"/>
  <c r="R2680" i="3"/>
  <c r="R2682" i="3"/>
  <c r="R2685" i="3"/>
  <c r="R2686" i="3"/>
  <c r="R2688" i="3"/>
  <c r="R2690" i="3"/>
  <c r="R2693" i="3"/>
  <c r="R2695" i="3"/>
  <c r="R2697" i="3"/>
  <c r="R2698" i="3"/>
  <c r="R2700" i="3"/>
  <c r="R2701" i="3"/>
  <c r="R2702" i="3"/>
  <c r="R2704" i="3"/>
  <c r="R2705" i="3"/>
  <c r="R2708" i="3"/>
  <c r="R2711" i="3"/>
  <c r="R2712" i="3"/>
  <c r="R2713" i="3"/>
  <c r="R2714" i="3"/>
  <c r="R2715" i="3"/>
  <c r="R2716" i="3"/>
  <c r="R2717" i="3"/>
  <c r="R2718" i="3"/>
  <c r="R2720" i="3"/>
  <c r="R2721" i="3"/>
  <c r="R2723" i="3"/>
  <c r="R2725" i="3"/>
  <c r="R2727" i="3"/>
  <c r="R2728" i="3"/>
  <c r="R2729" i="3"/>
  <c r="R2730" i="3"/>
  <c r="R2731" i="3"/>
  <c r="R2732" i="3"/>
  <c r="R2733" i="3"/>
  <c r="R2735" i="3"/>
  <c r="R2736" i="3"/>
  <c r="R2738" i="3"/>
  <c r="R2739" i="3"/>
  <c r="R2740" i="3"/>
  <c r="R2741" i="3"/>
  <c r="R2743" i="3"/>
  <c r="R2744" i="3"/>
  <c r="R2745" i="3"/>
  <c r="R2748" i="3"/>
  <c r="R2751" i="3"/>
  <c r="R2752" i="3"/>
  <c r="R2753" i="3"/>
  <c r="R2754" i="3"/>
  <c r="R2757" i="3"/>
  <c r="R2758" i="3"/>
  <c r="R2760" i="3"/>
  <c r="R2761" i="3"/>
  <c r="R2765" i="3"/>
  <c r="R2766" i="3"/>
  <c r="R2769" i="3"/>
  <c r="R2770" i="3"/>
  <c r="R2771" i="3"/>
  <c r="R2772" i="3"/>
  <c r="R2773" i="3"/>
  <c r="R2774" i="3"/>
  <c r="R2775" i="3"/>
  <c r="R2777" i="3"/>
  <c r="R2778" i="3"/>
  <c r="R2780" i="3"/>
  <c r="R2781" i="3"/>
  <c r="R2783" i="3"/>
  <c r="R2785" i="3"/>
  <c r="R2786" i="3"/>
  <c r="R2787" i="3"/>
  <c r="R2788" i="3"/>
  <c r="R2789" i="3"/>
  <c r="R2792" i="3"/>
  <c r="R2793" i="3"/>
  <c r="R2794" i="3"/>
  <c r="R2796" i="3"/>
  <c r="R2797" i="3"/>
  <c r="R2799" i="3"/>
  <c r="R2800" i="3"/>
  <c r="R2804" i="3"/>
  <c r="R2805" i="3"/>
  <c r="R2807" i="3"/>
  <c r="R2809" i="3"/>
  <c r="R2810" i="3"/>
  <c r="R2811" i="3"/>
  <c r="R2813" i="3"/>
  <c r="R2814" i="3"/>
  <c r="R2815" i="3"/>
  <c r="R2816" i="3"/>
  <c r="R2818" i="3"/>
  <c r="R2819" i="3"/>
  <c r="R2821" i="3"/>
  <c r="R2823" i="3"/>
  <c r="R2828" i="3"/>
  <c r="R2829" i="3"/>
  <c r="R2831" i="3"/>
  <c r="R2833" i="3"/>
  <c r="R2834" i="3"/>
  <c r="R2835" i="3"/>
  <c r="R2839" i="3"/>
  <c r="R2840" i="3"/>
  <c r="R2842" i="3"/>
  <c r="R2845" i="3"/>
  <c r="R2847" i="3"/>
  <c r="R2848" i="3"/>
  <c r="R2850" i="3"/>
  <c r="R2851" i="3"/>
  <c r="R2852" i="3"/>
  <c r="R2853" i="3"/>
  <c r="R2855" i="3"/>
  <c r="R2858" i="3"/>
  <c r="R2860" i="3"/>
  <c r="R2862" i="3"/>
  <c r="R2863" i="3"/>
  <c r="R2864" i="3"/>
  <c r="R2865" i="3"/>
  <c r="R2868" i="3"/>
  <c r="R2870" i="3"/>
  <c r="R2872" i="3"/>
  <c r="R2874" i="3"/>
  <c r="R2875" i="3"/>
  <c r="R2877" i="3"/>
  <c r="R2879" i="3"/>
  <c r="R2880" i="3"/>
  <c r="R2883" i="3"/>
  <c r="R2884" i="3"/>
  <c r="R2885" i="3"/>
  <c r="R2888" i="3"/>
  <c r="R2890" i="3"/>
  <c r="R2891" i="3"/>
  <c r="R2892" i="3"/>
  <c r="R2894" i="3"/>
  <c r="R2895" i="3"/>
  <c r="R2897" i="3"/>
  <c r="R2899" i="3"/>
  <c r="R2900" i="3"/>
  <c r="R2901" i="3"/>
  <c r="R2902" i="3"/>
  <c r="R2904" i="3"/>
  <c r="R2905" i="3"/>
  <c r="R2906" i="3"/>
  <c r="R2907" i="3"/>
  <c r="R2908" i="3"/>
  <c r="R2910" i="3"/>
  <c r="R2911" i="3"/>
  <c r="R2912" i="3"/>
  <c r="R2913" i="3"/>
  <c r="R2916" i="3"/>
  <c r="R2918" i="3"/>
  <c r="R2920" i="3"/>
  <c r="R2922" i="3"/>
  <c r="R2923" i="3"/>
  <c r="R2924" i="3"/>
  <c r="R2927" i="3"/>
  <c r="R2928" i="3"/>
  <c r="R2930" i="3"/>
  <c r="R2931" i="3"/>
  <c r="R2932" i="3"/>
  <c r="R2936" i="3"/>
  <c r="R2937" i="3"/>
  <c r="R2938" i="3"/>
  <c r="R2939" i="3"/>
  <c r="R2940" i="3"/>
  <c r="R2941" i="3"/>
  <c r="R2942" i="3"/>
  <c r="R2944" i="3"/>
  <c r="R2946" i="3"/>
  <c r="R2947" i="3"/>
  <c r="R2949" i="3"/>
  <c r="R2951" i="3"/>
  <c r="R2952" i="3"/>
  <c r="R2953" i="3"/>
  <c r="R2955" i="3"/>
  <c r="R2957" i="3"/>
  <c r="R2958" i="3"/>
  <c r="R2959" i="3"/>
  <c r="R2960" i="3"/>
  <c r="R2963" i="3"/>
  <c r="R2964" i="3"/>
  <c r="R2965" i="3"/>
  <c r="R2966" i="3"/>
  <c r="R2967" i="3"/>
  <c r="R2968" i="3"/>
  <c r="R2969" i="3"/>
  <c r="R2970" i="3"/>
  <c r="R2977" i="3"/>
  <c r="R2979" i="3"/>
  <c r="R2981" i="3"/>
  <c r="R2982" i="3"/>
  <c r="R2984" i="3"/>
  <c r="R2985" i="3"/>
  <c r="R2987" i="3"/>
  <c r="R2988" i="3"/>
  <c r="R2990" i="3"/>
  <c r="R2994" i="3"/>
  <c r="R2996" i="3"/>
  <c r="R2998" i="3"/>
  <c r="R3000" i="3"/>
  <c r="R3001" i="3"/>
  <c r="R3004" i="3"/>
  <c r="R3005" i="3"/>
  <c r="R3007" i="3"/>
  <c r="R3010" i="3"/>
  <c r="R3012" i="3"/>
  <c r="R3014" i="3"/>
  <c r="R3016" i="3"/>
  <c r="R3017" i="3"/>
  <c r="R3018" i="3"/>
  <c r="R3022" i="3"/>
  <c r="R3023" i="3"/>
  <c r="R3024" i="3"/>
  <c r="R3027" i="3"/>
  <c r="R3028" i="3"/>
  <c r="R3030" i="3"/>
  <c r="R3031" i="3"/>
  <c r="R3033" i="3"/>
  <c r="R3034" i="3"/>
  <c r="R3036" i="3"/>
  <c r="R3039" i="3"/>
  <c r="R3041" i="3"/>
  <c r="R3042" i="3"/>
  <c r="R3045" i="3"/>
  <c r="R3046" i="3"/>
  <c r="R3051" i="3"/>
  <c r="R3052" i="3"/>
  <c r="R3054" i="3"/>
  <c r="R3057" i="3"/>
  <c r="R3058" i="3"/>
  <c r="R3061" i="3"/>
  <c r="R3063" i="3"/>
  <c r="R3064" i="3"/>
  <c r="R3066" i="3"/>
  <c r="R3067" i="3"/>
  <c r="R3069" i="3"/>
  <c r="R3070" i="3"/>
  <c r="R3072" i="3"/>
  <c r="R3073" i="3"/>
  <c r="R3074" i="3"/>
  <c r="R3075" i="3"/>
  <c r="R3076" i="3"/>
  <c r="R3077" i="3"/>
  <c r="R3079" i="3"/>
  <c r="R3080" i="3"/>
  <c r="R3082" i="3"/>
  <c r="R3085" i="3"/>
  <c r="R3088" i="3"/>
  <c r="R3089" i="3"/>
  <c r="R3090" i="3"/>
  <c r="R3092" i="3"/>
  <c r="R3093" i="3"/>
  <c r="R3094" i="3"/>
  <c r="R3095" i="3"/>
  <c r="R3096" i="3"/>
  <c r="R3098" i="3"/>
  <c r="R3099" i="3"/>
  <c r="R3100" i="3"/>
  <c r="R3101" i="3"/>
  <c r="R3102" i="3"/>
  <c r="R3104" i="3"/>
  <c r="R3107" i="3"/>
  <c r="R3110" i="3"/>
  <c r="R3112" i="3"/>
  <c r="R3113" i="3"/>
  <c r="R3117" i="3"/>
  <c r="R3120" i="3"/>
  <c r="R3121" i="3"/>
  <c r="R3124" i="3"/>
  <c r="R3126" i="3"/>
  <c r="R3127" i="3"/>
  <c r="R3129" i="3"/>
  <c r="R3132" i="3"/>
  <c r="R3133" i="3"/>
  <c r="R3134" i="3"/>
  <c r="R3135" i="3"/>
  <c r="R3137" i="3"/>
  <c r="R3138" i="3"/>
  <c r="R3139" i="3"/>
  <c r="R3143" i="3"/>
  <c r="R3144" i="3"/>
  <c r="R3145" i="3"/>
  <c r="R3146" i="3"/>
  <c r="R3148" i="3"/>
  <c r="R3152" i="3"/>
  <c r="R3153" i="3"/>
  <c r="R3154" i="3"/>
  <c r="R3155" i="3"/>
  <c r="R3156" i="3"/>
  <c r="R3158" i="3"/>
  <c r="R3159" i="3"/>
  <c r="R3162" i="3"/>
  <c r="R3165" i="3"/>
  <c r="R3167" i="3"/>
  <c r="R3168" i="3"/>
  <c r="R3169" i="3"/>
  <c r="R3170" i="3"/>
  <c r="R3171" i="3"/>
  <c r="R3173" i="3"/>
  <c r="R3174" i="3"/>
  <c r="R3176" i="3"/>
  <c r="R3178" i="3"/>
  <c r="R3179" i="3"/>
  <c r="R3181" i="3"/>
  <c r="R3182" i="3"/>
  <c r="R3183" i="3"/>
  <c r="R3187" i="3"/>
  <c r="R3189" i="3"/>
  <c r="R3190" i="3"/>
  <c r="R3192" i="3"/>
  <c r="R3193" i="3"/>
  <c r="R3195" i="3"/>
  <c r="R3198" i="3"/>
  <c r="R3200" i="3"/>
  <c r="R3203" i="3"/>
  <c r="R3204" i="3"/>
  <c r="R3206" i="3"/>
  <c r="R3207" i="3"/>
  <c r="R3211" i="3"/>
  <c r="R3212" i="3"/>
  <c r="R3214" i="3"/>
  <c r="R3217" i="3"/>
  <c r="R3219" i="3"/>
  <c r="R3220" i="3"/>
  <c r="R3222" i="3"/>
  <c r="R3225" i="3"/>
  <c r="R3226" i="3"/>
  <c r="R3227" i="3"/>
  <c r="R3228" i="3"/>
  <c r="R3231" i="3"/>
  <c r="R3232" i="3"/>
  <c r="R3234" i="3"/>
  <c r="R3235" i="3"/>
  <c r="R3236" i="3"/>
  <c r="R3237" i="3"/>
  <c r="R3239" i="3"/>
  <c r="R3241" i="3"/>
  <c r="R3246" i="3"/>
  <c r="R3247" i="3"/>
  <c r="R3250" i="3"/>
  <c r="R3251" i="3"/>
  <c r="R3252" i="3"/>
  <c r="R3254" i="3"/>
  <c r="R3255" i="3"/>
  <c r="R3258" i="3"/>
  <c r="R3261" i="3"/>
  <c r="R3262" i="3"/>
  <c r="R3263" i="3"/>
  <c r="R3265" i="3"/>
  <c r="R3269" i="3"/>
  <c r="R3270" i="3"/>
  <c r="R3273" i="3"/>
  <c r="R3274" i="3"/>
  <c r="R3275" i="3"/>
  <c r="R3276" i="3"/>
  <c r="R3277" i="3"/>
  <c r="R3278" i="3"/>
  <c r="R3279" i="3"/>
  <c r="R3280" i="3"/>
  <c r="R3282" i="3"/>
  <c r="R3285" i="3"/>
  <c r="R3288" i="3"/>
  <c r="R3292" i="3"/>
  <c r="R3293" i="3"/>
  <c r="R3295" i="3"/>
  <c r="R3296" i="3"/>
  <c r="R3297" i="3"/>
  <c r="R3300" i="3"/>
  <c r="R3303" i="3"/>
  <c r="R3304" i="3"/>
  <c r="R3305" i="3"/>
  <c r="R3308" i="3"/>
  <c r="R3311" i="3"/>
  <c r="R3312" i="3"/>
  <c r="R3316" i="3"/>
  <c r="R3317" i="3"/>
  <c r="R3319" i="3"/>
  <c r="R3322" i="3"/>
  <c r="R3324" i="3"/>
  <c r="R3325" i="3"/>
  <c r="R3327" i="3"/>
  <c r="R3328" i="3"/>
  <c r="R3329" i="3"/>
  <c r="R3331" i="3"/>
  <c r="R3332" i="3"/>
  <c r="R3333" i="3"/>
  <c r="R3336" i="3"/>
  <c r="R3338" i="3"/>
  <c r="R3340" i="3"/>
  <c r="R3343" i="3"/>
  <c r="R3344" i="3"/>
  <c r="R3345" i="3"/>
  <c r="R3347" i="3"/>
  <c r="R3349" i="3"/>
  <c r="R3352" i="3"/>
  <c r="R3353" i="3"/>
  <c r="R3354" i="3"/>
  <c r="R3356" i="3"/>
  <c r="R3358" i="3"/>
  <c r="R3361" i="3"/>
  <c r="R3362" i="3"/>
  <c r="R3364" i="3"/>
  <c r="R3366" i="3"/>
  <c r="R3367" i="3"/>
  <c r="R3368" i="3"/>
  <c r="R3369" i="3"/>
  <c r="R3371" i="3"/>
  <c r="R3376" i="3"/>
  <c r="R3379" i="3"/>
  <c r="R3381" i="3"/>
  <c r="R3382" i="3"/>
  <c r="R3384" i="3"/>
  <c r="R3385" i="3"/>
  <c r="R3386" i="3"/>
  <c r="R3388" i="3"/>
  <c r="R3389" i="3"/>
  <c r="R3392" i="3"/>
  <c r="R3393" i="3"/>
  <c r="R3394" i="3"/>
  <c r="R3395" i="3"/>
  <c r="R3397" i="3"/>
  <c r="R3398" i="3"/>
  <c r="R3401" i="3"/>
  <c r="R3404" i="3"/>
  <c r="R3405" i="3"/>
  <c r="R3407" i="3"/>
  <c r="R3410" i="3"/>
  <c r="R3411" i="3"/>
  <c r="R3413" i="3"/>
  <c r="R3415" i="3"/>
  <c r="R3416" i="3"/>
  <c r="R3417" i="3"/>
  <c r="R3420" i="3"/>
  <c r="R3423" i="3"/>
  <c r="R3424" i="3"/>
  <c r="R3427" i="3"/>
  <c r="R3429" i="3"/>
  <c r="R3430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51" i="3"/>
  <c r="R3454" i="3"/>
  <c r="R3458" i="3"/>
  <c r="R3459" i="3"/>
  <c r="R3460" i="3"/>
  <c r="R3462" i="3"/>
  <c r="R3463" i="3"/>
  <c r="R3464" i="3"/>
  <c r="R3465" i="3"/>
  <c r="R3466" i="3"/>
  <c r="R3468" i="3"/>
  <c r="R3469" i="3"/>
  <c r="R3470" i="3"/>
  <c r="R3471" i="3"/>
  <c r="R3472" i="3"/>
  <c r="R3473" i="3"/>
  <c r="R3476" i="3"/>
  <c r="R3477" i="3"/>
  <c r="R3478" i="3"/>
  <c r="R3479" i="3"/>
  <c r="R3481" i="3"/>
  <c r="R3487" i="3"/>
  <c r="R3488" i="3"/>
  <c r="R3490" i="3"/>
  <c r="R3492" i="3"/>
  <c r="R3493" i="3"/>
  <c r="R3494" i="3"/>
  <c r="R3496" i="3"/>
  <c r="R3497" i="3"/>
  <c r="R3498" i="3"/>
  <c r="R3499" i="3"/>
  <c r="R3500" i="3"/>
  <c r="R3501" i="3"/>
  <c r="R3502" i="3"/>
  <c r="R3503" i="3"/>
  <c r="R3505" i="3"/>
  <c r="R3506" i="3"/>
  <c r="R3508" i="3"/>
  <c r="R3509" i="3"/>
  <c r="R3510" i="3"/>
  <c r="R3511" i="3"/>
  <c r="R3512" i="3"/>
  <c r="R3516" i="3"/>
  <c r="R3519" i="3"/>
  <c r="R3520" i="3"/>
  <c r="R3521" i="3"/>
  <c r="R3522" i="3"/>
  <c r="R3523" i="3"/>
  <c r="R3524" i="3"/>
  <c r="R3525" i="3"/>
  <c r="R3526" i="3"/>
  <c r="R3527" i="3"/>
  <c r="R3528" i="3"/>
  <c r="R3531" i="3"/>
  <c r="R3534" i="3"/>
  <c r="R3536" i="3"/>
  <c r="R3540" i="3"/>
  <c r="R3544" i="3"/>
  <c r="R3546" i="3"/>
  <c r="R3547" i="3"/>
  <c r="R3550" i="3"/>
  <c r="R3553" i="3"/>
  <c r="R3554" i="3"/>
  <c r="R3559" i="3"/>
  <c r="R3563" i="3"/>
  <c r="R3564" i="3"/>
  <c r="R3565" i="3"/>
  <c r="R3568" i="3"/>
  <c r="R3569" i="3"/>
  <c r="R3572" i="3"/>
  <c r="R3573" i="3"/>
  <c r="R3574" i="3"/>
  <c r="R3576" i="3"/>
  <c r="R3577" i="3"/>
  <c r="R3579" i="3"/>
  <c r="R3581" i="3"/>
  <c r="R3582" i="3"/>
  <c r="R3583" i="3"/>
  <c r="R3584" i="3"/>
  <c r="R3585" i="3"/>
  <c r="R3586" i="3"/>
  <c r="R3587" i="3"/>
  <c r="R3589" i="3"/>
  <c r="R3590" i="3"/>
  <c r="R3591" i="3"/>
  <c r="R3592" i="3"/>
  <c r="R3593" i="3"/>
  <c r="R3594" i="3"/>
  <c r="R3595" i="3"/>
  <c r="R3596" i="3"/>
  <c r="R3599" i="3"/>
  <c r="R3600" i="3"/>
  <c r="R3601" i="3"/>
  <c r="R3602" i="3"/>
  <c r="R3605" i="3"/>
  <c r="R3608" i="3"/>
  <c r="R3610" i="3"/>
  <c r="R3613" i="3"/>
  <c r="R3616" i="3"/>
  <c r="R3617" i="3"/>
  <c r="R3618" i="3"/>
  <c r="R3619" i="3"/>
  <c r="R3621" i="3"/>
  <c r="R3622" i="3"/>
  <c r="R3623" i="3"/>
  <c r="R3626" i="3"/>
  <c r="R3627" i="3"/>
  <c r="R3629" i="3"/>
  <c r="R3630" i="3"/>
  <c r="R3631" i="3"/>
  <c r="R3632" i="3"/>
  <c r="R3633" i="3"/>
  <c r="R3635" i="3"/>
  <c r="R3638" i="3"/>
  <c r="R3639" i="3"/>
  <c r="R3640" i="3"/>
  <c r="R3641" i="3"/>
  <c r="R3644" i="3"/>
  <c r="R3645" i="3"/>
  <c r="R3647" i="3"/>
  <c r="R3649" i="3"/>
  <c r="R3650" i="3"/>
  <c r="R3651" i="3"/>
  <c r="R3655" i="3"/>
  <c r="R3656" i="3"/>
  <c r="R3660" i="3"/>
  <c r="R3661" i="3"/>
  <c r="R3663" i="3"/>
  <c r="R3664" i="3"/>
  <c r="R3665" i="3"/>
  <c r="R3666" i="3"/>
  <c r="R3667" i="3"/>
  <c r="R3668" i="3"/>
  <c r="R3669" i="3"/>
  <c r="R3672" i="3"/>
  <c r="R3675" i="3"/>
  <c r="R3677" i="3"/>
  <c r="R3680" i="3"/>
  <c r="R3681" i="3"/>
  <c r="R3682" i="3"/>
  <c r="R3683" i="3"/>
  <c r="R3684" i="3"/>
  <c r="R3685" i="3"/>
  <c r="R3688" i="3"/>
  <c r="R3690" i="3"/>
  <c r="R3691" i="3"/>
  <c r="R3694" i="3"/>
  <c r="R3695" i="3"/>
  <c r="R3698" i="3"/>
  <c r="R3699" i="3"/>
  <c r="R3700" i="3"/>
  <c r="R3701" i="3"/>
  <c r="R3702" i="3"/>
  <c r="R3703" i="3"/>
  <c r="R3704" i="3"/>
  <c r="R3705" i="3"/>
  <c r="R3707" i="3"/>
  <c r="R3708" i="3"/>
  <c r="R3711" i="3"/>
  <c r="R3712" i="3"/>
  <c r="R3713" i="3"/>
  <c r="R3717" i="3"/>
  <c r="R3720" i="3"/>
  <c r="R3721" i="3"/>
  <c r="R3722" i="3"/>
  <c r="R3723" i="3"/>
  <c r="R3724" i="3"/>
  <c r="R3726" i="3"/>
  <c r="R3727" i="3"/>
  <c r="R3728" i="3"/>
  <c r="R3729" i="3"/>
  <c r="R3731" i="3"/>
  <c r="R3732" i="3"/>
  <c r="R3734" i="3"/>
  <c r="R3735" i="3"/>
  <c r="R3738" i="3"/>
  <c r="R3740" i="3"/>
  <c r="R3741" i="3"/>
  <c r="R3744" i="3"/>
  <c r="R3748" i="3"/>
  <c r="R3751" i="3"/>
  <c r="R3752" i="3"/>
  <c r="R3753" i="3"/>
  <c r="R3754" i="3"/>
  <c r="R3755" i="3"/>
  <c r="R3757" i="3"/>
  <c r="R3760" i="3"/>
  <c r="R3761" i="3"/>
  <c r="R3765" i="3"/>
  <c r="R3768" i="3"/>
  <c r="R3770" i="3"/>
  <c r="R3772" i="3"/>
  <c r="R3774" i="3"/>
  <c r="R3776" i="3"/>
  <c r="R3777" i="3"/>
  <c r="R3779" i="3"/>
  <c r="R3782" i="3"/>
  <c r="R3783" i="3"/>
  <c r="R3786" i="3"/>
  <c r="R3787" i="3"/>
  <c r="R3789" i="3"/>
  <c r="R3790" i="3"/>
  <c r="R3791" i="3"/>
  <c r="R3792" i="3"/>
  <c r="R3795" i="3"/>
  <c r="R3797" i="3"/>
  <c r="R3798" i="3"/>
  <c r="R3799" i="3"/>
  <c r="R3802" i="3"/>
  <c r="R3803" i="3"/>
  <c r="R3806" i="3"/>
  <c r="R3807" i="3"/>
  <c r="R3808" i="3"/>
  <c r="R3809" i="3"/>
  <c r="R3811" i="3"/>
  <c r="R3812" i="3"/>
  <c r="R3813" i="3"/>
  <c r="R3815" i="3"/>
  <c r="R3816" i="3"/>
  <c r="R3817" i="3"/>
  <c r="R3818" i="3"/>
  <c r="R3819" i="3"/>
  <c r="R3820" i="3"/>
  <c r="R3821" i="3"/>
  <c r="R3822" i="3"/>
  <c r="R3824" i="3"/>
  <c r="R3825" i="3"/>
  <c r="R3826" i="3"/>
  <c r="R3827" i="3"/>
  <c r="R3828" i="3"/>
  <c r="R3829" i="3"/>
  <c r="R3831" i="3"/>
  <c r="R3834" i="3"/>
  <c r="R3836" i="3"/>
  <c r="R3837" i="3"/>
  <c r="R3838" i="3"/>
  <c r="R3839" i="3"/>
  <c r="R3841" i="3"/>
  <c r="R3844" i="3"/>
  <c r="R3845" i="3"/>
  <c r="R3847" i="3"/>
  <c r="R3849" i="3"/>
  <c r="R3850" i="3"/>
  <c r="R3851" i="3"/>
  <c r="R3852" i="3"/>
  <c r="R3854" i="3"/>
  <c r="R3855" i="3"/>
  <c r="R3857" i="3"/>
  <c r="R3860" i="3"/>
  <c r="R3861" i="3"/>
  <c r="R3862" i="3"/>
  <c r="R3863" i="3"/>
  <c r="R3866" i="3"/>
  <c r="R3867" i="3"/>
  <c r="R3870" i="3"/>
  <c r="R3871" i="3"/>
  <c r="R3872" i="3"/>
  <c r="R3875" i="3"/>
  <c r="R3877" i="3"/>
  <c r="R3878" i="3"/>
  <c r="R3879" i="3"/>
  <c r="R3882" i="3"/>
  <c r="R3883" i="3"/>
  <c r="R3884" i="3"/>
  <c r="R3886" i="3"/>
  <c r="R3888" i="3"/>
  <c r="R3889" i="3"/>
  <c r="R3890" i="3"/>
  <c r="R3891" i="3"/>
  <c r="R3892" i="3"/>
  <c r="R3893" i="3"/>
  <c r="R3896" i="3"/>
  <c r="R3898" i="3"/>
  <c r="R3901" i="3"/>
  <c r="R3903" i="3"/>
  <c r="R3907" i="3"/>
  <c r="R3909" i="3"/>
  <c r="R3910" i="3"/>
  <c r="R3911" i="3"/>
  <c r="R3912" i="3"/>
  <c r="R3913" i="3"/>
  <c r="R3914" i="3"/>
  <c r="R3916" i="3"/>
  <c r="R3917" i="3"/>
  <c r="R3918" i="3"/>
  <c r="R3919" i="3"/>
  <c r="R3921" i="3"/>
  <c r="R3924" i="3"/>
  <c r="R3925" i="3"/>
  <c r="R3938" i="3"/>
  <c r="R3939" i="3"/>
  <c r="R3943" i="3"/>
  <c r="R3945" i="3"/>
  <c r="R3946" i="3"/>
  <c r="R3948" i="3"/>
  <c r="R3949" i="3"/>
  <c r="R3954" i="3"/>
  <c r="R3955" i="3"/>
  <c r="R3959" i="3"/>
  <c r="R3962" i="3"/>
  <c r="R3963" i="3"/>
  <c r="R3964" i="3"/>
  <c r="R3965" i="3"/>
  <c r="R3966" i="3"/>
  <c r="R3967" i="3"/>
  <c r="R3968" i="3"/>
  <c r="R3969" i="3"/>
  <c r="R3971" i="3"/>
  <c r="R3975" i="3"/>
  <c r="R3978" i="3"/>
  <c r="R3979" i="3"/>
  <c r="R3980" i="3"/>
  <c r="R3981" i="3"/>
  <c r="R3982" i="3"/>
  <c r="R3983" i="3"/>
  <c r="R3992" i="3"/>
  <c r="R3993" i="3"/>
  <c r="R3994" i="3"/>
  <c r="R3997" i="3"/>
  <c r="R3998" i="3"/>
  <c r="R3999" i="3"/>
  <c r="R4000" i="3"/>
  <c r="R4001" i="3"/>
  <c r="R4002" i="3"/>
  <c r="R4003" i="3"/>
  <c r="R4004" i="3"/>
  <c r="R4005" i="3"/>
  <c r="R4007" i="3"/>
  <c r="R4008" i="3"/>
  <c r="R4009" i="3"/>
  <c r="R4010" i="3"/>
  <c r="R4011" i="3"/>
  <c r="R4012" i="3"/>
  <c r="R4013" i="3"/>
  <c r="R4015" i="3"/>
  <c r="R4018" i="3"/>
  <c r="R4020" i="3"/>
  <c r="R4021" i="3"/>
  <c r="R4022" i="3"/>
  <c r="R4023" i="3"/>
  <c r="R4026" i="3"/>
  <c r="R4027" i="3"/>
  <c r="R4028" i="3"/>
  <c r="R4029" i="3"/>
  <c r="R4030" i="3"/>
  <c r="R4031" i="3"/>
  <c r="R4033" i="3"/>
  <c r="R4036" i="3"/>
  <c r="R4043" i="3"/>
  <c r="R4044" i="3"/>
  <c r="R4047" i="3"/>
  <c r="R4049" i="3"/>
  <c r="R4050" i="3"/>
  <c r="R4053" i="3"/>
  <c r="R4054" i="3"/>
  <c r="R4057" i="3"/>
  <c r="R4058" i="3"/>
  <c r="R4063" i="3"/>
  <c r="R4064" i="3"/>
  <c r="R4065" i="3"/>
  <c r="R4067" i="3"/>
  <c r="R4068" i="3"/>
  <c r="R4069" i="3"/>
  <c r="R4072" i="3"/>
  <c r="R4074" i="3"/>
  <c r="R4077" i="3"/>
  <c r="R4078" i="3"/>
  <c r="R4079" i="3"/>
  <c r="R4080" i="3"/>
  <c r="R4081" i="3"/>
  <c r="R4082" i="3"/>
  <c r="R4085" i="3"/>
  <c r="R4086" i="3"/>
  <c r="R4087" i="3"/>
  <c r="R4092" i="3"/>
  <c r="R4093" i="3"/>
  <c r="R4095" i="3"/>
  <c r="R4096" i="3"/>
  <c r="R4098" i="3"/>
  <c r="R4099" i="3"/>
  <c r="R4102" i="3"/>
  <c r="R4103" i="3"/>
  <c r="R4107" i="3"/>
  <c r="R4109" i="3"/>
  <c r="R4110" i="3"/>
  <c r="R4111" i="3"/>
  <c r="R4113" i="3"/>
  <c r="R4114" i="3"/>
  <c r="R4115" i="3"/>
  <c r="R4116" i="3"/>
  <c r="R4117" i="3"/>
  <c r="R4119" i="3"/>
  <c r="R4120" i="3"/>
  <c r="R4121" i="3"/>
  <c r="R4122" i="3"/>
  <c r="R4123" i="3"/>
  <c r="R4124" i="3"/>
  <c r="R4125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40" i="3"/>
  <c r="R4142" i="3"/>
  <c r="R4143" i="3"/>
  <c r="R4149" i="3"/>
  <c r="R4150" i="3"/>
  <c r="R4151" i="3"/>
  <c r="R4152" i="3"/>
  <c r="R4154" i="3"/>
  <c r="R4158" i="3"/>
  <c r="R4159" i="3"/>
  <c r="R4161" i="3"/>
  <c r="R4163" i="3"/>
  <c r="R4164" i="3"/>
  <c r="R4165" i="3"/>
  <c r="R4166" i="3"/>
  <c r="R4167" i="3"/>
  <c r="R4168" i="3"/>
  <c r="R4170" i="3"/>
  <c r="R4172" i="3"/>
  <c r="R4175" i="3"/>
  <c r="R4176" i="3"/>
  <c r="R4180" i="3"/>
  <c r="R4181" i="3"/>
  <c r="R4182" i="3"/>
  <c r="R4185" i="3"/>
  <c r="R4186" i="3"/>
  <c r="R4188" i="3"/>
  <c r="R4190" i="3"/>
  <c r="R4192" i="3"/>
  <c r="R4193" i="3"/>
  <c r="R4194" i="3"/>
  <c r="R4195" i="3"/>
  <c r="R4198" i="3"/>
  <c r="R4201" i="3"/>
  <c r="R4202" i="3"/>
  <c r="R4203" i="3"/>
  <c r="R4204" i="3"/>
  <c r="R4206" i="3"/>
  <c r="R4207" i="3"/>
  <c r="R4208" i="3"/>
  <c r="R4209" i="3"/>
  <c r="R4211" i="3"/>
  <c r="R4214" i="3"/>
  <c r="R4215" i="3"/>
  <c r="R4218" i="3"/>
  <c r="R4219" i="3"/>
  <c r="R4221" i="3"/>
  <c r="R4223" i="3"/>
  <c r="R4224" i="3"/>
  <c r="R4225" i="3"/>
  <c r="R4227" i="3"/>
  <c r="R4228" i="3"/>
  <c r="R4230" i="3"/>
  <c r="R4231" i="3"/>
  <c r="R4232" i="3"/>
  <c r="R4237" i="3"/>
  <c r="R4238" i="3"/>
  <c r="R4240" i="3"/>
  <c r="R4245" i="3"/>
  <c r="R4248" i="3"/>
  <c r="R4250" i="3"/>
  <c r="R4253" i="3"/>
  <c r="R4254" i="3"/>
  <c r="R4256" i="3"/>
  <c r="R4257" i="3"/>
  <c r="R4258" i="3"/>
  <c r="R4260" i="3"/>
  <c r="R4261" i="3"/>
  <c r="R4262" i="3"/>
  <c r="R4264" i="3"/>
  <c r="R4266" i="3"/>
  <c r="R4273" i="3"/>
  <c r="R4278" i="3"/>
  <c r="R4279" i="3"/>
  <c r="R4280" i="3"/>
  <c r="R4281" i="3"/>
  <c r="R4284" i="3"/>
  <c r="R4285" i="3"/>
  <c r="R4286" i="3"/>
  <c r="R4287" i="3"/>
  <c r="R4290" i="3"/>
  <c r="R4291" i="3"/>
  <c r="R4296" i="3"/>
  <c r="R4297" i="3"/>
  <c r="R4298" i="3"/>
  <c r="R4300" i="3"/>
  <c r="R4302" i="3"/>
  <c r="R4303" i="3"/>
  <c r="R4305" i="3"/>
  <c r="R4306" i="3"/>
  <c r="R4308" i="3"/>
  <c r="R4309" i="3"/>
  <c r="R4310" i="3"/>
  <c r="R4311" i="3"/>
  <c r="R4312" i="3"/>
  <c r="R4314" i="3"/>
  <c r="R4315" i="3"/>
  <c r="R4319" i="3"/>
  <c r="R4322" i="3"/>
  <c r="R4323" i="3"/>
  <c r="R4324" i="3"/>
  <c r="R4326" i="3"/>
  <c r="R4327" i="3"/>
  <c r="R4329" i="3"/>
  <c r="R4330" i="3"/>
  <c r="R4331" i="3"/>
  <c r="R4333" i="3"/>
  <c r="R4335" i="3"/>
  <c r="R4336" i="3"/>
  <c r="R4337" i="3"/>
  <c r="R4338" i="3"/>
  <c r="R4339" i="3"/>
  <c r="R4340" i="3"/>
  <c r="R4343" i="3"/>
  <c r="R4344" i="3"/>
  <c r="R4346" i="3"/>
  <c r="R4347" i="3"/>
  <c r="R4348" i="3"/>
  <c r="R4349" i="3"/>
  <c r="R4353" i="3"/>
  <c r="R4354" i="3"/>
  <c r="R4359" i="3"/>
  <c r="R4360" i="3"/>
  <c r="R4361" i="3"/>
  <c r="R4362" i="3"/>
  <c r="R4364" i="3"/>
  <c r="R4365" i="3"/>
  <c r="R4366" i="3"/>
  <c r="R4367" i="3"/>
  <c r="R4368" i="3"/>
  <c r="R4369" i="3"/>
  <c r="R4372" i="3"/>
  <c r="R4373" i="3"/>
  <c r="R4375" i="3"/>
  <c r="R4376" i="3"/>
  <c r="R4377" i="3"/>
  <c r="R4378" i="3"/>
  <c r="R4380" i="3"/>
  <c r="R4381" i="3"/>
  <c r="R4382" i="3"/>
  <c r="R4384" i="3"/>
  <c r="R4387" i="3"/>
  <c r="R4388" i="3"/>
  <c r="R4390" i="3"/>
  <c r="R4391" i="3"/>
  <c r="R4396" i="3"/>
  <c r="R4397" i="3"/>
  <c r="R4399" i="3"/>
  <c r="R4401" i="3"/>
  <c r="R4402" i="3"/>
  <c r="R4404" i="3"/>
  <c r="R4405" i="3"/>
  <c r="R4406" i="3"/>
  <c r="R4407" i="3"/>
  <c r="R4408" i="3"/>
  <c r="R4409" i="3"/>
  <c r="R4413" i="3"/>
  <c r="R4415" i="3"/>
  <c r="R4416" i="3"/>
  <c r="R4419" i="3"/>
  <c r="R4420" i="3"/>
  <c r="R4424" i="3"/>
  <c r="R4428" i="3"/>
  <c r="R4431" i="3"/>
  <c r="R4432" i="3"/>
  <c r="R4435" i="3"/>
  <c r="R4437" i="3"/>
  <c r="R4439" i="3"/>
  <c r="R4440" i="3"/>
  <c r="R4441" i="3"/>
  <c r="R4443" i="3"/>
  <c r="R4444" i="3"/>
  <c r="R4445" i="3"/>
  <c r="R4446" i="3"/>
  <c r="R4447" i="3"/>
  <c r="R4449" i="3"/>
  <c r="R4451" i="3"/>
  <c r="R4453" i="3"/>
  <c r="R4454" i="3"/>
  <c r="R4455" i="3"/>
  <c r="R4457" i="3"/>
  <c r="R4458" i="3"/>
  <c r="R4459" i="3"/>
  <c r="R4462" i="3"/>
  <c r="R4463" i="3"/>
  <c r="R4464" i="3"/>
  <c r="R4465" i="3"/>
  <c r="R4466" i="3"/>
  <c r="R4467" i="3"/>
  <c r="R4469" i="3"/>
  <c r="R4470" i="3"/>
  <c r="R4471" i="3"/>
  <c r="R4473" i="3"/>
  <c r="R4474" i="3"/>
  <c r="R4475" i="3"/>
  <c r="R4476" i="3"/>
  <c r="R4477" i="3"/>
  <c r="R4478" i="3"/>
  <c r="R4481" i="3"/>
  <c r="R4483" i="3"/>
  <c r="R4486" i="3"/>
  <c r="R4489" i="3"/>
  <c r="R4491" i="3"/>
  <c r="R4492" i="3"/>
  <c r="R4493" i="3"/>
  <c r="R4495" i="3"/>
  <c r="R4498" i="3"/>
  <c r="R4502" i="3"/>
  <c r="R4505" i="3"/>
  <c r="R4506" i="3"/>
  <c r="R4511" i="3"/>
  <c r="R4512" i="3"/>
  <c r="R4517" i="3"/>
  <c r="R4518" i="3"/>
  <c r="R4520" i="3"/>
  <c r="R4522" i="3"/>
  <c r="R4523" i="3"/>
  <c r="R4524" i="3"/>
  <c r="R4531" i="3"/>
  <c r="R4532" i="3"/>
  <c r="R4534" i="3"/>
  <c r="R4535" i="3"/>
  <c r="R4536" i="3"/>
  <c r="R4537" i="3"/>
  <c r="R4540" i="3"/>
  <c r="R4541" i="3"/>
  <c r="R4545" i="3"/>
  <c r="R4549" i="3"/>
  <c r="R4550" i="3"/>
  <c r="R4553" i="3"/>
  <c r="R4554" i="3"/>
  <c r="R4555" i="3"/>
  <c r="R4559" i="3"/>
  <c r="R4560" i="3"/>
  <c r="R4561" i="3"/>
  <c r="R4562" i="3"/>
  <c r="R4563" i="3"/>
  <c r="R4564" i="3"/>
  <c r="R4567" i="3"/>
  <c r="R4568" i="3"/>
  <c r="R4569" i="3"/>
  <c r="R4570" i="3"/>
  <c r="R4573" i="3"/>
  <c r="R4574" i="3"/>
  <c r="R4575" i="3"/>
  <c r="R4576" i="3"/>
  <c r="R4577" i="3"/>
  <c r="R4578" i="3"/>
  <c r="R4580" i="3"/>
  <c r="R4581" i="3"/>
  <c r="R4582" i="3"/>
  <c r="R4583" i="3"/>
  <c r="R4584" i="3"/>
  <c r="R4587" i="3"/>
  <c r="R4588" i="3"/>
  <c r="R4590" i="3"/>
  <c r="R4591" i="3"/>
  <c r="R4594" i="3"/>
  <c r="R4596" i="3"/>
  <c r="R4597" i="3"/>
  <c r="R4603" i="3"/>
  <c r="R4604" i="3"/>
  <c r="R4606" i="3"/>
  <c r="R4608" i="3"/>
  <c r="R4609" i="3"/>
  <c r="R4611" i="3"/>
  <c r="R4614" i="3"/>
  <c r="R4616" i="3"/>
  <c r="R4618" i="3"/>
  <c r="R4620" i="3"/>
  <c r="R4621" i="3"/>
  <c r="R4624" i="3"/>
  <c r="R4625" i="3"/>
  <c r="R4627" i="3"/>
  <c r="R4628" i="3"/>
  <c r="R4636" i="3"/>
  <c r="R4637" i="3"/>
  <c r="R4638" i="3"/>
  <c r="R4639" i="3"/>
  <c r="R4641" i="3"/>
  <c r="R4643" i="3"/>
  <c r="R4644" i="3"/>
  <c r="R4646" i="3"/>
  <c r="R4649" i="3"/>
  <c r="R4650" i="3"/>
  <c r="R4652" i="3"/>
  <c r="R4654" i="3"/>
  <c r="R4655" i="3"/>
  <c r="R4657" i="3"/>
  <c r="R4661" i="3"/>
  <c r="R4664" i="3"/>
  <c r="R4665" i="3"/>
  <c r="R4666" i="3"/>
  <c r="R4668" i="3"/>
  <c r="R4669" i="3"/>
  <c r="R4674" i="3"/>
  <c r="R4676" i="3"/>
  <c r="R4678" i="3"/>
  <c r="R4680" i="3"/>
  <c r="R4681" i="3"/>
  <c r="R4682" i="3"/>
  <c r="R4683" i="3"/>
  <c r="R4684" i="3"/>
  <c r="R4686" i="3"/>
  <c r="R4688" i="3"/>
  <c r="R4689" i="3"/>
  <c r="R4690" i="3"/>
  <c r="R4691" i="3"/>
  <c r="R4693" i="3"/>
  <c r="R4694" i="3"/>
  <c r="R4699" i="3"/>
  <c r="R4700" i="3"/>
  <c r="R4702" i="3"/>
  <c r="R4703" i="3"/>
  <c r="R4705" i="3"/>
  <c r="R4706" i="3"/>
  <c r="R4708" i="3"/>
  <c r="R4709" i="3"/>
  <c r="R4712" i="3"/>
  <c r="R4714" i="3"/>
  <c r="R4716" i="3"/>
  <c r="R4718" i="3"/>
  <c r="R4720" i="3"/>
  <c r="R4721" i="3"/>
  <c r="R4722" i="3"/>
  <c r="R4723" i="3"/>
  <c r="R4724" i="3"/>
  <c r="R4725" i="3"/>
  <c r="R4730" i="3"/>
  <c r="R4731" i="3"/>
  <c r="R4733" i="3"/>
  <c r="R4737" i="3"/>
  <c r="R4742" i="3"/>
  <c r="R4744" i="3"/>
  <c r="R4745" i="3"/>
  <c r="R4746" i="3"/>
  <c r="R4747" i="3"/>
  <c r="R4748" i="3"/>
  <c r="R4750" i="3"/>
  <c r="R4751" i="3"/>
  <c r="R4753" i="3"/>
  <c r="R4754" i="3"/>
  <c r="R4755" i="3"/>
  <c r="R4757" i="3"/>
  <c r="R4758" i="3"/>
  <c r="R4761" i="3"/>
  <c r="R4762" i="3"/>
  <c r="R4765" i="3"/>
  <c r="R4767" i="3"/>
  <c r="R4769" i="3"/>
  <c r="R4770" i="3"/>
  <c r="R4772" i="3"/>
  <c r="R4773" i="3"/>
  <c r="R4774" i="3"/>
  <c r="R4776" i="3"/>
  <c r="R4778" i="3"/>
  <c r="R4779" i="3"/>
  <c r="R4780" i="3"/>
  <c r="R4781" i="3"/>
  <c r="R4782" i="3"/>
  <c r="R4783" i="3"/>
  <c r="R4786" i="3"/>
  <c r="R4791" i="3"/>
  <c r="R4792" i="3"/>
  <c r="R4793" i="3"/>
  <c r="R4794" i="3"/>
  <c r="R4799" i="3"/>
  <c r="R4801" i="3"/>
  <c r="R4803" i="3"/>
  <c r="R4806" i="3"/>
  <c r="R4807" i="3"/>
  <c r="R4808" i="3"/>
  <c r="R4809" i="3"/>
  <c r="R4811" i="3"/>
  <c r="R4813" i="3"/>
  <c r="R4814" i="3"/>
  <c r="R4816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6" i="3"/>
  <c r="R4837" i="3"/>
  <c r="R4839" i="3"/>
  <c r="R4840" i="3"/>
  <c r="R4841" i="3"/>
  <c r="R4842" i="3"/>
  <c r="R4843" i="3"/>
  <c r="R4844" i="3"/>
  <c r="R4845" i="3"/>
  <c r="R4846" i="3"/>
  <c r="R4848" i="3"/>
  <c r="R4851" i="3"/>
  <c r="R4852" i="3"/>
  <c r="R4854" i="3"/>
  <c r="R4855" i="3"/>
  <c r="R4856" i="3"/>
  <c r="R4858" i="3"/>
  <c r="R4859" i="3"/>
  <c r="R4860" i="3"/>
  <c r="R4862" i="3"/>
  <c r="R4863" i="3"/>
  <c r="R4864" i="3"/>
  <c r="R4866" i="3"/>
  <c r="R4867" i="3"/>
  <c r="R4871" i="3"/>
  <c r="R4872" i="3"/>
  <c r="R4875" i="3"/>
  <c r="R4877" i="3"/>
  <c r="R4878" i="3"/>
  <c r="R4879" i="3"/>
  <c r="R4880" i="3"/>
  <c r="R4882" i="3"/>
  <c r="R4883" i="3"/>
  <c r="R4886" i="3"/>
  <c r="R4887" i="3"/>
  <c r="R4889" i="3"/>
  <c r="R4890" i="3"/>
  <c r="R4891" i="3"/>
  <c r="R4892" i="3"/>
  <c r="R4894" i="3"/>
  <c r="R4896" i="3"/>
  <c r="R4897" i="3"/>
  <c r="R4898" i="3"/>
  <c r="R4899" i="3"/>
  <c r="R4900" i="3"/>
  <c r="R4901" i="3"/>
  <c r="R4902" i="3"/>
  <c r="R4906" i="3"/>
  <c r="R4908" i="3"/>
  <c r="R4911" i="3"/>
  <c r="R4912" i="3"/>
  <c r="R4914" i="3"/>
  <c r="R4916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1" i="3"/>
  <c r="R4932" i="3"/>
  <c r="R4934" i="3"/>
  <c r="R4935" i="3"/>
  <c r="R4936" i="3"/>
  <c r="R4937" i="3"/>
  <c r="R4938" i="3"/>
  <c r="R4940" i="3"/>
  <c r="R4941" i="3"/>
  <c r="R4942" i="3"/>
  <c r="R4945" i="3"/>
  <c r="R4949" i="3"/>
  <c r="R4952" i="3"/>
  <c r="R4954" i="3"/>
  <c r="R4955" i="3"/>
  <c r="R4957" i="3"/>
  <c r="R4958" i="3"/>
  <c r="R4959" i="3"/>
  <c r="R4961" i="3"/>
  <c r="R4963" i="3"/>
  <c r="R4964" i="3"/>
  <c r="R4966" i="3"/>
  <c r="R4967" i="3"/>
  <c r="R4971" i="3"/>
  <c r="R4972" i="3"/>
  <c r="R4973" i="3"/>
  <c r="R4974" i="3"/>
  <c r="R4978" i="3"/>
  <c r="R4980" i="3"/>
  <c r="R4983" i="3"/>
  <c r="R4985" i="3"/>
  <c r="R4986" i="3"/>
  <c r="R4987" i="3"/>
  <c r="R4988" i="3"/>
  <c r="R4989" i="3"/>
  <c r="R4990" i="3"/>
  <c r="R4991" i="3"/>
  <c r="R4992" i="3"/>
  <c r="R4993" i="3"/>
  <c r="R4995" i="3"/>
  <c r="R4998" i="3"/>
  <c r="R5000" i="3"/>
  <c r="R5001" i="3"/>
  <c r="R5002" i="3"/>
  <c r="R5003" i="3"/>
  <c r="R5004" i="3"/>
  <c r="R5005" i="3"/>
  <c r="R5008" i="3"/>
  <c r="R5010" i="3"/>
  <c r="R5011" i="3"/>
  <c r="R5013" i="3"/>
  <c r="R5014" i="3"/>
  <c r="R5015" i="3"/>
  <c r="R5016" i="3"/>
  <c r="R5021" i="3"/>
  <c r="R5022" i="3"/>
  <c r="R5025" i="3"/>
  <c r="R5028" i="3"/>
  <c r="R5030" i="3"/>
  <c r="R5032" i="3"/>
  <c r="R5033" i="3"/>
  <c r="R5034" i="3"/>
  <c r="R5039" i="3"/>
  <c r="R5040" i="3"/>
  <c r="R5042" i="3"/>
  <c r="R5043" i="3"/>
  <c r="R5044" i="3"/>
  <c r="R5045" i="3"/>
  <c r="R5046" i="3"/>
  <c r="R5047" i="3"/>
  <c r="R5049" i="3"/>
  <c r="R5051" i="3"/>
  <c r="R5055" i="3"/>
  <c r="R5056" i="3"/>
  <c r="R5058" i="3"/>
  <c r="R5059" i="3"/>
  <c r="R5060" i="3"/>
  <c r="R5061" i="3"/>
  <c r="R5068" i="3"/>
  <c r="R5069" i="3"/>
  <c r="R5071" i="3"/>
  <c r="R5073" i="3"/>
  <c r="R5074" i="3"/>
  <c r="R5076" i="3"/>
  <c r="R5080" i="3"/>
  <c r="R5081" i="3"/>
  <c r="R5082" i="3"/>
  <c r="R5083" i="3"/>
  <c r="R5086" i="3"/>
  <c r="R5087" i="3"/>
  <c r="R5089" i="3"/>
  <c r="R5091" i="3"/>
  <c r="R5093" i="3"/>
  <c r="R5095" i="3"/>
  <c r="R5096" i="3"/>
  <c r="R5098" i="3"/>
  <c r="R5099" i="3"/>
  <c r="R5100" i="3"/>
  <c r="R5103" i="3"/>
  <c r="R5104" i="3"/>
  <c r="R5106" i="3"/>
  <c r="R5108" i="3"/>
  <c r="R5110" i="3"/>
  <c r="R5111" i="3"/>
  <c r="R5112" i="3"/>
  <c r="R5115" i="3"/>
  <c r="R5117" i="3"/>
  <c r="R5119" i="3"/>
  <c r="R5120" i="3"/>
  <c r="R5121" i="3"/>
  <c r="R5122" i="3"/>
  <c r="R5125" i="3"/>
  <c r="R5127" i="3"/>
  <c r="R5128" i="3"/>
  <c r="R5129" i="3"/>
  <c r="R5130" i="3"/>
  <c r="R5133" i="3"/>
  <c r="R5135" i="3"/>
  <c r="R5139" i="3"/>
  <c r="R5140" i="3"/>
  <c r="R5141" i="3"/>
  <c r="R5143" i="3"/>
  <c r="R5144" i="3"/>
  <c r="R5146" i="3"/>
  <c r="R5152" i="3"/>
  <c r="R5153" i="3"/>
  <c r="R5154" i="3"/>
  <c r="R5155" i="3"/>
  <c r="R5158" i="3"/>
  <c r="R5159" i="3"/>
  <c r="R5160" i="3"/>
  <c r="R5161" i="3"/>
  <c r="R5163" i="3"/>
  <c r="R5164" i="3"/>
  <c r="R5166" i="3"/>
  <c r="R5168" i="3"/>
  <c r="R5169" i="3"/>
  <c r="R5170" i="3"/>
  <c r="R5171" i="3"/>
  <c r="R5172" i="3"/>
  <c r="R5174" i="3"/>
  <c r="R5175" i="3"/>
  <c r="R5176" i="3"/>
  <c r="R5178" i="3"/>
  <c r="R5179" i="3"/>
  <c r="R5180" i="3"/>
  <c r="R5181" i="3"/>
  <c r="R5182" i="3"/>
  <c r="R5184" i="3"/>
  <c r="R5186" i="3"/>
  <c r="R5189" i="3"/>
  <c r="R5190" i="3"/>
  <c r="R5192" i="3"/>
  <c r="R5193" i="3"/>
  <c r="R5194" i="3"/>
  <c r="R5196" i="3"/>
  <c r="R5197" i="3"/>
  <c r="R5199" i="3"/>
  <c r="R5202" i="3"/>
  <c r="R5203" i="3"/>
  <c r="R5205" i="3"/>
  <c r="R5208" i="3"/>
  <c r="R5209" i="3"/>
  <c r="R5210" i="3"/>
  <c r="R5211" i="3"/>
  <c r="R5212" i="3"/>
  <c r="R5213" i="3"/>
  <c r="R5214" i="3"/>
  <c r="R5216" i="3"/>
  <c r="R5217" i="3"/>
  <c r="R5218" i="3"/>
  <c r="R5220" i="3"/>
  <c r="R5223" i="3"/>
  <c r="R5224" i="3"/>
  <c r="R5225" i="3"/>
  <c r="R5226" i="3"/>
  <c r="R5228" i="3"/>
  <c r="R5230" i="3"/>
  <c r="R5231" i="3"/>
  <c r="R5237" i="3"/>
  <c r="R5238" i="3"/>
  <c r="R5242" i="3"/>
  <c r="R5243" i="3"/>
  <c r="R5244" i="3"/>
  <c r="R5245" i="3"/>
  <c r="R5246" i="3"/>
  <c r="R5247" i="3"/>
  <c r="R5248" i="3"/>
  <c r="R5249" i="3"/>
  <c r="R5252" i="3"/>
  <c r="R5253" i="3"/>
  <c r="R5254" i="3"/>
  <c r="R5255" i="3"/>
  <c r="R5256" i="3"/>
  <c r="R5258" i="3"/>
  <c r="R5259" i="3"/>
  <c r="R5260" i="3"/>
  <c r="R5261" i="3"/>
  <c r="R5262" i="3"/>
  <c r="R5263" i="3"/>
  <c r="R5267" i="3"/>
  <c r="R5268" i="3"/>
  <c r="R5270" i="3"/>
  <c r="R5271" i="3"/>
  <c r="R5272" i="3"/>
  <c r="R5275" i="3"/>
  <c r="R5278" i="3"/>
  <c r="R5279" i="3"/>
  <c r="R5280" i="3"/>
  <c r="R5282" i="3"/>
  <c r="R5283" i="3"/>
  <c r="R5284" i="3"/>
  <c r="R5285" i="3"/>
  <c r="R5287" i="3"/>
  <c r="R5290" i="3"/>
  <c r="R5292" i="3"/>
  <c r="R5293" i="3"/>
  <c r="R5295" i="3"/>
  <c r="R5297" i="3"/>
  <c r="R5299" i="3"/>
  <c r="R5300" i="3"/>
  <c r="R5301" i="3"/>
  <c r="R5302" i="3"/>
  <c r="R5303" i="3"/>
  <c r="R5304" i="3"/>
  <c r="R5305" i="3"/>
  <c r="R5306" i="3"/>
  <c r="R5307" i="3"/>
  <c r="R5309" i="3"/>
  <c r="R5311" i="3"/>
  <c r="R5315" i="3"/>
  <c r="R5316" i="3"/>
  <c r="R5317" i="3"/>
  <c r="R5318" i="3"/>
  <c r="R5320" i="3"/>
  <c r="R5321" i="3"/>
  <c r="R5323" i="3"/>
  <c r="R5327" i="3"/>
  <c r="R5328" i="3"/>
  <c r="R5329" i="3"/>
  <c r="R5330" i="3"/>
  <c r="R5331" i="3"/>
  <c r="R5332" i="3"/>
  <c r="R5333" i="3"/>
  <c r="R5335" i="3"/>
  <c r="R5338" i="3"/>
  <c r="R5339" i="3"/>
  <c r="R5341" i="3"/>
  <c r="R5343" i="3"/>
  <c r="R5345" i="3"/>
  <c r="R5346" i="3"/>
  <c r="R5347" i="3"/>
  <c r="R5348" i="3"/>
  <c r="R5352" i="3"/>
  <c r="R5353" i="3"/>
  <c r="R5354" i="3"/>
  <c r="R5355" i="3"/>
  <c r="R5357" i="3"/>
  <c r="R5358" i="3"/>
  <c r="R5359" i="3"/>
  <c r="R5360" i="3"/>
  <c r="R5361" i="3"/>
  <c r="R5362" i="3"/>
  <c r="R5366" i="3"/>
  <c r="R5367" i="3"/>
  <c r="R5368" i="3"/>
  <c r="R5370" i="3"/>
  <c r="R5371" i="3"/>
  <c r="R5373" i="3"/>
  <c r="R5375" i="3"/>
  <c r="R5376" i="3"/>
  <c r="R5377" i="3"/>
  <c r="R5382" i="3"/>
  <c r="R5383" i="3"/>
  <c r="R5384" i="3"/>
  <c r="R5386" i="3"/>
  <c r="R5387" i="3"/>
  <c r="R5389" i="3"/>
  <c r="R5390" i="3"/>
  <c r="R5391" i="3"/>
  <c r="R5392" i="3"/>
  <c r="R5393" i="3"/>
  <c r="R5394" i="3"/>
  <c r="R5399" i="3"/>
  <c r="R5400" i="3"/>
  <c r="R5401" i="3"/>
  <c r="R5402" i="3"/>
  <c r="R5403" i="3"/>
  <c r="R5407" i="3"/>
  <c r="R5408" i="3"/>
  <c r="R5410" i="3"/>
  <c r="R5411" i="3"/>
  <c r="R5412" i="3"/>
  <c r="R5414" i="3"/>
  <c r="R5416" i="3"/>
  <c r="R5419" i="3"/>
  <c r="R5420" i="3"/>
  <c r="R5422" i="3"/>
  <c r="R5423" i="3"/>
  <c r="R5424" i="3"/>
  <c r="R5426" i="3"/>
  <c r="R5427" i="3"/>
  <c r="R5429" i="3"/>
  <c r="R5431" i="3"/>
  <c r="R5432" i="3"/>
  <c r="R5433" i="3"/>
  <c r="R5435" i="3"/>
  <c r="R5438" i="3"/>
  <c r="R5439" i="3"/>
  <c r="R5440" i="3"/>
  <c r="R5441" i="3"/>
  <c r="R5443" i="3"/>
  <c r="R5444" i="3"/>
  <c r="R5445" i="3"/>
  <c r="R5446" i="3"/>
  <c r="R5447" i="3"/>
  <c r="R5448" i="3"/>
  <c r="R5450" i="3"/>
  <c r="R5451" i="3"/>
  <c r="R5455" i="3"/>
  <c r="R5456" i="3"/>
  <c r="R5457" i="3"/>
  <c r="R5458" i="3"/>
  <c r="R5459" i="3"/>
  <c r="R5461" i="3"/>
  <c r="R5462" i="3"/>
  <c r="R5463" i="3"/>
  <c r="R5464" i="3"/>
  <c r="R5465" i="3"/>
  <c r="R5466" i="3"/>
  <c r="R5472" i="3"/>
  <c r="R5474" i="3"/>
  <c r="R5475" i="3"/>
  <c r="R5476" i="3"/>
  <c r="R5478" i="3"/>
  <c r="R5480" i="3"/>
  <c r="R5481" i="3"/>
  <c r="R5483" i="3"/>
  <c r="R5485" i="3"/>
  <c r="R5486" i="3"/>
  <c r="R5491" i="3"/>
  <c r="R5494" i="3"/>
  <c r="R5496" i="3"/>
  <c r="R5497" i="3"/>
  <c r="R5498" i="3"/>
  <c r="R5501" i="3"/>
  <c r="R5502" i="3"/>
  <c r="R5503" i="3"/>
  <c r="R5504" i="3"/>
  <c r="R5506" i="3"/>
  <c r="R5509" i="3"/>
  <c r="R5513" i="3"/>
  <c r="R5515" i="3"/>
  <c r="R5517" i="3"/>
  <c r="R5518" i="3"/>
  <c r="R5519" i="3"/>
  <c r="R5521" i="3"/>
  <c r="R5527" i="3"/>
  <c r="R5531" i="3"/>
  <c r="R5532" i="3"/>
  <c r="R5537" i="3"/>
  <c r="R5538" i="3"/>
  <c r="R5542" i="3"/>
  <c r="R5544" i="3"/>
  <c r="R5546" i="3"/>
  <c r="R5547" i="3"/>
  <c r="R5550" i="3"/>
  <c r="R5552" i="3"/>
  <c r="R5553" i="3"/>
  <c r="R5554" i="3"/>
  <c r="R5556" i="3"/>
  <c r="R5557" i="3"/>
  <c r="R5558" i="3"/>
  <c r="R5559" i="3"/>
  <c r="R5560" i="3"/>
  <c r="R5561" i="3"/>
  <c r="R5562" i="3"/>
  <c r="R5563" i="3"/>
  <c r="R5565" i="3"/>
  <c r="R5567" i="3"/>
  <c r="R5568" i="3"/>
  <c r="R5572" i="3"/>
  <c r="R5573" i="3"/>
  <c r="R5574" i="3"/>
  <c r="R5577" i="3"/>
  <c r="R5578" i="3"/>
  <c r="R5580" i="3"/>
  <c r="R5581" i="3"/>
  <c r="R5582" i="3"/>
  <c r="R5583" i="3"/>
  <c r="R5584" i="3"/>
  <c r="R5586" i="3"/>
  <c r="R5587" i="3"/>
  <c r="R5591" i="3"/>
  <c r="R5593" i="3"/>
  <c r="R5594" i="3"/>
  <c r="R5595" i="3"/>
  <c r="R5598" i="3"/>
  <c r="R5601" i="3"/>
  <c r="R5602" i="3"/>
  <c r="R5603" i="3"/>
  <c r="R5604" i="3"/>
  <c r="R5608" i="3"/>
  <c r="R5609" i="3"/>
  <c r="R5610" i="3"/>
  <c r="R5612" i="3"/>
  <c r="R5613" i="3"/>
  <c r="R5614" i="3"/>
  <c r="R5615" i="3"/>
  <c r="R5617" i="3"/>
  <c r="R5622" i="3"/>
  <c r="R5625" i="3"/>
  <c r="R5626" i="3"/>
  <c r="R5627" i="3"/>
  <c r="R5628" i="3"/>
  <c r="R5629" i="3"/>
  <c r="R5630" i="3"/>
  <c r="R5631" i="3"/>
  <c r="R5632" i="3"/>
  <c r="R5633" i="3"/>
  <c r="R5634" i="3"/>
  <c r="R5635" i="3"/>
  <c r="R5637" i="3"/>
  <c r="R5639" i="3"/>
  <c r="R5641" i="3"/>
  <c r="R5643" i="3"/>
  <c r="R5645" i="3"/>
  <c r="R5646" i="3"/>
  <c r="R5647" i="3"/>
  <c r="R5648" i="3"/>
  <c r="R5650" i="3"/>
  <c r="R5651" i="3"/>
  <c r="R5653" i="3"/>
  <c r="R5655" i="3"/>
  <c r="R5657" i="3"/>
  <c r="R5658" i="3"/>
  <c r="R5661" i="3"/>
  <c r="R5662" i="3"/>
  <c r="R5663" i="3"/>
  <c r="R5664" i="3"/>
  <c r="R5667" i="3"/>
  <c r="R5668" i="3"/>
  <c r="R5669" i="3"/>
  <c r="R5671" i="3"/>
  <c r="R5672" i="3"/>
  <c r="R5673" i="3"/>
  <c r="R5674" i="3"/>
  <c r="R5675" i="3"/>
  <c r="R5677" i="3"/>
  <c r="R5678" i="3"/>
  <c r="R5679" i="3"/>
  <c r="R5680" i="3"/>
  <c r="R5683" i="3"/>
  <c r="R5686" i="3"/>
  <c r="R5687" i="3"/>
  <c r="R5691" i="3"/>
  <c r="R5693" i="3"/>
  <c r="R5694" i="3"/>
  <c r="R5695" i="3"/>
  <c r="R5696" i="3"/>
  <c r="R5700" i="3"/>
  <c r="R5702" i="3"/>
  <c r="R5703" i="3"/>
  <c r="R5704" i="3"/>
  <c r="R5705" i="3"/>
  <c r="R5707" i="3"/>
  <c r="R5713" i="3"/>
  <c r="R5714" i="3"/>
  <c r="R5717" i="3"/>
  <c r="R5720" i="3"/>
  <c r="R5721" i="3"/>
  <c r="R5722" i="3"/>
  <c r="R5724" i="3"/>
  <c r="R5725" i="3"/>
  <c r="R5729" i="3"/>
  <c r="R5730" i="3"/>
  <c r="R5731" i="3"/>
  <c r="R5734" i="3"/>
  <c r="R5735" i="3"/>
  <c r="R5736" i="3"/>
  <c r="R5737" i="3"/>
  <c r="R5738" i="3"/>
  <c r="R5740" i="3"/>
  <c r="R5741" i="3"/>
  <c r="R5742" i="3"/>
  <c r="R5744" i="3"/>
  <c r="R5745" i="3"/>
  <c r="R5746" i="3"/>
  <c r="R5747" i="3"/>
  <c r="R5748" i="3"/>
  <c r="R5749" i="3"/>
  <c r="R5750" i="3"/>
  <c r="R5752" i="3"/>
  <c r="R5753" i="3"/>
  <c r="R5755" i="3"/>
  <c r="R5756" i="3"/>
  <c r="R5757" i="3"/>
  <c r="R5758" i="3"/>
  <c r="R5759" i="3"/>
  <c r="R5760" i="3"/>
  <c r="R5761" i="3"/>
  <c r="R5762" i="3"/>
  <c r="R5763" i="3"/>
  <c r="R5764" i="3"/>
  <c r="R5766" i="3"/>
  <c r="R5769" i="3"/>
  <c r="R5771" i="3"/>
  <c r="R5774" i="3"/>
  <c r="R5775" i="3"/>
  <c r="R5776" i="3"/>
  <c r="R5777" i="3"/>
  <c r="R5778" i="3"/>
  <c r="R5779" i="3"/>
  <c r="R5782" i="3"/>
  <c r="R5783" i="3"/>
  <c r="R5784" i="3"/>
  <c r="R5785" i="3"/>
  <c r="R5786" i="3"/>
  <c r="R5787" i="3"/>
  <c r="R5788" i="3"/>
  <c r="R5790" i="3"/>
  <c r="R5791" i="3"/>
  <c r="R5793" i="3"/>
  <c r="R5795" i="3"/>
  <c r="R5796" i="3"/>
  <c r="R5797" i="3"/>
  <c r="R5802" i="3"/>
  <c r="R5804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2" i="3"/>
  <c r="R5823" i="3"/>
  <c r="R5824" i="3"/>
  <c r="R5827" i="3"/>
  <c r="R5830" i="3"/>
  <c r="R5832" i="3"/>
  <c r="R5833" i="3"/>
  <c r="R5834" i="3"/>
  <c r="R5835" i="3"/>
  <c r="R5837" i="3"/>
  <c r="R5838" i="3"/>
  <c r="R5839" i="3"/>
  <c r="R5840" i="3"/>
  <c r="R5841" i="3"/>
  <c r="R5842" i="3"/>
  <c r="R5843" i="3"/>
  <c r="R5844" i="3"/>
  <c r="R5847" i="3"/>
  <c r="R5848" i="3"/>
  <c r="R5849" i="3"/>
  <c r="R5850" i="3"/>
  <c r="R5851" i="3"/>
  <c r="R5852" i="3"/>
  <c r="R5856" i="3"/>
  <c r="R5858" i="3"/>
  <c r="R5860" i="3"/>
  <c r="R5862" i="3"/>
  <c r="R5863" i="3"/>
  <c r="R5864" i="3"/>
  <c r="R5865" i="3"/>
  <c r="R5866" i="3"/>
  <c r="R5868" i="3"/>
  <c r="R5869" i="3"/>
  <c r="R5870" i="3"/>
  <c r="R5871" i="3"/>
  <c r="R5872" i="3"/>
  <c r="R5874" i="3"/>
  <c r="R5876" i="3"/>
  <c r="R5877" i="3"/>
  <c r="R5878" i="3"/>
  <c r="R5879" i="3"/>
  <c r="R5880" i="3"/>
  <c r="R5885" i="3"/>
  <c r="R5886" i="3"/>
  <c r="R5887" i="3"/>
  <c r="R5888" i="3"/>
  <c r="R5892" i="3"/>
  <c r="R5896" i="3"/>
  <c r="R5897" i="3"/>
  <c r="R5900" i="3"/>
  <c r="R5901" i="3"/>
  <c r="R5902" i="3"/>
  <c r="R5903" i="3"/>
  <c r="R5904" i="3"/>
  <c r="R5905" i="3"/>
  <c r="R5906" i="3"/>
  <c r="R5910" i="3"/>
  <c r="R5912" i="3"/>
  <c r="R5913" i="3"/>
  <c r="R5914" i="3"/>
  <c r="R5918" i="3"/>
  <c r="R5922" i="3"/>
  <c r="R5923" i="3"/>
  <c r="R5924" i="3"/>
  <c r="R5925" i="3"/>
  <c r="R5926" i="3"/>
  <c r="R5928" i="3"/>
  <c r="R5929" i="3"/>
  <c r="R5930" i="3"/>
  <c r="R5931" i="3"/>
  <c r="R5933" i="3"/>
  <c r="R5935" i="3"/>
  <c r="R5936" i="3"/>
  <c r="R5937" i="3"/>
  <c r="R5939" i="3"/>
  <c r="R5940" i="3"/>
  <c r="R5941" i="3"/>
  <c r="R5943" i="3"/>
  <c r="R5944" i="3"/>
  <c r="R5946" i="3"/>
  <c r="R5948" i="3"/>
  <c r="R5950" i="3"/>
  <c r="R5951" i="3"/>
  <c r="R5952" i="3"/>
  <c r="R5955" i="3"/>
  <c r="R5956" i="3"/>
  <c r="R5957" i="3"/>
  <c r="R5958" i="3"/>
  <c r="R5961" i="3"/>
  <c r="R5962" i="3"/>
  <c r="R5963" i="3"/>
  <c r="R5964" i="3"/>
  <c r="R5969" i="3"/>
  <c r="R5971" i="3"/>
  <c r="R5973" i="3"/>
  <c r="R5977" i="3"/>
  <c r="R5978" i="3"/>
  <c r="R5979" i="3"/>
  <c r="R5980" i="3"/>
  <c r="R5982" i="3"/>
  <c r="R5983" i="3"/>
  <c r="R5984" i="3"/>
  <c r="R5985" i="3"/>
  <c r="R5987" i="3"/>
  <c r="R5988" i="3"/>
  <c r="R5989" i="3"/>
  <c r="R5990" i="3"/>
  <c r="R5993" i="3"/>
  <c r="R5994" i="3"/>
  <c r="R5995" i="3"/>
  <c r="R5996" i="3"/>
  <c r="R5997" i="3"/>
  <c r="R5998" i="3"/>
  <c r="R5999" i="3"/>
  <c r="R6000" i="3"/>
  <c r="R6001" i="3"/>
  <c r="R6002" i="3"/>
  <c r="R6004" i="3"/>
  <c r="R6005" i="3"/>
  <c r="R6006" i="3"/>
  <c r="R6007" i="3"/>
  <c r="R6008" i="3"/>
  <c r="R6012" i="3"/>
  <c r="R6015" i="3"/>
  <c r="R6018" i="3"/>
  <c r="R6019" i="3"/>
  <c r="R6023" i="3"/>
  <c r="R6025" i="3"/>
  <c r="R6026" i="3"/>
  <c r="R6028" i="3"/>
  <c r="R6029" i="3"/>
  <c r="R6030" i="3"/>
  <c r="R6031" i="3"/>
  <c r="R6032" i="3"/>
  <c r="R6033" i="3"/>
  <c r="R6034" i="3"/>
  <c r="R6035" i="3"/>
  <c r="R6036" i="3"/>
  <c r="R6038" i="3"/>
  <c r="R6039" i="3"/>
  <c r="R6041" i="3"/>
  <c r="R6042" i="3"/>
  <c r="R6044" i="3"/>
  <c r="R6046" i="3"/>
  <c r="R6047" i="3"/>
  <c r="R6050" i="3"/>
  <c r="R6052" i="3"/>
  <c r="R6056" i="3"/>
  <c r="R6057" i="3"/>
  <c r="R6061" i="3"/>
  <c r="R6062" i="3"/>
  <c r="R6063" i="3"/>
  <c r="R6064" i="3"/>
  <c r="R6067" i="3"/>
  <c r="R6069" i="3"/>
  <c r="R6070" i="3"/>
  <c r="R6071" i="3"/>
  <c r="R6072" i="3"/>
  <c r="R6073" i="3"/>
  <c r="R6075" i="3"/>
  <c r="R6076" i="3"/>
  <c r="R6077" i="3"/>
  <c r="R6078" i="3"/>
  <c r="R6080" i="3"/>
  <c r="R6081" i="3"/>
  <c r="R6082" i="3"/>
  <c r="R6083" i="3"/>
  <c r="R6087" i="3"/>
  <c r="R6088" i="3"/>
  <c r="R6089" i="3"/>
  <c r="R6090" i="3"/>
  <c r="R6092" i="3"/>
  <c r="R6096" i="3"/>
  <c r="R6097" i="3"/>
  <c r="R6098" i="3"/>
  <c r="R6105" i="3"/>
  <c r="R6109" i="3"/>
  <c r="R6111" i="3"/>
  <c r="R6113" i="3"/>
  <c r="R6114" i="3"/>
  <c r="R6118" i="3"/>
  <c r="R6119" i="3"/>
  <c r="R6121" i="3"/>
  <c r="R6122" i="3"/>
  <c r="R6123" i="3"/>
  <c r="R6124" i="3"/>
  <c r="R6125" i="3"/>
  <c r="R6126" i="3"/>
  <c r="R6127" i="3"/>
  <c r="R6128" i="3"/>
  <c r="R6129" i="3"/>
  <c r="R6131" i="3"/>
  <c r="R6132" i="3"/>
  <c r="R6133" i="3"/>
  <c r="R6139" i="3"/>
  <c r="R6141" i="3"/>
  <c r="R6142" i="3"/>
  <c r="R6144" i="3"/>
  <c r="R6145" i="3"/>
  <c r="R6146" i="3"/>
  <c r="R6147" i="3"/>
  <c r="R6148" i="3"/>
  <c r="R6149" i="3"/>
  <c r="R6152" i="3"/>
  <c r="R6154" i="3"/>
  <c r="R6155" i="3"/>
  <c r="R6156" i="3"/>
  <c r="R6157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3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90" i="3"/>
  <c r="R6195" i="3"/>
  <c r="R6196" i="3"/>
  <c r="R6198" i="3"/>
  <c r="R6200" i="3"/>
  <c r="R6201" i="3"/>
  <c r="R6202" i="3"/>
  <c r="R6203" i="3"/>
  <c r="R6205" i="3"/>
  <c r="R6207" i="3"/>
  <c r="R6208" i="3"/>
  <c r="R6209" i="3"/>
  <c r="R6212" i="3"/>
  <c r="R6215" i="3"/>
  <c r="R6216" i="3"/>
  <c r="R6217" i="3"/>
  <c r="R6218" i="3"/>
  <c r="R6219" i="3"/>
  <c r="R6220" i="3"/>
  <c r="R6221" i="3"/>
  <c r="R6222" i="3"/>
  <c r="R6224" i="3"/>
  <c r="R6226" i="3"/>
  <c r="R6227" i="3"/>
  <c r="R6228" i="3"/>
  <c r="R6232" i="3"/>
  <c r="R6234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3" i="3"/>
  <c r="R6256" i="3"/>
  <c r="R6260" i="3"/>
  <c r="R6261" i="3"/>
  <c r="R6263" i="3"/>
  <c r="R6265" i="3"/>
  <c r="R6266" i="3"/>
  <c r="R6267" i="3"/>
  <c r="R6268" i="3"/>
  <c r="R6269" i="3"/>
  <c r="R6270" i="3"/>
  <c r="R6271" i="3"/>
  <c r="R6272" i="3"/>
  <c r="R6273" i="3"/>
  <c r="R6276" i="3"/>
  <c r="R6277" i="3"/>
  <c r="R6281" i="3"/>
  <c r="R6283" i="3"/>
  <c r="R6287" i="3"/>
  <c r="R6288" i="3"/>
  <c r="R6291" i="3"/>
  <c r="R6292" i="3"/>
  <c r="R6294" i="3"/>
  <c r="R6295" i="3"/>
  <c r="R6297" i="3"/>
  <c r="R6298" i="3"/>
  <c r="R6299" i="3"/>
  <c r="R6301" i="3"/>
  <c r="R6302" i="3"/>
  <c r="R6304" i="3"/>
  <c r="R6305" i="3"/>
  <c r="R6307" i="3"/>
  <c r="R6308" i="3"/>
  <c r="R6309" i="3"/>
  <c r="R6310" i="3"/>
  <c r="R6312" i="3"/>
  <c r="R6313" i="3"/>
  <c r="R6315" i="3"/>
  <c r="R6317" i="3"/>
  <c r="R6318" i="3"/>
  <c r="R6321" i="3"/>
  <c r="R6322" i="3"/>
  <c r="R6323" i="3"/>
  <c r="R6326" i="3"/>
  <c r="R6328" i="3"/>
  <c r="R6329" i="3"/>
  <c r="R6331" i="3"/>
  <c r="R6332" i="3"/>
  <c r="R6334" i="3"/>
  <c r="R6337" i="3"/>
  <c r="R6338" i="3"/>
  <c r="R6340" i="3"/>
  <c r="R6342" i="3"/>
  <c r="R6346" i="3"/>
  <c r="R6347" i="3"/>
  <c r="R6348" i="3"/>
  <c r="R6351" i="3"/>
  <c r="R6352" i="3"/>
  <c r="R6354" i="3"/>
  <c r="R6357" i="3"/>
  <c r="R6358" i="3"/>
  <c r="R6361" i="3"/>
  <c r="R6362" i="3"/>
  <c r="R6364" i="3"/>
  <c r="R6365" i="3"/>
  <c r="R6366" i="3"/>
  <c r="R6367" i="3"/>
  <c r="R6369" i="3"/>
  <c r="R6370" i="3"/>
  <c r="R6371" i="3"/>
  <c r="R6372" i="3"/>
  <c r="R6373" i="3"/>
  <c r="R6374" i="3"/>
  <c r="R6375" i="3"/>
  <c r="R6376" i="3"/>
  <c r="R6378" i="3"/>
  <c r="R6379" i="3"/>
  <c r="R6380" i="3"/>
  <c r="R6381" i="3"/>
  <c r="R6384" i="3"/>
  <c r="R6385" i="3"/>
  <c r="R6387" i="3"/>
  <c r="R6390" i="3"/>
  <c r="R6391" i="3"/>
  <c r="R6395" i="3"/>
  <c r="R6396" i="3"/>
  <c r="R6398" i="3"/>
  <c r="R6399" i="3"/>
  <c r="R6400" i="3"/>
  <c r="R6401" i="3"/>
  <c r="R6402" i="3"/>
  <c r="R6404" i="3"/>
  <c r="R6409" i="3"/>
  <c r="R6412" i="3"/>
  <c r="R6413" i="3"/>
  <c r="R6415" i="3"/>
  <c r="R6416" i="3"/>
  <c r="R6417" i="3"/>
  <c r="R6418" i="3"/>
  <c r="R6419" i="3"/>
  <c r="R6422" i="3"/>
  <c r="R6423" i="3"/>
  <c r="R6426" i="3"/>
  <c r="R6427" i="3"/>
  <c r="R6428" i="3"/>
  <c r="R6429" i="3"/>
  <c r="R6430" i="3"/>
  <c r="R6431" i="3"/>
  <c r="R6434" i="3"/>
  <c r="R6436" i="3"/>
  <c r="R6437" i="3"/>
  <c r="R6438" i="3"/>
  <c r="R6439" i="3"/>
  <c r="R6440" i="3"/>
  <c r="R6442" i="3"/>
  <c r="R6444" i="3"/>
  <c r="R6446" i="3"/>
  <c r="R6447" i="3"/>
  <c r="R6448" i="3"/>
  <c r="R6454" i="3"/>
  <c r="R6456" i="3"/>
  <c r="R6457" i="3"/>
  <c r="R6458" i="3"/>
  <c r="R6459" i="3"/>
  <c r="R6460" i="3"/>
  <c r="R6463" i="3"/>
  <c r="R6464" i="3"/>
  <c r="R6465" i="3"/>
  <c r="R6466" i="3"/>
  <c r="R6467" i="3"/>
  <c r="R6468" i="3"/>
  <c r="R6469" i="3"/>
  <c r="R6471" i="3"/>
  <c r="R6475" i="3"/>
  <c r="R6477" i="3"/>
  <c r="R6480" i="3"/>
  <c r="R6481" i="3"/>
  <c r="R6482" i="3"/>
  <c r="R6483" i="3"/>
  <c r="R6484" i="3"/>
  <c r="R6485" i="3"/>
  <c r="R6487" i="3"/>
  <c r="R6490" i="3"/>
  <c r="R6491" i="3"/>
  <c r="R6492" i="3"/>
  <c r="R6493" i="3"/>
  <c r="R6494" i="3"/>
  <c r="R6495" i="3"/>
  <c r="R6500" i="3"/>
  <c r="R6505" i="3"/>
  <c r="R6506" i="3"/>
  <c r="R6509" i="3"/>
  <c r="R6511" i="3"/>
  <c r="R6513" i="3"/>
  <c r="R6514" i="3"/>
  <c r="R6518" i="3"/>
  <c r="R6519" i="3"/>
  <c r="R6521" i="3"/>
  <c r="R6524" i="3"/>
  <c r="R6526" i="3"/>
  <c r="R6528" i="3"/>
  <c r="R6530" i="3"/>
  <c r="R6533" i="3"/>
  <c r="R6536" i="3"/>
  <c r="R6539" i="3"/>
  <c r="R6540" i="3"/>
  <c r="R6542" i="3"/>
  <c r="R6544" i="3"/>
  <c r="R6545" i="3"/>
  <c r="R6546" i="3"/>
  <c r="R6548" i="3"/>
  <c r="R6549" i="3"/>
  <c r="R6550" i="3"/>
  <c r="R6551" i="3"/>
  <c r="R6552" i="3"/>
  <c r="R6555" i="3"/>
  <c r="R6556" i="3"/>
  <c r="R6561" i="3"/>
  <c r="R6562" i="3"/>
  <c r="R6563" i="3"/>
  <c r="R6564" i="3"/>
  <c r="R6565" i="3"/>
  <c r="R6568" i="3"/>
  <c r="R6569" i="3"/>
  <c r="R6570" i="3"/>
  <c r="R6572" i="3"/>
  <c r="R6574" i="3"/>
  <c r="R6575" i="3"/>
  <c r="R6576" i="3"/>
  <c r="R6577" i="3"/>
  <c r="R6579" i="3"/>
  <c r="R6582" i="3"/>
  <c r="R6585" i="3"/>
  <c r="R6586" i="3"/>
  <c r="R6587" i="3"/>
  <c r="R6590" i="3"/>
  <c r="R6591" i="3"/>
  <c r="R6593" i="3"/>
  <c r="R6594" i="3"/>
  <c r="R6595" i="3"/>
  <c r="R6596" i="3"/>
  <c r="R6598" i="3"/>
  <c r="R6599" i="3"/>
  <c r="R6601" i="3"/>
  <c r="R6604" i="3"/>
  <c r="R6605" i="3"/>
  <c r="R6607" i="3"/>
  <c r="R6608" i="3"/>
  <c r="R6609" i="3"/>
  <c r="R6610" i="3"/>
  <c r="R6613" i="3"/>
  <c r="R6615" i="3"/>
  <c r="R6617" i="3"/>
  <c r="R6619" i="3"/>
  <c r="R6623" i="3"/>
  <c r="R6624" i="3"/>
  <c r="R6627" i="3"/>
  <c r="R6629" i="3"/>
  <c r="R6630" i="3"/>
  <c r="R6631" i="3"/>
  <c r="R6632" i="3"/>
  <c r="R6633" i="3"/>
  <c r="R6634" i="3"/>
  <c r="R6636" i="3"/>
  <c r="R6637" i="3"/>
  <c r="R6639" i="3"/>
  <c r="R6642" i="3"/>
  <c r="R6643" i="3"/>
  <c r="R6645" i="3"/>
  <c r="R6646" i="3"/>
  <c r="R6648" i="3"/>
  <c r="R6649" i="3"/>
  <c r="R6651" i="3"/>
  <c r="R6655" i="3"/>
  <c r="R6656" i="3"/>
  <c r="R6659" i="3"/>
  <c r="R6660" i="3"/>
  <c r="R6661" i="3"/>
  <c r="R6663" i="3"/>
  <c r="R6664" i="3"/>
  <c r="R6666" i="3"/>
  <c r="R6667" i="3"/>
  <c r="R6669" i="3"/>
  <c r="R6670" i="3"/>
  <c r="R6674" i="3"/>
  <c r="R6675" i="3"/>
  <c r="R6677" i="3"/>
  <c r="R6678" i="3"/>
  <c r="R6679" i="3"/>
  <c r="R6680" i="3"/>
  <c r="R6682" i="3"/>
  <c r="R6685" i="3"/>
  <c r="R6686" i="3"/>
  <c r="R6687" i="3"/>
  <c r="R6688" i="3"/>
  <c r="R6689" i="3"/>
  <c r="R6690" i="3"/>
  <c r="R6691" i="3"/>
  <c r="R6696" i="3"/>
  <c r="R6697" i="3"/>
  <c r="R6700" i="3"/>
  <c r="R6701" i="3"/>
  <c r="R6702" i="3"/>
  <c r="R6703" i="3"/>
  <c r="R6704" i="3"/>
  <c r="R6706" i="3"/>
  <c r="R6707" i="3"/>
  <c r="R6708" i="3"/>
  <c r="R6709" i="3"/>
  <c r="R6710" i="3"/>
  <c r="R6712" i="3"/>
  <c r="R6713" i="3"/>
  <c r="R6715" i="3"/>
  <c r="R6718" i="3"/>
  <c r="R6719" i="3"/>
  <c r="R6720" i="3"/>
  <c r="R6721" i="3"/>
  <c r="R6722" i="3"/>
  <c r="R6725" i="3"/>
  <c r="R6729" i="3"/>
  <c r="R6730" i="3"/>
  <c r="R6731" i="3"/>
  <c r="R6732" i="3"/>
  <c r="R6733" i="3"/>
  <c r="R6734" i="3"/>
  <c r="R6736" i="3"/>
  <c r="R6737" i="3"/>
  <c r="R6741" i="3"/>
  <c r="R6742" i="3"/>
  <c r="R6745" i="3"/>
  <c r="R6746" i="3"/>
  <c r="R6748" i="3"/>
  <c r="R6749" i="3"/>
  <c r="R6750" i="3"/>
  <c r="R6751" i="3"/>
  <c r="R6753" i="3"/>
  <c r="R6755" i="3"/>
  <c r="R6756" i="3"/>
  <c r="R6762" i="3"/>
  <c r="R6763" i="3"/>
  <c r="R6764" i="3"/>
  <c r="R6766" i="3"/>
  <c r="R6767" i="3"/>
  <c r="R6768" i="3"/>
  <c r="R6769" i="3"/>
  <c r="R6770" i="3"/>
  <c r="R6772" i="3"/>
  <c r="R6775" i="3"/>
  <c r="R6776" i="3"/>
  <c r="R6777" i="3"/>
  <c r="R6778" i="3"/>
  <c r="R6780" i="3"/>
  <c r="R6781" i="3"/>
  <c r="R6786" i="3"/>
  <c r="R6787" i="3"/>
  <c r="R6788" i="3"/>
  <c r="R6789" i="3"/>
  <c r="R6790" i="3"/>
  <c r="R6791" i="3"/>
  <c r="R6792" i="3"/>
  <c r="R6793" i="3"/>
  <c r="R6794" i="3"/>
  <c r="R6795" i="3"/>
  <c r="R6797" i="3"/>
  <c r="R6798" i="3"/>
  <c r="R6800" i="3"/>
  <c r="R6801" i="3"/>
  <c r="R6802" i="3"/>
  <c r="R6803" i="3"/>
  <c r="R6805" i="3"/>
  <c r="R6806" i="3"/>
  <c r="R6808" i="3"/>
  <c r="R6809" i="3"/>
  <c r="R6810" i="3"/>
  <c r="R6811" i="3"/>
  <c r="R6812" i="3"/>
  <c r="R6815" i="3"/>
  <c r="R6819" i="3"/>
  <c r="R6822" i="3"/>
  <c r="R6823" i="3"/>
  <c r="R6825" i="3"/>
  <c r="R6827" i="3"/>
  <c r="R6830" i="3"/>
  <c r="R6831" i="3"/>
  <c r="R6832" i="3"/>
  <c r="R6833" i="3"/>
  <c r="R6834" i="3"/>
  <c r="R6836" i="3"/>
  <c r="R6839" i="3"/>
  <c r="R6840" i="3"/>
  <c r="R6841" i="3"/>
  <c r="R6842" i="3"/>
  <c r="R6843" i="3"/>
  <c r="R6844" i="3"/>
  <c r="R6845" i="3"/>
  <c r="R6847" i="3"/>
  <c r="R6849" i="3"/>
  <c r="R6850" i="3"/>
  <c r="R6853" i="3"/>
  <c r="R6854" i="3"/>
  <c r="R6855" i="3"/>
  <c r="R6858" i="3"/>
  <c r="R6859" i="3"/>
  <c r="R6861" i="3"/>
  <c r="R6862" i="3"/>
  <c r="R6863" i="3"/>
  <c r="R6864" i="3"/>
  <c r="R6866" i="3"/>
  <c r="R6868" i="3"/>
  <c r="R6869" i="3"/>
  <c r="R6871" i="3"/>
  <c r="R6872" i="3"/>
  <c r="R6874" i="3"/>
  <c r="R6875" i="3"/>
  <c r="R6876" i="3"/>
  <c r="R6879" i="3"/>
  <c r="R6880" i="3"/>
  <c r="R6882" i="3"/>
  <c r="R6883" i="3"/>
  <c r="R6885" i="3"/>
  <c r="R6886" i="3"/>
  <c r="R6888" i="3"/>
  <c r="R6889" i="3"/>
  <c r="R6891" i="3"/>
  <c r="R6892" i="3"/>
  <c r="R6893" i="3"/>
  <c r="R6894" i="3"/>
  <c r="R6897" i="3"/>
  <c r="R6898" i="3"/>
  <c r="R6899" i="3"/>
  <c r="R6901" i="3"/>
  <c r="R6902" i="3"/>
  <c r="R6903" i="3"/>
  <c r="R6905" i="3"/>
  <c r="R6906" i="3"/>
  <c r="R6907" i="3"/>
  <c r="R6908" i="3"/>
  <c r="R6911" i="3"/>
  <c r="R6912" i="3"/>
  <c r="R6916" i="3"/>
  <c r="R6917" i="3"/>
  <c r="R6918" i="3"/>
  <c r="R6920" i="3"/>
  <c r="R6921" i="3"/>
  <c r="R6923" i="3"/>
  <c r="R6924" i="3"/>
  <c r="R6925" i="3"/>
  <c r="R6926" i="3"/>
  <c r="R6930" i="3"/>
  <c r="R6931" i="3"/>
  <c r="R6933" i="3"/>
  <c r="R6934" i="3"/>
  <c r="R6935" i="3"/>
  <c r="R6936" i="3"/>
  <c r="R6939" i="3"/>
  <c r="R6940" i="3"/>
  <c r="R6945" i="3"/>
  <c r="R6946" i="3"/>
  <c r="R6947" i="3"/>
  <c r="R6948" i="3"/>
  <c r="R6950" i="3"/>
  <c r="R6951" i="3"/>
  <c r="R6952" i="3"/>
  <c r="R6954" i="3"/>
  <c r="R6955" i="3"/>
  <c r="R6957" i="3"/>
  <c r="R6959" i="3"/>
  <c r="R6961" i="3"/>
  <c r="R6962" i="3"/>
  <c r="R6963" i="3"/>
  <c r="R6964" i="3"/>
  <c r="R6965" i="3"/>
  <c r="R6967" i="3"/>
  <c r="R6968" i="3"/>
  <c r="R6969" i="3"/>
  <c r="R6972" i="3"/>
  <c r="R6973" i="3"/>
  <c r="R6975" i="3"/>
  <c r="R6976" i="3"/>
  <c r="R6977" i="3"/>
  <c r="R6981" i="3"/>
  <c r="R6982" i="3"/>
  <c r="R6983" i="3"/>
  <c r="R6984" i="3"/>
  <c r="R6985" i="3"/>
  <c r="R6987" i="3"/>
  <c r="R6989" i="3"/>
  <c r="R6991" i="3"/>
  <c r="R6993" i="3"/>
  <c r="R6996" i="3"/>
  <c r="R6997" i="3"/>
  <c r="R6999" i="3"/>
  <c r="R7000" i="3"/>
  <c r="R7001" i="3"/>
  <c r="R7003" i="3"/>
  <c r="R7004" i="3"/>
  <c r="R7005" i="3"/>
  <c r="R7008" i="3"/>
  <c r="R7009" i="3"/>
  <c r="R7010" i="3"/>
  <c r="R7011" i="3"/>
  <c r="R7014" i="3"/>
  <c r="R7017" i="3"/>
  <c r="R7018" i="3"/>
  <c r="R7021" i="3"/>
  <c r="R7024" i="3"/>
  <c r="R7025" i="3"/>
  <c r="R7026" i="3"/>
  <c r="R7028" i="3"/>
  <c r="R7029" i="3"/>
  <c r="R7030" i="3"/>
  <c r="R7031" i="3"/>
  <c r="R7032" i="3"/>
  <c r="R7038" i="3"/>
  <c r="R7039" i="3"/>
  <c r="R7041" i="3"/>
  <c r="R7042" i="3"/>
  <c r="R7044" i="3"/>
  <c r="R7045" i="3"/>
  <c r="R7048" i="3"/>
  <c r="R7049" i="3"/>
  <c r="R7050" i="3"/>
  <c r="R7051" i="3"/>
  <c r="R7052" i="3"/>
  <c r="R7053" i="3"/>
  <c r="R7054" i="3"/>
  <c r="R7055" i="3"/>
  <c r="R7056" i="3"/>
  <c r="R7057" i="3"/>
  <c r="R7059" i="3"/>
  <c r="R7061" i="3"/>
  <c r="R7063" i="3"/>
  <c r="R7068" i="3"/>
  <c r="R7070" i="3"/>
  <c r="R7071" i="3"/>
  <c r="R7072" i="3"/>
  <c r="R7073" i="3"/>
  <c r="R7074" i="3"/>
  <c r="R7075" i="3"/>
  <c r="R7078" i="3"/>
  <c r="R7079" i="3"/>
  <c r="R7080" i="3"/>
  <c r="R7081" i="3"/>
  <c r="R7083" i="3"/>
  <c r="R7084" i="3"/>
  <c r="R7085" i="3"/>
  <c r="R7086" i="3"/>
  <c r="R7087" i="3"/>
  <c r="R7089" i="3"/>
  <c r="R7090" i="3"/>
  <c r="R7091" i="3"/>
  <c r="R7095" i="3"/>
  <c r="R7097" i="3"/>
  <c r="R7098" i="3"/>
  <c r="R7100" i="3"/>
  <c r="R7101" i="3"/>
  <c r="R7102" i="3"/>
  <c r="R7106" i="3"/>
  <c r="R7108" i="3"/>
  <c r="R7110" i="3"/>
  <c r="R7112" i="3"/>
  <c r="R7113" i="3"/>
  <c r="R7115" i="3"/>
  <c r="R7116" i="3"/>
  <c r="R7117" i="3"/>
  <c r="R7118" i="3"/>
  <c r="R7121" i="3"/>
  <c r="R7123" i="3"/>
  <c r="R7124" i="3"/>
  <c r="R7126" i="3"/>
  <c r="R7127" i="3"/>
  <c r="R7128" i="3"/>
  <c r="R7131" i="3"/>
  <c r="R7132" i="3"/>
  <c r="R7133" i="3"/>
  <c r="R7135" i="3"/>
  <c r="R7137" i="3"/>
  <c r="R7140" i="3"/>
  <c r="R7142" i="3"/>
  <c r="R7143" i="3"/>
  <c r="R7146" i="3"/>
  <c r="R7147" i="3"/>
  <c r="R7148" i="3"/>
  <c r="R7149" i="3"/>
  <c r="R7150" i="3"/>
  <c r="R7151" i="3"/>
  <c r="R7152" i="3"/>
  <c r="R7154" i="3"/>
  <c r="R7155" i="3"/>
  <c r="R7156" i="3"/>
  <c r="R7157" i="3"/>
  <c r="R7159" i="3"/>
  <c r="R7161" i="3"/>
  <c r="R7162" i="3"/>
  <c r="R7163" i="3"/>
  <c r="R7164" i="3"/>
  <c r="R7165" i="3"/>
  <c r="R7167" i="3"/>
  <c r="R7168" i="3"/>
  <c r="R7169" i="3"/>
  <c r="R7173" i="3"/>
  <c r="R7174" i="3"/>
  <c r="R7177" i="3"/>
  <c r="R7178" i="3"/>
  <c r="R7181" i="3"/>
  <c r="R7182" i="3"/>
  <c r="R7183" i="3"/>
  <c r="R7184" i="3"/>
  <c r="R7186" i="3"/>
  <c r="R7188" i="3"/>
  <c r="R7189" i="3"/>
  <c r="R7192" i="3"/>
  <c r="R7193" i="3"/>
  <c r="R7194" i="3"/>
  <c r="R7195" i="3"/>
  <c r="R7198" i="3"/>
  <c r="R7202" i="3"/>
  <c r="R7204" i="3"/>
  <c r="R7206" i="3"/>
  <c r="R7209" i="3"/>
  <c r="R7210" i="3"/>
  <c r="R7211" i="3"/>
  <c r="R7212" i="3"/>
  <c r="R7213" i="3"/>
  <c r="R7214" i="3"/>
  <c r="R7215" i="3"/>
  <c r="R7216" i="3"/>
  <c r="R7217" i="3"/>
  <c r="R7218" i="3"/>
  <c r="R7219" i="3"/>
  <c r="R7221" i="3"/>
  <c r="R7222" i="3"/>
  <c r="R7223" i="3"/>
  <c r="R7224" i="3"/>
  <c r="R7229" i="3"/>
  <c r="R7232" i="3"/>
  <c r="R7233" i="3"/>
  <c r="R7234" i="3"/>
  <c r="R7235" i="3"/>
  <c r="R7236" i="3"/>
  <c r="R7237" i="3"/>
  <c r="R7242" i="3"/>
  <c r="R7243" i="3"/>
  <c r="R7244" i="3"/>
  <c r="R7245" i="3"/>
  <c r="R7249" i="3"/>
  <c r="R7250" i="3"/>
  <c r="R7251" i="3"/>
  <c r="R7253" i="3"/>
  <c r="R7254" i="3"/>
  <c r="R7256" i="3"/>
  <c r="R7258" i="3"/>
  <c r="R7259" i="3"/>
  <c r="R7260" i="3"/>
  <c r="R7263" i="3"/>
  <c r="R7264" i="3"/>
  <c r="R7270" i="3"/>
  <c r="R7271" i="3"/>
  <c r="R7273" i="3"/>
  <c r="R7275" i="3"/>
  <c r="R7276" i="3"/>
  <c r="R7281" i="3"/>
  <c r="R7283" i="3"/>
  <c r="R7285" i="3"/>
  <c r="R7288" i="3"/>
  <c r="R7289" i="3"/>
  <c r="R7290" i="3"/>
  <c r="R7291" i="3"/>
  <c r="R7293" i="3"/>
  <c r="R7296" i="3"/>
  <c r="R7297" i="3"/>
  <c r="R7299" i="3"/>
  <c r="R7300" i="3"/>
  <c r="R7301" i="3"/>
  <c r="R7302" i="3"/>
  <c r="R7303" i="3"/>
  <c r="R7307" i="3"/>
  <c r="R7308" i="3"/>
  <c r="R7309" i="3"/>
  <c r="R7311" i="3"/>
  <c r="R7314" i="3"/>
  <c r="R7317" i="3"/>
  <c r="R7320" i="3"/>
  <c r="R7321" i="3"/>
  <c r="R7323" i="3"/>
  <c r="R7324" i="3"/>
  <c r="R7328" i="3"/>
  <c r="R7331" i="3"/>
  <c r="R7334" i="3"/>
  <c r="R7335" i="3"/>
  <c r="R7336" i="3"/>
  <c r="R7337" i="3"/>
  <c r="R7338" i="3"/>
  <c r="R7339" i="3"/>
  <c r="R7340" i="3"/>
  <c r="R7342" i="3"/>
  <c r="R7344" i="3"/>
  <c r="R7345" i="3"/>
  <c r="R7350" i="3"/>
  <c r="R7351" i="3"/>
  <c r="R7352" i="3"/>
  <c r="R7354" i="3"/>
  <c r="R7356" i="3"/>
  <c r="R7357" i="3"/>
  <c r="R7359" i="3"/>
  <c r="R7367" i="3"/>
  <c r="R7369" i="3"/>
  <c r="R7370" i="3"/>
  <c r="R7372" i="3"/>
  <c r="R7373" i="3"/>
  <c r="R7375" i="3"/>
  <c r="R7376" i="3"/>
  <c r="R7377" i="3"/>
  <c r="R7378" i="3"/>
  <c r="R7380" i="3"/>
  <c r="R7381" i="3"/>
  <c r="R7382" i="3"/>
  <c r="R7384" i="3"/>
  <c r="R7385" i="3"/>
  <c r="R7387" i="3"/>
  <c r="R7388" i="3"/>
  <c r="R7389" i="3"/>
  <c r="R7390" i="3"/>
  <c r="R7391" i="3"/>
  <c r="R7393" i="3"/>
  <c r="R7394" i="3"/>
  <c r="R7395" i="3"/>
  <c r="R7396" i="3"/>
  <c r="R7398" i="3"/>
  <c r="R7401" i="3"/>
  <c r="R7403" i="3"/>
  <c r="R7405" i="3"/>
  <c r="R7406" i="3"/>
  <c r="R7408" i="3"/>
  <c r="R7409" i="3"/>
  <c r="R7411" i="3"/>
  <c r="R7413" i="3"/>
  <c r="R7414" i="3"/>
  <c r="R7418" i="3"/>
  <c r="R7421" i="3"/>
  <c r="R7422" i="3"/>
  <c r="R7427" i="3"/>
  <c r="R7428" i="3"/>
  <c r="R7430" i="3"/>
  <c r="R7431" i="3"/>
  <c r="R7435" i="3"/>
  <c r="R7436" i="3"/>
  <c r="R7438" i="3"/>
  <c r="R7440" i="3"/>
  <c r="R7441" i="3"/>
  <c r="R7443" i="3"/>
  <c r="R7445" i="3"/>
  <c r="R7446" i="3"/>
  <c r="R7449" i="3"/>
  <c r="R7451" i="3"/>
  <c r="R7456" i="3"/>
  <c r="R7457" i="3"/>
  <c r="R7458" i="3"/>
  <c r="R7459" i="3"/>
  <c r="R7460" i="3"/>
  <c r="R7461" i="3"/>
  <c r="R7462" i="3"/>
  <c r="R7463" i="3"/>
  <c r="R7464" i="3"/>
  <c r="R7465" i="3"/>
  <c r="R7468" i="3"/>
  <c r="R7469" i="3"/>
  <c r="R7470" i="3"/>
  <c r="R7471" i="3"/>
  <c r="R7474" i="3"/>
  <c r="R7475" i="3"/>
  <c r="R7476" i="3"/>
  <c r="R7477" i="3"/>
  <c r="R7478" i="3"/>
  <c r="R7481" i="3"/>
  <c r="R7486" i="3"/>
  <c r="R7487" i="3"/>
  <c r="R7489" i="3"/>
  <c r="R7492" i="3"/>
  <c r="R7494" i="3"/>
  <c r="R7496" i="3"/>
  <c r="R7497" i="3"/>
  <c r="R7498" i="3"/>
  <c r="R7499" i="3"/>
  <c r="R7501" i="3"/>
  <c r="R7502" i="3"/>
  <c r="R7504" i="3"/>
  <c r="R7507" i="3"/>
  <c r="R7508" i="3"/>
  <c r="R7511" i="3"/>
  <c r="R7513" i="3"/>
  <c r="R7514" i="3"/>
  <c r="R7515" i="3"/>
  <c r="R7516" i="3"/>
  <c r="R7518" i="3"/>
  <c r="R7519" i="3"/>
  <c r="R7520" i="3"/>
  <c r="R7521" i="3"/>
  <c r="R7523" i="3"/>
  <c r="R7524" i="3"/>
  <c r="R7527" i="3"/>
  <c r="R7528" i="3"/>
  <c r="R7530" i="3"/>
  <c r="R7531" i="3"/>
  <c r="R7532" i="3"/>
  <c r="R7533" i="3"/>
  <c r="R7535" i="3"/>
  <c r="R7536" i="3"/>
  <c r="R7538" i="3"/>
  <c r="R7540" i="3"/>
  <c r="R7541" i="3"/>
  <c r="R7544" i="3"/>
  <c r="R7547" i="3"/>
  <c r="R7548" i="3"/>
  <c r="R7550" i="3"/>
  <c r="R7551" i="3"/>
  <c r="R7552" i="3"/>
  <c r="R7553" i="3"/>
  <c r="R7554" i="3"/>
  <c r="R7555" i="3"/>
  <c r="R7558" i="3"/>
  <c r="R7564" i="3"/>
  <c r="R7565" i="3"/>
  <c r="R7567" i="3"/>
  <c r="R7568" i="3"/>
  <c r="R7569" i="3"/>
  <c r="R7570" i="3"/>
  <c r="R7571" i="3"/>
  <c r="R7573" i="3"/>
  <c r="R7574" i="3"/>
  <c r="R7575" i="3"/>
  <c r="R7576" i="3"/>
  <c r="R7578" i="3"/>
  <c r="R7580" i="3"/>
  <c r="R7581" i="3"/>
  <c r="R7583" i="3"/>
  <c r="R7584" i="3"/>
  <c r="R7585" i="3"/>
  <c r="R7586" i="3"/>
  <c r="R7587" i="3"/>
  <c r="R7588" i="3"/>
  <c r="R7589" i="3"/>
  <c r="R7590" i="3"/>
  <c r="R7592" i="3"/>
  <c r="R7594" i="3"/>
  <c r="R7596" i="3"/>
  <c r="R7597" i="3"/>
  <c r="R7600" i="3"/>
  <c r="R7601" i="3"/>
  <c r="R7602" i="3"/>
  <c r="R7603" i="3"/>
  <c r="R7605" i="3"/>
  <c r="R7608" i="3"/>
  <c r="R7609" i="3"/>
  <c r="R7611" i="3"/>
  <c r="R7612" i="3"/>
  <c r="R7613" i="3"/>
  <c r="R7615" i="3"/>
  <c r="R7618" i="3"/>
  <c r="R7620" i="3"/>
  <c r="R7621" i="3"/>
  <c r="R7622" i="3"/>
  <c r="R7623" i="3"/>
  <c r="R7625" i="3"/>
  <c r="R7626" i="3"/>
  <c r="R7627" i="3"/>
  <c r="R7633" i="3"/>
  <c r="R7635" i="3"/>
  <c r="R7636" i="3"/>
  <c r="R7637" i="3"/>
  <c r="R7638" i="3"/>
  <c r="R7639" i="3"/>
  <c r="R7640" i="3"/>
  <c r="R7643" i="3"/>
  <c r="R7644" i="3"/>
  <c r="R7646" i="3"/>
  <c r="R7647" i="3"/>
  <c r="R7648" i="3"/>
  <c r="R7650" i="3"/>
  <c r="R7651" i="3"/>
  <c r="R7652" i="3"/>
  <c r="R7655" i="3"/>
  <c r="R7656" i="3"/>
  <c r="R7661" i="3"/>
  <c r="R7663" i="3"/>
  <c r="R7664" i="3"/>
  <c r="R7666" i="3"/>
  <c r="R7667" i="3"/>
  <c r="R7670" i="3"/>
  <c r="R7675" i="3"/>
  <c r="R7676" i="3"/>
  <c r="R7678" i="3"/>
  <c r="R7680" i="3"/>
  <c r="R7681" i="3"/>
  <c r="R7682" i="3"/>
  <c r="R7684" i="3"/>
  <c r="R7686" i="3"/>
  <c r="R7687" i="3"/>
  <c r="R7688" i="3"/>
  <c r="R7693" i="3"/>
  <c r="R7694" i="3"/>
  <c r="R7696" i="3"/>
  <c r="R7703" i="3"/>
  <c r="R7704" i="3"/>
  <c r="R7708" i="3"/>
  <c r="R7710" i="3"/>
  <c r="R7712" i="3"/>
  <c r="R7714" i="3"/>
  <c r="R7716" i="3"/>
  <c r="R7717" i="3"/>
  <c r="R7718" i="3"/>
  <c r="R7719" i="3"/>
  <c r="R7721" i="3"/>
  <c r="R7722" i="3"/>
  <c r="R7723" i="3"/>
  <c r="R7724" i="3"/>
  <c r="R7725" i="3"/>
  <c r="R7726" i="3"/>
  <c r="R7728" i="3"/>
  <c r="R7729" i="3"/>
  <c r="R7731" i="3"/>
  <c r="R7732" i="3"/>
  <c r="R7733" i="3"/>
  <c r="R7736" i="3"/>
  <c r="R7738" i="3"/>
  <c r="R7739" i="3"/>
  <c r="R7740" i="3"/>
  <c r="R7741" i="3"/>
  <c r="R7742" i="3"/>
  <c r="R7743" i="3"/>
  <c r="R7745" i="3"/>
  <c r="R7747" i="3"/>
  <c r="R7748" i="3"/>
  <c r="R7750" i="3"/>
  <c r="R7751" i="3"/>
  <c r="R7754" i="3"/>
  <c r="R7755" i="3"/>
  <c r="R7757" i="3"/>
  <c r="R7758" i="3"/>
  <c r="R7759" i="3"/>
  <c r="R7760" i="3"/>
  <c r="R7762" i="3"/>
  <c r="R7763" i="3"/>
  <c r="R7764" i="3"/>
  <c r="R7765" i="3"/>
  <c r="R7766" i="3"/>
  <c r="R7768" i="3"/>
  <c r="R7770" i="3"/>
  <c r="R7771" i="3"/>
  <c r="R7772" i="3"/>
  <c r="R7773" i="3"/>
  <c r="R7775" i="3"/>
  <c r="R7777" i="3"/>
  <c r="R7778" i="3"/>
  <c r="R7782" i="3"/>
  <c r="R7783" i="3"/>
  <c r="R7785" i="3"/>
  <c r="R7788" i="3"/>
  <c r="R7789" i="3"/>
  <c r="R7790" i="3"/>
  <c r="R7791" i="3"/>
  <c r="R7792" i="3"/>
  <c r="R7793" i="3"/>
  <c r="R7796" i="3"/>
  <c r="R7797" i="3"/>
  <c r="R7799" i="3"/>
  <c r="R7802" i="3"/>
  <c r="R7803" i="3"/>
  <c r="R7805" i="3"/>
  <c r="R7806" i="3"/>
  <c r="R7808" i="3"/>
  <c r="R7809" i="3"/>
  <c r="R7810" i="3"/>
  <c r="R7812" i="3"/>
  <c r="R7813" i="3"/>
  <c r="R7814" i="3"/>
  <c r="R7817" i="3"/>
  <c r="R7818" i="3"/>
  <c r="R7820" i="3"/>
  <c r="R7822" i="3"/>
  <c r="R7823" i="3"/>
  <c r="R7824" i="3"/>
  <c r="R7827" i="3"/>
  <c r="R7828" i="3"/>
  <c r="R7830" i="3"/>
  <c r="R7831" i="3"/>
  <c r="R7832" i="3"/>
  <c r="R7833" i="3"/>
  <c r="R7834" i="3"/>
  <c r="R7836" i="3"/>
  <c r="R7837" i="3"/>
  <c r="R7839" i="3"/>
  <c r="R7840" i="3"/>
  <c r="R7843" i="3"/>
  <c r="R7845" i="3"/>
  <c r="R7847" i="3"/>
  <c r="R7848" i="3"/>
  <c r="R7850" i="3"/>
  <c r="R7852" i="3"/>
  <c r="R7853" i="3"/>
  <c r="R7855" i="3"/>
  <c r="R7856" i="3"/>
  <c r="R7857" i="3"/>
  <c r="R7858" i="3"/>
  <c r="R7860" i="3"/>
  <c r="R7861" i="3"/>
  <c r="R7862" i="3"/>
  <c r="R7865" i="3"/>
  <c r="R7866" i="3"/>
  <c r="R7869" i="3"/>
  <c r="R7870" i="3"/>
  <c r="R7872" i="3"/>
  <c r="R7875" i="3"/>
  <c r="R7876" i="3"/>
  <c r="R7877" i="3"/>
  <c r="R7880" i="3"/>
  <c r="R7882" i="3"/>
  <c r="R7884" i="3"/>
  <c r="R7885" i="3"/>
  <c r="R7886" i="3"/>
  <c r="R7887" i="3"/>
  <c r="R7888" i="3"/>
  <c r="R7889" i="3"/>
  <c r="R7891" i="3"/>
  <c r="R7892" i="3"/>
  <c r="R7894" i="3"/>
  <c r="R7896" i="3"/>
  <c r="R7897" i="3"/>
  <c r="R7898" i="3"/>
  <c r="R7899" i="3"/>
  <c r="R7900" i="3"/>
  <c r="R7902" i="3"/>
  <c r="R7904" i="3"/>
  <c r="R7905" i="3"/>
  <c r="R7906" i="3"/>
  <c r="R7907" i="3"/>
  <c r="R7909" i="3"/>
  <c r="R7915" i="3"/>
  <c r="R7916" i="3"/>
  <c r="R7918" i="3"/>
  <c r="R7920" i="3"/>
  <c r="R7922" i="3"/>
  <c r="R7923" i="3"/>
  <c r="R7924" i="3"/>
  <c r="R7925" i="3"/>
  <c r="R7926" i="3"/>
  <c r="R7930" i="3"/>
  <c r="R7931" i="3"/>
  <c r="R7934" i="3"/>
  <c r="R7936" i="3"/>
  <c r="R7937" i="3"/>
  <c r="R7941" i="3"/>
  <c r="R7942" i="3"/>
  <c r="R7944" i="3"/>
  <c r="R7945" i="3"/>
  <c r="R7948" i="3"/>
  <c r="R7949" i="3"/>
  <c r="R7950" i="3"/>
  <c r="R7952" i="3"/>
  <c r="R7954" i="3"/>
  <c r="R7955" i="3"/>
  <c r="R7960" i="3"/>
  <c r="R7961" i="3"/>
  <c r="R7962" i="3"/>
  <c r="R7963" i="3"/>
  <c r="R7967" i="3"/>
  <c r="R7968" i="3"/>
  <c r="R7969" i="3"/>
  <c r="R7970" i="3"/>
  <c r="R7971" i="3"/>
  <c r="R7972" i="3"/>
  <c r="R7973" i="3"/>
  <c r="R7975" i="3"/>
  <c r="R7978" i="3"/>
  <c r="R7982" i="3"/>
  <c r="R7983" i="3"/>
  <c r="R7985" i="3"/>
  <c r="R7986" i="3"/>
  <c r="R7988" i="3"/>
  <c r="R7990" i="3"/>
  <c r="R7992" i="3"/>
  <c r="R7993" i="3"/>
  <c r="R7994" i="3"/>
  <c r="R7995" i="3"/>
  <c r="R7996" i="3"/>
  <c r="R7998" i="3"/>
  <c r="R7999" i="3"/>
  <c r="R8000" i="3"/>
  <c r="R8001" i="3"/>
  <c r="R8002" i="3"/>
  <c r="R8003" i="3"/>
  <c r="R8005" i="3"/>
  <c r="R8006" i="3"/>
  <c r="R8008" i="3"/>
  <c r="R8009" i="3"/>
  <c r="R8011" i="3"/>
  <c r="R8013" i="3"/>
  <c r="R8015" i="3"/>
  <c r="R8017" i="3"/>
  <c r="R8021" i="3"/>
  <c r="R8025" i="3"/>
  <c r="R8026" i="3"/>
  <c r="R8027" i="3"/>
  <c r="R8028" i="3"/>
  <c r="R8030" i="3"/>
  <c r="R8031" i="3"/>
  <c r="R8033" i="3"/>
  <c r="R8035" i="3"/>
  <c r="R8037" i="3"/>
  <c r="R8042" i="3"/>
  <c r="R8044" i="3"/>
  <c r="R8046" i="3"/>
  <c r="R8047" i="3"/>
  <c r="R8051" i="3"/>
  <c r="R8052" i="3"/>
  <c r="R8055" i="3"/>
  <c r="R8057" i="3"/>
  <c r="R8058" i="3"/>
  <c r="R8060" i="3"/>
  <c r="R8061" i="3"/>
  <c r="R8063" i="3"/>
  <c r="R8064" i="3"/>
  <c r="R8065" i="3"/>
  <c r="R8066" i="3"/>
  <c r="R8067" i="3"/>
  <c r="R8068" i="3"/>
  <c r="R8069" i="3"/>
  <c r="R8071" i="3"/>
  <c r="R8078" i="3"/>
  <c r="R8079" i="3"/>
  <c r="R8080" i="3"/>
  <c r="R8082" i="3"/>
  <c r="R8083" i="3"/>
  <c r="R8084" i="3"/>
  <c r="R8085" i="3"/>
  <c r="R8086" i="3"/>
  <c r="R8087" i="3"/>
  <c r="R8088" i="3"/>
  <c r="R8089" i="3"/>
  <c r="R8091" i="3"/>
  <c r="R8092" i="3"/>
  <c r="R8093" i="3"/>
  <c r="R8094" i="3"/>
  <c r="R8096" i="3"/>
  <c r="R8097" i="3"/>
  <c r="R8098" i="3"/>
  <c r="R8099" i="3"/>
  <c r="R8100" i="3"/>
  <c r="R8104" i="3"/>
  <c r="R8105" i="3"/>
  <c r="R8107" i="3"/>
  <c r="R8108" i="3"/>
  <c r="R8111" i="3"/>
  <c r="R8116" i="3"/>
  <c r="R8117" i="3"/>
  <c r="R8120" i="3"/>
  <c r="R8121" i="3"/>
  <c r="R8123" i="3"/>
  <c r="R8124" i="3"/>
  <c r="R8125" i="3"/>
  <c r="R8129" i="3"/>
  <c r="R8132" i="3"/>
  <c r="R8133" i="3"/>
  <c r="R8134" i="3"/>
  <c r="R8135" i="3"/>
  <c r="R8136" i="3"/>
  <c r="R8137" i="3"/>
  <c r="R8138" i="3"/>
  <c r="R8139" i="3"/>
  <c r="R8140" i="3"/>
  <c r="R8141" i="3"/>
  <c r="R8142" i="3"/>
  <c r="R8143" i="3"/>
  <c r="R8144" i="3"/>
  <c r="R8147" i="3"/>
  <c r="R8149" i="3"/>
  <c r="R8150" i="3"/>
  <c r="R8151" i="3"/>
  <c r="R8153" i="3"/>
  <c r="R8155" i="3"/>
  <c r="R8156" i="3"/>
  <c r="R8158" i="3"/>
  <c r="R8159" i="3"/>
  <c r="R8160" i="3"/>
  <c r="R8163" i="3"/>
  <c r="R8164" i="3"/>
  <c r="R8165" i="3"/>
  <c r="R8166" i="3"/>
  <c r="R8171" i="3"/>
  <c r="R8172" i="3"/>
  <c r="R8174" i="3"/>
  <c r="R8175" i="3"/>
  <c r="R8176" i="3"/>
  <c r="R8177" i="3"/>
  <c r="R8178" i="3"/>
  <c r="R8179" i="3"/>
  <c r="R8180" i="3"/>
  <c r="R8182" i="3"/>
  <c r="R8183" i="3"/>
  <c r="R8184" i="3"/>
  <c r="R8185" i="3"/>
  <c r="R8186" i="3"/>
  <c r="R8187" i="3"/>
  <c r="R8189" i="3"/>
  <c r="R8190" i="3"/>
  <c r="R8191" i="3"/>
  <c r="R8194" i="3"/>
  <c r="R8195" i="3"/>
  <c r="R8196" i="3"/>
  <c r="R8197" i="3"/>
  <c r="R8200" i="3"/>
  <c r="R8202" i="3"/>
  <c r="R8204" i="3"/>
  <c r="R8205" i="3"/>
  <c r="R8206" i="3"/>
  <c r="R8207" i="3"/>
  <c r="R8209" i="3"/>
  <c r="R8210" i="3"/>
  <c r="R8213" i="3"/>
  <c r="R8214" i="3"/>
  <c r="R8215" i="3"/>
  <c r="R8216" i="3"/>
  <c r="R8217" i="3"/>
  <c r="R8218" i="3"/>
  <c r="R8220" i="3"/>
  <c r="R8222" i="3"/>
  <c r="R8223" i="3"/>
  <c r="R8226" i="3"/>
  <c r="R8229" i="3"/>
  <c r="R8233" i="3"/>
  <c r="R8234" i="3"/>
  <c r="R8235" i="3"/>
  <c r="R8237" i="3"/>
  <c r="R8238" i="3"/>
  <c r="R8239" i="3"/>
  <c r="R8241" i="3"/>
  <c r="R8242" i="3"/>
  <c r="R8243" i="3"/>
  <c r="R8244" i="3"/>
  <c r="R8247" i="3"/>
  <c r="R8248" i="3"/>
  <c r="R8249" i="3"/>
  <c r="R8250" i="3"/>
  <c r="R8251" i="3"/>
  <c r="R8252" i="3"/>
  <c r="R8255" i="3"/>
  <c r="R8256" i="3"/>
  <c r="R8258" i="3"/>
  <c r="R8259" i="3"/>
  <c r="R8260" i="3"/>
  <c r="R8261" i="3"/>
  <c r="R8264" i="3"/>
  <c r="R8266" i="3"/>
  <c r="R8267" i="3"/>
  <c r="R8268" i="3"/>
  <c r="R8269" i="3"/>
  <c r="R8270" i="3"/>
  <c r="R8271" i="3"/>
  <c r="R8273" i="3"/>
  <c r="R8275" i="3"/>
  <c r="R8276" i="3"/>
  <c r="R8277" i="3"/>
  <c r="R8280" i="3"/>
  <c r="R8281" i="3"/>
  <c r="R8285" i="3"/>
  <c r="R8288" i="3"/>
  <c r="R8289" i="3"/>
  <c r="R8290" i="3"/>
  <c r="R8291" i="3"/>
  <c r="R8292" i="3"/>
  <c r="R8293" i="3"/>
  <c r="R8296" i="3"/>
  <c r="R8297" i="3"/>
  <c r="R8298" i="3"/>
  <c r="R8299" i="3"/>
  <c r="R8300" i="3"/>
  <c r="R8301" i="3"/>
  <c r="R8303" i="3"/>
  <c r="R8304" i="3"/>
  <c r="R8305" i="3"/>
  <c r="R8306" i="3"/>
  <c r="R8313" i="3"/>
  <c r="R8315" i="3"/>
  <c r="R8316" i="3"/>
  <c r="R8317" i="3"/>
  <c r="R8320" i="3"/>
  <c r="R8321" i="3"/>
  <c r="R8322" i="3"/>
  <c r="R8327" i="3"/>
  <c r="R8328" i="3"/>
  <c r="R8329" i="3"/>
  <c r="R8330" i="3"/>
  <c r="R8331" i="3"/>
  <c r="R8334" i="3"/>
  <c r="R8335" i="3"/>
  <c r="R8339" i="3"/>
  <c r="R8341" i="3"/>
  <c r="R8344" i="3"/>
  <c r="R8345" i="3"/>
  <c r="R8347" i="3"/>
  <c r="R8349" i="3"/>
  <c r="R8351" i="3"/>
  <c r="R8352" i="3"/>
  <c r="R8356" i="3"/>
  <c r="R8357" i="3"/>
  <c r="R8359" i="3"/>
  <c r="R8360" i="3"/>
  <c r="R8361" i="3"/>
  <c r="R8362" i="3"/>
  <c r="R8363" i="3"/>
  <c r="R8364" i="3"/>
  <c r="R8366" i="3"/>
  <c r="R8367" i="3"/>
  <c r="R8370" i="3"/>
  <c r="R8371" i="3"/>
  <c r="R8372" i="3"/>
  <c r="R8373" i="3"/>
  <c r="R8375" i="3"/>
  <c r="R8376" i="3"/>
  <c r="R8377" i="3"/>
  <c r="R8378" i="3"/>
  <c r="R8379" i="3"/>
  <c r="R8380" i="3"/>
  <c r="R8381" i="3"/>
  <c r="R8382" i="3"/>
  <c r="R8383" i="3"/>
  <c r="R8389" i="3"/>
  <c r="R8390" i="3"/>
  <c r="R8391" i="3"/>
  <c r="R8392" i="3"/>
  <c r="R8394" i="3"/>
  <c r="R8396" i="3"/>
  <c r="R8397" i="3"/>
  <c r="R8399" i="3"/>
  <c r="R8400" i="3"/>
  <c r="R8401" i="3"/>
  <c r="R8402" i="3"/>
  <c r="R8403" i="3"/>
  <c r="R8404" i="3"/>
  <c r="R8406" i="3"/>
  <c r="R8407" i="3"/>
  <c r="R8410" i="3"/>
  <c r="R8411" i="3"/>
  <c r="R8412" i="3"/>
  <c r="R8413" i="3"/>
  <c r="R8415" i="3"/>
  <c r="R8416" i="3"/>
  <c r="R8417" i="3"/>
  <c r="R8421" i="3"/>
  <c r="R8423" i="3"/>
  <c r="R8427" i="3"/>
  <c r="R8428" i="3"/>
  <c r="R8430" i="3"/>
  <c r="R8434" i="3"/>
  <c r="R8435" i="3"/>
  <c r="R8436" i="3"/>
  <c r="R8437" i="3"/>
  <c r="R8438" i="3"/>
  <c r="R8440" i="3"/>
  <c r="R8441" i="3"/>
  <c r="R8442" i="3"/>
  <c r="R8443" i="3"/>
  <c r="R8444" i="3"/>
  <c r="R8447" i="3"/>
  <c r="R8450" i="3"/>
  <c r="R8451" i="3"/>
  <c r="R8454" i="3"/>
  <c r="R8459" i="3"/>
  <c r="R8460" i="3"/>
  <c r="R8463" i="3"/>
  <c r="R8465" i="3"/>
  <c r="R8467" i="3"/>
  <c r="R8472" i="3"/>
  <c r="R8473" i="3"/>
  <c r="R8475" i="3"/>
  <c r="R8476" i="3"/>
  <c r="R8477" i="3"/>
  <c r="R8479" i="3"/>
  <c r="R8480" i="3"/>
  <c r="R8481" i="3"/>
  <c r="R8482" i="3"/>
  <c r="R8483" i="3"/>
  <c r="R8484" i="3"/>
  <c r="R8485" i="3"/>
  <c r="R8486" i="3"/>
  <c r="R8487" i="3"/>
  <c r="R8488" i="3"/>
  <c r="R8489" i="3"/>
  <c r="R8491" i="3"/>
  <c r="R8492" i="3"/>
  <c r="R8494" i="3"/>
  <c r="R8495" i="3"/>
  <c r="R8499" i="3"/>
  <c r="R8501" i="3"/>
  <c r="R8502" i="3"/>
  <c r="R8503" i="3"/>
  <c r="R8504" i="3"/>
  <c r="R8505" i="3"/>
  <c r="R8506" i="3"/>
  <c r="R8507" i="3"/>
  <c r="R8508" i="3"/>
  <c r="R8509" i="3"/>
  <c r="R8511" i="3"/>
  <c r="R8512" i="3"/>
  <c r="R8514" i="3"/>
  <c r="R8515" i="3"/>
  <c r="R8516" i="3"/>
  <c r="R8517" i="3"/>
  <c r="R8519" i="3"/>
  <c r="R8520" i="3"/>
  <c r="R8521" i="3"/>
  <c r="R8523" i="3"/>
  <c r="R8524" i="3"/>
  <c r="R8525" i="3"/>
  <c r="R8527" i="3"/>
  <c r="R8528" i="3"/>
  <c r="R8530" i="3"/>
  <c r="R8531" i="3"/>
  <c r="R8532" i="3"/>
  <c r="R8534" i="3"/>
  <c r="R8536" i="3"/>
  <c r="R8538" i="3"/>
  <c r="R8539" i="3"/>
  <c r="R8540" i="3"/>
  <c r="R8541" i="3"/>
  <c r="R8542" i="3"/>
  <c r="R8543" i="3"/>
  <c r="R8544" i="3"/>
  <c r="R8545" i="3"/>
  <c r="R8546" i="3"/>
  <c r="R8548" i="3"/>
  <c r="R8551" i="3"/>
  <c r="R8552" i="3"/>
  <c r="R8554" i="3"/>
  <c r="R8555" i="3"/>
  <c r="R8556" i="3"/>
  <c r="R8557" i="3"/>
  <c r="R8559" i="3"/>
  <c r="R8561" i="3"/>
  <c r="R8562" i="3"/>
  <c r="R8564" i="3"/>
  <c r="R8566" i="3"/>
  <c r="R8569" i="3"/>
  <c r="R8570" i="3"/>
  <c r="R8571" i="3"/>
  <c r="R8573" i="3"/>
  <c r="R8574" i="3"/>
  <c r="R8575" i="3"/>
  <c r="R8576" i="3"/>
  <c r="R8578" i="3"/>
  <c r="R8581" i="3"/>
  <c r="R8582" i="3"/>
  <c r="R8583" i="3"/>
  <c r="R8584" i="3"/>
  <c r="R8588" i="3"/>
  <c r="R8589" i="3"/>
  <c r="R8590" i="3"/>
  <c r="R8593" i="3"/>
  <c r="R8594" i="3"/>
  <c r="R8595" i="3"/>
  <c r="R8596" i="3"/>
  <c r="R8597" i="3"/>
  <c r="R8600" i="3"/>
  <c r="R8601" i="3"/>
  <c r="R8603" i="3"/>
  <c r="R8604" i="3"/>
  <c r="R8605" i="3"/>
  <c r="R8606" i="3"/>
  <c r="R8607" i="3"/>
  <c r="R8608" i="3"/>
  <c r="R8610" i="3"/>
  <c r="R8614" i="3"/>
  <c r="R8616" i="3"/>
  <c r="R8617" i="3"/>
  <c r="R8619" i="3"/>
  <c r="R8620" i="3"/>
  <c r="R8621" i="3"/>
  <c r="R8622" i="3"/>
  <c r="R8623" i="3"/>
  <c r="R8625" i="3"/>
  <c r="R8626" i="3"/>
  <c r="R8627" i="3"/>
  <c r="R8628" i="3"/>
  <c r="R8630" i="3"/>
  <c r="R8631" i="3"/>
  <c r="R8632" i="3"/>
  <c r="R8634" i="3"/>
  <c r="R8637" i="3"/>
  <c r="R8638" i="3"/>
  <c r="R8639" i="3"/>
  <c r="R8641" i="3"/>
  <c r="R8643" i="3"/>
  <c r="R8646" i="3"/>
  <c r="R8647" i="3"/>
  <c r="R8649" i="3"/>
  <c r="R8652" i="3"/>
  <c r="R8653" i="3"/>
  <c r="R8654" i="3"/>
  <c r="R8655" i="3"/>
  <c r="R8656" i="3"/>
  <c r="R8664" i="3"/>
  <c r="R8665" i="3"/>
  <c r="R8666" i="3"/>
  <c r="R8669" i="3"/>
  <c r="R8670" i="3"/>
  <c r="R8677" i="3"/>
  <c r="R8679" i="3"/>
  <c r="R8681" i="3"/>
  <c r="R8682" i="3"/>
  <c r="R8683" i="3"/>
  <c r="R8684" i="3"/>
  <c r="R8686" i="3"/>
  <c r="R8687" i="3"/>
  <c r="R8688" i="3"/>
  <c r="R8690" i="3"/>
  <c r="R8691" i="3"/>
  <c r="R8694" i="3"/>
  <c r="R8695" i="3"/>
  <c r="R8697" i="3"/>
  <c r="R8701" i="3"/>
  <c r="R8702" i="3"/>
  <c r="R8704" i="3"/>
  <c r="R8705" i="3"/>
  <c r="R8706" i="3"/>
  <c r="R8707" i="3"/>
  <c r="R8712" i="3"/>
  <c r="R8713" i="3"/>
  <c r="R8715" i="3"/>
  <c r="R8716" i="3"/>
  <c r="R8718" i="3"/>
  <c r="R8720" i="3"/>
  <c r="R8722" i="3"/>
  <c r="R8723" i="3"/>
  <c r="R8725" i="3"/>
  <c r="R8728" i="3"/>
  <c r="R8729" i="3"/>
  <c r="R8730" i="3"/>
  <c r="R8733" i="3"/>
  <c r="R8736" i="3"/>
  <c r="R8737" i="3"/>
  <c r="R8739" i="3"/>
  <c r="R8740" i="3"/>
  <c r="R8742" i="3"/>
  <c r="R8743" i="3"/>
  <c r="R8745" i="3"/>
  <c r="R8747" i="3"/>
  <c r="R8749" i="3"/>
  <c r="R8750" i="3"/>
  <c r="R8751" i="3"/>
  <c r="R8752" i="3"/>
  <c r="R8754" i="3"/>
  <c r="R8756" i="3"/>
  <c r="R8757" i="3"/>
  <c r="R8758" i="3"/>
  <c r="R8761" i="3"/>
  <c r="R8762" i="3"/>
  <c r="R8763" i="3"/>
  <c r="R8765" i="3"/>
  <c r="R8766" i="3"/>
  <c r="R8767" i="3"/>
  <c r="R8768" i="3"/>
  <c r="R8769" i="3"/>
  <c r="R8771" i="3"/>
  <c r="R8773" i="3"/>
  <c r="R8774" i="3"/>
  <c r="R8779" i="3"/>
  <c r="R8781" i="3"/>
  <c r="R8782" i="3"/>
  <c r="R8784" i="3"/>
  <c r="R8785" i="3"/>
  <c r="R8788" i="3"/>
  <c r="R8789" i="3"/>
  <c r="R8791" i="3"/>
  <c r="R8792" i="3"/>
  <c r="R8793" i="3"/>
  <c r="R8794" i="3"/>
  <c r="R8795" i="3"/>
  <c r="R8796" i="3"/>
  <c r="R8797" i="3"/>
  <c r="R8798" i="3"/>
  <c r="R8800" i="3"/>
  <c r="R8801" i="3"/>
  <c r="R8804" i="3"/>
  <c r="R8805" i="3"/>
  <c r="R8806" i="3"/>
  <c r="R8807" i="3"/>
  <c r="R8809" i="3"/>
  <c r="R8810" i="3"/>
  <c r="R8811" i="3"/>
  <c r="R8814" i="3"/>
  <c r="R8816" i="3"/>
  <c r="R8817" i="3"/>
  <c r="R8818" i="3"/>
  <c r="R8820" i="3"/>
  <c r="R8821" i="3"/>
  <c r="R8822" i="3"/>
  <c r="R8823" i="3"/>
  <c r="R8824" i="3"/>
  <c r="R8826" i="3"/>
  <c r="R8827" i="3"/>
  <c r="R8828" i="3"/>
  <c r="R8833" i="3"/>
  <c r="R8834" i="3"/>
  <c r="R8836" i="3"/>
  <c r="R8837" i="3"/>
  <c r="R8839" i="3"/>
  <c r="R8840" i="3"/>
  <c r="R8841" i="3"/>
  <c r="R8842" i="3"/>
  <c r="R8843" i="3"/>
  <c r="R8846" i="3"/>
  <c r="R8847" i="3"/>
  <c r="R8849" i="3"/>
  <c r="R8851" i="3"/>
  <c r="R8854" i="3"/>
  <c r="R8855" i="3"/>
  <c r="R8856" i="3"/>
  <c r="R8860" i="3"/>
  <c r="R8861" i="3"/>
  <c r="R8867" i="3"/>
  <c r="R8869" i="3"/>
  <c r="R8873" i="3"/>
  <c r="R8875" i="3"/>
  <c r="R8877" i="3"/>
  <c r="R8879" i="3"/>
  <c r="R8881" i="3"/>
  <c r="R8882" i="3"/>
  <c r="R8883" i="3"/>
  <c r="R8888" i="3"/>
  <c r="R8889" i="3"/>
  <c r="R8892" i="3"/>
  <c r="R8893" i="3"/>
  <c r="R8896" i="3"/>
  <c r="R8897" i="3"/>
  <c r="R8898" i="3"/>
  <c r="R8899" i="3"/>
  <c r="R8902" i="3"/>
  <c r="R8903" i="3"/>
  <c r="R8904" i="3"/>
  <c r="R8905" i="3"/>
  <c r="R8907" i="3"/>
  <c r="R8908" i="3"/>
  <c r="R8909" i="3"/>
  <c r="R8910" i="3"/>
  <c r="R8913" i="3"/>
  <c r="R8916" i="3"/>
  <c r="R8918" i="3"/>
  <c r="R8919" i="3"/>
  <c r="R8920" i="3"/>
  <c r="R8921" i="3"/>
  <c r="R8922" i="3"/>
  <c r="R8924" i="3"/>
  <c r="R8926" i="3"/>
  <c r="R8927" i="3"/>
  <c r="R8929" i="3"/>
  <c r="R8930" i="3"/>
  <c r="R8934" i="3"/>
  <c r="R8935" i="3"/>
  <c r="R8936" i="3"/>
  <c r="R8938" i="3"/>
  <c r="R8939" i="3"/>
  <c r="R8941" i="3"/>
  <c r="R8942" i="3"/>
  <c r="R8943" i="3"/>
  <c r="R8944" i="3"/>
  <c r="R8945" i="3"/>
  <c r="R8948" i="3"/>
  <c r="R8949" i="3"/>
  <c r="R8950" i="3"/>
  <c r="R8951" i="3"/>
  <c r="R8952" i="3"/>
  <c r="R8954" i="3"/>
  <c r="R8956" i="3"/>
  <c r="R8958" i="3"/>
  <c r="R8960" i="3"/>
  <c r="R8961" i="3"/>
  <c r="R8962" i="3"/>
  <c r="R8971" i="3"/>
  <c r="R8973" i="3"/>
  <c r="R8974" i="3"/>
  <c r="R8976" i="3"/>
  <c r="R8977" i="3"/>
  <c r="R8980" i="3"/>
  <c r="R8981" i="3"/>
  <c r="R8982" i="3"/>
  <c r="R8983" i="3"/>
  <c r="R8987" i="3"/>
  <c r="R8988" i="3"/>
  <c r="R8990" i="3"/>
  <c r="R8992" i="3"/>
  <c r="R8993" i="3"/>
  <c r="R8997" i="3"/>
  <c r="R9001" i="3"/>
  <c r="R9003" i="3"/>
  <c r="R9004" i="3"/>
  <c r="R9005" i="3"/>
  <c r="R9006" i="3"/>
  <c r="R9007" i="3"/>
  <c r="R9011" i="3"/>
  <c r="R9012" i="3"/>
  <c r="R9013" i="3"/>
  <c r="R9014" i="3"/>
  <c r="R9016" i="3"/>
  <c r="R9018" i="3"/>
  <c r="R9025" i="3"/>
  <c r="R9027" i="3"/>
  <c r="R9028" i="3"/>
  <c r="R9031" i="3"/>
  <c r="R9032" i="3"/>
  <c r="R9033" i="3"/>
  <c r="R9034" i="3"/>
  <c r="R9035" i="3"/>
  <c r="R9041" i="3"/>
  <c r="R9042" i="3"/>
  <c r="R9045" i="3"/>
  <c r="R9046" i="3"/>
  <c r="R9047" i="3"/>
  <c r="R9048" i="3"/>
  <c r="R9049" i="3"/>
  <c r="R9050" i="3"/>
  <c r="R9051" i="3"/>
  <c r="R9052" i="3"/>
  <c r="R9053" i="3"/>
  <c r="R9055" i="3"/>
  <c r="R9056" i="3"/>
  <c r="R9057" i="3"/>
  <c r="R9058" i="3"/>
  <c r="R9059" i="3"/>
  <c r="R9060" i="3"/>
  <c r="R9061" i="3"/>
  <c r="R9065" i="3"/>
  <c r="R9066" i="3"/>
  <c r="R9068" i="3"/>
  <c r="R9069" i="3"/>
  <c r="R9070" i="3"/>
  <c r="R9071" i="3"/>
  <c r="R9073" i="3"/>
  <c r="R9079" i="3"/>
  <c r="R9080" i="3"/>
  <c r="R9082" i="3"/>
  <c r="R9084" i="3"/>
  <c r="R9085" i="3"/>
  <c r="R9086" i="3"/>
  <c r="R9087" i="3"/>
  <c r="R9088" i="3"/>
  <c r="R9092" i="3"/>
  <c r="R9098" i="3"/>
  <c r="R9103" i="3"/>
  <c r="R9104" i="3"/>
  <c r="R9105" i="3"/>
  <c r="R9106" i="3"/>
  <c r="R9109" i="3"/>
  <c r="R9110" i="3"/>
  <c r="R9112" i="3"/>
  <c r="R9113" i="3"/>
  <c r="R9115" i="3"/>
  <c r="R9116" i="3"/>
  <c r="R9120" i="3"/>
  <c r="R9121" i="3"/>
  <c r="R9122" i="3"/>
  <c r="R9125" i="3"/>
  <c r="R9126" i="3"/>
  <c r="R9128" i="3"/>
  <c r="R9130" i="3"/>
  <c r="R9133" i="3"/>
  <c r="R9134" i="3"/>
  <c r="R9136" i="3"/>
  <c r="R9137" i="3"/>
  <c r="R9138" i="3"/>
  <c r="R9139" i="3"/>
  <c r="R9140" i="3"/>
  <c r="R9142" i="3"/>
  <c r="R9145" i="3"/>
  <c r="R9146" i="3"/>
  <c r="R9147" i="3"/>
  <c r="R9149" i="3"/>
  <c r="R9150" i="3"/>
  <c r="R9151" i="3"/>
  <c r="R9152" i="3"/>
  <c r="R9156" i="3"/>
  <c r="R9158" i="3"/>
  <c r="R9160" i="3"/>
  <c r="R9161" i="3"/>
  <c r="R9162" i="3"/>
  <c r="R9166" i="3"/>
  <c r="R9167" i="3"/>
  <c r="R9168" i="3"/>
  <c r="R9169" i="3"/>
  <c r="R9171" i="3"/>
  <c r="R9172" i="3"/>
  <c r="R9175" i="3"/>
  <c r="R9177" i="3"/>
  <c r="R9180" i="3"/>
  <c r="R9181" i="3"/>
  <c r="R9184" i="3"/>
  <c r="R9185" i="3"/>
  <c r="R9186" i="3"/>
  <c r="R9187" i="3"/>
  <c r="R9188" i="3"/>
  <c r="R9193" i="3"/>
  <c r="R9194" i="3"/>
  <c r="R9195" i="3"/>
  <c r="R9197" i="3"/>
  <c r="R9199" i="3"/>
  <c r="R9201" i="3"/>
  <c r="R9202" i="3"/>
  <c r="R9203" i="3"/>
  <c r="R9205" i="3"/>
  <c r="R9209" i="3"/>
  <c r="R9210" i="3"/>
  <c r="R9211" i="3"/>
  <c r="R9212" i="3"/>
  <c r="R9213" i="3"/>
  <c r="R9215" i="3"/>
  <c r="R9216" i="3"/>
  <c r="R9217" i="3"/>
  <c r="R9218" i="3"/>
  <c r="R9219" i="3"/>
  <c r="R9220" i="3"/>
  <c r="R9222" i="3"/>
  <c r="R9223" i="3"/>
  <c r="R9224" i="3"/>
  <c r="R9226" i="3"/>
  <c r="R9229" i="3"/>
  <c r="R9230" i="3"/>
  <c r="R9231" i="3"/>
  <c r="R9232" i="3"/>
  <c r="R9233" i="3"/>
  <c r="R9234" i="3"/>
  <c r="R9236" i="3"/>
  <c r="R9237" i="3"/>
  <c r="R9238" i="3"/>
  <c r="R9239" i="3"/>
  <c r="R9241" i="3"/>
  <c r="R9242" i="3"/>
  <c r="R9243" i="3"/>
  <c r="R9247" i="3"/>
  <c r="R9251" i="3"/>
  <c r="R9256" i="3"/>
  <c r="R9257" i="3"/>
  <c r="R9261" i="3"/>
  <c r="R9262" i="3"/>
  <c r="R9265" i="3"/>
  <c r="R9266" i="3"/>
  <c r="R9270" i="3"/>
  <c r="R9271" i="3"/>
  <c r="R9272" i="3"/>
  <c r="R9275" i="3"/>
  <c r="R9278" i="3"/>
  <c r="R9279" i="3"/>
  <c r="R9280" i="3"/>
  <c r="R9281" i="3"/>
  <c r="R9282" i="3"/>
  <c r="R9283" i="3"/>
  <c r="R9284" i="3"/>
  <c r="R9285" i="3"/>
  <c r="R9286" i="3"/>
  <c r="R9288" i="3"/>
  <c r="R9291" i="3"/>
  <c r="R9292" i="3"/>
  <c r="R9293" i="3"/>
  <c r="R9296" i="3"/>
  <c r="R9299" i="3"/>
  <c r="R9301" i="3"/>
  <c r="R9303" i="3"/>
  <c r="R9305" i="3"/>
  <c r="R9306" i="3"/>
  <c r="R9307" i="3"/>
  <c r="R9308" i="3"/>
  <c r="R9311" i="3"/>
  <c r="R9312" i="3"/>
  <c r="R9314" i="3"/>
  <c r="R9315" i="3"/>
  <c r="R9316" i="3"/>
  <c r="R9317" i="3"/>
  <c r="R9318" i="3"/>
  <c r="R9319" i="3"/>
  <c r="R9320" i="3"/>
  <c r="R9322" i="3"/>
  <c r="R9324" i="3"/>
  <c r="R9325" i="3"/>
  <c r="R9326" i="3"/>
  <c r="R9328" i="3"/>
  <c r="R9329" i="3"/>
  <c r="R9330" i="3"/>
  <c r="R9331" i="3"/>
  <c r="R9335" i="3"/>
  <c r="R9340" i="3"/>
  <c r="R9341" i="3"/>
  <c r="R9343" i="3"/>
  <c r="R9344" i="3"/>
  <c r="R9345" i="3"/>
  <c r="R9346" i="3"/>
  <c r="R9347" i="3"/>
  <c r="R9348" i="3"/>
  <c r="R9349" i="3"/>
  <c r="R9350" i="3"/>
  <c r="R9356" i="3"/>
  <c r="R9357" i="3"/>
  <c r="R9363" i="3"/>
  <c r="R9364" i="3"/>
  <c r="R9366" i="3"/>
  <c r="R9367" i="3"/>
  <c r="R9369" i="3"/>
  <c r="R9370" i="3"/>
  <c r="R9371" i="3"/>
  <c r="R9372" i="3"/>
  <c r="R9373" i="3"/>
  <c r="R9374" i="3"/>
  <c r="R9377" i="3"/>
  <c r="R9379" i="3"/>
  <c r="R9380" i="3"/>
  <c r="R9382" i="3"/>
  <c r="R9384" i="3"/>
  <c r="R9385" i="3"/>
  <c r="R9387" i="3"/>
  <c r="R9388" i="3"/>
  <c r="R9389" i="3"/>
  <c r="R9390" i="3"/>
  <c r="R9391" i="3"/>
  <c r="R9395" i="3"/>
  <c r="R9396" i="3"/>
  <c r="R9397" i="3"/>
  <c r="R9399" i="3"/>
  <c r="R9401" i="3"/>
  <c r="R9402" i="3"/>
  <c r="R9403" i="3"/>
  <c r="R9404" i="3"/>
  <c r="R9407" i="3"/>
  <c r="R9408" i="3"/>
  <c r="R9409" i="3"/>
  <c r="R9412" i="3"/>
  <c r="R9413" i="3"/>
  <c r="R9414" i="3"/>
  <c r="R9416" i="3"/>
  <c r="R9417" i="3"/>
  <c r="R9420" i="3"/>
  <c r="R9421" i="3"/>
  <c r="R9422" i="3"/>
  <c r="R9428" i="3"/>
  <c r="R9429" i="3"/>
  <c r="R9431" i="3"/>
  <c r="R9433" i="3"/>
  <c r="R9434" i="3"/>
  <c r="R9436" i="3"/>
  <c r="R9437" i="3"/>
  <c r="R9438" i="3"/>
  <c r="R9440" i="3"/>
  <c r="R9441" i="3"/>
  <c r="R9442" i="3"/>
  <c r="R9443" i="3"/>
  <c r="R9444" i="3"/>
  <c r="R9445" i="3"/>
  <c r="R9446" i="3"/>
  <c r="R9447" i="3"/>
  <c r="R9448" i="3"/>
  <c r="R9449" i="3"/>
  <c r="R9452" i="3"/>
  <c r="R9453" i="3"/>
  <c r="R9454" i="3"/>
  <c r="R9455" i="3"/>
  <c r="R9456" i="3"/>
  <c r="R9458" i="3"/>
  <c r="R9459" i="3"/>
  <c r="R9463" i="3"/>
  <c r="R9465" i="3"/>
  <c r="R9468" i="3"/>
  <c r="R9469" i="3"/>
  <c r="R9471" i="3"/>
  <c r="R9472" i="3"/>
  <c r="R9473" i="3"/>
  <c r="R9474" i="3"/>
  <c r="R9475" i="3"/>
  <c r="R9476" i="3"/>
  <c r="R9477" i="3"/>
  <c r="R9479" i="3"/>
  <c r="R9481" i="3"/>
  <c r="R9482" i="3"/>
  <c r="R9483" i="3"/>
  <c r="R9485" i="3"/>
  <c r="R9487" i="3"/>
  <c r="R9488" i="3"/>
  <c r="R9489" i="3"/>
  <c r="R9490" i="3"/>
  <c r="R9492" i="3"/>
  <c r="R9494" i="3"/>
  <c r="R9496" i="3"/>
  <c r="R9498" i="3"/>
  <c r="R9499" i="3"/>
  <c r="R9500" i="3"/>
  <c r="R9501" i="3"/>
  <c r="R9502" i="3"/>
  <c r="R9503" i="3"/>
  <c r="R9504" i="3"/>
  <c r="R9505" i="3"/>
  <c r="R9508" i="3"/>
  <c r="R9510" i="3"/>
  <c r="R9511" i="3"/>
  <c r="R9512" i="3"/>
  <c r="R9513" i="3"/>
  <c r="R9515" i="3"/>
  <c r="R9516" i="3"/>
  <c r="R9517" i="3"/>
  <c r="R9518" i="3"/>
  <c r="R9520" i="3"/>
  <c r="R9521" i="3"/>
  <c r="R9523" i="3"/>
  <c r="R9524" i="3"/>
  <c r="R9525" i="3"/>
  <c r="R9526" i="3"/>
  <c r="R9527" i="3"/>
  <c r="R9529" i="3"/>
  <c r="R9530" i="3"/>
  <c r="R9531" i="3"/>
  <c r="R9532" i="3"/>
  <c r="R9534" i="3"/>
  <c r="R9538" i="3"/>
  <c r="R9539" i="3"/>
  <c r="R9540" i="3"/>
  <c r="R9541" i="3"/>
  <c r="R9542" i="3"/>
  <c r="R9543" i="3"/>
  <c r="R9544" i="3"/>
  <c r="R9545" i="3"/>
  <c r="R9550" i="3"/>
  <c r="R9551" i="3"/>
  <c r="R9554" i="3"/>
  <c r="R9556" i="3"/>
  <c r="R9558" i="3"/>
  <c r="R9559" i="3"/>
  <c r="R9561" i="3"/>
  <c r="R9562" i="3"/>
  <c r="R9563" i="3"/>
  <c r="R9564" i="3"/>
  <c r="R9565" i="3"/>
  <c r="R9567" i="3"/>
  <c r="R9568" i="3"/>
  <c r="R9570" i="3"/>
  <c r="R9572" i="3"/>
  <c r="R9573" i="3"/>
  <c r="R9574" i="3"/>
  <c r="R9577" i="3"/>
  <c r="R9579" i="3"/>
  <c r="R9582" i="3"/>
  <c r="R9583" i="3"/>
  <c r="R9587" i="3"/>
  <c r="R9588" i="3"/>
  <c r="R9589" i="3"/>
  <c r="R9590" i="3"/>
  <c r="R9591" i="3"/>
  <c r="R9595" i="3"/>
  <c r="R9600" i="3"/>
  <c r="R9602" i="3"/>
  <c r="R9603" i="3"/>
  <c r="R9604" i="3"/>
  <c r="R9605" i="3"/>
  <c r="R9606" i="3"/>
  <c r="R9607" i="3"/>
  <c r="R9608" i="3"/>
  <c r="R9609" i="3"/>
  <c r="R9611" i="3"/>
  <c r="R9613" i="3"/>
  <c r="R9615" i="3"/>
  <c r="R9618" i="3"/>
  <c r="R9620" i="3"/>
  <c r="R9622" i="3"/>
  <c r="R9623" i="3"/>
  <c r="R9624" i="3"/>
  <c r="R9625" i="3"/>
  <c r="R9626" i="3"/>
  <c r="R9631" i="3"/>
  <c r="R9633" i="3"/>
  <c r="R9635" i="3"/>
  <c r="R9636" i="3"/>
  <c r="R9637" i="3"/>
  <c r="R9638" i="3"/>
  <c r="R9640" i="3"/>
  <c r="R9641" i="3"/>
  <c r="R9642" i="3"/>
  <c r="R9643" i="3"/>
  <c r="R9644" i="3"/>
  <c r="R9648" i="3"/>
  <c r="R9649" i="3"/>
  <c r="R9650" i="3"/>
  <c r="R9651" i="3"/>
  <c r="R9653" i="3"/>
  <c r="R9656" i="3"/>
  <c r="R9657" i="3"/>
  <c r="R9659" i="3"/>
  <c r="R9661" i="3"/>
  <c r="R9664" i="3"/>
  <c r="R9665" i="3"/>
  <c r="R9667" i="3"/>
  <c r="R9668" i="3"/>
  <c r="R9672" i="3"/>
  <c r="R9675" i="3"/>
  <c r="R9676" i="3"/>
  <c r="R9677" i="3"/>
  <c r="R9679" i="3"/>
  <c r="R9681" i="3"/>
  <c r="R9684" i="3"/>
  <c r="R9685" i="3"/>
  <c r="R9687" i="3"/>
  <c r="R9688" i="3"/>
  <c r="R9689" i="3"/>
  <c r="R9692" i="3"/>
  <c r="R9694" i="3"/>
  <c r="R9696" i="3"/>
  <c r="R9697" i="3"/>
  <c r="R9698" i="3"/>
  <c r="R9699" i="3"/>
  <c r="R9702" i="3"/>
  <c r="R9706" i="3"/>
  <c r="R9707" i="3"/>
  <c r="R9708" i="3"/>
  <c r="R9709" i="3"/>
  <c r="R9710" i="3"/>
  <c r="R9712" i="3"/>
  <c r="R9713" i="3"/>
  <c r="R9715" i="3"/>
  <c r="R9716" i="3"/>
  <c r="R9717" i="3"/>
  <c r="R9719" i="3"/>
  <c r="R9721" i="3"/>
  <c r="R9722" i="3"/>
  <c r="R9725" i="3"/>
  <c r="R9726" i="3"/>
  <c r="R9727" i="3"/>
  <c r="R9728" i="3"/>
  <c r="R9732" i="3"/>
  <c r="R9733" i="3"/>
  <c r="R9734" i="3"/>
  <c r="R9735" i="3"/>
  <c r="R9740" i="3"/>
  <c r="R9741" i="3"/>
  <c r="R9742" i="3"/>
  <c r="R9743" i="3"/>
  <c r="R9744" i="3"/>
  <c r="R9745" i="3"/>
  <c r="R9746" i="3"/>
  <c r="R9748" i="3"/>
  <c r="R9749" i="3"/>
  <c r="R9751" i="3"/>
  <c r="R9752" i="3"/>
  <c r="R9754" i="3"/>
  <c r="R9755" i="3"/>
  <c r="R9757" i="3"/>
  <c r="R9758" i="3"/>
  <c r="R9759" i="3"/>
  <c r="R9760" i="3"/>
  <c r="R9761" i="3"/>
  <c r="R9762" i="3"/>
  <c r="R9763" i="3"/>
  <c r="R9764" i="3"/>
  <c r="R9765" i="3"/>
  <c r="R9769" i="3"/>
  <c r="R9770" i="3"/>
  <c r="R9771" i="3"/>
  <c r="R9774" i="3"/>
  <c r="R9776" i="3"/>
  <c r="R9777" i="3"/>
  <c r="R9778" i="3"/>
  <c r="R9780" i="3"/>
  <c r="R9782" i="3"/>
  <c r="R9783" i="3"/>
  <c r="R9784" i="3"/>
  <c r="R9785" i="3"/>
  <c r="R9786" i="3"/>
  <c r="R9787" i="3"/>
  <c r="R9791" i="3"/>
  <c r="R9792" i="3"/>
  <c r="R9795" i="3"/>
  <c r="R9796" i="3"/>
  <c r="R9799" i="3"/>
  <c r="R9802" i="3"/>
  <c r="R9804" i="3"/>
  <c r="R9806" i="3"/>
  <c r="R9811" i="3"/>
  <c r="R9812" i="3"/>
  <c r="R9813" i="3"/>
  <c r="R9814" i="3"/>
  <c r="R9815" i="3"/>
  <c r="R9816" i="3"/>
  <c r="R9817" i="3"/>
  <c r="R9819" i="3"/>
  <c r="R9822" i="3"/>
  <c r="R9823" i="3"/>
  <c r="R9824" i="3"/>
  <c r="R9826" i="3"/>
  <c r="R9827" i="3"/>
  <c r="R9828" i="3"/>
  <c r="R9829" i="3"/>
  <c r="R9830" i="3"/>
  <c r="R9831" i="3"/>
  <c r="R9832" i="3"/>
  <c r="R9833" i="3"/>
  <c r="R9835" i="3"/>
  <c r="R9837" i="3"/>
  <c r="R9838" i="3"/>
  <c r="R9839" i="3"/>
  <c r="R9840" i="3"/>
  <c r="R9841" i="3"/>
  <c r="R9843" i="3"/>
  <c r="R9844" i="3"/>
  <c r="R9847" i="3"/>
  <c r="R9849" i="3"/>
  <c r="R9850" i="3"/>
  <c r="R9851" i="3"/>
  <c r="R9852" i="3"/>
  <c r="R9853" i="3"/>
  <c r="R9855" i="3"/>
  <c r="R9856" i="3"/>
  <c r="R9857" i="3"/>
  <c r="R9858" i="3"/>
  <c r="R9859" i="3"/>
  <c r="R9860" i="3"/>
  <c r="R9865" i="3"/>
  <c r="R9866" i="3"/>
  <c r="R9868" i="3"/>
  <c r="R9869" i="3"/>
  <c r="R9870" i="3"/>
  <c r="R9875" i="3"/>
  <c r="R9876" i="3"/>
  <c r="R9877" i="3"/>
  <c r="R9878" i="3"/>
  <c r="R9880" i="3"/>
  <c r="R9881" i="3"/>
  <c r="R9883" i="3"/>
  <c r="R9884" i="3"/>
  <c r="R9885" i="3"/>
  <c r="R9887" i="3"/>
  <c r="R9889" i="3"/>
  <c r="R9893" i="3"/>
  <c r="R9894" i="3"/>
  <c r="R9895" i="3"/>
  <c r="R9896" i="3"/>
  <c r="R9897" i="3"/>
  <c r="R9901" i="3"/>
  <c r="R9902" i="3"/>
  <c r="R9903" i="3"/>
  <c r="R9904" i="3"/>
  <c r="R9908" i="3"/>
  <c r="R9909" i="3"/>
  <c r="R9910" i="3"/>
  <c r="R9912" i="3"/>
  <c r="R9913" i="3"/>
  <c r="R9914" i="3"/>
  <c r="R9915" i="3"/>
  <c r="R9917" i="3"/>
  <c r="R9919" i="3"/>
  <c r="R9920" i="3"/>
  <c r="R9924" i="3"/>
  <c r="R9926" i="3"/>
  <c r="R9928" i="3"/>
  <c r="R9930" i="3"/>
  <c r="R9931" i="3"/>
  <c r="R9934" i="3"/>
  <c r="R9936" i="3"/>
  <c r="R9938" i="3"/>
  <c r="R9940" i="3"/>
  <c r="R9942" i="3"/>
  <c r="R9943" i="3"/>
  <c r="R9945" i="3"/>
  <c r="R9946" i="3"/>
  <c r="R9947" i="3"/>
  <c r="R9950" i="3"/>
  <c r="R9951" i="3"/>
  <c r="R9952" i="3"/>
  <c r="R9954" i="3"/>
  <c r="R9956" i="3"/>
  <c r="R9957" i="3"/>
  <c r="R9958" i="3"/>
  <c r="R9961" i="3"/>
  <c r="R9963" i="3"/>
  <c r="R9967" i="3"/>
  <c r="R9968" i="3"/>
  <c r="R9969" i="3"/>
  <c r="R9970" i="3"/>
  <c r="R9971" i="3"/>
  <c r="R9972" i="3"/>
  <c r="R9973" i="3"/>
  <c r="R9975" i="3"/>
  <c r="R9976" i="3"/>
  <c r="R9978" i="3"/>
  <c r="R9979" i="3"/>
  <c r="R9981" i="3"/>
  <c r="R9983" i="3"/>
  <c r="R9984" i="3"/>
  <c r="R9986" i="3"/>
  <c r="R9987" i="3"/>
  <c r="R9991" i="3"/>
  <c r="R9993" i="3"/>
  <c r="R9994" i="3"/>
  <c r="R9997" i="3"/>
  <c r="R9998" i="3"/>
  <c r="R10000" i="3"/>
  <c r="R10002" i="3"/>
  <c r="R10005" i="3"/>
  <c r="R10006" i="3"/>
  <c r="R10007" i="3"/>
  <c r="R10008" i="3"/>
  <c r="R10009" i="3"/>
  <c r="R10010" i="3"/>
  <c r="R10015" i="3"/>
  <c r="R10017" i="3"/>
  <c r="R10018" i="3"/>
  <c r="R10019" i="3"/>
  <c r="R10020" i="3"/>
  <c r="R10023" i="3"/>
  <c r="R10024" i="3"/>
  <c r="R10025" i="3"/>
  <c r="R10026" i="3"/>
  <c r="R10027" i="3"/>
  <c r="R10028" i="3"/>
  <c r="R10029" i="3"/>
  <c r="R10030" i="3"/>
  <c r="R10031" i="3"/>
  <c r="R10038" i="3"/>
  <c r="R10039" i="3"/>
  <c r="R10040" i="3"/>
  <c r="R10041" i="3"/>
  <c r="R10043" i="3"/>
  <c r="R10050" i="3"/>
  <c r="R10051" i="3"/>
  <c r="R10054" i="3"/>
  <c r="R10055" i="3"/>
  <c r="R10057" i="3"/>
  <c r="R10059" i="3"/>
  <c r="R10060" i="3"/>
  <c r="R10061" i="3"/>
  <c r="R10062" i="3"/>
  <c r="R10065" i="3"/>
  <c r="R10067" i="3"/>
  <c r="R10070" i="3"/>
  <c r="R10071" i="3"/>
  <c r="R10072" i="3"/>
  <c r="R10074" i="3"/>
  <c r="R10076" i="3"/>
  <c r="R10077" i="3"/>
  <c r="R10078" i="3"/>
  <c r="R10079" i="3"/>
  <c r="R10080" i="3"/>
  <c r="R10081" i="3"/>
  <c r="R10085" i="3"/>
  <c r="R10087" i="3"/>
  <c r="R10088" i="3"/>
  <c r="R10089" i="3"/>
  <c r="R10091" i="3"/>
  <c r="R10092" i="3"/>
  <c r="R10093" i="3"/>
  <c r="R10094" i="3"/>
  <c r="R10096" i="3"/>
  <c r="R10097" i="3"/>
  <c r="R10099" i="3"/>
  <c r="R10100" i="3"/>
  <c r="R10101" i="3"/>
  <c r="R10102" i="3"/>
  <c r="R10103" i="3"/>
  <c r="R10104" i="3"/>
  <c r="R10106" i="3"/>
  <c r="R10107" i="3"/>
  <c r="R10109" i="3"/>
  <c r="R10110" i="3"/>
  <c r="R10111" i="3"/>
  <c r="R10112" i="3"/>
  <c r="R10113" i="3"/>
  <c r="R10115" i="3"/>
  <c r="R10116" i="3"/>
  <c r="R10120" i="3"/>
  <c r="R10121" i="3"/>
  <c r="R10122" i="3"/>
  <c r="R10125" i="3"/>
  <c r="R10126" i="3"/>
  <c r="R10127" i="3"/>
  <c r="R10128" i="3"/>
  <c r="R10129" i="3"/>
  <c r="R10131" i="3"/>
  <c r="R10132" i="3"/>
  <c r="R10133" i="3"/>
  <c r="R10135" i="3"/>
  <c r="R10136" i="3"/>
  <c r="R10141" i="3"/>
  <c r="R10146" i="3"/>
  <c r="R10148" i="3"/>
  <c r="R10149" i="3"/>
  <c r="R10153" i="3"/>
  <c r="R10154" i="3"/>
  <c r="R10157" i="3"/>
  <c r="R10158" i="3"/>
  <c r="R10159" i="3"/>
  <c r="R10162" i="3"/>
  <c r="R10163" i="3"/>
  <c r="R10167" i="3"/>
  <c r="R10170" i="3"/>
  <c r="R10171" i="3"/>
  <c r="R10172" i="3"/>
  <c r="R10175" i="3"/>
  <c r="R10176" i="3"/>
  <c r="R10179" i="3"/>
  <c r="R10181" i="3"/>
  <c r="R10182" i="3"/>
  <c r="R10183" i="3"/>
  <c r="R10184" i="3"/>
  <c r="R10185" i="3"/>
  <c r="R10191" i="3"/>
  <c r="R10192" i="3"/>
  <c r="R10194" i="3"/>
  <c r="R10195" i="3"/>
  <c r="R10196" i="3"/>
  <c r="R10197" i="3"/>
  <c r="R10198" i="3"/>
  <c r="R10200" i="3"/>
  <c r="R10203" i="3"/>
  <c r="R10204" i="3"/>
  <c r="R10205" i="3"/>
  <c r="R10206" i="3"/>
  <c r="R10207" i="3"/>
  <c r="R10208" i="3"/>
  <c r="R10212" i="3"/>
  <c r="R10213" i="3"/>
  <c r="R10214" i="3"/>
  <c r="R10215" i="3"/>
  <c r="R10219" i="3"/>
  <c r="R10220" i="3"/>
  <c r="R10221" i="3"/>
  <c r="R10223" i="3"/>
  <c r="R10224" i="3"/>
  <c r="R10225" i="3"/>
  <c r="R10226" i="3"/>
  <c r="R10227" i="3"/>
  <c r="R10229" i="3"/>
  <c r="R10230" i="3"/>
  <c r="R10231" i="3"/>
  <c r="R10233" i="3"/>
  <c r="R10235" i="3"/>
  <c r="R10236" i="3"/>
  <c r="R10237" i="3"/>
  <c r="R10238" i="3"/>
  <c r="R10239" i="3"/>
  <c r="R10242" i="3"/>
  <c r="R10243" i="3"/>
  <c r="R10245" i="3"/>
  <c r="R10246" i="3"/>
  <c r="R10248" i="3"/>
  <c r="R10250" i="3"/>
  <c r="R10251" i="3"/>
  <c r="R10254" i="3"/>
  <c r="R10256" i="3"/>
  <c r="R10257" i="3"/>
  <c r="R10260" i="3"/>
  <c r="R10262" i="3"/>
  <c r="R10263" i="3"/>
  <c r="R10264" i="3"/>
  <c r="R10265" i="3"/>
  <c r="R10266" i="3"/>
  <c r="R10267" i="3"/>
  <c r="R10268" i="3"/>
  <c r="R10269" i="3"/>
  <c r="R10272" i="3"/>
  <c r="R10274" i="3"/>
  <c r="R10276" i="3"/>
  <c r="R10279" i="3"/>
  <c r="R10282" i="3"/>
  <c r="R10284" i="3"/>
  <c r="R10286" i="3"/>
  <c r="R10287" i="3"/>
  <c r="R10288" i="3"/>
  <c r="R10289" i="3"/>
  <c r="R10290" i="3"/>
  <c r="R10291" i="3"/>
  <c r="R10292" i="3"/>
  <c r="R10293" i="3"/>
  <c r="R10295" i="3"/>
  <c r="R10296" i="3"/>
  <c r="R10297" i="3"/>
  <c r="R10298" i="3"/>
  <c r="R10299" i="3"/>
  <c r="R10300" i="3"/>
  <c r="R10302" i="3"/>
  <c r="R10303" i="3"/>
  <c r="R10304" i="3"/>
  <c r="R10305" i="3"/>
  <c r="R10306" i="3"/>
  <c r="R10307" i="3"/>
  <c r="R10308" i="3"/>
  <c r="R10310" i="3"/>
  <c r="R10312" i="3"/>
  <c r="R10313" i="3"/>
  <c r="R10314" i="3"/>
  <c r="R10315" i="3"/>
  <c r="R10319" i="3"/>
  <c r="R10320" i="3"/>
  <c r="R10321" i="3"/>
  <c r="R10323" i="3"/>
  <c r="R10325" i="3"/>
  <c r="R10326" i="3"/>
  <c r="R10328" i="3"/>
  <c r="R10329" i="3"/>
  <c r="R10330" i="3"/>
  <c r="R10331" i="3"/>
  <c r="R10332" i="3"/>
  <c r="R10333" i="3"/>
  <c r="R10335" i="3"/>
  <c r="R10336" i="3"/>
  <c r="R10341" i="3"/>
  <c r="R10345" i="3"/>
  <c r="R10346" i="3"/>
  <c r="R10347" i="3"/>
  <c r="R10349" i="3"/>
  <c r="R10352" i="3"/>
  <c r="R10353" i="3"/>
  <c r="R10354" i="3"/>
  <c r="R10355" i="3"/>
  <c r="R10356" i="3"/>
  <c r="R10358" i="3"/>
  <c r="R10359" i="3"/>
  <c r="R10362" i="3"/>
  <c r="R10363" i="3"/>
  <c r="R10364" i="3"/>
  <c r="R10366" i="3"/>
  <c r="R10367" i="3"/>
  <c r="R10369" i="3"/>
  <c r="R10370" i="3"/>
  <c r="R10371" i="3"/>
  <c r="R10372" i="3"/>
  <c r="R10374" i="3"/>
  <c r="R10378" i="3"/>
  <c r="R10382" i="3"/>
  <c r="R10385" i="3"/>
  <c r="R10387" i="3"/>
  <c r="R10390" i="3"/>
  <c r="R10391" i="3"/>
  <c r="R10392" i="3"/>
  <c r="R10393" i="3"/>
  <c r="R10394" i="3"/>
  <c r="R10395" i="3"/>
  <c r="R10397" i="3"/>
  <c r="R10398" i="3"/>
  <c r="R10399" i="3"/>
  <c r="R10400" i="3"/>
  <c r="R104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083" i="3"/>
  <c r="P5084" i="3"/>
  <c r="P5085" i="3"/>
  <c r="P5086" i="3"/>
  <c r="P5087" i="3"/>
  <c r="P5088" i="3"/>
  <c r="P5089" i="3"/>
  <c r="P5090" i="3"/>
  <c r="P5091" i="3"/>
  <c r="P5092" i="3"/>
  <c r="P5093" i="3"/>
  <c r="P5094" i="3"/>
  <c r="P5095" i="3"/>
  <c r="P5096" i="3"/>
  <c r="P5097" i="3"/>
  <c r="P5098" i="3"/>
  <c r="P5099" i="3"/>
  <c r="P5100" i="3"/>
  <c r="P5101" i="3"/>
  <c r="P5102" i="3"/>
  <c r="P5103" i="3"/>
  <c r="P5104" i="3"/>
  <c r="P5105" i="3"/>
  <c r="P5106" i="3"/>
  <c r="P5107" i="3"/>
  <c r="P5108" i="3"/>
  <c r="P5109" i="3"/>
  <c r="P5110" i="3"/>
  <c r="P5111" i="3"/>
  <c r="P5112" i="3"/>
  <c r="P5113" i="3"/>
  <c r="P5114" i="3"/>
  <c r="P5115" i="3"/>
  <c r="P5116" i="3"/>
  <c r="P5117" i="3"/>
  <c r="P5118" i="3"/>
  <c r="P5119" i="3"/>
  <c r="P5120" i="3"/>
  <c r="P5121" i="3"/>
  <c r="P5122" i="3"/>
  <c r="P5123" i="3"/>
  <c r="P5124" i="3"/>
  <c r="P5125" i="3"/>
  <c r="P5126" i="3"/>
  <c r="P5127" i="3"/>
  <c r="P5128" i="3"/>
  <c r="P5129" i="3"/>
  <c r="P5130" i="3"/>
  <c r="P5131" i="3"/>
  <c r="P5132" i="3"/>
  <c r="P5133" i="3"/>
  <c r="P5134" i="3"/>
  <c r="P5135" i="3"/>
  <c r="P5136" i="3"/>
  <c r="P5137" i="3"/>
  <c r="P5138" i="3"/>
  <c r="P5139" i="3"/>
  <c r="P5140" i="3"/>
  <c r="P5141" i="3"/>
  <c r="P5142" i="3"/>
  <c r="P5143" i="3"/>
  <c r="P5144" i="3"/>
  <c r="P5145" i="3"/>
  <c r="P5146" i="3"/>
  <c r="P5147" i="3"/>
  <c r="P5148" i="3"/>
  <c r="P5149" i="3"/>
  <c r="P5150" i="3"/>
  <c r="P5151" i="3"/>
  <c r="P5152" i="3"/>
  <c r="P5153" i="3"/>
  <c r="P5154" i="3"/>
  <c r="P5155" i="3"/>
  <c r="P5156" i="3"/>
  <c r="P5157" i="3"/>
  <c r="P5158" i="3"/>
  <c r="P5159" i="3"/>
  <c r="P5160" i="3"/>
  <c r="P5161" i="3"/>
  <c r="P5162" i="3"/>
  <c r="P5163" i="3"/>
  <c r="P5164" i="3"/>
  <c r="P5165" i="3"/>
  <c r="P5166" i="3"/>
  <c r="P5167" i="3"/>
  <c r="P5168" i="3"/>
  <c r="P5169" i="3"/>
  <c r="P5170" i="3"/>
  <c r="P5171" i="3"/>
  <c r="P5172" i="3"/>
  <c r="P5173" i="3"/>
  <c r="P5174" i="3"/>
  <c r="P5175" i="3"/>
  <c r="P5176" i="3"/>
  <c r="P5177" i="3"/>
  <c r="P5178" i="3"/>
  <c r="P5179" i="3"/>
  <c r="P5180" i="3"/>
  <c r="P5181" i="3"/>
  <c r="P5182" i="3"/>
  <c r="P5183" i="3"/>
  <c r="P5184" i="3"/>
  <c r="P5185" i="3"/>
  <c r="P5186" i="3"/>
  <c r="P5187" i="3"/>
  <c r="P5188" i="3"/>
  <c r="P5189" i="3"/>
  <c r="P5190" i="3"/>
  <c r="P5191" i="3"/>
  <c r="P5192" i="3"/>
  <c r="P5193" i="3"/>
  <c r="P5194" i="3"/>
  <c r="P5195" i="3"/>
  <c r="P5196" i="3"/>
  <c r="P5197" i="3"/>
  <c r="P5198" i="3"/>
  <c r="P5199" i="3"/>
  <c r="P5200" i="3"/>
  <c r="P5201" i="3"/>
  <c r="P5202" i="3"/>
  <c r="P5203" i="3"/>
  <c r="P5204" i="3"/>
  <c r="P5205" i="3"/>
  <c r="P5206" i="3"/>
  <c r="P5207" i="3"/>
  <c r="P5208" i="3"/>
  <c r="P5209" i="3"/>
  <c r="P5210" i="3"/>
  <c r="P5211" i="3"/>
  <c r="P5212" i="3"/>
  <c r="P5213" i="3"/>
  <c r="P5214" i="3"/>
  <c r="P5215" i="3"/>
  <c r="P5216" i="3"/>
  <c r="P5217" i="3"/>
  <c r="P5218" i="3"/>
  <c r="P5219" i="3"/>
  <c r="P5220" i="3"/>
  <c r="P5221" i="3"/>
  <c r="P5222" i="3"/>
  <c r="P5223" i="3"/>
  <c r="P5224" i="3"/>
  <c r="P5225" i="3"/>
  <c r="P5226" i="3"/>
  <c r="P5227" i="3"/>
  <c r="P5228" i="3"/>
  <c r="P5229" i="3"/>
  <c r="P5230" i="3"/>
  <c r="P5231" i="3"/>
  <c r="P5232" i="3"/>
  <c r="P5233" i="3"/>
  <c r="P5234" i="3"/>
  <c r="P5235" i="3"/>
  <c r="P5236" i="3"/>
  <c r="P5237" i="3"/>
  <c r="P5238" i="3"/>
  <c r="P5239" i="3"/>
  <c r="P5240" i="3"/>
  <c r="P5241" i="3"/>
  <c r="P5242" i="3"/>
  <c r="P5243" i="3"/>
  <c r="P5244" i="3"/>
  <c r="P5245" i="3"/>
  <c r="P5246" i="3"/>
  <c r="P5247" i="3"/>
  <c r="P5248" i="3"/>
  <c r="P5249" i="3"/>
  <c r="P5250" i="3"/>
  <c r="P5251" i="3"/>
  <c r="P5252" i="3"/>
  <c r="P5253" i="3"/>
  <c r="P5254" i="3"/>
  <c r="P5255" i="3"/>
  <c r="P5256" i="3"/>
  <c r="P5257" i="3"/>
  <c r="P5258" i="3"/>
  <c r="P5259" i="3"/>
  <c r="P5260" i="3"/>
  <c r="P5261" i="3"/>
  <c r="P5262" i="3"/>
  <c r="P5263" i="3"/>
  <c r="P5264" i="3"/>
  <c r="P5265" i="3"/>
  <c r="P5266" i="3"/>
  <c r="P5267" i="3"/>
  <c r="P5268" i="3"/>
  <c r="P5269" i="3"/>
  <c r="P5270" i="3"/>
  <c r="P5271" i="3"/>
  <c r="P5272" i="3"/>
  <c r="P5273" i="3"/>
  <c r="P5274" i="3"/>
  <c r="P5275" i="3"/>
  <c r="P5276" i="3"/>
  <c r="P5277" i="3"/>
  <c r="P5278" i="3"/>
  <c r="P5279" i="3"/>
  <c r="P5280" i="3"/>
  <c r="P5281" i="3"/>
  <c r="P5282" i="3"/>
  <c r="P5283" i="3"/>
  <c r="P5284" i="3"/>
  <c r="P5285" i="3"/>
  <c r="P5286" i="3"/>
  <c r="P5287" i="3"/>
  <c r="P5288" i="3"/>
  <c r="P5289" i="3"/>
  <c r="P5290" i="3"/>
  <c r="P5291" i="3"/>
  <c r="P5292" i="3"/>
  <c r="P5293" i="3"/>
  <c r="P5294" i="3"/>
  <c r="P5295" i="3"/>
  <c r="P5296" i="3"/>
  <c r="P5297" i="3"/>
  <c r="P5298" i="3"/>
  <c r="P5299" i="3"/>
  <c r="P5300" i="3"/>
  <c r="P5301" i="3"/>
  <c r="P5302" i="3"/>
  <c r="P5303" i="3"/>
  <c r="P5304" i="3"/>
  <c r="P5305" i="3"/>
  <c r="P5306" i="3"/>
  <c r="P5307" i="3"/>
  <c r="P5308" i="3"/>
  <c r="P5309" i="3"/>
  <c r="P5310" i="3"/>
  <c r="P5311" i="3"/>
  <c r="P5312" i="3"/>
  <c r="P5313" i="3"/>
  <c r="P5314" i="3"/>
  <c r="P5315" i="3"/>
  <c r="P5316" i="3"/>
  <c r="P5317" i="3"/>
  <c r="P5318" i="3"/>
  <c r="P5319" i="3"/>
  <c r="P5320" i="3"/>
  <c r="P5321" i="3"/>
  <c r="P5322" i="3"/>
  <c r="P5323" i="3"/>
  <c r="P5324" i="3"/>
  <c r="P5325" i="3"/>
  <c r="P5326" i="3"/>
  <c r="P5327" i="3"/>
  <c r="P5328" i="3"/>
  <c r="P5329" i="3"/>
  <c r="P5330" i="3"/>
  <c r="P5331" i="3"/>
  <c r="P5332" i="3"/>
  <c r="P5333" i="3"/>
  <c r="P5334" i="3"/>
  <c r="P5335" i="3"/>
  <c r="P5336" i="3"/>
  <c r="P5337" i="3"/>
  <c r="P5338" i="3"/>
  <c r="P5339" i="3"/>
  <c r="P5340" i="3"/>
  <c r="P5341" i="3"/>
  <c r="P5342" i="3"/>
  <c r="P5343" i="3"/>
  <c r="P5344" i="3"/>
  <c r="P5345" i="3"/>
  <c r="P5346" i="3"/>
  <c r="P5347" i="3"/>
  <c r="P5348" i="3"/>
  <c r="P5349" i="3"/>
  <c r="P5350" i="3"/>
  <c r="P5351" i="3"/>
  <c r="P5352" i="3"/>
  <c r="P5353" i="3"/>
  <c r="P5354" i="3"/>
  <c r="P5355" i="3"/>
  <c r="P5356" i="3"/>
  <c r="P5357" i="3"/>
  <c r="P5358" i="3"/>
  <c r="P5359" i="3"/>
  <c r="P5360" i="3"/>
  <c r="P5361" i="3"/>
  <c r="P5362" i="3"/>
  <c r="P5363" i="3"/>
  <c r="P5364" i="3"/>
  <c r="P5365" i="3"/>
  <c r="P5366" i="3"/>
  <c r="P5367" i="3"/>
  <c r="P5368" i="3"/>
  <c r="P5369" i="3"/>
  <c r="P5370" i="3"/>
  <c r="P5371" i="3"/>
  <c r="P5372" i="3"/>
  <c r="P5373" i="3"/>
  <c r="P5374" i="3"/>
  <c r="P5375" i="3"/>
  <c r="P5376" i="3"/>
  <c r="P5377" i="3"/>
  <c r="P5378" i="3"/>
  <c r="P5379" i="3"/>
  <c r="P5380" i="3"/>
  <c r="P5381" i="3"/>
  <c r="P5382" i="3"/>
  <c r="P5383" i="3"/>
  <c r="P5384" i="3"/>
  <c r="P5385" i="3"/>
  <c r="P5386" i="3"/>
  <c r="P5387" i="3"/>
  <c r="P5388" i="3"/>
  <c r="P5389" i="3"/>
  <c r="P5390" i="3"/>
  <c r="P5391" i="3"/>
  <c r="P5392" i="3"/>
  <c r="P5393" i="3"/>
  <c r="P5394" i="3"/>
  <c r="P5395" i="3"/>
  <c r="P5396" i="3"/>
  <c r="P5397" i="3"/>
  <c r="P5398" i="3"/>
  <c r="P5399" i="3"/>
  <c r="P5400" i="3"/>
  <c r="P5401" i="3"/>
  <c r="P5402" i="3"/>
  <c r="P5403" i="3"/>
  <c r="P5404" i="3"/>
  <c r="P5405" i="3"/>
  <c r="P5406" i="3"/>
  <c r="P5407" i="3"/>
  <c r="P5408" i="3"/>
  <c r="P5409" i="3"/>
  <c r="P5410" i="3"/>
  <c r="P5411" i="3"/>
  <c r="P5412" i="3"/>
  <c r="P5413" i="3"/>
  <c r="P5414" i="3"/>
  <c r="P5415" i="3"/>
  <c r="P5416" i="3"/>
  <c r="P5417" i="3"/>
  <c r="P5418" i="3"/>
  <c r="P5419" i="3"/>
  <c r="P5420" i="3"/>
  <c r="P5421" i="3"/>
  <c r="P5422" i="3"/>
  <c r="P5423" i="3"/>
  <c r="P5424" i="3"/>
  <c r="P5425" i="3"/>
  <c r="P5426" i="3"/>
  <c r="P5427" i="3"/>
  <c r="P5428" i="3"/>
  <c r="P5429" i="3"/>
  <c r="P5430" i="3"/>
  <c r="P5431" i="3"/>
  <c r="P5432" i="3"/>
  <c r="P5433" i="3"/>
  <c r="P5434" i="3"/>
  <c r="P5435" i="3"/>
  <c r="P5436" i="3"/>
  <c r="P5437" i="3"/>
  <c r="P5438" i="3"/>
  <c r="P5439" i="3"/>
  <c r="P5440" i="3"/>
  <c r="P5441" i="3"/>
  <c r="P5442" i="3"/>
  <c r="P5443" i="3"/>
  <c r="P5444" i="3"/>
  <c r="P5445" i="3"/>
  <c r="P5446" i="3"/>
  <c r="P5447" i="3"/>
  <c r="P5448" i="3"/>
  <c r="P5449" i="3"/>
  <c r="P5450" i="3"/>
  <c r="P5451" i="3"/>
  <c r="P5452" i="3"/>
  <c r="P5453" i="3"/>
  <c r="P5454" i="3"/>
  <c r="P5455" i="3"/>
  <c r="P5456" i="3"/>
  <c r="P5457" i="3"/>
  <c r="P5458" i="3"/>
  <c r="P5459" i="3"/>
  <c r="P5460" i="3"/>
  <c r="P5461" i="3"/>
  <c r="P5462" i="3"/>
  <c r="P5463" i="3"/>
  <c r="P5464" i="3"/>
  <c r="P5465" i="3"/>
  <c r="P5466" i="3"/>
  <c r="P5467" i="3"/>
  <c r="P5468" i="3"/>
  <c r="P5469" i="3"/>
  <c r="P5470" i="3"/>
  <c r="P5471" i="3"/>
  <c r="P5472" i="3"/>
  <c r="P5473" i="3"/>
  <c r="P5474" i="3"/>
  <c r="P5475" i="3"/>
  <c r="P5476" i="3"/>
  <c r="P5477" i="3"/>
  <c r="P5478" i="3"/>
  <c r="P5479" i="3"/>
  <c r="P5480" i="3"/>
  <c r="P5481" i="3"/>
  <c r="P5482" i="3"/>
  <c r="P5483" i="3"/>
  <c r="P5484" i="3"/>
  <c r="P5485" i="3"/>
  <c r="P5486" i="3"/>
  <c r="P5487" i="3"/>
  <c r="P5488" i="3"/>
  <c r="P5489" i="3"/>
  <c r="P5490" i="3"/>
  <c r="P5491" i="3"/>
  <c r="P5492" i="3"/>
  <c r="P5493" i="3"/>
  <c r="P5494" i="3"/>
  <c r="P5495" i="3"/>
  <c r="P5496" i="3"/>
  <c r="P5497" i="3"/>
  <c r="P5498" i="3"/>
  <c r="P5499" i="3"/>
  <c r="P5500" i="3"/>
  <c r="P5501" i="3"/>
  <c r="P5502" i="3"/>
  <c r="P5503" i="3"/>
  <c r="P5504" i="3"/>
  <c r="P5505" i="3"/>
  <c r="P5506" i="3"/>
  <c r="P5507" i="3"/>
  <c r="P5508" i="3"/>
  <c r="P5509" i="3"/>
  <c r="P5510" i="3"/>
  <c r="P5511" i="3"/>
  <c r="P5512" i="3"/>
  <c r="P5513" i="3"/>
  <c r="P5514" i="3"/>
  <c r="P5515" i="3"/>
  <c r="P5516" i="3"/>
  <c r="P5517" i="3"/>
  <c r="P5518" i="3"/>
  <c r="P5519" i="3"/>
  <c r="P5520" i="3"/>
  <c r="P5521" i="3"/>
  <c r="P5522" i="3"/>
  <c r="P5523" i="3"/>
  <c r="P5524" i="3"/>
  <c r="P5525" i="3"/>
  <c r="P5526" i="3"/>
  <c r="P5527" i="3"/>
  <c r="P5528" i="3"/>
  <c r="P5529" i="3"/>
  <c r="P5530" i="3"/>
  <c r="P5531" i="3"/>
  <c r="P5532" i="3"/>
  <c r="P5533" i="3"/>
  <c r="P5534" i="3"/>
  <c r="P5535" i="3"/>
  <c r="P5536" i="3"/>
  <c r="P5537" i="3"/>
  <c r="P5538" i="3"/>
  <c r="P5539" i="3"/>
  <c r="P5540" i="3"/>
  <c r="P5541" i="3"/>
  <c r="P5542" i="3"/>
  <c r="P5543" i="3"/>
  <c r="P5544" i="3"/>
  <c r="P5545" i="3"/>
  <c r="P5546" i="3"/>
  <c r="P5547" i="3"/>
  <c r="P5548" i="3"/>
  <c r="P5549" i="3"/>
  <c r="P5550" i="3"/>
  <c r="P5551" i="3"/>
  <c r="P5552" i="3"/>
  <c r="P5553" i="3"/>
  <c r="P5554" i="3"/>
  <c r="P5555" i="3"/>
  <c r="P5556" i="3"/>
  <c r="P5557" i="3"/>
  <c r="P5558" i="3"/>
  <c r="P5559" i="3"/>
  <c r="P5560" i="3"/>
  <c r="P5561" i="3"/>
  <c r="P5562" i="3"/>
  <c r="P5563" i="3"/>
  <c r="P5564" i="3"/>
  <c r="P5565" i="3"/>
  <c r="P5566" i="3"/>
  <c r="P5567" i="3"/>
  <c r="P5568" i="3"/>
  <c r="P5569" i="3"/>
  <c r="P5570" i="3"/>
  <c r="P5571" i="3"/>
  <c r="P5572" i="3"/>
  <c r="P5573" i="3"/>
  <c r="P5574" i="3"/>
  <c r="P5575" i="3"/>
  <c r="P5576" i="3"/>
  <c r="P5577" i="3"/>
  <c r="P5578" i="3"/>
  <c r="P5579" i="3"/>
  <c r="P5580" i="3"/>
  <c r="P5581" i="3"/>
  <c r="P5582" i="3"/>
  <c r="P5583" i="3"/>
  <c r="P5584" i="3"/>
  <c r="P5585" i="3"/>
  <c r="P5586" i="3"/>
  <c r="P5587" i="3"/>
  <c r="P5588" i="3"/>
  <c r="P5589" i="3"/>
  <c r="P5590" i="3"/>
  <c r="P5591" i="3"/>
  <c r="P5592" i="3"/>
  <c r="P5593" i="3"/>
  <c r="P5594" i="3"/>
  <c r="P5595" i="3"/>
  <c r="P5596" i="3"/>
  <c r="P5597" i="3"/>
  <c r="P5598" i="3"/>
  <c r="P5599" i="3"/>
  <c r="P5600" i="3"/>
  <c r="P5601" i="3"/>
  <c r="P5602" i="3"/>
  <c r="P5603" i="3"/>
  <c r="P5604" i="3"/>
  <c r="P5605" i="3"/>
  <c r="P5606" i="3"/>
  <c r="P5607" i="3"/>
  <c r="P5608" i="3"/>
  <c r="P5609" i="3"/>
  <c r="P5610" i="3"/>
  <c r="P5611" i="3"/>
  <c r="P5612" i="3"/>
  <c r="P5613" i="3"/>
  <c r="P5614" i="3"/>
  <c r="P5615" i="3"/>
  <c r="P5616" i="3"/>
  <c r="P5617" i="3"/>
  <c r="P5618" i="3"/>
  <c r="P5619" i="3"/>
  <c r="P5620" i="3"/>
  <c r="P5621" i="3"/>
  <c r="P5622" i="3"/>
  <c r="P5623" i="3"/>
  <c r="P5624" i="3"/>
  <c r="P5625" i="3"/>
  <c r="P5626" i="3"/>
  <c r="P5627" i="3"/>
  <c r="P5628" i="3"/>
  <c r="P5629" i="3"/>
  <c r="P5630" i="3"/>
  <c r="P5631" i="3"/>
  <c r="P5632" i="3"/>
  <c r="P5633" i="3"/>
  <c r="P5634" i="3"/>
  <c r="P5635" i="3"/>
  <c r="P5636" i="3"/>
  <c r="P5637" i="3"/>
  <c r="P5638" i="3"/>
  <c r="P5639" i="3"/>
  <c r="P5640" i="3"/>
  <c r="P5641" i="3"/>
  <c r="P5642" i="3"/>
  <c r="P5643" i="3"/>
  <c r="P5644" i="3"/>
  <c r="P5645" i="3"/>
  <c r="P5646" i="3"/>
  <c r="P5647" i="3"/>
  <c r="P5648" i="3"/>
  <c r="P5649" i="3"/>
  <c r="P5650" i="3"/>
  <c r="P5651" i="3"/>
  <c r="P5652" i="3"/>
  <c r="P5653" i="3"/>
  <c r="P5654" i="3"/>
  <c r="P5655" i="3"/>
  <c r="P5656" i="3"/>
  <c r="P5657" i="3"/>
  <c r="P5658" i="3"/>
  <c r="P5659" i="3"/>
  <c r="P5660" i="3"/>
  <c r="P5661" i="3"/>
  <c r="P5662" i="3"/>
  <c r="P5663" i="3"/>
  <c r="P5664" i="3"/>
  <c r="P5665" i="3"/>
  <c r="P5666" i="3"/>
  <c r="P5667" i="3"/>
  <c r="P5668" i="3"/>
  <c r="P5669" i="3"/>
  <c r="P5670" i="3"/>
  <c r="P5671" i="3"/>
  <c r="P5672" i="3"/>
  <c r="P5673" i="3"/>
  <c r="P5674" i="3"/>
  <c r="P5675" i="3"/>
  <c r="P5676" i="3"/>
  <c r="P5677" i="3"/>
  <c r="P5678" i="3"/>
  <c r="P5679" i="3"/>
  <c r="P5680" i="3"/>
  <c r="P5681" i="3"/>
  <c r="P5682" i="3"/>
  <c r="P5683" i="3"/>
  <c r="P5684" i="3"/>
  <c r="P5685" i="3"/>
  <c r="P5686" i="3"/>
  <c r="P5687" i="3"/>
  <c r="P5688" i="3"/>
  <c r="P5689" i="3"/>
  <c r="P5690" i="3"/>
  <c r="P5691" i="3"/>
  <c r="P5692" i="3"/>
  <c r="P5693" i="3"/>
  <c r="P5694" i="3"/>
  <c r="P5695" i="3"/>
  <c r="P5696" i="3"/>
  <c r="P5697" i="3"/>
  <c r="P5698" i="3"/>
  <c r="P5699" i="3"/>
  <c r="P5700" i="3"/>
  <c r="P5701" i="3"/>
  <c r="P5702" i="3"/>
  <c r="P5703" i="3"/>
  <c r="P5704" i="3"/>
  <c r="P5705" i="3"/>
  <c r="P5706" i="3"/>
  <c r="P5707" i="3"/>
  <c r="P5708" i="3"/>
  <c r="P5709" i="3"/>
  <c r="P5710" i="3"/>
  <c r="P5711" i="3"/>
  <c r="P5712" i="3"/>
  <c r="P5713" i="3"/>
  <c r="P5714" i="3"/>
  <c r="P5715" i="3"/>
  <c r="P5716" i="3"/>
  <c r="P5717" i="3"/>
  <c r="P5718" i="3"/>
  <c r="P5719" i="3"/>
  <c r="P5720" i="3"/>
  <c r="P5721" i="3"/>
  <c r="P5722" i="3"/>
  <c r="P5723" i="3"/>
  <c r="P5724" i="3"/>
  <c r="P5725" i="3"/>
  <c r="P5726" i="3"/>
  <c r="P5727" i="3"/>
  <c r="P5728" i="3"/>
  <c r="P5729" i="3"/>
  <c r="P5730" i="3"/>
  <c r="P5731" i="3"/>
  <c r="P5732" i="3"/>
  <c r="P5733" i="3"/>
  <c r="P5734" i="3"/>
  <c r="P5735" i="3"/>
  <c r="P5736" i="3"/>
  <c r="P5737" i="3"/>
  <c r="P5738" i="3"/>
  <c r="P5739" i="3"/>
  <c r="P5740" i="3"/>
  <c r="P5741" i="3"/>
  <c r="P5742" i="3"/>
  <c r="P5743" i="3"/>
  <c r="P5744" i="3"/>
  <c r="P5745" i="3"/>
  <c r="P5746" i="3"/>
  <c r="P5747" i="3"/>
  <c r="P5748" i="3"/>
  <c r="P5749" i="3"/>
  <c r="P5750" i="3"/>
  <c r="P5751" i="3"/>
  <c r="P5752" i="3"/>
  <c r="P5753" i="3"/>
  <c r="P5754" i="3"/>
  <c r="P5755" i="3"/>
  <c r="P5756" i="3"/>
  <c r="P5757" i="3"/>
  <c r="P5758" i="3"/>
  <c r="P5759" i="3"/>
  <c r="P5760" i="3"/>
  <c r="P5761" i="3"/>
  <c r="P5762" i="3"/>
  <c r="P5763" i="3"/>
  <c r="P5764" i="3"/>
  <c r="P5765" i="3"/>
  <c r="P5766" i="3"/>
  <c r="P5767" i="3"/>
  <c r="P5768" i="3"/>
  <c r="P5769" i="3"/>
  <c r="P5770" i="3"/>
  <c r="P5771" i="3"/>
  <c r="P5772" i="3"/>
  <c r="P5773" i="3"/>
  <c r="P5774" i="3"/>
  <c r="P5775" i="3"/>
  <c r="P5776" i="3"/>
  <c r="P5777" i="3"/>
  <c r="P5778" i="3"/>
  <c r="P5779" i="3"/>
  <c r="P5780" i="3"/>
  <c r="P5781" i="3"/>
  <c r="P5782" i="3"/>
  <c r="P5783" i="3"/>
  <c r="P5784" i="3"/>
  <c r="P5785" i="3"/>
  <c r="P5786" i="3"/>
  <c r="P5787" i="3"/>
  <c r="P5788" i="3"/>
  <c r="P5789" i="3"/>
  <c r="P5790" i="3"/>
  <c r="P5791" i="3"/>
  <c r="P5792" i="3"/>
  <c r="P5793" i="3"/>
  <c r="P5794" i="3"/>
  <c r="P5795" i="3"/>
  <c r="P5796" i="3"/>
  <c r="P5797" i="3"/>
  <c r="P5798" i="3"/>
  <c r="P5799" i="3"/>
  <c r="P5800" i="3"/>
  <c r="P5801" i="3"/>
  <c r="P5802" i="3"/>
  <c r="P5803" i="3"/>
  <c r="P5804" i="3"/>
  <c r="P5805" i="3"/>
  <c r="P5806" i="3"/>
  <c r="P5807" i="3"/>
  <c r="P5808" i="3"/>
  <c r="P5809" i="3"/>
  <c r="P5810" i="3"/>
  <c r="P5811" i="3"/>
  <c r="P5812" i="3"/>
  <c r="P5813" i="3"/>
  <c r="P5814" i="3"/>
  <c r="P5815" i="3"/>
  <c r="P5816" i="3"/>
  <c r="P5817" i="3"/>
  <c r="P5818" i="3"/>
  <c r="P5819" i="3"/>
  <c r="P5820" i="3"/>
  <c r="P5821" i="3"/>
  <c r="P5822" i="3"/>
  <c r="P5823" i="3"/>
  <c r="P5824" i="3"/>
  <c r="P5825" i="3"/>
  <c r="P5826" i="3"/>
  <c r="P5827" i="3"/>
  <c r="P5828" i="3"/>
  <c r="P5829" i="3"/>
  <c r="P5830" i="3"/>
  <c r="P5831" i="3"/>
  <c r="P5832" i="3"/>
  <c r="P5833" i="3"/>
  <c r="P5834" i="3"/>
  <c r="P5835" i="3"/>
  <c r="P5836" i="3"/>
  <c r="P5837" i="3"/>
  <c r="P5838" i="3"/>
  <c r="P5839" i="3"/>
  <c r="P5840" i="3"/>
  <c r="P5841" i="3"/>
  <c r="P5842" i="3"/>
  <c r="P5843" i="3"/>
  <c r="P5844" i="3"/>
  <c r="P5845" i="3"/>
  <c r="P5846" i="3"/>
  <c r="P5847" i="3"/>
  <c r="P5848" i="3"/>
  <c r="P5849" i="3"/>
  <c r="P5850" i="3"/>
  <c r="P5851" i="3"/>
  <c r="P5852" i="3"/>
  <c r="P5853" i="3"/>
  <c r="P5854" i="3"/>
  <c r="P5855" i="3"/>
  <c r="P5856" i="3"/>
  <c r="P5857" i="3"/>
  <c r="P5858" i="3"/>
  <c r="P5859" i="3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P6152" i="3"/>
  <c r="P6153" i="3"/>
  <c r="P6154" i="3"/>
  <c r="P6155" i="3"/>
  <c r="P6156" i="3"/>
  <c r="P6157" i="3"/>
  <c r="P6158" i="3"/>
  <c r="P6159" i="3"/>
  <c r="P6160" i="3"/>
  <c r="P6161" i="3"/>
  <c r="P6162" i="3"/>
  <c r="P6163" i="3"/>
  <c r="P6164" i="3"/>
  <c r="P6165" i="3"/>
  <c r="P6166" i="3"/>
  <c r="P6167" i="3"/>
  <c r="P6168" i="3"/>
  <c r="P6169" i="3"/>
  <c r="P6170" i="3"/>
  <c r="P6171" i="3"/>
  <c r="P6172" i="3"/>
  <c r="P6173" i="3"/>
  <c r="P6174" i="3"/>
  <c r="P6175" i="3"/>
  <c r="P6176" i="3"/>
  <c r="P6177" i="3"/>
  <c r="P6178" i="3"/>
  <c r="P6179" i="3"/>
  <c r="P6180" i="3"/>
  <c r="P6181" i="3"/>
  <c r="P6182" i="3"/>
  <c r="P6183" i="3"/>
  <c r="P6184" i="3"/>
  <c r="P6185" i="3"/>
  <c r="P6186" i="3"/>
  <c r="P6187" i="3"/>
  <c r="P6188" i="3"/>
  <c r="P6189" i="3"/>
  <c r="P6190" i="3"/>
  <c r="P6191" i="3"/>
  <c r="P6192" i="3"/>
  <c r="P6193" i="3"/>
  <c r="P6194" i="3"/>
  <c r="P6195" i="3"/>
  <c r="P6196" i="3"/>
  <c r="P6197" i="3"/>
  <c r="P6198" i="3"/>
  <c r="P6199" i="3"/>
  <c r="P6200" i="3"/>
  <c r="P6201" i="3"/>
  <c r="P6202" i="3"/>
  <c r="P6203" i="3"/>
  <c r="P6204" i="3"/>
  <c r="P6205" i="3"/>
  <c r="P6206" i="3"/>
  <c r="P6207" i="3"/>
  <c r="P6208" i="3"/>
  <c r="P6209" i="3"/>
  <c r="P6210" i="3"/>
  <c r="P6211" i="3"/>
  <c r="P6212" i="3"/>
  <c r="P6213" i="3"/>
  <c r="P6214" i="3"/>
  <c r="P6215" i="3"/>
  <c r="P6216" i="3"/>
  <c r="P6217" i="3"/>
  <c r="P6218" i="3"/>
  <c r="P6219" i="3"/>
  <c r="P6220" i="3"/>
  <c r="P6221" i="3"/>
  <c r="P6222" i="3"/>
  <c r="P6223" i="3"/>
  <c r="P6224" i="3"/>
  <c r="P6225" i="3"/>
  <c r="P6226" i="3"/>
  <c r="P6227" i="3"/>
  <c r="P6228" i="3"/>
  <c r="P6229" i="3"/>
  <c r="P6230" i="3"/>
  <c r="P6231" i="3"/>
  <c r="P6232" i="3"/>
  <c r="P6233" i="3"/>
  <c r="P6234" i="3"/>
  <c r="P6235" i="3"/>
  <c r="P6236" i="3"/>
  <c r="P6237" i="3"/>
  <c r="P6238" i="3"/>
  <c r="P6239" i="3"/>
  <c r="P6240" i="3"/>
  <c r="P6241" i="3"/>
  <c r="P6242" i="3"/>
  <c r="P6243" i="3"/>
  <c r="P6244" i="3"/>
  <c r="P6245" i="3"/>
  <c r="P6246" i="3"/>
  <c r="P6247" i="3"/>
  <c r="P6248" i="3"/>
  <c r="P6249" i="3"/>
  <c r="P6250" i="3"/>
  <c r="P6251" i="3"/>
  <c r="P6252" i="3"/>
  <c r="P6253" i="3"/>
  <c r="P6254" i="3"/>
  <c r="P6255" i="3"/>
  <c r="P6256" i="3"/>
  <c r="P6257" i="3"/>
  <c r="P6258" i="3"/>
  <c r="P6259" i="3"/>
  <c r="P6260" i="3"/>
  <c r="P6261" i="3"/>
  <c r="P6262" i="3"/>
  <c r="P6263" i="3"/>
  <c r="P6264" i="3"/>
  <c r="P6265" i="3"/>
  <c r="P6266" i="3"/>
  <c r="P6267" i="3"/>
  <c r="P6268" i="3"/>
  <c r="P6269" i="3"/>
  <c r="P6270" i="3"/>
  <c r="P6271" i="3"/>
  <c r="P6272" i="3"/>
  <c r="P6273" i="3"/>
  <c r="P6274" i="3"/>
  <c r="P6275" i="3"/>
  <c r="P6276" i="3"/>
  <c r="P6277" i="3"/>
  <c r="P6278" i="3"/>
  <c r="P6279" i="3"/>
  <c r="P6280" i="3"/>
  <c r="P6281" i="3"/>
  <c r="P6282" i="3"/>
  <c r="P6283" i="3"/>
  <c r="P6284" i="3"/>
  <c r="P6285" i="3"/>
  <c r="P6286" i="3"/>
  <c r="P6287" i="3"/>
  <c r="P6288" i="3"/>
  <c r="P6289" i="3"/>
  <c r="P6290" i="3"/>
  <c r="P6291" i="3"/>
  <c r="P6292" i="3"/>
  <c r="P6293" i="3"/>
  <c r="P6294" i="3"/>
  <c r="P6295" i="3"/>
  <c r="P6296" i="3"/>
  <c r="P6297" i="3"/>
  <c r="P6298" i="3"/>
  <c r="P6299" i="3"/>
  <c r="P6300" i="3"/>
  <c r="P6301" i="3"/>
  <c r="P6302" i="3"/>
  <c r="P6303" i="3"/>
  <c r="P6304" i="3"/>
  <c r="P6305" i="3"/>
  <c r="P6306" i="3"/>
  <c r="P6307" i="3"/>
  <c r="P6308" i="3"/>
  <c r="P6309" i="3"/>
  <c r="P6310" i="3"/>
  <c r="P6311" i="3"/>
  <c r="P6312" i="3"/>
  <c r="P6313" i="3"/>
  <c r="P6314" i="3"/>
  <c r="P6315" i="3"/>
  <c r="P6316" i="3"/>
  <c r="P6317" i="3"/>
  <c r="P6318" i="3"/>
  <c r="P6319" i="3"/>
  <c r="P6320" i="3"/>
  <c r="P6321" i="3"/>
  <c r="P6322" i="3"/>
  <c r="P6323" i="3"/>
  <c r="P6324" i="3"/>
  <c r="P6325" i="3"/>
  <c r="P6326" i="3"/>
  <c r="P6327" i="3"/>
  <c r="P6328" i="3"/>
  <c r="P6329" i="3"/>
  <c r="P6330" i="3"/>
  <c r="P6331" i="3"/>
  <c r="P6332" i="3"/>
  <c r="P6333" i="3"/>
  <c r="P6334" i="3"/>
  <c r="P6335" i="3"/>
  <c r="P6336" i="3"/>
  <c r="P6337" i="3"/>
  <c r="P6338" i="3"/>
  <c r="P6339" i="3"/>
  <c r="P6340" i="3"/>
  <c r="P6341" i="3"/>
  <c r="P6342" i="3"/>
  <c r="P6343" i="3"/>
  <c r="P6344" i="3"/>
  <c r="P6345" i="3"/>
  <c r="P6346" i="3"/>
  <c r="P6347" i="3"/>
  <c r="P6348" i="3"/>
  <c r="P6349" i="3"/>
  <c r="P6350" i="3"/>
  <c r="P6351" i="3"/>
  <c r="P6352" i="3"/>
  <c r="P6353" i="3"/>
  <c r="P6354" i="3"/>
  <c r="P6355" i="3"/>
  <c r="P6356" i="3"/>
  <c r="P6357" i="3"/>
  <c r="P6358" i="3"/>
  <c r="P6359" i="3"/>
  <c r="P6360" i="3"/>
  <c r="P6361" i="3"/>
  <c r="P6362" i="3"/>
  <c r="P6363" i="3"/>
  <c r="P6364" i="3"/>
  <c r="P6365" i="3"/>
  <c r="P6366" i="3"/>
  <c r="P6367" i="3"/>
  <c r="P6368" i="3"/>
  <c r="P6369" i="3"/>
  <c r="P6370" i="3"/>
  <c r="P6371" i="3"/>
  <c r="P6372" i="3"/>
  <c r="P6373" i="3"/>
  <c r="P6374" i="3"/>
  <c r="P6375" i="3"/>
  <c r="P6376" i="3"/>
  <c r="P6377" i="3"/>
  <c r="P6378" i="3"/>
  <c r="P6379" i="3"/>
  <c r="P6380" i="3"/>
  <c r="P6381" i="3"/>
  <c r="P6382" i="3"/>
  <c r="P6383" i="3"/>
  <c r="P6384" i="3"/>
  <c r="P6385" i="3"/>
  <c r="P6386" i="3"/>
  <c r="P6387" i="3"/>
  <c r="P6388" i="3"/>
  <c r="P6389" i="3"/>
  <c r="P6390" i="3"/>
  <c r="P6391" i="3"/>
  <c r="P6392" i="3"/>
  <c r="P6393" i="3"/>
  <c r="P6394" i="3"/>
  <c r="P6395" i="3"/>
  <c r="P6396" i="3"/>
  <c r="P6397" i="3"/>
  <c r="P6398" i="3"/>
  <c r="P6399" i="3"/>
  <c r="P6400" i="3"/>
  <c r="P6401" i="3"/>
  <c r="P6402" i="3"/>
  <c r="P6403" i="3"/>
  <c r="P6404" i="3"/>
  <c r="P6405" i="3"/>
  <c r="P6406" i="3"/>
  <c r="P6407" i="3"/>
  <c r="P6408" i="3"/>
  <c r="P6409" i="3"/>
  <c r="P6410" i="3"/>
  <c r="P6411" i="3"/>
  <c r="P6412" i="3"/>
  <c r="P6413" i="3"/>
  <c r="P6414" i="3"/>
  <c r="P6415" i="3"/>
  <c r="P6416" i="3"/>
  <c r="P6417" i="3"/>
  <c r="P6418" i="3"/>
  <c r="P6419" i="3"/>
  <c r="P6420" i="3"/>
  <c r="P6421" i="3"/>
  <c r="P6422" i="3"/>
  <c r="P6423" i="3"/>
  <c r="P6424" i="3"/>
  <c r="P6425" i="3"/>
  <c r="P6426" i="3"/>
  <c r="P6427" i="3"/>
  <c r="P6428" i="3"/>
  <c r="P6429" i="3"/>
  <c r="P6430" i="3"/>
  <c r="P6431" i="3"/>
  <c r="P6432" i="3"/>
  <c r="P6433" i="3"/>
  <c r="P6434" i="3"/>
  <c r="P6435" i="3"/>
  <c r="P6436" i="3"/>
  <c r="P6437" i="3"/>
  <c r="P6438" i="3"/>
  <c r="P6439" i="3"/>
  <c r="P6440" i="3"/>
  <c r="P6441" i="3"/>
  <c r="P6442" i="3"/>
  <c r="P6443" i="3"/>
  <c r="P6444" i="3"/>
  <c r="P6445" i="3"/>
  <c r="P6446" i="3"/>
  <c r="P6447" i="3"/>
  <c r="P6448" i="3"/>
  <c r="P6449" i="3"/>
  <c r="P6450" i="3"/>
  <c r="P6451" i="3"/>
  <c r="P6452" i="3"/>
  <c r="P6453" i="3"/>
  <c r="P6454" i="3"/>
  <c r="P6455" i="3"/>
  <c r="P6456" i="3"/>
  <c r="P6457" i="3"/>
  <c r="P6458" i="3"/>
  <c r="P6459" i="3"/>
  <c r="P6460" i="3"/>
  <c r="P6461" i="3"/>
  <c r="P6462" i="3"/>
  <c r="P6463" i="3"/>
  <c r="P6464" i="3"/>
  <c r="P6465" i="3"/>
  <c r="P6466" i="3"/>
  <c r="P6467" i="3"/>
  <c r="P6468" i="3"/>
  <c r="P6469" i="3"/>
  <c r="P6470" i="3"/>
  <c r="P6471" i="3"/>
  <c r="P6472" i="3"/>
  <c r="P6473" i="3"/>
  <c r="P6474" i="3"/>
  <c r="P6475" i="3"/>
  <c r="P6476" i="3"/>
  <c r="P6477" i="3"/>
  <c r="P6478" i="3"/>
  <c r="P6479" i="3"/>
  <c r="P6480" i="3"/>
  <c r="P6481" i="3"/>
  <c r="P6482" i="3"/>
  <c r="P6483" i="3"/>
  <c r="P6484" i="3"/>
  <c r="P6485" i="3"/>
  <c r="P6486" i="3"/>
  <c r="P6487" i="3"/>
  <c r="P6488" i="3"/>
  <c r="P6489" i="3"/>
  <c r="P6490" i="3"/>
  <c r="P6491" i="3"/>
  <c r="P6492" i="3"/>
  <c r="P6493" i="3"/>
  <c r="P6494" i="3"/>
  <c r="P6495" i="3"/>
  <c r="P6496" i="3"/>
  <c r="P6497" i="3"/>
  <c r="P6498" i="3"/>
  <c r="P6499" i="3"/>
  <c r="P6500" i="3"/>
  <c r="P6501" i="3"/>
  <c r="P6502" i="3"/>
  <c r="P6503" i="3"/>
  <c r="P6504" i="3"/>
  <c r="P6505" i="3"/>
  <c r="P6506" i="3"/>
  <c r="P6507" i="3"/>
  <c r="P6508" i="3"/>
  <c r="P6509" i="3"/>
  <c r="P6510" i="3"/>
  <c r="P6511" i="3"/>
  <c r="P6512" i="3"/>
  <c r="P6513" i="3"/>
  <c r="P6514" i="3"/>
  <c r="P6515" i="3"/>
  <c r="P6516" i="3"/>
  <c r="P6517" i="3"/>
  <c r="P6518" i="3"/>
  <c r="P6519" i="3"/>
  <c r="P6520" i="3"/>
  <c r="P6521" i="3"/>
  <c r="P6522" i="3"/>
  <c r="P6523" i="3"/>
  <c r="P6524" i="3"/>
  <c r="P6525" i="3"/>
  <c r="P6526" i="3"/>
  <c r="P6527" i="3"/>
  <c r="P6528" i="3"/>
  <c r="P6529" i="3"/>
  <c r="P6530" i="3"/>
  <c r="P6531" i="3"/>
  <c r="P6532" i="3"/>
  <c r="P6533" i="3"/>
  <c r="P6534" i="3"/>
  <c r="P6535" i="3"/>
  <c r="P6536" i="3"/>
  <c r="P6537" i="3"/>
  <c r="P6538" i="3"/>
  <c r="P6539" i="3"/>
  <c r="P6540" i="3"/>
  <c r="P6541" i="3"/>
  <c r="P6542" i="3"/>
  <c r="P6543" i="3"/>
  <c r="P6544" i="3"/>
  <c r="P6545" i="3"/>
  <c r="P6546" i="3"/>
  <c r="P6547" i="3"/>
  <c r="P6548" i="3"/>
  <c r="P6549" i="3"/>
  <c r="P6550" i="3"/>
  <c r="P6551" i="3"/>
  <c r="P6552" i="3"/>
  <c r="P6553" i="3"/>
  <c r="P6554" i="3"/>
  <c r="P6555" i="3"/>
  <c r="P6556" i="3"/>
  <c r="P6557" i="3"/>
  <c r="P6558" i="3"/>
  <c r="P6559" i="3"/>
  <c r="P6560" i="3"/>
  <c r="P6561" i="3"/>
  <c r="P6562" i="3"/>
  <c r="P6563" i="3"/>
  <c r="P6564" i="3"/>
  <c r="P6565" i="3"/>
  <c r="P6566" i="3"/>
  <c r="P6567" i="3"/>
  <c r="P6568" i="3"/>
  <c r="P6569" i="3"/>
  <c r="P6570" i="3"/>
  <c r="P6571" i="3"/>
  <c r="P6572" i="3"/>
  <c r="P6573" i="3"/>
  <c r="P6574" i="3"/>
  <c r="P6575" i="3"/>
  <c r="P6576" i="3"/>
  <c r="P6577" i="3"/>
  <c r="P6578" i="3"/>
  <c r="P6579" i="3"/>
  <c r="P6580" i="3"/>
  <c r="P6581" i="3"/>
  <c r="P6582" i="3"/>
  <c r="P6583" i="3"/>
  <c r="P6584" i="3"/>
  <c r="P6585" i="3"/>
  <c r="P6586" i="3"/>
  <c r="P6587" i="3"/>
  <c r="P6588" i="3"/>
  <c r="P6589" i="3"/>
  <c r="P6590" i="3"/>
  <c r="P6591" i="3"/>
  <c r="P6592" i="3"/>
  <c r="P6593" i="3"/>
  <c r="P6594" i="3"/>
  <c r="P6595" i="3"/>
  <c r="P6596" i="3"/>
  <c r="P6597" i="3"/>
  <c r="P6598" i="3"/>
  <c r="P6599" i="3"/>
  <c r="P6600" i="3"/>
  <c r="P6601" i="3"/>
  <c r="P6602" i="3"/>
  <c r="P6603" i="3"/>
  <c r="P6604" i="3"/>
  <c r="P6605" i="3"/>
  <c r="P6606" i="3"/>
  <c r="P6607" i="3"/>
  <c r="P6608" i="3"/>
  <c r="P6609" i="3"/>
  <c r="P6610" i="3"/>
  <c r="P6611" i="3"/>
  <c r="P6612" i="3"/>
  <c r="P6613" i="3"/>
  <c r="P6614" i="3"/>
  <c r="P6615" i="3"/>
  <c r="P6616" i="3"/>
  <c r="P6617" i="3"/>
  <c r="P6618" i="3"/>
  <c r="P6619" i="3"/>
  <c r="P6620" i="3"/>
  <c r="P6621" i="3"/>
  <c r="P6622" i="3"/>
  <c r="P6623" i="3"/>
  <c r="P6624" i="3"/>
  <c r="P6625" i="3"/>
  <c r="P6626" i="3"/>
  <c r="P6627" i="3"/>
  <c r="P6628" i="3"/>
  <c r="P6629" i="3"/>
  <c r="P6630" i="3"/>
  <c r="P6631" i="3"/>
  <c r="P6632" i="3"/>
  <c r="P6633" i="3"/>
  <c r="P6634" i="3"/>
  <c r="P6635" i="3"/>
  <c r="P6636" i="3"/>
  <c r="P6637" i="3"/>
  <c r="P6638" i="3"/>
  <c r="P6639" i="3"/>
  <c r="P6640" i="3"/>
  <c r="P6641" i="3"/>
  <c r="P6642" i="3"/>
  <c r="P6643" i="3"/>
  <c r="P6644" i="3"/>
  <c r="P6645" i="3"/>
  <c r="P6646" i="3"/>
  <c r="P6647" i="3"/>
  <c r="P6648" i="3"/>
  <c r="P6649" i="3"/>
  <c r="P6650" i="3"/>
  <c r="P6651" i="3"/>
  <c r="P6652" i="3"/>
  <c r="P6653" i="3"/>
  <c r="P6654" i="3"/>
  <c r="P6655" i="3"/>
  <c r="P6656" i="3"/>
  <c r="P6657" i="3"/>
  <c r="P6658" i="3"/>
  <c r="P6659" i="3"/>
  <c r="P6660" i="3"/>
  <c r="P6661" i="3"/>
  <c r="P6662" i="3"/>
  <c r="P6663" i="3"/>
  <c r="P6664" i="3"/>
  <c r="P6665" i="3"/>
  <c r="P6666" i="3"/>
  <c r="P6667" i="3"/>
  <c r="P6668" i="3"/>
  <c r="P6669" i="3"/>
  <c r="P6670" i="3"/>
  <c r="P6671" i="3"/>
  <c r="P6672" i="3"/>
  <c r="P6673" i="3"/>
  <c r="P6674" i="3"/>
  <c r="P6675" i="3"/>
  <c r="P6676" i="3"/>
  <c r="P6677" i="3"/>
  <c r="P6678" i="3"/>
  <c r="P6679" i="3"/>
  <c r="P6680" i="3"/>
  <c r="P6681" i="3"/>
  <c r="P6682" i="3"/>
  <c r="P6683" i="3"/>
  <c r="P6684" i="3"/>
  <c r="P6685" i="3"/>
  <c r="P6686" i="3"/>
  <c r="P6687" i="3"/>
  <c r="P6688" i="3"/>
  <c r="P6689" i="3"/>
  <c r="P6690" i="3"/>
  <c r="P6691" i="3"/>
  <c r="P6692" i="3"/>
  <c r="P6693" i="3"/>
  <c r="P6694" i="3"/>
  <c r="P6695" i="3"/>
  <c r="P6696" i="3"/>
  <c r="P6697" i="3"/>
  <c r="P6698" i="3"/>
  <c r="P6699" i="3"/>
  <c r="P6700" i="3"/>
  <c r="P6701" i="3"/>
  <c r="P6702" i="3"/>
  <c r="P6703" i="3"/>
  <c r="P6704" i="3"/>
  <c r="P6705" i="3"/>
  <c r="P6706" i="3"/>
  <c r="P6707" i="3"/>
  <c r="P6708" i="3"/>
  <c r="P6709" i="3"/>
  <c r="P6710" i="3"/>
  <c r="P6711" i="3"/>
  <c r="P6712" i="3"/>
  <c r="P6713" i="3"/>
  <c r="P6714" i="3"/>
  <c r="P6715" i="3"/>
  <c r="P6716" i="3"/>
  <c r="P6717" i="3"/>
  <c r="P6718" i="3"/>
  <c r="P6719" i="3"/>
  <c r="P6720" i="3"/>
  <c r="P6721" i="3"/>
  <c r="P6722" i="3"/>
  <c r="P6723" i="3"/>
  <c r="P6724" i="3"/>
  <c r="P6725" i="3"/>
  <c r="P6726" i="3"/>
  <c r="P6727" i="3"/>
  <c r="P6728" i="3"/>
  <c r="P6729" i="3"/>
  <c r="P6730" i="3"/>
  <c r="P6731" i="3"/>
  <c r="P6732" i="3"/>
  <c r="P6733" i="3"/>
  <c r="P6734" i="3"/>
  <c r="P6735" i="3"/>
  <c r="P6736" i="3"/>
  <c r="P6737" i="3"/>
  <c r="P6738" i="3"/>
  <c r="P6739" i="3"/>
  <c r="P6740" i="3"/>
  <c r="P6741" i="3"/>
  <c r="P6742" i="3"/>
  <c r="P6743" i="3"/>
  <c r="P6744" i="3"/>
  <c r="P6745" i="3"/>
  <c r="P6746" i="3"/>
  <c r="P6747" i="3"/>
  <c r="P6748" i="3"/>
  <c r="P6749" i="3"/>
  <c r="P6750" i="3"/>
  <c r="P6751" i="3"/>
  <c r="P6752" i="3"/>
  <c r="P6753" i="3"/>
  <c r="P6754" i="3"/>
  <c r="P6755" i="3"/>
  <c r="P6756" i="3"/>
  <c r="P6757" i="3"/>
  <c r="P6758" i="3"/>
  <c r="P6759" i="3"/>
  <c r="P6760" i="3"/>
  <c r="P6761" i="3"/>
  <c r="P6762" i="3"/>
  <c r="P6763" i="3"/>
  <c r="P6764" i="3"/>
  <c r="P6765" i="3"/>
  <c r="P6766" i="3"/>
  <c r="P6767" i="3"/>
  <c r="P6768" i="3"/>
  <c r="P6769" i="3"/>
  <c r="P6770" i="3"/>
  <c r="P6771" i="3"/>
  <c r="P6772" i="3"/>
  <c r="P6773" i="3"/>
  <c r="P6774" i="3"/>
  <c r="P6775" i="3"/>
  <c r="P6776" i="3"/>
  <c r="P6777" i="3"/>
  <c r="P6778" i="3"/>
  <c r="P6779" i="3"/>
  <c r="P6780" i="3"/>
  <c r="P6781" i="3"/>
  <c r="P6782" i="3"/>
  <c r="P6783" i="3"/>
  <c r="P6784" i="3"/>
  <c r="P6785" i="3"/>
  <c r="P6786" i="3"/>
  <c r="P6787" i="3"/>
  <c r="P6788" i="3"/>
  <c r="P6789" i="3"/>
  <c r="P6790" i="3"/>
  <c r="P6791" i="3"/>
  <c r="P6792" i="3"/>
  <c r="P6793" i="3"/>
  <c r="P6794" i="3"/>
  <c r="P6795" i="3"/>
  <c r="P6796" i="3"/>
  <c r="P6797" i="3"/>
  <c r="P6798" i="3"/>
  <c r="P6799" i="3"/>
  <c r="P6800" i="3"/>
  <c r="P6801" i="3"/>
  <c r="P6802" i="3"/>
  <c r="P6803" i="3"/>
  <c r="P6804" i="3"/>
  <c r="P6805" i="3"/>
  <c r="P6806" i="3"/>
  <c r="P6807" i="3"/>
  <c r="P6808" i="3"/>
  <c r="P6809" i="3"/>
  <c r="P6810" i="3"/>
  <c r="P6811" i="3"/>
  <c r="P6812" i="3"/>
  <c r="P6813" i="3"/>
  <c r="P6814" i="3"/>
  <c r="P6815" i="3"/>
  <c r="P6816" i="3"/>
  <c r="P6817" i="3"/>
  <c r="P6818" i="3"/>
  <c r="P6819" i="3"/>
  <c r="P6820" i="3"/>
  <c r="P6821" i="3"/>
  <c r="P6822" i="3"/>
  <c r="P6823" i="3"/>
  <c r="P6824" i="3"/>
  <c r="P6825" i="3"/>
  <c r="P6826" i="3"/>
  <c r="P6827" i="3"/>
  <c r="P6828" i="3"/>
  <c r="P6829" i="3"/>
  <c r="P6830" i="3"/>
  <c r="P6831" i="3"/>
  <c r="P6832" i="3"/>
  <c r="P6833" i="3"/>
  <c r="P6834" i="3"/>
  <c r="P6835" i="3"/>
  <c r="P6836" i="3"/>
  <c r="P6837" i="3"/>
  <c r="P6838" i="3"/>
  <c r="P6839" i="3"/>
  <c r="P6840" i="3"/>
  <c r="P6841" i="3"/>
  <c r="P6842" i="3"/>
  <c r="P6843" i="3"/>
  <c r="P6844" i="3"/>
  <c r="P6845" i="3"/>
  <c r="P6846" i="3"/>
  <c r="P6847" i="3"/>
  <c r="P6848" i="3"/>
  <c r="P6849" i="3"/>
  <c r="P6850" i="3"/>
  <c r="P6851" i="3"/>
  <c r="P6852" i="3"/>
  <c r="P6853" i="3"/>
  <c r="P6854" i="3"/>
  <c r="P6855" i="3"/>
  <c r="P6856" i="3"/>
  <c r="P6857" i="3"/>
  <c r="P6858" i="3"/>
  <c r="P6859" i="3"/>
  <c r="P6860" i="3"/>
  <c r="P6861" i="3"/>
  <c r="P6862" i="3"/>
  <c r="P6863" i="3"/>
  <c r="P6864" i="3"/>
  <c r="P6865" i="3"/>
  <c r="P6866" i="3"/>
  <c r="P6867" i="3"/>
  <c r="P6868" i="3"/>
  <c r="P6869" i="3"/>
  <c r="P6870" i="3"/>
  <c r="P6871" i="3"/>
  <c r="P6872" i="3"/>
  <c r="P6873" i="3"/>
  <c r="P6874" i="3"/>
  <c r="P6875" i="3"/>
  <c r="P6876" i="3"/>
  <c r="P6877" i="3"/>
  <c r="P6878" i="3"/>
  <c r="P6879" i="3"/>
  <c r="P6880" i="3"/>
  <c r="P6881" i="3"/>
  <c r="P6882" i="3"/>
  <c r="P6883" i="3"/>
  <c r="P6884" i="3"/>
  <c r="P6885" i="3"/>
  <c r="P6886" i="3"/>
  <c r="P6887" i="3"/>
  <c r="P6888" i="3"/>
  <c r="P6889" i="3"/>
  <c r="P6890" i="3"/>
  <c r="P6891" i="3"/>
  <c r="P6892" i="3"/>
  <c r="P6893" i="3"/>
  <c r="P6894" i="3"/>
  <c r="P6895" i="3"/>
  <c r="P6896" i="3"/>
  <c r="P6897" i="3"/>
  <c r="P6898" i="3"/>
  <c r="P6899" i="3"/>
  <c r="P6900" i="3"/>
  <c r="P6901" i="3"/>
  <c r="P6902" i="3"/>
  <c r="P6903" i="3"/>
  <c r="P6904" i="3"/>
  <c r="P6905" i="3"/>
  <c r="P6906" i="3"/>
  <c r="P6907" i="3"/>
  <c r="P6908" i="3"/>
  <c r="P6909" i="3"/>
  <c r="P6910" i="3"/>
  <c r="P6911" i="3"/>
  <c r="P6912" i="3"/>
  <c r="P6913" i="3"/>
  <c r="P6914" i="3"/>
  <c r="P6915" i="3"/>
  <c r="P6916" i="3"/>
  <c r="P6917" i="3"/>
  <c r="P6918" i="3"/>
  <c r="P6919" i="3"/>
  <c r="P6920" i="3"/>
  <c r="P6921" i="3"/>
  <c r="P6922" i="3"/>
  <c r="P6923" i="3"/>
  <c r="P6924" i="3"/>
  <c r="P6925" i="3"/>
  <c r="P6926" i="3"/>
  <c r="P6927" i="3"/>
  <c r="P6928" i="3"/>
  <c r="P6929" i="3"/>
  <c r="P6930" i="3"/>
  <c r="P6931" i="3"/>
  <c r="P6932" i="3"/>
  <c r="P6933" i="3"/>
  <c r="P6934" i="3"/>
  <c r="P6935" i="3"/>
  <c r="P6936" i="3"/>
  <c r="P6937" i="3"/>
  <c r="P6938" i="3"/>
  <c r="P6939" i="3"/>
  <c r="P6940" i="3"/>
  <c r="P6941" i="3"/>
  <c r="P6942" i="3"/>
  <c r="P6943" i="3"/>
  <c r="P6944" i="3"/>
  <c r="P6945" i="3"/>
  <c r="P6946" i="3"/>
  <c r="P6947" i="3"/>
  <c r="P6948" i="3"/>
  <c r="P6949" i="3"/>
  <c r="P6950" i="3"/>
  <c r="P6951" i="3"/>
  <c r="P6952" i="3"/>
  <c r="P6953" i="3"/>
  <c r="P6954" i="3"/>
  <c r="P6955" i="3"/>
  <c r="P6956" i="3"/>
  <c r="P6957" i="3"/>
  <c r="P6958" i="3"/>
  <c r="P6959" i="3"/>
  <c r="P6960" i="3"/>
  <c r="P6961" i="3"/>
  <c r="P6962" i="3"/>
  <c r="P6963" i="3"/>
  <c r="P6964" i="3"/>
  <c r="P6965" i="3"/>
  <c r="P6966" i="3"/>
  <c r="P6967" i="3"/>
  <c r="P6968" i="3"/>
  <c r="P6969" i="3"/>
  <c r="P6970" i="3"/>
  <c r="P6971" i="3"/>
  <c r="P6972" i="3"/>
  <c r="P6973" i="3"/>
  <c r="P6974" i="3"/>
  <c r="P6975" i="3"/>
  <c r="P6976" i="3"/>
  <c r="P6977" i="3"/>
  <c r="P6978" i="3"/>
  <c r="P6979" i="3"/>
  <c r="P6980" i="3"/>
  <c r="P6981" i="3"/>
  <c r="P6982" i="3"/>
  <c r="P6983" i="3"/>
  <c r="P6984" i="3"/>
  <c r="P6985" i="3"/>
  <c r="P6986" i="3"/>
  <c r="P6987" i="3"/>
  <c r="P6988" i="3"/>
  <c r="P6989" i="3"/>
  <c r="P6990" i="3"/>
  <c r="P6991" i="3"/>
  <c r="P6992" i="3"/>
  <c r="P6993" i="3"/>
  <c r="P6994" i="3"/>
  <c r="P6995" i="3"/>
  <c r="P6996" i="3"/>
  <c r="P6997" i="3"/>
  <c r="P6998" i="3"/>
  <c r="P6999" i="3"/>
  <c r="P7000" i="3"/>
  <c r="P7001" i="3"/>
  <c r="P7002" i="3"/>
  <c r="P7003" i="3"/>
  <c r="P7004" i="3"/>
  <c r="P7005" i="3"/>
  <c r="P7006" i="3"/>
  <c r="P7007" i="3"/>
  <c r="P7008" i="3"/>
  <c r="P7009" i="3"/>
  <c r="P7010" i="3"/>
  <c r="P7011" i="3"/>
  <c r="P7012" i="3"/>
  <c r="P7013" i="3"/>
  <c r="P7014" i="3"/>
  <c r="P7015" i="3"/>
  <c r="P7016" i="3"/>
  <c r="P7017" i="3"/>
  <c r="P7018" i="3"/>
  <c r="P7019" i="3"/>
  <c r="P7020" i="3"/>
  <c r="P7021" i="3"/>
  <c r="P7022" i="3"/>
  <c r="P7023" i="3"/>
  <c r="P7024" i="3"/>
  <c r="P7025" i="3"/>
  <c r="P7026" i="3"/>
  <c r="P7027" i="3"/>
  <c r="P7028" i="3"/>
  <c r="P7029" i="3"/>
  <c r="P7030" i="3"/>
  <c r="P7031" i="3"/>
  <c r="P7032" i="3"/>
  <c r="P7033" i="3"/>
  <c r="P7034" i="3"/>
  <c r="P7035" i="3"/>
  <c r="P7036" i="3"/>
  <c r="P7037" i="3"/>
  <c r="P7038" i="3"/>
  <c r="P7039" i="3"/>
  <c r="P7040" i="3"/>
  <c r="P7041" i="3"/>
  <c r="P7042" i="3"/>
  <c r="P7043" i="3"/>
  <c r="P7044" i="3"/>
  <c r="P7045" i="3"/>
  <c r="P7046" i="3"/>
  <c r="P7047" i="3"/>
  <c r="P7048" i="3"/>
  <c r="P7049" i="3"/>
  <c r="P7050" i="3"/>
  <c r="P7051" i="3"/>
  <c r="P7052" i="3"/>
  <c r="P7053" i="3"/>
  <c r="P7054" i="3"/>
  <c r="P7055" i="3"/>
  <c r="P7056" i="3"/>
  <c r="P7057" i="3"/>
  <c r="P7058" i="3"/>
  <c r="P7059" i="3"/>
  <c r="P7060" i="3"/>
  <c r="P7061" i="3"/>
  <c r="P7062" i="3"/>
  <c r="P7063" i="3"/>
  <c r="P7064" i="3"/>
  <c r="P7065" i="3"/>
  <c r="P7066" i="3"/>
  <c r="P7067" i="3"/>
  <c r="P7068" i="3"/>
  <c r="P7069" i="3"/>
  <c r="P7070" i="3"/>
  <c r="P7071" i="3"/>
  <c r="P7072" i="3"/>
  <c r="P7073" i="3"/>
  <c r="P7074" i="3"/>
  <c r="P7075" i="3"/>
  <c r="P7076" i="3"/>
  <c r="P7077" i="3"/>
  <c r="P7078" i="3"/>
  <c r="P7079" i="3"/>
  <c r="P7080" i="3"/>
  <c r="P7081" i="3"/>
  <c r="P7082" i="3"/>
  <c r="P7083" i="3"/>
  <c r="P7084" i="3"/>
  <c r="P7085" i="3"/>
  <c r="P7086" i="3"/>
  <c r="P7087" i="3"/>
  <c r="P7088" i="3"/>
  <c r="P7089" i="3"/>
  <c r="P7090" i="3"/>
  <c r="P7091" i="3"/>
  <c r="P7092" i="3"/>
  <c r="P7093" i="3"/>
  <c r="P7094" i="3"/>
  <c r="P7095" i="3"/>
  <c r="P7096" i="3"/>
  <c r="P7097" i="3"/>
  <c r="P7098" i="3"/>
  <c r="P7099" i="3"/>
  <c r="P7100" i="3"/>
  <c r="P7101" i="3"/>
  <c r="P7102" i="3"/>
  <c r="P7103" i="3"/>
  <c r="P7104" i="3"/>
  <c r="P7105" i="3"/>
  <c r="P7106" i="3"/>
  <c r="P7107" i="3"/>
  <c r="P7108" i="3"/>
  <c r="P7109" i="3"/>
  <c r="P7110" i="3"/>
  <c r="P7111" i="3"/>
  <c r="P7112" i="3"/>
  <c r="P7113" i="3"/>
  <c r="P7114" i="3"/>
  <c r="P7115" i="3"/>
  <c r="P7116" i="3"/>
  <c r="P7117" i="3"/>
  <c r="P7118" i="3"/>
  <c r="P7119" i="3"/>
  <c r="P7120" i="3"/>
  <c r="P7121" i="3"/>
  <c r="P7122" i="3"/>
  <c r="P7123" i="3"/>
  <c r="P7124" i="3"/>
  <c r="P7125" i="3"/>
  <c r="P7126" i="3"/>
  <c r="P7127" i="3"/>
  <c r="P7128" i="3"/>
  <c r="P7129" i="3"/>
  <c r="P7130" i="3"/>
  <c r="P7131" i="3"/>
  <c r="P7132" i="3"/>
  <c r="P7133" i="3"/>
  <c r="P7134" i="3"/>
  <c r="P7135" i="3"/>
  <c r="P7136" i="3"/>
  <c r="P7137" i="3"/>
  <c r="P7138" i="3"/>
  <c r="P7139" i="3"/>
  <c r="P7140" i="3"/>
  <c r="P7141" i="3"/>
  <c r="P7142" i="3"/>
  <c r="P7143" i="3"/>
  <c r="P7144" i="3"/>
  <c r="P7145" i="3"/>
  <c r="P7146" i="3"/>
  <c r="P7147" i="3"/>
  <c r="P7148" i="3"/>
  <c r="P7149" i="3"/>
  <c r="P7150" i="3"/>
  <c r="P7151" i="3"/>
  <c r="P7152" i="3"/>
  <c r="P7153" i="3"/>
  <c r="P7154" i="3"/>
  <c r="P7155" i="3"/>
  <c r="P7156" i="3"/>
  <c r="P7157" i="3"/>
  <c r="P7158" i="3"/>
  <c r="P7159" i="3"/>
  <c r="P7160" i="3"/>
  <c r="P7161" i="3"/>
  <c r="P7162" i="3"/>
  <c r="P7163" i="3"/>
  <c r="P7164" i="3"/>
  <c r="P7165" i="3"/>
  <c r="P7166" i="3"/>
  <c r="P7167" i="3"/>
  <c r="P7168" i="3"/>
  <c r="P7169" i="3"/>
  <c r="P7170" i="3"/>
  <c r="P7171" i="3"/>
  <c r="P7172" i="3"/>
  <c r="P7173" i="3"/>
  <c r="P7174" i="3"/>
  <c r="P7175" i="3"/>
  <c r="P7176" i="3"/>
  <c r="P7177" i="3"/>
  <c r="P7178" i="3"/>
  <c r="P7179" i="3"/>
  <c r="P7180" i="3"/>
  <c r="P7181" i="3"/>
  <c r="P7182" i="3"/>
  <c r="P7183" i="3"/>
  <c r="P7184" i="3"/>
  <c r="P7185" i="3"/>
  <c r="P7186" i="3"/>
  <c r="P7187" i="3"/>
  <c r="P7188" i="3"/>
  <c r="P7189" i="3"/>
  <c r="P7190" i="3"/>
  <c r="P7191" i="3"/>
  <c r="P7192" i="3"/>
  <c r="P7193" i="3"/>
  <c r="P7194" i="3"/>
  <c r="P7195" i="3"/>
  <c r="P7196" i="3"/>
  <c r="P7197" i="3"/>
  <c r="P7198" i="3"/>
  <c r="P7199" i="3"/>
  <c r="P7200" i="3"/>
  <c r="P7201" i="3"/>
  <c r="P7202" i="3"/>
  <c r="P7203" i="3"/>
  <c r="P7204" i="3"/>
  <c r="P7205" i="3"/>
  <c r="P7206" i="3"/>
  <c r="P7207" i="3"/>
  <c r="P7208" i="3"/>
  <c r="P7209" i="3"/>
  <c r="P7210" i="3"/>
  <c r="P7211" i="3"/>
  <c r="P7212" i="3"/>
  <c r="P7213" i="3"/>
  <c r="P7214" i="3"/>
  <c r="P7215" i="3"/>
  <c r="P7216" i="3"/>
  <c r="P7217" i="3"/>
  <c r="P7218" i="3"/>
  <c r="P7219" i="3"/>
  <c r="P7220" i="3"/>
  <c r="P7221" i="3"/>
  <c r="P7222" i="3"/>
  <c r="P7223" i="3"/>
  <c r="P7224" i="3"/>
  <c r="P7225" i="3"/>
  <c r="P7226" i="3"/>
  <c r="P7227" i="3"/>
  <c r="P7228" i="3"/>
  <c r="P7229" i="3"/>
  <c r="P7230" i="3"/>
  <c r="P7231" i="3"/>
  <c r="P7232" i="3"/>
  <c r="P7233" i="3"/>
  <c r="P7234" i="3"/>
  <c r="P7235" i="3"/>
  <c r="P7236" i="3"/>
  <c r="P7237" i="3"/>
  <c r="P7238" i="3"/>
  <c r="P7239" i="3"/>
  <c r="P7240" i="3"/>
  <c r="P7241" i="3"/>
  <c r="P7242" i="3"/>
  <c r="P7243" i="3"/>
  <c r="P7244" i="3"/>
  <c r="P7245" i="3"/>
  <c r="P7246" i="3"/>
  <c r="P7247" i="3"/>
  <c r="P7248" i="3"/>
  <c r="P7249" i="3"/>
  <c r="P7250" i="3"/>
  <c r="P7251" i="3"/>
  <c r="P7252" i="3"/>
  <c r="P7253" i="3"/>
  <c r="P7254" i="3"/>
  <c r="P7255" i="3"/>
  <c r="P7256" i="3"/>
  <c r="P7257" i="3"/>
  <c r="P7258" i="3"/>
  <c r="P7259" i="3"/>
  <c r="P7260" i="3"/>
  <c r="P7261" i="3"/>
  <c r="P7262" i="3"/>
  <c r="P7263" i="3"/>
  <c r="P7264" i="3"/>
  <c r="P7265" i="3"/>
  <c r="P7266" i="3"/>
  <c r="P7267" i="3"/>
  <c r="P7268" i="3"/>
  <c r="P7269" i="3"/>
  <c r="P7270" i="3"/>
  <c r="P7271" i="3"/>
  <c r="P7272" i="3"/>
  <c r="P7273" i="3"/>
  <c r="P7274" i="3"/>
  <c r="P7275" i="3"/>
  <c r="P7276" i="3"/>
  <c r="P7277" i="3"/>
  <c r="P7278" i="3"/>
  <c r="P7279" i="3"/>
  <c r="P7280" i="3"/>
  <c r="P7281" i="3"/>
  <c r="P7282" i="3"/>
  <c r="P7283" i="3"/>
  <c r="P7284" i="3"/>
  <c r="P7285" i="3"/>
  <c r="P7286" i="3"/>
  <c r="P7287" i="3"/>
  <c r="P7288" i="3"/>
  <c r="P7289" i="3"/>
  <c r="P7290" i="3"/>
  <c r="P7291" i="3"/>
  <c r="P7292" i="3"/>
  <c r="P7293" i="3"/>
  <c r="P7294" i="3"/>
  <c r="P7295" i="3"/>
  <c r="P7296" i="3"/>
  <c r="P7297" i="3"/>
  <c r="P7298" i="3"/>
  <c r="P7299" i="3"/>
  <c r="P7300" i="3"/>
  <c r="P7301" i="3"/>
  <c r="P7302" i="3"/>
  <c r="P7303" i="3"/>
  <c r="P7304" i="3"/>
  <c r="P7305" i="3"/>
  <c r="P7306" i="3"/>
  <c r="P7307" i="3"/>
  <c r="P7308" i="3"/>
  <c r="P7309" i="3"/>
  <c r="P7310" i="3"/>
  <c r="P7311" i="3"/>
  <c r="P7312" i="3"/>
  <c r="P7313" i="3"/>
  <c r="P7314" i="3"/>
  <c r="P7315" i="3"/>
  <c r="P7316" i="3"/>
  <c r="P7317" i="3"/>
  <c r="P7318" i="3"/>
  <c r="P7319" i="3"/>
  <c r="P7320" i="3"/>
  <c r="P7321" i="3"/>
  <c r="P7322" i="3"/>
  <c r="P7323" i="3"/>
  <c r="P7324" i="3"/>
  <c r="P7325" i="3"/>
  <c r="P7326" i="3"/>
  <c r="P7327" i="3"/>
  <c r="P7328" i="3"/>
  <c r="P7329" i="3"/>
  <c r="P7330" i="3"/>
  <c r="P7331" i="3"/>
  <c r="P7332" i="3"/>
  <c r="P7333" i="3"/>
  <c r="P7334" i="3"/>
  <c r="P7335" i="3"/>
  <c r="P7336" i="3"/>
  <c r="P7337" i="3"/>
  <c r="P7338" i="3"/>
  <c r="P7339" i="3"/>
  <c r="P7340" i="3"/>
  <c r="P7341" i="3"/>
  <c r="P7342" i="3"/>
  <c r="P7343" i="3"/>
  <c r="P7344" i="3"/>
  <c r="P7345" i="3"/>
  <c r="P7346" i="3"/>
  <c r="P7347" i="3"/>
  <c r="P7348" i="3"/>
  <c r="P7349" i="3"/>
  <c r="P7350" i="3"/>
  <c r="P7351" i="3"/>
  <c r="P7352" i="3"/>
  <c r="P7353" i="3"/>
  <c r="P7354" i="3"/>
  <c r="P7355" i="3"/>
  <c r="P7356" i="3"/>
  <c r="P7357" i="3"/>
  <c r="P7358" i="3"/>
  <c r="P7359" i="3"/>
  <c r="P7360" i="3"/>
  <c r="P7361" i="3"/>
  <c r="P7362" i="3"/>
  <c r="P7363" i="3"/>
  <c r="P7364" i="3"/>
  <c r="P7365" i="3"/>
  <c r="P7366" i="3"/>
  <c r="P7367" i="3"/>
  <c r="P7368" i="3"/>
  <c r="P7369" i="3"/>
  <c r="P7370" i="3"/>
  <c r="P7371" i="3"/>
  <c r="P7372" i="3"/>
  <c r="P7373" i="3"/>
  <c r="P7374" i="3"/>
  <c r="P7375" i="3"/>
  <c r="P7376" i="3"/>
  <c r="P7377" i="3"/>
  <c r="P7378" i="3"/>
  <c r="P7379" i="3"/>
  <c r="P7380" i="3"/>
  <c r="P7381" i="3"/>
  <c r="P7382" i="3"/>
  <c r="P7383" i="3"/>
  <c r="P7384" i="3"/>
  <c r="P7385" i="3"/>
  <c r="P7386" i="3"/>
  <c r="P7387" i="3"/>
  <c r="P7388" i="3"/>
  <c r="P7389" i="3"/>
  <c r="P7390" i="3"/>
  <c r="P7391" i="3"/>
  <c r="P7392" i="3"/>
  <c r="P7393" i="3"/>
  <c r="P7394" i="3"/>
  <c r="P7395" i="3"/>
  <c r="P7396" i="3"/>
  <c r="P7397" i="3"/>
  <c r="P7398" i="3"/>
  <c r="P7399" i="3"/>
  <c r="P7400" i="3"/>
  <c r="P7401" i="3"/>
  <c r="P7402" i="3"/>
  <c r="P7403" i="3"/>
  <c r="P7404" i="3"/>
  <c r="P7405" i="3"/>
  <c r="P7406" i="3"/>
  <c r="P7407" i="3"/>
  <c r="P7408" i="3"/>
  <c r="P7409" i="3"/>
  <c r="P7410" i="3"/>
  <c r="P7411" i="3"/>
  <c r="P7412" i="3"/>
  <c r="P7413" i="3"/>
  <c r="P7414" i="3"/>
  <c r="P7415" i="3"/>
  <c r="P7416" i="3"/>
  <c r="P7417" i="3"/>
  <c r="P7418" i="3"/>
  <c r="P7419" i="3"/>
  <c r="P7420" i="3"/>
  <c r="P7421" i="3"/>
  <c r="P7422" i="3"/>
  <c r="P7423" i="3"/>
  <c r="P7424" i="3"/>
  <c r="P7425" i="3"/>
  <c r="P7426" i="3"/>
  <c r="P7427" i="3"/>
  <c r="P7428" i="3"/>
  <c r="P7429" i="3"/>
  <c r="P7430" i="3"/>
  <c r="P7431" i="3"/>
  <c r="P7432" i="3"/>
  <c r="P7433" i="3"/>
  <c r="P7434" i="3"/>
  <c r="P7435" i="3"/>
  <c r="P7436" i="3"/>
  <c r="P7437" i="3"/>
  <c r="P7438" i="3"/>
  <c r="P7439" i="3"/>
  <c r="P7440" i="3"/>
  <c r="P7441" i="3"/>
  <c r="P7442" i="3"/>
  <c r="P7443" i="3"/>
  <c r="P7444" i="3"/>
  <c r="P7445" i="3"/>
  <c r="P7446" i="3"/>
  <c r="P7447" i="3"/>
  <c r="P7448" i="3"/>
  <c r="P7449" i="3"/>
  <c r="P7450" i="3"/>
  <c r="P7451" i="3"/>
  <c r="P7452" i="3"/>
  <c r="P7453" i="3"/>
  <c r="P7454" i="3"/>
  <c r="P7455" i="3"/>
  <c r="P7456" i="3"/>
  <c r="P7457" i="3"/>
  <c r="P7458" i="3"/>
  <c r="P7459" i="3"/>
  <c r="P7460" i="3"/>
  <c r="P7461" i="3"/>
  <c r="P7462" i="3"/>
  <c r="P7463" i="3"/>
  <c r="P7464" i="3"/>
  <c r="P7465" i="3"/>
  <c r="P7466" i="3"/>
  <c r="P7467" i="3"/>
  <c r="P7468" i="3"/>
  <c r="P7469" i="3"/>
  <c r="P7470" i="3"/>
  <c r="P7471" i="3"/>
  <c r="P7472" i="3"/>
  <c r="P7473" i="3"/>
  <c r="P7474" i="3"/>
  <c r="P7475" i="3"/>
  <c r="P7476" i="3"/>
  <c r="P7477" i="3"/>
  <c r="P7478" i="3"/>
  <c r="P7479" i="3"/>
  <c r="P7480" i="3"/>
  <c r="P7481" i="3"/>
  <c r="P7482" i="3"/>
  <c r="P7483" i="3"/>
  <c r="P7484" i="3"/>
  <c r="P7485" i="3"/>
  <c r="P7486" i="3"/>
  <c r="P7487" i="3"/>
  <c r="P7488" i="3"/>
  <c r="P7489" i="3"/>
  <c r="P7490" i="3"/>
  <c r="P7491" i="3"/>
  <c r="P7492" i="3"/>
  <c r="P7493" i="3"/>
  <c r="P7494" i="3"/>
  <c r="P7495" i="3"/>
  <c r="P7496" i="3"/>
  <c r="P7497" i="3"/>
  <c r="P7498" i="3"/>
  <c r="P7499" i="3"/>
  <c r="P7500" i="3"/>
  <c r="P7501" i="3"/>
  <c r="P7502" i="3"/>
  <c r="P7503" i="3"/>
  <c r="P7504" i="3"/>
  <c r="P7505" i="3"/>
  <c r="P7506" i="3"/>
  <c r="P7507" i="3"/>
  <c r="P7508" i="3"/>
  <c r="P7509" i="3"/>
  <c r="P7510" i="3"/>
  <c r="P7511" i="3"/>
  <c r="P7512" i="3"/>
  <c r="P7513" i="3"/>
  <c r="P7514" i="3"/>
  <c r="P7515" i="3"/>
  <c r="P7516" i="3"/>
  <c r="P7517" i="3"/>
  <c r="P7518" i="3"/>
  <c r="P7519" i="3"/>
  <c r="P7520" i="3"/>
  <c r="P7521" i="3"/>
  <c r="P7522" i="3"/>
  <c r="P7523" i="3"/>
  <c r="P7524" i="3"/>
  <c r="P7525" i="3"/>
  <c r="P7526" i="3"/>
  <c r="P7527" i="3"/>
  <c r="P7528" i="3"/>
  <c r="P7529" i="3"/>
  <c r="P7530" i="3"/>
  <c r="P7531" i="3"/>
  <c r="P7532" i="3"/>
  <c r="P7533" i="3"/>
  <c r="P7534" i="3"/>
  <c r="P7535" i="3"/>
  <c r="P7536" i="3"/>
  <c r="P7537" i="3"/>
  <c r="P7538" i="3"/>
  <c r="P7539" i="3"/>
  <c r="P7540" i="3"/>
  <c r="P7541" i="3"/>
  <c r="P7542" i="3"/>
  <c r="P7543" i="3"/>
  <c r="P7544" i="3"/>
  <c r="P7545" i="3"/>
  <c r="P7546" i="3"/>
  <c r="P7547" i="3"/>
  <c r="P7548" i="3"/>
  <c r="P7549" i="3"/>
  <c r="P7550" i="3"/>
  <c r="P7551" i="3"/>
  <c r="P7552" i="3"/>
  <c r="P7553" i="3"/>
  <c r="P7554" i="3"/>
  <c r="P7555" i="3"/>
  <c r="P7556" i="3"/>
  <c r="P7557" i="3"/>
  <c r="P7558" i="3"/>
  <c r="P7559" i="3"/>
  <c r="P7560" i="3"/>
  <c r="P7561" i="3"/>
  <c r="P7562" i="3"/>
  <c r="P7563" i="3"/>
  <c r="P7564" i="3"/>
  <c r="P7565" i="3"/>
  <c r="P7566" i="3"/>
  <c r="P7567" i="3"/>
  <c r="P7568" i="3"/>
  <c r="P7569" i="3"/>
  <c r="P7570" i="3"/>
  <c r="P7571" i="3"/>
  <c r="P7572" i="3"/>
  <c r="P7573" i="3"/>
  <c r="P7574" i="3"/>
  <c r="P7575" i="3"/>
  <c r="P7576" i="3"/>
  <c r="P7577" i="3"/>
  <c r="P7578" i="3"/>
  <c r="P7579" i="3"/>
  <c r="P7580" i="3"/>
  <c r="P7581" i="3"/>
  <c r="P7582" i="3"/>
  <c r="P7583" i="3"/>
  <c r="P7584" i="3"/>
  <c r="P7585" i="3"/>
  <c r="P7586" i="3"/>
  <c r="P7587" i="3"/>
  <c r="P7588" i="3"/>
  <c r="P7589" i="3"/>
  <c r="P7590" i="3"/>
  <c r="P7591" i="3"/>
  <c r="P7592" i="3"/>
  <c r="P7593" i="3"/>
  <c r="P7594" i="3"/>
  <c r="P7595" i="3"/>
  <c r="P7596" i="3"/>
  <c r="P7597" i="3"/>
  <c r="P7598" i="3"/>
  <c r="P7599" i="3"/>
  <c r="P7600" i="3"/>
  <c r="P7601" i="3"/>
  <c r="P7602" i="3"/>
  <c r="P7603" i="3"/>
  <c r="P7604" i="3"/>
  <c r="P7605" i="3"/>
  <c r="P7606" i="3"/>
  <c r="P7607" i="3"/>
  <c r="P7608" i="3"/>
  <c r="P7609" i="3"/>
  <c r="P7610" i="3"/>
  <c r="P7611" i="3"/>
  <c r="P7612" i="3"/>
  <c r="P7613" i="3"/>
  <c r="P7614" i="3"/>
  <c r="P7615" i="3"/>
  <c r="P7616" i="3"/>
  <c r="P7617" i="3"/>
  <c r="P7618" i="3"/>
  <c r="P7619" i="3"/>
  <c r="P7620" i="3"/>
  <c r="P7621" i="3"/>
  <c r="P7622" i="3"/>
  <c r="P7623" i="3"/>
  <c r="P7624" i="3"/>
  <c r="P7625" i="3"/>
  <c r="P7626" i="3"/>
  <c r="P7627" i="3"/>
  <c r="P7628" i="3"/>
  <c r="P7629" i="3"/>
  <c r="P7630" i="3"/>
  <c r="P7631" i="3"/>
  <c r="P7632" i="3"/>
  <c r="P7633" i="3"/>
  <c r="P7634" i="3"/>
  <c r="P7635" i="3"/>
  <c r="P7636" i="3"/>
  <c r="P7637" i="3"/>
  <c r="P7638" i="3"/>
  <c r="P7639" i="3"/>
  <c r="P7640" i="3"/>
  <c r="P7641" i="3"/>
  <c r="P7642" i="3"/>
  <c r="P7643" i="3"/>
  <c r="P7644" i="3"/>
  <c r="P7645" i="3"/>
  <c r="P7646" i="3"/>
  <c r="P7647" i="3"/>
  <c r="P7648" i="3"/>
  <c r="P7649" i="3"/>
  <c r="P7650" i="3"/>
  <c r="P7651" i="3"/>
  <c r="P7652" i="3"/>
  <c r="P7653" i="3"/>
  <c r="P7654" i="3"/>
  <c r="P7655" i="3"/>
  <c r="P7656" i="3"/>
  <c r="P7657" i="3"/>
  <c r="P7658" i="3"/>
  <c r="P7659" i="3"/>
  <c r="P7660" i="3"/>
  <c r="P7661" i="3"/>
  <c r="P7662" i="3"/>
  <c r="P7663" i="3"/>
  <c r="P7664" i="3"/>
  <c r="P7665" i="3"/>
  <c r="P7666" i="3"/>
  <c r="P7667" i="3"/>
  <c r="P7668" i="3"/>
  <c r="P7669" i="3"/>
  <c r="P7670" i="3"/>
  <c r="P7671" i="3"/>
  <c r="P7672" i="3"/>
  <c r="P7673" i="3"/>
  <c r="P7674" i="3"/>
  <c r="P7675" i="3"/>
  <c r="P7676" i="3"/>
  <c r="P7677" i="3"/>
  <c r="P7678" i="3"/>
  <c r="P7679" i="3"/>
  <c r="P7680" i="3"/>
  <c r="P7681" i="3"/>
  <c r="P7682" i="3"/>
  <c r="P7683" i="3"/>
  <c r="P7684" i="3"/>
  <c r="P7685" i="3"/>
  <c r="P7686" i="3"/>
  <c r="P7687" i="3"/>
  <c r="P7688" i="3"/>
  <c r="P7689" i="3"/>
  <c r="P7690" i="3"/>
  <c r="P7691" i="3"/>
  <c r="P7692" i="3"/>
  <c r="P7693" i="3"/>
  <c r="P7694" i="3"/>
  <c r="P7695" i="3"/>
  <c r="P7696" i="3"/>
  <c r="P7697" i="3"/>
  <c r="P7698" i="3"/>
  <c r="P7699" i="3"/>
  <c r="P7700" i="3"/>
  <c r="P7701" i="3"/>
  <c r="P7702" i="3"/>
  <c r="P7703" i="3"/>
  <c r="P7704" i="3"/>
  <c r="P7705" i="3"/>
  <c r="P7706" i="3"/>
  <c r="P7707" i="3"/>
  <c r="P7708" i="3"/>
  <c r="P7709" i="3"/>
  <c r="P7710" i="3"/>
  <c r="P7711" i="3"/>
  <c r="P7712" i="3"/>
  <c r="P7713" i="3"/>
  <c r="P7714" i="3"/>
  <c r="P7715" i="3"/>
  <c r="P7716" i="3"/>
  <c r="P7717" i="3"/>
  <c r="P7718" i="3"/>
  <c r="P7719" i="3"/>
  <c r="P7720" i="3"/>
  <c r="P7721" i="3"/>
  <c r="P7722" i="3"/>
  <c r="P7723" i="3"/>
  <c r="P7724" i="3"/>
  <c r="P7725" i="3"/>
  <c r="P7726" i="3"/>
  <c r="P7727" i="3"/>
  <c r="P7728" i="3"/>
  <c r="P7729" i="3"/>
  <c r="P7730" i="3"/>
  <c r="P7731" i="3"/>
  <c r="P7732" i="3"/>
  <c r="P7733" i="3"/>
  <c r="P7734" i="3"/>
  <c r="P7735" i="3"/>
  <c r="P7736" i="3"/>
  <c r="P7737" i="3"/>
  <c r="P7738" i="3"/>
  <c r="P7739" i="3"/>
  <c r="P7740" i="3"/>
  <c r="P7741" i="3"/>
  <c r="P7742" i="3"/>
  <c r="P7743" i="3"/>
  <c r="P7744" i="3"/>
  <c r="P7745" i="3"/>
  <c r="P7746" i="3"/>
  <c r="P7747" i="3"/>
  <c r="P7748" i="3"/>
  <c r="P7749" i="3"/>
  <c r="P7750" i="3"/>
  <c r="P7751" i="3"/>
  <c r="P7752" i="3"/>
  <c r="P7753" i="3"/>
  <c r="P7754" i="3"/>
  <c r="P7755" i="3"/>
  <c r="P7756" i="3"/>
  <c r="P7757" i="3"/>
  <c r="P7758" i="3"/>
  <c r="P7759" i="3"/>
  <c r="P7760" i="3"/>
  <c r="P7761" i="3"/>
  <c r="P7762" i="3"/>
  <c r="P7763" i="3"/>
  <c r="P7764" i="3"/>
  <c r="P7765" i="3"/>
  <c r="P7766" i="3"/>
  <c r="P7767" i="3"/>
  <c r="P7768" i="3"/>
  <c r="P7769" i="3"/>
  <c r="P7770" i="3"/>
  <c r="P7771" i="3"/>
  <c r="P7772" i="3"/>
  <c r="P7773" i="3"/>
  <c r="P7774" i="3"/>
  <c r="P7775" i="3"/>
  <c r="P7776" i="3"/>
  <c r="P7777" i="3"/>
  <c r="P7778" i="3"/>
  <c r="P7779" i="3"/>
  <c r="P7780" i="3"/>
  <c r="P7781" i="3"/>
  <c r="P7782" i="3"/>
  <c r="P7783" i="3"/>
  <c r="P7784" i="3"/>
  <c r="P7785" i="3"/>
  <c r="P7786" i="3"/>
  <c r="P7787" i="3"/>
  <c r="P7788" i="3"/>
  <c r="P7789" i="3"/>
  <c r="P7790" i="3"/>
  <c r="P7791" i="3"/>
  <c r="P7792" i="3"/>
  <c r="P7793" i="3"/>
  <c r="P7794" i="3"/>
  <c r="P7795" i="3"/>
  <c r="P7796" i="3"/>
  <c r="P7797" i="3"/>
  <c r="P7798" i="3"/>
  <c r="P7799" i="3"/>
  <c r="P7800" i="3"/>
  <c r="P7801" i="3"/>
  <c r="P7802" i="3"/>
  <c r="P7803" i="3"/>
  <c r="P7804" i="3"/>
  <c r="P7805" i="3"/>
  <c r="P7806" i="3"/>
  <c r="P7807" i="3"/>
  <c r="P7808" i="3"/>
  <c r="P7809" i="3"/>
  <c r="P7810" i="3"/>
  <c r="P7811" i="3"/>
  <c r="P7812" i="3"/>
  <c r="P7813" i="3"/>
  <c r="P7814" i="3"/>
  <c r="P7815" i="3"/>
  <c r="P7816" i="3"/>
  <c r="P7817" i="3"/>
  <c r="P7818" i="3"/>
  <c r="P7819" i="3"/>
  <c r="P7820" i="3"/>
  <c r="P7821" i="3"/>
  <c r="P7822" i="3"/>
  <c r="P7823" i="3"/>
  <c r="P7824" i="3"/>
  <c r="P7825" i="3"/>
  <c r="P7826" i="3"/>
  <c r="P7827" i="3"/>
  <c r="P7828" i="3"/>
  <c r="P7829" i="3"/>
  <c r="P7830" i="3"/>
  <c r="P7831" i="3"/>
  <c r="P7832" i="3"/>
  <c r="P7833" i="3"/>
  <c r="P7834" i="3"/>
  <c r="P7835" i="3"/>
  <c r="P7836" i="3"/>
  <c r="P7837" i="3"/>
  <c r="P7838" i="3"/>
  <c r="P7839" i="3"/>
  <c r="P7840" i="3"/>
  <c r="P7841" i="3"/>
  <c r="P7842" i="3"/>
  <c r="P7843" i="3"/>
  <c r="P7844" i="3"/>
  <c r="P7845" i="3"/>
  <c r="P7846" i="3"/>
  <c r="P7847" i="3"/>
  <c r="P7848" i="3"/>
  <c r="P7849" i="3"/>
  <c r="P7850" i="3"/>
  <c r="P7851" i="3"/>
  <c r="P7852" i="3"/>
  <c r="P7853" i="3"/>
  <c r="P7854" i="3"/>
  <c r="P7855" i="3"/>
  <c r="P7856" i="3"/>
  <c r="P7857" i="3"/>
  <c r="P7858" i="3"/>
  <c r="P7859" i="3"/>
  <c r="P7860" i="3"/>
  <c r="P7861" i="3"/>
  <c r="P7862" i="3"/>
  <c r="P7863" i="3"/>
  <c r="P7864" i="3"/>
  <c r="P7865" i="3"/>
  <c r="P7866" i="3"/>
  <c r="P7867" i="3"/>
  <c r="P7868" i="3"/>
  <c r="P7869" i="3"/>
  <c r="P7870" i="3"/>
  <c r="P7871" i="3"/>
  <c r="P7872" i="3"/>
  <c r="P7873" i="3"/>
  <c r="P7874" i="3"/>
  <c r="P7875" i="3"/>
  <c r="P7876" i="3"/>
  <c r="P7877" i="3"/>
  <c r="P7878" i="3"/>
  <c r="P7879" i="3"/>
  <c r="P7880" i="3"/>
  <c r="P7881" i="3"/>
  <c r="P7882" i="3"/>
  <c r="P7883" i="3"/>
  <c r="P7884" i="3"/>
  <c r="P7885" i="3"/>
  <c r="P7886" i="3"/>
  <c r="P7887" i="3"/>
  <c r="P7888" i="3"/>
  <c r="P7889" i="3"/>
  <c r="P7890" i="3"/>
  <c r="P7891" i="3"/>
  <c r="P7892" i="3"/>
  <c r="P7893" i="3"/>
  <c r="P7894" i="3"/>
  <c r="P7895" i="3"/>
  <c r="P7896" i="3"/>
  <c r="P7897" i="3"/>
  <c r="P7898" i="3"/>
  <c r="P7899" i="3"/>
  <c r="P7900" i="3"/>
  <c r="P7901" i="3"/>
  <c r="P7902" i="3"/>
  <c r="P7903" i="3"/>
  <c r="P7904" i="3"/>
  <c r="P7905" i="3"/>
  <c r="P7906" i="3"/>
  <c r="P7907" i="3"/>
  <c r="P7908" i="3"/>
  <c r="P7909" i="3"/>
  <c r="P7910" i="3"/>
  <c r="P7911" i="3"/>
  <c r="P7912" i="3"/>
  <c r="P7913" i="3"/>
  <c r="P7914" i="3"/>
  <c r="P7915" i="3"/>
  <c r="P7916" i="3"/>
  <c r="P7917" i="3"/>
  <c r="P7918" i="3"/>
  <c r="P7919" i="3"/>
  <c r="P7920" i="3"/>
  <c r="P7921" i="3"/>
  <c r="P7922" i="3"/>
  <c r="P7923" i="3"/>
  <c r="P7924" i="3"/>
  <c r="P7925" i="3"/>
  <c r="P7926" i="3"/>
  <c r="P7927" i="3"/>
  <c r="P7928" i="3"/>
  <c r="P7929" i="3"/>
  <c r="P7930" i="3"/>
  <c r="P7931" i="3"/>
  <c r="P7932" i="3"/>
  <c r="P7933" i="3"/>
  <c r="P7934" i="3"/>
  <c r="P7935" i="3"/>
  <c r="P7936" i="3"/>
  <c r="P7937" i="3"/>
  <c r="P7938" i="3"/>
  <c r="P7939" i="3"/>
  <c r="P7940" i="3"/>
  <c r="P7941" i="3"/>
  <c r="P7942" i="3"/>
  <c r="P7943" i="3"/>
  <c r="P7944" i="3"/>
  <c r="P7945" i="3"/>
  <c r="P7946" i="3"/>
  <c r="P7947" i="3"/>
  <c r="P7948" i="3"/>
  <c r="P7949" i="3"/>
  <c r="P7950" i="3"/>
  <c r="P7951" i="3"/>
  <c r="P7952" i="3"/>
  <c r="P7953" i="3"/>
  <c r="P7954" i="3"/>
  <c r="P7955" i="3"/>
  <c r="P7956" i="3"/>
  <c r="P7957" i="3"/>
  <c r="P7958" i="3"/>
  <c r="P7959" i="3"/>
  <c r="P7960" i="3"/>
  <c r="P7961" i="3"/>
  <c r="P7962" i="3"/>
  <c r="P7963" i="3"/>
  <c r="P7964" i="3"/>
  <c r="P7965" i="3"/>
  <c r="P7966" i="3"/>
  <c r="P7967" i="3"/>
  <c r="P7968" i="3"/>
  <c r="P7969" i="3"/>
  <c r="P7970" i="3"/>
  <c r="P7971" i="3"/>
  <c r="P7972" i="3"/>
  <c r="P7973" i="3"/>
  <c r="P7974" i="3"/>
  <c r="P7975" i="3"/>
  <c r="P7976" i="3"/>
  <c r="P7977" i="3"/>
  <c r="P7978" i="3"/>
  <c r="P7979" i="3"/>
  <c r="P7980" i="3"/>
  <c r="P7981" i="3"/>
  <c r="P7982" i="3"/>
  <c r="P7983" i="3"/>
  <c r="P7984" i="3"/>
  <c r="P7985" i="3"/>
  <c r="P7986" i="3"/>
  <c r="P7987" i="3"/>
  <c r="P7988" i="3"/>
  <c r="P7989" i="3"/>
  <c r="P7990" i="3"/>
  <c r="P7991" i="3"/>
  <c r="P7992" i="3"/>
  <c r="P7993" i="3"/>
  <c r="P7994" i="3"/>
  <c r="P7995" i="3"/>
  <c r="P7996" i="3"/>
  <c r="P7997" i="3"/>
  <c r="P7998" i="3"/>
  <c r="P7999" i="3"/>
  <c r="P8000" i="3"/>
  <c r="P8001" i="3"/>
  <c r="P8002" i="3"/>
  <c r="P8003" i="3"/>
  <c r="P8004" i="3"/>
  <c r="P8005" i="3"/>
  <c r="P8006" i="3"/>
  <c r="P8007" i="3"/>
  <c r="P8008" i="3"/>
  <c r="P8009" i="3"/>
  <c r="P8010" i="3"/>
  <c r="P8011" i="3"/>
  <c r="P8012" i="3"/>
  <c r="P8013" i="3"/>
  <c r="P8014" i="3"/>
  <c r="P8015" i="3"/>
  <c r="P8016" i="3"/>
  <c r="P8017" i="3"/>
  <c r="P8018" i="3"/>
  <c r="P8019" i="3"/>
  <c r="P8020" i="3"/>
  <c r="P8021" i="3"/>
  <c r="P8022" i="3"/>
  <c r="P8023" i="3"/>
  <c r="P8024" i="3"/>
  <c r="P8025" i="3"/>
  <c r="P8026" i="3"/>
  <c r="P8027" i="3"/>
  <c r="P8028" i="3"/>
  <c r="P8029" i="3"/>
  <c r="P8030" i="3"/>
  <c r="P8031" i="3"/>
  <c r="P8032" i="3"/>
  <c r="P8033" i="3"/>
  <c r="P8034" i="3"/>
  <c r="P8035" i="3"/>
  <c r="P8036" i="3"/>
  <c r="P8037" i="3"/>
  <c r="P8038" i="3"/>
  <c r="P8039" i="3"/>
  <c r="P8040" i="3"/>
  <c r="P8041" i="3"/>
  <c r="P8042" i="3"/>
  <c r="P8043" i="3"/>
  <c r="P8044" i="3"/>
  <c r="P8045" i="3"/>
  <c r="P8046" i="3"/>
  <c r="P8047" i="3"/>
  <c r="P8048" i="3"/>
  <c r="P8049" i="3"/>
  <c r="P8050" i="3"/>
  <c r="P8051" i="3"/>
  <c r="P8052" i="3"/>
  <c r="P8053" i="3"/>
  <c r="P8054" i="3"/>
  <c r="P8055" i="3"/>
  <c r="P8056" i="3"/>
  <c r="P8057" i="3"/>
  <c r="P8058" i="3"/>
  <c r="P8059" i="3"/>
  <c r="P8060" i="3"/>
  <c r="P8061" i="3"/>
  <c r="P8062" i="3"/>
  <c r="P8063" i="3"/>
  <c r="P8064" i="3"/>
  <c r="P8065" i="3"/>
  <c r="P8066" i="3"/>
  <c r="P8067" i="3"/>
  <c r="P8068" i="3"/>
  <c r="P8069" i="3"/>
  <c r="P8070" i="3"/>
  <c r="P8071" i="3"/>
  <c r="P8072" i="3"/>
  <c r="P8073" i="3"/>
  <c r="P8074" i="3"/>
  <c r="P8075" i="3"/>
  <c r="P8076" i="3"/>
  <c r="P8077" i="3"/>
  <c r="P8078" i="3"/>
  <c r="P8079" i="3"/>
  <c r="P8080" i="3"/>
  <c r="P8081" i="3"/>
  <c r="P8082" i="3"/>
  <c r="P8083" i="3"/>
  <c r="P8084" i="3"/>
  <c r="P8085" i="3"/>
  <c r="P8086" i="3"/>
  <c r="P8087" i="3"/>
  <c r="P8088" i="3"/>
  <c r="P8089" i="3"/>
  <c r="P8090" i="3"/>
  <c r="P8091" i="3"/>
  <c r="P8092" i="3"/>
  <c r="P8093" i="3"/>
  <c r="P8094" i="3"/>
  <c r="P8095" i="3"/>
  <c r="P8096" i="3"/>
  <c r="P8097" i="3"/>
  <c r="P8098" i="3"/>
  <c r="P8099" i="3"/>
  <c r="P8100" i="3"/>
  <c r="P8101" i="3"/>
  <c r="P8102" i="3"/>
  <c r="P8103" i="3"/>
  <c r="P8104" i="3"/>
  <c r="P8105" i="3"/>
  <c r="P8106" i="3"/>
  <c r="P8107" i="3"/>
  <c r="P8108" i="3"/>
  <c r="P8109" i="3"/>
  <c r="P8110" i="3"/>
  <c r="P8111" i="3"/>
  <c r="P8112" i="3"/>
  <c r="P8113" i="3"/>
  <c r="P8114" i="3"/>
  <c r="P8115" i="3"/>
  <c r="P8116" i="3"/>
  <c r="P8117" i="3"/>
  <c r="P8118" i="3"/>
  <c r="P8119" i="3"/>
  <c r="P8120" i="3"/>
  <c r="P8121" i="3"/>
  <c r="P8122" i="3"/>
  <c r="P8123" i="3"/>
  <c r="P8124" i="3"/>
  <c r="P8125" i="3"/>
  <c r="P8126" i="3"/>
  <c r="P8127" i="3"/>
  <c r="P8128" i="3"/>
  <c r="P8129" i="3"/>
  <c r="P8130" i="3"/>
  <c r="P8131" i="3"/>
  <c r="P8132" i="3"/>
  <c r="P8133" i="3"/>
  <c r="P8134" i="3"/>
  <c r="P8135" i="3"/>
  <c r="P8136" i="3"/>
  <c r="P8137" i="3"/>
  <c r="P8138" i="3"/>
  <c r="P8139" i="3"/>
  <c r="P8140" i="3"/>
  <c r="P8141" i="3"/>
  <c r="P8142" i="3"/>
  <c r="P8143" i="3"/>
  <c r="P8144" i="3"/>
  <c r="P8145" i="3"/>
  <c r="P8146" i="3"/>
  <c r="P8147" i="3"/>
  <c r="P8148" i="3"/>
  <c r="P8149" i="3"/>
  <c r="P8150" i="3"/>
  <c r="P8151" i="3"/>
  <c r="P8152" i="3"/>
  <c r="P8153" i="3"/>
  <c r="P8154" i="3"/>
  <c r="P8155" i="3"/>
  <c r="P8156" i="3"/>
  <c r="P8157" i="3"/>
  <c r="P8158" i="3"/>
  <c r="P8159" i="3"/>
  <c r="P8160" i="3"/>
  <c r="P8161" i="3"/>
  <c r="P8162" i="3"/>
  <c r="P8163" i="3"/>
  <c r="P8164" i="3"/>
  <c r="P8165" i="3"/>
  <c r="P8166" i="3"/>
  <c r="P8167" i="3"/>
  <c r="P8168" i="3"/>
  <c r="P8169" i="3"/>
  <c r="P8170" i="3"/>
  <c r="P8171" i="3"/>
  <c r="P8172" i="3"/>
  <c r="P8173" i="3"/>
  <c r="P8174" i="3"/>
  <c r="P8175" i="3"/>
  <c r="P8176" i="3"/>
  <c r="P8177" i="3"/>
  <c r="P8178" i="3"/>
  <c r="P8179" i="3"/>
  <c r="P8180" i="3"/>
  <c r="P8181" i="3"/>
  <c r="P8182" i="3"/>
  <c r="P8183" i="3"/>
  <c r="P8184" i="3"/>
  <c r="P8185" i="3"/>
  <c r="P8186" i="3"/>
  <c r="P8187" i="3"/>
  <c r="P8188" i="3"/>
  <c r="P8189" i="3"/>
  <c r="P8190" i="3"/>
  <c r="P8191" i="3"/>
  <c r="P8192" i="3"/>
  <c r="P8193" i="3"/>
  <c r="P8194" i="3"/>
  <c r="P8195" i="3"/>
  <c r="P8196" i="3"/>
  <c r="P8197" i="3"/>
  <c r="P8198" i="3"/>
  <c r="P8199" i="3"/>
  <c r="P8200" i="3"/>
  <c r="P8201" i="3"/>
  <c r="P8202" i="3"/>
  <c r="P8203" i="3"/>
  <c r="P8204" i="3"/>
  <c r="P8205" i="3"/>
  <c r="P8206" i="3"/>
  <c r="P8207" i="3"/>
  <c r="P8208" i="3"/>
  <c r="P8209" i="3"/>
  <c r="P8210" i="3"/>
  <c r="P8211" i="3"/>
  <c r="P8212" i="3"/>
  <c r="P8213" i="3"/>
  <c r="P8214" i="3"/>
  <c r="P8215" i="3"/>
  <c r="P8216" i="3"/>
  <c r="P8217" i="3"/>
  <c r="P8218" i="3"/>
  <c r="P8219" i="3"/>
  <c r="P8220" i="3"/>
  <c r="P8221" i="3"/>
  <c r="P8222" i="3"/>
  <c r="P8223" i="3"/>
  <c r="P8224" i="3"/>
  <c r="P8225" i="3"/>
  <c r="P8226" i="3"/>
  <c r="P8227" i="3"/>
  <c r="P8228" i="3"/>
  <c r="P8229" i="3"/>
  <c r="P8230" i="3"/>
  <c r="P8231" i="3"/>
  <c r="P8232" i="3"/>
  <c r="P8233" i="3"/>
  <c r="P8234" i="3"/>
  <c r="P8235" i="3"/>
  <c r="P8236" i="3"/>
  <c r="P8237" i="3"/>
  <c r="P8238" i="3"/>
  <c r="P8239" i="3"/>
  <c r="P8240" i="3"/>
  <c r="P8241" i="3"/>
  <c r="P8242" i="3"/>
  <c r="P8243" i="3"/>
  <c r="P8244" i="3"/>
  <c r="P8245" i="3"/>
  <c r="P8246" i="3"/>
  <c r="P8247" i="3"/>
  <c r="P8248" i="3"/>
  <c r="P8249" i="3"/>
  <c r="P8250" i="3"/>
  <c r="P8251" i="3"/>
  <c r="P8252" i="3"/>
  <c r="P8253" i="3"/>
  <c r="P8254" i="3"/>
  <c r="P8255" i="3"/>
  <c r="P8256" i="3"/>
  <c r="P8257" i="3"/>
  <c r="P8258" i="3"/>
  <c r="P8259" i="3"/>
  <c r="P8260" i="3"/>
  <c r="P8261" i="3"/>
  <c r="P8262" i="3"/>
  <c r="P8263" i="3"/>
  <c r="P8264" i="3"/>
  <c r="P8265" i="3"/>
  <c r="P8266" i="3"/>
  <c r="P8267" i="3"/>
  <c r="P8268" i="3"/>
  <c r="P8269" i="3"/>
  <c r="P8270" i="3"/>
  <c r="P8271" i="3"/>
  <c r="P8272" i="3"/>
  <c r="P8273" i="3"/>
  <c r="P8274" i="3"/>
  <c r="P8275" i="3"/>
  <c r="P8276" i="3"/>
  <c r="P8277" i="3"/>
  <c r="P8278" i="3"/>
  <c r="P8279" i="3"/>
  <c r="P8280" i="3"/>
  <c r="P8281" i="3"/>
  <c r="P8282" i="3"/>
  <c r="P8283" i="3"/>
  <c r="P8284" i="3"/>
  <c r="P8285" i="3"/>
  <c r="P8286" i="3"/>
  <c r="P8287" i="3"/>
  <c r="P8288" i="3"/>
  <c r="P8289" i="3"/>
  <c r="P8290" i="3"/>
  <c r="P8291" i="3"/>
  <c r="P8292" i="3"/>
  <c r="P8293" i="3"/>
  <c r="P8294" i="3"/>
  <c r="P8295" i="3"/>
  <c r="P8296" i="3"/>
  <c r="P8297" i="3"/>
  <c r="P8298" i="3"/>
  <c r="P8299" i="3"/>
  <c r="P8300" i="3"/>
  <c r="P8301" i="3"/>
  <c r="P8302" i="3"/>
  <c r="P8303" i="3"/>
  <c r="P8304" i="3"/>
  <c r="P8305" i="3"/>
  <c r="P8306" i="3"/>
  <c r="P8307" i="3"/>
  <c r="P8308" i="3"/>
  <c r="P8309" i="3"/>
  <c r="P8310" i="3"/>
  <c r="P8311" i="3"/>
  <c r="P8312" i="3"/>
  <c r="P8313" i="3"/>
  <c r="P8314" i="3"/>
  <c r="P8315" i="3"/>
  <c r="P8316" i="3"/>
  <c r="P8317" i="3"/>
  <c r="P8318" i="3"/>
  <c r="P8319" i="3"/>
  <c r="P8320" i="3"/>
  <c r="P8321" i="3"/>
  <c r="P8322" i="3"/>
  <c r="P8323" i="3"/>
  <c r="P8324" i="3"/>
  <c r="P8325" i="3"/>
  <c r="P8326" i="3"/>
  <c r="P8327" i="3"/>
  <c r="P8328" i="3"/>
  <c r="P8329" i="3"/>
  <c r="P8330" i="3"/>
  <c r="P8331" i="3"/>
  <c r="P8332" i="3"/>
  <c r="P8333" i="3"/>
  <c r="P8334" i="3"/>
  <c r="P8335" i="3"/>
  <c r="P8336" i="3"/>
  <c r="P8337" i="3"/>
  <c r="P8338" i="3"/>
  <c r="P8339" i="3"/>
  <c r="P8340" i="3"/>
  <c r="P8341" i="3"/>
  <c r="P8342" i="3"/>
  <c r="P8343" i="3"/>
  <c r="P8344" i="3"/>
  <c r="P8345" i="3"/>
  <c r="P8346" i="3"/>
  <c r="P8347" i="3"/>
  <c r="P8348" i="3"/>
  <c r="P8349" i="3"/>
  <c r="P8350" i="3"/>
  <c r="P8351" i="3"/>
  <c r="P8352" i="3"/>
  <c r="P8353" i="3"/>
  <c r="P8354" i="3"/>
  <c r="P8355" i="3"/>
  <c r="P8356" i="3"/>
  <c r="P8357" i="3"/>
  <c r="P8358" i="3"/>
  <c r="P8359" i="3"/>
  <c r="P8360" i="3"/>
  <c r="P8361" i="3"/>
  <c r="P8362" i="3"/>
  <c r="P8363" i="3"/>
  <c r="P8364" i="3"/>
  <c r="P8365" i="3"/>
  <c r="P8366" i="3"/>
  <c r="P8367" i="3"/>
  <c r="P8368" i="3"/>
  <c r="P8369" i="3"/>
  <c r="P8370" i="3"/>
  <c r="P8371" i="3"/>
  <c r="P8372" i="3"/>
  <c r="P8373" i="3"/>
  <c r="P8374" i="3"/>
  <c r="P8375" i="3"/>
  <c r="P8376" i="3"/>
  <c r="P8377" i="3"/>
  <c r="P8378" i="3"/>
  <c r="P8379" i="3"/>
  <c r="P8380" i="3"/>
  <c r="P8381" i="3"/>
  <c r="P8382" i="3"/>
  <c r="P8383" i="3"/>
  <c r="P8384" i="3"/>
  <c r="P8385" i="3"/>
  <c r="P8386" i="3"/>
  <c r="P8387" i="3"/>
  <c r="P8388" i="3"/>
  <c r="P8389" i="3"/>
  <c r="P8390" i="3"/>
  <c r="P8391" i="3"/>
  <c r="P8392" i="3"/>
  <c r="P8393" i="3"/>
  <c r="P8394" i="3"/>
  <c r="P8395" i="3"/>
  <c r="P8396" i="3"/>
  <c r="P8397" i="3"/>
  <c r="P8398" i="3"/>
  <c r="P8399" i="3"/>
  <c r="P8400" i="3"/>
  <c r="P8401" i="3"/>
  <c r="P8402" i="3"/>
  <c r="P8403" i="3"/>
  <c r="P8404" i="3"/>
  <c r="P8405" i="3"/>
  <c r="P8406" i="3"/>
  <c r="P8407" i="3"/>
  <c r="P8408" i="3"/>
  <c r="P8409" i="3"/>
  <c r="P8410" i="3"/>
  <c r="P8411" i="3"/>
  <c r="P8412" i="3"/>
  <c r="P8413" i="3"/>
  <c r="P8414" i="3"/>
  <c r="P8415" i="3"/>
  <c r="P8416" i="3"/>
  <c r="P8417" i="3"/>
  <c r="P8418" i="3"/>
  <c r="P8419" i="3"/>
  <c r="P8420" i="3"/>
  <c r="P8421" i="3"/>
  <c r="P8422" i="3"/>
  <c r="P8423" i="3"/>
  <c r="P8424" i="3"/>
  <c r="P8425" i="3"/>
  <c r="P8426" i="3"/>
  <c r="P8427" i="3"/>
  <c r="P8428" i="3"/>
  <c r="P8429" i="3"/>
  <c r="P8430" i="3"/>
  <c r="P8431" i="3"/>
  <c r="P8432" i="3"/>
  <c r="P8433" i="3"/>
  <c r="P8434" i="3"/>
  <c r="P8435" i="3"/>
  <c r="P8436" i="3"/>
  <c r="P8437" i="3"/>
  <c r="P8438" i="3"/>
  <c r="P8439" i="3"/>
  <c r="P8440" i="3"/>
  <c r="P8441" i="3"/>
  <c r="P8442" i="3"/>
  <c r="P8443" i="3"/>
  <c r="P8444" i="3"/>
  <c r="P8445" i="3"/>
  <c r="P8446" i="3"/>
  <c r="P8447" i="3"/>
  <c r="P8448" i="3"/>
  <c r="P8449" i="3"/>
  <c r="P8450" i="3"/>
  <c r="P8451" i="3"/>
  <c r="P8452" i="3"/>
  <c r="P8453" i="3"/>
  <c r="P8454" i="3"/>
  <c r="P8455" i="3"/>
  <c r="P8456" i="3"/>
  <c r="P8457" i="3"/>
  <c r="P8458" i="3"/>
  <c r="P8459" i="3"/>
  <c r="P8460" i="3"/>
  <c r="P8461" i="3"/>
  <c r="P8462" i="3"/>
  <c r="P8463" i="3"/>
  <c r="P8464" i="3"/>
  <c r="P8465" i="3"/>
  <c r="P8466" i="3"/>
  <c r="P8467" i="3"/>
  <c r="P8468" i="3"/>
  <c r="P8469" i="3"/>
  <c r="P8470" i="3"/>
  <c r="P8471" i="3"/>
  <c r="P8472" i="3"/>
  <c r="P8473" i="3"/>
  <c r="P8474" i="3"/>
  <c r="P8475" i="3"/>
  <c r="P8476" i="3"/>
  <c r="P8477" i="3"/>
  <c r="P8478" i="3"/>
  <c r="P8479" i="3"/>
  <c r="P8480" i="3"/>
  <c r="P8481" i="3"/>
  <c r="P8482" i="3"/>
  <c r="P8483" i="3"/>
  <c r="P8484" i="3"/>
  <c r="P8485" i="3"/>
  <c r="P8486" i="3"/>
  <c r="P8487" i="3"/>
  <c r="P8488" i="3"/>
  <c r="P8489" i="3"/>
  <c r="P8490" i="3"/>
  <c r="P8491" i="3"/>
  <c r="P8492" i="3"/>
  <c r="P8493" i="3"/>
  <c r="P8494" i="3"/>
  <c r="P8495" i="3"/>
  <c r="P8496" i="3"/>
  <c r="P8497" i="3"/>
  <c r="P8498" i="3"/>
  <c r="P8499" i="3"/>
  <c r="P8500" i="3"/>
  <c r="P8501" i="3"/>
  <c r="P8502" i="3"/>
  <c r="P8503" i="3"/>
  <c r="P8504" i="3"/>
  <c r="P8505" i="3"/>
  <c r="P8506" i="3"/>
  <c r="P8507" i="3"/>
  <c r="P8508" i="3"/>
  <c r="P8509" i="3"/>
  <c r="P8510" i="3"/>
  <c r="P8511" i="3"/>
  <c r="P8512" i="3"/>
  <c r="P8513" i="3"/>
  <c r="P8514" i="3"/>
  <c r="P8515" i="3"/>
  <c r="P8516" i="3"/>
  <c r="P8517" i="3"/>
  <c r="P8518" i="3"/>
  <c r="P8519" i="3"/>
  <c r="P8520" i="3"/>
  <c r="P8521" i="3"/>
  <c r="P8522" i="3"/>
  <c r="P8523" i="3"/>
  <c r="P8524" i="3"/>
  <c r="P8525" i="3"/>
  <c r="P8526" i="3"/>
  <c r="P8527" i="3"/>
  <c r="P8528" i="3"/>
  <c r="P8529" i="3"/>
  <c r="P8530" i="3"/>
  <c r="P8531" i="3"/>
  <c r="P8532" i="3"/>
  <c r="P8533" i="3"/>
  <c r="P8534" i="3"/>
  <c r="P8535" i="3"/>
  <c r="P8536" i="3"/>
  <c r="P8537" i="3"/>
  <c r="P8538" i="3"/>
  <c r="P8539" i="3"/>
  <c r="P8540" i="3"/>
  <c r="P8541" i="3"/>
  <c r="P8542" i="3"/>
  <c r="P8543" i="3"/>
  <c r="P8544" i="3"/>
  <c r="P8545" i="3"/>
  <c r="P8546" i="3"/>
  <c r="P8547" i="3"/>
  <c r="P8548" i="3"/>
  <c r="P8549" i="3"/>
  <c r="P8550" i="3"/>
  <c r="P8551" i="3"/>
  <c r="P8552" i="3"/>
  <c r="P8553" i="3"/>
  <c r="P8554" i="3"/>
  <c r="P8555" i="3"/>
  <c r="P8556" i="3"/>
  <c r="P8557" i="3"/>
  <c r="P8558" i="3"/>
  <c r="P8559" i="3"/>
  <c r="P8560" i="3"/>
  <c r="P8561" i="3"/>
  <c r="P8562" i="3"/>
  <c r="P8563" i="3"/>
  <c r="P8564" i="3"/>
  <c r="P8565" i="3"/>
  <c r="P8566" i="3"/>
  <c r="P8567" i="3"/>
  <c r="P8568" i="3"/>
  <c r="P8569" i="3"/>
  <c r="P8570" i="3"/>
  <c r="P8571" i="3"/>
  <c r="P8572" i="3"/>
  <c r="P8573" i="3"/>
  <c r="P8574" i="3"/>
  <c r="P8575" i="3"/>
  <c r="P8576" i="3"/>
  <c r="P8577" i="3"/>
  <c r="P8578" i="3"/>
  <c r="P8579" i="3"/>
  <c r="P8580" i="3"/>
  <c r="P8581" i="3"/>
  <c r="P8582" i="3"/>
  <c r="P8583" i="3"/>
  <c r="P8584" i="3"/>
  <c r="P8585" i="3"/>
  <c r="P8586" i="3"/>
  <c r="P8587" i="3"/>
  <c r="P8588" i="3"/>
  <c r="P8589" i="3"/>
  <c r="P8590" i="3"/>
  <c r="P8591" i="3"/>
  <c r="P8592" i="3"/>
  <c r="P8593" i="3"/>
  <c r="P8594" i="3"/>
  <c r="P8595" i="3"/>
  <c r="P8596" i="3"/>
  <c r="P8597" i="3"/>
  <c r="P8598" i="3"/>
  <c r="P8599" i="3"/>
  <c r="P8600" i="3"/>
  <c r="P8601" i="3"/>
  <c r="P8602" i="3"/>
  <c r="P8603" i="3"/>
  <c r="P8604" i="3"/>
  <c r="P8605" i="3"/>
  <c r="P8606" i="3"/>
  <c r="P8607" i="3"/>
  <c r="P8608" i="3"/>
  <c r="P8609" i="3"/>
  <c r="P8610" i="3"/>
  <c r="P8611" i="3"/>
  <c r="P8612" i="3"/>
  <c r="P8613" i="3"/>
  <c r="P8614" i="3"/>
  <c r="P8615" i="3"/>
  <c r="P8616" i="3"/>
  <c r="P8617" i="3"/>
  <c r="P8618" i="3"/>
  <c r="P8619" i="3"/>
  <c r="P8620" i="3"/>
  <c r="P8621" i="3"/>
  <c r="P8622" i="3"/>
  <c r="P8623" i="3"/>
  <c r="P8624" i="3"/>
  <c r="P8625" i="3"/>
  <c r="P8626" i="3"/>
  <c r="P8627" i="3"/>
  <c r="P8628" i="3"/>
  <c r="P8629" i="3"/>
  <c r="P8630" i="3"/>
  <c r="P8631" i="3"/>
  <c r="P8632" i="3"/>
  <c r="P8633" i="3"/>
  <c r="P8634" i="3"/>
  <c r="P8635" i="3"/>
  <c r="P8636" i="3"/>
  <c r="P8637" i="3"/>
  <c r="P8638" i="3"/>
  <c r="P8639" i="3"/>
  <c r="P8640" i="3"/>
  <c r="P8641" i="3"/>
  <c r="P8642" i="3"/>
  <c r="P8643" i="3"/>
  <c r="P8644" i="3"/>
  <c r="P8645" i="3"/>
  <c r="P8646" i="3"/>
  <c r="P8647" i="3"/>
  <c r="P8648" i="3"/>
  <c r="P8649" i="3"/>
  <c r="P8650" i="3"/>
  <c r="P8651" i="3"/>
  <c r="P8652" i="3"/>
  <c r="P8653" i="3"/>
  <c r="P8654" i="3"/>
  <c r="P8655" i="3"/>
  <c r="P8656" i="3"/>
  <c r="P8657" i="3"/>
  <c r="P8658" i="3"/>
  <c r="P8659" i="3"/>
  <c r="P8660" i="3"/>
  <c r="P8661" i="3"/>
  <c r="P8662" i="3"/>
  <c r="P8663" i="3"/>
  <c r="P8664" i="3"/>
  <c r="P8665" i="3"/>
  <c r="P8666" i="3"/>
  <c r="P8667" i="3"/>
  <c r="P8668" i="3"/>
  <c r="P8669" i="3"/>
  <c r="P8670" i="3"/>
  <c r="P8671" i="3"/>
  <c r="P8672" i="3"/>
  <c r="P8673" i="3"/>
  <c r="P8674" i="3"/>
  <c r="P8675" i="3"/>
  <c r="P8676" i="3"/>
  <c r="P8677" i="3"/>
  <c r="P8678" i="3"/>
  <c r="P8679" i="3"/>
  <c r="P8680" i="3"/>
  <c r="P8681" i="3"/>
  <c r="P8682" i="3"/>
  <c r="P8683" i="3"/>
  <c r="P8684" i="3"/>
  <c r="P8685" i="3"/>
  <c r="P8686" i="3"/>
  <c r="P8687" i="3"/>
  <c r="P8688" i="3"/>
  <c r="P8689" i="3"/>
  <c r="P8690" i="3"/>
  <c r="P8691" i="3"/>
  <c r="P8692" i="3"/>
  <c r="P8693" i="3"/>
  <c r="P8694" i="3"/>
  <c r="P8695" i="3"/>
  <c r="P8696" i="3"/>
  <c r="P8697" i="3"/>
  <c r="P8698" i="3"/>
  <c r="P8699" i="3"/>
  <c r="P8700" i="3"/>
  <c r="P8701" i="3"/>
  <c r="P8702" i="3"/>
  <c r="P8703" i="3"/>
  <c r="P8704" i="3"/>
  <c r="P8705" i="3"/>
  <c r="P8706" i="3"/>
  <c r="P8707" i="3"/>
  <c r="P8708" i="3"/>
  <c r="P8709" i="3"/>
  <c r="P8710" i="3"/>
  <c r="P8711" i="3"/>
  <c r="P8712" i="3"/>
  <c r="P8713" i="3"/>
  <c r="P8714" i="3"/>
  <c r="P8715" i="3"/>
  <c r="P8716" i="3"/>
  <c r="P8717" i="3"/>
  <c r="P8718" i="3"/>
  <c r="P8719" i="3"/>
  <c r="P8720" i="3"/>
  <c r="P8721" i="3"/>
  <c r="P8722" i="3"/>
  <c r="P8723" i="3"/>
  <c r="P8724" i="3"/>
  <c r="P8725" i="3"/>
  <c r="P8726" i="3"/>
  <c r="P8727" i="3"/>
  <c r="P8728" i="3"/>
  <c r="P8729" i="3"/>
  <c r="P8730" i="3"/>
  <c r="P8731" i="3"/>
  <c r="P8732" i="3"/>
  <c r="P8733" i="3"/>
  <c r="P8734" i="3"/>
  <c r="P8735" i="3"/>
  <c r="P8736" i="3"/>
  <c r="P8737" i="3"/>
  <c r="P8738" i="3"/>
  <c r="P8739" i="3"/>
  <c r="P8740" i="3"/>
  <c r="P8741" i="3"/>
  <c r="P8742" i="3"/>
  <c r="P8743" i="3"/>
  <c r="P8744" i="3"/>
  <c r="P8745" i="3"/>
  <c r="P8746" i="3"/>
  <c r="P8747" i="3"/>
  <c r="P8748" i="3"/>
  <c r="P8749" i="3"/>
  <c r="P8750" i="3"/>
  <c r="P8751" i="3"/>
  <c r="P8752" i="3"/>
  <c r="P8753" i="3"/>
  <c r="P8754" i="3"/>
  <c r="P8755" i="3"/>
  <c r="P8756" i="3"/>
  <c r="P8757" i="3"/>
  <c r="P8758" i="3"/>
  <c r="P8759" i="3"/>
  <c r="P8760" i="3"/>
  <c r="P8761" i="3"/>
  <c r="P8762" i="3"/>
  <c r="P8763" i="3"/>
  <c r="P8764" i="3"/>
  <c r="P8765" i="3"/>
  <c r="P8766" i="3"/>
  <c r="P8767" i="3"/>
  <c r="P8768" i="3"/>
  <c r="P8769" i="3"/>
  <c r="P8770" i="3"/>
  <c r="P8771" i="3"/>
  <c r="P8772" i="3"/>
  <c r="P8773" i="3"/>
  <c r="P8774" i="3"/>
  <c r="P8775" i="3"/>
  <c r="P8776" i="3"/>
  <c r="P8777" i="3"/>
  <c r="P8778" i="3"/>
  <c r="P8779" i="3"/>
  <c r="P8780" i="3"/>
  <c r="P8781" i="3"/>
  <c r="P8782" i="3"/>
  <c r="P8783" i="3"/>
  <c r="P8784" i="3"/>
  <c r="P8785" i="3"/>
  <c r="P8786" i="3"/>
  <c r="P8787" i="3"/>
  <c r="P8788" i="3"/>
  <c r="P8789" i="3"/>
  <c r="P8790" i="3"/>
  <c r="P8791" i="3"/>
  <c r="P8792" i="3"/>
  <c r="P8793" i="3"/>
  <c r="P8794" i="3"/>
  <c r="P8795" i="3"/>
  <c r="P8796" i="3"/>
  <c r="P8797" i="3"/>
  <c r="P8798" i="3"/>
  <c r="P8799" i="3"/>
  <c r="P8800" i="3"/>
  <c r="P8801" i="3"/>
  <c r="P8802" i="3"/>
  <c r="P8803" i="3"/>
  <c r="P8804" i="3"/>
  <c r="P8805" i="3"/>
  <c r="P8806" i="3"/>
  <c r="P8807" i="3"/>
  <c r="P8808" i="3"/>
  <c r="P8809" i="3"/>
  <c r="P8810" i="3"/>
  <c r="P8811" i="3"/>
  <c r="P8812" i="3"/>
  <c r="P8813" i="3"/>
  <c r="P8814" i="3"/>
  <c r="P8815" i="3"/>
  <c r="P8816" i="3"/>
  <c r="P8817" i="3"/>
  <c r="P8818" i="3"/>
  <c r="P8819" i="3"/>
  <c r="P8820" i="3"/>
  <c r="P8821" i="3"/>
  <c r="P8822" i="3"/>
  <c r="P8823" i="3"/>
  <c r="P8824" i="3"/>
  <c r="P8825" i="3"/>
  <c r="P8826" i="3"/>
  <c r="P8827" i="3"/>
  <c r="P8828" i="3"/>
  <c r="P8829" i="3"/>
  <c r="P8830" i="3"/>
  <c r="P8831" i="3"/>
  <c r="P8832" i="3"/>
  <c r="P8833" i="3"/>
  <c r="P8834" i="3"/>
  <c r="P8835" i="3"/>
  <c r="P8836" i="3"/>
  <c r="P8837" i="3"/>
  <c r="P8838" i="3"/>
  <c r="P8839" i="3"/>
  <c r="P8840" i="3"/>
  <c r="P8841" i="3"/>
  <c r="P8842" i="3"/>
  <c r="P8843" i="3"/>
  <c r="P8844" i="3"/>
  <c r="P8845" i="3"/>
  <c r="P8846" i="3"/>
  <c r="P8847" i="3"/>
  <c r="P8848" i="3"/>
  <c r="P8849" i="3"/>
  <c r="P8850" i="3"/>
  <c r="P8851" i="3"/>
  <c r="P8852" i="3"/>
  <c r="P8853" i="3"/>
  <c r="P8854" i="3"/>
  <c r="P8855" i="3"/>
  <c r="P8856" i="3"/>
  <c r="P8857" i="3"/>
  <c r="P8858" i="3"/>
  <c r="P8859" i="3"/>
  <c r="P8860" i="3"/>
  <c r="P8861" i="3"/>
  <c r="P8862" i="3"/>
  <c r="P8863" i="3"/>
  <c r="P8864" i="3"/>
  <c r="P8865" i="3"/>
  <c r="P8866" i="3"/>
  <c r="P8867" i="3"/>
  <c r="P8868" i="3"/>
  <c r="P8869" i="3"/>
  <c r="P8870" i="3"/>
  <c r="P8871" i="3"/>
  <c r="P8872" i="3"/>
  <c r="P8873" i="3"/>
  <c r="P8874" i="3"/>
  <c r="P8875" i="3"/>
  <c r="P8876" i="3"/>
  <c r="P8877" i="3"/>
  <c r="P8878" i="3"/>
  <c r="P8879" i="3"/>
  <c r="P8880" i="3"/>
  <c r="P8881" i="3"/>
  <c r="P8882" i="3"/>
  <c r="P8883" i="3"/>
  <c r="P8884" i="3"/>
  <c r="P8885" i="3"/>
  <c r="P8886" i="3"/>
  <c r="P8887" i="3"/>
  <c r="P8888" i="3"/>
  <c r="P8889" i="3"/>
  <c r="P8890" i="3"/>
  <c r="P8891" i="3"/>
  <c r="P8892" i="3"/>
  <c r="P8893" i="3"/>
  <c r="P8894" i="3"/>
  <c r="P8895" i="3"/>
  <c r="P8896" i="3"/>
  <c r="P8897" i="3"/>
  <c r="P8898" i="3"/>
  <c r="P8899" i="3"/>
  <c r="P8900" i="3"/>
  <c r="P8901" i="3"/>
  <c r="P8902" i="3"/>
  <c r="P8903" i="3"/>
  <c r="P8904" i="3"/>
  <c r="P8905" i="3"/>
  <c r="P8906" i="3"/>
  <c r="P8907" i="3"/>
  <c r="P8908" i="3"/>
  <c r="P8909" i="3"/>
  <c r="P8910" i="3"/>
  <c r="P8911" i="3"/>
  <c r="P8912" i="3"/>
  <c r="P8913" i="3"/>
  <c r="P8914" i="3"/>
  <c r="P8915" i="3"/>
  <c r="P8916" i="3"/>
  <c r="P8917" i="3"/>
  <c r="P8918" i="3"/>
  <c r="P8919" i="3"/>
  <c r="P8920" i="3"/>
  <c r="P8921" i="3"/>
  <c r="P8922" i="3"/>
  <c r="P8923" i="3"/>
  <c r="P8924" i="3"/>
  <c r="P8925" i="3"/>
  <c r="P8926" i="3"/>
  <c r="P8927" i="3"/>
  <c r="P8928" i="3"/>
  <c r="P8929" i="3"/>
  <c r="P8930" i="3"/>
  <c r="P8931" i="3"/>
  <c r="P8932" i="3"/>
  <c r="P8933" i="3"/>
  <c r="P8934" i="3"/>
  <c r="P8935" i="3"/>
  <c r="P8936" i="3"/>
  <c r="P8937" i="3"/>
  <c r="P8938" i="3"/>
  <c r="P8939" i="3"/>
  <c r="P8940" i="3"/>
  <c r="P8941" i="3"/>
  <c r="P8942" i="3"/>
  <c r="P8943" i="3"/>
  <c r="P8944" i="3"/>
  <c r="P8945" i="3"/>
  <c r="P8946" i="3"/>
  <c r="P8947" i="3"/>
  <c r="P8948" i="3"/>
  <c r="P8949" i="3"/>
  <c r="P8950" i="3"/>
  <c r="P8951" i="3"/>
  <c r="P8952" i="3"/>
  <c r="P8953" i="3"/>
  <c r="P8954" i="3"/>
  <c r="P8955" i="3"/>
  <c r="P8956" i="3"/>
  <c r="P8957" i="3"/>
  <c r="P8958" i="3"/>
  <c r="P8959" i="3"/>
  <c r="P8960" i="3"/>
  <c r="P8961" i="3"/>
  <c r="P8962" i="3"/>
  <c r="P8963" i="3"/>
  <c r="P8964" i="3"/>
  <c r="P8965" i="3"/>
  <c r="P8966" i="3"/>
  <c r="P8967" i="3"/>
  <c r="P8968" i="3"/>
  <c r="P8969" i="3"/>
  <c r="P8970" i="3"/>
  <c r="P8971" i="3"/>
  <c r="P8972" i="3"/>
  <c r="P8973" i="3"/>
  <c r="P8974" i="3"/>
  <c r="P8975" i="3"/>
  <c r="P8976" i="3"/>
  <c r="P8977" i="3"/>
  <c r="P8978" i="3"/>
  <c r="P8979" i="3"/>
  <c r="P8980" i="3"/>
  <c r="P8981" i="3"/>
  <c r="P8982" i="3"/>
  <c r="P8983" i="3"/>
  <c r="P8984" i="3"/>
  <c r="P8985" i="3"/>
  <c r="P8986" i="3"/>
  <c r="P8987" i="3"/>
  <c r="P8988" i="3"/>
  <c r="P8989" i="3"/>
  <c r="P8990" i="3"/>
  <c r="P8991" i="3"/>
  <c r="P8992" i="3"/>
  <c r="P8993" i="3"/>
  <c r="P8994" i="3"/>
  <c r="P8995" i="3"/>
  <c r="P8996" i="3"/>
  <c r="P8997" i="3"/>
  <c r="P8998" i="3"/>
  <c r="P8999" i="3"/>
  <c r="P9000" i="3"/>
  <c r="P9001" i="3"/>
  <c r="P9002" i="3"/>
  <c r="P9003" i="3"/>
  <c r="P9004" i="3"/>
  <c r="P9005" i="3"/>
  <c r="P9006" i="3"/>
  <c r="P9007" i="3"/>
  <c r="P9008" i="3"/>
  <c r="P9009" i="3"/>
  <c r="P9010" i="3"/>
  <c r="P9011" i="3"/>
  <c r="P9012" i="3"/>
  <c r="P9013" i="3"/>
  <c r="P9014" i="3"/>
  <c r="P9015" i="3"/>
  <c r="P9016" i="3"/>
  <c r="P9017" i="3"/>
  <c r="P9018" i="3"/>
  <c r="P9019" i="3"/>
  <c r="P9020" i="3"/>
  <c r="P9021" i="3"/>
  <c r="P9022" i="3"/>
  <c r="P9023" i="3"/>
  <c r="P9024" i="3"/>
  <c r="P9025" i="3"/>
  <c r="P9026" i="3"/>
  <c r="P9027" i="3"/>
  <c r="P9028" i="3"/>
  <c r="P9029" i="3"/>
  <c r="P9030" i="3"/>
  <c r="P9031" i="3"/>
  <c r="P9032" i="3"/>
  <c r="P9033" i="3"/>
  <c r="P9034" i="3"/>
  <c r="P9035" i="3"/>
  <c r="P9036" i="3"/>
  <c r="P9037" i="3"/>
  <c r="P9038" i="3"/>
  <c r="P9039" i="3"/>
  <c r="P9040" i="3"/>
  <c r="P9041" i="3"/>
  <c r="P9042" i="3"/>
  <c r="P9043" i="3"/>
  <c r="P9044" i="3"/>
  <c r="P9045" i="3"/>
  <c r="P9046" i="3"/>
  <c r="P9047" i="3"/>
  <c r="P9048" i="3"/>
  <c r="P9049" i="3"/>
  <c r="P9050" i="3"/>
  <c r="P9051" i="3"/>
  <c r="P9052" i="3"/>
  <c r="P9053" i="3"/>
  <c r="P9054" i="3"/>
  <c r="P9055" i="3"/>
  <c r="P9056" i="3"/>
  <c r="P9057" i="3"/>
  <c r="P9058" i="3"/>
  <c r="P9059" i="3"/>
  <c r="P9060" i="3"/>
  <c r="P9061" i="3"/>
  <c r="P9062" i="3"/>
  <c r="P9063" i="3"/>
  <c r="P9064" i="3"/>
  <c r="P9065" i="3"/>
  <c r="P9066" i="3"/>
  <c r="P9067" i="3"/>
  <c r="P9068" i="3"/>
  <c r="P9069" i="3"/>
  <c r="P9070" i="3"/>
  <c r="P9071" i="3"/>
  <c r="P9072" i="3"/>
  <c r="P9073" i="3"/>
  <c r="P9074" i="3"/>
  <c r="P9075" i="3"/>
  <c r="P9076" i="3"/>
  <c r="P9077" i="3"/>
  <c r="P9078" i="3"/>
  <c r="P9079" i="3"/>
  <c r="P9080" i="3"/>
  <c r="P9081" i="3"/>
  <c r="P9082" i="3"/>
  <c r="P9083" i="3"/>
  <c r="P9084" i="3"/>
  <c r="P9085" i="3"/>
  <c r="P9086" i="3"/>
  <c r="P9087" i="3"/>
  <c r="P9088" i="3"/>
  <c r="P9089" i="3"/>
  <c r="P9090" i="3"/>
  <c r="P9091" i="3"/>
  <c r="P9092" i="3"/>
  <c r="P9093" i="3"/>
  <c r="P9094" i="3"/>
  <c r="P9095" i="3"/>
  <c r="P9096" i="3"/>
  <c r="P9097" i="3"/>
  <c r="P9098" i="3"/>
  <c r="P9099" i="3"/>
  <c r="P9100" i="3"/>
  <c r="P9101" i="3"/>
  <c r="P9102" i="3"/>
  <c r="P9103" i="3"/>
  <c r="P9104" i="3"/>
  <c r="P9105" i="3"/>
  <c r="P9106" i="3"/>
  <c r="P9107" i="3"/>
  <c r="P9108" i="3"/>
  <c r="P9109" i="3"/>
  <c r="P9110" i="3"/>
  <c r="P9111" i="3"/>
  <c r="P9112" i="3"/>
  <c r="P9113" i="3"/>
  <c r="P9114" i="3"/>
  <c r="P9115" i="3"/>
  <c r="P9116" i="3"/>
  <c r="P9117" i="3"/>
  <c r="P9118" i="3"/>
  <c r="P9119" i="3"/>
  <c r="P9120" i="3"/>
  <c r="P9121" i="3"/>
  <c r="P9122" i="3"/>
  <c r="P9123" i="3"/>
  <c r="P9124" i="3"/>
  <c r="P9125" i="3"/>
  <c r="P9126" i="3"/>
  <c r="P9127" i="3"/>
  <c r="P9128" i="3"/>
  <c r="P9129" i="3"/>
  <c r="P9130" i="3"/>
  <c r="P9131" i="3"/>
  <c r="P9132" i="3"/>
  <c r="P9133" i="3"/>
  <c r="P9134" i="3"/>
  <c r="P9135" i="3"/>
  <c r="P9136" i="3"/>
  <c r="P9137" i="3"/>
  <c r="P9138" i="3"/>
  <c r="P9139" i="3"/>
  <c r="P9140" i="3"/>
  <c r="P9141" i="3"/>
  <c r="P9142" i="3"/>
  <c r="P9143" i="3"/>
  <c r="P9144" i="3"/>
  <c r="P9145" i="3"/>
  <c r="P9146" i="3"/>
  <c r="P9147" i="3"/>
  <c r="P9148" i="3"/>
  <c r="P9149" i="3"/>
  <c r="P9150" i="3"/>
  <c r="P9151" i="3"/>
  <c r="P9152" i="3"/>
  <c r="P9153" i="3"/>
  <c r="P9154" i="3"/>
  <c r="P9155" i="3"/>
  <c r="P9156" i="3"/>
  <c r="P9157" i="3"/>
  <c r="P9158" i="3"/>
  <c r="P9159" i="3"/>
  <c r="P9160" i="3"/>
  <c r="P9161" i="3"/>
  <c r="P9162" i="3"/>
  <c r="P9163" i="3"/>
  <c r="P9164" i="3"/>
  <c r="P9165" i="3"/>
  <c r="P9166" i="3"/>
  <c r="P9167" i="3"/>
  <c r="P9168" i="3"/>
  <c r="P9169" i="3"/>
  <c r="P9170" i="3"/>
  <c r="P9171" i="3"/>
  <c r="P9172" i="3"/>
  <c r="P9173" i="3"/>
  <c r="P9174" i="3"/>
  <c r="P9175" i="3"/>
  <c r="P9176" i="3"/>
  <c r="P9177" i="3"/>
  <c r="P9178" i="3"/>
  <c r="P9179" i="3"/>
  <c r="P9180" i="3"/>
  <c r="P9181" i="3"/>
  <c r="P9182" i="3"/>
  <c r="P9183" i="3"/>
  <c r="P9184" i="3"/>
  <c r="P9185" i="3"/>
  <c r="P9186" i="3"/>
  <c r="P9187" i="3"/>
  <c r="P9188" i="3"/>
  <c r="P9189" i="3"/>
  <c r="P9190" i="3"/>
  <c r="P9191" i="3"/>
  <c r="P9192" i="3"/>
  <c r="P9193" i="3"/>
  <c r="P9194" i="3"/>
  <c r="P9195" i="3"/>
  <c r="P9196" i="3"/>
  <c r="P9197" i="3"/>
  <c r="P9198" i="3"/>
  <c r="P9199" i="3"/>
  <c r="P9200" i="3"/>
  <c r="P9201" i="3"/>
  <c r="P9202" i="3"/>
  <c r="P9203" i="3"/>
  <c r="P9204" i="3"/>
  <c r="P9205" i="3"/>
  <c r="P9206" i="3"/>
  <c r="P9207" i="3"/>
  <c r="P9208" i="3"/>
  <c r="P9209" i="3"/>
  <c r="P9210" i="3"/>
  <c r="P9211" i="3"/>
  <c r="P9212" i="3"/>
  <c r="P9213" i="3"/>
  <c r="P9214" i="3"/>
  <c r="P9215" i="3"/>
  <c r="P9216" i="3"/>
  <c r="P9217" i="3"/>
  <c r="P9218" i="3"/>
  <c r="P9219" i="3"/>
  <c r="P9220" i="3"/>
  <c r="P9221" i="3"/>
  <c r="P9222" i="3"/>
  <c r="P9223" i="3"/>
  <c r="P9224" i="3"/>
  <c r="P9225" i="3"/>
  <c r="P9226" i="3"/>
  <c r="P9227" i="3"/>
  <c r="P9228" i="3"/>
  <c r="P9229" i="3"/>
  <c r="P9230" i="3"/>
  <c r="P9231" i="3"/>
  <c r="P9232" i="3"/>
  <c r="P9233" i="3"/>
  <c r="P9234" i="3"/>
  <c r="P9235" i="3"/>
  <c r="P9236" i="3"/>
  <c r="P9237" i="3"/>
  <c r="P9238" i="3"/>
  <c r="P9239" i="3"/>
  <c r="P9240" i="3"/>
  <c r="P9241" i="3"/>
  <c r="P9242" i="3"/>
  <c r="P9243" i="3"/>
  <c r="P9244" i="3"/>
  <c r="P9245" i="3"/>
  <c r="P9246" i="3"/>
  <c r="P9247" i="3"/>
  <c r="P9248" i="3"/>
  <c r="P9249" i="3"/>
  <c r="P9250" i="3"/>
  <c r="P9251" i="3"/>
  <c r="P9252" i="3"/>
  <c r="P9253" i="3"/>
  <c r="P9254" i="3"/>
  <c r="P9255" i="3"/>
  <c r="P9256" i="3"/>
  <c r="P9257" i="3"/>
  <c r="P9258" i="3"/>
  <c r="P9259" i="3"/>
  <c r="P9260" i="3"/>
  <c r="P9261" i="3"/>
  <c r="P9262" i="3"/>
  <c r="P9263" i="3"/>
  <c r="P9264" i="3"/>
  <c r="P9265" i="3"/>
  <c r="P9266" i="3"/>
  <c r="P9267" i="3"/>
  <c r="P9268" i="3"/>
  <c r="P9269" i="3"/>
  <c r="P9270" i="3"/>
  <c r="P9271" i="3"/>
  <c r="P9272" i="3"/>
  <c r="P9273" i="3"/>
  <c r="P9274" i="3"/>
  <c r="P9275" i="3"/>
  <c r="P9276" i="3"/>
  <c r="P9277" i="3"/>
  <c r="P9278" i="3"/>
  <c r="P9279" i="3"/>
  <c r="P9280" i="3"/>
  <c r="P9281" i="3"/>
  <c r="P9282" i="3"/>
  <c r="P9283" i="3"/>
  <c r="P9284" i="3"/>
  <c r="P9285" i="3"/>
  <c r="P9286" i="3"/>
  <c r="P9287" i="3"/>
  <c r="P9288" i="3"/>
  <c r="P9289" i="3"/>
  <c r="P9290" i="3"/>
  <c r="P9291" i="3"/>
  <c r="P9292" i="3"/>
  <c r="P9293" i="3"/>
  <c r="P9294" i="3"/>
  <c r="P9295" i="3"/>
  <c r="P9296" i="3"/>
  <c r="P9297" i="3"/>
  <c r="P9298" i="3"/>
  <c r="P9299" i="3"/>
  <c r="P9300" i="3"/>
  <c r="P9301" i="3"/>
  <c r="P9302" i="3"/>
  <c r="P9303" i="3"/>
  <c r="P9304" i="3"/>
  <c r="P9305" i="3"/>
  <c r="P9306" i="3"/>
  <c r="P9307" i="3"/>
  <c r="P9308" i="3"/>
  <c r="P9309" i="3"/>
  <c r="P9310" i="3"/>
  <c r="P9311" i="3"/>
  <c r="P9312" i="3"/>
  <c r="P9313" i="3"/>
  <c r="P9314" i="3"/>
  <c r="P9315" i="3"/>
  <c r="P9316" i="3"/>
  <c r="P9317" i="3"/>
  <c r="P9318" i="3"/>
  <c r="P9319" i="3"/>
  <c r="P9320" i="3"/>
  <c r="P9321" i="3"/>
  <c r="P9322" i="3"/>
  <c r="P9323" i="3"/>
  <c r="P9324" i="3"/>
  <c r="P9325" i="3"/>
  <c r="P9326" i="3"/>
  <c r="P9327" i="3"/>
  <c r="P9328" i="3"/>
  <c r="P9329" i="3"/>
  <c r="P9330" i="3"/>
  <c r="P9331" i="3"/>
  <c r="P9332" i="3"/>
  <c r="P9333" i="3"/>
  <c r="P9334" i="3"/>
  <c r="P9335" i="3"/>
  <c r="P9336" i="3"/>
  <c r="P9337" i="3"/>
  <c r="P9338" i="3"/>
  <c r="P9339" i="3"/>
  <c r="P9340" i="3"/>
  <c r="P9341" i="3"/>
  <c r="P9342" i="3"/>
  <c r="P9343" i="3"/>
  <c r="P9344" i="3"/>
  <c r="P9345" i="3"/>
  <c r="P9346" i="3"/>
  <c r="P9347" i="3"/>
  <c r="P9348" i="3"/>
  <c r="P9349" i="3"/>
  <c r="P9350" i="3"/>
  <c r="P9351" i="3"/>
  <c r="P9352" i="3"/>
  <c r="P9353" i="3"/>
  <c r="P9354" i="3"/>
  <c r="P9355" i="3"/>
  <c r="P9356" i="3"/>
  <c r="P9357" i="3"/>
  <c r="P9358" i="3"/>
  <c r="P9359" i="3"/>
  <c r="P9360" i="3"/>
  <c r="P9361" i="3"/>
  <c r="P9362" i="3"/>
  <c r="P9363" i="3"/>
  <c r="P9364" i="3"/>
  <c r="P9365" i="3"/>
  <c r="P9366" i="3"/>
  <c r="P9367" i="3"/>
  <c r="P9368" i="3"/>
  <c r="P9369" i="3"/>
  <c r="P9370" i="3"/>
  <c r="P9371" i="3"/>
  <c r="P9372" i="3"/>
  <c r="P9373" i="3"/>
  <c r="P9374" i="3"/>
  <c r="P9375" i="3"/>
  <c r="P9376" i="3"/>
  <c r="P9377" i="3"/>
  <c r="P9378" i="3"/>
  <c r="P9379" i="3"/>
  <c r="P9380" i="3"/>
  <c r="P9381" i="3"/>
  <c r="P9382" i="3"/>
  <c r="P9383" i="3"/>
  <c r="P9384" i="3"/>
  <c r="P9385" i="3"/>
  <c r="P9386" i="3"/>
  <c r="P9387" i="3"/>
  <c r="P9388" i="3"/>
  <c r="P9389" i="3"/>
  <c r="P9390" i="3"/>
  <c r="P9391" i="3"/>
  <c r="P9392" i="3"/>
  <c r="P9393" i="3"/>
  <c r="P9394" i="3"/>
  <c r="P9395" i="3"/>
  <c r="P9396" i="3"/>
  <c r="P9397" i="3"/>
  <c r="P9398" i="3"/>
  <c r="P9399" i="3"/>
  <c r="P9400" i="3"/>
  <c r="P9401" i="3"/>
  <c r="P9402" i="3"/>
  <c r="P9403" i="3"/>
  <c r="P9404" i="3"/>
  <c r="P9405" i="3"/>
  <c r="P9406" i="3"/>
  <c r="P9407" i="3"/>
  <c r="P9408" i="3"/>
  <c r="P9409" i="3"/>
  <c r="P9410" i="3"/>
  <c r="P9411" i="3"/>
  <c r="P9412" i="3"/>
  <c r="P9413" i="3"/>
  <c r="P9414" i="3"/>
  <c r="P9415" i="3"/>
  <c r="P9416" i="3"/>
  <c r="P9417" i="3"/>
  <c r="P9418" i="3"/>
  <c r="P9419" i="3"/>
  <c r="P9420" i="3"/>
  <c r="P9421" i="3"/>
  <c r="P9422" i="3"/>
  <c r="P9423" i="3"/>
  <c r="P9424" i="3"/>
  <c r="P9425" i="3"/>
  <c r="P9426" i="3"/>
  <c r="P9427" i="3"/>
  <c r="P9428" i="3"/>
  <c r="P9429" i="3"/>
  <c r="P9430" i="3"/>
  <c r="P9431" i="3"/>
  <c r="P9432" i="3"/>
  <c r="P9433" i="3"/>
  <c r="P9434" i="3"/>
  <c r="P9435" i="3"/>
  <c r="P9436" i="3"/>
  <c r="P9437" i="3"/>
  <c r="P9438" i="3"/>
  <c r="P9439" i="3"/>
  <c r="P9440" i="3"/>
  <c r="P9441" i="3"/>
  <c r="P9442" i="3"/>
  <c r="P9443" i="3"/>
  <c r="P9444" i="3"/>
  <c r="P9445" i="3"/>
  <c r="P9446" i="3"/>
  <c r="P9447" i="3"/>
  <c r="P9448" i="3"/>
  <c r="P9449" i="3"/>
  <c r="P9450" i="3"/>
  <c r="P9451" i="3"/>
  <c r="P9452" i="3"/>
  <c r="P9453" i="3"/>
  <c r="P9454" i="3"/>
  <c r="P9455" i="3"/>
  <c r="P9456" i="3"/>
  <c r="P9457" i="3"/>
  <c r="P9458" i="3"/>
  <c r="P9459" i="3"/>
  <c r="P9460" i="3"/>
  <c r="P9461" i="3"/>
  <c r="P9462" i="3"/>
  <c r="P9463" i="3"/>
  <c r="P9464" i="3"/>
  <c r="P9465" i="3"/>
  <c r="P9466" i="3"/>
  <c r="P9467" i="3"/>
  <c r="P9468" i="3"/>
  <c r="P9469" i="3"/>
  <c r="P9470" i="3"/>
  <c r="P9471" i="3"/>
  <c r="P9472" i="3"/>
  <c r="P9473" i="3"/>
  <c r="P9474" i="3"/>
  <c r="P9475" i="3"/>
  <c r="P9476" i="3"/>
  <c r="P9477" i="3"/>
  <c r="P9478" i="3"/>
  <c r="P9479" i="3"/>
  <c r="P9480" i="3"/>
  <c r="P9481" i="3"/>
  <c r="P9482" i="3"/>
  <c r="P9483" i="3"/>
  <c r="P9484" i="3"/>
  <c r="P9485" i="3"/>
  <c r="P9486" i="3"/>
  <c r="P9487" i="3"/>
  <c r="P9488" i="3"/>
  <c r="P9489" i="3"/>
  <c r="P9490" i="3"/>
  <c r="P9491" i="3"/>
  <c r="P9492" i="3"/>
  <c r="P9493" i="3"/>
  <c r="P9494" i="3"/>
  <c r="P9495" i="3"/>
  <c r="P9496" i="3"/>
  <c r="P9497" i="3"/>
  <c r="P9498" i="3"/>
  <c r="P9499" i="3"/>
  <c r="P9500" i="3"/>
  <c r="P9501" i="3"/>
  <c r="P9502" i="3"/>
  <c r="P9503" i="3"/>
  <c r="P9504" i="3"/>
  <c r="P9505" i="3"/>
  <c r="P9506" i="3"/>
  <c r="P9507" i="3"/>
  <c r="P9508" i="3"/>
  <c r="P9509" i="3"/>
  <c r="P9510" i="3"/>
  <c r="P9511" i="3"/>
  <c r="P9512" i="3"/>
  <c r="P9513" i="3"/>
  <c r="P9514" i="3"/>
  <c r="P9515" i="3"/>
  <c r="P9516" i="3"/>
  <c r="P9517" i="3"/>
  <c r="P9518" i="3"/>
  <c r="P9519" i="3"/>
  <c r="P9520" i="3"/>
  <c r="P9521" i="3"/>
  <c r="P9522" i="3"/>
  <c r="P9523" i="3"/>
  <c r="P9524" i="3"/>
  <c r="P9525" i="3"/>
  <c r="P9526" i="3"/>
  <c r="P9527" i="3"/>
  <c r="P9528" i="3"/>
  <c r="P9529" i="3"/>
  <c r="P9530" i="3"/>
  <c r="P9531" i="3"/>
  <c r="P9532" i="3"/>
  <c r="P9533" i="3"/>
  <c r="P9534" i="3"/>
  <c r="P9535" i="3"/>
  <c r="P9536" i="3"/>
  <c r="P9537" i="3"/>
  <c r="P9538" i="3"/>
  <c r="P9539" i="3"/>
  <c r="P9540" i="3"/>
  <c r="P9541" i="3"/>
  <c r="P9542" i="3"/>
  <c r="P9543" i="3"/>
  <c r="P9544" i="3"/>
  <c r="P9545" i="3"/>
  <c r="P9546" i="3"/>
  <c r="P9547" i="3"/>
  <c r="P9548" i="3"/>
  <c r="P9549" i="3"/>
  <c r="P9550" i="3"/>
  <c r="P9551" i="3"/>
  <c r="P9552" i="3"/>
  <c r="P9553" i="3"/>
  <c r="P9554" i="3"/>
  <c r="P9555" i="3"/>
  <c r="P9556" i="3"/>
  <c r="P9557" i="3"/>
  <c r="P9558" i="3"/>
  <c r="P9559" i="3"/>
  <c r="P9560" i="3"/>
  <c r="P9561" i="3"/>
  <c r="P9562" i="3"/>
  <c r="P9563" i="3"/>
  <c r="P9564" i="3"/>
  <c r="P9565" i="3"/>
  <c r="P9566" i="3"/>
  <c r="P9567" i="3"/>
  <c r="P9568" i="3"/>
  <c r="P9569" i="3"/>
  <c r="P9570" i="3"/>
  <c r="P9571" i="3"/>
  <c r="P9572" i="3"/>
  <c r="P9573" i="3"/>
  <c r="P9574" i="3"/>
  <c r="P9575" i="3"/>
  <c r="P9576" i="3"/>
  <c r="P9577" i="3"/>
  <c r="P9578" i="3"/>
  <c r="P9579" i="3"/>
  <c r="P9580" i="3"/>
  <c r="P9581" i="3"/>
  <c r="P9582" i="3"/>
  <c r="P9583" i="3"/>
  <c r="P9584" i="3"/>
  <c r="P9585" i="3"/>
  <c r="P9586" i="3"/>
  <c r="P9587" i="3"/>
  <c r="P9588" i="3"/>
  <c r="P9589" i="3"/>
  <c r="P9590" i="3"/>
  <c r="P9591" i="3"/>
  <c r="P9592" i="3"/>
  <c r="P9593" i="3"/>
  <c r="P9594" i="3"/>
  <c r="P9595" i="3"/>
  <c r="P9596" i="3"/>
  <c r="P9597" i="3"/>
  <c r="P9598" i="3"/>
  <c r="P9599" i="3"/>
  <c r="P9600" i="3"/>
  <c r="P9601" i="3"/>
  <c r="P9602" i="3"/>
  <c r="P9603" i="3"/>
  <c r="P9604" i="3"/>
  <c r="P9605" i="3"/>
  <c r="P9606" i="3"/>
  <c r="P9607" i="3"/>
  <c r="P9608" i="3"/>
  <c r="P9609" i="3"/>
  <c r="P9610" i="3"/>
  <c r="P9611" i="3"/>
  <c r="P9612" i="3"/>
  <c r="P9613" i="3"/>
  <c r="P9614" i="3"/>
  <c r="P9615" i="3"/>
  <c r="P9616" i="3"/>
  <c r="P9617" i="3"/>
  <c r="P9618" i="3"/>
  <c r="P9619" i="3"/>
  <c r="P9620" i="3"/>
  <c r="P9621" i="3"/>
  <c r="P9622" i="3"/>
  <c r="P9623" i="3"/>
  <c r="P9624" i="3"/>
  <c r="P9625" i="3"/>
  <c r="P9626" i="3"/>
  <c r="P9627" i="3"/>
  <c r="P9628" i="3"/>
  <c r="P9629" i="3"/>
  <c r="P9630" i="3"/>
  <c r="P9631" i="3"/>
  <c r="P9632" i="3"/>
  <c r="P9633" i="3"/>
  <c r="P9634" i="3"/>
  <c r="P9635" i="3"/>
  <c r="P9636" i="3"/>
  <c r="P9637" i="3"/>
  <c r="P9638" i="3"/>
  <c r="P9639" i="3"/>
  <c r="P9640" i="3"/>
  <c r="P9641" i="3"/>
  <c r="P9642" i="3"/>
  <c r="P9643" i="3"/>
  <c r="P9644" i="3"/>
  <c r="P9645" i="3"/>
  <c r="P9646" i="3"/>
  <c r="P9647" i="3"/>
  <c r="P9648" i="3"/>
  <c r="P9649" i="3"/>
  <c r="P9650" i="3"/>
  <c r="P9651" i="3"/>
  <c r="P9652" i="3"/>
  <c r="P9653" i="3"/>
  <c r="P9654" i="3"/>
  <c r="P9655" i="3"/>
  <c r="P9656" i="3"/>
  <c r="P9657" i="3"/>
  <c r="P9658" i="3"/>
  <c r="P9659" i="3"/>
  <c r="P9660" i="3"/>
  <c r="P9661" i="3"/>
  <c r="P9662" i="3"/>
  <c r="P9663" i="3"/>
  <c r="P9664" i="3"/>
  <c r="P9665" i="3"/>
  <c r="P9666" i="3"/>
  <c r="P9667" i="3"/>
  <c r="P9668" i="3"/>
  <c r="P9669" i="3"/>
  <c r="P9670" i="3"/>
  <c r="P9671" i="3"/>
  <c r="P9672" i="3"/>
  <c r="P9673" i="3"/>
  <c r="P9674" i="3"/>
  <c r="P9675" i="3"/>
  <c r="P9676" i="3"/>
  <c r="P9677" i="3"/>
  <c r="P9678" i="3"/>
  <c r="P9679" i="3"/>
  <c r="P9680" i="3"/>
  <c r="P9681" i="3"/>
  <c r="P9682" i="3"/>
  <c r="P9683" i="3"/>
  <c r="P9684" i="3"/>
  <c r="P9685" i="3"/>
  <c r="P9686" i="3"/>
  <c r="P9687" i="3"/>
  <c r="P9688" i="3"/>
  <c r="P9689" i="3"/>
  <c r="P9690" i="3"/>
  <c r="P9691" i="3"/>
  <c r="P9692" i="3"/>
  <c r="P9693" i="3"/>
  <c r="P9694" i="3"/>
  <c r="P9695" i="3"/>
  <c r="P9696" i="3"/>
  <c r="P9697" i="3"/>
  <c r="P9698" i="3"/>
  <c r="P9699" i="3"/>
  <c r="P9700" i="3"/>
  <c r="P9701" i="3"/>
  <c r="P9702" i="3"/>
  <c r="P9703" i="3"/>
  <c r="P9704" i="3"/>
  <c r="P9705" i="3"/>
  <c r="P9706" i="3"/>
  <c r="P9707" i="3"/>
  <c r="P9708" i="3"/>
  <c r="P9709" i="3"/>
  <c r="P9710" i="3"/>
  <c r="P9711" i="3"/>
  <c r="P9712" i="3"/>
  <c r="P9713" i="3"/>
  <c r="P9714" i="3"/>
  <c r="P9715" i="3"/>
  <c r="P9716" i="3"/>
  <c r="P9717" i="3"/>
  <c r="P9718" i="3"/>
  <c r="P9719" i="3"/>
  <c r="P9720" i="3"/>
  <c r="P9721" i="3"/>
  <c r="P9722" i="3"/>
  <c r="P9723" i="3"/>
  <c r="P9724" i="3"/>
  <c r="P9725" i="3"/>
  <c r="P9726" i="3"/>
  <c r="P9727" i="3"/>
  <c r="P9728" i="3"/>
  <c r="P9729" i="3"/>
  <c r="P9730" i="3"/>
  <c r="P9731" i="3"/>
  <c r="P9732" i="3"/>
  <c r="P9733" i="3"/>
  <c r="P9734" i="3"/>
  <c r="P9735" i="3"/>
  <c r="P9736" i="3"/>
  <c r="P9737" i="3"/>
  <c r="P9738" i="3"/>
  <c r="P9739" i="3"/>
  <c r="P9740" i="3"/>
  <c r="P9741" i="3"/>
  <c r="P9742" i="3"/>
  <c r="P9743" i="3"/>
  <c r="P9744" i="3"/>
  <c r="P9745" i="3"/>
  <c r="P9746" i="3"/>
  <c r="P9747" i="3"/>
  <c r="P9748" i="3"/>
  <c r="P9749" i="3"/>
  <c r="P9750" i="3"/>
  <c r="P9751" i="3"/>
  <c r="P9752" i="3"/>
  <c r="P9753" i="3"/>
  <c r="P9754" i="3"/>
  <c r="P9755" i="3"/>
  <c r="P9756" i="3"/>
  <c r="P9757" i="3"/>
  <c r="P9758" i="3"/>
  <c r="P9759" i="3"/>
  <c r="P9760" i="3"/>
  <c r="P9761" i="3"/>
  <c r="P9762" i="3"/>
  <c r="P9763" i="3"/>
  <c r="P9764" i="3"/>
  <c r="P9765" i="3"/>
  <c r="P9766" i="3"/>
  <c r="P9767" i="3"/>
  <c r="P9768" i="3"/>
  <c r="P9769" i="3"/>
  <c r="P9770" i="3"/>
  <c r="P9771" i="3"/>
  <c r="P9772" i="3"/>
  <c r="P9773" i="3"/>
  <c r="P9774" i="3"/>
  <c r="P9775" i="3"/>
  <c r="P9776" i="3"/>
  <c r="P9777" i="3"/>
  <c r="P9778" i="3"/>
  <c r="P9779" i="3"/>
  <c r="P9780" i="3"/>
  <c r="P9781" i="3"/>
  <c r="P9782" i="3"/>
  <c r="P9783" i="3"/>
  <c r="P9784" i="3"/>
  <c r="P9785" i="3"/>
  <c r="P9786" i="3"/>
  <c r="P9787" i="3"/>
  <c r="P9788" i="3"/>
  <c r="P9789" i="3"/>
  <c r="P9790" i="3"/>
  <c r="P9791" i="3"/>
  <c r="P9792" i="3"/>
  <c r="P9793" i="3"/>
  <c r="P9794" i="3"/>
  <c r="P9795" i="3"/>
  <c r="P9796" i="3"/>
  <c r="P9797" i="3"/>
  <c r="P9798" i="3"/>
  <c r="P9799" i="3"/>
  <c r="P9800" i="3"/>
  <c r="P9801" i="3"/>
  <c r="P9802" i="3"/>
  <c r="P9803" i="3"/>
  <c r="P9804" i="3"/>
  <c r="P9805" i="3"/>
  <c r="P9806" i="3"/>
  <c r="P9807" i="3"/>
  <c r="P9808" i="3"/>
  <c r="P9809" i="3"/>
  <c r="P9810" i="3"/>
  <c r="P9811" i="3"/>
  <c r="P9812" i="3"/>
  <c r="P9813" i="3"/>
  <c r="P9814" i="3"/>
  <c r="P9815" i="3"/>
  <c r="P9816" i="3"/>
  <c r="P9817" i="3"/>
  <c r="P9818" i="3"/>
  <c r="P9819" i="3"/>
  <c r="P9820" i="3"/>
  <c r="P9821" i="3"/>
  <c r="P9822" i="3"/>
  <c r="P9823" i="3"/>
  <c r="P9824" i="3"/>
  <c r="P9825" i="3"/>
  <c r="P9826" i="3"/>
  <c r="P9827" i="3"/>
  <c r="P9828" i="3"/>
  <c r="P9829" i="3"/>
  <c r="P9830" i="3"/>
  <c r="P9831" i="3"/>
  <c r="P9832" i="3"/>
  <c r="P9833" i="3"/>
  <c r="P9834" i="3"/>
  <c r="P9835" i="3"/>
  <c r="P9836" i="3"/>
  <c r="P9837" i="3"/>
  <c r="P9838" i="3"/>
  <c r="P9839" i="3"/>
  <c r="P9840" i="3"/>
  <c r="P9841" i="3"/>
  <c r="P9842" i="3"/>
  <c r="P9843" i="3"/>
  <c r="P9844" i="3"/>
  <c r="P9845" i="3"/>
  <c r="P9846" i="3"/>
  <c r="P9847" i="3"/>
  <c r="P9848" i="3"/>
  <c r="P9849" i="3"/>
  <c r="P9850" i="3"/>
  <c r="P9851" i="3"/>
  <c r="P9852" i="3"/>
  <c r="P9853" i="3"/>
  <c r="P9854" i="3"/>
  <c r="P9855" i="3"/>
  <c r="P9856" i="3"/>
  <c r="P9857" i="3"/>
  <c r="P9858" i="3"/>
  <c r="P9859" i="3"/>
  <c r="P9860" i="3"/>
  <c r="P9861" i="3"/>
  <c r="P9862" i="3"/>
  <c r="P9863" i="3"/>
  <c r="P9864" i="3"/>
  <c r="P9865" i="3"/>
  <c r="P9866" i="3"/>
  <c r="P9867" i="3"/>
  <c r="P9868" i="3"/>
  <c r="P9869" i="3"/>
  <c r="P9870" i="3"/>
  <c r="P9871" i="3"/>
  <c r="P9872" i="3"/>
  <c r="P9873" i="3"/>
  <c r="P9874" i="3"/>
  <c r="P9875" i="3"/>
  <c r="P9876" i="3"/>
  <c r="P9877" i="3"/>
  <c r="P9878" i="3"/>
  <c r="P9879" i="3"/>
  <c r="P9880" i="3"/>
  <c r="P9881" i="3"/>
  <c r="P9882" i="3"/>
  <c r="P9883" i="3"/>
  <c r="P9884" i="3"/>
  <c r="P9885" i="3"/>
  <c r="P9886" i="3"/>
  <c r="P9887" i="3"/>
  <c r="P9888" i="3"/>
  <c r="P9889" i="3"/>
  <c r="P9890" i="3"/>
  <c r="P9891" i="3"/>
  <c r="P9892" i="3"/>
  <c r="P9893" i="3"/>
  <c r="P9894" i="3"/>
  <c r="P9895" i="3"/>
  <c r="P9896" i="3"/>
  <c r="P9897" i="3"/>
  <c r="P9898" i="3"/>
  <c r="P9899" i="3"/>
  <c r="P9900" i="3"/>
  <c r="P9901" i="3"/>
  <c r="P9902" i="3"/>
  <c r="P9903" i="3"/>
  <c r="P9904" i="3"/>
  <c r="P9905" i="3"/>
  <c r="P9906" i="3"/>
  <c r="P9907" i="3"/>
  <c r="P9908" i="3"/>
  <c r="P9909" i="3"/>
  <c r="P9910" i="3"/>
  <c r="P9911" i="3"/>
  <c r="P9912" i="3"/>
  <c r="P9913" i="3"/>
  <c r="P9914" i="3"/>
  <c r="P9915" i="3"/>
  <c r="P9916" i="3"/>
  <c r="P9917" i="3"/>
  <c r="P9918" i="3"/>
  <c r="P9919" i="3"/>
  <c r="P9920" i="3"/>
  <c r="P9921" i="3"/>
  <c r="P9922" i="3"/>
  <c r="P9923" i="3"/>
  <c r="P9924" i="3"/>
  <c r="P9925" i="3"/>
  <c r="P9926" i="3"/>
  <c r="P9927" i="3"/>
  <c r="P9928" i="3"/>
  <c r="P9929" i="3"/>
  <c r="P9930" i="3"/>
  <c r="P9931" i="3"/>
  <c r="P9932" i="3"/>
  <c r="P9933" i="3"/>
  <c r="P9934" i="3"/>
  <c r="P9935" i="3"/>
  <c r="P9936" i="3"/>
  <c r="P9937" i="3"/>
  <c r="P9938" i="3"/>
  <c r="P9939" i="3"/>
  <c r="P9940" i="3"/>
  <c r="P9941" i="3"/>
  <c r="P9942" i="3"/>
  <c r="P9943" i="3"/>
  <c r="P9944" i="3"/>
  <c r="P9945" i="3"/>
  <c r="P9946" i="3"/>
  <c r="P9947" i="3"/>
  <c r="P9948" i="3"/>
  <c r="P9949" i="3"/>
  <c r="P9950" i="3"/>
  <c r="P9951" i="3"/>
  <c r="P9952" i="3"/>
  <c r="P9953" i="3"/>
  <c r="P9954" i="3"/>
  <c r="P9955" i="3"/>
  <c r="P9956" i="3"/>
  <c r="P9957" i="3"/>
  <c r="P9958" i="3"/>
  <c r="P9959" i="3"/>
  <c r="P9960" i="3"/>
  <c r="P9961" i="3"/>
  <c r="P9962" i="3"/>
  <c r="P9963" i="3"/>
  <c r="P9964" i="3"/>
  <c r="P9965" i="3"/>
  <c r="P9966" i="3"/>
  <c r="P9967" i="3"/>
  <c r="P9968" i="3"/>
  <c r="P9969" i="3"/>
  <c r="P9970" i="3"/>
  <c r="P9971" i="3"/>
  <c r="P9972" i="3"/>
  <c r="P9973" i="3"/>
  <c r="P9974" i="3"/>
  <c r="P9975" i="3"/>
  <c r="P9976" i="3"/>
  <c r="P9977" i="3"/>
  <c r="P9978" i="3"/>
  <c r="P9979" i="3"/>
  <c r="P9980" i="3"/>
  <c r="P9981" i="3"/>
  <c r="P9982" i="3"/>
  <c r="P9983" i="3"/>
  <c r="P9984" i="3"/>
  <c r="P9985" i="3"/>
  <c r="P9986" i="3"/>
  <c r="P9987" i="3"/>
  <c r="P9988" i="3"/>
  <c r="P9989" i="3"/>
  <c r="P9990" i="3"/>
  <c r="P9991" i="3"/>
  <c r="P9992" i="3"/>
  <c r="P9993" i="3"/>
  <c r="P9994" i="3"/>
  <c r="P9995" i="3"/>
  <c r="P9996" i="3"/>
  <c r="P9997" i="3"/>
  <c r="P9998" i="3"/>
  <c r="P9999" i="3"/>
  <c r="P10000" i="3"/>
  <c r="P10001" i="3"/>
  <c r="P10002" i="3"/>
  <c r="P10003" i="3"/>
  <c r="P10004" i="3"/>
  <c r="P10005" i="3"/>
  <c r="P10006" i="3"/>
  <c r="P10007" i="3"/>
  <c r="P10008" i="3"/>
  <c r="P10009" i="3"/>
  <c r="P10010" i="3"/>
  <c r="P10011" i="3"/>
  <c r="P10012" i="3"/>
  <c r="P10013" i="3"/>
  <c r="P10014" i="3"/>
  <c r="P10015" i="3"/>
  <c r="P10016" i="3"/>
  <c r="P10017" i="3"/>
  <c r="P10018" i="3"/>
  <c r="P10019" i="3"/>
  <c r="P10020" i="3"/>
  <c r="P10021" i="3"/>
  <c r="P10022" i="3"/>
  <c r="P10023" i="3"/>
  <c r="P10024" i="3"/>
  <c r="P10025" i="3"/>
  <c r="P10026" i="3"/>
  <c r="P10027" i="3"/>
  <c r="P10028" i="3"/>
  <c r="P10029" i="3"/>
  <c r="P10030" i="3"/>
  <c r="P10031" i="3"/>
  <c r="P10032" i="3"/>
  <c r="P10033" i="3"/>
  <c r="P10034" i="3"/>
  <c r="P10035" i="3"/>
  <c r="P10036" i="3"/>
  <c r="P10037" i="3"/>
  <c r="P10038" i="3"/>
  <c r="P10039" i="3"/>
  <c r="P10040" i="3"/>
  <c r="P10041" i="3"/>
  <c r="P10042" i="3"/>
  <c r="P10043" i="3"/>
  <c r="P10044" i="3"/>
  <c r="P10045" i="3"/>
  <c r="P10046" i="3"/>
  <c r="P10047" i="3"/>
  <c r="P10048" i="3"/>
  <c r="P10049" i="3"/>
  <c r="P10050" i="3"/>
  <c r="P10051" i="3"/>
  <c r="P10052" i="3"/>
  <c r="P10053" i="3"/>
  <c r="P10054" i="3"/>
  <c r="P10055" i="3"/>
  <c r="P10056" i="3"/>
  <c r="P10057" i="3"/>
  <c r="P10058" i="3"/>
  <c r="P10059" i="3"/>
  <c r="P10060" i="3"/>
  <c r="P10061" i="3"/>
  <c r="P10062" i="3"/>
  <c r="P10063" i="3"/>
  <c r="P10064" i="3"/>
  <c r="P10065" i="3"/>
  <c r="P10066" i="3"/>
  <c r="P10067" i="3"/>
  <c r="P10068" i="3"/>
  <c r="P10069" i="3"/>
  <c r="P10070" i="3"/>
  <c r="P10071" i="3"/>
  <c r="P10072" i="3"/>
  <c r="P10073" i="3"/>
  <c r="P10074" i="3"/>
  <c r="P10075" i="3"/>
  <c r="P10076" i="3"/>
  <c r="P10077" i="3"/>
  <c r="P10078" i="3"/>
  <c r="P10079" i="3"/>
  <c r="P10080" i="3"/>
  <c r="P10081" i="3"/>
  <c r="P10082" i="3"/>
  <c r="P10083" i="3"/>
  <c r="P10084" i="3"/>
  <c r="P10085" i="3"/>
  <c r="P10086" i="3"/>
  <c r="P10087" i="3"/>
  <c r="P10088" i="3"/>
  <c r="P10089" i="3"/>
  <c r="P10090" i="3"/>
  <c r="P10091" i="3"/>
  <c r="P10092" i="3"/>
  <c r="P10093" i="3"/>
  <c r="P10094" i="3"/>
  <c r="P10095" i="3"/>
  <c r="P10096" i="3"/>
  <c r="P10097" i="3"/>
  <c r="P10098" i="3"/>
  <c r="P10099" i="3"/>
  <c r="P10100" i="3"/>
  <c r="P10101" i="3"/>
  <c r="P10102" i="3"/>
  <c r="P10103" i="3"/>
  <c r="P10104" i="3"/>
  <c r="P10105" i="3"/>
  <c r="P10106" i="3"/>
  <c r="P10107" i="3"/>
  <c r="P10108" i="3"/>
  <c r="P10109" i="3"/>
  <c r="P10110" i="3"/>
  <c r="P10111" i="3"/>
  <c r="P10112" i="3"/>
  <c r="P10113" i="3"/>
  <c r="P10114" i="3"/>
  <c r="P10115" i="3"/>
  <c r="P10116" i="3"/>
  <c r="P10117" i="3"/>
  <c r="P10118" i="3"/>
  <c r="P10119" i="3"/>
  <c r="P10120" i="3"/>
  <c r="P10121" i="3"/>
  <c r="P10122" i="3"/>
  <c r="P10123" i="3"/>
  <c r="P10124" i="3"/>
  <c r="P10125" i="3"/>
  <c r="P10126" i="3"/>
  <c r="P10127" i="3"/>
  <c r="P10128" i="3"/>
  <c r="P10129" i="3"/>
  <c r="P10130" i="3"/>
  <c r="P10131" i="3"/>
  <c r="P10132" i="3"/>
  <c r="P10133" i="3"/>
  <c r="P10134" i="3"/>
  <c r="P10135" i="3"/>
  <c r="P10136" i="3"/>
  <c r="P10137" i="3"/>
  <c r="P10138" i="3"/>
  <c r="P10139" i="3"/>
  <c r="P10140" i="3"/>
  <c r="P10141" i="3"/>
  <c r="P10142" i="3"/>
  <c r="P10143" i="3"/>
  <c r="P10144" i="3"/>
  <c r="P10145" i="3"/>
  <c r="P10146" i="3"/>
  <c r="P10147" i="3"/>
  <c r="P10148" i="3"/>
  <c r="P10149" i="3"/>
  <c r="P10150" i="3"/>
  <c r="P10151" i="3"/>
  <c r="P10152" i="3"/>
  <c r="P10153" i="3"/>
  <c r="P10154" i="3"/>
  <c r="P10155" i="3"/>
  <c r="P10156" i="3"/>
  <c r="P10157" i="3"/>
  <c r="P10158" i="3"/>
  <c r="P10159" i="3"/>
  <c r="P10160" i="3"/>
  <c r="P10161" i="3"/>
  <c r="P10162" i="3"/>
  <c r="P10163" i="3"/>
  <c r="P10164" i="3"/>
  <c r="P10165" i="3"/>
  <c r="P10166" i="3"/>
  <c r="P10167" i="3"/>
  <c r="P10168" i="3"/>
  <c r="P10169" i="3"/>
  <c r="P10170" i="3"/>
  <c r="P10171" i="3"/>
  <c r="P10172" i="3"/>
  <c r="P10173" i="3"/>
  <c r="P10174" i="3"/>
  <c r="P10175" i="3"/>
  <c r="P10176" i="3"/>
  <c r="P10177" i="3"/>
  <c r="P10178" i="3"/>
  <c r="P10179" i="3"/>
  <c r="P10180" i="3"/>
  <c r="P10181" i="3"/>
  <c r="P10182" i="3"/>
  <c r="P10183" i="3"/>
  <c r="P10184" i="3"/>
  <c r="P10185" i="3"/>
  <c r="P10186" i="3"/>
  <c r="P10187" i="3"/>
  <c r="P10188" i="3"/>
  <c r="P10189" i="3"/>
  <c r="P10190" i="3"/>
  <c r="P10191" i="3"/>
  <c r="P10192" i="3"/>
  <c r="P10193" i="3"/>
  <c r="P10194" i="3"/>
  <c r="P10195" i="3"/>
  <c r="P10196" i="3"/>
  <c r="P10197" i="3"/>
  <c r="P10198" i="3"/>
  <c r="P10199" i="3"/>
  <c r="P10200" i="3"/>
  <c r="P10201" i="3"/>
  <c r="P10202" i="3"/>
  <c r="P10203" i="3"/>
  <c r="P10204" i="3"/>
  <c r="P10205" i="3"/>
  <c r="P10206" i="3"/>
  <c r="P10207" i="3"/>
  <c r="P10208" i="3"/>
  <c r="P10209" i="3"/>
  <c r="P10210" i="3"/>
  <c r="P10211" i="3"/>
  <c r="P10212" i="3"/>
  <c r="P10213" i="3"/>
  <c r="P10214" i="3"/>
  <c r="P10215" i="3"/>
  <c r="P10216" i="3"/>
  <c r="P10217" i="3"/>
  <c r="P10218" i="3"/>
  <c r="P10219" i="3"/>
  <c r="P10220" i="3"/>
  <c r="P10221" i="3"/>
  <c r="P10222" i="3"/>
  <c r="P10223" i="3"/>
  <c r="P10224" i="3"/>
  <c r="P10225" i="3"/>
  <c r="P10226" i="3"/>
  <c r="P10227" i="3"/>
  <c r="P10228" i="3"/>
  <c r="P10229" i="3"/>
  <c r="P10230" i="3"/>
  <c r="P10231" i="3"/>
  <c r="P10232" i="3"/>
  <c r="P10233" i="3"/>
  <c r="P10234" i="3"/>
  <c r="P10235" i="3"/>
  <c r="P10236" i="3"/>
  <c r="P10237" i="3"/>
  <c r="P10238" i="3"/>
  <c r="P10239" i="3"/>
  <c r="P10240" i="3"/>
  <c r="P10241" i="3"/>
  <c r="P10242" i="3"/>
  <c r="P10243" i="3"/>
  <c r="P10244" i="3"/>
  <c r="P10245" i="3"/>
  <c r="P10246" i="3"/>
  <c r="P10247" i="3"/>
  <c r="P10248" i="3"/>
  <c r="P10249" i="3"/>
  <c r="P10250" i="3"/>
  <c r="P10251" i="3"/>
  <c r="P10252" i="3"/>
  <c r="P10253" i="3"/>
  <c r="P10254" i="3"/>
  <c r="P10255" i="3"/>
  <c r="P10256" i="3"/>
  <c r="P10257" i="3"/>
  <c r="P10258" i="3"/>
  <c r="P10259" i="3"/>
  <c r="P10260" i="3"/>
  <c r="P10261" i="3"/>
  <c r="P10262" i="3"/>
  <c r="P10263" i="3"/>
  <c r="P10264" i="3"/>
  <c r="P10265" i="3"/>
  <c r="P10266" i="3"/>
  <c r="P10267" i="3"/>
  <c r="P10268" i="3"/>
  <c r="P10269" i="3"/>
  <c r="P10270" i="3"/>
  <c r="P10271" i="3"/>
  <c r="P10272" i="3"/>
  <c r="P10273" i="3"/>
  <c r="P10274" i="3"/>
  <c r="P10275" i="3"/>
  <c r="P10276" i="3"/>
  <c r="P10277" i="3"/>
  <c r="P10278" i="3"/>
  <c r="P10279" i="3"/>
  <c r="P10280" i="3"/>
  <c r="P10281" i="3"/>
  <c r="P10282" i="3"/>
  <c r="P10283" i="3"/>
  <c r="P10284" i="3"/>
  <c r="P10285" i="3"/>
  <c r="P10286" i="3"/>
  <c r="P10287" i="3"/>
  <c r="P10288" i="3"/>
  <c r="P10289" i="3"/>
  <c r="P10290" i="3"/>
  <c r="P10291" i="3"/>
  <c r="P10292" i="3"/>
  <c r="P10293" i="3"/>
  <c r="P10294" i="3"/>
  <c r="P10295" i="3"/>
  <c r="P10296" i="3"/>
  <c r="P10297" i="3"/>
  <c r="P10298" i="3"/>
  <c r="P10299" i="3"/>
  <c r="P10300" i="3"/>
  <c r="P10301" i="3"/>
  <c r="P10302" i="3"/>
  <c r="P10303" i="3"/>
  <c r="P10304" i="3"/>
  <c r="P10305" i="3"/>
  <c r="P10306" i="3"/>
  <c r="P10307" i="3"/>
  <c r="P10308" i="3"/>
  <c r="P10309" i="3"/>
  <c r="P10310" i="3"/>
  <c r="P10311" i="3"/>
  <c r="P10312" i="3"/>
  <c r="P10313" i="3"/>
  <c r="P10314" i="3"/>
  <c r="P10315" i="3"/>
  <c r="P10316" i="3"/>
  <c r="P10317" i="3"/>
  <c r="P10318" i="3"/>
  <c r="P10319" i="3"/>
  <c r="P10320" i="3"/>
  <c r="P10321" i="3"/>
  <c r="P10322" i="3"/>
  <c r="P10323" i="3"/>
  <c r="P10324" i="3"/>
  <c r="P10325" i="3"/>
  <c r="P10326" i="3"/>
  <c r="P10327" i="3"/>
  <c r="P10328" i="3"/>
  <c r="P10329" i="3"/>
  <c r="P10330" i="3"/>
  <c r="P10331" i="3"/>
  <c r="P10332" i="3"/>
  <c r="P10333" i="3"/>
  <c r="P10334" i="3"/>
  <c r="P10335" i="3"/>
  <c r="P10336" i="3"/>
  <c r="P10337" i="3"/>
  <c r="P10338" i="3"/>
  <c r="P10339" i="3"/>
  <c r="P10340" i="3"/>
  <c r="P10341" i="3"/>
  <c r="P10342" i="3"/>
  <c r="P10343" i="3"/>
  <c r="P10344" i="3"/>
  <c r="P10345" i="3"/>
  <c r="P10346" i="3"/>
  <c r="P10347" i="3"/>
  <c r="P10348" i="3"/>
  <c r="P10349" i="3"/>
  <c r="P10350" i="3"/>
  <c r="P10351" i="3"/>
  <c r="P10352" i="3"/>
  <c r="P10353" i="3"/>
  <c r="P10354" i="3"/>
  <c r="P10355" i="3"/>
  <c r="P10356" i="3"/>
  <c r="P10357" i="3"/>
  <c r="P10358" i="3"/>
  <c r="P10359" i="3"/>
  <c r="P10360" i="3"/>
  <c r="P10361" i="3"/>
  <c r="P10362" i="3"/>
  <c r="P10363" i="3"/>
  <c r="P10364" i="3"/>
  <c r="P10365" i="3"/>
  <c r="P10366" i="3"/>
  <c r="P10367" i="3"/>
  <c r="P10368" i="3"/>
  <c r="P10369" i="3"/>
  <c r="P10370" i="3"/>
  <c r="P10371" i="3"/>
  <c r="P10372" i="3"/>
  <c r="P10373" i="3"/>
  <c r="P10374" i="3"/>
  <c r="P10375" i="3"/>
  <c r="P10376" i="3"/>
  <c r="P10377" i="3"/>
  <c r="P10378" i="3"/>
  <c r="P10379" i="3"/>
  <c r="P10380" i="3"/>
  <c r="P10381" i="3"/>
  <c r="P10382" i="3"/>
  <c r="P10383" i="3"/>
  <c r="P10384" i="3"/>
  <c r="P10385" i="3"/>
  <c r="P10386" i="3"/>
  <c r="P10387" i="3"/>
  <c r="P10388" i="3"/>
  <c r="P10389" i="3"/>
  <c r="P10390" i="3"/>
  <c r="P10391" i="3"/>
  <c r="P10392" i="3"/>
  <c r="P10393" i="3"/>
  <c r="P10394" i="3"/>
  <c r="P10395" i="3"/>
  <c r="P10396" i="3"/>
  <c r="P10397" i="3"/>
  <c r="P10398" i="3"/>
  <c r="P10399" i="3"/>
  <c r="P10400" i="3"/>
  <c r="P10401" i="3"/>
  <c r="P2" i="3"/>
  <c r="O3" i="3"/>
  <c r="Q3" i="3" s="1"/>
  <c r="O4" i="3"/>
  <c r="O5" i="3"/>
  <c r="O6" i="3"/>
  <c r="Q6" i="3" s="1"/>
  <c r="O7" i="3"/>
  <c r="O8" i="3"/>
  <c r="O9" i="3"/>
  <c r="Q9" i="3" s="1"/>
  <c r="O10" i="3"/>
  <c r="O11" i="3"/>
  <c r="O12" i="3"/>
  <c r="Q12" i="3" s="1"/>
  <c r="O13" i="3"/>
  <c r="O14" i="3"/>
  <c r="Q14" i="3" s="1"/>
  <c r="O15" i="3"/>
  <c r="O16" i="3"/>
  <c r="O17" i="3"/>
  <c r="O18" i="3"/>
  <c r="O19" i="3"/>
  <c r="O20" i="3"/>
  <c r="O21" i="3"/>
  <c r="O22" i="3"/>
  <c r="O23" i="3"/>
  <c r="Q23" i="3" s="1"/>
  <c r="O24" i="3"/>
  <c r="O25" i="3"/>
  <c r="O26" i="3"/>
  <c r="Q26" i="3" s="1"/>
  <c r="O27" i="3"/>
  <c r="Q27" i="3" s="1"/>
  <c r="O28" i="3"/>
  <c r="Q28" i="3" s="1"/>
  <c r="O29" i="3"/>
  <c r="O30" i="3"/>
  <c r="O31" i="3"/>
  <c r="O32" i="3"/>
  <c r="O33" i="3"/>
  <c r="Q33" i="3" s="1"/>
  <c r="O34" i="3"/>
  <c r="O35" i="3"/>
  <c r="O36" i="3"/>
  <c r="Q36" i="3" s="1"/>
  <c r="O37" i="3"/>
  <c r="Q37" i="3" s="1"/>
  <c r="O38" i="3"/>
  <c r="O39" i="3"/>
  <c r="O40" i="3"/>
  <c r="Q40" i="3" s="1"/>
  <c r="O41" i="3"/>
  <c r="Q41" i="3" s="1"/>
  <c r="O42" i="3"/>
  <c r="O43" i="3"/>
  <c r="O44" i="3"/>
  <c r="Q44" i="3" s="1"/>
  <c r="O45" i="3"/>
  <c r="O46" i="3"/>
  <c r="Q46" i="3" s="1"/>
  <c r="O47" i="3"/>
  <c r="Q47" i="3" s="1"/>
  <c r="O48" i="3"/>
  <c r="Q48" i="3" s="1"/>
  <c r="O49" i="3"/>
  <c r="O50" i="3"/>
  <c r="Q50" i="3" s="1"/>
  <c r="O51" i="3"/>
  <c r="Q51" i="3" s="1"/>
  <c r="O52" i="3"/>
  <c r="Q52" i="3" s="1"/>
  <c r="O53" i="3"/>
  <c r="O54" i="3"/>
  <c r="Q54" i="3" s="1"/>
  <c r="O55" i="3"/>
  <c r="Q55" i="3" s="1"/>
  <c r="O56" i="3"/>
  <c r="Q56" i="3" s="1"/>
  <c r="O57" i="3"/>
  <c r="Q57" i="3" s="1"/>
  <c r="O58" i="3"/>
  <c r="Q58" i="3" s="1"/>
  <c r="O59" i="3"/>
  <c r="Q59" i="3" s="1"/>
  <c r="O60" i="3"/>
  <c r="O61" i="3"/>
  <c r="O62" i="3"/>
  <c r="O63" i="3"/>
  <c r="O64" i="3"/>
  <c r="O65" i="3"/>
  <c r="O66" i="3"/>
  <c r="O67" i="3"/>
  <c r="Q67" i="3" s="1"/>
  <c r="O68" i="3"/>
  <c r="Q68" i="3" s="1"/>
  <c r="O69" i="3"/>
  <c r="Q69" i="3" s="1"/>
  <c r="O70" i="3"/>
  <c r="O71" i="3"/>
  <c r="Q71" i="3" s="1"/>
  <c r="O72" i="3"/>
  <c r="Q72" i="3" s="1"/>
  <c r="O73" i="3"/>
  <c r="O74" i="3"/>
  <c r="O75" i="3"/>
  <c r="O76" i="3"/>
  <c r="O77" i="3"/>
  <c r="O78" i="3"/>
  <c r="O79" i="3"/>
  <c r="Q79" i="3" s="1"/>
  <c r="O80" i="3"/>
  <c r="O81" i="3"/>
  <c r="O82" i="3"/>
  <c r="O83" i="3"/>
  <c r="Q83" i="3" s="1"/>
  <c r="O84" i="3"/>
  <c r="Q84" i="3" s="1"/>
  <c r="O85" i="3"/>
  <c r="O86" i="3"/>
  <c r="O87" i="3"/>
  <c r="O88" i="3"/>
  <c r="O89" i="3"/>
  <c r="O90" i="3"/>
  <c r="Q90" i="3" s="1"/>
  <c r="O91" i="3"/>
  <c r="O92" i="3"/>
  <c r="Q92" i="3" s="1"/>
  <c r="O93" i="3"/>
  <c r="O94" i="3"/>
  <c r="Q94" i="3" s="1"/>
  <c r="O95" i="3"/>
  <c r="O96" i="3"/>
  <c r="O97" i="3"/>
  <c r="O98" i="3"/>
  <c r="O99" i="3"/>
  <c r="Q99" i="3" s="1"/>
  <c r="O100" i="3"/>
  <c r="Q100" i="3" s="1"/>
  <c r="O101" i="3"/>
  <c r="Q101" i="3" s="1"/>
  <c r="O102" i="3"/>
  <c r="Q102" i="3" s="1"/>
  <c r="O103" i="3"/>
  <c r="Q103" i="3" s="1"/>
  <c r="O104" i="3"/>
  <c r="Q104" i="3" s="1"/>
  <c r="O105" i="3"/>
  <c r="Q105" i="3" s="1"/>
  <c r="O106" i="3"/>
  <c r="Q106" i="3" s="1"/>
  <c r="O107" i="3"/>
  <c r="O108" i="3"/>
  <c r="O109" i="3"/>
  <c r="O110" i="3"/>
  <c r="O111" i="3"/>
  <c r="O112" i="3"/>
  <c r="Q112" i="3" s="1"/>
  <c r="O113" i="3"/>
  <c r="Q113" i="3" s="1"/>
  <c r="O114" i="3"/>
  <c r="O115" i="3"/>
  <c r="Q115" i="3" s="1"/>
  <c r="O116" i="3"/>
  <c r="O117" i="3"/>
  <c r="Q117" i="3" s="1"/>
  <c r="O118" i="3"/>
  <c r="Q118" i="3" s="1"/>
  <c r="O119" i="3"/>
  <c r="O120" i="3"/>
  <c r="O121" i="3"/>
  <c r="O122" i="3"/>
  <c r="Q122" i="3" s="1"/>
  <c r="O123" i="3"/>
  <c r="O124" i="3"/>
  <c r="O125" i="3"/>
  <c r="O126" i="3"/>
  <c r="Q126" i="3" s="1"/>
  <c r="O127" i="3"/>
  <c r="Q127" i="3" s="1"/>
  <c r="O128" i="3"/>
  <c r="O129" i="3"/>
  <c r="O130" i="3"/>
  <c r="O131" i="3"/>
  <c r="Q131" i="3" s="1"/>
  <c r="O132" i="3"/>
  <c r="O133" i="3"/>
  <c r="Q133" i="3" s="1"/>
  <c r="O134" i="3"/>
  <c r="O135" i="3"/>
  <c r="O136" i="3"/>
  <c r="Q136" i="3" s="1"/>
  <c r="O137" i="3"/>
  <c r="Q137" i="3" s="1"/>
  <c r="O138" i="3"/>
  <c r="Q138" i="3" s="1"/>
  <c r="O139" i="3"/>
  <c r="O140" i="3"/>
  <c r="O141" i="3"/>
  <c r="Q141" i="3" s="1"/>
  <c r="O142" i="3"/>
  <c r="Q142" i="3" s="1"/>
  <c r="O143" i="3"/>
  <c r="O144" i="3"/>
  <c r="O145" i="3"/>
  <c r="O146" i="3"/>
  <c r="Q146" i="3" s="1"/>
  <c r="O147" i="3"/>
  <c r="Q147" i="3" s="1"/>
  <c r="O148" i="3"/>
  <c r="O149" i="3"/>
  <c r="O150" i="3"/>
  <c r="Q150" i="3" s="1"/>
  <c r="O151" i="3"/>
  <c r="Q151" i="3" s="1"/>
  <c r="O152" i="3"/>
  <c r="Q152" i="3" s="1"/>
  <c r="O153" i="3"/>
  <c r="O154" i="3"/>
  <c r="O155" i="3"/>
  <c r="O156" i="3"/>
  <c r="O157" i="3"/>
  <c r="Q157" i="3" s="1"/>
  <c r="O158" i="3"/>
  <c r="Q158" i="3" s="1"/>
  <c r="O159" i="3"/>
  <c r="Q159" i="3" s="1"/>
  <c r="O160" i="3"/>
  <c r="Q160" i="3" s="1"/>
  <c r="O161" i="3"/>
  <c r="Q161" i="3" s="1"/>
  <c r="O162" i="3"/>
  <c r="O163" i="3"/>
  <c r="O164" i="3"/>
  <c r="O165" i="3"/>
  <c r="Q165" i="3" s="1"/>
  <c r="O166" i="3"/>
  <c r="Q166" i="3" s="1"/>
  <c r="O167" i="3"/>
  <c r="Q167" i="3" s="1"/>
  <c r="O168" i="3"/>
  <c r="O169" i="3"/>
  <c r="Q169" i="3" s="1"/>
  <c r="O170" i="3"/>
  <c r="Q170" i="3" s="1"/>
  <c r="O171" i="3"/>
  <c r="O172" i="3"/>
  <c r="Q172" i="3" s="1"/>
  <c r="O173" i="3"/>
  <c r="O174" i="3"/>
  <c r="O175" i="3"/>
  <c r="O176" i="3"/>
  <c r="O177" i="3"/>
  <c r="Q177" i="3" s="1"/>
  <c r="O178" i="3"/>
  <c r="O179" i="3"/>
  <c r="O180" i="3"/>
  <c r="Q180" i="3" s="1"/>
  <c r="O181" i="3"/>
  <c r="Q181" i="3" s="1"/>
  <c r="O182" i="3"/>
  <c r="O183" i="3"/>
  <c r="O184" i="3"/>
  <c r="Q184" i="3" s="1"/>
  <c r="O185" i="3"/>
  <c r="Q185" i="3" s="1"/>
  <c r="O186" i="3"/>
  <c r="O187" i="3"/>
  <c r="O188" i="3"/>
  <c r="O189" i="3"/>
  <c r="O190" i="3"/>
  <c r="O191" i="3"/>
  <c r="Q191" i="3" s="1"/>
  <c r="O192" i="3"/>
  <c r="O193" i="3"/>
  <c r="O194" i="3"/>
  <c r="Q194" i="3" s="1"/>
  <c r="O195" i="3"/>
  <c r="O196" i="3"/>
  <c r="O197" i="3"/>
  <c r="O198" i="3"/>
  <c r="O199" i="3"/>
  <c r="O200" i="3"/>
  <c r="O201" i="3"/>
  <c r="O202" i="3"/>
  <c r="O203" i="3"/>
  <c r="O204" i="3"/>
  <c r="O205" i="3"/>
  <c r="Q205" i="3" s="1"/>
  <c r="O206" i="3"/>
  <c r="O207" i="3"/>
  <c r="Q207" i="3" s="1"/>
  <c r="O208" i="3"/>
  <c r="O209" i="3"/>
  <c r="O210" i="3"/>
  <c r="O211" i="3"/>
  <c r="Q211" i="3" s="1"/>
  <c r="O212" i="3"/>
  <c r="O213" i="3"/>
  <c r="Q213" i="3" s="1"/>
  <c r="O214" i="3"/>
  <c r="O215" i="3"/>
  <c r="O216" i="3"/>
  <c r="O217" i="3"/>
  <c r="O218" i="3"/>
  <c r="Q218" i="3" s="1"/>
  <c r="O219" i="3"/>
  <c r="O220" i="3"/>
  <c r="Q220" i="3" s="1"/>
  <c r="O221" i="3"/>
  <c r="O222" i="3"/>
  <c r="O223" i="3"/>
  <c r="O224" i="3"/>
  <c r="Q224" i="3" s="1"/>
  <c r="O225" i="3"/>
  <c r="O226" i="3"/>
  <c r="Q226" i="3" s="1"/>
  <c r="O227" i="3"/>
  <c r="Q227" i="3" s="1"/>
  <c r="O228" i="3"/>
  <c r="O229" i="3"/>
  <c r="O230" i="3"/>
  <c r="Q230" i="3" s="1"/>
  <c r="O231" i="3"/>
  <c r="Q231" i="3" s="1"/>
  <c r="O232" i="3"/>
  <c r="O233" i="3"/>
  <c r="O234" i="3"/>
  <c r="Q234" i="3" s="1"/>
  <c r="O235" i="3"/>
  <c r="Q235" i="3" s="1"/>
  <c r="O236" i="3"/>
  <c r="Q236" i="3" s="1"/>
  <c r="O237" i="3"/>
  <c r="O238" i="3"/>
  <c r="O239" i="3"/>
  <c r="Q239" i="3" s="1"/>
  <c r="O240" i="3"/>
  <c r="O241" i="3"/>
  <c r="O242" i="3"/>
  <c r="Q242" i="3" s="1"/>
  <c r="O243" i="3"/>
  <c r="O244" i="3"/>
  <c r="Q244" i="3" s="1"/>
  <c r="O245" i="3"/>
  <c r="O246" i="3"/>
  <c r="Q246" i="3" s="1"/>
  <c r="O247" i="3"/>
  <c r="O248" i="3"/>
  <c r="O249" i="3"/>
  <c r="O250" i="3"/>
  <c r="Q250" i="3" s="1"/>
  <c r="O251" i="3"/>
  <c r="Q251" i="3" s="1"/>
  <c r="O252" i="3"/>
  <c r="Q252" i="3" s="1"/>
  <c r="O253" i="3"/>
  <c r="O254" i="3"/>
  <c r="O255" i="3"/>
  <c r="O256" i="3"/>
  <c r="Q256" i="3" s="1"/>
  <c r="O257" i="3"/>
  <c r="Q257" i="3" s="1"/>
  <c r="O258" i="3"/>
  <c r="O259" i="3"/>
  <c r="O260" i="3"/>
  <c r="Q260" i="3" s="1"/>
  <c r="O261" i="3"/>
  <c r="Q261" i="3" s="1"/>
  <c r="O262" i="3"/>
  <c r="O263" i="3"/>
  <c r="Q263" i="3" s="1"/>
  <c r="O264" i="3"/>
  <c r="Q264" i="3" s="1"/>
  <c r="O265" i="3"/>
  <c r="Q265" i="3" s="1"/>
  <c r="O266" i="3"/>
  <c r="O267" i="3"/>
  <c r="Q267" i="3" s="1"/>
  <c r="O268" i="3"/>
  <c r="O269" i="3"/>
  <c r="O270" i="3"/>
  <c r="Q270" i="3" s="1"/>
  <c r="O271" i="3"/>
  <c r="O272" i="3"/>
  <c r="O273" i="3"/>
  <c r="Q273" i="3" s="1"/>
  <c r="O274" i="3"/>
  <c r="Q274" i="3" s="1"/>
  <c r="O275" i="3"/>
  <c r="O276" i="3"/>
  <c r="O277" i="3"/>
  <c r="Q277" i="3" s="1"/>
  <c r="O278" i="3"/>
  <c r="O279" i="3"/>
  <c r="O280" i="3"/>
  <c r="O281" i="3"/>
  <c r="Q281" i="3" s="1"/>
  <c r="O282" i="3"/>
  <c r="Q282" i="3" s="1"/>
  <c r="O283" i="3"/>
  <c r="O284" i="3"/>
  <c r="Q284" i="3" s="1"/>
  <c r="O285" i="3"/>
  <c r="O286" i="3"/>
  <c r="Q286" i="3" s="1"/>
  <c r="O287" i="3"/>
  <c r="O288" i="3"/>
  <c r="O289" i="3"/>
  <c r="Q289" i="3" s="1"/>
  <c r="O290" i="3"/>
  <c r="O291" i="3"/>
  <c r="Q291" i="3" s="1"/>
  <c r="O292" i="3"/>
  <c r="O293" i="3"/>
  <c r="Q293" i="3" s="1"/>
  <c r="O294" i="3"/>
  <c r="O295" i="3"/>
  <c r="O296" i="3"/>
  <c r="O297" i="3"/>
  <c r="Q297" i="3" s="1"/>
  <c r="O298" i="3"/>
  <c r="O299" i="3"/>
  <c r="Q299" i="3" s="1"/>
  <c r="O300" i="3"/>
  <c r="O301" i="3"/>
  <c r="O302" i="3"/>
  <c r="O303" i="3"/>
  <c r="Q303" i="3" s="1"/>
  <c r="O304" i="3"/>
  <c r="O305" i="3"/>
  <c r="O306" i="3"/>
  <c r="Q306" i="3" s="1"/>
  <c r="O307" i="3"/>
  <c r="O308" i="3"/>
  <c r="Q308" i="3" s="1"/>
  <c r="O309" i="3"/>
  <c r="Q309" i="3" s="1"/>
  <c r="O310" i="3"/>
  <c r="O311" i="3"/>
  <c r="Q311" i="3" s="1"/>
  <c r="O312" i="3"/>
  <c r="O313" i="3"/>
  <c r="O314" i="3"/>
  <c r="O315" i="3"/>
  <c r="O316" i="3"/>
  <c r="Q316" i="3" s="1"/>
  <c r="O317" i="3"/>
  <c r="O318" i="3"/>
  <c r="O319" i="3"/>
  <c r="O320" i="3"/>
  <c r="O321" i="3"/>
  <c r="O322" i="3"/>
  <c r="Q322" i="3" s="1"/>
  <c r="O323" i="3"/>
  <c r="O324" i="3"/>
  <c r="Q324" i="3" s="1"/>
  <c r="O325" i="3"/>
  <c r="Q325" i="3" s="1"/>
  <c r="O326" i="3"/>
  <c r="O327" i="3"/>
  <c r="Q327" i="3" s="1"/>
  <c r="O328" i="3"/>
  <c r="Q328" i="3" s="1"/>
  <c r="O329" i="3"/>
  <c r="O330" i="3"/>
  <c r="Q330" i="3" s="1"/>
  <c r="O331" i="3"/>
  <c r="Q331" i="3" s="1"/>
  <c r="O332" i="3"/>
  <c r="O333" i="3"/>
  <c r="Q333" i="3" s="1"/>
  <c r="O334" i="3"/>
  <c r="O335" i="3"/>
  <c r="O336" i="3"/>
  <c r="Q336" i="3" s="1"/>
  <c r="O337" i="3"/>
  <c r="O338" i="3"/>
  <c r="O339" i="3"/>
  <c r="O340" i="3"/>
  <c r="O341" i="3"/>
  <c r="O342" i="3"/>
  <c r="O343" i="3"/>
  <c r="O344" i="3"/>
  <c r="Q344" i="3" s="1"/>
  <c r="O345" i="3"/>
  <c r="Q345" i="3" s="1"/>
  <c r="O346" i="3"/>
  <c r="Q346" i="3" s="1"/>
  <c r="O347" i="3"/>
  <c r="O348" i="3"/>
  <c r="Q348" i="3" s="1"/>
  <c r="O349" i="3"/>
  <c r="Q349" i="3" s="1"/>
  <c r="O350" i="3"/>
  <c r="Q350" i="3" s="1"/>
  <c r="O351" i="3"/>
  <c r="O352" i="3"/>
  <c r="Q352" i="3" s="1"/>
  <c r="O353" i="3"/>
  <c r="O354" i="3"/>
  <c r="O355" i="3"/>
  <c r="O356" i="3"/>
  <c r="O357" i="3"/>
  <c r="O358" i="3"/>
  <c r="O359" i="3"/>
  <c r="O360" i="3"/>
  <c r="Q360" i="3" s="1"/>
  <c r="O361" i="3"/>
  <c r="O362" i="3"/>
  <c r="Q362" i="3" s="1"/>
  <c r="O363" i="3"/>
  <c r="O364" i="3"/>
  <c r="Q364" i="3" s="1"/>
  <c r="O365" i="3"/>
  <c r="O366" i="3"/>
  <c r="O367" i="3"/>
  <c r="O368" i="3"/>
  <c r="O369" i="3"/>
  <c r="Q369" i="3" s="1"/>
  <c r="O370" i="3"/>
  <c r="O371" i="3"/>
  <c r="O372" i="3"/>
  <c r="Q372" i="3" s="1"/>
  <c r="O373" i="3"/>
  <c r="Q373" i="3" s="1"/>
  <c r="O374" i="3"/>
  <c r="O375" i="3"/>
  <c r="O376" i="3"/>
  <c r="O377" i="3"/>
  <c r="O378" i="3"/>
  <c r="Q378" i="3" s="1"/>
  <c r="O379" i="3"/>
  <c r="O380" i="3"/>
  <c r="O381" i="3"/>
  <c r="O382" i="3"/>
  <c r="O383" i="3"/>
  <c r="O384" i="3"/>
  <c r="Q384" i="3" s="1"/>
  <c r="O385" i="3"/>
  <c r="O386" i="3"/>
  <c r="O387" i="3"/>
  <c r="O388" i="3"/>
  <c r="O389" i="3"/>
  <c r="O390" i="3"/>
  <c r="Q390" i="3" s="1"/>
  <c r="O391" i="3"/>
  <c r="Q391" i="3" s="1"/>
  <c r="O392" i="3"/>
  <c r="O393" i="3"/>
  <c r="Q393" i="3" s="1"/>
  <c r="O394" i="3"/>
  <c r="Q394" i="3" s="1"/>
  <c r="O395" i="3"/>
  <c r="Q395" i="3" s="1"/>
  <c r="O396" i="3"/>
  <c r="Q396" i="3" s="1"/>
  <c r="O397" i="3"/>
  <c r="O398" i="3"/>
  <c r="Q398" i="3" s="1"/>
  <c r="O399" i="3"/>
  <c r="O400" i="3"/>
  <c r="O401" i="3"/>
  <c r="O402" i="3"/>
  <c r="O403" i="3"/>
  <c r="Q403" i="3" s="1"/>
  <c r="O404" i="3"/>
  <c r="O405" i="3"/>
  <c r="O406" i="3"/>
  <c r="O407" i="3"/>
  <c r="Q407" i="3" s="1"/>
  <c r="O408" i="3"/>
  <c r="Q408" i="3" s="1"/>
  <c r="O409" i="3"/>
  <c r="O410" i="3"/>
  <c r="O411" i="3"/>
  <c r="Q411" i="3" s="1"/>
  <c r="O412" i="3"/>
  <c r="O413" i="3"/>
  <c r="Q413" i="3" s="1"/>
  <c r="O414" i="3"/>
  <c r="Q414" i="3" s="1"/>
  <c r="O415" i="3"/>
  <c r="O416" i="3"/>
  <c r="Q416" i="3" s="1"/>
  <c r="O417" i="3"/>
  <c r="O418" i="3"/>
  <c r="O419" i="3"/>
  <c r="Q419" i="3" s="1"/>
  <c r="O420" i="3"/>
  <c r="O421" i="3"/>
  <c r="O422" i="3"/>
  <c r="Q422" i="3" s="1"/>
  <c r="O423" i="3"/>
  <c r="Q423" i="3" s="1"/>
  <c r="O424" i="3"/>
  <c r="Q424" i="3" s="1"/>
  <c r="O425" i="3"/>
  <c r="O426" i="3"/>
  <c r="O427" i="3"/>
  <c r="O428" i="3"/>
  <c r="Q428" i="3" s="1"/>
  <c r="O429" i="3"/>
  <c r="O430" i="3"/>
  <c r="Q430" i="3" s="1"/>
  <c r="O431" i="3"/>
  <c r="Q431" i="3" s="1"/>
  <c r="O432" i="3"/>
  <c r="Q432" i="3" s="1"/>
  <c r="O433" i="3"/>
  <c r="Q433" i="3" s="1"/>
  <c r="O434" i="3"/>
  <c r="Q434" i="3" s="1"/>
  <c r="O435" i="3"/>
  <c r="Q435" i="3" s="1"/>
  <c r="O436" i="3"/>
  <c r="O437" i="3"/>
  <c r="Q437" i="3" s="1"/>
  <c r="O438" i="3"/>
  <c r="Q438" i="3" s="1"/>
  <c r="O439" i="3"/>
  <c r="O440" i="3"/>
  <c r="Q440" i="3" s="1"/>
  <c r="O441" i="3"/>
  <c r="O442" i="3"/>
  <c r="Q442" i="3" s="1"/>
  <c r="O443" i="3"/>
  <c r="O444" i="3"/>
  <c r="Q444" i="3" s="1"/>
  <c r="O445" i="3"/>
  <c r="O446" i="3"/>
  <c r="O447" i="3"/>
  <c r="O448" i="3"/>
  <c r="O449" i="3"/>
  <c r="O450" i="3"/>
  <c r="Q450" i="3" s="1"/>
  <c r="O451" i="3"/>
  <c r="Q451" i="3" s="1"/>
  <c r="O452" i="3"/>
  <c r="Q452" i="3" s="1"/>
  <c r="O453" i="3"/>
  <c r="Q453" i="3" s="1"/>
  <c r="O454" i="3"/>
  <c r="Q454" i="3" s="1"/>
  <c r="O455" i="3"/>
  <c r="Q455" i="3" s="1"/>
  <c r="O456" i="3"/>
  <c r="Q456" i="3" s="1"/>
  <c r="O457" i="3"/>
  <c r="O458" i="3"/>
  <c r="Q458" i="3" s="1"/>
  <c r="O459" i="3"/>
  <c r="O460" i="3"/>
  <c r="O461" i="3"/>
  <c r="Q461" i="3" s="1"/>
  <c r="O462" i="3"/>
  <c r="O463" i="3"/>
  <c r="O464" i="3"/>
  <c r="O465" i="3"/>
  <c r="O466" i="3"/>
  <c r="O467" i="3"/>
  <c r="O468" i="3"/>
  <c r="O469" i="3"/>
  <c r="Q469" i="3" s="1"/>
  <c r="O470" i="3"/>
  <c r="O471" i="3"/>
  <c r="Q471" i="3" s="1"/>
  <c r="O472" i="3"/>
  <c r="Q472" i="3" s="1"/>
  <c r="O473" i="3"/>
  <c r="O474" i="3"/>
  <c r="O475" i="3"/>
  <c r="O476" i="3"/>
  <c r="Q476" i="3" s="1"/>
  <c r="O477" i="3"/>
  <c r="Q477" i="3" s="1"/>
  <c r="O478" i="3"/>
  <c r="O479" i="3"/>
  <c r="Q479" i="3" s="1"/>
  <c r="O480" i="3"/>
  <c r="O481" i="3"/>
  <c r="O482" i="3"/>
  <c r="O483" i="3"/>
  <c r="Q483" i="3" s="1"/>
  <c r="O484" i="3"/>
  <c r="O485" i="3"/>
  <c r="O486" i="3"/>
  <c r="O487" i="3"/>
  <c r="Q487" i="3" s="1"/>
  <c r="O488" i="3"/>
  <c r="O489" i="3"/>
  <c r="Q489" i="3" s="1"/>
  <c r="O490" i="3"/>
  <c r="O491" i="3"/>
  <c r="O492" i="3"/>
  <c r="Q492" i="3" s="1"/>
  <c r="O493" i="3"/>
  <c r="Q493" i="3" s="1"/>
  <c r="O494" i="3"/>
  <c r="Q494" i="3" s="1"/>
  <c r="O495" i="3"/>
  <c r="O496" i="3"/>
  <c r="Q496" i="3" s="1"/>
  <c r="O497" i="3"/>
  <c r="Q497" i="3" s="1"/>
  <c r="O498" i="3"/>
  <c r="Q498" i="3" s="1"/>
  <c r="O499" i="3"/>
  <c r="O500" i="3"/>
  <c r="Q500" i="3" s="1"/>
  <c r="O501" i="3"/>
  <c r="Q501" i="3" s="1"/>
  <c r="O502" i="3"/>
  <c r="Q502" i="3" s="1"/>
  <c r="O503" i="3"/>
  <c r="Q503" i="3" s="1"/>
  <c r="O504" i="3"/>
  <c r="O505" i="3"/>
  <c r="O506" i="3"/>
  <c r="O507" i="3"/>
  <c r="Q507" i="3" s="1"/>
  <c r="O508" i="3"/>
  <c r="O509" i="3"/>
  <c r="O510" i="3"/>
  <c r="O511" i="3"/>
  <c r="O512" i="3"/>
  <c r="O513" i="3"/>
  <c r="O514" i="3"/>
  <c r="Q514" i="3" s="1"/>
  <c r="O515" i="3"/>
  <c r="Q515" i="3" s="1"/>
  <c r="O516" i="3"/>
  <c r="O517" i="3"/>
  <c r="O518" i="3"/>
  <c r="O519" i="3"/>
  <c r="O520" i="3"/>
  <c r="O521" i="3"/>
  <c r="Q521" i="3" s="1"/>
  <c r="O522" i="3"/>
  <c r="Q522" i="3" s="1"/>
  <c r="O523" i="3"/>
  <c r="Q523" i="3" s="1"/>
  <c r="O524" i="3"/>
  <c r="O525" i="3"/>
  <c r="O526" i="3"/>
  <c r="Q526" i="3" s="1"/>
  <c r="O527" i="3"/>
  <c r="Q527" i="3" s="1"/>
  <c r="O528" i="3"/>
  <c r="O529" i="3"/>
  <c r="Q529" i="3" s="1"/>
  <c r="O530" i="3"/>
  <c r="Q530" i="3" s="1"/>
  <c r="O531" i="3"/>
  <c r="Q531" i="3" s="1"/>
  <c r="O532" i="3"/>
  <c r="O533" i="3"/>
  <c r="Q533" i="3" s="1"/>
  <c r="O534" i="3"/>
  <c r="O535" i="3"/>
  <c r="Q535" i="3" s="1"/>
  <c r="O536" i="3"/>
  <c r="Q536" i="3" s="1"/>
  <c r="O537" i="3"/>
  <c r="Q537" i="3" s="1"/>
  <c r="O538" i="3"/>
  <c r="O539" i="3"/>
  <c r="O540" i="3"/>
  <c r="Q540" i="3" s="1"/>
  <c r="O541" i="3"/>
  <c r="Q541" i="3" s="1"/>
  <c r="O542" i="3"/>
  <c r="Q542" i="3" s="1"/>
  <c r="O543" i="3"/>
  <c r="Q543" i="3" s="1"/>
  <c r="O544" i="3"/>
  <c r="O545" i="3"/>
  <c r="O546" i="3"/>
  <c r="O547" i="3"/>
  <c r="Q547" i="3" s="1"/>
  <c r="O548" i="3"/>
  <c r="O549" i="3"/>
  <c r="Q549" i="3" s="1"/>
  <c r="O550" i="3"/>
  <c r="O551" i="3"/>
  <c r="O552" i="3"/>
  <c r="Q552" i="3" s="1"/>
  <c r="O553" i="3"/>
  <c r="O554" i="3"/>
  <c r="Q554" i="3" s="1"/>
  <c r="O555" i="3"/>
  <c r="Q555" i="3" s="1"/>
  <c r="O556" i="3"/>
  <c r="O557" i="3"/>
  <c r="Q557" i="3" s="1"/>
  <c r="O558" i="3"/>
  <c r="O559" i="3"/>
  <c r="Q559" i="3" s="1"/>
  <c r="O560" i="3"/>
  <c r="O561" i="3"/>
  <c r="Q561" i="3" s="1"/>
  <c r="O562" i="3"/>
  <c r="O563" i="3"/>
  <c r="Q563" i="3" s="1"/>
  <c r="O564" i="3"/>
  <c r="Q564" i="3" s="1"/>
  <c r="O565" i="3"/>
  <c r="O566" i="3"/>
  <c r="O567" i="3"/>
  <c r="Q567" i="3" s="1"/>
  <c r="O568" i="3"/>
  <c r="O569" i="3"/>
  <c r="Q569" i="3" s="1"/>
  <c r="O570" i="3"/>
  <c r="Q570" i="3" s="1"/>
  <c r="O571" i="3"/>
  <c r="O572" i="3"/>
  <c r="Q572" i="3" s="1"/>
  <c r="O573" i="3"/>
  <c r="O574" i="3"/>
  <c r="O575" i="3"/>
  <c r="O576" i="3"/>
  <c r="Q576" i="3" s="1"/>
  <c r="O577" i="3"/>
  <c r="O578" i="3"/>
  <c r="O579" i="3"/>
  <c r="Q579" i="3" s="1"/>
  <c r="O580" i="3"/>
  <c r="O581" i="3"/>
  <c r="O582" i="3"/>
  <c r="O583" i="3"/>
  <c r="Q583" i="3" s="1"/>
  <c r="O584" i="3"/>
  <c r="Q584" i="3" s="1"/>
  <c r="O585" i="3"/>
  <c r="O586" i="3"/>
  <c r="Q586" i="3" s="1"/>
  <c r="O587" i="3"/>
  <c r="Q587" i="3" s="1"/>
  <c r="O588" i="3"/>
  <c r="O589" i="3"/>
  <c r="O590" i="3"/>
  <c r="Q590" i="3" s="1"/>
  <c r="O591" i="3"/>
  <c r="O592" i="3"/>
  <c r="Q592" i="3" s="1"/>
  <c r="O593" i="3"/>
  <c r="O594" i="3"/>
  <c r="O595" i="3"/>
  <c r="O596" i="3"/>
  <c r="O597" i="3"/>
  <c r="O598" i="3"/>
  <c r="O599" i="3"/>
  <c r="O600" i="3"/>
  <c r="O601" i="3"/>
  <c r="O602" i="3"/>
  <c r="Q602" i="3" s="1"/>
  <c r="O603" i="3"/>
  <c r="O604" i="3"/>
  <c r="Q604" i="3" s="1"/>
  <c r="O605" i="3"/>
  <c r="O606" i="3"/>
  <c r="Q606" i="3" s="1"/>
  <c r="O607" i="3"/>
  <c r="O608" i="3"/>
  <c r="O609" i="3"/>
  <c r="O610" i="3"/>
  <c r="O611" i="3"/>
  <c r="Q611" i="3" s="1"/>
  <c r="O612" i="3"/>
  <c r="O613" i="3"/>
  <c r="O614" i="3"/>
  <c r="O615" i="3"/>
  <c r="O616" i="3"/>
  <c r="O617" i="3"/>
  <c r="Q617" i="3" s="1"/>
  <c r="O618" i="3"/>
  <c r="Q618" i="3" s="1"/>
  <c r="O619" i="3"/>
  <c r="Q619" i="3" s="1"/>
  <c r="O620" i="3"/>
  <c r="O621" i="3"/>
  <c r="O622" i="3"/>
  <c r="O623" i="3"/>
  <c r="Q623" i="3" s="1"/>
  <c r="O624" i="3"/>
  <c r="Q624" i="3" s="1"/>
  <c r="O625" i="3"/>
  <c r="O626" i="3"/>
  <c r="O627" i="3"/>
  <c r="Q627" i="3" s="1"/>
  <c r="O628" i="3"/>
  <c r="O629" i="3"/>
  <c r="O630" i="3"/>
  <c r="Q630" i="3" s="1"/>
  <c r="O631" i="3"/>
  <c r="Q631" i="3" s="1"/>
  <c r="O632" i="3"/>
  <c r="Q632" i="3" s="1"/>
  <c r="O633" i="3"/>
  <c r="Q633" i="3" s="1"/>
  <c r="O634" i="3"/>
  <c r="O635" i="3"/>
  <c r="Q635" i="3" s="1"/>
  <c r="O636" i="3"/>
  <c r="O637" i="3"/>
  <c r="Q637" i="3" s="1"/>
  <c r="O638" i="3"/>
  <c r="Q638" i="3" s="1"/>
  <c r="O639" i="3"/>
  <c r="O640" i="3"/>
  <c r="O641" i="3"/>
  <c r="Q641" i="3" s="1"/>
  <c r="O642" i="3"/>
  <c r="Q642" i="3" s="1"/>
  <c r="O643" i="3"/>
  <c r="O644" i="3"/>
  <c r="O645" i="3"/>
  <c r="Q645" i="3" s="1"/>
  <c r="O646" i="3"/>
  <c r="Q646" i="3" s="1"/>
  <c r="O647" i="3"/>
  <c r="Q647" i="3" s="1"/>
  <c r="O648" i="3"/>
  <c r="Q648" i="3" s="1"/>
  <c r="O649" i="3"/>
  <c r="O650" i="3"/>
  <c r="O651" i="3"/>
  <c r="O652" i="3"/>
  <c r="Q652" i="3" s="1"/>
  <c r="O653" i="3"/>
  <c r="O654" i="3"/>
  <c r="O655" i="3"/>
  <c r="Q655" i="3" s="1"/>
  <c r="O656" i="3"/>
  <c r="O657" i="3"/>
  <c r="O658" i="3"/>
  <c r="O659" i="3"/>
  <c r="Q659" i="3" s="1"/>
  <c r="O660" i="3"/>
  <c r="O661" i="3"/>
  <c r="Q661" i="3" s="1"/>
  <c r="O662" i="3"/>
  <c r="Q662" i="3" s="1"/>
  <c r="O663" i="3"/>
  <c r="Q663" i="3" s="1"/>
  <c r="O664" i="3"/>
  <c r="Q664" i="3" s="1"/>
  <c r="O665" i="3"/>
  <c r="O666" i="3"/>
  <c r="O667" i="3"/>
  <c r="O668" i="3"/>
  <c r="O669" i="3"/>
  <c r="O670" i="3"/>
  <c r="Q670" i="3" s="1"/>
  <c r="O671" i="3"/>
  <c r="O672" i="3"/>
  <c r="O673" i="3"/>
  <c r="Q673" i="3" s="1"/>
  <c r="O674" i="3"/>
  <c r="O675" i="3"/>
  <c r="O676" i="3"/>
  <c r="Q676" i="3" s="1"/>
  <c r="O677" i="3"/>
  <c r="O678" i="3"/>
  <c r="O679" i="3"/>
  <c r="Q679" i="3" s="1"/>
  <c r="O680" i="3"/>
  <c r="O681" i="3"/>
  <c r="O682" i="3"/>
  <c r="O683" i="3"/>
  <c r="Q683" i="3" s="1"/>
  <c r="O684" i="3"/>
  <c r="O685" i="3"/>
  <c r="Q685" i="3" s="1"/>
  <c r="O686" i="3"/>
  <c r="O687" i="3"/>
  <c r="Q687" i="3" s="1"/>
  <c r="O688" i="3"/>
  <c r="Q688" i="3" s="1"/>
  <c r="O689" i="3"/>
  <c r="O690" i="3"/>
  <c r="O691" i="3"/>
  <c r="O692" i="3"/>
  <c r="Q692" i="3" s="1"/>
  <c r="O693" i="3"/>
  <c r="O694" i="3"/>
  <c r="O695" i="3"/>
  <c r="Q695" i="3" s="1"/>
  <c r="O696" i="3"/>
  <c r="Q696" i="3" s="1"/>
  <c r="O697" i="3"/>
  <c r="O698" i="3"/>
  <c r="Q698" i="3" s="1"/>
  <c r="O699" i="3"/>
  <c r="O700" i="3"/>
  <c r="O701" i="3"/>
  <c r="Q701" i="3" s="1"/>
  <c r="O702" i="3"/>
  <c r="Q702" i="3" s="1"/>
  <c r="O703" i="3"/>
  <c r="O704" i="3"/>
  <c r="Q704" i="3" s="1"/>
  <c r="O705" i="3"/>
  <c r="O706" i="3"/>
  <c r="O707" i="3"/>
  <c r="Q707" i="3" s="1"/>
  <c r="O708" i="3"/>
  <c r="O709" i="3"/>
  <c r="O710" i="3"/>
  <c r="O711" i="3"/>
  <c r="O712" i="3"/>
  <c r="Q712" i="3" s="1"/>
  <c r="O713" i="3"/>
  <c r="O714" i="3"/>
  <c r="O715" i="3"/>
  <c r="Q715" i="3" s="1"/>
  <c r="O716" i="3"/>
  <c r="Q716" i="3" s="1"/>
  <c r="O717" i="3"/>
  <c r="Q717" i="3" s="1"/>
  <c r="O718" i="3"/>
  <c r="Q718" i="3" s="1"/>
  <c r="O719" i="3"/>
  <c r="Q719" i="3" s="1"/>
  <c r="O720" i="3"/>
  <c r="Q720" i="3" s="1"/>
  <c r="O721" i="3"/>
  <c r="Q721" i="3" s="1"/>
  <c r="O722" i="3"/>
  <c r="Q722" i="3" s="1"/>
  <c r="O723" i="3"/>
  <c r="O724" i="3"/>
  <c r="Q724" i="3" s="1"/>
  <c r="O725" i="3"/>
  <c r="Q725" i="3" s="1"/>
  <c r="O726" i="3"/>
  <c r="O727" i="3"/>
  <c r="O728" i="3"/>
  <c r="O729" i="3"/>
  <c r="Q729" i="3" s="1"/>
  <c r="O730" i="3"/>
  <c r="O731" i="3"/>
  <c r="O732" i="3"/>
  <c r="O733" i="3"/>
  <c r="Q733" i="3" s="1"/>
  <c r="O734" i="3"/>
  <c r="O735" i="3"/>
  <c r="Q735" i="3" s="1"/>
  <c r="O736" i="3"/>
  <c r="O737" i="3"/>
  <c r="Q737" i="3" s="1"/>
  <c r="O738" i="3"/>
  <c r="Q738" i="3" s="1"/>
  <c r="O739" i="3"/>
  <c r="Q739" i="3" s="1"/>
  <c r="O740" i="3"/>
  <c r="Q740" i="3" s="1"/>
  <c r="O741" i="3"/>
  <c r="Q741" i="3" s="1"/>
  <c r="O742" i="3"/>
  <c r="Q742" i="3" s="1"/>
  <c r="O743" i="3"/>
  <c r="Q743" i="3" s="1"/>
  <c r="O744" i="3"/>
  <c r="O745" i="3"/>
  <c r="O746" i="3"/>
  <c r="O747" i="3"/>
  <c r="Q747" i="3" s="1"/>
  <c r="O748" i="3"/>
  <c r="Q748" i="3" s="1"/>
  <c r="O749" i="3"/>
  <c r="O750" i="3"/>
  <c r="O751" i="3"/>
  <c r="O752" i="3"/>
  <c r="O753" i="3"/>
  <c r="O754" i="3"/>
  <c r="O755" i="3"/>
  <c r="Q755" i="3" s="1"/>
  <c r="O756" i="3"/>
  <c r="O757" i="3"/>
  <c r="O758" i="3"/>
  <c r="O759" i="3"/>
  <c r="O760" i="3"/>
  <c r="Q760" i="3" s="1"/>
  <c r="O761" i="3"/>
  <c r="Q761" i="3" s="1"/>
  <c r="O762" i="3"/>
  <c r="Q762" i="3" s="1"/>
  <c r="O763" i="3"/>
  <c r="O764" i="3"/>
  <c r="Q764" i="3" s="1"/>
  <c r="O765" i="3"/>
  <c r="Q765" i="3" s="1"/>
  <c r="O766" i="3"/>
  <c r="O767" i="3"/>
  <c r="Q767" i="3" s="1"/>
  <c r="O768" i="3"/>
  <c r="Q768" i="3" s="1"/>
  <c r="O769" i="3"/>
  <c r="O770" i="3"/>
  <c r="Q770" i="3" s="1"/>
  <c r="O771" i="3"/>
  <c r="O772" i="3"/>
  <c r="Q772" i="3" s="1"/>
  <c r="O773" i="3"/>
  <c r="Q773" i="3" s="1"/>
  <c r="O774" i="3"/>
  <c r="O775" i="3"/>
  <c r="O776" i="3"/>
  <c r="O777" i="3"/>
  <c r="O778" i="3"/>
  <c r="O779" i="3"/>
  <c r="O780" i="3"/>
  <c r="O781" i="3"/>
  <c r="Q781" i="3" s="1"/>
  <c r="O782" i="3"/>
  <c r="Q782" i="3" s="1"/>
  <c r="O783" i="3"/>
  <c r="Q783" i="3" s="1"/>
  <c r="O784" i="3"/>
  <c r="Q784" i="3" s="1"/>
  <c r="O785" i="3"/>
  <c r="Q785" i="3" s="1"/>
  <c r="O786" i="3"/>
  <c r="Q786" i="3" s="1"/>
  <c r="O787" i="3"/>
  <c r="Q787" i="3" s="1"/>
  <c r="O788" i="3"/>
  <c r="Q788" i="3" s="1"/>
  <c r="O789" i="3"/>
  <c r="O790" i="3"/>
  <c r="O791" i="3"/>
  <c r="Q791" i="3" s="1"/>
  <c r="O792" i="3"/>
  <c r="Q792" i="3" s="1"/>
  <c r="O793" i="3"/>
  <c r="O794" i="3"/>
  <c r="Q794" i="3" s="1"/>
  <c r="O795" i="3"/>
  <c r="O796" i="3"/>
  <c r="Q796" i="3" s="1"/>
  <c r="O797" i="3"/>
  <c r="Q797" i="3" s="1"/>
  <c r="O798" i="3"/>
  <c r="O799" i="3"/>
  <c r="Q799" i="3" s="1"/>
  <c r="O800" i="3"/>
  <c r="O801" i="3"/>
  <c r="Q801" i="3" s="1"/>
  <c r="O802" i="3"/>
  <c r="O803" i="3"/>
  <c r="Q803" i="3" s="1"/>
  <c r="O804" i="3"/>
  <c r="O805" i="3"/>
  <c r="O806" i="3"/>
  <c r="O807" i="3"/>
  <c r="O808" i="3"/>
  <c r="Q808" i="3" s="1"/>
  <c r="O809" i="3"/>
  <c r="Q809" i="3" s="1"/>
  <c r="O810" i="3"/>
  <c r="O811" i="3"/>
  <c r="O812" i="3"/>
  <c r="Q812" i="3" s="1"/>
  <c r="O813" i="3"/>
  <c r="O814" i="3"/>
  <c r="O815" i="3"/>
  <c r="Q815" i="3" s="1"/>
  <c r="O816" i="3"/>
  <c r="O817" i="3"/>
  <c r="O818" i="3"/>
  <c r="Q818" i="3" s="1"/>
  <c r="O819" i="3"/>
  <c r="O820" i="3"/>
  <c r="O821" i="3"/>
  <c r="O822" i="3"/>
  <c r="O823" i="3"/>
  <c r="Q823" i="3" s="1"/>
  <c r="O824" i="3"/>
  <c r="O825" i="3"/>
  <c r="O826" i="3"/>
  <c r="O827" i="3"/>
  <c r="Q827" i="3" s="1"/>
  <c r="O828" i="3"/>
  <c r="O829" i="3"/>
  <c r="O830" i="3"/>
  <c r="O831" i="3"/>
  <c r="O832" i="3"/>
  <c r="Q832" i="3" s="1"/>
  <c r="O833" i="3"/>
  <c r="Q833" i="3" s="1"/>
  <c r="O834" i="3"/>
  <c r="Q834" i="3" s="1"/>
  <c r="O835" i="3"/>
  <c r="Q835" i="3" s="1"/>
  <c r="O836" i="3"/>
  <c r="O837" i="3"/>
  <c r="Q837" i="3" s="1"/>
  <c r="O838" i="3"/>
  <c r="O839" i="3"/>
  <c r="Q839" i="3" s="1"/>
  <c r="O840" i="3"/>
  <c r="O841" i="3"/>
  <c r="Q841" i="3" s="1"/>
  <c r="O842" i="3"/>
  <c r="Q842" i="3" s="1"/>
  <c r="O843" i="3"/>
  <c r="Q843" i="3" s="1"/>
  <c r="O844" i="3"/>
  <c r="Q844" i="3" s="1"/>
  <c r="O845" i="3"/>
  <c r="O846" i="3"/>
  <c r="Q846" i="3" s="1"/>
  <c r="O847" i="3"/>
  <c r="Q847" i="3" s="1"/>
  <c r="O848" i="3"/>
  <c r="Q848" i="3" s="1"/>
  <c r="O849" i="3"/>
  <c r="Q849" i="3" s="1"/>
  <c r="O850" i="3"/>
  <c r="Q850" i="3" s="1"/>
  <c r="O851" i="3"/>
  <c r="Q851" i="3" s="1"/>
  <c r="O852" i="3"/>
  <c r="Q852" i="3" s="1"/>
  <c r="O853" i="3"/>
  <c r="O854" i="3"/>
  <c r="O855" i="3"/>
  <c r="Q855" i="3" s="1"/>
  <c r="O856" i="3"/>
  <c r="O857" i="3"/>
  <c r="O858" i="3"/>
  <c r="O859" i="3"/>
  <c r="O860" i="3"/>
  <c r="O861" i="3"/>
  <c r="O862" i="3"/>
  <c r="Q862" i="3" s="1"/>
  <c r="O863" i="3"/>
  <c r="Q863" i="3" s="1"/>
  <c r="O864" i="3"/>
  <c r="Q864" i="3" s="1"/>
  <c r="O865" i="3"/>
  <c r="O866" i="3"/>
  <c r="O867" i="3"/>
  <c r="O868" i="3"/>
  <c r="Q868" i="3" s="1"/>
  <c r="O869" i="3"/>
  <c r="Q869" i="3" s="1"/>
  <c r="O870" i="3"/>
  <c r="Q870" i="3" s="1"/>
  <c r="O871" i="3"/>
  <c r="O872" i="3"/>
  <c r="O873" i="3"/>
  <c r="O874" i="3"/>
  <c r="Q874" i="3" s="1"/>
  <c r="O875" i="3"/>
  <c r="O876" i="3"/>
  <c r="Q876" i="3" s="1"/>
  <c r="O877" i="3"/>
  <c r="Q877" i="3" s="1"/>
  <c r="O878" i="3"/>
  <c r="Q878" i="3" s="1"/>
  <c r="O879" i="3"/>
  <c r="Q879" i="3" s="1"/>
  <c r="O880" i="3"/>
  <c r="Q880" i="3" s="1"/>
  <c r="O881" i="3"/>
  <c r="Q881" i="3" s="1"/>
  <c r="O882" i="3"/>
  <c r="Q882" i="3" s="1"/>
  <c r="O883" i="3"/>
  <c r="Q883" i="3" s="1"/>
  <c r="O884" i="3"/>
  <c r="O885" i="3"/>
  <c r="O886" i="3"/>
  <c r="Q886" i="3" s="1"/>
  <c r="O887" i="3"/>
  <c r="O888" i="3"/>
  <c r="O889" i="3"/>
  <c r="Q889" i="3" s="1"/>
  <c r="O890" i="3"/>
  <c r="Q890" i="3" s="1"/>
  <c r="O891" i="3"/>
  <c r="Q891" i="3" s="1"/>
  <c r="O892" i="3"/>
  <c r="Q892" i="3" s="1"/>
  <c r="O893" i="3"/>
  <c r="Q893" i="3" s="1"/>
  <c r="O894" i="3"/>
  <c r="O895" i="3"/>
  <c r="Q895" i="3" s="1"/>
  <c r="O896" i="3"/>
  <c r="O897" i="3"/>
  <c r="O898" i="3"/>
  <c r="O899" i="3"/>
  <c r="Q899" i="3" s="1"/>
  <c r="O900" i="3"/>
  <c r="O901" i="3"/>
  <c r="O902" i="3"/>
  <c r="O903" i="3"/>
  <c r="O904" i="3"/>
  <c r="Q904" i="3" s="1"/>
  <c r="O905" i="3"/>
  <c r="O906" i="3"/>
  <c r="Q906" i="3" s="1"/>
  <c r="O907" i="3"/>
  <c r="O908" i="3"/>
  <c r="O909" i="3"/>
  <c r="Q909" i="3" s="1"/>
  <c r="O910" i="3"/>
  <c r="Q910" i="3" s="1"/>
  <c r="O911" i="3"/>
  <c r="O912" i="3"/>
  <c r="Q912" i="3" s="1"/>
  <c r="O913" i="3"/>
  <c r="O914" i="3"/>
  <c r="O915" i="3"/>
  <c r="Q915" i="3" s="1"/>
  <c r="O916" i="3"/>
  <c r="O917" i="3"/>
  <c r="Q917" i="3" s="1"/>
  <c r="O918" i="3"/>
  <c r="O919" i="3"/>
  <c r="O920" i="3"/>
  <c r="O921" i="3"/>
  <c r="Q921" i="3" s="1"/>
  <c r="O922" i="3"/>
  <c r="O923" i="3"/>
  <c r="Q923" i="3" s="1"/>
  <c r="O924" i="3"/>
  <c r="O925" i="3"/>
  <c r="Q925" i="3" s="1"/>
  <c r="O926" i="3"/>
  <c r="Q926" i="3" s="1"/>
  <c r="O927" i="3"/>
  <c r="Q927" i="3" s="1"/>
  <c r="O928" i="3"/>
  <c r="O929" i="3"/>
  <c r="O930" i="3"/>
  <c r="O931" i="3"/>
  <c r="Q931" i="3" s="1"/>
  <c r="O932" i="3"/>
  <c r="O933" i="3"/>
  <c r="Q933" i="3" s="1"/>
  <c r="O934" i="3"/>
  <c r="Q934" i="3" s="1"/>
  <c r="O935" i="3"/>
  <c r="Q935" i="3" s="1"/>
  <c r="O936" i="3"/>
  <c r="O937" i="3"/>
  <c r="Q937" i="3" s="1"/>
  <c r="O938" i="3"/>
  <c r="Q938" i="3" s="1"/>
  <c r="O939" i="3"/>
  <c r="O940" i="3"/>
  <c r="Q940" i="3" s="1"/>
  <c r="O941" i="3"/>
  <c r="Q941" i="3" s="1"/>
  <c r="O942" i="3"/>
  <c r="Q942" i="3" s="1"/>
  <c r="O943" i="3"/>
  <c r="Q943" i="3" s="1"/>
  <c r="O944" i="3"/>
  <c r="Q944" i="3" s="1"/>
  <c r="O945" i="3"/>
  <c r="O946" i="3"/>
  <c r="O947" i="3"/>
  <c r="Q947" i="3" s="1"/>
  <c r="O948" i="3"/>
  <c r="O949" i="3"/>
  <c r="O950" i="3"/>
  <c r="Q950" i="3" s="1"/>
  <c r="O951" i="3"/>
  <c r="Q951" i="3" s="1"/>
  <c r="O952" i="3"/>
  <c r="O953" i="3"/>
  <c r="Q953" i="3" s="1"/>
  <c r="O954" i="3"/>
  <c r="O955" i="3"/>
  <c r="Q955" i="3" s="1"/>
  <c r="O956" i="3"/>
  <c r="Q956" i="3" s="1"/>
  <c r="O957" i="3"/>
  <c r="O958" i="3"/>
  <c r="Q958" i="3" s="1"/>
  <c r="O959" i="3"/>
  <c r="Q959" i="3" s="1"/>
  <c r="O960" i="3"/>
  <c r="Q960" i="3" s="1"/>
  <c r="O961" i="3"/>
  <c r="O962" i="3"/>
  <c r="Q962" i="3" s="1"/>
  <c r="O963" i="3"/>
  <c r="Q963" i="3" s="1"/>
  <c r="O964" i="3"/>
  <c r="Q964" i="3" s="1"/>
  <c r="O965" i="3"/>
  <c r="Q965" i="3" s="1"/>
  <c r="O966" i="3"/>
  <c r="O967" i="3"/>
  <c r="O968" i="3"/>
  <c r="Q968" i="3" s="1"/>
  <c r="O969" i="3"/>
  <c r="Q969" i="3" s="1"/>
  <c r="O970" i="3"/>
  <c r="Q970" i="3" s="1"/>
  <c r="O971" i="3"/>
  <c r="Q971" i="3" s="1"/>
  <c r="O972" i="3"/>
  <c r="Q972" i="3" s="1"/>
  <c r="O973" i="3"/>
  <c r="O974" i="3"/>
  <c r="O975" i="3"/>
  <c r="Q975" i="3" s="1"/>
  <c r="O976" i="3"/>
  <c r="Q976" i="3" s="1"/>
  <c r="O977" i="3"/>
  <c r="Q977" i="3" s="1"/>
  <c r="O978" i="3"/>
  <c r="Q978" i="3" s="1"/>
  <c r="O979" i="3"/>
  <c r="Q979" i="3" s="1"/>
  <c r="O980" i="3"/>
  <c r="O981" i="3"/>
  <c r="Q981" i="3" s="1"/>
  <c r="O982" i="3"/>
  <c r="Q982" i="3" s="1"/>
  <c r="O983" i="3"/>
  <c r="Q983" i="3" s="1"/>
  <c r="O984" i="3"/>
  <c r="O985" i="3"/>
  <c r="O986" i="3"/>
  <c r="Q986" i="3" s="1"/>
  <c r="O987" i="3"/>
  <c r="O988" i="3"/>
  <c r="O989" i="3"/>
  <c r="O990" i="3"/>
  <c r="O991" i="3"/>
  <c r="Q991" i="3" s="1"/>
  <c r="O992" i="3"/>
  <c r="O993" i="3"/>
  <c r="Q993" i="3" s="1"/>
  <c r="O994" i="3"/>
  <c r="Q994" i="3" s="1"/>
  <c r="O995" i="3"/>
  <c r="O996" i="3"/>
  <c r="Q996" i="3" s="1"/>
  <c r="O997" i="3"/>
  <c r="O998" i="3"/>
  <c r="O999" i="3"/>
  <c r="O1000" i="3"/>
  <c r="O1001" i="3"/>
  <c r="O1002" i="3"/>
  <c r="Q1002" i="3" s="1"/>
  <c r="O1003" i="3"/>
  <c r="Q1003" i="3" s="1"/>
  <c r="O1004" i="3"/>
  <c r="Q1004" i="3" s="1"/>
  <c r="O1005" i="3"/>
  <c r="Q1005" i="3" s="1"/>
  <c r="O1006" i="3"/>
  <c r="Q1006" i="3" s="1"/>
  <c r="O1007" i="3"/>
  <c r="O1008" i="3"/>
  <c r="O1009" i="3"/>
  <c r="O1010" i="3"/>
  <c r="Q1010" i="3" s="1"/>
  <c r="O1011" i="3"/>
  <c r="O1012" i="3"/>
  <c r="Q1012" i="3" s="1"/>
  <c r="O1013" i="3"/>
  <c r="Q1013" i="3" s="1"/>
  <c r="O1014" i="3"/>
  <c r="O1015" i="3"/>
  <c r="O1016" i="3"/>
  <c r="O1017" i="3"/>
  <c r="Q1017" i="3" s="1"/>
  <c r="O1018" i="3"/>
  <c r="Q1018" i="3" s="1"/>
  <c r="O1019" i="3"/>
  <c r="O1020" i="3"/>
  <c r="O1021" i="3"/>
  <c r="O1022" i="3"/>
  <c r="O1023" i="3"/>
  <c r="O1024" i="3"/>
  <c r="Q1024" i="3" s="1"/>
  <c r="O1025" i="3"/>
  <c r="Q1025" i="3" s="1"/>
  <c r="O1026" i="3"/>
  <c r="Q1026" i="3" s="1"/>
  <c r="O1027" i="3"/>
  <c r="O1028" i="3"/>
  <c r="O1029" i="3"/>
  <c r="O1030" i="3"/>
  <c r="O1031" i="3"/>
  <c r="Q1031" i="3" s="1"/>
  <c r="O1032" i="3"/>
  <c r="O1033" i="3"/>
  <c r="O1034" i="3"/>
  <c r="Q1034" i="3" s="1"/>
  <c r="O1035" i="3"/>
  <c r="O1036" i="3"/>
  <c r="Q1036" i="3" s="1"/>
  <c r="O1037" i="3"/>
  <c r="O1038" i="3"/>
  <c r="O1039" i="3"/>
  <c r="Q1039" i="3" s="1"/>
  <c r="O1040" i="3"/>
  <c r="O1041" i="3"/>
  <c r="Q1041" i="3" s="1"/>
  <c r="O1042" i="3"/>
  <c r="O1043" i="3"/>
  <c r="O1044" i="3"/>
  <c r="Q1044" i="3" s="1"/>
  <c r="O1045" i="3"/>
  <c r="Q1045" i="3" s="1"/>
  <c r="O1046" i="3"/>
  <c r="O1047" i="3"/>
  <c r="O1048" i="3"/>
  <c r="O1049" i="3"/>
  <c r="O1050" i="3"/>
  <c r="O1051" i="3"/>
  <c r="Q1051" i="3" s="1"/>
  <c r="O1052" i="3"/>
  <c r="Q1052" i="3" s="1"/>
  <c r="O1053" i="3"/>
  <c r="Q1053" i="3" s="1"/>
  <c r="O1054" i="3"/>
  <c r="O1055" i="3"/>
  <c r="Q1055" i="3" s="1"/>
  <c r="O1056" i="3"/>
  <c r="Q1056" i="3" s="1"/>
  <c r="O1057" i="3"/>
  <c r="Q1057" i="3" s="1"/>
  <c r="O1058" i="3"/>
  <c r="O1059" i="3"/>
  <c r="O1060" i="3"/>
  <c r="Q1060" i="3" s="1"/>
  <c r="O1061" i="3"/>
  <c r="Q1061" i="3" s="1"/>
  <c r="O1062" i="3"/>
  <c r="O1063" i="3"/>
  <c r="O1064" i="3"/>
  <c r="Q1064" i="3" s="1"/>
  <c r="O1065" i="3"/>
  <c r="O1066" i="3"/>
  <c r="O1067" i="3"/>
  <c r="O1068" i="3"/>
  <c r="O1069" i="3"/>
  <c r="O1070" i="3"/>
  <c r="O1071" i="3"/>
  <c r="Q1071" i="3" s="1"/>
  <c r="O1072" i="3"/>
  <c r="Q1072" i="3" s="1"/>
  <c r="O1073" i="3"/>
  <c r="O1074" i="3"/>
  <c r="Q1074" i="3" s="1"/>
  <c r="O1075" i="3"/>
  <c r="O1076" i="3"/>
  <c r="O1077" i="3"/>
  <c r="Q1077" i="3" s="1"/>
  <c r="O1078" i="3"/>
  <c r="O1079" i="3"/>
  <c r="Q1079" i="3" s="1"/>
  <c r="O1080" i="3"/>
  <c r="O1081" i="3"/>
  <c r="O1082" i="3"/>
  <c r="O1083" i="3"/>
  <c r="Q1083" i="3" s="1"/>
  <c r="O1084" i="3"/>
  <c r="O1085" i="3"/>
  <c r="Q1085" i="3" s="1"/>
  <c r="O1086" i="3"/>
  <c r="Q1086" i="3" s="1"/>
  <c r="O1087" i="3"/>
  <c r="O1088" i="3"/>
  <c r="Q1088" i="3" s="1"/>
  <c r="O1089" i="3"/>
  <c r="Q1089" i="3" s="1"/>
  <c r="O1090" i="3"/>
  <c r="Q1090" i="3" s="1"/>
  <c r="O1091" i="3"/>
  <c r="Q1091" i="3" s="1"/>
  <c r="O1092" i="3"/>
  <c r="Q1092" i="3" s="1"/>
  <c r="O1093" i="3"/>
  <c r="Q1093" i="3" s="1"/>
  <c r="O1094" i="3"/>
  <c r="O1095" i="3"/>
  <c r="O1096" i="3"/>
  <c r="O1097" i="3"/>
  <c r="Q1097" i="3" s="1"/>
  <c r="O1098" i="3"/>
  <c r="O1099" i="3"/>
  <c r="Q1099" i="3" s="1"/>
  <c r="O1100" i="3"/>
  <c r="O1101" i="3"/>
  <c r="O1102" i="3"/>
  <c r="Q1102" i="3" s="1"/>
  <c r="O1103" i="3"/>
  <c r="O1104" i="3"/>
  <c r="O1105" i="3"/>
  <c r="Q1105" i="3" s="1"/>
  <c r="O1106" i="3"/>
  <c r="O1107" i="3"/>
  <c r="O1108" i="3"/>
  <c r="O1109" i="3"/>
  <c r="Q1109" i="3" s="1"/>
  <c r="O1110" i="3"/>
  <c r="O1111" i="3"/>
  <c r="Q1111" i="3" s="1"/>
  <c r="O1112" i="3"/>
  <c r="O1113" i="3"/>
  <c r="O1114" i="3"/>
  <c r="Q1114" i="3" s="1"/>
  <c r="O1115" i="3"/>
  <c r="Q1115" i="3" s="1"/>
  <c r="O1116" i="3"/>
  <c r="O1117" i="3"/>
  <c r="O1118" i="3"/>
  <c r="O1119" i="3"/>
  <c r="O1120" i="3"/>
  <c r="Q1120" i="3" s="1"/>
  <c r="O1121" i="3"/>
  <c r="Q1121" i="3" s="1"/>
  <c r="O1122" i="3"/>
  <c r="O1123" i="3"/>
  <c r="Q1123" i="3" s="1"/>
  <c r="O1124" i="3"/>
  <c r="Q1124" i="3" s="1"/>
  <c r="O1125" i="3"/>
  <c r="O1126" i="3"/>
  <c r="O1127" i="3"/>
  <c r="O1128" i="3"/>
  <c r="O1129" i="3"/>
  <c r="Q1129" i="3" s="1"/>
  <c r="O1130" i="3"/>
  <c r="O1131" i="3"/>
  <c r="O1132" i="3"/>
  <c r="O1133" i="3"/>
  <c r="Q1133" i="3" s="1"/>
  <c r="O1134" i="3"/>
  <c r="Q1134" i="3" s="1"/>
  <c r="O1135" i="3"/>
  <c r="Q1135" i="3" s="1"/>
  <c r="O1136" i="3"/>
  <c r="O1137" i="3"/>
  <c r="Q1137" i="3" s="1"/>
  <c r="O1138" i="3"/>
  <c r="O1139" i="3"/>
  <c r="Q1139" i="3" s="1"/>
  <c r="O1140" i="3"/>
  <c r="O1141" i="3"/>
  <c r="O1142" i="3"/>
  <c r="Q1142" i="3" s="1"/>
  <c r="O1143" i="3"/>
  <c r="O1144" i="3"/>
  <c r="Q1144" i="3" s="1"/>
  <c r="O1145" i="3"/>
  <c r="Q1145" i="3" s="1"/>
  <c r="O1146" i="3"/>
  <c r="Q1146" i="3" s="1"/>
  <c r="O1147" i="3"/>
  <c r="O1148" i="3"/>
  <c r="O1149" i="3"/>
  <c r="O1150" i="3"/>
  <c r="O1151" i="3"/>
  <c r="Q1151" i="3" s="1"/>
  <c r="O1152" i="3"/>
  <c r="Q1152" i="3" s="1"/>
  <c r="O1153" i="3"/>
  <c r="O1154" i="3"/>
  <c r="O1155" i="3"/>
  <c r="Q1155" i="3" s="1"/>
  <c r="O1156" i="3"/>
  <c r="O1157" i="3"/>
  <c r="O1158" i="3"/>
  <c r="O1159" i="3"/>
  <c r="O1160" i="3"/>
  <c r="O1161" i="3"/>
  <c r="O1162" i="3"/>
  <c r="O1163" i="3"/>
  <c r="Q1163" i="3" s="1"/>
  <c r="O1164" i="3"/>
  <c r="Q1164" i="3" s="1"/>
  <c r="O1165" i="3"/>
  <c r="O1166" i="3"/>
  <c r="Q1166" i="3" s="1"/>
  <c r="O1167" i="3"/>
  <c r="Q1167" i="3" s="1"/>
  <c r="O1168" i="3"/>
  <c r="O1169" i="3"/>
  <c r="Q1169" i="3" s="1"/>
  <c r="O1170" i="3"/>
  <c r="Q1170" i="3" s="1"/>
  <c r="O1171" i="3"/>
  <c r="O1172" i="3"/>
  <c r="O1173" i="3"/>
  <c r="Q1173" i="3" s="1"/>
  <c r="O1174" i="3"/>
  <c r="O1175" i="3"/>
  <c r="O1176" i="3"/>
  <c r="Q1176" i="3" s="1"/>
  <c r="O1177" i="3"/>
  <c r="O1178" i="3"/>
  <c r="Q1178" i="3" s="1"/>
  <c r="O1179" i="3"/>
  <c r="O1180" i="3"/>
  <c r="O1181" i="3"/>
  <c r="O1182" i="3"/>
  <c r="Q1182" i="3" s="1"/>
  <c r="O1183" i="3"/>
  <c r="O1184" i="3"/>
  <c r="Q1184" i="3" s="1"/>
  <c r="O1185" i="3"/>
  <c r="O1186" i="3"/>
  <c r="O1187" i="3"/>
  <c r="O1188" i="3"/>
  <c r="Q1188" i="3" s="1"/>
  <c r="O1189" i="3"/>
  <c r="O1190" i="3"/>
  <c r="O1191" i="3"/>
  <c r="Q1191" i="3" s="1"/>
  <c r="O1192" i="3"/>
  <c r="Q1192" i="3" s="1"/>
  <c r="O1193" i="3"/>
  <c r="Q1193" i="3" s="1"/>
  <c r="O1194" i="3"/>
  <c r="O1195" i="3"/>
  <c r="Q1195" i="3" s="1"/>
  <c r="O1196" i="3"/>
  <c r="Q1196" i="3" s="1"/>
  <c r="O1197" i="3"/>
  <c r="Q1197" i="3" s="1"/>
  <c r="O1198" i="3"/>
  <c r="Q1198" i="3" s="1"/>
  <c r="O1199" i="3"/>
  <c r="Q1199" i="3" s="1"/>
  <c r="O1200" i="3"/>
  <c r="Q1200" i="3" s="1"/>
  <c r="O1201" i="3"/>
  <c r="O1202" i="3"/>
  <c r="Q1202" i="3" s="1"/>
  <c r="O1203" i="3"/>
  <c r="Q1203" i="3" s="1"/>
  <c r="O1204" i="3"/>
  <c r="Q1204" i="3" s="1"/>
  <c r="O1205" i="3"/>
  <c r="O1206" i="3"/>
  <c r="O1207" i="3"/>
  <c r="O1208" i="3"/>
  <c r="O1209" i="3"/>
  <c r="Q1209" i="3" s="1"/>
  <c r="O1210" i="3"/>
  <c r="O1211" i="3"/>
  <c r="Q1211" i="3" s="1"/>
  <c r="O1212" i="3"/>
  <c r="O1213" i="3"/>
  <c r="Q1213" i="3" s="1"/>
  <c r="O1214" i="3"/>
  <c r="O1215" i="3"/>
  <c r="O1216" i="3"/>
  <c r="Q1216" i="3" s="1"/>
  <c r="O1217" i="3"/>
  <c r="O1218" i="3"/>
  <c r="Q1218" i="3" s="1"/>
  <c r="O1219" i="3"/>
  <c r="O1220" i="3"/>
  <c r="O1221" i="3"/>
  <c r="Q1221" i="3" s="1"/>
  <c r="O1222" i="3"/>
  <c r="O1223" i="3"/>
  <c r="O1224" i="3"/>
  <c r="Q1224" i="3" s="1"/>
  <c r="O1225" i="3"/>
  <c r="O1226" i="3"/>
  <c r="O1227" i="3"/>
  <c r="Q1227" i="3" s="1"/>
  <c r="O1228" i="3"/>
  <c r="O1229" i="3"/>
  <c r="O1230" i="3"/>
  <c r="Q1230" i="3" s="1"/>
  <c r="O1231" i="3"/>
  <c r="Q1231" i="3" s="1"/>
  <c r="O1232" i="3"/>
  <c r="O1233" i="3"/>
  <c r="O1234" i="3"/>
  <c r="O1235" i="3"/>
  <c r="Q1235" i="3" s="1"/>
  <c r="O1236" i="3"/>
  <c r="O1237" i="3"/>
  <c r="O1238" i="3"/>
  <c r="O1239" i="3"/>
  <c r="Q1239" i="3" s="1"/>
  <c r="O1240" i="3"/>
  <c r="O1241" i="3"/>
  <c r="Q1241" i="3" s="1"/>
  <c r="O1242" i="3"/>
  <c r="O1243" i="3"/>
  <c r="O1244" i="3"/>
  <c r="O1245" i="3"/>
  <c r="O1246" i="3"/>
  <c r="Q1246" i="3" s="1"/>
  <c r="O1247" i="3"/>
  <c r="Q1247" i="3" s="1"/>
  <c r="O1248" i="3"/>
  <c r="O1249" i="3"/>
  <c r="O1250" i="3"/>
  <c r="O1251" i="3"/>
  <c r="Q1251" i="3" s="1"/>
  <c r="O1252" i="3"/>
  <c r="Q1252" i="3" s="1"/>
  <c r="O1253" i="3"/>
  <c r="O1254" i="3"/>
  <c r="O1255" i="3"/>
  <c r="Q1255" i="3" s="1"/>
  <c r="O1256" i="3"/>
  <c r="Q1256" i="3" s="1"/>
  <c r="O1257" i="3"/>
  <c r="O1258" i="3"/>
  <c r="O1259" i="3"/>
  <c r="Q1259" i="3" s="1"/>
  <c r="O1260" i="3"/>
  <c r="O1261" i="3"/>
  <c r="O1262" i="3"/>
  <c r="O1263" i="3"/>
  <c r="O1264" i="3"/>
  <c r="O1265" i="3"/>
  <c r="Q1265" i="3" s="1"/>
  <c r="O1266" i="3"/>
  <c r="O1267" i="3"/>
  <c r="Q1267" i="3" s="1"/>
  <c r="O1268" i="3"/>
  <c r="O1269" i="3"/>
  <c r="O1270" i="3"/>
  <c r="Q1270" i="3" s="1"/>
  <c r="O1271" i="3"/>
  <c r="O1272" i="3"/>
  <c r="Q1272" i="3" s="1"/>
  <c r="O1273" i="3"/>
  <c r="O1274" i="3"/>
  <c r="Q1274" i="3" s="1"/>
  <c r="O1275" i="3"/>
  <c r="Q1275" i="3" s="1"/>
  <c r="O1276" i="3"/>
  <c r="Q1276" i="3" s="1"/>
  <c r="O1277" i="3"/>
  <c r="Q1277" i="3" s="1"/>
  <c r="O1278" i="3"/>
  <c r="O1279" i="3"/>
  <c r="O1280" i="3"/>
  <c r="O1281" i="3"/>
  <c r="O1282" i="3"/>
  <c r="O1283" i="3"/>
  <c r="O1284" i="3"/>
  <c r="Q1284" i="3" s="1"/>
  <c r="O1285" i="3"/>
  <c r="Q1285" i="3" s="1"/>
  <c r="O1286" i="3"/>
  <c r="O1287" i="3"/>
  <c r="O1288" i="3"/>
  <c r="O1289" i="3"/>
  <c r="Q1289" i="3" s="1"/>
  <c r="O1290" i="3"/>
  <c r="Q1290" i="3" s="1"/>
  <c r="O1291" i="3"/>
  <c r="O1292" i="3"/>
  <c r="Q1292" i="3" s="1"/>
  <c r="O1293" i="3"/>
  <c r="Q1293" i="3" s="1"/>
  <c r="O1294" i="3"/>
  <c r="O1295" i="3"/>
  <c r="O1296" i="3"/>
  <c r="Q1296" i="3" s="1"/>
  <c r="O1297" i="3"/>
  <c r="Q1297" i="3" s="1"/>
  <c r="O1298" i="3"/>
  <c r="Q1298" i="3" s="1"/>
  <c r="O1299" i="3"/>
  <c r="Q1299" i="3" s="1"/>
  <c r="O1300" i="3"/>
  <c r="O1301" i="3"/>
  <c r="Q1301" i="3" s="1"/>
  <c r="O1302" i="3"/>
  <c r="Q1302" i="3" s="1"/>
  <c r="O1303" i="3"/>
  <c r="Q1303" i="3" s="1"/>
  <c r="O1304" i="3"/>
  <c r="Q1304" i="3" s="1"/>
  <c r="O1305" i="3"/>
  <c r="Q1305" i="3" s="1"/>
  <c r="O1306" i="3"/>
  <c r="O1307" i="3"/>
  <c r="O1308" i="3"/>
  <c r="Q1308" i="3" s="1"/>
  <c r="O1309" i="3"/>
  <c r="O1310" i="3"/>
  <c r="O1311" i="3"/>
  <c r="O1312" i="3"/>
  <c r="Q1312" i="3" s="1"/>
  <c r="O1313" i="3"/>
  <c r="Q1313" i="3" s="1"/>
  <c r="O1314" i="3"/>
  <c r="O1315" i="3"/>
  <c r="O1316" i="3"/>
  <c r="Q1316" i="3" s="1"/>
  <c r="O1317" i="3"/>
  <c r="O1318" i="3"/>
  <c r="O1319" i="3"/>
  <c r="Q1319" i="3" s="1"/>
  <c r="O1320" i="3"/>
  <c r="Q1320" i="3" s="1"/>
  <c r="O1321" i="3"/>
  <c r="O1322" i="3"/>
  <c r="Q1322" i="3" s="1"/>
  <c r="O1323" i="3"/>
  <c r="Q1323" i="3" s="1"/>
  <c r="O1324" i="3"/>
  <c r="Q1324" i="3" s="1"/>
  <c r="O1325" i="3"/>
  <c r="O1326" i="3"/>
  <c r="O1327" i="3"/>
  <c r="O1328" i="3"/>
  <c r="O1329" i="3"/>
  <c r="Q1329" i="3" s="1"/>
  <c r="O1330" i="3"/>
  <c r="Q1330" i="3" s="1"/>
  <c r="O1331" i="3"/>
  <c r="Q1331" i="3" s="1"/>
  <c r="O1332" i="3"/>
  <c r="O1333" i="3"/>
  <c r="Q1333" i="3" s="1"/>
  <c r="O1334" i="3"/>
  <c r="Q1334" i="3" s="1"/>
  <c r="O1335" i="3"/>
  <c r="Q1335" i="3" s="1"/>
  <c r="O1336" i="3"/>
  <c r="Q1336" i="3" s="1"/>
  <c r="O1337" i="3"/>
  <c r="Q1337" i="3" s="1"/>
  <c r="O1338" i="3"/>
  <c r="O1339" i="3"/>
  <c r="O1340" i="3"/>
  <c r="Q1340" i="3" s="1"/>
  <c r="O1341" i="3"/>
  <c r="O1342" i="3"/>
  <c r="Q1342" i="3" s="1"/>
  <c r="O1343" i="3"/>
  <c r="Q1343" i="3" s="1"/>
  <c r="O1344" i="3"/>
  <c r="O1345" i="3"/>
  <c r="O1346" i="3"/>
  <c r="Q1346" i="3" s="1"/>
  <c r="O1347" i="3"/>
  <c r="O1348" i="3"/>
  <c r="O1349" i="3"/>
  <c r="O1350" i="3"/>
  <c r="Q1350" i="3" s="1"/>
  <c r="O1351" i="3"/>
  <c r="Q1351" i="3" s="1"/>
  <c r="O1352" i="3"/>
  <c r="O1353" i="3"/>
  <c r="O1354" i="3"/>
  <c r="Q1354" i="3" s="1"/>
  <c r="O1355" i="3"/>
  <c r="O1356" i="3"/>
  <c r="O1357" i="3"/>
  <c r="O1358" i="3"/>
  <c r="Q1358" i="3" s="1"/>
  <c r="O1359" i="3"/>
  <c r="Q1359" i="3" s="1"/>
  <c r="O1360" i="3"/>
  <c r="O1361" i="3"/>
  <c r="O1362" i="3"/>
  <c r="O1363" i="3"/>
  <c r="Q1363" i="3" s="1"/>
  <c r="O1364" i="3"/>
  <c r="O1365" i="3"/>
  <c r="Q1365" i="3" s="1"/>
  <c r="O1366" i="3"/>
  <c r="O1367" i="3"/>
  <c r="Q1367" i="3" s="1"/>
  <c r="O1368" i="3"/>
  <c r="O1369" i="3"/>
  <c r="O1370" i="3"/>
  <c r="O1371" i="3"/>
  <c r="Q1371" i="3" s="1"/>
  <c r="O1372" i="3"/>
  <c r="Q1372" i="3" s="1"/>
  <c r="O1373" i="3"/>
  <c r="Q1373" i="3" s="1"/>
  <c r="O1374" i="3"/>
  <c r="Q1374" i="3" s="1"/>
  <c r="O1375" i="3"/>
  <c r="O1376" i="3"/>
  <c r="Q1376" i="3" s="1"/>
  <c r="O1377" i="3"/>
  <c r="Q1377" i="3" s="1"/>
  <c r="O1378" i="3"/>
  <c r="O1379" i="3"/>
  <c r="O1380" i="3"/>
  <c r="Q1380" i="3" s="1"/>
  <c r="O1381" i="3"/>
  <c r="O1382" i="3"/>
  <c r="O1383" i="3"/>
  <c r="Q1383" i="3" s="1"/>
  <c r="O1384" i="3"/>
  <c r="O1385" i="3"/>
  <c r="Q1385" i="3" s="1"/>
  <c r="O1386" i="3"/>
  <c r="O1387" i="3"/>
  <c r="Q1387" i="3" s="1"/>
  <c r="O1388" i="3"/>
  <c r="O1389" i="3"/>
  <c r="O1390" i="3"/>
  <c r="O1391" i="3"/>
  <c r="Q1391" i="3" s="1"/>
  <c r="O1392" i="3"/>
  <c r="Q1392" i="3" s="1"/>
  <c r="O1393" i="3"/>
  <c r="Q1393" i="3" s="1"/>
  <c r="O1394" i="3"/>
  <c r="O1395" i="3"/>
  <c r="O1396" i="3"/>
  <c r="O1397" i="3"/>
  <c r="Q1397" i="3" s="1"/>
  <c r="O1398" i="3"/>
  <c r="Q1398" i="3" s="1"/>
  <c r="O1399" i="3"/>
  <c r="O1400" i="3"/>
  <c r="Q1400" i="3" s="1"/>
  <c r="O1401" i="3"/>
  <c r="Q1401" i="3" s="1"/>
  <c r="O1402" i="3"/>
  <c r="Q1402" i="3" s="1"/>
  <c r="O1403" i="3"/>
  <c r="Q1403" i="3" s="1"/>
  <c r="O1404" i="3"/>
  <c r="Q1404" i="3" s="1"/>
  <c r="O1405" i="3"/>
  <c r="Q1405" i="3" s="1"/>
  <c r="O1406" i="3"/>
  <c r="Q1406" i="3" s="1"/>
  <c r="O1407" i="3"/>
  <c r="Q1407" i="3" s="1"/>
  <c r="O1408" i="3"/>
  <c r="Q1408" i="3" s="1"/>
  <c r="O1409" i="3"/>
  <c r="Q1409" i="3" s="1"/>
  <c r="O1410" i="3"/>
  <c r="O1411" i="3"/>
  <c r="Q1411" i="3" s="1"/>
  <c r="O1412" i="3"/>
  <c r="O1413" i="3"/>
  <c r="O1414" i="3"/>
  <c r="Q1414" i="3" s="1"/>
  <c r="O1415" i="3"/>
  <c r="Q1415" i="3" s="1"/>
  <c r="O1416" i="3"/>
  <c r="O1417" i="3"/>
  <c r="Q1417" i="3" s="1"/>
  <c r="O1418" i="3"/>
  <c r="Q1418" i="3" s="1"/>
  <c r="O1419" i="3"/>
  <c r="O1420" i="3"/>
  <c r="Q1420" i="3" s="1"/>
  <c r="O1421" i="3"/>
  <c r="Q1421" i="3" s="1"/>
  <c r="O1422" i="3"/>
  <c r="Q1422" i="3" s="1"/>
  <c r="O1423" i="3"/>
  <c r="O1424" i="3"/>
  <c r="Q1424" i="3" s="1"/>
  <c r="O1425" i="3"/>
  <c r="Q1425" i="3" s="1"/>
  <c r="O1426" i="3"/>
  <c r="Q1426" i="3" s="1"/>
  <c r="O1427" i="3"/>
  <c r="O1428" i="3"/>
  <c r="O1429" i="3"/>
  <c r="O1430" i="3"/>
  <c r="O1431" i="3"/>
  <c r="O1432" i="3"/>
  <c r="O1433" i="3"/>
  <c r="Q1433" i="3" s="1"/>
  <c r="O1434" i="3"/>
  <c r="O1435" i="3"/>
  <c r="O1436" i="3"/>
  <c r="Q1436" i="3" s="1"/>
  <c r="O1437" i="3"/>
  <c r="O1438" i="3"/>
  <c r="Q1438" i="3" s="1"/>
  <c r="O1439" i="3"/>
  <c r="O1440" i="3"/>
  <c r="O1441" i="3"/>
  <c r="Q1441" i="3" s="1"/>
  <c r="O1442" i="3"/>
  <c r="Q1442" i="3" s="1"/>
  <c r="O1443" i="3"/>
  <c r="O1444" i="3"/>
  <c r="Q1444" i="3" s="1"/>
  <c r="O1445" i="3"/>
  <c r="Q1445" i="3" s="1"/>
  <c r="O1446" i="3"/>
  <c r="Q1446" i="3" s="1"/>
  <c r="O1447" i="3"/>
  <c r="Q1447" i="3" s="1"/>
  <c r="O1448" i="3"/>
  <c r="Q1448" i="3" s="1"/>
  <c r="O1449" i="3"/>
  <c r="O1450" i="3"/>
  <c r="O1451" i="3"/>
  <c r="Q1451" i="3" s="1"/>
  <c r="O1452" i="3"/>
  <c r="O1453" i="3"/>
  <c r="Q1453" i="3" s="1"/>
  <c r="O1454" i="3"/>
  <c r="Q1454" i="3" s="1"/>
  <c r="O1455" i="3"/>
  <c r="O1456" i="3"/>
  <c r="O1457" i="3"/>
  <c r="O1458" i="3"/>
  <c r="O1459" i="3"/>
  <c r="O1460" i="3"/>
  <c r="O1461" i="3"/>
  <c r="O1462" i="3"/>
  <c r="Q1462" i="3" s="1"/>
  <c r="O1463" i="3"/>
  <c r="Q1463" i="3" s="1"/>
  <c r="O1464" i="3"/>
  <c r="O1465" i="3"/>
  <c r="O1466" i="3"/>
  <c r="Q1466" i="3" s="1"/>
  <c r="O1467" i="3"/>
  <c r="O1468" i="3"/>
  <c r="O1469" i="3"/>
  <c r="O1470" i="3"/>
  <c r="O1471" i="3"/>
  <c r="Q1471" i="3" s="1"/>
  <c r="O1472" i="3"/>
  <c r="Q1472" i="3" s="1"/>
  <c r="O1473" i="3"/>
  <c r="Q1473" i="3" s="1"/>
  <c r="O1474" i="3"/>
  <c r="O1475" i="3"/>
  <c r="O1476" i="3"/>
  <c r="O1477" i="3"/>
  <c r="O1478" i="3"/>
  <c r="Q1478" i="3" s="1"/>
  <c r="O1479" i="3"/>
  <c r="Q1479" i="3" s="1"/>
  <c r="O1480" i="3"/>
  <c r="O1481" i="3"/>
  <c r="Q1481" i="3" s="1"/>
  <c r="O1482" i="3"/>
  <c r="Q1482" i="3" s="1"/>
  <c r="O1483" i="3"/>
  <c r="O1484" i="3"/>
  <c r="O1485" i="3"/>
  <c r="Q1485" i="3" s="1"/>
  <c r="O1486" i="3"/>
  <c r="O1487" i="3"/>
  <c r="O1488" i="3"/>
  <c r="Q1488" i="3" s="1"/>
  <c r="O1489" i="3"/>
  <c r="O1490" i="3"/>
  <c r="Q1490" i="3" s="1"/>
  <c r="O1491" i="3"/>
  <c r="Q1491" i="3" s="1"/>
  <c r="O1492" i="3"/>
  <c r="O1493" i="3"/>
  <c r="O1494" i="3"/>
  <c r="O1495" i="3"/>
  <c r="O1496" i="3"/>
  <c r="O1497" i="3"/>
  <c r="O1498" i="3"/>
  <c r="Q1498" i="3" s="1"/>
  <c r="O1499" i="3"/>
  <c r="O1500" i="3"/>
  <c r="Q1500" i="3" s="1"/>
  <c r="O1501" i="3"/>
  <c r="Q1501" i="3" s="1"/>
  <c r="O1502" i="3"/>
  <c r="Q1502" i="3" s="1"/>
  <c r="O1503" i="3"/>
  <c r="Q1503" i="3" s="1"/>
  <c r="O1504" i="3"/>
  <c r="Q1504" i="3" s="1"/>
  <c r="O1505" i="3"/>
  <c r="Q1505" i="3" s="1"/>
  <c r="O1506" i="3"/>
  <c r="Q1506" i="3" s="1"/>
  <c r="O1507" i="3"/>
  <c r="Q1507" i="3" s="1"/>
  <c r="O1508" i="3"/>
  <c r="Q1508" i="3" s="1"/>
  <c r="O1509" i="3"/>
  <c r="Q1509" i="3" s="1"/>
  <c r="O1510" i="3"/>
  <c r="O1511" i="3"/>
  <c r="Q1511" i="3" s="1"/>
  <c r="O1512" i="3"/>
  <c r="O1513" i="3"/>
  <c r="Q1513" i="3" s="1"/>
  <c r="O1514" i="3"/>
  <c r="O1515" i="3"/>
  <c r="O1516" i="3"/>
  <c r="Q1516" i="3" s="1"/>
  <c r="O1517" i="3"/>
  <c r="O1518" i="3"/>
  <c r="Q1518" i="3" s="1"/>
  <c r="O1519" i="3"/>
  <c r="O1520" i="3"/>
  <c r="O1521" i="3"/>
  <c r="Q1521" i="3" s="1"/>
  <c r="O1522" i="3"/>
  <c r="Q1522" i="3" s="1"/>
  <c r="O1523" i="3"/>
  <c r="O1524" i="3"/>
  <c r="Q1524" i="3" s="1"/>
  <c r="O1525" i="3"/>
  <c r="O1526" i="3"/>
  <c r="O1527" i="3"/>
  <c r="Q1527" i="3" s="1"/>
  <c r="O1528" i="3"/>
  <c r="O1529" i="3"/>
  <c r="O1530" i="3"/>
  <c r="O1531" i="3"/>
  <c r="Q1531" i="3" s="1"/>
  <c r="O1532" i="3"/>
  <c r="O1533" i="3"/>
  <c r="O1534" i="3"/>
  <c r="Q1534" i="3" s="1"/>
  <c r="O1535" i="3"/>
  <c r="Q1535" i="3" s="1"/>
  <c r="O1536" i="3"/>
  <c r="Q1536" i="3" s="1"/>
  <c r="O1537" i="3"/>
  <c r="O1538" i="3"/>
  <c r="Q1538" i="3" s="1"/>
  <c r="O1539" i="3"/>
  <c r="O1540" i="3"/>
  <c r="O1541" i="3"/>
  <c r="O1542" i="3"/>
  <c r="O1543" i="3"/>
  <c r="Q1543" i="3" s="1"/>
  <c r="O1544" i="3"/>
  <c r="O1545" i="3"/>
  <c r="O1546" i="3"/>
  <c r="O1547" i="3"/>
  <c r="O1548" i="3"/>
  <c r="Q1548" i="3" s="1"/>
  <c r="O1549" i="3"/>
  <c r="O1550" i="3"/>
  <c r="Q1550" i="3" s="1"/>
  <c r="O1551" i="3"/>
  <c r="O1552" i="3"/>
  <c r="Q1552" i="3" s="1"/>
  <c r="O1553" i="3"/>
  <c r="O1554" i="3"/>
  <c r="Q1554" i="3" s="1"/>
  <c r="O1555" i="3"/>
  <c r="Q1555" i="3" s="1"/>
  <c r="O1556" i="3"/>
  <c r="O1557" i="3"/>
  <c r="O1558" i="3"/>
  <c r="O1559" i="3"/>
  <c r="O1560" i="3"/>
  <c r="O1561" i="3"/>
  <c r="O1562" i="3"/>
  <c r="Q1562" i="3" s="1"/>
  <c r="O1563" i="3"/>
  <c r="O1564" i="3"/>
  <c r="Q1564" i="3" s="1"/>
  <c r="O1565" i="3"/>
  <c r="Q1565" i="3" s="1"/>
  <c r="O1566" i="3"/>
  <c r="O1567" i="3"/>
  <c r="Q1567" i="3" s="1"/>
  <c r="O1568" i="3"/>
  <c r="Q1568" i="3" s="1"/>
  <c r="O1569" i="3"/>
  <c r="Q1569" i="3" s="1"/>
  <c r="O1570" i="3"/>
  <c r="O1571" i="3"/>
  <c r="O1572" i="3"/>
  <c r="Q1572" i="3" s="1"/>
  <c r="O1573" i="3"/>
  <c r="Q1573" i="3" s="1"/>
  <c r="O1574" i="3"/>
  <c r="Q1574" i="3" s="1"/>
  <c r="O1575" i="3"/>
  <c r="Q1575" i="3" s="1"/>
  <c r="O1576" i="3"/>
  <c r="O1577" i="3"/>
  <c r="O1578" i="3"/>
  <c r="O1579" i="3"/>
  <c r="Q1579" i="3" s="1"/>
  <c r="O1580" i="3"/>
  <c r="O1581" i="3"/>
  <c r="O1582" i="3"/>
  <c r="O1583" i="3"/>
  <c r="Q1583" i="3" s="1"/>
  <c r="O1584" i="3"/>
  <c r="Q1584" i="3" s="1"/>
  <c r="O1585" i="3"/>
  <c r="Q1585" i="3" s="1"/>
  <c r="O1586" i="3"/>
  <c r="O1587" i="3"/>
  <c r="O1588" i="3"/>
  <c r="O1589" i="3"/>
  <c r="O1590" i="3"/>
  <c r="O1591" i="3"/>
  <c r="Q1591" i="3" s="1"/>
  <c r="O1592" i="3"/>
  <c r="Q1592" i="3" s="1"/>
  <c r="O1593" i="3"/>
  <c r="O1594" i="3"/>
  <c r="Q1594" i="3" s="1"/>
  <c r="O1595" i="3"/>
  <c r="Q1595" i="3" s="1"/>
  <c r="O1596" i="3"/>
  <c r="O1597" i="3"/>
  <c r="Q1597" i="3" s="1"/>
  <c r="O1598" i="3"/>
  <c r="O1599" i="3"/>
  <c r="Q1599" i="3" s="1"/>
  <c r="O1600" i="3"/>
  <c r="Q1600" i="3" s="1"/>
  <c r="O1601" i="3"/>
  <c r="O1602" i="3"/>
  <c r="O1603" i="3"/>
  <c r="Q1603" i="3" s="1"/>
  <c r="O1604" i="3"/>
  <c r="O1605" i="3"/>
  <c r="O1606" i="3"/>
  <c r="Q1606" i="3" s="1"/>
  <c r="O1607" i="3"/>
  <c r="O1608" i="3"/>
  <c r="O1609" i="3"/>
  <c r="Q1609" i="3" s="1"/>
  <c r="O1610" i="3"/>
  <c r="Q1610" i="3" s="1"/>
  <c r="O1611" i="3"/>
  <c r="O1612" i="3"/>
  <c r="Q1612" i="3" s="1"/>
  <c r="O1613" i="3"/>
  <c r="O1614" i="3"/>
  <c r="Q1614" i="3" s="1"/>
  <c r="O1615" i="3"/>
  <c r="O1616" i="3"/>
  <c r="Q1616" i="3" s="1"/>
  <c r="O1617" i="3"/>
  <c r="O1618" i="3"/>
  <c r="O1619" i="3"/>
  <c r="Q1619" i="3" s="1"/>
  <c r="O1620" i="3"/>
  <c r="O1621" i="3"/>
  <c r="O1622" i="3"/>
  <c r="O1623" i="3"/>
  <c r="O1624" i="3"/>
  <c r="O1625" i="3"/>
  <c r="Q1625" i="3" s="1"/>
  <c r="O1626" i="3"/>
  <c r="Q1626" i="3" s="1"/>
  <c r="O1627" i="3"/>
  <c r="O1628" i="3"/>
  <c r="Q1628" i="3" s="1"/>
  <c r="O1629" i="3"/>
  <c r="Q1629" i="3" s="1"/>
  <c r="O1630" i="3"/>
  <c r="Q1630" i="3" s="1"/>
  <c r="O1631" i="3"/>
  <c r="O1632" i="3"/>
  <c r="O1633" i="3"/>
  <c r="O1634" i="3"/>
  <c r="Q1634" i="3" s="1"/>
  <c r="O1635" i="3"/>
  <c r="Q1635" i="3" s="1"/>
  <c r="O1636" i="3"/>
  <c r="O1637" i="3"/>
  <c r="Q1637" i="3" s="1"/>
  <c r="O1638" i="3"/>
  <c r="Q1638" i="3" s="1"/>
  <c r="O1639" i="3"/>
  <c r="O1640" i="3"/>
  <c r="Q1640" i="3" s="1"/>
  <c r="O1641" i="3"/>
  <c r="Q1641" i="3" s="1"/>
  <c r="O1642" i="3"/>
  <c r="Q1642" i="3" s="1"/>
  <c r="O1643" i="3"/>
  <c r="O1644" i="3"/>
  <c r="Q1644" i="3" s="1"/>
  <c r="O1645" i="3"/>
  <c r="O1646" i="3"/>
  <c r="Q1646" i="3" s="1"/>
  <c r="O1647" i="3"/>
  <c r="Q1647" i="3" s="1"/>
  <c r="O1648" i="3"/>
  <c r="O1649" i="3"/>
  <c r="O1650" i="3"/>
  <c r="O1651" i="3"/>
  <c r="O1652" i="3"/>
  <c r="O1653" i="3"/>
  <c r="O1654" i="3"/>
  <c r="Q1654" i="3" s="1"/>
  <c r="O1655" i="3"/>
  <c r="Q1655" i="3" s="1"/>
  <c r="O1656" i="3"/>
  <c r="Q1656" i="3" s="1"/>
  <c r="O1657" i="3"/>
  <c r="Q1657" i="3" s="1"/>
  <c r="O1658" i="3"/>
  <c r="Q1658" i="3" s="1"/>
  <c r="O1659" i="3"/>
  <c r="Q1659" i="3" s="1"/>
  <c r="O1660" i="3"/>
  <c r="O1661" i="3"/>
  <c r="Q1661" i="3" s="1"/>
  <c r="O1662" i="3"/>
  <c r="O1663" i="3"/>
  <c r="Q1663" i="3" s="1"/>
  <c r="O1664" i="3"/>
  <c r="O1665" i="3"/>
  <c r="Q1665" i="3" s="1"/>
  <c r="O1666" i="3"/>
  <c r="O1667" i="3"/>
  <c r="O1668" i="3"/>
  <c r="O1669" i="3"/>
  <c r="O1670" i="3"/>
  <c r="O1671" i="3"/>
  <c r="O1672" i="3"/>
  <c r="Q1672" i="3" s="1"/>
  <c r="O1673" i="3"/>
  <c r="Q1673" i="3" s="1"/>
  <c r="O1674" i="3"/>
  <c r="Q1674" i="3" s="1"/>
  <c r="O1675" i="3"/>
  <c r="Q1675" i="3" s="1"/>
  <c r="O1676" i="3"/>
  <c r="Q1676" i="3" s="1"/>
  <c r="O1677" i="3"/>
  <c r="Q1677" i="3" s="1"/>
  <c r="O1678" i="3"/>
  <c r="O1679" i="3"/>
  <c r="O1680" i="3"/>
  <c r="Q1680" i="3" s="1"/>
  <c r="O1681" i="3"/>
  <c r="O1682" i="3"/>
  <c r="Q1682" i="3" s="1"/>
  <c r="O1683" i="3"/>
  <c r="O1684" i="3"/>
  <c r="O1685" i="3"/>
  <c r="O1686" i="3"/>
  <c r="Q1686" i="3" s="1"/>
  <c r="O1687" i="3"/>
  <c r="O1688" i="3"/>
  <c r="Q1688" i="3" s="1"/>
  <c r="O1689" i="3"/>
  <c r="Q1689" i="3" s="1"/>
  <c r="O1690" i="3"/>
  <c r="O1691" i="3"/>
  <c r="Q1691" i="3" s="1"/>
  <c r="O1692" i="3"/>
  <c r="Q1692" i="3" s="1"/>
  <c r="O1693" i="3"/>
  <c r="O1694" i="3"/>
  <c r="O1695" i="3"/>
  <c r="Q1695" i="3" s="1"/>
  <c r="O1696" i="3"/>
  <c r="O1697" i="3"/>
  <c r="Q1697" i="3" s="1"/>
  <c r="O1698" i="3"/>
  <c r="Q1698" i="3" s="1"/>
  <c r="O1699" i="3"/>
  <c r="Q1699" i="3" s="1"/>
  <c r="O1700" i="3"/>
  <c r="O1701" i="3"/>
  <c r="O1702" i="3"/>
  <c r="O1703" i="3"/>
  <c r="Q1703" i="3" s="1"/>
  <c r="O1704" i="3"/>
  <c r="Q1704" i="3" s="1"/>
  <c r="O1705" i="3"/>
  <c r="O1706" i="3"/>
  <c r="O1707" i="3"/>
  <c r="Q1707" i="3" s="1"/>
  <c r="O1708" i="3"/>
  <c r="O1709" i="3"/>
  <c r="Q1709" i="3" s="1"/>
  <c r="O1710" i="3"/>
  <c r="Q1710" i="3" s="1"/>
  <c r="O1711" i="3"/>
  <c r="Q1711" i="3" s="1"/>
  <c r="O1712" i="3"/>
  <c r="O1713" i="3"/>
  <c r="Q1713" i="3" s="1"/>
  <c r="O1714" i="3"/>
  <c r="Q1714" i="3" s="1"/>
  <c r="O1715" i="3"/>
  <c r="O1716" i="3"/>
  <c r="Q1716" i="3" s="1"/>
  <c r="O1717" i="3"/>
  <c r="O1718" i="3"/>
  <c r="O1719" i="3"/>
  <c r="O1720" i="3"/>
  <c r="Q1720" i="3" s="1"/>
  <c r="O1721" i="3"/>
  <c r="Q1721" i="3" s="1"/>
  <c r="O1722" i="3"/>
  <c r="O1723" i="3"/>
  <c r="O1724" i="3"/>
  <c r="Q1724" i="3" s="1"/>
  <c r="O1725" i="3"/>
  <c r="O1726" i="3"/>
  <c r="O1727" i="3"/>
  <c r="Q1727" i="3" s="1"/>
  <c r="O1728" i="3"/>
  <c r="O1729" i="3"/>
  <c r="O1730" i="3"/>
  <c r="Q1730" i="3" s="1"/>
  <c r="O1731" i="3"/>
  <c r="Q1731" i="3" s="1"/>
  <c r="O1732" i="3"/>
  <c r="O1733" i="3"/>
  <c r="O1734" i="3"/>
  <c r="O1735" i="3"/>
  <c r="Q1735" i="3" s="1"/>
  <c r="O1736" i="3"/>
  <c r="O1737" i="3"/>
  <c r="Q1737" i="3" s="1"/>
  <c r="O1738" i="3"/>
  <c r="O1739" i="3"/>
  <c r="O1740" i="3"/>
  <c r="O1741" i="3"/>
  <c r="Q1741" i="3" s="1"/>
  <c r="O1742" i="3"/>
  <c r="Q1742" i="3" s="1"/>
  <c r="O1743" i="3"/>
  <c r="Q1743" i="3" s="1"/>
  <c r="O1744" i="3"/>
  <c r="O1745" i="3"/>
  <c r="Q1745" i="3" s="1"/>
  <c r="O1746" i="3"/>
  <c r="Q1746" i="3" s="1"/>
  <c r="O1747" i="3"/>
  <c r="O1748" i="3"/>
  <c r="Q1748" i="3" s="1"/>
  <c r="O1749" i="3"/>
  <c r="Q1749" i="3" s="1"/>
  <c r="O1750" i="3"/>
  <c r="Q1750" i="3" s="1"/>
  <c r="O1751" i="3"/>
  <c r="O1752" i="3"/>
  <c r="Q1752" i="3" s="1"/>
  <c r="O1753" i="3"/>
  <c r="Q1753" i="3" s="1"/>
  <c r="O1754" i="3"/>
  <c r="O1755" i="3"/>
  <c r="Q1755" i="3" s="1"/>
  <c r="O1756" i="3"/>
  <c r="O1757" i="3"/>
  <c r="O1758" i="3"/>
  <c r="O1759" i="3"/>
  <c r="O1760" i="3"/>
  <c r="Q1760" i="3" s="1"/>
  <c r="O1761" i="3"/>
  <c r="Q1761" i="3" s="1"/>
  <c r="O1762" i="3"/>
  <c r="O1763" i="3"/>
  <c r="O1764" i="3"/>
  <c r="O1765" i="3"/>
  <c r="Q1765" i="3" s="1"/>
  <c r="O1766" i="3"/>
  <c r="Q1766" i="3" s="1"/>
  <c r="O1767" i="3"/>
  <c r="O1768" i="3"/>
  <c r="Q1768" i="3" s="1"/>
  <c r="O1769" i="3"/>
  <c r="O1770" i="3"/>
  <c r="Q1770" i="3" s="1"/>
  <c r="O1771" i="3"/>
  <c r="O1772" i="3"/>
  <c r="O1773" i="3"/>
  <c r="Q1773" i="3" s="1"/>
  <c r="O1774" i="3"/>
  <c r="O1775" i="3"/>
  <c r="O1776" i="3"/>
  <c r="Q1776" i="3" s="1"/>
  <c r="O1777" i="3"/>
  <c r="Q1777" i="3" s="1"/>
  <c r="O1778" i="3"/>
  <c r="O1779" i="3"/>
  <c r="Q1779" i="3" s="1"/>
  <c r="O1780" i="3"/>
  <c r="Q1780" i="3" s="1"/>
  <c r="O1781" i="3"/>
  <c r="O1782" i="3"/>
  <c r="O1783" i="3"/>
  <c r="Q1783" i="3" s="1"/>
  <c r="O1784" i="3"/>
  <c r="O1785" i="3"/>
  <c r="Q1785" i="3" s="1"/>
  <c r="O1786" i="3"/>
  <c r="Q1786" i="3" s="1"/>
  <c r="O1787" i="3"/>
  <c r="Q1787" i="3" s="1"/>
  <c r="O1788" i="3"/>
  <c r="Q1788" i="3" s="1"/>
  <c r="O1789" i="3"/>
  <c r="Q1789" i="3" s="1"/>
  <c r="O1790" i="3"/>
  <c r="O1791" i="3"/>
  <c r="O1792" i="3"/>
  <c r="O1793" i="3"/>
  <c r="Q1793" i="3" s="1"/>
  <c r="O1794" i="3"/>
  <c r="Q1794" i="3" s="1"/>
  <c r="O1795" i="3"/>
  <c r="O1796" i="3"/>
  <c r="O1797" i="3"/>
  <c r="O1798" i="3"/>
  <c r="Q1798" i="3" s="1"/>
  <c r="O1799" i="3"/>
  <c r="O1800" i="3"/>
  <c r="O1801" i="3"/>
  <c r="Q1801" i="3" s="1"/>
  <c r="O1802" i="3"/>
  <c r="O1803" i="3"/>
  <c r="O1804" i="3"/>
  <c r="Q1804" i="3" s="1"/>
  <c r="O1805" i="3"/>
  <c r="Q1805" i="3" s="1"/>
  <c r="O1806" i="3"/>
  <c r="O1807" i="3"/>
  <c r="O1808" i="3"/>
  <c r="O1809" i="3"/>
  <c r="Q1809" i="3" s="1"/>
  <c r="O1810" i="3"/>
  <c r="O1811" i="3"/>
  <c r="O1812" i="3"/>
  <c r="Q1812" i="3" s="1"/>
  <c r="O1813" i="3"/>
  <c r="Q1813" i="3" s="1"/>
  <c r="O1814" i="3"/>
  <c r="Q1814" i="3" s="1"/>
  <c r="O1815" i="3"/>
  <c r="O1816" i="3"/>
  <c r="Q1816" i="3" s="1"/>
  <c r="O1817" i="3"/>
  <c r="O1818" i="3"/>
  <c r="Q1818" i="3" s="1"/>
  <c r="O1819" i="3"/>
  <c r="Q1819" i="3" s="1"/>
  <c r="O1820" i="3"/>
  <c r="Q1820" i="3" s="1"/>
  <c r="O1821" i="3"/>
  <c r="O1822" i="3"/>
  <c r="Q1822" i="3" s="1"/>
  <c r="O1823" i="3"/>
  <c r="O1824" i="3"/>
  <c r="O1825" i="3"/>
  <c r="O1826" i="3"/>
  <c r="O1827" i="3"/>
  <c r="O1828" i="3"/>
  <c r="O1829" i="3"/>
  <c r="Q1829" i="3" s="1"/>
  <c r="O1830" i="3"/>
  <c r="Q1830" i="3" s="1"/>
  <c r="O1831" i="3"/>
  <c r="Q1831" i="3" s="1"/>
  <c r="O1832" i="3"/>
  <c r="Q1832" i="3" s="1"/>
  <c r="O1833" i="3"/>
  <c r="O1834" i="3"/>
  <c r="Q1834" i="3" s="1"/>
  <c r="O1835" i="3"/>
  <c r="Q1835" i="3" s="1"/>
  <c r="O1836" i="3"/>
  <c r="O1837" i="3"/>
  <c r="O1838" i="3"/>
  <c r="Q1838" i="3" s="1"/>
  <c r="O1839" i="3"/>
  <c r="O1840" i="3"/>
  <c r="O1841" i="3"/>
  <c r="O1842" i="3"/>
  <c r="Q1842" i="3" s="1"/>
  <c r="O1843" i="3"/>
  <c r="O1844" i="3"/>
  <c r="O1845" i="3"/>
  <c r="Q1845" i="3" s="1"/>
  <c r="O1846" i="3"/>
  <c r="O1847" i="3"/>
  <c r="Q1847" i="3" s="1"/>
  <c r="O1848" i="3"/>
  <c r="Q1848" i="3" s="1"/>
  <c r="O1849" i="3"/>
  <c r="Q1849" i="3" s="1"/>
  <c r="O1850" i="3"/>
  <c r="Q1850" i="3" s="1"/>
  <c r="O1851" i="3"/>
  <c r="O1852" i="3"/>
  <c r="Q1852" i="3" s="1"/>
  <c r="O1853" i="3"/>
  <c r="Q1853" i="3" s="1"/>
  <c r="O1854" i="3"/>
  <c r="Q1854" i="3" s="1"/>
  <c r="O1855" i="3"/>
  <c r="O1856" i="3"/>
  <c r="Q1856" i="3" s="1"/>
  <c r="O1857" i="3"/>
  <c r="Q1857" i="3" s="1"/>
  <c r="O1858" i="3"/>
  <c r="Q1858" i="3" s="1"/>
  <c r="O1859" i="3"/>
  <c r="O1860" i="3"/>
  <c r="O1861" i="3"/>
  <c r="O1862" i="3"/>
  <c r="O1863" i="3"/>
  <c r="Q1863" i="3" s="1"/>
  <c r="O1864" i="3"/>
  <c r="Q1864" i="3" s="1"/>
  <c r="O1865" i="3"/>
  <c r="O1866" i="3"/>
  <c r="Q1866" i="3" s="1"/>
  <c r="O1867" i="3"/>
  <c r="O1868" i="3"/>
  <c r="Q1868" i="3" s="1"/>
  <c r="O1869" i="3"/>
  <c r="O1870" i="3"/>
  <c r="O1871" i="3"/>
  <c r="Q1871" i="3" s="1"/>
  <c r="O1872" i="3"/>
  <c r="Q1872" i="3" s="1"/>
  <c r="O1873" i="3"/>
  <c r="Q1873" i="3" s="1"/>
  <c r="O1874" i="3"/>
  <c r="Q1874" i="3" s="1"/>
  <c r="O1875" i="3"/>
  <c r="O1876" i="3"/>
  <c r="Q1876" i="3" s="1"/>
  <c r="O1877" i="3"/>
  <c r="O1878" i="3"/>
  <c r="O1879" i="3"/>
  <c r="Q1879" i="3" s="1"/>
  <c r="O1880" i="3"/>
  <c r="O1881" i="3"/>
  <c r="O1882" i="3"/>
  <c r="O1883" i="3"/>
  <c r="Q1883" i="3" s="1"/>
  <c r="O1884" i="3"/>
  <c r="O1885" i="3"/>
  <c r="Q1885" i="3" s="1"/>
  <c r="O1886" i="3"/>
  <c r="Q1886" i="3" s="1"/>
  <c r="O1887" i="3"/>
  <c r="O1888" i="3"/>
  <c r="O1889" i="3"/>
  <c r="Q1889" i="3" s="1"/>
  <c r="O1890" i="3"/>
  <c r="O1891" i="3"/>
  <c r="Q1891" i="3" s="1"/>
  <c r="O1892" i="3"/>
  <c r="O1893" i="3"/>
  <c r="O1894" i="3"/>
  <c r="O1895" i="3"/>
  <c r="Q1895" i="3" s="1"/>
  <c r="O1896" i="3"/>
  <c r="Q1896" i="3" s="1"/>
  <c r="O1897" i="3"/>
  <c r="O1898" i="3"/>
  <c r="O1899" i="3"/>
  <c r="Q1899" i="3" s="1"/>
  <c r="O1900" i="3"/>
  <c r="O1901" i="3"/>
  <c r="O1902" i="3"/>
  <c r="Q1902" i="3" s="1"/>
  <c r="O1903" i="3"/>
  <c r="Q1903" i="3" s="1"/>
  <c r="O1904" i="3"/>
  <c r="Q1904" i="3" s="1"/>
  <c r="O1905" i="3"/>
  <c r="O1906" i="3"/>
  <c r="O1907" i="3"/>
  <c r="O1908" i="3"/>
  <c r="Q1908" i="3" s="1"/>
  <c r="O1909" i="3"/>
  <c r="Q1909" i="3" s="1"/>
  <c r="O1910" i="3"/>
  <c r="O1911" i="3"/>
  <c r="O1912" i="3"/>
  <c r="O1913" i="3"/>
  <c r="O1914" i="3"/>
  <c r="O1915" i="3"/>
  <c r="O1916" i="3"/>
  <c r="Q1916" i="3" s="1"/>
  <c r="O1917" i="3"/>
  <c r="Q1917" i="3" s="1"/>
  <c r="O1918" i="3"/>
  <c r="O1919" i="3"/>
  <c r="O1920" i="3"/>
  <c r="Q1920" i="3" s="1"/>
  <c r="O1921" i="3"/>
  <c r="O1922" i="3"/>
  <c r="O1923" i="3"/>
  <c r="O1924" i="3"/>
  <c r="O1925" i="3"/>
  <c r="Q1925" i="3" s="1"/>
  <c r="O1926" i="3"/>
  <c r="O1927" i="3"/>
  <c r="Q1927" i="3" s="1"/>
  <c r="O1928" i="3"/>
  <c r="Q1928" i="3" s="1"/>
  <c r="O1929" i="3"/>
  <c r="O1930" i="3"/>
  <c r="Q1930" i="3" s="1"/>
  <c r="O1931" i="3"/>
  <c r="Q1931" i="3" s="1"/>
  <c r="O1932" i="3"/>
  <c r="Q1932" i="3" s="1"/>
  <c r="O1933" i="3"/>
  <c r="Q1933" i="3" s="1"/>
  <c r="O1934" i="3"/>
  <c r="O1935" i="3"/>
  <c r="O1936" i="3"/>
  <c r="Q1936" i="3" s="1"/>
  <c r="O1937" i="3"/>
  <c r="Q1937" i="3" s="1"/>
  <c r="O1938" i="3"/>
  <c r="Q1938" i="3" s="1"/>
  <c r="O1939" i="3"/>
  <c r="Q1939" i="3" s="1"/>
  <c r="O1940" i="3"/>
  <c r="O1941" i="3"/>
  <c r="Q1941" i="3" s="1"/>
  <c r="O1942" i="3"/>
  <c r="O1943" i="3"/>
  <c r="Q1943" i="3" s="1"/>
  <c r="O1944" i="3"/>
  <c r="O1945" i="3"/>
  <c r="Q1945" i="3" s="1"/>
  <c r="O1946" i="3"/>
  <c r="O1947" i="3"/>
  <c r="O1948" i="3"/>
  <c r="Q1948" i="3" s="1"/>
  <c r="O1949" i="3"/>
  <c r="O1950" i="3"/>
  <c r="Q1950" i="3" s="1"/>
  <c r="O1951" i="3"/>
  <c r="O1952" i="3"/>
  <c r="O1953" i="3"/>
  <c r="O1954" i="3"/>
  <c r="Q1954" i="3" s="1"/>
  <c r="O1955" i="3"/>
  <c r="O1956" i="3"/>
  <c r="O1957" i="3"/>
  <c r="O1958" i="3"/>
  <c r="Q1958" i="3" s="1"/>
  <c r="O1959" i="3"/>
  <c r="O1960" i="3"/>
  <c r="O1961" i="3"/>
  <c r="Q1961" i="3" s="1"/>
  <c r="O1962" i="3"/>
  <c r="Q1962" i="3" s="1"/>
  <c r="O1963" i="3"/>
  <c r="Q1963" i="3" s="1"/>
  <c r="O1964" i="3"/>
  <c r="O1965" i="3"/>
  <c r="Q1965" i="3" s="1"/>
  <c r="O1966" i="3"/>
  <c r="O1967" i="3"/>
  <c r="Q1967" i="3" s="1"/>
  <c r="O1968" i="3"/>
  <c r="O1969" i="3"/>
  <c r="Q1969" i="3" s="1"/>
  <c r="O1970" i="3"/>
  <c r="O1971" i="3"/>
  <c r="O1972" i="3"/>
  <c r="Q1972" i="3" s="1"/>
  <c r="O1973" i="3"/>
  <c r="Q1973" i="3" s="1"/>
  <c r="O1974" i="3"/>
  <c r="Q1974" i="3" s="1"/>
  <c r="O1975" i="3"/>
  <c r="O1976" i="3"/>
  <c r="Q1976" i="3" s="1"/>
  <c r="O1977" i="3"/>
  <c r="Q1977" i="3" s="1"/>
  <c r="O1978" i="3"/>
  <c r="O1979" i="3"/>
  <c r="O1980" i="3"/>
  <c r="Q1980" i="3" s="1"/>
  <c r="O1981" i="3"/>
  <c r="Q1981" i="3" s="1"/>
  <c r="O1982" i="3"/>
  <c r="O1983" i="3"/>
  <c r="Q1983" i="3" s="1"/>
  <c r="O1984" i="3"/>
  <c r="Q1984" i="3" s="1"/>
  <c r="O1985" i="3"/>
  <c r="O1986" i="3"/>
  <c r="Q1986" i="3" s="1"/>
  <c r="O1987" i="3"/>
  <c r="Q1987" i="3" s="1"/>
  <c r="O1988" i="3"/>
  <c r="Q1988" i="3" s="1"/>
  <c r="O1989" i="3"/>
  <c r="Q1989" i="3" s="1"/>
  <c r="O1990" i="3"/>
  <c r="Q1990" i="3" s="1"/>
  <c r="O1991" i="3"/>
  <c r="Q1991" i="3" s="1"/>
  <c r="O1992" i="3"/>
  <c r="Q1992" i="3" s="1"/>
  <c r="O1993" i="3"/>
  <c r="O1994" i="3"/>
  <c r="Q1994" i="3" s="1"/>
  <c r="O1995" i="3"/>
  <c r="Q1995" i="3" s="1"/>
  <c r="O1996" i="3"/>
  <c r="Q1996" i="3" s="1"/>
  <c r="O1997" i="3"/>
  <c r="Q1997" i="3" s="1"/>
  <c r="O1998" i="3"/>
  <c r="Q1998" i="3" s="1"/>
  <c r="O1999" i="3"/>
  <c r="O2000" i="3"/>
  <c r="Q2000" i="3" s="1"/>
  <c r="O2001" i="3"/>
  <c r="Q2001" i="3" s="1"/>
  <c r="O2002" i="3"/>
  <c r="Q2002" i="3" s="1"/>
  <c r="O2003" i="3"/>
  <c r="O2004" i="3"/>
  <c r="Q2004" i="3" s="1"/>
  <c r="O2005" i="3"/>
  <c r="Q2005" i="3" s="1"/>
  <c r="O2006" i="3"/>
  <c r="O2007" i="3"/>
  <c r="O2008" i="3"/>
  <c r="Q2008" i="3" s="1"/>
  <c r="O2009" i="3"/>
  <c r="O2010" i="3"/>
  <c r="O2011" i="3"/>
  <c r="Q2011" i="3" s="1"/>
  <c r="O2012" i="3"/>
  <c r="Q2012" i="3" s="1"/>
  <c r="O2013" i="3"/>
  <c r="O2014" i="3"/>
  <c r="Q2014" i="3" s="1"/>
  <c r="O2015" i="3"/>
  <c r="O2016" i="3"/>
  <c r="Q2016" i="3" s="1"/>
  <c r="O2017" i="3"/>
  <c r="O2018" i="3"/>
  <c r="Q2018" i="3" s="1"/>
  <c r="O2019" i="3"/>
  <c r="O2020" i="3"/>
  <c r="O2021" i="3"/>
  <c r="O2022" i="3"/>
  <c r="Q2022" i="3" s="1"/>
  <c r="O2023" i="3"/>
  <c r="Q2023" i="3" s="1"/>
  <c r="O2024" i="3"/>
  <c r="O2025" i="3"/>
  <c r="Q2025" i="3" s="1"/>
  <c r="O2026" i="3"/>
  <c r="O2027" i="3"/>
  <c r="Q2027" i="3" s="1"/>
  <c r="O2028" i="3"/>
  <c r="O2029" i="3"/>
  <c r="Q2029" i="3" s="1"/>
  <c r="O2030" i="3"/>
  <c r="O2031" i="3"/>
  <c r="O2032" i="3"/>
  <c r="O2033" i="3"/>
  <c r="O2034" i="3"/>
  <c r="O2035" i="3"/>
  <c r="O2036" i="3"/>
  <c r="Q2036" i="3" s="1"/>
  <c r="O2037" i="3"/>
  <c r="O2038" i="3"/>
  <c r="Q2038" i="3" s="1"/>
  <c r="O2039" i="3"/>
  <c r="Q2039" i="3" s="1"/>
  <c r="O2040" i="3"/>
  <c r="O2041" i="3"/>
  <c r="Q2041" i="3" s="1"/>
  <c r="O2042" i="3"/>
  <c r="O2043" i="3"/>
  <c r="O2044" i="3"/>
  <c r="Q2044" i="3" s="1"/>
  <c r="O2045" i="3"/>
  <c r="Q2045" i="3" s="1"/>
  <c r="O2046" i="3"/>
  <c r="Q2046" i="3" s="1"/>
  <c r="O2047" i="3"/>
  <c r="O2048" i="3"/>
  <c r="O2049" i="3"/>
  <c r="O2050" i="3"/>
  <c r="O2051" i="3"/>
  <c r="O2052" i="3"/>
  <c r="O2053" i="3"/>
  <c r="Q2053" i="3" s="1"/>
  <c r="O2054" i="3"/>
  <c r="O2055" i="3"/>
  <c r="Q2055" i="3" s="1"/>
  <c r="O2056" i="3"/>
  <c r="O2057" i="3"/>
  <c r="Q2057" i="3" s="1"/>
  <c r="O2058" i="3"/>
  <c r="O2059" i="3"/>
  <c r="Q2059" i="3" s="1"/>
  <c r="O2060" i="3"/>
  <c r="Q2060" i="3" s="1"/>
  <c r="O2061" i="3"/>
  <c r="Q2061" i="3" s="1"/>
  <c r="O2062" i="3"/>
  <c r="O2063" i="3"/>
  <c r="Q2063" i="3" s="1"/>
  <c r="O2064" i="3"/>
  <c r="Q2064" i="3" s="1"/>
  <c r="O2065" i="3"/>
  <c r="O2066" i="3"/>
  <c r="O2067" i="3"/>
  <c r="Q2067" i="3" s="1"/>
  <c r="O2068" i="3"/>
  <c r="O2069" i="3"/>
  <c r="O2070" i="3"/>
  <c r="O2071" i="3"/>
  <c r="O2072" i="3"/>
  <c r="Q2072" i="3" s="1"/>
  <c r="O2073" i="3"/>
  <c r="Q2073" i="3" s="1"/>
  <c r="O2074" i="3"/>
  <c r="O2075" i="3"/>
  <c r="Q2075" i="3" s="1"/>
  <c r="O2076" i="3"/>
  <c r="O2077" i="3"/>
  <c r="Q2077" i="3" s="1"/>
  <c r="O2078" i="3"/>
  <c r="O2079" i="3"/>
  <c r="Q2079" i="3" s="1"/>
  <c r="O2080" i="3"/>
  <c r="Q2080" i="3" s="1"/>
  <c r="O2081" i="3"/>
  <c r="Q2081" i="3" s="1"/>
  <c r="O2082" i="3"/>
  <c r="O2083" i="3"/>
  <c r="Q2083" i="3" s="1"/>
  <c r="O2084" i="3"/>
  <c r="O2085" i="3"/>
  <c r="Q2085" i="3" s="1"/>
  <c r="O2086" i="3"/>
  <c r="Q2086" i="3" s="1"/>
  <c r="O2087" i="3"/>
  <c r="Q2087" i="3" s="1"/>
  <c r="O2088" i="3"/>
  <c r="Q2088" i="3" s="1"/>
  <c r="O2089" i="3"/>
  <c r="O2090" i="3"/>
  <c r="Q2090" i="3" s="1"/>
  <c r="O2091" i="3"/>
  <c r="Q2091" i="3" s="1"/>
  <c r="O2092" i="3"/>
  <c r="O2093" i="3"/>
  <c r="O2094" i="3"/>
  <c r="O2095" i="3"/>
  <c r="Q2095" i="3" s="1"/>
  <c r="O2096" i="3"/>
  <c r="O2097" i="3"/>
  <c r="O2098" i="3"/>
  <c r="Q2098" i="3" s="1"/>
  <c r="O2099" i="3"/>
  <c r="Q2099" i="3" s="1"/>
  <c r="O2100" i="3"/>
  <c r="O2101" i="3"/>
  <c r="Q2101" i="3" s="1"/>
  <c r="O2102" i="3"/>
  <c r="O2103" i="3"/>
  <c r="O2104" i="3"/>
  <c r="Q2104" i="3" s="1"/>
  <c r="O2105" i="3"/>
  <c r="Q2105" i="3" s="1"/>
  <c r="O2106" i="3"/>
  <c r="O2107" i="3"/>
  <c r="Q2107" i="3" s="1"/>
  <c r="O2108" i="3"/>
  <c r="O2109" i="3"/>
  <c r="O2110" i="3"/>
  <c r="Q2110" i="3" s="1"/>
  <c r="O2111" i="3"/>
  <c r="O2112" i="3"/>
  <c r="Q2112" i="3" s="1"/>
  <c r="O2113" i="3"/>
  <c r="Q2113" i="3" s="1"/>
  <c r="O2114" i="3"/>
  <c r="Q2114" i="3" s="1"/>
  <c r="O2115" i="3"/>
  <c r="O2116" i="3"/>
  <c r="O2117" i="3"/>
  <c r="O2118" i="3"/>
  <c r="Q2118" i="3" s="1"/>
  <c r="O2119" i="3"/>
  <c r="Q2119" i="3" s="1"/>
  <c r="O2120" i="3"/>
  <c r="Q2120" i="3" s="1"/>
  <c r="O2121" i="3"/>
  <c r="Q2121" i="3" s="1"/>
  <c r="O2122" i="3"/>
  <c r="Q2122" i="3" s="1"/>
  <c r="O2123" i="3"/>
  <c r="Q2123" i="3" s="1"/>
  <c r="O2124" i="3"/>
  <c r="Q2124" i="3" s="1"/>
  <c r="O2125" i="3"/>
  <c r="Q2125" i="3" s="1"/>
  <c r="O2126" i="3"/>
  <c r="Q2126" i="3" s="1"/>
  <c r="O2127" i="3"/>
  <c r="O2128" i="3"/>
  <c r="Q2128" i="3" s="1"/>
  <c r="O2129" i="3"/>
  <c r="O2130" i="3"/>
  <c r="O2131" i="3"/>
  <c r="O2132" i="3"/>
  <c r="O2133" i="3"/>
  <c r="O2134" i="3"/>
  <c r="Q2134" i="3" s="1"/>
  <c r="O2135" i="3"/>
  <c r="Q2135" i="3" s="1"/>
  <c r="O2136" i="3"/>
  <c r="O2137" i="3"/>
  <c r="O2138" i="3"/>
  <c r="Q2138" i="3" s="1"/>
  <c r="O2139" i="3"/>
  <c r="Q2139" i="3" s="1"/>
  <c r="O2140" i="3"/>
  <c r="O2141" i="3"/>
  <c r="O2142" i="3"/>
  <c r="O2143" i="3"/>
  <c r="Q2143" i="3" s="1"/>
  <c r="O2144" i="3"/>
  <c r="O2145" i="3"/>
  <c r="O2146" i="3"/>
  <c r="Q2146" i="3" s="1"/>
  <c r="O2147" i="3"/>
  <c r="Q2147" i="3" s="1"/>
  <c r="O2148" i="3"/>
  <c r="O2149" i="3"/>
  <c r="O2150" i="3"/>
  <c r="O2151" i="3"/>
  <c r="O2152" i="3"/>
  <c r="O2153" i="3"/>
  <c r="Q2153" i="3" s="1"/>
  <c r="O2154" i="3"/>
  <c r="Q2154" i="3" s="1"/>
  <c r="O2155" i="3"/>
  <c r="O2156" i="3"/>
  <c r="Q2156" i="3" s="1"/>
  <c r="O2157" i="3"/>
  <c r="Q2157" i="3" s="1"/>
  <c r="O2158" i="3"/>
  <c r="Q2158" i="3" s="1"/>
  <c r="O2159" i="3"/>
  <c r="O2160" i="3"/>
  <c r="Q2160" i="3" s="1"/>
  <c r="O2161" i="3"/>
  <c r="Q2161" i="3" s="1"/>
  <c r="O2162" i="3"/>
  <c r="O2163" i="3"/>
  <c r="O2164" i="3"/>
  <c r="O2165" i="3"/>
  <c r="Q2165" i="3" s="1"/>
  <c r="O2166" i="3"/>
  <c r="O2167" i="3"/>
  <c r="Q2167" i="3" s="1"/>
  <c r="O2168" i="3"/>
  <c r="O2169" i="3"/>
  <c r="O2170" i="3"/>
  <c r="Q2170" i="3" s="1"/>
  <c r="O2171" i="3"/>
  <c r="O2172" i="3"/>
  <c r="Q2172" i="3" s="1"/>
  <c r="O2173" i="3"/>
  <c r="O2174" i="3"/>
  <c r="Q2174" i="3" s="1"/>
  <c r="O2175" i="3"/>
  <c r="O2176" i="3"/>
  <c r="Q2176" i="3" s="1"/>
  <c r="O2177" i="3"/>
  <c r="O2178" i="3"/>
  <c r="Q2178" i="3" s="1"/>
  <c r="O2179" i="3"/>
  <c r="Q2179" i="3" s="1"/>
  <c r="O2180" i="3"/>
  <c r="O2181" i="3"/>
  <c r="O2182" i="3"/>
  <c r="O2183" i="3"/>
  <c r="Q2183" i="3" s="1"/>
  <c r="O2184" i="3"/>
  <c r="O2185" i="3"/>
  <c r="Q2185" i="3" s="1"/>
  <c r="O2186" i="3"/>
  <c r="O2187" i="3"/>
  <c r="Q2187" i="3" s="1"/>
  <c r="O2188" i="3"/>
  <c r="Q2188" i="3" s="1"/>
  <c r="O2189" i="3"/>
  <c r="O2190" i="3"/>
  <c r="O2191" i="3"/>
  <c r="O2192" i="3"/>
  <c r="O2193" i="3"/>
  <c r="O2194" i="3"/>
  <c r="O2195" i="3"/>
  <c r="O2196" i="3"/>
  <c r="O2197" i="3"/>
  <c r="Q2197" i="3" s="1"/>
  <c r="O2198" i="3"/>
  <c r="Q2198" i="3" s="1"/>
  <c r="O2199" i="3"/>
  <c r="O2200" i="3"/>
  <c r="Q2200" i="3" s="1"/>
  <c r="O2201" i="3"/>
  <c r="O2202" i="3"/>
  <c r="Q2202" i="3" s="1"/>
  <c r="O2203" i="3"/>
  <c r="Q2203" i="3" s="1"/>
  <c r="O2204" i="3"/>
  <c r="Q2204" i="3" s="1"/>
  <c r="O2205" i="3"/>
  <c r="Q2205" i="3" s="1"/>
  <c r="O2206" i="3"/>
  <c r="O2207" i="3"/>
  <c r="O2208" i="3"/>
  <c r="O2209" i="3"/>
  <c r="Q2209" i="3" s="1"/>
  <c r="O2210" i="3"/>
  <c r="Q2210" i="3" s="1"/>
  <c r="O2211" i="3"/>
  <c r="O2212" i="3"/>
  <c r="O2213" i="3"/>
  <c r="Q2213" i="3" s="1"/>
  <c r="O2214" i="3"/>
  <c r="Q2214" i="3" s="1"/>
  <c r="O2215" i="3"/>
  <c r="O2216" i="3"/>
  <c r="O2217" i="3"/>
  <c r="Q2217" i="3" s="1"/>
  <c r="O2218" i="3"/>
  <c r="Q2218" i="3" s="1"/>
  <c r="O2219" i="3"/>
  <c r="Q2219" i="3" s="1"/>
  <c r="O2220" i="3"/>
  <c r="Q2220" i="3" s="1"/>
  <c r="O2221" i="3"/>
  <c r="O2222" i="3"/>
  <c r="Q2222" i="3" s="1"/>
  <c r="O2223" i="3"/>
  <c r="Q2223" i="3" s="1"/>
  <c r="O2224" i="3"/>
  <c r="O2225" i="3"/>
  <c r="Q2225" i="3" s="1"/>
  <c r="O2226" i="3"/>
  <c r="Q2226" i="3" s="1"/>
  <c r="O2227" i="3"/>
  <c r="O2228" i="3"/>
  <c r="O2229" i="3"/>
  <c r="Q2229" i="3" s="1"/>
  <c r="O2230" i="3"/>
  <c r="Q2230" i="3" s="1"/>
  <c r="O2231" i="3"/>
  <c r="O2232" i="3"/>
  <c r="Q2232" i="3" s="1"/>
  <c r="O2233" i="3"/>
  <c r="O2234" i="3"/>
  <c r="O2235" i="3"/>
  <c r="Q2235" i="3" s="1"/>
  <c r="O2236" i="3"/>
  <c r="Q2236" i="3" s="1"/>
  <c r="O2237" i="3"/>
  <c r="O2238" i="3"/>
  <c r="Q2238" i="3" s="1"/>
  <c r="O2239" i="3"/>
  <c r="Q2239" i="3" s="1"/>
  <c r="O2240" i="3"/>
  <c r="Q2240" i="3" s="1"/>
  <c r="O2241" i="3"/>
  <c r="O2242" i="3"/>
  <c r="O2243" i="3"/>
  <c r="Q2243" i="3" s="1"/>
  <c r="O2244" i="3"/>
  <c r="O2245" i="3"/>
  <c r="Q2245" i="3" s="1"/>
  <c r="O2246" i="3"/>
  <c r="O2247" i="3"/>
  <c r="O2248" i="3"/>
  <c r="O2249" i="3"/>
  <c r="Q2249" i="3" s="1"/>
  <c r="O2250" i="3"/>
  <c r="O2251" i="3"/>
  <c r="O2252" i="3"/>
  <c r="Q2252" i="3" s="1"/>
  <c r="O2253" i="3"/>
  <c r="Q2253" i="3" s="1"/>
  <c r="O2254" i="3"/>
  <c r="Q2254" i="3" s="1"/>
  <c r="O2255" i="3"/>
  <c r="O2256" i="3"/>
  <c r="Q2256" i="3" s="1"/>
  <c r="O2257" i="3"/>
  <c r="Q2257" i="3" s="1"/>
  <c r="O2258" i="3"/>
  <c r="Q2258" i="3" s="1"/>
  <c r="O2259" i="3"/>
  <c r="O2260" i="3"/>
  <c r="O2261" i="3"/>
  <c r="O2262" i="3"/>
  <c r="Q2262" i="3" s="1"/>
  <c r="O2263" i="3"/>
  <c r="Q2263" i="3" s="1"/>
  <c r="O2264" i="3"/>
  <c r="O2265" i="3"/>
  <c r="O2266" i="3"/>
  <c r="O2267" i="3"/>
  <c r="Q2267" i="3" s="1"/>
  <c r="O2268" i="3"/>
  <c r="Q2268" i="3" s="1"/>
  <c r="O2269" i="3"/>
  <c r="O2270" i="3"/>
  <c r="Q2270" i="3" s="1"/>
  <c r="O2271" i="3"/>
  <c r="Q2271" i="3" s="1"/>
  <c r="O2272" i="3"/>
  <c r="Q2272" i="3" s="1"/>
  <c r="O2273" i="3"/>
  <c r="Q2273" i="3" s="1"/>
  <c r="O2274" i="3"/>
  <c r="Q2274" i="3" s="1"/>
  <c r="O2275" i="3"/>
  <c r="Q2275" i="3" s="1"/>
  <c r="O2276" i="3"/>
  <c r="O2277" i="3"/>
  <c r="O2278" i="3"/>
  <c r="Q2278" i="3" s="1"/>
  <c r="O2279" i="3"/>
  <c r="Q2279" i="3" s="1"/>
  <c r="O2280" i="3"/>
  <c r="O2281" i="3"/>
  <c r="O2282" i="3"/>
  <c r="Q2282" i="3" s="1"/>
  <c r="O2283" i="3"/>
  <c r="O2284" i="3"/>
  <c r="Q2284" i="3" s="1"/>
  <c r="O2285" i="3"/>
  <c r="Q2285" i="3" s="1"/>
  <c r="O2286" i="3"/>
  <c r="O2287" i="3"/>
  <c r="O2288" i="3"/>
  <c r="O2289" i="3"/>
  <c r="O2290" i="3"/>
  <c r="Q2290" i="3" s="1"/>
  <c r="O2291" i="3"/>
  <c r="Q2291" i="3" s="1"/>
  <c r="O2292" i="3"/>
  <c r="O2293" i="3"/>
  <c r="O2294" i="3"/>
  <c r="O2295" i="3"/>
  <c r="O2296" i="3"/>
  <c r="Q2296" i="3" s="1"/>
  <c r="O2297" i="3"/>
  <c r="O2298" i="3"/>
  <c r="O2299" i="3"/>
  <c r="Q2299" i="3" s="1"/>
  <c r="O2300" i="3"/>
  <c r="O2301" i="3"/>
  <c r="O2302" i="3"/>
  <c r="O2303" i="3"/>
  <c r="Q2303" i="3" s="1"/>
  <c r="O2304" i="3"/>
  <c r="O2305" i="3"/>
  <c r="O2306" i="3"/>
  <c r="O2307" i="3"/>
  <c r="Q2307" i="3" s="1"/>
  <c r="O2308" i="3"/>
  <c r="O2309" i="3"/>
  <c r="Q2309" i="3" s="1"/>
  <c r="O2310" i="3"/>
  <c r="Q2310" i="3" s="1"/>
  <c r="O2311" i="3"/>
  <c r="O2312" i="3"/>
  <c r="O2313" i="3"/>
  <c r="O2314" i="3"/>
  <c r="O2315" i="3"/>
  <c r="O2316" i="3"/>
  <c r="Q2316" i="3" s="1"/>
  <c r="O2317" i="3"/>
  <c r="Q2317" i="3" s="1"/>
  <c r="O2318" i="3"/>
  <c r="O2319" i="3"/>
  <c r="O2320" i="3"/>
  <c r="Q2320" i="3" s="1"/>
  <c r="O2321" i="3"/>
  <c r="Q2321" i="3" s="1"/>
  <c r="O2322" i="3"/>
  <c r="Q2322" i="3" s="1"/>
  <c r="O2323" i="3"/>
  <c r="Q2323" i="3" s="1"/>
  <c r="O2324" i="3"/>
  <c r="Q2324" i="3" s="1"/>
  <c r="O2325" i="3"/>
  <c r="Q2325" i="3" s="1"/>
  <c r="O2326" i="3"/>
  <c r="O2327" i="3"/>
  <c r="O2328" i="3"/>
  <c r="O2329" i="3"/>
  <c r="O2330" i="3"/>
  <c r="Q2330" i="3" s="1"/>
  <c r="O2331" i="3"/>
  <c r="Q2331" i="3" s="1"/>
  <c r="O2332" i="3"/>
  <c r="Q2332" i="3" s="1"/>
  <c r="O2333" i="3"/>
  <c r="Q2333" i="3" s="1"/>
  <c r="O2334" i="3"/>
  <c r="Q2334" i="3" s="1"/>
  <c r="O2335" i="3"/>
  <c r="O2336" i="3"/>
  <c r="O2337" i="3"/>
  <c r="O2338" i="3"/>
  <c r="O2339" i="3"/>
  <c r="O2340" i="3"/>
  <c r="Q2340" i="3" s="1"/>
  <c r="O2341" i="3"/>
  <c r="O2342" i="3"/>
  <c r="Q2342" i="3" s="1"/>
  <c r="O2343" i="3"/>
  <c r="O2344" i="3"/>
  <c r="O2345" i="3"/>
  <c r="Q2345" i="3" s="1"/>
  <c r="O2346" i="3"/>
  <c r="O2347" i="3"/>
  <c r="Q2347" i="3" s="1"/>
  <c r="O2348" i="3"/>
  <c r="Q2348" i="3" s="1"/>
  <c r="O2349" i="3"/>
  <c r="Q2349" i="3" s="1"/>
  <c r="O2350" i="3"/>
  <c r="O2351" i="3"/>
  <c r="O2352" i="3"/>
  <c r="O2353" i="3"/>
  <c r="Q2353" i="3" s="1"/>
  <c r="O2354" i="3"/>
  <c r="Q2354" i="3" s="1"/>
  <c r="O2355" i="3"/>
  <c r="Q2355" i="3" s="1"/>
  <c r="O2356" i="3"/>
  <c r="O2357" i="3"/>
  <c r="Q2357" i="3" s="1"/>
  <c r="O2358" i="3"/>
  <c r="O2359" i="3"/>
  <c r="O2360" i="3"/>
  <c r="O2361" i="3"/>
  <c r="Q2361" i="3" s="1"/>
  <c r="O2362" i="3"/>
  <c r="O2363" i="3"/>
  <c r="O2364" i="3"/>
  <c r="O2365" i="3"/>
  <c r="O2366" i="3"/>
  <c r="Q2366" i="3" s="1"/>
  <c r="O2367" i="3"/>
  <c r="O2368" i="3"/>
  <c r="Q2368" i="3" s="1"/>
  <c r="O2369" i="3"/>
  <c r="O2370" i="3"/>
  <c r="O2371" i="3"/>
  <c r="O2372" i="3"/>
  <c r="Q2372" i="3" s="1"/>
  <c r="O2373" i="3"/>
  <c r="O2374" i="3"/>
  <c r="O2375" i="3"/>
  <c r="Q2375" i="3" s="1"/>
  <c r="O2376" i="3"/>
  <c r="Q2376" i="3" s="1"/>
  <c r="O2377" i="3"/>
  <c r="Q2377" i="3" s="1"/>
  <c r="O2378" i="3"/>
  <c r="O2379" i="3"/>
  <c r="Q2379" i="3" s="1"/>
  <c r="O2380" i="3"/>
  <c r="O2381" i="3"/>
  <c r="Q2381" i="3" s="1"/>
  <c r="O2382" i="3"/>
  <c r="Q2382" i="3" s="1"/>
  <c r="O2383" i="3"/>
  <c r="O2384" i="3"/>
  <c r="Q2384" i="3" s="1"/>
  <c r="O2385" i="3"/>
  <c r="Q2385" i="3" s="1"/>
  <c r="O2386" i="3"/>
  <c r="O2387" i="3"/>
  <c r="O2388" i="3"/>
  <c r="O2389" i="3"/>
  <c r="Q2389" i="3" s="1"/>
  <c r="O2390" i="3"/>
  <c r="Q2390" i="3" s="1"/>
  <c r="O2391" i="3"/>
  <c r="Q2391" i="3" s="1"/>
  <c r="O2392" i="3"/>
  <c r="O2393" i="3"/>
  <c r="O2394" i="3"/>
  <c r="O2395" i="3"/>
  <c r="O2396" i="3"/>
  <c r="Q2396" i="3" s="1"/>
  <c r="O2397" i="3"/>
  <c r="Q2397" i="3" s="1"/>
  <c r="O2398" i="3"/>
  <c r="Q2398" i="3" s="1"/>
  <c r="O2399" i="3"/>
  <c r="Q2399" i="3" s="1"/>
  <c r="O2400" i="3"/>
  <c r="O2401" i="3"/>
  <c r="Q2401" i="3" s="1"/>
  <c r="O2402" i="3"/>
  <c r="O2403" i="3"/>
  <c r="O2404" i="3"/>
  <c r="O2405" i="3"/>
  <c r="Q2405" i="3" s="1"/>
  <c r="O2406" i="3"/>
  <c r="O2407" i="3"/>
  <c r="O2408" i="3"/>
  <c r="O2409" i="3"/>
  <c r="Q2409" i="3" s="1"/>
  <c r="O2410" i="3"/>
  <c r="Q2410" i="3" s="1"/>
  <c r="O2411" i="3"/>
  <c r="Q2411" i="3" s="1"/>
  <c r="O2412" i="3"/>
  <c r="Q2412" i="3" s="1"/>
  <c r="O2413" i="3"/>
  <c r="O2414" i="3"/>
  <c r="O2415" i="3"/>
  <c r="O2416" i="3"/>
  <c r="Q2416" i="3" s="1"/>
  <c r="O2417" i="3"/>
  <c r="O2418" i="3"/>
  <c r="O2419" i="3"/>
  <c r="O2420" i="3"/>
  <c r="O2421" i="3"/>
  <c r="Q2421" i="3" s="1"/>
  <c r="O2422" i="3"/>
  <c r="O2423" i="3"/>
  <c r="O2424" i="3"/>
  <c r="Q2424" i="3" s="1"/>
  <c r="O2425" i="3"/>
  <c r="Q2425" i="3" s="1"/>
  <c r="O2426" i="3"/>
  <c r="Q2426" i="3" s="1"/>
  <c r="O2427" i="3"/>
  <c r="O2428" i="3"/>
  <c r="Q2428" i="3" s="1"/>
  <c r="O2429" i="3"/>
  <c r="Q2429" i="3" s="1"/>
  <c r="O2430" i="3"/>
  <c r="Q2430" i="3" s="1"/>
  <c r="O2431" i="3"/>
  <c r="Q2431" i="3" s="1"/>
  <c r="O2432" i="3"/>
  <c r="O2433" i="3"/>
  <c r="O2434" i="3"/>
  <c r="O2435" i="3"/>
  <c r="Q2435" i="3" s="1"/>
  <c r="O2436" i="3"/>
  <c r="O2437" i="3"/>
  <c r="Q2437" i="3" s="1"/>
  <c r="O2438" i="3"/>
  <c r="O2439" i="3"/>
  <c r="O2440" i="3"/>
  <c r="Q2440" i="3" s="1"/>
  <c r="O2441" i="3"/>
  <c r="O2442" i="3"/>
  <c r="Q2442" i="3" s="1"/>
  <c r="O2443" i="3"/>
  <c r="O2444" i="3"/>
  <c r="Q2444" i="3" s="1"/>
  <c r="O2445" i="3"/>
  <c r="O2446" i="3"/>
  <c r="Q2446" i="3" s="1"/>
  <c r="O2447" i="3"/>
  <c r="Q2447" i="3" s="1"/>
  <c r="O2448" i="3"/>
  <c r="Q2448" i="3" s="1"/>
  <c r="O2449" i="3"/>
  <c r="O2450" i="3"/>
  <c r="O2451" i="3"/>
  <c r="Q2451" i="3" s="1"/>
  <c r="O2452" i="3"/>
  <c r="O2453" i="3"/>
  <c r="Q2453" i="3" s="1"/>
  <c r="O2454" i="3"/>
  <c r="Q2454" i="3" s="1"/>
  <c r="O2455" i="3"/>
  <c r="O2456" i="3"/>
  <c r="O2457" i="3"/>
  <c r="Q2457" i="3" s="1"/>
  <c r="O2458" i="3"/>
  <c r="O2459" i="3"/>
  <c r="Q2459" i="3" s="1"/>
  <c r="O2460" i="3"/>
  <c r="Q2460" i="3" s="1"/>
  <c r="O2461" i="3"/>
  <c r="Q2461" i="3" s="1"/>
  <c r="O2462" i="3"/>
  <c r="O2463" i="3"/>
  <c r="Q2463" i="3" s="1"/>
  <c r="O2464" i="3"/>
  <c r="O2465" i="3"/>
  <c r="O2466" i="3"/>
  <c r="O2467" i="3"/>
  <c r="Q2467" i="3" s="1"/>
  <c r="O2468" i="3"/>
  <c r="Q2468" i="3" s="1"/>
  <c r="O2469" i="3"/>
  <c r="O2470" i="3"/>
  <c r="Q2470" i="3" s="1"/>
  <c r="O2471" i="3"/>
  <c r="O2472" i="3"/>
  <c r="Q2472" i="3" s="1"/>
  <c r="O2473" i="3"/>
  <c r="Q2473" i="3" s="1"/>
  <c r="O2474" i="3"/>
  <c r="Q2474" i="3" s="1"/>
  <c r="O2475" i="3"/>
  <c r="Q2475" i="3" s="1"/>
  <c r="O2476" i="3"/>
  <c r="Q2476" i="3" s="1"/>
  <c r="O2477" i="3"/>
  <c r="O2478" i="3"/>
  <c r="O2479" i="3"/>
  <c r="Q2479" i="3" s="1"/>
  <c r="O2480" i="3"/>
  <c r="O2481" i="3"/>
  <c r="Q2481" i="3" s="1"/>
  <c r="O2482" i="3"/>
  <c r="Q2482" i="3" s="1"/>
  <c r="O2483" i="3"/>
  <c r="O2484" i="3"/>
  <c r="O2485" i="3"/>
  <c r="Q2485" i="3" s="1"/>
  <c r="O2486" i="3"/>
  <c r="Q2486" i="3" s="1"/>
  <c r="O2487" i="3"/>
  <c r="Q2487" i="3" s="1"/>
  <c r="O2488" i="3"/>
  <c r="Q2488" i="3" s="1"/>
  <c r="O2489" i="3"/>
  <c r="O2490" i="3"/>
  <c r="Q2490" i="3" s="1"/>
  <c r="O2491" i="3"/>
  <c r="Q2491" i="3" s="1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Q2503" i="3" s="1"/>
  <c r="O2504" i="3"/>
  <c r="Q2504" i="3" s="1"/>
  <c r="O2505" i="3"/>
  <c r="Q2505" i="3" s="1"/>
  <c r="O2506" i="3"/>
  <c r="Q2506" i="3" s="1"/>
  <c r="O2507" i="3"/>
  <c r="O2508" i="3"/>
  <c r="Q2508" i="3" s="1"/>
  <c r="O2509" i="3"/>
  <c r="Q2509" i="3" s="1"/>
  <c r="O2510" i="3"/>
  <c r="O2511" i="3"/>
  <c r="O2512" i="3"/>
  <c r="O2513" i="3"/>
  <c r="O2514" i="3"/>
  <c r="O2515" i="3"/>
  <c r="Q2515" i="3" s="1"/>
  <c r="O2516" i="3"/>
  <c r="O2517" i="3"/>
  <c r="Q2517" i="3" s="1"/>
  <c r="O2518" i="3"/>
  <c r="Q2518" i="3" s="1"/>
  <c r="O2519" i="3"/>
  <c r="O2520" i="3"/>
  <c r="O2521" i="3"/>
  <c r="Q2521" i="3" s="1"/>
  <c r="O2522" i="3"/>
  <c r="O2523" i="3"/>
  <c r="Q2523" i="3" s="1"/>
  <c r="O2524" i="3"/>
  <c r="O2525" i="3"/>
  <c r="Q2525" i="3" s="1"/>
  <c r="O2526" i="3"/>
  <c r="Q2526" i="3" s="1"/>
  <c r="O2527" i="3"/>
  <c r="O2528" i="3"/>
  <c r="Q2528" i="3" s="1"/>
  <c r="O2529" i="3"/>
  <c r="O2530" i="3"/>
  <c r="O2531" i="3"/>
  <c r="O2532" i="3"/>
  <c r="O2533" i="3"/>
  <c r="O2534" i="3"/>
  <c r="Q2534" i="3" s="1"/>
  <c r="O2535" i="3"/>
  <c r="Q2535" i="3" s="1"/>
  <c r="O2536" i="3"/>
  <c r="O2537" i="3"/>
  <c r="Q2537" i="3" s="1"/>
  <c r="O2538" i="3"/>
  <c r="O2539" i="3"/>
  <c r="Q2539" i="3" s="1"/>
  <c r="O2540" i="3"/>
  <c r="O2541" i="3"/>
  <c r="Q2541" i="3" s="1"/>
  <c r="O2542" i="3"/>
  <c r="Q2542" i="3" s="1"/>
  <c r="O2543" i="3"/>
  <c r="Q2543" i="3" s="1"/>
  <c r="O2544" i="3"/>
  <c r="Q2544" i="3" s="1"/>
  <c r="O2545" i="3"/>
  <c r="Q2545" i="3" s="1"/>
  <c r="O2546" i="3"/>
  <c r="Q2546" i="3" s="1"/>
  <c r="O2547" i="3"/>
  <c r="Q2547" i="3" s="1"/>
  <c r="O2548" i="3"/>
  <c r="O2549" i="3"/>
  <c r="O2550" i="3"/>
  <c r="O2551" i="3"/>
  <c r="O2552" i="3"/>
  <c r="Q2552" i="3" s="1"/>
  <c r="O2553" i="3"/>
  <c r="O2554" i="3"/>
  <c r="O2555" i="3"/>
  <c r="O2556" i="3"/>
  <c r="Q2556" i="3" s="1"/>
  <c r="O2557" i="3"/>
  <c r="Q2557" i="3" s="1"/>
  <c r="O2558" i="3"/>
  <c r="O2559" i="3"/>
  <c r="Q2559" i="3" s="1"/>
  <c r="O2560" i="3"/>
  <c r="O2561" i="3"/>
  <c r="O2562" i="3"/>
  <c r="O2563" i="3"/>
  <c r="O2564" i="3"/>
  <c r="Q2564" i="3" s="1"/>
  <c r="O2565" i="3"/>
  <c r="Q2565" i="3" s="1"/>
  <c r="O2566" i="3"/>
  <c r="O2567" i="3"/>
  <c r="O2568" i="3"/>
  <c r="O2569" i="3"/>
  <c r="O2570" i="3"/>
  <c r="O2571" i="3"/>
  <c r="O2572" i="3"/>
  <c r="O2573" i="3"/>
  <c r="O2574" i="3"/>
  <c r="O2575" i="3"/>
  <c r="Q2575" i="3" s="1"/>
  <c r="O2576" i="3"/>
  <c r="Q2576" i="3" s="1"/>
  <c r="O2577" i="3"/>
  <c r="O2578" i="3"/>
  <c r="O2579" i="3"/>
  <c r="Q2579" i="3" s="1"/>
  <c r="O2580" i="3"/>
  <c r="O2581" i="3"/>
  <c r="O2582" i="3"/>
  <c r="O2583" i="3"/>
  <c r="O2584" i="3"/>
  <c r="O2585" i="3"/>
  <c r="Q2585" i="3" s="1"/>
  <c r="O2586" i="3"/>
  <c r="O2587" i="3"/>
  <c r="O2588" i="3"/>
  <c r="O2589" i="3"/>
  <c r="O2590" i="3"/>
  <c r="O2591" i="3"/>
  <c r="O2592" i="3"/>
  <c r="Q2592" i="3" s="1"/>
  <c r="O2593" i="3"/>
  <c r="O2594" i="3"/>
  <c r="O2595" i="3"/>
  <c r="Q2595" i="3" s="1"/>
  <c r="O2596" i="3"/>
  <c r="Q2596" i="3" s="1"/>
  <c r="O2597" i="3"/>
  <c r="O2598" i="3"/>
  <c r="Q2598" i="3" s="1"/>
  <c r="O2599" i="3"/>
  <c r="O2600" i="3"/>
  <c r="O2601" i="3"/>
  <c r="O2602" i="3"/>
  <c r="O2603" i="3"/>
  <c r="Q2603" i="3" s="1"/>
  <c r="O2604" i="3"/>
  <c r="O2605" i="3"/>
  <c r="O2606" i="3"/>
  <c r="Q2606" i="3" s="1"/>
  <c r="O2607" i="3"/>
  <c r="O2608" i="3"/>
  <c r="O2609" i="3"/>
  <c r="Q2609" i="3" s="1"/>
  <c r="O2610" i="3"/>
  <c r="O2611" i="3"/>
  <c r="Q2611" i="3" s="1"/>
  <c r="O2612" i="3"/>
  <c r="O2613" i="3"/>
  <c r="O2614" i="3"/>
  <c r="O2615" i="3"/>
  <c r="Q2615" i="3" s="1"/>
  <c r="O2616" i="3"/>
  <c r="O2617" i="3"/>
  <c r="Q2617" i="3" s="1"/>
  <c r="O2618" i="3"/>
  <c r="Q2618" i="3" s="1"/>
  <c r="O2619" i="3"/>
  <c r="O2620" i="3"/>
  <c r="O2621" i="3"/>
  <c r="Q2621" i="3" s="1"/>
  <c r="O2622" i="3"/>
  <c r="O2623" i="3"/>
  <c r="O2624" i="3"/>
  <c r="Q2624" i="3" s="1"/>
  <c r="O2625" i="3"/>
  <c r="O2626" i="3"/>
  <c r="O2627" i="3"/>
  <c r="Q2627" i="3" s="1"/>
  <c r="O2628" i="3"/>
  <c r="Q2628" i="3" s="1"/>
  <c r="O2629" i="3"/>
  <c r="Q2629" i="3" s="1"/>
  <c r="O2630" i="3"/>
  <c r="Q2630" i="3" s="1"/>
  <c r="O2631" i="3"/>
  <c r="O2632" i="3"/>
  <c r="Q2632" i="3" s="1"/>
  <c r="O2633" i="3"/>
  <c r="Q2633" i="3" s="1"/>
  <c r="O2634" i="3"/>
  <c r="O2635" i="3"/>
  <c r="Q2635" i="3" s="1"/>
  <c r="O2636" i="3"/>
  <c r="O2637" i="3"/>
  <c r="Q2637" i="3" s="1"/>
  <c r="O2638" i="3"/>
  <c r="O2639" i="3"/>
  <c r="O2640" i="3"/>
  <c r="O2641" i="3"/>
  <c r="Q2641" i="3" s="1"/>
  <c r="O2642" i="3"/>
  <c r="Q2642" i="3" s="1"/>
  <c r="O2643" i="3"/>
  <c r="Q2643" i="3" s="1"/>
  <c r="O2644" i="3"/>
  <c r="O2645" i="3"/>
  <c r="Q2645" i="3" s="1"/>
  <c r="O2646" i="3"/>
  <c r="O2647" i="3"/>
  <c r="O2648" i="3"/>
  <c r="O2649" i="3"/>
  <c r="O2650" i="3"/>
  <c r="O2651" i="3"/>
  <c r="O2652" i="3"/>
  <c r="O2653" i="3"/>
  <c r="Q2653" i="3" s="1"/>
  <c r="O2654" i="3"/>
  <c r="O2655" i="3"/>
  <c r="O2656" i="3"/>
  <c r="O2657" i="3"/>
  <c r="O2658" i="3"/>
  <c r="Q2658" i="3" s="1"/>
  <c r="O2659" i="3"/>
  <c r="O2660" i="3"/>
  <c r="Q2660" i="3" s="1"/>
  <c r="O2661" i="3"/>
  <c r="Q2661" i="3" s="1"/>
  <c r="O2662" i="3"/>
  <c r="O2663" i="3"/>
  <c r="O2664" i="3"/>
  <c r="Q2664" i="3" s="1"/>
  <c r="O2665" i="3"/>
  <c r="O2666" i="3"/>
  <c r="O2667" i="3"/>
  <c r="O2668" i="3"/>
  <c r="O2669" i="3"/>
  <c r="O2670" i="3"/>
  <c r="Q2670" i="3" s="1"/>
  <c r="O2671" i="3"/>
  <c r="O2672" i="3"/>
  <c r="Q2672" i="3" s="1"/>
  <c r="O2673" i="3"/>
  <c r="Q2673" i="3" s="1"/>
  <c r="O2674" i="3"/>
  <c r="Q2674" i="3" s="1"/>
  <c r="O2675" i="3"/>
  <c r="Q2675" i="3" s="1"/>
  <c r="O2676" i="3"/>
  <c r="Q2676" i="3" s="1"/>
  <c r="O2677" i="3"/>
  <c r="O2678" i="3"/>
  <c r="O2679" i="3"/>
  <c r="O2680" i="3"/>
  <c r="O2681" i="3"/>
  <c r="Q2681" i="3" s="1"/>
  <c r="O2682" i="3"/>
  <c r="O2683" i="3"/>
  <c r="Q2683" i="3" s="1"/>
  <c r="O2684" i="3"/>
  <c r="Q2684" i="3" s="1"/>
  <c r="O2685" i="3"/>
  <c r="Q2685" i="3" s="1"/>
  <c r="O2686" i="3"/>
  <c r="O2687" i="3"/>
  <c r="Q2687" i="3" s="1"/>
  <c r="O2688" i="3"/>
  <c r="O2689" i="3"/>
  <c r="Q2689" i="3" s="1"/>
  <c r="O2690" i="3"/>
  <c r="O2691" i="3"/>
  <c r="Q2691" i="3" s="1"/>
  <c r="O2692" i="3"/>
  <c r="Q2692" i="3" s="1"/>
  <c r="O2693" i="3"/>
  <c r="O2694" i="3"/>
  <c r="Q2694" i="3" s="1"/>
  <c r="O2695" i="3"/>
  <c r="O2696" i="3"/>
  <c r="Q2696" i="3" s="1"/>
  <c r="O2697" i="3"/>
  <c r="O2698" i="3"/>
  <c r="O2699" i="3"/>
  <c r="Q2699" i="3" s="1"/>
  <c r="O2700" i="3"/>
  <c r="O2701" i="3"/>
  <c r="O2702" i="3"/>
  <c r="O2703" i="3"/>
  <c r="Q2703" i="3" s="1"/>
  <c r="O2704" i="3"/>
  <c r="O2705" i="3"/>
  <c r="O2706" i="3"/>
  <c r="Q2706" i="3" s="1"/>
  <c r="O2707" i="3"/>
  <c r="Q2707" i="3" s="1"/>
  <c r="O2708" i="3"/>
  <c r="O2709" i="3"/>
  <c r="Q2709" i="3" s="1"/>
  <c r="O2710" i="3"/>
  <c r="Q2710" i="3" s="1"/>
  <c r="O2711" i="3"/>
  <c r="O2712" i="3"/>
  <c r="O2713" i="3"/>
  <c r="O2714" i="3"/>
  <c r="O2715" i="3"/>
  <c r="O2716" i="3"/>
  <c r="O2717" i="3"/>
  <c r="O2718" i="3"/>
  <c r="O2719" i="3"/>
  <c r="Q2719" i="3" s="1"/>
  <c r="O2720" i="3"/>
  <c r="O2721" i="3"/>
  <c r="O2722" i="3"/>
  <c r="Q2722" i="3" s="1"/>
  <c r="O2723" i="3"/>
  <c r="O2724" i="3"/>
  <c r="Q2724" i="3" s="1"/>
  <c r="O2725" i="3"/>
  <c r="O2726" i="3"/>
  <c r="Q2726" i="3" s="1"/>
  <c r="O2727" i="3"/>
  <c r="Q2727" i="3" s="1"/>
  <c r="O2728" i="3"/>
  <c r="O2729" i="3"/>
  <c r="O2730" i="3"/>
  <c r="O2731" i="3"/>
  <c r="O2732" i="3"/>
  <c r="O2733" i="3"/>
  <c r="O2734" i="3"/>
  <c r="Q2734" i="3" s="1"/>
  <c r="O2735" i="3"/>
  <c r="O2736" i="3"/>
  <c r="Q2736" i="3" s="1"/>
  <c r="O2737" i="3"/>
  <c r="Q2737" i="3" s="1"/>
  <c r="O2738" i="3"/>
  <c r="O2739" i="3"/>
  <c r="O2740" i="3"/>
  <c r="O2741" i="3"/>
  <c r="O2742" i="3"/>
  <c r="Q2742" i="3" s="1"/>
  <c r="O2743" i="3"/>
  <c r="O2744" i="3"/>
  <c r="Q2744" i="3" s="1"/>
  <c r="O2745" i="3"/>
  <c r="O2746" i="3"/>
  <c r="Q2746" i="3" s="1"/>
  <c r="O2747" i="3"/>
  <c r="Q2747" i="3" s="1"/>
  <c r="O2748" i="3"/>
  <c r="O2749" i="3"/>
  <c r="Q2749" i="3" s="1"/>
  <c r="O2750" i="3"/>
  <c r="Q2750" i="3" s="1"/>
  <c r="O2751" i="3"/>
  <c r="O2752" i="3"/>
  <c r="O2753" i="3"/>
  <c r="Q2753" i="3" s="1"/>
  <c r="O2754" i="3"/>
  <c r="O2755" i="3"/>
  <c r="Q2755" i="3" s="1"/>
  <c r="O2756" i="3"/>
  <c r="Q2756" i="3" s="1"/>
  <c r="O2757" i="3"/>
  <c r="O2758" i="3"/>
  <c r="O2759" i="3"/>
  <c r="Q2759" i="3" s="1"/>
  <c r="O2760" i="3"/>
  <c r="O2761" i="3"/>
  <c r="O2762" i="3"/>
  <c r="Q2762" i="3" s="1"/>
  <c r="O2763" i="3"/>
  <c r="Q2763" i="3" s="1"/>
  <c r="O2764" i="3"/>
  <c r="Q2764" i="3" s="1"/>
  <c r="O2765" i="3"/>
  <c r="O2766" i="3"/>
  <c r="O2767" i="3"/>
  <c r="Q2767" i="3" s="1"/>
  <c r="O2768" i="3"/>
  <c r="Q2768" i="3" s="1"/>
  <c r="O2769" i="3"/>
  <c r="O2770" i="3"/>
  <c r="O2771" i="3"/>
  <c r="O2772" i="3"/>
  <c r="O2773" i="3"/>
  <c r="O2774" i="3"/>
  <c r="Q2774" i="3" s="1"/>
  <c r="O2775" i="3"/>
  <c r="O2776" i="3"/>
  <c r="Q2776" i="3" s="1"/>
  <c r="O2777" i="3"/>
  <c r="O2778" i="3"/>
  <c r="Q2778" i="3" s="1"/>
  <c r="O2779" i="3"/>
  <c r="Q2779" i="3" s="1"/>
  <c r="O2780" i="3"/>
  <c r="O2781" i="3"/>
  <c r="O2782" i="3"/>
  <c r="Q2782" i="3" s="1"/>
  <c r="O2783" i="3"/>
  <c r="O2784" i="3"/>
  <c r="Q2784" i="3" s="1"/>
  <c r="O2785" i="3"/>
  <c r="O2786" i="3"/>
  <c r="O2787" i="3"/>
  <c r="O2788" i="3"/>
  <c r="O2789" i="3"/>
  <c r="O2790" i="3"/>
  <c r="Q2790" i="3" s="1"/>
  <c r="O2791" i="3"/>
  <c r="Q2791" i="3" s="1"/>
  <c r="O2792" i="3"/>
  <c r="O2793" i="3"/>
  <c r="O2794" i="3"/>
  <c r="O2795" i="3"/>
  <c r="Q2795" i="3" s="1"/>
  <c r="O2796" i="3"/>
  <c r="O2797" i="3"/>
  <c r="O2798" i="3"/>
  <c r="Q2798" i="3" s="1"/>
  <c r="O2799" i="3"/>
  <c r="O2800" i="3"/>
  <c r="O2801" i="3"/>
  <c r="Q2801" i="3" s="1"/>
  <c r="O2802" i="3"/>
  <c r="Q2802" i="3" s="1"/>
  <c r="O2803" i="3"/>
  <c r="Q2803" i="3" s="1"/>
  <c r="O2804" i="3"/>
  <c r="Q2804" i="3" s="1"/>
  <c r="O2805" i="3"/>
  <c r="O2806" i="3"/>
  <c r="Q2806" i="3" s="1"/>
  <c r="O2807" i="3"/>
  <c r="O2808" i="3"/>
  <c r="Q2808" i="3" s="1"/>
  <c r="O2809" i="3"/>
  <c r="Q2809" i="3" s="1"/>
  <c r="O2810" i="3"/>
  <c r="O2811" i="3"/>
  <c r="O2812" i="3"/>
  <c r="Q2812" i="3" s="1"/>
  <c r="O2813" i="3"/>
  <c r="O2814" i="3"/>
  <c r="O2815" i="3"/>
  <c r="O2816" i="3"/>
  <c r="O2817" i="3"/>
  <c r="Q2817" i="3" s="1"/>
  <c r="O2818" i="3"/>
  <c r="O2819" i="3"/>
  <c r="O2820" i="3"/>
  <c r="Q2820" i="3" s="1"/>
  <c r="O2821" i="3"/>
  <c r="O2822" i="3"/>
  <c r="Q2822" i="3" s="1"/>
  <c r="O2823" i="3"/>
  <c r="O2824" i="3"/>
  <c r="Q2824" i="3" s="1"/>
  <c r="O2825" i="3"/>
  <c r="Q2825" i="3" s="1"/>
  <c r="O2826" i="3"/>
  <c r="Q2826" i="3" s="1"/>
  <c r="O2827" i="3"/>
  <c r="Q2827" i="3" s="1"/>
  <c r="O2828" i="3"/>
  <c r="O2829" i="3"/>
  <c r="O2830" i="3"/>
  <c r="Q2830" i="3" s="1"/>
  <c r="O2831" i="3"/>
  <c r="Q2831" i="3" s="1"/>
  <c r="O2832" i="3"/>
  <c r="Q2832" i="3" s="1"/>
  <c r="O2833" i="3"/>
  <c r="O2834" i="3"/>
  <c r="O2835" i="3"/>
  <c r="O2836" i="3"/>
  <c r="Q2836" i="3" s="1"/>
  <c r="O2837" i="3"/>
  <c r="Q2837" i="3" s="1"/>
  <c r="O2838" i="3"/>
  <c r="Q2838" i="3" s="1"/>
  <c r="O2839" i="3"/>
  <c r="O2840" i="3"/>
  <c r="O2841" i="3"/>
  <c r="Q2841" i="3" s="1"/>
  <c r="O2842" i="3"/>
  <c r="O2843" i="3"/>
  <c r="Q2843" i="3" s="1"/>
  <c r="O2844" i="3"/>
  <c r="Q2844" i="3" s="1"/>
  <c r="O2845" i="3"/>
  <c r="O2846" i="3"/>
  <c r="Q2846" i="3" s="1"/>
  <c r="O2847" i="3"/>
  <c r="O2848" i="3"/>
  <c r="O2849" i="3"/>
  <c r="Q2849" i="3" s="1"/>
  <c r="O2850" i="3"/>
  <c r="O2851" i="3"/>
  <c r="O2852" i="3"/>
  <c r="O2853" i="3"/>
  <c r="O2854" i="3"/>
  <c r="Q2854" i="3" s="1"/>
  <c r="O2855" i="3"/>
  <c r="O2856" i="3"/>
  <c r="Q2856" i="3" s="1"/>
  <c r="O2857" i="3"/>
  <c r="Q2857" i="3" s="1"/>
  <c r="O2858" i="3"/>
  <c r="O2859" i="3"/>
  <c r="Q2859" i="3" s="1"/>
  <c r="O2860" i="3"/>
  <c r="O2861" i="3"/>
  <c r="Q2861" i="3" s="1"/>
  <c r="O2862" i="3"/>
  <c r="O2863" i="3"/>
  <c r="O2864" i="3"/>
  <c r="Q2864" i="3" s="1"/>
  <c r="O2865" i="3"/>
  <c r="O2866" i="3"/>
  <c r="Q2866" i="3" s="1"/>
  <c r="O2867" i="3"/>
  <c r="Q2867" i="3" s="1"/>
  <c r="O2868" i="3"/>
  <c r="O2869" i="3"/>
  <c r="Q2869" i="3" s="1"/>
  <c r="O2870" i="3"/>
  <c r="O2871" i="3"/>
  <c r="Q2871" i="3" s="1"/>
  <c r="O2872" i="3"/>
  <c r="O2873" i="3"/>
  <c r="Q2873" i="3" s="1"/>
  <c r="O2874" i="3"/>
  <c r="Q2874" i="3" s="1"/>
  <c r="O2875" i="3"/>
  <c r="O2876" i="3"/>
  <c r="Q2876" i="3" s="1"/>
  <c r="O2877" i="3"/>
  <c r="O2878" i="3"/>
  <c r="Q2878" i="3" s="1"/>
  <c r="O2879" i="3"/>
  <c r="O2880" i="3"/>
  <c r="O2881" i="3"/>
  <c r="Q2881" i="3" s="1"/>
  <c r="O2882" i="3"/>
  <c r="Q2882" i="3" s="1"/>
  <c r="O2883" i="3"/>
  <c r="O2884" i="3"/>
  <c r="O2885" i="3"/>
  <c r="O2886" i="3"/>
  <c r="Q2886" i="3" s="1"/>
  <c r="O2887" i="3"/>
  <c r="Q2887" i="3" s="1"/>
  <c r="O2888" i="3"/>
  <c r="O2889" i="3"/>
  <c r="Q2889" i="3" s="1"/>
  <c r="O2890" i="3"/>
  <c r="O2891" i="3"/>
  <c r="O2892" i="3"/>
  <c r="O2893" i="3"/>
  <c r="Q2893" i="3" s="1"/>
  <c r="O2894" i="3"/>
  <c r="O2895" i="3"/>
  <c r="O2896" i="3"/>
  <c r="Q2896" i="3" s="1"/>
  <c r="O2897" i="3"/>
  <c r="O2898" i="3"/>
  <c r="Q2898" i="3" s="1"/>
  <c r="O2899" i="3"/>
  <c r="O2900" i="3"/>
  <c r="O2901" i="3"/>
  <c r="O2902" i="3"/>
  <c r="O2903" i="3"/>
  <c r="Q2903" i="3" s="1"/>
  <c r="O2904" i="3"/>
  <c r="O2905" i="3"/>
  <c r="O2906" i="3"/>
  <c r="O2907" i="3"/>
  <c r="O2908" i="3"/>
  <c r="O2909" i="3"/>
  <c r="Q2909" i="3" s="1"/>
  <c r="O2910" i="3"/>
  <c r="O2911" i="3"/>
  <c r="O2912" i="3"/>
  <c r="O2913" i="3"/>
  <c r="O2914" i="3"/>
  <c r="Q2914" i="3" s="1"/>
  <c r="O2915" i="3"/>
  <c r="Q2915" i="3" s="1"/>
  <c r="O2916" i="3"/>
  <c r="O2917" i="3"/>
  <c r="Q2917" i="3" s="1"/>
  <c r="O2918" i="3"/>
  <c r="O2919" i="3"/>
  <c r="Q2919" i="3" s="1"/>
  <c r="O2920" i="3"/>
  <c r="O2921" i="3"/>
  <c r="Q2921" i="3" s="1"/>
  <c r="O2922" i="3"/>
  <c r="O2923" i="3"/>
  <c r="O2924" i="3"/>
  <c r="O2925" i="3"/>
  <c r="Q2925" i="3" s="1"/>
  <c r="O2926" i="3"/>
  <c r="Q2926" i="3" s="1"/>
  <c r="O2927" i="3"/>
  <c r="O2928" i="3"/>
  <c r="O2929" i="3"/>
  <c r="Q2929" i="3" s="1"/>
  <c r="O2930" i="3"/>
  <c r="O2931" i="3"/>
  <c r="O2932" i="3"/>
  <c r="O2933" i="3"/>
  <c r="Q2933" i="3" s="1"/>
  <c r="O2934" i="3"/>
  <c r="Q2934" i="3" s="1"/>
  <c r="O2935" i="3"/>
  <c r="Q2935" i="3" s="1"/>
  <c r="O2936" i="3"/>
  <c r="O2937" i="3"/>
  <c r="O2938" i="3"/>
  <c r="O2939" i="3"/>
  <c r="O2940" i="3"/>
  <c r="O2941" i="3"/>
  <c r="O2942" i="3"/>
  <c r="O2943" i="3"/>
  <c r="Q2943" i="3" s="1"/>
  <c r="O2944" i="3"/>
  <c r="O2945" i="3"/>
  <c r="Q2945" i="3" s="1"/>
  <c r="O2946" i="3"/>
  <c r="O2947" i="3"/>
  <c r="O2948" i="3"/>
  <c r="Q2948" i="3" s="1"/>
  <c r="O2949" i="3"/>
  <c r="O2950" i="3"/>
  <c r="Q2950" i="3" s="1"/>
  <c r="O2951" i="3"/>
  <c r="O2952" i="3"/>
  <c r="O2953" i="3"/>
  <c r="O2954" i="3"/>
  <c r="Q2954" i="3" s="1"/>
  <c r="O2955" i="3"/>
  <c r="O2956" i="3"/>
  <c r="Q2956" i="3" s="1"/>
  <c r="O2957" i="3"/>
  <c r="O2958" i="3"/>
  <c r="Q2958" i="3" s="1"/>
  <c r="O2959" i="3"/>
  <c r="O2960" i="3"/>
  <c r="Q2960" i="3" s="1"/>
  <c r="O2961" i="3"/>
  <c r="Q2961" i="3" s="1"/>
  <c r="O2962" i="3"/>
  <c r="Q2962" i="3" s="1"/>
  <c r="O2963" i="3"/>
  <c r="O2964" i="3"/>
  <c r="Q2964" i="3" s="1"/>
  <c r="O2965" i="3"/>
  <c r="Q2965" i="3" s="1"/>
  <c r="O2966" i="3"/>
  <c r="O2967" i="3"/>
  <c r="O2968" i="3"/>
  <c r="O2969" i="3"/>
  <c r="O2970" i="3"/>
  <c r="O2971" i="3"/>
  <c r="Q2971" i="3" s="1"/>
  <c r="O2972" i="3"/>
  <c r="Q2972" i="3" s="1"/>
  <c r="O2973" i="3"/>
  <c r="Q2973" i="3" s="1"/>
  <c r="O2974" i="3"/>
  <c r="Q2974" i="3" s="1"/>
  <c r="O2975" i="3"/>
  <c r="Q2975" i="3" s="1"/>
  <c r="O2976" i="3"/>
  <c r="Q2976" i="3" s="1"/>
  <c r="O2977" i="3"/>
  <c r="O2978" i="3"/>
  <c r="Q2978" i="3" s="1"/>
  <c r="O2979" i="3"/>
  <c r="Q2979" i="3" s="1"/>
  <c r="O2980" i="3"/>
  <c r="Q2980" i="3" s="1"/>
  <c r="O2981" i="3"/>
  <c r="O2982" i="3"/>
  <c r="O2983" i="3"/>
  <c r="Q2983" i="3" s="1"/>
  <c r="O2984" i="3"/>
  <c r="O2985" i="3"/>
  <c r="O2986" i="3"/>
  <c r="Q2986" i="3" s="1"/>
  <c r="O2987" i="3"/>
  <c r="O2988" i="3"/>
  <c r="Q2988" i="3" s="1"/>
  <c r="O2989" i="3"/>
  <c r="Q2989" i="3" s="1"/>
  <c r="O2990" i="3"/>
  <c r="Q2990" i="3" s="1"/>
  <c r="O2991" i="3"/>
  <c r="Q2991" i="3" s="1"/>
  <c r="O2992" i="3"/>
  <c r="Q2992" i="3" s="1"/>
  <c r="O2993" i="3"/>
  <c r="Q2993" i="3" s="1"/>
  <c r="O2994" i="3"/>
  <c r="O2995" i="3"/>
  <c r="Q2995" i="3" s="1"/>
  <c r="O2996" i="3"/>
  <c r="O2997" i="3"/>
  <c r="Q2997" i="3" s="1"/>
  <c r="O2998" i="3"/>
  <c r="O2999" i="3"/>
  <c r="Q2999" i="3" s="1"/>
  <c r="O3000" i="3"/>
  <c r="O3001" i="3"/>
  <c r="O3002" i="3"/>
  <c r="Q3002" i="3" s="1"/>
  <c r="O3003" i="3"/>
  <c r="Q3003" i="3" s="1"/>
  <c r="O3004" i="3"/>
  <c r="Q3004" i="3" s="1"/>
  <c r="O3005" i="3"/>
  <c r="O3006" i="3"/>
  <c r="Q3006" i="3" s="1"/>
  <c r="O3007" i="3"/>
  <c r="O3008" i="3"/>
  <c r="Q3008" i="3" s="1"/>
  <c r="O3009" i="3"/>
  <c r="Q3009" i="3" s="1"/>
  <c r="O3010" i="3"/>
  <c r="O3011" i="3"/>
  <c r="Q3011" i="3" s="1"/>
  <c r="O3012" i="3"/>
  <c r="O3013" i="3"/>
  <c r="Q3013" i="3" s="1"/>
  <c r="O3014" i="3"/>
  <c r="Q3014" i="3" s="1"/>
  <c r="O3015" i="3"/>
  <c r="Q3015" i="3" s="1"/>
  <c r="O3016" i="3"/>
  <c r="O3017" i="3"/>
  <c r="O3018" i="3"/>
  <c r="O3019" i="3"/>
  <c r="Q3019" i="3" s="1"/>
  <c r="O3020" i="3"/>
  <c r="Q3020" i="3" s="1"/>
  <c r="O3021" i="3"/>
  <c r="Q3021" i="3" s="1"/>
  <c r="O3022" i="3"/>
  <c r="O3023" i="3"/>
  <c r="O3024" i="3"/>
  <c r="O3025" i="3"/>
  <c r="Q3025" i="3" s="1"/>
  <c r="O3026" i="3"/>
  <c r="Q3026" i="3" s="1"/>
  <c r="O3027" i="3"/>
  <c r="O3028" i="3"/>
  <c r="O3029" i="3"/>
  <c r="Q3029" i="3" s="1"/>
  <c r="O3030" i="3"/>
  <c r="O3031" i="3"/>
  <c r="O3032" i="3"/>
  <c r="Q3032" i="3" s="1"/>
  <c r="O3033" i="3"/>
  <c r="O3034" i="3"/>
  <c r="O3035" i="3"/>
  <c r="Q3035" i="3" s="1"/>
  <c r="O3036" i="3"/>
  <c r="O3037" i="3"/>
  <c r="Q3037" i="3" s="1"/>
  <c r="O3038" i="3"/>
  <c r="Q3038" i="3" s="1"/>
  <c r="O3039" i="3"/>
  <c r="O3040" i="3"/>
  <c r="Q3040" i="3" s="1"/>
  <c r="O3041" i="3"/>
  <c r="O3042" i="3"/>
  <c r="O3043" i="3"/>
  <c r="Q3043" i="3" s="1"/>
  <c r="O3044" i="3"/>
  <c r="Q3044" i="3" s="1"/>
  <c r="O3045" i="3"/>
  <c r="O3046" i="3"/>
  <c r="O3047" i="3"/>
  <c r="Q3047" i="3" s="1"/>
  <c r="O3048" i="3"/>
  <c r="Q3048" i="3" s="1"/>
  <c r="O3049" i="3"/>
  <c r="Q3049" i="3" s="1"/>
  <c r="O3050" i="3"/>
  <c r="Q3050" i="3" s="1"/>
  <c r="O3051" i="3"/>
  <c r="O3052" i="3"/>
  <c r="O3053" i="3"/>
  <c r="Q3053" i="3" s="1"/>
  <c r="O3054" i="3"/>
  <c r="O3055" i="3"/>
  <c r="Q3055" i="3" s="1"/>
  <c r="O3056" i="3"/>
  <c r="Q3056" i="3" s="1"/>
  <c r="O3057" i="3"/>
  <c r="O3058" i="3"/>
  <c r="O3059" i="3"/>
  <c r="Q3059" i="3" s="1"/>
  <c r="O3060" i="3"/>
  <c r="Q3060" i="3" s="1"/>
  <c r="O3061" i="3"/>
  <c r="O3062" i="3"/>
  <c r="Q3062" i="3" s="1"/>
  <c r="O3063" i="3"/>
  <c r="O3064" i="3"/>
  <c r="O3065" i="3"/>
  <c r="Q3065" i="3" s="1"/>
  <c r="O3066" i="3"/>
  <c r="O3067" i="3"/>
  <c r="O3068" i="3"/>
  <c r="Q3068" i="3" s="1"/>
  <c r="O3069" i="3"/>
  <c r="O3070" i="3"/>
  <c r="Q3070" i="3" s="1"/>
  <c r="O3071" i="3"/>
  <c r="Q3071" i="3" s="1"/>
  <c r="O3072" i="3"/>
  <c r="Q3072" i="3" s="1"/>
  <c r="O3073" i="3"/>
  <c r="O3074" i="3"/>
  <c r="O3075" i="3"/>
  <c r="O3076" i="3"/>
  <c r="O3077" i="3"/>
  <c r="O3078" i="3"/>
  <c r="Q3078" i="3" s="1"/>
  <c r="O3079" i="3"/>
  <c r="Q3079" i="3" s="1"/>
  <c r="O3080" i="3"/>
  <c r="O3081" i="3"/>
  <c r="Q3081" i="3" s="1"/>
  <c r="O3082" i="3"/>
  <c r="O3083" i="3"/>
  <c r="Q3083" i="3" s="1"/>
  <c r="O3084" i="3"/>
  <c r="Q3084" i="3" s="1"/>
  <c r="O3085" i="3"/>
  <c r="O3086" i="3"/>
  <c r="Q3086" i="3" s="1"/>
  <c r="O3087" i="3"/>
  <c r="Q3087" i="3" s="1"/>
  <c r="O3088" i="3"/>
  <c r="O3089" i="3"/>
  <c r="O3090" i="3"/>
  <c r="O3091" i="3"/>
  <c r="Q3091" i="3" s="1"/>
  <c r="O3092" i="3"/>
  <c r="O3093" i="3"/>
  <c r="O3094" i="3"/>
  <c r="O3095" i="3"/>
  <c r="O3096" i="3"/>
  <c r="O3097" i="3"/>
  <c r="Q3097" i="3" s="1"/>
  <c r="O3098" i="3"/>
  <c r="O3099" i="3"/>
  <c r="O3100" i="3"/>
  <c r="O3101" i="3"/>
  <c r="O3102" i="3"/>
  <c r="O3103" i="3"/>
  <c r="Q3103" i="3" s="1"/>
  <c r="O3104" i="3"/>
  <c r="O3105" i="3"/>
  <c r="Q3105" i="3" s="1"/>
  <c r="O3106" i="3"/>
  <c r="Q3106" i="3" s="1"/>
  <c r="O3107" i="3"/>
  <c r="O3108" i="3"/>
  <c r="Q3108" i="3" s="1"/>
  <c r="O3109" i="3"/>
  <c r="Q3109" i="3" s="1"/>
  <c r="O3110" i="3"/>
  <c r="O3111" i="3"/>
  <c r="Q3111" i="3" s="1"/>
  <c r="O3112" i="3"/>
  <c r="O3113" i="3"/>
  <c r="O3114" i="3"/>
  <c r="Q3114" i="3" s="1"/>
  <c r="O3115" i="3"/>
  <c r="Q3115" i="3" s="1"/>
  <c r="O3116" i="3"/>
  <c r="Q3116" i="3" s="1"/>
  <c r="O3117" i="3"/>
  <c r="O3118" i="3"/>
  <c r="Q3118" i="3" s="1"/>
  <c r="O3119" i="3"/>
  <c r="Q3119" i="3" s="1"/>
  <c r="O3120" i="3"/>
  <c r="O3121" i="3"/>
  <c r="Q3121" i="3" s="1"/>
  <c r="O3122" i="3"/>
  <c r="Q3122" i="3" s="1"/>
  <c r="O3123" i="3"/>
  <c r="Q3123" i="3" s="1"/>
  <c r="O3124" i="3"/>
  <c r="O3125" i="3"/>
  <c r="Q3125" i="3" s="1"/>
  <c r="O3126" i="3"/>
  <c r="Q3126" i="3" s="1"/>
  <c r="O3127" i="3"/>
  <c r="O3128" i="3"/>
  <c r="Q3128" i="3" s="1"/>
  <c r="O3129" i="3"/>
  <c r="O3130" i="3"/>
  <c r="Q3130" i="3" s="1"/>
  <c r="O3131" i="3"/>
  <c r="Q3131" i="3" s="1"/>
  <c r="O3132" i="3"/>
  <c r="Q3132" i="3" s="1"/>
  <c r="O3133" i="3"/>
  <c r="O3134" i="3"/>
  <c r="O3135" i="3"/>
  <c r="O3136" i="3"/>
  <c r="Q3136" i="3" s="1"/>
  <c r="O3137" i="3"/>
  <c r="O3138" i="3"/>
  <c r="O3139" i="3"/>
  <c r="O3140" i="3"/>
  <c r="Q3140" i="3" s="1"/>
  <c r="O3141" i="3"/>
  <c r="Q3141" i="3" s="1"/>
  <c r="O3142" i="3"/>
  <c r="Q3142" i="3" s="1"/>
  <c r="O3143" i="3"/>
  <c r="O3144" i="3"/>
  <c r="Q3144" i="3" s="1"/>
  <c r="O3145" i="3"/>
  <c r="O3146" i="3"/>
  <c r="O3147" i="3"/>
  <c r="Q3147" i="3" s="1"/>
  <c r="O3148" i="3"/>
  <c r="O3149" i="3"/>
  <c r="Q3149" i="3" s="1"/>
  <c r="O3150" i="3"/>
  <c r="Q3150" i="3" s="1"/>
  <c r="O3151" i="3"/>
  <c r="Q3151" i="3" s="1"/>
  <c r="O3152" i="3"/>
  <c r="Q3152" i="3" s="1"/>
  <c r="O3153" i="3"/>
  <c r="Q3153" i="3" s="1"/>
  <c r="O3154" i="3"/>
  <c r="O3155" i="3"/>
  <c r="O3156" i="3"/>
  <c r="O3157" i="3"/>
  <c r="Q3157" i="3" s="1"/>
  <c r="O3158" i="3"/>
  <c r="O3159" i="3"/>
  <c r="O3160" i="3"/>
  <c r="Q3160" i="3" s="1"/>
  <c r="O3161" i="3"/>
  <c r="Q3161" i="3" s="1"/>
  <c r="O3162" i="3"/>
  <c r="O3163" i="3"/>
  <c r="Q3163" i="3" s="1"/>
  <c r="O3164" i="3"/>
  <c r="Q3164" i="3" s="1"/>
  <c r="O3165" i="3"/>
  <c r="O3166" i="3"/>
  <c r="Q3166" i="3" s="1"/>
  <c r="O3167" i="3"/>
  <c r="O3168" i="3"/>
  <c r="O3169" i="3"/>
  <c r="O3170" i="3"/>
  <c r="O3171" i="3"/>
  <c r="O3172" i="3"/>
  <c r="Q3172" i="3" s="1"/>
  <c r="O3173" i="3"/>
  <c r="O3174" i="3"/>
  <c r="O3175" i="3"/>
  <c r="Q3175" i="3" s="1"/>
  <c r="O3176" i="3"/>
  <c r="O3177" i="3"/>
  <c r="Q3177" i="3" s="1"/>
  <c r="O3178" i="3"/>
  <c r="O3179" i="3"/>
  <c r="Q3179" i="3" s="1"/>
  <c r="O3180" i="3"/>
  <c r="Q3180" i="3" s="1"/>
  <c r="O3181" i="3"/>
  <c r="O3182" i="3"/>
  <c r="Q3182" i="3" s="1"/>
  <c r="O3183" i="3"/>
  <c r="O3184" i="3"/>
  <c r="Q3184" i="3" s="1"/>
  <c r="O3185" i="3"/>
  <c r="Q3185" i="3" s="1"/>
  <c r="O3186" i="3"/>
  <c r="Q3186" i="3" s="1"/>
  <c r="O3187" i="3"/>
  <c r="O3188" i="3"/>
  <c r="Q3188" i="3" s="1"/>
  <c r="O3189" i="3"/>
  <c r="O3190" i="3"/>
  <c r="O3191" i="3"/>
  <c r="Q3191" i="3" s="1"/>
  <c r="O3192" i="3"/>
  <c r="O3193" i="3"/>
  <c r="O3194" i="3"/>
  <c r="Q3194" i="3" s="1"/>
  <c r="O3195" i="3"/>
  <c r="O3196" i="3"/>
  <c r="Q3196" i="3" s="1"/>
  <c r="O3197" i="3"/>
  <c r="Q3197" i="3" s="1"/>
  <c r="O3198" i="3"/>
  <c r="Q3198" i="3" s="1"/>
  <c r="O3199" i="3"/>
  <c r="Q3199" i="3" s="1"/>
  <c r="O3200" i="3"/>
  <c r="O3201" i="3"/>
  <c r="Q3201" i="3" s="1"/>
  <c r="O3202" i="3"/>
  <c r="Q3202" i="3" s="1"/>
  <c r="O3203" i="3"/>
  <c r="O3204" i="3"/>
  <c r="O3205" i="3"/>
  <c r="Q3205" i="3" s="1"/>
  <c r="O3206" i="3"/>
  <c r="O3207" i="3"/>
  <c r="O3208" i="3"/>
  <c r="Q3208" i="3" s="1"/>
  <c r="O3209" i="3"/>
  <c r="Q3209" i="3" s="1"/>
  <c r="O3210" i="3"/>
  <c r="Q3210" i="3" s="1"/>
  <c r="O3211" i="3"/>
  <c r="O3212" i="3"/>
  <c r="O3213" i="3"/>
  <c r="Q3213" i="3" s="1"/>
  <c r="O3214" i="3"/>
  <c r="O3215" i="3"/>
  <c r="Q3215" i="3" s="1"/>
  <c r="O3216" i="3"/>
  <c r="Q3216" i="3" s="1"/>
  <c r="O3217" i="3"/>
  <c r="O3218" i="3"/>
  <c r="Q3218" i="3" s="1"/>
  <c r="O3219" i="3"/>
  <c r="O3220" i="3"/>
  <c r="O3221" i="3"/>
  <c r="Q3221" i="3" s="1"/>
  <c r="O3222" i="3"/>
  <c r="O3223" i="3"/>
  <c r="Q3223" i="3" s="1"/>
  <c r="O3224" i="3"/>
  <c r="Q3224" i="3" s="1"/>
  <c r="O3225" i="3"/>
  <c r="O3226" i="3"/>
  <c r="O3227" i="3"/>
  <c r="O3228" i="3"/>
  <c r="O3229" i="3"/>
  <c r="Q3229" i="3" s="1"/>
  <c r="O3230" i="3"/>
  <c r="Q3230" i="3" s="1"/>
  <c r="O3231" i="3"/>
  <c r="O3232" i="3"/>
  <c r="O3233" i="3"/>
  <c r="Q3233" i="3" s="1"/>
  <c r="O3234" i="3"/>
  <c r="O3235" i="3"/>
  <c r="Q3235" i="3" s="1"/>
  <c r="O3236" i="3"/>
  <c r="O3237" i="3"/>
  <c r="Q3237" i="3" s="1"/>
  <c r="O3238" i="3"/>
  <c r="Q3238" i="3" s="1"/>
  <c r="O3239" i="3"/>
  <c r="O3240" i="3"/>
  <c r="Q3240" i="3" s="1"/>
  <c r="O3241" i="3"/>
  <c r="Q3241" i="3" s="1"/>
  <c r="O3242" i="3"/>
  <c r="Q3242" i="3" s="1"/>
  <c r="O3243" i="3"/>
  <c r="Q3243" i="3" s="1"/>
  <c r="O3244" i="3"/>
  <c r="Q3244" i="3" s="1"/>
  <c r="O3245" i="3"/>
  <c r="Q3245" i="3" s="1"/>
  <c r="O3246" i="3"/>
  <c r="O3247" i="3"/>
  <c r="O3248" i="3"/>
  <c r="Q3248" i="3" s="1"/>
  <c r="O3249" i="3"/>
  <c r="Q3249" i="3" s="1"/>
  <c r="O3250" i="3"/>
  <c r="O3251" i="3"/>
  <c r="O3252" i="3"/>
  <c r="O3253" i="3"/>
  <c r="Q3253" i="3" s="1"/>
  <c r="O3254" i="3"/>
  <c r="O3255" i="3"/>
  <c r="O3256" i="3"/>
  <c r="Q3256" i="3" s="1"/>
  <c r="O3257" i="3"/>
  <c r="Q3257" i="3" s="1"/>
  <c r="O3258" i="3"/>
  <c r="O3259" i="3"/>
  <c r="Q3259" i="3" s="1"/>
  <c r="O3260" i="3"/>
  <c r="Q3260" i="3" s="1"/>
  <c r="O3261" i="3"/>
  <c r="O3262" i="3"/>
  <c r="O3263" i="3"/>
  <c r="Q3263" i="3" s="1"/>
  <c r="O3264" i="3"/>
  <c r="Q3264" i="3" s="1"/>
  <c r="O3265" i="3"/>
  <c r="Q3265" i="3" s="1"/>
  <c r="O3266" i="3"/>
  <c r="Q3266" i="3" s="1"/>
  <c r="O3267" i="3"/>
  <c r="Q3267" i="3" s="1"/>
  <c r="O3268" i="3"/>
  <c r="Q3268" i="3" s="1"/>
  <c r="O3269" i="3"/>
  <c r="O3270" i="3"/>
  <c r="O3271" i="3"/>
  <c r="Q3271" i="3" s="1"/>
  <c r="O3272" i="3"/>
  <c r="Q3272" i="3" s="1"/>
  <c r="O3273" i="3"/>
  <c r="O3274" i="3"/>
  <c r="O3275" i="3"/>
  <c r="O3276" i="3"/>
  <c r="Q3276" i="3" s="1"/>
  <c r="O3277" i="3"/>
  <c r="O3278" i="3"/>
  <c r="O3279" i="3"/>
  <c r="O3280" i="3"/>
  <c r="O3281" i="3"/>
  <c r="Q3281" i="3" s="1"/>
  <c r="O3282" i="3"/>
  <c r="O3283" i="3"/>
  <c r="Q3283" i="3" s="1"/>
  <c r="O3284" i="3"/>
  <c r="Q3284" i="3" s="1"/>
  <c r="O3285" i="3"/>
  <c r="O3286" i="3"/>
  <c r="Q3286" i="3" s="1"/>
  <c r="O3287" i="3"/>
  <c r="Q3287" i="3" s="1"/>
  <c r="O3288" i="3"/>
  <c r="O3289" i="3"/>
  <c r="Q3289" i="3" s="1"/>
  <c r="O3290" i="3"/>
  <c r="Q3290" i="3" s="1"/>
  <c r="O3291" i="3"/>
  <c r="Q3291" i="3" s="1"/>
  <c r="O3292" i="3"/>
  <c r="O3293" i="3"/>
  <c r="O3294" i="3"/>
  <c r="Q3294" i="3" s="1"/>
  <c r="O3295" i="3"/>
  <c r="O3296" i="3"/>
  <c r="O3297" i="3"/>
  <c r="O3298" i="3"/>
  <c r="Q3298" i="3" s="1"/>
  <c r="O3299" i="3"/>
  <c r="Q3299" i="3" s="1"/>
  <c r="O3300" i="3"/>
  <c r="O3301" i="3"/>
  <c r="Q3301" i="3" s="1"/>
  <c r="O3302" i="3"/>
  <c r="Q3302" i="3" s="1"/>
  <c r="O3303" i="3"/>
  <c r="O3304" i="3"/>
  <c r="O3305" i="3"/>
  <c r="O3306" i="3"/>
  <c r="Q3306" i="3" s="1"/>
  <c r="O3307" i="3"/>
  <c r="Q3307" i="3" s="1"/>
  <c r="O3308" i="3"/>
  <c r="O3309" i="3"/>
  <c r="Q3309" i="3" s="1"/>
  <c r="O3310" i="3"/>
  <c r="Q3310" i="3" s="1"/>
  <c r="O3311" i="3"/>
  <c r="O3312" i="3"/>
  <c r="O3313" i="3"/>
  <c r="Q3313" i="3" s="1"/>
  <c r="O3314" i="3"/>
  <c r="Q3314" i="3" s="1"/>
  <c r="O3315" i="3"/>
  <c r="Q3315" i="3" s="1"/>
  <c r="O3316" i="3"/>
  <c r="O3317" i="3"/>
  <c r="O3318" i="3"/>
  <c r="Q3318" i="3" s="1"/>
  <c r="O3319" i="3"/>
  <c r="Q3319" i="3" s="1"/>
  <c r="O3320" i="3"/>
  <c r="Q3320" i="3" s="1"/>
  <c r="O3321" i="3"/>
  <c r="Q3321" i="3" s="1"/>
  <c r="O3322" i="3"/>
  <c r="O3323" i="3"/>
  <c r="Q3323" i="3" s="1"/>
  <c r="O3324" i="3"/>
  <c r="O3325" i="3"/>
  <c r="O3326" i="3"/>
  <c r="Q3326" i="3" s="1"/>
  <c r="O3327" i="3"/>
  <c r="Q3327" i="3" s="1"/>
  <c r="O3328" i="3"/>
  <c r="O3329" i="3"/>
  <c r="O3330" i="3"/>
  <c r="Q3330" i="3" s="1"/>
  <c r="O3331" i="3"/>
  <c r="O3332" i="3"/>
  <c r="O3333" i="3"/>
  <c r="O3334" i="3"/>
  <c r="Q3334" i="3" s="1"/>
  <c r="O3335" i="3"/>
  <c r="Q3335" i="3" s="1"/>
  <c r="O3336" i="3"/>
  <c r="O3337" i="3"/>
  <c r="Q3337" i="3" s="1"/>
  <c r="O3338" i="3"/>
  <c r="O3339" i="3"/>
  <c r="Q3339" i="3" s="1"/>
  <c r="O3340" i="3"/>
  <c r="O3341" i="3"/>
  <c r="Q3341" i="3" s="1"/>
  <c r="O3342" i="3"/>
  <c r="Q3342" i="3" s="1"/>
  <c r="O3343" i="3"/>
  <c r="O3344" i="3"/>
  <c r="O3345" i="3"/>
  <c r="O3346" i="3"/>
  <c r="Q3346" i="3" s="1"/>
  <c r="O3347" i="3"/>
  <c r="O3348" i="3"/>
  <c r="Q3348" i="3" s="1"/>
  <c r="O3349" i="3"/>
  <c r="O3350" i="3"/>
  <c r="Q3350" i="3" s="1"/>
  <c r="O3351" i="3"/>
  <c r="Q3351" i="3" s="1"/>
  <c r="O3352" i="3"/>
  <c r="Q3352" i="3" s="1"/>
  <c r="O3353" i="3"/>
  <c r="O3354" i="3"/>
  <c r="O3355" i="3"/>
  <c r="Q3355" i="3" s="1"/>
  <c r="O3356" i="3"/>
  <c r="O3357" i="3"/>
  <c r="Q3357" i="3" s="1"/>
  <c r="O3358" i="3"/>
  <c r="O3359" i="3"/>
  <c r="Q3359" i="3" s="1"/>
  <c r="O3360" i="3"/>
  <c r="Q3360" i="3" s="1"/>
  <c r="O3361" i="3"/>
  <c r="O3362" i="3"/>
  <c r="O3363" i="3"/>
  <c r="Q3363" i="3" s="1"/>
  <c r="O3364" i="3"/>
  <c r="O3365" i="3"/>
  <c r="Q3365" i="3" s="1"/>
  <c r="O3366" i="3"/>
  <c r="O3367" i="3"/>
  <c r="O3368" i="3"/>
  <c r="O3369" i="3"/>
  <c r="O3370" i="3"/>
  <c r="Q3370" i="3" s="1"/>
  <c r="O3371" i="3"/>
  <c r="O3372" i="3"/>
  <c r="Q3372" i="3" s="1"/>
  <c r="O3373" i="3"/>
  <c r="Q3373" i="3" s="1"/>
  <c r="O3374" i="3"/>
  <c r="Q3374" i="3" s="1"/>
  <c r="O3375" i="3"/>
  <c r="Q3375" i="3" s="1"/>
  <c r="O3376" i="3"/>
  <c r="O3377" i="3"/>
  <c r="Q3377" i="3" s="1"/>
  <c r="O3378" i="3"/>
  <c r="Q3378" i="3" s="1"/>
  <c r="O3379" i="3"/>
  <c r="O3380" i="3"/>
  <c r="Q3380" i="3" s="1"/>
  <c r="O3381" i="3"/>
  <c r="O3382" i="3"/>
  <c r="O3383" i="3"/>
  <c r="Q3383" i="3" s="1"/>
  <c r="O3384" i="3"/>
  <c r="O3385" i="3"/>
  <c r="Q3385" i="3" s="1"/>
  <c r="O3386" i="3"/>
  <c r="O3387" i="3"/>
  <c r="Q3387" i="3" s="1"/>
  <c r="O3388" i="3"/>
  <c r="O3389" i="3"/>
  <c r="O3390" i="3"/>
  <c r="Q3390" i="3" s="1"/>
  <c r="O3391" i="3"/>
  <c r="Q3391" i="3" s="1"/>
  <c r="O3392" i="3"/>
  <c r="O3393" i="3"/>
  <c r="O3394" i="3"/>
  <c r="O3395" i="3"/>
  <c r="O3396" i="3"/>
  <c r="Q3396" i="3" s="1"/>
  <c r="O3397" i="3"/>
  <c r="Q3397" i="3" s="1"/>
  <c r="O3398" i="3"/>
  <c r="O3399" i="3"/>
  <c r="Q3399" i="3" s="1"/>
  <c r="O3400" i="3"/>
  <c r="Q3400" i="3" s="1"/>
  <c r="O3401" i="3"/>
  <c r="O3402" i="3"/>
  <c r="Q3402" i="3" s="1"/>
  <c r="O3403" i="3"/>
  <c r="Q3403" i="3" s="1"/>
  <c r="O3404" i="3"/>
  <c r="O3405" i="3"/>
  <c r="O3406" i="3"/>
  <c r="Q3406" i="3" s="1"/>
  <c r="O3407" i="3"/>
  <c r="Q3407" i="3" s="1"/>
  <c r="O3408" i="3"/>
  <c r="Q3408" i="3" s="1"/>
  <c r="O3409" i="3"/>
  <c r="Q3409" i="3" s="1"/>
  <c r="O3410" i="3"/>
  <c r="O3411" i="3"/>
  <c r="O3412" i="3"/>
  <c r="Q3412" i="3" s="1"/>
  <c r="O3413" i="3"/>
  <c r="Q3413" i="3" s="1"/>
  <c r="O3414" i="3"/>
  <c r="Q3414" i="3" s="1"/>
  <c r="O3415" i="3"/>
  <c r="O3416" i="3"/>
  <c r="O3417" i="3"/>
  <c r="Q3417" i="3" s="1"/>
  <c r="O3418" i="3"/>
  <c r="Q3418" i="3" s="1"/>
  <c r="O3419" i="3"/>
  <c r="Q3419" i="3" s="1"/>
  <c r="O3420" i="3"/>
  <c r="O3421" i="3"/>
  <c r="Q3421" i="3" s="1"/>
  <c r="O3422" i="3"/>
  <c r="Q3422" i="3" s="1"/>
  <c r="O3423" i="3"/>
  <c r="O3424" i="3"/>
  <c r="O3425" i="3"/>
  <c r="Q3425" i="3" s="1"/>
  <c r="O3426" i="3"/>
  <c r="Q3426" i="3" s="1"/>
  <c r="O3427" i="3"/>
  <c r="O3428" i="3"/>
  <c r="Q3428" i="3" s="1"/>
  <c r="O3429" i="3"/>
  <c r="O3430" i="3"/>
  <c r="O3431" i="3"/>
  <c r="Q3431" i="3" s="1"/>
  <c r="O3432" i="3"/>
  <c r="O3433" i="3"/>
  <c r="O3434" i="3"/>
  <c r="O3435" i="3"/>
  <c r="Q3435" i="3" s="1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Q3448" i="3" s="1"/>
  <c r="O3449" i="3"/>
  <c r="Q3449" i="3" s="1"/>
  <c r="O3450" i="3"/>
  <c r="Q3450" i="3" s="1"/>
  <c r="O3451" i="3"/>
  <c r="O3452" i="3"/>
  <c r="Q3452" i="3" s="1"/>
  <c r="O3453" i="3"/>
  <c r="Q3453" i="3" s="1"/>
  <c r="O3454" i="3"/>
  <c r="O3455" i="3"/>
  <c r="Q3455" i="3" s="1"/>
  <c r="O3456" i="3"/>
  <c r="Q3456" i="3" s="1"/>
  <c r="O3457" i="3"/>
  <c r="Q3457" i="3" s="1"/>
  <c r="O3458" i="3"/>
  <c r="Q3458" i="3" s="1"/>
  <c r="O3459" i="3"/>
  <c r="O3460" i="3"/>
  <c r="O3461" i="3"/>
  <c r="Q3461" i="3" s="1"/>
  <c r="O3462" i="3"/>
  <c r="O3463" i="3"/>
  <c r="O3464" i="3"/>
  <c r="O3465" i="3"/>
  <c r="O3466" i="3"/>
  <c r="O3467" i="3"/>
  <c r="Q3467" i="3" s="1"/>
  <c r="O3468" i="3"/>
  <c r="O3469" i="3"/>
  <c r="O3470" i="3"/>
  <c r="O3471" i="3"/>
  <c r="O3472" i="3"/>
  <c r="O3473" i="3"/>
  <c r="O3474" i="3"/>
  <c r="Q3474" i="3" s="1"/>
  <c r="O3475" i="3"/>
  <c r="Q3475" i="3" s="1"/>
  <c r="O3476" i="3"/>
  <c r="O3477" i="3"/>
  <c r="O3478" i="3"/>
  <c r="O3479" i="3"/>
  <c r="Q3479" i="3" s="1"/>
  <c r="O3480" i="3"/>
  <c r="Q3480" i="3" s="1"/>
  <c r="O3481" i="3"/>
  <c r="O3482" i="3"/>
  <c r="Q3482" i="3" s="1"/>
  <c r="O3483" i="3"/>
  <c r="Q3483" i="3" s="1"/>
  <c r="O3484" i="3"/>
  <c r="Q3484" i="3" s="1"/>
  <c r="O3485" i="3"/>
  <c r="Q3485" i="3" s="1"/>
  <c r="O3486" i="3"/>
  <c r="Q3486" i="3" s="1"/>
  <c r="O3487" i="3"/>
  <c r="O3488" i="3"/>
  <c r="O3489" i="3"/>
  <c r="Q3489" i="3" s="1"/>
  <c r="O3490" i="3"/>
  <c r="O3491" i="3"/>
  <c r="Q3491" i="3" s="1"/>
  <c r="O3492" i="3"/>
  <c r="Q3492" i="3" s="1"/>
  <c r="O3493" i="3"/>
  <c r="O3494" i="3"/>
  <c r="O3495" i="3"/>
  <c r="Q3495" i="3" s="1"/>
  <c r="O3496" i="3"/>
  <c r="O3497" i="3"/>
  <c r="O3498" i="3"/>
  <c r="O3499" i="3"/>
  <c r="O3500" i="3"/>
  <c r="O3501" i="3"/>
  <c r="O3502" i="3"/>
  <c r="O3503" i="3"/>
  <c r="O3504" i="3"/>
  <c r="Q3504" i="3" s="1"/>
  <c r="O3505" i="3"/>
  <c r="O3506" i="3"/>
  <c r="O3507" i="3"/>
  <c r="Q3507" i="3" s="1"/>
  <c r="O3508" i="3"/>
  <c r="O3509" i="3"/>
  <c r="O3510" i="3"/>
  <c r="O3511" i="3"/>
  <c r="O3512" i="3"/>
  <c r="O3513" i="3"/>
  <c r="Q3513" i="3" s="1"/>
  <c r="O3514" i="3"/>
  <c r="Q3514" i="3" s="1"/>
  <c r="O3515" i="3"/>
  <c r="Q3515" i="3" s="1"/>
  <c r="O3516" i="3"/>
  <c r="O3517" i="3"/>
  <c r="Q3517" i="3" s="1"/>
  <c r="O3518" i="3"/>
  <c r="Q3518" i="3" s="1"/>
  <c r="O3519" i="3"/>
  <c r="O3520" i="3"/>
  <c r="O3521" i="3"/>
  <c r="O3522" i="3"/>
  <c r="O3523" i="3"/>
  <c r="O3524" i="3"/>
  <c r="O3525" i="3"/>
  <c r="O3526" i="3"/>
  <c r="Q3526" i="3" s="1"/>
  <c r="O3527" i="3"/>
  <c r="O3528" i="3"/>
  <c r="O3529" i="3"/>
  <c r="Q3529" i="3" s="1"/>
  <c r="O3530" i="3"/>
  <c r="Q3530" i="3" s="1"/>
  <c r="O3531" i="3"/>
  <c r="Q3531" i="3" s="1"/>
  <c r="O3532" i="3"/>
  <c r="Q3532" i="3" s="1"/>
  <c r="O3533" i="3"/>
  <c r="Q3533" i="3" s="1"/>
  <c r="O3534" i="3"/>
  <c r="O3535" i="3"/>
  <c r="Q3535" i="3" s="1"/>
  <c r="O3536" i="3"/>
  <c r="Q3536" i="3" s="1"/>
  <c r="O3537" i="3"/>
  <c r="Q3537" i="3" s="1"/>
  <c r="O3538" i="3"/>
  <c r="Q3538" i="3" s="1"/>
  <c r="O3539" i="3"/>
  <c r="Q3539" i="3" s="1"/>
  <c r="O3540" i="3"/>
  <c r="O3541" i="3"/>
  <c r="Q3541" i="3" s="1"/>
  <c r="O3542" i="3"/>
  <c r="Q3542" i="3" s="1"/>
  <c r="O3543" i="3"/>
  <c r="Q3543" i="3" s="1"/>
  <c r="O3544" i="3"/>
  <c r="O3545" i="3"/>
  <c r="Q3545" i="3" s="1"/>
  <c r="O3546" i="3"/>
  <c r="O3547" i="3"/>
  <c r="O3548" i="3"/>
  <c r="Q3548" i="3" s="1"/>
  <c r="O3549" i="3"/>
  <c r="Q3549" i="3" s="1"/>
  <c r="O3550" i="3"/>
  <c r="O3551" i="3"/>
  <c r="Q3551" i="3" s="1"/>
  <c r="O3552" i="3"/>
  <c r="Q3552" i="3" s="1"/>
  <c r="O3553" i="3"/>
  <c r="O3554" i="3"/>
  <c r="O3555" i="3"/>
  <c r="Q3555" i="3" s="1"/>
  <c r="O3556" i="3"/>
  <c r="Q3556" i="3" s="1"/>
  <c r="O3557" i="3"/>
  <c r="Q3557" i="3" s="1"/>
  <c r="O3558" i="3"/>
  <c r="Q3558" i="3" s="1"/>
  <c r="O3559" i="3"/>
  <c r="O3560" i="3"/>
  <c r="Q3560" i="3" s="1"/>
  <c r="O3561" i="3"/>
  <c r="Q3561" i="3" s="1"/>
  <c r="O3562" i="3"/>
  <c r="Q3562" i="3" s="1"/>
  <c r="O3563" i="3"/>
  <c r="Q3563" i="3" s="1"/>
  <c r="O3564" i="3"/>
  <c r="Q3564" i="3" s="1"/>
  <c r="O3565" i="3"/>
  <c r="O3566" i="3"/>
  <c r="Q3566" i="3" s="1"/>
  <c r="O3567" i="3"/>
  <c r="Q3567" i="3" s="1"/>
  <c r="O3568" i="3"/>
  <c r="O3569" i="3"/>
  <c r="O3570" i="3"/>
  <c r="Q3570" i="3" s="1"/>
  <c r="O3571" i="3"/>
  <c r="Q3571" i="3" s="1"/>
  <c r="O3572" i="3"/>
  <c r="O3573" i="3"/>
  <c r="O3574" i="3"/>
  <c r="O3575" i="3"/>
  <c r="Q3575" i="3" s="1"/>
  <c r="O3576" i="3"/>
  <c r="Q3576" i="3" s="1"/>
  <c r="O3577" i="3"/>
  <c r="Q3577" i="3" s="1"/>
  <c r="O3578" i="3"/>
  <c r="Q3578" i="3" s="1"/>
  <c r="O3579" i="3"/>
  <c r="O3580" i="3"/>
  <c r="Q3580" i="3" s="1"/>
  <c r="O3581" i="3"/>
  <c r="O3582" i="3"/>
  <c r="O3583" i="3"/>
  <c r="O3584" i="3"/>
  <c r="O3585" i="3"/>
  <c r="Q3585" i="3" s="1"/>
  <c r="O3586" i="3"/>
  <c r="O3587" i="3"/>
  <c r="O3588" i="3"/>
  <c r="Q3588" i="3" s="1"/>
  <c r="O3589" i="3"/>
  <c r="O3590" i="3"/>
  <c r="O3591" i="3"/>
  <c r="O3592" i="3"/>
  <c r="O3593" i="3"/>
  <c r="O3594" i="3"/>
  <c r="O3595" i="3"/>
  <c r="O3596" i="3"/>
  <c r="O3597" i="3"/>
  <c r="Q3597" i="3" s="1"/>
  <c r="O3598" i="3"/>
  <c r="Q3598" i="3" s="1"/>
  <c r="O3599" i="3"/>
  <c r="O3600" i="3"/>
  <c r="O3601" i="3"/>
  <c r="O3602" i="3"/>
  <c r="O3603" i="3"/>
  <c r="Q3603" i="3" s="1"/>
  <c r="O3604" i="3"/>
  <c r="Q3604" i="3" s="1"/>
  <c r="O3605" i="3"/>
  <c r="O3606" i="3"/>
  <c r="Q3606" i="3" s="1"/>
  <c r="O3607" i="3"/>
  <c r="Q3607" i="3" s="1"/>
  <c r="O3608" i="3"/>
  <c r="O3609" i="3"/>
  <c r="Q3609" i="3" s="1"/>
  <c r="O3610" i="3"/>
  <c r="O3611" i="3"/>
  <c r="Q3611" i="3" s="1"/>
  <c r="O3612" i="3"/>
  <c r="Q3612" i="3" s="1"/>
  <c r="O3613" i="3"/>
  <c r="O3614" i="3"/>
  <c r="Q3614" i="3" s="1"/>
  <c r="O3615" i="3"/>
  <c r="Q3615" i="3" s="1"/>
  <c r="O3616" i="3"/>
  <c r="O3617" i="3"/>
  <c r="O3618" i="3"/>
  <c r="O3619" i="3"/>
  <c r="O3620" i="3"/>
  <c r="Q3620" i="3" s="1"/>
  <c r="O3621" i="3"/>
  <c r="Q3621" i="3" s="1"/>
  <c r="O3622" i="3"/>
  <c r="O3623" i="3"/>
  <c r="O3624" i="3"/>
  <c r="Q3624" i="3" s="1"/>
  <c r="O3625" i="3"/>
  <c r="Q3625" i="3" s="1"/>
  <c r="O3626" i="3"/>
  <c r="Q3626" i="3" s="1"/>
  <c r="O3627" i="3"/>
  <c r="O3628" i="3"/>
  <c r="Q3628" i="3" s="1"/>
  <c r="O3629" i="3"/>
  <c r="O3630" i="3"/>
  <c r="O3631" i="3"/>
  <c r="O3632" i="3"/>
  <c r="O3633" i="3"/>
  <c r="O3634" i="3"/>
  <c r="Q3634" i="3" s="1"/>
  <c r="O3635" i="3"/>
  <c r="O3636" i="3"/>
  <c r="Q3636" i="3" s="1"/>
  <c r="O3637" i="3"/>
  <c r="Q3637" i="3" s="1"/>
  <c r="O3638" i="3"/>
  <c r="O3639" i="3"/>
  <c r="O3640" i="3"/>
  <c r="O3641" i="3"/>
  <c r="O3642" i="3"/>
  <c r="Q3642" i="3" s="1"/>
  <c r="O3643" i="3"/>
  <c r="Q3643" i="3" s="1"/>
  <c r="O3644" i="3"/>
  <c r="O3645" i="3"/>
  <c r="O3646" i="3"/>
  <c r="Q3646" i="3" s="1"/>
  <c r="O3647" i="3"/>
  <c r="O3648" i="3"/>
  <c r="Q3648" i="3" s="1"/>
  <c r="O3649" i="3"/>
  <c r="O3650" i="3"/>
  <c r="O3651" i="3"/>
  <c r="O3652" i="3"/>
  <c r="Q3652" i="3" s="1"/>
  <c r="O3653" i="3"/>
  <c r="Q3653" i="3" s="1"/>
  <c r="O3654" i="3"/>
  <c r="Q3654" i="3" s="1"/>
  <c r="O3655" i="3"/>
  <c r="O3656" i="3"/>
  <c r="O3657" i="3"/>
  <c r="Q3657" i="3" s="1"/>
  <c r="O3658" i="3"/>
  <c r="Q3658" i="3" s="1"/>
  <c r="O3659" i="3"/>
  <c r="Q3659" i="3" s="1"/>
  <c r="O3660" i="3"/>
  <c r="O3661" i="3"/>
  <c r="O3662" i="3"/>
  <c r="Q3662" i="3" s="1"/>
  <c r="O3663" i="3"/>
  <c r="O3664" i="3"/>
  <c r="O3665" i="3"/>
  <c r="O3666" i="3"/>
  <c r="O3667" i="3"/>
  <c r="O3668" i="3"/>
  <c r="O3669" i="3"/>
  <c r="O3670" i="3"/>
  <c r="Q3670" i="3" s="1"/>
  <c r="O3671" i="3"/>
  <c r="Q3671" i="3" s="1"/>
  <c r="O3672" i="3"/>
  <c r="O3673" i="3"/>
  <c r="Q3673" i="3" s="1"/>
  <c r="O3674" i="3"/>
  <c r="Q3674" i="3" s="1"/>
  <c r="O3675" i="3"/>
  <c r="Q3675" i="3" s="1"/>
  <c r="O3676" i="3"/>
  <c r="Q3676" i="3" s="1"/>
  <c r="O3677" i="3"/>
  <c r="O3678" i="3"/>
  <c r="Q3678" i="3" s="1"/>
  <c r="O3679" i="3"/>
  <c r="Q3679" i="3" s="1"/>
  <c r="O3680" i="3"/>
  <c r="O3681" i="3"/>
  <c r="O3682" i="3"/>
  <c r="O3683" i="3"/>
  <c r="O3684" i="3"/>
  <c r="O3685" i="3"/>
  <c r="O3686" i="3"/>
  <c r="Q3686" i="3" s="1"/>
  <c r="O3687" i="3"/>
  <c r="Q3687" i="3" s="1"/>
  <c r="O3688" i="3"/>
  <c r="O3689" i="3"/>
  <c r="Q3689" i="3" s="1"/>
  <c r="O3690" i="3"/>
  <c r="O3691" i="3"/>
  <c r="O3692" i="3"/>
  <c r="Q3692" i="3" s="1"/>
  <c r="O3693" i="3"/>
  <c r="Q3693" i="3" s="1"/>
  <c r="O3694" i="3"/>
  <c r="O3695" i="3"/>
  <c r="O3696" i="3"/>
  <c r="Q3696" i="3" s="1"/>
  <c r="O3697" i="3"/>
  <c r="Q3697" i="3" s="1"/>
  <c r="O3698" i="3"/>
  <c r="Q3698" i="3" s="1"/>
  <c r="O3699" i="3"/>
  <c r="O3700" i="3"/>
  <c r="O3701" i="3"/>
  <c r="O3702" i="3"/>
  <c r="O3703" i="3"/>
  <c r="Q3703" i="3" s="1"/>
  <c r="O3704" i="3"/>
  <c r="O3705" i="3"/>
  <c r="Q3705" i="3" s="1"/>
  <c r="O3706" i="3"/>
  <c r="Q3706" i="3" s="1"/>
  <c r="O3707" i="3"/>
  <c r="O3708" i="3"/>
  <c r="O3709" i="3"/>
  <c r="Q3709" i="3" s="1"/>
  <c r="O3710" i="3"/>
  <c r="Q3710" i="3" s="1"/>
  <c r="O3711" i="3"/>
  <c r="O3712" i="3"/>
  <c r="O3713" i="3"/>
  <c r="O3714" i="3"/>
  <c r="Q3714" i="3" s="1"/>
  <c r="O3715" i="3"/>
  <c r="Q3715" i="3" s="1"/>
  <c r="O3716" i="3"/>
  <c r="Q3716" i="3" s="1"/>
  <c r="O3717" i="3"/>
  <c r="O3718" i="3"/>
  <c r="Q3718" i="3" s="1"/>
  <c r="O3719" i="3"/>
  <c r="Q3719" i="3" s="1"/>
  <c r="O3720" i="3"/>
  <c r="O3721" i="3"/>
  <c r="O3722" i="3"/>
  <c r="O3723" i="3"/>
  <c r="O3724" i="3"/>
  <c r="O3725" i="3"/>
  <c r="Q3725" i="3" s="1"/>
  <c r="O3726" i="3"/>
  <c r="O3727" i="3"/>
  <c r="O3728" i="3"/>
  <c r="O3729" i="3"/>
  <c r="O3730" i="3"/>
  <c r="Q3730" i="3" s="1"/>
  <c r="O3731" i="3"/>
  <c r="O3732" i="3"/>
  <c r="O3733" i="3"/>
  <c r="Q3733" i="3" s="1"/>
  <c r="O3734" i="3"/>
  <c r="O3735" i="3"/>
  <c r="O3736" i="3"/>
  <c r="Q3736" i="3" s="1"/>
  <c r="O3737" i="3"/>
  <c r="Q3737" i="3" s="1"/>
  <c r="O3738" i="3"/>
  <c r="O3739" i="3"/>
  <c r="Q3739" i="3" s="1"/>
  <c r="O3740" i="3"/>
  <c r="O3741" i="3"/>
  <c r="O3742" i="3"/>
  <c r="Q3742" i="3" s="1"/>
  <c r="O3743" i="3"/>
  <c r="Q3743" i="3" s="1"/>
  <c r="O3744" i="3"/>
  <c r="O3745" i="3"/>
  <c r="Q3745" i="3" s="1"/>
  <c r="O3746" i="3"/>
  <c r="Q3746" i="3" s="1"/>
  <c r="O3747" i="3"/>
  <c r="Q3747" i="3" s="1"/>
  <c r="O3748" i="3"/>
  <c r="O3749" i="3"/>
  <c r="Q3749" i="3" s="1"/>
  <c r="O3750" i="3"/>
  <c r="Q3750" i="3" s="1"/>
  <c r="O3751" i="3"/>
  <c r="O3752" i="3"/>
  <c r="O3753" i="3"/>
  <c r="O3754" i="3"/>
  <c r="O3755" i="3"/>
  <c r="O3756" i="3"/>
  <c r="Q3756" i="3" s="1"/>
  <c r="O3757" i="3"/>
  <c r="O3758" i="3"/>
  <c r="Q3758" i="3" s="1"/>
  <c r="O3759" i="3"/>
  <c r="Q3759" i="3" s="1"/>
  <c r="O3760" i="3"/>
  <c r="O3761" i="3"/>
  <c r="O3762" i="3"/>
  <c r="Q3762" i="3" s="1"/>
  <c r="O3763" i="3"/>
  <c r="Q3763" i="3" s="1"/>
  <c r="O3764" i="3"/>
  <c r="Q3764" i="3" s="1"/>
  <c r="O3765" i="3"/>
  <c r="O3766" i="3"/>
  <c r="Q3766" i="3" s="1"/>
  <c r="O3767" i="3"/>
  <c r="Q3767" i="3" s="1"/>
  <c r="O3768" i="3"/>
  <c r="O3769" i="3"/>
  <c r="Q3769" i="3" s="1"/>
  <c r="O3770" i="3"/>
  <c r="Q3770" i="3" s="1"/>
  <c r="O3771" i="3"/>
  <c r="Q3771" i="3" s="1"/>
  <c r="O3772" i="3"/>
  <c r="O3773" i="3"/>
  <c r="Q3773" i="3" s="1"/>
  <c r="O3774" i="3"/>
  <c r="O3775" i="3"/>
  <c r="Q3775" i="3" s="1"/>
  <c r="O3776" i="3"/>
  <c r="O3777" i="3"/>
  <c r="O3778" i="3"/>
  <c r="Q3778" i="3" s="1"/>
  <c r="O3779" i="3"/>
  <c r="O3780" i="3"/>
  <c r="Q3780" i="3" s="1"/>
  <c r="O3781" i="3"/>
  <c r="Q3781" i="3" s="1"/>
  <c r="O3782" i="3"/>
  <c r="O3783" i="3"/>
  <c r="O3784" i="3"/>
  <c r="Q3784" i="3" s="1"/>
  <c r="O3785" i="3"/>
  <c r="Q3785" i="3" s="1"/>
  <c r="O3786" i="3"/>
  <c r="Q3786" i="3" s="1"/>
  <c r="O3787" i="3"/>
  <c r="O3788" i="3"/>
  <c r="Q3788" i="3" s="1"/>
  <c r="O3789" i="3"/>
  <c r="O3790" i="3"/>
  <c r="O3791" i="3"/>
  <c r="O3792" i="3"/>
  <c r="O3793" i="3"/>
  <c r="Q3793" i="3" s="1"/>
  <c r="O3794" i="3"/>
  <c r="Q3794" i="3" s="1"/>
  <c r="O3795" i="3"/>
  <c r="Q3795" i="3" s="1"/>
  <c r="O3796" i="3"/>
  <c r="Q3796" i="3" s="1"/>
  <c r="O3797" i="3"/>
  <c r="O3798" i="3"/>
  <c r="O3799" i="3"/>
  <c r="O3800" i="3"/>
  <c r="Q3800" i="3" s="1"/>
  <c r="O3801" i="3"/>
  <c r="Q3801" i="3" s="1"/>
  <c r="O3802" i="3"/>
  <c r="O3803" i="3"/>
  <c r="Q3803" i="3" s="1"/>
  <c r="O3804" i="3"/>
  <c r="Q3804" i="3" s="1"/>
  <c r="O3805" i="3"/>
  <c r="Q3805" i="3" s="1"/>
  <c r="O3806" i="3"/>
  <c r="O3807" i="3"/>
  <c r="O3808" i="3"/>
  <c r="O3809" i="3"/>
  <c r="O3810" i="3"/>
  <c r="Q3810" i="3" s="1"/>
  <c r="O3811" i="3"/>
  <c r="O3812" i="3"/>
  <c r="O3813" i="3"/>
  <c r="O3814" i="3"/>
  <c r="Q3814" i="3" s="1"/>
  <c r="O3815" i="3"/>
  <c r="O3816" i="3"/>
  <c r="O3817" i="3"/>
  <c r="O3818" i="3"/>
  <c r="O3819" i="3"/>
  <c r="O3820" i="3"/>
  <c r="O3821" i="3"/>
  <c r="Q3821" i="3" s="1"/>
  <c r="O3822" i="3"/>
  <c r="Q3822" i="3" s="1"/>
  <c r="O3823" i="3"/>
  <c r="Q3823" i="3" s="1"/>
  <c r="O3824" i="3"/>
  <c r="O3825" i="3"/>
  <c r="O3826" i="3"/>
  <c r="O3827" i="3"/>
  <c r="O3828" i="3"/>
  <c r="O3829" i="3"/>
  <c r="Q3829" i="3" s="1"/>
  <c r="O3830" i="3"/>
  <c r="Q3830" i="3" s="1"/>
  <c r="O3831" i="3"/>
  <c r="O3832" i="3"/>
  <c r="Q3832" i="3" s="1"/>
  <c r="O3833" i="3"/>
  <c r="Q3833" i="3" s="1"/>
  <c r="O3834" i="3"/>
  <c r="O3835" i="3"/>
  <c r="Q3835" i="3" s="1"/>
  <c r="O3836" i="3"/>
  <c r="O3837" i="3"/>
  <c r="O3838" i="3"/>
  <c r="O3839" i="3"/>
  <c r="O3840" i="3"/>
  <c r="Q3840" i="3" s="1"/>
  <c r="O3841" i="3"/>
  <c r="O3842" i="3"/>
  <c r="Q3842" i="3" s="1"/>
  <c r="O3843" i="3"/>
  <c r="Q3843" i="3" s="1"/>
  <c r="O3844" i="3"/>
  <c r="O3845" i="3"/>
  <c r="O3846" i="3"/>
  <c r="Q3846" i="3" s="1"/>
  <c r="O3847" i="3"/>
  <c r="O3848" i="3"/>
  <c r="Q3848" i="3" s="1"/>
  <c r="O3849" i="3"/>
  <c r="O3850" i="3"/>
  <c r="O3851" i="3"/>
  <c r="Q3851" i="3" s="1"/>
  <c r="O3852" i="3"/>
  <c r="O3853" i="3"/>
  <c r="Q3853" i="3" s="1"/>
  <c r="O3854" i="3"/>
  <c r="O3855" i="3"/>
  <c r="O3856" i="3"/>
  <c r="Q3856" i="3" s="1"/>
  <c r="O3857" i="3"/>
  <c r="O3858" i="3"/>
  <c r="Q3858" i="3" s="1"/>
  <c r="O3859" i="3"/>
  <c r="Q3859" i="3" s="1"/>
  <c r="O3860" i="3"/>
  <c r="O3861" i="3"/>
  <c r="O3862" i="3"/>
  <c r="O3863" i="3"/>
  <c r="Q3863" i="3" s="1"/>
  <c r="O3864" i="3"/>
  <c r="Q3864" i="3" s="1"/>
  <c r="O3865" i="3"/>
  <c r="Q3865" i="3" s="1"/>
  <c r="O3866" i="3"/>
  <c r="O3867" i="3"/>
  <c r="O3868" i="3"/>
  <c r="Q3868" i="3" s="1"/>
  <c r="O3869" i="3"/>
  <c r="Q3869" i="3" s="1"/>
  <c r="O3870" i="3"/>
  <c r="O3871" i="3"/>
  <c r="O3872" i="3"/>
  <c r="O3873" i="3"/>
  <c r="Q3873" i="3" s="1"/>
  <c r="O3874" i="3"/>
  <c r="Q3874" i="3" s="1"/>
  <c r="O3875" i="3"/>
  <c r="O3876" i="3"/>
  <c r="Q3876" i="3" s="1"/>
  <c r="O3877" i="3"/>
  <c r="O3878" i="3"/>
  <c r="O3879" i="3"/>
  <c r="O3880" i="3"/>
  <c r="Q3880" i="3" s="1"/>
  <c r="O3881" i="3"/>
  <c r="Q3881" i="3" s="1"/>
  <c r="O3882" i="3"/>
  <c r="O3883" i="3"/>
  <c r="O3884" i="3"/>
  <c r="O3885" i="3"/>
  <c r="Q3885" i="3" s="1"/>
  <c r="O3886" i="3"/>
  <c r="O3887" i="3"/>
  <c r="Q3887" i="3" s="1"/>
  <c r="O3888" i="3"/>
  <c r="Q3888" i="3" s="1"/>
  <c r="O3889" i="3"/>
  <c r="O3890" i="3"/>
  <c r="O3891" i="3"/>
  <c r="Q3891" i="3" s="1"/>
  <c r="O3892" i="3"/>
  <c r="Q3892" i="3" s="1"/>
  <c r="O3893" i="3"/>
  <c r="O3894" i="3"/>
  <c r="Q3894" i="3" s="1"/>
  <c r="O3895" i="3"/>
  <c r="Q3895" i="3" s="1"/>
  <c r="O3896" i="3"/>
  <c r="O3897" i="3"/>
  <c r="Q3897" i="3" s="1"/>
  <c r="O3898" i="3"/>
  <c r="O3899" i="3"/>
  <c r="Q3899" i="3" s="1"/>
  <c r="O3900" i="3"/>
  <c r="Q3900" i="3" s="1"/>
  <c r="O3901" i="3"/>
  <c r="O3902" i="3"/>
  <c r="Q3902" i="3" s="1"/>
  <c r="O3903" i="3"/>
  <c r="Q3903" i="3" s="1"/>
  <c r="O3904" i="3"/>
  <c r="Q3904" i="3" s="1"/>
  <c r="O3905" i="3"/>
  <c r="Q3905" i="3" s="1"/>
  <c r="O3906" i="3"/>
  <c r="Q3906" i="3" s="1"/>
  <c r="O3907" i="3"/>
  <c r="O3908" i="3"/>
  <c r="Q3908" i="3" s="1"/>
  <c r="O3909" i="3"/>
  <c r="O3910" i="3"/>
  <c r="O3911" i="3"/>
  <c r="O3912" i="3"/>
  <c r="O3913" i="3"/>
  <c r="O3914" i="3"/>
  <c r="O3915" i="3"/>
  <c r="Q3915" i="3" s="1"/>
  <c r="O3916" i="3"/>
  <c r="Q3916" i="3" s="1"/>
  <c r="O3917" i="3"/>
  <c r="O3918" i="3"/>
  <c r="O3919" i="3"/>
  <c r="Q3919" i="3" s="1"/>
  <c r="O3920" i="3"/>
  <c r="Q3920" i="3" s="1"/>
  <c r="O3921" i="3"/>
  <c r="O3922" i="3"/>
  <c r="Q3922" i="3" s="1"/>
  <c r="O3923" i="3"/>
  <c r="Q3923" i="3" s="1"/>
  <c r="O3924" i="3"/>
  <c r="O3925" i="3"/>
  <c r="O3926" i="3"/>
  <c r="Q3926" i="3" s="1"/>
  <c r="O3927" i="3"/>
  <c r="Q3927" i="3" s="1"/>
  <c r="O3928" i="3"/>
  <c r="Q3928" i="3" s="1"/>
  <c r="O3929" i="3"/>
  <c r="Q3929" i="3" s="1"/>
  <c r="O3930" i="3"/>
  <c r="Q3930" i="3" s="1"/>
  <c r="O3931" i="3"/>
  <c r="Q3931" i="3" s="1"/>
  <c r="O3932" i="3"/>
  <c r="Q3932" i="3" s="1"/>
  <c r="O3933" i="3"/>
  <c r="Q3933" i="3" s="1"/>
  <c r="O3934" i="3"/>
  <c r="Q3934" i="3" s="1"/>
  <c r="O3935" i="3"/>
  <c r="Q3935" i="3" s="1"/>
  <c r="O3936" i="3"/>
  <c r="Q3936" i="3" s="1"/>
  <c r="O3937" i="3"/>
  <c r="Q3937" i="3" s="1"/>
  <c r="O3938" i="3"/>
  <c r="O3939" i="3"/>
  <c r="O3940" i="3"/>
  <c r="Q3940" i="3" s="1"/>
  <c r="O3941" i="3"/>
  <c r="Q3941" i="3" s="1"/>
  <c r="O3942" i="3"/>
  <c r="Q3942" i="3" s="1"/>
  <c r="O3943" i="3"/>
  <c r="O3944" i="3"/>
  <c r="Q3944" i="3" s="1"/>
  <c r="O3945" i="3"/>
  <c r="Q3945" i="3" s="1"/>
  <c r="O3946" i="3"/>
  <c r="O3947" i="3"/>
  <c r="Q3947" i="3" s="1"/>
  <c r="O3948" i="3"/>
  <c r="O3949" i="3"/>
  <c r="Q3949" i="3" s="1"/>
  <c r="O3950" i="3"/>
  <c r="Q3950" i="3" s="1"/>
  <c r="O3951" i="3"/>
  <c r="Q3951" i="3" s="1"/>
  <c r="O3952" i="3"/>
  <c r="Q3952" i="3" s="1"/>
  <c r="O3953" i="3"/>
  <c r="Q3953" i="3" s="1"/>
  <c r="O3954" i="3"/>
  <c r="Q3954" i="3" s="1"/>
  <c r="O3955" i="3"/>
  <c r="O3956" i="3"/>
  <c r="Q3956" i="3" s="1"/>
  <c r="O3957" i="3"/>
  <c r="Q3957" i="3" s="1"/>
  <c r="O3958" i="3"/>
  <c r="Q3958" i="3" s="1"/>
  <c r="O3959" i="3"/>
  <c r="O3960" i="3"/>
  <c r="Q3960" i="3" s="1"/>
  <c r="O3961" i="3"/>
  <c r="Q3961" i="3" s="1"/>
  <c r="O3962" i="3"/>
  <c r="O3963" i="3"/>
  <c r="O3964" i="3"/>
  <c r="O3965" i="3"/>
  <c r="O3966" i="3"/>
  <c r="O3967" i="3"/>
  <c r="O3968" i="3"/>
  <c r="O3969" i="3"/>
  <c r="O3970" i="3"/>
  <c r="Q3970" i="3" s="1"/>
  <c r="O3971" i="3"/>
  <c r="O3972" i="3"/>
  <c r="Q3972" i="3" s="1"/>
  <c r="O3973" i="3"/>
  <c r="Q3973" i="3" s="1"/>
  <c r="O3974" i="3"/>
  <c r="Q3974" i="3" s="1"/>
  <c r="O3975" i="3"/>
  <c r="O3976" i="3"/>
  <c r="Q3976" i="3" s="1"/>
  <c r="O3977" i="3"/>
  <c r="Q3977" i="3" s="1"/>
  <c r="O3978" i="3"/>
  <c r="O3979" i="3"/>
  <c r="O3980" i="3"/>
  <c r="O3981" i="3"/>
  <c r="O3982" i="3"/>
  <c r="O3983" i="3"/>
  <c r="O3984" i="3"/>
  <c r="Q3984" i="3" s="1"/>
  <c r="O3985" i="3"/>
  <c r="Q3985" i="3" s="1"/>
  <c r="O3986" i="3"/>
  <c r="Q3986" i="3" s="1"/>
  <c r="O3987" i="3"/>
  <c r="Q3987" i="3" s="1"/>
  <c r="O3988" i="3"/>
  <c r="Q3988" i="3" s="1"/>
  <c r="O3989" i="3"/>
  <c r="Q3989" i="3" s="1"/>
  <c r="O3990" i="3"/>
  <c r="Q3990" i="3" s="1"/>
  <c r="O3991" i="3"/>
  <c r="Q3991" i="3" s="1"/>
  <c r="O3992" i="3"/>
  <c r="Q3992" i="3" s="1"/>
  <c r="O3993" i="3"/>
  <c r="O3994" i="3"/>
  <c r="Q3994" i="3" s="1"/>
  <c r="O3995" i="3"/>
  <c r="Q3995" i="3" s="1"/>
  <c r="O3996" i="3"/>
  <c r="Q3996" i="3" s="1"/>
  <c r="O3997" i="3"/>
  <c r="O3998" i="3"/>
  <c r="O3999" i="3"/>
  <c r="O4000" i="3"/>
  <c r="Q4000" i="3" s="1"/>
  <c r="O4001" i="3"/>
  <c r="O4002" i="3"/>
  <c r="O4003" i="3"/>
  <c r="O4004" i="3"/>
  <c r="O4005" i="3"/>
  <c r="O4006" i="3"/>
  <c r="Q4006" i="3" s="1"/>
  <c r="O4007" i="3"/>
  <c r="O4008" i="3"/>
  <c r="O4009" i="3"/>
  <c r="Q4009" i="3" s="1"/>
  <c r="O4010" i="3"/>
  <c r="O4011" i="3"/>
  <c r="O4012" i="3"/>
  <c r="O4013" i="3"/>
  <c r="O4014" i="3"/>
  <c r="Q4014" i="3" s="1"/>
  <c r="O4015" i="3"/>
  <c r="O4016" i="3"/>
  <c r="Q4016" i="3" s="1"/>
  <c r="O4017" i="3"/>
  <c r="Q4017" i="3" s="1"/>
  <c r="O4018" i="3"/>
  <c r="O4019" i="3"/>
  <c r="Q4019" i="3" s="1"/>
  <c r="O4020" i="3"/>
  <c r="O4021" i="3"/>
  <c r="O4022" i="3"/>
  <c r="O4023" i="3"/>
  <c r="O4024" i="3"/>
  <c r="Q4024" i="3" s="1"/>
  <c r="O4025" i="3"/>
  <c r="Q4025" i="3" s="1"/>
  <c r="O4026" i="3"/>
  <c r="O4027" i="3"/>
  <c r="O4028" i="3"/>
  <c r="O4029" i="3"/>
  <c r="O4030" i="3"/>
  <c r="O4031" i="3"/>
  <c r="O4032" i="3"/>
  <c r="Q4032" i="3" s="1"/>
  <c r="O4033" i="3"/>
  <c r="O4034" i="3"/>
  <c r="Q4034" i="3" s="1"/>
  <c r="O4035" i="3"/>
  <c r="Q4035" i="3" s="1"/>
  <c r="O4036" i="3"/>
  <c r="O4037" i="3"/>
  <c r="Q4037" i="3" s="1"/>
  <c r="O4038" i="3"/>
  <c r="Q4038" i="3" s="1"/>
  <c r="O4039" i="3"/>
  <c r="Q4039" i="3" s="1"/>
  <c r="O4040" i="3"/>
  <c r="Q4040" i="3" s="1"/>
  <c r="O4041" i="3"/>
  <c r="Q4041" i="3" s="1"/>
  <c r="O4042" i="3"/>
  <c r="Q4042" i="3" s="1"/>
  <c r="O4043" i="3"/>
  <c r="O4044" i="3"/>
  <c r="O4045" i="3"/>
  <c r="Q4045" i="3" s="1"/>
  <c r="O4046" i="3"/>
  <c r="Q4046" i="3" s="1"/>
  <c r="O4047" i="3"/>
  <c r="O4048" i="3"/>
  <c r="Q4048" i="3" s="1"/>
  <c r="O4049" i="3"/>
  <c r="O4050" i="3"/>
  <c r="O4051" i="3"/>
  <c r="Q4051" i="3" s="1"/>
  <c r="O4052" i="3"/>
  <c r="Q4052" i="3" s="1"/>
  <c r="O4053" i="3"/>
  <c r="O4054" i="3"/>
  <c r="O4055" i="3"/>
  <c r="Q4055" i="3" s="1"/>
  <c r="O4056" i="3"/>
  <c r="Q4056" i="3" s="1"/>
  <c r="O4057" i="3"/>
  <c r="O4058" i="3"/>
  <c r="O4059" i="3"/>
  <c r="Q4059" i="3" s="1"/>
  <c r="O4060" i="3"/>
  <c r="Q4060" i="3" s="1"/>
  <c r="O4061" i="3"/>
  <c r="Q4061" i="3" s="1"/>
  <c r="O4062" i="3"/>
  <c r="Q4062" i="3" s="1"/>
  <c r="O4063" i="3"/>
  <c r="O4064" i="3"/>
  <c r="O4065" i="3"/>
  <c r="Q4065" i="3" s="1"/>
  <c r="O4066" i="3"/>
  <c r="Q4066" i="3" s="1"/>
  <c r="O4067" i="3"/>
  <c r="O4068" i="3"/>
  <c r="O4069" i="3"/>
  <c r="O4070" i="3"/>
  <c r="Q4070" i="3" s="1"/>
  <c r="O4071" i="3"/>
  <c r="Q4071" i="3" s="1"/>
  <c r="O4072" i="3"/>
  <c r="O4073" i="3"/>
  <c r="Q4073" i="3" s="1"/>
  <c r="O4074" i="3"/>
  <c r="O4075" i="3"/>
  <c r="Q4075" i="3" s="1"/>
  <c r="O4076" i="3"/>
  <c r="Q4076" i="3" s="1"/>
  <c r="O4077" i="3"/>
  <c r="O4078" i="3"/>
  <c r="O4079" i="3"/>
  <c r="O4080" i="3"/>
  <c r="O4081" i="3"/>
  <c r="Q4081" i="3" s="1"/>
  <c r="O4082" i="3"/>
  <c r="O4083" i="3"/>
  <c r="Q4083" i="3" s="1"/>
  <c r="O4084" i="3"/>
  <c r="Q4084" i="3" s="1"/>
  <c r="O4085" i="3"/>
  <c r="O4086" i="3"/>
  <c r="O4087" i="3"/>
  <c r="O4088" i="3"/>
  <c r="Q4088" i="3" s="1"/>
  <c r="O4089" i="3"/>
  <c r="Q4089" i="3" s="1"/>
  <c r="O4090" i="3"/>
  <c r="Q4090" i="3" s="1"/>
  <c r="O4091" i="3"/>
  <c r="Q4091" i="3" s="1"/>
  <c r="O4092" i="3"/>
  <c r="O4093" i="3"/>
  <c r="O4094" i="3"/>
  <c r="Q4094" i="3" s="1"/>
  <c r="O4095" i="3"/>
  <c r="O4096" i="3"/>
  <c r="O4097" i="3"/>
  <c r="Q4097" i="3" s="1"/>
  <c r="O4098" i="3"/>
  <c r="O4099" i="3"/>
  <c r="O4100" i="3"/>
  <c r="Q4100" i="3" s="1"/>
  <c r="O4101" i="3"/>
  <c r="Q4101" i="3" s="1"/>
  <c r="O4102" i="3"/>
  <c r="Q4102" i="3" s="1"/>
  <c r="O4103" i="3"/>
  <c r="O4104" i="3"/>
  <c r="Q4104" i="3" s="1"/>
  <c r="O4105" i="3"/>
  <c r="Q4105" i="3" s="1"/>
  <c r="O4106" i="3"/>
  <c r="Q4106" i="3" s="1"/>
  <c r="O4107" i="3"/>
  <c r="O4108" i="3"/>
  <c r="Q4108" i="3" s="1"/>
  <c r="O4109" i="3"/>
  <c r="O4110" i="3"/>
  <c r="O4111" i="3"/>
  <c r="O4112" i="3"/>
  <c r="Q4112" i="3" s="1"/>
  <c r="O4113" i="3"/>
  <c r="O4114" i="3"/>
  <c r="O4115" i="3"/>
  <c r="O4116" i="3"/>
  <c r="O4117" i="3"/>
  <c r="O4118" i="3"/>
  <c r="Q4118" i="3" s="1"/>
  <c r="O4119" i="3"/>
  <c r="O4120" i="3"/>
  <c r="O4121" i="3"/>
  <c r="O4122" i="3"/>
  <c r="O4123" i="3"/>
  <c r="O4124" i="3"/>
  <c r="O4125" i="3"/>
  <c r="Q4125" i="3" s="1"/>
  <c r="O4126" i="3"/>
  <c r="Q4126" i="3" s="1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Q4139" i="3" s="1"/>
  <c r="O4140" i="3"/>
  <c r="O4141" i="3"/>
  <c r="Q4141" i="3" s="1"/>
  <c r="O4142" i="3"/>
  <c r="Q4142" i="3" s="1"/>
  <c r="O4143" i="3"/>
  <c r="Q4143" i="3" s="1"/>
  <c r="O4144" i="3"/>
  <c r="Q4144" i="3" s="1"/>
  <c r="O4145" i="3"/>
  <c r="Q4145" i="3" s="1"/>
  <c r="O4146" i="3"/>
  <c r="Q4146" i="3" s="1"/>
  <c r="O4147" i="3"/>
  <c r="Q4147" i="3" s="1"/>
  <c r="O4148" i="3"/>
  <c r="Q4148" i="3" s="1"/>
  <c r="O4149" i="3"/>
  <c r="O4150" i="3"/>
  <c r="O4151" i="3"/>
  <c r="O4152" i="3"/>
  <c r="O4153" i="3"/>
  <c r="Q4153" i="3" s="1"/>
  <c r="O4154" i="3"/>
  <c r="O4155" i="3"/>
  <c r="Q4155" i="3" s="1"/>
  <c r="O4156" i="3"/>
  <c r="Q4156" i="3" s="1"/>
  <c r="O4157" i="3"/>
  <c r="Q4157" i="3" s="1"/>
  <c r="O4158" i="3"/>
  <c r="O4159" i="3"/>
  <c r="O4160" i="3"/>
  <c r="Q4160" i="3" s="1"/>
  <c r="O4161" i="3"/>
  <c r="O4162" i="3"/>
  <c r="Q4162" i="3" s="1"/>
  <c r="O4163" i="3"/>
  <c r="Q4163" i="3" s="1"/>
  <c r="O4164" i="3"/>
  <c r="O4165" i="3"/>
  <c r="Q4165" i="3" s="1"/>
  <c r="O4166" i="3"/>
  <c r="O4167" i="3"/>
  <c r="O4168" i="3"/>
  <c r="Q4168" i="3" s="1"/>
  <c r="O4169" i="3"/>
  <c r="Q4169" i="3" s="1"/>
  <c r="O4170" i="3"/>
  <c r="Q4170" i="3" s="1"/>
  <c r="O4171" i="3"/>
  <c r="Q4171" i="3" s="1"/>
  <c r="O4172" i="3"/>
  <c r="Q4172" i="3" s="1"/>
  <c r="O4173" i="3"/>
  <c r="Q4173" i="3" s="1"/>
  <c r="O4174" i="3"/>
  <c r="Q4174" i="3" s="1"/>
  <c r="O4175" i="3"/>
  <c r="O4176" i="3"/>
  <c r="O4177" i="3"/>
  <c r="Q4177" i="3" s="1"/>
  <c r="O4178" i="3"/>
  <c r="Q4178" i="3" s="1"/>
  <c r="O4179" i="3"/>
  <c r="Q4179" i="3" s="1"/>
  <c r="O4180" i="3"/>
  <c r="O4181" i="3"/>
  <c r="O4182" i="3"/>
  <c r="O4183" i="3"/>
  <c r="Q4183" i="3" s="1"/>
  <c r="O4184" i="3"/>
  <c r="Q4184" i="3" s="1"/>
  <c r="O4185" i="3"/>
  <c r="Q4185" i="3" s="1"/>
  <c r="O4186" i="3"/>
  <c r="O4187" i="3"/>
  <c r="Q4187" i="3" s="1"/>
  <c r="O4188" i="3"/>
  <c r="O4189" i="3"/>
  <c r="Q4189" i="3" s="1"/>
  <c r="O4190" i="3"/>
  <c r="O4191" i="3"/>
  <c r="Q4191" i="3" s="1"/>
  <c r="O4192" i="3"/>
  <c r="O4193" i="3"/>
  <c r="O4194" i="3"/>
  <c r="O4195" i="3"/>
  <c r="O4196" i="3"/>
  <c r="Q4196" i="3" s="1"/>
  <c r="O4197" i="3"/>
  <c r="Q4197" i="3" s="1"/>
  <c r="O4198" i="3"/>
  <c r="O4199" i="3"/>
  <c r="Q4199" i="3" s="1"/>
  <c r="O4200" i="3"/>
  <c r="Q4200" i="3" s="1"/>
  <c r="O4201" i="3"/>
  <c r="O4202" i="3"/>
  <c r="O4203" i="3"/>
  <c r="O4204" i="3"/>
  <c r="O4205" i="3"/>
  <c r="Q4205" i="3" s="1"/>
  <c r="O4206" i="3"/>
  <c r="O4207" i="3"/>
  <c r="O4208" i="3"/>
  <c r="O4209" i="3"/>
  <c r="O4210" i="3"/>
  <c r="Q4210" i="3" s="1"/>
  <c r="O4211" i="3"/>
  <c r="O4212" i="3"/>
  <c r="Q4212" i="3" s="1"/>
  <c r="O4213" i="3"/>
  <c r="Q4213" i="3" s="1"/>
  <c r="O4214" i="3"/>
  <c r="O4215" i="3"/>
  <c r="O4216" i="3"/>
  <c r="Q4216" i="3" s="1"/>
  <c r="O4217" i="3"/>
  <c r="Q4217" i="3" s="1"/>
  <c r="O4218" i="3"/>
  <c r="O4219" i="3"/>
  <c r="O4220" i="3"/>
  <c r="Q4220" i="3" s="1"/>
  <c r="O4221" i="3"/>
  <c r="O4222" i="3"/>
  <c r="Q4222" i="3" s="1"/>
  <c r="O4223" i="3"/>
  <c r="O4224" i="3"/>
  <c r="O4225" i="3"/>
  <c r="Q4225" i="3" s="1"/>
  <c r="O4226" i="3"/>
  <c r="Q4226" i="3" s="1"/>
  <c r="O4227" i="3"/>
  <c r="O4228" i="3"/>
  <c r="O4229" i="3"/>
  <c r="Q4229" i="3" s="1"/>
  <c r="O4230" i="3"/>
  <c r="O4231" i="3"/>
  <c r="O4232" i="3"/>
  <c r="O4233" i="3"/>
  <c r="Q4233" i="3" s="1"/>
  <c r="O4234" i="3"/>
  <c r="Q4234" i="3" s="1"/>
  <c r="O4235" i="3"/>
  <c r="Q4235" i="3" s="1"/>
  <c r="O4236" i="3"/>
  <c r="Q4236" i="3" s="1"/>
  <c r="O4237" i="3"/>
  <c r="Q4237" i="3" s="1"/>
  <c r="O4238" i="3"/>
  <c r="Q4238" i="3" s="1"/>
  <c r="O4239" i="3"/>
  <c r="Q4239" i="3" s="1"/>
  <c r="O4240" i="3"/>
  <c r="O4241" i="3"/>
  <c r="Q4241" i="3" s="1"/>
  <c r="O4242" i="3"/>
  <c r="Q4242" i="3" s="1"/>
  <c r="O4243" i="3"/>
  <c r="Q4243" i="3" s="1"/>
  <c r="O4244" i="3"/>
  <c r="Q4244" i="3" s="1"/>
  <c r="O4245" i="3"/>
  <c r="O4246" i="3"/>
  <c r="Q4246" i="3" s="1"/>
  <c r="O4247" i="3"/>
  <c r="Q4247" i="3" s="1"/>
  <c r="O4248" i="3"/>
  <c r="Q4248" i="3" s="1"/>
  <c r="O4249" i="3"/>
  <c r="Q4249" i="3" s="1"/>
  <c r="O4250" i="3"/>
  <c r="O4251" i="3"/>
  <c r="Q4251" i="3" s="1"/>
  <c r="O4252" i="3"/>
  <c r="Q4252" i="3" s="1"/>
  <c r="O4253" i="3"/>
  <c r="Q4253" i="3" s="1"/>
  <c r="O4254" i="3"/>
  <c r="O4255" i="3"/>
  <c r="Q4255" i="3" s="1"/>
  <c r="O4256" i="3"/>
  <c r="O4257" i="3"/>
  <c r="O4258" i="3"/>
  <c r="O4259" i="3"/>
  <c r="Q4259" i="3" s="1"/>
  <c r="O4260" i="3"/>
  <c r="O4261" i="3"/>
  <c r="Q4261" i="3" s="1"/>
  <c r="O4262" i="3"/>
  <c r="O4263" i="3"/>
  <c r="Q4263" i="3" s="1"/>
  <c r="O4264" i="3"/>
  <c r="O4265" i="3"/>
  <c r="Q4265" i="3" s="1"/>
  <c r="O4266" i="3"/>
  <c r="O4267" i="3"/>
  <c r="Q4267" i="3" s="1"/>
  <c r="O4268" i="3"/>
  <c r="Q4268" i="3" s="1"/>
  <c r="O4269" i="3"/>
  <c r="Q4269" i="3" s="1"/>
  <c r="O4270" i="3"/>
  <c r="Q4270" i="3" s="1"/>
  <c r="O4271" i="3"/>
  <c r="Q4271" i="3" s="1"/>
  <c r="O4272" i="3"/>
  <c r="Q4272" i="3" s="1"/>
  <c r="O4273" i="3"/>
  <c r="Q4273" i="3" s="1"/>
  <c r="O4274" i="3"/>
  <c r="Q4274" i="3" s="1"/>
  <c r="O4275" i="3"/>
  <c r="Q4275" i="3" s="1"/>
  <c r="O4276" i="3"/>
  <c r="Q4276" i="3" s="1"/>
  <c r="O4277" i="3"/>
  <c r="Q4277" i="3" s="1"/>
  <c r="O4278" i="3"/>
  <c r="O4279" i="3"/>
  <c r="O4280" i="3"/>
  <c r="Q4280" i="3" s="1"/>
  <c r="O4281" i="3"/>
  <c r="O4282" i="3"/>
  <c r="Q4282" i="3" s="1"/>
  <c r="O4283" i="3"/>
  <c r="Q4283" i="3" s="1"/>
  <c r="O4284" i="3"/>
  <c r="O4285" i="3"/>
  <c r="O4286" i="3"/>
  <c r="O4287" i="3"/>
  <c r="O4288" i="3"/>
  <c r="Q4288" i="3" s="1"/>
  <c r="O4289" i="3"/>
  <c r="Q4289" i="3" s="1"/>
  <c r="O4290" i="3"/>
  <c r="O4291" i="3"/>
  <c r="O4292" i="3"/>
  <c r="Q4292" i="3" s="1"/>
  <c r="O4293" i="3"/>
  <c r="Q4293" i="3" s="1"/>
  <c r="O4294" i="3"/>
  <c r="Q4294" i="3" s="1"/>
  <c r="O4295" i="3"/>
  <c r="Q4295" i="3" s="1"/>
  <c r="O4296" i="3"/>
  <c r="O4297" i="3"/>
  <c r="O4298" i="3"/>
  <c r="O4299" i="3"/>
  <c r="Q4299" i="3" s="1"/>
  <c r="O4300" i="3"/>
  <c r="O4301" i="3"/>
  <c r="Q4301" i="3" s="1"/>
  <c r="O4302" i="3"/>
  <c r="O4303" i="3"/>
  <c r="O4304" i="3"/>
  <c r="Q4304" i="3" s="1"/>
  <c r="O4305" i="3"/>
  <c r="O4306" i="3"/>
  <c r="Q4306" i="3" s="1"/>
  <c r="O4307" i="3"/>
  <c r="Q4307" i="3" s="1"/>
  <c r="O4308" i="3"/>
  <c r="O4309" i="3"/>
  <c r="O4310" i="3"/>
  <c r="O4311" i="3"/>
  <c r="O4312" i="3"/>
  <c r="O4313" i="3"/>
  <c r="Q4313" i="3" s="1"/>
  <c r="O4314" i="3"/>
  <c r="O4315" i="3"/>
  <c r="O4316" i="3"/>
  <c r="Q4316" i="3" s="1"/>
  <c r="O4317" i="3"/>
  <c r="Q4317" i="3" s="1"/>
  <c r="O4318" i="3"/>
  <c r="Q4318" i="3" s="1"/>
  <c r="O4319" i="3"/>
  <c r="O4320" i="3"/>
  <c r="Q4320" i="3" s="1"/>
  <c r="O4321" i="3"/>
  <c r="Q4321" i="3" s="1"/>
  <c r="O4322" i="3"/>
  <c r="O4323" i="3"/>
  <c r="Q4323" i="3" s="1"/>
  <c r="O4324" i="3"/>
  <c r="O4325" i="3"/>
  <c r="Q4325" i="3" s="1"/>
  <c r="O4326" i="3"/>
  <c r="O4327" i="3"/>
  <c r="O4328" i="3"/>
  <c r="Q4328" i="3" s="1"/>
  <c r="O4329" i="3"/>
  <c r="O4330" i="3"/>
  <c r="Q4330" i="3" s="1"/>
  <c r="O4331" i="3"/>
  <c r="O4332" i="3"/>
  <c r="Q4332" i="3" s="1"/>
  <c r="O4333" i="3"/>
  <c r="O4334" i="3"/>
  <c r="Q4334" i="3" s="1"/>
  <c r="O4335" i="3"/>
  <c r="O4336" i="3"/>
  <c r="O4337" i="3"/>
  <c r="Q4337" i="3" s="1"/>
  <c r="O4338" i="3"/>
  <c r="O4339" i="3"/>
  <c r="O4340" i="3"/>
  <c r="O4341" i="3"/>
  <c r="Q4341" i="3" s="1"/>
  <c r="O4342" i="3"/>
  <c r="Q4342" i="3" s="1"/>
  <c r="O4343" i="3"/>
  <c r="O4344" i="3"/>
  <c r="O4345" i="3"/>
  <c r="Q4345" i="3" s="1"/>
  <c r="O4346" i="3"/>
  <c r="O4347" i="3"/>
  <c r="O4348" i="3"/>
  <c r="O4349" i="3"/>
  <c r="Q4349" i="3" s="1"/>
  <c r="O4350" i="3"/>
  <c r="Q4350" i="3" s="1"/>
  <c r="O4351" i="3"/>
  <c r="Q4351" i="3" s="1"/>
  <c r="O4352" i="3"/>
  <c r="Q4352" i="3" s="1"/>
  <c r="O4353" i="3"/>
  <c r="O4354" i="3"/>
  <c r="O4355" i="3"/>
  <c r="Q4355" i="3" s="1"/>
  <c r="O4356" i="3"/>
  <c r="Q4356" i="3" s="1"/>
  <c r="O4357" i="3"/>
  <c r="Q4357" i="3" s="1"/>
  <c r="O4358" i="3"/>
  <c r="Q4358" i="3" s="1"/>
  <c r="O4359" i="3"/>
  <c r="O4360" i="3"/>
  <c r="O4361" i="3"/>
  <c r="O4362" i="3"/>
  <c r="Q4362" i="3" s="1"/>
  <c r="O4363" i="3"/>
  <c r="Q4363" i="3" s="1"/>
  <c r="O4364" i="3"/>
  <c r="O4365" i="3"/>
  <c r="O4366" i="3"/>
  <c r="O4367" i="3"/>
  <c r="O4368" i="3"/>
  <c r="O4369" i="3"/>
  <c r="O4370" i="3"/>
  <c r="Q4370" i="3" s="1"/>
  <c r="O4371" i="3"/>
  <c r="Q4371" i="3" s="1"/>
  <c r="O4372" i="3"/>
  <c r="Q4372" i="3" s="1"/>
  <c r="O4373" i="3"/>
  <c r="O4374" i="3"/>
  <c r="Q4374" i="3" s="1"/>
  <c r="O4375" i="3"/>
  <c r="O4376" i="3"/>
  <c r="O4377" i="3"/>
  <c r="O4378" i="3"/>
  <c r="O4379" i="3"/>
  <c r="Q4379" i="3" s="1"/>
  <c r="O4380" i="3"/>
  <c r="Q4380" i="3" s="1"/>
  <c r="O4381" i="3"/>
  <c r="O4382" i="3"/>
  <c r="O4383" i="3"/>
  <c r="Q4383" i="3" s="1"/>
  <c r="O4384" i="3"/>
  <c r="O4385" i="3"/>
  <c r="Q4385" i="3" s="1"/>
  <c r="O4386" i="3"/>
  <c r="Q4386" i="3" s="1"/>
  <c r="O4387" i="3"/>
  <c r="O4388" i="3"/>
  <c r="O4389" i="3"/>
  <c r="Q4389" i="3" s="1"/>
  <c r="O4390" i="3"/>
  <c r="O4391" i="3"/>
  <c r="O4392" i="3"/>
  <c r="Q4392" i="3" s="1"/>
  <c r="O4393" i="3"/>
  <c r="Q4393" i="3" s="1"/>
  <c r="O4394" i="3"/>
  <c r="Q4394" i="3" s="1"/>
  <c r="O4395" i="3"/>
  <c r="Q4395" i="3" s="1"/>
  <c r="O4396" i="3"/>
  <c r="O4397" i="3"/>
  <c r="O4398" i="3"/>
  <c r="Q4398" i="3" s="1"/>
  <c r="O4399" i="3"/>
  <c r="O4400" i="3"/>
  <c r="Q4400" i="3" s="1"/>
  <c r="O4401" i="3"/>
  <c r="O4402" i="3"/>
  <c r="O4403" i="3"/>
  <c r="Q4403" i="3" s="1"/>
  <c r="O4404" i="3"/>
  <c r="O4405" i="3"/>
  <c r="Q4405" i="3" s="1"/>
  <c r="O4406" i="3"/>
  <c r="Q4406" i="3" s="1"/>
  <c r="O4407" i="3"/>
  <c r="O4408" i="3"/>
  <c r="O4409" i="3"/>
  <c r="O4410" i="3"/>
  <c r="Q4410" i="3" s="1"/>
  <c r="O4411" i="3"/>
  <c r="Q4411" i="3" s="1"/>
  <c r="O4412" i="3"/>
  <c r="Q4412" i="3" s="1"/>
  <c r="O4413" i="3"/>
  <c r="O4414" i="3"/>
  <c r="Q4414" i="3" s="1"/>
  <c r="O4415" i="3"/>
  <c r="O4416" i="3"/>
  <c r="O4417" i="3"/>
  <c r="Q4417" i="3" s="1"/>
  <c r="O4418" i="3"/>
  <c r="Q4418" i="3" s="1"/>
  <c r="O4419" i="3"/>
  <c r="O4420" i="3"/>
  <c r="O4421" i="3"/>
  <c r="Q4421" i="3" s="1"/>
  <c r="O4422" i="3"/>
  <c r="Q4422" i="3" s="1"/>
  <c r="O4423" i="3"/>
  <c r="Q4423" i="3" s="1"/>
  <c r="O4424" i="3"/>
  <c r="O4425" i="3"/>
  <c r="Q4425" i="3" s="1"/>
  <c r="O4426" i="3"/>
  <c r="Q4426" i="3" s="1"/>
  <c r="O4427" i="3"/>
  <c r="Q4427" i="3" s="1"/>
  <c r="O4428" i="3"/>
  <c r="O4429" i="3"/>
  <c r="Q4429" i="3" s="1"/>
  <c r="O4430" i="3"/>
  <c r="Q4430" i="3" s="1"/>
  <c r="O4431" i="3"/>
  <c r="O4432" i="3"/>
  <c r="O4433" i="3"/>
  <c r="Q4433" i="3" s="1"/>
  <c r="O4434" i="3"/>
  <c r="Q4434" i="3" s="1"/>
  <c r="O4435" i="3"/>
  <c r="O4436" i="3"/>
  <c r="Q4436" i="3" s="1"/>
  <c r="O4437" i="3"/>
  <c r="O4438" i="3"/>
  <c r="Q4438" i="3" s="1"/>
  <c r="O4439" i="3"/>
  <c r="O4440" i="3"/>
  <c r="O4441" i="3"/>
  <c r="O4442" i="3"/>
  <c r="Q4442" i="3" s="1"/>
  <c r="O4443" i="3"/>
  <c r="O4444" i="3"/>
  <c r="Q4444" i="3" s="1"/>
  <c r="O4445" i="3"/>
  <c r="Q4445" i="3" s="1"/>
  <c r="O4446" i="3"/>
  <c r="O4447" i="3"/>
  <c r="O4448" i="3"/>
  <c r="Q4448" i="3" s="1"/>
  <c r="O4449" i="3"/>
  <c r="O4450" i="3"/>
  <c r="Q4450" i="3" s="1"/>
  <c r="O4451" i="3"/>
  <c r="O4452" i="3"/>
  <c r="Q4452" i="3" s="1"/>
  <c r="O4453" i="3"/>
  <c r="O4454" i="3"/>
  <c r="Q4454" i="3" s="1"/>
  <c r="O4455" i="3"/>
  <c r="O4456" i="3"/>
  <c r="Q4456" i="3" s="1"/>
  <c r="O4457" i="3"/>
  <c r="O4458" i="3"/>
  <c r="O4459" i="3"/>
  <c r="O4460" i="3"/>
  <c r="Q4460" i="3" s="1"/>
  <c r="O4461" i="3"/>
  <c r="Q4461" i="3" s="1"/>
  <c r="O4462" i="3"/>
  <c r="O4463" i="3"/>
  <c r="O4464" i="3"/>
  <c r="O4465" i="3"/>
  <c r="O4466" i="3"/>
  <c r="Q4466" i="3" s="1"/>
  <c r="O4467" i="3"/>
  <c r="O4468" i="3"/>
  <c r="Q4468" i="3" s="1"/>
  <c r="O4469" i="3"/>
  <c r="O4470" i="3"/>
  <c r="O4471" i="3"/>
  <c r="Q4471" i="3" s="1"/>
  <c r="O4472" i="3"/>
  <c r="Q4472" i="3" s="1"/>
  <c r="O4473" i="3"/>
  <c r="O4474" i="3"/>
  <c r="O4475" i="3"/>
  <c r="O4476" i="3"/>
  <c r="O4477" i="3"/>
  <c r="O4478" i="3"/>
  <c r="O4479" i="3"/>
  <c r="Q4479" i="3" s="1"/>
  <c r="O4480" i="3"/>
  <c r="Q4480" i="3" s="1"/>
  <c r="O4481" i="3"/>
  <c r="O4482" i="3"/>
  <c r="Q4482" i="3" s="1"/>
  <c r="O4483" i="3"/>
  <c r="O4484" i="3"/>
  <c r="Q4484" i="3" s="1"/>
  <c r="O4485" i="3"/>
  <c r="Q4485" i="3" s="1"/>
  <c r="O4486" i="3"/>
  <c r="O4487" i="3"/>
  <c r="Q4487" i="3" s="1"/>
  <c r="O4488" i="3"/>
  <c r="Q4488" i="3" s="1"/>
  <c r="O4489" i="3"/>
  <c r="O4490" i="3"/>
  <c r="Q4490" i="3" s="1"/>
  <c r="O4491" i="3"/>
  <c r="O4492" i="3"/>
  <c r="O4493" i="3"/>
  <c r="Q4493" i="3" s="1"/>
  <c r="O4494" i="3"/>
  <c r="Q4494" i="3" s="1"/>
  <c r="O4495" i="3"/>
  <c r="Q4495" i="3" s="1"/>
  <c r="O4496" i="3"/>
  <c r="Q4496" i="3" s="1"/>
  <c r="O4497" i="3"/>
  <c r="Q4497" i="3" s="1"/>
  <c r="O4498" i="3"/>
  <c r="O4499" i="3"/>
  <c r="Q4499" i="3" s="1"/>
  <c r="O4500" i="3"/>
  <c r="Q4500" i="3" s="1"/>
  <c r="O4501" i="3"/>
  <c r="Q4501" i="3" s="1"/>
  <c r="O4502" i="3"/>
  <c r="O4503" i="3"/>
  <c r="Q4503" i="3" s="1"/>
  <c r="O4504" i="3"/>
  <c r="Q4504" i="3" s="1"/>
  <c r="O4505" i="3"/>
  <c r="O4506" i="3"/>
  <c r="O4507" i="3"/>
  <c r="Q4507" i="3" s="1"/>
  <c r="O4508" i="3"/>
  <c r="Q4508" i="3" s="1"/>
  <c r="O4509" i="3"/>
  <c r="Q4509" i="3" s="1"/>
  <c r="O4510" i="3"/>
  <c r="Q4510" i="3" s="1"/>
  <c r="O4511" i="3"/>
  <c r="O4512" i="3"/>
  <c r="O4513" i="3"/>
  <c r="Q4513" i="3" s="1"/>
  <c r="O4514" i="3"/>
  <c r="Q4514" i="3" s="1"/>
  <c r="O4515" i="3"/>
  <c r="Q4515" i="3" s="1"/>
  <c r="O4516" i="3"/>
  <c r="Q4516" i="3" s="1"/>
  <c r="O4517" i="3"/>
  <c r="Q4517" i="3" s="1"/>
  <c r="O4518" i="3"/>
  <c r="Q4518" i="3" s="1"/>
  <c r="O4519" i="3"/>
  <c r="Q4519" i="3" s="1"/>
  <c r="O4520" i="3"/>
  <c r="Q4520" i="3" s="1"/>
  <c r="O4521" i="3"/>
  <c r="Q4521" i="3" s="1"/>
  <c r="O4522" i="3"/>
  <c r="O4523" i="3"/>
  <c r="O4524" i="3"/>
  <c r="O4525" i="3"/>
  <c r="Q4525" i="3" s="1"/>
  <c r="O4526" i="3"/>
  <c r="Q4526" i="3" s="1"/>
  <c r="O4527" i="3"/>
  <c r="Q4527" i="3" s="1"/>
  <c r="O4528" i="3"/>
  <c r="Q4528" i="3" s="1"/>
  <c r="O4529" i="3"/>
  <c r="Q4529" i="3" s="1"/>
  <c r="O4530" i="3"/>
  <c r="Q4530" i="3" s="1"/>
  <c r="O4531" i="3"/>
  <c r="O4532" i="3"/>
  <c r="O4533" i="3"/>
  <c r="Q4533" i="3" s="1"/>
  <c r="O4534" i="3"/>
  <c r="Q4534" i="3" s="1"/>
  <c r="O4535" i="3"/>
  <c r="O4536" i="3"/>
  <c r="O4537" i="3"/>
  <c r="O4538" i="3"/>
  <c r="Q4538" i="3" s="1"/>
  <c r="O4539" i="3"/>
  <c r="Q4539" i="3" s="1"/>
  <c r="O4540" i="3"/>
  <c r="O4541" i="3"/>
  <c r="O4542" i="3"/>
  <c r="Q4542" i="3" s="1"/>
  <c r="O4543" i="3"/>
  <c r="Q4543" i="3" s="1"/>
  <c r="O4544" i="3"/>
  <c r="Q4544" i="3" s="1"/>
  <c r="O4545" i="3"/>
  <c r="O4546" i="3"/>
  <c r="Q4546" i="3" s="1"/>
  <c r="O4547" i="3"/>
  <c r="Q4547" i="3" s="1"/>
  <c r="O4548" i="3"/>
  <c r="Q4548" i="3" s="1"/>
  <c r="O4549" i="3"/>
  <c r="Q4549" i="3" s="1"/>
  <c r="O4550" i="3"/>
  <c r="O4551" i="3"/>
  <c r="Q4551" i="3" s="1"/>
  <c r="O4552" i="3"/>
  <c r="Q4552" i="3" s="1"/>
  <c r="O4553" i="3"/>
  <c r="O4554" i="3"/>
  <c r="O4555" i="3"/>
  <c r="Q4555" i="3" s="1"/>
  <c r="O4556" i="3"/>
  <c r="Q4556" i="3" s="1"/>
  <c r="O4557" i="3"/>
  <c r="Q4557" i="3" s="1"/>
  <c r="O4558" i="3"/>
  <c r="Q4558" i="3" s="1"/>
  <c r="O4559" i="3"/>
  <c r="O4560" i="3"/>
  <c r="O4561" i="3"/>
  <c r="O4562" i="3"/>
  <c r="O4563" i="3"/>
  <c r="O4564" i="3"/>
  <c r="O4565" i="3"/>
  <c r="Q4565" i="3" s="1"/>
  <c r="O4566" i="3"/>
  <c r="Q4566" i="3" s="1"/>
  <c r="O4567" i="3"/>
  <c r="O4568" i="3"/>
  <c r="O4569" i="3"/>
  <c r="O4570" i="3"/>
  <c r="O4571" i="3"/>
  <c r="Q4571" i="3" s="1"/>
  <c r="O4572" i="3"/>
  <c r="Q4572" i="3" s="1"/>
  <c r="O4573" i="3"/>
  <c r="O4574" i="3"/>
  <c r="O4575" i="3"/>
  <c r="O4576" i="3"/>
  <c r="O4577" i="3"/>
  <c r="O4578" i="3"/>
  <c r="O4579" i="3"/>
  <c r="Q4579" i="3" s="1"/>
  <c r="O4580" i="3"/>
  <c r="O4581" i="3"/>
  <c r="O4582" i="3"/>
  <c r="O4583" i="3"/>
  <c r="Q4583" i="3" s="1"/>
  <c r="O4584" i="3"/>
  <c r="O4585" i="3"/>
  <c r="Q4585" i="3" s="1"/>
  <c r="O4586" i="3"/>
  <c r="Q4586" i="3" s="1"/>
  <c r="O4587" i="3"/>
  <c r="O4588" i="3"/>
  <c r="O4589" i="3"/>
  <c r="Q4589" i="3" s="1"/>
  <c r="O4590" i="3"/>
  <c r="O4591" i="3"/>
  <c r="O4592" i="3"/>
  <c r="Q4592" i="3" s="1"/>
  <c r="O4593" i="3"/>
  <c r="Q4593" i="3" s="1"/>
  <c r="O4594" i="3"/>
  <c r="O4595" i="3"/>
  <c r="Q4595" i="3" s="1"/>
  <c r="O4596" i="3"/>
  <c r="O4597" i="3"/>
  <c r="O4598" i="3"/>
  <c r="Q4598" i="3" s="1"/>
  <c r="O4599" i="3"/>
  <c r="Q4599" i="3" s="1"/>
  <c r="O4600" i="3"/>
  <c r="Q4600" i="3" s="1"/>
  <c r="O4601" i="3"/>
  <c r="Q4601" i="3" s="1"/>
  <c r="O4602" i="3"/>
  <c r="Q4602" i="3" s="1"/>
  <c r="O4603" i="3"/>
  <c r="O4604" i="3"/>
  <c r="O4605" i="3"/>
  <c r="Q4605" i="3" s="1"/>
  <c r="O4606" i="3"/>
  <c r="O4607" i="3"/>
  <c r="Q4607" i="3" s="1"/>
  <c r="O4608" i="3"/>
  <c r="O4609" i="3"/>
  <c r="O4610" i="3"/>
  <c r="Q4610" i="3" s="1"/>
  <c r="O4611" i="3"/>
  <c r="O4612" i="3"/>
  <c r="Q4612" i="3" s="1"/>
  <c r="O4613" i="3"/>
  <c r="Q4613" i="3" s="1"/>
  <c r="O4614" i="3"/>
  <c r="O4615" i="3"/>
  <c r="Q4615" i="3" s="1"/>
  <c r="O4616" i="3"/>
  <c r="Q4616" i="3" s="1"/>
  <c r="O4617" i="3"/>
  <c r="Q4617" i="3" s="1"/>
  <c r="O4618" i="3"/>
  <c r="O4619" i="3"/>
  <c r="Q4619" i="3" s="1"/>
  <c r="O4620" i="3"/>
  <c r="O4621" i="3"/>
  <c r="O4622" i="3"/>
  <c r="Q4622" i="3" s="1"/>
  <c r="O4623" i="3"/>
  <c r="Q4623" i="3" s="1"/>
  <c r="O4624" i="3"/>
  <c r="O4625" i="3"/>
  <c r="O4626" i="3"/>
  <c r="Q4626" i="3" s="1"/>
  <c r="O4627" i="3"/>
  <c r="O4628" i="3"/>
  <c r="O4629" i="3"/>
  <c r="Q4629" i="3" s="1"/>
  <c r="O4630" i="3"/>
  <c r="Q4630" i="3" s="1"/>
  <c r="O4631" i="3"/>
  <c r="Q4631" i="3" s="1"/>
  <c r="O4632" i="3"/>
  <c r="Q4632" i="3" s="1"/>
  <c r="O4633" i="3"/>
  <c r="Q4633" i="3" s="1"/>
  <c r="O4634" i="3"/>
  <c r="Q4634" i="3" s="1"/>
  <c r="O4635" i="3"/>
  <c r="Q4635" i="3" s="1"/>
  <c r="O4636" i="3"/>
  <c r="O4637" i="3"/>
  <c r="O4638" i="3"/>
  <c r="O4639" i="3"/>
  <c r="O4640" i="3"/>
  <c r="Q4640" i="3" s="1"/>
  <c r="O4641" i="3"/>
  <c r="Q4641" i="3" s="1"/>
  <c r="O4642" i="3"/>
  <c r="Q4642" i="3" s="1"/>
  <c r="O4643" i="3"/>
  <c r="O4644" i="3"/>
  <c r="O4645" i="3"/>
  <c r="Q4645" i="3" s="1"/>
  <c r="O4646" i="3"/>
  <c r="O4647" i="3"/>
  <c r="Q4647" i="3" s="1"/>
  <c r="O4648" i="3"/>
  <c r="Q4648" i="3" s="1"/>
  <c r="O4649" i="3"/>
  <c r="O4650" i="3"/>
  <c r="O4651" i="3"/>
  <c r="Q4651" i="3" s="1"/>
  <c r="O4652" i="3"/>
  <c r="O4653" i="3"/>
  <c r="Q4653" i="3" s="1"/>
  <c r="O4654" i="3"/>
  <c r="O4655" i="3"/>
  <c r="Q4655" i="3" s="1"/>
  <c r="O4656" i="3"/>
  <c r="Q4656" i="3" s="1"/>
  <c r="O4657" i="3"/>
  <c r="O4658" i="3"/>
  <c r="Q4658" i="3" s="1"/>
  <c r="O4659" i="3"/>
  <c r="Q4659" i="3" s="1"/>
  <c r="O4660" i="3"/>
  <c r="Q4660" i="3" s="1"/>
  <c r="O4661" i="3"/>
  <c r="O4662" i="3"/>
  <c r="Q4662" i="3" s="1"/>
  <c r="O4663" i="3"/>
  <c r="Q4663" i="3" s="1"/>
  <c r="O4664" i="3"/>
  <c r="O4665" i="3"/>
  <c r="O4666" i="3"/>
  <c r="Q4666" i="3" s="1"/>
  <c r="O4667" i="3"/>
  <c r="Q4667" i="3" s="1"/>
  <c r="O4668" i="3"/>
  <c r="O4669" i="3"/>
  <c r="Q4669" i="3" s="1"/>
  <c r="O4670" i="3"/>
  <c r="Q4670" i="3" s="1"/>
  <c r="O4671" i="3"/>
  <c r="Q4671" i="3" s="1"/>
  <c r="O4672" i="3"/>
  <c r="Q4672" i="3" s="1"/>
  <c r="O4673" i="3"/>
  <c r="Q4673" i="3" s="1"/>
  <c r="O4674" i="3"/>
  <c r="Q4674" i="3" s="1"/>
  <c r="O4675" i="3"/>
  <c r="Q4675" i="3" s="1"/>
  <c r="O4676" i="3"/>
  <c r="Q4676" i="3" s="1"/>
  <c r="O4677" i="3"/>
  <c r="Q4677" i="3" s="1"/>
  <c r="O4678" i="3"/>
  <c r="O4679" i="3"/>
  <c r="Q4679" i="3" s="1"/>
  <c r="O4680" i="3"/>
  <c r="O4681" i="3"/>
  <c r="O4682" i="3"/>
  <c r="O4683" i="3"/>
  <c r="O4684" i="3"/>
  <c r="O4685" i="3"/>
  <c r="Q4685" i="3" s="1"/>
  <c r="O4686" i="3"/>
  <c r="O4687" i="3"/>
  <c r="Q4687" i="3" s="1"/>
  <c r="O4688" i="3"/>
  <c r="O4689" i="3"/>
  <c r="O4690" i="3"/>
  <c r="O4691" i="3"/>
  <c r="O4692" i="3"/>
  <c r="Q4692" i="3" s="1"/>
  <c r="O4693" i="3"/>
  <c r="O4694" i="3"/>
  <c r="O4695" i="3"/>
  <c r="Q4695" i="3" s="1"/>
  <c r="O4696" i="3"/>
  <c r="Q4696" i="3" s="1"/>
  <c r="O4697" i="3"/>
  <c r="Q4697" i="3" s="1"/>
  <c r="O4698" i="3"/>
  <c r="Q4698" i="3" s="1"/>
  <c r="O4699" i="3"/>
  <c r="O4700" i="3"/>
  <c r="O4701" i="3"/>
  <c r="Q4701" i="3" s="1"/>
  <c r="O4702" i="3"/>
  <c r="O4703" i="3"/>
  <c r="O4704" i="3"/>
  <c r="Q4704" i="3" s="1"/>
  <c r="O4705" i="3"/>
  <c r="O4706" i="3"/>
  <c r="Q4706" i="3" s="1"/>
  <c r="O4707" i="3"/>
  <c r="Q4707" i="3" s="1"/>
  <c r="O4708" i="3"/>
  <c r="O4709" i="3"/>
  <c r="O4710" i="3"/>
  <c r="Q4710" i="3" s="1"/>
  <c r="O4711" i="3"/>
  <c r="Q4711" i="3" s="1"/>
  <c r="O4712" i="3"/>
  <c r="O4713" i="3"/>
  <c r="Q4713" i="3" s="1"/>
  <c r="O4714" i="3"/>
  <c r="O4715" i="3"/>
  <c r="Q4715" i="3" s="1"/>
  <c r="O4716" i="3"/>
  <c r="O4717" i="3"/>
  <c r="Q4717" i="3" s="1"/>
  <c r="O4718" i="3"/>
  <c r="O4719" i="3"/>
  <c r="Q4719" i="3" s="1"/>
  <c r="O4720" i="3"/>
  <c r="O4721" i="3"/>
  <c r="O4722" i="3"/>
  <c r="Q4722" i="3" s="1"/>
  <c r="O4723" i="3"/>
  <c r="O4724" i="3"/>
  <c r="O4725" i="3"/>
  <c r="O4726" i="3"/>
  <c r="Q4726" i="3" s="1"/>
  <c r="O4727" i="3"/>
  <c r="Q4727" i="3" s="1"/>
  <c r="O4728" i="3"/>
  <c r="Q4728" i="3" s="1"/>
  <c r="O4729" i="3"/>
  <c r="Q4729" i="3" s="1"/>
  <c r="O4730" i="3"/>
  <c r="O4731" i="3"/>
  <c r="Q4731" i="3" s="1"/>
  <c r="O4732" i="3"/>
  <c r="Q4732" i="3" s="1"/>
  <c r="O4733" i="3"/>
  <c r="Q4733" i="3" s="1"/>
  <c r="O4734" i="3"/>
  <c r="Q4734" i="3" s="1"/>
  <c r="O4735" i="3"/>
  <c r="Q4735" i="3" s="1"/>
  <c r="O4736" i="3"/>
  <c r="Q4736" i="3" s="1"/>
  <c r="O4737" i="3"/>
  <c r="O4738" i="3"/>
  <c r="Q4738" i="3" s="1"/>
  <c r="O4739" i="3"/>
  <c r="Q4739" i="3" s="1"/>
  <c r="O4740" i="3"/>
  <c r="Q4740" i="3" s="1"/>
  <c r="O4741" i="3"/>
  <c r="Q4741" i="3" s="1"/>
  <c r="O4742" i="3"/>
  <c r="O4743" i="3"/>
  <c r="Q4743" i="3" s="1"/>
  <c r="O4744" i="3"/>
  <c r="O4745" i="3"/>
  <c r="O4746" i="3"/>
  <c r="O4747" i="3"/>
  <c r="O4748" i="3"/>
  <c r="O4749" i="3"/>
  <c r="Q4749" i="3" s="1"/>
  <c r="O4750" i="3"/>
  <c r="O4751" i="3"/>
  <c r="O4752" i="3"/>
  <c r="Q4752" i="3" s="1"/>
  <c r="O4753" i="3"/>
  <c r="Q4753" i="3" s="1"/>
  <c r="O4754" i="3"/>
  <c r="O4755" i="3"/>
  <c r="O4756" i="3"/>
  <c r="Q4756" i="3" s="1"/>
  <c r="O4757" i="3"/>
  <c r="O4758" i="3"/>
  <c r="O4759" i="3"/>
  <c r="Q4759" i="3" s="1"/>
  <c r="O4760" i="3"/>
  <c r="Q4760" i="3" s="1"/>
  <c r="O4761" i="3"/>
  <c r="O4762" i="3"/>
  <c r="O4763" i="3"/>
  <c r="Q4763" i="3" s="1"/>
  <c r="O4764" i="3"/>
  <c r="Q4764" i="3" s="1"/>
  <c r="O4765" i="3"/>
  <c r="O4766" i="3"/>
  <c r="Q4766" i="3" s="1"/>
  <c r="O4767" i="3"/>
  <c r="O4768" i="3"/>
  <c r="Q4768" i="3" s="1"/>
  <c r="O4769" i="3"/>
  <c r="O4770" i="3"/>
  <c r="O4771" i="3"/>
  <c r="Q4771" i="3" s="1"/>
  <c r="O4772" i="3"/>
  <c r="O4773" i="3"/>
  <c r="O4774" i="3"/>
  <c r="O4775" i="3"/>
  <c r="Q4775" i="3" s="1"/>
  <c r="O4776" i="3"/>
  <c r="O4777" i="3"/>
  <c r="Q4777" i="3" s="1"/>
  <c r="O4778" i="3"/>
  <c r="O4779" i="3"/>
  <c r="O4780" i="3"/>
  <c r="O4781" i="3"/>
  <c r="O4782" i="3"/>
  <c r="O4783" i="3"/>
  <c r="O4784" i="3"/>
  <c r="Q4784" i="3" s="1"/>
  <c r="O4785" i="3"/>
  <c r="Q4785" i="3" s="1"/>
  <c r="O4786" i="3"/>
  <c r="O4787" i="3"/>
  <c r="Q4787" i="3" s="1"/>
  <c r="O4788" i="3"/>
  <c r="Q4788" i="3" s="1"/>
  <c r="O4789" i="3"/>
  <c r="Q4789" i="3" s="1"/>
  <c r="O4790" i="3"/>
  <c r="Q4790" i="3" s="1"/>
  <c r="O4791" i="3"/>
  <c r="O4792" i="3"/>
  <c r="O4793" i="3"/>
  <c r="Q4793" i="3" s="1"/>
  <c r="O4794" i="3"/>
  <c r="O4795" i="3"/>
  <c r="Q4795" i="3" s="1"/>
  <c r="O4796" i="3"/>
  <c r="Q4796" i="3" s="1"/>
  <c r="O4797" i="3"/>
  <c r="Q4797" i="3" s="1"/>
  <c r="O4798" i="3"/>
  <c r="Q4798" i="3" s="1"/>
  <c r="O4799" i="3"/>
  <c r="O4800" i="3"/>
  <c r="Q4800" i="3" s="1"/>
  <c r="O4801" i="3"/>
  <c r="O4802" i="3"/>
  <c r="Q4802" i="3" s="1"/>
  <c r="O4803" i="3"/>
  <c r="O4804" i="3"/>
  <c r="Q4804" i="3" s="1"/>
  <c r="O4805" i="3"/>
  <c r="Q4805" i="3" s="1"/>
  <c r="O4806" i="3"/>
  <c r="O4807" i="3"/>
  <c r="O4808" i="3"/>
  <c r="O4809" i="3"/>
  <c r="O4810" i="3"/>
  <c r="Q4810" i="3" s="1"/>
  <c r="O4811" i="3"/>
  <c r="Q4811" i="3" s="1"/>
  <c r="O4812" i="3"/>
  <c r="Q4812" i="3" s="1"/>
  <c r="O4813" i="3"/>
  <c r="O4814" i="3"/>
  <c r="O4815" i="3"/>
  <c r="Q4815" i="3" s="1"/>
  <c r="O4816" i="3"/>
  <c r="O4817" i="3"/>
  <c r="Q4817" i="3" s="1"/>
  <c r="O4818" i="3"/>
  <c r="Q4818" i="3" s="1"/>
  <c r="O4819" i="3"/>
  <c r="Q4819" i="3" s="1"/>
  <c r="O4820" i="3"/>
  <c r="Q4820" i="3" s="1"/>
  <c r="O4821" i="3"/>
  <c r="O4822" i="3"/>
  <c r="O4823" i="3"/>
  <c r="Q4823" i="3" s="1"/>
  <c r="O4824" i="3"/>
  <c r="O4825" i="3"/>
  <c r="O4826" i="3"/>
  <c r="O4827" i="3"/>
  <c r="O4828" i="3"/>
  <c r="O4829" i="3"/>
  <c r="Q4829" i="3" s="1"/>
  <c r="O4830" i="3"/>
  <c r="Q4830" i="3" s="1"/>
  <c r="O4831" i="3"/>
  <c r="Q4831" i="3" s="1"/>
  <c r="O4832" i="3"/>
  <c r="O4833" i="3"/>
  <c r="Q4833" i="3" s="1"/>
  <c r="O4834" i="3"/>
  <c r="Q4834" i="3" s="1"/>
  <c r="O4835" i="3"/>
  <c r="Q4835" i="3" s="1"/>
  <c r="O4836" i="3"/>
  <c r="O4837" i="3"/>
  <c r="O4838" i="3"/>
  <c r="Q4838" i="3" s="1"/>
  <c r="O4839" i="3"/>
  <c r="O4840" i="3"/>
  <c r="O4841" i="3"/>
  <c r="O4842" i="3"/>
  <c r="O4843" i="3"/>
  <c r="O4844" i="3"/>
  <c r="O4845" i="3"/>
  <c r="O4846" i="3"/>
  <c r="O4847" i="3"/>
  <c r="Q4847" i="3" s="1"/>
  <c r="O4848" i="3"/>
  <c r="O4849" i="3"/>
  <c r="Q4849" i="3" s="1"/>
  <c r="O4850" i="3"/>
  <c r="Q4850" i="3" s="1"/>
  <c r="O4851" i="3"/>
  <c r="O4852" i="3"/>
  <c r="O4853" i="3"/>
  <c r="Q4853" i="3" s="1"/>
  <c r="O4854" i="3"/>
  <c r="O4855" i="3"/>
  <c r="O4856" i="3"/>
  <c r="O4857" i="3"/>
  <c r="Q4857" i="3" s="1"/>
  <c r="O4858" i="3"/>
  <c r="O4859" i="3"/>
  <c r="O4860" i="3"/>
  <c r="O4861" i="3"/>
  <c r="Q4861" i="3" s="1"/>
  <c r="O4862" i="3"/>
  <c r="O4863" i="3"/>
  <c r="O4864" i="3"/>
  <c r="O4865" i="3"/>
  <c r="Q4865" i="3" s="1"/>
  <c r="O4866" i="3"/>
  <c r="O4867" i="3"/>
  <c r="O4868" i="3"/>
  <c r="Q4868" i="3" s="1"/>
  <c r="O4869" i="3"/>
  <c r="Q4869" i="3" s="1"/>
  <c r="O4870" i="3"/>
  <c r="Q4870" i="3" s="1"/>
  <c r="O4871" i="3"/>
  <c r="O4872" i="3"/>
  <c r="O4873" i="3"/>
  <c r="Q4873" i="3" s="1"/>
  <c r="O4874" i="3"/>
  <c r="Q4874" i="3" s="1"/>
  <c r="O4875" i="3"/>
  <c r="O4876" i="3"/>
  <c r="Q4876" i="3" s="1"/>
  <c r="O4877" i="3"/>
  <c r="O4878" i="3"/>
  <c r="O4879" i="3"/>
  <c r="O4880" i="3"/>
  <c r="O4881" i="3"/>
  <c r="Q4881" i="3" s="1"/>
  <c r="O4882" i="3"/>
  <c r="O4883" i="3"/>
  <c r="O4884" i="3"/>
  <c r="Q4884" i="3" s="1"/>
  <c r="O4885" i="3"/>
  <c r="Q4885" i="3" s="1"/>
  <c r="O4886" i="3"/>
  <c r="Q4886" i="3" s="1"/>
  <c r="O4887" i="3"/>
  <c r="O4888" i="3"/>
  <c r="Q4888" i="3" s="1"/>
  <c r="O4889" i="3"/>
  <c r="O4890" i="3"/>
  <c r="Q4890" i="3" s="1"/>
  <c r="O4891" i="3"/>
  <c r="Q4891" i="3" s="1"/>
  <c r="O4892" i="3"/>
  <c r="Q4892" i="3" s="1"/>
  <c r="O4893" i="3"/>
  <c r="Q4893" i="3" s="1"/>
  <c r="O4894" i="3"/>
  <c r="O4895" i="3"/>
  <c r="Q4895" i="3" s="1"/>
  <c r="O4896" i="3"/>
  <c r="O4897" i="3"/>
  <c r="O4898" i="3"/>
  <c r="O4899" i="3"/>
  <c r="O4900" i="3"/>
  <c r="O4901" i="3"/>
  <c r="O4902" i="3"/>
  <c r="O4903" i="3"/>
  <c r="Q4903" i="3" s="1"/>
  <c r="O4904" i="3"/>
  <c r="Q4904" i="3" s="1"/>
  <c r="O4905" i="3"/>
  <c r="Q4905" i="3" s="1"/>
  <c r="O4906" i="3"/>
  <c r="O4907" i="3"/>
  <c r="Q4907" i="3" s="1"/>
  <c r="O4908" i="3"/>
  <c r="O4909" i="3"/>
  <c r="Q4909" i="3" s="1"/>
  <c r="O4910" i="3"/>
  <c r="Q4910" i="3" s="1"/>
  <c r="O4911" i="3"/>
  <c r="O4912" i="3"/>
  <c r="O4913" i="3"/>
  <c r="Q4913" i="3" s="1"/>
  <c r="O4914" i="3"/>
  <c r="O4915" i="3"/>
  <c r="Q4915" i="3" s="1"/>
  <c r="O4916" i="3"/>
  <c r="O4917" i="3"/>
  <c r="Q4917" i="3" s="1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Q4930" i="3" s="1"/>
  <c r="O4931" i="3"/>
  <c r="O4932" i="3"/>
  <c r="O4933" i="3"/>
  <c r="Q4933" i="3" s="1"/>
  <c r="O4934" i="3"/>
  <c r="O4935" i="3"/>
  <c r="O4936" i="3"/>
  <c r="O4937" i="3"/>
  <c r="O4938" i="3"/>
  <c r="O4939" i="3"/>
  <c r="Q4939" i="3" s="1"/>
  <c r="O4940" i="3"/>
  <c r="O4941" i="3"/>
  <c r="O4942" i="3"/>
  <c r="O4943" i="3"/>
  <c r="Q4943" i="3" s="1"/>
  <c r="O4944" i="3"/>
  <c r="Q4944" i="3" s="1"/>
  <c r="O4945" i="3"/>
  <c r="O4946" i="3"/>
  <c r="Q4946" i="3" s="1"/>
  <c r="O4947" i="3"/>
  <c r="Q4947" i="3" s="1"/>
  <c r="O4948" i="3"/>
  <c r="Q4948" i="3" s="1"/>
  <c r="O4949" i="3"/>
  <c r="O4950" i="3"/>
  <c r="Q4950" i="3" s="1"/>
  <c r="O4951" i="3"/>
  <c r="Q4951" i="3" s="1"/>
  <c r="O4952" i="3"/>
  <c r="O4953" i="3"/>
  <c r="Q4953" i="3" s="1"/>
  <c r="O4954" i="3"/>
  <c r="O4955" i="3"/>
  <c r="O4956" i="3"/>
  <c r="Q4956" i="3" s="1"/>
  <c r="O4957" i="3"/>
  <c r="Q4957" i="3" s="1"/>
  <c r="O4958" i="3"/>
  <c r="O4959" i="3"/>
  <c r="O4960" i="3"/>
  <c r="Q4960" i="3" s="1"/>
  <c r="O4961" i="3"/>
  <c r="O4962" i="3"/>
  <c r="Q4962" i="3" s="1"/>
  <c r="O4963" i="3"/>
  <c r="O4964" i="3"/>
  <c r="O4965" i="3"/>
  <c r="Q4965" i="3" s="1"/>
  <c r="O4966" i="3"/>
  <c r="O4967" i="3"/>
  <c r="O4968" i="3"/>
  <c r="Q4968" i="3" s="1"/>
  <c r="O4969" i="3"/>
  <c r="Q4969" i="3" s="1"/>
  <c r="O4970" i="3"/>
  <c r="Q4970" i="3" s="1"/>
  <c r="O4971" i="3"/>
  <c r="O4972" i="3"/>
  <c r="O4973" i="3"/>
  <c r="O4974" i="3"/>
  <c r="O4975" i="3"/>
  <c r="Q4975" i="3" s="1"/>
  <c r="O4976" i="3"/>
  <c r="Q4976" i="3" s="1"/>
  <c r="O4977" i="3"/>
  <c r="Q4977" i="3" s="1"/>
  <c r="O4978" i="3"/>
  <c r="O4979" i="3"/>
  <c r="Q4979" i="3" s="1"/>
  <c r="O4980" i="3"/>
  <c r="O4981" i="3"/>
  <c r="Q4981" i="3" s="1"/>
  <c r="O4982" i="3"/>
  <c r="Q4982" i="3" s="1"/>
  <c r="O4983" i="3"/>
  <c r="O4984" i="3"/>
  <c r="Q4984" i="3" s="1"/>
  <c r="O4985" i="3"/>
  <c r="O4986" i="3"/>
  <c r="O4987" i="3"/>
  <c r="O4988" i="3"/>
  <c r="O4989" i="3"/>
  <c r="O4990" i="3"/>
  <c r="O4991" i="3"/>
  <c r="O4992" i="3"/>
  <c r="O4993" i="3"/>
  <c r="O4994" i="3"/>
  <c r="Q4994" i="3" s="1"/>
  <c r="O4995" i="3"/>
  <c r="O4996" i="3"/>
  <c r="Q4996" i="3" s="1"/>
  <c r="O4997" i="3"/>
  <c r="Q4997" i="3" s="1"/>
  <c r="O4998" i="3"/>
  <c r="O4999" i="3"/>
  <c r="Q4999" i="3" s="1"/>
  <c r="O5000" i="3"/>
  <c r="O5001" i="3"/>
  <c r="O5002" i="3"/>
  <c r="O5003" i="3"/>
  <c r="O5004" i="3"/>
  <c r="O5005" i="3"/>
  <c r="O5006" i="3"/>
  <c r="Q5006" i="3" s="1"/>
  <c r="O5007" i="3"/>
  <c r="Q5007" i="3" s="1"/>
  <c r="O5008" i="3"/>
  <c r="O5009" i="3"/>
  <c r="Q5009" i="3" s="1"/>
  <c r="O5010" i="3"/>
  <c r="O5011" i="3"/>
  <c r="O5012" i="3"/>
  <c r="Q5012" i="3" s="1"/>
  <c r="O5013" i="3"/>
  <c r="O5014" i="3"/>
  <c r="O5015" i="3"/>
  <c r="O5016" i="3"/>
  <c r="O5017" i="3"/>
  <c r="Q5017" i="3" s="1"/>
  <c r="O5018" i="3"/>
  <c r="Q5018" i="3" s="1"/>
  <c r="O5019" i="3"/>
  <c r="Q5019" i="3" s="1"/>
  <c r="O5020" i="3"/>
  <c r="Q5020" i="3" s="1"/>
  <c r="O5021" i="3"/>
  <c r="O5022" i="3"/>
  <c r="O5023" i="3"/>
  <c r="Q5023" i="3" s="1"/>
  <c r="O5024" i="3"/>
  <c r="Q5024" i="3" s="1"/>
  <c r="O5025" i="3"/>
  <c r="Q5025" i="3" s="1"/>
  <c r="O5026" i="3"/>
  <c r="Q5026" i="3" s="1"/>
  <c r="O5027" i="3"/>
  <c r="Q5027" i="3" s="1"/>
  <c r="O5028" i="3"/>
  <c r="O5029" i="3"/>
  <c r="Q5029" i="3" s="1"/>
  <c r="O5030" i="3"/>
  <c r="O5031" i="3"/>
  <c r="Q5031" i="3" s="1"/>
  <c r="O5032" i="3"/>
  <c r="Q5032" i="3" s="1"/>
  <c r="O5033" i="3"/>
  <c r="O5034" i="3"/>
  <c r="O5035" i="3"/>
  <c r="Q5035" i="3" s="1"/>
  <c r="O5036" i="3"/>
  <c r="Q5036" i="3" s="1"/>
  <c r="O5037" i="3"/>
  <c r="Q5037" i="3" s="1"/>
  <c r="O5038" i="3"/>
  <c r="Q5038" i="3" s="1"/>
  <c r="O5039" i="3"/>
  <c r="O5040" i="3"/>
  <c r="O5041" i="3"/>
  <c r="Q5041" i="3" s="1"/>
  <c r="O5042" i="3"/>
  <c r="O5043" i="3"/>
  <c r="O5044" i="3"/>
  <c r="O5045" i="3"/>
  <c r="O5046" i="3"/>
  <c r="O5047" i="3"/>
  <c r="O5048" i="3"/>
  <c r="Q5048" i="3" s="1"/>
  <c r="O5049" i="3"/>
  <c r="O5050" i="3"/>
  <c r="Q5050" i="3" s="1"/>
  <c r="O5051" i="3"/>
  <c r="O5052" i="3"/>
  <c r="Q5052" i="3" s="1"/>
  <c r="O5053" i="3"/>
  <c r="Q5053" i="3" s="1"/>
  <c r="O5054" i="3"/>
  <c r="Q5054" i="3" s="1"/>
  <c r="O5055" i="3"/>
  <c r="O5056" i="3"/>
  <c r="O5057" i="3"/>
  <c r="Q5057" i="3" s="1"/>
  <c r="O5058" i="3"/>
  <c r="O5059" i="3"/>
  <c r="O5060" i="3"/>
  <c r="O5061" i="3"/>
  <c r="O5062" i="3"/>
  <c r="Q5062" i="3" s="1"/>
  <c r="O5063" i="3"/>
  <c r="Q5063" i="3" s="1"/>
  <c r="O5064" i="3"/>
  <c r="Q5064" i="3" s="1"/>
  <c r="O5065" i="3"/>
  <c r="Q5065" i="3" s="1"/>
  <c r="O5066" i="3"/>
  <c r="Q5066" i="3" s="1"/>
  <c r="O5067" i="3"/>
  <c r="Q5067" i="3" s="1"/>
  <c r="O5068" i="3"/>
  <c r="O5069" i="3"/>
  <c r="O5070" i="3"/>
  <c r="Q5070" i="3" s="1"/>
  <c r="O5071" i="3"/>
  <c r="O5072" i="3"/>
  <c r="Q5072" i="3" s="1"/>
  <c r="O5073" i="3"/>
  <c r="O5074" i="3"/>
  <c r="Q5074" i="3" s="1"/>
  <c r="O5075" i="3"/>
  <c r="Q5075" i="3" s="1"/>
  <c r="O5076" i="3"/>
  <c r="O5077" i="3"/>
  <c r="Q5077" i="3" s="1"/>
  <c r="O5078" i="3"/>
  <c r="Q5078" i="3" s="1"/>
  <c r="O5079" i="3"/>
  <c r="Q5079" i="3" s="1"/>
  <c r="O5080" i="3"/>
  <c r="O5081" i="3"/>
  <c r="O5082" i="3"/>
  <c r="O5083" i="3"/>
  <c r="Q5083" i="3" s="1"/>
  <c r="O5084" i="3"/>
  <c r="Q5084" i="3" s="1"/>
  <c r="O5085" i="3"/>
  <c r="Q5085" i="3" s="1"/>
  <c r="O5086" i="3"/>
  <c r="O5087" i="3"/>
  <c r="O5088" i="3"/>
  <c r="Q5088" i="3" s="1"/>
  <c r="O5089" i="3"/>
  <c r="O5090" i="3"/>
  <c r="Q5090" i="3" s="1"/>
  <c r="O5091" i="3"/>
  <c r="O5092" i="3"/>
  <c r="Q5092" i="3" s="1"/>
  <c r="O5093" i="3"/>
  <c r="O5094" i="3"/>
  <c r="Q5094" i="3" s="1"/>
  <c r="O5095" i="3"/>
  <c r="O5096" i="3"/>
  <c r="O5097" i="3"/>
  <c r="Q5097" i="3" s="1"/>
  <c r="O5098" i="3"/>
  <c r="Q5098" i="3" s="1"/>
  <c r="O5099" i="3"/>
  <c r="O5100" i="3"/>
  <c r="O5101" i="3"/>
  <c r="Q5101" i="3" s="1"/>
  <c r="O5102" i="3"/>
  <c r="Q5102" i="3" s="1"/>
  <c r="O5103" i="3"/>
  <c r="O5104" i="3"/>
  <c r="O5105" i="3"/>
  <c r="Q5105" i="3" s="1"/>
  <c r="O5106" i="3"/>
  <c r="O5107" i="3"/>
  <c r="Q5107" i="3" s="1"/>
  <c r="O5108" i="3"/>
  <c r="Q5108" i="3" s="1"/>
  <c r="O5109" i="3"/>
  <c r="Q5109" i="3" s="1"/>
  <c r="O5110" i="3"/>
  <c r="O5111" i="3"/>
  <c r="O5112" i="3"/>
  <c r="O5113" i="3"/>
  <c r="Q5113" i="3" s="1"/>
  <c r="O5114" i="3"/>
  <c r="Q5114" i="3" s="1"/>
  <c r="O5115" i="3"/>
  <c r="O5116" i="3"/>
  <c r="Q5116" i="3" s="1"/>
  <c r="O5117" i="3"/>
  <c r="Q5117" i="3" s="1"/>
  <c r="O5118" i="3"/>
  <c r="Q5118" i="3" s="1"/>
  <c r="O5119" i="3"/>
  <c r="O5120" i="3"/>
  <c r="O5121" i="3"/>
  <c r="O5122" i="3"/>
  <c r="O5123" i="3"/>
  <c r="Q5123" i="3" s="1"/>
  <c r="O5124" i="3"/>
  <c r="Q5124" i="3" s="1"/>
  <c r="O5125" i="3"/>
  <c r="O5126" i="3"/>
  <c r="Q5126" i="3" s="1"/>
  <c r="O5127" i="3"/>
  <c r="O5128" i="3"/>
  <c r="O5129" i="3"/>
  <c r="O5130" i="3"/>
  <c r="O5131" i="3"/>
  <c r="Q5131" i="3" s="1"/>
  <c r="O5132" i="3"/>
  <c r="Q5132" i="3" s="1"/>
  <c r="O5133" i="3"/>
  <c r="O5134" i="3"/>
  <c r="Q5134" i="3" s="1"/>
  <c r="O5135" i="3"/>
  <c r="O5136" i="3"/>
  <c r="Q5136" i="3" s="1"/>
  <c r="O5137" i="3"/>
  <c r="Q5137" i="3" s="1"/>
  <c r="O5138" i="3"/>
  <c r="Q5138" i="3" s="1"/>
  <c r="O5139" i="3"/>
  <c r="Q5139" i="3" s="1"/>
  <c r="O5140" i="3"/>
  <c r="O5141" i="3"/>
  <c r="O5142" i="3"/>
  <c r="Q5142" i="3" s="1"/>
  <c r="O5143" i="3"/>
  <c r="Q5143" i="3" s="1"/>
  <c r="O5144" i="3"/>
  <c r="O5145" i="3"/>
  <c r="Q5145" i="3" s="1"/>
  <c r="O5146" i="3"/>
  <c r="O5147" i="3"/>
  <c r="Q5147" i="3" s="1"/>
  <c r="O5148" i="3"/>
  <c r="Q5148" i="3" s="1"/>
  <c r="O5149" i="3"/>
  <c r="Q5149" i="3" s="1"/>
  <c r="O5150" i="3"/>
  <c r="Q5150" i="3" s="1"/>
  <c r="O5151" i="3"/>
  <c r="Q5151" i="3" s="1"/>
  <c r="O5152" i="3"/>
  <c r="O5153" i="3"/>
  <c r="Q5153" i="3" s="1"/>
  <c r="O5154" i="3"/>
  <c r="O5155" i="3"/>
  <c r="O5156" i="3"/>
  <c r="Q5156" i="3" s="1"/>
  <c r="O5157" i="3"/>
  <c r="Q5157" i="3" s="1"/>
  <c r="O5158" i="3"/>
  <c r="Q5158" i="3" s="1"/>
  <c r="O5159" i="3"/>
  <c r="O5160" i="3"/>
  <c r="Q5160" i="3" s="1"/>
  <c r="O5161" i="3"/>
  <c r="Q5161" i="3" s="1"/>
  <c r="O5162" i="3"/>
  <c r="Q5162" i="3" s="1"/>
  <c r="O5163" i="3"/>
  <c r="O5164" i="3"/>
  <c r="Q5164" i="3" s="1"/>
  <c r="O5165" i="3"/>
  <c r="Q5165" i="3" s="1"/>
  <c r="O5166" i="3"/>
  <c r="O5167" i="3"/>
  <c r="Q5167" i="3" s="1"/>
  <c r="O5168" i="3"/>
  <c r="O5169" i="3"/>
  <c r="O5170" i="3"/>
  <c r="O5171" i="3"/>
  <c r="O5172" i="3"/>
  <c r="O5173" i="3"/>
  <c r="Q5173" i="3" s="1"/>
  <c r="O5174" i="3"/>
  <c r="O5175" i="3"/>
  <c r="Q5175" i="3" s="1"/>
  <c r="O5176" i="3"/>
  <c r="O5177" i="3"/>
  <c r="Q5177" i="3" s="1"/>
  <c r="O5178" i="3"/>
  <c r="O5179" i="3"/>
  <c r="O5180" i="3"/>
  <c r="O5181" i="3"/>
  <c r="O5182" i="3"/>
  <c r="O5183" i="3"/>
  <c r="Q5183" i="3" s="1"/>
  <c r="O5184" i="3"/>
  <c r="O5185" i="3"/>
  <c r="Q5185" i="3" s="1"/>
  <c r="O5186" i="3"/>
  <c r="O5187" i="3"/>
  <c r="Q5187" i="3" s="1"/>
  <c r="O5188" i="3"/>
  <c r="Q5188" i="3" s="1"/>
  <c r="O5189" i="3"/>
  <c r="O5190" i="3"/>
  <c r="O5191" i="3"/>
  <c r="Q5191" i="3" s="1"/>
  <c r="O5192" i="3"/>
  <c r="O5193" i="3"/>
  <c r="O5194" i="3"/>
  <c r="O5195" i="3"/>
  <c r="Q5195" i="3" s="1"/>
  <c r="O5196" i="3"/>
  <c r="O5197" i="3"/>
  <c r="O5198" i="3"/>
  <c r="Q5198" i="3" s="1"/>
  <c r="O5199" i="3"/>
  <c r="Q5199" i="3" s="1"/>
  <c r="O5200" i="3"/>
  <c r="Q5200" i="3" s="1"/>
  <c r="O5201" i="3"/>
  <c r="Q5201" i="3" s="1"/>
  <c r="O5202" i="3"/>
  <c r="Q5202" i="3" s="1"/>
  <c r="O5203" i="3"/>
  <c r="O5204" i="3"/>
  <c r="Q5204" i="3" s="1"/>
  <c r="O5205" i="3"/>
  <c r="O5206" i="3"/>
  <c r="Q5206" i="3" s="1"/>
  <c r="O5207" i="3"/>
  <c r="Q5207" i="3" s="1"/>
  <c r="O5208" i="3"/>
  <c r="O5209" i="3"/>
  <c r="O5210" i="3"/>
  <c r="O5211" i="3"/>
  <c r="O5212" i="3"/>
  <c r="O5213" i="3"/>
  <c r="Q5213" i="3" s="1"/>
  <c r="O5214" i="3"/>
  <c r="O5215" i="3"/>
  <c r="Q5215" i="3" s="1"/>
  <c r="O5216" i="3"/>
  <c r="O5217" i="3"/>
  <c r="Q5217" i="3" s="1"/>
  <c r="O5218" i="3"/>
  <c r="O5219" i="3"/>
  <c r="Q5219" i="3" s="1"/>
  <c r="O5220" i="3"/>
  <c r="O5221" i="3"/>
  <c r="Q5221" i="3" s="1"/>
  <c r="O5222" i="3"/>
  <c r="Q5222" i="3" s="1"/>
  <c r="O5223" i="3"/>
  <c r="O5224" i="3"/>
  <c r="O5225" i="3"/>
  <c r="Q5225" i="3" s="1"/>
  <c r="O5226" i="3"/>
  <c r="O5227" i="3"/>
  <c r="Q5227" i="3" s="1"/>
  <c r="O5228" i="3"/>
  <c r="O5229" i="3"/>
  <c r="Q5229" i="3" s="1"/>
  <c r="O5230" i="3"/>
  <c r="O5231" i="3"/>
  <c r="O5232" i="3"/>
  <c r="Q5232" i="3" s="1"/>
  <c r="O5233" i="3"/>
  <c r="Q5233" i="3" s="1"/>
  <c r="O5234" i="3"/>
  <c r="Q5234" i="3" s="1"/>
  <c r="O5235" i="3"/>
  <c r="Q5235" i="3" s="1"/>
  <c r="O5236" i="3"/>
  <c r="Q5236" i="3" s="1"/>
  <c r="O5237" i="3"/>
  <c r="O5238" i="3"/>
  <c r="O5239" i="3"/>
  <c r="Q5239" i="3" s="1"/>
  <c r="O5240" i="3"/>
  <c r="Q5240" i="3" s="1"/>
  <c r="O5241" i="3"/>
  <c r="Q5241" i="3" s="1"/>
  <c r="O5242" i="3"/>
  <c r="Q5242" i="3" s="1"/>
  <c r="O5243" i="3"/>
  <c r="O5244" i="3"/>
  <c r="Q5244" i="3" s="1"/>
  <c r="O5245" i="3"/>
  <c r="O5246" i="3"/>
  <c r="O5247" i="3"/>
  <c r="Q5247" i="3" s="1"/>
  <c r="O5248" i="3"/>
  <c r="O5249" i="3"/>
  <c r="O5250" i="3"/>
  <c r="Q5250" i="3" s="1"/>
  <c r="O5251" i="3"/>
  <c r="Q5251" i="3" s="1"/>
  <c r="O5252" i="3"/>
  <c r="Q5252" i="3" s="1"/>
  <c r="O5253" i="3"/>
  <c r="O5254" i="3"/>
  <c r="Q5254" i="3" s="1"/>
  <c r="O5255" i="3"/>
  <c r="O5256" i="3"/>
  <c r="O5257" i="3"/>
  <c r="Q5257" i="3" s="1"/>
  <c r="O5258" i="3"/>
  <c r="O5259" i="3"/>
  <c r="Q5259" i="3" s="1"/>
  <c r="O5260" i="3"/>
  <c r="O5261" i="3"/>
  <c r="O5262" i="3"/>
  <c r="Q5262" i="3" s="1"/>
  <c r="O5263" i="3"/>
  <c r="O5264" i="3"/>
  <c r="Q5264" i="3" s="1"/>
  <c r="O5265" i="3"/>
  <c r="Q5265" i="3" s="1"/>
  <c r="O5266" i="3"/>
  <c r="Q5266" i="3" s="1"/>
  <c r="O5267" i="3"/>
  <c r="O5268" i="3"/>
  <c r="O5269" i="3"/>
  <c r="Q5269" i="3" s="1"/>
  <c r="O5270" i="3"/>
  <c r="O5271" i="3"/>
  <c r="Q5271" i="3" s="1"/>
  <c r="O5272" i="3"/>
  <c r="O5273" i="3"/>
  <c r="Q5273" i="3" s="1"/>
  <c r="O5274" i="3"/>
  <c r="Q5274" i="3" s="1"/>
  <c r="O5275" i="3"/>
  <c r="O5276" i="3"/>
  <c r="Q5276" i="3" s="1"/>
  <c r="O5277" i="3"/>
  <c r="Q5277" i="3" s="1"/>
  <c r="O5278" i="3"/>
  <c r="O5279" i="3"/>
  <c r="O5280" i="3"/>
  <c r="O5281" i="3"/>
  <c r="Q5281" i="3" s="1"/>
  <c r="O5282" i="3"/>
  <c r="O5283" i="3"/>
  <c r="O5284" i="3"/>
  <c r="O5285" i="3"/>
  <c r="O5286" i="3"/>
  <c r="Q5286" i="3" s="1"/>
  <c r="O5287" i="3"/>
  <c r="O5288" i="3"/>
  <c r="Q5288" i="3" s="1"/>
  <c r="O5289" i="3"/>
  <c r="Q5289" i="3" s="1"/>
  <c r="O5290" i="3"/>
  <c r="O5291" i="3"/>
  <c r="Q5291" i="3" s="1"/>
  <c r="O5292" i="3"/>
  <c r="O5293" i="3"/>
  <c r="O5294" i="3"/>
  <c r="Q5294" i="3" s="1"/>
  <c r="O5295" i="3"/>
  <c r="O5296" i="3"/>
  <c r="Q5296" i="3" s="1"/>
  <c r="O5297" i="3"/>
  <c r="O5298" i="3"/>
  <c r="Q5298" i="3" s="1"/>
  <c r="O5299" i="3"/>
  <c r="O5300" i="3"/>
  <c r="Q5300" i="3" s="1"/>
  <c r="O5301" i="3"/>
  <c r="O5302" i="3"/>
  <c r="O5303" i="3"/>
  <c r="O5304" i="3"/>
  <c r="O5305" i="3"/>
  <c r="O5306" i="3"/>
  <c r="O5307" i="3"/>
  <c r="O5308" i="3"/>
  <c r="Q5308" i="3" s="1"/>
  <c r="O5309" i="3"/>
  <c r="O5310" i="3"/>
  <c r="Q5310" i="3" s="1"/>
  <c r="O5311" i="3"/>
  <c r="O5312" i="3"/>
  <c r="Q5312" i="3" s="1"/>
  <c r="O5313" i="3"/>
  <c r="Q5313" i="3" s="1"/>
  <c r="O5314" i="3"/>
  <c r="Q5314" i="3" s="1"/>
  <c r="O5315" i="3"/>
  <c r="O5316" i="3"/>
  <c r="O5317" i="3"/>
  <c r="O5318" i="3"/>
  <c r="O5319" i="3"/>
  <c r="Q5319" i="3" s="1"/>
  <c r="O5320" i="3"/>
  <c r="O5321" i="3"/>
  <c r="O5322" i="3"/>
  <c r="Q5322" i="3" s="1"/>
  <c r="O5323" i="3"/>
  <c r="O5324" i="3"/>
  <c r="Q5324" i="3" s="1"/>
  <c r="O5325" i="3"/>
  <c r="Q5325" i="3" s="1"/>
  <c r="O5326" i="3"/>
  <c r="Q5326" i="3" s="1"/>
  <c r="O5327" i="3"/>
  <c r="O5328" i="3"/>
  <c r="O5329" i="3"/>
  <c r="Q5329" i="3" s="1"/>
  <c r="O5330" i="3"/>
  <c r="Q5330" i="3" s="1"/>
  <c r="O5331" i="3"/>
  <c r="O5332" i="3"/>
  <c r="O5333" i="3"/>
  <c r="O5334" i="3"/>
  <c r="Q5334" i="3" s="1"/>
  <c r="O5335" i="3"/>
  <c r="O5336" i="3"/>
  <c r="Q5336" i="3" s="1"/>
  <c r="O5337" i="3"/>
  <c r="Q5337" i="3" s="1"/>
  <c r="O5338" i="3"/>
  <c r="O5339" i="3"/>
  <c r="O5340" i="3"/>
  <c r="Q5340" i="3" s="1"/>
  <c r="O5341" i="3"/>
  <c r="O5342" i="3"/>
  <c r="Q5342" i="3" s="1"/>
  <c r="O5343" i="3"/>
  <c r="O5344" i="3"/>
  <c r="Q5344" i="3" s="1"/>
  <c r="O5345" i="3"/>
  <c r="O5346" i="3"/>
  <c r="O5347" i="3"/>
  <c r="O5348" i="3"/>
  <c r="O5349" i="3"/>
  <c r="Q5349" i="3" s="1"/>
  <c r="O5350" i="3"/>
  <c r="Q5350" i="3" s="1"/>
  <c r="O5351" i="3"/>
  <c r="Q5351" i="3" s="1"/>
  <c r="O5352" i="3"/>
  <c r="O5353" i="3"/>
  <c r="O5354" i="3"/>
  <c r="O5355" i="3"/>
  <c r="O5356" i="3"/>
  <c r="Q5356" i="3" s="1"/>
  <c r="O5357" i="3"/>
  <c r="O5358" i="3"/>
  <c r="O5359" i="3"/>
  <c r="O5360" i="3"/>
  <c r="O5361" i="3"/>
  <c r="O5362" i="3"/>
  <c r="Q5362" i="3" s="1"/>
  <c r="O5363" i="3"/>
  <c r="Q5363" i="3" s="1"/>
  <c r="O5364" i="3"/>
  <c r="Q5364" i="3" s="1"/>
  <c r="O5365" i="3"/>
  <c r="Q5365" i="3" s="1"/>
  <c r="O5366" i="3"/>
  <c r="O5367" i="3"/>
  <c r="O5368" i="3"/>
  <c r="O5369" i="3"/>
  <c r="Q5369" i="3" s="1"/>
  <c r="O5370" i="3"/>
  <c r="O5371" i="3"/>
  <c r="O5372" i="3"/>
  <c r="Q5372" i="3" s="1"/>
  <c r="O5373" i="3"/>
  <c r="Q5373" i="3" s="1"/>
  <c r="O5374" i="3"/>
  <c r="Q5374" i="3" s="1"/>
  <c r="O5375" i="3"/>
  <c r="O5376" i="3"/>
  <c r="O5377" i="3"/>
  <c r="O5378" i="3"/>
  <c r="Q5378" i="3" s="1"/>
  <c r="O5379" i="3"/>
  <c r="Q5379" i="3" s="1"/>
  <c r="O5380" i="3"/>
  <c r="Q5380" i="3" s="1"/>
  <c r="O5381" i="3"/>
  <c r="Q5381" i="3" s="1"/>
  <c r="O5382" i="3"/>
  <c r="O5383" i="3"/>
  <c r="O5384" i="3"/>
  <c r="O5385" i="3"/>
  <c r="Q5385" i="3" s="1"/>
  <c r="O5386" i="3"/>
  <c r="O5387" i="3"/>
  <c r="O5388" i="3"/>
  <c r="Q5388" i="3" s="1"/>
  <c r="O5389" i="3"/>
  <c r="O5390" i="3"/>
  <c r="Q5390" i="3" s="1"/>
  <c r="O5391" i="3"/>
  <c r="O5392" i="3"/>
  <c r="Q5392" i="3" s="1"/>
  <c r="O5393" i="3"/>
  <c r="O5394" i="3"/>
  <c r="O5395" i="3"/>
  <c r="Q5395" i="3" s="1"/>
  <c r="O5396" i="3"/>
  <c r="Q5396" i="3" s="1"/>
  <c r="O5397" i="3"/>
  <c r="Q5397" i="3" s="1"/>
  <c r="O5398" i="3"/>
  <c r="Q5398" i="3" s="1"/>
  <c r="O5399" i="3"/>
  <c r="Q5399" i="3" s="1"/>
  <c r="O5400" i="3"/>
  <c r="O5401" i="3"/>
  <c r="O5402" i="3"/>
  <c r="O5403" i="3"/>
  <c r="O5404" i="3"/>
  <c r="Q5404" i="3" s="1"/>
  <c r="O5405" i="3"/>
  <c r="Q5405" i="3" s="1"/>
  <c r="O5406" i="3"/>
  <c r="Q5406" i="3" s="1"/>
  <c r="O5407" i="3"/>
  <c r="O5408" i="3"/>
  <c r="O5409" i="3"/>
  <c r="Q5409" i="3" s="1"/>
  <c r="O5410" i="3"/>
  <c r="O5411" i="3"/>
  <c r="O5412" i="3"/>
  <c r="O5413" i="3"/>
  <c r="Q5413" i="3" s="1"/>
  <c r="O5414" i="3"/>
  <c r="O5415" i="3"/>
  <c r="Q5415" i="3" s="1"/>
  <c r="O5416" i="3"/>
  <c r="O5417" i="3"/>
  <c r="Q5417" i="3" s="1"/>
  <c r="O5418" i="3"/>
  <c r="Q5418" i="3" s="1"/>
  <c r="O5419" i="3"/>
  <c r="O5420" i="3"/>
  <c r="Q5420" i="3" s="1"/>
  <c r="O5421" i="3"/>
  <c r="Q5421" i="3" s="1"/>
  <c r="O5422" i="3"/>
  <c r="O5423" i="3"/>
  <c r="O5424" i="3"/>
  <c r="O5425" i="3"/>
  <c r="Q5425" i="3" s="1"/>
  <c r="O5426" i="3"/>
  <c r="O5427" i="3"/>
  <c r="O5428" i="3"/>
  <c r="Q5428" i="3" s="1"/>
  <c r="O5429" i="3"/>
  <c r="O5430" i="3"/>
  <c r="Q5430" i="3" s="1"/>
  <c r="O5431" i="3"/>
  <c r="O5432" i="3"/>
  <c r="Q5432" i="3" s="1"/>
  <c r="O5433" i="3"/>
  <c r="O5434" i="3"/>
  <c r="Q5434" i="3" s="1"/>
  <c r="O5435" i="3"/>
  <c r="O5436" i="3"/>
  <c r="Q5436" i="3" s="1"/>
  <c r="O5437" i="3"/>
  <c r="Q5437" i="3" s="1"/>
  <c r="O5438" i="3"/>
  <c r="O5439" i="3"/>
  <c r="O5440" i="3"/>
  <c r="Q5440" i="3" s="1"/>
  <c r="O5441" i="3"/>
  <c r="O5442" i="3"/>
  <c r="Q5442" i="3" s="1"/>
  <c r="O5443" i="3"/>
  <c r="O5444" i="3"/>
  <c r="O5445" i="3"/>
  <c r="O5446" i="3"/>
  <c r="Q5446" i="3" s="1"/>
  <c r="O5447" i="3"/>
  <c r="O5448" i="3"/>
  <c r="O5449" i="3"/>
  <c r="Q5449" i="3" s="1"/>
  <c r="O5450" i="3"/>
  <c r="O5451" i="3"/>
  <c r="O5452" i="3"/>
  <c r="Q5452" i="3" s="1"/>
  <c r="O5453" i="3"/>
  <c r="Q5453" i="3" s="1"/>
  <c r="O5454" i="3"/>
  <c r="Q5454" i="3" s="1"/>
  <c r="O5455" i="3"/>
  <c r="O5456" i="3"/>
  <c r="O5457" i="3"/>
  <c r="O5458" i="3"/>
  <c r="O5459" i="3"/>
  <c r="O5460" i="3"/>
  <c r="Q5460" i="3" s="1"/>
  <c r="O5461" i="3"/>
  <c r="O5462" i="3"/>
  <c r="O5463" i="3"/>
  <c r="O5464" i="3"/>
  <c r="O5465" i="3"/>
  <c r="O5466" i="3"/>
  <c r="O5467" i="3"/>
  <c r="Q5467" i="3" s="1"/>
  <c r="O5468" i="3"/>
  <c r="Q5468" i="3" s="1"/>
  <c r="O5469" i="3"/>
  <c r="Q5469" i="3" s="1"/>
  <c r="O5470" i="3"/>
  <c r="Q5470" i="3" s="1"/>
  <c r="O5471" i="3"/>
  <c r="Q5471" i="3" s="1"/>
  <c r="O5472" i="3"/>
  <c r="O5473" i="3"/>
  <c r="Q5473" i="3" s="1"/>
  <c r="O5474" i="3"/>
  <c r="O5475" i="3"/>
  <c r="O5476" i="3"/>
  <c r="O5477" i="3"/>
  <c r="Q5477" i="3" s="1"/>
  <c r="O5478" i="3"/>
  <c r="O5479" i="3"/>
  <c r="Q5479" i="3" s="1"/>
  <c r="O5480" i="3"/>
  <c r="O5481" i="3"/>
  <c r="O5482" i="3"/>
  <c r="Q5482" i="3" s="1"/>
  <c r="O5483" i="3"/>
  <c r="O5484" i="3"/>
  <c r="Q5484" i="3" s="1"/>
  <c r="O5485" i="3"/>
  <c r="O5486" i="3"/>
  <c r="O5487" i="3"/>
  <c r="Q5487" i="3" s="1"/>
  <c r="O5488" i="3"/>
  <c r="Q5488" i="3" s="1"/>
  <c r="O5489" i="3"/>
  <c r="Q5489" i="3" s="1"/>
  <c r="O5490" i="3"/>
  <c r="Q5490" i="3" s="1"/>
  <c r="O5491" i="3"/>
  <c r="O5492" i="3"/>
  <c r="Q5492" i="3" s="1"/>
  <c r="O5493" i="3"/>
  <c r="Q5493" i="3" s="1"/>
  <c r="O5494" i="3"/>
  <c r="O5495" i="3"/>
  <c r="Q5495" i="3" s="1"/>
  <c r="O5496" i="3"/>
  <c r="O5497" i="3"/>
  <c r="O5498" i="3"/>
  <c r="O5499" i="3"/>
  <c r="Q5499" i="3" s="1"/>
  <c r="O5500" i="3"/>
  <c r="Q5500" i="3" s="1"/>
  <c r="O5501" i="3"/>
  <c r="O5502" i="3"/>
  <c r="Q5502" i="3" s="1"/>
  <c r="O5503" i="3"/>
  <c r="O5504" i="3"/>
  <c r="O5505" i="3"/>
  <c r="Q5505" i="3" s="1"/>
  <c r="O5506" i="3"/>
  <c r="Q5506" i="3" s="1"/>
  <c r="O5507" i="3"/>
  <c r="Q5507" i="3" s="1"/>
  <c r="O5508" i="3"/>
  <c r="Q5508" i="3" s="1"/>
  <c r="O5509" i="3"/>
  <c r="O5510" i="3"/>
  <c r="Q5510" i="3" s="1"/>
  <c r="O5511" i="3"/>
  <c r="Q5511" i="3" s="1"/>
  <c r="O5512" i="3"/>
  <c r="Q5512" i="3" s="1"/>
  <c r="O5513" i="3"/>
  <c r="Q5513" i="3" s="1"/>
  <c r="O5514" i="3"/>
  <c r="Q5514" i="3" s="1"/>
  <c r="O5515" i="3"/>
  <c r="O5516" i="3"/>
  <c r="Q5516" i="3" s="1"/>
  <c r="O5517" i="3"/>
  <c r="O5518" i="3"/>
  <c r="O5519" i="3"/>
  <c r="O5520" i="3"/>
  <c r="Q5520" i="3" s="1"/>
  <c r="O5521" i="3"/>
  <c r="O5522" i="3"/>
  <c r="Q5522" i="3" s="1"/>
  <c r="O5523" i="3"/>
  <c r="Q5523" i="3" s="1"/>
  <c r="O5524" i="3"/>
  <c r="Q5524" i="3" s="1"/>
  <c r="O5525" i="3"/>
  <c r="Q5525" i="3" s="1"/>
  <c r="O5526" i="3"/>
  <c r="Q5526" i="3" s="1"/>
  <c r="O5527" i="3"/>
  <c r="O5528" i="3"/>
  <c r="Q5528" i="3" s="1"/>
  <c r="O5529" i="3"/>
  <c r="Q5529" i="3" s="1"/>
  <c r="O5530" i="3"/>
  <c r="Q5530" i="3" s="1"/>
  <c r="O5531" i="3"/>
  <c r="O5532" i="3"/>
  <c r="O5533" i="3"/>
  <c r="Q5533" i="3" s="1"/>
  <c r="O5534" i="3"/>
  <c r="Q5534" i="3" s="1"/>
  <c r="O5535" i="3"/>
  <c r="Q5535" i="3" s="1"/>
  <c r="O5536" i="3"/>
  <c r="Q5536" i="3" s="1"/>
  <c r="O5537" i="3"/>
  <c r="O5538" i="3"/>
  <c r="O5539" i="3"/>
  <c r="Q5539" i="3" s="1"/>
  <c r="O5540" i="3"/>
  <c r="Q5540" i="3" s="1"/>
  <c r="O5541" i="3"/>
  <c r="Q5541" i="3" s="1"/>
  <c r="O5542" i="3"/>
  <c r="O5543" i="3"/>
  <c r="Q5543" i="3" s="1"/>
  <c r="O5544" i="3"/>
  <c r="O5545" i="3"/>
  <c r="Q5545" i="3" s="1"/>
  <c r="O5546" i="3"/>
  <c r="O5547" i="3"/>
  <c r="O5548" i="3"/>
  <c r="Q5548" i="3" s="1"/>
  <c r="O5549" i="3"/>
  <c r="Q5549" i="3" s="1"/>
  <c r="O5550" i="3"/>
  <c r="O5551" i="3"/>
  <c r="Q5551" i="3" s="1"/>
  <c r="O5552" i="3"/>
  <c r="O5553" i="3"/>
  <c r="Q5553" i="3" s="1"/>
  <c r="O5554" i="3"/>
  <c r="O5555" i="3"/>
  <c r="Q5555" i="3" s="1"/>
  <c r="O5556" i="3"/>
  <c r="O5557" i="3"/>
  <c r="O5558" i="3"/>
  <c r="O5559" i="3"/>
  <c r="O5560" i="3"/>
  <c r="O5561" i="3"/>
  <c r="O5562" i="3"/>
  <c r="O5563" i="3"/>
  <c r="O5564" i="3"/>
  <c r="Q5564" i="3" s="1"/>
  <c r="O5565" i="3"/>
  <c r="O5566" i="3"/>
  <c r="Q5566" i="3" s="1"/>
  <c r="O5567" i="3"/>
  <c r="O5568" i="3"/>
  <c r="O5569" i="3"/>
  <c r="Q5569" i="3" s="1"/>
  <c r="O5570" i="3"/>
  <c r="Q5570" i="3" s="1"/>
  <c r="O5571" i="3"/>
  <c r="Q5571" i="3" s="1"/>
  <c r="O5572" i="3"/>
  <c r="O5573" i="3"/>
  <c r="O5574" i="3"/>
  <c r="O5575" i="3"/>
  <c r="Q5575" i="3" s="1"/>
  <c r="O5576" i="3"/>
  <c r="Q5576" i="3" s="1"/>
  <c r="O5577" i="3"/>
  <c r="Q5577" i="3" s="1"/>
  <c r="O5578" i="3"/>
  <c r="O5579" i="3"/>
  <c r="Q5579" i="3" s="1"/>
  <c r="O5580" i="3"/>
  <c r="O5581" i="3"/>
  <c r="O5582" i="3"/>
  <c r="O5583" i="3"/>
  <c r="O5584" i="3"/>
  <c r="O5585" i="3"/>
  <c r="Q5585" i="3" s="1"/>
  <c r="O5586" i="3"/>
  <c r="O5587" i="3"/>
  <c r="O5588" i="3"/>
  <c r="Q5588" i="3" s="1"/>
  <c r="O5589" i="3"/>
  <c r="Q5589" i="3" s="1"/>
  <c r="O5590" i="3"/>
  <c r="Q5590" i="3" s="1"/>
  <c r="O5591" i="3"/>
  <c r="O5592" i="3"/>
  <c r="Q5592" i="3" s="1"/>
  <c r="O5593" i="3"/>
  <c r="O5594" i="3"/>
  <c r="O5595" i="3"/>
  <c r="O5596" i="3"/>
  <c r="Q5596" i="3" s="1"/>
  <c r="O5597" i="3"/>
  <c r="Q5597" i="3" s="1"/>
  <c r="O5598" i="3"/>
  <c r="O5599" i="3"/>
  <c r="Q5599" i="3" s="1"/>
  <c r="O5600" i="3"/>
  <c r="Q5600" i="3" s="1"/>
  <c r="O5601" i="3"/>
  <c r="O5602" i="3"/>
  <c r="O5603" i="3"/>
  <c r="O5604" i="3"/>
  <c r="O5605" i="3"/>
  <c r="Q5605" i="3" s="1"/>
  <c r="O5606" i="3"/>
  <c r="Q5606" i="3" s="1"/>
  <c r="O5607" i="3"/>
  <c r="Q5607" i="3" s="1"/>
  <c r="O5608" i="3"/>
  <c r="O5609" i="3"/>
  <c r="O5610" i="3"/>
  <c r="O5611" i="3"/>
  <c r="Q5611" i="3" s="1"/>
  <c r="O5612" i="3"/>
  <c r="O5613" i="3"/>
  <c r="O5614" i="3"/>
  <c r="O5615" i="3"/>
  <c r="O5616" i="3"/>
  <c r="Q5616" i="3" s="1"/>
  <c r="O5617" i="3"/>
  <c r="O5618" i="3"/>
  <c r="Q5618" i="3" s="1"/>
  <c r="O5619" i="3"/>
  <c r="Q5619" i="3" s="1"/>
  <c r="O5620" i="3"/>
  <c r="Q5620" i="3" s="1"/>
  <c r="O5621" i="3"/>
  <c r="Q5621" i="3" s="1"/>
  <c r="O5622" i="3"/>
  <c r="O5623" i="3"/>
  <c r="Q5623" i="3" s="1"/>
  <c r="O5624" i="3"/>
  <c r="Q5624" i="3" s="1"/>
  <c r="O5625" i="3"/>
  <c r="O5626" i="3"/>
  <c r="Q5626" i="3" s="1"/>
  <c r="O5627" i="3"/>
  <c r="O5628" i="3"/>
  <c r="O5629" i="3"/>
  <c r="O5630" i="3"/>
  <c r="O5631" i="3"/>
  <c r="O5632" i="3"/>
  <c r="O5633" i="3"/>
  <c r="O5634" i="3"/>
  <c r="O5635" i="3"/>
  <c r="O5636" i="3"/>
  <c r="Q5636" i="3" s="1"/>
  <c r="O5637" i="3"/>
  <c r="O5638" i="3"/>
  <c r="Q5638" i="3" s="1"/>
  <c r="O5639" i="3"/>
  <c r="O5640" i="3"/>
  <c r="Q5640" i="3" s="1"/>
  <c r="O5641" i="3"/>
  <c r="O5642" i="3"/>
  <c r="Q5642" i="3" s="1"/>
  <c r="O5643" i="3"/>
  <c r="O5644" i="3"/>
  <c r="Q5644" i="3" s="1"/>
  <c r="O5645" i="3"/>
  <c r="O5646" i="3"/>
  <c r="O5647" i="3"/>
  <c r="O5648" i="3"/>
  <c r="O5649" i="3"/>
  <c r="Q5649" i="3" s="1"/>
  <c r="O5650" i="3"/>
  <c r="O5651" i="3"/>
  <c r="O5652" i="3"/>
  <c r="Q5652" i="3" s="1"/>
  <c r="O5653" i="3"/>
  <c r="O5654" i="3"/>
  <c r="Q5654" i="3" s="1"/>
  <c r="O5655" i="3"/>
  <c r="O5656" i="3"/>
  <c r="Q5656" i="3" s="1"/>
  <c r="O5657" i="3"/>
  <c r="Q5657" i="3" s="1"/>
  <c r="O5658" i="3"/>
  <c r="O5659" i="3"/>
  <c r="Q5659" i="3" s="1"/>
  <c r="O5660" i="3"/>
  <c r="Q5660" i="3" s="1"/>
  <c r="O5661" i="3"/>
  <c r="O5662" i="3"/>
  <c r="O5663" i="3"/>
  <c r="O5664" i="3"/>
  <c r="O5665" i="3"/>
  <c r="Q5665" i="3" s="1"/>
  <c r="O5666" i="3"/>
  <c r="Q5666" i="3" s="1"/>
  <c r="O5667" i="3"/>
  <c r="O5668" i="3"/>
  <c r="O5669" i="3"/>
  <c r="O5670" i="3"/>
  <c r="Q5670" i="3" s="1"/>
  <c r="O5671" i="3"/>
  <c r="Q5671" i="3" s="1"/>
  <c r="O5672" i="3"/>
  <c r="O5673" i="3"/>
  <c r="O5674" i="3"/>
  <c r="O5675" i="3"/>
  <c r="O5676" i="3"/>
  <c r="Q5676" i="3" s="1"/>
  <c r="O5677" i="3"/>
  <c r="O5678" i="3"/>
  <c r="O5679" i="3"/>
  <c r="O5680" i="3"/>
  <c r="O5681" i="3"/>
  <c r="Q5681" i="3" s="1"/>
  <c r="O5682" i="3"/>
  <c r="Q5682" i="3" s="1"/>
  <c r="O5683" i="3"/>
  <c r="O5684" i="3"/>
  <c r="Q5684" i="3" s="1"/>
  <c r="O5685" i="3"/>
  <c r="Q5685" i="3" s="1"/>
  <c r="O5686" i="3"/>
  <c r="O5687" i="3"/>
  <c r="O5688" i="3"/>
  <c r="Q5688" i="3" s="1"/>
  <c r="O5689" i="3"/>
  <c r="Q5689" i="3" s="1"/>
  <c r="O5690" i="3"/>
  <c r="Q5690" i="3" s="1"/>
  <c r="O5691" i="3"/>
  <c r="O5692" i="3"/>
  <c r="Q5692" i="3" s="1"/>
  <c r="O5693" i="3"/>
  <c r="O5694" i="3"/>
  <c r="O5695" i="3"/>
  <c r="O5696" i="3"/>
  <c r="O5697" i="3"/>
  <c r="Q5697" i="3" s="1"/>
  <c r="O5698" i="3"/>
  <c r="Q5698" i="3" s="1"/>
  <c r="O5699" i="3"/>
  <c r="Q5699" i="3" s="1"/>
  <c r="O5700" i="3"/>
  <c r="O5701" i="3"/>
  <c r="Q5701" i="3" s="1"/>
  <c r="O5702" i="3"/>
  <c r="O5703" i="3"/>
  <c r="O5704" i="3"/>
  <c r="O5705" i="3"/>
  <c r="O5706" i="3"/>
  <c r="Q5706" i="3" s="1"/>
  <c r="O5707" i="3"/>
  <c r="O5708" i="3"/>
  <c r="Q5708" i="3" s="1"/>
  <c r="O5709" i="3"/>
  <c r="Q5709" i="3" s="1"/>
  <c r="O5710" i="3"/>
  <c r="Q5710" i="3" s="1"/>
  <c r="O5711" i="3"/>
  <c r="Q5711" i="3" s="1"/>
  <c r="O5712" i="3"/>
  <c r="Q5712" i="3" s="1"/>
  <c r="O5713" i="3"/>
  <c r="O5714" i="3"/>
  <c r="Q5714" i="3" s="1"/>
  <c r="O5715" i="3"/>
  <c r="Q5715" i="3" s="1"/>
  <c r="O5716" i="3"/>
  <c r="Q5716" i="3" s="1"/>
  <c r="O5717" i="3"/>
  <c r="O5718" i="3"/>
  <c r="Q5718" i="3" s="1"/>
  <c r="O5719" i="3"/>
  <c r="Q5719" i="3" s="1"/>
  <c r="O5720" i="3"/>
  <c r="O5721" i="3"/>
  <c r="O5722" i="3"/>
  <c r="O5723" i="3"/>
  <c r="Q5723" i="3" s="1"/>
  <c r="O5724" i="3"/>
  <c r="O5725" i="3"/>
  <c r="Q5725" i="3" s="1"/>
  <c r="O5726" i="3"/>
  <c r="Q5726" i="3" s="1"/>
  <c r="O5727" i="3"/>
  <c r="Q5727" i="3" s="1"/>
  <c r="O5728" i="3"/>
  <c r="Q5728" i="3" s="1"/>
  <c r="O5729" i="3"/>
  <c r="O5730" i="3"/>
  <c r="O5731" i="3"/>
  <c r="O5732" i="3"/>
  <c r="Q5732" i="3" s="1"/>
  <c r="O5733" i="3"/>
  <c r="Q5733" i="3" s="1"/>
  <c r="O5734" i="3"/>
  <c r="O5735" i="3"/>
  <c r="O5736" i="3"/>
  <c r="Q5736" i="3" s="1"/>
  <c r="O5737" i="3"/>
  <c r="O5738" i="3"/>
  <c r="Q5738" i="3" s="1"/>
  <c r="O5739" i="3"/>
  <c r="Q5739" i="3" s="1"/>
  <c r="O5740" i="3"/>
  <c r="Q5740" i="3" s="1"/>
  <c r="O5741" i="3"/>
  <c r="O5742" i="3"/>
  <c r="O5743" i="3"/>
  <c r="Q5743" i="3" s="1"/>
  <c r="O5744" i="3"/>
  <c r="O5745" i="3"/>
  <c r="O5746" i="3"/>
  <c r="Q5746" i="3" s="1"/>
  <c r="O5747" i="3"/>
  <c r="O5748" i="3"/>
  <c r="O5749" i="3"/>
  <c r="O5750" i="3"/>
  <c r="Q5750" i="3" s="1"/>
  <c r="O5751" i="3"/>
  <c r="Q5751" i="3" s="1"/>
  <c r="O5752" i="3"/>
  <c r="O5753" i="3"/>
  <c r="O5754" i="3"/>
  <c r="Q5754" i="3" s="1"/>
  <c r="O5755" i="3"/>
  <c r="O5756" i="3"/>
  <c r="O5757" i="3"/>
  <c r="O5758" i="3"/>
  <c r="O5759" i="3"/>
  <c r="O5760" i="3"/>
  <c r="O5761" i="3"/>
  <c r="Q5761" i="3" s="1"/>
  <c r="O5762" i="3"/>
  <c r="O5763" i="3"/>
  <c r="O5764" i="3"/>
  <c r="O5765" i="3"/>
  <c r="Q5765" i="3" s="1"/>
  <c r="O5766" i="3"/>
  <c r="O5767" i="3"/>
  <c r="Q5767" i="3" s="1"/>
  <c r="O5768" i="3"/>
  <c r="Q5768" i="3" s="1"/>
  <c r="O5769" i="3"/>
  <c r="Q5769" i="3" s="1"/>
  <c r="O5770" i="3"/>
  <c r="Q5770" i="3" s="1"/>
  <c r="O5771" i="3"/>
  <c r="O5772" i="3"/>
  <c r="Q5772" i="3" s="1"/>
  <c r="O5773" i="3"/>
  <c r="Q5773" i="3" s="1"/>
  <c r="O5774" i="3"/>
  <c r="O5775" i="3"/>
  <c r="O5776" i="3"/>
  <c r="O5777" i="3"/>
  <c r="O5778" i="3"/>
  <c r="O5779" i="3"/>
  <c r="Q5779" i="3" s="1"/>
  <c r="O5780" i="3"/>
  <c r="Q5780" i="3" s="1"/>
  <c r="O5781" i="3"/>
  <c r="Q5781" i="3" s="1"/>
  <c r="O5782" i="3"/>
  <c r="O5783" i="3"/>
  <c r="O5784" i="3"/>
  <c r="O5785" i="3"/>
  <c r="O5786" i="3"/>
  <c r="O5787" i="3"/>
  <c r="O5788" i="3"/>
  <c r="O5789" i="3"/>
  <c r="Q5789" i="3" s="1"/>
  <c r="O5790" i="3"/>
  <c r="Q5790" i="3" s="1"/>
  <c r="O5791" i="3"/>
  <c r="O5792" i="3"/>
  <c r="Q5792" i="3" s="1"/>
  <c r="O5793" i="3"/>
  <c r="O5794" i="3"/>
  <c r="Q5794" i="3" s="1"/>
  <c r="O5795" i="3"/>
  <c r="O5796" i="3"/>
  <c r="O5797" i="3"/>
  <c r="O5798" i="3"/>
  <c r="Q5798" i="3" s="1"/>
  <c r="O5799" i="3"/>
  <c r="Q5799" i="3" s="1"/>
  <c r="O5800" i="3"/>
  <c r="Q5800" i="3" s="1"/>
  <c r="O5801" i="3"/>
  <c r="Q5801" i="3" s="1"/>
  <c r="O5802" i="3"/>
  <c r="O5803" i="3"/>
  <c r="Q5803" i="3" s="1"/>
  <c r="O5804" i="3"/>
  <c r="O5805" i="3"/>
  <c r="Q5805" i="3" s="1"/>
  <c r="O5806" i="3"/>
  <c r="O5807" i="3"/>
  <c r="O5808" i="3"/>
  <c r="O5809" i="3"/>
  <c r="O5810" i="3"/>
  <c r="O5811" i="3"/>
  <c r="Q5811" i="3" s="1"/>
  <c r="O5812" i="3"/>
  <c r="O5813" i="3"/>
  <c r="O5814" i="3"/>
  <c r="O5815" i="3"/>
  <c r="O5816" i="3"/>
  <c r="O5817" i="3"/>
  <c r="O5818" i="3"/>
  <c r="O5819" i="3"/>
  <c r="O5820" i="3"/>
  <c r="O5821" i="3"/>
  <c r="Q5821" i="3" s="1"/>
  <c r="O5822" i="3"/>
  <c r="Q5822" i="3" s="1"/>
  <c r="O5823" i="3"/>
  <c r="O5824" i="3"/>
  <c r="O5825" i="3"/>
  <c r="Q5825" i="3" s="1"/>
  <c r="O5826" i="3"/>
  <c r="Q5826" i="3" s="1"/>
  <c r="O5827" i="3"/>
  <c r="O5828" i="3"/>
  <c r="Q5828" i="3" s="1"/>
  <c r="O5829" i="3"/>
  <c r="Q5829" i="3" s="1"/>
  <c r="O5830" i="3"/>
  <c r="O5831" i="3"/>
  <c r="Q5831" i="3" s="1"/>
  <c r="O5832" i="3"/>
  <c r="O5833" i="3"/>
  <c r="O5834" i="3"/>
  <c r="O5835" i="3"/>
  <c r="Q5835" i="3" s="1"/>
  <c r="O5836" i="3"/>
  <c r="Q5836" i="3" s="1"/>
  <c r="O5837" i="3"/>
  <c r="Q5837" i="3" s="1"/>
  <c r="O5838" i="3"/>
  <c r="O5839" i="3"/>
  <c r="O5840" i="3"/>
  <c r="O5841" i="3"/>
  <c r="O5842" i="3"/>
  <c r="O5843" i="3"/>
  <c r="O5844" i="3"/>
  <c r="O5845" i="3"/>
  <c r="Q5845" i="3" s="1"/>
  <c r="O5846" i="3"/>
  <c r="Q5846" i="3" s="1"/>
  <c r="O5847" i="3"/>
  <c r="O5848" i="3"/>
  <c r="O5849" i="3"/>
  <c r="O5850" i="3"/>
  <c r="O5851" i="3"/>
  <c r="O5852" i="3"/>
  <c r="O5853" i="3"/>
  <c r="Q5853" i="3" s="1"/>
  <c r="O5854" i="3"/>
  <c r="Q5854" i="3" s="1"/>
  <c r="O5855" i="3"/>
  <c r="Q5855" i="3" s="1"/>
  <c r="O5856" i="3"/>
  <c r="O5857" i="3"/>
  <c r="Q5857" i="3" s="1"/>
  <c r="O5858" i="3"/>
  <c r="O5859" i="3"/>
  <c r="Q5859" i="3" s="1"/>
  <c r="O5860" i="3"/>
  <c r="O5861" i="3"/>
  <c r="Q5861" i="3" s="1"/>
  <c r="O5862" i="3"/>
  <c r="O5863" i="3"/>
  <c r="O5864" i="3"/>
  <c r="O5865" i="3"/>
  <c r="O5866" i="3"/>
  <c r="O5867" i="3"/>
  <c r="Q5867" i="3" s="1"/>
  <c r="O5868" i="3"/>
  <c r="O5869" i="3"/>
  <c r="Q5869" i="3" s="1"/>
  <c r="O5870" i="3"/>
  <c r="O5871" i="3"/>
  <c r="O5872" i="3"/>
  <c r="O5873" i="3"/>
  <c r="Q5873" i="3" s="1"/>
  <c r="O5874" i="3"/>
  <c r="O5875" i="3"/>
  <c r="Q5875" i="3" s="1"/>
  <c r="O5876" i="3"/>
  <c r="O5877" i="3"/>
  <c r="O5878" i="3"/>
  <c r="Q5878" i="3" s="1"/>
  <c r="O5879" i="3"/>
  <c r="O5880" i="3"/>
  <c r="O5881" i="3"/>
  <c r="Q5881" i="3" s="1"/>
  <c r="O5882" i="3"/>
  <c r="Q5882" i="3" s="1"/>
  <c r="O5883" i="3"/>
  <c r="Q5883" i="3" s="1"/>
  <c r="O5884" i="3"/>
  <c r="Q5884" i="3" s="1"/>
  <c r="O5885" i="3"/>
  <c r="O5886" i="3"/>
  <c r="O5887" i="3"/>
  <c r="O5888" i="3"/>
  <c r="O5889" i="3"/>
  <c r="Q5889" i="3" s="1"/>
  <c r="O5890" i="3"/>
  <c r="Q5890" i="3" s="1"/>
  <c r="O5891" i="3"/>
  <c r="Q5891" i="3" s="1"/>
  <c r="O5892" i="3"/>
  <c r="O5893" i="3"/>
  <c r="Q5893" i="3" s="1"/>
  <c r="O5894" i="3"/>
  <c r="Q5894" i="3" s="1"/>
  <c r="O5895" i="3"/>
  <c r="Q5895" i="3" s="1"/>
  <c r="O5896" i="3"/>
  <c r="O5897" i="3"/>
  <c r="O5898" i="3"/>
  <c r="Q5898" i="3" s="1"/>
  <c r="O5899" i="3"/>
  <c r="Q5899" i="3" s="1"/>
  <c r="O5900" i="3"/>
  <c r="O5901" i="3"/>
  <c r="O5902" i="3"/>
  <c r="O5903" i="3"/>
  <c r="O5904" i="3"/>
  <c r="O5905" i="3"/>
  <c r="O5906" i="3"/>
  <c r="O5907" i="3"/>
  <c r="Q5907" i="3" s="1"/>
  <c r="O5908" i="3"/>
  <c r="Q5908" i="3" s="1"/>
  <c r="O5909" i="3"/>
  <c r="Q5909" i="3" s="1"/>
  <c r="O5910" i="3"/>
  <c r="O5911" i="3"/>
  <c r="Q5911" i="3" s="1"/>
  <c r="O5912" i="3"/>
  <c r="O5913" i="3"/>
  <c r="O5914" i="3"/>
  <c r="Q5914" i="3" s="1"/>
  <c r="O5915" i="3"/>
  <c r="Q5915" i="3" s="1"/>
  <c r="O5916" i="3"/>
  <c r="Q5916" i="3" s="1"/>
  <c r="O5917" i="3"/>
  <c r="Q5917" i="3" s="1"/>
  <c r="O5918" i="3"/>
  <c r="Q5918" i="3" s="1"/>
  <c r="O5919" i="3"/>
  <c r="Q5919" i="3" s="1"/>
  <c r="O5920" i="3"/>
  <c r="Q5920" i="3" s="1"/>
  <c r="O5921" i="3"/>
  <c r="Q5921" i="3" s="1"/>
  <c r="O5922" i="3"/>
  <c r="O5923" i="3"/>
  <c r="O5924" i="3"/>
  <c r="O5925" i="3"/>
  <c r="O5926" i="3"/>
  <c r="O5927" i="3"/>
  <c r="Q5927" i="3" s="1"/>
  <c r="O5928" i="3"/>
  <c r="O5929" i="3"/>
  <c r="O5930" i="3"/>
  <c r="O5931" i="3"/>
  <c r="Q5931" i="3" s="1"/>
  <c r="O5932" i="3"/>
  <c r="Q5932" i="3" s="1"/>
  <c r="O5933" i="3"/>
  <c r="O5934" i="3"/>
  <c r="Q5934" i="3" s="1"/>
  <c r="O5935" i="3"/>
  <c r="O5936" i="3"/>
  <c r="O5937" i="3"/>
  <c r="O5938" i="3"/>
  <c r="Q5938" i="3" s="1"/>
  <c r="O5939" i="3"/>
  <c r="O5940" i="3"/>
  <c r="O5941" i="3"/>
  <c r="Q5941" i="3" s="1"/>
  <c r="O5942" i="3"/>
  <c r="Q5942" i="3" s="1"/>
  <c r="O5943" i="3"/>
  <c r="O5944" i="3"/>
  <c r="O5945" i="3"/>
  <c r="Q5945" i="3" s="1"/>
  <c r="O5946" i="3"/>
  <c r="O5947" i="3"/>
  <c r="Q5947" i="3" s="1"/>
  <c r="O5948" i="3"/>
  <c r="O5949" i="3"/>
  <c r="Q5949" i="3" s="1"/>
  <c r="O5950" i="3"/>
  <c r="O5951" i="3"/>
  <c r="O5952" i="3"/>
  <c r="O5953" i="3"/>
  <c r="Q5953" i="3" s="1"/>
  <c r="O5954" i="3"/>
  <c r="Q5954" i="3" s="1"/>
  <c r="O5955" i="3"/>
  <c r="O5956" i="3"/>
  <c r="O5957" i="3"/>
  <c r="O5958" i="3"/>
  <c r="O5959" i="3"/>
  <c r="Q5959" i="3" s="1"/>
  <c r="O5960" i="3"/>
  <c r="Q5960" i="3" s="1"/>
  <c r="O5961" i="3"/>
  <c r="O5962" i="3"/>
  <c r="O5963" i="3"/>
  <c r="O5964" i="3"/>
  <c r="O5965" i="3"/>
  <c r="Q5965" i="3" s="1"/>
  <c r="O5966" i="3"/>
  <c r="Q5966" i="3" s="1"/>
  <c r="O5967" i="3"/>
  <c r="Q5967" i="3" s="1"/>
  <c r="O5968" i="3"/>
  <c r="Q5968" i="3" s="1"/>
  <c r="O5969" i="3"/>
  <c r="O5970" i="3"/>
  <c r="Q5970" i="3" s="1"/>
  <c r="O5971" i="3"/>
  <c r="Q5971" i="3" s="1"/>
  <c r="O5972" i="3"/>
  <c r="Q5972" i="3" s="1"/>
  <c r="O5973" i="3"/>
  <c r="O5974" i="3"/>
  <c r="Q5974" i="3" s="1"/>
  <c r="O5975" i="3"/>
  <c r="Q5975" i="3" s="1"/>
  <c r="O5976" i="3"/>
  <c r="Q5976" i="3" s="1"/>
  <c r="O5977" i="3"/>
  <c r="O5978" i="3"/>
  <c r="O5979" i="3"/>
  <c r="O5980" i="3"/>
  <c r="O5981" i="3"/>
  <c r="Q5981" i="3" s="1"/>
  <c r="O5982" i="3"/>
  <c r="Q5982" i="3" s="1"/>
  <c r="O5983" i="3"/>
  <c r="O5984" i="3"/>
  <c r="Q5984" i="3" s="1"/>
  <c r="O5985" i="3"/>
  <c r="O5986" i="3"/>
  <c r="Q5986" i="3" s="1"/>
  <c r="O5987" i="3"/>
  <c r="O5988" i="3"/>
  <c r="O5989" i="3"/>
  <c r="O5990" i="3"/>
  <c r="O5991" i="3"/>
  <c r="Q5991" i="3" s="1"/>
  <c r="O5992" i="3"/>
  <c r="Q5992" i="3" s="1"/>
  <c r="O5993" i="3"/>
  <c r="O5994" i="3"/>
  <c r="O5995" i="3"/>
  <c r="O5996" i="3"/>
  <c r="O5997" i="3"/>
  <c r="O5998" i="3"/>
  <c r="O5999" i="3"/>
  <c r="Q5999" i="3" s="1"/>
  <c r="O6000" i="3"/>
  <c r="O6001" i="3"/>
  <c r="O6002" i="3"/>
  <c r="O6003" i="3"/>
  <c r="Q6003" i="3" s="1"/>
  <c r="O6004" i="3"/>
  <c r="O6005" i="3"/>
  <c r="O6006" i="3"/>
  <c r="O6007" i="3"/>
  <c r="O6008" i="3"/>
  <c r="O6009" i="3"/>
  <c r="Q6009" i="3" s="1"/>
  <c r="O6010" i="3"/>
  <c r="Q6010" i="3" s="1"/>
  <c r="O6011" i="3"/>
  <c r="Q6011" i="3" s="1"/>
  <c r="O6012" i="3"/>
  <c r="O6013" i="3"/>
  <c r="Q6013" i="3" s="1"/>
  <c r="O6014" i="3"/>
  <c r="Q6014" i="3" s="1"/>
  <c r="O6015" i="3"/>
  <c r="O6016" i="3"/>
  <c r="Q6016" i="3" s="1"/>
  <c r="O6017" i="3"/>
  <c r="Q6017" i="3" s="1"/>
  <c r="O6018" i="3"/>
  <c r="O6019" i="3"/>
  <c r="O6020" i="3"/>
  <c r="Q6020" i="3" s="1"/>
  <c r="O6021" i="3"/>
  <c r="Q6021" i="3" s="1"/>
  <c r="O6022" i="3"/>
  <c r="Q6022" i="3" s="1"/>
  <c r="O6023" i="3"/>
  <c r="O6024" i="3"/>
  <c r="Q6024" i="3" s="1"/>
  <c r="O6025" i="3"/>
  <c r="O6026" i="3"/>
  <c r="O6027" i="3"/>
  <c r="Q6027" i="3" s="1"/>
  <c r="O6028" i="3"/>
  <c r="O6029" i="3"/>
  <c r="O6030" i="3"/>
  <c r="O6031" i="3"/>
  <c r="O6032" i="3"/>
  <c r="O6033" i="3"/>
  <c r="O6034" i="3"/>
  <c r="O6035" i="3"/>
  <c r="O6036" i="3"/>
  <c r="O6037" i="3"/>
  <c r="Q6037" i="3" s="1"/>
  <c r="O6038" i="3"/>
  <c r="O6039" i="3"/>
  <c r="O6040" i="3"/>
  <c r="Q6040" i="3" s="1"/>
  <c r="O6041" i="3"/>
  <c r="O6042" i="3"/>
  <c r="O6043" i="3"/>
  <c r="Q6043" i="3" s="1"/>
  <c r="O6044" i="3"/>
  <c r="O6045" i="3"/>
  <c r="Q6045" i="3" s="1"/>
  <c r="O6046" i="3"/>
  <c r="O6047" i="3"/>
  <c r="O6048" i="3"/>
  <c r="Q6048" i="3" s="1"/>
  <c r="O6049" i="3"/>
  <c r="Q6049" i="3" s="1"/>
  <c r="O6050" i="3"/>
  <c r="O6051" i="3"/>
  <c r="Q6051" i="3" s="1"/>
  <c r="O6052" i="3"/>
  <c r="Q6052" i="3" s="1"/>
  <c r="O6053" i="3"/>
  <c r="Q6053" i="3" s="1"/>
  <c r="O6054" i="3"/>
  <c r="Q6054" i="3" s="1"/>
  <c r="O6055" i="3"/>
  <c r="Q6055" i="3" s="1"/>
  <c r="O6056" i="3"/>
  <c r="O6057" i="3"/>
  <c r="O6058" i="3"/>
  <c r="Q6058" i="3" s="1"/>
  <c r="O6059" i="3"/>
  <c r="Q6059" i="3" s="1"/>
  <c r="O6060" i="3"/>
  <c r="Q6060" i="3" s="1"/>
  <c r="O6061" i="3"/>
  <c r="O6062" i="3"/>
  <c r="O6063" i="3"/>
  <c r="Q6063" i="3" s="1"/>
  <c r="O6064" i="3"/>
  <c r="O6065" i="3"/>
  <c r="Q6065" i="3" s="1"/>
  <c r="O6066" i="3"/>
  <c r="Q6066" i="3" s="1"/>
  <c r="O6067" i="3"/>
  <c r="O6068" i="3"/>
  <c r="Q6068" i="3" s="1"/>
  <c r="O6069" i="3"/>
  <c r="Q6069" i="3" s="1"/>
  <c r="O6070" i="3"/>
  <c r="O6071" i="3"/>
  <c r="O6072" i="3"/>
  <c r="O6073" i="3"/>
  <c r="Q6073" i="3" s="1"/>
  <c r="O6074" i="3"/>
  <c r="Q6074" i="3" s="1"/>
  <c r="O6075" i="3"/>
  <c r="O6076" i="3"/>
  <c r="O6077" i="3"/>
  <c r="O6078" i="3"/>
  <c r="O6079" i="3"/>
  <c r="Q6079" i="3" s="1"/>
  <c r="O6080" i="3"/>
  <c r="O6081" i="3"/>
  <c r="O6082" i="3"/>
  <c r="O6083" i="3"/>
  <c r="O6084" i="3"/>
  <c r="Q6084" i="3" s="1"/>
  <c r="O6085" i="3"/>
  <c r="Q6085" i="3" s="1"/>
  <c r="O6086" i="3"/>
  <c r="Q6086" i="3" s="1"/>
  <c r="O6087" i="3"/>
  <c r="O6088" i="3"/>
  <c r="O6089" i="3"/>
  <c r="O6090" i="3"/>
  <c r="O6091" i="3"/>
  <c r="Q6091" i="3" s="1"/>
  <c r="O6092" i="3"/>
  <c r="O6093" i="3"/>
  <c r="Q6093" i="3" s="1"/>
  <c r="O6094" i="3"/>
  <c r="Q6094" i="3" s="1"/>
  <c r="O6095" i="3"/>
  <c r="Q6095" i="3" s="1"/>
  <c r="O6096" i="3"/>
  <c r="O6097" i="3"/>
  <c r="Q6097" i="3" s="1"/>
  <c r="O6098" i="3"/>
  <c r="O6099" i="3"/>
  <c r="Q6099" i="3" s="1"/>
  <c r="O6100" i="3"/>
  <c r="Q6100" i="3" s="1"/>
  <c r="O6101" i="3"/>
  <c r="Q6101" i="3" s="1"/>
  <c r="O6102" i="3"/>
  <c r="Q6102" i="3" s="1"/>
  <c r="O6103" i="3"/>
  <c r="Q6103" i="3" s="1"/>
  <c r="O6104" i="3"/>
  <c r="Q6104" i="3" s="1"/>
  <c r="O6105" i="3"/>
  <c r="O6106" i="3"/>
  <c r="Q6106" i="3" s="1"/>
  <c r="O6107" i="3"/>
  <c r="Q6107" i="3" s="1"/>
  <c r="O6108" i="3"/>
  <c r="Q6108" i="3" s="1"/>
  <c r="O6109" i="3"/>
  <c r="O6110" i="3"/>
  <c r="Q6110" i="3" s="1"/>
  <c r="O6111" i="3"/>
  <c r="O6112" i="3"/>
  <c r="Q6112" i="3" s="1"/>
  <c r="O6113" i="3"/>
  <c r="O6114" i="3"/>
  <c r="O6115" i="3"/>
  <c r="Q6115" i="3" s="1"/>
  <c r="O6116" i="3"/>
  <c r="Q6116" i="3" s="1"/>
  <c r="O6117" i="3"/>
  <c r="Q6117" i="3" s="1"/>
  <c r="O6118" i="3"/>
  <c r="O6119" i="3"/>
  <c r="O6120" i="3"/>
  <c r="Q6120" i="3" s="1"/>
  <c r="O6121" i="3"/>
  <c r="O6122" i="3"/>
  <c r="O6123" i="3"/>
  <c r="O6124" i="3"/>
  <c r="O6125" i="3"/>
  <c r="O6126" i="3"/>
  <c r="Q6126" i="3" s="1"/>
  <c r="O6127" i="3"/>
  <c r="O6128" i="3"/>
  <c r="O6129" i="3"/>
  <c r="O6130" i="3"/>
  <c r="Q6130" i="3" s="1"/>
  <c r="O6131" i="3"/>
  <c r="O6132" i="3"/>
  <c r="Q6132" i="3" s="1"/>
  <c r="O6133" i="3"/>
  <c r="O6134" i="3"/>
  <c r="Q6134" i="3" s="1"/>
  <c r="O6135" i="3"/>
  <c r="Q6135" i="3" s="1"/>
  <c r="O6136" i="3"/>
  <c r="Q6136" i="3" s="1"/>
  <c r="O6137" i="3"/>
  <c r="Q6137" i="3" s="1"/>
  <c r="O6138" i="3"/>
  <c r="Q6138" i="3" s="1"/>
  <c r="O6139" i="3"/>
  <c r="O6140" i="3"/>
  <c r="Q6140" i="3" s="1"/>
  <c r="O6141" i="3"/>
  <c r="O6142" i="3"/>
  <c r="O6143" i="3"/>
  <c r="Q6143" i="3" s="1"/>
  <c r="O6144" i="3"/>
  <c r="Q6144" i="3" s="1"/>
  <c r="O6145" i="3"/>
  <c r="O6146" i="3"/>
  <c r="Q6146" i="3" s="1"/>
  <c r="O6147" i="3"/>
  <c r="O6148" i="3"/>
  <c r="O6149" i="3"/>
  <c r="O6150" i="3"/>
  <c r="Q6150" i="3" s="1"/>
  <c r="O6151" i="3"/>
  <c r="Q6151" i="3" s="1"/>
  <c r="O6152" i="3"/>
  <c r="O6153" i="3"/>
  <c r="Q6153" i="3" s="1"/>
  <c r="O6154" i="3"/>
  <c r="Q6154" i="3" s="1"/>
  <c r="O6155" i="3"/>
  <c r="O6156" i="3"/>
  <c r="O6157" i="3"/>
  <c r="O6158" i="3"/>
  <c r="Q6158" i="3" s="1"/>
  <c r="O6159" i="3"/>
  <c r="O6160" i="3"/>
  <c r="O6161" i="3"/>
  <c r="O6162" i="3"/>
  <c r="Q6162" i="3" s="1"/>
  <c r="O6163" i="3"/>
  <c r="O6164" i="3"/>
  <c r="O6165" i="3"/>
  <c r="Q6165" i="3" s="1"/>
  <c r="O6166" i="3"/>
  <c r="O6167" i="3"/>
  <c r="O6168" i="3"/>
  <c r="O6169" i="3"/>
  <c r="O6170" i="3"/>
  <c r="O6171" i="3"/>
  <c r="Q6171" i="3" s="1"/>
  <c r="O6172" i="3"/>
  <c r="Q6172" i="3" s="1"/>
  <c r="O6173" i="3"/>
  <c r="O6174" i="3"/>
  <c r="Q6174" i="3" s="1"/>
  <c r="O6175" i="3"/>
  <c r="Q6175" i="3" s="1"/>
  <c r="O6176" i="3"/>
  <c r="Q6176" i="3" s="1"/>
  <c r="O6177" i="3"/>
  <c r="O6178" i="3"/>
  <c r="O6179" i="3"/>
  <c r="O6180" i="3"/>
  <c r="O6181" i="3"/>
  <c r="O6182" i="3"/>
  <c r="O6183" i="3"/>
  <c r="O6184" i="3"/>
  <c r="O6185" i="3"/>
  <c r="O6186" i="3"/>
  <c r="O6187" i="3"/>
  <c r="Q6187" i="3" s="1"/>
  <c r="O6188" i="3"/>
  <c r="O6189" i="3"/>
  <c r="Q6189" i="3" s="1"/>
  <c r="O6190" i="3"/>
  <c r="O6191" i="3"/>
  <c r="Q6191" i="3" s="1"/>
  <c r="O6192" i="3"/>
  <c r="Q6192" i="3" s="1"/>
  <c r="O6193" i="3"/>
  <c r="Q6193" i="3" s="1"/>
  <c r="O6194" i="3"/>
  <c r="Q6194" i="3" s="1"/>
  <c r="O6195" i="3"/>
  <c r="Q6195" i="3" s="1"/>
  <c r="O6196" i="3"/>
  <c r="O6197" i="3"/>
  <c r="Q6197" i="3" s="1"/>
  <c r="O6198" i="3"/>
  <c r="O6199" i="3"/>
  <c r="Q6199" i="3" s="1"/>
  <c r="O6200" i="3"/>
  <c r="O6201" i="3"/>
  <c r="O6202" i="3"/>
  <c r="O6203" i="3"/>
  <c r="O6204" i="3"/>
  <c r="Q6204" i="3" s="1"/>
  <c r="O6205" i="3"/>
  <c r="Q6205" i="3" s="1"/>
  <c r="O6206" i="3"/>
  <c r="Q6206" i="3" s="1"/>
  <c r="O6207" i="3"/>
  <c r="O6208" i="3"/>
  <c r="O6209" i="3"/>
  <c r="O6210" i="3"/>
  <c r="Q6210" i="3" s="1"/>
  <c r="O6211" i="3"/>
  <c r="Q6211" i="3" s="1"/>
  <c r="O6212" i="3"/>
  <c r="O6213" i="3"/>
  <c r="Q6213" i="3" s="1"/>
  <c r="O6214" i="3"/>
  <c r="Q6214" i="3" s="1"/>
  <c r="O6215" i="3"/>
  <c r="O6216" i="3"/>
  <c r="O6217" i="3"/>
  <c r="Q6217" i="3" s="1"/>
  <c r="O6218" i="3"/>
  <c r="O6219" i="3"/>
  <c r="O6220" i="3"/>
  <c r="O6221" i="3"/>
  <c r="O6222" i="3"/>
  <c r="O6223" i="3"/>
  <c r="Q6223" i="3" s="1"/>
  <c r="O6224" i="3"/>
  <c r="O6225" i="3"/>
  <c r="Q6225" i="3" s="1"/>
  <c r="O6226" i="3"/>
  <c r="Q6226" i="3" s="1"/>
  <c r="O6227" i="3"/>
  <c r="Q6227" i="3" s="1"/>
  <c r="O6228" i="3"/>
  <c r="Q6228" i="3" s="1"/>
  <c r="O6229" i="3"/>
  <c r="Q6229" i="3" s="1"/>
  <c r="O6230" i="3"/>
  <c r="Q6230" i="3" s="1"/>
  <c r="O6231" i="3"/>
  <c r="Q6231" i="3" s="1"/>
  <c r="O6232" i="3"/>
  <c r="Q6232" i="3" s="1"/>
  <c r="O6233" i="3"/>
  <c r="Q6233" i="3" s="1"/>
  <c r="O6234" i="3"/>
  <c r="O6235" i="3"/>
  <c r="Q6235" i="3" s="1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Q6252" i="3" s="1"/>
  <c r="O6253" i="3"/>
  <c r="O6254" i="3"/>
  <c r="Q6254" i="3" s="1"/>
  <c r="O6255" i="3"/>
  <c r="Q6255" i="3" s="1"/>
  <c r="O6256" i="3"/>
  <c r="O6257" i="3"/>
  <c r="Q6257" i="3" s="1"/>
  <c r="O6258" i="3"/>
  <c r="Q6258" i="3" s="1"/>
  <c r="O6259" i="3"/>
  <c r="Q6259" i="3" s="1"/>
  <c r="O6260" i="3"/>
  <c r="O6261" i="3"/>
  <c r="O6262" i="3"/>
  <c r="Q6262" i="3" s="1"/>
  <c r="O6263" i="3"/>
  <c r="Q6263" i="3" s="1"/>
  <c r="O6264" i="3"/>
  <c r="Q6264" i="3" s="1"/>
  <c r="O6265" i="3"/>
  <c r="O6266" i="3"/>
  <c r="Q6266" i="3" s="1"/>
  <c r="O6267" i="3"/>
  <c r="O6268" i="3"/>
  <c r="O6269" i="3"/>
  <c r="O6270" i="3"/>
  <c r="O6271" i="3"/>
  <c r="O6272" i="3"/>
  <c r="O6273" i="3"/>
  <c r="O6274" i="3"/>
  <c r="Q6274" i="3" s="1"/>
  <c r="O6275" i="3"/>
  <c r="Q6275" i="3" s="1"/>
  <c r="O6276" i="3"/>
  <c r="O6277" i="3"/>
  <c r="O6278" i="3"/>
  <c r="Q6278" i="3" s="1"/>
  <c r="O6279" i="3"/>
  <c r="Q6279" i="3" s="1"/>
  <c r="O6280" i="3"/>
  <c r="Q6280" i="3" s="1"/>
  <c r="O6281" i="3"/>
  <c r="O6282" i="3"/>
  <c r="Q6282" i="3" s="1"/>
  <c r="O6283" i="3"/>
  <c r="O6284" i="3"/>
  <c r="Q6284" i="3" s="1"/>
  <c r="O6285" i="3"/>
  <c r="Q6285" i="3" s="1"/>
  <c r="O6286" i="3"/>
  <c r="Q6286" i="3" s="1"/>
  <c r="O6287" i="3"/>
  <c r="O6288" i="3"/>
  <c r="O6289" i="3"/>
  <c r="Q6289" i="3" s="1"/>
  <c r="O6290" i="3"/>
  <c r="Q6290" i="3" s="1"/>
  <c r="O6291" i="3"/>
  <c r="O6292" i="3"/>
  <c r="O6293" i="3"/>
  <c r="Q6293" i="3" s="1"/>
  <c r="O6294" i="3"/>
  <c r="O6295" i="3"/>
  <c r="O6296" i="3"/>
  <c r="Q6296" i="3" s="1"/>
  <c r="O6297" i="3"/>
  <c r="Q6297" i="3" s="1"/>
  <c r="O6298" i="3"/>
  <c r="O6299" i="3"/>
  <c r="O6300" i="3"/>
  <c r="Q6300" i="3" s="1"/>
  <c r="O6301" i="3"/>
  <c r="O6302" i="3"/>
  <c r="O6303" i="3"/>
  <c r="Q6303" i="3" s="1"/>
  <c r="O6304" i="3"/>
  <c r="O6305" i="3"/>
  <c r="O6306" i="3"/>
  <c r="Q6306" i="3" s="1"/>
  <c r="O6307" i="3"/>
  <c r="Q6307" i="3" s="1"/>
  <c r="O6308" i="3"/>
  <c r="O6309" i="3"/>
  <c r="Q6309" i="3" s="1"/>
  <c r="O6310" i="3"/>
  <c r="O6311" i="3"/>
  <c r="Q6311" i="3" s="1"/>
  <c r="O6312" i="3"/>
  <c r="O6313" i="3"/>
  <c r="O6314" i="3"/>
  <c r="Q6314" i="3" s="1"/>
  <c r="O6315" i="3"/>
  <c r="O6316" i="3"/>
  <c r="Q6316" i="3" s="1"/>
  <c r="O6317" i="3"/>
  <c r="O6318" i="3"/>
  <c r="O6319" i="3"/>
  <c r="Q6319" i="3" s="1"/>
  <c r="O6320" i="3"/>
  <c r="Q6320" i="3" s="1"/>
  <c r="O6321" i="3"/>
  <c r="O6322" i="3"/>
  <c r="O6323" i="3"/>
  <c r="O6324" i="3"/>
  <c r="Q6324" i="3" s="1"/>
  <c r="O6325" i="3"/>
  <c r="Q6325" i="3" s="1"/>
  <c r="O6326" i="3"/>
  <c r="Q6326" i="3" s="1"/>
  <c r="O6327" i="3"/>
  <c r="Q6327" i="3" s="1"/>
  <c r="O6328" i="3"/>
  <c r="O6329" i="3"/>
  <c r="O6330" i="3"/>
  <c r="Q6330" i="3" s="1"/>
  <c r="O6331" i="3"/>
  <c r="O6332" i="3"/>
  <c r="O6333" i="3"/>
  <c r="Q6333" i="3" s="1"/>
  <c r="O6334" i="3"/>
  <c r="Q6334" i="3" s="1"/>
  <c r="O6335" i="3"/>
  <c r="Q6335" i="3" s="1"/>
  <c r="O6336" i="3"/>
  <c r="Q6336" i="3" s="1"/>
  <c r="O6337" i="3"/>
  <c r="O6338" i="3"/>
  <c r="Q6338" i="3" s="1"/>
  <c r="O6339" i="3"/>
  <c r="Q6339" i="3" s="1"/>
  <c r="O6340" i="3"/>
  <c r="O6341" i="3"/>
  <c r="Q6341" i="3" s="1"/>
  <c r="O6342" i="3"/>
  <c r="O6343" i="3"/>
  <c r="Q6343" i="3" s="1"/>
  <c r="O6344" i="3"/>
  <c r="Q6344" i="3" s="1"/>
  <c r="O6345" i="3"/>
  <c r="Q6345" i="3" s="1"/>
  <c r="O6346" i="3"/>
  <c r="O6347" i="3"/>
  <c r="O6348" i="3"/>
  <c r="O6349" i="3"/>
  <c r="Q6349" i="3" s="1"/>
  <c r="O6350" i="3"/>
  <c r="Q6350" i="3" s="1"/>
  <c r="O6351" i="3"/>
  <c r="O6352" i="3"/>
  <c r="O6353" i="3"/>
  <c r="Q6353" i="3" s="1"/>
  <c r="O6354" i="3"/>
  <c r="O6355" i="3"/>
  <c r="Q6355" i="3" s="1"/>
  <c r="O6356" i="3"/>
  <c r="Q6356" i="3" s="1"/>
  <c r="O6357" i="3"/>
  <c r="O6358" i="3"/>
  <c r="O6359" i="3"/>
  <c r="Q6359" i="3" s="1"/>
  <c r="O6360" i="3"/>
  <c r="Q6360" i="3" s="1"/>
  <c r="O6361" i="3"/>
  <c r="O6362" i="3"/>
  <c r="O6363" i="3"/>
  <c r="Q6363" i="3" s="1"/>
  <c r="O6364" i="3"/>
  <c r="O6365" i="3"/>
  <c r="O6366" i="3"/>
  <c r="O6367" i="3"/>
  <c r="O6368" i="3"/>
  <c r="Q6368" i="3" s="1"/>
  <c r="O6369" i="3"/>
  <c r="O6370" i="3"/>
  <c r="O6371" i="3"/>
  <c r="O6372" i="3"/>
  <c r="O6373" i="3"/>
  <c r="O6374" i="3"/>
  <c r="O6375" i="3"/>
  <c r="Q6375" i="3" s="1"/>
  <c r="O6376" i="3"/>
  <c r="O6377" i="3"/>
  <c r="Q6377" i="3" s="1"/>
  <c r="O6378" i="3"/>
  <c r="O6379" i="3"/>
  <c r="O6380" i="3"/>
  <c r="O6381" i="3"/>
  <c r="O6382" i="3"/>
  <c r="Q6382" i="3" s="1"/>
  <c r="O6383" i="3"/>
  <c r="Q6383" i="3" s="1"/>
  <c r="O6384" i="3"/>
  <c r="O6385" i="3"/>
  <c r="Q6385" i="3" s="1"/>
  <c r="O6386" i="3"/>
  <c r="Q6386" i="3" s="1"/>
  <c r="O6387" i="3"/>
  <c r="O6388" i="3"/>
  <c r="Q6388" i="3" s="1"/>
  <c r="O6389" i="3"/>
  <c r="Q6389" i="3" s="1"/>
  <c r="O6390" i="3"/>
  <c r="O6391" i="3"/>
  <c r="O6392" i="3"/>
  <c r="Q6392" i="3" s="1"/>
  <c r="O6393" i="3"/>
  <c r="Q6393" i="3" s="1"/>
  <c r="O6394" i="3"/>
  <c r="Q6394" i="3" s="1"/>
  <c r="O6395" i="3"/>
  <c r="O6396" i="3"/>
  <c r="O6397" i="3"/>
  <c r="Q6397" i="3" s="1"/>
  <c r="O6398" i="3"/>
  <c r="O6399" i="3"/>
  <c r="O6400" i="3"/>
  <c r="O6401" i="3"/>
  <c r="O6402" i="3"/>
  <c r="O6403" i="3"/>
  <c r="Q6403" i="3" s="1"/>
  <c r="O6404" i="3"/>
  <c r="O6405" i="3"/>
  <c r="Q6405" i="3" s="1"/>
  <c r="O6406" i="3"/>
  <c r="Q6406" i="3" s="1"/>
  <c r="O6407" i="3"/>
  <c r="Q6407" i="3" s="1"/>
  <c r="O6408" i="3"/>
  <c r="Q6408" i="3" s="1"/>
  <c r="O6409" i="3"/>
  <c r="O6410" i="3"/>
  <c r="Q6410" i="3" s="1"/>
  <c r="O6411" i="3"/>
  <c r="Q6411" i="3" s="1"/>
  <c r="O6412" i="3"/>
  <c r="O6413" i="3"/>
  <c r="O6414" i="3"/>
  <c r="Q6414" i="3" s="1"/>
  <c r="O6415" i="3"/>
  <c r="O6416" i="3"/>
  <c r="O6417" i="3"/>
  <c r="O6418" i="3"/>
  <c r="O6419" i="3"/>
  <c r="O6420" i="3"/>
  <c r="Q6420" i="3" s="1"/>
  <c r="O6421" i="3"/>
  <c r="Q6421" i="3" s="1"/>
  <c r="O6422" i="3"/>
  <c r="O6423" i="3"/>
  <c r="O6424" i="3"/>
  <c r="Q6424" i="3" s="1"/>
  <c r="O6425" i="3"/>
  <c r="Q6425" i="3" s="1"/>
  <c r="O6426" i="3"/>
  <c r="O6427" i="3"/>
  <c r="O6428" i="3"/>
  <c r="O6429" i="3"/>
  <c r="O6430" i="3"/>
  <c r="O6431" i="3"/>
  <c r="O6432" i="3"/>
  <c r="Q6432" i="3" s="1"/>
  <c r="O6433" i="3"/>
  <c r="Q6433" i="3" s="1"/>
  <c r="O6434" i="3"/>
  <c r="O6435" i="3"/>
  <c r="Q6435" i="3" s="1"/>
  <c r="O6436" i="3"/>
  <c r="O6437" i="3"/>
  <c r="Q6437" i="3" s="1"/>
  <c r="O6438" i="3"/>
  <c r="O6439" i="3"/>
  <c r="O6440" i="3"/>
  <c r="Q6440" i="3" s="1"/>
  <c r="O6441" i="3"/>
  <c r="Q6441" i="3" s="1"/>
  <c r="O6442" i="3"/>
  <c r="Q6442" i="3" s="1"/>
  <c r="O6443" i="3"/>
  <c r="Q6443" i="3" s="1"/>
  <c r="O6444" i="3"/>
  <c r="O6445" i="3"/>
  <c r="Q6445" i="3" s="1"/>
  <c r="O6446" i="3"/>
  <c r="O6447" i="3"/>
  <c r="O6448" i="3"/>
  <c r="O6449" i="3"/>
  <c r="Q6449" i="3" s="1"/>
  <c r="O6450" i="3"/>
  <c r="Q6450" i="3" s="1"/>
  <c r="O6451" i="3"/>
  <c r="Q6451" i="3" s="1"/>
  <c r="O6452" i="3"/>
  <c r="Q6452" i="3" s="1"/>
  <c r="O6453" i="3"/>
  <c r="Q6453" i="3" s="1"/>
  <c r="O6454" i="3"/>
  <c r="O6455" i="3"/>
  <c r="Q6455" i="3" s="1"/>
  <c r="O6456" i="3"/>
  <c r="Q6456" i="3" s="1"/>
  <c r="O6457" i="3"/>
  <c r="Q6457" i="3" s="1"/>
  <c r="O6458" i="3"/>
  <c r="O6459" i="3"/>
  <c r="O6460" i="3"/>
  <c r="O6461" i="3"/>
  <c r="Q6461" i="3" s="1"/>
  <c r="O6462" i="3"/>
  <c r="Q6462" i="3" s="1"/>
  <c r="O6463" i="3"/>
  <c r="Q6463" i="3" s="1"/>
  <c r="O6464" i="3"/>
  <c r="O6465" i="3"/>
  <c r="O6466" i="3"/>
  <c r="O6467" i="3"/>
  <c r="O6468" i="3"/>
  <c r="O6469" i="3"/>
  <c r="Q6469" i="3" s="1"/>
  <c r="O6470" i="3"/>
  <c r="Q6470" i="3" s="1"/>
  <c r="O6471" i="3"/>
  <c r="O6472" i="3"/>
  <c r="Q6472" i="3" s="1"/>
  <c r="O6473" i="3"/>
  <c r="Q6473" i="3" s="1"/>
  <c r="O6474" i="3"/>
  <c r="Q6474" i="3" s="1"/>
  <c r="O6475" i="3"/>
  <c r="O6476" i="3"/>
  <c r="Q6476" i="3" s="1"/>
  <c r="O6477" i="3"/>
  <c r="O6478" i="3"/>
  <c r="Q6478" i="3" s="1"/>
  <c r="O6479" i="3"/>
  <c r="Q6479" i="3" s="1"/>
  <c r="O6480" i="3"/>
  <c r="Q6480" i="3" s="1"/>
  <c r="O6481" i="3"/>
  <c r="Q6481" i="3" s="1"/>
  <c r="O6482" i="3"/>
  <c r="O6483" i="3"/>
  <c r="O6484" i="3"/>
  <c r="O6485" i="3"/>
  <c r="O6486" i="3"/>
  <c r="Q6486" i="3" s="1"/>
  <c r="O6487" i="3"/>
  <c r="O6488" i="3"/>
  <c r="Q6488" i="3" s="1"/>
  <c r="O6489" i="3"/>
  <c r="Q6489" i="3" s="1"/>
  <c r="O6490" i="3"/>
  <c r="Q6490" i="3" s="1"/>
  <c r="O6491" i="3"/>
  <c r="O6492" i="3"/>
  <c r="O6493" i="3"/>
  <c r="O6494" i="3"/>
  <c r="O6495" i="3"/>
  <c r="O6496" i="3"/>
  <c r="Q6496" i="3" s="1"/>
  <c r="O6497" i="3"/>
  <c r="Q6497" i="3" s="1"/>
  <c r="O6498" i="3"/>
  <c r="Q6498" i="3" s="1"/>
  <c r="O6499" i="3"/>
  <c r="Q6499" i="3" s="1"/>
  <c r="O6500" i="3"/>
  <c r="O6501" i="3"/>
  <c r="Q6501" i="3" s="1"/>
  <c r="O6502" i="3"/>
  <c r="Q6502" i="3" s="1"/>
  <c r="O6503" i="3"/>
  <c r="Q6503" i="3" s="1"/>
  <c r="O6504" i="3"/>
  <c r="Q6504" i="3" s="1"/>
  <c r="O6505" i="3"/>
  <c r="O6506" i="3"/>
  <c r="O6507" i="3"/>
  <c r="Q6507" i="3" s="1"/>
  <c r="O6508" i="3"/>
  <c r="Q6508" i="3" s="1"/>
  <c r="O6509" i="3"/>
  <c r="Q6509" i="3" s="1"/>
  <c r="O6510" i="3"/>
  <c r="Q6510" i="3" s="1"/>
  <c r="O6511" i="3"/>
  <c r="O6512" i="3"/>
  <c r="Q6512" i="3" s="1"/>
  <c r="O6513" i="3"/>
  <c r="O6514" i="3"/>
  <c r="O6515" i="3"/>
  <c r="Q6515" i="3" s="1"/>
  <c r="O6516" i="3"/>
  <c r="Q6516" i="3" s="1"/>
  <c r="O6517" i="3"/>
  <c r="Q6517" i="3" s="1"/>
  <c r="O6518" i="3"/>
  <c r="O6519" i="3"/>
  <c r="O6520" i="3"/>
  <c r="Q6520" i="3" s="1"/>
  <c r="O6521" i="3"/>
  <c r="O6522" i="3"/>
  <c r="Q6522" i="3" s="1"/>
  <c r="O6523" i="3"/>
  <c r="Q6523" i="3" s="1"/>
  <c r="O6524" i="3"/>
  <c r="O6525" i="3"/>
  <c r="Q6525" i="3" s="1"/>
  <c r="O6526" i="3"/>
  <c r="O6527" i="3"/>
  <c r="Q6527" i="3" s="1"/>
  <c r="O6528" i="3"/>
  <c r="Q6528" i="3" s="1"/>
  <c r="O6529" i="3"/>
  <c r="Q6529" i="3" s="1"/>
  <c r="O6530" i="3"/>
  <c r="O6531" i="3"/>
  <c r="Q6531" i="3" s="1"/>
  <c r="O6532" i="3"/>
  <c r="Q6532" i="3" s="1"/>
  <c r="O6533" i="3"/>
  <c r="O6534" i="3"/>
  <c r="Q6534" i="3" s="1"/>
  <c r="O6535" i="3"/>
  <c r="Q6535" i="3" s="1"/>
  <c r="O6536" i="3"/>
  <c r="O6537" i="3"/>
  <c r="Q6537" i="3" s="1"/>
  <c r="O6538" i="3"/>
  <c r="Q6538" i="3" s="1"/>
  <c r="O6539" i="3"/>
  <c r="Q6539" i="3" s="1"/>
  <c r="O6540" i="3"/>
  <c r="O6541" i="3"/>
  <c r="Q6541" i="3" s="1"/>
  <c r="O6542" i="3"/>
  <c r="Q6542" i="3" s="1"/>
  <c r="O6543" i="3"/>
  <c r="Q6543" i="3" s="1"/>
  <c r="O6544" i="3"/>
  <c r="O6545" i="3"/>
  <c r="O6546" i="3"/>
  <c r="O6547" i="3"/>
  <c r="Q6547" i="3" s="1"/>
  <c r="O6548" i="3"/>
  <c r="O6549" i="3"/>
  <c r="O6550" i="3"/>
  <c r="O6551" i="3"/>
  <c r="O6552" i="3"/>
  <c r="O6553" i="3"/>
  <c r="Q6553" i="3" s="1"/>
  <c r="O6554" i="3"/>
  <c r="Q6554" i="3" s="1"/>
  <c r="O6555" i="3"/>
  <c r="O6556" i="3"/>
  <c r="O6557" i="3"/>
  <c r="Q6557" i="3" s="1"/>
  <c r="O6558" i="3"/>
  <c r="Q6558" i="3" s="1"/>
  <c r="O6559" i="3"/>
  <c r="Q6559" i="3" s="1"/>
  <c r="O6560" i="3"/>
  <c r="Q6560" i="3" s="1"/>
  <c r="O6561" i="3"/>
  <c r="O6562" i="3"/>
  <c r="O6563" i="3"/>
  <c r="O6564" i="3"/>
  <c r="Q6564" i="3" s="1"/>
  <c r="O6565" i="3"/>
  <c r="O6566" i="3"/>
  <c r="Q6566" i="3" s="1"/>
  <c r="O6567" i="3"/>
  <c r="Q6567" i="3" s="1"/>
  <c r="O6568" i="3"/>
  <c r="O6569" i="3"/>
  <c r="O6570" i="3"/>
  <c r="O6571" i="3"/>
  <c r="Q6571" i="3" s="1"/>
  <c r="O6572" i="3"/>
  <c r="O6573" i="3"/>
  <c r="Q6573" i="3" s="1"/>
  <c r="O6574" i="3"/>
  <c r="O6575" i="3"/>
  <c r="O6576" i="3"/>
  <c r="Q6576" i="3" s="1"/>
  <c r="O6577" i="3"/>
  <c r="O6578" i="3"/>
  <c r="Q6578" i="3" s="1"/>
  <c r="O6579" i="3"/>
  <c r="O6580" i="3"/>
  <c r="Q6580" i="3" s="1"/>
  <c r="O6581" i="3"/>
  <c r="Q6581" i="3" s="1"/>
  <c r="O6582" i="3"/>
  <c r="O6583" i="3"/>
  <c r="Q6583" i="3" s="1"/>
  <c r="O6584" i="3"/>
  <c r="Q6584" i="3" s="1"/>
  <c r="O6585" i="3"/>
  <c r="Q6585" i="3" s="1"/>
  <c r="O6586" i="3"/>
  <c r="O6587" i="3"/>
  <c r="O6588" i="3"/>
  <c r="Q6588" i="3" s="1"/>
  <c r="O6589" i="3"/>
  <c r="Q6589" i="3" s="1"/>
  <c r="O6590" i="3"/>
  <c r="O6591" i="3"/>
  <c r="Q6591" i="3" s="1"/>
  <c r="O6592" i="3"/>
  <c r="Q6592" i="3" s="1"/>
  <c r="O6593" i="3"/>
  <c r="O6594" i="3"/>
  <c r="O6595" i="3"/>
  <c r="O6596" i="3"/>
  <c r="O6597" i="3"/>
  <c r="Q6597" i="3" s="1"/>
  <c r="O6598" i="3"/>
  <c r="O6599" i="3"/>
  <c r="Q6599" i="3" s="1"/>
  <c r="O6600" i="3"/>
  <c r="Q6600" i="3" s="1"/>
  <c r="O6601" i="3"/>
  <c r="O6602" i="3"/>
  <c r="Q6602" i="3" s="1"/>
  <c r="O6603" i="3"/>
  <c r="Q6603" i="3" s="1"/>
  <c r="O6604" i="3"/>
  <c r="O6605" i="3"/>
  <c r="O6606" i="3"/>
  <c r="Q6606" i="3" s="1"/>
  <c r="O6607" i="3"/>
  <c r="O6608" i="3"/>
  <c r="O6609" i="3"/>
  <c r="O6610" i="3"/>
  <c r="O6611" i="3"/>
  <c r="Q6611" i="3" s="1"/>
  <c r="O6612" i="3"/>
  <c r="Q6612" i="3" s="1"/>
  <c r="O6613" i="3"/>
  <c r="O6614" i="3"/>
  <c r="Q6614" i="3" s="1"/>
  <c r="O6615" i="3"/>
  <c r="O6616" i="3"/>
  <c r="Q6616" i="3" s="1"/>
  <c r="O6617" i="3"/>
  <c r="Q6617" i="3" s="1"/>
  <c r="O6618" i="3"/>
  <c r="Q6618" i="3" s="1"/>
  <c r="O6619" i="3"/>
  <c r="O6620" i="3"/>
  <c r="Q6620" i="3" s="1"/>
  <c r="O6621" i="3"/>
  <c r="Q6621" i="3" s="1"/>
  <c r="O6622" i="3"/>
  <c r="Q6622" i="3" s="1"/>
  <c r="O6623" i="3"/>
  <c r="O6624" i="3"/>
  <c r="O6625" i="3"/>
  <c r="Q6625" i="3" s="1"/>
  <c r="O6626" i="3"/>
  <c r="Q6626" i="3" s="1"/>
  <c r="O6627" i="3"/>
  <c r="O6628" i="3"/>
  <c r="Q6628" i="3" s="1"/>
  <c r="O6629" i="3"/>
  <c r="O6630" i="3"/>
  <c r="O6631" i="3"/>
  <c r="O6632" i="3"/>
  <c r="O6633" i="3"/>
  <c r="O6634" i="3"/>
  <c r="Q6634" i="3" s="1"/>
  <c r="O6635" i="3"/>
  <c r="Q6635" i="3" s="1"/>
  <c r="O6636" i="3"/>
  <c r="O6637" i="3"/>
  <c r="O6638" i="3"/>
  <c r="Q6638" i="3" s="1"/>
  <c r="O6639" i="3"/>
  <c r="Q6639" i="3" s="1"/>
  <c r="O6640" i="3"/>
  <c r="Q6640" i="3" s="1"/>
  <c r="O6641" i="3"/>
  <c r="Q6641" i="3" s="1"/>
  <c r="O6642" i="3"/>
  <c r="O6643" i="3"/>
  <c r="O6644" i="3"/>
  <c r="Q6644" i="3" s="1"/>
  <c r="O6645" i="3"/>
  <c r="O6646" i="3"/>
  <c r="O6647" i="3"/>
  <c r="Q6647" i="3" s="1"/>
  <c r="O6648" i="3"/>
  <c r="O6649" i="3"/>
  <c r="O6650" i="3"/>
  <c r="Q6650" i="3" s="1"/>
  <c r="O6651" i="3"/>
  <c r="O6652" i="3"/>
  <c r="Q6652" i="3" s="1"/>
  <c r="O6653" i="3"/>
  <c r="Q6653" i="3" s="1"/>
  <c r="O6654" i="3"/>
  <c r="Q6654" i="3" s="1"/>
  <c r="O6655" i="3"/>
  <c r="O6656" i="3"/>
  <c r="O6657" i="3"/>
  <c r="Q6657" i="3" s="1"/>
  <c r="O6658" i="3"/>
  <c r="Q6658" i="3" s="1"/>
  <c r="O6659" i="3"/>
  <c r="O6660" i="3"/>
  <c r="O6661" i="3"/>
  <c r="O6662" i="3"/>
  <c r="Q6662" i="3" s="1"/>
  <c r="O6663" i="3"/>
  <c r="Q6663" i="3" s="1"/>
  <c r="O6664" i="3"/>
  <c r="O6665" i="3"/>
  <c r="Q6665" i="3" s="1"/>
  <c r="O6666" i="3"/>
  <c r="O6667" i="3"/>
  <c r="O6668" i="3"/>
  <c r="Q6668" i="3" s="1"/>
  <c r="O6669" i="3"/>
  <c r="O6670" i="3"/>
  <c r="O6671" i="3"/>
  <c r="Q6671" i="3" s="1"/>
  <c r="O6672" i="3"/>
  <c r="Q6672" i="3" s="1"/>
  <c r="O6673" i="3"/>
  <c r="Q6673" i="3" s="1"/>
  <c r="O6674" i="3"/>
  <c r="Q6674" i="3" s="1"/>
  <c r="O6675" i="3"/>
  <c r="O6676" i="3"/>
  <c r="Q6676" i="3" s="1"/>
  <c r="O6677" i="3"/>
  <c r="O6678" i="3"/>
  <c r="O6679" i="3"/>
  <c r="O6680" i="3"/>
  <c r="O6681" i="3"/>
  <c r="Q6681" i="3" s="1"/>
  <c r="O6682" i="3"/>
  <c r="O6683" i="3"/>
  <c r="Q6683" i="3" s="1"/>
  <c r="O6684" i="3"/>
  <c r="Q6684" i="3" s="1"/>
  <c r="O6685" i="3"/>
  <c r="O6686" i="3"/>
  <c r="O6687" i="3"/>
  <c r="O6688" i="3"/>
  <c r="O6689" i="3"/>
  <c r="O6690" i="3"/>
  <c r="Q6690" i="3" s="1"/>
  <c r="O6691" i="3"/>
  <c r="O6692" i="3"/>
  <c r="Q6692" i="3" s="1"/>
  <c r="O6693" i="3"/>
  <c r="Q6693" i="3" s="1"/>
  <c r="O6694" i="3"/>
  <c r="Q6694" i="3" s="1"/>
  <c r="O6695" i="3"/>
  <c r="Q6695" i="3" s="1"/>
  <c r="O6696" i="3"/>
  <c r="O6697" i="3"/>
  <c r="O6698" i="3"/>
  <c r="Q6698" i="3" s="1"/>
  <c r="O6699" i="3"/>
  <c r="Q6699" i="3" s="1"/>
  <c r="O6700" i="3"/>
  <c r="O6701" i="3"/>
  <c r="O6702" i="3"/>
  <c r="O6703" i="3"/>
  <c r="Q6703" i="3" s="1"/>
  <c r="O6704" i="3"/>
  <c r="Q6704" i="3" s="1"/>
  <c r="O6705" i="3"/>
  <c r="Q6705" i="3" s="1"/>
  <c r="O6706" i="3"/>
  <c r="O6707" i="3"/>
  <c r="O6708" i="3"/>
  <c r="O6709" i="3"/>
  <c r="O6710" i="3"/>
  <c r="O6711" i="3"/>
  <c r="Q6711" i="3" s="1"/>
  <c r="O6712" i="3"/>
  <c r="O6713" i="3"/>
  <c r="O6714" i="3"/>
  <c r="Q6714" i="3" s="1"/>
  <c r="O6715" i="3"/>
  <c r="O6716" i="3"/>
  <c r="Q6716" i="3" s="1"/>
  <c r="O6717" i="3"/>
  <c r="Q6717" i="3" s="1"/>
  <c r="O6718" i="3"/>
  <c r="O6719" i="3"/>
  <c r="O6720" i="3"/>
  <c r="O6721" i="3"/>
  <c r="O6722" i="3"/>
  <c r="O6723" i="3"/>
  <c r="Q6723" i="3" s="1"/>
  <c r="O6724" i="3"/>
  <c r="Q6724" i="3" s="1"/>
  <c r="O6725" i="3"/>
  <c r="O6726" i="3"/>
  <c r="Q6726" i="3" s="1"/>
  <c r="O6727" i="3"/>
  <c r="Q6727" i="3" s="1"/>
  <c r="O6728" i="3"/>
  <c r="Q6728" i="3" s="1"/>
  <c r="O6729" i="3"/>
  <c r="O6730" i="3"/>
  <c r="O6731" i="3"/>
  <c r="O6732" i="3"/>
  <c r="O6733" i="3"/>
  <c r="O6734" i="3"/>
  <c r="O6735" i="3"/>
  <c r="Q6735" i="3" s="1"/>
  <c r="O6736" i="3"/>
  <c r="O6737" i="3"/>
  <c r="O6738" i="3"/>
  <c r="Q6738" i="3" s="1"/>
  <c r="O6739" i="3"/>
  <c r="Q6739" i="3" s="1"/>
  <c r="O6740" i="3"/>
  <c r="Q6740" i="3" s="1"/>
  <c r="O6741" i="3"/>
  <c r="O6742" i="3"/>
  <c r="O6743" i="3"/>
  <c r="Q6743" i="3" s="1"/>
  <c r="O6744" i="3"/>
  <c r="Q6744" i="3" s="1"/>
  <c r="O6745" i="3"/>
  <c r="O6746" i="3"/>
  <c r="O6747" i="3"/>
  <c r="Q6747" i="3" s="1"/>
  <c r="O6748" i="3"/>
  <c r="Q6748" i="3" s="1"/>
  <c r="O6749" i="3"/>
  <c r="O6750" i="3"/>
  <c r="O6751" i="3"/>
  <c r="Q6751" i="3" s="1"/>
  <c r="O6752" i="3"/>
  <c r="Q6752" i="3" s="1"/>
  <c r="O6753" i="3"/>
  <c r="O6754" i="3"/>
  <c r="Q6754" i="3" s="1"/>
  <c r="O6755" i="3"/>
  <c r="O6756" i="3"/>
  <c r="O6757" i="3"/>
  <c r="Q6757" i="3" s="1"/>
  <c r="O6758" i="3"/>
  <c r="Q6758" i="3" s="1"/>
  <c r="O6759" i="3"/>
  <c r="Q6759" i="3" s="1"/>
  <c r="O6760" i="3"/>
  <c r="Q6760" i="3" s="1"/>
  <c r="O6761" i="3"/>
  <c r="Q6761" i="3" s="1"/>
  <c r="O6762" i="3"/>
  <c r="Q6762" i="3" s="1"/>
  <c r="O6763" i="3"/>
  <c r="O6764" i="3"/>
  <c r="Q6764" i="3" s="1"/>
  <c r="O6765" i="3"/>
  <c r="Q6765" i="3" s="1"/>
  <c r="O6766" i="3"/>
  <c r="O6767" i="3"/>
  <c r="O6768" i="3"/>
  <c r="O6769" i="3"/>
  <c r="O6770" i="3"/>
  <c r="O6771" i="3"/>
  <c r="Q6771" i="3" s="1"/>
  <c r="O6772" i="3"/>
  <c r="O6773" i="3"/>
  <c r="Q6773" i="3" s="1"/>
  <c r="O6774" i="3"/>
  <c r="Q6774" i="3" s="1"/>
  <c r="O6775" i="3"/>
  <c r="O6776" i="3"/>
  <c r="Q6776" i="3" s="1"/>
  <c r="O6777" i="3"/>
  <c r="O6778" i="3"/>
  <c r="O6779" i="3"/>
  <c r="Q6779" i="3" s="1"/>
  <c r="O6780" i="3"/>
  <c r="O6781" i="3"/>
  <c r="O6782" i="3"/>
  <c r="Q6782" i="3" s="1"/>
  <c r="O6783" i="3"/>
  <c r="Q6783" i="3" s="1"/>
  <c r="O6784" i="3"/>
  <c r="Q6784" i="3" s="1"/>
  <c r="O6785" i="3"/>
  <c r="Q6785" i="3" s="1"/>
  <c r="O6786" i="3"/>
  <c r="O6787" i="3"/>
  <c r="Q6787" i="3" s="1"/>
  <c r="O6788" i="3"/>
  <c r="O6789" i="3"/>
  <c r="O6790" i="3"/>
  <c r="Q6790" i="3" s="1"/>
  <c r="O6791" i="3"/>
  <c r="O6792" i="3"/>
  <c r="O6793" i="3"/>
  <c r="O6794" i="3"/>
  <c r="O6795" i="3"/>
  <c r="Q6795" i="3" s="1"/>
  <c r="O6796" i="3"/>
  <c r="Q6796" i="3" s="1"/>
  <c r="O6797" i="3"/>
  <c r="O6798" i="3"/>
  <c r="O6799" i="3"/>
  <c r="Q6799" i="3" s="1"/>
  <c r="O6800" i="3"/>
  <c r="O6801" i="3"/>
  <c r="O6802" i="3"/>
  <c r="O6803" i="3"/>
  <c r="O6804" i="3"/>
  <c r="Q6804" i="3" s="1"/>
  <c r="O6805" i="3"/>
  <c r="O6806" i="3"/>
  <c r="O6807" i="3"/>
  <c r="Q6807" i="3" s="1"/>
  <c r="O6808" i="3"/>
  <c r="O6809" i="3"/>
  <c r="O6810" i="3"/>
  <c r="O6811" i="3"/>
  <c r="O6812" i="3"/>
  <c r="O6813" i="3"/>
  <c r="Q6813" i="3" s="1"/>
  <c r="O6814" i="3"/>
  <c r="Q6814" i="3" s="1"/>
  <c r="O6815" i="3"/>
  <c r="O6816" i="3"/>
  <c r="Q6816" i="3" s="1"/>
  <c r="O6817" i="3"/>
  <c r="Q6817" i="3" s="1"/>
  <c r="O6818" i="3"/>
  <c r="Q6818" i="3" s="1"/>
  <c r="O6819" i="3"/>
  <c r="Q6819" i="3" s="1"/>
  <c r="O6820" i="3"/>
  <c r="Q6820" i="3" s="1"/>
  <c r="O6821" i="3"/>
  <c r="Q6821" i="3" s="1"/>
  <c r="O6822" i="3"/>
  <c r="O6823" i="3"/>
  <c r="O6824" i="3"/>
  <c r="Q6824" i="3" s="1"/>
  <c r="O6825" i="3"/>
  <c r="O6826" i="3"/>
  <c r="Q6826" i="3" s="1"/>
  <c r="O6827" i="3"/>
  <c r="O6828" i="3"/>
  <c r="Q6828" i="3" s="1"/>
  <c r="O6829" i="3"/>
  <c r="Q6829" i="3" s="1"/>
  <c r="O6830" i="3"/>
  <c r="O6831" i="3"/>
  <c r="O6832" i="3"/>
  <c r="O6833" i="3"/>
  <c r="O6834" i="3"/>
  <c r="O6835" i="3"/>
  <c r="Q6835" i="3" s="1"/>
  <c r="O6836" i="3"/>
  <c r="O6837" i="3"/>
  <c r="Q6837" i="3" s="1"/>
  <c r="O6838" i="3"/>
  <c r="Q6838" i="3" s="1"/>
  <c r="O6839" i="3"/>
  <c r="O6840" i="3"/>
  <c r="Q6840" i="3" s="1"/>
  <c r="O6841" i="3"/>
  <c r="O6842" i="3"/>
  <c r="O6843" i="3"/>
  <c r="O6844" i="3"/>
  <c r="O6845" i="3"/>
  <c r="O6846" i="3"/>
  <c r="Q6846" i="3" s="1"/>
  <c r="O6847" i="3"/>
  <c r="O6848" i="3"/>
  <c r="Q6848" i="3" s="1"/>
  <c r="O6849" i="3"/>
  <c r="O6850" i="3"/>
  <c r="O6851" i="3"/>
  <c r="Q6851" i="3" s="1"/>
  <c r="O6852" i="3"/>
  <c r="Q6852" i="3" s="1"/>
  <c r="O6853" i="3"/>
  <c r="O6854" i="3"/>
  <c r="O6855" i="3"/>
  <c r="O6856" i="3"/>
  <c r="Q6856" i="3" s="1"/>
  <c r="O6857" i="3"/>
  <c r="Q6857" i="3" s="1"/>
  <c r="O6858" i="3"/>
  <c r="Q6858" i="3" s="1"/>
  <c r="O6859" i="3"/>
  <c r="O6860" i="3"/>
  <c r="Q6860" i="3" s="1"/>
  <c r="O6861" i="3"/>
  <c r="O6862" i="3"/>
  <c r="O6863" i="3"/>
  <c r="O6864" i="3"/>
  <c r="O6865" i="3"/>
  <c r="Q6865" i="3" s="1"/>
  <c r="O6866" i="3"/>
  <c r="O6867" i="3"/>
  <c r="Q6867" i="3" s="1"/>
  <c r="O6868" i="3"/>
  <c r="O6869" i="3"/>
  <c r="Q6869" i="3" s="1"/>
  <c r="O6870" i="3"/>
  <c r="Q6870" i="3" s="1"/>
  <c r="O6871" i="3"/>
  <c r="O6872" i="3"/>
  <c r="O6873" i="3"/>
  <c r="Q6873" i="3" s="1"/>
  <c r="O6874" i="3"/>
  <c r="O6875" i="3"/>
  <c r="O6876" i="3"/>
  <c r="O6877" i="3"/>
  <c r="Q6877" i="3" s="1"/>
  <c r="O6878" i="3"/>
  <c r="Q6878" i="3" s="1"/>
  <c r="O6879" i="3"/>
  <c r="O6880" i="3"/>
  <c r="O6881" i="3"/>
  <c r="Q6881" i="3" s="1"/>
  <c r="O6882" i="3"/>
  <c r="O6883" i="3"/>
  <c r="O6884" i="3"/>
  <c r="Q6884" i="3" s="1"/>
  <c r="O6885" i="3"/>
  <c r="O6886" i="3"/>
  <c r="O6887" i="3"/>
  <c r="Q6887" i="3" s="1"/>
  <c r="O6888" i="3"/>
  <c r="O6889" i="3"/>
  <c r="O6890" i="3"/>
  <c r="Q6890" i="3" s="1"/>
  <c r="O6891" i="3"/>
  <c r="Q6891" i="3" s="1"/>
  <c r="O6892" i="3"/>
  <c r="O6893" i="3"/>
  <c r="O6894" i="3"/>
  <c r="O6895" i="3"/>
  <c r="Q6895" i="3" s="1"/>
  <c r="O6896" i="3"/>
  <c r="Q6896" i="3" s="1"/>
  <c r="O6897" i="3"/>
  <c r="O6898" i="3"/>
  <c r="Q6898" i="3" s="1"/>
  <c r="O6899" i="3"/>
  <c r="O6900" i="3"/>
  <c r="Q6900" i="3" s="1"/>
  <c r="O6901" i="3"/>
  <c r="O6902" i="3"/>
  <c r="O6903" i="3"/>
  <c r="Q6903" i="3" s="1"/>
  <c r="O6904" i="3"/>
  <c r="Q6904" i="3" s="1"/>
  <c r="O6905" i="3"/>
  <c r="Q6905" i="3" s="1"/>
  <c r="O6906" i="3"/>
  <c r="O6907" i="3"/>
  <c r="O6908" i="3"/>
  <c r="O6909" i="3"/>
  <c r="Q6909" i="3" s="1"/>
  <c r="O6910" i="3"/>
  <c r="Q6910" i="3" s="1"/>
  <c r="O6911" i="3"/>
  <c r="O6912" i="3"/>
  <c r="O6913" i="3"/>
  <c r="Q6913" i="3" s="1"/>
  <c r="O6914" i="3"/>
  <c r="Q6914" i="3" s="1"/>
  <c r="O6915" i="3"/>
  <c r="Q6915" i="3" s="1"/>
  <c r="O6916" i="3"/>
  <c r="O6917" i="3"/>
  <c r="O6918" i="3"/>
  <c r="O6919" i="3"/>
  <c r="Q6919" i="3" s="1"/>
  <c r="O6920" i="3"/>
  <c r="O6921" i="3"/>
  <c r="O6922" i="3"/>
  <c r="Q6922" i="3" s="1"/>
  <c r="O6923" i="3"/>
  <c r="O6924" i="3"/>
  <c r="O6925" i="3"/>
  <c r="O6926" i="3"/>
  <c r="Q6926" i="3" s="1"/>
  <c r="O6927" i="3"/>
  <c r="Q6927" i="3" s="1"/>
  <c r="O6928" i="3"/>
  <c r="Q6928" i="3" s="1"/>
  <c r="O6929" i="3"/>
  <c r="Q6929" i="3" s="1"/>
  <c r="O6930" i="3"/>
  <c r="O6931" i="3"/>
  <c r="O6932" i="3"/>
  <c r="Q6932" i="3" s="1"/>
  <c r="O6933" i="3"/>
  <c r="Q6933" i="3" s="1"/>
  <c r="O6934" i="3"/>
  <c r="O6935" i="3"/>
  <c r="Q6935" i="3" s="1"/>
  <c r="O6936" i="3"/>
  <c r="O6937" i="3"/>
  <c r="Q6937" i="3" s="1"/>
  <c r="O6938" i="3"/>
  <c r="Q6938" i="3" s="1"/>
  <c r="O6939" i="3"/>
  <c r="Q6939" i="3" s="1"/>
  <c r="O6940" i="3"/>
  <c r="O6941" i="3"/>
  <c r="Q6941" i="3" s="1"/>
  <c r="O6942" i="3"/>
  <c r="Q6942" i="3" s="1"/>
  <c r="O6943" i="3"/>
  <c r="Q6943" i="3" s="1"/>
  <c r="O6944" i="3"/>
  <c r="Q6944" i="3" s="1"/>
  <c r="O6945" i="3"/>
  <c r="O6946" i="3"/>
  <c r="Q6946" i="3" s="1"/>
  <c r="O6947" i="3"/>
  <c r="O6948" i="3"/>
  <c r="O6949" i="3"/>
  <c r="Q6949" i="3" s="1"/>
  <c r="O6950" i="3"/>
  <c r="O6951" i="3"/>
  <c r="O6952" i="3"/>
  <c r="O6953" i="3"/>
  <c r="Q6953" i="3" s="1"/>
  <c r="O6954" i="3"/>
  <c r="O6955" i="3"/>
  <c r="O6956" i="3"/>
  <c r="Q6956" i="3" s="1"/>
  <c r="O6957" i="3"/>
  <c r="O6958" i="3"/>
  <c r="Q6958" i="3" s="1"/>
  <c r="O6959" i="3"/>
  <c r="O6960" i="3"/>
  <c r="Q6960" i="3" s="1"/>
  <c r="O6961" i="3"/>
  <c r="O6962" i="3"/>
  <c r="O6963" i="3"/>
  <c r="O6964" i="3"/>
  <c r="O6965" i="3"/>
  <c r="O6966" i="3"/>
  <c r="Q6966" i="3" s="1"/>
  <c r="O6967" i="3"/>
  <c r="Q6967" i="3" s="1"/>
  <c r="O6968" i="3"/>
  <c r="O6969" i="3"/>
  <c r="O6970" i="3"/>
  <c r="Q6970" i="3" s="1"/>
  <c r="O6971" i="3"/>
  <c r="Q6971" i="3" s="1"/>
  <c r="O6972" i="3"/>
  <c r="O6973" i="3"/>
  <c r="O6974" i="3"/>
  <c r="Q6974" i="3" s="1"/>
  <c r="O6975" i="3"/>
  <c r="O6976" i="3"/>
  <c r="O6977" i="3"/>
  <c r="O6978" i="3"/>
  <c r="Q6978" i="3" s="1"/>
  <c r="O6979" i="3"/>
  <c r="Q6979" i="3" s="1"/>
  <c r="O6980" i="3"/>
  <c r="Q6980" i="3" s="1"/>
  <c r="O6981" i="3"/>
  <c r="O6982" i="3"/>
  <c r="O6983" i="3"/>
  <c r="Q6983" i="3" s="1"/>
  <c r="O6984" i="3"/>
  <c r="O6985" i="3"/>
  <c r="O6986" i="3"/>
  <c r="Q6986" i="3" s="1"/>
  <c r="O6987" i="3"/>
  <c r="O6988" i="3"/>
  <c r="Q6988" i="3" s="1"/>
  <c r="O6989" i="3"/>
  <c r="O6990" i="3"/>
  <c r="Q6990" i="3" s="1"/>
  <c r="O6991" i="3"/>
  <c r="O6992" i="3"/>
  <c r="Q6992" i="3" s="1"/>
  <c r="O6993" i="3"/>
  <c r="Q6993" i="3" s="1"/>
  <c r="O6994" i="3"/>
  <c r="Q6994" i="3" s="1"/>
  <c r="O6995" i="3"/>
  <c r="Q6995" i="3" s="1"/>
  <c r="O6996" i="3"/>
  <c r="O6997" i="3"/>
  <c r="O6998" i="3"/>
  <c r="Q6998" i="3" s="1"/>
  <c r="O6999" i="3"/>
  <c r="O7000" i="3"/>
  <c r="O7001" i="3"/>
  <c r="Q7001" i="3" s="1"/>
  <c r="O7002" i="3"/>
  <c r="Q7002" i="3" s="1"/>
  <c r="O7003" i="3"/>
  <c r="O7004" i="3"/>
  <c r="O7005" i="3"/>
  <c r="O7006" i="3"/>
  <c r="Q7006" i="3" s="1"/>
  <c r="O7007" i="3"/>
  <c r="Q7007" i="3" s="1"/>
  <c r="O7008" i="3"/>
  <c r="O7009" i="3"/>
  <c r="O7010" i="3"/>
  <c r="O7011" i="3"/>
  <c r="O7012" i="3"/>
  <c r="Q7012" i="3" s="1"/>
  <c r="O7013" i="3"/>
  <c r="Q7013" i="3" s="1"/>
  <c r="O7014" i="3"/>
  <c r="O7015" i="3"/>
  <c r="Q7015" i="3" s="1"/>
  <c r="O7016" i="3"/>
  <c r="Q7016" i="3" s="1"/>
  <c r="O7017" i="3"/>
  <c r="O7018" i="3"/>
  <c r="O7019" i="3"/>
  <c r="Q7019" i="3" s="1"/>
  <c r="O7020" i="3"/>
  <c r="Q7020" i="3" s="1"/>
  <c r="O7021" i="3"/>
  <c r="O7022" i="3"/>
  <c r="Q7022" i="3" s="1"/>
  <c r="O7023" i="3"/>
  <c r="Q7023" i="3" s="1"/>
  <c r="O7024" i="3"/>
  <c r="O7025" i="3"/>
  <c r="O7026" i="3"/>
  <c r="O7027" i="3"/>
  <c r="Q7027" i="3" s="1"/>
  <c r="O7028" i="3"/>
  <c r="O7029" i="3"/>
  <c r="O7030" i="3"/>
  <c r="O7031" i="3"/>
  <c r="O7032" i="3"/>
  <c r="O7033" i="3"/>
  <c r="Q7033" i="3" s="1"/>
  <c r="O7034" i="3"/>
  <c r="Q7034" i="3" s="1"/>
  <c r="O7035" i="3"/>
  <c r="Q7035" i="3" s="1"/>
  <c r="O7036" i="3"/>
  <c r="Q7036" i="3" s="1"/>
  <c r="O7037" i="3"/>
  <c r="Q7037" i="3" s="1"/>
  <c r="O7038" i="3"/>
  <c r="O7039" i="3"/>
  <c r="O7040" i="3"/>
  <c r="Q7040" i="3" s="1"/>
  <c r="O7041" i="3"/>
  <c r="O7042" i="3"/>
  <c r="O7043" i="3"/>
  <c r="Q7043" i="3" s="1"/>
  <c r="O7044" i="3"/>
  <c r="O7045" i="3"/>
  <c r="O7046" i="3"/>
  <c r="Q7046" i="3" s="1"/>
  <c r="O7047" i="3"/>
  <c r="Q7047" i="3" s="1"/>
  <c r="O7048" i="3"/>
  <c r="O7049" i="3"/>
  <c r="O7050" i="3"/>
  <c r="O7051" i="3"/>
  <c r="O7052" i="3"/>
  <c r="O7053" i="3"/>
  <c r="O7054" i="3"/>
  <c r="O7055" i="3"/>
  <c r="O7056" i="3"/>
  <c r="O7057" i="3"/>
  <c r="O7058" i="3"/>
  <c r="Q7058" i="3" s="1"/>
  <c r="O7059" i="3"/>
  <c r="O7060" i="3"/>
  <c r="Q7060" i="3" s="1"/>
  <c r="O7061" i="3"/>
  <c r="O7062" i="3"/>
  <c r="Q7062" i="3" s="1"/>
  <c r="O7063" i="3"/>
  <c r="O7064" i="3"/>
  <c r="Q7064" i="3" s="1"/>
  <c r="O7065" i="3"/>
  <c r="Q7065" i="3" s="1"/>
  <c r="O7066" i="3"/>
  <c r="Q7066" i="3" s="1"/>
  <c r="O7067" i="3"/>
  <c r="Q7067" i="3" s="1"/>
  <c r="O7068" i="3"/>
  <c r="O7069" i="3"/>
  <c r="Q7069" i="3" s="1"/>
  <c r="O7070" i="3"/>
  <c r="Q7070" i="3" s="1"/>
  <c r="O7071" i="3"/>
  <c r="O7072" i="3"/>
  <c r="O7073" i="3"/>
  <c r="O7074" i="3"/>
  <c r="O7075" i="3"/>
  <c r="O7076" i="3"/>
  <c r="Q7076" i="3" s="1"/>
  <c r="O7077" i="3"/>
  <c r="Q7077" i="3" s="1"/>
  <c r="O7078" i="3"/>
  <c r="O7079" i="3"/>
  <c r="O7080" i="3"/>
  <c r="Q7080" i="3" s="1"/>
  <c r="O7081" i="3"/>
  <c r="O7082" i="3"/>
  <c r="Q7082" i="3" s="1"/>
  <c r="O7083" i="3"/>
  <c r="O7084" i="3"/>
  <c r="O7085" i="3"/>
  <c r="Q7085" i="3" s="1"/>
  <c r="O7086" i="3"/>
  <c r="O7087" i="3"/>
  <c r="O7088" i="3"/>
  <c r="Q7088" i="3" s="1"/>
  <c r="O7089" i="3"/>
  <c r="O7090" i="3"/>
  <c r="O7091" i="3"/>
  <c r="O7092" i="3"/>
  <c r="Q7092" i="3" s="1"/>
  <c r="O7093" i="3"/>
  <c r="Q7093" i="3" s="1"/>
  <c r="O7094" i="3"/>
  <c r="Q7094" i="3" s="1"/>
  <c r="O7095" i="3"/>
  <c r="O7096" i="3"/>
  <c r="Q7096" i="3" s="1"/>
  <c r="O7097" i="3"/>
  <c r="Q7097" i="3" s="1"/>
  <c r="O7098" i="3"/>
  <c r="O7099" i="3"/>
  <c r="Q7099" i="3" s="1"/>
  <c r="O7100" i="3"/>
  <c r="O7101" i="3"/>
  <c r="O7102" i="3"/>
  <c r="Q7102" i="3" s="1"/>
  <c r="O7103" i="3"/>
  <c r="Q7103" i="3" s="1"/>
  <c r="O7104" i="3"/>
  <c r="Q7104" i="3" s="1"/>
  <c r="O7105" i="3"/>
  <c r="Q7105" i="3" s="1"/>
  <c r="O7106" i="3"/>
  <c r="O7107" i="3"/>
  <c r="Q7107" i="3" s="1"/>
  <c r="O7108" i="3"/>
  <c r="O7109" i="3"/>
  <c r="Q7109" i="3" s="1"/>
  <c r="O7110" i="3"/>
  <c r="O7111" i="3"/>
  <c r="Q7111" i="3" s="1"/>
  <c r="O7112" i="3"/>
  <c r="O7113" i="3"/>
  <c r="Q7113" i="3" s="1"/>
  <c r="O7114" i="3"/>
  <c r="Q7114" i="3" s="1"/>
  <c r="O7115" i="3"/>
  <c r="O7116" i="3"/>
  <c r="O7117" i="3"/>
  <c r="O7118" i="3"/>
  <c r="Q7118" i="3" s="1"/>
  <c r="O7119" i="3"/>
  <c r="Q7119" i="3" s="1"/>
  <c r="O7120" i="3"/>
  <c r="Q7120" i="3" s="1"/>
  <c r="O7121" i="3"/>
  <c r="O7122" i="3"/>
  <c r="Q7122" i="3" s="1"/>
  <c r="O7123" i="3"/>
  <c r="Q7123" i="3" s="1"/>
  <c r="O7124" i="3"/>
  <c r="O7125" i="3"/>
  <c r="Q7125" i="3" s="1"/>
  <c r="O7126" i="3"/>
  <c r="O7127" i="3"/>
  <c r="O7128" i="3"/>
  <c r="O7129" i="3"/>
  <c r="Q7129" i="3" s="1"/>
  <c r="O7130" i="3"/>
  <c r="Q7130" i="3" s="1"/>
  <c r="O7131" i="3"/>
  <c r="Q7131" i="3" s="1"/>
  <c r="O7132" i="3"/>
  <c r="O7133" i="3"/>
  <c r="O7134" i="3"/>
  <c r="Q7134" i="3" s="1"/>
  <c r="O7135" i="3"/>
  <c r="Q7135" i="3" s="1"/>
  <c r="O7136" i="3"/>
  <c r="Q7136" i="3" s="1"/>
  <c r="O7137" i="3"/>
  <c r="O7138" i="3"/>
  <c r="Q7138" i="3" s="1"/>
  <c r="O7139" i="3"/>
  <c r="Q7139" i="3" s="1"/>
  <c r="O7140" i="3"/>
  <c r="O7141" i="3"/>
  <c r="Q7141" i="3" s="1"/>
  <c r="O7142" i="3"/>
  <c r="O7143" i="3"/>
  <c r="O7144" i="3"/>
  <c r="Q7144" i="3" s="1"/>
  <c r="O7145" i="3"/>
  <c r="Q7145" i="3" s="1"/>
  <c r="O7146" i="3"/>
  <c r="O7147" i="3"/>
  <c r="O7148" i="3"/>
  <c r="O7149" i="3"/>
  <c r="O7150" i="3"/>
  <c r="O7151" i="3"/>
  <c r="O7152" i="3"/>
  <c r="O7153" i="3"/>
  <c r="Q7153" i="3" s="1"/>
  <c r="O7154" i="3"/>
  <c r="O7155" i="3"/>
  <c r="Q7155" i="3" s="1"/>
  <c r="O7156" i="3"/>
  <c r="Q7156" i="3" s="1"/>
  <c r="O7157" i="3"/>
  <c r="O7158" i="3"/>
  <c r="Q7158" i="3" s="1"/>
  <c r="O7159" i="3"/>
  <c r="O7160" i="3"/>
  <c r="Q7160" i="3" s="1"/>
  <c r="O7161" i="3"/>
  <c r="O7162" i="3"/>
  <c r="O7163" i="3"/>
  <c r="O7164" i="3"/>
  <c r="O7165" i="3"/>
  <c r="O7166" i="3"/>
  <c r="Q7166" i="3" s="1"/>
  <c r="O7167" i="3"/>
  <c r="O7168" i="3"/>
  <c r="O7169" i="3"/>
  <c r="O7170" i="3"/>
  <c r="Q7170" i="3" s="1"/>
  <c r="O7171" i="3"/>
  <c r="Q7171" i="3" s="1"/>
  <c r="O7172" i="3"/>
  <c r="Q7172" i="3" s="1"/>
  <c r="O7173" i="3"/>
  <c r="O7174" i="3"/>
  <c r="O7175" i="3"/>
  <c r="Q7175" i="3" s="1"/>
  <c r="O7176" i="3"/>
  <c r="Q7176" i="3" s="1"/>
  <c r="O7177" i="3"/>
  <c r="O7178" i="3"/>
  <c r="O7179" i="3"/>
  <c r="Q7179" i="3" s="1"/>
  <c r="O7180" i="3"/>
  <c r="Q7180" i="3" s="1"/>
  <c r="O7181" i="3"/>
  <c r="Q7181" i="3" s="1"/>
  <c r="O7182" i="3"/>
  <c r="O7183" i="3"/>
  <c r="O7184" i="3"/>
  <c r="O7185" i="3"/>
  <c r="Q7185" i="3" s="1"/>
  <c r="O7186" i="3"/>
  <c r="O7187" i="3"/>
  <c r="Q7187" i="3" s="1"/>
  <c r="O7188" i="3"/>
  <c r="O7189" i="3"/>
  <c r="O7190" i="3"/>
  <c r="Q7190" i="3" s="1"/>
  <c r="O7191" i="3"/>
  <c r="Q7191" i="3" s="1"/>
  <c r="O7192" i="3"/>
  <c r="O7193" i="3"/>
  <c r="O7194" i="3"/>
  <c r="O7195" i="3"/>
  <c r="O7196" i="3"/>
  <c r="Q7196" i="3" s="1"/>
  <c r="O7197" i="3"/>
  <c r="Q7197" i="3" s="1"/>
  <c r="O7198" i="3"/>
  <c r="Q7198" i="3" s="1"/>
  <c r="O7199" i="3"/>
  <c r="Q7199" i="3" s="1"/>
  <c r="O7200" i="3"/>
  <c r="Q7200" i="3" s="1"/>
  <c r="O7201" i="3"/>
  <c r="Q7201" i="3" s="1"/>
  <c r="O7202" i="3"/>
  <c r="O7203" i="3"/>
  <c r="Q7203" i="3" s="1"/>
  <c r="O7204" i="3"/>
  <c r="O7205" i="3"/>
  <c r="Q7205" i="3" s="1"/>
  <c r="O7206" i="3"/>
  <c r="O7207" i="3"/>
  <c r="Q7207" i="3" s="1"/>
  <c r="O7208" i="3"/>
  <c r="Q7208" i="3" s="1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Q7220" i="3" s="1"/>
  <c r="O7221" i="3"/>
  <c r="O7222" i="3"/>
  <c r="O7223" i="3"/>
  <c r="O7224" i="3"/>
  <c r="O7225" i="3"/>
  <c r="Q7225" i="3" s="1"/>
  <c r="O7226" i="3"/>
  <c r="Q7226" i="3" s="1"/>
  <c r="O7227" i="3"/>
  <c r="Q7227" i="3" s="1"/>
  <c r="O7228" i="3"/>
  <c r="Q7228" i="3" s="1"/>
  <c r="O7229" i="3"/>
  <c r="O7230" i="3"/>
  <c r="Q7230" i="3" s="1"/>
  <c r="O7231" i="3"/>
  <c r="Q7231" i="3" s="1"/>
  <c r="O7232" i="3"/>
  <c r="O7233" i="3"/>
  <c r="O7234" i="3"/>
  <c r="Q7234" i="3" s="1"/>
  <c r="O7235" i="3"/>
  <c r="O7236" i="3"/>
  <c r="O7237" i="3"/>
  <c r="O7238" i="3"/>
  <c r="Q7238" i="3" s="1"/>
  <c r="O7239" i="3"/>
  <c r="Q7239" i="3" s="1"/>
  <c r="O7240" i="3"/>
  <c r="Q7240" i="3" s="1"/>
  <c r="O7241" i="3"/>
  <c r="Q7241" i="3" s="1"/>
  <c r="O7242" i="3"/>
  <c r="O7243" i="3"/>
  <c r="O7244" i="3"/>
  <c r="O7245" i="3"/>
  <c r="O7246" i="3"/>
  <c r="Q7246" i="3" s="1"/>
  <c r="O7247" i="3"/>
  <c r="Q7247" i="3" s="1"/>
  <c r="O7248" i="3"/>
  <c r="Q7248" i="3" s="1"/>
  <c r="O7249" i="3"/>
  <c r="O7250" i="3"/>
  <c r="O7251" i="3"/>
  <c r="O7252" i="3"/>
  <c r="Q7252" i="3" s="1"/>
  <c r="O7253" i="3"/>
  <c r="O7254" i="3"/>
  <c r="O7255" i="3"/>
  <c r="Q7255" i="3" s="1"/>
  <c r="O7256" i="3"/>
  <c r="O7257" i="3"/>
  <c r="Q7257" i="3" s="1"/>
  <c r="O7258" i="3"/>
  <c r="O7259" i="3"/>
  <c r="O7260" i="3"/>
  <c r="O7261" i="3"/>
  <c r="Q7261" i="3" s="1"/>
  <c r="O7262" i="3"/>
  <c r="Q7262" i="3" s="1"/>
  <c r="O7263" i="3"/>
  <c r="O7264" i="3"/>
  <c r="O7265" i="3"/>
  <c r="Q7265" i="3" s="1"/>
  <c r="O7266" i="3"/>
  <c r="Q7266" i="3" s="1"/>
  <c r="O7267" i="3"/>
  <c r="Q7267" i="3" s="1"/>
  <c r="O7268" i="3"/>
  <c r="Q7268" i="3" s="1"/>
  <c r="O7269" i="3"/>
  <c r="Q7269" i="3" s="1"/>
  <c r="O7270" i="3"/>
  <c r="O7271" i="3"/>
  <c r="O7272" i="3"/>
  <c r="Q7272" i="3" s="1"/>
  <c r="O7273" i="3"/>
  <c r="O7274" i="3"/>
  <c r="Q7274" i="3" s="1"/>
  <c r="O7275" i="3"/>
  <c r="O7276" i="3"/>
  <c r="O7277" i="3"/>
  <c r="Q7277" i="3" s="1"/>
  <c r="O7278" i="3"/>
  <c r="Q7278" i="3" s="1"/>
  <c r="O7279" i="3"/>
  <c r="Q7279" i="3" s="1"/>
  <c r="O7280" i="3"/>
  <c r="Q7280" i="3" s="1"/>
  <c r="O7281" i="3"/>
  <c r="O7282" i="3"/>
  <c r="Q7282" i="3" s="1"/>
  <c r="O7283" i="3"/>
  <c r="O7284" i="3"/>
  <c r="Q7284" i="3" s="1"/>
  <c r="O7285" i="3"/>
  <c r="O7286" i="3"/>
  <c r="Q7286" i="3" s="1"/>
  <c r="O7287" i="3"/>
  <c r="Q7287" i="3" s="1"/>
  <c r="O7288" i="3"/>
  <c r="Q7288" i="3" s="1"/>
  <c r="O7289" i="3"/>
  <c r="O7290" i="3"/>
  <c r="O7291" i="3"/>
  <c r="O7292" i="3"/>
  <c r="Q7292" i="3" s="1"/>
  <c r="O7293" i="3"/>
  <c r="O7294" i="3"/>
  <c r="Q7294" i="3" s="1"/>
  <c r="O7295" i="3"/>
  <c r="Q7295" i="3" s="1"/>
  <c r="O7296" i="3"/>
  <c r="O7297" i="3"/>
  <c r="O7298" i="3"/>
  <c r="Q7298" i="3" s="1"/>
  <c r="O7299" i="3"/>
  <c r="O7300" i="3"/>
  <c r="O7301" i="3"/>
  <c r="O7302" i="3"/>
  <c r="Q7302" i="3" s="1"/>
  <c r="O7303" i="3"/>
  <c r="Q7303" i="3" s="1"/>
  <c r="O7304" i="3"/>
  <c r="Q7304" i="3" s="1"/>
  <c r="O7305" i="3"/>
  <c r="Q7305" i="3" s="1"/>
  <c r="O7306" i="3"/>
  <c r="Q7306" i="3" s="1"/>
  <c r="O7307" i="3"/>
  <c r="O7308" i="3"/>
  <c r="O7309" i="3"/>
  <c r="O7310" i="3"/>
  <c r="Q7310" i="3" s="1"/>
  <c r="O7311" i="3"/>
  <c r="O7312" i="3"/>
  <c r="Q7312" i="3" s="1"/>
  <c r="O7313" i="3"/>
  <c r="Q7313" i="3" s="1"/>
  <c r="O7314" i="3"/>
  <c r="O7315" i="3"/>
  <c r="Q7315" i="3" s="1"/>
  <c r="O7316" i="3"/>
  <c r="Q7316" i="3" s="1"/>
  <c r="O7317" i="3"/>
  <c r="O7318" i="3"/>
  <c r="Q7318" i="3" s="1"/>
  <c r="O7319" i="3"/>
  <c r="Q7319" i="3" s="1"/>
  <c r="O7320" i="3"/>
  <c r="O7321" i="3"/>
  <c r="O7322" i="3"/>
  <c r="Q7322" i="3" s="1"/>
  <c r="O7323" i="3"/>
  <c r="O7324" i="3"/>
  <c r="O7325" i="3"/>
  <c r="Q7325" i="3" s="1"/>
  <c r="O7326" i="3"/>
  <c r="Q7326" i="3" s="1"/>
  <c r="O7327" i="3"/>
  <c r="Q7327" i="3" s="1"/>
  <c r="O7328" i="3"/>
  <c r="Q7328" i="3" s="1"/>
  <c r="O7329" i="3"/>
  <c r="Q7329" i="3" s="1"/>
  <c r="O7330" i="3"/>
  <c r="Q7330" i="3" s="1"/>
  <c r="O7331" i="3"/>
  <c r="O7332" i="3"/>
  <c r="Q7332" i="3" s="1"/>
  <c r="O7333" i="3"/>
  <c r="Q7333" i="3" s="1"/>
  <c r="O7334" i="3"/>
  <c r="O7335" i="3"/>
  <c r="O7336" i="3"/>
  <c r="O7337" i="3"/>
  <c r="O7338" i="3"/>
  <c r="O7339" i="3"/>
  <c r="O7340" i="3"/>
  <c r="O7341" i="3"/>
  <c r="Q7341" i="3" s="1"/>
  <c r="O7342" i="3"/>
  <c r="O7343" i="3"/>
  <c r="Q7343" i="3" s="1"/>
  <c r="O7344" i="3"/>
  <c r="O7345" i="3"/>
  <c r="O7346" i="3"/>
  <c r="Q7346" i="3" s="1"/>
  <c r="O7347" i="3"/>
  <c r="Q7347" i="3" s="1"/>
  <c r="O7348" i="3"/>
  <c r="Q7348" i="3" s="1"/>
  <c r="O7349" i="3"/>
  <c r="Q7349" i="3" s="1"/>
  <c r="O7350" i="3"/>
  <c r="O7351" i="3"/>
  <c r="O7352" i="3"/>
  <c r="O7353" i="3"/>
  <c r="Q7353" i="3" s="1"/>
  <c r="O7354" i="3"/>
  <c r="O7355" i="3"/>
  <c r="Q7355" i="3" s="1"/>
  <c r="O7356" i="3"/>
  <c r="O7357" i="3"/>
  <c r="O7358" i="3"/>
  <c r="Q7358" i="3" s="1"/>
  <c r="O7359" i="3"/>
  <c r="O7360" i="3"/>
  <c r="Q7360" i="3" s="1"/>
  <c r="O7361" i="3"/>
  <c r="Q7361" i="3" s="1"/>
  <c r="O7362" i="3"/>
  <c r="Q7362" i="3" s="1"/>
  <c r="O7363" i="3"/>
  <c r="Q7363" i="3" s="1"/>
  <c r="O7364" i="3"/>
  <c r="Q7364" i="3" s="1"/>
  <c r="O7365" i="3"/>
  <c r="Q7365" i="3" s="1"/>
  <c r="O7366" i="3"/>
  <c r="Q7366" i="3" s="1"/>
  <c r="O7367" i="3"/>
  <c r="O7368" i="3"/>
  <c r="Q7368" i="3" s="1"/>
  <c r="O7369" i="3"/>
  <c r="O7370" i="3"/>
  <c r="O7371" i="3"/>
  <c r="Q7371" i="3" s="1"/>
  <c r="O7372" i="3"/>
  <c r="O7373" i="3"/>
  <c r="O7374" i="3"/>
  <c r="Q7374" i="3" s="1"/>
  <c r="O7375" i="3"/>
  <c r="O7376" i="3"/>
  <c r="O7377" i="3"/>
  <c r="O7378" i="3"/>
  <c r="O7379" i="3"/>
  <c r="Q7379" i="3" s="1"/>
  <c r="O7380" i="3"/>
  <c r="O7381" i="3"/>
  <c r="O7382" i="3"/>
  <c r="O7383" i="3"/>
  <c r="Q7383" i="3" s="1"/>
  <c r="O7384" i="3"/>
  <c r="Q7384" i="3" s="1"/>
  <c r="O7385" i="3"/>
  <c r="O7386" i="3"/>
  <c r="Q7386" i="3" s="1"/>
  <c r="O7387" i="3"/>
  <c r="O7388" i="3"/>
  <c r="O7389" i="3"/>
  <c r="O7390" i="3"/>
  <c r="Q7390" i="3" s="1"/>
  <c r="O7391" i="3"/>
  <c r="O7392" i="3"/>
  <c r="Q7392" i="3" s="1"/>
  <c r="O7393" i="3"/>
  <c r="O7394" i="3"/>
  <c r="O7395" i="3"/>
  <c r="O7396" i="3"/>
  <c r="O7397" i="3"/>
  <c r="Q7397" i="3" s="1"/>
  <c r="O7398" i="3"/>
  <c r="O7399" i="3"/>
  <c r="Q7399" i="3" s="1"/>
  <c r="O7400" i="3"/>
  <c r="Q7400" i="3" s="1"/>
  <c r="O7401" i="3"/>
  <c r="Q7401" i="3" s="1"/>
  <c r="O7402" i="3"/>
  <c r="Q7402" i="3" s="1"/>
  <c r="O7403" i="3"/>
  <c r="O7404" i="3"/>
  <c r="Q7404" i="3" s="1"/>
  <c r="O7405" i="3"/>
  <c r="O7406" i="3"/>
  <c r="Q7406" i="3" s="1"/>
  <c r="O7407" i="3"/>
  <c r="Q7407" i="3" s="1"/>
  <c r="O7408" i="3"/>
  <c r="O7409" i="3"/>
  <c r="O7410" i="3"/>
  <c r="Q7410" i="3" s="1"/>
  <c r="O7411" i="3"/>
  <c r="Q7411" i="3" s="1"/>
  <c r="O7412" i="3"/>
  <c r="Q7412" i="3" s="1"/>
  <c r="O7413" i="3"/>
  <c r="O7414" i="3"/>
  <c r="O7415" i="3"/>
  <c r="Q7415" i="3" s="1"/>
  <c r="O7416" i="3"/>
  <c r="Q7416" i="3" s="1"/>
  <c r="O7417" i="3"/>
  <c r="Q7417" i="3" s="1"/>
  <c r="O7418" i="3"/>
  <c r="Q7418" i="3" s="1"/>
  <c r="O7419" i="3"/>
  <c r="Q7419" i="3" s="1"/>
  <c r="O7420" i="3"/>
  <c r="Q7420" i="3" s="1"/>
  <c r="O7421" i="3"/>
  <c r="Q7421" i="3" s="1"/>
  <c r="O7422" i="3"/>
  <c r="O7423" i="3"/>
  <c r="Q7423" i="3" s="1"/>
  <c r="O7424" i="3"/>
  <c r="Q7424" i="3" s="1"/>
  <c r="O7425" i="3"/>
  <c r="Q7425" i="3" s="1"/>
  <c r="O7426" i="3"/>
  <c r="Q7426" i="3" s="1"/>
  <c r="O7427" i="3"/>
  <c r="Q7427" i="3" s="1"/>
  <c r="O7428" i="3"/>
  <c r="O7429" i="3"/>
  <c r="Q7429" i="3" s="1"/>
  <c r="O7430" i="3"/>
  <c r="O7431" i="3"/>
  <c r="O7432" i="3"/>
  <c r="Q7432" i="3" s="1"/>
  <c r="O7433" i="3"/>
  <c r="Q7433" i="3" s="1"/>
  <c r="O7434" i="3"/>
  <c r="Q7434" i="3" s="1"/>
  <c r="O7435" i="3"/>
  <c r="O7436" i="3"/>
  <c r="O7437" i="3"/>
  <c r="Q7437" i="3" s="1"/>
  <c r="O7438" i="3"/>
  <c r="O7439" i="3"/>
  <c r="Q7439" i="3" s="1"/>
  <c r="O7440" i="3"/>
  <c r="O7441" i="3"/>
  <c r="O7442" i="3"/>
  <c r="Q7442" i="3" s="1"/>
  <c r="O7443" i="3"/>
  <c r="O7444" i="3"/>
  <c r="Q7444" i="3" s="1"/>
  <c r="O7445" i="3"/>
  <c r="O7446" i="3"/>
  <c r="O7447" i="3"/>
  <c r="Q7447" i="3" s="1"/>
  <c r="O7448" i="3"/>
  <c r="Q7448" i="3" s="1"/>
  <c r="O7449" i="3"/>
  <c r="Q7449" i="3" s="1"/>
  <c r="O7450" i="3"/>
  <c r="Q7450" i="3" s="1"/>
  <c r="O7451" i="3"/>
  <c r="O7452" i="3"/>
  <c r="Q7452" i="3" s="1"/>
  <c r="O7453" i="3"/>
  <c r="Q7453" i="3" s="1"/>
  <c r="O7454" i="3"/>
  <c r="Q7454" i="3" s="1"/>
  <c r="O7455" i="3"/>
  <c r="Q7455" i="3" s="1"/>
  <c r="O7456" i="3"/>
  <c r="O7457" i="3"/>
  <c r="O7458" i="3"/>
  <c r="O7459" i="3"/>
  <c r="O7460" i="3"/>
  <c r="O7461" i="3"/>
  <c r="O7462" i="3"/>
  <c r="Q7462" i="3" s="1"/>
  <c r="O7463" i="3"/>
  <c r="Q7463" i="3" s="1"/>
  <c r="O7464" i="3"/>
  <c r="O7465" i="3"/>
  <c r="O7466" i="3"/>
  <c r="Q7466" i="3" s="1"/>
  <c r="O7467" i="3"/>
  <c r="Q7467" i="3" s="1"/>
  <c r="O7468" i="3"/>
  <c r="O7469" i="3"/>
  <c r="O7470" i="3"/>
  <c r="O7471" i="3"/>
  <c r="O7472" i="3"/>
  <c r="Q7472" i="3" s="1"/>
  <c r="O7473" i="3"/>
  <c r="Q7473" i="3" s="1"/>
  <c r="O7474" i="3"/>
  <c r="O7475" i="3"/>
  <c r="O7476" i="3"/>
  <c r="Q7476" i="3" s="1"/>
  <c r="O7477" i="3"/>
  <c r="O7478" i="3"/>
  <c r="O7479" i="3"/>
  <c r="Q7479" i="3" s="1"/>
  <c r="O7480" i="3"/>
  <c r="Q7480" i="3" s="1"/>
  <c r="O7481" i="3"/>
  <c r="O7482" i="3"/>
  <c r="Q7482" i="3" s="1"/>
  <c r="O7483" i="3"/>
  <c r="Q7483" i="3" s="1"/>
  <c r="O7484" i="3"/>
  <c r="Q7484" i="3" s="1"/>
  <c r="O7485" i="3"/>
  <c r="Q7485" i="3" s="1"/>
  <c r="O7486" i="3"/>
  <c r="O7487" i="3"/>
  <c r="O7488" i="3"/>
  <c r="Q7488" i="3" s="1"/>
  <c r="O7489" i="3"/>
  <c r="O7490" i="3"/>
  <c r="Q7490" i="3" s="1"/>
  <c r="O7491" i="3"/>
  <c r="Q7491" i="3" s="1"/>
  <c r="O7492" i="3"/>
  <c r="O7493" i="3"/>
  <c r="Q7493" i="3" s="1"/>
  <c r="O7494" i="3"/>
  <c r="O7495" i="3"/>
  <c r="Q7495" i="3" s="1"/>
  <c r="O7496" i="3"/>
  <c r="O7497" i="3"/>
  <c r="O7498" i="3"/>
  <c r="O7499" i="3"/>
  <c r="O7500" i="3"/>
  <c r="Q7500" i="3" s="1"/>
  <c r="O7501" i="3"/>
  <c r="O7502" i="3"/>
  <c r="Q7502" i="3" s="1"/>
  <c r="O7503" i="3"/>
  <c r="Q7503" i="3" s="1"/>
  <c r="O7504" i="3"/>
  <c r="O7505" i="3"/>
  <c r="Q7505" i="3" s="1"/>
  <c r="O7506" i="3"/>
  <c r="Q7506" i="3" s="1"/>
  <c r="O7507" i="3"/>
  <c r="O7508" i="3"/>
  <c r="Q7508" i="3" s="1"/>
  <c r="O7509" i="3"/>
  <c r="Q7509" i="3" s="1"/>
  <c r="O7510" i="3"/>
  <c r="Q7510" i="3" s="1"/>
  <c r="O7511" i="3"/>
  <c r="O7512" i="3"/>
  <c r="Q7512" i="3" s="1"/>
  <c r="O7513" i="3"/>
  <c r="O7514" i="3"/>
  <c r="O7515" i="3"/>
  <c r="O7516" i="3"/>
  <c r="O7517" i="3"/>
  <c r="Q7517" i="3" s="1"/>
  <c r="O7518" i="3"/>
  <c r="O7519" i="3"/>
  <c r="O7520" i="3"/>
  <c r="O7521" i="3"/>
  <c r="O7522" i="3"/>
  <c r="Q7522" i="3" s="1"/>
  <c r="O7523" i="3"/>
  <c r="O7524" i="3"/>
  <c r="O7525" i="3"/>
  <c r="Q7525" i="3" s="1"/>
  <c r="O7526" i="3"/>
  <c r="Q7526" i="3" s="1"/>
  <c r="O7527" i="3"/>
  <c r="Q7527" i="3" s="1"/>
  <c r="O7528" i="3"/>
  <c r="O7529" i="3"/>
  <c r="Q7529" i="3" s="1"/>
  <c r="O7530" i="3"/>
  <c r="Q7530" i="3" s="1"/>
  <c r="O7531" i="3"/>
  <c r="O7532" i="3"/>
  <c r="O7533" i="3"/>
  <c r="O7534" i="3"/>
  <c r="Q7534" i="3" s="1"/>
  <c r="O7535" i="3"/>
  <c r="O7536" i="3"/>
  <c r="O7537" i="3"/>
  <c r="Q7537" i="3" s="1"/>
  <c r="O7538" i="3"/>
  <c r="O7539" i="3"/>
  <c r="Q7539" i="3" s="1"/>
  <c r="O7540" i="3"/>
  <c r="Q7540" i="3" s="1"/>
  <c r="O7541" i="3"/>
  <c r="O7542" i="3"/>
  <c r="Q7542" i="3" s="1"/>
  <c r="O7543" i="3"/>
  <c r="Q7543" i="3" s="1"/>
  <c r="O7544" i="3"/>
  <c r="O7545" i="3"/>
  <c r="Q7545" i="3" s="1"/>
  <c r="O7546" i="3"/>
  <c r="Q7546" i="3" s="1"/>
  <c r="O7547" i="3"/>
  <c r="O7548" i="3"/>
  <c r="Q7548" i="3" s="1"/>
  <c r="O7549" i="3"/>
  <c r="Q7549" i="3" s="1"/>
  <c r="O7550" i="3"/>
  <c r="O7551" i="3"/>
  <c r="O7552" i="3"/>
  <c r="O7553" i="3"/>
  <c r="O7554" i="3"/>
  <c r="O7555" i="3"/>
  <c r="Q7555" i="3" s="1"/>
  <c r="O7556" i="3"/>
  <c r="Q7556" i="3" s="1"/>
  <c r="O7557" i="3"/>
  <c r="Q7557" i="3" s="1"/>
  <c r="O7558" i="3"/>
  <c r="O7559" i="3"/>
  <c r="Q7559" i="3" s="1"/>
  <c r="O7560" i="3"/>
  <c r="Q7560" i="3" s="1"/>
  <c r="O7561" i="3"/>
  <c r="Q7561" i="3" s="1"/>
  <c r="O7562" i="3"/>
  <c r="Q7562" i="3" s="1"/>
  <c r="O7563" i="3"/>
  <c r="Q7563" i="3" s="1"/>
  <c r="O7564" i="3"/>
  <c r="O7565" i="3"/>
  <c r="O7566" i="3"/>
  <c r="Q7566" i="3" s="1"/>
  <c r="O7567" i="3"/>
  <c r="Q7567" i="3" s="1"/>
  <c r="O7568" i="3"/>
  <c r="O7569" i="3"/>
  <c r="Q7569" i="3" s="1"/>
  <c r="O7570" i="3"/>
  <c r="O7571" i="3"/>
  <c r="O7572" i="3"/>
  <c r="Q7572" i="3" s="1"/>
  <c r="O7573" i="3"/>
  <c r="O7574" i="3"/>
  <c r="O7575" i="3"/>
  <c r="O7576" i="3"/>
  <c r="O7577" i="3"/>
  <c r="Q7577" i="3" s="1"/>
  <c r="O7578" i="3"/>
  <c r="O7579" i="3"/>
  <c r="Q7579" i="3" s="1"/>
  <c r="O7580" i="3"/>
  <c r="O7581" i="3"/>
  <c r="O7582" i="3"/>
  <c r="Q7582" i="3" s="1"/>
  <c r="O7583" i="3"/>
  <c r="O7584" i="3"/>
  <c r="O7585" i="3"/>
  <c r="O7586" i="3"/>
  <c r="Q7586" i="3" s="1"/>
  <c r="O7587" i="3"/>
  <c r="O7588" i="3"/>
  <c r="Q7588" i="3" s="1"/>
  <c r="O7589" i="3"/>
  <c r="O7590" i="3"/>
  <c r="O7591" i="3"/>
  <c r="Q7591" i="3" s="1"/>
  <c r="O7592" i="3"/>
  <c r="Q7592" i="3" s="1"/>
  <c r="O7593" i="3"/>
  <c r="Q7593" i="3" s="1"/>
  <c r="O7594" i="3"/>
  <c r="O7595" i="3"/>
  <c r="Q7595" i="3" s="1"/>
  <c r="O7596" i="3"/>
  <c r="O7597" i="3"/>
  <c r="O7598" i="3"/>
  <c r="Q7598" i="3" s="1"/>
  <c r="O7599" i="3"/>
  <c r="Q7599" i="3" s="1"/>
  <c r="O7600" i="3"/>
  <c r="O7601" i="3"/>
  <c r="O7602" i="3"/>
  <c r="O7603" i="3"/>
  <c r="O7604" i="3"/>
  <c r="Q7604" i="3" s="1"/>
  <c r="O7605" i="3"/>
  <c r="O7606" i="3"/>
  <c r="Q7606" i="3" s="1"/>
  <c r="O7607" i="3"/>
  <c r="Q7607" i="3" s="1"/>
  <c r="O7608" i="3"/>
  <c r="O7609" i="3"/>
  <c r="O7610" i="3"/>
  <c r="Q7610" i="3" s="1"/>
  <c r="O7611" i="3"/>
  <c r="O7612" i="3"/>
  <c r="O7613" i="3"/>
  <c r="O7614" i="3"/>
  <c r="Q7614" i="3" s="1"/>
  <c r="O7615" i="3"/>
  <c r="O7616" i="3"/>
  <c r="Q7616" i="3" s="1"/>
  <c r="O7617" i="3"/>
  <c r="Q7617" i="3" s="1"/>
  <c r="O7618" i="3"/>
  <c r="O7619" i="3"/>
  <c r="Q7619" i="3" s="1"/>
  <c r="O7620" i="3"/>
  <c r="O7621" i="3"/>
  <c r="O7622" i="3"/>
  <c r="O7623" i="3"/>
  <c r="O7624" i="3"/>
  <c r="Q7624" i="3" s="1"/>
  <c r="O7625" i="3"/>
  <c r="O7626" i="3"/>
  <c r="O7627" i="3"/>
  <c r="O7628" i="3"/>
  <c r="Q7628" i="3" s="1"/>
  <c r="O7629" i="3"/>
  <c r="Q7629" i="3" s="1"/>
  <c r="O7630" i="3"/>
  <c r="Q7630" i="3" s="1"/>
  <c r="O7631" i="3"/>
  <c r="Q7631" i="3" s="1"/>
  <c r="O7632" i="3"/>
  <c r="Q7632" i="3" s="1"/>
  <c r="O7633" i="3"/>
  <c r="O7634" i="3"/>
  <c r="Q7634" i="3" s="1"/>
  <c r="O7635" i="3"/>
  <c r="Q7635" i="3" s="1"/>
  <c r="O7636" i="3"/>
  <c r="O7637" i="3"/>
  <c r="Q7637" i="3" s="1"/>
  <c r="O7638" i="3"/>
  <c r="O7639" i="3"/>
  <c r="O7640" i="3"/>
  <c r="Q7640" i="3" s="1"/>
  <c r="O7641" i="3"/>
  <c r="Q7641" i="3" s="1"/>
  <c r="O7642" i="3"/>
  <c r="Q7642" i="3" s="1"/>
  <c r="O7643" i="3"/>
  <c r="O7644" i="3"/>
  <c r="O7645" i="3"/>
  <c r="Q7645" i="3" s="1"/>
  <c r="O7646" i="3"/>
  <c r="O7647" i="3"/>
  <c r="O7648" i="3"/>
  <c r="O7649" i="3"/>
  <c r="Q7649" i="3" s="1"/>
  <c r="O7650" i="3"/>
  <c r="O7651" i="3"/>
  <c r="O7652" i="3"/>
  <c r="O7653" i="3"/>
  <c r="Q7653" i="3" s="1"/>
  <c r="O7654" i="3"/>
  <c r="Q7654" i="3" s="1"/>
  <c r="O7655" i="3"/>
  <c r="O7656" i="3"/>
  <c r="O7657" i="3"/>
  <c r="Q7657" i="3" s="1"/>
  <c r="O7658" i="3"/>
  <c r="Q7658" i="3" s="1"/>
  <c r="O7659" i="3"/>
  <c r="Q7659" i="3" s="1"/>
  <c r="O7660" i="3"/>
  <c r="Q7660" i="3" s="1"/>
  <c r="O7661" i="3"/>
  <c r="O7662" i="3"/>
  <c r="Q7662" i="3" s="1"/>
  <c r="O7663" i="3"/>
  <c r="O7664" i="3"/>
  <c r="O7665" i="3"/>
  <c r="Q7665" i="3" s="1"/>
  <c r="O7666" i="3"/>
  <c r="O7667" i="3"/>
  <c r="O7668" i="3"/>
  <c r="Q7668" i="3" s="1"/>
  <c r="O7669" i="3"/>
  <c r="Q7669" i="3" s="1"/>
  <c r="O7670" i="3"/>
  <c r="O7671" i="3"/>
  <c r="Q7671" i="3" s="1"/>
  <c r="O7672" i="3"/>
  <c r="Q7672" i="3" s="1"/>
  <c r="O7673" i="3"/>
  <c r="Q7673" i="3" s="1"/>
  <c r="O7674" i="3"/>
  <c r="Q7674" i="3" s="1"/>
  <c r="O7675" i="3"/>
  <c r="O7676" i="3"/>
  <c r="O7677" i="3"/>
  <c r="Q7677" i="3" s="1"/>
  <c r="O7678" i="3"/>
  <c r="O7679" i="3"/>
  <c r="Q7679" i="3" s="1"/>
  <c r="O7680" i="3"/>
  <c r="O7681" i="3"/>
  <c r="O7682" i="3"/>
  <c r="O7683" i="3"/>
  <c r="Q7683" i="3" s="1"/>
  <c r="O7684" i="3"/>
  <c r="O7685" i="3"/>
  <c r="Q7685" i="3" s="1"/>
  <c r="O7686" i="3"/>
  <c r="O7687" i="3"/>
  <c r="O7688" i="3"/>
  <c r="O7689" i="3"/>
  <c r="Q7689" i="3" s="1"/>
  <c r="O7690" i="3"/>
  <c r="Q7690" i="3" s="1"/>
  <c r="O7691" i="3"/>
  <c r="Q7691" i="3" s="1"/>
  <c r="O7692" i="3"/>
  <c r="Q7692" i="3" s="1"/>
  <c r="O7693" i="3"/>
  <c r="O7694" i="3"/>
  <c r="O7695" i="3"/>
  <c r="Q7695" i="3" s="1"/>
  <c r="O7696" i="3"/>
  <c r="O7697" i="3"/>
  <c r="Q7697" i="3" s="1"/>
  <c r="O7698" i="3"/>
  <c r="Q7698" i="3" s="1"/>
  <c r="O7699" i="3"/>
  <c r="Q7699" i="3" s="1"/>
  <c r="O7700" i="3"/>
  <c r="Q7700" i="3" s="1"/>
  <c r="O7701" i="3"/>
  <c r="Q7701" i="3" s="1"/>
  <c r="O7702" i="3"/>
  <c r="Q7702" i="3" s="1"/>
  <c r="O7703" i="3"/>
  <c r="O7704" i="3"/>
  <c r="O7705" i="3"/>
  <c r="Q7705" i="3" s="1"/>
  <c r="O7706" i="3"/>
  <c r="Q7706" i="3" s="1"/>
  <c r="O7707" i="3"/>
  <c r="Q7707" i="3" s="1"/>
  <c r="O7708" i="3"/>
  <c r="O7709" i="3"/>
  <c r="Q7709" i="3" s="1"/>
  <c r="O7710" i="3"/>
  <c r="O7711" i="3"/>
  <c r="Q7711" i="3" s="1"/>
  <c r="O7712" i="3"/>
  <c r="O7713" i="3"/>
  <c r="Q7713" i="3" s="1"/>
  <c r="O7714" i="3"/>
  <c r="O7715" i="3"/>
  <c r="Q7715" i="3" s="1"/>
  <c r="O7716" i="3"/>
  <c r="Q7716" i="3" s="1"/>
  <c r="O7717" i="3"/>
  <c r="O7718" i="3"/>
  <c r="O7719" i="3"/>
  <c r="O7720" i="3"/>
  <c r="Q7720" i="3" s="1"/>
  <c r="O7721" i="3"/>
  <c r="O7722" i="3"/>
  <c r="Q7722" i="3" s="1"/>
  <c r="O7723" i="3"/>
  <c r="Q7723" i="3" s="1"/>
  <c r="O7724" i="3"/>
  <c r="O7725" i="3"/>
  <c r="O7726" i="3"/>
  <c r="Q7726" i="3" s="1"/>
  <c r="O7727" i="3"/>
  <c r="Q7727" i="3" s="1"/>
  <c r="O7728" i="3"/>
  <c r="O7729" i="3"/>
  <c r="Q7729" i="3" s="1"/>
  <c r="O7730" i="3"/>
  <c r="Q7730" i="3" s="1"/>
  <c r="O7731" i="3"/>
  <c r="Q7731" i="3" s="1"/>
  <c r="O7732" i="3"/>
  <c r="Q7732" i="3" s="1"/>
  <c r="O7733" i="3"/>
  <c r="O7734" i="3"/>
  <c r="Q7734" i="3" s="1"/>
  <c r="O7735" i="3"/>
  <c r="Q7735" i="3" s="1"/>
  <c r="O7736" i="3"/>
  <c r="Q7736" i="3" s="1"/>
  <c r="O7737" i="3"/>
  <c r="Q7737" i="3" s="1"/>
  <c r="O7738" i="3"/>
  <c r="Q7738" i="3" s="1"/>
  <c r="O7739" i="3"/>
  <c r="O7740" i="3"/>
  <c r="O7741" i="3"/>
  <c r="O7742" i="3"/>
  <c r="O7743" i="3"/>
  <c r="O7744" i="3"/>
  <c r="Q7744" i="3" s="1"/>
  <c r="O7745" i="3"/>
  <c r="O7746" i="3"/>
  <c r="Q7746" i="3" s="1"/>
  <c r="O7747" i="3"/>
  <c r="O7748" i="3"/>
  <c r="O7749" i="3"/>
  <c r="Q7749" i="3" s="1"/>
  <c r="O7750" i="3"/>
  <c r="O7751" i="3"/>
  <c r="O7752" i="3"/>
  <c r="Q7752" i="3" s="1"/>
  <c r="O7753" i="3"/>
  <c r="Q7753" i="3" s="1"/>
  <c r="O7754" i="3"/>
  <c r="O7755" i="3"/>
  <c r="O7756" i="3"/>
  <c r="Q7756" i="3" s="1"/>
  <c r="O7757" i="3"/>
  <c r="O7758" i="3"/>
  <c r="O7759" i="3"/>
  <c r="O7760" i="3"/>
  <c r="O7761" i="3"/>
  <c r="Q7761" i="3" s="1"/>
  <c r="O7762" i="3"/>
  <c r="O7763" i="3"/>
  <c r="O7764" i="3"/>
  <c r="O7765" i="3"/>
  <c r="O7766" i="3"/>
  <c r="O7767" i="3"/>
  <c r="Q7767" i="3" s="1"/>
  <c r="O7768" i="3"/>
  <c r="O7769" i="3"/>
  <c r="Q7769" i="3" s="1"/>
  <c r="O7770" i="3"/>
  <c r="O7771" i="3"/>
  <c r="O7772" i="3"/>
  <c r="O7773" i="3"/>
  <c r="O7774" i="3"/>
  <c r="Q7774" i="3" s="1"/>
  <c r="O7775" i="3"/>
  <c r="O7776" i="3"/>
  <c r="Q7776" i="3" s="1"/>
  <c r="O7777" i="3"/>
  <c r="O7778" i="3"/>
  <c r="Q7778" i="3" s="1"/>
  <c r="O7779" i="3"/>
  <c r="Q7779" i="3" s="1"/>
  <c r="O7780" i="3"/>
  <c r="Q7780" i="3" s="1"/>
  <c r="O7781" i="3"/>
  <c r="Q7781" i="3" s="1"/>
  <c r="O7782" i="3"/>
  <c r="O7783" i="3"/>
  <c r="O7784" i="3"/>
  <c r="Q7784" i="3" s="1"/>
  <c r="O7785" i="3"/>
  <c r="O7786" i="3"/>
  <c r="Q7786" i="3" s="1"/>
  <c r="O7787" i="3"/>
  <c r="Q7787" i="3" s="1"/>
  <c r="O7788" i="3"/>
  <c r="Q7788" i="3" s="1"/>
  <c r="O7789" i="3"/>
  <c r="O7790" i="3"/>
  <c r="O7791" i="3"/>
  <c r="O7792" i="3"/>
  <c r="Q7792" i="3" s="1"/>
  <c r="O7793" i="3"/>
  <c r="O7794" i="3"/>
  <c r="Q7794" i="3" s="1"/>
  <c r="O7795" i="3"/>
  <c r="Q7795" i="3" s="1"/>
  <c r="O7796" i="3"/>
  <c r="O7797" i="3"/>
  <c r="O7798" i="3"/>
  <c r="Q7798" i="3" s="1"/>
  <c r="O7799" i="3"/>
  <c r="O7800" i="3"/>
  <c r="Q7800" i="3" s="1"/>
  <c r="O7801" i="3"/>
  <c r="Q7801" i="3" s="1"/>
  <c r="O7802" i="3"/>
  <c r="Q7802" i="3" s="1"/>
  <c r="O7803" i="3"/>
  <c r="O7804" i="3"/>
  <c r="Q7804" i="3" s="1"/>
  <c r="O7805" i="3"/>
  <c r="O7806" i="3"/>
  <c r="O7807" i="3"/>
  <c r="Q7807" i="3" s="1"/>
  <c r="O7808" i="3"/>
  <c r="O7809" i="3"/>
  <c r="O7810" i="3"/>
  <c r="O7811" i="3"/>
  <c r="Q7811" i="3" s="1"/>
  <c r="O7812" i="3"/>
  <c r="O7813" i="3"/>
  <c r="O7814" i="3"/>
  <c r="O7815" i="3"/>
  <c r="Q7815" i="3" s="1"/>
  <c r="O7816" i="3"/>
  <c r="Q7816" i="3" s="1"/>
  <c r="O7817" i="3"/>
  <c r="O7818" i="3"/>
  <c r="O7819" i="3"/>
  <c r="Q7819" i="3" s="1"/>
  <c r="O7820" i="3"/>
  <c r="O7821" i="3"/>
  <c r="Q7821" i="3" s="1"/>
  <c r="O7822" i="3"/>
  <c r="O7823" i="3"/>
  <c r="O7824" i="3"/>
  <c r="O7825" i="3"/>
  <c r="Q7825" i="3" s="1"/>
  <c r="O7826" i="3"/>
  <c r="Q7826" i="3" s="1"/>
  <c r="O7827" i="3"/>
  <c r="O7828" i="3"/>
  <c r="O7829" i="3"/>
  <c r="Q7829" i="3" s="1"/>
  <c r="O7830" i="3"/>
  <c r="O7831" i="3"/>
  <c r="O7832" i="3"/>
  <c r="Q7832" i="3" s="1"/>
  <c r="O7833" i="3"/>
  <c r="O7834" i="3"/>
  <c r="Q7834" i="3" s="1"/>
  <c r="O7835" i="3"/>
  <c r="Q7835" i="3" s="1"/>
  <c r="O7836" i="3"/>
  <c r="O7837" i="3"/>
  <c r="Q7837" i="3" s="1"/>
  <c r="O7838" i="3"/>
  <c r="Q7838" i="3" s="1"/>
  <c r="O7839" i="3"/>
  <c r="O7840" i="3"/>
  <c r="O7841" i="3"/>
  <c r="Q7841" i="3" s="1"/>
  <c r="O7842" i="3"/>
  <c r="Q7842" i="3" s="1"/>
  <c r="O7843" i="3"/>
  <c r="O7844" i="3"/>
  <c r="Q7844" i="3" s="1"/>
  <c r="O7845" i="3"/>
  <c r="O7846" i="3"/>
  <c r="Q7846" i="3" s="1"/>
  <c r="O7847" i="3"/>
  <c r="O7848" i="3"/>
  <c r="O7849" i="3"/>
  <c r="Q7849" i="3" s="1"/>
  <c r="O7850" i="3"/>
  <c r="O7851" i="3"/>
  <c r="Q7851" i="3" s="1"/>
  <c r="O7852" i="3"/>
  <c r="O7853" i="3"/>
  <c r="O7854" i="3"/>
  <c r="Q7854" i="3" s="1"/>
  <c r="O7855" i="3"/>
  <c r="O7856" i="3"/>
  <c r="O7857" i="3"/>
  <c r="O7858" i="3"/>
  <c r="O7859" i="3"/>
  <c r="Q7859" i="3" s="1"/>
  <c r="O7860" i="3"/>
  <c r="O7861" i="3"/>
  <c r="O7862" i="3"/>
  <c r="O7863" i="3"/>
  <c r="Q7863" i="3" s="1"/>
  <c r="O7864" i="3"/>
  <c r="Q7864" i="3" s="1"/>
  <c r="O7865" i="3"/>
  <c r="O7866" i="3"/>
  <c r="O7867" i="3"/>
  <c r="Q7867" i="3" s="1"/>
  <c r="O7868" i="3"/>
  <c r="Q7868" i="3" s="1"/>
  <c r="O7869" i="3"/>
  <c r="O7870" i="3"/>
  <c r="O7871" i="3"/>
  <c r="Q7871" i="3" s="1"/>
  <c r="O7872" i="3"/>
  <c r="O7873" i="3"/>
  <c r="Q7873" i="3" s="1"/>
  <c r="O7874" i="3"/>
  <c r="Q7874" i="3" s="1"/>
  <c r="O7875" i="3"/>
  <c r="O7876" i="3"/>
  <c r="O7877" i="3"/>
  <c r="O7878" i="3"/>
  <c r="Q7878" i="3" s="1"/>
  <c r="O7879" i="3"/>
  <c r="Q7879" i="3" s="1"/>
  <c r="O7880" i="3"/>
  <c r="Q7880" i="3" s="1"/>
  <c r="O7881" i="3"/>
  <c r="Q7881" i="3" s="1"/>
  <c r="O7882" i="3"/>
  <c r="O7883" i="3"/>
  <c r="Q7883" i="3" s="1"/>
  <c r="O7884" i="3"/>
  <c r="O7885" i="3"/>
  <c r="O7886" i="3"/>
  <c r="O7887" i="3"/>
  <c r="O7888" i="3"/>
  <c r="O7889" i="3"/>
  <c r="O7890" i="3"/>
  <c r="Q7890" i="3" s="1"/>
  <c r="O7891" i="3"/>
  <c r="O7892" i="3"/>
  <c r="O7893" i="3"/>
  <c r="Q7893" i="3" s="1"/>
  <c r="O7894" i="3"/>
  <c r="O7895" i="3"/>
  <c r="Q7895" i="3" s="1"/>
  <c r="O7896" i="3"/>
  <c r="O7897" i="3"/>
  <c r="O7898" i="3"/>
  <c r="O7899" i="3"/>
  <c r="O7900" i="3"/>
  <c r="O7901" i="3"/>
  <c r="Q7901" i="3" s="1"/>
  <c r="O7902" i="3"/>
  <c r="Q7902" i="3" s="1"/>
  <c r="O7903" i="3"/>
  <c r="Q7903" i="3" s="1"/>
  <c r="O7904" i="3"/>
  <c r="O7905" i="3"/>
  <c r="O7906" i="3"/>
  <c r="O7907" i="3"/>
  <c r="Q7907" i="3" s="1"/>
  <c r="O7908" i="3"/>
  <c r="Q7908" i="3" s="1"/>
  <c r="O7909" i="3"/>
  <c r="O7910" i="3"/>
  <c r="Q7910" i="3" s="1"/>
  <c r="O7911" i="3"/>
  <c r="Q7911" i="3" s="1"/>
  <c r="O7912" i="3"/>
  <c r="Q7912" i="3" s="1"/>
  <c r="O7913" i="3"/>
  <c r="Q7913" i="3" s="1"/>
  <c r="O7914" i="3"/>
  <c r="Q7914" i="3" s="1"/>
  <c r="O7915" i="3"/>
  <c r="O7916" i="3"/>
  <c r="O7917" i="3"/>
  <c r="Q7917" i="3" s="1"/>
  <c r="O7918" i="3"/>
  <c r="O7919" i="3"/>
  <c r="Q7919" i="3" s="1"/>
  <c r="O7920" i="3"/>
  <c r="Q7920" i="3" s="1"/>
  <c r="O7921" i="3"/>
  <c r="Q7921" i="3" s="1"/>
  <c r="O7922" i="3"/>
  <c r="O7923" i="3"/>
  <c r="O7924" i="3"/>
  <c r="O7925" i="3"/>
  <c r="O7926" i="3"/>
  <c r="O7927" i="3"/>
  <c r="Q7927" i="3" s="1"/>
  <c r="O7928" i="3"/>
  <c r="Q7928" i="3" s="1"/>
  <c r="O7929" i="3"/>
  <c r="Q7929" i="3" s="1"/>
  <c r="O7930" i="3"/>
  <c r="O7931" i="3"/>
  <c r="O7932" i="3"/>
  <c r="Q7932" i="3" s="1"/>
  <c r="O7933" i="3"/>
  <c r="Q7933" i="3" s="1"/>
  <c r="O7934" i="3"/>
  <c r="Q7934" i="3" s="1"/>
  <c r="O7935" i="3"/>
  <c r="Q7935" i="3" s="1"/>
  <c r="O7936" i="3"/>
  <c r="O7937" i="3"/>
  <c r="O7938" i="3"/>
  <c r="Q7938" i="3" s="1"/>
  <c r="O7939" i="3"/>
  <c r="Q7939" i="3" s="1"/>
  <c r="O7940" i="3"/>
  <c r="Q7940" i="3" s="1"/>
  <c r="O7941" i="3"/>
  <c r="O7942" i="3"/>
  <c r="Q7942" i="3" s="1"/>
  <c r="O7943" i="3"/>
  <c r="Q7943" i="3" s="1"/>
  <c r="O7944" i="3"/>
  <c r="O7945" i="3"/>
  <c r="O7946" i="3"/>
  <c r="Q7946" i="3" s="1"/>
  <c r="O7947" i="3"/>
  <c r="Q7947" i="3" s="1"/>
  <c r="O7948" i="3"/>
  <c r="O7949" i="3"/>
  <c r="O7950" i="3"/>
  <c r="Q7950" i="3" s="1"/>
  <c r="O7951" i="3"/>
  <c r="Q7951" i="3" s="1"/>
  <c r="O7952" i="3"/>
  <c r="O7953" i="3"/>
  <c r="Q7953" i="3" s="1"/>
  <c r="O7954" i="3"/>
  <c r="O7955" i="3"/>
  <c r="O7956" i="3"/>
  <c r="Q7956" i="3" s="1"/>
  <c r="O7957" i="3"/>
  <c r="Q7957" i="3" s="1"/>
  <c r="O7958" i="3"/>
  <c r="Q7958" i="3" s="1"/>
  <c r="O7959" i="3"/>
  <c r="Q7959" i="3" s="1"/>
  <c r="O7960" i="3"/>
  <c r="Q7960" i="3" s="1"/>
  <c r="O7961" i="3"/>
  <c r="O7962" i="3"/>
  <c r="O7963" i="3"/>
  <c r="O7964" i="3"/>
  <c r="Q7964" i="3" s="1"/>
  <c r="O7965" i="3"/>
  <c r="Q7965" i="3" s="1"/>
  <c r="O7966" i="3"/>
  <c r="Q7966" i="3" s="1"/>
  <c r="O7967" i="3"/>
  <c r="O7968" i="3"/>
  <c r="Q7968" i="3" s="1"/>
  <c r="O7969" i="3"/>
  <c r="Q7969" i="3" s="1"/>
  <c r="O7970" i="3"/>
  <c r="O7971" i="3"/>
  <c r="O7972" i="3"/>
  <c r="O7973" i="3"/>
  <c r="O7974" i="3"/>
  <c r="Q7974" i="3" s="1"/>
  <c r="O7975" i="3"/>
  <c r="O7976" i="3"/>
  <c r="Q7976" i="3" s="1"/>
  <c r="O7977" i="3"/>
  <c r="Q7977" i="3" s="1"/>
  <c r="O7978" i="3"/>
  <c r="O7979" i="3"/>
  <c r="Q7979" i="3" s="1"/>
  <c r="O7980" i="3"/>
  <c r="Q7980" i="3" s="1"/>
  <c r="O7981" i="3"/>
  <c r="Q7981" i="3" s="1"/>
  <c r="O7982" i="3"/>
  <c r="O7983" i="3"/>
  <c r="O7984" i="3"/>
  <c r="Q7984" i="3" s="1"/>
  <c r="O7985" i="3"/>
  <c r="O7986" i="3"/>
  <c r="O7987" i="3"/>
  <c r="Q7987" i="3" s="1"/>
  <c r="O7988" i="3"/>
  <c r="O7989" i="3"/>
  <c r="Q7989" i="3" s="1"/>
  <c r="O7990" i="3"/>
  <c r="O7991" i="3"/>
  <c r="Q7991" i="3" s="1"/>
  <c r="O7992" i="3"/>
  <c r="O7993" i="3"/>
  <c r="Q7993" i="3" s="1"/>
  <c r="O7994" i="3"/>
  <c r="O7995" i="3"/>
  <c r="O7996" i="3"/>
  <c r="O7997" i="3"/>
  <c r="Q7997" i="3" s="1"/>
  <c r="O7998" i="3"/>
  <c r="O7999" i="3"/>
  <c r="O8000" i="3"/>
  <c r="O8001" i="3"/>
  <c r="O8002" i="3"/>
  <c r="Q8002" i="3" s="1"/>
  <c r="O8003" i="3"/>
  <c r="O8004" i="3"/>
  <c r="Q8004" i="3" s="1"/>
  <c r="O8005" i="3"/>
  <c r="O8006" i="3"/>
  <c r="Q8006" i="3" s="1"/>
  <c r="O8007" i="3"/>
  <c r="Q8007" i="3" s="1"/>
  <c r="O8008" i="3"/>
  <c r="O8009" i="3"/>
  <c r="Q8009" i="3" s="1"/>
  <c r="O8010" i="3"/>
  <c r="Q8010" i="3" s="1"/>
  <c r="O8011" i="3"/>
  <c r="O8012" i="3"/>
  <c r="Q8012" i="3" s="1"/>
  <c r="O8013" i="3"/>
  <c r="O8014" i="3"/>
  <c r="Q8014" i="3" s="1"/>
  <c r="O8015" i="3"/>
  <c r="O8016" i="3"/>
  <c r="Q8016" i="3" s="1"/>
  <c r="O8017" i="3"/>
  <c r="Q8017" i="3" s="1"/>
  <c r="O8018" i="3"/>
  <c r="Q8018" i="3" s="1"/>
  <c r="O8019" i="3"/>
  <c r="Q8019" i="3" s="1"/>
  <c r="O8020" i="3"/>
  <c r="Q8020" i="3" s="1"/>
  <c r="O8021" i="3"/>
  <c r="O8022" i="3"/>
  <c r="Q8022" i="3" s="1"/>
  <c r="O8023" i="3"/>
  <c r="Q8023" i="3" s="1"/>
  <c r="O8024" i="3"/>
  <c r="Q8024" i="3" s="1"/>
  <c r="O8025" i="3"/>
  <c r="O8026" i="3"/>
  <c r="O8027" i="3"/>
  <c r="O8028" i="3"/>
  <c r="O8029" i="3"/>
  <c r="Q8029" i="3" s="1"/>
  <c r="O8030" i="3"/>
  <c r="O8031" i="3"/>
  <c r="O8032" i="3"/>
  <c r="Q8032" i="3" s="1"/>
  <c r="O8033" i="3"/>
  <c r="O8034" i="3"/>
  <c r="Q8034" i="3" s="1"/>
  <c r="O8035" i="3"/>
  <c r="O8036" i="3"/>
  <c r="Q8036" i="3" s="1"/>
  <c r="O8037" i="3"/>
  <c r="Q8037" i="3" s="1"/>
  <c r="O8038" i="3"/>
  <c r="Q8038" i="3" s="1"/>
  <c r="O8039" i="3"/>
  <c r="Q8039" i="3" s="1"/>
  <c r="O8040" i="3"/>
  <c r="Q8040" i="3" s="1"/>
  <c r="O8041" i="3"/>
  <c r="Q8041" i="3" s="1"/>
  <c r="O8042" i="3"/>
  <c r="O8043" i="3"/>
  <c r="Q8043" i="3" s="1"/>
  <c r="O8044" i="3"/>
  <c r="Q8044" i="3" s="1"/>
  <c r="O8045" i="3"/>
  <c r="Q8045" i="3" s="1"/>
  <c r="O8046" i="3"/>
  <c r="Q8046" i="3" s="1"/>
  <c r="O8047" i="3"/>
  <c r="O8048" i="3"/>
  <c r="Q8048" i="3" s="1"/>
  <c r="O8049" i="3"/>
  <c r="Q8049" i="3" s="1"/>
  <c r="O8050" i="3"/>
  <c r="Q8050" i="3" s="1"/>
  <c r="O8051" i="3"/>
  <c r="O8052" i="3"/>
  <c r="Q8052" i="3" s="1"/>
  <c r="O8053" i="3"/>
  <c r="Q8053" i="3" s="1"/>
  <c r="O8054" i="3"/>
  <c r="Q8054" i="3" s="1"/>
  <c r="O8055" i="3"/>
  <c r="O8056" i="3"/>
  <c r="Q8056" i="3" s="1"/>
  <c r="O8057" i="3"/>
  <c r="O8058" i="3"/>
  <c r="O8059" i="3"/>
  <c r="Q8059" i="3" s="1"/>
  <c r="O8060" i="3"/>
  <c r="O8061" i="3"/>
  <c r="O8062" i="3"/>
  <c r="Q8062" i="3" s="1"/>
  <c r="O8063" i="3"/>
  <c r="O8064" i="3"/>
  <c r="Q8064" i="3" s="1"/>
  <c r="O8065" i="3"/>
  <c r="O8066" i="3"/>
  <c r="O8067" i="3"/>
  <c r="O8068" i="3"/>
  <c r="O8069" i="3"/>
  <c r="O8070" i="3"/>
  <c r="Q8070" i="3" s="1"/>
  <c r="O8071" i="3"/>
  <c r="O8072" i="3"/>
  <c r="Q8072" i="3" s="1"/>
  <c r="O8073" i="3"/>
  <c r="Q8073" i="3" s="1"/>
  <c r="O8074" i="3"/>
  <c r="Q8074" i="3" s="1"/>
  <c r="O8075" i="3"/>
  <c r="Q8075" i="3" s="1"/>
  <c r="O8076" i="3"/>
  <c r="Q8076" i="3" s="1"/>
  <c r="O8077" i="3"/>
  <c r="Q8077" i="3" s="1"/>
  <c r="O8078" i="3"/>
  <c r="O8079" i="3"/>
  <c r="O8080" i="3"/>
  <c r="Q8080" i="3" s="1"/>
  <c r="O8081" i="3"/>
  <c r="Q8081" i="3" s="1"/>
  <c r="O8082" i="3"/>
  <c r="O8083" i="3"/>
  <c r="O8084" i="3"/>
  <c r="Q8084" i="3" s="1"/>
  <c r="O8085" i="3"/>
  <c r="O8086" i="3"/>
  <c r="O8087" i="3"/>
  <c r="O8088" i="3"/>
  <c r="O8089" i="3"/>
  <c r="O8090" i="3"/>
  <c r="Q8090" i="3" s="1"/>
  <c r="O8091" i="3"/>
  <c r="O8092" i="3"/>
  <c r="O8093" i="3"/>
  <c r="O8094" i="3"/>
  <c r="O8095" i="3"/>
  <c r="Q8095" i="3" s="1"/>
  <c r="O8096" i="3"/>
  <c r="O8097" i="3"/>
  <c r="O8098" i="3"/>
  <c r="O8099" i="3"/>
  <c r="O8100" i="3"/>
  <c r="O8101" i="3"/>
  <c r="Q8101" i="3" s="1"/>
  <c r="O8102" i="3"/>
  <c r="Q8102" i="3" s="1"/>
  <c r="O8103" i="3"/>
  <c r="Q8103" i="3" s="1"/>
  <c r="O8104" i="3"/>
  <c r="Q8104" i="3" s="1"/>
  <c r="O8105" i="3"/>
  <c r="O8106" i="3"/>
  <c r="Q8106" i="3" s="1"/>
  <c r="O8107" i="3"/>
  <c r="Q8107" i="3" s="1"/>
  <c r="O8108" i="3"/>
  <c r="O8109" i="3"/>
  <c r="Q8109" i="3" s="1"/>
  <c r="O8110" i="3"/>
  <c r="Q8110" i="3" s="1"/>
  <c r="O8111" i="3"/>
  <c r="O8112" i="3"/>
  <c r="Q8112" i="3" s="1"/>
  <c r="O8113" i="3"/>
  <c r="Q8113" i="3" s="1"/>
  <c r="O8114" i="3"/>
  <c r="Q8114" i="3" s="1"/>
  <c r="O8115" i="3"/>
  <c r="Q8115" i="3" s="1"/>
  <c r="O8116" i="3"/>
  <c r="O8117" i="3"/>
  <c r="O8118" i="3"/>
  <c r="Q8118" i="3" s="1"/>
  <c r="O8119" i="3"/>
  <c r="Q8119" i="3" s="1"/>
  <c r="O8120" i="3"/>
  <c r="O8121" i="3"/>
  <c r="Q8121" i="3" s="1"/>
  <c r="O8122" i="3"/>
  <c r="Q8122" i="3" s="1"/>
  <c r="O8123" i="3"/>
  <c r="O8124" i="3"/>
  <c r="O8125" i="3"/>
  <c r="O8126" i="3"/>
  <c r="Q8126" i="3" s="1"/>
  <c r="O8127" i="3"/>
  <c r="Q8127" i="3" s="1"/>
  <c r="O8128" i="3"/>
  <c r="Q8128" i="3" s="1"/>
  <c r="O8129" i="3"/>
  <c r="O8130" i="3"/>
  <c r="Q8130" i="3" s="1"/>
  <c r="O8131" i="3"/>
  <c r="Q8131" i="3" s="1"/>
  <c r="O8132" i="3"/>
  <c r="O8133" i="3"/>
  <c r="O8134" i="3"/>
  <c r="O8135" i="3"/>
  <c r="O8136" i="3"/>
  <c r="O8137" i="3"/>
  <c r="O8138" i="3"/>
  <c r="O8139" i="3"/>
  <c r="O8140" i="3"/>
  <c r="Q8140" i="3" s="1"/>
  <c r="O8141" i="3"/>
  <c r="O8142" i="3"/>
  <c r="O8143" i="3"/>
  <c r="O8144" i="3"/>
  <c r="O8145" i="3"/>
  <c r="Q8145" i="3" s="1"/>
  <c r="O8146" i="3"/>
  <c r="Q8146" i="3" s="1"/>
  <c r="O8147" i="3"/>
  <c r="O8148" i="3"/>
  <c r="Q8148" i="3" s="1"/>
  <c r="O8149" i="3"/>
  <c r="Q8149" i="3" s="1"/>
  <c r="O8150" i="3"/>
  <c r="O8151" i="3"/>
  <c r="O8152" i="3"/>
  <c r="Q8152" i="3" s="1"/>
  <c r="O8153" i="3"/>
  <c r="O8154" i="3"/>
  <c r="Q8154" i="3" s="1"/>
  <c r="O8155" i="3"/>
  <c r="O8156" i="3"/>
  <c r="O8157" i="3"/>
  <c r="Q8157" i="3" s="1"/>
  <c r="O8158" i="3"/>
  <c r="O8159" i="3"/>
  <c r="O8160" i="3"/>
  <c r="O8161" i="3"/>
  <c r="Q8161" i="3" s="1"/>
  <c r="O8162" i="3"/>
  <c r="Q8162" i="3" s="1"/>
  <c r="O8163" i="3"/>
  <c r="O8164" i="3"/>
  <c r="O8165" i="3"/>
  <c r="O8166" i="3"/>
  <c r="O8167" i="3"/>
  <c r="Q8167" i="3" s="1"/>
  <c r="O8168" i="3"/>
  <c r="Q8168" i="3" s="1"/>
  <c r="O8169" i="3"/>
  <c r="Q8169" i="3" s="1"/>
  <c r="O8170" i="3"/>
  <c r="Q8170" i="3" s="1"/>
  <c r="O8171" i="3"/>
  <c r="O8172" i="3"/>
  <c r="O8173" i="3"/>
  <c r="Q8173" i="3" s="1"/>
  <c r="O8174" i="3"/>
  <c r="O8175" i="3"/>
  <c r="Q8175" i="3" s="1"/>
  <c r="O8176" i="3"/>
  <c r="O8177" i="3"/>
  <c r="O8178" i="3"/>
  <c r="O8179" i="3"/>
  <c r="O8180" i="3"/>
  <c r="O8181" i="3"/>
  <c r="Q8181" i="3" s="1"/>
  <c r="O8182" i="3"/>
  <c r="O8183" i="3"/>
  <c r="O8184" i="3"/>
  <c r="O8185" i="3"/>
  <c r="O8186" i="3"/>
  <c r="Q8186" i="3" s="1"/>
  <c r="O8187" i="3"/>
  <c r="O8188" i="3"/>
  <c r="Q8188" i="3" s="1"/>
  <c r="O8189" i="3"/>
  <c r="Q8189" i="3" s="1"/>
  <c r="O8190" i="3"/>
  <c r="O8191" i="3"/>
  <c r="O8192" i="3"/>
  <c r="Q8192" i="3" s="1"/>
  <c r="O8193" i="3"/>
  <c r="Q8193" i="3" s="1"/>
  <c r="O8194" i="3"/>
  <c r="O8195" i="3"/>
  <c r="O8196" i="3"/>
  <c r="O8197" i="3"/>
  <c r="O8198" i="3"/>
  <c r="Q8198" i="3" s="1"/>
  <c r="O8199" i="3"/>
  <c r="Q8199" i="3" s="1"/>
  <c r="O8200" i="3"/>
  <c r="O8201" i="3"/>
  <c r="Q8201" i="3" s="1"/>
  <c r="O8202" i="3"/>
  <c r="O8203" i="3"/>
  <c r="Q8203" i="3" s="1"/>
  <c r="O8204" i="3"/>
  <c r="O8205" i="3"/>
  <c r="Q8205" i="3" s="1"/>
  <c r="O8206" i="3"/>
  <c r="O8207" i="3"/>
  <c r="O8208" i="3"/>
  <c r="Q8208" i="3" s="1"/>
  <c r="O8209" i="3"/>
  <c r="O8210" i="3"/>
  <c r="O8211" i="3"/>
  <c r="Q8211" i="3" s="1"/>
  <c r="O8212" i="3"/>
  <c r="Q8212" i="3" s="1"/>
  <c r="O8213" i="3"/>
  <c r="O8214" i="3"/>
  <c r="O8215" i="3"/>
  <c r="O8216" i="3"/>
  <c r="O8217" i="3"/>
  <c r="O8218" i="3"/>
  <c r="O8219" i="3"/>
  <c r="Q8219" i="3" s="1"/>
  <c r="O8220" i="3"/>
  <c r="O8221" i="3"/>
  <c r="Q8221" i="3" s="1"/>
  <c r="O8222" i="3"/>
  <c r="O8223" i="3"/>
  <c r="O8224" i="3"/>
  <c r="Q8224" i="3" s="1"/>
  <c r="O8225" i="3"/>
  <c r="Q8225" i="3" s="1"/>
  <c r="O8226" i="3"/>
  <c r="Q8226" i="3" s="1"/>
  <c r="O8227" i="3"/>
  <c r="Q8227" i="3" s="1"/>
  <c r="O8228" i="3"/>
  <c r="Q8228" i="3" s="1"/>
  <c r="O8229" i="3"/>
  <c r="O8230" i="3"/>
  <c r="Q8230" i="3" s="1"/>
  <c r="O8231" i="3"/>
  <c r="Q8231" i="3" s="1"/>
  <c r="O8232" i="3"/>
  <c r="Q8232" i="3" s="1"/>
  <c r="O8233" i="3"/>
  <c r="O8234" i="3"/>
  <c r="O8235" i="3"/>
  <c r="O8236" i="3"/>
  <c r="Q8236" i="3" s="1"/>
  <c r="O8237" i="3"/>
  <c r="O8238" i="3"/>
  <c r="O8239" i="3"/>
  <c r="O8240" i="3"/>
  <c r="Q8240" i="3" s="1"/>
  <c r="O8241" i="3"/>
  <c r="O8242" i="3"/>
  <c r="Q8242" i="3" s="1"/>
  <c r="O8243" i="3"/>
  <c r="O8244" i="3"/>
  <c r="O8245" i="3"/>
  <c r="Q8245" i="3" s="1"/>
  <c r="O8246" i="3"/>
  <c r="Q8246" i="3" s="1"/>
  <c r="O8247" i="3"/>
  <c r="O8248" i="3"/>
  <c r="O8249" i="3"/>
  <c r="O8250" i="3"/>
  <c r="O8251" i="3"/>
  <c r="Q8251" i="3" s="1"/>
  <c r="O8252" i="3"/>
  <c r="O8253" i="3"/>
  <c r="Q8253" i="3" s="1"/>
  <c r="O8254" i="3"/>
  <c r="Q8254" i="3" s="1"/>
  <c r="O8255" i="3"/>
  <c r="O8256" i="3"/>
  <c r="O8257" i="3"/>
  <c r="Q8257" i="3" s="1"/>
  <c r="O8258" i="3"/>
  <c r="O8259" i="3"/>
  <c r="O8260" i="3"/>
  <c r="O8261" i="3"/>
  <c r="O8262" i="3"/>
  <c r="Q8262" i="3" s="1"/>
  <c r="O8263" i="3"/>
  <c r="Q8263" i="3" s="1"/>
  <c r="O8264" i="3"/>
  <c r="O8265" i="3"/>
  <c r="Q8265" i="3" s="1"/>
  <c r="O8266" i="3"/>
  <c r="O8267" i="3"/>
  <c r="O8268" i="3"/>
  <c r="O8269" i="3"/>
  <c r="O8270" i="3"/>
  <c r="O8271" i="3"/>
  <c r="O8272" i="3"/>
  <c r="Q8272" i="3" s="1"/>
  <c r="O8273" i="3"/>
  <c r="O8274" i="3"/>
  <c r="Q8274" i="3" s="1"/>
  <c r="O8275" i="3"/>
  <c r="O8276" i="3"/>
  <c r="O8277" i="3"/>
  <c r="O8278" i="3"/>
  <c r="Q8278" i="3" s="1"/>
  <c r="O8279" i="3"/>
  <c r="Q8279" i="3" s="1"/>
  <c r="O8280" i="3"/>
  <c r="O8281" i="3"/>
  <c r="O8282" i="3"/>
  <c r="Q8282" i="3" s="1"/>
  <c r="O8283" i="3"/>
  <c r="Q8283" i="3" s="1"/>
  <c r="O8284" i="3"/>
  <c r="Q8284" i="3" s="1"/>
  <c r="O8285" i="3"/>
  <c r="O8286" i="3"/>
  <c r="Q8286" i="3" s="1"/>
  <c r="O8287" i="3"/>
  <c r="Q8287" i="3" s="1"/>
  <c r="O8288" i="3"/>
  <c r="O8289" i="3"/>
  <c r="O8290" i="3"/>
  <c r="O8291" i="3"/>
  <c r="O8292" i="3"/>
  <c r="O8293" i="3"/>
  <c r="Q8293" i="3" s="1"/>
  <c r="O8294" i="3"/>
  <c r="Q8294" i="3" s="1"/>
  <c r="O8295" i="3"/>
  <c r="Q8295" i="3" s="1"/>
  <c r="O8296" i="3"/>
  <c r="O8297" i="3"/>
  <c r="O8298" i="3"/>
  <c r="O8299" i="3"/>
  <c r="O8300" i="3"/>
  <c r="O8301" i="3"/>
  <c r="O8302" i="3"/>
  <c r="Q8302" i="3" s="1"/>
  <c r="O8303" i="3"/>
  <c r="O8304" i="3"/>
  <c r="O8305" i="3"/>
  <c r="O8306" i="3"/>
  <c r="Q8306" i="3" s="1"/>
  <c r="O8307" i="3"/>
  <c r="Q8307" i="3" s="1"/>
  <c r="O8308" i="3"/>
  <c r="Q8308" i="3" s="1"/>
  <c r="O8309" i="3"/>
  <c r="Q8309" i="3" s="1"/>
  <c r="O8310" i="3"/>
  <c r="Q8310" i="3" s="1"/>
  <c r="O8311" i="3"/>
  <c r="Q8311" i="3" s="1"/>
  <c r="O8312" i="3"/>
  <c r="Q8312" i="3" s="1"/>
  <c r="O8313" i="3"/>
  <c r="O8314" i="3"/>
  <c r="Q8314" i="3" s="1"/>
  <c r="O8315" i="3"/>
  <c r="O8316" i="3"/>
  <c r="O8317" i="3"/>
  <c r="O8318" i="3"/>
  <c r="Q8318" i="3" s="1"/>
  <c r="O8319" i="3"/>
  <c r="Q8319" i="3" s="1"/>
  <c r="O8320" i="3"/>
  <c r="O8321" i="3"/>
  <c r="O8322" i="3"/>
  <c r="O8323" i="3"/>
  <c r="Q8323" i="3" s="1"/>
  <c r="O8324" i="3"/>
  <c r="Q8324" i="3" s="1"/>
  <c r="O8325" i="3"/>
  <c r="Q8325" i="3" s="1"/>
  <c r="O8326" i="3"/>
  <c r="Q8326" i="3" s="1"/>
  <c r="O8327" i="3"/>
  <c r="O8328" i="3"/>
  <c r="O8329" i="3"/>
  <c r="O8330" i="3"/>
  <c r="O8331" i="3"/>
  <c r="O8332" i="3"/>
  <c r="Q8332" i="3" s="1"/>
  <c r="O8333" i="3"/>
  <c r="Q8333" i="3" s="1"/>
  <c r="O8334" i="3"/>
  <c r="O8335" i="3"/>
  <c r="O8336" i="3"/>
  <c r="Q8336" i="3" s="1"/>
  <c r="O8337" i="3"/>
  <c r="Q8337" i="3" s="1"/>
  <c r="O8338" i="3"/>
  <c r="Q8338" i="3" s="1"/>
  <c r="O8339" i="3"/>
  <c r="O8340" i="3"/>
  <c r="Q8340" i="3" s="1"/>
  <c r="O8341" i="3"/>
  <c r="Q8341" i="3" s="1"/>
  <c r="O8342" i="3"/>
  <c r="Q8342" i="3" s="1"/>
  <c r="O8343" i="3"/>
  <c r="Q8343" i="3" s="1"/>
  <c r="O8344" i="3"/>
  <c r="O8345" i="3"/>
  <c r="Q8345" i="3" s="1"/>
  <c r="O8346" i="3"/>
  <c r="Q8346" i="3" s="1"/>
  <c r="O8347" i="3"/>
  <c r="Q8347" i="3" s="1"/>
  <c r="O8348" i="3"/>
  <c r="Q8348" i="3" s="1"/>
  <c r="O8349" i="3"/>
  <c r="O8350" i="3"/>
  <c r="Q8350" i="3" s="1"/>
  <c r="O8351" i="3"/>
  <c r="O8352" i="3"/>
  <c r="O8353" i="3"/>
  <c r="Q8353" i="3" s="1"/>
  <c r="O8354" i="3"/>
  <c r="Q8354" i="3" s="1"/>
  <c r="O8355" i="3"/>
  <c r="Q8355" i="3" s="1"/>
  <c r="O8356" i="3"/>
  <c r="O8357" i="3"/>
  <c r="O8358" i="3"/>
  <c r="Q8358" i="3" s="1"/>
  <c r="O8359" i="3"/>
  <c r="O8360" i="3"/>
  <c r="Q8360" i="3" s="1"/>
  <c r="O8361" i="3"/>
  <c r="O8362" i="3"/>
  <c r="O8363" i="3"/>
  <c r="Q8363" i="3" s="1"/>
  <c r="O8364" i="3"/>
  <c r="O8365" i="3"/>
  <c r="Q8365" i="3" s="1"/>
  <c r="O8366" i="3"/>
  <c r="O8367" i="3"/>
  <c r="O8368" i="3"/>
  <c r="Q8368" i="3" s="1"/>
  <c r="O8369" i="3"/>
  <c r="Q8369" i="3" s="1"/>
  <c r="O8370" i="3"/>
  <c r="O8371" i="3"/>
  <c r="O8372" i="3"/>
  <c r="O8373" i="3"/>
  <c r="O8374" i="3"/>
  <c r="Q8374" i="3" s="1"/>
  <c r="O8375" i="3"/>
  <c r="O8376" i="3"/>
  <c r="O8377" i="3"/>
  <c r="O8378" i="3"/>
  <c r="O8379" i="3"/>
  <c r="O8380" i="3"/>
  <c r="O8381" i="3"/>
  <c r="O8382" i="3"/>
  <c r="O8383" i="3"/>
  <c r="O8384" i="3"/>
  <c r="Q8384" i="3" s="1"/>
  <c r="O8385" i="3"/>
  <c r="Q8385" i="3" s="1"/>
  <c r="O8386" i="3"/>
  <c r="Q8386" i="3" s="1"/>
  <c r="O8387" i="3"/>
  <c r="Q8387" i="3" s="1"/>
  <c r="O8388" i="3"/>
  <c r="Q8388" i="3" s="1"/>
  <c r="O8389" i="3"/>
  <c r="O8390" i="3"/>
  <c r="O8391" i="3"/>
  <c r="Q8391" i="3" s="1"/>
  <c r="O8392" i="3"/>
  <c r="Q8392" i="3" s="1"/>
  <c r="O8393" i="3"/>
  <c r="Q8393" i="3" s="1"/>
  <c r="O8394" i="3"/>
  <c r="O8395" i="3"/>
  <c r="Q8395" i="3" s="1"/>
  <c r="O8396" i="3"/>
  <c r="O8397" i="3"/>
  <c r="O8398" i="3"/>
  <c r="Q8398" i="3" s="1"/>
  <c r="O8399" i="3"/>
  <c r="O8400" i="3"/>
  <c r="O8401" i="3"/>
  <c r="O8402" i="3"/>
  <c r="O8403" i="3"/>
  <c r="O8404" i="3"/>
  <c r="O8405" i="3"/>
  <c r="Q8405" i="3" s="1"/>
  <c r="O8406" i="3"/>
  <c r="O8407" i="3"/>
  <c r="O8408" i="3"/>
  <c r="Q8408" i="3" s="1"/>
  <c r="O8409" i="3"/>
  <c r="Q8409" i="3" s="1"/>
  <c r="O8410" i="3"/>
  <c r="O8411" i="3"/>
  <c r="O8412" i="3"/>
  <c r="O8413" i="3"/>
  <c r="O8414" i="3"/>
  <c r="Q8414" i="3" s="1"/>
  <c r="O8415" i="3"/>
  <c r="O8416" i="3"/>
  <c r="O8417" i="3"/>
  <c r="O8418" i="3"/>
  <c r="Q8418" i="3" s="1"/>
  <c r="O8419" i="3"/>
  <c r="Q8419" i="3" s="1"/>
  <c r="O8420" i="3"/>
  <c r="Q8420" i="3" s="1"/>
  <c r="O8421" i="3"/>
  <c r="Q8421" i="3" s="1"/>
  <c r="O8422" i="3"/>
  <c r="Q8422" i="3" s="1"/>
  <c r="O8423" i="3"/>
  <c r="O8424" i="3"/>
  <c r="Q8424" i="3" s="1"/>
  <c r="O8425" i="3"/>
  <c r="Q8425" i="3" s="1"/>
  <c r="O8426" i="3"/>
  <c r="Q8426" i="3" s="1"/>
  <c r="O8427" i="3"/>
  <c r="Q8427" i="3" s="1"/>
  <c r="O8428" i="3"/>
  <c r="O8429" i="3"/>
  <c r="Q8429" i="3" s="1"/>
  <c r="O8430" i="3"/>
  <c r="O8431" i="3"/>
  <c r="Q8431" i="3" s="1"/>
  <c r="O8432" i="3"/>
  <c r="Q8432" i="3" s="1"/>
  <c r="O8433" i="3"/>
  <c r="Q8433" i="3" s="1"/>
  <c r="O8434" i="3"/>
  <c r="O8435" i="3"/>
  <c r="O8436" i="3"/>
  <c r="Q8436" i="3" s="1"/>
  <c r="O8437" i="3"/>
  <c r="Q8437" i="3" s="1"/>
  <c r="O8438" i="3"/>
  <c r="O8439" i="3"/>
  <c r="Q8439" i="3" s="1"/>
  <c r="O8440" i="3"/>
  <c r="O8441" i="3"/>
  <c r="O8442" i="3"/>
  <c r="O8443" i="3"/>
  <c r="O8444" i="3"/>
  <c r="Q8444" i="3" s="1"/>
  <c r="O8445" i="3"/>
  <c r="Q8445" i="3" s="1"/>
  <c r="O8446" i="3"/>
  <c r="Q8446" i="3" s="1"/>
  <c r="O8447" i="3"/>
  <c r="O8448" i="3"/>
  <c r="Q8448" i="3" s="1"/>
  <c r="O8449" i="3"/>
  <c r="Q8449" i="3" s="1"/>
  <c r="O8450" i="3"/>
  <c r="O8451" i="3"/>
  <c r="O8452" i="3"/>
  <c r="Q8452" i="3" s="1"/>
  <c r="O8453" i="3"/>
  <c r="Q8453" i="3" s="1"/>
  <c r="O8454" i="3"/>
  <c r="O8455" i="3"/>
  <c r="Q8455" i="3" s="1"/>
  <c r="O8456" i="3"/>
  <c r="Q8456" i="3" s="1"/>
  <c r="O8457" i="3"/>
  <c r="Q8457" i="3" s="1"/>
  <c r="O8458" i="3"/>
  <c r="Q8458" i="3" s="1"/>
  <c r="O8459" i="3"/>
  <c r="O8460" i="3"/>
  <c r="O8461" i="3"/>
  <c r="Q8461" i="3" s="1"/>
  <c r="O8462" i="3"/>
  <c r="Q8462" i="3" s="1"/>
  <c r="O8463" i="3"/>
  <c r="O8464" i="3"/>
  <c r="Q8464" i="3" s="1"/>
  <c r="O8465" i="3"/>
  <c r="O8466" i="3"/>
  <c r="Q8466" i="3" s="1"/>
  <c r="O8467" i="3"/>
  <c r="O8468" i="3"/>
  <c r="Q8468" i="3" s="1"/>
  <c r="O8469" i="3"/>
  <c r="Q8469" i="3" s="1"/>
  <c r="O8470" i="3"/>
  <c r="Q8470" i="3" s="1"/>
  <c r="O8471" i="3"/>
  <c r="Q8471" i="3" s="1"/>
  <c r="O8472" i="3"/>
  <c r="O8473" i="3"/>
  <c r="O8474" i="3"/>
  <c r="Q8474" i="3" s="1"/>
  <c r="O8475" i="3"/>
  <c r="O8476" i="3"/>
  <c r="O8477" i="3"/>
  <c r="O8478" i="3"/>
  <c r="Q8478" i="3" s="1"/>
  <c r="O8479" i="3"/>
  <c r="O8480" i="3"/>
  <c r="O8481" i="3"/>
  <c r="O8482" i="3"/>
  <c r="O8483" i="3"/>
  <c r="Q8483" i="3" s="1"/>
  <c r="O8484" i="3"/>
  <c r="O8485" i="3"/>
  <c r="O8486" i="3"/>
  <c r="O8487" i="3"/>
  <c r="O8488" i="3"/>
  <c r="O8489" i="3"/>
  <c r="O8490" i="3"/>
  <c r="Q8490" i="3" s="1"/>
  <c r="O8491" i="3"/>
  <c r="O8492" i="3"/>
  <c r="O8493" i="3"/>
  <c r="Q8493" i="3" s="1"/>
  <c r="O8494" i="3"/>
  <c r="O8495" i="3"/>
  <c r="O8496" i="3"/>
  <c r="Q8496" i="3" s="1"/>
  <c r="O8497" i="3"/>
  <c r="Q8497" i="3" s="1"/>
  <c r="O8498" i="3"/>
  <c r="Q8498" i="3" s="1"/>
  <c r="O8499" i="3"/>
  <c r="O8500" i="3"/>
  <c r="Q8500" i="3" s="1"/>
  <c r="O8501" i="3"/>
  <c r="O8502" i="3"/>
  <c r="O8503" i="3"/>
  <c r="O8504" i="3"/>
  <c r="O8505" i="3"/>
  <c r="O8506" i="3"/>
  <c r="O8507" i="3"/>
  <c r="O8508" i="3"/>
  <c r="Q8508" i="3" s="1"/>
  <c r="O8509" i="3"/>
  <c r="O8510" i="3"/>
  <c r="Q8510" i="3" s="1"/>
  <c r="O8511" i="3"/>
  <c r="O8512" i="3"/>
  <c r="O8513" i="3"/>
  <c r="Q8513" i="3" s="1"/>
  <c r="O8514" i="3"/>
  <c r="O8515" i="3"/>
  <c r="O8516" i="3"/>
  <c r="O8517" i="3"/>
  <c r="Q8517" i="3" s="1"/>
  <c r="O8518" i="3"/>
  <c r="Q8518" i="3" s="1"/>
  <c r="O8519" i="3"/>
  <c r="O8520" i="3"/>
  <c r="O8521" i="3"/>
  <c r="O8522" i="3"/>
  <c r="Q8522" i="3" s="1"/>
  <c r="O8523" i="3"/>
  <c r="O8524" i="3"/>
  <c r="O8525" i="3"/>
  <c r="O8526" i="3"/>
  <c r="Q8526" i="3" s="1"/>
  <c r="O8527" i="3"/>
  <c r="O8528" i="3"/>
  <c r="O8529" i="3"/>
  <c r="Q8529" i="3" s="1"/>
  <c r="O8530" i="3"/>
  <c r="O8531" i="3"/>
  <c r="O8532" i="3"/>
  <c r="O8533" i="3"/>
  <c r="Q8533" i="3" s="1"/>
  <c r="O8534" i="3"/>
  <c r="O8535" i="3"/>
  <c r="Q8535" i="3" s="1"/>
  <c r="O8536" i="3"/>
  <c r="O8537" i="3"/>
  <c r="Q8537" i="3" s="1"/>
  <c r="O8538" i="3"/>
  <c r="Q8538" i="3" s="1"/>
  <c r="O8539" i="3"/>
  <c r="O8540" i="3"/>
  <c r="O8541" i="3"/>
  <c r="O8542" i="3"/>
  <c r="O8543" i="3"/>
  <c r="O8544" i="3"/>
  <c r="O8545" i="3"/>
  <c r="O8546" i="3"/>
  <c r="O8547" i="3"/>
  <c r="Q8547" i="3" s="1"/>
  <c r="O8548" i="3"/>
  <c r="Q8548" i="3" s="1"/>
  <c r="O8549" i="3"/>
  <c r="Q8549" i="3" s="1"/>
  <c r="O8550" i="3"/>
  <c r="Q8550" i="3" s="1"/>
  <c r="O8551" i="3"/>
  <c r="O8552" i="3"/>
  <c r="O8553" i="3"/>
  <c r="Q8553" i="3" s="1"/>
  <c r="O8554" i="3"/>
  <c r="Q8554" i="3" s="1"/>
  <c r="O8555" i="3"/>
  <c r="Q8555" i="3" s="1"/>
  <c r="O8556" i="3"/>
  <c r="Q8556" i="3" s="1"/>
  <c r="O8557" i="3"/>
  <c r="O8558" i="3"/>
  <c r="Q8558" i="3" s="1"/>
  <c r="O8559" i="3"/>
  <c r="O8560" i="3"/>
  <c r="Q8560" i="3" s="1"/>
  <c r="O8561" i="3"/>
  <c r="O8562" i="3"/>
  <c r="O8563" i="3"/>
  <c r="Q8563" i="3" s="1"/>
  <c r="O8564" i="3"/>
  <c r="O8565" i="3"/>
  <c r="Q8565" i="3" s="1"/>
  <c r="O8566" i="3"/>
  <c r="O8567" i="3"/>
  <c r="Q8567" i="3" s="1"/>
  <c r="O8568" i="3"/>
  <c r="Q8568" i="3" s="1"/>
  <c r="O8569" i="3"/>
  <c r="O8570" i="3"/>
  <c r="O8571" i="3"/>
  <c r="O8572" i="3"/>
  <c r="Q8572" i="3" s="1"/>
  <c r="O8573" i="3"/>
  <c r="O8574" i="3"/>
  <c r="O8575" i="3"/>
  <c r="O8576" i="3"/>
  <c r="O8577" i="3"/>
  <c r="Q8577" i="3" s="1"/>
  <c r="O8578" i="3"/>
  <c r="O8579" i="3"/>
  <c r="Q8579" i="3" s="1"/>
  <c r="O8580" i="3"/>
  <c r="Q8580" i="3" s="1"/>
  <c r="O8581" i="3"/>
  <c r="O8582" i="3"/>
  <c r="O8583" i="3"/>
  <c r="O8584" i="3"/>
  <c r="O8585" i="3"/>
  <c r="Q8585" i="3" s="1"/>
  <c r="O8586" i="3"/>
  <c r="Q8586" i="3" s="1"/>
  <c r="O8587" i="3"/>
  <c r="Q8587" i="3" s="1"/>
  <c r="O8588" i="3"/>
  <c r="O8589" i="3"/>
  <c r="Q8589" i="3" s="1"/>
  <c r="O8590" i="3"/>
  <c r="O8591" i="3"/>
  <c r="Q8591" i="3" s="1"/>
  <c r="O8592" i="3"/>
  <c r="Q8592" i="3" s="1"/>
  <c r="O8593" i="3"/>
  <c r="O8594" i="3"/>
  <c r="O8595" i="3"/>
  <c r="Q8595" i="3" s="1"/>
  <c r="O8596" i="3"/>
  <c r="O8597" i="3"/>
  <c r="O8598" i="3"/>
  <c r="Q8598" i="3" s="1"/>
  <c r="O8599" i="3"/>
  <c r="Q8599" i="3" s="1"/>
  <c r="O8600" i="3"/>
  <c r="O8601" i="3"/>
  <c r="O8602" i="3"/>
  <c r="Q8602" i="3" s="1"/>
  <c r="O8603" i="3"/>
  <c r="O8604" i="3"/>
  <c r="O8605" i="3"/>
  <c r="O8606" i="3"/>
  <c r="O8607" i="3"/>
  <c r="O8608" i="3"/>
  <c r="O8609" i="3"/>
  <c r="Q8609" i="3" s="1"/>
  <c r="O8610" i="3"/>
  <c r="O8611" i="3"/>
  <c r="Q8611" i="3" s="1"/>
  <c r="O8612" i="3"/>
  <c r="Q8612" i="3" s="1"/>
  <c r="O8613" i="3"/>
  <c r="Q8613" i="3" s="1"/>
  <c r="O8614" i="3"/>
  <c r="O8615" i="3"/>
  <c r="Q8615" i="3" s="1"/>
  <c r="O8616" i="3"/>
  <c r="O8617" i="3"/>
  <c r="O8618" i="3"/>
  <c r="Q8618" i="3" s="1"/>
  <c r="O8619" i="3"/>
  <c r="O8620" i="3"/>
  <c r="O8621" i="3"/>
  <c r="O8622" i="3"/>
  <c r="O8623" i="3"/>
  <c r="O8624" i="3"/>
  <c r="Q8624" i="3" s="1"/>
  <c r="O8625" i="3"/>
  <c r="O8626" i="3"/>
  <c r="O8627" i="3"/>
  <c r="O8628" i="3"/>
  <c r="O8629" i="3"/>
  <c r="Q8629" i="3" s="1"/>
  <c r="O8630" i="3"/>
  <c r="O8631" i="3"/>
  <c r="O8632" i="3"/>
  <c r="O8633" i="3"/>
  <c r="Q8633" i="3" s="1"/>
  <c r="O8634" i="3"/>
  <c r="O8635" i="3"/>
  <c r="Q8635" i="3" s="1"/>
  <c r="O8636" i="3"/>
  <c r="Q8636" i="3" s="1"/>
  <c r="O8637" i="3"/>
  <c r="O8638" i="3"/>
  <c r="O8639" i="3"/>
  <c r="O8640" i="3"/>
  <c r="Q8640" i="3" s="1"/>
  <c r="O8641" i="3"/>
  <c r="O8642" i="3"/>
  <c r="Q8642" i="3" s="1"/>
  <c r="O8643" i="3"/>
  <c r="O8644" i="3"/>
  <c r="Q8644" i="3" s="1"/>
  <c r="O8645" i="3"/>
  <c r="Q8645" i="3" s="1"/>
  <c r="O8646" i="3"/>
  <c r="O8647" i="3"/>
  <c r="O8648" i="3"/>
  <c r="Q8648" i="3" s="1"/>
  <c r="O8649" i="3"/>
  <c r="O8650" i="3"/>
  <c r="Q8650" i="3" s="1"/>
  <c r="O8651" i="3"/>
  <c r="Q8651" i="3" s="1"/>
  <c r="O8652" i="3"/>
  <c r="O8653" i="3"/>
  <c r="O8654" i="3"/>
  <c r="O8655" i="3"/>
  <c r="O8656" i="3"/>
  <c r="O8657" i="3"/>
  <c r="Q8657" i="3" s="1"/>
  <c r="O8658" i="3"/>
  <c r="Q8658" i="3" s="1"/>
  <c r="O8659" i="3"/>
  <c r="Q8659" i="3" s="1"/>
  <c r="O8660" i="3"/>
  <c r="Q8660" i="3" s="1"/>
  <c r="O8661" i="3"/>
  <c r="Q8661" i="3" s="1"/>
  <c r="O8662" i="3"/>
  <c r="Q8662" i="3" s="1"/>
  <c r="O8663" i="3"/>
  <c r="Q8663" i="3" s="1"/>
  <c r="O8664" i="3"/>
  <c r="O8665" i="3"/>
  <c r="O8666" i="3"/>
  <c r="O8667" i="3"/>
  <c r="Q8667" i="3" s="1"/>
  <c r="O8668" i="3"/>
  <c r="Q8668" i="3" s="1"/>
  <c r="O8669" i="3"/>
  <c r="Q8669" i="3" s="1"/>
  <c r="O8670" i="3"/>
  <c r="O8671" i="3"/>
  <c r="Q8671" i="3" s="1"/>
  <c r="O8672" i="3"/>
  <c r="Q8672" i="3" s="1"/>
  <c r="O8673" i="3"/>
  <c r="Q8673" i="3" s="1"/>
  <c r="O8674" i="3"/>
  <c r="Q8674" i="3" s="1"/>
  <c r="O8675" i="3"/>
  <c r="Q8675" i="3" s="1"/>
  <c r="O8676" i="3"/>
  <c r="Q8676" i="3" s="1"/>
  <c r="O8677" i="3"/>
  <c r="O8678" i="3"/>
  <c r="Q8678" i="3" s="1"/>
  <c r="O8679" i="3"/>
  <c r="O8680" i="3"/>
  <c r="Q8680" i="3" s="1"/>
  <c r="O8681" i="3"/>
  <c r="O8682" i="3"/>
  <c r="O8683" i="3"/>
  <c r="O8684" i="3"/>
  <c r="O8685" i="3"/>
  <c r="Q8685" i="3" s="1"/>
  <c r="O8686" i="3"/>
  <c r="O8687" i="3"/>
  <c r="Q8687" i="3" s="1"/>
  <c r="O8688" i="3"/>
  <c r="O8689" i="3"/>
  <c r="Q8689" i="3" s="1"/>
  <c r="O8690" i="3"/>
  <c r="O8691" i="3"/>
  <c r="O8692" i="3"/>
  <c r="Q8692" i="3" s="1"/>
  <c r="O8693" i="3"/>
  <c r="Q8693" i="3" s="1"/>
  <c r="O8694" i="3"/>
  <c r="O8695" i="3"/>
  <c r="Q8695" i="3" s="1"/>
  <c r="O8696" i="3"/>
  <c r="Q8696" i="3" s="1"/>
  <c r="O8697" i="3"/>
  <c r="O8698" i="3"/>
  <c r="Q8698" i="3" s="1"/>
  <c r="O8699" i="3"/>
  <c r="Q8699" i="3" s="1"/>
  <c r="O8700" i="3"/>
  <c r="Q8700" i="3" s="1"/>
  <c r="O8701" i="3"/>
  <c r="O8702" i="3"/>
  <c r="O8703" i="3"/>
  <c r="Q8703" i="3" s="1"/>
  <c r="O8704" i="3"/>
  <c r="O8705" i="3"/>
  <c r="O8706" i="3"/>
  <c r="O8707" i="3"/>
  <c r="O8708" i="3"/>
  <c r="Q8708" i="3" s="1"/>
  <c r="O8709" i="3"/>
  <c r="Q8709" i="3" s="1"/>
  <c r="O8710" i="3"/>
  <c r="Q8710" i="3" s="1"/>
  <c r="O8711" i="3"/>
  <c r="Q8711" i="3" s="1"/>
  <c r="O8712" i="3"/>
  <c r="O8713" i="3"/>
  <c r="O8714" i="3"/>
  <c r="Q8714" i="3" s="1"/>
  <c r="O8715" i="3"/>
  <c r="O8716" i="3"/>
  <c r="O8717" i="3"/>
  <c r="Q8717" i="3" s="1"/>
  <c r="O8718" i="3"/>
  <c r="O8719" i="3"/>
  <c r="Q8719" i="3" s="1"/>
  <c r="O8720" i="3"/>
  <c r="Q8720" i="3" s="1"/>
  <c r="O8721" i="3"/>
  <c r="Q8721" i="3" s="1"/>
  <c r="O8722" i="3"/>
  <c r="Q8722" i="3" s="1"/>
  <c r="O8723" i="3"/>
  <c r="O8724" i="3"/>
  <c r="Q8724" i="3" s="1"/>
  <c r="O8725" i="3"/>
  <c r="Q8725" i="3" s="1"/>
  <c r="O8726" i="3"/>
  <c r="Q8726" i="3" s="1"/>
  <c r="O8727" i="3"/>
  <c r="Q8727" i="3" s="1"/>
  <c r="O8728" i="3"/>
  <c r="O8729" i="3"/>
  <c r="O8730" i="3"/>
  <c r="O8731" i="3"/>
  <c r="Q8731" i="3" s="1"/>
  <c r="O8732" i="3"/>
  <c r="Q8732" i="3" s="1"/>
  <c r="O8733" i="3"/>
  <c r="O8734" i="3"/>
  <c r="Q8734" i="3" s="1"/>
  <c r="O8735" i="3"/>
  <c r="Q8735" i="3" s="1"/>
  <c r="O8736" i="3"/>
  <c r="O8737" i="3"/>
  <c r="O8738" i="3"/>
  <c r="Q8738" i="3" s="1"/>
  <c r="O8739" i="3"/>
  <c r="O8740" i="3"/>
  <c r="O8741" i="3"/>
  <c r="Q8741" i="3" s="1"/>
  <c r="O8742" i="3"/>
  <c r="O8743" i="3"/>
  <c r="O8744" i="3"/>
  <c r="Q8744" i="3" s="1"/>
  <c r="O8745" i="3"/>
  <c r="O8746" i="3"/>
  <c r="Q8746" i="3" s="1"/>
  <c r="O8747" i="3"/>
  <c r="O8748" i="3"/>
  <c r="Q8748" i="3" s="1"/>
  <c r="O8749" i="3"/>
  <c r="O8750" i="3"/>
  <c r="Q8750" i="3" s="1"/>
  <c r="O8751" i="3"/>
  <c r="Q8751" i="3" s="1"/>
  <c r="O8752" i="3"/>
  <c r="O8753" i="3"/>
  <c r="Q8753" i="3" s="1"/>
  <c r="O8754" i="3"/>
  <c r="O8755" i="3"/>
  <c r="Q8755" i="3" s="1"/>
  <c r="O8756" i="3"/>
  <c r="O8757" i="3"/>
  <c r="O8758" i="3"/>
  <c r="Q8758" i="3" s="1"/>
  <c r="O8759" i="3"/>
  <c r="Q8759" i="3" s="1"/>
  <c r="O8760" i="3"/>
  <c r="Q8760" i="3" s="1"/>
  <c r="O8761" i="3"/>
  <c r="Q8761" i="3" s="1"/>
  <c r="O8762" i="3"/>
  <c r="O8763" i="3"/>
  <c r="O8764" i="3"/>
  <c r="Q8764" i="3" s="1"/>
  <c r="O8765" i="3"/>
  <c r="O8766" i="3"/>
  <c r="Q8766" i="3" s="1"/>
  <c r="O8767" i="3"/>
  <c r="O8768" i="3"/>
  <c r="O8769" i="3"/>
  <c r="O8770" i="3"/>
  <c r="Q8770" i="3" s="1"/>
  <c r="O8771" i="3"/>
  <c r="O8772" i="3"/>
  <c r="Q8772" i="3" s="1"/>
  <c r="O8773" i="3"/>
  <c r="O8774" i="3"/>
  <c r="O8775" i="3"/>
  <c r="Q8775" i="3" s="1"/>
  <c r="O8776" i="3"/>
  <c r="Q8776" i="3" s="1"/>
  <c r="O8777" i="3"/>
  <c r="Q8777" i="3" s="1"/>
  <c r="O8778" i="3"/>
  <c r="Q8778" i="3" s="1"/>
  <c r="O8779" i="3"/>
  <c r="O8780" i="3"/>
  <c r="Q8780" i="3" s="1"/>
  <c r="O8781" i="3"/>
  <c r="O8782" i="3"/>
  <c r="O8783" i="3"/>
  <c r="Q8783" i="3" s="1"/>
  <c r="O8784" i="3"/>
  <c r="Q8784" i="3" s="1"/>
  <c r="O8785" i="3"/>
  <c r="O8786" i="3"/>
  <c r="Q8786" i="3" s="1"/>
  <c r="O8787" i="3"/>
  <c r="Q8787" i="3" s="1"/>
  <c r="O8788" i="3"/>
  <c r="O8789" i="3"/>
  <c r="O8790" i="3"/>
  <c r="Q8790" i="3" s="1"/>
  <c r="O8791" i="3"/>
  <c r="O8792" i="3"/>
  <c r="O8793" i="3"/>
  <c r="O8794" i="3"/>
  <c r="O8795" i="3"/>
  <c r="O8796" i="3"/>
  <c r="O8797" i="3"/>
  <c r="O8798" i="3"/>
  <c r="Q8798" i="3" s="1"/>
  <c r="O8799" i="3"/>
  <c r="Q8799" i="3" s="1"/>
  <c r="O8800" i="3"/>
  <c r="O8801" i="3"/>
  <c r="O8802" i="3"/>
  <c r="Q8802" i="3" s="1"/>
  <c r="O8803" i="3"/>
  <c r="Q8803" i="3" s="1"/>
  <c r="O8804" i="3"/>
  <c r="O8805" i="3"/>
  <c r="O8806" i="3"/>
  <c r="O8807" i="3"/>
  <c r="O8808" i="3"/>
  <c r="Q8808" i="3" s="1"/>
  <c r="O8809" i="3"/>
  <c r="O8810" i="3"/>
  <c r="O8811" i="3"/>
  <c r="O8812" i="3"/>
  <c r="Q8812" i="3" s="1"/>
  <c r="O8813" i="3"/>
  <c r="Q8813" i="3" s="1"/>
  <c r="O8814" i="3"/>
  <c r="O8815" i="3"/>
  <c r="Q8815" i="3" s="1"/>
  <c r="O8816" i="3"/>
  <c r="O8817" i="3"/>
  <c r="O8818" i="3"/>
  <c r="O8819" i="3"/>
  <c r="Q8819" i="3" s="1"/>
  <c r="O8820" i="3"/>
  <c r="O8821" i="3"/>
  <c r="O8822" i="3"/>
  <c r="O8823" i="3"/>
  <c r="O8824" i="3"/>
  <c r="O8825" i="3"/>
  <c r="Q8825" i="3" s="1"/>
  <c r="O8826" i="3"/>
  <c r="O8827" i="3"/>
  <c r="O8828" i="3"/>
  <c r="O8829" i="3"/>
  <c r="Q8829" i="3" s="1"/>
  <c r="O8830" i="3"/>
  <c r="Q8830" i="3" s="1"/>
  <c r="O8831" i="3"/>
  <c r="Q8831" i="3" s="1"/>
  <c r="O8832" i="3"/>
  <c r="Q8832" i="3" s="1"/>
  <c r="O8833" i="3"/>
  <c r="O8834" i="3"/>
  <c r="O8835" i="3"/>
  <c r="Q8835" i="3" s="1"/>
  <c r="O8836" i="3"/>
  <c r="O8837" i="3"/>
  <c r="O8838" i="3"/>
  <c r="Q8838" i="3" s="1"/>
  <c r="O8839" i="3"/>
  <c r="O8840" i="3"/>
  <c r="O8841" i="3"/>
  <c r="O8842" i="3"/>
  <c r="O8843" i="3"/>
  <c r="Q8843" i="3" s="1"/>
  <c r="O8844" i="3"/>
  <c r="Q8844" i="3" s="1"/>
  <c r="O8845" i="3"/>
  <c r="Q8845" i="3" s="1"/>
  <c r="O8846" i="3"/>
  <c r="O8847" i="3"/>
  <c r="Q8847" i="3" s="1"/>
  <c r="O8848" i="3"/>
  <c r="Q8848" i="3" s="1"/>
  <c r="O8849" i="3"/>
  <c r="O8850" i="3"/>
  <c r="Q8850" i="3" s="1"/>
  <c r="O8851" i="3"/>
  <c r="O8852" i="3"/>
  <c r="Q8852" i="3" s="1"/>
  <c r="O8853" i="3"/>
  <c r="Q8853" i="3" s="1"/>
  <c r="O8854" i="3"/>
  <c r="O8855" i="3"/>
  <c r="O8856" i="3"/>
  <c r="O8857" i="3"/>
  <c r="Q8857" i="3" s="1"/>
  <c r="O8858" i="3"/>
  <c r="Q8858" i="3" s="1"/>
  <c r="O8859" i="3"/>
  <c r="Q8859" i="3" s="1"/>
  <c r="O8860" i="3"/>
  <c r="Q8860" i="3" s="1"/>
  <c r="O8861" i="3"/>
  <c r="Q8861" i="3" s="1"/>
  <c r="O8862" i="3"/>
  <c r="Q8862" i="3" s="1"/>
  <c r="O8863" i="3"/>
  <c r="Q8863" i="3" s="1"/>
  <c r="O8864" i="3"/>
  <c r="Q8864" i="3" s="1"/>
  <c r="O8865" i="3"/>
  <c r="Q8865" i="3" s="1"/>
  <c r="O8866" i="3"/>
  <c r="Q8866" i="3" s="1"/>
  <c r="O8867" i="3"/>
  <c r="O8868" i="3"/>
  <c r="Q8868" i="3" s="1"/>
  <c r="O8869" i="3"/>
  <c r="Q8869" i="3" s="1"/>
  <c r="O8870" i="3"/>
  <c r="Q8870" i="3" s="1"/>
  <c r="O8871" i="3"/>
  <c r="Q8871" i="3" s="1"/>
  <c r="O8872" i="3"/>
  <c r="Q8872" i="3" s="1"/>
  <c r="O8873" i="3"/>
  <c r="Q8873" i="3" s="1"/>
  <c r="O8874" i="3"/>
  <c r="Q8874" i="3" s="1"/>
  <c r="O8875" i="3"/>
  <c r="Q8875" i="3" s="1"/>
  <c r="O8876" i="3"/>
  <c r="Q8876" i="3" s="1"/>
  <c r="O8877" i="3"/>
  <c r="O8878" i="3"/>
  <c r="Q8878" i="3" s="1"/>
  <c r="O8879" i="3"/>
  <c r="O8880" i="3"/>
  <c r="Q8880" i="3" s="1"/>
  <c r="O8881" i="3"/>
  <c r="O8882" i="3"/>
  <c r="O8883" i="3"/>
  <c r="O8884" i="3"/>
  <c r="Q8884" i="3" s="1"/>
  <c r="O8885" i="3"/>
  <c r="Q8885" i="3" s="1"/>
  <c r="O8886" i="3"/>
  <c r="Q8886" i="3" s="1"/>
  <c r="O8887" i="3"/>
  <c r="Q8887" i="3" s="1"/>
  <c r="O8888" i="3"/>
  <c r="O8889" i="3"/>
  <c r="O8890" i="3"/>
  <c r="Q8890" i="3" s="1"/>
  <c r="O8891" i="3"/>
  <c r="Q8891" i="3" s="1"/>
  <c r="O8892" i="3"/>
  <c r="O8893" i="3"/>
  <c r="O8894" i="3"/>
  <c r="Q8894" i="3" s="1"/>
  <c r="O8895" i="3"/>
  <c r="Q8895" i="3" s="1"/>
  <c r="O8896" i="3"/>
  <c r="O8897" i="3"/>
  <c r="O8898" i="3"/>
  <c r="O8899" i="3"/>
  <c r="O8900" i="3"/>
  <c r="Q8900" i="3" s="1"/>
  <c r="O8901" i="3"/>
  <c r="Q8901" i="3" s="1"/>
  <c r="O8902" i="3"/>
  <c r="Q8902" i="3" s="1"/>
  <c r="O8903" i="3"/>
  <c r="O8904" i="3"/>
  <c r="O8905" i="3"/>
  <c r="O8906" i="3"/>
  <c r="Q8906" i="3" s="1"/>
  <c r="O8907" i="3"/>
  <c r="O8908" i="3"/>
  <c r="O8909" i="3"/>
  <c r="O8910" i="3"/>
  <c r="O8911" i="3"/>
  <c r="Q8911" i="3" s="1"/>
  <c r="O8912" i="3"/>
  <c r="Q8912" i="3" s="1"/>
  <c r="O8913" i="3"/>
  <c r="O8914" i="3"/>
  <c r="Q8914" i="3" s="1"/>
  <c r="O8915" i="3"/>
  <c r="Q8915" i="3" s="1"/>
  <c r="O8916" i="3"/>
  <c r="O8917" i="3"/>
  <c r="Q8917" i="3" s="1"/>
  <c r="O8918" i="3"/>
  <c r="O8919" i="3"/>
  <c r="O8920" i="3"/>
  <c r="O8921" i="3"/>
  <c r="O8922" i="3"/>
  <c r="O8923" i="3"/>
  <c r="Q8923" i="3" s="1"/>
  <c r="O8924" i="3"/>
  <c r="O8925" i="3"/>
  <c r="Q8925" i="3" s="1"/>
  <c r="O8926" i="3"/>
  <c r="O8927" i="3"/>
  <c r="O8928" i="3"/>
  <c r="Q8928" i="3" s="1"/>
  <c r="O8929" i="3"/>
  <c r="O8930" i="3"/>
  <c r="O8931" i="3"/>
  <c r="Q8931" i="3" s="1"/>
  <c r="O8932" i="3"/>
  <c r="Q8932" i="3" s="1"/>
  <c r="O8933" i="3"/>
  <c r="Q8933" i="3" s="1"/>
  <c r="O8934" i="3"/>
  <c r="O8935" i="3"/>
  <c r="O8936" i="3"/>
  <c r="O8937" i="3"/>
  <c r="Q8937" i="3" s="1"/>
  <c r="O8938" i="3"/>
  <c r="O8939" i="3"/>
  <c r="O8940" i="3"/>
  <c r="Q8940" i="3" s="1"/>
  <c r="O8941" i="3"/>
  <c r="Q8941" i="3" s="1"/>
  <c r="O8942" i="3"/>
  <c r="O8943" i="3"/>
  <c r="O8944" i="3"/>
  <c r="O8945" i="3"/>
  <c r="O8946" i="3"/>
  <c r="Q8946" i="3" s="1"/>
  <c r="O8947" i="3"/>
  <c r="Q8947" i="3" s="1"/>
  <c r="O8948" i="3"/>
  <c r="O8949" i="3"/>
  <c r="O8950" i="3"/>
  <c r="Q8950" i="3" s="1"/>
  <c r="O8951" i="3"/>
  <c r="O8952" i="3"/>
  <c r="O8953" i="3"/>
  <c r="Q8953" i="3" s="1"/>
  <c r="O8954" i="3"/>
  <c r="O8955" i="3"/>
  <c r="Q8955" i="3" s="1"/>
  <c r="O8956" i="3"/>
  <c r="O8957" i="3"/>
  <c r="Q8957" i="3" s="1"/>
  <c r="O8958" i="3"/>
  <c r="O8959" i="3"/>
  <c r="Q8959" i="3" s="1"/>
  <c r="O8960" i="3"/>
  <c r="O8961" i="3"/>
  <c r="O8962" i="3"/>
  <c r="O8963" i="3"/>
  <c r="Q8963" i="3" s="1"/>
  <c r="O8964" i="3"/>
  <c r="Q8964" i="3" s="1"/>
  <c r="O8965" i="3"/>
  <c r="Q8965" i="3" s="1"/>
  <c r="O8966" i="3"/>
  <c r="Q8966" i="3" s="1"/>
  <c r="O8967" i="3"/>
  <c r="Q8967" i="3" s="1"/>
  <c r="O8968" i="3"/>
  <c r="Q8968" i="3" s="1"/>
  <c r="O8969" i="3"/>
  <c r="Q8969" i="3" s="1"/>
  <c r="O8970" i="3"/>
  <c r="Q8970" i="3" s="1"/>
  <c r="O8971" i="3"/>
  <c r="O8972" i="3"/>
  <c r="Q8972" i="3" s="1"/>
  <c r="O8973" i="3"/>
  <c r="O8974" i="3"/>
  <c r="O8975" i="3"/>
  <c r="Q8975" i="3" s="1"/>
  <c r="O8976" i="3"/>
  <c r="O8977" i="3"/>
  <c r="O8978" i="3"/>
  <c r="Q8978" i="3" s="1"/>
  <c r="O8979" i="3"/>
  <c r="Q8979" i="3" s="1"/>
  <c r="O8980" i="3"/>
  <c r="Q8980" i="3" s="1"/>
  <c r="O8981" i="3"/>
  <c r="O8982" i="3"/>
  <c r="O8983" i="3"/>
  <c r="O8984" i="3"/>
  <c r="Q8984" i="3" s="1"/>
  <c r="O8985" i="3"/>
  <c r="Q8985" i="3" s="1"/>
  <c r="O8986" i="3"/>
  <c r="Q8986" i="3" s="1"/>
  <c r="O8987" i="3"/>
  <c r="Q8987" i="3" s="1"/>
  <c r="O8988" i="3"/>
  <c r="O8989" i="3"/>
  <c r="Q8989" i="3" s="1"/>
  <c r="O8990" i="3"/>
  <c r="O8991" i="3"/>
  <c r="Q8991" i="3" s="1"/>
  <c r="O8992" i="3"/>
  <c r="O8993" i="3"/>
  <c r="O8994" i="3"/>
  <c r="Q8994" i="3" s="1"/>
  <c r="O8995" i="3"/>
  <c r="Q8995" i="3" s="1"/>
  <c r="O8996" i="3"/>
  <c r="Q8996" i="3" s="1"/>
  <c r="O8997" i="3"/>
  <c r="O8998" i="3"/>
  <c r="Q8998" i="3" s="1"/>
  <c r="O8999" i="3"/>
  <c r="Q8999" i="3" s="1"/>
  <c r="O9000" i="3"/>
  <c r="Q9000" i="3" s="1"/>
  <c r="O9001" i="3"/>
  <c r="O9002" i="3"/>
  <c r="Q9002" i="3" s="1"/>
  <c r="O9003" i="3"/>
  <c r="O9004" i="3"/>
  <c r="Q9004" i="3" s="1"/>
  <c r="O9005" i="3"/>
  <c r="O9006" i="3"/>
  <c r="O9007" i="3"/>
  <c r="O9008" i="3"/>
  <c r="Q9008" i="3" s="1"/>
  <c r="O9009" i="3"/>
  <c r="Q9009" i="3" s="1"/>
  <c r="O9010" i="3"/>
  <c r="Q9010" i="3" s="1"/>
  <c r="O9011" i="3"/>
  <c r="O9012" i="3"/>
  <c r="O9013" i="3"/>
  <c r="O9014" i="3"/>
  <c r="O9015" i="3"/>
  <c r="Q9015" i="3" s="1"/>
  <c r="O9016" i="3"/>
  <c r="O9017" i="3"/>
  <c r="Q9017" i="3" s="1"/>
  <c r="O9018" i="3"/>
  <c r="O9019" i="3"/>
  <c r="Q9019" i="3" s="1"/>
  <c r="O9020" i="3"/>
  <c r="Q9020" i="3" s="1"/>
  <c r="O9021" i="3"/>
  <c r="Q9021" i="3" s="1"/>
  <c r="O9022" i="3"/>
  <c r="Q9022" i="3" s="1"/>
  <c r="O9023" i="3"/>
  <c r="Q9023" i="3" s="1"/>
  <c r="O9024" i="3"/>
  <c r="Q9024" i="3" s="1"/>
  <c r="O9025" i="3"/>
  <c r="O9026" i="3"/>
  <c r="Q9026" i="3" s="1"/>
  <c r="O9027" i="3"/>
  <c r="O9028" i="3"/>
  <c r="O9029" i="3"/>
  <c r="Q9029" i="3" s="1"/>
  <c r="O9030" i="3"/>
  <c r="Q9030" i="3" s="1"/>
  <c r="O9031" i="3"/>
  <c r="O9032" i="3"/>
  <c r="O9033" i="3"/>
  <c r="O9034" i="3"/>
  <c r="O9035" i="3"/>
  <c r="O9036" i="3"/>
  <c r="Q9036" i="3" s="1"/>
  <c r="O9037" i="3"/>
  <c r="Q9037" i="3" s="1"/>
  <c r="O9038" i="3"/>
  <c r="Q9038" i="3" s="1"/>
  <c r="O9039" i="3"/>
  <c r="Q9039" i="3" s="1"/>
  <c r="O9040" i="3"/>
  <c r="Q9040" i="3" s="1"/>
  <c r="O9041" i="3"/>
  <c r="O9042" i="3"/>
  <c r="O9043" i="3"/>
  <c r="Q9043" i="3" s="1"/>
  <c r="O9044" i="3"/>
  <c r="Q9044" i="3" s="1"/>
  <c r="O9045" i="3"/>
  <c r="O9046" i="3"/>
  <c r="O9047" i="3"/>
  <c r="O9048" i="3"/>
  <c r="O9049" i="3"/>
  <c r="O9050" i="3"/>
  <c r="O9051" i="3"/>
  <c r="O9052" i="3"/>
  <c r="O9053" i="3"/>
  <c r="O9054" i="3"/>
  <c r="Q9054" i="3" s="1"/>
  <c r="O9055" i="3"/>
  <c r="O9056" i="3"/>
  <c r="O9057" i="3"/>
  <c r="Q9057" i="3" s="1"/>
  <c r="O9058" i="3"/>
  <c r="O9059" i="3"/>
  <c r="O9060" i="3"/>
  <c r="O9061" i="3"/>
  <c r="O9062" i="3"/>
  <c r="Q9062" i="3" s="1"/>
  <c r="O9063" i="3"/>
  <c r="Q9063" i="3" s="1"/>
  <c r="O9064" i="3"/>
  <c r="Q9064" i="3" s="1"/>
  <c r="O9065" i="3"/>
  <c r="Q9065" i="3" s="1"/>
  <c r="O9066" i="3"/>
  <c r="O9067" i="3"/>
  <c r="Q9067" i="3" s="1"/>
  <c r="O9068" i="3"/>
  <c r="O9069" i="3"/>
  <c r="O9070" i="3"/>
  <c r="O9071" i="3"/>
  <c r="O9072" i="3"/>
  <c r="Q9072" i="3" s="1"/>
  <c r="O9073" i="3"/>
  <c r="O9074" i="3"/>
  <c r="Q9074" i="3" s="1"/>
  <c r="O9075" i="3"/>
  <c r="Q9075" i="3" s="1"/>
  <c r="O9076" i="3"/>
  <c r="Q9076" i="3" s="1"/>
  <c r="O9077" i="3"/>
  <c r="Q9077" i="3" s="1"/>
  <c r="O9078" i="3"/>
  <c r="Q9078" i="3" s="1"/>
  <c r="O9079" i="3"/>
  <c r="O9080" i="3"/>
  <c r="O9081" i="3"/>
  <c r="Q9081" i="3" s="1"/>
  <c r="O9082" i="3"/>
  <c r="O9083" i="3"/>
  <c r="Q9083" i="3" s="1"/>
  <c r="O9084" i="3"/>
  <c r="O9085" i="3"/>
  <c r="O9086" i="3"/>
  <c r="O9087" i="3"/>
  <c r="O9088" i="3"/>
  <c r="O9089" i="3"/>
  <c r="Q9089" i="3" s="1"/>
  <c r="O9090" i="3"/>
  <c r="Q9090" i="3" s="1"/>
  <c r="O9091" i="3"/>
  <c r="Q9091" i="3" s="1"/>
  <c r="O9092" i="3"/>
  <c r="O9093" i="3"/>
  <c r="Q9093" i="3" s="1"/>
  <c r="O9094" i="3"/>
  <c r="Q9094" i="3" s="1"/>
  <c r="O9095" i="3"/>
  <c r="Q9095" i="3" s="1"/>
  <c r="O9096" i="3"/>
  <c r="Q9096" i="3" s="1"/>
  <c r="O9097" i="3"/>
  <c r="Q9097" i="3" s="1"/>
  <c r="O9098" i="3"/>
  <c r="O9099" i="3"/>
  <c r="Q9099" i="3" s="1"/>
  <c r="O9100" i="3"/>
  <c r="Q9100" i="3" s="1"/>
  <c r="O9101" i="3"/>
  <c r="Q9101" i="3" s="1"/>
  <c r="O9102" i="3"/>
  <c r="Q9102" i="3" s="1"/>
  <c r="O9103" i="3"/>
  <c r="O9104" i="3"/>
  <c r="O9105" i="3"/>
  <c r="O9106" i="3"/>
  <c r="O9107" i="3"/>
  <c r="Q9107" i="3" s="1"/>
  <c r="O9108" i="3"/>
  <c r="Q9108" i="3" s="1"/>
  <c r="O9109" i="3"/>
  <c r="O9110" i="3"/>
  <c r="O9111" i="3"/>
  <c r="Q9111" i="3" s="1"/>
  <c r="O9112" i="3"/>
  <c r="O9113" i="3"/>
  <c r="O9114" i="3"/>
  <c r="Q9114" i="3" s="1"/>
  <c r="O9115" i="3"/>
  <c r="O9116" i="3"/>
  <c r="Q9116" i="3" s="1"/>
  <c r="O9117" i="3"/>
  <c r="Q9117" i="3" s="1"/>
  <c r="O9118" i="3"/>
  <c r="Q9118" i="3" s="1"/>
  <c r="O9119" i="3"/>
  <c r="Q9119" i="3" s="1"/>
  <c r="O9120" i="3"/>
  <c r="O9121" i="3"/>
  <c r="O9122" i="3"/>
  <c r="O9123" i="3"/>
  <c r="Q9123" i="3" s="1"/>
  <c r="O9124" i="3"/>
  <c r="Q9124" i="3" s="1"/>
  <c r="O9125" i="3"/>
  <c r="O9126" i="3"/>
  <c r="O9127" i="3"/>
  <c r="Q9127" i="3" s="1"/>
  <c r="O9128" i="3"/>
  <c r="O9129" i="3"/>
  <c r="Q9129" i="3" s="1"/>
  <c r="O9130" i="3"/>
  <c r="O9131" i="3"/>
  <c r="Q9131" i="3" s="1"/>
  <c r="O9132" i="3"/>
  <c r="Q9132" i="3" s="1"/>
  <c r="O9133" i="3"/>
  <c r="O9134" i="3"/>
  <c r="O9135" i="3"/>
  <c r="Q9135" i="3" s="1"/>
  <c r="O9136" i="3"/>
  <c r="O9137" i="3"/>
  <c r="O9138" i="3"/>
  <c r="O9139" i="3"/>
  <c r="O9140" i="3"/>
  <c r="O9141" i="3"/>
  <c r="Q9141" i="3" s="1"/>
  <c r="O9142" i="3"/>
  <c r="O9143" i="3"/>
  <c r="Q9143" i="3" s="1"/>
  <c r="O9144" i="3"/>
  <c r="Q9144" i="3" s="1"/>
  <c r="O9145" i="3"/>
  <c r="O9146" i="3"/>
  <c r="O9147" i="3"/>
  <c r="O9148" i="3"/>
  <c r="Q9148" i="3" s="1"/>
  <c r="O9149" i="3"/>
  <c r="O9150" i="3"/>
  <c r="O9151" i="3"/>
  <c r="O9152" i="3"/>
  <c r="O9153" i="3"/>
  <c r="Q9153" i="3" s="1"/>
  <c r="O9154" i="3"/>
  <c r="Q9154" i="3" s="1"/>
  <c r="O9155" i="3"/>
  <c r="Q9155" i="3" s="1"/>
  <c r="O9156" i="3"/>
  <c r="O9157" i="3"/>
  <c r="Q9157" i="3" s="1"/>
  <c r="O9158" i="3"/>
  <c r="O9159" i="3"/>
  <c r="Q9159" i="3" s="1"/>
  <c r="O9160" i="3"/>
  <c r="Q9160" i="3" s="1"/>
  <c r="O9161" i="3"/>
  <c r="O9162" i="3"/>
  <c r="O9163" i="3"/>
  <c r="Q9163" i="3" s="1"/>
  <c r="O9164" i="3"/>
  <c r="Q9164" i="3" s="1"/>
  <c r="O9165" i="3"/>
  <c r="Q9165" i="3" s="1"/>
  <c r="O9166" i="3"/>
  <c r="O9167" i="3"/>
  <c r="O9168" i="3"/>
  <c r="O9169" i="3"/>
  <c r="O9170" i="3"/>
  <c r="Q9170" i="3" s="1"/>
  <c r="O9171" i="3"/>
  <c r="O9172" i="3"/>
  <c r="O9173" i="3"/>
  <c r="Q9173" i="3" s="1"/>
  <c r="O9174" i="3"/>
  <c r="Q9174" i="3" s="1"/>
  <c r="O9175" i="3"/>
  <c r="Q9175" i="3" s="1"/>
  <c r="O9176" i="3"/>
  <c r="Q9176" i="3" s="1"/>
  <c r="O9177" i="3"/>
  <c r="O9178" i="3"/>
  <c r="Q9178" i="3" s="1"/>
  <c r="O9179" i="3"/>
  <c r="Q9179" i="3" s="1"/>
  <c r="O9180" i="3"/>
  <c r="O9181" i="3"/>
  <c r="O9182" i="3"/>
  <c r="Q9182" i="3" s="1"/>
  <c r="O9183" i="3"/>
  <c r="Q9183" i="3" s="1"/>
  <c r="O9184" i="3"/>
  <c r="Q9184" i="3" s="1"/>
  <c r="O9185" i="3"/>
  <c r="O9186" i="3"/>
  <c r="O9187" i="3"/>
  <c r="O9188" i="3"/>
  <c r="O9189" i="3"/>
  <c r="Q9189" i="3" s="1"/>
  <c r="O9190" i="3"/>
  <c r="Q9190" i="3" s="1"/>
  <c r="O9191" i="3"/>
  <c r="Q9191" i="3" s="1"/>
  <c r="O9192" i="3"/>
  <c r="Q9192" i="3" s="1"/>
  <c r="O9193" i="3"/>
  <c r="O9194" i="3"/>
  <c r="O9195" i="3"/>
  <c r="O9196" i="3"/>
  <c r="Q9196" i="3" s="1"/>
  <c r="O9197" i="3"/>
  <c r="Q9197" i="3" s="1"/>
  <c r="O9198" i="3"/>
  <c r="Q9198" i="3" s="1"/>
  <c r="O9199" i="3"/>
  <c r="O9200" i="3"/>
  <c r="Q9200" i="3" s="1"/>
  <c r="O9201" i="3"/>
  <c r="O9202" i="3"/>
  <c r="O9203" i="3"/>
  <c r="Q9203" i="3" s="1"/>
  <c r="O9204" i="3"/>
  <c r="Q9204" i="3" s="1"/>
  <c r="O9205" i="3"/>
  <c r="O9206" i="3"/>
  <c r="Q9206" i="3" s="1"/>
  <c r="O9207" i="3"/>
  <c r="Q9207" i="3" s="1"/>
  <c r="O9208" i="3"/>
  <c r="Q9208" i="3" s="1"/>
  <c r="O9209" i="3"/>
  <c r="Q9209" i="3" s="1"/>
  <c r="O9210" i="3"/>
  <c r="O9211" i="3"/>
  <c r="Q9211" i="3" s="1"/>
  <c r="O9212" i="3"/>
  <c r="O9213" i="3"/>
  <c r="O9214" i="3"/>
  <c r="Q9214" i="3" s="1"/>
  <c r="O9215" i="3"/>
  <c r="O9216" i="3"/>
  <c r="O9217" i="3"/>
  <c r="O9218" i="3"/>
  <c r="O9219" i="3"/>
  <c r="O9220" i="3"/>
  <c r="O9221" i="3"/>
  <c r="Q9221" i="3" s="1"/>
  <c r="O9222" i="3"/>
  <c r="O9223" i="3"/>
  <c r="O9224" i="3"/>
  <c r="O9225" i="3"/>
  <c r="Q9225" i="3" s="1"/>
  <c r="O9226" i="3"/>
  <c r="O9227" i="3"/>
  <c r="Q9227" i="3" s="1"/>
  <c r="O9228" i="3"/>
  <c r="Q9228" i="3" s="1"/>
  <c r="O9229" i="3"/>
  <c r="O9230" i="3"/>
  <c r="O9231" i="3"/>
  <c r="O9232" i="3"/>
  <c r="O9233" i="3"/>
  <c r="O9234" i="3"/>
  <c r="O9235" i="3"/>
  <c r="Q9235" i="3" s="1"/>
  <c r="O9236" i="3"/>
  <c r="O9237" i="3"/>
  <c r="O9238" i="3"/>
  <c r="O9239" i="3"/>
  <c r="O9240" i="3"/>
  <c r="Q9240" i="3" s="1"/>
  <c r="O9241" i="3"/>
  <c r="Q9241" i="3" s="1"/>
  <c r="O9242" i="3"/>
  <c r="O9243" i="3"/>
  <c r="O9244" i="3"/>
  <c r="Q9244" i="3" s="1"/>
  <c r="O9245" i="3"/>
  <c r="Q9245" i="3" s="1"/>
  <c r="O9246" i="3"/>
  <c r="Q9246" i="3" s="1"/>
  <c r="O9247" i="3"/>
  <c r="O9248" i="3"/>
  <c r="Q9248" i="3" s="1"/>
  <c r="O9249" i="3"/>
  <c r="Q9249" i="3" s="1"/>
  <c r="O9250" i="3"/>
  <c r="Q9250" i="3" s="1"/>
  <c r="O9251" i="3"/>
  <c r="Q9251" i="3" s="1"/>
  <c r="O9252" i="3"/>
  <c r="Q9252" i="3" s="1"/>
  <c r="O9253" i="3"/>
  <c r="Q9253" i="3" s="1"/>
  <c r="O9254" i="3"/>
  <c r="Q9254" i="3" s="1"/>
  <c r="O9255" i="3"/>
  <c r="Q9255" i="3" s="1"/>
  <c r="O9256" i="3"/>
  <c r="O9257" i="3"/>
  <c r="O9258" i="3"/>
  <c r="Q9258" i="3" s="1"/>
  <c r="O9259" i="3"/>
  <c r="Q9259" i="3" s="1"/>
  <c r="O9260" i="3"/>
  <c r="Q9260" i="3" s="1"/>
  <c r="O9261" i="3"/>
  <c r="Q9261" i="3" s="1"/>
  <c r="O9262" i="3"/>
  <c r="Q9262" i="3" s="1"/>
  <c r="O9263" i="3"/>
  <c r="Q9263" i="3" s="1"/>
  <c r="O9264" i="3"/>
  <c r="Q9264" i="3" s="1"/>
  <c r="O9265" i="3"/>
  <c r="Q9265" i="3" s="1"/>
  <c r="O9266" i="3"/>
  <c r="Q9266" i="3" s="1"/>
  <c r="O9267" i="3"/>
  <c r="Q9267" i="3" s="1"/>
  <c r="O9268" i="3"/>
  <c r="Q9268" i="3" s="1"/>
  <c r="O9269" i="3"/>
  <c r="Q9269" i="3" s="1"/>
  <c r="O9270" i="3"/>
  <c r="O9271" i="3"/>
  <c r="O9272" i="3"/>
  <c r="O9273" i="3"/>
  <c r="Q9273" i="3" s="1"/>
  <c r="O9274" i="3"/>
  <c r="Q9274" i="3" s="1"/>
  <c r="O9275" i="3"/>
  <c r="O9276" i="3"/>
  <c r="Q9276" i="3" s="1"/>
  <c r="O9277" i="3"/>
  <c r="Q9277" i="3" s="1"/>
  <c r="O9278" i="3"/>
  <c r="O9279" i="3"/>
  <c r="O9280" i="3"/>
  <c r="O9281" i="3"/>
  <c r="Q9281" i="3" s="1"/>
  <c r="O9282" i="3"/>
  <c r="O9283" i="3"/>
  <c r="O9284" i="3"/>
  <c r="O9285" i="3"/>
  <c r="O9286" i="3"/>
  <c r="O9287" i="3"/>
  <c r="Q9287" i="3" s="1"/>
  <c r="O9288" i="3"/>
  <c r="O9289" i="3"/>
  <c r="Q9289" i="3" s="1"/>
  <c r="O9290" i="3"/>
  <c r="Q9290" i="3" s="1"/>
  <c r="O9291" i="3"/>
  <c r="O9292" i="3"/>
  <c r="O9293" i="3"/>
  <c r="O9294" i="3"/>
  <c r="Q9294" i="3" s="1"/>
  <c r="O9295" i="3"/>
  <c r="Q9295" i="3" s="1"/>
  <c r="O9296" i="3"/>
  <c r="O9297" i="3"/>
  <c r="Q9297" i="3" s="1"/>
  <c r="O9298" i="3"/>
  <c r="Q9298" i="3" s="1"/>
  <c r="O9299" i="3"/>
  <c r="O9300" i="3"/>
  <c r="Q9300" i="3" s="1"/>
  <c r="O9301" i="3"/>
  <c r="O9302" i="3"/>
  <c r="Q9302" i="3" s="1"/>
  <c r="O9303" i="3"/>
  <c r="O9304" i="3"/>
  <c r="Q9304" i="3" s="1"/>
  <c r="O9305" i="3"/>
  <c r="O9306" i="3"/>
  <c r="O9307" i="3"/>
  <c r="O9308" i="3"/>
  <c r="O9309" i="3"/>
  <c r="Q9309" i="3" s="1"/>
  <c r="O9310" i="3"/>
  <c r="Q9310" i="3" s="1"/>
  <c r="O9311" i="3"/>
  <c r="Q9311" i="3" s="1"/>
  <c r="O9312" i="3"/>
  <c r="O9313" i="3"/>
  <c r="Q9313" i="3" s="1"/>
  <c r="O9314" i="3"/>
  <c r="O9315" i="3"/>
  <c r="O9316" i="3"/>
  <c r="O9317" i="3"/>
  <c r="O9318" i="3"/>
  <c r="O9319" i="3"/>
  <c r="O9320" i="3"/>
  <c r="O9321" i="3"/>
  <c r="Q9321" i="3" s="1"/>
  <c r="O9322" i="3"/>
  <c r="Q9322" i="3" s="1"/>
  <c r="O9323" i="3"/>
  <c r="Q9323" i="3" s="1"/>
  <c r="O9324" i="3"/>
  <c r="Q9324" i="3" s="1"/>
  <c r="O9325" i="3"/>
  <c r="O9326" i="3"/>
  <c r="O9327" i="3"/>
  <c r="Q9327" i="3" s="1"/>
  <c r="O9328" i="3"/>
  <c r="O9329" i="3"/>
  <c r="O9330" i="3"/>
  <c r="O9331" i="3"/>
  <c r="O9332" i="3"/>
  <c r="Q9332" i="3" s="1"/>
  <c r="O9333" i="3"/>
  <c r="Q9333" i="3" s="1"/>
  <c r="O9334" i="3"/>
  <c r="Q9334" i="3" s="1"/>
  <c r="O9335" i="3"/>
  <c r="O9336" i="3"/>
  <c r="Q9336" i="3" s="1"/>
  <c r="O9337" i="3"/>
  <c r="Q9337" i="3" s="1"/>
  <c r="O9338" i="3"/>
  <c r="Q9338" i="3" s="1"/>
  <c r="O9339" i="3"/>
  <c r="Q9339" i="3" s="1"/>
  <c r="O9340" i="3"/>
  <c r="O9341" i="3"/>
  <c r="O9342" i="3"/>
  <c r="Q9342" i="3" s="1"/>
  <c r="O9343" i="3"/>
  <c r="O9344" i="3"/>
  <c r="O9345" i="3"/>
  <c r="O9346" i="3"/>
  <c r="Q9346" i="3" s="1"/>
  <c r="O9347" i="3"/>
  <c r="O9348" i="3"/>
  <c r="O9349" i="3"/>
  <c r="O9350" i="3"/>
  <c r="Q9350" i="3" s="1"/>
  <c r="O9351" i="3"/>
  <c r="Q9351" i="3" s="1"/>
  <c r="O9352" i="3"/>
  <c r="Q9352" i="3" s="1"/>
  <c r="O9353" i="3"/>
  <c r="Q9353" i="3" s="1"/>
  <c r="O9354" i="3"/>
  <c r="Q9354" i="3" s="1"/>
  <c r="O9355" i="3"/>
  <c r="Q9355" i="3" s="1"/>
  <c r="O9356" i="3"/>
  <c r="O9357" i="3"/>
  <c r="O9358" i="3"/>
  <c r="Q9358" i="3" s="1"/>
  <c r="O9359" i="3"/>
  <c r="Q9359" i="3" s="1"/>
  <c r="O9360" i="3"/>
  <c r="Q9360" i="3" s="1"/>
  <c r="O9361" i="3"/>
  <c r="Q9361" i="3" s="1"/>
  <c r="O9362" i="3"/>
  <c r="Q9362" i="3" s="1"/>
  <c r="O9363" i="3"/>
  <c r="O9364" i="3"/>
  <c r="O9365" i="3"/>
  <c r="Q9365" i="3" s="1"/>
  <c r="O9366" i="3"/>
  <c r="O9367" i="3"/>
  <c r="O9368" i="3"/>
  <c r="Q9368" i="3" s="1"/>
  <c r="O9369" i="3"/>
  <c r="O9370" i="3"/>
  <c r="O9371" i="3"/>
  <c r="O9372" i="3"/>
  <c r="Q9372" i="3" s="1"/>
  <c r="O9373" i="3"/>
  <c r="O9374" i="3"/>
  <c r="O9375" i="3"/>
  <c r="Q9375" i="3" s="1"/>
  <c r="O9376" i="3"/>
  <c r="Q9376" i="3" s="1"/>
  <c r="O9377" i="3"/>
  <c r="Q9377" i="3" s="1"/>
  <c r="O9378" i="3"/>
  <c r="Q9378" i="3" s="1"/>
  <c r="O9379" i="3"/>
  <c r="O9380" i="3"/>
  <c r="O9381" i="3"/>
  <c r="Q9381" i="3" s="1"/>
  <c r="O9382" i="3"/>
  <c r="Q9382" i="3" s="1"/>
  <c r="O9383" i="3"/>
  <c r="Q9383" i="3" s="1"/>
  <c r="O9384" i="3"/>
  <c r="O9385" i="3"/>
  <c r="O9386" i="3"/>
  <c r="Q9386" i="3" s="1"/>
  <c r="O9387" i="3"/>
  <c r="O9388" i="3"/>
  <c r="O9389" i="3"/>
  <c r="O9390" i="3"/>
  <c r="O9391" i="3"/>
  <c r="O9392" i="3"/>
  <c r="Q9392" i="3" s="1"/>
  <c r="O9393" i="3"/>
  <c r="Q9393" i="3" s="1"/>
  <c r="O9394" i="3"/>
  <c r="Q9394" i="3" s="1"/>
  <c r="O9395" i="3"/>
  <c r="Q9395" i="3" s="1"/>
  <c r="O9396" i="3"/>
  <c r="O9397" i="3"/>
  <c r="O9398" i="3"/>
  <c r="Q9398" i="3" s="1"/>
  <c r="O9399" i="3"/>
  <c r="O9400" i="3"/>
  <c r="Q9400" i="3" s="1"/>
  <c r="O9401" i="3"/>
  <c r="O9402" i="3"/>
  <c r="O9403" i="3"/>
  <c r="O9404" i="3"/>
  <c r="O9405" i="3"/>
  <c r="Q9405" i="3" s="1"/>
  <c r="O9406" i="3"/>
  <c r="Q9406" i="3" s="1"/>
  <c r="O9407" i="3"/>
  <c r="Q9407" i="3" s="1"/>
  <c r="O9408" i="3"/>
  <c r="Q9408" i="3" s="1"/>
  <c r="O9409" i="3"/>
  <c r="O9410" i="3"/>
  <c r="Q9410" i="3" s="1"/>
  <c r="O9411" i="3"/>
  <c r="Q9411" i="3" s="1"/>
  <c r="O9412" i="3"/>
  <c r="O9413" i="3"/>
  <c r="O9414" i="3"/>
  <c r="O9415" i="3"/>
  <c r="Q9415" i="3" s="1"/>
  <c r="O9416" i="3"/>
  <c r="O9417" i="3"/>
  <c r="O9418" i="3"/>
  <c r="Q9418" i="3" s="1"/>
  <c r="O9419" i="3"/>
  <c r="Q9419" i="3" s="1"/>
  <c r="O9420" i="3"/>
  <c r="O9421" i="3"/>
  <c r="Q9421" i="3" s="1"/>
  <c r="O9422" i="3"/>
  <c r="O9423" i="3"/>
  <c r="Q9423" i="3" s="1"/>
  <c r="O9424" i="3"/>
  <c r="Q9424" i="3" s="1"/>
  <c r="O9425" i="3"/>
  <c r="Q9425" i="3" s="1"/>
  <c r="O9426" i="3"/>
  <c r="Q9426" i="3" s="1"/>
  <c r="O9427" i="3"/>
  <c r="Q9427" i="3" s="1"/>
  <c r="O9428" i="3"/>
  <c r="O9429" i="3"/>
  <c r="O9430" i="3"/>
  <c r="Q9430" i="3" s="1"/>
  <c r="O9431" i="3"/>
  <c r="O9432" i="3"/>
  <c r="Q9432" i="3" s="1"/>
  <c r="O9433" i="3"/>
  <c r="Q9433" i="3" s="1"/>
  <c r="O9434" i="3"/>
  <c r="O9435" i="3"/>
  <c r="Q9435" i="3" s="1"/>
  <c r="O9436" i="3"/>
  <c r="O9437" i="3"/>
  <c r="O9438" i="3"/>
  <c r="O9439" i="3"/>
  <c r="Q9439" i="3" s="1"/>
  <c r="O9440" i="3"/>
  <c r="O9441" i="3"/>
  <c r="O9442" i="3"/>
  <c r="O9443" i="3"/>
  <c r="O9444" i="3"/>
  <c r="O9445" i="3"/>
  <c r="O9446" i="3"/>
  <c r="O9447" i="3"/>
  <c r="O9448" i="3"/>
  <c r="O9449" i="3"/>
  <c r="O9450" i="3"/>
  <c r="Q9450" i="3" s="1"/>
  <c r="O9451" i="3"/>
  <c r="Q9451" i="3" s="1"/>
  <c r="O9452" i="3"/>
  <c r="Q9452" i="3" s="1"/>
  <c r="O9453" i="3"/>
  <c r="O9454" i="3"/>
  <c r="O9455" i="3"/>
  <c r="O9456" i="3"/>
  <c r="O9457" i="3"/>
  <c r="Q9457" i="3" s="1"/>
  <c r="O9458" i="3"/>
  <c r="O9459" i="3"/>
  <c r="Q9459" i="3" s="1"/>
  <c r="O9460" i="3"/>
  <c r="Q9460" i="3" s="1"/>
  <c r="O9461" i="3"/>
  <c r="Q9461" i="3" s="1"/>
  <c r="O9462" i="3"/>
  <c r="Q9462" i="3" s="1"/>
  <c r="O9463" i="3"/>
  <c r="O9464" i="3"/>
  <c r="Q9464" i="3" s="1"/>
  <c r="O9465" i="3"/>
  <c r="O9466" i="3"/>
  <c r="Q9466" i="3" s="1"/>
  <c r="O9467" i="3"/>
  <c r="Q9467" i="3" s="1"/>
  <c r="O9468" i="3"/>
  <c r="O9469" i="3"/>
  <c r="O9470" i="3"/>
  <c r="Q9470" i="3" s="1"/>
  <c r="O9471" i="3"/>
  <c r="Q9471" i="3" s="1"/>
  <c r="O9472" i="3"/>
  <c r="O9473" i="3"/>
  <c r="Q9473" i="3" s="1"/>
  <c r="O9474" i="3"/>
  <c r="Q9474" i="3" s="1"/>
  <c r="O9475" i="3"/>
  <c r="O9476" i="3"/>
  <c r="O9477" i="3"/>
  <c r="O9478" i="3"/>
  <c r="Q9478" i="3" s="1"/>
  <c r="O9479" i="3"/>
  <c r="O9480" i="3"/>
  <c r="Q9480" i="3" s="1"/>
  <c r="O9481" i="3"/>
  <c r="Q9481" i="3" s="1"/>
  <c r="O9482" i="3"/>
  <c r="O9483" i="3"/>
  <c r="O9484" i="3"/>
  <c r="Q9484" i="3" s="1"/>
  <c r="O9485" i="3"/>
  <c r="O9486" i="3"/>
  <c r="Q9486" i="3" s="1"/>
  <c r="O9487" i="3"/>
  <c r="O9488" i="3"/>
  <c r="O9489" i="3"/>
  <c r="O9490" i="3"/>
  <c r="O9491" i="3"/>
  <c r="Q9491" i="3" s="1"/>
  <c r="O9492" i="3"/>
  <c r="O9493" i="3"/>
  <c r="Q9493" i="3" s="1"/>
  <c r="O9494" i="3"/>
  <c r="O9495" i="3"/>
  <c r="Q9495" i="3" s="1"/>
  <c r="O9496" i="3"/>
  <c r="O9497" i="3"/>
  <c r="Q9497" i="3" s="1"/>
  <c r="O9498" i="3"/>
  <c r="O9499" i="3"/>
  <c r="O9500" i="3"/>
  <c r="O9501" i="3"/>
  <c r="O9502" i="3"/>
  <c r="O9503" i="3"/>
  <c r="Q9503" i="3" s="1"/>
  <c r="O9504" i="3"/>
  <c r="O9505" i="3"/>
  <c r="O9506" i="3"/>
  <c r="Q9506" i="3" s="1"/>
  <c r="O9507" i="3"/>
  <c r="Q9507" i="3" s="1"/>
  <c r="O9508" i="3"/>
  <c r="O9509" i="3"/>
  <c r="Q9509" i="3" s="1"/>
  <c r="O9510" i="3"/>
  <c r="O9511" i="3"/>
  <c r="O9512" i="3"/>
  <c r="O9513" i="3"/>
  <c r="O9514" i="3"/>
  <c r="Q9514" i="3" s="1"/>
  <c r="O9515" i="3"/>
  <c r="O9516" i="3"/>
  <c r="O9517" i="3"/>
  <c r="O9518" i="3"/>
  <c r="O9519" i="3"/>
  <c r="Q9519" i="3" s="1"/>
  <c r="O9520" i="3"/>
  <c r="O9521" i="3"/>
  <c r="O9522" i="3"/>
  <c r="Q9522" i="3" s="1"/>
  <c r="O9523" i="3"/>
  <c r="O9524" i="3"/>
  <c r="O9525" i="3"/>
  <c r="O9526" i="3"/>
  <c r="O9527" i="3"/>
  <c r="O9528" i="3"/>
  <c r="Q9528" i="3" s="1"/>
  <c r="O9529" i="3"/>
  <c r="Q9529" i="3" s="1"/>
  <c r="O9530" i="3"/>
  <c r="O9531" i="3"/>
  <c r="O9532" i="3"/>
  <c r="O9533" i="3"/>
  <c r="Q9533" i="3" s="1"/>
  <c r="O9534" i="3"/>
  <c r="O9535" i="3"/>
  <c r="Q9535" i="3" s="1"/>
  <c r="O9536" i="3"/>
  <c r="Q9536" i="3" s="1"/>
  <c r="O9537" i="3"/>
  <c r="Q9537" i="3" s="1"/>
  <c r="O9538" i="3"/>
  <c r="Q9538" i="3" s="1"/>
  <c r="O9539" i="3"/>
  <c r="O9540" i="3"/>
  <c r="O9541" i="3"/>
  <c r="O9542" i="3"/>
  <c r="O9543" i="3"/>
  <c r="O9544" i="3"/>
  <c r="O9545" i="3"/>
  <c r="O9546" i="3"/>
  <c r="Q9546" i="3" s="1"/>
  <c r="O9547" i="3"/>
  <c r="Q9547" i="3" s="1"/>
  <c r="O9548" i="3"/>
  <c r="Q9548" i="3" s="1"/>
  <c r="O9549" i="3"/>
  <c r="Q9549" i="3" s="1"/>
  <c r="O9550" i="3"/>
  <c r="O9551" i="3"/>
  <c r="O9552" i="3"/>
  <c r="Q9552" i="3" s="1"/>
  <c r="O9553" i="3"/>
  <c r="Q9553" i="3" s="1"/>
  <c r="O9554" i="3"/>
  <c r="O9555" i="3"/>
  <c r="Q9555" i="3" s="1"/>
  <c r="O9556" i="3"/>
  <c r="O9557" i="3"/>
  <c r="Q9557" i="3" s="1"/>
  <c r="O9558" i="3"/>
  <c r="O9559" i="3"/>
  <c r="O9560" i="3"/>
  <c r="Q9560" i="3" s="1"/>
  <c r="O9561" i="3"/>
  <c r="O9562" i="3"/>
  <c r="Q9562" i="3" s="1"/>
  <c r="O9563" i="3"/>
  <c r="O9564" i="3"/>
  <c r="O9565" i="3"/>
  <c r="O9566" i="3"/>
  <c r="Q9566" i="3" s="1"/>
  <c r="O9567" i="3"/>
  <c r="O9568" i="3"/>
  <c r="O9569" i="3"/>
  <c r="Q9569" i="3" s="1"/>
  <c r="O9570" i="3"/>
  <c r="O9571" i="3"/>
  <c r="Q9571" i="3" s="1"/>
  <c r="O9572" i="3"/>
  <c r="O9573" i="3"/>
  <c r="O9574" i="3"/>
  <c r="O9575" i="3"/>
  <c r="Q9575" i="3" s="1"/>
  <c r="O9576" i="3"/>
  <c r="Q9576" i="3" s="1"/>
  <c r="O9577" i="3"/>
  <c r="O9578" i="3"/>
  <c r="Q9578" i="3" s="1"/>
  <c r="O9579" i="3"/>
  <c r="O9580" i="3"/>
  <c r="Q9580" i="3" s="1"/>
  <c r="O9581" i="3"/>
  <c r="Q9581" i="3" s="1"/>
  <c r="O9582" i="3"/>
  <c r="O9583" i="3"/>
  <c r="O9584" i="3"/>
  <c r="Q9584" i="3" s="1"/>
  <c r="O9585" i="3"/>
  <c r="Q9585" i="3" s="1"/>
  <c r="O9586" i="3"/>
  <c r="Q9586" i="3" s="1"/>
  <c r="O9587" i="3"/>
  <c r="O9588" i="3"/>
  <c r="Q9588" i="3" s="1"/>
  <c r="O9589" i="3"/>
  <c r="O9590" i="3"/>
  <c r="O9591" i="3"/>
  <c r="O9592" i="3"/>
  <c r="Q9592" i="3" s="1"/>
  <c r="O9593" i="3"/>
  <c r="Q9593" i="3" s="1"/>
  <c r="O9594" i="3"/>
  <c r="Q9594" i="3" s="1"/>
  <c r="O9595" i="3"/>
  <c r="O9596" i="3"/>
  <c r="Q9596" i="3" s="1"/>
  <c r="O9597" i="3"/>
  <c r="Q9597" i="3" s="1"/>
  <c r="O9598" i="3"/>
  <c r="Q9598" i="3" s="1"/>
  <c r="O9599" i="3"/>
  <c r="Q9599" i="3" s="1"/>
  <c r="O9600" i="3"/>
  <c r="O9601" i="3"/>
  <c r="Q9601" i="3" s="1"/>
  <c r="O9602" i="3"/>
  <c r="O9603" i="3"/>
  <c r="O9604" i="3"/>
  <c r="O9605" i="3"/>
  <c r="O9606" i="3"/>
  <c r="O9607" i="3"/>
  <c r="O9608" i="3"/>
  <c r="O9609" i="3"/>
  <c r="O9610" i="3"/>
  <c r="Q9610" i="3" s="1"/>
  <c r="O9611" i="3"/>
  <c r="O9612" i="3"/>
  <c r="Q9612" i="3" s="1"/>
  <c r="O9613" i="3"/>
  <c r="O9614" i="3"/>
  <c r="Q9614" i="3" s="1"/>
  <c r="O9615" i="3"/>
  <c r="O9616" i="3"/>
  <c r="Q9616" i="3" s="1"/>
  <c r="O9617" i="3"/>
  <c r="Q9617" i="3" s="1"/>
  <c r="O9618" i="3"/>
  <c r="O9619" i="3"/>
  <c r="Q9619" i="3" s="1"/>
  <c r="O9620" i="3"/>
  <c r="O9621" i="3"/>
  <c r="Q9621" i="3" s="1"/>
  <c r="O9622" i="3"/>
  <c r="O9623" i="3"/>
  <c r="Q9623" i="3" s="1"/>
  <c r="O9624" i="3"/>
  <c r="O9625" i="3"/>
  <c r="Q9625" i="3" s="1"/>
  <c r="O9626" i="3"/>
  <c r="O9627" i="3"/>
  <c r="Q9627" i="3" s="1"/>
  <c r="O9628" i="3"/>
  <c r="Q9628" i="3" s="1"/>
  <c r="O9629" i="3"/>
  <c r="Q9629" i="3" s="1"/>
  <c r="O9630" i="3"/>
  <c r="Q9630" i="3" s="1"/>
  <c r="O9631" i="3"/>
  <c r="O9632" i="3"/>
  <c r="Q9632" i="3" s="1"/>
  <c r="O9633" i="3"/>
  <c r="O9634" i="3"/>
  <c r="Q9634" i="3" s="1"/>
  <c r="O9635" i="3"/>
  <c r="O9636" i="3"/>
  <c r="O9637" i="3"/>
  <c r="O9638" i="3"/>
  <c r="O9639" i="3"/>
  <c r="Q9639" i="3" s="1"/>
  <c r="O9640" i="3"/>
  <c r="O9641" i="3"/>
  <c r="O9642" i="3"/>
  <c r="O9643" i="3"/>
  <c r="O9644" i="3"/>
  <c r="O9645" i="3"/>
  <c r="Q9645" i="3" s="1"/>
  <c r="O9646" i="3"/>
  <c r="Q9646" i="3" s="1"/>
  <c r="O9647" i="3"/>
  <c r="Q9647" i="3" s="1"/>
  <c r="O9648" i="3"/>
  <c r="O9649" i="3"/>
  <c r="O9650" i="3"/>
  <c r="O9651" i="3"/>
  <c r="Q9651" i="3" s="1"/>
  <c r="O9652" i="3"/>
  <c r="Q9652" i="3" s="1"/>
  <c r="O9653" i="3"/>
  <c r="O9654" i="3"/>
  <c r="Q9654" i="3" s="1"/>
  <c r="O9655" i="3"/>
  <c r="Q9655" i="3" s="1"/>
  <c r="O9656" i="3"/>
  <c r="O9657" i="3"/>
  <c r="O9658" i="3"/>
  <c r="Q9658" i="3" s="1"/>
  <c r="O9659" i="3"/>
  <c r="O9660" i="3"/>
  <c r="Q9660" i="3" s="1"/>
  <c r="O9661" i="3"/>
  <c r="O9662" i="3"/>
  <c r="Q9662" i="3" s="1"/>
  <c r="O9663" i="3"/>
  <c r="Q9663" i="3" s="1"/>
  <c r="O9664" i="3"/>
  <c r="O9665" i="3"/>
  <c r="O9666" i="3"/>
  <c r="Q9666" i="3" s="1"/>
  <c r="O9667" i="3"/>
  <c r="O9668" i="3"/>
  <c r="Q9668" i="3" s="1"/>
  <c r="O9669" i="3"/>
  <c r="Q9669" i="3" s="1"/>
  <c r="O9670" i="3"/>
  <c r="Q9670" i="3" s="1"/>
  <c r="O9671" i="3"/>
  <c r="Q9671" i="3" s="1"/>
  <c r="O9672" i="3"/>
  <c r="Q9672" i="3" s="1"/>
  <c r="O9673" i="3"/>
  <c r="Q9673" i="3" s="1"/>
  <c r="O9674" i="3"/>
  <c r="Q9674" i="3" s="1"/>
  <c r="O9675" i="3"/>
  <c r="O9676" i="3"/>
  <c r="O9677" i="3"/>
  <c r="O9678" i="3"/>
  <c r="Q9678" i="3" s="1"/>
  <c r="O9679" i="3"/>
  <c r="O9680" i="3"/>
  <c r="Q9680" i="3" s="1"/>
  <c r="O9681" i="3"/>
  <c r="Q9681" i="3" s="1"/>
  <c r="O9682" i="3"/>
  <c r="Q9682" i="3" s="1"/>
  <c r="O9683" i="3"/>
  <c r="Q9683" i="3" s="1"/>
  <c r="O9684" i="3"/>
  <c r="O9685" i="3"/>
  <c r="Q9685" i="3" s="1"/>
  <c r="O9686" i="3"/>
  <c r="Q9686" i="3" s="1"/>
  <c r="O9687" i="3"/>
  <c r="O9688" i="3"/>
  <c r="O9689" i="3"/>
  <c r="O9690" i="3"/>
  <c r="Q9690" i="3" s="1"/>
  <c r="O9691" i="3"/>
  <c r="Q9691" i="3" s="1"/>
  <c r="O9692" i="3"/>
  <c r="O9693" i="3"/>
  <c r="Q9693" i="3" s="1"/>
  <c r="O9694" i="3"/>
  <c r="O9695" i="3"/>
  <c r="Q9695" i="3" s="1"/>
  <c r="O9696" i="3"/>
  <c r="O9697" i="3"/>
  <c r="O9698" i="3"/>
  <c r="O9699" i="3"/>
  <c r="O9700" i="3"/>
  <c r="Q9700" i="3" s="1"/>
  <c r="O9701" i="3"/>
  <c r="Q9701" i="3" s="1"/>
  <c r="O9702" i="3"/>
  <c r="O9703" i="3"/>
  <c r="Q9703" i="3" s="1"/>
  <c r="O9704" i="3"/>
  <c r="Q9704" i="3" s="1"/>
  <c r="O9705" i="3"/>
  <c r="Q9705" i="3" s="1"/>
  <c r="O9706" i="3"/>
  <c r="O9707" i="3"/>
  <c r="O9708" i="3"/>
  <c r="O9709" i="3"/>
  <c r="O9710" i="3"/>
  <c r="O9711" i="3"/>
  <c r="Q9711" i="3" s="1"/>
  <c r="O9712" i="3"/>
  <c r="O9713" i="3"/>
  <c r="O9714" i="3"/>
  <c r="Q9714" i="3" s="1"/>
  <c r="O9715" i="3"/>
  <c r="O9716" i="3"/>
  <c r="O9717" i="3"/>
  <c r="O9718" i="3"/>
  <c r="Q9718" i="3" s="1"/>
  <c r="O9719" i="3"/>
  <c r="O9720" i="3"/>
  <c r="Q9720" i="3" s="1"/>
  <c r="O9721" i="3"/>
  <c r="O9722" i="3"/>
  <c r="O9723" i="3"/>
  <c r="Q9723" i="3" s="1"/>
  <c r="O9724" i="3"/>
  <c r="Q9724" i="3" s="1"/>
  <c r="O9725" i="3"/>
  <c r="O9726" i="3"/>
  <c r="O9727" i="3"/>
  <c r="O9728" i="3"/>
  <c r="O9729" i="3"/>
  <c r="Q9729" i="3" s="1"/>
  <c r="O9730" i="3"/>
  <c r="Q9730" i="3" s="1"/>
  <c r="O9731" i="3"/>
  <c r="Q9731" i="3" s="1"/>
  <c r="O9732" i="3"/>
  <c r="O9733" i="3"/>
  <c r="O9734" i="3"/>
  <c r="O9735" i="3"/>
  <c r="O9736" i="3"/>
  <c r="Q9736" i="3" s="1"/>
  <c r="O9737" i="3"/>
  <c r="Q9737" i="3" s="1"/>
  <c r="O9738" i="3"/>
  <c r="Q9738" i="3" s="1"/>
  <c r="O9739" i="3"/>
  <c r="Q9739" i="3" s="1"/>
  <c r="O9740" i="3"/>
  <c r="O9741" i="3"/>
  <c r="Q9741" i="3" s="1"/>
  <c r="O9742" i="3"/>
  <c r="O9743" i="3"/>
  <c r="O9744" i="3"/>
  <c r="O9745" i="3"/>
  <c r="O9746" i="3"/>
  <c r="O9747" i="3"/>
  <c r="Q9747" i="3" s="1"/>
  <c r="O9748" i="3"/>
  <c r="O9749" i="3"/>
  <c r="O9750" i="3"/>
  <c r="Q9750" i="3" s="1"/>
  <c r="O9751" i="3"/>
  <c r="O9752" i="3"/>
  <c r="O9753" i="3"/>
  <c r="Q9753" i="3" s="1"/>
  <c r="O9754" i="3"/>
  <c r="Q9754" i="3" s="1"/>
  <c r="O9755" i="3"/>
  <c r="O9756" i="3"/>
  <c r="Q9756" i="3" s="1"/>
  <c r="O9757" i="3"/>
  <c r="O9758" i="3"/>
  <c r="O9759" i="3"/>
  <c r="O9760" i="3"/>
  <c r="Q9760" i="3" s="1"/>
  <c r="O9761" i="3"/>
  <c r="O9762" i="3"/>
  <c r="O9763" i="3"/>
  <c r="O9764" i="3"/>
  <c r="O9765" i="3"/>
  <c r="O9766" i="3"/>
  <c r="Q9766" i="3" s="1"/>
  <c r="O9767" i="3"/>
  <c r="Q9767" i="3" s="1"/>
  <c r="O9768" i="3"/>
  <c r="Q9768" i="3" s="1"/>
  <c r="O9769" i="3"/>
  <c r="O9770" i="3"/>
  <c r="O9771" i="3"/>
  <c r="O9772" i="3"/>
  <c r="Q9772" i="3" s="1"/>
  <c r="O9773" i="3"/>
  <c r="Q9773" i="3" s="1"/>
  <c r="O9774" i="3"/>
  <c r="O9775" i="3"/>
  <c r="Q9775" i="3" s="1"/>
  <c r="O9776" i="3"/>
  <c r="O9777" i="3"/>
  <c r="O9778" i="3"/>
  <c r="O9779" i="3"/>
  <c r="Q9779" i="3" s="1"/>
  <c r="O9780" i="3"/>
  <c r="O9781" i="3"/>
  <c r="Q9781" i="3" s="1"/>
  <c r="O9782" i="3"/>
  <c r="O9783" i="3"/>
  <c r="O9784" i="3"/>
  <c r="O9785" i="3"/>
  <c r="O9786" i="3"/>
  <c r="O9787" i="3"/>
  <c r="O9788" i="3"/>
  <c r="Q9788" i="3" s="1"/>
  <c r="O9789" i="3"/>
  <c r="Q9789" i="3" s="1"/>
  <c r="O9790" i="3"/>
  <c r="Q9790" i="3" s="1"/>
  <c r="O9791" i="3"/>
  <c r="O9792" i="3"/>
  <c r="O9793" i="3"/>
  <c r="Q9793" i="3" s="1"/>
  <c r="O9794" i="3"/>
  <c r="Q9794" i="3" s="1"/>
  <c r="O9795" i="3"/>
  <c r="O9796" i="3"/>
  <c r="Q9796" i="3" s="1"/>
  <c r="O9797" i="3"/>
  <c r="Q9797" i="3" s="1"/>
  <c r="O9798" i="3"/>
  <c r="Q9798" i="3" s="1"/>
  <c r="O9799" i="3"/>
  <c r="O9800" i="3"/>
  <c r="Q9800" i="3" s="1"/>
  <c r="O9801" i="3"/>
  <c r="Q9801" i="3" s="1"/>
  <c r="O9802" i="3"/>
  <c r="O9803" i="3"/>
  <c r="Q9803" i="3" s="1"/>
  <c r="O9804" i="3"/>
  <c r="O9805" i="3"/>
  <c r="Q9805" i="3" s="1"/>
  <c r="O9806" i="3"/>
  <c r="O9807" i="3"/>
  <c r="Q9807" i="3" s="1"/>
  <c r="O9808" i="3"/>
  <c r="Q9808" i="3" s="1"/>
  <c r="O9809" i="3"/>
  <c r="Q9809" i="3" s="1"/>
  <c r="O9810" i="3"/>
  <c r="Q9810" i="3" s="1"/>
  <c r="O9811" i="3"/>
  <c r="Q9811" i="3" s="1"/>
  <c r="O9812" i="3"/>
  <c r="Q9812" i="3" s="1"/>
  <c r="O9813" i="3"/>
  <c r="O9814" i="3"/>
  <c r="Q9814" i="3" s="1"/>
  <c r="O9815" i="3"/>
  <c r="O9816" i="3"/>
  <c r="O9817" i="3"/>
  <c r="O9818" i="3"/>
  <c r="Q9818" i="3" s="1"/>
  <c r="O9819" i="3"/>
  <c r="O9820" i="3"/>
  <c r="Q9820" i="3" s="1"/>
  <c r="O9821" i="3"/>
  <c r="Q9821" i="3" s="1"/>
  <c r="O9822" i="3"/>
  <c r="O9823" i="3"/>
  <c r="O9824" i="3"/>
  <c r="O9825" i="3"/>
  <c r="Q9825" i="3" s="1"/>
  <c r="O9826" i="3"/>
  <c r="O9827" i="3"/>
  <c r="Q9827" i="3" s="1"/>
  <c r="O9828" i="3"/>
  <c r="O9829" i="3"/>
  <c r="O9830" i="3"/>
  <c r="O9831" i="3"/>
  <c r="O9832" i="3"/>
  <c r="Q9832" i="3" s="1"/>
  <c r="O9833" i="3"/>
  <c r="O9834" i="3"/>
  <c r="Q9834" i="3" s="1"/>
  <c r="O9835" i="3"/>
  <c r="O9836" i="3"/>
  <c r="Q9836" i="3" s="1"/>
  <c r="O9837" i="3"/>
  <c r="O9838" i="3"/>
  <c r="O9839" i="3"/>
  <c r="Q9839" i="3" s="1"/>
  <c r="O9840" i="3"/>
  <c r="O9841" i="3"/>
  <c r="O9842" i="3"/>
  <c r="Q9842" i="3" s="1"/>
  <c r="O9843" i="3"/>
  <c r="O9844" i="3"/>
  <c r="O9845" i="3"/>
  <c r="Q9845" i="3" s="1"/>
  <c r="O9846" i="3"/>
  <c r="Q9846" i="3" s="1"/>
  <c r="O9847" i="3"/>
  <c r="O9848" i="3"/>
  <c r="Q9848" i="3" s="1"/>
  <c r="O9849" i="3"/>
  <c r="O9850" i="3"/>
  <c r="O9851" i="3"/>
  <c r="O9852" i="3"/>
  <c r="O9853" i="3"/>
  <c r="O9854" i="3"/>
  <c r="Q9854" i="3" s="1"/>
  <c r="O9855" i="3"/>
  <c r="Q9855" i="3" s="1"/>
  <c r="O9856" i="3"/>
  <c r="O9857" i="3"/>
  <c r="O9858" i="3"/>
  <c r="O9859" i="3"/>
  <c r="O9860" i="3"/>
  <c r="O9861" i="3"/>
  <c r="Q9861" i="3" s="1"/>
  <c r="O9862" i="3"/>
  <c r="Q9862" i="3" s="1"/>
  <c r="O9863" i="3"/>
  <c r="Q9863" i="3" s="1"/>
  <c r="O9864" i="3"/>
  <c r="Q9864" i="3" s="1"/>
  <c r="O9865" i="3"/>
  <c r="O9866" i="3"/>
  <c r="Q9866" i="3" s="1"/>
  <c r="O9867" i="3"/>
  <c r="Q9867" i="3" s="1"/>
  <c r="O9868" i="3"/>
  <c r="Q9868" i="3" s="1"/>
  <c r="O9869" i="3"/>
  <c r="O9870" i="3"/>
  <c r="O9871" i="3"/>
  <c r="Q9871" i="3" s="1"/>
  <c r="O9872" i="3"/>
  <c r="Q9872" i="3" s="1"/>
  <c r="O9873" i="3"/>
  <c r="Q9873" i="3" s="1"/>
  <c r="O9874" i="3"/>
  <c r="Q9874" i="3" s="1"/>
  <c r="O9875" i="3"/>
  <c r="O9876" i="3"/>
  <c r="O9877" i="3"/>
  <c r="O9878" i="3"/>
  <c r="O9879" i="3"/>
  <c r="Q9879" i="3" s="1"/>
  <c r="O9880" i="3"/>
  <c r="O9881" i="3"/>
  <c r="O9882" i="3"/>
  <c r="Q9882" i="3" s="1"/>
  <c r="O9883" i="3"/>
  <c r="O9884" i="3"/>
  <c r="O9885" i="3"/>
  <c r="O9886" i="3"/>
  <c r="Q9886" i="3" s="1"/>
  <c r="O9887" i="3"/>
  <c r="O9888" i="3"/>
  <c r="Q9888" i="3" s="1"/>
  <c r="O9889" i="3"/>
  <c r="O9890" i="3"/>
  <c r="Q9890" i="3" s="1"/>
  <c r="O9891" i="3"/>
  <c r="Q9891" i="3" s="1"/>
  <c r="O9892" i="3"/>
  <c r="Q9892" i="3" s="1"/>
  <c r="O9893" i="3"/>
  <c r="Q9893" i="3" s="1"/>
  <c r="O9894" i="3"/>
  <c r="Q9894" i="3" s="1"/>
  <c r="O9895" i="3"/>
  <c r="O9896" i="3"/>
  <c r="O9897" i="3"/>
  <c r="O9898" i="3"/>
  <c r="Q9898" i="3" s="1"/>
  <c r="O9899" i="3"/>
  <c r="Q9899" i="3" s="1"/>
  <c r="O9900" i="3"/>
  <c r="Q9900" i="3" s="1"/>
  <c r="O9901" i="3"/>
  <c r="O9902" i="3"/>
  <c r="O9903" i="3"/>
  <c r="O9904" i="3"/>
  <c r="O9905" i="3"/>
  <c r="Q9905" i="3" s="1"/>
  <c r="O9906" i="3"/>
  <c r="Q9906" i="3" s="1"/>
  <c r="O9907" i="3"/>
  <c r="Q9907" i="3" s="1"/>
  <c r="O9908" i="3"/>
  <c r="O9909" i="3"/>
  <c r="O9910" i="3"/>
  <c r="O9911" i="3"/>
  <c r="Q9911" i="3" s="1"/>
  <c r="O9912" i="3"/>
  <c r="O9913" i="3"/>
  <c r="O9914" i="3"/>
  <c r="O9915" i="3"/>
  <c r="O9916" i="3"/>
  <c r="Q9916" i="3" s="1"/>
  <c r="O9917" i="3"/>
  <c r="O9918" i="3"/>
  <c r="Q9918" i="3" s="1"/>
  <c r="O9919" i="3"/>
  <c r="O9920" i="3"/>
  <c r="O9921" i="3"/>
  <c r="Q9921" i="3" s="1"/>
  <c r="O9922" i="3"/>
  <c r="Q9922" i="3" s="1"/>
  <c r="O9923" i="3"/>
  <c r="Q9923" i="3" s="1"/>
  <c r="O9924" i="3"/>
  <c r="O9925" i="3"/>
  <c r="Q9925" i="3" s="1"/>
  <c r="O9926" i="3"/>
  <c r="O9927" i="3"/>
  <c r="Q9927" i="3" s="1"/>
  <c r="O9928" i="3"/>
  <c r="O9929" i="3"/>
  <c r="Q9929" i="3" s="1"/>
  <c r="O9930" i="3"/>
  <c r="Q9930" i="3" s="1"/>
  <c r="O9931" i="3"/>
  <c r="O9932" i="3"/>
  <c r="Q9932" i="3" s="1"/>
  <c r="O9933" i="3"/>
  <c r="Q9933" i="3" s="1"/>
  <c r="O9934" i="3"/>
  <c r="O9935" i="3"/>
  <c r="Q9935" i="3" s="1"/>
  <c r="O9936" i="3"/>
  <c r="O9937" i="3"/>
  <c r="Q9937" i="3" s="1"/>
  <c r="O9938" i="3"/>
  <c r="O9939" i="3"/>
  <c r="Q9939" i="3" s="1"/>
  <c r="O9940" i="3"/>
  <c r="O9941" i="3"/>
  <c r="Q9941" i="3" s="1"/>
  <c r="O9942" i="3"/>
  <c r="O9943" i="3"/>
  <c r="O9944" i="3"/>
  <c r="Q9944" i="3" s="1"/>
  <c r="O9945" i="3"/>
  <c r="O9946" i="3"/>
  <c r="O9947" i="3"/>
  <c r="O9948" i="3"/>
  <c r="Q9948" i="3" s="1"/>
  <c r="O9949" i="3"/>
  <c r="Q9949" i="3" s="1"/>
  <c r="O9950" i="3"/>
  <c r="O9951" i="3"/>
  <c r="O9952" i="3"/>
  <c r="O9953" i="3"/>
  <c r="Q9953" i="3" s="1"/>
  <c r="O9954" i="3"/>
  <c r="O9955" i="3"/>
  <c r="Q9955" i="3" s="1"/>
  <c r="O9956" i="3"/>
  <c r="O9957" i="3"/>
  <c r="O9958" i="3"/>
  <c r="O9959" i="3"/>
  <c r="Q9959" i="3" s="1"/>
  <c r="O9960" i="3"/>
  <c r="Q9960" i="3" s="1"/>
  <c r="O9961" i="3"/>
  <c r="O9962" i="3"/>
  <c r="Q9962" i="3" s="1"/>
  <c r="O9963" i="3"/>
  <c r="O9964" i="3"/>
  <c r="Q9964" i="3" s="1"/>
  <c r="O9965" i="3"/>
  <c r="Q9965" i="3" s="1"/>
  <c r="O9966" i="3"/>
  <c r="Q9966" i="3" s="1"/>
  <c r="O9967" i="3"/>
  <c r="Q9967" i="3" s="1"/>
  <c r="O9968" i="3"/>
  <c r="Q9968" i="3" s="1"/>
  <c r="O9969" i="3"/>
  <c r="O9970" i="3"/>
  <c r="Q9970" i="3" s="1"/>
  <c r="O9971" i="3"/>
  <c r="O9972" i="3"/>
  <c r="O9973" i="3"/>
  <c r="O9974" i="3"/>
  <c r="Q9974" i="3" s="1"/>
  <c r="O9975" i="3"/>
  <c r="Q9975" i="3" s="1"/>
  <c r="O9976" i="3"/>
  <c r="O9977" i="3"/>
  <c r="Q9977" i="3" s="1"/>
  <c r="O9978" i="3"/>
  <c r="O9979" i="3"/>
  <c r="O9980" i="3"/>
  <c r="Q9980" i="3" s="1"/>
  <c r="O9981" i="3"/>
  <c r="O9982" i="3"/>
  <c r="Q9982" i="3" s="1"/>
  <c r="O9983" i="3"/>
  <c r="Q9983" i="3" s="1"/>
  <c r="O9984" i="3"/>
  <c r="O9985" i="3"/>
  <c r="Q9985" i="3" s="1"/>
  <c r="O9986" i="3"/>
  <c r="O9987" i="3"/>
  <c r="O9988" i="3"/>
  <c r="Q9988" i="3" s="1"/>
  <c r="O9989" i="3"/>
  <c r="Q9989" i="3" s="1"/>
  <c r="O9990" i="3"/>
  <c r="Q9990" i="3" s="1"/>
  <c r="O9991" i="3"/>
  <c r="O9992" i="3"/>
  <c r="Q9992" i="3" s="1"/>
  <c r="O9993" i="3"/>
  <c r="Q9993" i="3" s="1"/>
  <c r="O9994" i="3"/>
  <c r="O9995" i="3"/>
  <c r="Q9995" i="3" s="1"/>
  <c r="O9996" i="3"/>
  <c r="Q9996" i="3" s="1"/>
  <c r="O9997" i="3"/>
  <c r="O9998" i="3"/>
  <c r="O9999" i="3"/>
  <c r="Q9999" i="3" s="1"/>
  <c r="O10000" i="3"/>
  <c r="O10001" i="3"/>
  <c r="Q10001" i="3" s="1"/>
  <c r="O10002" i="3"/>
  <c r="O10003" i="3"/>
  <c r="Q10003" i="3" s="1"/>
  <c r="O10004" i="3"/>
  <c r="Q10004" i="3" s="1"/>
  <c r="O10005" i="3"/>
  <c r="O10006" i="3"/>
  <c r="O10007" i="3"/>
  <c r="O10008" i="3"/>
  <c r="O10009" i="3"/>
  <c r="O10010" i="3"/>
  <c r="O10011" i="3"/>
  <c r="Q10011" i="3" s="1"/>
  <c r="O10012" i="3"/>
  <c r="Q10012" i="3" s="1"/>
  <c r="O10013" i="3"/>
  <c r="Q10013" i="3" s="1"/>
  <c r="O10014" i="3"/>
  <c r="Q10014" i="3" s="1"/>
  <c r="O10015" i="3"/>
  <c r="O10016" i="3"/>
  <c r="Q10016" i="3" s="1"/>
  <c r="O10017" i="3"/>
  <c r="O10018" i="3"/>
  <c r="O10019" i="3"/>
  <c r="Q10019" i="3" s="1"/>
  <c r="O10020" i="3"/>
  <c r="O10021" i="3"/>
  <c r="Q10021" i="3" s="1"/>
  <c r="O10022" i="3"/>
  <c r="Q10022" i="3" s="1"/>
  <c r="O10023" i="3"/>
  <c r="O10024" i="3"/>
  <c r="O10025" i="3"/>
  <c r="O10026" i="3"/>
  <c r="O10027" i="3"/>
  <c r="O10028" i="3"/>
  <c r="O10029" i="3"/>
  <c r="O10030" i="3"/>
  <c r="Q10030" i="3" s="1"/>
  <c r="O10031" i="3"/>
  <c r="O10032" i="3"/>
  <c r="Q10032" i="3" s="1"/>
  <c r="O10033" i="3"/>
  <c r="Q10033" i="3" s="1"/>
  <c r="O10034" i="3"/>
  <c r="Q10034" i="3" s="1"/>
  <c r="O10035" i="3"/>
  <c r="Q10035" i="3" s="1"/>
  <c r="O10036" i="3"/>
  <c r="Q10036" i="3" s="1"/>
  <c r="O10037" i="3"/>
  <c r="Q10037" i="3" s="1"/>
  <c r="O10038" i="3"/>
  <c r="O10039" i="3"/>
  <c r="O10040" i="3"/>
  <c r="Q10040" i="3" s="1"/>
  <c r="O10041" i="3"/>
  <c r="O10042" i="3"/>
  <c r="Q10042" i="3" s="1"/>
  <c r="O10043" i="3"/>
  <c r="O10044" i="3"/>
  <c r="Q10044" i="3" s="1"/>
  <c r="O10045" i="3"/>
  <c r="Q10045" i="3" s="1"/>
  <c r="O10046" i="3"/>
  <c r="Q10046" i="3" s="1"/>
  <c r="O10047" i="3"/>
  <c r="Q10047" i="3" s="1"/>
  <c r="O10048" i="3"/>
  <c r="Q10048" i="3" s="1"/>
  <c r="O10049" i="3"/>
  <c r="Q10049" i="3" s="1"/>
  <c r="O10050" i="3"/>
  <c r="O10051" i="3"/>
  <c r="O10052" i="3"/>
  <c r="Q10052" i="3" s="1"/>
  <c r="O10053" i="3"/>
  <c r="Q10053" i="3" s="1"/>
  <c r="O10054" i="3"/>
  <c r="O10055" i="3"/>
  <c r="O10056" i="3"/>
  <c r="Q10056" i="3" s="1"/>
  <c r="O10057" i="3"/>
  <c r="Q10057" i="3" s="1"/>
  <c r="O10058" i="3"/>
  <c r="Q10058" i="3" s="1"/>
  <c r="O10059" i="3"/>
  <c r="O10060" i="3"/>
  <c r="O10061" i="3"/>
  <c r="O10062" i="3"/>
  <c r="O10063" i="3"/>
  <c r="Q10063" i="3" s="1"/>
  <c r="O10064" i="3"/>
  <c r="Q10064" i="3" s="1"/>
  <c r="O10065" i="3"/>
  <c r="O10066" i="3"/>
  <c r="Q10066" i="3" s="1"/>
  <c r="O10067" i="3"/>
  <c r="O10068" i="3"/>
  <c r="Q10068" i="3" s="1"/>
  <c r="O10069" i="3"/>
  <c r="Q10069" i="3" s="1"/>
  <c r="O10070" i="3"/>
  <c r="O10071" i="3"/>
  <c r="O10072" i="3"/>
  <c r="O10073" i="3"/>
  <c r="Q10073" i="3" s="1"/>
  <c r="O10074" i="3"/>
  <c r="O10075" i="3"/>
  <c r="Q10075" i="3" s="1"/>
  <c r="O10076" i="3"/>
  <c r="O10077" i="3"/>
  <c r="Q10077" i="3" s="1"/>
  <c r="O10078" i="3"/>
  <c r="O10079" i="3"/>
  <c r="O10080" i="3"/>
  <c r="O10081" i="3"/>
  <c r="O10082" i="3"/>
  <c r="Q10082" i="3" s="1"/>
  <c r="O10083" i="3"/>
  <c r="Q10083" i="3" s="1"/>
  <c r="O10084" i="3"/>
  <c r="Q10084" i="3" s="1"/>
  <c r="O10085" i="3"/>
  <c r="Q10085" i="3" s="1"/>
  <c r="O10086" i="3"/>
  <c r="Q10086" i="3" s="1"/>
  <c r="O10087" i="3"/>
  <c r="O10088" i="3"/>
  <c r="O10089" i="3"/>
  <c r="Q10089" i="3" s="1"/>
  <c r="O10090" i="3"/>
  <c r="Q10090" i="3" s="1"/>
  <c r="O10091" i="3"/>
  <c r="O10092" i="3"/>
  <c r="O10093" i="3"/>
  <c r="O10094" i="3"/>
  <c r="O10095" i="3"/>
  <c r="Q10095" i="3" s="1"/>
  <c r="O10096" i="3"/>
  <c r="O10097" i="3"/>
  <c r="Q10097" i="3" s="1"/>
  <c r="O10098" i="3"/>
  <c r="Q10098" i="3" s="1"/>
  <c r="O10099" i="3"/>
  <c r="O10100" i="3"/>
  <c r="O10101" i="3"/>
  <c r="O10102" i="3"/>
  <c r="O10103" i="3"/>
  <c r="O10104" i="3"/>
  <c r="O10105" i="3"/>
  <c r="Q10105" i="3" s="1"/>
  <c r="O10106" i="3"/>
  <c r="O10107" i="3"/>
  <c r="O10108" i="3"/>
  <c r="Q10108" i="3" s="1"/>
  <c r="O10109" i="3"/>
  <c r="O10110" i="3"/>
  <c r="O10111" i="3"/>
  <c r="O10112" i="3"/>
  <c r="O10113" i="3"/>
  <c r="O10114" i="3"/>
  <c r="Q10114" i="3" s="1"/>
  <c r="O10115" i="3"/>
  <c r="O10116" i="3"/>
  <c r="O10117" i="3"/>
  <c r="Q10117" i="3" s="1"/>
  <c r="O10118" i="3"/>
  <c r="Q10118" i="3" s="1"/>
  <c r="O10119" i="3"/>
  <c r="Q10119" i="3" s="1"/>
  <c r="O10120" i="3"/>
  <c r="O10121" i="3"/>
  <c r="O10122" i="3"/>
  <c r="O10123" i="3"/>
  <c r="Q10123" i="3" s="1"/>
  <c r="O10124" i="3"/>
  <c r="Q10124" i="3" s="1"/>
  <c r="O10125" i="3"/>
  <c r="O10126" i="3"/>
  <c r="O10127" i="3"/>
  <c r="O10128" i="3"/>
  <c r="O10129" i="3"/>
  <c r="O10130" i="3"/>
  <c r="Q10130" i="3" s="1"/>
  <c r="O10131" i="3"/>
  <c r="Q10131" i="3" s="1"/>
  <c r="O10132" i="3"/>
  <c r="O10133" i="3"/>
  <c r="O10134" i="3"/>
  <c r="Q10134" i="3" s="1"/>
  <c r="O10135" i="3"/>
  <c r="O10136" i="3"/>
  <c r="O10137" i="3"/>
  <c r="Q10137" i="3" s="1"/>
  <c r="O10138" i="3"/>
  <c r="Q10138" i="3" s="1"/>
  <c r="O10139" i="3"/>
  <c r="Q10139" i="3" s="1"/>
  <c r="O10140" i="3"/>
  <c r="Q10140" i="3" s="1"/>
  <c r="O10141" i="3"/>
  <c r="Q10141" i="3" s="1"/>
  <c r="O10142" i="3"/>
  <c r="Q10142" i="3" s="1"/>
  <c r="O10143" i="3"/>
  <c r="Q10143" i="3" s="1"/>
  <c r="O10144" i="3"/>
  <c r="Q10144" i="3" s="1"/>
  <c r="O10145" i="3"/>
  <c r="Q10145" i="3" s="1"/>
  <c r="O10146" i="3"/>
  <c r="O10147" i="3"/>
  <c r="Q10147" i="3" s="1"/>
  <c r="O10148" i="3"/>
  <c r="O10149" i="3"/>
  <c r="Q10149" i="3" s="1"/>
  <c r="O10150" i="3"/>
  <c r="Q10150" i="3" s="1"/>
  <c r="O10151" i="3"/>
  <c r="Q10151" i="3" s="1"/>
  <c r="O10152" i="3"/>
  <c r="Q10152" i="3" s="1"/>
  <c r="O10153" i="3"/>
  <c r="O10154" i="3"/>
  <c r="Q10154" i="3" s="1"/>
  <c r="O10155" i="3"/>
  <c r="Q10155" i="3" s="1"/>
  <c r="O10156" i="3"/>
  <c r="Q10156" i="3" s="1"/>
  <c r="O10157" i="3"/>
  <c r="O10158" i="3"/>
  <c r="O10159" i="3"/>
  <c r="O10160" i="3"/>
  <c r="Q10160" i="3" s="1"/>
  <c r="O10161" i="3"/>
  <c r="Q10161" i="3" s="1"/>
  <c r="O10162" i="3"/>
  <c r="O10163" i="3"/>
  <c r="O10164" i="3"/>
  <c r="Q10164" i="3" s="1"/>
  <c r="O10165" i="3"/>
  <c r="Q10165" i="3" s="1"/>
  <c r="O10166" i="3"/>
  <c r="Q10166" i="3" s="1"/>
  <c r="O10167" i="3"/>
  <c r="O10168" i="3"/>
  <c r="Q10168" i="3" s="1"/>
  <c r="O10169" i="3"/>
  <c r="Q10169" i="3" s="1"/>
  <c r="O10170" i="3"/>
  <c r="O10171" i="3"/>
  <c r="O10172" i="3"/>
  <c r="O10173" i="3"/>
  <c r="Q10173" i="3" s="1"/>
  <c r="O10174" i="3"/>
  <c r="Q10174" i="3" s="1"/>
  <c r="O10175" i="3"/>
  <c r="O10176" i="3"/>
  <c r="O10177" i="3"/>
  <c r="Q10177" i="3" s="1"/>
  <c r="O10178" i="3"/>
  <c r="Q10178" i="3" s="1"/>
  <c r="O10179" i="3"/>
  <c r="Q10179" i="3" s="1"/>
  <c r="O10180" i="3"/>
  <c r="Q10180" i="3" s="1"/>
  <c r="O10181" i="3"/>
  <c r="O10182" i="3"/>
  <c r="O10183" i="3"/>
  <c r="O10184" i="3"/>
  <c r="O10185" i="3"/>
  <c r="O10186" i="3"/>
  <c r="Q10186" i="3" s="1"/>
  <c r="O10187" i="3"/>
  <c r="Q10187" i="3" s="1"/>
  <c r="O10188" i="3"/>
  <c r="Q10188" i="3" s="1"/>
  <c r="O10189" i="3"/>
  <c r="Q10189" i="3" s="1"/>
  <c r="O10190" i="3"/>
  <c r="Q10190" i="3" s="1"/>
  <c r="O10191" i="3"/>
  <c r="Q10191" i="3" s="1"/>
  <c r="O10192" i="3"/>
  <c r="O10193" i="3"/>
  <c r="Q10193" i="3" s="1"/>
  <c r="O10194" i="3"/>
  <c r="Q10194" i="3" s="1"/>
  <c r="O10195" i="3"/>
  <c r="O10196" i="3"/>
  <c r="O10197" i="3"/>
  <c r="O10198" i="3"/>
  <c r="Q10198" i="3" s="1"/>
  <c r="O10199" i="3"/>
  <c r="Q10199" i="3" s="1"/>
  <c r="O10200" i="3"/>
  <c r="O10201" i="3"/>
  <c r="Q10201" i="3" s="1"/>
  <c r="O10202" i="3"/>
  <c r="Q10202" i="3" s="1"/>
  <c r="O10203" i="3"/>
  <c r="O10204" i="3"/>
  <c r="O10205" i="3"/>
  <c r="O10206" i="3"/>
  <c r="Q10206" i="3" s="1"/>
  <c r="O10207" i="3"/>
  <c r="Q10207" i="3" s="1"/>
  <c r="O10208" i="3"/>
  <c r="O10209" i="3"/>
  <c r="Q10209" i="3" s="1"/>
  <c r="O10210" i="3"/>
  <c r="Q10210" i="3" s="1"/>
  <c r="O10211" i="3"/>
  <c r="Q10211" i="3" s="1"/>
  <c r="O10212" i="3"/>
  <c r="O10213" i="3"/>
  <c r="O10214" i="3"/>
  <c r="O10215" i="3"/>
  <c r="O10216" i="3"/>
  <c r="Q10216" i="3" s="1"/>
  <c r="O10217" i="3"/>
  <c r="Q10217" i="3" s="1"/>
  <c r="O10218" i="3"/>
  <c r="Q10218" i="3" s="1"/>
  <c r="O10219" i="3"/>
  <c r="O10220" i="3"/>
  <c r="O10221" i="3"/>
  <c r="O10222" i="3"/>
  <c r="Q10222" i="3" s="1"/>
  <c r="O10223" i="3"/>
  <c r="O10224" i="3"/>
  <c r="O10225" i="3"/>
  <c r="O10226" i="3"/>
  <c r="O10227" i="3"/>
  <c r="O10228" i="3"/>
  <c r="Q10228" i="3" s="1"/>
  <c r="O10229" i="3"/>
  <c r="O10230" i="3"/>
  <c r="O10231" i="3"/>
  <c r="O10232" i="3"/>
  <c r="Q10232" i="3" s="1"/>
  <c r="O10233" i="3"/>
  <c r="O10234" i="3"/>
  <c r="Q10234" i="3" s="1"/>
  <c r="O10235" i="3"/>
  <c r="O10236" i="3"/>
  <c r="Q10236" i="3" s="1"/>
  <c r="O10237" i="3"/>
  <c r="O10238" i="3"/>
  <c r="Q10238" i="3" s="1"/>
  <c r="O10239" i="3"/>
  <c r="O10240" i="3"/>
  <c r="Q10240" i="3" s="1"/>
  <c r="O10241" i="3"/>
  <c r="Q10241" i="3" s="1"/>
  <c r="O10242" i="3"/>
  <c r="O10243" i="3"/>
  <c r="O10244" i="3"/>
  <c r="Q10244" i="3" s="1"/>
  <c r="O10245" i="3"/>
  <c r="Q10245" i="3" s="1"/>
  <c r="O10246" i="3"/>
  <c r="O10247" i="3"/>
  <c r="Q10247" i="3" s="1"/>
  <c r="O10248" i="3"/>
  <c r="O10249" i="3"/>
  <c r="Q10249" i="3" s="1"/>
  <c r="O10250" i="3"/>
  <c r="O10251" i="3"/>
  <c r="O10252" i="3"/>
  <c r="Q10252" i="3" s="1"/>
  <c r="O10253" i="3"/>
  <c r="Q10253" i="3" s="1"/>
  <c r="O10254" i="3"/>
  <c r="O10255" i="3"/>
  <c r="Q10255" i="3" s="1"/>
  <c r="O10256" i="3"/>
  <c r="O10257" i="3"/>
  <c r="O10258" i="3"/>
  <c r="Q10258" i="3" s="1"/>
  <c r="O10259" i="3"/>
  <c r="Q10259" i="3" s="1"/>
  <c r="O10260" i="3"/>
  <c r="O10261" i="3"/>
  <c r="Q10261" i="3" s="1"/>
  <c r="O10262" i="3"/>
  <c r="O10263" i="3"/>
  <c r="O10264" i="3"/>
  <c r="O10265" i="3"/>
  <c r="O10266" i="3"/>
  <c r="O10267" i="3"/>
  <c r="O10268" i="3"/>
  <c r="O10269" i="3"/>
  <c r="O10270" i="3"/>
  <c r="Q10270" i="3" s="1"/>
  <c r="O10271" i="3"/>
  <c r="Q10271" i="3" s="1"/>
  <c r="O10272" i="3"/>
  <c r="O10273" i="3"/>
  <c r="Q10273" i="3" s="1"/>
  <c r="O10274" i="3"/>
  <c r="O10275" i="3"/>
  <c r="Q10275" i="3" s="1"/>
  <c r="O10276" i="3"/>
  <c r="O10277" i="3"/>
  <c r="Q10277" i="3" s="1"/>
  <c r="O10278" i="3"/>
  <c r="Q10278" i="3" s="1"/>
  <c r="O10279" i="3"/>
  <c r="O10280" i="3"/>
  <c r="Q10280" i="3" s="1"/>
  <c r="O10281" i="3"/>
  <c r="Q10281" i="3" s="1"/>
  <c r="O10282" i="3"/>
  <c r="O10283" i="3"/>
  <c r="Q10283" i="3" s="1"/>
  <c r="O10284" i="3"/>
  <c r="Q10284" i="3" s="1"/>
  <c r="O10285" i="3"/>
  <c r="Q10285" i="3" s="1"/>
  <c r="O10286" i="3"/>
  <c r="O10287" i="3"/>
  <c r="O10288" i="3"/>
  <c r="O10289" i="3"/>
  <c r="O10290" i="3"/>
  <c r="O10291" i="3"/>
  <c r="O10292" i="3"/>
  <c r="O10293" i="3"/>
  <c r="O10294" i="3"/>
  <c r="Q10294" i="3" s="1"/>
  <c r="O10295" i="3"/>
  <c r="O10296" i="3"/>
  <c r="O10297" i="3"/>
  <c r="O10298" i="3"/>
  <c r="O10299" i="3"/>
  <c r="O10300" i="3"/>
  <c r="O10301" i="3"/>
  <c r="Q10301" i="3" s="1"/>
  <c r="O10302" i="3"/>
  <c r="O10303" i="3"/>
  <c r="O10304" i="3"/>
  <c r="O10305" i="3"/>
  <c r="O10306" i="3"/>
  <c r="Q10306" i="3" s="1"/>
  <c r="O10307" i="3"/>
  <c r="O10308" i="3"/>
  <c r="O10309" i="3"/>
  <c r="Q10309" i="3" s="1"/>
  <c r="O10310" i="3"/>
  <c r="O10311" i="3"/>
  <c r="Q10311" i="3" s="1"/>
  <c r="O10312" i="3"/>
  <c r="O10313" i="3"/>
  <c r="O10314" i="3"/>
  <c r="O10315" i="3"/>
  <c r="O10316" i="3"/>
  <c r="Q10316" i="3" s="1"/>
  <c r="O10317" i="3"/>
  <c r="Q10317" i="3" s="1"/>
  <c r="O10318" i="3"/>
  <c r="Q10318" i="3" s="1"/>
  <c r="O10319" i="3"/>
  <c r="O10320" i="3"/>
  <c r="O10321" i="3"/>
  <c r="O10322" i="3"/>
  <c r="Q10322" i="3" s="1"/>
  <c r="O10323" i="3"/>
  <c r="O10324" i="3"/>
  <c r="Q10324" i="3" s="1"/>
  <c r="O10325" i="3"/>
  <c r="O10326" i="3"/>
  <c r="O10327" i="3"/>
  <c r="Q10327" i="3" s="1"/>
  <c r="O10328" i="3"/>
  <c r="O10329" i="3"/>
  <c r="O10330" i="3"/>
  <c r="O10331" i="3"/>
  <c r="Q10331" i="3" s="1"/>
  <c r="O10332" i="3"/>
  <c r="O10333" i="3"/>
  <c r="O10334" i="3"/>
  <c r="Q10334" i="3" s="1"/>
  <c r="O10335" i="3"/>
  <c r="O10336" i="3"/>
  <c r="O10337" i="3"/>
  <c r="Q10337" i="3" s="1"/>
  <c r="O10338" i="3"/>
  <c r="Q10338" i="3" s="1"/>
  <c r="O10339" i="3"/>
  <c r="Q10339" i="3" s="1"/>
  <c r="O10340" i="3"/>
  <c r="Q10340" i="3" s="1"/>
  <c r="O10341" i="3"/>
  <c r="O10342" i="3"/>
  <c r="Q10342" i="3" s="1"/>
  <c r="O10343" i="3"/>
  <c r="Q10343" i="3" s="1"/>
  <c r="O10344" i="3"/>
  <c r="Q10344" i="3" s="1"/>
  <c r="O10345" i="3"/>
  <c r="O10346" i="3"/>
  <c r="Q10346" i="3" s="1"/>
  <c r="O10347" i="3"/>
  <c r="O10348" i="3"/>
  <c r="Q10348" i="3" s="1"/>
  <c r="O10349" i="3"/>
  <c r="O10350" i="3"/>
  <c r="Q10350" i="3" s="1"/>
  <c r="O10351" i="3"/>
  <c r="Q10351" i="3" s="1"/>
  <c r="O10352" i="3"/>
  <c r="O10353" i="3"/>
  <c r="O10354" i="3"/>
  <c r="O10355" i="3"/>
  <c r="Q10355" i="3" s="1"/>
  <c r="O10356" i="3"/>
  <c r="Q10356" i="3" s="1"/>
  <c r="O10357" i="3"/>
  <c r="Q10357" i="3" s="1"/>
  <c r="O10358" i="3"/>
  <c r="O10359" i="3"/>
  <c r="O10360" i="3"/>
  <c r="Q10360" i="3" s="1"/>
  <c r="O10361" i="3"/>
  <c r="Q10361" i="3" s="1"/>
  <c r="O10362" i="3"/>
  <c r="O10363" i="3"/>
  <c r="Q10363" i="3" s="1"/>
  <c r="O10364" i="3"/>
  <c r="O10365" i="3"/>
  <c r="Q10365" i="3" s="1"/>
  <c r="O10366" i="3"/>
  <c r="O10367" i="3"/>
  <c r="O10368" i="3"/>
  <c r="Q10368" i="3" s="1"/>
  <c r="O10369" i="3"/>
  <c r="O10370" i="3"/>
  <c r="O10371" i="3"/>
  <c r="O10372" i="3"/>
  <c r="O10373" i="3"/>
  <c r="Q10373" i="3" s="1"/>
  <c r="O10374" i="3"/>
  <c r="O10375" i="3"/>
  <c r="Q10375" i="3" s="1"/>
  <c r="O10376" i="3"/>
  <c r="Q10376" i="3" s="1"/>
  <c r="O10377" i="3"/>
  <c r="Q10377" i="3" s="1"/>
  <c r="O10378" i="3"/>
  <c r="O10379" i="3"/>
  <c r="Q10379" i="3" s="1"/>
  <c r="O10380" i="3"/>
  <c r="Q10380" i="3" s="1"/>
  <c r="O10381" i="3"/>
  <c r="Q10381" i="3" s="1"/>
  <c r="O10382" i="3"/>
  <c r="O10383" i="3"/>
  <c r="Q10383" i="3" s="1"/>
  <c r="O10384" i="3"/>
  <c r="Q10384" i="3" s="1"/>
  <c r="O10385" i="3"/>
  <c r="O10386" i="3"/>
  <c r="Q10386" i="3" s="1"/>
  <c r="O10387" i="3"/>
  <c r="O10388" i="3"/>
  <c r="Q10388" i="3" s="1"/>
  <c r="O10389" i="3"/>
  <c r="Q10389" i="3" s="1"/>
  <c r="O10390" i="3"/>
  <c r="O10391" i="3"/>
  <c r="O10392" i="3"/>
  <c r="O10393" i="3"/>
  <c r="O10394" i="3"/>
  <c r="O10395" i="3"/>
  <c r="O10396" i="3"/>
  <c r="Q10396" i="3" s="1"/>
  <c r="O10397" i="3"/>
  <c r="Q10397" i="3" s="1"/>
  <c r="O10398" i="3"/>
  <c r="O10399" i="3"/>
  <c r="Q10399" i="3" s="1"/>
  <c r="O10400" i="3"/>
  <c r="O10401" i="3"/>
  <c r="Q10401" i="3" s="1"/>
  <c r="O2" i="3"/>
  <c r="C7" i="12" s="1"/>
  <c r="F12" i="10" a="1"/>
  <c r="F12" i="10" s="1"/>
  <c r="F11" i="10" a="1"/>
  <c r="F11" i="10" s="1"/>
  <c r="F10" i="10" a="1"/>
  <c r="F10" i="10" s="1"/>
  <c r="F9" i="10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B10" i="10" a="1"/>
  <c r="B10" i="10" s="1"/>
  <c r="B9" i="10"/>
  <c r="F14" i="10" a="1"/>
  <c r="F14" i="10" s="1"/>
  <c r="B14" i="10" a="1"/>
  <c r="B14" i="10" s="1"/>
  <c r="F13" i="10" a="1"/>
  <c r="F13" i="10" s="1"/>
  <c r="B13" i="10" a="1"/>
  <c r="B13" i="10" s="1"/>
  <c r="B12" i="10" a="1"/>
  <c r="B12" i="10" s="1"/>
  <c r="B11" i="10" a="1"/>
  <c r="B11" i="10" s="1"/>
  <c r="B13" i="9"/>
  <c r="B10" i="9"/>
  <c r="B7" i="9"/>
  <c r="C7" i="9"/>
  <c r="C4" i="9"/>
  <c r="G4" i="9"/>
  <c r="F4" i="9"/>
  <c r="E4" i="9"/>
  <c r="D4" i="9"/>
  <c r="B4" i="9"/>
  <c r="F18" i="7"/>
  <c r="F19" i="7"/>
  <c r="F20" i="7"/>
  <c r="B20" i="7" a="1"/>
  <c r="B20" i="7" s="1"/>
  <c r="B19" i="7" a="1"/>
  <c r="B19" i="7" s="1"/>
  <c r="B18" i="7" a="1"/>
  <c r="B18" i="7" s="1"/>
  <c r="M10" i="7"/>
  <c r="M11" i="7"/>
  <c r="M12" i="7"/>
  <c r="M8" i="7"/>
  <c r="M9" i="7"/>
  <c r="M7" i="7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10002" i="3"/>
  <c r="L10003" i="3"/>
  <c r="L10004" i="3"/>
  <c r="L10005" i="3"/>
  <c r="L10006" i="3"/>
  <c r="L10007" i="3"/>
  <c r="L10008" i="3"/>
  <c r="L10009" i="3"/>
  <c r="L10010" i="3"/>
  <c r="L10011" i="3"/>
  <c r="L10012" i="3"/>
  <c r="L10013" i="3"/>
  <c r="L10014" i="3"/>
  <c r="L10015" i="3"/>
  <c r="L10016" i="3"/>
  <c r="L10017" i="3"/>
  <c r="L10018" i="3"/>
  <c r="L10019" i="3"/>
  <c r="L10020" i="3"/>
  <c r="L10021" i="3"/>
  <c r="L10022" i="3"/>
  <c r="L10023" i="3"/>
  <c r="L10024" i="3"/>
  <c r="L10025" i="3"/>
  <c r="L10026" i="3"/>
  <c r="L10027" i="3"/>
  <c r="L10028" i="3"/>
  <c r="L10029" i="3"/>
  <c r="L10030" i="3"/>
  <c r="L10031" i="3"/>
  <c r="L10032" i="3"/>
  <c r="L10033" i="3"/>
  <c r="L10034" i="3"/>
  <c r="L10035" i="3"/>
  <c r="L10036" i="3"/>
  <c r="L10037" i="3"/>
  <c r="L10038" i="3"/>
  <c r="L10039" i="3"/>
  <c r="L10040" i="3"/>
  <c r="L10041" i="3"/>
  <c r="L10042" i="3"/>
  <c r="L10043" i="3"/>
  <c r="L10044" i="3"/>
  <c r="L10045" i="3"/>
  <c r="L10046" i="3"/>
  <c r="L10047" i="3"/>
  <c r="L10048" i="3"/>
  <c r="L10049" i="3"/>
  <c r="L10050" i="3"/>
  <c r="L10051" i="3"/>
  <c r="L10052" i="3"/>
  <c r="L10053" i="3"/>
  <c r="L10054" i="3"/>
  <c r="L10055" i="3"/>
  <c r="L10056" i="3"/>
  <c r="L10057" i="3"/>
  <c r="L10058" i="3"/>
  <c r="L10059" i="3"/>
  <c r="L10060" i="3"/>
  <c r="L10061" i="3"/>
  <c r="L10062" i="3"/>
  <c r="L10063" i="3"/>
  <c r="L10064" i="3"/>
  <c r="L10065" i="3"/>
  <c r="L10066" i="3"/>
  <c r="L10067" i="3"/>
  <c r="L10068" i="3"/>
  <c r="L10069" i="3"/>
  <c r="L10070" i="3"/>
  <c r="L10071" i="3"/>
  <c r="L10072" i="3"/>
  <c r="L10073" i="3"/>
  <c r="L10074" i="3"/>
  <c r="L10075" i="3"/>
  <c r="L10076" i="3"/>
  <c r="L10077" i="3"/>
  <c r="L10078" i="3"/>
  <c r="L10079" i="3"/>
  <c r="L10080" i="3"/>
  <c r="L10081" i="3"/>
  <c r="L10082" i="3"/>
  <c r="L10083" i="3"/>
  <c r="L10084" i="3"/>
  <c r="L10085" i="3"/>
  <c r="L10086" i="3"/>
  <c r="L10087" i="3"/>
  <c r="L10088" i="3"/>
  <c r="L10089" i="3"/>
  <c r="L10090" i="3"/>
  <c r="L10091" i="3"/>
  <c r="L10092" i="3"/>
  <c r="L10093" i="3"/>
  <c r="L10094" i="3"/>
  <c r="L10095" i="3"/>
  <c r="L10096" i="3"/>
  <c r="L10097" i="3"/>
  <c r="L10098" i="3"/>
  <c r="L10099" i="3"/>
  <c r="L10100" i="3"/>
  <c r="L10101" i="3"/>
  <c r="L10102" i="3"/>
  <c r="L10103" i="3"/>
  <c r="L10104" i="3"/>
  <c r="L10105" i="3"/>
  <c r="L10106" i="3"/>
  <c r="L10107" i="3"/>
  <c r="L10108" i="3"/>
  <c r="L10109" i="3"/>
  <c r="L10110" i="3"/>
  <c r="L10111" i="3"/>
  <c r="L10112" i="3"/>
  <c r="L10113" i="3"/>
  <c r="L10114" i="3"/>
  <c r="L10115" i="3"/>
  <c r="L10116" i="3"/>
  <c r="L10117" i="3"/>
  <c r="L10118" i="3"/>
  <c r="L10119" i="3"/>
  <c r="L10120" i="3"/>
  <c r="L10121" i="3"/>
  <c r="L10122" i="3"/>
  <c r="L10123" i="3"/>
  <c r="L10124" i="3"/>
  <c r="L10125" i="3"/>
  <c r="L10126" i="3"/>
  <c r="L10127" i="3"/>
  <c r="L10128" i="3"/>
  <c r="L10129" i="3"/>
  <c r="L10130" i="3"/>
  <c r="L10131" i="3"/>
  <c r="L10132" i="3"/>
  <c r="L10133" i="3"/>
  <c r="L10134" i="3"/>
  <c r="L10135" i="3"/>
  <c r="L10136" i="3"/>
  <c r="L10137" i="3"/>
  <c r="L10138" i="3"/>
  <c r="L10139" i="3"/>
  <c r="L10140" i="3"/>
  <c r="L10141" i="3"/>
  <c r="L10142" i="3"/>
  <c r="L10143" i="3"/>
  <c r="L10144" i="3"/>
  <c r="L10145" i="3"/>
  <c r="L10146" i="3"/>
  <c r="L10147" i="3"/>
  <c r="L10148" i="3"/>
  <c r="L10149" i="3"/>
  <c r="L10150" i="3"/>
  <c r="L10151" i="3"/>
  <c r="L10152" i="3"/>
  <c r="L10153" i="3"/>
  <c r="L10154" i="3"/>
  <c r="L10155" i="3"/>
  <c r="L10156" i="3"/>
  <c r="L10157" i="3"/>
  <c r="L10158" i="3"/>
  <c r="L10159" i="3"/>
  <c r="L10160" i="3"/>
  <c r="L10161" i="3"/>
  <c r="L10162" i="3"/>
  <c r="L10163" i="3"/>
  <c r="L10164" i="3"/>
  <c r="L10165" i="3"/>
  <c r="L10166" i="3"/>
  <c r="L10167" i="3"/>
  <c r="L10168" i="3"/>
  <c r="L10169" i="3"/>
  <c r="L10170" i="3"/>
  <c r="L10171" i="3"/>
  <c r="L10172" i="3"/>
  <c r="L10173" i="3"/>
  <c r="L10174" i="3"/>
  <c r="L10175" i="3"/>
  <c r="L10176" i="3"/>
  <c r="L10177" i="3"/>
  <c r="L10178" i="3"/>
  <c r="L10179" i="3"/>
  <c r="L10180" i="3"/>
  <c r="L10181" i="3"/>
  <c r="L10182" i="3"/>
  <c r="L10183" i="3"/>
  <c r="L10184" i="3"/>
  <c r="L10185" i="3"/>
  <c r="L10186" i="3"/>
  <c r="L10187" i="3"/>
  <c r="L10188" i="3"/>
  <c r="L10189" i="3"/>
  <c r="L10190" i="3"/>
  <c r="L10191" i="3"/>
  <c r="L10192" i="3"/>
  <c r="L10193" i="3"/>
  <c r="L10194" i="3"/>
  <c r="L10195" i="3"/>
  <c r="L10196" i="3"/>
  <c r="L10197" i="3"/>
  <c r="L10198" i="3"/>
  <c r="L10199" i="3"/>
  <c r="L10200" i="3"/>
  <c r="L10201" i="3"/>
  <c r="L10202" i="3"/>
  <c r="L10203" i="3"/>
  <c r="L10204" i="3"/>
  <c r="L10205" i="3"/>
  <c r="L10206" i="3"/>
  <c r="L10207" i="3"/>
  <c r="L10208" i="3"/>
  <c r="L10209" i="3"/>
  <c r="L10210" i="3"/>
  <c r="L10211" i="3"/>
  <c r="L10212" i="3"/>
  <c r="L10213" i="3"/>
  <c r="L10214" i="3"/>
  <c r="L10215" i="3"/>
  <c r="L10216" i="3"/>
  <c r="L10217" i="3"/>
  <c r="L10218" i="3"/>
  <c r="L10219" i="3"/>
  <c r="L10220" i="3"/>
  <c r="L10221" i="3"/>
  <c r="L10222" i="3"/>
  <c r="L10223" i="3"/>
  <c r="L10224" i="3"/>
  <c r="L10225" i="3"/>
  <c r="L10226" i="3"/>
  <c r="L10227" i="3"/>
  <c r="L10228" i="3"/>
  <c r="L10229" i="3"/>
  <c r="L10230" i="3"/>
  <c r="L10231" i="3"/>
  <c r="L10232" i="3"/>
  <c r="L10233" i="3"/>
  <c r="L10234" i="3"/>
  <c r="L10235" i="3"/>
  <c r="L10236" i="3"/>
  <c r="L10237" i="3"/>
  <c r="L10238" i="3"/>
  <c r="L10239" i="3"/>
  <c r="L10240" i="3"/>
  <c r="L10241" i="3"/>
  <c r="L10242" i="3"/>
  <c r="L10243" i="3"/>
  <c r="L10244" i="3"/>
  <c r="L10245" i="3"/>
  <c r="L10246" i="3"/>
  <c r="L10247" i="3"/>
  <c r="L10248" i="3"/>
  <c r="L10249" i="3"/>
  <c r="L10250" i="3"/>
  <c r="L10251" i="3"/>
  <c r="L10252" i="3"/>
  <c r="L10253" i="3"/>
  <c r="L10254" i="3"/>
  <c r="L10255" i="3"/>
  <c r="L10256" i="3"/>
  <c r="L10257" i="3"/>
  <c r="L10258" i="3"/>
  <c r="L10259" i="3"/>
  <c r="L10260" i="3"/>
  <c r="L10261" i="3"/>
  <c r="L10262" i="3"/>
  <c r="L10263" i="3"/>
  <c r="L10264" i="3"/>
  <c r="L10265" i="3"/>
  <c r="L10266" i="3"/>
  <c r="L10267" i="3"/>
  <c r="L10268" i="3"/>
  <c r="L10269" i="3"/>
  <c r="L10270" i="3"/>
  <c r="L10271" i="3"/>
  <c r="L10272" i="3"/>
  <c r="L10273" i="3"/>
  <c r="L10274" i="3"/>
  <c r="L10275" i="3"/>
  <c r="L10276" i="3"/>
  <c r="L10277" i="3"/>
  <c r="L10278" i="3"/>
  <c r="L10279" i="3"/>
  <c r="L10280" i="3"/>
  <c r="L10281" i="3"/>
  <c r="L10282" i="3"/>
  <c r="L10283" i="3"/>
  <c r="L10284" i="3"/>
  <c r="L10285" i="3"/>
  <c r="L10286" i="3"/>
  <c r="L10287" i="3"/>
  <c r="L10288" i="3"/>
  <c r="L10289" i="3"/>
  <c r="L10290" i="3"/>
  <c r="L10291" i="3"/>
  <c r="L10292" i="3"/>
  <c r="L10293" i="3"/>
  <c r="L10294" i="3"/>
  <c r="L10295" i="3"/>
  <c r="L10296" i="3"/>
  <c r="L10297" i="3"/>
  <c r="L10298" i="3"/>
  <c r="L10299" i="3"/>
  <c r="L10300" i="3"/>
  <c r="L10301" i="3"/>
  <c r="L10302" i="3"/>
  <c r="L10303" i="3"/>
  <c r="L10304" i="3"/>
  <c r="L10305" i="3"/>
  <c r="L10306" i="3"/>
  <c r="L10307" i="3"/>
  <c r="L10308" i="3"/>
  <c r="L10309" i="3"/>
  <c r="L10310" i="3"/>
  <c r="L10311" i="3"/>
  <c r="L10312" i="3"/>
  <c r="L10313" i="3"/>
  <c r="L10314" i="3"/>
  <c r="L10315" i="3"/>
  <c r="L10316" i="3"/>
  <c r="L10317" i="3"/>
  <c r="L10318" i="3"/>
  <c r="L10319" i="3"/>
  <c r="L10320" i="3"/>
  <c r="L10321" i="3"/>
  <c r="L10322" i="3"/>
  <c r="L10323" i="3"/>
  <c r="L10324" i="3"/>
  <c r="L10325" i="3"/>
  <c r="L10326" i="3"/>
  <c r="L10327" i="3"/>
  <c r="L10328" i="3"/>
  <c r="L10329" i="3"/>
  <c r="L10330" i="3"/>
  <c r="L10331" i="3"/>
  <c r="L10332" i="3"/>
  <c r="L10333" i="3"/>
  <c r="L10334" i="3"/>
  <c r="L10335" i="3"/>
  <c r="L10336" i="3"/>
  <c r="L10337" i="3"/>
  <c r="L10338" i="3"/>
  <c r="L10339" i="3"/>
  <c r="L10340" i="3"/>
  <c r="L10341" i="3"/>
  <c r="L10342" i="3"/>
  <c r="L10343" i="3"/>
  <c r="L10344" i="3"/>
  <c r="L10345" i="3"/>
  <c r="L10346" i="3"/>
  <c r="L10347" i="3"/>
  <c r="L10348" i="3"/>
  <c r="L10349" i="3"/>
  <c r="L10350" i="3"/>
  <c r="L10351" i="3"/>
  <c r="L10352" i="3"/>
  <c r="L10353" i="3"/>
  <c r="L10354" i="3"/>
  <c r="L10355" i="3"/>
  <c r="L10356" i="3"/>
  <c r="L10357" i="3"/>
  <c r="L10358" i="3"/>
  <c r="L10359" i="3"/>
  <c r="L10360" i="3"/>
  <c r="L10361" i="3"/>
  <c r="L10362" i="3"/>
  <c r="L10363" i="3"/>
  <c r="L10364" i="3"/>
  <c r="L10365" i="3"/>
  <c r="L10366" i="3"/>
  <c r="L10367" i="3"/>
  <c r="L10368" i="3"/>
  <c r="L10369" i="3"/>
  <c r="L10370" i="3"/>
  <c r="L10371" i="3"/>
  <c r="L10372" i="3"/>
  <c r="L10373" i="3"/>
  <c r="L10374" i="3"/>
  <c r="L10375" i="3"/>
  <c r="L10376" i="3"/>
  <c r="L10377" i="3"/>
  <c r="L10378" i="3"/>
  <c r="L10379" i="3"/>
  <c r="L10380" i="3"/>
  <c r="L10381" i="3"/>
  <c r="L10382" i="3"/>
  <c r="L10383" i="3"/>
  <c r="L10384" i="3"/>
  <c r="L10385" i="3"/>
  <c r="L10386" i="3"/>
  <c r="L10387" i="3"/>
  <c r="L10388" i="3"/>
  <c r="L10389" i="3"/>
  <c r="L10390" i="3"/>
  <c r="L10391" i="3"/>
  <c r="L10392" i="3"/>
  <c r="L10393" i="3"/>
  <c r="L10394" i="3"/>
  <c r="L10395" i="3"/>
  <c r="L10396" i="3"/>
  <c r="L10397" i="3"/>
  <c r="L10398" i="3"/>
  <c r="L10399" i="3"/>
  <c r="L10400" i="3"/>
  <c r="L10401" i="3"/>
  <c r="L2" i="3"/>
  <c r="K10401" i="3"/>
  <c r="K10400" i="3"/>
  <c r="K10399" i="3"/>
  <c r="K10398" i="3"/>
  <c r="K10397" i="3"/>
  <c r="K10396" i="3"/>
  <c r="K10395" i="3"/>
  <c r="K10394" i="3"/>
  <c r="K10393" i="3"/>
  <c r="K10392" i="3"/>
  <c r="K10391" i="3"/>
  <c r="K10390" i="3"/>
  <c r="K10389" i="3"/>
  <c r="K10388" i="3"/>
  <c r="K10387" i="3"/>
  <c r="K10386" i="3"/>
  <c r="K10385" i="3"/>
  <c r="K10384" i="3"/>
  <c r="K10383" i="3"/>
  <c r="K10382" i="3"/>
  <c r="K10381" i="3"/>
  <c r="K10380" i="3"/>
  <c r="K10379" i="3"/>
  <c r="K10378" i="3"/>
  <c r="K10377" i="3"/>
  <c r="K10376" i="3"/>
  <c r="K10375" i="3"/>
  <c r="K10374" i="3"/>
  <c r="K10373" i="3"/>
  <c r="K10372" i="3"/>
  <c r="K10371" i="3"/>
  <c r="K10370" i="3"/>
  <c r="K10369" i="3"/>
  <c r="K10368" i="3"/>
  <c r="K10367" i="3"/>
  <c r="K10366" i="3"/>
  <c r="K10365" i="3"/>
  <c r="K10364" i="3"/>
  <c r="K10363" i="3"/>
  <c r="K10362" i="3"/>
  <c r="K10361" i="3"/>
  <c r="K10360" i="3"/>
  <c r="K10359" i="3"/>
  <c r="K10358" i="3"/>
  <c r="K10357" i="3"/>
  <c r="K10356" i="3"/>
  <c r="K10355" i="3"/>
  <c r="K10354" i="3"/>
  <c r="K10353" i="3"/>
  <c r="K10352" i="3"/>
  <c r="K10351" i="3"/>
  <c r="K10350" i="3"/>
  <c r="K10349" i="3"/>
  <c r="K10348" i="3"/>
  <c r="K10347" i="3"/>
  <c r="K10346" i="3"/>
  <c r="K10345" i="3"/>
  <c r="K10344" i="3"/>
  <c r="K10343" i="3"/>
  <c r="K10342" i="3"/>
  <c r="K10341" i="3"/>
  <c r="K10340" i="3"/>
  <c r="K10339" i="3"/>
  <c r="K10338" i="3"/>
  <c r="K10337" i="3"/>
  <c r="K10336" i="3"/>
  <c r="K10335" i="3"/>
  <c r="K10334" i="3"/>
  <c r="K10333" i="3"/>
  <c r="K10332" i="3"/>
  <c r="K10331" i="3"/>
  <c r="K10330" i="3"/>
  <c r="K10329" i="3"/>
  <c r="K10328" i="3"/>
  <c r="K10327" i="3"/>
  <c r="K10326" i="3"/>
  <c r="K10325" i="3"/>
  <c r="K10324" i="3"/>
  <c r="K10323" i="3"/>
  <c r="K10322" i="3"/>
  <c r="K10321" i="3"/>
  <c r="K10320" i="3"/>
  <c r="K10319" i="3"/>
  <c r="K10318" i="3"/>
  <c r="K10317" i="3"/>
  <c r="K10316" i="3"/>
  <c r="K10315" i="3"/>
  <c r="K10314" i="3"/>
  <c r="K10313" i="3"/>
  <c r="K10312" i="3"/>
  <c r="K10311" i="3"/>
  <c r="K10310" i="3"/>
  <c r="K10309" i="3"/>
  <c r="K10308" i="3"/>
  <c r="K10307" i="3"/>
  <c r="K10306" i="3"/>
  <c r="K10305" i="3"/>
  <c r="K10304" i="3"/>
  <c r="K10303" i="3"/>
  <c r="K10302" i="3"/>
  <c r="K10301" i="3"/>
  <c r="K10300" i="3"/>
  <c r="K10299" i="3"/>
  <c r="K10298" i="3"/>
  <c r="K10297" i="3"/>
  <c r="K10296" i="3"/>
  <c r="K10295" i="3"/>
  <c r="K10294" i="3"/>
  <c r="K10293" i="3"/>
  <c r="K10292" i="3"/>
  <c r="K10291" i="3"/>
  <c r="K10290" i="3"/>
  <c r="K10289" i="3"/>
  <c r="K10288" i="3"/>
  <c r="K10287" i="3"/>
  <c r="K10286" i="3"/>
  <c r="K10285" i="3"/>
  <c r="K10284" i="3"/>
  <c r="K10283" i="3"/>
  <c r="K10282" i="3"/>
  <c r="K10281" i="3"/>
  <c r="K10280" i="3"/>
  <c r="K10279" i="3"/>
  <c r="K10278" i="3"/>
  <c r="K10277" i="3"/>
  <c r="K10276" i="3"/>
  <c r="K10275" i="3"/>
  <c r="K10274" i="3"/>
  <c r="K10273" i="3"/>
  <c r="K10272" i="3"/>
  <c r="K10271" i="3"/>
  <c r="K10270" i="3"/>
  <c r="K10269" i="3"/>
  <c r="K10268" i="3"/>
  <c r="K10267" i="3"/>
  <c r="K10266" i="3"/>
  <c r="K10265" i="3"/>
  <c r="K10264" i="3"/>
  <c r="K10263" i="3"/>
  <c r="K10262" i="3"/>
  <c r="K10261" i="3"/>
  <c r="K10260" i="3"/>
  <c r="K10259" i="3"/>
  <c r="K10258" i="3"/>
  <c r="K10257" i="3"/>
  <c r="K10256" i="3"/>
  <c r="K10255" i="3"/>
  <c r="K10254" i="3"/>
  <c r="K10253" i="3"/>
  <c r="K10252" i="3"/>
  <c r="K10251" i="3"/>
  <c r="K10250" i="3"/>
  <c r="K10249" i="3"/>
  <c r="K10248" i="3"/>
  <c r="K10247" i="3"/>
  <c r="K10246" i="3"/>
  <c r="K10245" i="3"/>
  <c r="K10244" i="3"/>
  <c r="K10243" i="3"/>
  <c r="K10242" i="3"/>
  <c r="K10241" i="3"/>
  <c r="K10240" i="3"/>
  <c r="K10239" i="3"/>
  <c r="K10238" i="3"/>
  <c r="K10237" i="3"/>
  <c r="K10236" i="3"/>
  <c r="K10235" i="3"/>
  <c r="K10234" i="3"/>
  <c r="K10233" i="3"/>
  <c r="K10232" i="3"/>
  <c r="K10231" i="3"/>
  <c r="K10230" i="3"/>
  <c r="K10229" i="3"/>
  <c r="K10228" i="3"/>
  <c r="K10227" i="3"/>
  <c r="K10226" i="3"/>
  <c r="K10225" i="3"/>
  <c r="K10224" i="3"/>
  <c r="K10223" i="3"/>
  <c r="K10222" i="3"/>
  <c r="K10221" i="3"/>
  <c r="K10220" i="3"/>
  <c r="K10219" i="3"/>
  <c r="K10218" i="3"/>
  <c r="K10217" i="3"/>
  <c r="K10216" i="3"/>
  <c r="K10215" i="3"/>
  <c r="K10214" i="3"/>
  <c r="K10213" i="3"/>
  <c r="K10212" i="3"/>
  <c r="K10211" i="3"/>
  <c r="K10210" i="3"/>
  <c r="K10209" i="3"/>
  <c r="K10208" i="3"/>
  <c r="K10207" i="3"/>
  <c r="K10206" i="3"/>
  <c r="K10205" i="3"/>
  <c r="K10204" i="3"/>
  <c r="K10203" i="3"/>
  <c r="K10202" i="3"/>
  <c r="K10201" i="3"/>
  <c r="K10200" i="3"/>
  <c r="K10199" i="3"/>
  <c r="K10198" i="3"/>
  <c r="K10197" i="3"/>
  <c r="K10196" i="3"/>
  <c r="K10195" i="3"/>
  <c r="K10194" i="3"/>
  <c r="K10193" i="3"/>
  <c r="K10192" i="3"/>
  <c r="K10191" i="3"/>
  <c r="K10190" i="3"/>
  <c r="K10189" i="3"/>
  <c r="K10188" i="3"/>
  <c r="K10187" i="3"/>
  <c r="K10186" i="3"/>
  <c r="K10185" i="3"/>
  <c r="K10184" i="3"/>
  <c r="K10183" i="3"/>
  <c r="K10182" i="3"/>
  <c r="K10181" i="3"/>
  <c r="K10180" i="3"/>
  <c r="K10179" i="3"/>
  <c r="K10178" i="3"/>
  <c r="K10177" i="3"/>
  <c r="K10176" i="3"/>
  <c r="K10175" i="3"/>
  <c r="K10174" i="3"/>
  <c r="K10173" i="3"/>
  <c r="K10172" i="3"/>
  <c r="K10171" i="3"/>
  <c r="K10170" i="3"/>
  <c r="K10169" i="3"/>
  <c r="K10168" i="3"/>
  <c r="K10167" i="3"/>
  <c r="K10166" i="3"/>
  <c r="K10165" i="3"/>
  <c r="K10164" i="3"/>
  <c r="K10163" i="3"/>
  <c r="K10162" i="3"/>
  <c r="K10161" i="3"/>
  <c r="K10160" i="3"/>
  <c r="K10159" i="3"/>
  <c r="K10158" i="3"/>
  <c r="K10157" i="3"/>
  <c r="K10156" i="3"/>
  <c r="K10155" i="3"/>
  <c r="K10154" i="3"/>
  <c r="K10153" i="3"/>
  <c r="K10152" i="3"/>
  <c r="K10151" i="3"/>
  <c r="K10150" i="3"/>
  <c r="K10149" i="3"/>
  <c r="K10148" i="3"/>
  <c r="K10147" i="3"/>
  <c r="K10146" i="3"/>
  <c r="K10145" i="3"/>
  <c r="K10144" i="3"/>
  <c r="K10143" i="3"/>
  <c r="K10142" i="3"/>
  <c r="K10141" i="3"/>
  <c r="K10140" i="3"/>
  <c r="K10139" i="3"/>
  <c r="K10138" i="3"/>
  <c r="K10137" i="3"/>
  <c r="K10136" i="3"/>
  <c r="K10135" i="3"/>
  <c r="K10134" i="3"/>
  <c r="K10133" i="3"/>
  <c r="K10132" i="3"/>
  <c r="K10131" i="3"/>
  <c r="K10130" i="3"/>
  <c r="K10129" i="3"/>
  <c r="K10128" i="3"/>
  <c r="K10127" i="3"/>
  <c r="K10126" i="3"/>
  <c r="K10125" i="3"/>
  <c r="K10124" i="3"/>
  <c r="K10123" i="3"/>
  <c r="K10122" i="3"/>
  <c r="K10121" i="3"/>
  <c r="K10120" i="3"/>
  <c r="K10119" i="3"/>
  <c r="K10118" i="3"/>
  <c r="K10117" i="3"/>
  <c r="K10116" i="3"/>
  <c r="K10115" i="3"/>
  <c r="K10114" i="3"/>
  <c r="K10113" i="3"/>
  <c r="K10112" i="3"/>
  <c r="K10111" i="3"/>
  <c r="K10110" i="3"/>
  <c r="K10109" i="3"/>
  <c r="K10108" i="3"/>
  <c r="K10107" i="3"/>
  <c r="K10106" i="3"/>
  <c r="K10105" i="3"/>
  <c r="K10104" i="3"/>
  <c r="K10103" i="3"/>
  <c r="K10102" i="3"/>
  <c r="K10101" i="3"/>
  <c r="K10100" i="3"/>
  <c r="K10099" i="3"/>
  <c r="K10098" i="3"/>
  <c r="K10097" i="3"/>
  <c r="K10096" i="3"/>
  <c r="K10095" i="3"/>
  <c r="K10094" i="3"/>
  <c r="K10093" i="3"/>
  <c r="K10092" i="3"/>
  <c r="K10091" i="3"/>
  <c r="K10090" i="3"/>
  <c r="K10089" i="3"/>
  <c r="K10088" i="3"/>
  <c r="K10087" i="3"/>
  <c r="K10086" i="3"/>
  <c r="K10085" i="3"/>
  <c r="K10084" i="3"/>
  <c r="K10083" i="3"/>
  <c r="K10082" i="3"/>
  <c r="K10081" i="3"/>
  <c r="K10080" i="3"/>
  <c r="K10079" i="3"/>
  <c r="K10078" i="3"/>
  <c r="K10077" i="3"/>
  <c r="K10076" i="3"/>
  <c r="K10075" i="3"/>
  <c r="K10074" i="3"/>
  <c r="K10073" i="3"/>
  <c r="K10072" i="3"/>
  <c r="K10071" i="3"/>
  <c r="K10070" i="3"/>
  <c r="K10069" i="3"/>
  <c r="K10068" i="3"/>
  <c r="K10067" i="3"/>
  <c r="K10066" i="3"/>
  <c r="K10065" i="3"/>
  <c r="K10064" i="3"/>
  <c r="K10063" i="3"/>
  <c r="K10062" i="3"/>
  <c r="K10061" i="3"/>
  <c r="K10060" i="3"/>
  <c r="K10059" i="3"/>
  <c r="K10058" i="3"/>
  <c r="K10057" i="3"/>
  <c r="K10056" i="3"/>
  <c r="K10055" i="3"/>
  <c r="K10054" i="3"/>
  <c r="K10053" i="3"/>
  <c r="K10052" i="3"/>
  <c r="K10051" i="3"/>
  <c r="K10050" i="3"/>
  <c r="K10049" i="3"/>
  <c r="K10048" i="3"/>
  <c r="K10047" i="3"/>
  <c r="K10046" i="3"/>
  <c r="K10045" i="3"/>
  <c r="K10044" i="3"/>
  <c r="K10043" i="3"/>
  <c r="K10042" i="3"/>
  <c r="K10041" i="3"/>
  <c r="K10040" i="3"/>
  <c r="K10039" i="3"/>
  <c r="K10038" i="3"/>
  <c r="K10037" i="3"/>
  <c r="K10036" i="3"/>
  <c r="K10035" i="3"/>
  <c r="K10034" i="3"/>
  <c r="K10033" i="3"/>
  <c r="K10032" i="3"/>
  <c r="K10031" i="3"/>
  <c r="K10030" i="3"/>
  <c r="K10029" i="3"/>
  <c r="K10028" i="3"/>
  <c r="K10027" i="3"/>
  <c r="K10026" i="3"/>
  <c r="K10025" i="3"/>
  <c r="K10024" i="3"/>
  <c r="K10023" i="3"/>
  <c r="K10022" i="3"/>
  <c r="K10021" i="3"/>
  <c r="K10020" i="3"/>
  <c r="K10019" i="3"/>
  <c r="K10018" i="3"/>
  <c r="K10017" i="3"/>
  <c r="K10016" i="3"/>
  <c r="K10015" i="3"/>
  <c r="K10014" i="3"/>
  <c r="K10013" i="3"/>
  <c r="K10012" i="3"/>
  <c r="K10011" i="3"/>
  <c r="K10010" i="3"/>
  <c r="K10009" i="3"/>
  <c r="K10008" i="3"/>
  <c r="K10007" i="3"/>
  <c r="K10006" i="3"/>
  <c r="K10005" i="3"/>
  <c r="K10004" i="3"/>
  <c r="K10003" i="3"/>
  <c r="K10002" i="3"/>
  <c r="K10001" i="3"/>
  <c r="K10000" i="3"/>
  <c r="K9999" i="3"/>
  <c r="K9998" i="3"/>
  <c r="K9997" i="3"/>
  <c r="K9996" i="3"/>
  <c r="K9995" i="3"/>
  <c r="K9994" i="3"/>
  <c r="K9993" i="3"/>
  <c r="K9992" i="3"/>
  <c r="K9991" i="3"/>
  <c r="K9990" i="3"/>
  <c r="K9989" i="3"/>
  <c r="K9988" i="3"/>
  <c r="K9987" i="3"/>
  <c r="K9986" i="3"/>
  <c r="K9985" i="3"/>
  <c r="K9984" i="3"/>
  <c r="K9983" i="3"/>
  <c r="K9982" i="3"/>
  <c r="K9981" i="3"/>
  <c r="K9980" i="3"/>
  <c r="K9979" i="3"/>
  <c r="K9978" i="3"/>
  <c r="K9977" i="3"/>
  <c r="K9976" i="3"/>
  <c r="K9975" i="3"/>
  <c r="K9974" i="3"/>
  <c r="K9973" i="3"/>
  <c r="K9972" i="3"/>
  <c r="K9971" i="3"/>
  <c r="K9970" i="3"/>
  <c r="K9969" i="3"/>
  <c r="K9968" i="3"/>
  <c r="K9967" i="3"/>
  <c r="K9966" i="3"/>
  <c r="K9965" i="3"/>
  <c r="K9964" i="3"/>
  <c r="K9963" i="3"/>
  <c r="K9962" i="3"/>
  <c r="K9961" i="3"/>
  <c r="K9960" i="3"/>
  <c r="K9959" i="3"/>
  <c r="K9958" i="3"/>
  <c r="K9957" i="3"/>
  <c r="K9956" i="3"/>
  <c r="K9955" i="3"/>
  <c r="K9954" i="3"/>
  <c r="K9953" i="3"/>
  <c r="K9952" i="3"/>
  <c r="K9951" i="3"/>
  <c r="K9950" i="3"/>
  <c r="K9949" i="3"/>
  <c r="K9948" i="3"/>
  <c r="K9947" i="3"/>
  <c r="K9946" i="3"/>
  <c r="K9945" i="3"/>
  <c r="K9944" i="3"/>
  <c r="K9943" i="3"/>
  <c r="K9942" i="3"/>
  <c r="K9941" i="3"/>
  <c r="K9940" i="3"/>
  <c r="K9939" i="3"/>
  <c r="K9938" i="3"/>
  <c r="K9937" i="3"/>
  <c r="K9936" i="3"/>
  <c r="K9935" i="3"/>
  <c r="K9934" i="3"/>
  <c r="K9933" i="3"/>
  <c r="K9932" i="3"/>
  <c r="K9931" i="3"/>
  <c r="K9930" i="3"/>
  <c r="K9929" i="3"/>
  <c r="K9928" i="3"/>
  <c r="K9927" i="3"/>
  <c r="K9926" i="3"/>
  <c r="K9925" i="3"/>
  <c r="K9924" i="3"/>
  <c r="K9923" i="3"/>
  <c r="K9922" i="3"/>
  <c r="K9921" i="3"/>
  <c r="K9920" i="3"/>
  <c r="K9919" i="3"/>
  <c r="K9918" i="3"/>
  <c r="K9917" i="3"/>
  <c r="K9916" i="3"/>
  <c r="K9915" i="3"/>
  <c r="K9914" i="3"/>
  <c r="K9913" i="3"/>
  <c r="K9912" i="3"/>
  <c r="K9911" i="3"/>
  <c r="K9910" i="3"/>
  <c r="K9909" i="3"/>
  <c r="K9908" i="3"/>
  <c r="K9907" i="3"/>
  <c r="K9906" i="3"/>
  <c r="K9905" i="3"/>
  <c r="K9904" i="3"/>
  <c r="K9903" i="3"/>
  <c r="K9902" i="3"/>
  <c r="K9901" i="3"/>
  <c r="K9900" i="3"/>
  <c r="K9899" i="3"/>
  <c r="K9898" i="3"/>
  <c r="K9897" i="3"/>
  <c r="K9896" i="3"/>
  <c r="K9895" i="3"/>
  <c r="K9894" i="3"/>
  <c r="K9893" i="3"/>
  <c r="K9892" i="3"/>
  <c r="K9891" i="3"/>
  <c r="K9890" i="3"/>
  <c r="K9889" i="3"/>
  <c r="K9888" i="3"/>
  <c r="K9887" i="3"/>
  <c r="K9886" i="3"/>
  <c r="K9885" i="3"/>
  <c r="K9884" i="3"/>
  <c r="K9883" i="3"/>
  <c r="K9882" i="3"/>
  <c r="K9881" i="3"/>
  <c r="K9880" i="3"/>
  <c r="K9879" i="3"/>
  <c r="K9878" i="3"/>
  <c r="K9877" i="3"/>
  <c r="K9876" i="3"/>
  <c r="K9875" i="3"/>
  <c r="K9874" i="3"/>
  <c r="K9873" i="3"/>
  <c r="K9872" i="3"/>
  <c r="K9871" i="3"/>
  <c r="K9870" i="3"/>
  <c r="K9869" i="3"/>
  <c r="K9868" i="3"/>
  <c r="K9867" i="3"/>
  <c r="K9866" i="3"/>
  <c r="K9865" i="3"/>
  <c r="K9864" i="3"/>
  <c r="K9863" i="3"/>
  <c r="K9862" i="3"/>
  <c r="K9861" i="3"/>
  <c r="K9860" i="3"/>
  <c r="K9859" i="3"/>
  <c r="K9858" i="3"/>
  <c r="K9857" i="3"/>
  <c r="K9856" i="3"/>
  <c r="K9855" i="3"/>
  <c r="K9854" i="3"/>
  <c r="K9853" i="3"/>
  <c r="K9852" i="3"/>
  <c r="K9851" i="3"/>
  <c r="K9850" i="3"/>
  <c r="K9849" i="3"/>
  <c r="K9848" i="3"/>
  <c r="K9847" i="3"/>
  <c r="K9846" i="3"/>
  <c r="K9845" i="3"/>
  <c r="K9844" i="3"/>
  <c r="K9843" i="3"/>
  <c r="K9842" i="3"/>
  <c r="K9841" i="3"/>
  <c r="K9840" i="3"/>
  <c r="K9839" i="3"/>
  <c r="K9838" i="3"/>
  <c r="K9837" i="3"/>
  <c r="K9836" i="3"/>
  <c r="K9835" i="3"/>
  <c r="K9834" i="3"/>
  <c r="K9833" i="3"/>
  <c r="K9832" i="3"/>
  <c r="K9831" i="3"/>
  <c r="K9830" i="3"/>
  <c r="K9829" i="3"/>
  <c r="K9828" i="3"/>
  <c r="K9827" i="3"/>
  <c r="K9826" i="3"/>
  <c r="K9825" i="3"/>
  <c r="K9824" i="3"/>
  <c r="K9823" i="3"/>
  <c r="K9822" i="3"/>
  <c r="K9821" i="3"/>
  <c r="K9820" i="3"/>
  <c r="K9819" i="3"/>
  <c r="K9818" i="3"/>
  <c r="K9817" i="3"/>
  <c r="K9816" i="3"/>
  <c r="K9815" i="3"/>
  <c r="K9814" i="3"/>
  <c r="K9813" i="3"/>
  <c r="K9812" i="3"/>
  <c r="K9811" i="3"/>
  <c r="K9810" i="3"/>
  <c r="K9809" i="3"/>
  <c r="K9808" i="3"/>
  <c r="K9807" i="3"/>
  <c r="K9806" i="3"/>
  <c r="K9805" i="3"/>
  <c r="K9804" i="3"/>
  <c r="K9803" i="3"/>
  <c r="K9802" i="3"/>
  <c r="K9801" i="3"/>
  <c r="K9800" i="3"/>
  <c r="K9799" i="3"/>
  <c r="K9798" i="3"/>
  <c r="K9797" i="3"/>
  <c r="K9796" i="3"/>
  <c r="K9795" i="3"/>
  <c r="K9794" i="3"/>
  <c r="K9793" i="3"/>
  <c r="K9792" i="3"/>
  <c r="K9791" i="3"/>
  <c r="K9790" i="3"/>
  <c r="K9789" i="3"/>
  <c r="K9788" i="3"/>
  <c r="K9787" i="3"/>
  <c r="K9786" i="3"/>
  <c r="K9785" i="3"/>
  <c r="K9784" i="3"/>
  <c r="K9783" i="3"/>
  <c r="K9782" i="3"/>
  <c r="K9781" i="3"/>
  <c r="K9780" i="3"/>
  <c r="K9779" i="3"/>
  <c r="K9778" i="3"/>
  <c r="K9777" i="3"/>
  <c r="K9776" i="3"/>
  <c r="K9775" i="3"/>
  <c r="K9774" i="3"/>
  <c r="K9773" i="3"/>
  <c r="K9772" i="3"/>
  <c r="K9771" i="3"/>
  <c r="K9770" i="3"/>
  <c r="K9769" i="3"/>
  <c r="K9768" i="3"/>
  <c r="K9767" i="3"/>
  <c r="K9766" i="3"/>
  <c r="K9765" i="3"/>
  <c r="K9764" i="3"/>
  <c r="K9763" i="3"/>
  <c r="K9762" i="3"/>
  <c r="K9761" i="3"/>
  <c r="K9760" i="3"/>
  <c r="K9759" i="3"/>
  <c r="K9758" i="3"/>
  <c r="K9757" i="3"/>
  <c r="K9756" i="3"/>
  <c r="K9755" i="3"/>
  <c r="K9754" i="3"/>
  <c r="K9753" i="3"/>
  <c r="K9752" i="3"/>
  <c r="K9751" i="3"/>
  <c r="K9750" i="3"/>
  <c r="K9749" i="3"/>
  <c r="K9748" i="3"/>
  <c r="K9747" i="3"/>
  <c r="K9746" i="3"/>
  <c r="K9745" i="3"/>
  <c r="K9744" i="3"/>
  <c r="K9743" i="3"/>
  <c r="K9742" i="3"/>
  <c r="K9741" i="3"/>
  <c r="K9740" i="3"/>
  <c r="K9739" i="3"/>
  <c r="K9738" i="3"/>
  <c r="K9737" i="3"/>
  <c r="K9736" i="3"/>
  <c r="K9735" i="3"/>
  <c r="K9734" i="3"/>
  <c r="K9733" i="3"/>
  <c r="K9732" i="3"/>
  <c r="K9731" i="3"/>
  <c r="K9730" i="3"/>
  <c r="K9729" i="3"/>
  <c r="K9728" i="3"/>
  <c r="K9727" i="3"/>
  <c r="K9726" i="3"/>
  <c r="K9725" i="3"/>
  <c r="K9724" i="3"/>
  <c r="K9723" i="3"/>
  <c r="K9722" i="3"/>
  <c r="K9721" i="3"/>
  <c r="K9720" i="3"/>
  <c r="K9719" i="3"/>
  <c r="K9718" i="3"/>
  <c r="K9717" i="3"/>
  <c r="K9716" i="3"/>
  <c r="K9715" i="3"/>
  <c r="K9714" i="3"/>
  <c r="K9713" i="3"/>
  <c r="K9712" i="3"/>
  <c r="K9711" i="3"/>
  <c r="K9710" i="3"/>
  <c r="K9709" i="3"/>
  <c r="K9708" i="3"/>
  <c r="K9707" i="3"/>
  <c r="K9706" i="3"/>
  <c r="K9705" i="3"/>
  <c r="K9704" i="3"/>
  <c r="K9703" i="3"/>
  <c r="K9702" i="3"/>
  <c r="K9701" i="3"/>
  <c r="K9700" i="3"/>
  <c r="K9699" i="3"/>
  <c r="K9698" i="3"/>
  <c r="K9697" i="3"/>
  <c r="K9696" i="3"/>
  <c r="K9695" i="3"/>
  <c r="K9694" i="3"/>
  <c r="K9693" i="3"/>
  <c r="K9692" i="3"/>
  <c r="K9691" i="3"/>
  <c r="K9690" i="3"/>
  <c r="K9689" i="3"/>
  <c r="K9688" i="3"/>
  <c r="K9687" i="3"/>
  <c r="K9686" i="3"/>
  <c r="K9685" i="3"/>
  <c r="K9684" i="3"/>
  <c r="K9683" i="3"/>
  <c r="K9682" i="3"/>
  <c r="K9681" i="3"/>
  <c r="K9680" i="3"/>
  <c r="K9679" i="3"/>
  <c r="K9678" i="3"/>
  <c r="K9677" i="3"/>
  <c r="K9676" i="3"/>
  <c r="K9675" i="3"/>
  <c r="K9674" i="3"/>
  <c r="K9673" i="3"/>
  <c r="K9672" i="3"/>
  <c r="K9671" i="3"/>
  <c r="K9670" i="3"/>
  <c r="K9669" i="3"/>
  <c r="K9668" i="3"/>
  <c r="K9667" i="3"/>
  <c r="K9666" i="3"/>
  <c r="K9665" i="3"/>
  <c r="K9664" i="3"/>
  <c r="K9663" i="3"/>
  <c r="K9662" i="3"/>
  <c r="K9661" i="3"/>
  <c r="K9660" i="3"/>
  <c r="K9659" i="3"/>
  <c r="K9658" i="3"/>
  <c r="K9657" i="3"/>
  <c r="K9656" i="3"/>
  <c r="K9655" i="3"/>
  <c r="K9654" i="3"/>
  <c r="K9653" i="3"/>
  <c r="K9652" i="3"/>
  <c r="K9651" i="3"/>
  <c r="K9650" i="3"/>
  <c r="K9649" i="3"/>
  <c r="K9648" i="3"/>
  <c r="K9647" i="3"/>
  <c r="K9646" i="3"/>
  <c r="K9645" i="3"/>
  <c r="K9644" i="3"/>
  <c r="K9643" i="3"/>
  <c r="K9642" i="3"/>
  <c r="K9641" i="3"/>
  <c r="K9640" i="3"/>
  <c r="K9639" i="3"/>
  <c r="K9638" i="3"/>
  <c r="K9637" i="3"/>
  <c r="K9636" i="3"/>
  <c r="K9635" i="3"/>
  <c r="K9634" i="3"/>
  <c r="K9633" i="3"/>
  <c r="K9632" i="3"/>
  <c r="K9631" i="3"/>
  <c r="K9630" i="3"/>
  <c r="K9629" i="3"/>
  <c r="K9628" i="3"/>
  <c r="K9627" i="3"/>
  <c r="K9626" i="3"/>
  <c r="K9625" i="3"/>
  <c r="K9624" i="3"/>
  <c r="K9623" i="3"/>
  <c r="K9622" i="3"/>
  <c r="K9621" i="3"/>
  <c r="K9620" i="3"/>
  <c r="K9619" i="3"/>
  <c r="K9618" i="3"/>
  <c r="K9617" i="3"/>
  <c r="K9616" i="3"/>
  <c r="K9615" i="3"/>
  <c r="K9614" i="3"/>
  <c r="K9613" i="3"/>
  <c r="K9612" i="3"/>
  <c r="K9611" i="3"/>
  <c r="K9610" i="3"/>
  <c r="K9609" i="3"/>
  <c r="K9608" i="3"/>
  <c r="K9607" i="3"/>
  <c r="K9606" i="3"/>
  <c r="K9605" i="3"/>
  <c r="K9604" i="3"/>
  <c r="K9603" i="3"/>
  <c r="K9602" i="3"/>
  <c r="K9601" i="3"/>
  <c r="K9600" i="3"/>
  <c r="K9599" i="3"/>
  <c r="K9598" i="3"/>
  <c r="K9597" i="3"/>
  <c r="K9596" i="3"/>
  <c r="K9595" i="3"/>
  <c r="K9594" i="3"/>
  <c r="K9593" i="3"/>
  <c r="K9592" i="3"/>
  <c r="K9591" i="3"/>
  <c r="K9590" i="3"/>
  <c r="K9589" i="3"/>
  <c r="K9588" i="3"/>
  <c r="K9587" i="3"/>
  <c r="K9586" i="3"/>
  <c r="K9585" i="3"/>
  <c r="K9584" i="3"/>
  <c r="K9583" i="3"/>
  <c r="K9582" i="3"/>
  <c r="K9581" i="3"/>
  <c r="K9580" i="3"/>
  <c r="K9579" i="3"/>
  <c r="K9578" i="3"/>
  <c r="K9577" i="3"/>
  <c r="K9576" i="3"/>
  <c r="K9575" i="3"/>
  <c r="K9574" i="3"/>
  <c r="K9573" i="3"/>
  <c r="K9572" i="3"/>
  <c r="K9571" i="3"/>
  <c r="K9570" i="3"/>
  <c r="K9569" i="3"/>
  <c r="K9568" i="3"/>
  <c r="K9567" i="3"/>
  <c r="K9566" i="3"/>
  <c r="K9565" i="3"/>
  <c r="K9564" i="3"/>
  <c r="K9563" i="3"/>
  <c r="K9562" i="3"/>
  <c r="K9561" i="3"/>
  <c r="K9560" i="3"/>
  <c r="K9559" i="3"/>
  <c r="K9558" i="3"/>
  <c r="K9557" i="3"/>
  <c r="K9556" i="3"/>
  <c r="K9555" i="3"/>
  <c r="K9554" i="3"/>
  <c r="K9553" i="3"/>
  <c r="K9552" i="3"/>
  <c r="K9551" i="3"/>
  <c r="K9550" i="3"/>
  <c r="K9549" i="3"/>
  <c r="K9548" i="3"/>
  <c r="K9547" i="3"/>
  <c r="K9546" i="3"/>
  <c r="K9545" i="3"/>
  <c r="K9544" i="3"/>
  <c r="K9543" i="3"/>
  <c r="K9542" i="3"/>
  <c r="K9541" i="3"/>
  <c r="K9540" i="3"/>
  <c r="K9539" i="3"/>
  <c r="K9538" i="3"/>
  <c r="K9537" i="3"/>
  <c r="K9536" i="3"/>
  <c r="K9535" i="3"/>
  <c r="K9534" i="3"/>
  <c r="K9533" i="3"/>
  <c r="K9532" i="3"/>
  <c r="K9531" i="3"/>
  <c r="K9530" i="3"/>
  <c r="K9529" i="3"/>
  <c r="K9528" i="3"/>
  <c r="K9527" i="3"/>
  <c r="K9526" i="3"/>
  <c r="K9525" i="3"/>
  <c r="K9524" i="3"/>
  <c r="K9523" i="3"/>
  <c r="K9522" i="3"/>
  <c r="K9521" i="3"/>
  <c r="K9520" i="3"/>
  <c r="K9519" i="3"/>
  <c r="K9518" i="3"/>
  <c r="K9517" i="3"/>
  <c r="K9516" i="3"/>
  <c r="K9515" i="3"/>
  <c r="K9514" i="3"/>
  <c r="K9513" i="3"/>
  <c r="K9512" i="3"/>
  <c r="K9511" i="3"/>
  <c r="K9510" i="3"/>
  <c r="K9509" i="3"/>
  <c r="K9508" i="3"/>
  <c r="K9507" i="3"/>
  <c r="K9506" i="3"/>
  <c r="K9505" i="3"/>
  <c r="K9504" i="3"/>
  <c r="K9503" i="3"/>
  <c r="K9502" i="3"/>
  <c r="K9501" i="3"/>
  <c r="K9500" i="3"/>
  <c r="K9499" i="3"/>
  <c r="K9498" i="3"/>
  <c r="K9497" i="3"/>
  <c r="K9496" i="3"/>
  <c r="K9495" i="3"/>
  <c r="K9494" i="3"/>
  <c r="K9493" i="3"/>
  <c r="K9492" i="3"/>
  <c r="K9491" i="3"/>
  <c r="K9490" i="3"/>
  <c r="K9489" i="3"/>
  <c r="K9488" i="3"/>
  <c r="K9487" i="3"/>
  <c r="K9486" i="3"/>
  <c r="K9485" i="3"/>
  <c r="K9484" i="3"/>
  <c r="K9483" i="3"/>
  <c r="K9482" i="3"/>
  <c r="K9481" i="3"/>
  <c r="K9480" i="3"/>
  <c r="K9479" i="3"/>
  <c r="K9478" i="3"/>
  <c r="K9477" i="3"/>
  <c r="K9476" i="3"/>
  <c r="K9475" i="3"/>
  <c r="K9474" i="3"/>
  <c r="K9473" i="3"/>
  <c r="K9472" i="3"/>
  <c r="K9471" i="3"/>
  <c r="K9470" i="3"/>
  <c r="K9469" i="3"/>
  <c r="K9468" i="3"/>
  <c r="K9467" i="3"/>
  <c r="K9466" i="3"/>
  <c r="K9465" i="3"/>
  <c r="K9464" i="3"/>
  <c r="K9463" i="3"/>
  <c r="K9462" i="3"/>
  <c r="K9461" i="3"/>
  <c r="K9460" i="3"/>
  <c r="K9459" i="3"/>
  <c r="K9458" i="3"/>
  <c r="K9457" i="3"/>
  <c r="K9456" i="3"/>
  <c r="K9455" i="3"/>
  <c r="K9454" i="3"/>
  <c r="K9453" i="3"/>
  <c r="K9452" i="3"/>
  <c r="K9451" i="3"/>
  <c r="K9450" i="3"/>
  <c r="K9449" i="3"/>
  <c r="K9448" i="3"/>
  <c r="K9447" i="3"/>
  <c r="K9446" i="3"/>
  <c r="K9445" i="3"/>
  <c r="K9444" i="3"/>
  <c r="K9443" i="3"/>
  <c r="K9442" i="3"/>
  <c r="K9441" i="3"/>
  <c r="K9440" i="3"/>
  <c r="K9439" i="3"/>
  <c r="K9438" i="3"/>
  <c r="K9437" i="3"/>
  <c r="K9436" i="3"/>
  <c r="K9435" i="3"/>
  <c r="K9434" i="3"/>
  <c r="K9433" i="3"/>
  <c r="K9432" i="3"/>
  <c r="K9431" i="3"/>
  <c r="K9430" i="3"/>
  <c r="K9429" i="3"/>
  <c r="K9428" i="3"/>
  <c r="K9427" i="3"/>
  <c r="K9426" i="3"/>
  <c r="K9425" i="3"/>
  <c r="K9424" i="3"/>
  <c r="K9423" i="3"/>
  <c r="K9422" i="3"/>
  <c r="K9421" i="3"/>
  <c r="K9420" i="3"/>
  <c r="K9419" i="3"/>
  <c r="K9418" i="3"/>
  <c r="K9417" i="3"/>
  <c r="K9416" i="3"/>
  <c r="K9415" i="3"/>
  <c r="K9414" i="3"/>
  <c r="K9413" i="3"/>
  <c r="K9412" i="3"/>
  <c r="K9411" i="3"/>
  <c r="K9410" i="3"/>
  <c r="K9409" i="3"/>
  <c r="K9408" i="3"/>
  <c r="K9407" i="3"/>
  <c r="K9406" i="3"/>
  <c r="K9405" i="3"/>
  <c r="K9404" i="3"/>
  <c r="K9403" i="3"/>
  <c r="K9402" i="3"/>
  <c r="K9401" i="3"/>
  <c r="K9400" i="3"/>
  <c r="K9399" i="3"/>
  <c r="K9398" i="3"/>
  <c r="K9397" i="3"/>
  <c r="K9396" i="3"/>
  <c r="K9395" i="3"/>
  <c r="K9394" i="3"/>
  <c r="K9393" i="3"/>
  <c r="K9392" i="3"/>
  <c r="K9391" i="3"/>
  <c r="K9390" i="3"/>
  <c r="K9389" i="3"/>
  <c r="K9388" i="3"/>
  <c r="K9387" i="3"/>
  <c r="K9386" i="3"/>
  <c r="K9385" i="3"/>
  <c r="K9384" i="3"/>
  <c r="K9383" i="3"/>
  <c r="K9382" i="3"/>
  <c r="K9381" i="3"/>
  <c r="K9380" i="3"/>
  <c r="K9379" i="3"/>
  <c r="K9378" i="3"/>
  <c r="K9377" i="3"/>
  <c r="K9376" i="3"/>
  <c r="K9375" i="3"/>
  <c r="K9374" i="3"/>
  <c r="K9373" i="3"/>
  <c r="K9372" i="3"/>
  <c r="K9371" i="3"/>
  <c r="K9370" i="3"/>
  <c r="K9369" i="3"/>
  <c r="K9368" i="3"/>
  <c r="K9367" i="3"/>
  <c r="K9366" i="3"/>
  <c r="K9365" i="3"/>
  <c r="K9364" i="3"/>
  <c r="K9363" i="3"/>
  <c r="K9362" i="3"/>
  <c r="K9361" i="3"/>
  <c r="K9360" i="3"/>
  <c r="K9359" i="3"/>
  <c r="K9358" i="3"/>
  <c r="K9357" i="3"/>
  <c r="K9356" i="3"/>
  <c r="K9355" i="3"/>
  <c r="K9354" i="3"/>
  <c r="K9353" i="3"/>
  <c r="K9352" i="3"/>
  <c r="K9351" i="3"/>
  <c r="K9350" i="3"/>
  <c r="K9349" i="3"/>
  <c r="K9348" i="3"/>
  <c r="K9347" i="3"/>
  <c r="K9346" i="3"/>
  <c r="K9345" i="3"/>
  <c r="K9344" i="3"/>
  <c r="K9343" i="3"/>
  <c r="K9342" i="3"/>
  <c r="K9341" i="3"/>
  <c r="K9340" i="3"/>
  <c r="K9339" i="3"/>
  <c r="K9338" i="3"/>
  <c r="K9337" i="3"/>
  <c r="K9336" i="3"/>
  <c r="K9335" i="3"/>
  <c r="K9334" i="3"/>
  <c r="K9333" i="3"/>
  <c r="K9332" i="3"/>
  <c r="K9331" i="3"/>
  <c r="K9330" i="3"/>
  <c r="K9329" i="3"/>
  <c r="K9328" i="3"/>
  <c r="K9327" i="3"/>
  <c r="K9326" i="3"/>
  <c r="K9325" i="3"/>
  <c r="K9324" i="3"/>
  <c r="K9323" i="3"/>
  <c r="K9322" i="3"/>
  <c r="K9321" i="3"/>
  <c r="K9320" i="3"/>
  <c r="K9319" i="3"/>
  <c r="K9318" i="3"/>
  <c r="K9317" i="3"/>
  <c r="K9316" i="3"/>
  <c r="K9315" i="3"/>
  <c r="K9314" i="3"/>
  <c r="K9313" i="3"/>
  <c r="K9312" i="3"/>
  <c r="K9311" i="3"/>
  <c r="K9310" i="3"/>
  <c r="K9309" i="3"/>
  <c r="K9308" i="3"/>
  <c r="K9307" i="3"/>
  <c r="K9306" i="3"/>
  <c r="K9305" i="3"/>
  <c r="K9304" i="3"/>
  <c r="K9303" i="3"/>
  <c r="K9302" i="3"/>
  <c r="K9301" i="3"/>
  <c r="K9300" i="3"/>
  <c r="K9299" i="3"/>
  <c r="K9298" i="3"/>
  <c r="K9297" i="3"/>
  <c r="K9296" i="3"/>
  <c r="K9295" i="3"/>
  <c r="K9294" i="3"/>
  <c r="K9293" i="3"/>
  <c r="K9292" i="3"/>
  <c r="K9291" i="3"/>
  <c r="K9290" i="3"/>
  <c r="K9289" i="3"/>
  <c r="K9288" i="3"/>
  <c r="K9287" i="3"/>
  <c r="K9286" i="3"/>
  <c r="K9285" i="3"/>
  <c r="K9284" i="3"/>
  <c r="K9283" i="3"/>
  <c r="K9282" i="3"/>
  <c r="K9281" i="3"/>
  <c r="K9280" i="3"/>
  <c r="K9279" i="3"/>
  <c r="K9278" i="3"/>
  <c r="K9277" i="3"/>
  <c r="K9276" i="3"/>
  <c r="K9275" i="3"/>
  <c r="K9274" i="3"/>
  <c r="K9273" i="3"/>
  <c r="K9272" i="3"/>
  <c r="K9271" i="3"/>
  <c r="K9270" i="3"/>
  <c r="K9269" i="3"/>
  <c r="K9268" i="3"/>
  <c r="K9267" i="3"/>
  <c r="K9266" i="3"/>
  <c r="K9265" i="3"/>
  <c r="K9264" i="3"/>
  <c r="K9263" i="3"/>
  <c r="K9262" i="3"/>
  <c r="K9261" i="3"/>
  <c r="K9260" i="3"/>
  <c r="K9259" i="3"/>
  <c r="K9258" i="3"/>
  <c r="K9257" i="3"/>
  <c r="K9256" i="3"/>
  <c r="K9255" i="3"/>
  <c r="K9254" i="3"/>
  <c r="K9253" i="3"/>
  <c r="K9252" i="3"/>
  <c r="K9251" i="3"/>
  <c r="K9250" i="3"/>
  <c r="K9249" i="3"/>
  <c r="K9248" i="3"/>
  <c r="K9247" i="3"/>
  <c r="K9246" i="3"/>
  <c r="K9245" i="3"/>
  <c r="K9244" i="3"/>
  <c r="K9243" i="3"/>
  <c r="K9242" i="3"/>
  <c r="K9241" i="3"/>
  <c r="K9240" i="3"/>
  <c r="K9239" i="3"/>
  <c r="K9238" i="3"/>
  <c r="K9237" i="3"/>
  <c r="K9236" i="3"/>
  <c r="K9235" i="3"/>
  <c r="K9234" i="3"/>
  <c r="K9233" i="3"/>
  <c r="K9232" i="3"/>
  <c r="K9231" i="3"/>
  <c r="K9230" i="3"/>
  <c r="K9229" i="3"/>
  <c r="K9228" i="3"/>
  <c r="K9227" i="3"/>
  <c r="K9226" i="3"/>
  <c r="K9225" i="3"/>
  <c r="K9224" i="3"/>
  <c r="K9223" i="3"/>
  <c r="K9222" i="3"/>
  <c r="K9221" i="3"/>
  <c r="K9220" i="3"/>
  <c r="K9219" i="3"/>
  <c r="K9218" i="3"/>
  <c r="K9217" i="3"/>
  <c r="K9216" i="3"/>
  <c r="K9215" i="3"/>
  <c r="K9214" i="3"/>
  <c r="K9213" i="3"/>
  <c r="K9212" i="3"/>
  <c r="K9211" i="3"/>
  <c r="K9210" i="3"/>
  <c r="K9209" i="3"/>
  <c r="K9208" i="3"/>
  <c r="K9207" i="3"/>
  <c r="K9206" i="3"/>
  <c r="K9205" i="3"/>
  <c r="K9204" i="3"/>
  <c r="K9203" i="3"/>
  <c r="K9202" i="3"/>
  <c r="K9201" i="3"/>
  <c r="K9200" i="3"/>
  <c r="K9199" i="3"/>
  <c r="K9198" i="3"/>
  <c r="K9197" i="3"/>
  <c r="K9196" i="3"/>
  <c r="K9195" i="3"/>
  <c r="K9194" i="3"/>
  <c r="K9193" i="3"/>
  <c r="K9192" i="3"/>
  <c r="K9191" i="3"/>
  <c r="K9190" i="3"/>
  <c r="K9189" i="3"/>
  <c r="K9188" i="3"/>
  <c r="K9187" i="3"/>
  <c r="K9186" i="3"/>
  <c r="K9185" i="3"/>
  <c r="K9184" i="3"/>
  <c r="K9183" i="3"/>
  <c r="K9182" i="3"/>
  <c r="K9181" i="3"/>
  <c r="K9180" i="3"/>
  <c r="K9179" i="3"/>
  <c r="K9178" i="3"/>
  <c r="K9177" i="3"/>
  <c r="K9176" i="3"/>
  <c r="K9175" i="3"/>
  <c r="K9174" i="3"/>
  <c r="K9173" i="3"/>
  <c r="K9172" i="3"/>
  <c r="K9171" i="3"/>
  <c r="K9170" i="3"/>
  <c r="K9169" i="3"/>
  <c r="K9168" i="3"/>
  <c r="K9167" i="3"/>
  <c r="K9166" i="3"/>
  <c r="K9165" i="3"/>
  <c r="K9164" i="3"/>
  <c r="K9163" i="3"/>
  <c r="K9162" i="3"/>
  <c r="K9161" i="3"/>
  <c r="K9160" i="3"/>
  <c r="K9159" i="3"/>
  <c r="K9158" i="3"/>
  <c r="K9157" i="3"/>
  <c r="K9156" i="3"/>
  <c r="K9155" i="3"/>
  <c r="K9154" i="3"/>
  <c r="K9153" i="3"/>
  <c r="K9152" i="3"/>
  <c r="K9151" i="3"/>
  <c r="K9150" i="3"/>
  <c r="K9149" i="3"/>
  <c r="K9148" i="3"/>
  <c r="K9147" i="3"/>
  <c r="K9146" i="3"/>
  <c r="K9145" i="3"/>
  <c r="K9144" i="3"/>
  <c r="K9143" i="3"/>
  <c r="K9142" i="3"/>
  <c r="K9141" i="3"/>
  <c r="K9140" i="3"/>
  <c r="K9139" i="3"/>
  <c r="K9138" i="3"/>
  <c r="K9137" i="3"/>
  <c r="K9136" i="3"/>
  <c r="K9135" i="3"/>
  <c r="K9134" i="3"/>
  <c r="K9133" i="3"/>
  <c r="K9132" i="3"/>
  <c r="K9131" i="3"/>
  <c r="K9130" i="3"/>
  <c r="K9129" i="3"/>
  <c r="K9128" i="3"/>
  <c r="K9127" i="3"/>
  <c r="K9126" i="3"/>
  <c r="K9125" i="3"/>
  <c r="K9124" i="3"/>
  <c r="K9123" i="3"/>
  <c r="K9122" i="3"/>
  <c r="K9121" i="3"/>
  <c r="K9120" i="3"/>
  <c r="K9119" i="3"/>
  <c r="K9118" i="3"/>
  <c r="K9117" i="3"/>
  <c r="K9116" i="3"/>
  <c r="K9115" i="3"/>
  <c r="K9114" i="3"/>
  <c r="K9113" i="3"/>
  <c r="K9112" i="3"/>
  <c r="K9111" i="3"/>
  <c r="K9110" i="3"/>
  <c r="K9109" i="3"/>
  <c r="K9108" i="3"/>
  <c r="K9107" i="3"/>
  <c r="K9106" i="3"/>
  <c r="K9105" i="3"/>
  <c r="K9104" i="3"/>
  <c r="K9103" i="3"/>
  <c r="K9102" i="3"/>
  <c r="K9101" i="3"/>
  <c r="K9100" i="3"/>
  <c r="K9099" i="3"/>
  <c r="K9098" i="3"/>
  <c r="K9097" i="3"/>
  <c r="K9096" i="3"/>
  <c r="K9095" i="3"/>
  <c r="K9094" i="3"/>
  <c r="K9093" i="3"/>
  <c r="K9092" i="3"/>
  <c r="K9091" i="3"/>
  <c r="K9090" i="3"/>
  <c r="K9089" i="3"/>
  <c r="K9088" i="3"/>
  <c r="K9087" i="3"/>
  <c r="K9086" i="3"/>
  <c r="K9085" i="3"/>
  <c r="K9084" i="3"/>
  <c r="K9083" i="3"/>
  <c r="K9082" i="3"/>
  <c r="K9081" i="3"/>
  <c r="K9080" i="3"/>
  <c r="K9079" i="3"/>
  <c r="K9078" i="3"/>
  <c r="K9077" i="3"/>
  <c r="K9076" i="3"/>
  <c r="K9075" i="3"/>
  <c r="K9074" i="3"/>
  <c r="K9073" i="3"/>
  <c r="K9072" i="3"/>
  <c r="K9071" i="3"/>
  <c r="K9070" i="3"/>
  <c r="K9069" i="3"/>
  <c r="K9068" i="3"/>
  <c r="K9067" i="3"/>
  <c r="K9066" i="3"/>
  <c r="K9065" i="3"/>
  <c r="K9064" i="3"/>
  <c r="K9063" i="3"/>
  <c r="K9062" i="3"/>
  <c r="K9061" i="3"/>
  <c r="K9060" i="3"/>
  <c r="K9059" i="3"/>
  <c r="K9058" i="3"/>
  <c r="K9057" i="3"/>
  <c r="K9056" i="3"/>
  <c r="K9055" i="3"/>
  <c r="K9054" i="3"/>
  <c r="K9053" i="3"/>
  <c r="K9052" i="3"/>
  <c r="K9051" i="3"/>
  <c r="K9050" i="3"/>
  <c r="K9049" i="3"/>
  <c r="K9048" i="3"/>
  <c r="K9047" i="3"/>
  <c r="K9046" i="3"/>
  <c r="K9045" i="3"/>
  <c r="K9044" i="3"/>
  <c r="K9043" i="3"/>
  <c r="K9042" i="3"/>
  <c r="K9041" i="3"/>
  <c r="K9040" i="3"/>
  <c r="K9039" i="3"/>
  <c r="K9038" i="3"/>
  <c r="K9037" i="3"/>
  <c r="K9036" i="3"/>
  <c r="K9035" i="3"/>
  <c r="K9034" i="3"/>
  <c r="K9033" i="3"/>
  <c r="K9032" i="3"/>
  <c r="K9031" i="3"/>
  <c r="K9030" i="3"/>
  <c r="K9029" i="3"/>
  <c r="K9028" i="3"/>
  <c r="K9027" i="3"/>
  <c r="K9026" i="3"/>
  <c r="K9025" i="3"/>
  <c r="K9024" i="3"/>
  <c r="K9023" i="3"/>
  <c r="K9022" i="3"/>
  <c r="K9021" i="3"/>
  <c r="K9020" i="3"/>
  <c r="K9019" i="3"/>
  <c r="K9018" i="3"/>
  <c r="K9017" i="3"/>
  <c r="K9016" i="3"/>
  <c r="K9015" i="3"/>
  <c r="K9014" i="3"/>
  <c r="K9013" i="3"/>
  <c r="K9012" i="3"/>
  <c r="K9011" i="3"/>
  <c r="K9010" i="3"/>
  <c r="K9009" i="3"/>
  <c r="K9008" i="3"/>
  <c r="K9007" i="3"/>
  <c r="K9006" i="3"/>
  <c r="K9005" i="3"/>
  <c r="K9004" i="3"/>
  <c r="K9003" i="3"/>
  <c r="K9002" i="3"/>
  <c r="K9001" i="3"/>
  <c r="K9000" i="3"/>
  <c r="K8999" i="3"/>
  <c r="K8998" i="3"/>
  <c r="K8997" i="3"/>
  <c r="K8996" i="3"/>
  <c r="K8995" i="3"/>
  <c r="K8994" i="3"/>
  <c r="K8993" i="3"/>
  <c r="K8992" i="3"/>
  <c r="K8991" i="3"/>
  <c r="K8990" i="3"/>
  <c r="K8989" i="3"/>
  <c r="K8988" i="3"/>
  <c r="K8987" i="3"/>
  <c r="K8986" i="3"/>
  <c r="K8985" i="3"/>
  <c r="K8984" i="3"/>
  <c r="K8983" i="3"/>
  <c r="K8982" i="3"/>
  <c r="K8981" i="3"/>
  <c r="K8980" i="3"/>
  <c r="K8979" i="3"/>
  <c r="K8978" i="3"/>
  <c r="K8977" i="3"/>
  <c r="K8976" i="3"/>
  <c r="K8975" i="3"/>
  <c r="K8974" i="3"/>
  <c r="K8973" i="3"/>
  <c r="K8972" i="3"/>
  <c r="K8971" i="3"/>
  <c r="K8970" i="3"/>
  <c r="K8969" i="3"/>
  <c r="K8968" i="3"/>
  <c r="K8967" i="3"/>
  <c r="K8966" i="3"/>
  <c r="K8965" i="3"/>
  <c r="K8964" i="3"/>
  <c r="K8963" i="3"/>
  <c r="K8962" i="3"/>
  <c r="K8961" i="3"/>
  <c r="K8960" i="3"/>
  <c r="K8959" i="3"/>
  <c r="K8958" i="3"/>
  <c r="K8957" i="3"/>
  <c r="K8956" i="3"/>
  <c r="K8955" i="3"/>
  <c r="K8954" i="3"/>
  <c r="K8953" i="3"/>
  <c r="K8952" i="3"/>
  <c r="K8951" i="3"/>
  <c r="K8950" i="3"/>
  <c r="K8949" i="3"/>
  <c r="K8948" i="3"/>
  <c r="K8947" i="3"/>
  <c r="K8946" i="3"/>
  <c r="K8945" i="3"/>
  <c r="K8944" i="3"/>
  <c r="K8943" i="3"/>
  <c r="K8942" i="3"/>
  <c r="K8941" i="3"/>
  <c r="K8940" i="3"/>
  <c r="K8939" i="3"/>
  <c r="K8938" i="3"/>
  <c r="K8937" i="3"/>
  <c r="K8936" i="3"/>
  <c r="K8935" i="3"/>
  <c r="K8934" i="3"/>
  <c r="K8933" i="3"/>
  <c r="K8932" i="3"/>
  <c r="K8931" i="3"/>
  <c r="K8930" i="3"/>
  <c r="K8929" i="3"/>
  <c r="K8928" i="3"/>
  <c r="K8927" i="3"/>
  <c r="K8926" i="3"/>
  <c r="K8925" i="3"/>
  <c r="K8924" i="3"/>
  <c r="K8923" i="3"/>
  <c r="K8922" i="3"/>
  <c r="K8921" i="3"/>
  <c r="K8920" i="3"/>
  <c r="K8919" i="3"/>
  <c r="K8918" i="3"/>
  <c r="K8917" i="3"/>
  <c r="K8916" i="3"/>
  <c r="K8915" i="3"/>
  <c r="K8914" i="3"/>
  <c r="K8913" i="3"/>
  <c r="K8912" i="3"/>
  <c r="K8911" i="3"/>
  <c r="K8910" i="3"/>
  <c r="K8909" i="3"/>
  <c r="K8908" i="3"/>
  <c r="K8907" i="3"/>
  <c r="K8906" i="3"/>
  <c r="K8905" i="3"/>
  <c r="K8904" i="3"/>
  <c r="K8903" i="3"/>
  <c r="K8902" i="3"/>
  <c r="K8901" i="3"/>
  <c r="K8900" i="3"/>
  <c r="K8899" i="3"/>
  <c r="K8898" i="3"/>
  <c r="K8897" i="3"/>
  <c r="K8896" i="3"/>
  <c r="K8895" i="3"/>
  <c r="K8894" i="3"/>
  <c r="K8893" i="3"/>
  <c r="K8892" i="3"/>
  <c r="K8891" i="3"/>
  <c r="K8890" i="3"/>
  <c r="K8889" i="3"/>
  <c r="K8888" i="3"/>
  <c r="K8887" i="3"/>
  <c r="K8886" i="3"/>
  <c r="K8885" i="3"/>
  <c r="K8884" i="3"/>
  <c r="K8883" i="3"/>
  <c r="K8882" i="3"/>
  <c r="K8881" i="3"/>
  <c r="K8880" i="3"/>
  <c r="K8879" i="3"/>
  <c r="K8878" i="3"/>
  <c r="K8877" i="3"/>
  <c r="K8876" i="3"/>
  <c r="K8875" i="3"/>
  <c r="K8874" i="3"/>
  <c r="K8873" i="3"/>
  <c r="K8872" i="3"/>
  <c r="K8871" i="3"/>
  <c r="K8870" i="3"/>
  <c r="K8869" i="3"/>
  <c r="K8868" i="3"/>
  <c r="K8867" i="3"/>
  <c r="K8866" i="3"/>
  <c r="K8865" i="3"/>
  <c r="K8864" i="3"/>
  <c r="K8863" i="3"/>
  <c r="K8862" i="3"/>
  <c r="K8861" i="3"/>
  <c r="K8860" i="3"/>
  <c r="K8859" i="3"/>
  <c r="K8858" i="3"/>
  <c r="K8857" i="3"/>
  <c r="K8856" i="3"/>
  <c r="K8855" i="3"/>
  <c r="K8854" i="3"/>
  <c r="K8853" i="3"/>
  <c r="K8852" i="3"/>
  <c r="K8851" i="3"/>
  <c r="K8850" i="3"/>
  <c r="K8849" i="3"/>
  <c r="K8848" i="3"/>
  <c r="K8847" i="3"/>
  <c r="K8846" i="3"/>
  <c r="K8845" i="3"/>
  <c r="K8844" i="3"/>
  <c r="K8843" i="3"/>
  <c r="K8842" i="3"/>
  <c r="K8841" i="3"/>
  <c r="K8840" i="3"/>
  <c r="K8839" i="3"/>
  <c r="K8838" i="3"/>
  <c r="K8837" i="3"/>
  <c r="K8836" i="3"/>
  <c r="K8835" i="3"/>
  <c r="K8834" i="3"/>
  <c r="K8833" i="3"/>
  <c r="K8832" i="3"/>
  <c r="K8831" i="3"/>
  <c r="K8830" i="3"/>
  <c r="K8829" i="3"/>
  <c r="K8828" i="3"/>
  <c r="K8827" i="3"/>
  <c r="K8826" i="3"/>
  <c r="K8825" i="3"/>
  <c r="K8824" i="3"/>
  <c r="K8823" i="3"/>
  <c r="K8822" i="3"/>
  <c r="K8821" i="3"/>
  <c r="K8820" i="3"/>
  <c r="K8819" i="3"/>
  <c r="K8818" i="3"/>
  <c r="K8817" i="3"/>
  <c r="K8816" i="3"/>
  <c r="K8815" i="3"/>
  <c r="K8814" i="3"/>
  <c r="K8813" i="3"/>
  <c r="K8812" i="3"/>
  <c r="K8811" i="3"/>
  <c r="K8810" i="3"/>
  <c r="K8809" i="3"/>
  <c r="K8808" i="3"/>
  <c r="K8807" i="3"/>
  <c r="K8806" i="3"/>
  <c r="K8805" i="3"/>
  <c r="K8804" i="3"/>
  <c r="K8803" i="3"/>
  <c r="K8802" i="3"/>
  <c r="K8801" i="3"/>
  <c r="K8800" i="3"/>
  <c r="K8799" i="3"/>
  <c r="K8798" i="3"/>
  <c r="K8797" i="3"/>
  <c r="K8796" i="3"/>
  <c r="K8795" i="3"/>
  <c r="K8794" i="3"/>
  <c r="K8793" i="3"/>
  <c r="K8792" i="3"/>
  <c r="K8791" i="3"/>
  <c r="K8790" i="3"/>
  <c r="K8789" i="3"/>
  <c r="K8788" i="3"/>
  <c r="K8787" i="3"/>
  <c r="K8786" i="3"/>
  <c r="K8785" i="3"/>
  <c r="K8784" i="3"/>
  <c r="K8783" i="3"/>
  <c r="K8782" i="3"/>
  <c r="K8781" i="3"/>
  <c r="K8780" i="3"/>
  <c r="K8779" i="3"/>
  <c r="K8778" i="3"/>
  <c r="K8777" i="3"/>
  <c r="K8776" i="3"/>
  <c r="K8775" i="3"/>
  <c r="K8774" i="3"/>
  <c r="K8773" i="3"/>
  <c r="K8772" i="3"/>
  <c r="K8771" i="3"/>
  <c r="K8770" i="3"/>
  <c r="K8769" i="3"/>
  <c r="K8768" i="3"/>
  <c r="K8767" i="3"/>
  <c r="K8766" i="3"/>
  <c r="K8765" i="3"/>
  <c r="K8764" i="3"/>
  <c r="K8763" i="3"/>
  <c r="K8762" i="3"/>
  <c r="K8761" i="3"/>
  <c r="K8760" i="3"/>
  <c r="K8759" i="3"/>
  <c r="K8758" i="3"/>
  <c r="K8757" i="3"/>
  <c r="K8756" i="3"/>
  <c r="K8755" i="3"/>
  <c r="K8754" i="3"/>
  <c r="K8753" i="3"/>
  <c r="K8752" i="3"/>
  <c r="K8751" i="3"/>
  <c r="K8750" i="3"/>
  <c r="K8749" i="3"/>
  <c r="K8748" i="3"/>
  <c r="K8747" i="3"/>
  <c r="K8746" i="3"/>
  <c r="K8745" i="3"/>
  <c r="K8744" i="3"/>
  <c r="K8743" i="3"/>
  <c r="K8742" i="3"/>
  <c r="K8741" i="3"/>
  <c r="K8740" i="3"/>
  <c r="K8739" i="3"/>
  <c r="K8738" i="3"/>
  <c r="K8737" i="3"/>
  <c r="K8736" i="3"/>
  <c r="K8735" i="3"/>
  <c r="K8734" i="3"/>
  <c r="K8733" i="3"/>
  <c r="K8732" i="3"/>
  <c r="K8731" i="3"/>
  <c r="K8730" i="3"/>
  <c r="K8729" i="3"/>
  <c r="K8728" i="3"/>
  <c r="K8727" i="3"/>
  <c r="K8726" i="3"/>
  <c r="K8725" i="3"/>
  <c r="K8724" i="3"/>
  <c r="K8723" i="3"/>
  <c r="K8722" i="3"/>
  <c r="K8721" i="3"/>
  <c r="K8720" i="3"/>
  <c r="K8719" i="3"/>
  <c r="K8718" i="3"/>
  <c r="K8717" i="3"/>
  <c r="K8716" i="3"/>
  <c r="K8715" i="3"/>
  <c r="K8714" i="3"/>
  <c r="K8713" i="3"/>
  <c r="K8712" i="3"/>
  <c r="K8711" i="3"/>
  <c r="K8710" i="3"/>
  <c r="K8709" i="3"/>
  <c r="K8708" i="3"/>
  <c r="K8707" i="3"/>
  <c r="K8706" i="3"/>
  <c r="K8705" i="3"/>
  <c r="K8704" i="3"/>
  <c r="K8703" i="3"/>
  <c r="K8702" i="3"/>
  <c r="K8701" i="3"/>
  <c r="K8700" i="3"/>
  <c r="K8699" i="3"/>
  <c r="K8698" i="3"/>
  <c r="K8697" i="3"/>
  <c r="K8696" i="3"/>
  <c r="K8695" i="3"/>
  <c r="K8694" i="3"/>
  <c r="K8693" i="3"/>
  <c r="K8692" i="3"/>
  <c r="K8691" i="3"/>
  <c r="K8690" i="3"/>
  <c r="K8689" i="3"/>
  <c r="K8688" i="3"/>
  <c r="K8687" i="3"/>
  <c r="K8686" i="3"/>
  <c r="K8685" i="3"/>
  <c r="K8684" i="3"/>
  <c r="K8683" i="3"/>
  <c r="K8682" i="3"/>
  <c r="K8681" i="3"/>
  <c r="K8680" i="3"/>
  <c r="K8679" i="3"/>
  <c r="K8678" i="3"/>
  <c r="K8677" i="3"/>
  <c r="K8676" i="3"/>
  <c r="K8675" i="3"/>
  <c r="K8674" i="3"/>
  <c r="K8673" i="3"/>
  <c r="K8672" i="3"/>
  <c r="K8671" i="3"/>
  <c r="K8670" i="3"/>
  <c r="K8669" i="3"/>
  <c r="K8668" i="3"/>
  <c r="K8667" i="3"/>
  <c r="K8666" i="3"/>
  <c r="K8665" i="3"/>
  <c r="K8664" i="3"/>
  <c r="K8663" i="3"/>
  <c r="K8662" i="3"/>
  <c r="K8661" i="3"/>
  <c r="K8660" i="3"/>
  <c r="K8659" i="3"/>
  <c r="K8658" i="3"/>
  <c r="K8657" i="3"/>
  <c r="K8656" i="3"/>
  <c r="K8655" i="3"/>
  <c r="K8654" i="3"/>
  <c r="K8653" i="3"/>
  <c r="K8652" i="3"/>
  <c r="K8651" i="3"/>
  <c r="K8650" i="3"/>
  <c r="K8649" i="3"/>
  <c r="K8648" i="3"/>
  <c r="K8647" i="3"/>
  <c r="K8646" i="3"/>
  <c r="K8645" i="3"/>
  <c r="K8644" i="3"/>
  <c r="K8643" i="3"/>
  <c r="K8642" i="3"/>
  <c r="K8641" i="3"/>
  <c r="K8640" i="3"/>
  <c r="K8639" i="3"/>
  <c r="K8638" i="3"/>
  <c r="K8637" i="3"/>
  <c r="K8636" i="3"/>
  <c r="K8635" i="3"/>
  <c r="K8634" i="3"/>
  <c r="K8633" i="3"/>
  <c r="K8632" i="3"/>
  <c r="K8631" i="3"/>
  <c r="K8630" i="3"/>
  <c r="K8629" i="3"/>
  <c r="K8628" i="3"/>
  <c r="K8627" i="3"/>
  <c r="K8626" i="3"/>
  <c r="K8625" i="3"/>
  <c r="K8624" i="3"/>
  <c r="K8623" i="3"/>
  <c r="K8622" i="3"/>
  <c r="K8621" i="3"/>
  <c r="K8620" i="3"/>
  <c r="K8619" i="3"/>
  <c r="K8618" i="3"/>
  <c r="K8617" i="3"/>
  <c r="K8616" i="3"/>
  <c r="K8615" i="3"/>
  <c r="K8614" i="3"/>
  <c r="K8613" i="3"/>
  <c r="K8612" i="3"/>
  <c r="K8611" i="3"/>
  <c r="K8610" i="3"/>
  <c r="K8609" i="3"/>
  <c r="K8608" i="3"/>
  <c r="K8607" i="3"/>
  <c r="K8606" i="3"/>
  <c r="K8605" i="3"/>
  <c r="K8604" i="3"/>
  <c r="K8603" i="3"/>
  <c r="K8602" i="3"/>
  <c r="K8601" i="3"/>
  <c r="K8600" i="3"/>
  <c r="K8599" i="3"/>
  <c r="K8598" i="3"/>
  <c r="K8597" i="3"/>
  <c r="K8596" i="3"/>
  <c r="K8595" i="3"/>
  <c r="K8594" i="3"/>
  <c r="K8593" i="3"/>
  <c r="K8592" i="3"/>
  <c r="K8591" i="3"/>
  <c r="K8590" i="3"/>
  <c r="K8589" i="3"/>
  <c r="K8588" i="3"/>
  <c r="K8587" i="3"/>
  <c r="K8586" i="3"/>
  <c r="K8585" i="3"/>
  <c r="K8584" i="3"/>
  <c r="K8583" i="3"/>
  <c r="K8582" i="3"/>
  <c r="K8581" i="3"/>
  <c r="K8580" i="3"/>
  <c r="K8579" i="3"/>
  <c r="K8578" i="3"/>
  <c r="K8577" i="3"/>
  <c r="K8576" i="3"/>
  <c r="K8575" i="3"/>
  <c r="K8574" i="3"/>
  <c r="K8573" i="3"/>
  <c r="K8572" i="3"/>
  <c r="K8571" i="3"/>
  <c r="K8570" i="3"/>
  <c r="K8569" i="3"/>
  <c r="K8568" i="3"/>
  <c r="K8567" i="3"/>
  <c r="K8566" i="3"/>
  <c r="K8565" i="3"/>
  <c r="K8564" i="3"/>
  <c r="K8563" i="3"/>
  <c r="K8562" i="3"/>
  <c r="K8561" i="3"/>
  <c r="K8560" i="3"/>
  <c r="K8559" i="3"/>
  <c r="K8558" i="3"/>
  <c r="K8557" i="3"/>
  <c r="K8556" i="3"/>
  <c r="K8555" i="3"/>
  <c r="K8554" i="3"/>
  <c r="K8553" i="3"/>
  <c r="K8552" i="3"/>
  <c r="K8551" i="3"/>
  <c r="K8550" i="3"/>
  <c r="K8549" i="3"/>
  <c r="K8548" i="3"/>
  <c r="K8547" i="3"/>
  <c r="K8546" i="3"/>
  <c r="K8545" i="3"/>
  <c r="K8544" i="3"/>
  <c r="K8543" i="3"/>
  <c r="K8542" i="3"/>
  <c r="K8541" i="3"/>
  <c r="K8540" i="3"/>
  <c r="K8539" i="3"/>
  <c r="K8538" i="3"/>
  <c r="K8537" i="3"/>
  <c r="K8536" i="3"/>
  <c r="K8535" i="3"/>
  <c r="K8534" i="3"/>
  <c r="K8533" i="3"/>
  <c r="K8532" i="3"/>
  <c r="K8531" i="3"/>
  <c r="K8530" i="3"/>
  <c r="K8529" i="3"/>
  <c r="K8528" i="3"/>
  <c r="K8527" i="3"/>
  <c r="K8526" i="3"/>
  <c r="K8525" i="3"/>
  <c r="K8524" i="3"/>
  <c r="K8523" i="3"/>
  <c r="K8522" i="3"/>
  <c r="K8521" i="3"/>
  <c r="K8520" i="3"/>
  <c r="K8519" i="3"/>
  <c r="K8518" i="3"/>
  <c r="K8517" i="3"/>
  <c r="K8516" i="3"/>
  <c r="K8515" i="3"/>
  <c r="K8514" i="3"/>
  <c r="K8513" i="3"/>
  <c r="K8512" i="3"/>
  <c r="K8511" i="3"/>
  <c r="K8510" i="3"/>
  <c r="K8509" i="3"/>
  <c r="K8508" i="3"/>
  <c r="K8507" i="3"/>
  <c r="K8506" i="3"/>
  <c r="K8505" i="3"/>
  <c r="K8504" i="3"/>
  <c r="K8503" i="3"/>
  <c r="K8502" i="3"/>
  <c r="K8501" i="3"/>
  <c r="K8500" i="3"/>
  <c r="K8499" i="3"/>
  <c r="K8498" i="3"/>
  <c r="K8497" i="3"/>
  <c r="K8496" i="3"/>
  <c r="K8495" i="3"/>
  <c r="K8494" i="3"/>
  <c r="K8493" i="3"/>
  <c r="K8492" i="3"/>
  <c r="K8491" i="3"/>
  <c r="K8490" i="3"/>
  <c r="K8489" i="3"/>
  <c r="K8488" i="3"/>
  <c r="K8487" i="3"/>
  <c r="K8486" i="3"/>
  <c r="K8485" i="3"/>
  <c r="K8484" i="3"/>
  <c r="K8483" i="3"/>
  <c r="K8482" i="3"/>
  <c r="K8481" i="3"/>
  <c r="K8480" i="3"/>
  <c r="K8479" i="3"/>
  <c r="K8478" i="3"/>
  <c r="K8477" i="3"/>
  <c r="K8476" i="3"/>
  <c r="K8475" i="3"/>
  <c r="K8474" i="3"/>
  <c r="K8473" i="3"/>
  <c r="K8472" i="3"/>
  <c r="K8471" i="3"/>
  <c r="K8470" i="3"/>
  <c r="K8469" i="3"/>
  <c r="K8468" i="3"/>
  <c r="K8467" i="3"/>
  <c r="K8466" i="3"/>
  <c r="K8465" i="3"/>
  <c r="K8464" i="3"/>
  <c r="K8463" i="3"/>
  <c r="K8462" i="3"/>
  <c r="K8461" i="3"/>
  <c r="K8460" i="3"/>
  <c r="K8459" i="3"/>
  <c r="K8458" i="3"/>
  <c r="K8457" i="3"/>
  <c r="K8456" i="3"/>
  <c r="K8455" i="3"/>
  <c r="K8454" i="3"/>
  <c r="K8453" i="3"/>
  <c r="K8452" i="3"/>
  <c r="K8451" i="3"/>
  <c r="K8450" i="3"/>
  <c r="K8449" i="3"/>
  <c r="K8448" i="3"/>
  <c r="K8447" i="3"/>
  <c r="K8446" i="3"/>
  <c r="K8445" i="3"/>
  <c r="K8444" i="3"/>
  <c r="K8443" i="3"/>
  <c r="K8442" i="3"/>
  <c r="K8441" i="3"/>
  <c r="K8440" i="3"/>
  <c r="K8439" i="3"/>
  <c r="K8438" i="3"/>
  <c r="K8437" i="3"/>
  <c r="K8436" i="3"/>
  <c r="K8435" i="3"/>
  <c r="K8434" i="3"/>
  <c r="K8433" i="3"/>
  <c r="K8432" i="3"/>
  <c r="K8431" i="3"/>
  <c r="K8430" i="3"/>
  <c r="K8429" i="3"/>
  <c r="K8428" i="3"/>
  <c r="K8427" i="3"/>
  <c r="K8426" i="3"/>
  <c r="K8425" i="3"/>
  <c r="K8424" i="3"/>
  <c r="K8423" i="3"/>
  <c r="K8422" i="3"/>
  <c r="K8421" i="3"/>
  <c r="K8420" i="3"/>
  <c r="K8419" i="3"/>
  <c r="K8418" i="3"/>
  <c r="K8417" i="3"/>
  <c r="K8416" i="3"/>
  <c r="K8415" i="3"/>
  <c r="K8414" i="3"/>
  <c r="K8413" i="3"/>
  <c r="K8412" i="3"/>
  <c r="K8411" i="3"/>
  <c r="K8410" i="3"/>
  <c r="K8409" i="3"/>
  <c r="K8408" i="3"/>
  <c r="K8407" i="3"/>
  <c r="K8406" i="3"/>
  <c r="K8405" i="3"/>
  <c r="K8404" i="3"/>
  <c r="K8403" i="3"/>
  <c r="K8402" i="3"/>
  <c r="K8401" i="3"/>
  <c r="K8400" i="3"/>
  <c r="K8399" i="3"/>
  <c r="K8398" i="3"/>
  <c r="K8397" i="3"/>
  <c r="K8396" i="3"/>
  <c r="K8395" i="3"/>
  <c r="K8394" i="3"/>
  <c r="K8393" i="3"/>
  <c r="K8392" i="3"/>
  <c r="K8391" i="3"/>
  <c r="K8390" i="3"/>
  <c r="K8389" i="3"/>
  <c r="K8388" i="3"/>
  <c r="K8387" i="3"/>
  <c r="K8386" i="3"/>
  <c r="K8385" i="3"/>
  <c r="K8384" i="3"/>
  <c r="K8383" i="3"/>
  <c r="K8382" i="3"/>
  <c r="K8381" i="3"/>
  <c r="K8380" i="3"/>
  <c r="K8379" i="3"/>
  <c r="K8378" i="3"/>
  <c r="K8377" i="3"/>
  <c r="K8376" i="3"/>
  <c r="K8375" i="3"/>
  <c r="K8374" i="3"/>
  <c r="K8373" i="3"/>
  <c r="K8372" i="3"/>
  <c r="K8371" i="3"/>
  <c r="K8370" i="3"/>
  <c r="K8369" i="3"/>
  <c r="K8368" i="3"/>
  <c r="K8367" i="3"/>
  <c r="K8366" i="3"/>
  <c r="K8365" i="3"/>
  <c r="K8364" i="3"/>
  <c r="K8363" i="3"/>
  <c r="K8362" i="3"/>
  <c r="K8361" i="3"/>
  <c r="K8360" i="3"/>
  <c r="K8359" i="3"/>
  <c r="K8358" i="3"/>
  <c r="K8357" i="3"/>
  <c r="K8356" i="3"/>
  <c r="K8355" i="3"/>
  <c r="K8354" i="3"/>
  <c r="K8353" i="3"/>
  <c r="K8352" i="3"/>
  <c r="K8351" i="3"/>
  <c r="K8350" i="3"/>
  <c r="K8349" i="3"/>
  <c r="K8348" i="3"/>
  <c r="K8347" i="3"/>
  <c r="K8346" i="3"/>
  <c r="K8345" i="3"/>
  <c r="K8344" i="3"/>
  <c r="K8343" i="3"/>
  <c r="K8342" i="3"/>
  <c r="K8341" i="3"/>
  <c r="K8340" i="3"/>
  <c r="K8339" i="3"/>
  <c r="K8338" i="3"/>
  <c r="K8337" i="3"/>
  <c r="K8336" i="3"/>
  <c r="K8335" i="3"/>
  <c r="K8334" i="3"/>
  <c r="K8333" i="3"/>
  <c r="K8332" i="3"/>
  <c r="K8331" i="3"/>
  <c r="K8330" i="3"/>
  <c r="K8329" i="3"/>
  <c r="K8328" i="3"/>
  <c r="K8327" i="3"/>
  <c r="K8326" i="3"/>
  <c r="K8325" i="3"/>
  <c r="K8324" i="3"/>
  <c r="K8323" i="3"/>
  <c r="K8322" i="3"/>
  <c r="K8321" i="3"/>
  <c r="K8320" i="3"/>
  <c r="K8319" i="3"/>
  <c r="K8318" i="3"/>
  <c r="K8317" i="3"/>
  <c r="K8316" i="3"/>
  <c r="K8315" i="3"/>
  <c r="K8314" i="3"/>
  <c r="K8313" i="3"/>
  <c r="K8312" i="3"/>
  <c r="K8311" i="3"/>
  <c r="K8310" i="3"/>
  <c r="K8309" i="3"/>
  <c r="K8308" i="3"/>
  <c r="K8307" i="3"/>
  <c r="K8306" i="3"/>
  <c r="K8305" i="3"/>
  <c r="K8304" i="3"/>
  <c r="K8303" i="3"/>
  <c r="K8302" i="3"/>
  <c r="K8301" i="3"/>
  <c r="K8300" i="3"/>
  <c r="K8299" i="3"/>
  <c r="K8298" i="3"/>
  <c r="K8297" i="3"/>
  <c r="K8296" i="3"/>
  <c r="K8295" i="3"/>
  <c r="K8294" i="3"/>
  <c r="K8293" i="3"/>
  <c r="K8292" i="3"/>
  <c r="K8291" i="3"/>
  <c r="K8290" i="3"/>
  <c r="K8289" i="3"/>
  <c r="K8288" i="3"/>
  <c r="K8287" i="3"/>
  <c r="K8286" i="3"/>
  <c r="K8285" i="3"/>
  <c r="K8284" i="3"/>
  <c r="K8283" i="3"/>
  <c r="K8282" i="3"/>
  <c r="K8281" i="3"/>
  <c r="K8280" i="3"/>
  <c r="K8279" i="3"/>
  <c r="K8278" i="3"/>
  <c r="K8277" i="3"/>
  <c r="K8276" i="3"/>
  <c r="K8275" i="3"/>
  <c r="K8274" i="3"/>
  <c r="K8273" i="3"/>
  <c r="K8272" i="3"/>
  <c r="K8271" i="3"/>
  <c r="K8270" i="3"/>
  <c r="K8269" i="3"/>
  <c r="K8268" i="3"/>
  <c r="K8267" i="3"/>
  <c r="K8266" i="3"/>
  <c r="K8265" i="3"/>
  <c r="K8264" i="3"/>
  <c r="K8263" i="3"/>
  <c r="K8262" i="3"/>
  <c r="K8261" i="3"/>
  <c r="K8260" i="3"/>
  <c r="K8259" i="3"/>
  <c r="K8258" i="3"/>
  <c r="K8257" i="3"/>
  <c r="K8256" i="3"/>
  <c r="K8255" i="3"/>
  <c r="K8254" i="3"/>
  <c r="K8253" i="3"/>
  <c r="K8252" i="3"/>
  <c r="K8251" i="3"/>
  <c r="K8250" i="3"/>
  <c r="K8249" i="3"/>
  <c r="K8248" i="3"/>
  <c r="K8247" i="3"/>
  <c r="K8246" i="3"/>
  <c r="K8245" i="3"/>
  <c r="K8244" i="3"/>
  <c r="K8243" i="3"/>
  <c r="K8242" i="3"/>
  <c r="K8241" i="3"/>
  <c r="K8240" i="3"/>
  <c r="K8239" i="3"/>
  <c r="K8238" i="3"/>
  <c r="K8237" i="3"/>
  <c r="K8236" i="3"/>
  <c r="K8235" i="3"/>
  <c r="K8234" i="3"/>
  <c r="K8233" i="3"/>
  <c r="K8232" i="3"/>
  <c r="K8231" i="3"/>
  <c r="K8230" i="3"/>
  <c r="K8229" i="3"/>
  <c r="K8228" i="3"/>
  <c r="K8227" i="3"/>
  <c r="K8226" i="3"/>
  <c r="K8225" i="3"/>
  <c r="K8224" i="3"/>
  <c r="K8223" i="3"/>
  <c r="K8222" i="3"/>
  <c r="K8221" i="3"/>
  <c r="K8220" i="3"/>
  <c r="K8219" i="3"/>
  <c r="K8218" i="3"/>
  <c r="K8217" i="3"/>
  <c r="K8216" i="3"/>
  <c r="K8215" i="3"/>
  <c r="K8214" i="3"/>
  <c r="K8213" i="3"/>
  <c r="K8212" i="3"/>
  <c r="K8211" i="3"/>
  <c r="K8210" i="3"/>
  <c r="K8209" i="3"/>
  <c r="K8208" i="3"/>
  <c r="K8207" i="3"/>
  <c r="K8206" i="3"/>
  <c r="K8205" i="3"/>
  <c r="K8204" i="3"/>
  <c r="K8203" i="3"/>
  <c r="K8202" i="3"/>
  <c r="K8201" i="3"/>
  <c r="K8200" i="3"/>
  <c r="K8199" i="3"/>
  <c r="K8198" i="3"/>
  <c r="K8197" i="3"/>
  <c r="K8196" i="3"/>
  <c r="K8195" i="3"/>
  <c r="K8194" i="3"/>
  <c r="K8193" i="3"/>
  <c r="K8192" i="3"/>
  <c r="K8191" i="3"/>
  <c r="K8190" i="3"/>
  <c r="K8189" i="3"/>
  <c r="K8188" i="3"/>
  <c r="K8187" i="3"/>
  <c r="K8186" i="3"/>
  <c r="K8185" i="3"/>
  <c r="K8184" i="3"/>
  <c r="K8183" i="3"/>
  <c r="K8182" i="3"/>
  <c r="K8181" i="3"/>
  <c r="K8180" i="3"/>
  <c r="K8179" i="3"/>
  <c r="K8178" i="3"/>
  <c r="K8177" i="3"/>
  <c r="K8176" i="3"/>
  <c r="K8175" i="3"/>
  <c r="K8174" i="3"/>
  <c r="K8173" i="3"/>
  <c r="K8172" i="3"/>
  <c r="K8171" i="3"/>
  <c r="K8170" i="3"/>
  <c r="K8169" i="3"/>
  <c r="K8168" i="3"/>
  <c r="K8167" i="3"/>
  <c r="K8166" i="3"/>
  <c r="K8165" i="3"/>
  <c r="K8164" i="3"/>
  <c r="K8163" i="3"/>
  <c r="K8162" i="3"/>
  <c r="K8161" i="3"/>
  <c r="K8160" i="3"/>
  <c r="K8159" i="3"/>
  <c r="K8158" i="3"/>
  <c r="K8157" i="3"/>
  <c r="K8156" i="3"/>
  <c r="K8155" i="3"/>
  <c r="K8154" i="3"/>
  <c r="K8153" i="3"/>
  <c r="K8152" i="3"/>
  <c r="K8151" i="3"/>
  <c r="K8150" i="3"/>
  <c r="K8149" i="3"/>
  <c r="K8148" i="3"/>
  <c r="K8147" i="3"/>
  <c r="K8146" i="3"/>
  <c r="K8145" i="3"/>
  <c r="K8144" i="3"/>
  <c r="K8143" i="3"/>
  <c r="K8142" i="3"/>
  <c r="K8141" i="3"/>
  <c r="K8140" i="3"/>
  <c r="K8139" i="3"/>
  <c r="K8138" i="3"/>
  <c r="K8137" i="3"/>
  <c r="K8136" i="3"/>
  <c r="K8135" i="3"/>
  <c r="K8134" i="3"/>
  <c r="K8133" i="3"/>
  <c r="K8132" i="3"/>
  <c r="K8131" i="3"/>
  <c r="K8130" i="3"/>
  <c r="K8129" i="3"/>
  <c r="K8128" i="3"/>
  <c r="K8127" i="3"/>
  <c r="K8126" i="3"/>
  <c r="K8125" i="3"/>
  <c r="K8124" i="3"/>
  <c r="K8123" i="3"/>
  <c r="K8122" i="3"/>
  <c r="K8121" i="3"/>
  <c r="K8120" i="3"/>
  <c r="K8119" i="3"/>
  <c r="K8118" i="3"/>
  <c r="K8117" i="3"/>
  <c r="K8116" i="3"/>
  <c r="K8115" i="3"/>
  <c r="K8114" i="3"/>
  <c r="K8113" i="3"/>
  <c r="K8112" i="3"/>
  <c r="K8111" i="3"/>
  <c r="K8110" i="3"/>
  <c r="K8109" i="3"/>
  <c r="K8108" i="3"/>
  <c r="K8107" i="3"/>
  <c r="K8106" i="3"/>
  <c r="K8105" i="3"/>
  <c r="K8104" i="3"/>
  <c r="K8103" i="3"/>
  <c r="K8102" i="3"/>
  <c r="K8101" i="3"/>
  <c r="K8100" i="3"/>
  <c r="K8099" i="3"/>
  <c r="K8098" i="3"/>
  <c r="K8097" i="3"/>
  <c r="K8096" i="3"/>
  <c r="K8095" i="3"/>
  <c r="K8094" i="3"/>
  <c r="K8093" i="3"/>
  <c r="K8092" i="3"/>
  <c r="K8091" i="3"/>
  <c r="K8090" i="3"/>
  <c r="K8089" i="3"/>
  <c r="K8088" i="3"/>
  <c r="K8087" i="3"/>
  <c r="K8086" i="3"/>
  <c r="K8085" i="3"/>
  <c r="K8084" i="3"/>
  <c r="K8083" i="3"/>
  <c r="K8082" i="3"/>
  <c r="K8081" i="3"/>
  <c r="K8080" i="3"/>
  <c r="K8079" i="3"/>
  <c r="K8078" i="3"/>
  <c r="K8077" i="3"/>
  <c r="K8076" i="3"/>
  <c r="K8075" i="3"/>
  <c r="K8074" i="3"/>
  <c r="K8073" i="3"/>
  <c r="K8072" i="3"/>
  <c r="K8071" i="3"/>
  <c r="K8070" i="3"/>
  <c r="K8069" i="3"/>
  <c r="K8068" i="3"/>
  <c r="K8067" i="3"/>
  <c r="K8066" i="3"/>
  <c r="K8065" i="3"/>
  <c r="K8064" i="3"/>
  <c r="K8063" i="3"/>
  <c r="K8062" i="3"/>
  <c r="K8061" i="3"/>
  <c r="K8060" i="3"/>
  <c r="K8059" i="3"/>
  <c r="K8058" i="3"/>
  <c r="K8057" i="3"/>
  <c r="K8056" i="3"/>
  <c r="K8055" i="3"/>
  <c r="K8054" i="3"/>
  <c r="K8053" i="3"/>
  <c r="K8052" i="3"/>
  <c r="K8051" i="3"/>
  <c r="K8050" i="3"/>
  <c r="K8049" i="3"/>
  <c r="K8048" i="3"/>
  <c r="K8047" i="3"/>
  <c r="K8046" i="3"/>
  <c r="K8045" i="3"/>
  <c r="K8044" i="3"/>
  <c r="K8043" i="3"/>
  <c r="K8042" i="3"/>
  <c r="K8041" i="3"/>
  <c r="K8040" i="3"/>
  <c r="K8039" i="3"/>
  <c r="K8038" i="3"/>
  <c r="K8037" i="3"/>
  <c r="K8036" i="3"/>
  <c r="K8035" i="3"/>
  <c r="K8034" i="3"/>
  <c r="K8033" i="3"/>
  <c r="K8032" i="3"/>
  <c r="K8031" i="3"/>
  <c r="K8030" i="3"/>
  <c r="K8029" i="3"/>
  <c r="K8028" i="3"/>
  <c r="K8027" i="3"/>
  <c r="K8026" i="3"/>
  <c r="K8025" i="3"/>
  <c r="K8024" i="3"/>
  <c r="K8023" i="3"/>
  <c r="K8022" i="3"/>
  <c r="K8021" i="3"/>
  <c r="K8020" i="3"/>
  <c r="K8019" i="3"/>
  <c r="K8018" i="3"/>
  <c r="K8017" i="3"/>
  <c r="K8016" i="3"/>
  <c r="K8015" i="3"/>
  <c r="K8014" i="3"/>
  <c r="K8013" i="3"/>
  <c r="K8012" i="3"/>
  <c r="K8011" i="3"/>
  <c r="K8010" i="3"/>
  <c r="K8009" i="3"/>
  <c r="K8008" i="3"/>
  <c r="K8007" i="3"/>
  <c r="K8006" i="3"/>
  <c r="K8005" i="3"/>
  <c r="K8004" i="3"/>
  <c r="K8003" i="3"/>
  <c r="K8002" i="3"/>
  <c r="K8001" i="3"/>
  <c r="K8000" i="3"/>
  <c r="K7999" i="3"/>
  <c r="K7998" i="3"/>
  <c r="K7997" i="3"/>
  <c r="K7996" i="3"/>
  <c r="K7995" i="3"/>
  <c r="K7994" i="3"/>
  <c r="K7993" i="3"/>
  <c r="K7992" i="3"/>
  <c r="K7991" i="3"/>
  <c r="K7990" i="3"/>
  <c r="K7989" i="3"/>
  <c r="K7988" i="3"/>
  <c r="K7987" i="3"/>
  <c r="K7986" i="3"/>
  <c r="K7985" i="3"/>
  <c r="K7984" i="3"/>
  <c r="K7983" i="3"/>
  <c r="K7982" i="3"/>
  <c r="K7981" i="3"/>
  <c r="K7980" i="3"/>
  <c r="K7979" i="3"/>
  <c r="K7978" i="3"/>
  <c r="K7977" i="3"/>
  <c r="K7976" i="3"/>
  <c r="K7975" i="3"/>
  <c r="K7974" i="3"/>
  <c r="K7973" i="3"/>
  <c r="K7972" i="3"/>
  <c r="K7971" i="3"/>
  <c r="K7970" i="3"/>
  <c r="K7969" i="3"/>
  <c r="K7968" i="3"/>
  <c r="K7967" i="3"/>
  <c r="K7966" i="3"/>
  <c r="K7965" i="3"/>
  <c r="K7964" i="3"/>
  <c r="K7963" i="3"/>
  <c r="K7962" i="3"/>
  <c r="K7961" i="3"/>
  <c r="K7960" i="3"/>
  <c r="K7959" i="3"/>
  <c r="K7958" i="3"/>
  <c r="K7957" i="3"/>
  <c r="K7956" i="3"/>
  <c r="K7955" i="3"/>
  <c r="K7954" i="3"/>
  <c r="K7953" i="3"/>
  <c r="K7952" i="3"/>
  <c r="K7951" i="3"/>
  <c r="K7950" i="3"/>
  <c r="K7949" i="3"/>
  <c r="K7948" i="3"/>
  <c r="K7947" i="3"/>
  <c r="K7946" i="3"/>
  <c r="K7945" i="3"/>
  <c r="K7944" i="3"/>
  <c r="K7943" i="3"/>
  <c r="K7942" i="3"/>
  <c r="K7941" i="3"/>
  <c r="K7940" i="3"/>
  <c r="K7939" i="3"/>
  <c r="K7938" i="3"/>
  <c r="K7937" i="3"/>
  <c r="K7936" i="3"/>
  <c r="K7935" i="3"/>
  <c r="K7934" i="3"/>
  <c r="K7933" i="3"/>
  <c r="K7932" i="3"/>
  <c r="K7931" i="3"/>
  <c r="K7930" i="3"/>
  <c r="K7929" i="3"/>
  <c r="K7928" i="3"/>
  <c r="K7927" i="3"/>
  <c r="K7926" i="3"/>
  <c r="K7925" i="3"/>
  <c r="K7924" i="3"/>
  <c r="K7923" i="3"/>
  <c r="K7922" i="3"/>
  <c r="K7921" i="3"/>
  <c r="K7920" i="3"/>
  <c r="K7919" i="3"/>
  <c r="K7918" i="3"/>
  <c r="K7917" i="3"/>
  <c r="K7916" i="3"/>
  <c r="K7915" i="3"/>
  <c r="K7914" i="3"/>
  <c r="K7913" i="3"/>
  <c r="K7912" i="3"/>
  <c r="K7911" i="3"/>
  <c r="K7910" i="3"/>
  <c r="K7909" i="3"/>
  <c r="K7908" i="3"/>
  <c r="K7907" i="3"/>
  <c r="K7906" i="3"/>
  <c r="K7905" i="3"/>
  <c r="K7904" i="3"/>
  <c r="K7903" i="3"/>
  <c r="K7902" i="3"/>
  <c r="K7901" i="3"/>
  <c r="K7900" i="3"/>
  <c r="K7899" i="3"/>
  <c r="K7898" i="3"/>
  <c r="K7897" i="3"/>
  <c r="K7896" i="3"/>
  <c r="K7895" i="3"/>
  <c r="K7894" i="3"/>
  <c r="K7893" i="3"/>
  <c r="K7892" i="3"/>
  <c r="K7891" i="3"/>
  <c r="K7890" i="3"/>
  <c r="K7889" i="3"/>
  <c r="K7888" i="3"/>
  <c r="K7887" i="3"/>
  <c r="K7886" i="3"/>
  <c r="K7885" i="3"/>
  <c r="K7884" i="3"/>
  <c r="K7883" i="3"/>
  <c r="K7882" i="3"/>
  <c r="K7881" i="3"/>
  <c r="K7880" i="3"/>
  <c r="K7879" i="3"/>
  <c r="K7878" i="3"/>
  <c r="K7877" i="3"/>
  <c r="K7876" i="3"/>
  <c r="K7875" i="3"/>
  <c r="K7874" i="3"/>
  <c r="K7873" i="3"/>
  <c r="K7872" i="3"/>
  <c r="K7871" i="3"/>
  <c r="K7870" i="3"/>
  <c r="K7869" i="3"/>
  <c r="K7868" i="3"/>
  <c r="K7867" i="3"/>
  <c r="K7866" i="3"/>
  <c r="K7865" i="3"/>
  <c r="K7864" i="3"/>
  <c r="K7863" i="3"/>
  <c r="K7862" i="3"/>
  <c r="K7861" i="3"/>
  <c r="K7860" i="3"/>
  <c r="K7859" i="3"/>
  <c r="K7858" i="3"/>
  <c r="K7857" i="3"/>
  <c r="K7856" i="3"/>
  <c r="K7855" i="3"/>
  <c r="K7854" i="3"/>
  <c r="K7853" i="3"/>
  <c r="K7852" i="3"/>
  <c r="K7851" i="3"/>
  <c r="K7850" i="3"/>
  <c r="K7849" i="3"/>
  <c r="K7848" i="3"/>
  <c r="K7847" i="3"/>
  <c r="K7846" i="3"/>
  <c r="K7845" i="3"/>
  <c r="K7844" i="3"/>
  <c r="K7843" i="3"/>
  <c r="K7842" i="3"/>
  <c r="K7841" i="3"/>
  <c r="K7840" i="3"/>
  <c r="K7839" i="3"/>
  <c r="K7838" i="3"/>
  <c r="K7837" i="3"/>
  <c r="K7836" i="3"/>
  <c r="K7835" i="3"/>
  <c r="K7834" i="3"/>
  <c r="K7833" i="3"/>
  <c r="K7832" i="3"/>
  <c r="K7831" i="3"/>
  <c r="K7830" i="3"/>
  <c r="K7829" i="3"/>
  <c r="K7828" i="3"/>
  <c r="K7827" i="3"/>
  <c r="K7826" i="3"/>
  <c r="K7825" i="3"/>
  <c r="K7824" i="3"/>
  <c r="K7823" i="3"/>
  <c r="K7822" i="3"/>
  <c r="K7821" i="3"/>
  <c r="K7820" i="3"/>
  <c r="K7819" i="3"/>
  <c r="K7818" i="3"/>
  <c r="K7817" i="3"/>
  <c r="K7816" i="3"/>
  <c r="K7815" i="3"/>
  <c r="K7814" i="3"/>
  <c r="K7813" i="3"/>
  <c r="K7812" i="3"/>
  <c r="K7811" i="3"/>
  <c r="K7810" i="3"/>
  <c r="K7809" i="3"/>
  <c r="K7808" i="3"/>
  <c r="K7807" i="3"/>
  <c r="K7806" i="3"/>
  <c r="K7805" i="3"/>
  <c r="K7804" i="3"/>
  <c r="K7803" i="3"/>
  <c r="K7802" i="3"/>
  <c r="K7801" i="3"/>
  <c r="K7800" i="3"/>
  <c r="K7799" i="3"/>
  <c r="K7798" i="3"/>
  <c r="K7797" i="3"/>
  <c r="K7796" i="3"/>
  <c r="K7795" i="3"/>
  <c r="K7794" i="3"/>
  <c r="K7793" i="3"/>
  <c r="K7792" i="3"/>
  <c r="K7791" i="3"/>
  <c r="K7790" i="3"/>
  <c r="K7789" i="3"/>
  <c r="K7788" i="3"/>
  <c r="K7787" i="3"/>
  <c r="K7786" i="3"/>
  <c r="K7785" i="3"/>
  <c r="K7784" i="3"/>
  <c r="K7783" i="3"/>
  <c r="K7782" i="3"/>
  <c r="K7781" i="3"/>
  <c r="K7780" i="3"/>
  <c r="K7779" i="3"/>
  <c r="K7778" i="3"/>
  <c r="K7777" i="3"/>
  <c r="K7776" i="3"/>
  <c r="K7775" i="3"/>
  <c r="K7774" i="3"/>
  <c r="K7773" i="3"/>
  <c r="K7772" i="3"/>
  <c r="K7771" i="3"/>
  <c r="K7770" i="3"/>
  <c r="K7769" i="3"/>
  <c r="K7768" i="3"/>
  <c r="K7767" i="3"/>
  <c r="K7766" i="3"/>
  <c r="K7765" i="3"/>
  <c r="K7764" i="3"/>
  <c r="K7763" i="3"/>
  <c r="K7762" i="3"/>
  <c r="K7761" i="3"/>
  <c r="K7760" i="3"/>
  <c r="K7759" i="3"/>
  <c r="K7758" i="3"/>
  <c r="K7757" i="3"/>
  <c r="K7756" i="3"/>
  <c r="K7755" i="3"/>
  <c r="K7754" i="3"/>
  <c r="K7753" i="3"/>
  <c r="K7752" i="3"/>
  <c r="K7751" i="3"/>
  <c r="K7750" i="3"/>
  <c r="K7749" i="3"/>
  <c r="K7748" i="3"/>
  <c r="K7747" i="3"/>
  <c r="K7746" i="3"/>
  <c r="K7745" i="3"/>
  <c r="K7744" i="3"/>
  <c r="K7743" i="3"/>
  <c r="K7742" i="3"/>
  <c r="K7741" i="3"/>
  <c r="K7740" i="3"/>
  <c r="K7739" i="3"/>
  <c r="K7738" i="3"/>
  <c r="K7737" i="3"/>
  <c r="K7736" i="3"/>
  <c r="K7735" i="3"/>
  <c r="K7734" i="3"/>
  <c r="K7733" i="3"/>
  <c r="K7732" i="3"/>
  <c r="K7731" i="3"/>
  <c r="K7730" i="3"/>
  <c r="K7729" i="3"/>
  <c r="K7728" i="3"/>
  <c r="K7727" i="3"/>
  <c r="K7726" i="3"/>
  <c r="K7725" i="3"/>
  <c r="K7724" i="3"/>
  <c r="K7723" i="3"/>
  <c r="K7722" i="3"/>
  <c r="K7721" i="3"/>
  <c r="K7720" i="3"/>
  <c r="K7719" i="3"/>
  <c r="K7718" i="3"/>
  <c r="K7717" i="3"/>
  <c r="K7716" i="3"/>
  <c r="K7715" i="3"/>
  <c r="K7714" i="3"/>
  <c r="K7713" i="3"/>
  <c r="K7712" i="3"/>
  <c r="K7711" i="3"/>
  <c r="K7710" i="3"/>
  <c r="K7709" i="3"/>
  <c r="K7708" i="3"/>
  <c r="K7707" i="3"/>
  <c r="K7706" i="3"/>
  <c r="K7705" i="3"/>
  <c r="K7704" i="3"/>
  <c r="K7703" i="3"/>
  <c r="K7702" i="3"/>
  <c r="K7701" i="3"/>
  <c r="K7700" i="3"/>
  <c r="K7699" i="3"/>
  <c r="K7698" i="3"/>
  <c r="K7697" i="3"/>
  <c r="K7696" i="3"/>
  <c r="K7695" i="3"/>
  <c r="K7694" i="3"/>
  <c r="K7693" i="3"/>
  <c r="K7692" i="3"/>
  <c r="K7691" i="3"/>
  <c r="K7690" i="3"/>
  <c r="K7689" i="3"/>
  <c r="K7688" i="3"/>
  <c r="K7687" i="3"/>
  <c r="K7686" i="3"/>
  <c r="K7685" i="3"/>
  <c r="K7684" i="3"/>
  <c r="K7683" i="3"/>
  <c r="K7682" i="3"/>
  <c r="K7681" i="3"/>
  <c r="K7680" i="3"/>
  <c r="K7679" i="3"/>
  <c r="K7678" i="3"/>
  <c r="K7677" i="3"/>
  <c r="K7676" i="3"/>
  <c r="K7675" i="3"/>
  <c r="K7674" i="3"/>
  <c r="K7673" i="3"/>
  <c r="K7672" i="3"/>
  <c r="K7671" i="3"/>
  <c r="K7670" i="3"/>
  <c r="K7669" i="3"/>
  <c r="K7668" i="3"/>
  <c r="K7667" i="3"/>
  <c r="K7666" i="3"/>
  <c r="K7665" i="3"/>
  <c r="K7664" i="3"/>
  <c r="K7663" i="3"/>
  <c r="K7662" i="3"/>
  <c r="K7661" i="3"/>
  <c r="K7660" i="3"/>
  <c r="K7659" i="3"/>
  <c r="K7658" i="3"/>
  <c r="K7657" i="3"/>
  <c r="K7656" i="3"/>
  <c r="K7655" i="3"/>
  <c r="K7654" i="3"/>
  <c r="K7653" i="3"/>
  <c r="K7652" i="3"/>
  <c r="K7651" i="3"/>
  <c r="K7650" i="3"/>
  <c r="K7649" i="3"/>
  <c r="K7648" i="3"/>
  <c r="K7647" i="3"/>
  <c r="K7646" i="3"/>
  <c r="K7645" i="3"/>
  <c r="K7644" i="3"/>
  <c r="K7643" i="3"/>
  <c r="K7642" i="3"/>
  <c r="K7641" i="3"/>
  <c r="K7640" i="3"/>
  <c r="K7639" i="3"/>
  <c r="K7638" i="3"/>
  <c r="K7637" i="3"/>
  <c r="K7636" i="3"/>
  <c r="K7635" i="3"/>
  <c r="K7634" i="3"/>
  <c r="K7633" i="3"/>
  <c r="K7632" i="3"/>
  <c r="K7631" i="3"/>
  <c r="K7630" i="3"/>
  <c r="K7629" i="3"/>
  <c r="K7628" i="3"/>
  <c r="K7627" i="3"/>
  <c r="K7626" i="3"/>
  <c r="K7625" i="3"/>
  <c r="K7624" i="3"/>
  <c r="K7623" i="3"/>
  <c r="K7622" i="3"/>
  <c r="K7621" i="3"/>
  <c r="K7620" i="3"/>
  <c r="K7619" i="3"/>
  <c r="K7618" i="3"/>
  <c r="K7617" i="3"/>
  <c r="K7616" i="3"/>
  <c r="K7615" i="3"/>
  <c r="K7614" i="3"/>
  <c r="K7613" i="3"/>
  <c r="K7612" i="3"/>
  <c r="K7611" i="3"/>
  <c r="K7610" i="3"/>
  <c r="K7609" i="3"/>
  <c r="K7608" i="3"/>
  <c r="K7607" i="3"/>
  <c r="K7606" i="3"/>
  <c r="K7605" i="3"/>
  <c r="K7604" i="3"/>
  <c r="K7603" i="3"/>
  <c r="K7602" i="3"/>
  <c r="K7601" i="3"/>
  <c r="K7600" i="3"/>
  <c r="K7599" i="3"/>
  <c r="K7598" i="3"/>
  <c r="K7597" i="3"/>
  <c r="K7596" i="3"/>
  <c r="K7595" i="3"/>
  <c r="K7594" i="3"/>
  <c r="K7593" i="3"/>
  <c r="K7592" i="3"/>
  <c r="K7591" i="3"/>
  <c r="K7590" i="3"/>
  <c r="K7589" i="3"/>
  <c r="K7588" i="3"/>
  <c r="K7587" i="3"/>
  <c r="K7586" i="3"/>
  <c r="K7585" i="3"/>
  <c r="K7584" i="3"/>
  <c r="K7583" i="3"/>
  <c r="K7582" i="3"/>
  <c r="K7581" i="3"/>
  <c r="K7580" i="3"/>
  <c r="K7579" i="3"/>
  <c r="K7578" i="3"/>
  <c r="K7577" i="3"/>
  <c r="K7576" i="3"/>
  <c r="K7575" i="3"/>
  <c r="K7574" i="3"/>
  <c r="K7573" i="3"/>
  <c r="K7572" i="3"/>
  <c r="K7571" i="3"/>
  <c r="K7570" i="3"/>
  <c r="K7569" i="3"/>
  <c r="K7568" i="3"/>
  <c r="K7567" i="3"/>
  <c r="K7566" i="3"/>
  <c r="K7565" i="3"/>
  <c r="K7564" i="3"/>
  <c r="K7563" i="3"/>
  <c r="K7562" i="3"/>
  <c r="K7561" i="3"/>
  <c r="K7560" i="3"/>
  <c r="K7559" i="3"/>
  <c r="K7558" i="3"/>
  <c r="K7557" i="3"/>
  <c r="K7556" i="3"/>
  <c r="K7555" i="3"/>
  <c r="K7554" i="3"/>
  <c r="K7553" i="3"/>
  <c r="K7552" i="3"/>
  <c r="K7551" i="3"/>
  <c r="K7550" i="3"/>
  <c r="K7549" i="3"/>
  <c r="K7548" i="3"/>
  <c r="K7547" i="3"/>
  <c r="K7546" i="3"/>
  <c r="K7545" i="3"/>
  <c r="K7544" i="3"/>
  <c r="K7543" i="3"/>
  <c r="K7542" i="3"/>
  <c r="K7541" i="3"/>
  <c r="K7540" i="3"/>
  <c r="K7539" i="3"/>
  <c r="K7538" i="3"/>
  <c r="K7537" i="3"/>
  <c r="K7536" i="3"/>
  <c r="K7535" i="3"/>
  <c r="K7534" i="3"/>
  <c r="K7533" i="3"/>
  <c r="K7532" i="3"/>
  <c r="K7531" i="3"/>
  <c r="K7530" i="3"/>
  <c r="K7529" i="3"/>
  <c r="K7528" i="3"/>
  <c r="K7527" i="3"/>
  <c r="K7526" i="3"/>
  <c r="K7525" i="3"/>
  <c r="K7524" i="3"/>
  <c r="K7523" i="3"/>
  <c r="K7522" i="3"/>
  <c r="K7521" i="3"/>
  <c r="K7520" i="3"/>
  <c r="K7519" i="3"/>
  <c r="K7518" i="3"/>
  <c r="K7517" i="3"/>
  <c r="K7516" i="3"/>
  <c r="K7515" i="3"/>
  <c r="K7514" i="3"/>
  <c r="K7513" i="3"/>
  <c r="K7512" i="3"/>
  <c r="K7511" i="3"/>
  <c r="K7510" i="3"/>
  <c r="K7509" i="3"/>
  <c r="K7508" i="3"/>
  <c r="K7507" i="3"/>
  <c r="K7506" i="3"/>
  <c r="K7505" i="3"/>
  <c r="K7504" i="3"/>
  <c r="K7503" i="3"/>
  <c r="K7502" i="3"/>
  <c r="K7501" i="3"/>
  <c r="K7500" i="3"/>
  <c r="K7499" i="3"/>
  <c r="K7498" i="3"/>
  <c r="K7497" i="3"/>
  <c r="K7496" i="3"/>
  <c r="K7495" i="3"/>
  <c r="K7494" i="3"/>
  <c r="K7493" i="3"/>
  <c r="K7492" i="3"/>
  <c r="K7491" i="3"/>
  <c r="K7490" i="3"/>
  <c r="K7489" i="3"/>
  <c r="K7488" i="3"/>
  <c r="K7487" i="3"/>
  <c r="K7486" i="3"/>
  <c r="K7485" i="3"/>
  <c r="K7484" i="3"/>
  <c r="K7483" i="3"/>
  <c r="K7482" i="3"/>
  <c r="K7481" i="3"/>
  <c r="K7480" i="3"/>
  <c r="K7479" i="3"/>
  <c r="K7478" i="3"/>
  <c r="K7477" i="3"/>
  <c r="K7476" i="3"/>
  <c r="K7475" i="3"/>
  <c r="K7474" i="3"/>
  <c r="K7473" i="3"/>
  <c r="K7472" i="3"/>
  <c r="K7471" i="3"/>
  <c r="K7470" i="3"/>
  <c r="K7469" i="3"/>
  <c r="K7468" i="3"/>
  <c r="K7467" i="3"/>
  <c r="K7466" i="3"/>
  <c r="K7465" i="3"/>
  <c r="K7464" i="3"/>
  <c r="K7463" i="3"/>
  <c r="K7462" i="3"/>
  <c r="K7461" i="3"/>
  <c r="K7460" i="3"/>
  <c r="K7459" i="3"/>
  <c r="K7458" i="3"/>
  <c r="K7457" i="3"/>
  <c r="K7456" i="3"/>
  <c r="K7455" i="3"/>
  <c r="K7454" i="3"/>
  <c r="K7453" i="3"/>
  <c r="K7452" i="3"/>
  <c r="K7451" i="3"/>
  <c r="K7450" i="3"/>
  <c r="K7449" i="3"/>
  <c r="K7448" i="3"/>
  <c r="K7447" i="3"/>
  <c r="K7446" i="3"/>
  <c r="K7445" i="3"/>
  <c r="K7444" i="3"/>
  <c r="K7443" i="3"/>
  <c r="K7442" i="3"/>
  <c r="K7441" i="3"/>
  <c r="K7440" i="3"/>
  <c r="K7439" i="3"/>
  <c r="K7438" i="3"/>
  <c r="K7437" i="3"/>
  <c r="K7436" i="3"/>
  <c r="K7435" i="3"/>
  <c r="K7434" i="3"/>
  <c r="K7433" i="3"/>
  <c r="K7432" i="3"/>
  <c r="K7431" i="3"/>
  <c r="K7430" i="3"/>
  <c r="K7429" i="3"/>
  <c r="K7428" i="3"/>
  <c r="K7427" i="3"/>
  <c r="K7426" i="3"/>
  <c r="K7425" i="3"/>
  <c r="K7424" i="3"/>
  <c r="K7423" i="3"/>
  <c r="K7422" i="3"/>
  <c r="K7421" i="3"/>
  <c r="K7420" i="3"/>
  <c r="K7419" i="3"/>
  <c r="K7418" i="3"/>
  <c r="K7417" i="3"/>
  <c r="K7416" i="3"/>
  <c r="K7415" i="3"/>
  <c r="K7414" i="3"/>
  <c r="K7413" i="3"/>
  <c r="K7412" i="3"/>
  <c r="K7411" i="3"/>
  <c r="K7410" i="3"/>
  <c r="K7409" i="3"/>
  <c r="K7408" i="3"/>
  <c r="K7407" i="3"/>
  <c r="K7406" i="3"/>
  <c r="K7405" i="3"/>
  <c r="K7404" i="3"/>
  <c r="K7403" i="3"/>
  <c r="K7402" i="3"/>
  <c r="K7401" i="3"/>
  <c r="K7400" i="3"/>
  <c r="K7399" i="3"/>
  <c r="K7398" i="3"/>
  <c r="K7397" i="3"/>
  <c r="K7396" i="3"/>
  <c r="K7395" i="3"/>
  <c r="K7394" i="3"/>
  <c r="K7393" i="3"/>
  <c r="K7392" i="3"/>
  <c r="K7391" i="3"/>
  <c r="K7390" i="3"/>
  <c r="K7389" i="3"/>
  <c r="K7388" i="3"/>
  <c r="K7387" i="3"/>
  <c r="K7386" i="3"/>
  <c r="K7385" i="3"/>
  <c r="K7384" i="3"/>
  <c r="K7383" i="3"/>
  <c r="K7382" i="3"/>
  <c r="K7381" i="3"/>
  <c r="K7380" i="3"/>
  <c r="K7379" i="3"/>
  <c r="K7378" i="3"/>
  <c r="K7377" i="3"/>
  <c r="K7376" i="3"/>
  <c r="K7375" i="3"/>
  <c r="K7374" i="3"/>
  <c r="K7373" i="3"/>
  <c r="K7372" i="3"/>
  <c r="K7371" i="3"/>
  <c r="K7370" i="3"/>
  <c r="K7369" i="3"/>
  <c r="K7368" i="3"/>
  <c r="K7367" i="3"/>
  <c r="K7366" i="3"/>
  <c r="K7365" i="3"/>
  <c r="K7364" i="3"/>
  <c r="K7363" i="3"/>
  <c r="K7362" i="3"/>
  <c r="K7361" i="3"/>
  <c r="K7360" i="3"/>
  <c r="K7359" i="3"/>
  <c r="K7358" i="3"/>
  <c r="K7357" i="3"/>
  <c r="K7356" i="3"/>
  <c r="K7355" i="3"/>
  <c r="K7354" i="3"/>
  <c r="K7353" i="3"/>
  <c r="K7352" i="3"/>
  <c r="K7351" i="3"/>
  <c r="K7350" i="3"/>
  <c r="K7349" i="3"/>
  <c r="K7348" i="3"/>
  <c r="K7347" i="3"/>
  <c r="K7346" i="3"/>
  <c r="K7345" i="3"/>
  <c r="K7344" i="3"/>
  <c r="K7343" i="3"/>
  <c r="K7342" i="3"/>
  <c r="K7341" i="3"/>
  <c r="K7340" i="3"/>
  <c r="K7339" i="3"/>
  <c r="K7338" i="3"/>
  <c r="K7337" i="3"/>
  <c r="K7336" i="3"/>
  <c r="K7335" i="3"/>
  <c r="K7334" i="3"/>
  <c r="K7333" i="3"/>
  <c r="K7332" i="3"/>
  <c r="K7331" i="3"/>
  <c r="K7330" i="3"/>
  <c r="K7329" i="3"/>
  <c r="K7328" i="3"/>
  <c r="K7327" i="3"/>
  <c r="K7326" i="3"/>
  <c r="K7325" i="3"/>
  <c r="K7324" i="3"/>
  <c r="K7323" i="3"/>
  <c r="K7322" i="3"/>
  <c r="K7321" i="3"/>
  <c r="K7320" i="3"/>
  <c r="K7319" i="3"/>
  <c r="K7318" i="3"/>
  <c r="K7317" i="3"/>
  <c r="K7316" i="3"/>
  <c r="K7315" i="3"/>
  <c r="K7314" i="3"/>
  <c r="K7313" i="3"/>
  <c r="K7312" i="3"/>
  <c r="K7311" i="3"/>
  <c r="K7310" i="3"/>
  <c r="K7309" i="3"/>
  <c r="K7308" i="3"/>
  <c r="K7307" i="3"/>
  <c r="K7306" i="3"/>
  <c r="K7305" i="3"/>
  <c r="K7304" i="3"/>
  <c r="K7303" i="3"/>
  <c r="K7302" i="3"/>
  <c r="K7301" i="3"/>
  <c r="K7300" i="3"/>
  <c r="K7299" i="3"/>
  <c r="K7298" i="3"/>
  <c r="K7297" i="3"/>
  <c r="K7296" i="3"/>
  <c r="K7295" i="3"/>
  <c r="K7294" i="3"/>
  <c r="K7293" i="3"/>
  <c r="K7292" i="3"/>
  <c r="K7291" i="3"/>
  <c r="K7290" i="3"/>
  <c r="K7289" i="3"/>
  <c r="K7288" i="3"/>
  <c r="K7287" i="3"/>
  <c r="K7286" i="3"/>
  <c r="K7285" i="3"/>
  <c r="K7284" i="3"/>
  <c r="K7283" i="3"/>
  <c r="K7282" i="3"/>
  <c r="K7281" i="3"/>
  <c r="K7280" i="3"/>
  <c r="K7279" i="3"/>
  <c r="K7278" i="3"/>
  <c r="K7277" i="3"/>
  <c r="K7276" i="3"/>
  <c r="K7275" i="3"/>
  <c r="K7274" i="3"/>
  <c r="K7273" i="3"/>
  <c r="K7272" i="3"/>
  <c r="K7271" i="3"/>
  <c r="K7270" i="3"/>
  <c r="K7269" i="3"/>
  <c r="K7268" i="3"/>
  <c r="K7267" i="3"/>
  <c r="K7266" i="3"/>
  <c r="K7265" i="3"/>
  <c r="K7264" i="3"/>
  <c r="K7263" i="3"/>
  <c r="K7262" i="3"/>
  <c r="K7261" i="3"/>
  <c r="K7260" i="3"/>
  <c r="K7259" i="3"/>
  <c r="K7258" i="3"/>
  <c r="K7257" i="3"/>
  <c r="K7256" i="3"/>
  <c r="K7255" i="3"/>
  <c r="K7254" i="3"/>
  <c r="K7253" i="3"/>
  <c r="K7252" i="3"/>
  <c r="K7251" i="3"/>
  <c r="K7250" i="3"/>
  <c r="K7249" i="3"/>
  <c r="K7248" i="3"/>
  <c r="K7247" i="3"/>
  <c r="K7246" i="3"/>
  <c r="K7245" i="3"/>
  <c r="K7244" i="3"/>
  <c r="K7243" i="3"/>
  <c r="K7242" i="3"/>
  <c r="K7241" i="3"/>
  <c r="K7240" i="3"/>
  <c r="K7239" i="3"/>
  <c r="K7238" i="3"/>
  <c r="K7237" i="3"/>
  <c r="K7236" i="3"/>
  <c r="K7235" i="3"/>
  <c r="K7234" i="3"/>
  <c r="K7233" i="3"/>
  <c r="K7232" i="3"/>
  <c r="K7231" i="3"/>
  <c r="K7230" i="3"/>
  <c r="K7229" i="3"/>
  <c r="K7228" i="3"/>
  <c r="K7227" i="3"/>
  <c r="K7226" i="3"/>
  <c r="K7225" i="3"/>
  <c r="K7224" i="3"/>
  <c r="K7223" i="3"/>
  <c r="K7222" i="3"/>
  <c r="K7221" i="3"/>
  <c r="K7220" i="3"/>
  <c r="K7219" i="3"/>
  <c r="K7218" i="3"/>
  <c r="K7217" i="3"/>
  <c r="K7216" i="3"/>
  <c r="K7215" i="3"/>
  <c r="K7214" i="3"/>
  <c r="K7213" i="3"/>
  <c r="K7212" i="3"/>
  <c r="K7211" i="3"/>
  <c r="K7210" i="3"/>
  <c r="K7209" i="3"/>
  <c r="K7208" i="3"/>
  <c r="K7207" i="3"/>
  <c r="K7206" i="3"/>
  <c r="K7205" i="3"/>
  <c r="K7204" i="3"/>
  <c r="K7203" i="3"/>
  <c r="K7202" i="3"/>
  <c r="K7201" i="3"/>
  <c r="K7200" i="3"/>
  <c r="K7199" i="3"/>
  <c r="K7198" i="3"/>
  <c r="K7197" i="3"/>
  <c r="K7196" i="3"/>
  <c r="K7195" i="3"/>
  <c r="K7194" i="3"/>
  <c r="K7193" i="3"/>
  <c r="K7192" i="3"/>
  <c r="K7191" i="3"/>
  <c r="K7190" i="3"/>
  <c r="K7189" i="3"/>
  <c r="K7188" i="3"/>
  <c r="K7187" i="3"/>
  <c r="K7186" i="3"/>
  <c r="K7185" i="3"/>
  <c r="K7184" i="3"/>
  <c r="K7183" i="3"/>
  <c r="K7182" i="3"/>
  <c r="K7181" i="3"/>
  <c r="K7180" i="3"/>
  <c r="K7179" i="3"/>
  <c r="K7178" i="3"/>
  <c r="K7177" i="3"/>
  <c r="K7176" i="3"/>
  <c r="K7175" i="3"/>
  <c r="K7174" i="3"/>
  <c r="K7173" i="3"/>
  <c r="K7172" i="3"/>
  <c r="K7171" i="3"/>
  <c r="K7170" i="3"/>
  <c r="K7169" i="3"/>
  <c r="K7168" i="3"/>
  <c r="K7167" i="3"/>
  <c r="K7166" i="3"/>
  <c r="K7165" i="3"/>
  <c r="K7164" i="3"/>
  <c r="K7163" i="3"/>
  <c r="K7162" i="3"/>
  <c r="K7161" i="3"/>
  <c r="K7160" i="3"/>
  <c r="K7159" i="3"/>
  <c r="K7158" i="3"/>
  <c r="K7157" i="3"/>
  <c r="K7156" i="3"/>
  <c r="K7155" i="3"/>
  <c r="K7154" i="3"/>
  <c r="K7153" i="3"/>
  <c r="K7152" i="3"/>
  <c r="K7151" i="3"/>
  <c r="K7150" i="3"/>
  <c r="K7149" i="3"/>
  <c r="K7148" i="3"/>
  <c r="K7147" i="3"/>
  <c r="K7146" i="3"/>
  <c r="K7145" i="3"/>
  <c r="K7144" i="3"/>
  <c r="K7143" i="3"/>
  <c r="K7142" i="3"/>
  <c r="K7141" i="3"/>
  <c r="K7140" i="3"/>
  <c r="K7139" i="3"/>
  <c r="K7138" i="3"/>
  <c r="K7137" i="3"/>
  <c r="K7136" i="3"/>
  <c r="K7135" i="3"/>
  <c r="K7134" i="3"/>
  <c r="K7133" i="3"/>
  <c r="K7132" i="3"/>
  <c r="K7131" i="3"/>
  <c r="K7130" i="3"/>
  <c r="K7129" i="3"/>
  <c r="K7128" i="3"/>
  <c r="K7127" i="3"/>
  <c r="K7126" i="3"/>
  <c r="K7125" i="3"/>
  <c r="K7124" i="3"/>
  <c r="K7123" i="3"/>
  <c r="K7122" i="3"/>
  <c r="K7121" i="3"/>
  <c r="K7120" i="3"/>
  <c r="K7119" i="3"/>
  <c r="K7118" i="3"/>
  <c r="K7117" i="3"/>
  <c r="K7116" i="3"/>
  <c r="K7115" i="3"/>
  <c r="K7114" i="3"/>
  <c r="K7113" i="3"/>
  <c r="K7112" i="3"/>
  <c r="K7111" i="3"/>
  <c r="K7110" i="3"/>
  <c r="K7109" i="3"/>
  <c r="K7108" i="3"/>
  <c r="K7107" i="3"/>
  <c r="K7106" i="3"/>
  <c r="K7105" i="3"/>
  <c r="K7104" i="3"/>
  <c r="K7103" i="3"/>
  <c r="K7102" i="3"/>
  <c r="K7101" i="3"/>
  <c r="K7100" i="3"/>
  <c r="K7099" i="3"/>
  <c r="K7098" i="3"/>
  <c r="K7097" i="3"/>
  <c r="K7096" i="3"/>
  <c r="K7095" i="3"/>
  <c r="K7094" i="3"/>
  <c r="K7093" i="3"/>
  <c r="K7092" i="3"/>
  <c r="K7091" i="3"/>
  <c r="K7090" i="3"/>
  <c r="K7089" i="3"/>
  <c r="K7088" i="3"/>
  <c r="K7087" i="3"/>
  <c r="K7086" i="3"/>
  <c r="K7085" i="3"/>
  <c r="K7084" i="3"/>
  <c r="K7083" i="3"/>
  <c r="K7082" i="3"/>
  <c r="K7081" i="3"/>
  <c r="K7080" i="3"/>
  <c r="K7079" i="3"/>
  <c r="K7078" i="3"/>
  <c r="K7077" i="3"/>
  <c r="K7076" i="3"/>
  <c r="K7075" i="3"/>
  <c r="K7074" i="3"/>
  <c r="K7073" i="3"/>
  <c r="K7072" i="3"/>
  <c r="K7071" i="3"/>
  <c r="K7070" i="3"/>
  <c r="K7069" i="3"/>
  <c r="K7068" i="3"/>
  <c r="K7067" i="3"/>
  <c r="K7066" i="3"/>
  <c r="K7065" i="3"/>
  <c r="K7064" i="3"/>
  <c r="K7063" i="3"/>
  <c r="K7062" i="3"/>
  <c r="K7061" i="3"/>
  <c r="K7060" i="3"/>
  <c r="K7059" i="3"/>
  <c r="K7058" i="3"/>
  <c r="K7057" i="3"/>
  <c r="K7056" i="3"/>
  <c r="K7055" i="3"/>
  <c r="K7054" i="3"/>
  <c r="K7053" i="3"/>
  <c r="K7052" i="3"/>
  <c r="K7051" i="3"/>
  <c r="K7050" i="3"/>
  <c r="K7049" i="3"/>
  <c r="K7048" i="3"/>
  <c r="K7047" i="3"/>
  <c r="K7046" i="3"/>
  <c r="K7045" i="3"/>
  <c r="K7044" i="3"/>
  <c r="K7043" i="3"/>
  <c r="K7042" i="3"/>
  <c r="K7041" i="3"/>
  <c r="K7040" i="3"/>
  <c r="K7039" i="3"/>
  <c r="K7038" i="3"/>
  <c r="K7037" i="3"/>
  <c r="K7036" i="3"/>
  <c r="K7035" i="3"/>
  <c r="K7034" i="3"/>
  <c r="K7033" i="3"/>
  <c r="K7032" i="3"/>
  <c r="K7031" i="3"/>
  <c r="K7030" i="3"/>
  <c r="K7029" i="3"/>
  <c r="K7028" i="3"/>
  <c r="K7027" i="3"/>
  <c r="K7026" i="3"/>
  <c r="K7025" i="3"/>
  <c r="K7024" i="3"/>
  <c r="K7023" i="3"/>
  <c r="K7022" i="3"/>
  <c r="K7021" i="3"/>
  <c r="K7020" i="3"/>
  <c r="K7019" i="3"/>
  <c r="K7018" i="3"/>
  <c r="K7017" i="3"/>
  <c r="K7016" i="3"/>
  <c r="K7015" i="3"/>
  <c r="K7014" i="3"/>
  <c r="K7013" i="3"/>
  <c r="K7012" i="3"/>
  <c r="K7011" i="3"/>
  <c r="K7010" i="3"/>
  <c r="K7009" i="3"/>
  <c r="K7008" i="3"/>
  <c r="K7007" i="3"/>
  <c r="K7006" i="3"/>
  <c r="K7005" i="3"/>
  <c r="K7004" i="3"/>
  <c r="K7003" i="3"/>
  <c r="K7002" i="3"/>
  <c r="K7001" i="3"/>
  <c r="K7000" i="3"/>
  <c r="K6999" i="3"/>
  <c r="K6998" i="3"/>
  <c r="K6997" i="3"/>
  <c r="K6996" i="3"/>
  <c r="K6995" i="3"/>
  <c r="K6994" i="3"/>
  <c r="K6993" i="3"/>
  <c r="K6992" i="3"/>
  <c r="K6991" i="3"/>
  <c r="K6990" i="3"/>
  <c r="K6989" i="3"/>
  <c r="K6988" i="3"/>
  <c r="K6987" i="3"/>
  <c r="K6986" i="3"/>
  <c r="K6985" i="3"/>
  <c r="K6984" i="3"/>
  <c r="K6983" i="3"/>
  <c r="K6982" i="3"/>
  <c r="K6981" i="3"/>
  <c r="K6980" i="3"/>
  <c r="K6979" i="3"/>
  <c r="K6978" i="3"/>
  <c r="K6977" i="3"/>
  <c r="K6976" i="3"/>
  <c r="K6975" i="3"/>
  <c r="K6974" i="3"/>
  <c r="K6973" i="3"/>
  <c r="K6972" i="3"/>
  <c r="K6971" i="3"/>
  <c r="K6970" i="3"/>
  <c r="K6969" i="3"/>
  <c r="K6968" i="3"/>
  <c r="K6967" i="3"/>
  <c r="K6966" i="3"/>
  <c r="K6965" i="3"/>
  <c r="K6964" i="3"/>
  <c r="K6963" i="3"/>
  <c r="K6962" i="3"/>
  <c r="K6961" i="3"/>
  <c r="K6960" i="3"/>
  <c r="K6959" i="3"/>
  <c r="K6958" i="3"/>
  <c r="K6957" i="3"/>
  <c r="K6956" i="3"/>
  <c r="K6955" i="3"/>
  <c r="K6954" i="3"/>
  <c r="K6953" i="3"/>
  <c r="K6952" i="3"/>
  <c r="K6951" i="3"/>
  <c r="K6950" i="3"/>
  <c r="K6949" i="3"/>
  <c r="K6948" i="3"/>
  <c r="K6947" i="3"/>
  <c r="K6946" i="3"/>
  <c r="K6945" i="3"/>
  <c r="K6944" i="3"/>
  <c r="K6943" i="3"/>
  <c r="K6942" i="3"/>
  <c r="K6941" i="3"/>
  <c r="K6940" i="3"/>
  <c r="K6939" i="3"/>
  <c r="K6938" i="3"/>
  <c r="K6937" i="3"/>
  <c r="K6936" i="3"/>
  <c r="K6935" i="3"/>
  <c r="K6934" i="3"/>
  <c r="K6933" i="3"/>
  <c r="K6932" i="3"/>
  <c r="K6931" i="3"/>
  <c r="K6930" i="3"/>
  <c r="K6929" i="3"/>
  <c r="K6928" i="3"/>
  <c r="K6927" i="3"/>
  <c r="K6926" i="3"/>
  <c r="K6925" i="3"/>
  <c r="K6924" i="3"/>
  <c r="K6923" i="3"/>
  <c r="K6922" i="3"/>
  <c r="K6921" i="3"/>
  <c r="K6920" i="3"/>
  <c r="K6919" i="3"/>
  <c r="K6918" i="3"/>
  <c r="K6917" i="3"/>
  <c r="K6916" i="3"/>
  <c r="K6915" i="3"/>
  <c r="K6914" i="3"/>
  <c r="K6913" i="3"/>
  <c r="K6912" i="3"/>
  <c r="K6911" i="3"/>
  <c r="K6910" i="3"/>
  <c r="K6909" i="3"/>
  <c r="K6908" i="3"/>
  <c r="K6907" i="3"/>
  <c r="K6906" i="3"/>
  <c r="K6905" i="3"/>
  <c r="K6904" i="3"/>
  <c r="K6903" i="3"/>
  <c r="K6902" i="3"/>
  <c r="K6901" i="3"/>
  <c r="K6900" i="3"/>
  <c r="K6899" i="3"/>
  <c r="K6898" i="3"/>
  <c r="K6897" i="3"/>
  <c r="K6896" i="3"/>
  <c r="K6895" i="3"/>
  <c r="K6894" i="3"/>
  <c r="K6893" i="3"/>
  <c r="K6892" i="3"/>
  <c r="K6891" i="3"/>
  <c r="K6890" i="3"/>
  <c r="K6889" i="3"/>
  <c r="K6888" i="3"/>
  <c r="K6887" i="3"/>
  <c r="K6886" i="3"/>
  <c r="K6885" i="3"/>
  <c r="K6884" i="3"/>
  <c r="K6883" i="3"/>
  <c r="K6882" i="3"/>
  <c r="K6881" i="3"/>
  <c r="K6880" i="3"/>
  <c r="K6879" i="3"/>
  <c r="K6878" i="3"/>
  <c r="K6877" i="3"/>
  <c r="K6876" i="3"/>
  <c r="K6875" i="3"/>
  <c r="K6874" i="3"/>
  <c r="K6873" i="3"/>
  <c r="K6872" i="3"/>
  <c r="K6871" i="3"/>
  <c r="K6870" i="3"/>
  <c r="K6869" i="3"/>
  <c r="K6868" i="3"/>
  <c r="K6867" i="3"/>
  <c r="K6866" i="3"/>
  <c r="K6865" i="3"/>
  <c r="K6864" i="3"/>
  <c r="K6863" i="3"/>
  <c r="K6862" i="3"/>
  <c r="K6861" i="3"/>
  <c r="K6860" i="3"/>
  <c r="K6859" i="3"/>
  <c r="K6858" i="3"/>
  <c r="K6857" i="3"/>
  <c r="K6856" i="3"/>
  <c r="K6855" i="3"/>
  <c r="K6854" i="3"/>
  <c r="K6853" i="3"/>
  <c r="K6852" i="3"/>
  <c r="K6851" i="3"/>
  <c r="K6850" i="3"/>
  <c r="K6849" i="3"/>
  <c r="K6848" i="3"/>
  <c r="K6847" i="3"/>
  <c r="K6846" i="3"/>
  <c r="K6845" i="3"/>
  <c r="K6844" i="3"/>
  <c r="K6843" i="3"/>
  <c r="K6842" i="3"/>
  <c r="K6841" i="3"/>
  <c r="K6840" i="3"/>
  <c r="K6839" i="3"/>
  <c r="K6838" i="3"/>
  <c r="K6837" i="3"/>
  <c r="K6836" i="3"/>
  <c r="K6835" i="3"/>
  <c r="K6834" i="3"/>
  <c r="K6833" i="3"/>
  <c r="K6832" i="3"/>
  <c r="K6831" i="3"/>
  <c r="K6830" i="3"/>
  <c r="K6829" i="3"/>
  <c r="K6828" i="3"/>
  <c r="K6827" i="3"/>
  <c r="K6826" i="3"/>
  <c r="K6825" i="3"/>
  <c r="K6824" i="3"/>
  <c r="K6823" i="3"/>
  <c r="K6822" i="3"/>
  <c r="K6821" i="3"/>
  <c r="K6820" i="3"/>
  <c r="K6819" i="3"/>
  <c r="K6818" i="3"/>
  <c r="K6817" i="3"/>
  <c r="K6816" i="3"/>
  <c r="K6815" i="3"/>
  <c r="K6814" i="3"/>
  <c r="K6813" i="3"/>
  <c r="K6812" i="3"/>
  <c r="K6811" i="3"/>
  <c r="K6810" i="3"/>
  <c r="K6809" i="3"/>
  <c r="K6808" i="3"/>
  <c r="K6807" i="3"/>
  <c r="K6806" i="3"/>
  <c r="K6805" i="3"/>
  <c r="K6804" i="3"/>
  <c r="K6803" i="3"/>
  <c r="K6802" i="3"/>
  <c r="K6801" i="3"/>
  <c r="K6800" i="3"/>
  <c r="K6799" i="3"/>
  <c r="K6798" i="3"/>
  <c r="K6797" i="3"/>
  <c r="K6796" i="3"/>
  <c r="K6795" i="3"/>
  <c r="K6794" i="3"/>
  <c r="K6793" i="3"/>
  <c r="K6792" i="3"/>
  <c r="K6791" i="3"/>
  <c r="K6790" i="3"/>
  <c r="K6789" i="3"/>
  <c r="K6788" i="3"/>
  <c r="K6787" i="3"/>
  <c r="K6786" i="3"/>
  <c r="K6785" i="3"/>
  <c r="K6784" i="3"/>
  <c r="K6783" i="3"/>
  <c r="K6782" i="3"/>
  <c r="K6781" i="3"/>
  <c r="K6780" i="3"/>
  <c r="K6779" i="3"/>
  <c r="K6778" i="3"/>
  <c r="K6777" i="3"/>
  <c r="K6776" i="3"/>
  <c r="K6775" i="3"/>
  <c r="K6774" i="3"/>
  <c r="K6773" i="3"/>
  <c r="K6772" i="3"/>
  <c r="K6771" i="3"/>
  <c r="K6770" i="3"/>
  <c r="K6769" i="3"/>
  <c r="K6768" i="3"/>
  <c r="K6767" i="3"/>
  <c r="K6766" i="3"/>
  <c r="K6765" i="3"/>
  <c r="K6764" i="3"/>
  <c r="K6763" i="3"/>
  <c r="K6762" i="3"/>
  <c r="K6761" i="3"/>
  <c r="K6760" i="3"/>
  <c r="K6759" i="3"/>
  <c r="K6758" i="3"/>
  <c r="K6757" i="3"/>
  <c r="K6756" i="3"/>
  <c r="K6755" i="3"/>
  <c r="K6754" i="3"/>
  <c r="K6753" i="3"/>
  <c r="K6752" i="3"/>
  <c r="K6751" i="3"/>
  <c r="K6750" i="3"/>
  <c r="K6749" i="3"/>
  <c r="K6748" i="3"/>
  <c r="K6747" i="3"/>
  <c r="K6746" i="3"/>
  <c r="K6745" i="3"/>
  <c r="K6744" i="3"/>
  <c r="K6743" i="3"/>
  <c r="K6742" i="3"/>
  <c r="K6741" i="3"/>
  <c r="K6740" i="3"/>
  <c r="K6739" i="3"/>
  <c r="K6738" i="3"/>
  <c r="K6737" i="3"/>
  <c r="K6736" i="3"/>
  <c r="K6735" i="3"/>
  <c r="K6734" i="3"/>
  <c r="K6733" i="3"/>
  <c r="K6732" i="3"/>
  <c r="K6731" i="3"/>
  <c r="K6730" i="3"/>
  <c r="K6729" i="3"/>
  <c r="K6728" i="3"/>
  <c r="K6727" i="3"/>
  <c r="K6726" i="3"/>
  <c r="K6725" i="3"/>
  <c r="K6724" i="3"/>
  <c r="K6723" i="3"/>
  <c r="K6722" i="3"/>
  <c r="K6721" i="3"/>
  <c r="K6720" i="3"/>
  <c r="K6719" i="3"/>
  <c r="K6718" i="3"/>
  <c r="K6717" i="3"/>
  <c r="K6716" i="3"/>
  <c r="K6715" i="3"/>
  <c r="K6714" i="3"/>
  <c r="K6713" i="3"/>
  <c r="K6712" i="3"/>
  <c r="K6711" i="3"/>
  <c r="K6710" i="3"/>
  <c r="K6709" i="3"/>
  <c r="K6708" i="3"/>
  <c r="K6707" i="3"/>
  <c r="K6706" i="3"/>
  <c r="K6705" i="3"/>
  <c r="K6704" i="3"/>
  <c r="K6703" i="3"/>
  <c r="K6702" i="3"/>
  <c r="K6701" i="3"/>
  <c r="K6700" i="3"/>
  <c r="K6699" i="3"/>
  <c r="K6698" i="3"/>
  <c r="K6697" i="3"/>
  <c r="K6696" i="3"/>
  <c r="K6695" i="3"/>
  <c r="K6694" i="3"/>
  <c r="K6693" i="3"/>
  <c r="K6692" i="3"/>
  <c r="K6691" i="3"/>
  <c r="K6690" i="3"/>
  <c r="K6689" i="3"/>
  <c r="K6688" i="3"/>
  <c r="K6687" i="3"/>
  <c r="K6686" i="3"/>
  <c r="K6685" i="3"/>
  <c r="K6684" i="3"/>
  <c r="K6683" i="3"/>
  <c r="K6682" i="3"/>
  <c r="K6681" i="3"/>
  <c r="K6680" i="3"/>
  <c r="K6679" i="3"/>
  <c r="K6678" i="3"/>
  <c r="K6677" i="3"/>
  <c r="K6676" i="3"/>
  <c r="K6675" i="3"/>
  <c r="K6674" i="3"/>
  <c r="K6673" i="3"/>
  <c r="K6672" i="3"/>
  <c r="K6671" i="3"/>
  <c r="K6670" i="3"/>
  <c r="K6669" i="3"/>
  <c r="K6668" i="3"/>
  <c r="K6667" i="3"/>
  <c r="K6666" i="3"/>
  <c r="K6665" i="3"/>
  <c r="K6664" i="3"/>
  <c r="K6663" i="3"/>
  <c r="K6662" i="3"/>
  <c r="K6661" i="3"/>
  <c r="K6660" i="3"/>
  <c r="K6659" i="3"/>
  <c r="K6658" i="3"/>
  <c r="K6657" i="3"/>
  <c r="K6656" i="3"/>
  <c r="K6655" i="3"/>
  <c r="K6654" i="3"/>
  <c r="K6653" i="3"/>
  <c r="K6652" i="3"/>
  <c r="K6651" i="3"/>
  <c r="K6650" i="3"/>
  <c r="K6649" i="3"/>
  <c r="K6648" i="3"/>
  <c r="K6647" i="3"/>
  <c r="K6646" i="3"/>
  <c r="K6645" i="3"/>
  <c r="K6644" i="3"/>
  <c r="K6643" i="3"/>
  <c r="K6642" i="3"/>
  <c r="K6641" i="3"/>
  <c r="K6640" i="3"/>
  <c r="K6639" i="3"/>
  <c r="K6638" i="3"/>
  <c r="K6637" i="3"/>
  <c r="K6636" i="3"/>
  <c r="K6635" i="3"/>
  <c r="K6634" i="3"/>
  <c r="K6633" i="3"/>
  <c r="K6632" i="3"/>
  <c r="K6631" i="3"/>
  <c r="K6630" i="3"/>
  <c r="K6629" i="3"/>
  <c r="K6628" i="3"/>
  <c r="K6627" i="3"/>
  <c r="K6626" i="3"/>
  <c r="K6625" i="3"/>
  <c r="K6624" i="3"/>
  <c r="K6623" i="3"/>
  <c r="K6622" i="3"/>
  <c r="K6621" i="3"/>
  <c r="K6620" i="3"/>
  <c r="K6619" i="3"/>
  <c r="K6618" i="3"/>
  <c r="K6617" i="3"/>
  <c r="K6616" i="3"/>
  <c r="K6615" i="3"/>
  <c r="K6614" i="3"/>
  <c r="K6613" i="3"/>
  <c r="K6612" i="3"/>
  <c r="K6611" i="3"/>
  <c r="K6610" i="3"/>
  <c r="K6609" i="3"/>
  <c r="K6608" i="3"/>
  <c r="K6607" i="3"/>
  <c r="K6606" i="3"/>
  <c r="K6605" i="3"/>
  <c r="K6604" i="3"/>
  <c r="K6603" i="3"/>
  <c r="K6602" i="3"/>
  <c r="K6601" i="3"/>
  <c r="K6600" i="3"/>
  <c r="K6599" i="3"/>
  <c r="K6598" i="3"/>
  <c r="K6597" i="3"/>
  <c r="K6596" i="3"/>
  <c r="K6595" i="3"/>
  <c r="K6594" i="3"/>
  <c r="K6593" i="3"/>
  <c r="K6592" i="3"/>
  <c r="K6591" i="3"/>
  <c r="K6590" i="3"/>
  <c r="K6589" i="3"/>
  <c r="K6588" i="3"/>
  <c r="K6587" i="3"/>
  <c r="K6586" i="3"/>
  <c r="K6585" i="3"/>
  <c r="K6584" i="3"/>
  <c r="K6583" i="3"/>
  <c r="K6582" i="3"/>
  <c r="K6581" i="3"/>
  <c r="K6580" i="3"/>
  <c r="K6579" i="3"/>
  <c r="K6578" i="3"/>
  <c r="K6577" i="3"/>
  <c r="K6576" i="3"/>
  <c r="K6575" i="3"/>
  <c r="K6574" i="3"/>
  <c r="K6573" i="3"/>
  <c r="K6572" i="3"/>
  <c r="K6571" i="3"/>
  <c r="K6570" i="3"/>
  <c r="K6569" i="3"/>
  <c r="K6568" i="3"/>
  <c r="K6567" i="3"/>
  <c r="K6566" i="3"/>
  <c r="K6565" i="3"/>
  <c r="K6564" i="3"/>
  <c r="K6563" i="3"/>
  <c r="K6562" i="3"/>
  <c r="K6561" i="3"/>
  <c r="K6560" i="3"/>
  <c r="K6559" i="3"/>
  <c r="K6558" i="3"/>
  <c r="K6557" i="3"/>
  <c r="K6556" i="3"/>
  <c r="K6555" i="3"/>
  <c r="K6554" i="3"/>
  <c r="K6553" i="3"/>
  <c r="K6552" i="3"/>
  <c r="K6551" i="3"/>
  <c r="K6550" i="3"/>
  <c r="K6549" i="3"/>
  <c r="K6548" i="3"/>
  <c r="K6547" i="3"/>
  <c r="K6546" i="3"/>
  <c r="K6545" i="3"/>
  <c r="K6544" i="3"/>
  <c r="K6543" i="3"/>
  <c r="K6542" i="3"/>
  <c r="K6541" i="3"/>
  <c r="K6540" i="3"/>
  <c r="K6539" i="3"/>
  <c r="K6538" i="3"/>
  <c r="K6537" i="3"/>
  <c r="K6536" i="3"/>
  <c r="K6535" i="3"/>
  <c r="K6534" i="3"/>
  <c r="K6533" i="3"/>
  <c r="K6532" i="3"/>
  <c r="K6531" i="3"/>
  <c r="K6530" i="3"/>
  <c r="K6529" i="3"/>
  <c r="K6528" i="3"/>
  <c r="K6527" i="3"/>
  <c r="K6526" i="3"/>
  <c r="K6525" i="3"/>
  <c r="K6524" i="3"/>
  <c r="K6523" i="3"/>
  <c r="K6522" i="3"/>
  <c r="K6521" i="3"/>
  <c r="K6520" i="3"/>
  <c r="K6519" i="3"/>
  <c r="K6518" i="3"/>
  <c r="K6517" i="3"/>
  <c r="K6516" i="3"/>
  <c r="K6515" i="3"/>
  <c r="K6514" i="3"/>
  <c r="K6513" i="3"/>
  <c r="K6512" i="3"/>
  <c r="K6511" i="3"/>
  <c r="K6510" i="3"/>
  <c r="K6509" i="3"/>
  <c r="K6508" i="3"/>
  <c r="K6507" i="3"/>
  <c r="K6506" i="3"/>
  <c r="K6505" i="3"/>
  <c r="K6504" i="3"/>
  <c r="K6503" i="3"/>
  <c r="K6502" i="3"/>
  <c r="K6501" i="3"/>
  <c r="K6500" i="3"/>
  <c r="K6499" i="3"/>
  <c r="K6498" i="3"/>
  <c r="K6497" i="3"/>
  <c r="K6496" i="3"/>
  <c r="K6495" i="3"/>
  <c r="K6494" i="3"/>
  <c r="K6493" i="3"/>
  <c r="K6492" i="3"/>
  <c r="K6491" i="3"/>
  <c r="K6490" i="3"/>
  <c r="K6489" i="3"/>
  <c r="K6488" i="3"/>
  <c r="K6487" i="3"/>
  <c r="K6486" i="3"/>
  <c r="K6485" i="3"/>
  <c r="K6484" i="3"/>
  <c r="K6483" i="3"/>
  <c r="K6482" i="3"/>
  <c r="K6481" i="3"/>
  <c r="K6480" i="3"/>
  <c r="K6479" i="3"/>
  <c r="K6478" i="3"/>
  <c r="K6477" i="3"/>
  <c r="K6476" i="3"/>
  <c r="K6475" i="3"/>
  <c r="K6474" i="3"/>
  <c r="K6473" i="3"/>
  <c r="K6472" i="3"/>
  <c r="K6471" i="3"/>
  <c r="K6470" i="3"/>
  <c r="K6469" i="3"/>
  <c r="K6468" i="3"/>
  <c r="K6467" i="3"/>
  <c r="K6466" i="3"/>
  <c r="K6465" i="3"/>
  <c r="K6464" i="3"/>
  <c r="K6463" i="3"/>
  <c r="K6462" i="3"/>
  <c r="K6461" i="3"/>
  <c r="K6460" i="3"/>
  <c r="K6459" i="3"/>
  <c r="K6458" i="3"/>
  <c r="K6457" i="3"/>
  <c r="K6456" i="3"/>
  <c r="K6455" i="3"/>
  <c r="K6454" i="3"/>
  <c r="K6453" i="3"/>
  <c r="K6452" i="3"/>
  <c r="K6451" i="3"/>
  <c r="K6450" i="3"/>
  <c r="K6449" i="3"/>
  <c r="K6448" i="3"/>
  <c r="K6447" i="3"/>
  <c r="K6446" i="3"/>
  <c r="K6445" i="3"/>
  <c r="K6444" i="3"/>
  <c r="K6443" i="3"/>
  <c r="K6442" i="3"/>
  <c r="K6441" i="3"/>
  <c r="K6440" i="3"/>
  <c r="K6439" i="3"/>
  <c r="K6438" i="3"/>
  <c r="K6437" i="3"/>
  <c r="K6436" i="3"/>
  <c r="K6435" i="3"/>
  <c r="K6434" i="3"/>
  <c r="K6433" i="3"/>
  <c r="K6432" i="3"/>
  <c r="K6431" i="3"/>
  <c r="K6430" i="3"/>
  <c r="K6429" i="3"/>
  <c r="K6428" i="3"/>
  <c r="K6427" i="3"/>
  <c r="K6426" i="3"/>
  <c r="K6425" i="3"/>
  <c r="K6424" i="3"/>
  <c r="K6423" i="3"/>
  <c r="K6422" i="3"/>
  <c r="K6421" i="3"/>
  <c r="K6420" i="3"/>
  <c r="K6419" i="3"/>
  <c r="K6418" i="3"/>
  <c r="K6417" i="3"/>
  <c r="K6416" i="3"/>
  <c r="K6415" i="3"/>
  <c r="K6414" i="3"/>
  <c r="K6413" i="3"/>
  <c r="K6412" i="3"/>
  <c r="K6411" i="3"/>
  <c r="K6410" i="3"/>
  <c r="K6409" i="3"/>
  <c r="K6408" i="3"/>
  <c r="K6407" i="3"/>
  <c r="K6406" i="3"/>
  <c r="K6405" i="3"/>
  <c r="K6404" i="3"/>
  <c r="K6403" i="3"/>
  <c r="K6402" i="3"/>
  <c r="K6401" i="3"/>
  <c r="K6400" i="3"/>
  <c r="K6399" i="3"/>
  <c r="K6398" i="3"/>
  <c r="K6397" i="3"/>
  <c r="K6396" i="3"/>
  <c r="K6395" i="3"/>
  <c r="K6394" i="3"/>
  <c r="K6393" i="3"/>
  <c r="K6392" i="3"/>
  <c r="K6391" i="3"/>
  <c r="K6390" i="3"/>
  <c r="K6389" i="3"/>
  <c r="K6388" i="3"/>
  <c r="K6387" i="3"/>
  <c r="K6386" i="3"/>
  <c r="K6385" i="3"/>
  <c r="K6384" i="3"/>
  <c r="K6383" i="3"/>
  <c r="K6382" i="3"/>
  <c r="K6381" i="3"/>
  <c r="K6380" i="3"/>
  <c r="K6379" i="3"/>
  <c r="K6378" i="3"/>
  <c r="K6377" i="3"/>
  <c r="K6376" i="3"/>
  <c r="K6375" i="3"/>
  <c r="K6374" i="3"/>
  <c r="K6373" i="3"/>
  <c r="K6372" i="3"/>
  <c r="K6371" i="3"/>
  <c r="K6370" i="3"/>
  <c r="K6369" i="3"/>
  <c r="K6368" i="3"/>
  <c r="K6367" i="3"/>
  <c r="K6366" i="3"/>
  <c r="K6365" i="3"/>
  <c r="K6364" i="3"/>
  <c r="K6363" i="3"/>
  <c r="K6362" i="3"/>
  <c r="K6361" i="3"/>
  <c r="K6360" i="3"/>
  <c r="K6359" i="3"/>
  <c r="K6358" i="3"/>
  <c r="K6357" i="3"/>
  <c r="K6356" i="3"/>
  <c r="K6355" i="3"/>
  <c r="K6354" i="3"/>
  <c r="K6353" i="3"/>
  <c r="K6352" i="3"/>
  <c r="K6351" i="3"/>
  <c r="K6350" i="3"/>
  <c r="K6349" i="3"/>
  <c r="K6348" i="3"/>
  <c r="K6347" i="3"/>
  <c r="K6346" i="3"/>
  <c r="K6345" i="3"/>
  <c r="K6344" i="3"/>
  <c r="K6343" i="3"/>
  <c r="K6342" i="3"/>
  <c r="K6341" i="3"/>
  <c r="K6340" i="3"/>
  <c r="K6339" i="3"/>
  <c r="K6338" i="3"/>
  <c r="K6337" i="3"/>
  <c r="K6336" i="3"/>
  <c r="K6335" i="3"/>
  <c r="K6334" i="3"/>
  <c r="K6333" i="3"/>
  <c r="K6332" i="3"/>
  <c r="K6331" i="3"/>
  <c r="K6330" i="3"/>
  <c r="K6329" i="3"/>
  <c r="K6328" i="3"/>
  <c r="K6327" i="3"/>
  <c r="K6326" i="3"/>
  <c r="K6325" i="3"/>
  <c r="K6324" i="3"/>
  <c r="K6323" i="3"/>
  <c r="K6322" i="3"/>
  <c r="K6321" i="3"/>
  <c r="K6320" i="3"/>
  <c r="K6319" i="3"/>
  <c r="K6318" i="3"/>
  <c r="K6317" i="3"/>
  <c r="K6316" i="3"/>
  <c r="K6315" i="3"/>
  <c r="K6314" i="3"/>
  <c r="K6313" i="3"/>
  <c r="K6312" i="3"/>
  <c r="K6311" i="3"/>
  <c r="K6310" i="3"/>
  <c r="K6309" i="3"/>
  <c r="K6308" i="3"/>
  <c r="K6307" i="3"/>
  <c r="K6306" i="3"/>
  <c r="K6305" i="3"/>
  <c r="K6304" i="3"/>
  <c r="K6303" i="3"/>
  <c r="K6302" i="3"/>
  <c r="K6301" i="3"/>
  <c r="K6300" i="3"/>
  <c r="K6299" i="3"/>
  <c r="K6298" i="3"/>
  <c r="K6297" i="3"/>
  <c r="K6296" i="3"/>
  <c r="K6295" i="3"/>
  <c r="K6294" i="3"/>
  <c r="K6293" i="3"/>
  <c r="K6292" i="3"/>
  <c r="K6291" i="3"/>
  <c r="K6290" i="3"/>
  <c r="K6289" i="3"/>
  <c r="K6288" i="3"/>
  <c r="K6287" i="3"/>
  <c r="K6286" i="3"/>
  <c r="K6285" i="3"/>
  <c r="K6284" i="3"/>
  <c r="K6283" i="3"/>
  <c r="K6282" i="3"/>
  <c r="K6281" i="3"/>
  <c r="K6280" i="3"/>
  <c r="K6279" i="3"/>
  <c r="K6278" i="3"/>
  <c r="K6277" i="3"/>
  <c r="K6276" i="3"/>
  <c r="K6275" i="3"/>
  <c r="K6274" i="3"/>
  <c r="K6273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3" i="3"/>
  <c r="K6232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5" i="3"/>
  <c r="K6204" i="3"/>
  <c r="K6203" i="3"/>
  <c r="K6202" i="3"/>
  <c r="K6201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6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30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3" i="3"/>
  <c r="K5992" i="3"/>
  <c r="K5991" i="3"/>
  <c r="K5990" i="3"/>
  <c r="K5989" i="3"/>
  <c r="K5988" i="3"/>
  <c r="K5987" i="3"/>
  <c r="K5986" i="3"/>
  <c r="K5985" i="3"/>
  <c r="K5984" i="3"/>
  <c r="K5983" i="3"/>
  <c r="K5982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4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905" i="3"/>
  <c r="K5904" i="3"/>
  <c r="K5903" i="3"/>
  <c r="K5902" i="3"/>
  <c r="K5901" i="3"/>
  <c r="K5900" i="3"/>
  <c r="K5899" i="3"/>
  <c r="K5898" i="3"/>
  <c r="K5897" i="3"/>
  <c r="K5896" i="3"/>
  <c r="K5895" i="3"/>
  <c r="K5894" i="3"/>
  <c r="K5893" i="3"/>
  <c r="K5892" i="3"/>
  <c r="K5891" i="3"/>
  <c r="K5890" i="3"/>
  <c r="K5889" i="3"/>
  <c r="K5888" i="3"/>
  <c r="K5887" i="3"/>
  <c r="K5886" i="3"/>
  <c r="K5885" i="3"/>
  <c r="K5884" i="3"/>
  <c r="K5883" i="3"/>
  <c r="K5882" i="3"/>
  <c r="K5881" i="3"/>
  <c r="K5880" i="3"/>
  <c r="K5879" i="3"/>
  <c r="K5878" i="3"/>
  <c r="K5877" i="3"/>
  <c r="K5876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7" i="3"/>
  <c r="K5826" i="3"/>
  <c r="K5825" i="3"/>
  <c r="K5824" i="3"/>
  <c r="K5823" i="3"/>
  <c r="K5822" i="3"/>
  <c r="K5821" i="3"/>
  <c r="K5820" i="3"/>
  <c r="K5819" i="3"/>
  <c r="K5818" i="3"/>
  <c r="K5817" i="3"/>
  <c r="K5816" i="3"/>
  <c r="K5815" i="3"/>
  <c r="K5814" i="3"/>
  <c r="K5813" i="3"/>
  <c r="K5812" i="3"/>
  <c r="K5811" i="3"/>
  <c r="K5810" i="3"/>
  <c r="K5809" i="3"/>
  <c r="K5808" i="3"/>
  <c r="K5807" i="3"/>
  <c r="K5806" i="3"/>
  <c r="K5805" i="3"/>
  <c r="K5804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80" i="3"/>
  <c r="K5779" i="3"/>
  <c r="K5778" i="3"/>
  <c r="K5777" i="3"/>
  <c r="K5776" i="3"/>
  <c r="K5775" i="3"/>
  <c r="K5774" i="3"/>
  <c r="K5773" i="3"/>
  <c r="K5772" i="3"/>
  <c r="K5771" i="3"/>
  <c r="K5770" i="3"/>
  <c r="K5769" i="3"/>
  <c r="K5768" i="3"/>
  <c r="K5767" i="3"/>
  <c r="K5766" i="3"/>
  <c r="K5765" i="3"/>
  <c r="K5764" i="3"/>
  <c r="K5763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3" i="3"/>
  <c r="K5722" i="3"/>
  <c r="K5721" i="3"/>
  <c r="K5720" i="3"/>
  <c r="K5719" i="3"/>
  <c r="K5718" i="3"/>
  <c r="K5717" i="3"/>
  <c r="K5716" i="3"/>
  <c r="K5715" i="3"/>
  <c r="K5714" i="3"/>
  <c r="K5713" i="3"/>
  <c r="K5712" i="3"/>
  <c r="K5711" i="3"/>
  <c r="K5710" i="3"/>
  <c r="K5709" i="3"/>
  <c r="K5708" i="3"/>
  <c r="K5707" i="3"/>
  <c r="K5706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5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8" i="3"/>
  <c r="K5657" i="3"/>
  <c r="K5656" i="3"/>
  <c r="K5655" i="3"/>
  <c r="K5654" i="3"/>
  <c r="K5653" i="3"/>
  <c r="K5652" i="3"/>
  <c r="K5651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31" i="3"/>
  <c r="K5630" i="3"/>
  <c r="K5629" i="3"/>
  <c r="K5628" i="3"/>
  <c r="K5627" i="3"/>
  <c r="K5626" i="3"/>
  <c r="K5625" i="3"/>
  <c r="K5624" i="3"/>
  <c r="K5623" i="3"/>
  <c r="K5622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90" i="3"/>
  <c r="K5589" i="3"/>
  <c r="K5588" i="3"/>
  <c r="K5587" i="3"/>
  <c r="K5586" i="3"/>
  <c r="K5585" i="3"/>
  <c r="K5584" i="3"/>
  <c r="K5583" i="3"/>
  <c r="K5582" i="3"/>
  <c r="K5581" i="3"/>
  <c r="K5580" i="3"/>
  <c r="K5579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58" i="3"/>
  <c r="K5457" i="3"/>
  <c r="K5456" i="3"/>
  <c r="K5455" i="3"/>
  <c r="K5454" i="3"/>
  <c r="K5453" i="3"/>
  <c r="K5452" i="3"/>
  <c r="K5451" i="3"/>
  <c r="K5450" i="3"/>
  <c r="K5449" i="3"/>
  <c r="K5448" i="3"/>
  <c r="K5447" i="3"/>
  <c r="K5446" i="3"/>
  <c r="K5445" i="3"/>
  <c r="K5444" i="3"/>
  <c r="K5443" i="3"/>
  <c r="K5442" i="3"/>
  <c r="K5441" i="3"/>
  <c r="K5440" i="3"/>
  <c r="K5439" i="3"/>
  <c r="K5438" i="3"/>
  <c r="K5437" i="3"/>
  <c r="K5436" i="3"/>
  <c r="K5435" i="3"/>
  <c r="K5434" i="3"/>
  <c r="K5433" i="3"/>
  <c r="K5432" i="3"/>
  <c r="K5431" i="3"/>
  <c r="K5430" i="3"/>
  <c r="K542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13" i="3"/>
  <c r="K5412" i="3"/>
  <c r="K5411" i="3"/>
  <c r="K5410" i="3"/>
  <c r="K5409" i="3"/>
  <c r="K5408" i="3"/>
  <c r="K5407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5" i="3"/>
  <c r="K5374" i="3"/>
  <c r="K5373" i="3"/>
  <c r="K5372" i="3"/>
  <c r="K5371" i="3"/>
  <c r="K5370" i="3"/>
  <c r="K5369" i="3"/>
  <c r="K5368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6" i="3"/>
  <c r="K5325" i="3"/>
  <c r="K5324" i="3"/>
  <c r="K5323" i="3"/>
  <c r="K5322" i="3"/>
  <c r="K5321" i="3"/>
  <c r="K5320" i="3"/>
  <c r="K5319" i="3"/>
  <c r="K5318" i="3"/>
  <c r="K5317" i="3"/>
  <c r="K5316" i="3"/>
  <c r="K5315" i="3"/>
  <c r="K5314" i="3"/>
  <c r="K5313" i="3"/>
  <c r="K5312" i="3"/>
  <c r="K5311" i="3"/>
  <c r="K5310" i="3"/>
  <c r="K5309" i="3"/>
  <c r="K5308" i="3"/>
  <c r="K5307" i="3"/>
  <c r="K5306" i="3"/>
  <c r="K5305" i="3"/>
  <c r="K5304" i="3"/>
  <c r="K5303" i="3"/>
  <c r="K5302" i="3"/>
  <c r="K5301" i="3"/>
  <c r="K5300" i="3"/>
  <c r="K5299" i="3"/>
  <c r="K5298" i="3"/>
  <c r="K5297" i="3"/>
  <c r="K5296" i="3"/>
  <c r="K5295" i="3"/>
  <c r="K5294" i="3"/>
  <c r="K5293" i="3"/>
  <c r="K5292" i="3"/>
  <c r="K5291" i="3"/>
  <c r="K5290" i="3"/>
  <c r="K5289" i="3"/>
  <c r="K5288" i="3"/>
  <c r="K5287" i="3"/>
  <c r="K5286" i="3"/>
  <c r="K5285" i="3"/>
  <c r="K5284" i="3"/>
  <c r="K5283" i="3"/>
  <c r="K5282" i="3"/>
  <c r="K5281" i="3"/>
  <c r="K5280" i="3"/>
  <c r="K5279" i="3"/>
  <c r="K5278" i="3"/>
  <c r="K5277" i="3"/>
  <c r="K5276" i="3"/>
  <c r="K5275" i="3"/>
  <c r="K5274" i="3"/>
  <c r="K5273" i="3"/>
  <c r="K5272" i="3"/>
  <c r="K5271" i="3"/>
  <c r="K5270" i="3"/>
  <c r="K5269" i="3"/>
  <c r="K5268" i="3"/>
  <c r="K5267" i="3"/>
  <c r="K5266" i="3"/>
  <c r="K5265" i="3"/>
  <c r="K5264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7" i="3"/>
  <c r="K5246" i="3"/>
  <c r="K5245" i="3"/>
  <c r="K5244" i="3"/>
  <c r="K5243" i="3"/>
  <c r="K5242" i="3"/>
  <c r="K5241" i="3"/>
  <c r="K5240" i="3"/>
  <c r="K5239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200" i="3"/>
  <c r="K5199" i="3"/>
  <c r="K5198" i="3"/>
  <c r="K5197" i="3"/>
  <c r="K5196" i="3"/>
  <c r="K5195" i="3"/>
  <c r="K5194" i="3"/>
  <c r="K5193" i="3"/>
  <c r="K5192" i="3"/>
  <c r="K5191" i="3"/>
  <c r="K5190" i="3"/>
  <c r="K5189" i="3"/>
  <c r="K5188" i="3"/>
  <c r="K5187" i="3"/>
  <c r="K5186" i="3"/>
  <c r="K5185" i="3"/>
  <c r="K5184" i="3"/>
  <c r="K5183" i="3"/>
  <c r="K5182" i="3"/>
  <c r="K5181" i="3"/>
  <c r="K5180" i="3"/>
  <c r="K5179" i="3"/>
  <c r="K5178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5" i="3"/>
  <c r="K5164" i="3"/>
  <c r="K5163" i="3"/>
  <c r="K5162" i="3"/>
  <c r="K5161" i="3"/>
  <c r="K5160" i="3"/>
  <c r="K5159" i="3"/>
  <c r="K5158" i="3"/>
  <c r="K5157" i="3"/>
  <c r="K5156" i="3"/>
  <c r="K5155" i="3"/>
  <c r="K5154" i="3"/>
  <c r="K5153" i="3"/>
  <c r="K5152" i="3"/>
  <c r="K5151" i="3"/>
  <c r="K5150" i="3"/>
  <c r="K5149" i="3"/>
  <c r="K5148" i="3"/>
  <c r="K5147" i="3"/>
  <c r="K5146" i="3"/>
  <c r="K5145" i="3"/>
  <c r="K5144" i="3"/>
  <c r="K5143" i="3"/>
  <c r="K5142" i="3"/>
  <c r="K5141" i="3"/>
  <c r="K5140" i="3"/>
  <c r="K5139" i="3"/>
  <c r="K5138" i="3"/>
  <c r="K5137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6" i="3"/>
  <c r="K5025" i="3"/>
  <c r="K5024" i="3"/>
  <c r="K5023" i="3"/>
  <c r="K5022" i="3"/>
  <c r="K5021" i="3"/>
  <c r="K5020" i="3"/>
  <c r="K5019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4" i="3"/>
  <c r="K4963" i="3"/>
  <c r="K4962" i="3"/>
  <c r="K4961" i="3"/>
  <c r="K4960" i="3"/>
  <c r="K4959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4" i="3"/>
  <c r="K4943" i="3"/>
  <c r="K4942" i="3"/>
  <c r="K4941" i="3"/>
  <c r="K4940" i="3"/>
  <c r="K4939" i="3"/>
  <c r="K4938" i="3"/>
  <c r="K4937" i="3"/>
  <c r="K4936" i="3"/>
  <c r="K4935" i="3"/>
  <c r="K4934" i="3"/>
  <c r="K4933" i="3"/>
  <c r="K4932" i="3"/>
  <c r="K4931" i="3"/>
  <c r="K4930" i="3"/>
  <c r="K4929" i="3"/>
  <c r="K4928" i="3"/>
  <c r="K4927" i="3"/>
  <c r="K4926" i="3"/>
  <c r="K4925" i="3"/>
  <c r="K4924" i="3"/>
  <c r="K4923" i="3"/>
  <c r="K4922" i="3"/>
  <c r="K4921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3" i="3"/>
  <c r="K4872" i="3"/>
  <c r="K4871" i="3"/>
  <c r="K4870" i="3"/>
  <c r="K4869" i="3"/>
  <c r="K4868" i="3"/>
  <c r="K4867" i="3"/>
  <c r="K4866" i="3"/>
  <c r="K4865" i="3"/>
  <c r="K4864" i="3"/>
  <c r="K4863" i="3"/>
  <c r="K4862" i="3"/>
  <c r="K4861" i="3"/>
  <c r="K4860" i="3"/>
  <c r="K4859" i="3"/>
  <c r="K4858" i="3"/>
  <c r="K4857" i="3"/>
  <c r="K4856" i="3"/>
  <c r="K4855" i="3"/>
  <c r="K4854" i="3"/>
  <c r="K4853" i="3"/>
  <c r="K4852" i="3"/>
  <c r="K4851" i="3"/>
  <c r="K4850" i="3"/>
  <c r="K4849" i="3"/>
  <c r="K4848" i="3"/>
  <c r="K4847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20" i="3"/>
  <c r="K4819" i="3"/>
  <c r="K4818" i="3"/>
  <c r="K4817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4" i="3"/>
  <c r="K4803" i="3"/>
  <c r="K4802" i="3"/>
  <c r="K4801" i="3"/>
  <c r="K4800" i="3"/>
  <c r="K4799" i="3"/>
  <c r="K4798" i="3"/>
  <c r="K4797" i="3"/>
  <c r="K4796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3" i="3"/>
  <c r="K4762" i="3"/>
  <c r="K4761" i="3"/>
  <c r="K4760" i="3"/>
  <c r="K4759" i="3"/>
  <c r="K4758" i="3"/>
  <c r="K4757" i="3"/>
  <c r="K4756" i="3"/>
  <c r="K4755" i="3"/>
  <c r="K4754" i="3"/>
  <c r="K4753" i="3"/>
  <c r="K4752" i="3"/>
  <c r="K4751" i="3"/>
  <c r="K4750" i="3"/>
  <c r="K4749" i="3"/>
  <c r="K4748" i="3"/>
  <c r="K4747" i="3"/>
  <c r="K4746" i="3"/>
  <c r="K4745" i="3"/>
  <c r="K4744" i="3"/>
  <c r="K4743" i="3"/>
  <c r="K4742" i="3"/>
  <c r="K4741" i="3"/>
  <c r="K4740" i="3"/>
  <c r="K4739" i="3"/>
  <c r="K4738" i="3"/>
  <c r="K4737" i="3"/>
  <c r="K4736" i="3"/>
  <c r="K4735" i="3"/>
  <c r="K4734" i="3"/>
  <c r="K4733" i="3"/>
  <c r="K4732" i="3"/>
  <c r="K4731" i="3"/>
  <c r="K4730" i="3"/>
  <c r="K4729" i="3"/>
  <c r="K4728" i="3"/>
  <c r="K4727" i="3"/>
  <c r="K4726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9" i="3"/>
  <c r="K4678" i="3"/>
  <c r="K4677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60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4" i="3"/>
  <c r="K4643" i="3"/>
  <c r="K4642" i="3"/>
  <c r="K4641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607" i="3"/>
  <c r="K4606" i="3"/>
  <c r="K4605" i="3"/>
  <c r="K4604" i="3"/>
  <c r="K4603" i="3"/>
  <c r="K4602" i="3"/>
  <c r="K4601" i="3"/>
  <c r="K4600" i="3"/>
  <c r="K4599" i="3"/>
  <c r="K4598" i="3"/>
  <c r="K4597" i="3"/>
  <c r="K4596" i="3"/>
  <c r="K4595" i="3"/>
  <c r="K4594" i="3"/>
  <c r="K4593" i="3"/>
  <c r="K4592" i="3"/>
  <c r="K4591" i="3"/>
  <c r="K4590" i="3"/>
  <c r="K4589" i="3"/>
  <c r="K4588" i="3"/>
  <c r="K4587" i="3"/>
  <c r="K4586" i="3"/>
  <c r="K4585" i="3"/>
  <c r="K4584" i="3"/>
  <c r="K4583" i="3"/>
  <c r="K4582" i="3"/>
  <c r="K4581" i="3"/>
  <c r="K4580" i="3"/>
  <c r="K4579" i="3"/>
  <c r="K4578" i="3"/>
  <c r="K4577" i="3"/>
  <c r="K4576" i="3"/>
  <c r="K4575" i="3"/>
  <c r="K4574" i="3"/>
  <c r="K4573" i="3"/>
  <c r="K4572" i="3"/>
  <c r="K4571" i="3"/>
  <c r="K4570" i="3"/>
  <c r="K4569" i="3"/>
  <c r="K4568" i="3"/>
  <c r="K4567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1" i="3"/>
  <c r="K4550" i="3"/>
  <c r="K4549" i="3"/>
  <c r="K4548" i="3"/>
  <c r="K4547" i="3"/>
  <c r="K4546" i="3"/>
  <c r="K4545" i="3"/>
  <c r="K4544" i="3"/>
  <c r="K4543" i="3"/>
  <c r="K4542" i="3"/>
  <c r="K4541" i="3"/>
  <c r="K4540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4" i="3"/>
  <c r="K4503" i="3"/>
  <c r="K4502" i="3"/>
  <c r="K4501" i="3"/>
  <c r="K4500" i="3"/>
  <c r="K4499" i="3"/>
  <c r="K4498" i="3"/>
  <c r="K4497" i="3"/>
  <c r="K4496" i="3"/>
  <c r="K4495" i="3"/>
  <c r="K4494" i="3"/>
  <c r="K4493" i="3"/>
  <c r="K4492" i="3"/>
  <c r="K4491" i="3"/>
  <c r="K4490" i="3"/>
  <c r="K4489" i="3"/>
  <c r="K4488" i="3"/>
  <c r="K4487" i="3"/>
  <c r="K4486" i="3"/>
  <c r="K4485" i="3"/>
  <c r="K4484" i="3"/>
  <c r="K4483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7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30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1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4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9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2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92" i="3"/>
  <c r="K3991" i="3"/>
  <c r="K3990" i="3"/>
  <c r="K3989" i="3"/>
  <c r="K3988" i="3"/>
  <c r="K3987" i="3"/>
  <c r="K3986" i="3"/>
  <c r="K3985" i="3"/>
  <c r="K3984" i="3"/>
  <c r="K3983" i="3"/>
  <c r="K3982" i="3"/>
  <c r="K3981" i="3"/>
  <c r="K3980" i="3"/>
  <c r="K3979" i="3"/>
  <c r="K3978" i="3"/>
  <c r="K3977" i="3"/>
  <c r="K3976" i="3"/>
  <c r="K3975" i="3"/>
  <c r="K3974" i="3"/>
  <c r="K3973" i="3"/>
  <c r="K3972" i="3"/>
  <c r="K3971" i="3"/>
  <c r="K3970" i="3"/>
  <c r="K3969" i="3"/>
  <c r="K3968" i="3"/>
  <c r="K3967" i="3"/>
  <c r="K3966" i="3"/>
  <c r="K3965" i="3"/>
  <c r="K3964" i="3"/>
  <c r="K3963" i="3"/>
  <c r="K3962" i="3"/>
  <c r="K3961" i="3"/>
  <c r="K3960" i="3"/>
  <c r="K3959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5" i="3"/>
  <c r="K3934" i="3"/>
  <c r="K3933" i="3"/>
  <c r="K3932" i="3"/>
  <c r="K3931" i="3"/>
  <c r="K3930" i="3"/>
  <c r="K3929" i="3"/>
  <c r="K3928" i="3"/>
  <c r="K3927" i="3"/>
  <c r="K3926" i="3"/>
  <c r="K3925" i="3"/>
  <c r="K3924" i="3"/>
  <c r="K3923" i="3"/>
  <c r="K3922" i="3"/>
  <c r="K3921" i="3"/>
  <c r="K3920" i="3"/>
  <c r="K3919" i="3"/>
  <c r="K3918" i="3"/>
  <c r="K3917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3" i="3"/>
  <c r="K3902" i="3"/>
  <c r="K3901" i="3"/>
  <c r="K3900" i="3"/>
  <c r="K3899" i="3"/>
  <c r="K3898" i="3"/>
  <c r="K3897" i="3"/>
  <c r="K3896" i="3"/>
  <c r="K3895" i="3"/>
  <c r="K3894" i="3"/>
  <c r="K3893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9" i="3"/>
  <c r="K3868" i="3"/>
  <c r="K3867" i="3"/>
  <c r="K3866" i="3"/>
  <c r="K3865" i="3"/>
  <c r="K3864" i="3"/>
  <c r="K3863" i="3"/>
  <c r="K3862" i="3"/>
  <c r="K3861" i="3"/>
  <c r="K3860" i="3"/>
  <c r="K3859" i="3"/>
  <c r="K3858" i="3"/>
  <c r="K3857" i="3"/>
  <c r="K3856" i="3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12" i="12" l="1"/>
  <c r="I8" i="12"/>
  <c r="I7" i="12"/>
  <c r="F12" i="12"/>
  <c r="F8" i="12"/>
  <c r="R2" i="3" s="1"/>
  <c r="F7" i="12"/>
  <c r="Q2" i="3"/>
  <c r="F4" i="1"/>
  <c r="H4" i="1" s="1"/>
  <c r="I12" i="10"/>
  <c r="F6" i="1"/>
  <c r="H6" i="1" s="1"/>
  <c r="C8" i="12"/>
  <c r="C12" i="12"/>
  <c r="I10" i="10"/>
  <c r="I13" i="10"/>
  <c r="F72" i="1"/>
  <c r="H72" i="1" s="1"/>
  <c r="F69" i="1"/>
  <c r="H69" i="1" s="1"/>
  <c r="F66" i="1"/>
  <c r="H66" i="1" s="1"/>
  <c r="F63" i="1"/>
  <c r="H63" i="1" s="1"/>
  <c r="F60" i="1"/>
  <c r="H60" i="1" s="1"/>
  <c r="F57" i="1"/>
  <c r="H57" i="1" s="1"/>
  <c r="F54" i="1"/>
  <c r="H54" i="1" s="1"/>
  <c r="F51" i="1"/>
  <c r="H51" i="1" s="1"/>
  <c r="F48" i="1"/>
  <c r="H48" i="1" s="1"/>
  <c r="F45" i="1"/>
  <c r="H45" i="1" s="1"/>
  <c r="F42" i="1"/>
  <c r="H42" i="1" s="1"/>
  <c r="F39" i="1"/>
  <c r="H39" i="1" s="1"/>
  <c r="F36" i="1"/>
  <c r="H36" i="1" s="1"/>
  <c r="F33" i="1"/>
  <c r="H33" i="1" s="1"/>
  <c r="F30" i="1"/>
  <c r="H30" i="1" s="1"/>
  <c r="F27" i="1"/>
  <c r="H27" i="1" s="1"/>
  <c r="F24" i="1"/>
  <c r="H24" i="1" s="1"/>
  <c r="F21" i="1"/>
  <c r="H21" i="1" s="1"/>
  <c r="F18" i="1"/>
  <c r="H18" i="1" s="1"/>
  <c r="F15" i="1"/>
  <c r="H15" i="1" s="1"/>
  <c r="F12" i="1"/>
  <c r="H12" i="1" s="1"/>
  <c r="F9" i="1"/>
  <c r="H9" i="1" s="1"/>
  <c r="F2" i="1"/>
  <c r="H2" i="1" s="1"/>
  <c r="I11" i="10"/>
  <c r="I14" i="10"/>
  <c r="F71" i="1"/>
  <c r="H71" i="1" s="1"/>
  <c r="F68" i="1"/>
  <c r="H68" i="1" s="1"/>
  <c r="F65" i="1"/>
  <c r="H65" i="1" s="1"/>
  <c r="F62" i="1"/>
  <c r="H62" i="1" s="1"/>
  <c r="F59" i="1"/>
  <c r="H59" i="1" s="1"/>
  <c r="F56" i="1"/>
  <c r="H56" i="1" s="1"/>
  <c r="F53" i="1"/>
  <c r="H53" i="1" s="1"/>
  <c r="F50" i="1"/>
  <c r="H50" i="1" s="1"/>
  <c r="F47" i="1"/>
  <c r="H47" i="1" s="1"/>
  <c r="F44" i="1"/>
  <c r="H44" i="1" s="1"/>
  <c r="F41" i="1"/>
  <c r="H41" i="1" s="1"/>
  <c r="F38" i="1"/>
  <c r="H38" i="1" s="1"/>
  <c r="F35" i="1"/>
  <c r="H35" i="1" s="1"/>
  <c r="F32" i="1"/>
  <c r="H32" i="1" s="1"/>
  <c r="F29" i="1"/>
  <c r="H29" i="1" s="1"/>
  <c r="F26" i="1"/>
  <c r="H26" i="1" s="1"/>
  <c r="F23" i="1"/>
  <c r="H23" i="1" s="1"/>
  <c r="F20" i="1"/>
  <c r="H20" i="1" s="1"/>
  <c r="F17" i="1"/>
  <c r="H17" i="1" s="1"/>
  <c r="F14" i="1"/>
  <c r="H14" i="1" s="1"/>
  <c r="F11" i="1"/>
  <c r="H11" i="1" s="1"/>
  <c r="F8" i="1"/>
  <c r="H8" i="1" s="1"/>
  <c r="F5" i="1"/>
  <c r="H5" i="1" s="1"/>
  <c r="F3" i="1"/>
  <c r="H3" i="1" s="1"/>
  <c r="I9" i="10"/>
  <c r="F73" i="1"/>
  <c r="H73" i="1" s="1"/>
  <c r="F70" i="1"/>
  <c r="H70" i="1" s="1"/>
  <c r="F67" i="1"/>
  <c r="H67" i="1" s="1"/>
  <c r="F64" i="1"/>
  <c r="H64" i="1" s="1"/>
  <c r="F61" i="1"/>
  <c r="H61" i="1" s="1"/>
  <c r="F58" i="1"/>
  <c r="H58" i="1" s="1"/>
  <c r="F55" i="1"/>
  <c r="H55" i="1" s="1"/>
  <c r="F52" i="1"/>
  <c r="H52" i="1" s="1"/>
  <c r="F49" i="1"/>
  <c r="H49" i="1" s="1"/>
  <c r="F46" i="1"/>
  <c r="H46" i="1" s="1"/>
  <c r="F43" i="1"/>
  <c r="H43" i="1" s="1"/>
  <c r="F40" i="1"/>
  <c r="H40" i="1" s="1"/>
  <c r="F37" i="1"/>
  <c r="H37" i="1" s="1"/>
  <c r="F34" i="1"/>
  <c r="H34" i="1" s="1"/>
  <c r="F31" i="1"/>
  <c r="H31" i="1" s="1"/>
  <c r="F28" i="1"/>
  <c r="H28" i="1" s="1"/>
  <c r="F25" i="1"/>
  <c r="H25" i="1" s="1"/>
  <c r="F22" i="1"/>
  <c r="H22" i="1" s="1"/>
  <c r="F19" i="1"/>
  <c r="H19" i="1" s="1"/>
  <c r="F16" i="1"/>
  <c r="H16" i="1" s="1"/>
  <c r="F13" i="1"/>
  <c r="H13" i="1" s="1"/>
  <c r="F10" i="1"/>
  <c r="H10" i="1" s="1"/>
  <c r="F7" i="1"/>
  <c r="H7" i="1" s="1"/>
  <c r="L9" i="7"/>
  <c r="C12" i="7"/>
  <c r="K19" i="7" a="1"/>
  <c r="K19" i="7" s="1"/>
  <c r="L11" i="7"/>
  <c r="C11" i="7"/>
  <c r="L12" i="7"/>
  <c r="N12" i="7" s="1"/>
  <c r="L7" i="7"/>
  <c r="N7" i="7" s="1"/>
  <c r="K18" i="7" a="1"/>
  <c r="K18" i="7" s="1"/>
  <c r="L10" i="7"/>
  <c r="N10" i="7" s="1"/>
  <c r="C9" i="7"/>
  <c r="D9" i="7"/>
  <c r="D10" i="7"/>
  <c r="D11" i="7"/>
  <c r="D12" i="7"/>
  <c r="D13" i="7"/>
  <c r="D8" i="7"/>
  <c r="C8" i="7"/>
  <c r="L8" i="7"/>
  <c r="N8" i="7" s="1"/>
  <c r="C10" i="7"/>
  <c r="C13" i="7"/>
  <c r="K20" i="7" a="1"/>
  <c r="K20" i="7" s="1"/>
  <c r="F8" i="7"/>
  <c r="N9" i="7"/>
  <c r="N11" i="7"/>
  <c r="M12" i="12" l="1"/>
  <c r="M8" i="12"/>
  <c r="M7" i="12"/>
  <c r="R3" i="3"/>
  <c r="R6" i="3"/>
  <c r="R9" i="3"/>
  <c r="R14" i="3"/>
  <c r="R23" i="3"/>
  <c r="R26" i="3"/>
  <c r="R27" i="3"/>
  <c r="R28" i="3"/>
  <c r="R33" i="3"/>
  <c r="R36" i="3"/>
  <c r="R37" i="3"/>
  <c r="R40" i="3"/>
  <c r="R41" i="3"/>
  <c r="R44" i="3"/>
  <c r="R46" i="3"/>
  <c r="R47" i="3"/>
  <c r="R48" i="3"/>
  <c r="R50" i="3"/>
  <c r="R51" i="3"/>
  <c r="R54" i="3"/>
  <c r="R55" i="3"/>
  <c r="R56" i="3"/>
  <c r="R57" i="3"/>
  <c r="R58" i="3"/>
  <c r="R59" i="3"/>
  <c r="R67" i="3"/>
  <c r="R68" i="3"/>
  <c r="R69" i="3"/>
  <c r="R71" i="3"/>
  <c r="R72" i="3"/>
  <c r="R79" i="3"/>
  <c r="R83" i="3"/>
  <c r="R84" i="3"/>
  <c r="R92" i="3"/>
  <c r="R94" i="3"/>
  <c r="R99" i="3"/>
  <c r="R100" i="3"/>
  <c r="R101" i="3"/>
  <c r="R102" i="3"/>
  <c r="R103" i="3"/>
  <c r="R105" i="3"/>
  <c r="R106" i="3"/>
  <c r="R112" i="3"/>
  <c r="R113" i="3"/>
  <c r="R115" i="3"/>
  <c r="R117" i="3"/>
  <c r="R122" i="3"/>
  <c r="R126" i="3"/>
  <c r="R127" i="3"/>
  <c r="R133" i="3"/>
  <c r="R136" i="3"/>
  <c r="R138" i="3"/>
  <c r="R141" i="3"/>
  <c r="R142" i="3"/>
  <c r="R146" i="3"/>
  <c r="R150" i="3"/>
  <c r="R151" i="3"/>
  <c r="R152" i="3"/>
  <c r="R157" i="3"/>
  <c r="R159" i="3"/>
  <c r="R160" i="3"/>
  <c r="R161" i="3"/>
  <c r="R165" i="3"/>
  <c r="R167" i="3"/>
  <c r="R169" i="3"/>
  <c r="R170" i="3"/>
  <c r="R172" i="3"/>
  <c r="R177" i="3"/>
  <c r="R180" i="3"/>
  <c r="R181" i="3"/>
  <c r="R184" i="3"/>
  <c r="R185" i="3"/>
  <c r="R191" i="3"/>
  <c r="R194" i="3"/>
  <c r="R207" i="3"/>
  <c r="R213" i="3"/>
  <c r="R218" i="3"/>
  <c r="R224" i="3"/>
  <c r="R226" i="3"/>
  <c r="R227" i="3"/>
  <c r="R230" i="3"/>
  <c r="R231" i="3"/>
  <c r="R234" i="3"/>
  <c r="R235" i="3"/>
  <c r="R236" i="3"/>
  <c r="R242" i="3"/>
  <c r="R244" i="3"/>
  <c r="R246" i="3"/>
  <c r="R250" i="3"/>
  <c r="R251" i="3"/>
  <c r="R252" i="3"/>
  <c r="R256" i="3"/>
  <c r="R257" i="3"/>
  <c r="R260" i="3"/>
  <c r="R261" i="3"/>
  <c r="R263" i="3"/>
  <c r="R264" i="3"/>
  <c r="R265" i="3"/>
  <c r="R267" i="3"/>
  <c r="R270" i="3"/>
  <c r="R273" i="3"/>
  <c r="R274" i="3"/>
  <c r="R277" i="3"/>
  <c r="R281" i="3"/>
  <c r="R282" i="3"/>
  <c r="R284" i="3"/>
  <c r="R286" i="3"/>
  <c r="R289" i="3"/>
  <c r="R291" i="3"/>
  <c r="R293" i="3"/>
  <c r="R297" i="3"/>
  <c r="R299" i="3"/>
  <c r="R303" i="3"/>
  <c r="R306" i="3"/>
  <c r="R308" i="3"/>
  <c r="R309" i="3"/>
  <c r="R311" i="3"/>
  <c r="R324" i="3"/>
  <c r="R325" i="3"/>
  <c r="R327" i="3"/>
  <c r="R328" i="3"/>
  <c r="R330" i="3"/>
  <c r="R331" i="3"/>
  <c r="R333" i="3"/>
  <c r="R336" i="3"/>
  <c r="R344" i="3"/>
  <c r="R345" i="3"/>
  <c r="R349" i="3"/>
  <c r="R350" i="3"/>
  <c r="R352" i="3"/>
  <c r="R360" i="3"/>
  <c r="R364" i="3"/>
  <c r="R372" i="3"/>
  <c r="R373" i="3"/>
  <c r="R378" i="3"/>
  <c r="R384" i="3"/>
  <c r="R390" i="3"/>
  <c r="R391" i="3"/>
  <c r="R393" i="3"/>
  <c r="R394" i="3"/>
  <c r="R395" i="3"/>
  <c r="R403" i="3"/>
  <c r="R407" i="3"/>
  <c r="R408" i="3"/>
  <c r="R411" i="3"/>
  <c r="R413" i="3"/>
  <c r="R414" i="3"/>
  <c r="R416" i="3"/>
  <c r="R419" i="3"/>
  <c r="R428" i="3"/>
  <c r="R431" i="3"/>
  <c r="R432" i="3"/>
  <c r="R433" i="3"/>
  <c r="R434" i="3"/>
  <c r="R435" i="3"/>
  <c r="R437" i="3"/>
  <c r="R438" i="3"/>
  <c r="R440" i="3"/>
  <c r="R442" i="3"/>
  <c r="R450" i="3"/>
  <c r="R451" i="3"/>
  <c r="R452" i="3"/>
  <c r="R453" i="3"/>
  <c r="R454" i="3"/>
  <c r="R461" i="3"/>
  <c r="R471" i="3"/>
  <c r="R472" i="3"/>
  <c r="R476" i="3"/>
  <c r="R477" i="3"/>
  <c r="R479" i="3"/>
  <c r="R483" i="3"/>
  <c r="R487" i="3"/>
  <c r="R492" i="3"/>
  <c r="R493" i="3"/>
  <c r="R494" i="3"/>
  <c r="R496" i="3"/>
  <c r="R498" i="3"/>
  <c r="R500" i="3"/>
  <c r="R501" i="3"/>
  <c r="R502" i="3"/>
  <c r="R507" i="3"/>
  <c r="R514" i="3"/>
  <c r="R515" i="3"/>
  <c r="R522" i="3"/>
  <c r="R523" i="3"/>
  <c r="R527" i="3"/>
  <c r="R530" i="3"/>
  <c r="R531" i="3"/>
  <c r="R533" i="3"/>
  <c r="R536" i="3"/>
  <c r="R537" i="3"/>
  <c r="R540" i="3"/>
  <c r="R541" i="3"/>
  <c r="R543" i="3"/>
  <c r="R547" i="3"/>
  <c r="R549" i="3"/>
  <c r="R552" i="3"/>
  <c r="R554" i="3"/>
  <c r="R555" i="3"/>
  <c r="R557" i="3"/>
  <c r="R561" i="3"/>
  <c r="R563" i="3"/>
  <c r="R564" i="3"/>
  <c r="R567" i="3"/>
  <c r="R569" i="3"/>
  <c r="R570" i="3"/>
  <c r="R576" i="3"/>
  <c r="R579" i="3"/>
  <c r="R583" i="3"/>
  <c r="R584" i="3"/>
  <c r="R586" i="3"/>
  <c r="R590" i="3"/>
  <c r="R592" i="3"/>
  <c r="R602" i="3"/>
  <c r="R604" i="3"/>
  <c r="R606" i="3"/>
  <c r="R611" i="3"/>
  <c r="R617" i="3"/>
  <c r="R618" i="3"/>
  <c r="R623" i="3"/>
  <c r="R624" i="3"/>
  <c r="R630" i="3"/>
  <c r="R631" i="3"/>
  <c r="R632" i="3"/>
  <c r="R633" i="3"/>
  <c r="R637" i="3"/>
  <c r="R638" i="3"/>
  <c r="R641" i="3"/>
  <c r="R642" i="3"/>
  <c r="R645" i="3"/>
  <c r="R646" i="3"/>
  <c r="R647" i="3"/>
  <c r="R648" i="3"/>
  <c r="R652" i="3"/>
  <c r="R655" i="3"/>
  <c r="R659" i="3"/>
  <c r="R662" i="3"/>
  <c r="R663" i="3"/>
  <c r="R664" i="3"/>
  <c r="R670" i="3"/>
  <c r="R673" i="3"/>
  <c r="R676" i="3"/>
  <c r="R679" i="3"/>
  <c r="R683" i="3"/>
  <c r="R685" i="3"/>
  <c r="R687" i="3"/>
  <c r="R688" i="3"/>
  <c r="R692" i="3"/>
  <c r="R696" i="3"/>
  <c r="R698" i="3"/>
  <c r="R701" i="3"/>
  <c r="R702" i="3"/>
  <c r="R704" i="3"/>
  <c r="R707" i="3"/>
  <c r="R712" i="3"/>
  <c r="R716" i="3"/>
  <c r="R717" i="3"/>
  <c r="R718" i="3"/>
  <c r="R719" i="3"/>
  <c r="R720" i="3"/>
  <c r="R721" i="3"/>
  <c r="R722" i="3"/>
  <c r="R724" i="3"/>
  <c r="R725" i="3"/>
  <c r="R729" i="3"/>
  <c r="R733" i="3"/>
  <c r="R735" i="3"/>
  <c r="R737" i="3"/>
  <c r="R738" i="3"/>
  <c r="R740" i="3"/>
  <c r="R743" i="3"/>
  <c r="R747" i="3"/>
  <c r="R748" i="3"/>
  <c r="R760" i="3"/>
  <c r="R762" i="3"/>
  <c r="R764" i="3"/>
  <c r="R765" i="3"/>
  <c r="R767" i="3"/>
  <c r="R768" i="3"/>
  <c r="R770" i="3"/>
  <c r="R772" i="3"/>
  <c r="R781" i="3"/>
  <c r="R782" i="3"/>
  <c r="R783" i="3"/>
  <c r="R784" i="3"/>
  <c r="R786" i="3"/>
  <c r="R787" i="3"/>
  <c r="R788" i="3"/>
  <c r="R791" i="3"/>
  <c r="R796" i="3"/>
  <c r="R797" i="3"/>
  <c r="R799" i="3"/>
  <c r="R801" i="3"/>
  <c r="R803" i="3"/>
  <c r="R808" i="3"/>
  <c r="R809" i="3"/>
  <c r="R812" i="3"/>
  <c r="R815" i="3"/>
  <c r="R818" i="3"/>
  <c r="R827" i="3"/>
  <c r="R832" i="3"/>
  <c r="R833" i="3"/>
  <c r="R834" i="3"/>
  <c r="R835" i="3"/>
  <c r="R837" i="3"/>
  <c r="R839" i="3"/>
  <c r="R841" i="3"/>
  <c r="R843" i="3"/>
  <c r="R844" i="3"/>
  <c r="R846" i="3"/>
  <c r="R847" i="3"/>
  <c r="R848" i="3"/>
  <c r="R849" i="3"/>
  <c r="R850" i="3"/>
  <c r="R851" i="3"/>
  <c r="R852" i="3"/>
  <c r="R855" i="3"/>
  <c r="R862" i="3"/>
  <c r="R863" i="3"/>
  <c r="R864" i="3"/>
  <c r="R868" i="3"/>
  <c r="R869" i="3"/>
  <c r="R870" i="3"/>
  <c r="R877" i="3"/>
  <c r="R878" i="3"/>
  <c r="R879" i="3"/>
  <c r="R880" i="3"/>
  <c r="R881" i="3"/>
  <c r="R882" i="3"/>
  <c r="R889" i="3"/>
  <c r="R890" i="3"/>
  <c r="R891" i="3"/>
  <c r="R892" i="3"/>
  <c r="R893" i="3"/>
  <c r="R895" i="3"/>
  <c r="R899" i="3"/>
  <c r="R904" i="3"/>
  <c r="R906" i="3"/>
  <c r="R909" i="3"/>
  <c r="R910" i="3"/>
  <c r="R912" i="3"/>
  <c r="R915" i="3"/>
  <c r="R917" i="3"/>
  <c r="R925" i="3"/>
  <c r="R926" i="3"/>
  <c r="R931" i="3"/>
  <c r="R933" i="3"/>
  <c r="R935" i="3"/>
  <c r="R937" i="3"/>
  <c r="R940" i="3"/>
  <c r="R941" i="3"/>
  <c r="R942" i="3"/>
  <c r="R943" i="3"/>
  <c r="R944" i="3"/>
  <c r="R947" i="3"/>
  <c r="R951" i="3"/>
  <c r="R953" i="3"/>
  <c r="R955" i="3"/>
  <c r="R956" i="3"/>
  <c r="R958" i="3"/>
  <c r="R959" i="3"/>
  <c r="R962" i="3"/>
  <c r="R965" i="3"/>
  <c r="R968" i="3"/>
  <c r="R970" i="3"/>
  <c r="R975" i="3"/>
  <c r="R976" i="3"/>
  <c r="R977" i="3"/>
  <c r="R979" i="3"/>
  <c r="R982" i="3"/>
  <c r="R983" i="3"/>
  <c r="R986" i="3"/>
  <c r="R991" i="3"/>
  <c r="R993" i="3"/>
  <c r="R994" i="3"/>
  <c r="R996" i="3"/>
  <c r="R1002" i="3"/>
  <c r="R1003" i="3"/>
  <c r="R1004" i="3"/>
  <c r="R1006" i="3"/>
  <c r="R1010" i="3"/>
  <c r="R1012" i="3"/>
  <c r="R1013" i="3"/>
  <c r="R1018" i="3"/>
  <c r="R1024" i="3"/>
  <c r="R1026" i="3"/>
  <c r="R1031" i="3"/>
  <c r="R1034" i="3"/>
  <c r="R1036" i="3"/>
  <c r="R1039" i="3"/>
  <c r="R1041" i="3"/>
  <c r="R1044" i="3"/>
  <c r="R1045" i="3"/>
  <c r="R1051" i="3"/>
  <c r="R1052" i="3"/>
  <c r="R1053" i="3"/>
  <c r="R1056" i="3"/>
  <c r="R1057" i="3"/>
  <c r="R1060" i="3"/>
  <c r="R1061" i="3"/>
  <c r="R1064" i="3"/>
  <c r="R1071" i="3"/>
  <c r="R1072" i="3"/>
  <c r="R1074" i="3"/>
  <c r="R1079" i="3"/>
  <c r="R1083" i="3"/>
  <c r="R1085" i="3"/>
  <c r="R1086" i="3"/>
  <c r="R1088" i="3"/>
  <c r="R1089" i="3"/>
  <c r="R1090" i="3"/>
  <c r="R1091" i="3"/>
  <c r="R1092" i="3"/>
  <c r="R1093" i="3"/>
  <c r="R1102" i="3"/>
  <c r="R1105" i="3"/>
  <c r="R1111" i="3"/>
  <c r="R1114" i="3"/>
  <c r="R1115" i="3"/>
  <c r="R1120" i="3"/>
  <c r="R1123" i="3"/>
  <c r="R1124" i="3"/>
  <c r="R1129" i="3"/>
  <c r="R1133" i="3"/>
  <c r="R1134" i="3"/>
  <c r="R1135" i="3"/>
  <c r="R1137" i="3"/>
  <c r="R1139" i="3"/>
  <c r="R1142" i="3"/>
  <c r="R1144" i="3"/>
  <c r="R1151" i="3"/>
  <c r="R1152" i="3"/>
  <c r="R1155" i="3"/>
  <c r="R1163" i="3"/>
  <c r="R1164" i="3"/>
  <c r="R1166" i="3"/>
  <c r="R1169" i="3"/>
  <c r="R1170" i="3"/>
  <c r="R1173" i="3"/>
  <c r="R1176" i="3"/>
  <c r="R1178" i="3"/>
  <c r="R1184" i="3"/>
  <c r="R1191" i="3"/>
  <c r="R1193" i="3"/>
  <c r="R1195" i="3"/>
  <c r="R1196" i="3"/>
  <c r="R1197" i="3"/>
  <c r="R1198" i="3"/>
  <c r="R1200" i="3"/>
  <c r="R1203" i="3"/>
  <c r="R1204" i="3"/>
  <c r="R1209" i="3"/>
  <c r="R1211" i="3"/>
  <c r="R1213" i="3"/>
  <c r="R1216" i="3"/>
  <c r="R1218" i="3"/>
  <c r="R1221" i="3"/>
  <c r="R1224" i="3"/>
  <c r="R1227" i="3"/>
  <c r="R1230" i="3"/>
  <c r="R1231" i="3"/>
  <c r="R1235" i="3"/>
  <c r="R1239" i="3"/>
  <c r="R1241" i="3"/>
  <c r="R1246" i="3"/>
  <c r="R1247" i="3"/>
  <c r="R1251" i="3"/>
  <c r="R1252" i="3"/>
  <c r="R1255" i="3"/>
  <c r="R1256" i="3"/>
  <c r="R1265" i="3"/>
  <c r="R1267" i="3"/>
  <c r="R1270" i="3"/>
  <c r="R1272" i="3"/>
  <c r="R1274" i="3"/>
  <c r="R1275" i="3"/>
  <c r="R1276" i="3"/>
  <c r="R1277" i="3"/>
  <c r="R1284" i="3"/>
  <c r="R1285" i="3"/>
  <c r="R1289" i="3"/>
  <c r="R1290" i="3"/>
  <c r="R1292" i="3"/>
  <c r="R1293" i="3"/>
  <c r="R1296" i="3"/>
  <c r="R1297" i="3"/>
  <c r="R1298" i="3"/>
  <c r="R1299" i="3"/>
  <c r="R1301" i="3"/>
  <c r="R1302" i="3"/>
  <c r="R1304" i="3"/>
  <c r="R1305" i="3"/>
  <c r="R1308" i="3"/>
  <c r="R1312" i="3"/>
  <c r="R1313" i="3"/>
  <c r="R1316" i="3"/>
  <c r="R1319" i="3"/>
  <c r="R1322" i="3"/>
  <c r="R1323" i="3"/>
  <c r="R1330" i="3"/>
  <c r="R1331" i="3"/>
  <c r="R1333" i="3"/>
  <c r="R1334" i="3"/>
  <c r="R1335" i="3"/>
  <c r="R1336" i="3"/>
  <c r="R1337" i="3"/>
  <c r="R1340" i="3"/>
  <c r="R1343" i="3"/>
  <c r="R1346" i="3"/>
  <c r="R1350" i="3"/>
  <c r="R1351" i="3"/>
  <c r="R1354" i="3"/>
  <c r="R1358" i="3"/>
  <c r="R1359" i="3"/>
  <c r="R1363" i="3"/>
  <c r="R1365" i="3"/>
  <c r="R1367" i="3"/>
  <c r="R1371" i="3"/>
  <c r="R1372" i="3"/>
  <c r="R1373" i="3"/>
  <c r="R1374" i="3"/>
  <c r="R1376" i="3"/>
  <c r="R1380" i="3"/>
  <c r="R1383" i="3"/>
  <c r="R1387" i="3"/>
  <c r="R1391" i="3"/>
  <c r="R1393" i="3"/>
  <c r="R1397" i="3"/>
  <c r="R1398" i="3"/>
  <c r="R1400" i="3"/>
  <c r="R1402" i="3"/>
  <c r="R1406" i="3"/>
  <c r="R1407" i="3"/>
  <c r="R1408" i="3"/>
  <c r="R1409" i="3"/>
  <c r="R1411" i="3"/>
  <c r="R1414" i="3"/>
  <c r="R1417" i="3"/>
  <c r="R1418" i="3"/>
  <c r="R1420" i="3"/>
  <c r="R1422" i="3"/>
  <c r="R1424" i="3"/>
  <c r="R1426" i="3"/>
  <c r="R1433" i="3"/>
  <c r="R1436" i="3"/>
  <c r="R1438" i="3"/>
  <c r="R1442" i="3"/>
  <c r="R1444" i="3"/>
  <c r="R1446" i="3"/>
  <c r="R1447" i="3"/>
  <c r="R1448" i="3"/>
  <c r="R1451" i="3"/>
  <c r="R1453" i="3"/>
  <c r="R1454" i="3"/>
  <c r="R1462" i="3"/>
  <c r="R1463" i="3"/>
  <c r="R1466" i="3"/>
  <c r="R1471" i="3"/>
  <c r="R1472" i="3"/>
  <c r="R1473" i="3"/>
  <c r="R1478" i="3"/>
  <c r="R1479" i="3"/>
  <c r="R1481" i="3"/>
  <c r="R1482" i="3"/>
  <c r="R1488" i="3"/>
  <c r="R1490" i="3"/>
  <c r="R1491" i="3"/>
  <c r="R1498" i="3"/>
  <c r="R1500" i="3"/>
  <c r="R1501" i="3"/>
  <c r="R1502" i="3"/>
  <c r="R1503" i="3"/>
  <c r="R1504" i="3"/>
  <c r="R1505" i="3"/>
  <c r="R1506" i="3"/>
  <c r="R1507" i="3"/>
  <c r="R1509" i="3"/>
  <c r="R1511" i="3"/>
  <c r="R1513" i="3"/>
  <c r="R1516" i="3"/>
  <c r="R1518" i="3"/>
  <c r="R1521" i="3"/>
  <c r="R1524" i="3"/>
  <c r="R1527" i="3"/>
  <c r="R1534" i="3"/>
  <c r="R1535" i="3"/>
  <c r="R1536" i="3"/>
  <c r="R1538" i="3"/>
  <c r="R1543" i="3"/>
  <c r="R1548" i="3"/>
  <c r="R1550" i="3"/>
  <c r="R1552" i="3"/>
  <c r="R1554" i="3"/>
  <c r="R1555" i="3"/>
  <c r="R1562" i="3"/>
  <c r="R1564" i="3"/>
  <c r="R1567" i="3"/>
  <c r="R1568" i="3"/>
  <c r="R1569" i="3"/>
  <c r="R1572" i="3"/>
  <c r="R1573" i="3"/>
  <c r="R1574" i="3"/>
  <c r="R1575" i="3"/>
  <c r="R1579" i="3"/>
  <c r="R1584" i="3"/>
  <c r="R1585" i="3"/>
  <c r="R1591" i="3"/>
  <c r="R1592" i="3"/>
  <c r="R1594" i="3"/>
  <c r="R1595" i="3"/>
  <c r="R1597" i="3"/>
  <c r="R1600" i="3"/>
  <c r="R1609" i="3"/>
  <c r="R1610" i="3"/>
  <c r="R1612" i="3"/>
  <c r="R1614" i="3"/>
  <c r="R1616" i="3"/>
  <c r="R1626" i="3"/>
  <c r="R1628" i="3"/>
  <c r="R1629" i="3"/>
  <c r="R1630" i="3"/>
  <c r="R1634" i="3"/>
  <c r="R1635" i="3"/>
  <c r="R1637" i="3"/>
  <c r="R1640" i="3"/>
  <c r="R1641" i="3"/>
  <c r="R1647" i="3"/>
  <c r="R1655" i="3"/>
  <c r="R1656" i="3"/>
  <c r="R1657" i="3"/>
  <c r="R1658" i="3"/>
  <c r="R1659" i="3"/>
  <c r="R1661" i="3"/>
  <c r="R1665" i="3"/>
  <c r="R1673" i="3"/>
  <c r="R1674" i="3"/>
  <c r="R1675" i="3"/>
  <c r="R1676" i="3"/>
  <c r="R1680" i="3"/>
  <c r="R1682" i="3"/>
  <c r="R1686" i="3"/>
  <c r="R1688" i="3"/>
  <c r="R1689" i="3"/>
  <c r="R1691" i="3"/>
  <c r="R1692" i="3"/>
  <c r="R1697" i="3"/>
  <c r="R1698" i="3"/>
  <c r="R1699" i="3"/>
  <c r="R1703" i="3"/>
  <c r="R1704" i="3"/>
  <c r="R1707" i="3"/>
  <c r="R1709" i="3"/>
  <c r="R1710" i="3"/>
  <c r="R1711" i="3"/>
  <c r="R1713" i="3"/>
  <c r="R1714" i="3"/>
  <c r="R1716" i="3"/>
  <c r="R1720" i="3"/>
  <c r="R1721" i="3"/>
  <c r="R1724" i="3"/>
  <c r="R1730" i="3"/>
  <c r="R1731" i="3"/>
  <c r="R1735" i="3"/>
  <c r="R1737" i="3"/>
  <c r="R1741" i="3"/>
  <c r="R1742" i="3"/>
  <c r="R1743" i="3"/>
  <c r="R1745" i="3"/>
  <c r="R1746" i="3"/>
  <c r="R1748" i="3"/>
  <c r="R1749" i="3"/>
  <c r="R1750" i="3"/>
  <c r="R1752" i="3"/>
  <c r="R1753" i="3"/>
  <c r="R1755" i="3"/>
  <c r="R1760" i="3"/>
  <c r="R1761" i="3"/>
  <c r="R1765" i="3"/>
  <c r="R1766" i="3"/>
  <c r="R1768" i="3"/>
  <c r="R1770" i="3"/>
  <c r="R1776" i="3"/>
  <c r="R1777" i="3"/>
  <c r="R1779" i="3"/>
  <c r="R1780" i="3"/>
  <c r="R1783" i="3"/>
  <c r="R1785" i="3"/>
  <c r="R1787" i="3"/>
  <c r="R1788" i="3"/>
  <c r="R1789" i="3"/>
  <c r="R1798" i="3"/>
  <c r="R1801" i="3"/>
  <c r="R1804" i="3"/>
  <c r="R1805" i="3"/>
  <c r="R1809" i="3"/>
  <c r="R1812" i="3"/>
  <c r="R1814" i="3"/>
  <c r="R1816" i="3"/>
  <c r="R1818" i="3"/>
  <c r="R1820" i="3"/>
  <c r="R1822" i="3"/>
  <c r="R1829" i="3"/>
  <c r="R1830" i="3"/>
  <c r="R1832" i="3"/>
  <c r="R1834" i="3"/>
  <c r="R1835" i="3"/>
  <c r="R1838" i="3"/>
  <c r="R1842" i="3"/>
  <c r="R1845" i="3"/>
  <c r="R1848" i="3"/>
  <c r="R1849" i="3"/>
  <c r="R1850" i="3"/>
  <c r="R1852" i="3"/>
  <c r="R1854" i="3"/>
  <c r="R1856" i="3"/>
  <c r="R1857" i="3"/>
  <c r="R1863" i="3"/>
  <c r="R1864" i="3"/>
  <c r="R1866" i="3"/>
  <c r="R1868" i="3"/>
  <c r="R1871" i="3"/>
  <c r="R1872" i="3"/>
  <c r="R1873" i="3"/>
  <c r="R1874" i="3"/>
  <c r="R1883" i="3"/>
  <c r="R1885" i="3"/>
  <c r="R1886" i="3"/>
  <c r="R1889" i="3"/>
  <c r="R1891" i="3"/>
  <c r="R1895" i="3"/>
  <c r="R1899" i="3"/>
  <c r="R1902" i="3"/>
  <c r="R1903" i="3"/>
  <c r="R1904" i="3"/>
  <c r="R1909" i="3"/>
  <c r="R1916" i="3"/>
  <c r="R1917" i="3"/>
  <c r="R1920" i="3"/>
  <c r="R1925" i="3"/>
  <c r="R1927" i="3"/>
  <c r="R1928" i="3"/>
  <c r="R1930" i="3"/>
  <c r="R1931" i="3"/>
  <c r="R1932" i="3"/>
  <c r="R1933" i="3"/>
  <c r="R1936" i="3"/>
  <c r="R1937" i="3"/>
  <c r="R1938" i="3"/>
  <c r="R1939" i="3"/>
  <c r="R1941" i="3"/>
  <c r="R1943" i="3"/>
  <c r="R1945" i="3"/>
  <c r="R1948" i="3"/>
  <c r="R1950" i="3"/>
  <c r="R1954" i="3"/>
  <c r="R1958" i="3"/>
  <c r="R1961" i="3"/>
  <c r="R1962" i="3"/>
  <c r="R1963" i="3"/>
  <c r="R1965" i="3"/>
  <c r="R1969" i="3"/>
  <c r="R1972" i="3"/>
  <c r="R1974" i="3"/>
  <c r="R1976" i="3"/>
  <c r="R1977" i="3"/>
  <c r="R1980" i="3"/>
  <c r="R1981" i="3"/>
  <c r="R1983" i="3"/>
  <c r="R1986" i="3"/>
  <c r="R1987" i="3"/>
  <c r="R1988" i="3"/>
  <c r="R1990" i="3"/>
  <c r="R1992" i="3"/>
  <c r="R1994" i="3"/>
  <c r="R1995" i="3"/>
  <c r="R1996" i="3"/>
  <c r="R1997" i="3"/>
  <c r="R1998" i="3"/>
  <c r="R2000" i="3"/>
  <c r="R2001" i="3"/>
  <c r="R2002" i="3"/>
  <c r="R2004" i="3"/>
  <c r="R2008" i="3"/>
  <c r="R2011" i="3"/>
  <c r="R2012" i="3"/>
  <c r="R2014" i="3"/>
  <c r="R2016" i="3"/>
  <c r="R2018" i="3"/>
  <c r="R2023" i="3"/>
  <c r="R2027" i="3"/>
  <c r="R2029" i="3"/>
  <c r="R2036" i="3"/>
  <c r="R2038" i="3"/>
  <c r="R2039" i="3"/>
  <c r="R2041" i="3"/>
  <c r="R2044" i="3"/>
  <c r="R2045" i="3"/>
  <c r="R2046" i="3"/>
  <c r="R2053" i="3"/>
  <c r="R2055" i="3"/>
  <c r="R2057" i="3"/>
  <c r="R2059" i="3"/>
  <c r="R2060" i="3"/>
  <c r="R2061" i="3"/>
  <c r="R2064" i="3"/>
  <c r="R2067" i="3"/>
  <c r="R2073" i="3"/>
  <c r="R2075" i="3"/>
  <c r="R2077" i="3"/>
  <c r="R2079" i="3"/>
  <c r="R2080" i="3"/>
  <c r="R2083" i="3"/>
  <c r="R2085" i="3"/>
  <c r="R2086" i="3"/>
  <c r="R2087" i="3"/>
  <c r="R2088" i="3"/>
  <c r="R2090" i="3"/>
  <c r="R2091" i="3"/>
  <c r="R2099" i="3"/>
  <c r="R2101" i="3"/>
  <c r="R2104" i="3"/>
  <c r="R2105" i="3"/>
  <c r="R2107" i="3"/>
  <c r="R2110" i="3"/>
  <c r="R2113" i="3"/>
  <c r="R2118" i="3"/>
  <c r="R2119" i="3"/>
  <c r="R2120" i="3"/>
  <c r="R2122" i="3"/>
  <c r="R2123" i="3"/>
  <c r="R2124" i="3"/>
  <c r="R2125" i="3"/>
  <c r="R2128" i="3"/>
  <c r="R2134" i="3"/>
  <c r="R2135" i="3"/>
  <c r="R2138" i="3"/>
  <c r="R2139" i="3"/>
  <c r="R2143" i="3"/>
  <c r="R2146" i="3"/>
  <c r="R2153" i="3"/>
  <c r="R2156" i="3"/>
  <c r="R2157" i="3"/>
  <c r="R2158" i="3"/>
  <c r="R2160" i="3"/>
  <c r="R2161" i="3"/>
  <c r="R2165" i="3"/>
  <c r="R2167" i="3"/>
  <c r="R2176" i="3"/>
  <c r="R2178" i="3"/>
  <c r="R2179" i="3"/>
  <c r="R2183" i="3"/>
  <c r="R2185" i="3"/>
  <c r="R2187" i="3"/>
  <c r="R2188" i="3"/>
  <c r="R2197" i="3"/>
  <c r="R2198" i="3"/>
  <c r="R2200" i="3"/>
  <c r="R2202" i="3"/>
  <c r="R2204" i="3"/>
  <c r="R2205" i="3"/>
  <c r="R2209" i="3"/>
  <c r="R2210" i="3"/>
  <c r="R2213" i="3"/>
  <c r="R2214" i="3"/>
  <c r="R2217" i="3"/>
  <c r="R2218" i="3"/>
  <c r="R2220" i="3"/>
  <c r="R2222" i="3"/>
  <c r="R2223" i="3"/>
  <c r="R2226" i="3"/>
  <c r="R2229" i="3"/>
  <c r="R2232" i="3"/>
  <c r="R2235" i="3"/>
  <c r="R2238" i="3"/>
  <c r="R2239" i="3"/>
  <c r="R2240" i="3"/>
  <c r="R2243" i="3"/>
  <c r="R2245" i="3"/>
  <c r="R2252" i="3"/>
  <c r="R2253" i="3"/>
  <c r="R2254" i="3"/>
  <c r="R2256" i="3"/>
  <c r="R2257" i="3"/>
  <c r="R2262" i="3"/>
  <c r="R2267" i="3"/>
  <c r="R2268" i="3"/>
  <c r="R2271" i="3"/>
  <c r="R2272" i="3"/>
  <c r="R2273" i="3"/>
  <c r="R2278" i="3"/>
  <c r="R2279" i="3"/>
  <c r="R2282" i="3"/>
  <c r="R2284" i="3"/>
  <c r="R2285" i="3"/>
  <c r="R2290" i="3"/>
  <c r="R2291" i="3"/>
  <c r="R2296" i="3"/>
  <c r="R2299" i="3"/>
  <c r="R2303" i="3"/>
  <c r="R2307" i="3"/>
  <c r="R2309" i="3"/>
  <c r="R2316" i="3"/>
  <c r="R2320" i="3"/>
  <c r="R2321" i="3"/>
  <c r="R2322" i="3"/>
  <c r="R2323" i="3"/>
  <c r="R2324" i="3"/>
  <c r="R2325" i="3"/>
  <c r="R2331" i="3"/>
  <c r="R2332" i="3"/>
  <c r="R2334" i="3"/>
  <c r="R2340" i="3"/>
  <c r="R2342" i="3"/>
  <c r="R2345" i="3"/>
  <c r="R2347" i="3"/>
  <c r="R2348" i="3"/>
  <c r="R2353" i="3"/>
  <c r="R2354" i="3"/>
  <c r="R2355" i="3"/>
  <c r="R2361" i="3"/>
  <c r="R2366" i="3"/>
  <c r="R2368" i="3"/>
  <c r="R2372" i="3"/>
  <c r="R2376" i="3"/>
  <c r="R2377" i="3"/>
  <c r="R2379" i="3"/>
  <c r="R2381" i="3"/>
  <c r="R2382" i="3"/>
  <c r="R2384" i="3"/>
  <c r="R2385" i="3"/>
  <c r="R2389" i="3"/>
  <c r="R2390" i="3"/>
  <c r="R2391" i="3"/>
  <c r="R2397" i="3"/>
  <c r="R2398" i="3"/>
  <c r="R2399" i="3"/>
  <c r="R2401" i="3"/>
  <c r="R2405" i="3"/>
  <c r="R2409" i="3"/>
  <c r="R2410" i="3"/>
  <c r="R2411" i="3"/>
  <c r="R2412" i="3"/>
  <c r="R2416" i="3"/>
  <c r="R2421" i="3"/>
  <c r="R2424" i="3"/>
  <c r="R2425" i="3"/>
  <c r="R2426" i="3"/>
  <c r="R2428" i="3"/>
  <c r="R2429" i="3"/>
  <c r="R2430" i="3"/>
  <c r="R2435" i="3"/>
  <c r="R2437" i="3"/>
  <c r="R2442" i="3"/>
  <c r="R2444" i="3"/>
  <c r="R2446" i="3"/>
  <c r="R2447" i="3"/>
  <c r="R2448" i="3"/>
  <c r="R2451" i="3"/>
  <c r="R2453" i="3"/>
  <c r="R2454" i="3"/>
  <c r="R2457" i="3"/>
  <c r="R2459" i="3"/>
  <c r="R2460" i="3"/>
  <c r="R2461" i="3"/>
  <c r="R2463" i="3"/>
  <c r="R2467" i="3"/>
  <c r="R2468" i="3"/>
  <c r="R2470" i="3"/>
  <c r="R2472" i="3"/>
  <c r="R2473" i="3"/>
  <c r="R2474" i="3"/>
  <c r="R2475" i="3"/>
  <c r="R2476" i="3"/>
  <c r="R2479" i="3"/>
  <c r="R2481" i="3"/>
  <c r="R2482" i="3"/>
  <c r="R2485" i="3"/>
  <c r="R2486" i="3"/>
  <c r="R2487" i="3"/>
  <c r="R2488" i="3"/>
  <c r="R2490" i="3"/>
  <c r="R2503" i="3"/>
  <c r="R2504" i="3"/>
  <c r="R2505" i="3"/>
  <c r="R2509" i="3"/>
  <c r="R2515" i="3"/>
  <c r="R2517" i="3"/>
  <c r="R2518" i="3"/>
  <c r="R2521" i="3"/>
  <c r="R2523" i="3"/>
  <c r="R2525" i="3"/>
  <c r="R2526" i="3"/>
  <c r="R2528" i="3"/>
  <c r="R2534" i="3"/>
  <c r="R2537" i="3"/>
  <c r="R2539" i="3"/>
  <c r="R2541" i="3"/>
  <c r="R2542" i="3"/>
  <c r="R2543" i="3"/>
  <c r="R2544" i="3"/>
  <c r="R2545" i="3"/>
  <c r="R2546" i="3"/>
  <c r="R2547" i="3"/>
  <c r="R2552" i="3"/>
  <c r="R2556" i="3"/>
  <c r="R2557" i="3"/>
  <c r="R2565" i="3"/>
  <c r="R2575" i="3"/>
  <c r="R2579" i="3"/>
  <c r="R2585" i="3"/>
  <c r="R2592" i="3"/>
  <c r="R2595" i="3"/>
  <c r="R2596" i="3"/>
  <c r="R2598" i="3"/>
  <c r="R2603" i="3"/>
  <c r="R2606" i="3"/>
  <c r="R2611" i="3"/>
  <c r="R2615" i="3"/>
  <c r="R2617" i="3"/>
  <c r="R2618" i="3"/>
  <c r="R2624" i="3"/>
  <c r="R2627" i="3"/>
  <c r="R2628" i="3"/>
  <c r="R2629" i="3"/>
  <c r="R2632" i="3"/>
  <c r="R2633" i="3"/>
  <c r="R2635" i="3"/>
  <c r="R2637" i="3"/>
  <c r="R2641" i="3"/>
  <c r="R2642" i="3"/>
  <c r="R2643" i="3"/>
  <c r="R2645" i="3"/>
  <c r="R2653" i="3"/>
  <c r="R2658" i="3"/>
  <c r="R2670" i="3"/>
  <c r="R2673" i="3"/>
  <c r="R2674" i="3"/>
  <c r="R2675" i="3"/>
  <c r="R2676" i="3"/>
  <c r="R2681" i="3"/>
  <c r="R2683" i="3"/>
  <c r="R2684" i="3"/>
  <c r="R2687" i="3"/>
  <c r="R2689" i="3"/>
  <c r="R2691" i="3"/>
  <c r="R2692" i="3"/>
  <c r="R2694" i="3"/>
  <c r="R2696" i="3"/>
  <c r="R2699" i="3"/>
  <c r="R2703" i="3"/>
  <c r="R2706" i="3"/>
  <c r="R2707" i="3"/>
  <c r="R2709" i="3"/>
  <c r="R2710" i="3"/>
  <c r="R2719" i="3"/>
  <c r="R2722" i="3"/>
  <c r="R2724" i="3"/>
  <c r="R2726" i="3"/>
  <c r="R2734" i="3"/>
  <c r="R2737" i="3"/>
  <c r="R2742" i="3"/>
  <c r="R2746" i="3"/>
  <c r="R2747" i="3"/>
  <c r="R2749" i="3"/>
  <c r="R2750" i="3"/>
  <c r="R2755" i="3"/>
  <c r="R2756" i="3"/>
  <c r="R2759" i="3"/>
  <c r="R2762" i="3"/>
  <c r="R2763" i="3"/>
  <c r="R2764" i="3"/>
  <c r="R2767" i="3"/>
  <c r="R2768" i="3"/>
  <c r="R2776" i="3"/>
  <c r="R2779" i="3"/>
  <c r="R2782" i="3"/>
  <c r="R2784" i="3"/>
  <c r="R2790" i="3"/>
  <c r="R2791" i="3"/>
  <c r="R2795" i="3"/>
  <c r="R2798" i="3"/>
  <c r="R2801" i="3"/>
  <c r="R2802" i="3"/>
  <c r="R2803" i="3"/>
  <c r="R2806" i="3"/>
  <c r="R2808" i="3"/>
  <c r="R2812" i="3"/>
  <c r="R2817" i="3"/>
  <c r="R2820" i="3"/>
  <c r="R2822" i="3"/>
  <c r="R2824" i="3"/>
  <c r="R2825" i="3"/>
  <c r="R2826" i="3"/>
  <c r="R2827" i="3"/>
  <c r="R2830" i="3"/>
  <c r="R2832" i="3"/>
  <c r="R2836" i="3"/>
  <c r="R2837" i="3"/>
  <c r="R2838" i="3"/>
  <c r="R2841" i="3"/>
  <c r="R2843" i="3"/>
  <c r="R2844" i="3"/>
  <c r="R2846" i="3"/>
  <c r="R2849" i="3"/>
  <c r="R2854" i="3"/>
  <c r="R2856" i="3"/>
  <c r="R2857" i="3"/>
  <c r="R2859" i="3"/>
  <c r="R2861" i="3"/>
  <c r="R2866" i="3"/>
  <c r="R2867" i="3"/>
  <c r="R2869" i="3"/>
  <c r="R2871" i="3"/>
  <c r="R2873" i="3"/>
  <c r="R2876" i="3"/>
  <c r="R2878" i="3"/>
  <c r="R2881" i="3"/>
  <c r="R2882" i="3"/>
  <c r="R2886" i="3"/>
  <c r="R2887" i="3"/>
  <c r="R2889" i="3"/>
  <c r="R2893" i="3"/>
  <c r="R2896" i="3"/>
  <c r="R2898" i="3"/>
  <c r="R2903" i="3"/>
  <c r="R2909" i="3"/>
  <c r="R2914" i="3"/>
  <c r="R2915" i="3"/>
  <c r="R2917" i="3"/>
  <c r="R2919" i="3"/>
  <c r="R2921" i="3"/>
  <c r="R2925" i="3"/>
  <c r="R2926" i="3"/>
  <c r="R2929" i="3"/>
  <c r="R2933" i="3"/>
  <c r="R2934" i="3"/>
  <c r="R2935" i="3"/>
  <c r="R2943" i="3"/>
  <c r="R2945" i="3"/>
  <c r="R2948" i="3"/>
  <c r="R2950" i="3"/>
  <c r="R2954" i="3"/>
  <c r="R2956" i="3"/>
  <c r="R2961" i="3"/>
  <c r="R2962" i="3"/>
  <c r="R2971" i="3"/>
  <c r="R2972" i="3"/>
  <c r="R2973" i="3"/>
  <c r="R2974" i="3"/>
  <c r="R2975" i="3"/>
  <c r="R2976" i="3"/>
  <c r="R2978" i="3"/>
  <c r="R2980" i="3"/>
  <c r="R2983" i="3"/>
  <c r="R2986" i="3"/>
  <c r="R2989" i="3"/>
  <c r="R2991" i="3"/>
  <c r="R2992" i="3"/>
  <c r="R2993" i="3"/>
  <c r="R2995" i="3"/>
  <c r="R2997" i="3"/>
  <c r="R2999" i="3"/>
  <c r="R3002" i="3"/>
  <c r="R3003" i="3"/>
  <c r="R3006" i="3"/>
  <c r="R3008" i="3"/>
  <c r="R3009" i="3"/>
  <c r="R3011" i="3"/>
  <c r="R3013" i="3"/>
  <c r="R3015" i="3"/>
  <c r="R3019" i="3"/>
  <c r="R3020" i="3"/>
  <c r="R3021" i="3"/>
  <c r="R3025" i="3"/>
  <c r="R3026" i="3"/>
  <c r="R3029" i="3"/>
  <c r="R3032" i="3"/>
  <c r="R3035" i="3"/>
  <c r="R3037" i="3"/>
  <c r="R3038" i="3"/>
  <c r="R3040" i="3"/>
  <c r="R3043" i="3"/>
  <c r="R3044" i="3"/>
  <c r="R3047" i="3"/>
  <c r="R3048" i="3"/>
  <c r="R3049" i="3"/>
  <c r="R3050" i="3"/>
  <c r="R3053" i="3"/>
  <c r="R3055" i="3"/>
  <c r="R3056" i="3"/>
  <c r="R3059" i="3"/>
  <c r="R3060" i="3"/>
  <c r="R3062" i="3"/>
  <c r="R3065" i="3"/>
  <c r="R3068" i="3"/>
  <c r="R3071" i="3"/>
  <c r="R3078" i="3"/>
  <c r="R3081" i="3"/>
  <c r="R3083" i="3"/>
  <c r="R3084" i="3"/>
  <c r="R3086" i="3"/>
  <c r="R3087" i="3"/>
  <c r="R3091" i="3"/>
  <c r="R3097" i="3"/>
  <c r="R3103" i="3"/>
  <c r="R3105" i="3"/>
  <c r="R3106" i="3"/>
  <c r="R3108" i="3"/>
  <c r="R3109" i="3"/>
  <c r="R3111" i="3"/>
  <c r="R3114" i="3"/>
  <c r="R3115" i="3"/>
  <c r="R3116" i="3"/>
  <c r="R3118" i="3"/>
  <c r="R3119" i="3"/>
  <c r="R3122" i="3"/>
  <c r="R3123" i="3"/>
  <c r="R3125" i="3"/>
  <c r="R3128" i="3"/>
  <c r="R3130" i="3"/>
  <c r="R3131" i="3"/>
  <c r="R3136" i="3"/>
  <c r="R3140" i="3"/>
  <c r="R3141" i="3"/>
  <c r="R3142" i="3"/>
  <c r="R3147" i="3"/>
  <c r="R3149" i="3"/>
  <c r="R3150" i="3"/>
  <c r="R3151" i="3"/>
  <c r="R3157" i="3"/>
  <c r="R3160" i="3"/>
  <c r="R3161" i="3"/>
  <c r="R3163" i="3"/>
  <c r="R3164" i="3"/>
  <c r="R3166" i="3"/>
  <c r="R3172" i="3"/>
  <c r="R3175" i="3"/>
  <c r="R3177" i="3"/>
  <c r="R3180" i="3"/>
  <c r="R3184" i="3"/>
  <c r="R3185" i="3"/>
  <c r="R3186" i="3"/>
  <c r="R3188" i="3"/>
  <c r="R3191" i="3"/>
  <c r="R3194" i="3"/>
  <c r="R3196" i="3"/>
  <c r="R3197" i="3"/>
  <c r="R3199" i="3"/>
  <c r="R3201" i="3"/>
  <c r="R3202" i="3"/>
  <c r="R3205" i="3"/>
  <c r="R3208" i="3"/>
  <c r="R3209" i="3"/>
  <c r="R3210" i="3"/>
  <c r="R3213" i="3"/>
  <c r="R3215" i="3"/>
  <c r="R3216" i="3"/>
  <c r="R3218" i="3"/>
  <c r="R3221" i="3"/>
  <c r="R3223" i="3"/>
  <c r="R3224" i="3"/>
  <c r="R3229" i="3"/>
  <c r="R3230" i="3"/>
  <c r="R3233" i="3"/>
  <c r="R3238" i="3"/>
  <c r="R3240" i="3"/>
  <c r="R3242" i="3"/>
  <c r="R3243" i="3"/>
  <c r="R3244" i="3"/>
  <c r="R3245" i="3"/>
  <c r="R3248" i="3"/>
  <c r="R3249" i="3"/>
  <c r="R3253" i="3"/>
  <c r="R3256" i="3"/>
  <c r="R3257" i="3"/>
  <c r="R3259" i="3"/>
  <c r="R3260" i="3"/>
  <c r="R3264" i="3"/>
  <c r="R3266" i="3"/>
  <c r="R3267" i="3"/>
  <c r="R3268" i="3"/>
  <c r="R3271" i="3"/>
  <c r="R3272" i="3"/>
  <c r="R3281" i="3"/>
  <c r="R3283" i="3"/>
  <c r="R3284" i="3"/>
  <c r="R3286" i="3"/>
  <c r="R3287" i="3"/>
  <c r="R3289" i="3"/>
  <c r="R3290" i="3"/>
  <c r="R3291" i="3"/>
  <c r="R3294" i="3"/>
  <c r="R3298" i="3"/>
  <c r="R3299" i="3"/>
  <c r="R3301" i="3"/>
  <c r="R3302" i="3"/>
  <c r="R3306" i="3"/>
  <c r="R3307" i="3"/>
  <c r="R3309" i="3"/>
  <c r="R3310" i="3"/>
  <c r="R3313" i="3"/>
  <c r="R3314" i="3"/>
  <c r="R3315" i="3"/>
  <c r="R3318" i="3"/>
  <c r="R3320" i="3"/>
  <c r="R3321" i="3"/>
  <c r="R3323" i="3"/>
  <c r="R3326" i="3"/>
  <c r="R3330" i="3"/>
  <c r="R3334" i="3"/>
  <c r="R3335" i="3"/>
  <c r="R3337" i="3"/>
  <c r="R3339" i="3"/>
  <c r="R3341" i="3"/>
  <c r="R3342" i="3"/>
  <c r="R3346" i="3"/>
  <c r="R3348" i="3"/>
  <c r="R3350" i="3"/>
  <c r="R3351" i="3"/>
  <c r="R3355" i="3"/>
  <c r="R3357" i="3"/>
  <c r="R3359" i="3"/>
  <c r="R3360" i="3"/>
  <c r="R3363" i="3"/>
  <c r="R3365" i="3"/>
  <c r="R3370" i="3"/>
  <c r="R3372" i="3"/>
  <c r="R3373" i="3"/>
  <c r="R3374" i="3"/>
  <c r="R3375" i="3"/>
  <c r="R3377" i="3"/>
  <c r="R3378" i="3"/>
  <c r="R3380" i="3"/>
  <c r="R3383" i="3"/>
  <c r="R3387" i="3"/>
  <c r="R3390" i="3"/>
  <c r="R3391" i="3"/>
  <c r="R3396" i="3"/>
  <c r="R3399" i="3"/>
  <c r="R3400" i="3"/>
  <c r="R3402" i="3"/>
  <c r="R3403" i="3"/>
  <c r="R3406" i="3"/>
  <c r="R3408" i="3"/>
  <c r="R3409" i="3"/>
  <c r="R3412" i="3"/>
  <c r="R3414" i="3"/>
  <c r="R3418" i="3"/>
  <c r="R3419" i="3"/>
  <c r="R3421" i="3"/>
  <c r="R3422" i="3"/>
  <c r="R3425" i="3"/>
  <c r="R3426" i="3"/>
  <c r="R3428" i="3"/>
  <c r="R3431" i="3"/>
  <c r="R3448" i="3"/>
  <c r="R3449" i="3"/>
  <c r="R3450" i="3"/>
  <c r="R3452" i="3"/>
  <c r="R3453" i="3"/>
  <c r="R3455" i="3"/>
  <c r="R3456" i="3"/>
  <c r="R3457" i="3"/>
  <c r="R3461" i="3"/>
  <c r="R3467" i="3"/>
  <c r="R3474" i="3"/>
  <c r="R3475" i="3"/>
  <c r="R3480" i="3"/>
  <c r="R3482" i="3"/>
  <c r="R3483" i="3"/>
  <c r="R3484" i="3"/>
  <c r="R3485" i="3"/>
  <c r="R3486" i="3"/>
  <c r="R3489" i="3"/>
  <c r="R3491" i="3"/>
  <c r="R3495" i="3"/>
  <c r="R3504" i="3"/>
  <c r="R3507" i="3"/>
  <c r="R3513" i="3"/>
  <c r="R3514" i="3"/>
  <c r="R3515" i="3"/>
  <c r="R3517" i="3"/>
  <c r="R3518" i="3"/>
  <c r="R3529" i="3"/>
  <c r="R3530" i="3"/>
  <c r="R3532" i="3"/>
  <c r="R3533" i="3"/>
  <c r="R3535" i="3"/>
  <c r="R3537" i="3"/>
  <c r="R3538" i="3"/>
  <c r="R3539" i="3"/>
  <c r="R3541" i="3"/>
  <c r="R3542" i="3"/>
  <c r="R3543" i="3"/>
  <c r="R3545" i="3"/>
  <c r="R3548" i="3"/>
  <c r="R3549" i="3"/>
  <c r="R3551" i="3"/>
  <c r="R3552" i="3"/>
  <c r="R3555" i="3"/>
  <c r="R3556" i="3"/>
  <c r="R3557" i="3"/>
  <c r="R3558" i="3"/>
  <c r="R3560" i="3"/>
  <c r="R3561" i="3"/>
  <c r="R3562" i="3"/>
  <c r="R3566" i="3"/>
  <c r="R3567" i="3"/>
  <c r="R3570" i="3"/>
  <c r="R3571" i="3"/>
  <c r="R3575" i="3"/>
  <c r="R3578" i="3"/>
  <c r="R3580" i="3"/>
  <c r="R3588" i="3"/>
  <c r="R3597" i="3"/>
  <c r="R3598" i="3"/>
  <c r="R3603" i="3"/>
  <c r="R3604" i="3"/>
  <c r="R3606" i="3"/>
  <c r="R3607" i="3"/>
  <c r="R3609" i="3"/>
  <c r="R3611" i="3"/>
  <c r="R3612" i="3"/>
  <c r="R3614" i="3"/>
  <c r="R3615" i="3"/>
  <c r="R3620" i="3"/>
  <c r="R3624" i="3"/>
  <c r="R3625" i="3"/>
  <c r="R3628" i="3"/>
  <c r="R3634" i="3"/>
  <c r="R3636" i="3"/>
  <c r="R3637" i="3"/>
  <c r="R3642" i="3"/>
  <c r="R3643" i="3"/>
  <c r="R3646" i="3"/>
  <c r="R3648" i="3"/>
  <c r="R3652" i="3"/>
  <c r="R3653" i="3"/>
  <c r="R3654" i="3"/>
  <c r="R3657" i="3"/>
  <c r="R3658" i="3"/>
  <c r="R3659" i="3"/>
  <c r="R3662" i="3"/>
  <c r="R3670" i="3"/>
  <c r="R3671" i="3"/>
  <c r="R3673" i="3"/>
  <c r="R3674" i="3"/>
  <c r="R3676" i="3"/>
  <c r="R3678" i="3"/>
  <c r="R3679" i="3"/>
  <c r="R3686" i="3"/>
  <c r="R3687" i="3"/>
  <c r="R3689" i="3"/>
  <c r="R3692" i="3"/>
  <c r="R3693" i="3"/>
  <c r="R3696" i="3"/>
  <c r="R3697" i="3"/>
  <c r="R3706" i="3"/>
  <c r="R3709" i="3"/>
  <c r="R3710" i="3"/>
  <c r="R3714" i="3"/>
  <c r="R3715" i="3"/>
  <c r="R3716" i="3"/>
  <c r="R3718" i="3"/>
  <c r="R3719" i="3"/>
  <c r="R3725" i="3"/>
  <c r="R3730" i="3"/>
  <c r="R3733" i="3"/>
  <c r="R3736" i="3"/>
  <c r="R3737" i="3"/>
  <c r="R3739" i="3"/>
  <c r="R3742" i="3"/>
  <c r="R3743" i="3"/>
  <c r="R3745" i="3"/>
  <c r="R3746" i="3"/>
  <c r="R3747" i="3"/>
  <c r="R3749" i="3"/>
  <c r="R3750" i="3"/>
  <c r="R3756" i="3"/>
  <c r="R3758" i="3"/>
  <c r="R3759" i="3"/>
  <c r="R3762" i="3"/>
  <c r="R3763" i="3"/>
  <c r="R3764" i="3"/>
  <c r="R3766" i="3"/>
  <c r="R3767" i="3"/>
  <c r="R3769" i="3"/>
  <c r="R3771" i="3"/>
  <c r="R3773" i="3"/>
  <c r="R3775" i="3"/>
  <c r="R3778" i="3"/>
  <c r="R3780" i="3"/>
  <c r="R3781" i="3"/>
  <c r="R3784" i="3"/>
  <c r="R3785" i="3"/>
  <c r="R3788" i="3"/>
  <c r="R3793" i="3"/>
  <c r="R3794" i="3"/>
  <c r="R3796" i="3"/>
  <c r="R3800" i="3"/>
  <c r="R3801" i="3"/>
  <c r="R3804" i="3"/>
  <c r="R3805" i="3"/>
  <c r="R3810" i="3"/>
  <c r="R3814" i="3"/>
  <c r="R3823" i="3"/>
  <c r="R3830" i="3"/>
  <c r="R3832" i="3"/>
  <c r="R3833" i="3"/>
  <c r="R3835" i="3"/>
  <c r="R3840" i="3"/>
  <c r="R3842" i="3"/>
  <c r="R3843" i="3"/>
  <c r="R3846" i="3"/>
  <c r="R3848" i="3"/>
  <c r="R3853" i="3"/>
  <c r="R3856" i="3"/>
  <c r="R3858" i="3"/>
  <c r="R3859" i="3"/>
  <c r="R3864" i="3"/>
  <c r="R3865" i="3"/>
  <c r="R3868" i="3"/>
  <c r="R3869" i="3"/>
  <c r="R3873" i="3"/>
  <c r="R3874" i="3"/>
  <c r="R3876" i="3"/>
  <c r="R3880" i="3"/>
  <c r="R3881" i="3"/>
  <c r="R3885" i="3"/>
  <c r="R3887" i="3"/>
  <c r="R3894" i="3"/>
  <c r="R3895" i="3"/>
  <c r="R3897" i="3"/>
  <c r="R3899" i="3"/>
  <c r="R3900" i="3"/>
  <c r="R3902" i="3"/>
  <c r="R3904" i="3"/>
  <c r="R3905" i="3"/>
  <c r="R3906" i="3"/>
  <c r="R3908" i="3"/>
  <c r="R3915" i="3"/>
  <c r="R3920" i="3"/>
  <c r="R3922" i="3"/>
  <c r="R3923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40" i="3"/>
  <c r="R3941" i="3"/>
  <c r="R3942" i="3"/>
  <c r="R3944" i="3"/>
  <c r="R3947" i="3"/>
  <c r="R3950" i="3"/>
  <c r="R3951" i="3"/>
  <c r="R3952" i="3"/>
  <c r="R3953" i="3"/>
  <c r="R3956" i="3"/>
  <c r="R3957" i="3"/>
  <c r="R3958" i="3"/>
  <c r="R3960" i="3"/>
  <c r="R3961" i="3"/>
  <c r="R3970" i="3"/>
  <c r="R3972" i="3"/>
  <c r="R3973" i="3"/>
  <c r="R3974" i="3"/>
  <c r="R3976" i="3"/>
  <c r="R3977" i="3"/>
  <c r="R3984" i="3"/>
  <c r="R3985" i="3"/>
  <c r="R3986" i="3"/>
  <c r="R3987" i="3"/>
  <c r="R3988" i="3"/>
  <c r="R3989" i="3"/>
  <c r="R3990" i="3"/>
  <c r="R3991" i="3"/>
  <c r="R3995" i="3"/>
  <c r="R3996" i="3"/>
  <c r="R4006" i="3"/>
  <c r="R4014" i="3"/>
  <c r="R4016" i="3"/>
  <c r="R4017" i="3"/>
  <c r="R4019" i="3"/>
  <c r="R4024" i="3"/>
  <c r="R4025" i="3"/>
  <c r="R4032" i="3"/>
  <c r="R4034" i="3"/>
  <c r="R4035" i="3"/>
  <c r="R4037" i="3"/>
  <c r="R4038" i="3"/>
  <c r="R4039" i="3"/>
  <c r="R4040" i="3"/>
  <c r="R4041" i="3"/>
  <c r="R4042" i="3"/>
  <c r="R4045" i="3"/>
  <c r="R4046" i="3"/>
  <c r="R4048" i="3"/>
  <c r="R4051" i="3"/>
  <c r="R4052" i="3"/>
  <c r="R4055" i="3"/>
  <c r="R4056" i="3"/>
  <c r="R4059" i="3"/>
  <c r="R4060" i="3"/>
  <c r="R4061" i="3"/>
  <c r="R4062" i="3"/>
  <c r="R4066" i="3"/>
  <c r="R4070" i="3"/>
  <c r="R4071" i="3"/>
  <c r="R4073" i="3"/>
  <c r="R4075" i="3"/>
  <c r="R4076" i="3"/>
  <c r="R4083" i="3"/>
  <c r="R4084" i="3"/>
  <c r="R4088" i="3"/>
  <c r="R4089" i="3"/>
  <c r="R4090" i="3"/>
  <c r="R4091" i="3"/>
  <c r="R4094" i="3"/>
  <c r="R4097" i="3"/>
  <c r="R4100" i="3"/>
  <c r="R4101" i="3"/>
  <c r="R4104" i="3"/>
  <c r="R4105" i="3"/>
  <c r="R4106" i="3"/>
  <c r="R4108" i="3"/>
  <c r="R4112" i="3"/>
  <c r="R4118" i="3"/>
  <c r="R4126" i="3"/>
  <c r="R4139" i="3"/>
  <c r="R4141" i="3"/>
  <c r="R4144" i="3"/>
  <c r="R4145" i="3"/>
  <c r="R4146" i="3"/>
  <c r="R4147" i="3"/>
  <c r="R4148" i="3"/>
  <c r="R4153" i="3"/>
  <c r="R4155" i="3"/>
  <c r="R4156" i="3"/>
  <c r="R4157" i="3"/>
  <c r="R4160" i="3"/>
  <c r="R4162" i="3"/>
  <c r="R4169" i="3"/>
  <c r="R4171" i="3"/>
  <c r="R4173" i="3"/>
  <c r="R4174" i="3"/>
  <c r="R4177" i="3"/>
  <c r="R4178" i="3"/>
  <c r="R4179" i="3"/>
  <c r="R4183" i="3"/>
  <c r="R4184" i="3"/>
  <c r="R4187" i="3"/>
  <c r="R4189" i="3"/>
  <c r="R4191" i="3"/>
  <c r="R4196" i="3"/>
  <c r="R4197" i="3"/>
  <c r="R4199" i="3"/>
  <c r="R4200" i="3"/>
  <c r="R4205" i="3"/>
  <c r="R4210" i="3"/>
  <c r="R4212" i="3"/>
  <c r="R4213" i="3"/>
  <c r="R4216" i="3"/>
  <c r="R4217" i="3"/>
  <c r="R4220" i="3"/>
  <c r="R4222" i="3"/>
  <c r="R4226" i="3"/>
  <c r="R4229" i="3"/>
  <c r="R4233" i="3"/>
  <c r="R4234" i="3"/>
  <c r="R4235" i="3"/>
  <c r="R4236" i="3"/>
  <c r="R4239" i="3"/>
  <c r="R4241" i="3"/>
  <c r="R4242" i="3"/>
  <c r="R4243" i="3"/>
  <c r="R4244" i="3"/>
  <c r="R4246" i="3"/>
  <c r="R4247" i="3"/>
  <c r="R4249" i="3"/>
  <c r="R4251" i="3"/>
  <c r="R4252" i="3"/>
  <c r="R4255" i="3"/>
  <c r="R4259" i="3"/>
  <c r="R4263" i="3"/>
  <c r="R4265" i="3"/>
  <c r="R4267" i="3"/>
  <c r="R4268" i="3"/>
  <c r="R4269" i="3"/>
  <c r="R4270" i="3"/>
  <c r="R4271" i="3"/>
  <c r="R4272" i="3"/>
  <c r="R4274" i="3"/>
  <c r="R4275" i="3"/>
  <c r="R4276" i="3"/>
  <c r="R4277" i="3"/>
  <c r="R4282" i="3"/>
  <c r="R4283" i="3"/>
  <c r="R4288" i="3"/>
  <c r="R4289" i="3"/>
  <c r="R4292" i="3"/>
  <c r="R4293" i="3"/>
  <c r="R4294" i="3"/>
  <c r="R4295" i="3"/>
  <c r="R4299" i="3"/>
  <c r="R4301" i="3"/>
  <c r="R4304" i="3"/>
  <c r="R4307" i="3"/>
  <c r="R4313" i="3"/>
  <c r="R4316" i="3"/>
  <c r="R4317" i="3"/>
  <c r="R4318" i="3"/>
  <c r="R4320" i="3"/>
  <c r="R4321" i="3"/>
  <c r="R4325" i="3"/>
  <c r="R4328" i="3"/>
  <c r="R4332" i="3"/>
  <c r="R4334" i="3"/>
  <c r="R4341" i="3"/>
  <c r="R4342" i="3"/>
  <c r="R4345" i="3"/>
  <c r="R4350" i="3"/>
  <c r="R4351" i="3"/>
  <c r="R4352" i="3"/>
  <c r="R4355" i="3"/>
  <c r="R4356" i="3"/>
  <c r="R4357" i="3"/>
  <c r="R4358" i="3"/>
  <c r="R4363" i="3"/>
  <c r="R4370" i="3"/>
  <c r="R4371" i="3"/>
  <c r="R4374" i="3"/>
  <c r="R4379" i="3"/>
  <c r="R4383" i="3"/>
  <c r="R4385" i="3"/>
  <c r="R4386" i="3"/>
  <c r="R4389" i="3"/>
  <c r="R4392" i="3"/>
  <c r="R4393" i="3"/>
  <c r="R4394" i="3"/>
  <c r="R4395" i="3"/>
  <c r="R4398" i="3"/>
  <c r="R4400" i="3"/>
  <c r="R4403" i="3"/>
  <c r="R4410" i="3"/>
  <c r="R4411" i="3"/>
  <c r="R4412" i="3"/>
  <c r="R4414" i="3"/>
  <c r="R4417" i="3"/>
  <c r="R4418" i="3"/>
  <c r="R4421" i="3"/>
  <c r="R4422" i="3"/>
  <c r="R4423" i="3"/>
  <c r="R4425" i="3"/>
  <c r="R4426" i="3"/>
  <c r="R4427" i="3"/>
  <c r="R4429" i="3"/>
  <c r="R4430" i="3"/>
  <c r="R4433" i="3"/>
  <c r="R4434" i="3"/>
  <c r="R4436" i="3"/>
  <c r="R4438" i="3"/>
  <c r="R4442" i="3"/>
  <c r="R4448" i="3"/>
  <c r="R4450" i="3"/>
  <c r="R4452" i="3"/>
  <c r="R4456" i="3"/>
  <c r="R4460" i="3"/>
  <c r="R4461" i="3"/>
  <c r="R4468" i="3"/>
  <c r="R4472" i="3"/>
  <c r="R4479" i="3"/>
  <c r="R4480" i="3"/>
  <c r="R4482" i="3"/>
  <c r="R4484" i="3"/>
  <c r="R4485" i="3"/>
  <c r="R4487" i="3"/>
  <c r="R4488" i="3"/>
  <c r="R4490" i="3"/>
  <c r="R4494" i="3"/>
  <c r="R4496" i="3"/>
  <c r="R4497" i="3"/>
  <c r="R4499" i="3"/>
  <c r="R4500" i="3"/>
  <c r="R4501" i="3"/>
  <c r="R4503" i="3"/>
  <c r="R4504" i="3"/>
  <c r="R4507" i="3"/>
  <c r="R4508" i="3"/>
  <c r="R4509" i="3"/>
  <c r="R4510" i="3"/>
  <c r="R4513" i="3"/>
  <c r="R4514" i="3"/>
  <c r="R4515" i="3"/>
  <c r="R4516" i="3"/>
  <c r="R4519" i="3"/>
  <c r="R4521" i="3"/>
  <c r="R4525" i="3"/>
  <c r="R4526" i="3"/>
  <c r="R4527" i="3"/>
  <c r="R4528" i="3"/>
  <c r="R4529" i="3"/>
  <c r="R4530" i="3"/>
  <c r="R4533" i="3"/>
  <c r="R4538" i="3"/>
  <c r="R4539" i="3"/>
  <c r="R4542" i="3"/>
  <c r="R4543" i="3"/>
  <c r="R4544" i="3"/>
  <c r="R4546" i="3"/>
  <c r="R4547" i="3"/>
  <c r="R4548" i="3"/>
  <c r="R4551" i="3"/>
  <c r="R4552" i="3"/>
  <c r="R4556" i="3"/>
  <c r="R4557" i="3"/>
  <c r="R4558" i="3"/>
  <c r="R4565" i="3"/>
  <c r="R4566" i="3"/>
  <c r="R4571" i="3"/>
  <c r="R4572" i="3"/>
  <c r="R4579" i="3"/>
  <c r="R4585" i="3"/>
  <c r="R4586" i="3"/>
  <c r="R4589" i="3"/>
  <c r="R4592" i="3"/>
  <c r="R4593" i="3"/>
  <c r="R4595" i="3"/>
  <c r="R4598" i="3"/>
  <c r="R4599" i="3"/>
  <c r="R4600" i="3"/>
  <c r="R4601" i="3"/>
  <c r="R4602" i="3"/>
  <c r="R4605" i="3"/>
  <c r="R4607" i="3"/>
  <c r="R4610" i="3"/>
  <c r="R4612" i="3"/>
  <c r="R4613" i="3"/>
  <c r="R4615" i="3"/>
  <c r="R4617" i="3"/>
  <c r="R4619" i="3"/>
  <c r="R4622" i="3"/>
  <c r="R4623" i="3"/>
  <c r="R4626" i="3"/>
  <c r="R4629" i="3"/>
  <c r="R4630" i="3"/>
  <c r="R4631" i="3"/>
  <c r="R4632" i="3"/>
  <c r="R4633" i="3"/>
  <c r="R4634" i="3"/>
  <c r="R4635" i="3"/>
  <c r="R4640" i="3"/>
  <c r="R4642" i="3"/>
  <c r="R4645" i="3"/>
  <c r="R4647" i="3"/>
  <c r="R4648" i="3"/>
  <c r="R4651" i="3"/>
  <c r="R4653" i="3"/>
  <c r="R4656" i="3"/>
  <c r="R4658" i="3"/>
  <c r="R4659" i="3"/>
  <c r="R4660" i="3"/>
  <c r="R4662" i="3"/>
  <c r="R4663" i="3"/>
  <c r="R4667" i="3"/>
  <c r="R4670" i="3"/>
  <c r="R4671" i="3"/>
  <c r="R4672" i="3"/>
  <c r="R4673" i="3"/>
  <c r="R4675" i="3"/>
  <c r="R4677" i="3"/>
  <c r="R4679" i="3"/>
  <c r="R4685" i="3"/>
  <c r="R4687" i="3"/>
  <c r="R4692" i="3"/>
  <c r="R4695" i="3"/>
  <c r="R4696" i="3"/>
  <c r="R4697" i="3"/>
  <c r="R4698" i="3"/>
  <c r="R4701" i="3"/>
  <c r="R4704" i="3"/>
  <c r="R4707" i="3"/>
  <c r="R4710" i="3"/>
  <c r="R4711" i="3"/>
  <c r="R4713" i="3"/>
  <c r="R4715" i="3"/>
  <c r="R4717" i="3"/>
  <c r="R4719" i="3"/>
  <c r="R4726" i="3"/>
  <c r="R4727" i="3"/>
  <c r="R4728" i="3"/>
  <c r="R4729" i="3"/>
  <c r="R4732" i="3"/>
  <c r="R4734" i="3"/>
  <c r="R4735" i="3"/>
  <c r="R4736" i="3"/>
  <c r="R4738" i="3"/>
  <c r="R4739" i="3"/>
  <c r="R4740" i="3"/>
  <c r="R4741" i="3"/>
  <c r="R4743" i="3"/>
  <c r="R4749" i="3"/>
  <c r="R4752" i="3"/>
  <c r="R4756" i="3"/>
  <c r="R4759" i="3"/>
  <c r="R4760" i="3"/>
  <c r="R4763" i="3"/>
  <c r="R4764" i="3"/>
  <c r="R4766" i="3"/>
  <c r="R4768" i="3"/>
  <c r="R4771" i="3"/>
  <c r="R4775" i="3"/>
  <c r="R4777" i="3"/>
  <c r="R4784" i="3"/>
  <c r="R4785" i="3"/>
  <c r="R4787" i="3"/>
  <c r="R4788" i="3"/>
  <c r="R4789" i="3"/>
  <c r="R4790" i="3"/>
  <c r="R4795" i="3"/>
  <c r="R4796" i="3"/>
  <c r="R4797" i="3"/>
  <c r="R4798" i="3"/>
  <c r="R4800" i="3"/>
  <c r="R4802" i="3"/>
  <c r="R4804" i="3"/>
  <c r="R4805" i="3"/>
  <c r="R4810" i="3"/>
  <c r="R4812" i="3"/>
  <c r="R4815" i="3"/>
  <c r="R4817" i="3"/>
  <c r="R4818" i="3"/>
  <c r="R4819" i="3"/>
  <c r="R4833" i="3"/>
  <c r="R4834" i="3"/>
  <c r="R4835" i="3"/>
  <c r="R4838" i="3"/>
  <c r="R4847" i="3"/>
  <c r="R4849" i="3"/>
  <c r="R4850" i="3"/>
  <c r="R4853" i="3"/>
  <c r="R4857" i="3"/>
  <c r="R4861" i="3"/>
  <c r="R4865" i="3"/>
  <c r="R4868" i="3"/>
  <c r="R4869" i="3"/>
  <c r="R4870" i="3"/>
  <c r="R4873" i="3"/>
  <c r="R4874" i="3"/>
  <c r="R4876" i="3"/>
  <c r="R4881" i="3"/>
  <c r="R4884" i="3"/>
  <c r="R4885" i="3"/>
  <c r="R4888" i="3"/>
  <c r="R4893" i="3"/>
  <c r="R4895" i="3"/>
  <c r="R4903" i="3"/>
  <c r="R4904" i="3"/>
  <c r="R4905" i="3"/>
  <c r="R4907" i="3"/>
  <c r="R4909" i="3"/>
  <c r="R4910" i="3"/>
  <c r="R4913" i="3"/>
  <c r="R4915" i="3"/>
  <c r="R4917" i="3"/>
  <c r="R4930" i="3"/>
  <c r="R4933" i="3"/>
  <c r="R4939" i="3"/>
  <c r="R4943" i="3"/>
  <c r="R4944" i="3"/>
  <c r="R4946" i="3"/>
  <c r="R4947" i="3"/>
  <c r="R4948" i="3"/>
  <c r="R4950" i="3"/>
  <c r="R4951" i="3"/>
  <c r="R4953" i="3"/>
  <c r="R4956" i="3"/>
  <c r="R4960" i="3"/>
  <c r="R4962" i="3"/>
  <c r="R4965" i="3"/>
  <c r="R4968" i="3"/>
  <c r="R4969" i="3"/>
  <c r="R4970" i="3"/>
  <c r="R4975" i="3"/>
  <c r="R4976" i="3"/>
  <c r="R4977" i="3"/>
  <c r="R4979" i="3"/>
  <c r="R4981" i="3"/>
  <c r="R4982" i="3"/>
  <c r="R4984" i="3"/>
  <c r="R4994" i="3"/>
  <c r="R4996" i="3"/>
  <c r="R4997" i="3"/>
  <c r="R4999" i="3"/>
  <c r="R5006" i="3"/>
  <c r="R5007" i="3"/>
  <c r="R5009" i="3"/>
  <c r="R5012" i="3"/>
  <c r="R5017" i="3"/>
  <c r="R5018" i="3"/>
  <c r="R5019" i="3"/>
  <c r="R5020" i="3"/>
  <c r="R5023" i="3"/>
  <c r="R5024" i="3"/>
  <c r="R5026" i="3"/>
  <c r="R5027" i="3"/>
  <c r="R5029" i="3"/>
  <c r="R5031" i="3"/>
  <c r="R5035" i="3"/>
  <c r="R5036" i="3"/>
  <c r="R5037" i="3"/>
  <c r="R5038" i="3"/>
  <c r="R5041" i="3"/>
  <c r="R5048" i="3"/>
  <c r="R5050" i="3"/>
  <c r="R5052" i="3"/>
  <c r="R5053" i="3"/>
  <c r="R5054" i="3"/>
  <c r="R5057" i="3"/>
  <c r="R5062" i="3"/>
  <c r="R5063" i="3"/>
  <c r="R5064" i="3"/>
  <c r="R5065" i="3"/>
  <c r="R5066" i="3"/>
  <c r="R5067" i="3"/>
  <c r="R5070" i="3"/>
  <c r="R5072" i="3"/>
  <c r="R5075" i="3"/>
  <c r="R5077" i="3"/>
  <c r="R5078" i="3"/>
  <c r="R5079" i="3"/>
  <c r="R5084" i="3"/>
  <c r="R5085" i="3"/>
  <c r="R5088" i="3"/>
  <c r="R5090" i="3"/>
  <c r="R5092" i="3"/>
  <c r="R5094" i="3"/>
  <c r="R5097" i="3"/>
  <c r="R5101" i="3"/>
  <c r="R5102" i="3"/>
  <c r="R5105" i="3"/>
  <c r="R5107" i="3"/>
  <c r="R5109" i="3"/>
  <c r="R5113" i="3"/>
  <c r="R5114" i="3"/>
  <c r="R5116" i="3"/>
  <c r="R5118" i="3"/>
  <c r="R5123" i="3"/>
  <c r="R5124" i="3"/>
  <c r="R5126" i="3"/>
  <c r="R5131" i="3"/>
  <c r="R5132" i="3"/>
  <c r="R5134" i="3"/>
  <c r="R5136" i="3"/>
  <c r="R5137" i="3"/>
  <c r="R5138" i="3"/>
  <c r="R5142" i="3"/>
  <c r="R5145" i="3"/>
  <c r="R5147" i="3"/>
  <c r="R5148" i="3"/>
  <c r="R5149" i="3"/>
  <c r="R5150" i="3"/>
  <c r="R5151" i="3"/>
  <c r="R5156" i="3"/>
  <c r="R5157" i="3"/>
  <c r="R5162" i="3"/>
  <c r="R5165" i="3"/>
  <c r="R5167" i="3"/>
  <c r="R5173" i="3"/>
  <c r="R5177" i="3"/>
  <c r="R5183" i="3"/>
  <c r="R5185" i="3"/>
  <c r="R5187" i="3"/>
  <c r="R5188" i="3"/>
  <c r="R5191" i="3"/>
  <c r="R5195" i="3"/>
  <c r="R5198" i="3"/>
  <c r="R5200" i="3"/>
  <c r="R5201" i="3"/>
  <c r="R5204" i="3"/>
  <c r="R5206" i="3"/>
  <c r="R5207" i="3"/>
  <c r="R5215" i="3"/>
  <c r="R5219" i="3"/>
  <c r="R5221" i="3"/>
  <c r="R5222" i="3"/>
  <c r="R5227" i="3"/>
  <c r="R5229" i="3"/>
  <c r="R5232" i="3"/>
  <c r="R5233" i="3"/>
  <c r="R5234" i="3"/>
  <c r="R5235" i="3"/>
  <c r="R5236" i="3"/>
  <c r="R5239" i="3"/>
  <c r="R5240" i="3"/>
  <c r="R5241" i="3"/>
  <c r="R5250" i="3"/>
  <c r="R5251" i="3"/>
  <c r="R5257" i="3"/>
  <c r="R5264" i="3"/>
  <c r="R5265" i="3"/>
  <c r="R5266" i="3"/>
  <c r="R5269" i="3"/>
  <c r="R5273" i="3"/>
  <c r="R5274" i="3"/>
  <c r="R5276" i="3"/>
  <c r="R5277" i="3"/>
  <c r="R5281" i="3"/>
  <c r="R5286" i="3"/>
  <c r="R5288" i="3"/>
  <c r="R5289" i="3"/>
  <c r="R5291" i="3"/>
  <c r="R5294" i="3"/>
  <c r="R5296" i="3"/>
  <c r="R5298" i="3"/>
  <c r="R5308" i="3"/>
  <c r="R5310" i="3"/>
  <c r="R5312" i="3"/>
  <c r="R5313" i="3"/>
  <c r="R5314" i="3"/>
  <c r="R5319" i="3"/>
  <c r="R5322" i="3"/>
  <c r="R5324" i="3"/>
  <c r="R5325" i="3"/>
  <c r="R5326" i="3"/>
  <c r="R5334" i="3"/>
  <c r="R5336" i="3"/>
  <c r="R5337" i="3"/>
  <c r="R5340" i="3"/>
  <c r="R5342" i="3"/>
  <c r="R5344" i="3"/>
  <c r="R5349" i="3"/>
  <c r="R5350" i="3"/>
  <c r="R5351" i="3"/>
  <c r="R5356" i="3"/>
  <c r="R5363" i="3"/>
  <c r="R5364" i="3"/>
  <c r="R5365" i="3"/>
  <c r="R5369" i="3"/>
  <c r="R5372" i="3"/>
  <c r="R5374" i="3"/>
  <c r="R5378" i="3"/>
  <c r="R5379" i="3"/>
  <c r="R5380" i="3"/>
  <c r="R5381" i="3"/>
  <c r="R5385" i="3"/>
  <c r="R5388" i="3"/>
  <c r="R5395" i="3"/>
  <c r="R5396" i="3"/>
  <c r="R5397" i="3"/>
  <c r="R5398" i="3"/>
  <c r="R5404" i="3"/>
  <c r="R5405" i="3"/>
  <c r="R5406" i="3"/>
  <c r="R5409" i="3"/>
  <c r="R5413" i="3"/>
  <c r="R5415" i="3"/>
  <c r="R5417" i="3"/>
  <c r="R5418" i="3"/>
  <c r="R5421" i="3"/>
  <c r="R5425" i="3"/>
  <c r="R5428" i="3"/>
  <c r="R5430" i="3"/>
  <c r="R5434" i="3"/>
  <c r="R5436" i="3"/>
  <c r="R5437" i="3"/>
  <c r="R5442" i="3"/>
  <c r="R5449" i="3"/>
  <c r="R5452" i="3"/>
  <c r="R5453" i="3"/>
  <c r="R5454" i="3"/>
  <c r="R5460" i="3"/>
  <c r="R5467" i="3"/>
  <c r="R5468" i="3"/>
  <c r="R5469" i="3"/>
  <c r="R5470" i="3"/>
  <c r="R5471" i="3"/>
  <c r="R5473" i="3"/>
  <c r="R5477" i="3"/>
  <c r="R5479" i="3"/>
  <c r="R5482" i="3"/>
  <c r="R5484" i="3"/>
  <c r="R5487" i="3"/>
  <c r="R5488" i="3"/>
  <c r="R5489" i="3"/>
  <c r="R5490" i="3"/>
  <c r="R5492" i="3"/>
  <c r="R5493" i="3"/>
  <c r="R5495" i="3"/>
  <c r="R5499" i="3"/>
  <c r="R5500" i="3"/>
  <c r="R5505" i="3"/>
  <c r="R5507" i="3"/>
  <c r="R5508" i="3"/>
  <c r="R5510" i="3"/>
  <c r="R5511" i="3"/>
  <c r="R5512" i="3"/>
  <c r="R5514" i="3"/>
  <c r="R5516" i="3"/>
  <c r="R5520" i="3"/>
  <c r="R5522" i="3"/>
  <c r="R5523" i="3"/>
  <c r="R5524" i="3"/>
  <c r="R5525" i="3"/>
  <c r="R5526" i="3"/>
  <c r="R5528" i="3"/>
  <c r="R5529" i="3"/>
  <c r="R5530" i="3"/>
  <c r="R5533" i="3"/>
  <c r="R5534" i="3"/>
  <c r="R5535" i="3"/>
  <c r="R5536" i="3"/>
  <c r="R5539" i="3"/>
  <c r="R5540" i="3"/>
  <c r="R5541" i="3"/>
  <c r="R5543" i="3"/>
  <c r="R5545" i="3"/>
  <c r="R5548" i="3"/>
  <c r="R5549" i="3"/>
  <c r="R5551" i="3"/>
  <c r="R5555" i="3"/>
  <c r="R5564" i="3"/>
  <c r="R5566" i="3"/>
  <c r="R5569" i="3"/>
  <c r="R5570" i="3"/>
  <c r="R5571" i="3"/>
  <c r="R5575" i="3"/>
  <c r="R5576" i="3"/>
  <c r="R5579" i="3"/>
  <c r="R5585" i="3"/>
  <c r="R5588" i="3"/>
  <c r="R5589" i="3"/>
  <c r="R5590" i="3"/>
  <c r="R5592" i="3"/>
  <c r="R5596" i="3"/>
  <c r="R5597" i="3"/>
  <c r="R5599" i="3"/>
  <c r="R5600" i="3"/>
  <c r="R5605" i="3"/>
  <c r="R5606" i="3"/>
  <c r="R5607" i="3"/>
  <c r="R5611" i="3"/>
  <c r="R5616" i="3"/>
  <c r="R5618" i="3"/>
  <c r="R5619" i="3"/>
  <c r="R5620" i="3"/>
  <c r="R5621" i="3"/>
  <c r="R5623" i="3"/>
  <c r="R5624" i="3"/>
  <c r="R5636" i="3"/>
  <c r="R5638" i="3"/>
  <c r="R5640" i="3"/>
  <c r="R5642" i="3"/>
  <c r="R5644" i="3"/>
  <c r="R5649" i="3"/>
  <c r="R5652" i="3"/>
  <c r="R5654" i="3"/>
  <c r="R5656" i="3"/>
  <c r="R5659" i="3"/>
  <c r="R5660" i="3"/>
  <c r="R5665" i="3"/>
  <c r="R5666" i="3"/>
  <c r="R5670" i="3"/>
  <c r="R5676" i="3"/>
  <c r="R5681" i="3"/>
  <c r="R5682" i="3"/>
  <c r="R5684" i="3"/>
  <c r="R5685" i="3"/>
  <c r="R5688" i="3"/>
  <c r="R5689" i="3"/>
  <c r="R5690" i="3"/>
  <c r="R5692" i="3"/>
  <c r="R5697" i="3"/>
  <c r="R5698" i="3"/>
  <c r="R5699" i="3"/>
  <c r="R5701" i="3"/>
  <c r="R5706" i="3"/>
  <c r="R5708" i="3"/>
  <c r="R5709" i="3"/>
  <c r="R5710" i="3"/>
  <c r="R5711" i="3"/>
  <c r="R5712" i="3"/>
  <c r="R5715" i="3"/>
  <c r="R5716" i="3"/>
  <c r="R5718" i="3"/>
  <c r="R5719" i="3"/>
  <c r="R5723" i="3"/>
  <c r="R5726" i="3"/>
  <c r="R5727" i="3"/>
  <c r="R5728" i="3"/>
  <c r="R5732" i="3"/>
  <c r="R5733" i="3"/>
  <c r="R5739" i="3"/>
  <c r="R5743" i="3"/>
  <c r="R5751" i="3"/>
  <c r="R5754" i="3"/>
  <c r="R5765" i="3"/>
  <c r="R5767" i="3"/>
  <c r="R5768" i="3"/>
  <c r="R5770" i="3"/>
  <c r="R5772" i="3"/>
  <c r="R5773" i="3"/>
  <c r="R5780" i="3"/>
  <c r="R5781" i="3"/>
  <c r="R5789" i="3"/>
  <c r="R5792" i="3"/>
  <c r="R5794" i="3"/>
  <c r="R5798" i="3"/>
  <c r="R5799" i="3"/>
  <c r="R5800" i="3"/>
  <c r="R5801" i="3"/>
  <c r="R5803" i="3"/>
  <c r="R5805" i="3"/>
  <c r="R5821" i="3"/>
  <c r="R5825" i="3"/>
  <c r="R5826" i="3"/>
  <c r="R5828" i="3"/>
  <c r="R5829" i="3"/>
  <c r="R5831" i="3"/>
  <c r="R5836" i="3"/>
  <c r="R5845" i="3"/>
  <c r="R5846" i="3"/>
  <c r="R5853" i="3"/>
  <c r="R5854" i="3"/>
  <c r="R5855" i="3"/>
  <c r="R5857" i="3"/>
  <c r="R5859" i="3"/>
  <c r="R5861" i="3"/>
  <c r="R5867" i="3"/>
  <c r="R5873" i="3"/>
  <c r="R5875" i="3"/>
  <c r="R5881" i="3"/>
  <c r="R5882" i="3"/>
  <c r="R5883" i="3"/>
  <c r="R5884" i="3"/>
  <c r="R5889" i="3"/>
  <c r="R5890" i="3"/>
  <c r="R5891" i="3"/>
  <c r="R5893" i="3"/>
  <c r="R5894" i="3"/>
  <c r="R5895" i="3"/>
  <c r="R5898" i="3"/>
  <c r="R5899" i="3"/>
  <c r="R5907" i="3"/>
  <c r="R5908" i="3"/>
  <c r="R5909" i="3"/>
  <c r="R5911" i="3"/>
  <c r="R5915" i="3"/>
  <c r="R5916" i="3"/>
  <c r="R5917" i="3"/>
  <c r="R5919" i="3"/>
  <c r="R5920" i="3"/>
  <c r="R5921" i="3"/>
  <c r="R5927" i="3"/>
  <c r="R5932" i="3"/>
  <c r="R5934" i="3"/>
  <c r="R5938" i="3"/>
  <c r="R5942" i="3"/>
  <c r="R5945" i="3"/>
  <c r="R5947" i="3"/>
  <c r="R5949" i="3"/>
  <c r="R5953" i="3"/>
  <c r="R5954" i="3"/>
  <c r="R5959" i="3"/>
  <c r="R5960" i="3"/>
  <c r="R5965" i="3"/>
  <c r="R5966" i="3"/>
  <c r="R5967" i="3"/>
  <c r="R5968" i="3"/>
  <c r="R5970" i="3"/>
  <c r="R5972" i="3"/>
  <c r="R5974" i="3"/>
  <c r="R5975" i="3"/>
  <c r="R5976" i="3"/>
  <c r="R5981" i="3"/>
  <c r="R5986" i="3"/>
  <c r="R5991" i="3"/>
  <c r="R5992" i="3"/>
  <c r="R6003" i="3"/>
  <c r="R6009" i="3"/>
  <c r="R6010" i="3"/>
  <c r="R6011" i="3"/>
  <c r="R6013" i="3"/>
  <c r="R6014" i="3"/>
  <c r="R6016" i="3"/>
  <c r="R6017" i="3"/>
  <c r="R6020" i="3"/>
  <c r="R6021" i="3"/>
  <c r="R6022" i="3"/>
  <c r="R6024" i="3"/>
  <c r="R6027" i="3"/>
  <c r="R6037" i="3"/>
  <c r="R6040" i="3"/>
  <c r="R6043" i="3"/>
  <c r="R6045" i="3"/>
  <c r="R6048" i="3"/>
  <c r="R6049" i="3"/>
  <c r="R6051" i="3"/>
  <c r="R6053" i="3"/>
  <c r="R6054" i="3"/>
  <c r="R6055" i="3"/>
  <c r="R6058" i="3"/>
  <c r="R6059" i="3"/>
  <c r="R6060" i="3"/>
  <c r="R6065" i="3"/>
  <c r="R6066" i="3"/>
  <c r="R6068" i="3"/>
  <c r="R6074" i="3"/>
  <c r="R6079" i="3"/>
  <c r="R6084" i="3"/>
  <c r="R6085" i="3"/>
  <c r="R6086" i="3"/>
  <c r="R6091" i="3"/>
  <c r="R6093" i="3"/>
  <c r="R6094" i="3"/>
  <c r="R6095" i="3"/>
  <c r="R6099" i="3"/>
  <c r="R6100" i="3"/>
  <c r="R6101" i="3"/>
  <c r="R6102" i="3"/>
  <c r="R6103" i="3"/>
  <c r="R6104" i="3"/>
  <c r="R6106" i="3"/>
  <c r="R6107" i="3"/>
  <c r="R6108" i="3"/>
  <c r="R6110" i="3"/>
  <c r="R6112" i="3"/>
  <c r="R6115" i="3"/>
  <c r="R6116" i="3"/>
  <c r="R6117" i="3"/>
  <c r="R6120" i="3"/>
  <c r="R6130" i="3"/>
  <c r="R6134" i="3"/>
  <c r="R6135" i="3"/>
  <c r="R6136" i="3"/>
  <c r="R6137" i="3"/>
  <c r="R6138" i="3"/>
  <c r="R6140" i="3"/>
  <c r="R6143" i="3"/>
  <c r="R6150" i="3"/>
  <c r="R6151" i="3"/>
  <c r="R6153" i="3"/>
  <c r="R6158" i="3"/>
  <c r="R6171" i="3"/>
  <c r="R6172" i="3"/>
  <c r="R6174" i="3"/>
  <c r="R6175" i="3"/>
  <c r="R6176" i="3"/>
  <c r="R6189" i="3"/>
  <c r="R6191" i="3"/>
  <c r="R6192" i="3"/>
  <c r="R6193" i="3"/>
  <c r="R6194" i="3"/>
  <c r="R6197" i="3"/>
  <c r="R6199" i="3"/>
  <c r="R6204" i="3"/>
  <c r="R6206" i="3"/>
  <c r="R6210" i="3"/>
  <c r="R6211" i="3"/>
  <c r="R6213" i="3"/>
  <c r="R6214" i="3"/>
  <c r="R6223" i="3"/>
  <c r="R6225" i="3"/>
  <c r="R6229" i="3"/>
  <c r="R6230" i="3"/>
  <c r="R6231" i="3"/>
  <c r="R6233" i="3"/>
  <c r="R6235" i="3"/>
  <c r="R6252" i="3"/>
  <c r="R6254" i="3"/>
  <c r="R6255" i="3"/>
  <c r="R6257" i="3"/>
  <c r="R6258" i="3"/>
  <c r="R6259" i="3"/>
  <c r="R6262" i="3"/>
  <c r="R6264" i="3"/>
  <c r="R6274" i="3"/>
  <c r="R6275" i="3"/>
  <c r="R6278" i="3"/>
  <c r="R6279" i="3"/>
  <c r="R6280" i="3"/>
  <c r="R6282" i="3"/>
  <c r="R6284" i="3"/>
  <c r="R6285" i="3"/>
  <c r="R6286" i="3"/>
  <c r="R6289" i="3"/>
  <c r="R6290" i="3"/>
  <c r="R6293" i="3"/>
  <c r="R6296" i="3"/>
  <c r="R6300" i="3"/>
  <c r="R6303" i="3"/>
  <c r="R6306" i="3"/>
  <c r="R6311" i="3"/>
  <c r="R6314" i="3"/>
  <c r="R6316" i="3"/>
  <c r="R6319" i="3"/>
  <c r="R6320" i="3"/>
  <c r="R6324" i="3"/>
  <c r="R6325" i="3"/>
  <c r="R6327" i="3"/>
  <c r="R6330" i="3"/>
  <c r="R6333" i="3"/>
  <c r="R6335" i="3"/>
  <c r="R6336" i="3"/>
  <c r="R6339" i="3"/>
  <c r="R6341" i="3"/>
  <c r="R6343" i="3"/>
  <c r="R6344" i="3"/>
  <c r="R6345" i="3"/>
  <c r="R6349" i="3"/>
  <c r="R6350" i="3"/>
  <c r="R6353" i="3"/>
  <c r="R6355" i="3"/>
  <c r="R6356" i="3"/>
  <c r="R6359" i="3"/>
  <c r="R6360" i="3"/>
  <c r="R6363" i="3"/>
  <c r="R6368" i="3"/>
  <c r="R6377" i="3"/>
  <c r="R6382" i="3"/>
  <c r="R6383" i="3"/>
  <c r="R6386" i="3"/>
  <c r="R6388" i="3"/>
  <c r="R6389" i="3"/>
  <c r="R6392" i="3"/>
  <c r="R6393" i="3"/>
  <c r="R6394" i="3"/>
  <c r="R6397" i="3"/>
  <c r="R6403" i="3"/>
  <c r="R6405" i="3"/>
  <c r="R6406" i="3"/>
  <c r="R6407" i="3"/>
  <c r="R6408" i="3"/>
  <c r="R6410" i="3"/>
  <c r="R6411" i="3"/>
  <c r="R6414" i="3"/>
  <c r="R6420" i="3"/>
  <c r="R6421" i="3"/>
  <c r="R6424" i="3"/>
  <c r="R6425" i="3"/>
  <c r="R6432" i="3"/>
  <c r="R6433" i="3"/>
  <c r="R6435" i="3"/>
  <c r="R6441" i="3"/>
  <c r="R6443" i="3"/>
  <c r="R6445" i="3"/>
  <c r="R6449" i="3"/>
  <c r="R6450" i="3"/>
  <c r="R6451" i="3"/>
  <c r="R6452" i="3"/>
  <c r="R6453" i="3"/>
  <c r="R6455" i="3"/>
  <c r="R6461" i="3"/>
  <c r="R6462" i="3"/>
  <c r="R6470" i="3"/>
  <c r="R6472" i="3"/>
  <c r="R6473" i="3"/>
  <c r="R6474" i="3"/>
  <c r="R6476" i="3"/>
  <c r="R6478" i="3"/>
  <c r="R6479" i="3"/>
  <c r="R6486" i="3"/>
  <c r="R6488" i="3"/>
  <c r="R6489" i="3"/>
  <c r="R6496" i="3"/>
  <c r="R6497" i="3"/>
  <c r="R6498" i="3"/>
  <c r="R6499" i="3"/>
  <c r="R6501" i="3"/>
  <c r="R6502" i="3"/>
  <c r="R6503" i="3"/>
  <c r="R6504" i="3"/>
  <c r="R6507" i="3"/>
  <c r="R6508" i="3"/>
  <c r="R6510" i="3"/>
  <c r="R6512" i="3"/>
  <c r="R6515" i="3"/>
  <c r="R6516" i="3"/>
  <c r="R6517" i="3"/>
  <c r="R6520" i="3"/>
  <c r="R6522" i="3"/>
  <c r="R6523" i="3"/>
  <c r="R6525" i="3"/>
  <c r="R6527" i="3"/>
  <c r="R6529" i="3"/>
  <c r="R6531" i="3"/>
  <c r="R6532" i="3"/>
  <c r="R6534" i="3"/>
  <c r="R6535" i="3"/>
  <c r="R6537" i="3"/>
  <c r="R6538" i="3"/>
  <c r="R6541" i="3"/>
  <c r="R6543" i="3"/>
  <c r="R6547" i="3"/>
  <c r="R6553" i="3"/>
  <c r="R6554" i="3"/>
  <c r="R6557" i="3"/>
  <c r="R6558" i="3"/>
  <c r="R6559" i="3"/>
  <c r="R6560" i="3"/>
  <c r="R6566" i="3"/>
  <c r="R6567" i="3"/>
  <c r="R6571" i="3"/>
  <c r="R6573" i="3"/>
  <c r="R6578" i="3"/>
  <c r="R6580" i="3"/>
  <c r="R6581" i="3"/>
  <c r="R6583" i="3"/>
  <c r="R6584" i="3"/>
  <c r="R6588" i="3"/>
  <c r="R6589" i="3"/>
  <c r="R6592" i="3"/>
  <c r="R6597" i="3"/>
  <c r="R6600" i="3"/>
  <c r="R6602" i="3"/>
  <c r="R6603" i="3"/>
  <c r="R6606" i="3"/>
  <c r="R6611" i="3"/>
  <c r="R6612" i="3"/>
  <c r="R6614" i="3"/>
  <c r="R6616" i="3"/>
  <c r="R6618" i="3"/>
  <c r="R6620" i="3"/>
  <c r="R6621" i="3"/>
  <c r="R6622" i="3"/>
  <c r="R6625" i="3"/>
  <c r="R6626" i="3"/>
  <c r="R6628" i="3"/>
  <c r="R6635" i="3"/>
  <c r="R6638" i="3"/>
  <c r="R6640" i="3"/>
  <c r="R6641" i="3"/>
  <c r="R6644" i="3"/>
  <c r="R6647" i="3"/>
  <c r="R6650" i="3"/>
  <c r="R6652" i="3"/>
  <c r="R6653" i="3"/>
  <c r="R6654" i="3"/>
  <c r="R6657" i="3"/>
  <c r="R6658" i="3"/>
  <c r="R6662" i="3"/>
  <c r="R6665" i="3"/>
  <c r="R6668" i="3"/>
  <c r="R6671" i="3"/>
  <c r="R6672" i="3"/>
  <c r="R6673" i="3"/>
  <c r="R6676" i="3"/>
  <c r="R6681" i="3"/>
  <c r="R6683" i="3"/>
  <c r="R6684" i="3"/>
  <c r="R6692" i="3"/>
  <c r="R6693" i="3"/>
  <c r="R6694" i="3"/>
  <c r="R6695" i="3"/>
  <c r="R6698" i="3"/>
  <c r="R6699" i="3"/>
  <c r="R6705" i="3"/>
  <c r="R6711" i="3"/>
  <c r="R6714" i="3"/>
  <c r="R6716" i="3"/>
  <c r="R6717" i="3"/>
  <c r="R6723" i="3"/>
  <c r="R6724" i="3"/>
  <c r="R6726" i="3"/>
  <c r="R6727" i="3"/>
  <c r="R6728" i="3"/>
  <c r="R6735" i="3"/>
  <c r="R6738" i="3"/>
  <c r="R6739" i="3"/>
  <c r="R6740" i="3"/>
  <c r="R6743" i="3"/>
  <c r="R6744" i="3"/>
  <c r="R6747" i="3"/>
  <c r="R6752" i="3"/>
  <c r="R6754" i="3"/>
  <c r="R6757" i="3"/>
  <c r="R6758" i="3"/>
  <c r="R6759" i="3"/>
  <c r="R6760" i="3"/>
  <c r="R6761" i="3"/>
  <c r="R6765" i="3"/>
  <c r="R6771" i="3"/>
  <c r="R6773" i="3"/>
  <c r="R6774" i="3"/>
  <c r="R6779" i="3"/>
  <c r="R6782" i="3"/>
  <c r="R6783" i="3"/>
  <c r="R6784" i="3"/>
  <c r="R6785" i="3"/>
  <c r="R6796" i="3"/>
  <c r="R6799" i="3"/>
  <c r="R6804" i="3"/>
  <c r="R6807" i="3"/>
  <c r="R6813" i="3"/>
  <c r="R6814" i="3"/>
  <c r="R6816" i="3"/>
  <c r="R6817" i="3"/>
  <c r="R6818" i="3"/>
  <c r="R6820" i="3"/>
  <c r="R6821" i="3"/>
  <c r="R6824" i="3"/>
  <c r="R6826" i="3"/>
  <c r="R6828" i="3"/>
  <c r="R6829" i="3"/>
  <c r="R6835" i="3"/>
  <c r="R6837" i="3"/>
  <c r="R6838" i="3"/>
  <c r="R6846" i="3"/>
  <c r="R6848" i="3"/>
  <c r="R6851" i="3"/>
  <c r="R6852" i="3"/>
  <c r="R6856" i="3"/>
  <c r="R6857" i="3"/>
  <c r="R6860" i="3"/>
  <c r="R6865" i="3"/>
  <c r="R6867" i="3"/>
  <c r="R6870" i="3"/>
  <c r="R6873" i="3"/>
  <c r="R6877" i="3"/>
  <c r="R6878" i="3"/>
  <c r="R6881" i="3"/>
  <c r="R6884" i="3"/>
  <c r="R6887" i="3"/>
  <c r="R6890" i="3"/>
  <c r="R6895" i="3"/>
  <c r="R6896" i="3"/>
  <c r="R6900" i="3"/>
  <c r="R6904" i="3"/>
  <c r="R6909" i="3"/>
  <c r="R6910" i="3"/>
  <c r="R6913" i="3"/>
  <c r="R6914" i="3"/>
  <c r="R6915" i="3"/>
  <c r="R6919" i="3"/>
  <c r="R6922" i="3"/>
  <c r="R6927" i="3"/>
  <c r="R6928" i="3"/>
  <c r="R6929" i="3"/>
  <c r="R6932" i="3"/>
  <c r="R6937" i="3"/>
  <c r="R6938" i="3"/>
  <c r="R6941" i="3"/>
  <c r="R6942" i="3"/>
  <c r="R6943" i="3"/>
  <c r="R6944" i="3"/>
  <c r="R6949" i="3"/>
  <c r="R6953" i="3"/>
  <c r="R6956" i="3"/>
  <c r="R6958" i="3"/>
  <c r="R6960" i="3"/>
  <c r="R6966" i="3"/>
  <c r="R6970" i="3"/>
  <c r="R6971" i="3"/>
  <c r="R6974" i="3"/>
  <c r="R6978" i="3"/>
  <c r="R6979" i="3"/>
  <c r="R6980" i="3"/>
  <c r="R6986" i="3"/>
  <c r="R6988" i="3"/>
  <c r="R6990" i="3"/>
  <c r="R6992" i="3"/>
  <c r="R6994" i="3"/>
  <c r="R6995" i="3"/>
  <c r="R6998" i="3"/>
  <c r="R7002" i="3"/>
  <c r="R7006" i="3"/>
  <c r="R7007" i="3"/>
  <c r="R7012" i="3"/>
  <c r="R7013" i="3"/>
  <c r="R7015" i="3"/>
  <c r="R7016" i="3"/>
  <c r="R7019" i="3"/>
  <c r="R7020" i="3"/>
  <c r="R7022" i="3"/>
  <c r="R7023" i="3"/>
  <c r="R7027" i="3"/>
  <c r="R7033" i="3"/>
  <c r="R7034" i="3"/>
  <c r="R7035" i="3"/>
  <c r="R7036" i="3"/>
  <c r="R7037" i="3"/>
  <c r="R7040" i="3"/>
  <c r="R7043" i="3"/>
  <c r="R7046" i="3"/>
  <c r="R7047" i="3"/>
  <c r="R7058" i="3"/>
  <c r="R7060" i="3"/>
  <c r="R7062" i="3"/>
  <c r="R7064" i="3"/>
  <c r="R7065" i="3"/>
  <c r="R7066" i="3"/>
  <c r="R7067" i="3"/>
  <c r="R7069" i="3"/>
  <c r="R7076" i="3"/>
  <c r="R7077" i="3"/>
  <c r="R7082" i="3"/>
  <c r="R7088" i="3"/>
  <c r="R7092" i="3"/>
  <c r="R7093" i="3"/>
  <c r="R7094" i="3"/>
  <c r="R7096" i="3"/>
  <c r="R7099" i="3"/>
  <c r="R7103" i="3"/>
  <c r="R7104" i="3"/>
  <c r="R7105" i="3"/>
  <c r="R7107" i="3"/>
  <c r="R7109" i="3"/>
  <c r="R7111" i="3"/>
  <c r="R7114" i="3"/>
  <c r="R7119" i="3"/>
  <c r="R7120" i="3"/>
  <c r="R7122" i="3"/>
  <c r="R7125" i="3"/>
  <c r="R7129" i="3"/>
  <c r="R7130" i="3"/>
  <c r="R7134" i="3"/>
  <c r="R7136" i="3"/>
  <c r="R7138" i="3"/>
  <c r="R7139" i="3"/>
  <c r="R7141" i="3"/>
  <c r="R7144" i="3"/>
  <c r="R7145" i="3"/>
  <c r="R7153" i="3"/>
  <c r="R7158" i="3"/>
  <c r="R7160" i="3"/>
  <c r="R7166" i="3"/>
  <c r="R7170" i="3"/>
  <c r="R7171" i="3"/>
  <c r="R7172" i="3"/>
  <c r="R7175" i="3"/>
  <c r="R7176" i="3"/>
  <c r="R7179" i="3"/>
  <c r="R7180" i="3"/>
  <c r="R7185" i="3"/>
  <c r="R7187" i="3"/>
  <c r="R7190" i="3"/>
  <c r="R7191" i="3"/>
  <c r="R7196" i="3"/>
  <c r="R7197" i="3"/>
  <c r="R7199" i="3"/>
  <c r="R7200" i="3"/>
  <c r="R7201" i="3"/>
  <c r="R7203" i="3"/>
  <c r="R7205" i="3"/>
  <c r="R7207" i="3"/>
  <c r="R7208" i="3"/>
  <c r="R7220" i="3"/>
  <c r="R7225" i="3"/>
  <c r="R7226" i="3"/>
  <c r="R7227" i="3"/>
  <c r="R7228" i="3"/>
  <c r="R7230" i="3"/>
  <c r="R7231" i="3"/>
  <c r="R7238" i="3"/>
  <c r="R7239" i="3"/>
  <c r="R7240" i="3"/>
  <c r="R7241" i="3"/>
  <c r="R7246" i="3"/>
  <c r="R7247" i="3"/>
  <c r="R7248" i="3"/>
  <c r="R7252" i="3"/>
  <c r="R7255" i="3"/>
  <c r="R7257" i="3"/>
  <c r="R7261" i="3"/>
  <c r="R7262" i="3"/>
  <c r="R7265" i="3"/>
  <c r="R7266" i="3"/>
  <c r="R7267" i="3"/>
  <c r="R7268" i="3"/>
  <c r="R7269" i="3"/>
  <c r="R7272" i="3"/>
  <c r="R7274" i="3"/>
  <c r="R7277" i="3"/>
  <c r="R7278" i="3"/>
  <c r="R7279" i="3"/>
  <c r="R7280" i="3"/>
  <c r="R7282" i="3"/>
  <c r="R7284" i="3"/>
  <c r="R7286" i="3"/>
  <c r="R7287" i="3"/>
  <c r="R7292" i="3"/>
  <c r="R7294" i="3"/>
  <c r="R7295" i="3"/>
  <c r="R7298" i="3"/>
  <c r="R7304" i="3"/>
  <c r="R7305" i="3"/>
  <c r="R7306" i="3"/>
  <c r="R7310" i="3"/>
  <c r="R7312" i="3"/>
  <c r="R7313" i="3"/>
  <c r="R7315" i="3"/>
  <c r="R7316" i="3"/>
  <c r="R7318" i="3"/>
  <c r="R7319" i="3"/>
  <c r="R7322" i="3"/>
  <c r="R7325" i="3"/>
  <c r="R7326" i="3"/>
  <c r="R7327" i="3"/>
  <c r="R7329" i="3"/>
  <c r="R7330" i="3"/>
  <c r="R7332" i="3"/>
  <c r="R7333" i="3"/>
  <c r="R7341" i="3"/>
  <c r="R7343" i="3"/>
  <c r="R7346" i="3"/>
  <c r="R7347" i="3"/>
  <c r="R7348" i="3"/>
  <c r="R7349" i="3"/>
  <c r="R7353" i="3"/>
  <c r="R7355" i="3"/>
  <c r="R7358" i="3"/>
  <c r="R7360" i="3"/>
  <c r="R7361" i="3"/>
  <c r="R7362" i="3"/>
  <c r="R7363" i="3"/>
  <c r="R7364" i="3"/>
  <c r="R7365" i="3"/>
  <c r="R7366" i="3"/>
  <c r="R7368" i="3"/>
  <c r="R7371" i="3"/>
  <c r="R7374" i="3"/>
  <c r="R7379" i="3"/>
  <c r="R7383" i="3"/>
  <c r="R7386" i="3"/>
  <c r="R7392" i="3"/>
  <c r="R7397" i="3"/>
  <c r="R7399" i="3"/>
  <c r="R7400" i="3"/>
  <c r="R7402" i="3"/>
  <c r="R7404" i="3"/>
  <c r="R7407" i="3"/>
  <c r="R7410" i="3"/>
  <c r="R7412" i="3"/>
  <c r="R7415" i="3"/>
  <c r="R7416" i="3"/>
  <c r="R7417" i="3"/>
  <c r="R7419" i="3"/>
  <c r="R7420" i="3"/>
  <c r="R7423" i="3"/>
  <c r="R7424" i="3"/>
  <c r="R7425" i="3"/>
  <c r="R7426" i="3"/>
  <c r="R7429" i="3"/>
  <c r="R7432" i="3"/>
  <c r="R7433" i="3"/>
  <c r="R7434" i="3"/>
  <c r="R7437" i="3"/>
  <c r="R7439" i="3"/>
  <c r="R7442" i="3"/>
  <c r="R7444" i="3"/>
  <c r="R7447" i="3"/>
  <c r="R7448" i="3"/>
  <c r="R7450" i="3"/>
  <c r="R7452" i="3"/>
  <c r="R7453" i="3"/>
  <c r="R7454" i="3"/>
  <c r="R7455" i="3"/>
  <c r="R7466" i="3"/>
  <c r="R7467" i="3"/>
  <c r="R7472" i="3"/>
  <c r="R7473" i="3"/>
  <c r="R7479" i="3"/>
  <c r="R7480" i="3"/>
  <c r="R7482" i="3"/>
  <c r="R7483" i="3"/>
  <c r="R7484" i="3"/>
  <c r="R7485" i="3"/>
  <c r="R7488" i="3"/>
  <c r="R7490" i="3"/>
  <c r="R7491" i="3"/>
  <c r="R7493" i="3"/>
  <c r="R7495" i="3"/>
  <c r="R7500" i="3"/>
  <c r="R7503" i="3"/>
  <c r="R7505" i="3"/>
  <c r="R7506" i="3"/>
  <c r="R7509" i="3"/>
  <c r="R7510" i="3"/>
  <c r="R7512" i="3"/>
  <c r="R7517" i="3"/>
  <c r="R7522" i="3"/>
  <c r="R7525" i="3"/>
  <c r="R7526" i="3"/>
  <c r="R7529" i="3"/>
  <c r="R7534" i="3"/>
  <c r="R7537" i="3"/>
  <c r="R7539" i="3"/>
  <c r="R7542" i="3"/>
  <c r="R7543" i="3"/>
  <c r="R7545" i="3"/>
  <c r="R7546" i="3"/>
  <c r="R7549" i="3"/>
  <c r="R7556" i="3"/>
  <c r="R7557" i="3"/>
  <c r="R7559" i="3"/>
  <c r="R7560" i="3"/>
  <c r="R7561" i="3"/>
  <c r="R7562" i="3"/>
  <c r="R7563" i="3"/>
  <c r="R7566" i="3"/>
  <c r="R7572" i="3"/>
  <c r="R7577" i="3"/>
  <c r="R7579" i="3"/>
  <c r="R7582" i="3"/>
  <c r="R7591" i="3"/>
  <c r="R7593" i="3"/>
  <c r="R7595" i="3"/>
  <c r="R7598" i="3"/>
  <c r="R7599" i="3"/>
  <c r="R7604" i="3"/>
  <c r="R7606" i="3"/>
  <c r="R7607" i="3"/>
  <c r="R7610" i="3"/>
  <c r="R7614" i="3"/>
  <c r="R7616" i="3"/>
  <c r="R7617" i="3"/>
  <c r="R7619" i="3"/>
  <c r="R7624" i="3"/>
  <c r="R7628" i="3"/>
  <c r="R7629" i="3"/>
  <c r="R7630" i="3"/>
  <c r="R7631" i="3"/>
  <c r="R7632" i="3"/>
  <c r="R7634" i="3"/>
  <c r="R7641" i="3"/>
  <c r="R7642" i="3"/>
  <c r="R7645" i="3"/>
  <c r="R7649" i="3"/>
  <c r="R7653" i="3"/>
  <c r="R7654" i="3"/>
  <c r="R7657" i="3"/>
  <c r="R7658" i="3"/>
  <c r="R7659" i="3"/>
  <c r="R7660" i="3"/>
  <c r="R7662" i="3"/>
  <c r="R7665" i="3"/>
  <c r="R7668" i="3"/>
  <c r="R7669" i="3"/>
  <c r="R7671" i="3"/>
  <c r="R7672" i="3"/>
  <c r="R7673" i="3"/>
  <c r="R7674" i="3"/>
  <c r="R7677" i="3"/>
  <c r="R7679" i="3"/>
  <c r="R7683" i="3"/>
  <c r="R7685" i="3"/>
  <c r="R7689" i="3"/>
  <c r="R7690" i="3"/>
  <c r="R7691" i="3"/>
  <c r="R7692" i="3"/>
  <c r="R7695" i="3"/>
  <c r="R7697" i="3"/>
  <c r="R7698" i="3"/>
  <c r="R7699" i="3"/>
  <c r="R7700" i="3"/>
  <c r="R7701" i="3"/>
  <c r="R7702" i="3"/>
  <c r="R7705" i="3"/>
  <c r="R7706" i="3"/>
  <c r="R7707" i="3"/>
  <c r="R7709" i="3"/>
  <c r="R7711" i="3"/>
  <c r="R7713" i="3"/>
  <c r="R7715" i="3"/>
  <c r="R7720" i="3"/>
  <c r="R7727" i="3"/>
  <c r="R7730" i="3"/>
  <c r="R7734" i="3"/>
  <c r="R7735" i="3"/>
  <c r="R7737" i="3"/>
  <c r="R7744" i="3"/>
  <c r="R7746" i="3"/>
  <c r="R7749" i="3"/>
  <c r="R7752" i="3"/>
  <c r="R7753" i="3"/>
  <c r="R7756" i="3"/>
  <c r="R7761" i="3"/>
  <c r="R7767" i="3"/>
  <c r="R7769" i="3"/>
  <c r="R7774" i="3"/>
  <c r="R7776" i="3"/>
  <c r="R7779" i="3"/>
  <c r="R7780" i="3"/>
  <c r="R7781" i="3"/>
  <c r="R7784" i="3"/>
  <c r="R7786" i="3"/>
  <c r="R7787" i="3"/>
  <c r="R7794" i="3"/>
  <c r="R7795" i="3"/>
  <c r="R7798" i="3"/>
  <c r="R7800" i="3"/>
  <c r="R7801" i="3"/>
  <c r="R7804" i="3"/>
  <c r="R7807" i="3"/>
  <c r="R7811" i="3"/>
  <c r="R7815" i="3"/>
  <c r="R7816" i="3"/>
  <c r="R7819" i="3"/>
  <c r="R7821" i="3"/>
  <c r="R7825" i="3"/>
  <c r="R7826" i="3"/>
  <c r="R7829" i="3"/>
  <c r="R7835" i="3"/>
  <c r="R7838" i="3"/>
  <c r="R7841" i="3"/>
  <c r="R7842" i="3"/>
  <c r="R7844" i="3"/>
  <c r="R7846" i="3"/>
  <c r="R7849" i="3"/>
  <c r="R7851" i="3"/>
  <c r="R7854" i="3"/>
  <c r="R7859" i="3"/>
  <c r="R7863" i="3"/>
  <c r="R7864" i="3"/>
  <c r="R7867" i="3"/>
  <c r="R7868" i="3"/>
  <c r="R7871" i="3"/>
  <c r="R7873" i="3"/>
  <c r="R7874" i="3"/>
  <c r="R7878" i="3"/>
  <c r="R7879" i="3"/>
  <c r="R7881" i="3"/>
  <c r="R7883" i="3"/>
  <c r="R7890" i="3"/>
  <c r="R7893" i="3"/>
  <c r="R7895" i="3"/>
  <c r="R7901" i="3"/>
  <c r="R7903" i="3"/>
  <c r="R7908" i="3"/>
  <c r="R7910" i="3"/>
  <c r="R7911" i="3"/>
  <c r="R7912" i="3"/>
  <c r="R7913" i="3"/>
  <c r="R7914" i="3"/>
  <c r="R7917" i="3"/>
  <c r="R7919" i="3"/>
  <c r="R7921" i="3"/>
  <c r="R7927" i="3"/>
  <c r="R7928" i="3"/>
  <c r="R7929" i="3"/>
  <c r="R7932" i="3"/>
  <c r="R7933" i="3"/>
  <c r="R7935" i="3"/>
  <c r="R7938" i="3"/>
  <c r="R7939" i="3"/>
  <c r="R7940" i="3"/>
  <c r="R7943" i="3"/>
  <c r="R7946" i="3"/>
  <c r="R7947" i="3"/>
  <c r="R7951" i="3"/>
  <c r="R7953" i="3"/>
  <c r="R7956" i="3"/>
  <c r="R7957" i="3"/>
  <c r="R7958" i="3"/>
  <c r="R7959" i="3"/>
  <c r="R7964" i="3"/>
  <c r="R7965" i="3"/>
  <c r="R7966" i="3"/>
  <c r="R7974" i="3"/>
  <c r="R7976" i="3"/>
  <c r="R7977" i="3"/>
  <c r="R7979" i="3"/>
  <c r="R7980" i="3"/>
  <c r="R7981" i="3"/>
  <c r="R7984" i="3"/>
  <c r="R7987" i="3"/>
  <c r="R7989" i="3"/>
  <c r="R7991" i="3"/>
  <c r="R7997" i="3"/>
  <c r="R8004" i="3"/>
  <c r="R8007" i="3"/>
  <c r="R8010" i="3"/>
  <c r="R8012" i="3"/>
  <c r="R8014" i="3"/>
  <c r="R8016" i="3"/>
  <c r="R8018" i="3"/>
  <c r="R8019" i="3"/>
  <c r="R8020" i="3"/>
  <c r="R8022" i="3"/>
  <c r="R8023" i="3"/>
  <c r="R8024" i="3"/>
  <c r="R8029" i="3"/>
  <c r="R8032" i="3"/>
  <c r="R8034" i="3"/>
  <c r="R8036" i="3"/>
  <c r="R8038" i="3"/>
  <c r="R8039" i="3"/>
  <c r="R8040" i="3"/>
  <c r="R8041" i="3"/>
  <c r="R8043" i="3"/>
  <c r="R8045" i="3"/>
  <c r="R8048" i="3"/>
  <c r="R8049" i="3"/>
  <c r="R8050" i="3"/>
  <c r="R8053" i="3"/>
  <c r="R8054" i="3"/>
  <c r="R8056" i="3"/>
  <c r="R8059" i="3"/>
  <c r="R8062" i="3"/>
  <c r="R8070" i="3"/>
  <c r="R8072" i="3"/>
  <c r="R8073" i="3"/>
  <c r="R8074" i="3"/>
  <c r="R8075" i="3"/>
  <c r="R8076" i="3"/>
  <c r="R8077" i="3"/>
  <c r="R8081" i="3"/>
  <c r="R8090" i="3"/>
  <c r="R8095" i="3"/>
  <c r="R8101" i="3"/>
  <c r="R8102" i="3"/>
  <c r="R8103" i="3"/>
  <c r="R8106" i="3"/>
  <c r="R8109" i="3"/>
  <c r="R8110" i="3"/>
  <c r="R8112" i="3"/>
  <c r="R8113" i="3"/>
  <c r="R8114" i="3"/>
  <c r="R8115" i="3"/>
  <c r="R8118" i="3"/>
  <c r="R8119" i="3"/>
  <c r="R8122" i="3"/>
  <c r="R8126" i="3"/>
  <c r="R8127" i="3"/>
  <c r="R8128" i="3"/>
  <c r="R8130" i="3"/>
  <c r="R8131" i="3"/>
  <c r="R8145" i="3"/>
  <c r="R8146" i="3"/>
  <c r="R8148" i="3"/>
  <c r="R8152" i="3"/>
  <c r="R8154" i="3"/>
  <c r="R8157" i="3"/>
  <c r="R8161" i="3"/>
  <c r="R8162" i="3"/>
  <c r="R8167" i="3"/>
  <c r="R8168" i="3"/>
  <c r="R8169" i="3"/>
  <c r="R8170" i="3"/>
  <c r="R8173" i="3"/>
  <c r="R8181" i="3"/>
  <c r="R8188" i="3"/>
  <c r="R8192" i="3"/>
  <c r="R8193" i="3"/>
  <c r="R8198" i="3"/>
  <c r="R8199" i="3"/>
  <c r="R8201" i="3"/>
  <c r="R8203" i="3"/>
  <c r="R8208" i="3"/>
  <c r="R8211" i="3"/>
  <c r="R8212" i="3"/>
  <c r="R8219" i="3"/>
  <c r="R8221" i="3"/>
  <c r="R8224" i="3"/>
  <c r="R8225" i="3"/>
  <c r="R8227" i="3"/>
  <c r="R8228" i="3"/>
  <c r="R8230" i="3"/>
  <c r="R8231" i="3"/>
  <c r="R8232" i="3"/>
  <c r="R8236" i="3"/>
  <c r="R8240" i="3"/>
  <c r="R8245" i="3"/>
  <c r="R8246" i="3"/>
  <c r="R8253" i="3"/>
  <c r="R8254" i="3"/>
  <c r="R8257" i="3"/>
  <c r="R8262" i="3"/>
  <c r="R8263" i="3"/>
  <c r="R8265" i="3"/>
  <c r="R8272" i="3"/>
  <c r="R8274" i="3"/>
  <c r="R8278" i="3"/>
  <c r="R8279" i="3"/>
  <c r="R8282" i="3"/>
  <c r="R8283" i="3"/>
  <c r="R8284" i="3"/>
  <c r="R8286" i="3"/>
  <c r="R8287" i="3"/>
  <c r="R8294" i="3"/>
  <c r="R8295" i="3"/>
  <c r="R8302" i="3"/>
  <c r="R8307" i="3"/>
  <c r="R8308" i="3"/>
  <c r="R8309" i="3"/>
  <c r="R8310" i="3"/>
  <c r="R8311" i="3"/>
  <c r="R8312" i="3"/>
  <c r="R8314" i="3"/>
  <c r="R8318" i="3"/>
  <c r="R8319" i="3"/>
  <c r="R8323" i="3"/>
  <c r="R8324" i="3"/>
  <c r="R8325" i="3"/>
  <c r="R8326" i="3"/>
  <c r="R8332" i="3"/>
  <c r="R8333" i="3"/>
  <c r="R8336" i="3"/>
  <c r="R8337" i="3"/>
  <c r="R8338" i="3"/>
  <c r="R8340" i="3"/>
  <c r="R8342" i="3"/>
  <c r="R8343" i="3"/>
  <c r="R8346" i="3"/>
  <c r="R8348" i="3"/>
  <c r="R8350" i="3"/>
  <c r="R8353" i="3"/>
  <c r="R8354" i="3"/>
  <c r="R8355" i="3"/>
  <c r="R8358" i="3"/>
  <c r="R8365" i="3"/>
  <c r="R8368" i="3"/>
  <c r="R8369" i="3"/>
  <c r="R8374" i="3"/>
  <c r="R8384" i="3"/>
  <c r="R8385" i="3"/>
  <c r="R8386" i="3"/>
  <c r="R8387" i="3"/>
  <c r="R8388" i="3"/>
  <c r="R8393" i="3"/>
  <c r="R8395" i="3"/>
  <c r="R8398" i="3"/>
  <c r="R8405" i="3"/>
  <c r="R8408" i="3"/>
  <c r="R8409" i="3"/>
  <c r="R8414" i="3"/>
  <c r="R8418" i="3"/>
  <c r="R8419" i="3"/>
  <c r="R8420" i="3"/>
  <c r="R8422" i="3"/>
  <c r="R8424" i="3"/>
  <c r="R8425" i="3"/>
  <c r="R8426" i="3"/>
  <c r="R8429" i="3"/>
  <c r="R8431" i="3"/>
  <c r="R8432" i="3"/>
  <c r="R8433" i="3"/>
  <c r="R8439" i="3"/>
  <c r="R8445" i="3"/>
  <c r="R8446" i="3"/>
  <c r="R8448" i="3"/>
  <c r="R8449" i="3"/>
  <c r="R8452" i="3"/>
  <c r="R8453" i="3"/>
  <c r="R8455" i="3"/>
  <c r="R8456" i="3"/>
  <c r="R8457" i="3"/>
  <c r="R8458" i="3"/>
  <c r="R8461" i="3"/>
  <c r="R8462" i="3"/>
  <c r="R8464" i="3"/>
  <c r="R8466" i="3"/>
  <c r="R8468" i="3"/>
  <c r="R8469" i="3"/>
  <c r="R8470" i="3"/>
  <c r="R8471" i="3"/>
  <c r="R8474" i="3"/>
  <c r="R8478" i="3"/>
  <c r="R8490" i="3"/>
  <c r="R8493" i="3"/>
  <c r="R8496" i="3"/>
  <c r="R8497" i="3"/>
  <c r="R8498" i="3"/>
  <c r="R8500" i="3"/>
  <c r="R8510" i="3"/>
  <c r="R8513" i="3"/>
  <c r="R8518" i="3"/>
  <c r="R8522" i="3"/>
  <c r="R8526" i="3"/>
  <c r="R8529" i="3"/>
  <c r="R8533" i="3"/>
  <c r="R8535" i="3"/>
  <c r="R8537" i="3"/>
  <c r="R8547" i="3"/>
  <c r="R8549" i="3"/>
  <c r="R8550" i="3"/>
  <c r="R8553" i="3"/>
  <c r="R8558" i="3"/>
  <c r="R8560" i="3"/>
  <c r="R8563" i="3"/>
  <c r="R8565" i="3"/>
  <c r="R8567" i="3"/>
  <c r="R8568" i="3"/>
  <c r="R8572" i="3"/>
  <c r="R8577" i="3"/>
  <c r="R8579" i="3"/>
  <c r="R8580" i="3"/>
  <c r="R8585" i="3"/>
  <c r="R8586" i="3"/>
  <c r="R8587" i="3"/>
  <c r="R8591" i="3"/>
  <c r="R8592" i="3"/>
  <c r="R8598" i="3"/>
  <c r="R8599" i="3"/>
  <c r="R8602" i="3"/>
  <c r="R8609" i="3"/>
  <c r="R8611" i="3"/>
  <c r="R8612" i="3"/>
  <c r="R8613" i="3"/>
  <c r="R8615" i="3"/>
  <c r="R8618" i="3"/>
  <c r="R8624" i="3"/>
  <c r="R8629" i="3"/>
  <c r="R8633" i="3"/>
  <c r="R8635" i="3"/>
  <c r="R8636" i="3"/>
  <c r="R8640" i="3"/>
  <c r="R8642" i="3"/>
  <c r="R8644" i="3"/>
  <c r="R8645" i="3"/>
  <c r="R8648" i="3"/>
  <c r="R8650" i="3"/>
  <c r="R8651" i="3"/>
  <c r="R8657" i="3"/>
  <c r="R8658" i="3"/>
  <c r="R8659" i="3"/>
  <c r="R8660" i="3"/>
  <c r="R8661" i="3"/>
  <c r="R8662" i="3"/>
  <c r="R8663" i="3"/>
  <c r="R8667" i="3"/>
  <c r="R8668" i="3"/>
  <c r="R8671" i="3"/>
  <c r="R8672" i="3"/>
  <c r="R8673" i="3"/>
  <c r="R8674" i="3"/>
  <c r="R8675" i="3"/>
  <c r="R8676" i="3"/>
  <c r="R8678" i="3"/>
  <c r="R8680" i="3"/>
  <c r="R8685" i="3"/>
  <c r="R8689" i="3"/>
  <c r="R8692" i="3"/>
  <c r="R8693" i="3"/>
  <c r="R8696" i="3"/>
  <c r="R8698" i="3"/>
  <c r="R8699" i="3"/>
  <c r="R8700" i="3"/>
  <c r="R8703" i="3"/>
  <c r="R8708" i="3"/>
  <c r="R8709" i="3"/>
  <c r="R8710" i="3"/>
  <c r="R8711" i="3"/>
  <c r="R8714" i="3"/>
  <c r="R8717" i="3"/>
  <c r="R8719" i="3"/>
  <c r="R8721" i="3"/>
  <c r="R8724" i="3"/>
  <c r="R8726" i="3"/>
  <c r="R8727" i="3"/>
  <c r="R8731" i="3"/>
  <c r="R8732" i="3"/>
  <c r="R8734" i="3"/>
  <c r="R8735" i="3"/>
  <c r="R8738" i="3"/>
  <c r="R8741" i="3"/>
  <c r="R8744" i="3"/>
  <c r="R8746" i="3"/>
  <c r="R8748" i="3"/>
  <c r="R8753" i="3"/>
  <c r="R8755" i="3"/>
  <c r="R8759" i="3"/>
  <c r="R8760" i="3"/>
  <c r="R8764" i="3"/>
  <c r="R8770" i="3"/>
  <c r="R8772" i="3"/>
  <c r="R8775" i="3"/>
  <c r="R8776" i="3"/>
  <c r="R8777" i="3"/>
  <c r="R8778" i="3"/>
  <c r="R8780" i="3"/>
  <c r="R8783" i="3"/>
  <c r="R8786" i="3"/>
  <c r="R8787" i="3"/>
  <c r="R8790" i="3"/>
  <c r="R8799" i="3"/>
  <c r="R8802" i="3"/>
  <c r="R8803" i="3"/>
  <c r="R8808" i="3"/>
  <c r="R8812" i="3"/>
  <c r="R8813" i="3"/>
  <c r="R8815" i="3"/>
  <c r="R8819" i="3"/>
  <c r="R8825" i="3"/>
  <c r="R8829" i="3"/>
  <c r="R8830" i="3"/>
  <c r="R8831" i="3"/>
  <c r="R8832" i="3"/>
  <c r="R8835" i="3"/>
  <c r="R8838" i="3"/>
  <c r="R8844" i="3"/>
  <c r="R8845" i="3"/>
  <c r="R8848" i="3"/>
  <c r="R8850" i="3"/>
  <c r="R8852" i="3"/>
  <c r="R8853" i="3"/>
  <c r="R8857" i="3"/>
  <c r="R8858" i="3"/>
  <c r="R8859" i="3"/>
  <c r="R8862" i="3"/>
  <c r="R8863" i="3"/>
  <c r="R8864" i="3"/>
  <c r="R8865" i="3"/>
  <c r="R8866" i="3"/>
  <c r="R8868" i="3"/>
  <c r="R8870" i="3"/>
  <c r="R8871" i="3"/>
  <c r="R8872" i="3"/>
  <c r="R8874" i="3"/>
  <c r="R8876" i="3"/>
  <c r="R8878" i="3"/>
  <c r="R8880" i="3"/>
  <c r="R8884" i="3"/>
  <c r="R8885" i="3"/>
  <c r="R8886" i="3"/>
  <c r="R8887" i="3"/>
  <c r="R8890" i="3"/>
  <c r="R8891" i="3"/>
  <c r="R8894" i="3"/>
  <c r="R8895" i="3"/>
  <c r="R8900" i="3"/>
  <c r="R8901" i="3"/>
  <c r="R8906" i="3"/>
  <c r="R8911" i="3"/>
  <c r="R8912" i="3"/>
  <c r="R8914" i="3"/>
  <c r="R8915" i="3"/>
  <c r="R8917" i="3"/>
  <c r="R8923" i="3"/>
  <c r="R8925" i="3"/>
  <c r="R8928" i="3"/>
  <c r="R8931" i="3"/>
  <c r="R8932" i="3"/>
  <c r="R8933" i="3"/>
  <c r="R8937" i="3"/>
  <c r="R8940" i="3"/>
  <c r="R8946" i="3"/>
  <c r="R8947" i="3"/>
  <c r="R8953" i="3"/>
  <c r="R8955" i="3"/>
  <c r="R8957" i="3"/>
  <c r="R8959" i="3"/>
  <c r="R8963" i="3"/>
  <c r="R8964" i="3"/>
  <c r="R8965" i="3"/>
  <c r="R8966" i="3"/>
  <c r="R8967" i="3"/>
  <c r="R8968" i="3"/>
  <c r="R8969" i="3"/>
  <c r="R8970" i="3"/>
  <c r="R8972" i="3"/>
  <c r="R8975" i="3"/>
  <c r="R8978" i="3"/>
  <c r="R8979" i="3"/>
  <c r="R8984" i="3"/>
  <c r="R8985" i="3"/>
  <c r="R8986" i="3"/>
  <c r="R8989" i="3"/>
  <c r="R8991" i="3"/>
  <c r="R8994" i="3"/>
  <c r="R8995" i="3"/>
  <c r="R8996" i="3"/>
  <c r="R8998" i="3"/>
  <c r="R8999" i="3"/>
  <c r="R9000" i="3"/>
  <c r="R9002" i="3"/>
  <c r="R9008" i="3"/>
  <c r="R9009" i="3"/>
  <c r="R9010" i="3"/>
  <c r="R9015" i="3"/>
  <c r="R9017" i="3"/>
  <c r="R9019" i="3"/>
  <c r="R9020" i="3"/>
  <c r="R9021" i="3"/>
  <c r="R9022" i="3"/>
  <c r="R9023" i="3"/>
  <c r="R9024" i="3"/>
  <c r="R9026" i="3"/>
  <c r="R9029" i="3"/>
  <c r="R9030" i="3"/>
  <c r="R9036" i="3"/>
  <c r="R9037" i="3"/>
  <c r="R9038" i="3"/>
  <c r="R9039" i="3"/>
  <c r="R9040" i="3"/>
  <c r="R9043" i="3"/>
  <c r="R9044" i="3"/>
  <c r="R9054" i="3"/>
  <c r="R9062" i="3"/>
  <c r="R9063" i="3"/>
  <c r="R9064" i="3"/>
  <c r="R9067" i="3"/>
  <c r="R9072" i="3"/>
  <c r="R9074" i="3"/>
  <c r="R9075" i="3"/>
  <c r="R9076" i="3"/>
  <c r="R9077" i="3"/>
  <c r="R9078" i="3"/>
  <c r="R9081" i="3"/>
  <c r="R9083" i="3"/>
  <c r="R9089" i="3"/>
  <c r="R9090" i="3"/>
  <c r="R9091" i="3"/>
  <c r="R9093" i="3"/>
  <c r="R9094" i="3"/>
  <c r="R9095" i="3"/>
  <c r="R9096" i="3"/>
  <c r="R9097" i="3"/>
  <c r="R9099" i="3"/>
  <c r="R9100" i="3"/>
  <c r="R9101" i="3"/>
  <c r="R9102" i="3"/>
  <c r="R9107" i="3"/>
  <c r="R9108" i="3"/>
  <c r="R9111" i="3"/>
  <c r="R9114" i="3"/>
  <c r="R9117" i="3"/>
  <c r="R9118" i="3"/>
  <c r="R9119" i="3"/>
  <c r="R9123" i="3"/>
  <c r="R9124" i="3"/>
  <c r="R9127" i="3"/>
  <c r="R9129" i="3"/>
  <c r="R9131" i="3"/>
  <c r="R9132" i="3"/>
  <c r="R9135" i="3"/>
  <c r="R9141" i="3"/>
  <c r="R9143" i="3"/>
  <c r="R9144" i="3"/>
  <c r="R9148" i="3"/>
  <c r="R9153" i="3"/>
  <c r="R9154" i="3"/>
  <c r="R9155" i="3"/>
  <c r="R9157" i="3"/>
  <c r="R9159" i="3"/>
  <c r="R9163" i="3"/>
  <c r="R9164" i="3"/>
  <c r="R9165" i="3"/>
  <c r="R9170" i="3"/>
  <c r="R9173" i="3"/>
  <c r="R9174" i="3"/>
  <c r="R9176" i="3"/>
  <c r="R9178" i="3"/>
  <c r="R9179" i="3"/>
  <c r="R9182" i="3"/>
  <c r="R9183" i="3"/>
  <c r="R9189" i="3"/>
  <c r="R9190" i="3"/>
  <c r="R9191" i="3"/>
  <c r="R9192" i="3"/>
  <c r="R9196" i="3"/>
  <c r="R9198" i="3"/>
  <c r="R9200" i="3"/>
  <c r="R9204" i="3"/>
  <c r="R9206" i="3"/>
  <c r="R9207" i="3"/>
  <c r="R9208" i="3"/>
  <c r="R9214" i="3"/>
  <c r="R9221" i="3"/>
  <c r="R9225" i="3"/>
  <c r="R9227" i="3"/>
  <c r="R9228" i="3"/>
  <c r="R9235" i="3"/>
  <c r="R9240" i="3"/>
  <c r="R9244" i="3"/>
  <c r="R9245" i="3"/>
  <c r="R9246" i="3"/>
  <c r="R9248" i="3"/>
  <c r="R9249" i="3"/>
  <c r="R9250" i="3"/>
  <c r="R9252" i="3"/>
  <c r="R9253" i="3"/>
  <c r="R9254" i="3"/>
  <c r="R9255" i="3"/>
  <c r="R9258" i="3"/>
  <c r="R9259" i="3"/>
  <c r="R9260" i="3"/>
  <c r="R9263" i="3"/>
  <c r="R9264" i="3"/>
  <c r="R9267" i="3"/>
  <c r="R9268" i="3"/>
  <c r="R9269" i="3"/>
  <c r="R9273" i="3"/>
  <c r="R9274" i="3"/>
  <c r="R9276" i="3"/>
  <c r="R9277" i="3"/>
  <c r="R9287" i="3"/>
  <c r="R9289" i="3"/>
  <c r="R9290" i="3"/>
  <c r="R9294" i="3"/>
  <c r="R9295" i="3"/>
  <c r="R9297" i="3"/>
  <c r="R9298" i="3"/>
  <c r="R9300" i="3"/>
  <c r="R9302" i="3"/>
  <c r="R9304" i="3"/>
  <c r="R9309" i="3"/>
  <c r="R9310" i="3"/>
  <c r="R9313" i="3"/>
  <c r="R9321" i="3"/>
  <c r="R9323" i="3"/>
  <c r="R9327" i="3"/>
  <c r="R9332" i="3"/>
  <c r="R9333" i="3"/>
  <c r="R9334" i="3"/>
  <c r="R9336" i="3"/>
  <c r="R9337" i="3"/>
  <c r="R9338" i="3"/>
  <c r="R9339" i="3"/>
  <c r="R9342" i="3"/>
  <c r="R9351" i="3"/>
  <c r="R9352" i="3"/>
  <c r="R9353" i="3"/>
  <c r="R9354" i="3"/>
  <c r="R9355" i="3"/>
  <c r="R9358" i="3"/>
  <c r="R9359" i="3"/>
  <c r="R9360" i="3"/>
  <c r="R9361" i="3"/>
  <c r="R9362" i="3"/>
  <c r="R9365" i="3"/>
  <c r="R9368" i="3"/>
  <c r="R9375" i="3"/>
  <c r="R9376" i="3"/>
  <c r="R9378" i="3"/>
  <c r="R9381" i="3"/>
  <c r="R9383" i="3"/>
  <c r="R9386" i="3"/>
  <c r="R9392" i="3"/>
  <c r="R9393" i="3"/>
  <c r="R9394" i="3"/>
  <c r="R9398" i="3"/>
  <c r="R9400" i="3"/>
  <c r="R9405" i="3"/>
  <c r="R9406" i="3"/>
  <c r="R9410" i="3"/>
  <c r="R9411" i="3"/>
  <c r="R9415" i="3"/>
  <c r="R9418" i="3"/>
  <c r="R9419" i="3"/>
  <c r="R9423" i="3"/>
  <c r="R9424" i="3"/>
  <c r="R9425" i="3"/>
  <c r="R9426" i="3"/>
  <c r="R9427" i="3"/>
  <c r="R9430" i="3"/>
  <c r="R9432" i="3"/>
  <c r="R9435" i="3"/>
  <c r="R9439" i="3"/>
  <c r="R9450" i="3"/>
  <c r="R9451" i="3"/>
  <c r="R9457" i="3"/>
  <c r="R9460" i="3"/>
  <c r="R9461" i="3"/>
  <c r="R9462" i="3"/>
  <c r="R9464" i="3"/>
  <c r="R9466" i="3"/>
  <c r="R9467" i="3"/>
  <c r="R9470" i="3"/>
  <c r="R9478" i="3"/>
  <c r="R9480" i="3"/>
  <c r="R9484" i="3"/>
  <c r="R9486" i="3"/>
  <c r="R9491" i="3"/>
  <c r="R9493" i="3"/>
  <c r="R9495" i="3"/>
  <c r="R9497" i="3"/>
  <c r="R9506" i="3"/>
  <c r="R9507" i="3"/>
  <c r="R9509" i="3"/>
  <c r="R9514" i="3"/>
  <c r="R9519" i="3"/>
  <c r="R9522" i="3"/>
  <c r="R9528" i="3"/>
  <c r="R9533" i="3"/>
  <c r="R9535" i="3"/>
  <c r="R9536" i="3"/>
  <c r="R9537" i="3"/>
  <c r="R9546" i="3"/>
  <c r="R9547" i="3"/>
  <c r="R9548" i="3"/>
  <c r="R9549" i="3"/>
  <c r="R9552" i="3"/>
  <c r="R9553" i="3"/>
  <c r="R9555" i="3"/>
  <c r="R9557" i="3"/>
  <c r="R9560" i="3"/>
  <c r="R9566" i="3"/>
  <c r="R9569" i="3"/>
  <c r="R9571" i="3"/>
  <c r="R9575" i="3"/>
  <c r="R9576" i="3"/>
  <c r="R9578" i="3"/>
  <c r="R9580" i="3"/>
  <c r="R9581" i="3"/>
  <c r="R9584" i="3"/>
  <c r="R9585" i="3"/>
  <c r="R9586" i="3"/>
  <c r="R9592" i="3"/>
  <c r="R9593" i="3"/>
  <c r="R9594" i="3"/>
  <c r="R9596" i="3"/>
  <c r="R9597" i="3"/>
  <c r="R9598" i="3"/>
  <c r="R9599" i="3"/>
  <c r="R9601" i="3"/>
  <c r="R9610" i="3"/>
  <c r="R9612" i="3"/>
  <c r="R9614" i="3"/>
  <c r="R9616" i="3"/>
  <c r="R9617" i="3"/>
  <c r="R9619" i="3"/>
  <c r="R9621" i="3"/>
  <c r="R9627" i="3"/>
  <c r="R9628" i="3"/>
  <c r="R9629" i="3"/>
  <c r="R9630" i="3"/>
  <c r="R9632" i="3"/>
  <c r="R9634" i="3"/>
  <c r="R9639" i="3"/>
  <c r="R9645" i="3"/>
  <c r="R9646" i="3"/>
  <c r="R9647" i="3"/>
  <c r="R9652" i="3"/>
  <c r="R9654" i="3"/>
  <c r="R9655" i="3"/>
  <c r="R9658" i="3"/>
  <c r="R9660" i="3"/>
  <c r="R9662" i="3"/>
  <c r="R9663" i="3"/>
  <c r="R9666" i="3"/>
  <c r="R9669" i="3"/>
  <c r="R9670" i="3"/>
  <c r="R9671" i="3"/>
  <c r="R9673" i="3"/>
  <c r="R9674" i="3"/>
  <c r="R9678" i="3"/>
  <c r="R9680" i="3"/>
  <c r="R9682" i="3"/>
  <c r="R9683" i="3"/>
  <c r="R9686" i="3"/>
  <c r="R9690" i="3"/>
  <c r="R9691" i="3"/>
  <c r="R9693" i="3"/>
  <c r="R9695" i="3"/>
  <c r="R9700" i="3"/>
  <c r="R9701" i="3"/>
  <c r="R9703" i="3"/>
  <c r="R9704" i="3"/>
  <c r="R9705" i="3"/>
  <c r="R9711" i="3"/>
  <c r="R9714" i="3"/>
  <c r="R9718" i="3"/>
  <c r="R9720" i="3"/>
  <c r="R9723" i="3"/>
  <c r="R9724" i="3"/>
  <c r="R9729" i="3"/>
  <c r="R9730" i="3"/>
  <c r="R9731" i="3"/>
  <c r="R9736" i="3"/>
  <c r="R9737" i="3"/>
  <c r="R9738" i="3"/>
  <c r="R9739" i="3"/>
  <c r="R9747" i="3"/>
  <c r="R9750" i="3"/>
  <c r="R9753" i="3"/>
  <c r="R9756" i="3"/>
  <c r="R9766" i="3"/>
  <c r="R9767" i="3"/>
  <c r="R9768" i="3"/>
  <c r="R9772" i="3"/>
  <c r="R9773" i="3"/>
  <c r="R9775" i="3"/>
  <c r="R9779" i="3"/>
  <c r="R9781" i="3"/>
  <c r="R9788" i="3"/>
  <c r="R9789" i="3"/>
  <c r="R9790" i="3"/>
  <c r="R9793" i="3"/>
  <c r="R9794" i="3"/>
  <c r="R9797" i="3"/>
  <c r="R9798" i="3"/>
  <c r="R9800" i="3"/>
  <c r="R9801" i="3"/>
  <c r="R9803" i="3"/>
  <c r="R9805" i="3"/>
  <c r="R9807" i="3"/>
  <c r="R9808" i="3"/>
  <c r="R9809" i="3"/>
  <c r="R9810" i="3"/>
  <c r="R9818" i="3"/>
  <c r="R9820" i="3"/>
  <c r="R9821" i="3"/>
  <c r="R9825" i="3"/>
  <c r="R9834" i="3"/>
  <c r="R9836" i="3"/>
  <c r="R9842" i="3"/>
  <c r="R9845" i="3"/>
  <c r="R9846" i="3"/>
  <c r="R9848" i="3"/>
  <c r="R9854" i="3"/>
  <c r="R9861" i="3"/>
  <c r="R9862" i="3"/>
  <c r="R9863" i="3"/>
  <c r="R9864" i="3"/>
  <c r="R9867" i="3"/>
  <c r="R9871" i="3"/>
  <c r="R9872" i="3"/>
  <c r="R9873" i="3"/>
  <c r="R9874" i="3"/>
  <c r="R9879" i="3"/>
  <c r="R9882" i="3"/>
  <c r="R9886" i="3"/>
  <c r="R9888" i="3"/>
  <c r="R9890" i="3"/>
  <c r="R9891" i="3"/>
  <c r="R9892" i="3"/>
  <c r="R9898" i="3"/>
  <c r="R9899" i="3"/>
  <c r="R9900" i="3"/>
  <c r="R9905" i="3"/>
  <c r="R9906" i="3"/>
  <c r="R9907" i="3"/>
  <c r="R9911" i="3"/>
  <c r="R9916" i="3"/>
  <c r="R9918" i="3"/>
  <c r="R9921" i="3"/>
  <c r="R9922" i="3"/>
  <c r="R9923" i="3"/>
  <c r="R9925" i="3"/>
  <c r="R9927" i="3"/>
  <c r="R9929" i="3"/>
  <c r="R9932" i="3"/>
  <c r="R9933" i="3"/>
  <c r="R9935" i="3"/>
  <c r="R9937" i="3"/>
  <c r="R9939" i="3"/>
  <c r="R9941" i="3"/>
  <c r="R9944" i="3"/>
  <c r="R9948" i="3"/>
  <c r="R9949" i="3"/>
  <c r="R9953" i="3"/>
  <c r="R9955" i="3"/>
  <c r="R9959" i="3"/>
  <c r="R9960" i="3"/>
  <c r="R9962" i="3"/>
  <c r="R9964" i="3"/>
  <c r="R9965" i="3"/>
  <c r="R9966" i="3"/>
  <c r="R9974" i="3"/>
  <c r="R9977" i="3"/>
  <c r="R9980" i="3"/>
  <c r="R9982" i="3"/>
  <c r="R9985" i="3"/>
  <c r="R9988" i="3"/>
  <c r="R9989" i="3"/>
  <c r="R9990" i="3"/>
  <c r="R9992" i="3"/>
  <c r="R9995" i="3"/>
  <c r="R9996" i="3"/>
  <c r="R9999" i="3"/>
  <c r="R10001" i="3"/>
  <c r="R10003" i="3"/>
  <c r="R10004" i="3"/>
  <c r="R10011" i="3"/>
  <c r="R10012" i="3"/>
  <c r="R10013" i="3"/>
  <c r="R10014" i="3"/>
  <c r="R10016" i="3"/>
  <c r="R10021" i="3"/>
  <c r="R10022" i="3"/>
  <c r="R10032" i="3"/>
  <c r="R10033" i="3"/>
  <c r="R10034" i="3"/>
  <c r="R10035" i="3"/>
  <c r="R10036" i="3"/>
  <c r="R10037" i="3"/>
  <c r="R10042" i="3"/>
  <c r="R10044" i="3"/>
  <c r="R10045" i="3"/>
  <c r="R10046" i="3"/>
  <c r="R10047" i="3"/>
  <c r="R10048" i="3"/>
  <c r="R10049" i="3"/>
  <c r="R10052" i="3"/>
  <c r="R10053" i="3"/>
  <c r="R10056" i="3"/>
  <c r="R10058" i="3"/>
  <c r="R10063" i="3"/>
  <c r="R10064" i="3"/>
  <c r="R10066" i="3"/>
  <c r="R10068" i="3"/>
  <c r="R10069" i="3"/>
  <c r="R10073" i="3"/>
  <c r="R10075" i="3"/>
  <c r="R10082" i="3"/>
  <c r="R10083" i="3"/>
  <c r="R10084" i="3"/>
  <c r="R10086" i="3"/>
  <c r="R10090" i="3"/>
  <c r="R10095" i="3"/>
  <c r="R10098" i="3"/>
  <c r="R10105" i="3"/>
  <c r="R10108" i="3"/>
  <c r="R10114" i="3"/>
  <c r="R10117" i="3"/>
  <c r="R10118" i="3"/>
  <c r="R10119" i="3"/>
  <c r="R10123" i="3"/>
  <c r="R10124" i="3"/>
  <c r="R10130" i="3"/>
  <c r="R10134" i="3"/>
  <c r="R10137" i="3"/>
  <c r="R10138" i="3"/>
  <c r="R10139" i="3"/>
  <c r="R10140" i="3"/>
  <c r="R10142" i="3"/>
  <c r="R10143" i="3"/>
  <c r="R10144" i="3"/>
  <c r="R10145" i="3"/>
  <c r="R10147" i="3"/>
  <c r="R10150" i="3"/>
  <c r="R10151" i="3"/>
  <c r="R10152" i="3"/>
  <c r="R10155" i="3"/>
  <c r="R10156" i="3"/>
  <c r="R10160" i="3"/>
  <c r="R10161" i="3"/>
  <c r="R10164" i="3"/>
  <c r="R10165" i="3"/>
  <c r="R10166" i="3"/>
  <c r="R10168" i="3"/>
  <c r="R10169" i="3"/>
  <c r="R10173" i="3"/>
  <c r="R10174" i="3"/>
  <c r="R10177" i="3"/>
  <c r="R10178" i="3"/>
  <c r="R10180" i="3"/>
  <c r="R10186" i="3"/>
  <c r="R10187" i="3"/>
  <c r="R10188" i="3"/>
  <c r="R10189" i="3"/>
  <c r="R10190" i="3"/>
  <c r="R10193" i="3"/>
  <c r="R10199" i="3"/>
  <c r="R10201" i="3"/>
  <c r="R10202" i="3"/>
  <c r="R10209" i="3"/>
  <c r="R10210" i="3"/>
  <c r="R10211" i="3"/>
  <c r="R10216" i="3"/>
  <c r="R10217" i="3"/>
  <c r="R10218" i="3"/>
  <c r="R10222" i="3"/>
  <c r="R10228" i="3"/>
  <c r="R10232" i="3"/>
  <c r="R10234" i="3"/>
  <c r="R10240" i="3"/>
  <c r="R10241" i="3"/>
  <c r="R10244" i="3"/>
  <c r="R10247" i="3"/>
  <c r="R10249" i="3"/>
  <c r="R10252" i="3"/>
  <c r="R10253" i="3"/>
  <c r="R10255" i="3"/>
  <c r="R10258" i="3"/>
  <c r="R10259" i="3"/>
  <c r="R10261" i="3"/>
  <c r="R10270" i="3"/>
  <c r="R10271" i="3"/>
  <c r="R10273" i="3"/>
  <c r="R10275" i="3"/>
  <c r="R10277" i="3"/>
  <c r="R10278" i="3"/>
  <c r="R10280" i="3"/>
  <c r="R10281" i="3"/>
  <c r="R10283" i="3"/>
  <c r="R10285" i="3"/>
  <c r="R10294" i="3"/>
  <c r="R10301" i="3"/>
  <c r="R10309" i="3"/>
  <c r="R10311" i="3"/>
  <c r="R10316" i="3"/>
  <c r="R10317" i="3"/>
  <c r="R10318" i="3"/>
  <c r="R10322" i="3"/>
  <c r="R10324" i="3"/>
  <c r="R10327" i="3"/>
  <c r="R10334" i="3"/>
  <c r="R10337" i="3"/>
  <c r="R10338" i="3"/>
  <c r="R10339" i="3"/>
  <c r="R10340" i="3"/>
  <c r="R10342" i="3"/>
  <c r="R10343" i="3"/>
  <c r="R10344" i="3"/>
  <c r="R10348" i="3"/>
  <c r="R10350" i="3"/>
  <c r="R10351" i="3"/>
  <c r="R10357" i="3"/>
  <c r="R10360" i="3"/>
  <c r="R10361" i="3"/>
  <c r="R10365" i="3"/>
  <c r="R10368" i="3"/>
  <c r="R10373" i="3"/>
  <c r="R10375" i="3"/>
  <c r="R10376" i="3"/>
  <c r="R10377" i="3"/>
  <c r="R10379" i="3"/>
  <c r="R10380" i="3"/>
  <c r="R10381" i="3"/>
  <c r="R10383" i="3"/>
  <c r="R10384" i="3"/>
  <c r="R10386" i="3"/>
  <c r="R10388" i="3"/>
  <c r="R10389" i="3"/>
  <c r="R10396" i="3"/>
  <c r="F9" i="12"/>
  <c r="F11" i="12" s="1"/>
  <c r="I9" i="12"/>
  <c r="I10" i="12" s="1"/>
  <c r="C9" i="12"/>
  <c r="C10" i="12" s="1"/>
  <c r="M10" i="10"/>
  <c r="M14" i="10"/>
  <c r="M13" i="10"/>
  <c r="M12" i="10"/>
  <c r="M11" i="10"/>
  <c r="M9" i="10"/>
  <c r="I11" i="12" l="1"/>
  <c r="S10386" i="3"/>
  <c r="S10370" i="3"/>
  <c r="S10354" i="3"/>
  <c r="S10338" i="3"/>
  <c r="S10322" i="3"/>
  <c r="S10306" i="3"/>
  <c r="S10290" i="3"/>
  <c r="S10274" i="3"/>
  <c r="S10258" i="3"/>
  <c r="S10242" i="3"/>
  <c r="S10226" i="3"/>
  <c r="S10210" i="3"/>
  <c r="S10194" i="3"/>
  <c r="S10178" i="3"/>
  <c r="S10162" i="3"/>
  <c r="S10146" i="3"/>
  <c r="S10130" i="3"/>
  <c r="S10114" i="3"/>
  <c r="S10098" i="3"/>
  <c r="S10082" i="3"/>
  <c r="S10066" i="3"/>
  <c r="S10050" i="3"/>
  <c r="S10034" i="3"/>
  <c r="S10018" i="3"/>
  <c r="S10002" i="3"/>
  <c r="S9986" i="3"/>
  <c r="S9974" i="3"/>
  <c r="S9970" i="3"/>
  <c r="S9958" i="3"/>
  <c r="S9954" i="3"/>
  <c r="S9942" i="3"/>
  <c r="S9938" i="3"/>
  <c r="S9926" i="3"/>
  <c r="S9922" i="3"/>
  <c r="S9910" i="3"/>
  <c r="S9906" i="3"/>
  <c r="S9898" i="3"/>
  <c r="S9894" i="3"/>
  <c r="S9890" i="3"/>
  <c r="S9882" i="3"/>
  <c r="S9878" i="3"/>
  <c r="S9874" i="3"/>
  <c r="S9866" i="3"/>
  <c r="S9862" i="3"/>
  <c r="S9858" i="3"/>
  <c r="S9850" i="3"/>
  <c r="S9846" i="3"/>
  <c r="S9842" i="3"/>
  <c r="S9834" i="3"/>
  <c r="S9830" i="3"/>
  <c r="S9826" i="3"/>
  <c r="S9818" i="3"/>
  <c r="S9814" i="3"/>
  <c r="S9810" i="3"/>
  <c r="S9802" i="3"/>
  <c r="S9798" i="3"/>
  <c r="S9794" i="3"/>
  <c r="S9786" i="3"/>
  <c r="S9782" i="3"/>
  <c r="S9778" i="3"/>
  <c r="S9770" i="3"/>
  <c r="S9766" i="3"/>
  <c r="S9762" i="3"/>
  <c r="S9754" i="3"/>
  <c r="S9750" i="3"/>
  <c r="S9746" i="3"/>
  <c r="S9738" i="3"/>
  <c r="S9734" i="3"/>
  <c r="S9730" i="3"/>
  <c r="S9722" i="3"/>
  <c r="S9718" i="3"/>
  <c r="S9714" i="3"/>
  <c r="S9706" i="3"/>
  <c r="S9702" i="3"/>
  <c r="S9698" i="3"/>
  <c r="S9690" i="3"/>
  <c r="S9686" i="3"/>
  <c r="S9682" i="3"/>
  <c r="S9674" i="3"/>
  <c r="S9670" i="3"/>
  <c r="S9666" i="3"/>
  <c r="S9658" i="3"/>
  <c r="S9654" i="3"/>
  <c r="S9650" i="3"/>
  <c r="S9642" i="3"/>
  <c r="S9638" i="3"/>
  <c r="S9634" i="3"/>
  <c r="S9626" i="3"/>
  <c r="S9622" i="3"/>
  <c r="S9618" i="3"/>
  <c r="S9610" i="3"/>
  <c r="S9606" i="3"/>
  <c r="S9602" i="3"/>
  <c r="S9594" i="3"/>
  <c r="S9590" i="3"/>
  <c r="S9586" i="3"/>
  <c r="S9578" i="3"/>
  <c r="S9574" i="3"/>
  <c r="S9570" i="3"/>
  <c r="S9562" i="3"/>
  <c r="S9558" i="3"/>
  <c r="S9554" i="3"/>
  <c r="S9546" i="3"/>
  <c r="S9542" i="3"/>
  <c r="S9538" i="3"/>
  <c r="S9534" i="3"/>
  <c r="S9530" i="3"/>
  <c r="S9526" i="3"/>
  <c r="S9522" i="3"/>
  <c r="S9518" i="3"/>
  <c r="S9514" i="3"/>
  <c r="S9510" i="3"/>
  <c r="S9506" i="3"/>
  <c r="S9502" i="3"/>
  <c r="S9498" i="3"/>
  <c r="S9494" i="3"/>
  <c r="S9490" i="3"/>
  <c r="S9486" i="3"/>
  <c r="S9482" i="3"/>
  <c r="S9478" i="3"/>
  <c r="S9474" i="3"/>
  <c r="S9470" i="3"/>
  <c r="S9466" i="3"/>
  <c r="S9462" i="3"/>
  <c r="S9458" i="3"/>
  <c r="S9454" i="3"/>
  <c r="S9450" i="3"/>
  <c r="S9446" i="3"/>
  <c r="S9442" i="3"/>
  <c r="S9438" i="3"/>
  <c r="S9434" i="3"/>
  <c r="S9430" i="3"/>
  <c r="S9426" i="3"/>
  <c r="S9422" i="3"/>
  <c r="S9418" i="3"/>
  <c r="S9414" i="3"/>
  <c r="S9410" i="3"/>
  <c r="S9406" i="3"/>
  <c r="S9402" i="3"/>
  <c r="S9398" i="3"/>
  <c r="S9394" i="3"/>
  <c r="S9390" i="3"/>
  <c r="S9386" i="3"/>
  <c r="S9382" i="3"/>
  <c r="S9378" i="3"/>
  <c r="S9374" i="3"/>
  <c r="S9370" i="3"/>
  <c r="S9366" i="3"/>
  <c r="S9362" i="3"/>
  <c r="S9358" i="3"/>
  <c r="S9354" i="3"/>
  <c r="S9350" i="3"/>
  <c r="S9346" i="3"/>
  <c r="S9342" i="3"/>
  <c r="S9338" i="3"/>
  <c r="S9334" i="3"/>
  <c r="S9330" i="3"/>
  <c r="S9326" i="3"/>
  <c r="S9322" i="3"/>
  <c r="S9318" i="3"/>
  <c r="S9314" i="3"/>
  <c r="S9310" i="3"/>
  <c r="S9306" i="3"/>
  <c r="S9302" i="3"/>
  <c r="S9298" i="3"/>
  <c r="S9294" i="3"/>
  <c r="S9290" i="3"/>
  <c r="S9286" i="3"/>
  <c r="S9282" i="3"/>
  <c r="S9278" i="3"/>
  <c r="S9274" i="3"/>
  <c r="S9270" i="3"/>
  <c r="S9266" i="3"/>
  <c r="S9262" i="3"/>
  <c r="S9258" i="3"/>
  <c r="S9254" i="3"/>
  <c r="S9250" i="3"/>
  <c r="S9246" i="3"/>
  <c r="S9242" i="3"/>
  <c r="S9238" i="3"/>
  <c r="S9234" i="3"/>
  <c r="S9230" i="3"/>
  <c r="S9226" i="3"/>
  <c r="S9222" i="3"/>
  <c r="S9218" i="3"/>
  <c r="S9214" i="3"/>
  <c r="S9210" i="3"/>
  <c r="S9206" i="3"/>
  <c r="S9202" i="3"/>
  <c r="S9198" i="3"/>
  <c r="S9194" i="3"/>
  <c r="S9190" i="3"/>
  <c r="S9186" i="3"/>
  <c r="S9182" i="3"/>
  <c r="S9178" i="3"/>
  <c r="S9174" i="3"/>
  <c r="S9170" i="3"/>
  <c r="S9166" i="3"/>
  <c r="S9162" i="3"/>
  <c r="S9158" i="3"/>
  <c r="S9154" i="3"/>
  <c r="S9150" i="3"/>
  <c r="S9146" i="3"/>
  <c r="S9142" i="3"/>
  <c r="S9138" i="3"/>
  <c r="S9134" i="3"/>
  <c r="S9130" i="3"/>
  <c r="S9126" i="3"/>
  <c r="S9122" i="3"/>
  <c r="S9118" i="3"/>
  <c r="S9114" i="3"/>
  <c r="S9110" i="3"/>
  <c r="S9106" i="3"/>
  <c r="S9102" i="3"/>
  <c r="S9098" i="3"/>
  <c r="S9094" i="3"/>
  <c r="S9090" i="3"/>
  <c r="S9086" i="3"/>
  <c r="S9082" i="3"/>
  <c r="S9078" i="3"/>
  <c r="S9074" i="3"/>
  <c r="S9070" i="3"/>
  <c r="S9066" i="3"/>
  <c r="S9062" i="3"/>
  <c r="S9058" i="3"/>
  <c r="S9054" i="3"/>
  <c r="S9050" i="3"/>
  <c r="S9046" i="3"/>
  <c r="S9042" i="3"/>
  <c r="S9038" i="3"/>
  <c r="S9034" i="3"/>
  <c r="S9030" i="3"/>
  <c r="S9026" i="3"/>
  <c r="S9022" i="3"/>
  <c r="S9018" i="3"/>
  <c r="S9014" i="3"/>
  <c r="S9010" i="3"/>
  <c r="S9006" i="3"/>
  <c r="S9002" i="3"/>
  <c r="S8998" i="3"/>
  <c r="S8994" i="3"/>
  <c r="S8990" i="3"/>
  <c r="S8986" i="3"/>
  <c r="S8982" i="3"/>
  <c r="S8978" i="3"/>
  <c r="S8974" i="3"/>
  <c r="S8970" i="3"/>
  <c r="S8966" i="3"/>
  <c r="S8962" i="3"/>
  <c r="S8958" i="3"/>
  <c r="S8954" i="3"/>
  <c r="S8950" i="3"/>
  <c r="S8946" i="3"/>
  <c r="S8942" i="3"/>
  <c r="S8938" i="3"/>
  <c r="S8934" i="3"/>
  <c r="S8930" i="3"/>
  <c r="S8926" i="3"/>
  <c r="S8922" i="3"/>
  <c r="S8918" i="3"/>
  <c r="S8914" i="3"/>
  <c r="S8910" i="3"/>
  <c r="S8906" i="3"/>
  <c r="S8902" i="3"/>
  <c r="S8898" i="3"/>
  <c r="S8894" i="3"/>
  <c r="S8890" i="3"/>
  <c r="S8886" i="3"/>
  <c r="S8882" i="3"/>
  <c r="S8878" i="3"/>
  <c r="S8874" i="3"/>
  <c r="S8870" i="3"/>
  <c r="S8866" i="3"/>
  <c r="S8862" i="3"/>
  <c r="S8858" i="3"/>
  <c r="S8854" i="3"/>
  <c r="S8850" i="3"/>
  <c r="S8846" i="3"/>
  <c r="S8842" i="3"/>
  <c r="S8838" i="3"/>
  <c r="S8834" i="3"/>
  <c r="S8830" i="3"/>
  <c r="S8826" i="3"/>
  <c r="S8822" i="3"/>
  <c r="S8818" i="3"/>
  <c r="S8814" i="3"/>
  <c r="S8810" i="3"/>
  <c r="S8806" i="3"/>
  <c r="S8802" i="3"/>
  <c r="S8798" i="3"/>
  <c r="S8794" i="3"/>
  <c r="S8790" i="3"/>
  <c r="S8786" i="3"/>
  <c r="S8782" i="3"/>
  <c r="S8778" i="3"/>
  <c r="S8774" i="3"/>
  <c r="S8770" i="3"/>
  <c r="S8766" i="3"/>
  <c r="S8762" i="3"/>
  <c r="S8758" i="3"/>
  <c r="S8754" i="3"/>
  <c r="S8750" i="3"/>
  <c r="S8746" i="3"/>
  <c r="S8742" i="3"/>
  <c r="S8738" i="3"/>
  <c r="S8734" i="3"/>
  <c r="S8730" i="3"/>
  <c r="S8726" i="3"/>
  <c r="S8722" i="3"/>
  <c r="S8718" i="3"/>
  <c r="S8714" i="3"/>
  <c r="S8710" i="3"/>
  <c r="S8706" i="3"/>
  <c r="S8702" i="3"/>
  <c r="S8698" i="3"/>
  <c r="S8694" i="3"/>
  <c r="S8690" i="3"/>
  <c r="S8686" i="3"/>
  <c r="S8682" i="3"/>
  <c r="S8678" i="3"/>
  <c r="S8674" i="3"/>
  <c r="S8670" i="3"/>
  <c r="S8666" i="3"/>
  <c r="S8662" i="3"/>
  <c r="S8658" i="3"/>
  <c r="S8654" i="3"/>
  <c r="S8650" i="3"/>
  <c r="S8646" i="3"/>
  <c r="S8642" i="3"/>
  <c r="S8638" i="3"/>
  <c r="S8634" i="3"/>
  <c r="S8630" i="3"/>
  <c r="S8626" i="3"/>
  <c r="S8622" i="3"/>
  <c r="S8618" i="3"/>
  <c r="S8614" i="3"/>
  <c r="S8610" i="3"/>
  <c r="S8606" i="3"/>
  <c r="S8602" i="3"/>
  <c r="S8598" i="3"/>
  <c r="S8594" i="3"/>
  <c r="S8590" i="3"/>
  <c r="S8586" i="3"/>
  <c r="S8582" i="3"/>
  <c r="S8578" i="3"/>
  <c r="S8574" i="3"/>
  <c r="S8570" i="3"/>
  <c r="S8566" i="3"/>
  <c r="S8562" i="3"/>
  <c r="S8558" i="3"/>
  <c r="S8554" i="3"/>
  <c r="S8550" i="3"/>
  <c r="S8546" i="3"/>
  <c r="S8542" i="3"/>
  <c r="S8538" i="3"/>
  <c r="S8534" i="3"/>
  <c r="S8530" i="3"/>
  <c r="S8526" i="3"/>
  <c r="S8522" i="3"/>
  <c r="S8518" i="3"/>
  <c r="S8514" i="3"/>
  <c r="S8510" i="3"/>
  <c r="S8506" i="3"/>
  <c r="S8502" i="3"/>
  <c r="S8498" i="3"/>
  <c r="S8494" i="3"/>
  <c r="S8490" i="3"/>
  <c r="S8486" i="3"/>
  <c r="S8482" i="3"/>
  <c r="S8478" i="3"/>
  <c r="S8474" i="3"/>
  <c r="S8470" i="3"/>
  <c r="S8466" i="3"/>
  <c r="S8462" i="3"/>
  <c r="S8458" i="3"/>
  <c r="S8454" i="3"/>
  <c r="S8450" i="3"/>
  <c r="S8446" i="3"/>
  <c r="S8442" i="3"/>
  <c r="S8438" i="3"/>
  <c r="S8434" i="3"/>
  <c r="S8430" i="3"/>
  <c r="S8426" i="3"/>
  <c r="S8422" i="3"/>
  <c r="S8418" i="3"/>
  <c r="S8414" i="3"/>
  <c r="S8410" i="3"/>
  <c r="S8406" i="3"/>
  <c r="S8402" i="3"/>
  <c r="S8398" i="3"/>
  <c r="S8394" i="3"/>
  <c r="S8390" i="3"/>
  <c r="S8386" i="3"/>
  <c r="S8382" i="3"/>
  <c r="S8378" i="3"/>
  <c r="S8374" i="3"/>
  <c r="S8370" i="3"/>
  <c r="S8366" i="3"/>
  <c r="S8362" i="3"/>
  <c r="S8358" i="3"/>
  <c r="S8354" i="3"/>
  <c r="S8350" i="3"/>
  <c r="S8346" i="3"/>
  <c r="S8342" i="3"/>
  <c r="S8338" i="3"/>
  <c r="S8334" i="3"/>
  <c r="S8330" i="3"/>
  <c r="S8326" i="3"/>
  <c r="S8322" i="3"/>
  <c r="S8318" i="3"/>
  <c r="S8314" i="3"/>
  <c r="S8310" i="3"/>
  <c r="S8306" i="3"/>
  <c r="S8302" i="3"/>
  <c r="S8298" i="3"/>
  <c r="S8294" i="3"/>
  <c r="S8290" i="3"/>
  <c r="S8286" i="3"/>
  <c r="S8282" i="3"/>
  <c r="S8278" i="3"/>
  <c r="S8274" i="3"/>
  <c r="S8270" i="3"/>
  <c r="S8266" i="3"/>
  <c r="S8262" i="3"/>
  <c r="S8258" i="3"/>
  <c r="S8254" i="3"/>
  <c r="S8250" i="3"/>
  <c r="S8246" i="3"/>
  <c r="S8242" i="3"/>
  <c r="S8238" i="3"/>
  <c r="S8234" i="3"/>
  <c r="S8230" i="3"/>
  <c r="S8226" i="3"/>
  <c r="S8222" i="3"/>
  <c r="S8218" i="3"/>
  <c r="S8214" i="3"/>
  <c r="S8210" i="3"/>
  <c r="S8206" i="3"/>
  <c r="S8202" i="3"/>
  <c r="S8198" i="3"/>
  <c r="S8194" i="3"/>
  <c r="S8190" i="3"/>
  <c r="S8186" i="3"/>
  <c r="S8182" i="3"/>
  <c r="S8178" i="3"/>
  <c r="S8174" i="3"/>
  <c r="S8170" i="3"/>
  <c r="S8166" i="3"/>
  <c r="S8162" i="3"/>
  <c r="S8158" i="3"/>
  <c r="S8154" i="3"/>
  <c r="S8150" i="3"/>
  <c r="S8146" i="3"/>
  <c r="S8142" i="3"/>
  <c r="S8138" i="3"/>
  <c r="S8134" i="3"/>
  <c r="S8130" i="3"/>
  <c r="S8126" i="3"/>
  <c r="S8122" i="3"/>
  <c r="S8118" i="3"/>
  <c r="S8114" i="3"/>
  <c r="S8110" i="3"/>
  <c r="S8106" i="3"/>
  <c r="S8102" i="3"/>
  <c r="S8098" i="3"/>
  <c r="S8094" i="3"/>
  <c r="S8090" i="3"/>
  <c r="S8086" i="3"/>
  <c r="S8082" i="3"/>
  <c r="S8078" i="3"/>
  <c r="S8074" i="3"/>
  <c r="S8070" i="3"/>
  <c r="S8066" i="3"/>
  <c r="S8062" i="3"/>
  <c r="S8058" i="3"/>
  <c r="S8054" i="3"/>
  <c r="S8050" i="3"/>
  <c r="S8046" i="3"/>
  <c r="S8042" i="3"/>
  <c r="S8038" i="3"/>
  <c r="S8034" i="3"/>
  <c r="S8030" i="3"/>
  <c r="S8026" i="3"/>
  <c r="S8022" i="3"/>
  <c r="S8018" i="3"/>
  <c r="S8014" i="3"/>
  <c r="S8010" i="3"/>
  <c r="S8006" i="3"/>
  <c r="S8002" i="3"/>
  <c r="S7998" i="3"/>
  <c r="S7994" i="3"/>
  <c r="S7990" i="3"/>
  <c r="S7986" i="3"/>
  <c r="S7982" i="3"/>
  <c r="S7978" i="3"/>
  <c r="S7974" i="3"/>
  <c r="S7970" i="3"/>
  <c r="S7966" i="3"/>
  <c r="S7962" i="3"/>
  <c r="S7958" i="3"/>
  <c r="S7954" i="3"/>
  <c r="S7950" i="3"/>
  <c r="S7946" i="3"/>
  <c r="S7942" i="3"/>
  <c r="S7938" i="3"/>
  <c r="S7934" i="3"/>
  <c r="S7930" i="3"/>
  <c r="S7926" i="3"/>
  <c r="S7922" i="3"/>
  <c r="S7918" i="3"/>
  <c r="S7914" i="3"/>
  <c r="S7910" i="3"/>
  <c r="S7906" i="3"/>
  <c r="S7902" i="3"/>
  <c r="S7898" i="3"/>
  <c r="S7894" i="3"/>
  <c r="S7890" i="3"/>
  <c r="S7886" i="3"/>
  <c r="S7882" i="3"/>
  <c r="S7878" i="3"/>
  <c r="S7874" i="3"/>
  <c r="S7870" i="3"/>
  <c r="S7866" i="3"/>
  <c r="S7862" i="3"/>
  <c r="S7858" i="3"/>
  <c r="S7854" i="3"/>
  <c r="S7850" i="3"/>
  <c r="S7846" i="3"/>
  <c r="S7842" i="3"/>
  <c r="S7838" i="3"/>
  <c r="S7834" i="3"/>
  <c r="S7830" i="3"/>
  <c r="S7826" i="3"/>
  <c r="S7822" i="3"/>
  <c r="S7818" i="3"/>
  <c r="S7814" i="3"/>
  <c r="S7810" i="3"/>
  <c r="S7806" i="3"/>
  <c r="S7802" i="3"/>
  <c r="S7798" i="3"/>
  <c r="S7794" i="3"/>
  <c r="S7790" i="3"/>
  <c r="S7786" i="3"/>
  <c r="S7782" i="3"/>
  <c r="S7778" i="3"/>
  <c r="S7774" i="3"/>
  <c r="S7770" i="3"/>
  <c r="S7766" i="3"/>
  <c r="S7762" i="3"/>
  <c r="S7758" i="3"/>
  <c r="S7754" i="3"/>
  <c r="S7750" i="3"/>
  <c r="S7746" i="3"/>
  <c r="S7741" i="3"/>
  <c r="S7736" i="3"/>
  <c r="S7721" i="3"/>
  <c r="F10" i="12"/>
  <c r="F13" i="12"/>
  <c r="F14" i="12" s="1"/>
  <c r="M9" i="12"/>
  <c r="M10" i="12" s="1"/>
  <c r="C11" i="12"/>
  <c r="S10117" i="3" l="1"/>
  <c r="S10149" i="3"/>
  <c r="S10161" i="3"/>
  <c r="S10169" i="3"/>
  <c r="S10181" i="3"/>
  <c r="S10193" i="3"/>
  <c r="S10201" i="3"/>
  <c r="S10213" i="3"/>
  <c r="S10225" i="3"/>
  <c r="S10237" i="3"/>
  <c r="S10245" i="3"/>
  <c r="S10257" i="3"/>
  <c r="S10269" i="3"/>
  <c r="S10277" i="3"/>
  <c r="S10113" i="3"/>
  <c r="S10129" i="3"/>
  <c r="S10137" i="3"/>
  <c r="S10145" i="3"/>
  <c r="S10157" i="3"/>
  <c r="S10173" i="3"/>
  <c r="S10185" i="3"/>
  <c r="S10197" i="3"/>
  <c r="S10209" i="3"/>
  <c r="S10217" i="3"/>
  <c r="S10229" i="3"/>
  <c r="S10241" i="3"/>
  <c r="S10253" i="3"/>
  <c r="S10261" i="3"/>
  <c r="S10273" i="3"/>
  <c r="S10081" i="3"/>
  <c r="S10085" i="3"/>
  <c r="S10089" i="3"/>
  <c r="S10093" i="3"/>
  <c r="S10097" i="3"/>
  <c r="S10101" i="3"/>
  <c r="S10105" i="3"/>
  <c r="S10109" i="3"/>
  <c r="S10121" i="3"/>
  <c r="S10125" i="3"/>
  <c r="S10133" i="3"/>
  <c r="S10141" i="3"/>
  <c r="S10153" i="3"/>
  <c r="S10165" i="3"/>
  <c r="S10177" i="3"/>
  <c r="S10189" i="3"/>
  <c r="S10205" i="3"/>
  <c r="S10221" i="3"/>
  <c r="S10233" i="3"/>
  <c r="S10249" i="3"/>
  <c r="S10265" i="3"/>
  <c r="S10281" i="3"/>
  <c r="S10285" i="3"/>
  <c r="S10301" i="3"/>
  <c r="S10317" i="3"/>
  <c r="S10333" i="3"/>
  <c r="S10349" i="3"/>
  <c r="S10365" i="3"/>
  <c r="S10381" i="3"/>
  <c r="S10397" i="3"/>
  <c r="S10289" i="3"/>
  <c r="S10305" i="3"/>
  <c r="S10321" i="3"/>
  <c r="S10337" i="3"/>
  <c r="S10353" i="3"/>
  <c r="S10369" i="3"/>
  <c r="S10385" i="3"/>
  <c r="S10401" i="3"/>
  <c r="S10393" i="3"/>
  <c r="S10293" i="3"/>
  <c r="S10309" i="3"/>
  <c r="S10325" i="3"/>
  <c r="S10341" i="3"/>
  <c r="S10357" i="3"/>
  <c r="S10373" i="3"/>
  <c r="S10389" i="3"/>
  <c r="S10377" i="3"/>
  <c r="S10297" i="3"/>
  <c r="S10313" i="3"/>
  <c r="S10329" i="3"/>
  <c r="S10345" i="3"/>
  <c r="S10361" i="3"/>
  <c r="S7729" i="3"/>
  <c r="S10065" i="3"/>
  <c r="S10049" i="3"/>
  <c r="S10033" i="3"/>
  <c r="S10017" i="3"/>
  <c r="S10001" i="3"/>
  <c r="S9985" i="3"/>
  <c r="S9969" i="3"/>
  <c r="S9953" i="3"/>
  <c r="S9937" i="3"/>
  <c r="S9921" i="3"/>
  <c r="S9905" i="3"/>
  <c r="S9889" i="3"/>
  <c r="S9873" i="3"/>
  <c r="S9857" i="3"/>
  <c r="S9841" i="3"/>
  <c r="S9825" i="3"/>
  <c r="S9809" i="3"/>
  <c r="S9793" i="3"/>
  <c r="S9777" i="3"/>
  <c r="S9761" i="3"/>
  <c r="S9745" i="3"/>
  <c r="S9729" i="3"/>
  <c r="S9713" i="3"/>
  <c r="S9697" i="3"/>
  <c r="S9681" i="3"/>
  <c r="S9665" i="3"/>
  <c r="S9649" i="3"/>
  <c r="S9633" i="3"/>
  <c r="S9617" i="3"/>
  <c r="S9601" i="3"/>
  <c r="S9585" i="3"/>
  <c r="S9569" i="3"/>
  <c r="S9553" i="3"/>
  <c r="S9537" i="3"/>
  <c r="S9521" i="3"/>
  <c r="S9505" i="3"/>
  <c r="S9489" i="3"/>
  <c r="S9473" i="3"/>
  <c r="S9457" i="3"/>
  <c r="S9441" i="3"/>
  <c r="S9425" i="3"/>
  <c r="S9409" i="3"/>
  <c r="S9393" i="3"/>
  <c r="S9377" i="3"/>
  <c r="S9361" i="3"/>
  <c r="S9345" i="3"/>
  <c r="S9329" i="3"/>
  <c r="S9313" i="3"/>
  <c r="S9297" i="3"/>
  <c r="S9281" i="3"/>
  <c r="S9265" i="3"/>
  <c r="S9249" i="3"/>
  <c r="S9233" i="3"/>
  <c r="S9217" i="3"/>
  <c r="S9201" i="3"/>
  <c r="S9185" i="3"/>
  <c r="S9169" i="3"/>
  <c r="S9153" i="3"/>
  <c r="S9137" i="3"/>
  <c r="S9121" i="3"/>
  <c r="S9105" i="3"/>
  <c r="S9089" i="3"/>
  <c r="S9073" i="3"/>
  <c r="S9057" i="3"/>
  <c r="S9041" i="3"/>
  <c r="S9025" i="3"/>
  <c r="S9009" i="3"/>
  <c r="S8993" i="3"/>
  <c r="S8977" i="3"/>
  <c r="S8961" i="3"/>
  <c r="S8945" i="3"/>
  <c r="S8929" i="3"/>
  <c r="S8913" i="3"/>
  <c r="S8897" i="3"/>
  <c r="S8881" i="3"/>
  <c r="S8865" i="3"/>
  <c r="S8849" i="3"/>
  <c r="S8833" i="3"/>
  <c r="S8817" i="3"/>
  <c r="S8801" i="3"/>
  <c r="S8785" i="3"/>
  <c r="S8769" i="3"/>
  <c r="S8753" i="3"/>
  <c r="S8737" i="3"/>
  <c r="S8721" i="3"/>
  <c r="S8705" i="3"/>
  <c r="S8689" i="3"/>
  <c r="S8673" i="3"/>
  <c r="S8657" i="3"/>
  <c r="S8641" i="3"/>
  <c r="S8625" i="3"/>
  <c r="S8609" i="3"/>
  <c r="S8593" i="3"/>
  <c r="S8577" i="3"/>
  <c r="S8561" i="3"/>
  <c r="S8545" i="3"/>
  <c r="S8529" i="3"/>
  <c r="S8513" i="3"/>
  <c r="S8497" i="3"/>
  <c r="S8481" i="3"/>
  <c r="S8465" i="3"/>
  <c r="S8449" i="3"/>
  <c r="S8433" i="3"/>
  <c r="S8417" i="3"/>
  <c r="S8401" i="3"/>
  <c r="S8385" i="3"/>
  <c r="S8369" i="3"/>
  <c r="S8353" i="3"/>
  <c r="S8337" i="3"/>
  <c r="S8321" i="3"/>
  <c r="S8305" i="3"/>
  <c r="S8289" i="3"/>
  <c r="S8273" i="3"/>
  <c r="S8257" i="3"/>
  <c r="S8241" i="3"/>
  <c r="S8225" i="3"/>
  <c r="S8209" i="3"/>
  <c r="S8193" i="3"/>
  <c r="S8177" i="3"/>
  <c r="S8161" i="3"/>
  <c r="S8145" i="3"/>
  <c r="S8129" i="3"/>
  <c r="S8113" i="3"/>
  <c r="S8097" i="3"/>
  <c r="S8081" i="3"/>
  <c r="S8065" i="3"/>
  <c r="S8049" i="3"/>
  <c r="S8033" i="3"/>
  <c r="S8017" i="3"/>
  <c r="S8001" i="3"/>
  <c r="S7985" i="3"/>
  <c r="S7969" i="3"/>
  <c r="S7953" i="3"/>
  <c r="S7937" i="3"/>
  <c r="S7921" i="3"/>
  <c r="S7905" i="3"/>
  <c r="S7889" i="3"/>
  <c r="S7873" i="3"/>
  <c r="S7857" i="3"/>
  <c r="S7841" i="3"/>
  <c r="S7825" i="3"/>
  <c r="S7809" i="3"/>
  <c r="S7793" i="3"/>
  <c r="S7777" i="3"/>
  <c r="S7761" i="3"/>
  <c r="S7745" i="3"/>
  <c r="S10396" i="3"/>
  <c r="S10380" i="3"/>
  <c r="S10364" i="3"/>
  <c r="S10348" i="3"/>
  <c r="S10332" i="3"/>
  <c r="S10316" i="3"/>
  <c r="S10300" i="3"/>
  <c r="S10284" i="3"/>
  <c r="S10268" i="3"/>
  <c r="S10252" i="3"/>
  <c r="S10236" i="3"/>
  <c r="S10220" i="3"/>
  <c r="S10204" i="3"/>
  <c r="S10188" i="3"/>
  <c r="S10172" i="3"/>
  <c r="S10156" i="3"/>
  <c r="S10140" i="3"/>
  <c r="S10124" i="3"/>
  <c r="S10108" i="3"/>
  <c r="S10092" i="3"/>
  <c r="S10076" i="3"/>
  <c r="S10060" i="3"/>
  <c r="S10044" i="3"/>
  <c r="S10028" i="3"/>
  <c r="S10012" i="3"/>
  <c r="S9996" i="3"/>
  <c r="S9980" i="3"/>
  <c r="S9964" i="3"/>
  <c r="S9948" i="3"/>
  <c r="S9932" i="3"/>
  <c r="S9916" i="3"/>
  <c r="S9900" i="3"/>
  <c r="S9884" i="3"/>
  <c r="S9868" i="3"/>
  <c r="S9852" i="3"/>
  <c r="S9836" i="3"/>
  <c r="S9820" i="3"/>
  <c r="S9804" i="3"/>
  <c r="S9788" i="3"/>
  <c r="S9772" i="3"/>
  <c r="S9756" i="3"/>
  <c r="S9740" i="3"/>
  <c r="S9724" i="3"/>
  <c r="S9708" i="3"/>
  <c r="S9692" i="3"/>
  <c r="S9676" i="3"/>
  <c r="S9660" i="3"/>
  <c r="S9644" i="3"/>
  <c r="S9628" i="3"/>
  <c r="S9612" i="3"/>
  <c r="S9596" i="3"/>
  <c r="S9580" i="3"/>
  <c r="S9564" i="3"/>
  <c r="S9548" i="3"/>
  <c r="S9532" i="3"/>
  <c r="S9516" i="3"/>
  <c r="S9500" i="3"/>
  <c r="S9484" i="3"/>
  <c r="S9468" i="3"/>
  <c r="S9452" i="3"/>
  <c r="S9436" i="3"/>
  <c r="S9420" i="3"/>
  <c r="S9404" i="3"/>
  <c r="S9388" i="3"/>
  <c r="S9372" i="3"/>
  <c r="S9356" i="3"/>
  <c r="S9340" i="3"/>
  <c r="S9324" i="3"/>
  <c r="S9308" i="3"/>
  <c r="S9292" i="3"/>
  <c r="S9276" i="3"/>
  <c r="S9260" i="3"/>
  <c r="S9244" i="3"/>
  <c r="S9228" i="3"/>
  <c r="S9212" i="3"/>
  <c r="S9196" i="3"/>
  <c r="S9180" i="3"/>
  <c r="S9164" i="3"/>
  <c r="S9148" i="3"/>
  <c r="S9132" i="3"/>
  <c r="S9116" i="3"/>
  <c r="S9100" i="3"/>
  <c r="S9084" i="3"/>
  <c r="S9068" i="3"/>
  <c r="S9052" i="3"/>
  <c r="S9036" i="3"/>
  <c r="S9020" i="3"/>
  <c r="S9004" i="3"/>
  <c r="S8988" i="3"/>
  <c r="S8972" i="3"/>
  <c r="S8956" i="3"/>
  <c r="S8940" i="3"/>
  <c r="S8924" i="3"/>
  <c r="S8908" i="3"/>
  <c r="S8892" i="3"/>
  <c r="S8876" i="3"/>
  <c r="S8860" i="3"/>
  <c r="S8844" i="3"/>
  <c r="S8828" i="3"/>
  <c r="S8812" i="3"/>
  <c r="S8796" i="3"/>
  <c r="S8780" i="3"/>
  <c r="S8764" i="3"/>
  <c r="S8748" i="3"/>
  <c r="S8732" i="3"/>
  <c r="S8716" i="3"/>
  <c r="S8700" i="3"/>
  <c r="S8684" i="3"/>
  <c r="S8668" i="3"/>
  <c r="S8652" i="3"/>
  <c r="S8636" i="3"/>
  <c r="S8620" i="3"/>
  <c r="S8604" i="3"/>
  <c r="S8588" i="3"/>
  <c r="S8572" i="3"/>
  <c r="S8556" i="3"/>
  <c r="S8540" i="3"/>
  <c r="S8524" i="3"/>
  <c r="S8508" i="3"/>
  <c r="S8492" i="3"/>
  <c r="S8476" i="3"/>
  <c r="S8460" i="3"/>
  <c r="S8444" i="3"/>
  <c r="S8428" i="3"/>
  <c r="S8412" i="3"/>
  <c r="S8396" i="3"/>
  <c r="S8380" i="3"/>
  <c r="S8364" i="3"/>
  <c r="S8348" i="3"/>
  <c r="S8332" i="3"/>
  <c r="S8316" i="3"/>
  <c r="S8300" i="3"/>
  <c r="S8284" i="3"/>
  <c r="S8268" i="3"/>
  <c r="S8252" i="3"/>
  <c r="S8236" i="3"/>
  <c r="S8220" i="3"/>
  <c r="S8204" i="3"/>
  <c r="S8188" i="3"/>
  <c r="S8172" i="3"/>
  <c r="S8156" i="3"/>
  <c r="S8140" i="3"/>
  <c r="S8124" i="3"/>
  <c r="S8108" i="3"/>
  <c r="S8092" i="3"/>
  <c r="S8076" i="3"/>
  <c r="S8060" i="3"/>
  <c r="S8044" i="3"/>
  <c r="S8028" i="3"/>
  <c r="S8012" i="3"/>
  <c r="S7996" i="3"/>
  <c r="S7980" i="3"/>
  <c r="S7964" i="3"/>
  <c r="S7948" i="3"/>
  <c r="S7932" i="3"/>
  <c r="S7916" i="3"/>
  <c r="S7900" i="3"/>
  <c r="S7884" i="3"/>
  <c r="S7868" i="3"/>
  <c r="S7852" i="3"/>
  <c r="S7836" i="3"/>
  <c r="S7820" i="3"/>
  <c r="S7804" i="3"/>
  <c r="S7788" i="3"/>
  <c r="S7772" i="3"/>
  <c r="S7756" i="3"/>
  <c r="S7738" i="3"/>
  <c r="S10" i="3"/>
  <c r="S22" i="3"/>
  <c r="S34" i="3"/>
  <c r="S46" i="3"/>
  <c r="S58" i="3"/>
  <c r="S70" i="3"/>
  <c r="S82" i="3"/>
  <c r="S94" i="3"/>
  <c r="S106" i="3"/>
  <c r="S118" i="3"/>
  <c r="S130" i="3"/>
  <c r="S142" i="3"/>
  <c r="S154" i="3"/>
  <c r="S166" i="3"/>
  <c r="S3" i="3"/>
  <c r="S27" i="3"/>
  <c r="S51" i="3"/>
  <c r="S75" i="3"/>
  <c r="S99" i="3"/>
  <c r="S123" i="3"/>
  <c r="S147" i="3"/>
  <c r="S171" i="3"/>
  <c r="S189" i="3"/>
  <c r="S205" i="3"/>
  <c r="S221" i="3"/>
  <c r="S237" i="3"/>
  <c r="S253" i="3"/>
  <c r="S269" i="3"/>
  <c r="S285" i="3"/>
  <c r="S301" i="3"/>
  <c r="S17" i="3"/>
  <c r="S41" i="3"/>
  <c r="S65" i="3"/>
  <c r="S89" i="3"/>
  <c r="S113" i="3"/>
  <c r="S137" i="3"/>
  <c r="S161" i="3"/>
  <c r="S182" i="3"/>
  <c r="S198" i="3"/>
  <c r="S214" i="3"/>
  <c r="S230" i="3"/>
  <c r="S246" i="3"/>
  <c r="S262" i="3"/>
  <c r="S278" i="3"/>
  <c r="S294" i="3"/>
  <c r="S310" i="3"/>
  <c r="S326" i="3"/>
  <c r="S342" i="3"/>
  <c r="S18" i="3"/>
  <c r="S42" i="3"/>
  <c r="S66" i="3"/>
  <c r="S90" i="3"/>
  <c r="S114" i="3"/>
  <c r="S138" i="3"/>
  <c r="S162" i="3"/>
  <c r="S183" i="3"/>
  <c r="S199" i="3"/>
  <c r="S215" i="3"/>
  <c r="S231" i="3"/>
  <c r="S247" i="3"/>
  <c r="S263" i="3"/>
  <c r="S279" i="3"/>
  <c r="S295" i="3"/>
  <c r="S311" i="3"/>
  <c r="S26" i="3"/>
  <c r="S50" i="3"/>
  <c r="S74" i="3"/>
  <c r="S98" i="3"/>
  <c r="S122" i="3"/>
  <c r="S146" i="3"/>
  <c r="S170" i="3"/>
  <c r="S188" i="3"/>
  <c r="S204" i="3"/>
  <c r="S220" i="3"/>
  <c r="S236" i="3"/>
  <c r="S252" i="3"/>
  <c r="S268" i="3"/>
  <c r="S284" i="3"/>
  <c r="S300" i="3"/>
  <c r="S316" i="3"/>
  <c r="S337" i="3"/>
  <c r="S356" i="3"/>
  <c r="S372" i="3"/>
  <c r="S388" i="3"/>
  <c r="S404" i="3"/>
  <c r="S420" i="3"/>
  <c r="S436" i="3"/>
  <c r="S452" i="3"/>
  <c r="S468" i="3"/>
  <c r="S484" i="3"/>
  <c r="S500" i="3"/>
  <c r="S516" i="3"/>
  <c r="S532" i="3"/>
  <c r="S548" i="3"/>
  <c r="S564" i="3"/>
  <c r="S580" i="3"/>
  <c r="S596" i="3"/>
  <c r="S612" i="3"/>
  <c r="S628" i="3"/>
  <c r="S644" i="3"/>
  <c r="S660" i="3"/>
  <c r="S676" i="3"/>
  <c r="S692" i="3"/>
  <c r="S708" i="3"/>
  <c r="S724" i="3"/>
  <c r="S740" i="3"/>
  <c r="S756" i="3"/>
  <c r="S772" i="3"/>
  <c r="S788" i="3"/>
  <c r="S804" i="3"/>
  <c r="S820" i="3"/>
  <c r="S836" i="3"/>
  <c r="S852" i="3"/>
  <c r="S868" i="3"/>
  <c r="S312" i="3"/>
  <c r="S333" i="3"/>
  <c r="S353" i="3"/>
  <c r="S369" i="3"/>
  <c r="S385" i="3"/>
  <c r="S401" i="3"/>
  <c r="S417" i="3"/>
  <c r="S433" i="3"/>
  <c r="S449" i="3"/>
  <c r="S465" i="3"/>
  <c r="S481" i="3"/>
  <c r="S497" i="3"/>
  <c r="S513" i="3"/>
  <c r="S529" i="3"/>
  <c r="S545" i="3"/>
  <c r="S561" i="3"/>
  <c r="S577" i="3"/>
  <c r="S593" i="3"/>
  <c r="S329" i="3"/>
  <c r="S350" i="3"/>
  <c r="S366" i="3"/>
  <c r="S382" i="3"/>
  <c r="S398" i="3"/>
  <c r="S414" i="3"/>
  <c r="S430" i="3"/>
  <c r="S446" i="3"/>
  <c r="S462" i="3"/>
  <c r="S478" i="3"/>
  <c r="S494" i="3"/>
  <c r="S510" i="3"/>
  <c r="S526" i="3"/>
  <c r="S542" i="3"/>
  <c r="S558" i="3"/>
  <c r="S574" i="3"/>
  <c r="S590" i="3"/>
  <c r="S606" i="3"/>
  <c r="S622" i="3"/>
  <c r="S638" i="3"/>
  <c r="S654" i="3"/>
  <c r="S325" i="3"/>
  <c r="S347" i="3"/>
  <c r="S363" i="3"/>
  <c r="S379" i="3"/>
  <c r="S395" i="3"/>
  <c r="S411" i="3"/>
  <c r="S427" i="3"/>
  <c r="S443" i="3"/>
  <c r="S459" i="3"/>
  <c r="S475" i="3"/>
  <c r="S491" i="3"/>
  <c r="S507" i="3"/>
  <c r="S523" i="3"/>
  <c r="S539" i="3"/>
  <c r="S555" i="3"/>
  <c r="S571" i="3"/>
  <c r="S597" i="3"/>
  <c r="S629" i="3"/>
  <c r="S661" i="3"/>
  <c r="S682" i="3"/>
  <c r="S703" i="3"/>
  <c r="S725" i="3"/>
  <c r="S746" i="3"/>
  <c r="S767" i="3"/>
  <c r="S789" i="3"/>
  <c r="S810" i="3"/>
  <c r="S831" i="3"/>
  <c r="S853" i="3"/>
  <c r="S874" i="3"/>
  <c r="S892" i="3"/>
  <c r="S908" i="3"/>
  <c r="S924" i="3"/>
  <c r="S940" i="3"/>
  <c r="S956" i="3"/>
  <c r="S972" i="3"/>
  <c r="S988" i="3"/>
  <c r="S1004" i="3"/>
  <c r="S1020" i="3"/>
  <c r="S1036" i="3"/>
  <c r="S1052" i="3"/>
  <c r="S1068" i="3"/>
  <c r="S1084" i="3"/>
  <c r="S1100" i="3"/>
  <c r="S1116" i="3"/>
  <c r="S1132" i="3"/>
  <c r="S599" i="3"/>
  <c r="S631" i="3"/>
  <c r="S662" i="3"/>
  <c r="S683" i="3"/>
  <c r="S705" i="3"/>
  <c r="S726" i="3"/>
  <c r="S747" i="3"/>
  <c r="S769" i="3"/>
  <c r="S790" i="3"/>
  <c r="S811" i="3"/>
  <c r="S833" i="3"/>
  <c r="S854" i="3"/>
  <c r="S875" i="3"/>
  <c r="S893" i="3"/>
  <c r="S909" i="3"/>
  <c r="S925" i="3"/>
  <c r="S941" i="3"/>
  <c r="S957" i="3"/>
  <c r="S973" i="3"/>
  <c r="S989" i="3"/>
  <c r="S1005" i="3"/>
  <c r="S1021" i="3"/>
  <c r="S1037" i="3"/>
  <c r="S1053" i="3"/>
  <c r="S591" i="3"/>
  <c r="S625" i="3"/>
  <c r="S657" i="3"/>
  <c r="S679" i="3"/>
  <c r="S701" i="3"/>
  <c r="S722" i="3"/>
  <c r="S743" i="3"/>
  <c r="S765" i="3"/>
  <c r="S786" i="3"/>
  <c r="S807" i="3"/>
  <c r="S829" i="3"/>
  <c r="S850" i="3"/>
  <c r="S871" i="3"/>
  <c r="S890" i="3"/>
  <c r="S906" i="3"/>
  <c r="S922" i="3"/>
  <c r="S938" i="3"/>
  <c r="S954" i="3"/>
  <c r="S970" i="3"/>
  <c r="S986" i="3"/>
  <c r="S1002" i="3"/>
  <c r="S1018" i="3"/>
  <c r="S1034" i="3"/>
  <c r="S1050" i="3"/>
  <c r="S1066" i="3"/>
  <c r="S1082" i="3"/>
  <c r="S619" i="3"/>
  <c r="S651" i="3"/>
  <c r="S675" i="3"/>
  <c r="S697" i="3"/>
  <c r="S718" i="3"/>
  <c r="S739" i="3"/>
  <c r="S761" i="3"/>
  <c r="S782" i="3"/>
  <c r="S803" i="3"/>
  <c r="S825" i="3"/>
  <c r="S846" i="3"/>
  <c r="S867" i="3"/>
  <c r="S887" i="3"/>
  <c r="S903" i="3"/>
  <c r="S919" i="3"/>
  <c r="S935" i="3"/>
  <c r="S951" i="3"/>
  <c r="S967" i="3"/>
  <c r="S983" i="3"/>
  <c r="S999" i="3"/>
  <c r="S1015" i="3"/>
  <c r="S1055" i="3"/>
  <c r="S1090" i="3"/>
  <c r="S1111" i="3"/>
  <c r="S1133" i="3"/>
  <c r="S1151" i="3"/>
  <c r="S1167" i="3"/>
  <c r="S1183" i="3"/>
  <c r="S1199" i="3"/>
  <c r="S1215" i="3"/>
  <c r="S1231" i="3"/>
  <c r="S1247" i="3"/>
  <c r="S1263" i="3"/>
  <c r="S1279" i="3"/>
  <c r="S1295" i="3"/>
  <c r="S1311" i="3"/>
  <c r="S1327" i="3"/>
  <c r="S1343" i="3"/>
  <c r="S1359" i="3"/>
  <c r="S1375" i="3"/>
  <c r="S1391" i="3"/>
  <c r="S1407" i="3"/>
  <c r="S1423" i="3"/>
  <c r="S1439" i="3"/>
  <c r="S1455" i="3"/>
  <c r="S1471" i="3"/>
  <c r="S1487" i="3"/>
  <c r="S1503" i="3"/>
  <c r="S1519" i="3"/>
  <c r="S1535" i="3"/>
  <c r="S1551" i="3"/>
  <c r="S1071" i="3"/>
  <c r="S1097" i="3"/>
  <c r="S1118" i="3"/>
  <c r="S1139" i="3"/>
  <c r="S1156" i="3"/>
  <c r="S1172" i="3"/>
  <c r="S1188" i="3"/>
  <c r="S1204" i="3"/>
  <c r="S1220" i="3"/>
  <c r="S1236" i="3"/>
  <c r="S1252" i="3"/>
  <c r="S1268" i="3"/>
  <c r="S1284" i="3"/>
  <c r="S1300" i="3"/>
  <c r="S1316" i="3"/>
  <c r="S1332" i="3"/>
  <c r="S1348" i="3"/>
  <c r="S1364" i="3"/>
  <c r="S1380" i="3"/>
  <c r="S1396" i="3"/>
  <c r="S1412" i="3"/>
  <c r="S1428" i="3"/>
  <c r="S1444" i="3"/>
  <c r="S1460" i="3"/>
  <c r="S1476" i="3"/>
  <c r="S1492" i="3"/>
  <c r="S1508" i="3"/>
  <c r="S1524" i="3"/>
  <c r="S1540" i="3"/>
  <c r="S1556" i="3"/>
  <c r="S1572" i="3"/>
  <c r="S1588" i="3"/>
  <c r="S1604" i="3"/>
  <c r="S1620" i="3"/>
  <c r="S1636" i="3"/>
  <c r="S1652" i="3"/>
  <c r="S1668" i="3"/>
  <c r="S1684" i="3"/>
  <c r="S1700" i="3"/>
  <c r="S1716" i="3"/>
  <c r="S1732" i="3"/>
  <c r="S1748" i="3"/>
  <c r="S1047" i="3"/>
  <c r="S1087" i="3"/>
  <c r="S1109" i="3"/>
  <c r="S1130" i="3"/>
  <c r="S1149" i="3"/>
  <c r="S1165" i="3"/>
  <c r="S1181" i="3"/>
  <c r="S1197" i="3"/>
  <c r="S1213" i="3"/>
  <c r="S1229" i="3"/>
  <c r="S1245" i="3"/>
  <c r="S1261" i="3"/>
  <c r="S1277" i="3"/>
  <c r="S1293" i="3"/>
  <c r="S1309" i="3"/>
  <c r="S1325" i="3"/>
  <c r="S1341" i="3"/>
  <c r="S1357" i="3"/>
  <c r="S1373" i="3"/>
  <c r="S1389" i="3"/>
  <c r="S1405" i="3"/>
  <c r="S1421" i="3"/>
  <c r="S1437" i="3"/>
  <c r="S1453" i="3"/>
  <c r="S1469" i="3"/>
  <c r="S1485" i="3"/>
  <c r="S1501" i="3"/>
  <c r="S10077" i="3"/>
  <c r="S10061" i="3"/>
  <c r="S10045" i="3"/>
  <c r="S10029" i="3"/>
  <c r="S10013" i="3"/>
  <c r="S9997" i="3"/>
  <c r="S9981" i="3"/>
  <c r="S9965" i="3"/>
  <c r="S9949" i="3"/>
  <c r="S9933" i="3"/>
  <c r="S9917" i="3"/>
  <c r="S9901" i="3"/>
  <c r="S9885" i="3"/>
  <c r="S9869" i="3"/>
  <c r="S9853" i="3"/>
  <c r="S9837" i="3"/>
  <c r="S9821" i="3"/>
  <c r="S9805" i="3"/>
  <c r="S9789" i="3"/>
  <c r="S9773" i="3"/>
  <c r="S9757" i="3"/>
  <c r="S9741" i="3"/>
  <c r="S9725" i="3"/>
  <c r="S9709" i="3"/>
  <c r="S9693" i="3"/>
  <c r="S9677" i="3"/>
  <c r="S9661" i="3"/>
  <c r="S9645" i="3"/>
  <c r="S9629" i="3"/>
  <c r="S9613" i="3"/>
  <c r="S9597" i="3"/>
  <c r="S9581" i="3"/>
  <c r="S9565" i="3"/>
  <c r="S9549" i="3"/>
  <c r="S9533" i="3"/>
  <c r="S9517" i="3"/>
  <c r="S9501" i="3"/>
  <c r="S9485" i="3"/>
  <c r="S9469" i="3"/>
  <c r="S9453" i="3"/>
  <c r="S9437" i="3"/>
  <c r="S9421" i="3"/>
  <c r="S9405" i="3"/>
  <c r="S9389" i="3"/>
  <c r="S9373" i="3"/>
  <c r="S9357" i="3"/>
  <c r="S9341" i="3"/>
  <c r="S9325" i="3"/>
  <c r="S9309" i="3"/>
  <c r="S9293" i="3"/>
  <c r="S9277" i="3"/>
  <c r="S9261" i="3"/>
  <c r="S9245" i="3"/>
  <c r="S9229" i="3"/>
  <c r="S9213" i="3"/>
  <c r="S9197" i="3"/>
  <c r="S9181" i="3"/>
  <c r="S9165" i="3"/>
  <c r="S9149" i="3"/>
  <c r="S9133" i="3"/>
  <c r="S9117" i="3"/>
  <c r="S9101" i="3"/>
  <c r="S9085" i="3"/>
  <c r="S9069" i="3"/>
  <c r="S9053" i="3"/>
  <c r="S9037" i="3"/>
  <c r="S9021" i="3"/>
  <c r="S9005" i="3"/>
  <c r="S8989" i="3"/>
  <c r="S8973" i="3"/>
  <c r="S8957" i="3"/>
  <c r="S8941" i="3"/>
  <c r="S8925" i="3"/>
  <c r="S8909" i="3"/>
  <c r="S8893" i="3"/>
  <c r="S8877" i="3"/>
  <c r="S8861" i="3"/>
  <c r="S8845" i="3"/>
  <c r="S8829" i="3"/>
  <c r="S8813" i="3"/>
  <c r="S8797" i="3"/>
  <c r="S8781" i="3"/>
  <c r="S8765" i="3"/>
  <c r="S8749" i="3"/>
  <c r="S8733" i="3"/>
  <c r="S8717" i="3"/>
  <c r="S8701" i="3"/>
  <c r="S8685" i="3"/>
  <c r="S8669" i="3"/>
  <c r="S8653" i="3"/>
  <c r="S8637" i="3"/>
  <c r="S8621" i="3"/>
  <c r="S8605" i="3"/>
  <c r="S8589" i="3"/>
  <c r="S8573" i="3"/>
  <c r="S8557" i="3"/>
  <c r="S8541" i="3"/>
  <c r="S8525" i="3"/>
  <c r="S8509" i="3"/>
  <c r="S8493" i="3"/>
  <c r="S8477" i="3"/>
  <c r="S8461" i="3"/>
  <c r="S8445" i="3"/>
  <c r="S8429" i="3"/>
  <c r="S8413" i="3"/>
  <c r="S8397" i="3"/>
  <c r="S8381" i="3"/>
  <c r="S8365" i="3"/>
  <c r="S8349" i="3"/>
  <c r="S8333" i="3"/>
  <c r="S8317" i="3"/>
  <c r="S8301" i="3"/>
  <c r="S8285" i="3"/>
  <c r="S8269" i="3"/>
  <c r="S8253" i="3"/>
  <c r="S8237" i="3"/>
  <c r="S8221" i="3"/>
  <c r="S8205" i="3"/>
  <c r="S8189" i="3"/>
  <c r="S8173" i="3"/>
  <c r="S8157" i="3"/>
  <c r="S8141" i="3"/>
  <c r="S8125" i="3"/>
  <c r="S8109" i="3"/>
  <c r="S8093" i="3"/>
  <c r="S8077" i="3"/>
  <c r="S8061" i="3"/>
  <c r="S8045" i="3"/>
  <c r="S8029" i="3"/>
  <c r="S8013" i="3"/>
  <c r="S7997" i="3"/>
  <c r="S7981" i="3"/>
  <c r="S7965" i="3"/>
  <c r="S7949" i="3"/>
  <c r="S7933" i="3"/>
  <c r="S7917" i="3"/>
  <c r="S7901" i="3"/>
  <c r="S7885" i="3"/>
  <c r="S7869" i="3"/>
  <c r="S7853" i="3"/>
  <c r="S7837" i="3"/>
  <c r="S7821" i="3"/>
  <c r="S7805" i="3"/>
  <c r="S7789" i="3"/>
  <c r="S7773" i="3"/>
  <c r="S7757" i="3"/>
  <c r="S7740" i="3"/>
  <c r="S10392" i="3"/>
  <c r="S10376" i="3"/>
  <c r="S10360" i="3"/>
  <c r="S10344" i="3"/>
  <c r="S10328" i="3"/>
  <c r="S10312" i="3"/>
  <c r="S10296" i="3"/>
  <c r="S10280" i="3"/>
  <c r="S10264" i="3"/>
  <c r="S10248" i="3"/>
  <c r="S10232" i="3"/>
  <c r="S10216" i="3"/>
  <c r="S10200" i="3"/>
  <c r="S10184" i="3"/>
  <c r="S10168" i="3"/>
  <c r="S10152" i="3"/>
  <c r="S10136" i="3"/>
  <c r="S10120" i="3"/>
  <c r="S10104" i="3"/>
  <c r="S10088" i="3"/>
  <c r="S10072" i="3"/>
  <c r="S10056" i="3"/>
  <c r="S10040" i="3"/>
  <c r="S10024" i="3"/>
  <c r="S10008" i="3"/>
  <c r="S9992" i="3"/>
  <c r="S9976" i="3"/>
  <c r="S9960" i="3"/>
  <c r="S9944" i="3"/>
  <c r="S9928" i="3"/>
  <c r="S9912" i="3"/>
  <c r="S9896" i="3"/>
  <c r="S9880" i="3"/>
  <c r="S9864" i="3"/>
  <c r="S9848" i="3"/>
  <c r="S9832" i="3"/>
  <c r="S9816" i="3"/>
  <c r="S9800" i="3"/>
  <c r="S9784" i="3"/>
  <c r="S9768" i="3"/>
  <c r="S9752" i="3"/>
  <c r="S9736" i="3"/>
  <c r="S9720" i="3"/>
  <c r="S9704" i="3"/>
  <c r="S9688" i="3"/>
  <c r="S9672" i="3"/>
  <c r="S9656" i="3"/>
  <c r="S9640" i="3"/>
  <c r="S9624" i="3"/>
  <c r="S9608" i="3"/>
  <c r="S9592" i="3"/>
  <c r="S9576" i="3"/>
  <c r="S9560" i="3"/>
  <c r="S9544" i="3"/>
  <c r="S9528" i="3"/>
  <c r="S9512" i="3"/>
  <c r="S9496" i="3"/>
  <c r="S9480" i="3"/>
  <c r="S9464" i="3"/>
  <c r="S9448" i="3"/>
  <c r="S9432" i="3"/>
  <c r="S9416" i="3"/>
  <c r="S9400" i="3"/>
  <c r="S9384" i="3"/>
  <c r="S9368" i="3"/>
  <c r="S9352" i="3"/>
  <c r="S9336" i="3"/>
  <c r="S9320" i="3"/>
  <c r="S9304" i="3"/>
  <c r="S9288" i="3"/>
  <c r="S9272" i="3"/>
  <c r="S9256" i="3"/>
  <c r="S9240" i="3"/>
  <c r="S9224" i="3"/>
  <c r="S9208" i="3"/>
  <c r="S9192" i="3"/>
  <c r="S9176" i="3"/>
  <c r="S9160" i="3"/>
  <c r="S9144" i="3"/>
  <c r="S9128" i="3"/>
  <c r="S9112" i="3"/>
  <c r="S9096" i="3"/>
  <c r="S9080" i="3"/>
  <c r="S9064" i="3"/>
  <c r="S9048" i="3"/>
  <c r="S9032" i="3"/>
  <c r="S9016" i="3"/>
  <c r="S9000" i="3"/>
  <c r="S8984" i="3"/>
  <c r="S8968" i="3"/>
  <c r="S8952" i="3"/>
  <c r="S8936" i="3"/>
  <c r="S8920" i="3"/>
  <c r="S8904" i="3"/>
  <c r="S8888" i="3"/>
  <c r="S8872" i="3"/>
  <c r="S8856" i="3"/>
  <c r="S8840" i="3"/>
  <c r="S8824" i="3"/>
  <c r="S8808" i="3"/>
  <c r="S8792" i="3"/>
  <c r="S8776" i="3"/>
  <c r="S8760" i="3"/>
  <c r="S8744" i="3"/>
  <c r="S8728" i="3"/>
  <c r="S8712" i="3"/>
  <c r="S8696" i="3"/>
  <c r="S8680" i="3"/>
  <c r="S8664" i="3"/>
  <c r="S8648" i="3"/>
  <c r="S8632" i="3"/>
  <c r="S8616" i="3"/>
  <c r="S8600" i="3"/>
  <c r="S8584" i="3"/>
  <c r="S8568" i="3"/>
  <c r="S8552" i="3"/>
  <c r="S8536" i="3"/>
  <c r="S8520" i="3"/>
  <c r="S8504" i="3"/>
  <c r="S8488" i="3"/>
  <c r="S8472" i="3"/>
  <c r="S8456" i="3"/>
  <c r="S8440" i="3"/>
  <c r="S8424" i="3"/>
  <c r="S8408" i="3"/>
  <c r="S8392" i="3"/>
  <c r="S8376" i="3"/>
  <c r="S8360" i="3"/>
  <c r="S8344" i="3"/>
  <c r="S8328" i="3"/>
  <c r="S8312" i="3"/>
  <c r="S8296" i="3"/>
  <c r="S8280" i="3"/>
  <c r="S8264" i="3"/>
  <c r="S8248" i="3"/>
  <c r="S8232" i="3"/>
  <c r="S8216" i="3"/>
  <c r="S8200" i="3"/>
  <c r="S8184" i="3"/>
  <c r="S8168" i="3"/>
  <c r="S8152" i="3"/>
  <c r="S8136" i="3"/>
  <c r="S8120" i="3"/>
  <c r="S8104" i="3"/>
  <c r="S8088" i="3"/>
  <c r="S8072" i="3"/>
  <c r="S8056" i="3"/>
  <c r="S8040" i="3"/>
  <c r="S8024" i="3"/>
  <c r="S8008" i="3"/>
  <c r="S7992" i="3"/>
  <c r="S7976" i="3"/>
  <c r="S7960" i="3"/>
  <c r="S7944" i="3"/>
  <c r="S7928" i="3"/>
  <c r="S7912" i="3"/>
  <c r="S7896" i="3"/>
  <c r="S7880" i="3"/>
  <c r="S7864" i="3"/>
  <c r="S7848" i="3"/>
  <c r="S7832" i="3"/>
  <c r="S7816" i="3"/>
  <c r="S7800" i="3"/>
  <c r="S7784" i="3"/>
  <c r="S7768" i="3"/>
  <c r="S7752" i="3"/>
  <c r="S2" i="3"/>
  <c r="S13" i="3"/>
  <c r="S25" i="3"/>
  <c r="S37" i="3"/>
  <c r="S49" i="3"/>
  <c r="S61" i="3"/>
  <c r="S73" i="3"/>
  <c r="S85" i="3"/>
  <c r="S97" i="3"/>
  <c r="S109" i="3"/>
  <c r="S121" i="3"/>
  <c r="S133" i="3"/>
  <c r="S145" i="3"/>
  <c r="S157" i="3"/>
  <c r="S169" i="3"/>
  <c r="S9" i="3"/>
  <c r="S33" i="3"/>
  <c r="S57" i="3"/>
  <c r="S81" i="3"/>
  <c r="S105" i="3"/>
  <c r="S129" i="3"/>
  <c r="S153" i="3"/>
  <c r="S177" i="3"/>
  <c r="S193" i="3"/>
  <c r="S209" i="3"/>
  <c r="S225" i="3"/>
  <c r="S241" i="3"/>
  <c r="S257" i="3"/>
  <c r="S273" i="3"/>
  <c r="S289" i="3"/>
  <c r="S305" i="3"/>
  <c r="S23" i="3"/>
  <c r="S47" i="3"/>
  <c r="S71" i="3"/>
  <c r="S95" i="3"/>
  <c r="S119" i="3"/>
  <c r="S143" i="3"/>
  <c r="S167" i="3"/>
  <c r="S186" i="3"/>
  <c r="S202" i="3"/>
  <c r="S218" i="3"/>
  <c r="S234" i="3"/>
  <c r="S250" i="3"/>
  <c r="S266" i="3"/>
  <c r="S282" i="3"/>
  <c r="S298" i="3"/>
  <c r="S314" i="3"/>
  <c r="S330" i="3"/>
  <c r="S346" i="3"/>
  <c r="S24" i="3"/>
  <c r="S48" i="3"/>
  <c r="S72" i="3"/>
  <c r="S96" i="3"/>
  <c r="S120" i="3"/>
  <c r="S144" i="3"/>
  <c r="S168" i="3"/>
  <c r="S187" i="3"/>
  <c r="S203" i="3"/>
  <c r="S219" i="3"/>
  <c r="S235" i="3"/>
  <c r="S251" i="3"/>
  <c r="S267" i="3"/>
  <c r="S283" i="3"/>
  <c r="S299" i="3"/>
  <c r="S8" i="3"/>
  <c r="S32" i="3"/>
  <c r="S56" i="3"/>
  <c r="S80" i="3"/>
  <c r="S104" i="3"/>
  <c r="S128" i="3"/>
  <c r="S152" i="3"/>
  <c r="S176" i="3"/>
  <c r="S192" i="3"/>
  <c r="S208" i="3"/>
  <c r="S224" i="3"/>
  <c r="S240" i="3"/>
  <c r="S256" i="3"/>
  <c r="S272" i="3"/>
  <c r="S288" i="3"/>
  <c r="S304" i="3"/>
  <c r="S321" i="3"/>
  <c r="S343" i="3"/>
  <c r="S360" i="3"/>
  <c r="S376" i="3"/>
  <c r="S392" i="3"/>
  <c r="S408" i="3"/>
  <c r="S424" i="3"/>
  <c r="S440" i="3"/>
  <c r="S456" i="3"/>
  <c r="S472" i="3"/>
  <c r="S488" i="3"/>
  <c r="S504" i="3"/>
  <c r="S520" i="3"/>
  <c r="S536" i="3"/>
  <c r="S552" i="3"/>
  <c r="S568" i="3"/>
  <c r="S584" i="3"/>
  <c r="S600" i="3"/>
  <c r="S616" i="3"/>
  <c r="S632" i="3"/>
  <c r="S648" i="3"/>
  <c r="S664" i="3"/>
  <c r="S680" i="3"/>
  <c r="S696" i="3"/>
  <c r="S712" i="3"/>
  <c r="S728" i="3"/>
  <c r="S744" i="3"/>
  <c r="S760" i="3"/>
  <c r="S776" i="3"/>
  <c r="S792" i="3"/>
  <c r="S808" i="3"/>
  <c r="S824" i="3"/>
  <c r="S840" i="3"/>
  <c r="S856" i="3"/>
  <c r="S872" i="3"/>
  <c r="S317" i="3"/>
  <c r="S339" i="3"/>
  <c r="S357" i="3"/>
  <c r="S373" i="3"/>
  <c r="S389" i="3"/>
  <c r="S405" i="3"/>
  <c r="S421" i="3"/>
  <c r="S437" i="3"/>
  <c r="S453" i="3"/>
  <c r="S469" i="3"/>
  <c r="S485" i="3"/>
  <c r="S501" i="3"/>
  <c r="S517" i="3"/>
  <c r="S533" i="3"/>
  <c r="S549" i="3"/>
  <c r="S565" i="3"/>
  <c r="S581" i="3"/>
  <c r="S313" i="3"/>
  <c r="S335" i="3"/>
  <c r="S354" i="3"/>
  <c r="S370" i="3"/>
  <c r="S386" i="3"/>
  <c r="S402" i="3"/>
  <c r="S418" i="3"/>
  <c r="S434" i="3"/>
  <c r="S450" i="3"/>
  <c r="S466" i="3"/>
  <c r="S482" i="3"/>
  <c r="S498" i="3"/>
  <c r="S514" i="3"/>
  <c r="S530" i="3"/>
  <c r="S546" i="3"/>
  <c r="S562" i="3"/>
  <c r="S578" i="3"/>
  <c r="S594" i="3"/>
  <c r="S610" i="3"/>
  <c r="S626" i="3"/>
  <c r="S642" i="3"/>
  <c r="S658" i="3"/>
  <c r="S331" i="3"/>
  <c r="S351" i="3"/>
  <c r="S367" i="3"/>
  <c r="S383" i="3"/>
  <c r="S399" i="3"/>
  <c r="S415" i="3"/>
  <c r="S431" i="3"/>
  <c r="S447" i="3"/>
  <c r="S463" i="3"/>
  <c r="S479" i="3"/>
  <c r="S495" i="3"/>
  <c r="S511" i="3"/>
  <c r="S527" i="3"/>
  <c r="S543" i="3"/>
  <c r="S559" i="3"/>
  <c r="S575" i="3"/>
  <c r="S605" i="3"/>
  <c r="S637" i="3"/>
  <c r="S666" i="3"/>
  <c r="S687" i="3"/>
  <c r="S709" i="3"/>
  <c r="S730" i="3"/>
  <c r="S751" i="3"/>
  <c r="S773" i="3"/>
  <c r="S794" i="3"/>
  <c r="S815" i="3"/>
  <c r="S837" i="3"/>
  <c r="S858" i="3"/>
  <c r="S879" i="3"/>
  <c r="S896" i="3"/>
  <c r="S912" i="3"/>
  <c r="S928" i="3"/>
  <c r="S944" i="3"/>
  <c r="S960" i="3"/>
  <c r="S976" i="3"/>
  <c r="S992" i="3"/>
  <c r="S1008" i="3"/>
  <c r="S1024" i="3"/>
  <c r="S1040" i="3"/>
  <c r="S1056" i="3"/>
  <c r="S1072" i="3"/>
  <c r="S1088" i="3"/>
  <c r="S1104" i="3"/>
  <c r="S1120" i="3"/>
  <c r="S1136" i="3"/>
  <c r="S607" i="3"/>
  <c r="S639" i="3"/>
  <c r="S667" i="3"/>
  <c r="S689" i="3"/>
  <c r="S710" i="3"/>
  <c r="S731" i="3"/>
  <c r="S753" i="3"/>
  <c r="S774" i="3"/>
  <c r="S795" i="3"/>
  <c r="S817" i="3"/>
  <c r="S838" i="3"/>
  <c r="S859" i="3"/>
  <c r="S881" i="3"/>
  <c r="S897" i="3"/>
  <c r="S913" i="3"/>
  <c r="S929" i="3"/>
  <c r="S945" i="3"/>
  <c r="S961" i="3"/>
  <c r="S977" i="3"/>
  <c r="S993" i="3"/>
  <c r="S1009" i="3"/>
  <c r="S1025" i="3"/>
  <c r="S1041" i="3"/>
  <c r="S1057" i="3"/>
  <c r="S601" i="3"/>
  <c r="S633" i="3"/>
  <c r="S663" i="3"/>
  <c r="S685" i="3"/>
  <c r="S706" i="3"/>
  <c r="S727" i="3"/>
  <c r="S749" i="3"/>
  <c r="S770" i="3"/>
  <c r="S791" i="3"/>
  <c r="S813" i="3"/>
  <c r="S834" i="3"/>
  <c r="S855" i="3"/>
  <c r="S877" i="3"/>
  <c r="S894" i="3"/>
  <c r="S910" i="3"/>
  <c r="S926" i="3"/>
  <c r="S942" i="3"/>
  <c r="S958" i="3"/>
  <c r="S974" i="3"/>
  <c r="S990" i="3"/>
  <c r="S1006" i="3"/>
  <c r="S1022" i="3"/>
  <c r="S1038" i="3"/>
  <c r="S1054" i="3"/>
  <c r="S1070" i="3"/>
  <c r="S595" i="3"/>
  <c r="S627" i="3"/>
  <c r="S659" i="3"/>
  <c r="S681" i="3"/>
  <c r="S702" i="3"/>
  <c r="S723" i="3"/>
  <c r="S745" i="3"/>
  <c r="S766" i="3"/>
  <c r="S787" i="3"/>
  <c r="S809" i="3"/>
  <c r="S830" i="3"/>
  <c r="S851" i="3"/>
  <c r="S873" i="3"/>
  <c r="S891" i="3"/>
  <c r="S907" i="3"/>
  <c r="S923" i="3"/>
  <c r="S939" i="3"/>
  <c r="S955" i="3"/>
  <c r="S971" i="3"/>
  <c r="S987" i="3"/>
  <c r="S1003" i="3"/>
  <c r="S1019" i="3"/>
  <c r="S1069" i="3"/>
  <c r="S1095" i="3"/>
  <c r="S1117" i="3"/>
  <c r="S1138" i="3"/>
  <c r="S1155" i="3"/>
  <c r="S1171" i="3"/>
  <c r="S1187" i="3"/>
  <c r="S1203" i="3"/>
  <c r="S1219" i="3"/>
  <c r="S1235" i="3"/>
  <c r="S1251" i="3"/>
  <c r="S1267" i="3"/>
  <c r="S1283" i="3"/>
  <c r="S1299" i="3"/>
  <c r="S1315" i="3"/>
  <c r="S1331" i="3"/>
  <c r="S1347" i="3"/>
  <c r="S1363" i="3"/>
  <c r="S1379" i="3"/>
  <c r="S1395" i="3"/>
  <c r="S1411" i="3"/>
  <c r="S1427" i="3"/>
  <c r="S1443" i="3"/>
  <c r="S1459" i="3"/>
  <c r="S1475" i="3"/>
  <c r="S1491" i="3"/>
  <c r="S1507" i="3"/>
  <c r="S1523" i="3"/>
  <c r="S1539" i="3"/>
  <c r="S1027" i="3"/>
  <c r="S1079" i="3"/>
  <c r="S1102" i="3"/>
  <c r="S1123" i="3"/>
  <c r="S1144" i="3"/>
  <c r="S1160" i="3"/>
  <c r="S1176" i="3"/>
  <c r="S1192" i="3"/>
  <c r="S1208" i="3"/>
  <c r="S1224" i="3"/>
  <c r="S1240" i="3"/>
  <c r="S1256" i="3"/>
  <c r="S1272" i="3"/>
  <c r="S1288" i="3"/>
  <c r="S1304" i="3"/>
  <c r="S10073" i="3"/>
  <c r="S10057" i="3"/>
  <c r="S10041" i="3"/>
  <c r="S10025" i="3"/>
  <c r="S10009" i="3"/>
  <c r="S9993" i="3"/>
  <c r="S9977" i="3"/>
  <c r="S9961" i="3"/>
  <c r="S9945" i="3"/>
  <c r="S9929" i="3"/>
  <c r="S9913" i="3"/>
  <c r="S9897" i="3"/>
  <c r="S9881" i="3"/>
  <c r="S9865" i="3"/>
  <c r="S9849" i="3"/>
  <c r="S9833" i="3"/>
  <c r="S9817" i="3"/>
  <c r="S9801" i="3"/>
  <c r="S9785" i="3"/>
  <c r="S9769" i="3"/>
  <c r="S9753" i="3"/>
  <c r="S9737" i="3"/>
  <c r="S9721" i="3"/>
  <c r="S9705" i="3"/>
  <c r="S9689" i="3"/>
  <c r="S9673" i="3"/>
  <c r="S9657" i="3"/>
  <c r="S9641" i="3"/>
  <c r="S9625" i="3"/>
  <c r="S9609" i="3"/>
  <c r="S9593" i="3"/>
  <c r="S9577" i="3"/>
  <c r="S9561" i="3"/>
  <c r="S9545" i="3"/>
  <c r="S9529" i="3"/>
  <c r="S9513" i="3"/>
  <c r="S9497" i="3"/>
  <c r="S9481" i="3"/>
  <c r="S9465" i="3"/>
  <c r="S9449" i="3"/>
  <c r="S9433" i="3"/>
  <c r="S9417" i="3"/>
  <c r="S9401" i="3"/>
  <c r="S9385" i="3"/>
  <c r="S9369" i="3"/>
  <c r="S9353" i="3"/>
  <c r="S9337" i="3"/>
  <c r="S9321" i="3"/>
  <c r="S9305" i="3"/>
  <c r="S9289" i="3"/>
  <c r="S9273" i="3"/>
  <c r="S9257" i="3"/>
  <c r="S9241" i="3"/>
  <c r="S9225" i="3"/>
  <c r="S9209" i="3"/>
  <c r="S9193" i="3"/>
  <c r="S9177" i="3"/>
  <c r="S9161" i="3"/>
  <c r="S9145" i="3"/>
  <c r="S9129" i="3"/>
  <c r="S9113" i="3"/>
  <c r="S9097" i="3"/>
  <c r="S9081" i="3"/>
  <c r="S9065" i="3"/>
  <c r="S9049" i="3"/>
  <c r="S9033" i="3"/>
  <c r="S9017" i="3"/>
  <c r="S9001" i="3"/>
  <c r="S8985" i="3"/>
  <c r="S8969" i="3"/>
  <c r="S8953" i="3"/>
  <c r="S8937" i="3"/>
  <c r="S8921" i="3"/>
  <c r="S8905" i="3"/>
  <c r="S8889" i="3"/>
  <c r="S8873" i="3"/>
  <c r="S8857" i="3"/>
  <c r="S8841" i="3"/>
  <c r="S8825" i="3"/>
  <c r="S8809" i="3"/>
  <c r="S8793" i="3"/>
  <c r="S8777" i="3"/>
  <c r="S8761" i="3"/>
  <c r="S8745" i="3"/>
  <c r="S8729" i="3"/>
  <c r="S8713" i="3"/>
  <c r="S8697" i="3"/>
  <c r="S8681" i="3"/>
  <c r="S8665" i="3"/>
  <c r="S8649" i="3"/>
  <c r="S8633" i="3"/>
  <c r="S8617" i="3"/>
  <c r="S8601" i="3"/>
  <c r="S8585" i="3"/>
  <c r="S8569" i="3"/>
  <c r="S8553" i="3"/>
  <c r="S8537" i="3"/>
  <c r="S8521" i="3"/>
  <c r="S8505" i="3"/>
  <c r="S8489" i="3"/>
  <c r="S8473" i="3"/>
  <c r="S8457" i="3"/>
  <c r="S8441" i="3"/>
  <c r="S8425" i="3"/>
  <c r="S8409" i="3"/>
  <c r="S8393" i="3"/>
  <c r="S8377" i="3"/>
  <c r="S8361" i="3"/>
  <c r="S8345" i="3"/>
  <c r="S8329" i="3"/>
  <c r="S8313" i="3"/>
  <c r="S8297" i="3"/>
  <c r="S8281" i="3"/>
  <c r="S8265" i="3"/>
  <c r="S8249" i="3"/>
  <c r="S8233" i="3"/>
  <c r="S8217" i="3"/>
  <c r="S8201" i="3"/>
  <c r="S8185" i="3"/>
  <c r="S8169" i="3"/>
  <c r="S8153" i="3"/>
  <c r="S8137" i="3"/>
  <c r="S8121" i="3"/>
  <c r="S8105" i="3"/>
  <c r="S8089" i="3"/>
  <c r="S8073" i="3"/>
  <c r="S8057" i="3"/>
  <c r="S8041" i="3"/>
  <c r="S8025" i="3"/>
  <c r="S8009" i="3"/>
  <c r="S7993" i="3"/>
  <c r="S7977" i="3"/>
  <c r="S7961" i="3"/>
  <c r="S7945" i="3"/>
  <c r="S7929" i="3"/>
  <c r="S7913" i="3"/>
  <c r="S7897" i="3"/>
  <c r="S7881" i="3"/>
  <c r="S7865" i="3"/>
  <c r="S7849" i="3"/>
  <c r="S7833" i="3"/>
  <c r="S7817" i="3"/>
  <c r="S7801" i="3"/>
  <c r="S7785" i="3"/>
  <c r="S7769" i="3"/>
  <c r="S7753" i="3"/>
  <c r="S7733" i="3"/>
  <c r="S10388" i="3"/>
  <c r="S10372" i="3"/>
  <c r="S10356" i="3"/>
  <c r="S10340" i="3"/>
  <c r="S10324" i="3"/>
  <c r="S10308" i="3"/>
  <c r="S10292" i="3"/>
  <c r="S10276" i="3"/>
  <c r="S10260" i="3"/>
  <c r="S10244" i="3"/>
  <c r="S10228" i="3"/>
  <c r="S10212" i="3"/>
  <c r="S10196" i="3"/>
  <c r="S10180" i="3"/>
  <c r="S10164" i="3"/>
  <c r="S10148" i="3"/>
  <c r="S10132" i="3"/>
  <c r="S10116" i="3"/>
  <c r="S10100" i="3"/>
  <c r="S10084" i="3"/>
  <c r="S10068" i="3"/>
  <c r="S10052" i="3"/>
  <c r="S10036" i="3"/>
  <c r="S10020" i="3"/>
  <c r="S10004" i="3"/>
  <c r="S9988" i="3"/>
  <c r="S9972" i="3"/>
  <c r="S9956" i="3"/>
  <c r="S9940" i="3"/>
  <c r="S9924" i="3"/>
  <c r="S9908" i="3"/>
  <c r="S9892" i="3"/>
  <c r="S9876" i="3"/>
  <c r="S9860" i="3"/>
  <c r="S9844" i="3"/>
  <c r="S9828" i="3"/>
  <c r="S9812" i="3"/>
  <c r="S9796" i="3"/>
  <c r="S9780" i="3"/>
  <c r="S9764" i="3"/>
  <c r="S9748" i="3"/>
  <c r="S9732" i="3"/>
  <c r="S9716" i="3"/>
  <c r="S9700" i="3"/>
  <c r="S9684" i="3"/>
  <c r="S9668" i="3"/>
  <c r="S9652" i="3"/>
  <c r="S9636" i="3"/>
  <c r="S9620" i="3"/>
  <c r="S9604" i="3"/>
  <c r="S9588" i="3"/>
  <c r="S9572" i="3"/>
  <c r="S9556" i="3"/>
  <c r="S9540" i="3"/>
  <c r="S9524" i="3"/>
  <c r="S9508" i="3"/>
  <c r="S9492" i="3"/>
  <c r="S9476" i="3"/>
  <c r="S9460" i="3"/>
  <c r="S9444" i="3"/>
  <c r="S9428" i="3"/>
  <c r="S9412" i="3"/>
  <c r="S9396" i="3"/>
  <c r="S9380" i="3"/>
  <c r="S9364" i="3"/>
  <c r="S9348" i="3"/>
  <c r="S9332" i="3"/>
  <c r="S9316" i="3"/>
  <c r="S9300" i="3"/>
  <c r="S9284" i="3"/>
  <c r="S9268" i="3"/>
  <c r="S9252" i="3"/>
  <c r="S9236" i="3"/>
  <c r="S9220" i="3"/>
  <c r="S9204" i="3"/>
  <c r="S9188" i="3"/>
  <c r="S9172" i="3"/>
  <c r="S9156" i="3"/>
  <c r="S9140" i="3"/>
  <c r="S9124" i="3"/>
  <c r="S9108" i="3"/>
  <c r="S9092" i="3"/>
  <c r="S9076" i="3"/>
  <c r="S9060" i="3"/>
  <c r="S9044" i="3"/>
  <c r="S9028" i="3"/>
  <c r="S9012" i="3"/>
  <c r="S8996" i="3"/>
  <c r="S8980" i="3"/>
  <c r="S8964" i="3"/>
  <c r="S8948" i="3"/>
  <c r="S8932" i="3"/>
  <c r="S8916" i="3"/>
  <c r="S8900" i="3"/>
  <c r="S8884" i="3"/>
  <c r="S8868" i="3"/>
  <c r="S8852" i="3"/>
  <c r="S8836" i="3"/>
  <c r="S8820" i="3"/>
  <c r="S8804" i="3"/>
  <c r="S8788" i="3"/>
  <c r="S8772" i="3"/>
  <c r="S8756" i="3"/>
  <c r="S8740" i="3"/>
  <c r="S8724" i="3"/>
  <c r="S8708" i="3"/>
  <c r="S8692" i="3"/>
  <c r="S8676" i="3"/>
  <c r="S8660" i="3"/>
  <c r="S8644" i="3"/>
  <c r="S8628" i="3"/>
  <c r="S8612" i="3"/>
  <c r="S8596" i="3"/>
  <c r="S8580" i="3"/>
  <c r="S8564" i="3"/>
  <c r="S8548" i="3"/>
  <c r="S8532" i="3"/>
  <c r="S8516" i="3"/>
  <c r="S8500" i="3"/>
  <c r="S8484" i="3"/>
  <c r="S8468" i="3"/>
  <c r="S8452" i="3"/>
  <c r="S8436" i="3"/>
  <c r="S8420" i="3"/>
  <c r="S8404" i="3"/>
  <c r="S8388" i="3"/>
  <c r="S8372" i="3"/>
  <c r="S8356" i="3"/>
  <c r="S8340" i="3"/>
  <c r="S8324" i="3"/>
  <c r="S8308" i="3"/>
  <c r="S8292" i="3"/>
  <c r="S8276" i="3"/>
  <c r="S8260" i="3"/>
  <c r="S8244" i="3"/>
  <c r="S8228" i="3"/>
  <c r="S8212" i="3"/>
  <c r="S8196" i="3"/>
  <c r="S8180" i="3"/>
  <c r="S8164" i="3"/>
  <c r="S8148" i="3"/>
  <c r="S8132" i="3"/>
  <c r="S8116" i="3"/>
  <c r="S8100" i="3"/>
  <c r="S8084" i="3"/>
  <c r="S8068" i="3"/>
  <c r="S8052" i="3"/>
  <c r="S8036" i="3"/>
  <c r="S8020" i="3"/>
  <c r="S8004" i="3"/>
  <c r="S7988" i="3"/>
  <c r="S7972" i="3"/>
  <c r="S7956" i="3"/>
  <c r="S7940" i="3"/>
  <c r="S7924" i="3"/>
  <c r="S7908" i="3"/>
  <c r="S7892" i="3"/>
  <c r="S7876" i="3"/>
  <c r="S7860" i="3"/>
  <c r="S7844" i="3"/>
  <c r="S7828" i="3"/>
  <c r="S7812" i="3"/>
  <c r="S7796" i="3"/>
  <c r="S7780" i="3"/>
  <c r="S7764" i="3"/>
  <c r="S7748" i="3"/>
  <c r="S4" i="3"/>
  <c r="S16" i="3"/>
  <c r="S28" i="3"/>
  <c r="S40" i="3"/>
  <c r="S52" i="3"/>
  <c r="S64" i="3"/>
  <c r="S76" i="3"/>
  <c r="S88" i="3"/>
  <c r="S100" i="3"/>
  <c r="S112" i="3"/>
  <c r="S124" i="3"/>
  <c r="S136" i="3"/>
  <c r="S148" i="3"/>
  <c r="S160" i="3"/>
  <c r="S172" i="3"/>
  <c r="S15" i="3"/>
  <c r="S39" i="3"/>
  <c r="S63" i="3"/>
  <c r="S87" i="3"/>
  <c r="S111" i="3"/>
  <c r="S135" i="3"/>
  <c r="S159" i="3"/>
  <c r="S181" i="3"/>
  <c r="S197" i="3"/>
  <c r="S213" i="3"/>
  <c r="S229" i="3"/>
  <c r="S245" i="3"/>
  <c r="S261" i="3"/>
  <c r="S277" i="3"/>
  <c r="S293" i="3"/>
  <c r="S5" i="3"/>
  <c r="S29" i="3"/>
  <c r="S53" i="3"/>
  <c r="S77" i="3"/>
  <c r="S101" i="3"/>
  <c r="S125" i="3"/>
  <c r="S149" i="3"/>
  <c r="S173" i="3"/>
  <c r="S190" i="3"/>
  <c r="S206" i="3"/>
  <c r="S222" i="3"/>
  <c r="S238" i="3"/>
  <c r="S254" i="3"/>
  <c r="S270" i="3"/>
  <c r="S286" i="3"/>
  <c r="S302" i="3"/>
  <c r="S318" i="3"/>
  <c r="S334" i="3"/>
  <c r="S6" i="3"/>
  <c r="S30" i="3"/>
  <c r="S54" i="3"/>
  <c r="S78" i="3"/>
  <c r="S102" i="3"/>
  <c r="S126" i="3"/>
  <c r="S150" i="3"/>
  <c r="S174" i="3"/>
  <c r="S191" i="3"/>
  <c r="S207" i="3"/>
  <c r="S223" i="3"/>
  <c r="S239" i="3"/>
  <c r="S255" i="3"/>
  <c r="S271" i="3"/>
  <c r="S287" i="3"/>
  <c r="S303" i="3"/>
  <c r="S14" i="3"/>
  <c r="S38" i="3"/>
  <c r="S62" i="3"/>
  <c r="S86" i="3"/>
  <c r="S110" i="3"/>
  <c r="S134" i="3"/>
  <c r="S158" i="3"/>
  <c r="S180" i="3"/>
  <c r="S196" i="3"/>
  <c r="S212" i="3"/>
  <c r="S228" i="3"/>
  <c r="S244" i="3"/>
  <c r="S260" i="3"/>
  <c r="S276" i="3"/>
  <c r="S292" i="3"/>
  <c r="S308" i="3"/>
  <c r="S327" i="3"/>
  <c r="S348" i="3"/>
  <c r="S364" i="3"/>
  <c r="S380" i="3"/>
  <c r="S396" i="3"/>
  <c r="S412" i="3"/>
  <c r="S428" i="3"/>
  <c r="S444" i="3"/>
  <c r="S460" i="3"/>
  <c r="S476" i="3"/>
  <c r="S492" i="3"/>
  <c r="S508" i="3"/>
  <c r="S524" i="3"/>
  <c r="S540" i="3"/>
  <c r="S556" i="3"/>
  <c r="S572" i="3"/>
  <c r="S588" i="3"/>
  <c r="S604" i="3"/>
  <c r="S620" i="3"/>
  <c r="S636" i="3"/>
  <c r="S652" i="3"/>
  <c r="S668" i="3"/>
  <c r="S684" i="3"/>
  <c r="S700" i="3"/>
  <c r="S716" i="3"/>
  <c r="S732" i="3"/>
  <c r="S748" i="3"/>
  <c r="S764" i="3"/>
  <c r="S780" i="3"/>
  <c r="S796" i="3"/>
  <c r="S812" i="3"/>
  <c r="S828" i="3"/>
  <c r="S844" i="3"/>
  <c r="S860" i="3"/>
  <c r="S876" i="3"/>
  <c r="S323" i="3"/>
  <c r="S344" i="3"/>
  <c r="S361" i="3"/>
  <c r="S377" i="3"/>
  <c r="S393" i="3"/>
  <c r="S409" i="3"/>
  <c r="S425" i="3"/>
  <c r="S441" i="3"/>
  <c r="S457" i="3"/>
  <c r="S473" i="3"/>
  <c r="S489" i="3"/>
  <c r="S505" i="3"/>
  <c r="S521" i="3"/>
  <c r="S537" i="3"/>
  <c r="S553" i="3"/>
  <c r="S569" i="3"/>
  <c r="S585" i="3"/>
  <c r="S319" i="3"/>
  <c r="S340" i="3"/>
  <c r="S358" i="3"/>
  <c r="S374" i="3"/>
  <c r="S390" i="3"/>
  <c r="S406" i="3"/>
  <c r="S422" i="3"/>
  <c r="S438" i="3"/>
  <c r="S454" i="3"/>
  <c r="S470" i="3"/>
  <c r="S486" i="3"/>
  <c r="S502" i="3"/>
  <c r="S518" i="3"/>
  <c r="S534" i="3"/>
  <c r="S550" i="3"/>
  <c r="S566" i="3"/>
  <c r="S582" i="3"/>
  <c r="S598" i="3"/>
  <c r="S614" i="3"/>
  <c r="S630" i="3"/>
  <c r="S646" i="3"/>
  <c r="S315" i="3"/>
  <c r="S336" i="3"/>
  <c r="S355" i="3"/>
  <c r="S371" i="3"/>
  <c r="S387" i="3"/>
  <c r="S403" i="3"/>
  <c r="S419" i="3"/>
  <c r="S435" i="3"/>
  <c r="S451" i="3"/>
  <c r="S467" i="3"/>
  <c r="S483" i="3"/>
  <c r="S499" i="3"/>
  <c r="S515" i="3"/>
  <c r="S531" i="3"/>
  <c r="S547" i="3"/>
  <c r="S563" i="3"/>
  <c r="S579" i="3"/>
  <c r="S613" i="3"/>
  <c r="S645" i="3"/>
  <c r="S671" i="3"/>
  <c r="S693" i="3"/>
  <c r="S714" i="3"/>
  <c r="S735" i="3"/>
  <c r="S757" i="3"/>
  <c r="S778" i="3"/>
  <c r="S799" i="3"/>
  <c r="S821" i="3"/>
  <c r="S842" i="3"/>
  <c r="S863" i="3"/>
  <c r="S884" i="3"/>
  <c r="S900" i="3"/>
  <c r="S916" i="3"/>
  <c r="S932" i="3"/>
  <c r="S948" i="3"/>
  <c r="S964" i="3"/>
  <c r="S980" i="3"/>
  <c r="S996" i="3"/>
  <c r="S1012" i="3"/>
  <c r="S1028" i="3"/>
  <c r="S1044" i="3"/>
  <c r="S1060" i="3"/>
  <c r="S1076" i="3"/>
  <c r="S1092" i="3"/>
  <c r="S1108" i="3"/>
  <c r="S1124" i="3"/>
  <c r="S1140" i="3"/>
  <c r="S615" i="3"/>
  <c r="S647" i="3"/>
  <c r="S673" i="3"/>
  <c r="S694" i="3"/>
  <c r="S715" i="3"/>
  <c r="S737" i="3"/>
  <c r="S758" i="3"/>
  <c r="S779" i="3"/>
  <c r="S801" i="3"/>
  <c r="S822" i="3"/>
  <c r="S843" i="3"/>
  <c r="S865" i="3"/>
  <c r="S885" i="3"/>
  <c r="S901" i="3"/>
  <c r="S917" i="3"/>
  <c r="S933" i="3"/>
  <c r="S949" i="3"/>
  <c r="S965" i="3"/>
  <c r="S981" i="3"/>
  <c r="S997" i="3"/>
  <c r="S1013" i="3"/>
  <c r="S1029" i="3"/>
  <c r="S1045" i="3"/>
  <c r="S1061" i="3"/>
  <c r="S609" i="3"/>
  <c r="S641" i="3"/>
  <c r="S669" i="3"/>
  <c r="S690" i="3"/>
  <c r="S711" i="3"/>
  <c r="S733" i="3"/>
  <c r="S754" i="3"/>
  <c r="S775" i="3"/>
  <c r="S797" i="3"/>
  <c r="S818" i="3"/>
  <c r="S839" i="3"/>
  <c r="S861" i="3"/>
  <c r="S882" i="3"/>
  <c r="S898" i="3"/>
  <c r="S914" i="3"/>
  <c r="S930" i="3"/>
  <c r="S946" i="3"/>
  <c r="S962" i="3"/>
  <c r="S978" i="3"/>
  <c r="S994" i="3"/>
  <c r="S1010" i="3"/>
  <c r="S1026" i="3"/>
  <c r="S1042" i="3"/>
  <c r="S1058" i="3"/>
  <c r="S1074" i="3"/>
  <c r="S603" i="3"/>
  <c r="S635" i="3"/>
  <c r="S665" i="3"/>
  <c r="S686" i="3"/>
  <c r="S707" i="3"/>
  <c r="S729" i="3"/>
  <c r="S750" i="3"/>
  <c r="S771" i="3"/>
  <c r="S793" i="3"/>
  <c r="S814" i="3"/>
  <c r="S835" i="3"/>
  <c r="S857" i="3"/>
  <c r="S878" i="3"/>
  <c r="S895" i="3"/>
  <c r="S911" i="3"/>
  <c r="S927" i="3"/>
  <c r="S943" i="3"/>
  <c r="S959" i="3"/>
  <c r="S975" i="3"/>
  <c r="S991" i="3"/>
  <c r="S1007" i="3"/>
  <c r="S1023" i="3"/>
  <c r="S1077" i="3"/>
  <c r="S1101" i="3"/>
  <c r="S1122" i="3"/>
  <c r="S1143" i="3"/>
  <c r="S1159" i="3"/>
  <c r="S1175" i="3"/>
  <c r="S1191" i="3"/>
  <c r="S1207" i="3"/>
  <c r="S1223" i="3"/>
  <c r="S1239" i="3"/>
  <c r="S1255" i="3"/>
  <c r="S1271" i="3"/>
  <c r="S1287" i="3"/>
  <c r="S1303" i="3"/>
  <c r="S1319" i="3"/>
  <c r="S1335" i="3"/>
  <c r="S1351" i="3"/>
  <c r="S1367" i="3"/>
  <c r="S1383" i="3"/>
  <c r="S1399" i="3"/>
  <c r="S1415" i="3"/>
  <c r="S1431" i="3"/>
  <c r="S1447" i="3"/>
  <c r="S1463" i="3"/>
  <c r="S1479" i="3"/>
  <c r="S1495" i="3"/>
  <c r="S1511" i="3"/>
  <c r="S1527" i="3"/>
  <c r="S1543" i="3"/>
  <c r="S1043" i="3"/>
  <c r="S1086" i="3"/>
  <c r="S1107" i="3"/>
  <c r="S1129" i="3"/>
  <c r="S1148" i="3"/>
  <c r="S1164" i="3"/>
  <c r="S1180" i="3"/>
  <c r="S1196" i="3"/>
  <c r="S1212" i="3"/>
  <c r="S1228" i="3"/>
  <c r="S1244" i="3"/>
  <c r="S1260" i="3"/>
  <c r="S1276" i="3"/>
  <c r="S10069" i="3"/>
  <c r="S10053" i="3"/>
  <c r="S10037" i="3"/>
  <c r="S10021" i="3"/>
  <c r="S10005" i="3"/>
  <c r="S9989" i="3"/>
  <c r="S9973" i="3"/>
  <c r="S9957" i="3"/>
  <c r="S9941" i="3"/>
  <c r="S9925" i="3"/>
  <c r="S9909" i="3"/>
  <c r="S9893" i="3"/>
  <c r="S9877" i="3"/>
  <c r="S9861" i="3"/>
  <c r="S9845" i="3"/>
  <c r="S9829" i="3"/>
  <c r="S9813" i="3"/>
  <c r="S9797" i="3"/>
  <c r="S9781" i="3"/>
  <c r="S9765" i="3"/>
  <c r="S9749" i="3"/>
  <c r="S9733" i="3"/>
  <c r="S9717" i="3"/>
  <c r="S9701" i="3"/>
  <c r="S9685" i="3"/>
  <c r="S9669" i="3"/>
  <c r="S9653" i="3"/>
  <c r="S9637" i="3"/>
  <c r="S9621" i="3"/>
  <c r="S9605" i="3"/>
  <c r="S9589" i="3"/>
  <c r="S9573" i="3"/>
  <c r="S9557" i="3"/>
  <c r="S9541" i="3"/>
  <c r="S9525" i="3"/>
  <c r="S9509" i="3"/>
  <c r="S9493" i="3"/>
  <c r="S9477" i="3"/>
  <c r="S9461" i="3"/>
  <c r="S9445" i="3"/>
  <c r="S9429" i="3"/>
  <c r="S9413" i="3"/>
  <c r="S9397" i="3"/>
  <c r="S9381" i="3"/>
  <c r="S9365" i="3"/>
  <c r="S9349" i="3"/>
  <c r="S9333" i="3"/>
  <c r="S9317" i="3"/>
  <c r="S9301" i="3"/>
  <c r="S9285" i="3"/>
  <c r="S9269" i="3"/>
  <c r="S9253" i="3"/>
  <c r="S9237" i="3"/>
  <c r="S9221" i="3"/>
  <c r="S9205" i="3"/>
  <c r="S9189" i="3"/>
  <c r="S9173" i="3"/>
  <c r="S9157" i="3"/>
  <c r="S9141" i="3"/>
  <c r="S9125" i="3"/>
  <c r="S9109" i="3"/>
  <c r="S9093" i="3"/>
  <c r="S9077" i="3"/>
  <c r="S9061" i="3"/>
  <c r="S9045" i="3"/>
  <c r="S9029" i="3"/>
  <c r="S9013" i="3"/>
  <c r="S8997" i="3"/>
  <c r="S8981" i="3"/>
  <c r="S8965" i="3"/>
  <c r="S8949" i="3"/>
  <c r="S8933" i="3"/>
  <c r="S8917" i="3"/>
  <c r="S8901" i="3"/>
  <c r="S8885" i="3"/>
  <c r="S8869" i="3"/>
  <c r="S8853" i="3"/>
  <c r="S8837" i="3"/>
  <c r="S8821" i="3"/>
  <c r="S8805" i="3"/>
  <c r="S8789" i="3"/>
  <c r="S8773" i="3"/>
  <c r="S8757" i="3"/>
  <c r="S8741" i="3"/>
  <c r="S8725" i="3"/>
  <c r="S8709" i="3"/>
  <c r="S8693" i="3"/>
  <c r="S8677" i="3"/>
  <c r="S8661" i="3"/>
  <c r="S8645" i="3"/>
  <c r="S8629" i="3"/>
  <c r="S8613" i="3"/>
  <c r="S8597" i="3"/>
  <c r="S8581" i="3"/>
  <c r="S8565" i="3"/>
  <c r="S8549" i="3"/>
  <c r="S8533" i="3"/>
  <c r="S8517" i="3"/>
  <c r="S8501" i="3"/>
  <c r="S8485" i="3"/>
  <c r="S8469" i="3"/>
  <c r="S8453" i="3"/>
  <c r="S8437" i="3"/>
  <c r="S8421" i="3"/>
  <c r="S8405" i="3"/>
  <c r="S8389" i="3"/>
  <c r="S8373" i="3"/>
  <c r="S8357" i="3"/>
  <c r="S8341" i="3"/>
  <c r="S8325" i="3"/>
  <c r="S8309" i="3"/>
  <c r="S8293" i="3"/>
  <c r="S8277" i="3"/>
  <c r="S8261" i="3"/>
  <c r="S8245" i="3"/>
  <c r="S8229" i="3"/>
  <c r="S8213" i="3"/>
  <c r="S8197" i="3"/>
  <c r="S8181" i="3"/>
  <c r="S8165" i="3"/>
  <c r="S8149" i="3"/>
  <c r="S8133" i="3"/>
  <c r="S8117" i="3"/>
  <c r="S8101" i="3"/>
  <c r="S8085" i="3"/>
  <c r="S8069" i="3"/>
  <c r="S8053" i="3"/>
  <c r="S8037" i="3"/>
  <c r="S8021" i="3"/>
  <c r="S8005" i="3"/>
  <c r="S7989" i="3"/>
  <c r="S7973" i="3"/>
  <c r="S7957" i="3"/>
  <c r="S7941" i="3"/>
  <c r="S7925" i="3"/>
  <c r="S7909" i="3"/>
  <c r="S7893" i="3"/>
  <c r="S7877" i="3"/>
  <c r="S7861" i="3"/>
  <c r="S7845" i="3"/>
  <c r="S7829" i="3"/>
  <c r="S7813" i="3"/>
  <c r="S7797" i="3"/>
  <c r="S7781" i="3"/>
  <c r="S7765" i="3"/>
  <c r="S7749" i="3"/>
  <c r="S10400" i="3"/>
  <c r="S10384" i="3"/>
  <c r="S10368" i="3"/>
  <c r="S10352" i="3"/>
  <c r="S10336" i="3"/>
  <c r="S10320" i="3"/>
  <c r="S10304" i="3"/>
  <c r="S10288" i="3"/>
  <c r="S10272" i="3"/>
  <c r="S10256" i="3"/>
  <c r="S10240" i="3"/>
  <c r="S10224" i="3"/>
  <c r="S10208" i="3"/>
  <c r="S10192" i="3"/>
  <c r="S10176" i="3"/>
  <c r="S10160" i="3"/>
  <c r="S10144" i="3"/>
  <c r="S10128" i="3"/>
  <c r="S10112" i="3"/>
  <c r="S10096" i="3"/>
  <c r="S10080" i="3"/>
  <c r="S10064" i="3"/>
  <c r="S10048" i="3"/>
  <c r="S10032" i="3"/>
  <c r="S10016" i="3"/>
  <c r="S10000" i="3"/>
  <c r="S9984" i="3"/>
  <c r="S9968" i="3"/>
  <c r="S9952" i="3"/>
  <c r="S9936" i="3"/>
  <c r="S9920" i="3"/>
  <c r="S9904" i="3"/>
  <c r="S9888" i="3"/>
  <c r="S9872" i="3"/>
  <c r="S9856" i="3"/>
  <c r="S9840" i="3"/>
  <c r="S9824" i="3"/>
  <c r="S9808" i="3"/>
  <c r="S9792" i="3"/>
  <c r="S9776" i="3"/>
  <c r="S9760" i="3"/>
  <c r="S9744" i="3"/>
  <c r="S9728" i="3"/>
  <c r="S9712" i="3"/>
  <c r="S9696" i="3"/>
  <c r="S9680" i="3"/>
  <c r="S9664" i="3"/>
  <c r="S9648" i="3"/>
  <c r="S9632" i="3"/>
  <c r="S9616" i="3"/>
  <c r="S9600" i="3"/>
  <c r="S9584" i="3"/>
  <c r="S9568" i="3"/>
  <c r="S9552" i="3"/>
  <c r="S9536" i="3"/>
  <c r="S9520" i="3"/>
  <c r="S9504" i="3"/>
  <c r="S9488" i="3"/>
  <c r="S9472" i="3"/>
  <c r="S9456" i="3"/>
  <c r="S9440" i="3"/>
  <c r="S9424" i="3"/>
  <c r="S9408" i="3"/>
  <c r="S9392" i="3"/>
  <c r="S9376" i="3"/>
  <c r="S9360" i="3"/>
  <c r="S9344" i="3"/>
  <c r="S9328" i="3"/>
  <c r="S9312" i="3"/>
  <c r="S9296" i="3"/>
  <c r="S9280" i="3"/>
  <c r="S9264" i="3"/>
  <c r="S9248" i="3"/>
  <c r="S9232" i="3"/>
  <c r="S9216" i="3"/>
  <c r="S9200" i="3"/>
  <c r="S9184" i="3"/>
  <c r="S9168" i="3"/>
  <c r="S9152" i="3"/>
  <c r="S9136" i="3"/>
  <c r="S9120" i="3"/>
  <c r="S9104" i="3"/>
  <c r="S9088" i="3"/>
  <c r="S9072" i="3"/>
  <c r="S9056" i="3"/>
  <c r="S9040" i="3"/>
  <c r="S9024" i="3"/>
  <c r="S9008" i="3"/>
  <c r="S8992" i="3"/>
  <c r="S8976" i="3"/>
  <c r="S8960" i="3"/>
  <c r="S8944" i="3"/>
  <c r="S8928" i="3"/>
  <c r="S8912" i="3"/>
  <c r="S8896" i="3"/>
  <c r="S8880" i="3"/>
  <c r="S8864" i="3"/>
  <c r="S8848" i="3"/>
  <c r="S8832" i="3"/>
  <c r="S8816" i="3"/>
  <c r="S8800" i="3"/>
  <c r="S8784" i="3"/>
  <c r="S8768" i="3"/>
  <c r="S8752" i="3"/>
  <c r="S8736" i="3"/>
  <c r="S8720" i="3"/>
  <c r="S8704" i="3"/>
  <c r="S8688" i="3"/>
  <c r="S8672" i="3"/>
  <c r="S8656" i="3"/>
  <c r="S8640" i="3"/>
  <c r="S8624" i="3"/>
  <c r="S8608" i="3"/>
  <c r="S8592" i="3"/>
  <c r="S8576" i="3"/>
  <c r="S8560" i="3"/>
  <c r="S8544" i="3"/>
  <c r="S8528" i="3"/>
  <c r="S8512" i="3"/>
  <c r="S8496" i="3"/>
  <c r="S8480" i="3"/>
  <c r="S8464" i="3"/>
  <c r="S8448" i="3"/>
  <c r="S8432" i="3"/>
  <c r="S8416" i="3"/>
  <c r="S8400" i="3"/>
  <c r="S8384" i="3"/>
  <c r="S8368" i="3"/>
  <c r="S8352" i="3"/>
  <c r="S8336" i="3"/>
  <c r="S8320" i="3"/>
  <c r="S8304" i="3"/>
  <c r="S8288" i="3"/>
  <c r="S8272" i="3"/>
  <c r="S8256" i="3"/>
  <c r="S8240" i="3"/>
  <c r="S8224" i="3"/>
  <c r="S8208" i="3"/>
  <c r="S8192" i="3"/>
  <c r="S8176" i="3"/>
  <c r="S8160" i="3"/>
  <c r="S8144" i="3"/>
  <c r="S8128" i="3"/>
  <c r="S8112" i="3"/>
  <c r="S8096" i="3"/>
  <c r="S8080" i="3"/>
  <c r="S8064" i="3"/>
  <c r="S8048" i="3"/>
  <c r="S8032" i="3"/>
  <c r="S8016" i="3"/>
  <c r="S8000" i="3"/>
  <c r="S7984" i="3"/>
  <c r="S7968" i="3"/>
  <c r="S7952" i="3"/>
  <c r="S7936" i="3"/>
  <c r="S7920" i="3"/>
  <c r="S7904" i="3"/>
  <c r="S7888" i="3"/>
  <c r="S7872" i="3"/>
  <c r="S7856" i="3"/>
  <c r="S7840" i="3"/>
  <c r="S7824" i="3"/>
  <c r="S7808" i="3"/>
  <c r="S7792" i="3"/>
  <c r="S7776" i="3"/>
  <c r="S7760" i="3"/>
  <c r="S7744" i="3"/>
  <c r="S7" i="3"/>
  <c r="S19" i="3"/>
  <c r="S31" i="3"/>
  <c r="S43" i="3"/>
  <c r="S55" i="3"/>
  <c r="S67" i="3"/>
  <c r="S79" i="3"/>
  <c r="S91" i="3"/>
  <c r="S103" i="3"/>
  <c r="S115" i="3"/>
  <c r="S127" i="3"/>
  <c r="S139" i="3"/>
  <c r="S151" i="3"/>
  <c r="S163" i="3"/>
  <c r="S175" i="3"/>
  <c r="S21" i="3"/>
  <c r="S45" i="3"/>
  <c r="S69" i="3"/>
  <c r="S93" i="3"/>
  <c r="S117" i="3"/>
  <c r="S141" i="3"/>
  <c r="S165" i="3"/>
  <c r="S185" i="3"/>
  <c r="S201" i="3"/>
  <c r="S217" i="3"/>
  <c r="S233" i="3"/>
  <c r="S249" i="3"/>
  <c r="S265" i="3"/>
  <c r="S281" i="3"/>
  <c r="S297" i="3"/>
  <c r="S11" i="3"/>
  <c r="S35" i="3"/>
  <c r="S59" i="3"/>
  <c r="S83" i="3"/>
  <c r="S107" i="3"/>
  <c r="S131" i="3"/>
  <c r="S155" i="3"/>
  <c r="S178" i="3"/>
  <c r="S194" i="3"/>
  <c r="S210" i="3"/>
  <c r="S226" i="3"/>
  <c r="S242" i="3"/>
  <c r="S258" i="3"/>
  <c r="S274" i="3"/>
  <c r="S290" i="3"/>
  <c r="S306" i="3"/>
  <c r="S322" i="3"/>
  <c r="S338" i="3"/>
  <c r="S12" i="3"/>
  <c r="S36" i="3"/>
  <c r="S60" i="3"/>
  <c r="S84" i="3"/>
  <c r="S108" i="3"/>
  <c r="S132" i="3"/>
  <c r="S156" i="3"/>
  <c r="S179" i="3"/>
  <c r="S195" i="3"/>
  <c r="S211" i="3"/>
  <c r="S227" i="3"/>
  <c r="S243" i="3"/>
  <c r="S259" i="3"/>
  <c r="S275" i="3"/>
  <c r="S291" i="3"/>
  <c r="S307" i="3"/>
  <c r="S20" i="3"/>
  <c r="S44" i="3"/>
  <c r="S68" i="3"/>
  <c r="S92" i="3"/>
  <c r="S116" i="3"/>
  <c r="S140" i="3"/>
  <c r="S164" i="3"/>
  <c r="S184" i="3"/>
  <c r="S200" i="3"/>
  <c r="S216" i="3"/>
  <c r="S232" i="3"/>
  <c r="S248" i="3"/>
  <c r="S264" i="3"/>
  <c r="S280" i="3"/>
  <c r="S296" i="3"/>
  <c r="S309" i="3"/>
  <c r="S332" i="3"/>
  <c r="S352" i="3"/>
  <c r="S368" i="3"/>
  <c r="S384" i="3"/>
  <c r="S400" i="3"/>
  <c r="S416" i="3"/>
  <c r="S432" i="3"/>
  <c r="S448" i="3"/>
  <c r="S464" i="3"/>
  <c r="S480" i="3"/>
  <c r="S496" i="3"/>
  <c r="S512" i="3"/>
  <c r="S528" i="3"/>
  <c r="S544" i="3"/>
  <c r="S560" i="3"/>
  <c r="S576" i="3"/>
  <c r="S592" i="3"/>
  <c r="S608" i="3"/>
  <c r="S624" i="3"/>
  <c r="S640" i="3"/>
  <c r="S656" i="3"/>
  <c r="S672" i="3"/>
  <c r="S688" i="3"/>
  <c r="S704" i="3"/>
  <c r="S720" i="3"/>
  <c r="S736" i="3"/>
  <c r="S752" i="3"/>
  <c r="S768" i="3"/>
  <c r="S784" i="3"/>
  <c r="S800" i="3"/>
  <c r="S816" i="3"/>
  <c r="S832" i="3"/>
  <c r="S848" i="3"/>
  <c r="S864" i="3"/>
  <c r="S880" i="3"/>
  <c r="S328" i="3"/>
  <c r="S349" i="3"/>
  <c r="S365" i="3"/>
  <c r="S381" i="3"/>
  <c r="S397" i="3"/>
  <c r="S413" i="3"/>
  <c r="S429" i="3"/>
  <c r="S445" i="3"/>
  <c r="S461" i="3"/>
  <c r="S477" i="3"/>
  <c r="S493" i="3"/>
  <c r="S509" i="3"/>
  <c r="S525" i="3"/>
  <c r="S541" i="3"/>
  <c r="S557" i="3"/>
  <c r="S573" i="3"/>
  <c r="S589" i="3"/>
  <c r="S324" i="3"/>
  <c r="S345" i="3"/>
  <c r="S362" i="3"/>
  <c r="S378" i="3"/>
  <c r="S394" i="3"/>
  <c r="S410" i="3"/>
  <c r="S426" i="3"/>
  <c r="S442" i="3"/>
  <c r="S458" i="3"/>
  <c r="S474" i="3"/>
  <c r="S490" i="3"/>
  <c r="S506" i="3"/>
  <c r="S522" i="3"/>
  <c r="S538" i="3"/>
  <c r="S554" i="3"/>
  <c r="S570" i="3"/>
  <c r="S586" i="3"/>
  <c r="S602" i="3"/>
  <c r="S618" i="3"/>
  <c r="S634" i="3"/>
  <c r="S650" i="3"/>
  <c r="S320" i="3"/>
  <c r="S341" i="3"/>
  <c r="S359" i="3"/>
  <c r="S375" i="3"/>
  <c r="S391" i="3"/>
  <c r="S407" i="3"/>
  <c r="S423" i="3"/>
  <c r="S439" i="3"/>
  <c r="S455" i="3"/>
  <c r="S471" i="3"/>
  <c r="S487" i="3"/>
  <c r="S503" i="3"/>
  <c r="S519" i="3"/>
  <c r="S535" i="3"/>
  <c r="S551" i="3"/>
  <c r="S567" i="3"/>
  <c r="S583" i="3"/>
  <c r="S621" i="3"/>
  <c r="S653" i="3"/>
  <c r="S677" i="3"/>
  <c r="S698" i="3"/>
  <c r="S719" i="3"/>
  <c r="S741" i="3"/>
  <c r="S762" i="3"/>
  <c r="S783" i="3"/>
  <c r="S805" i="3"/>
  <c r="S826" i="3"/>
  <c r="S847" i="3"/>
  <c r="S869" i="3"/>
  <c r="S888" i="3"/>
  <c r="S904" i="3"/>
  <c r="S920" i="3"/>
  <c r="S936" i="3"/>
  <c r="S952" i="3"/>
  <c r="S968" i="3"/>
  <c r="S984" i="3"/>
  <c r="S1000" i="3"/>
  <c r="S1016" i="3"/>
  <c r="S1032" i="3"/>
  <c r="S1048" i="3"/>
  <c r="S1064" i="3"/>
  <c r="S1080" i="3"/>
  <c r="S1096" i="3"/>
  <c r="S1112" i="3"/>
  <c r="S1128" i="3"/>
  <c r="S587" i="3"/>
  <c r="S623" i="3"/>
  <c r="S655" i="3"/>
  <c r="S678" i="3"/>
  <c r="S699" i="3"/>
  <c r="S721" i="3"/>
  <c r="S742" i="3"/>
  <c r="S763" i="3"/>
  <c r="S785" i="3"/>
  <c r="S806" i="3"/>
  <c r="S827" i="3"/>
  <c r="S849" i="3"/>
  <c r="S870" i="3"/>
  <c r="S889" i="3"/>
  <c r="S905" i="3"/>
  <c r="S921" i="3"/>
  <c r="S937" i="3"/>
  <c r="S953" i="3"/>
  <c r="S969" i="3"/>
  <c r="S985" i="3"/>
  <c r="S1001" i="3"/>
  <c r="S1017" i="3"/>
  <c r="S1033" i="3"/>
  <c r="S1049" i="3"/>
  <c r="S1065" i="3"/>
  <c r="S617" i="3"/>
  <c r="S649" i="3"/>
  <c r="S674" i="3"/>
  <c r="S695" i="3"/>
  <c r="S717" i="3"/>
  <c r="S738" i="3"/>
  <c r="S759" i="3"/>
  <c r="S781" i="3"/>
  <c r="S802" i="3"/>
  <c r="S823" i="3"/>
  <c r="S845" i="3"/>
  <c r="S866" i="3"/>
  <c r="S886" i="3"/>
  <c r="S902" i="3"/>
  <c r="S918" i="3"/>
  <c r="S934" i="3"/>
  <c r="S950" i="3"/>
  <c r="S966" i="3"/>
  <c r="S982" i="3"/>
  <c r="S998" i="3"/>
  <c r="S1014" i="3"/>
  <c r="S1030" i="3"/>
  <c r="S1046" i="3"/>
  <c r="S1062" i="3"/>
  <c r="S1078" i="3"/>
  <c r="S611" i="3"/>
  <c r="S643" i="3"/>
  <c r="S670" i="3"/>
  <c r="S691" i="3"/>
  <c r="S713" i="3"/>
  <c r="S734" i="3"/>
  <c r="S755" i="3"/>
  <c r="S777" i="3"/>
  <c r="S798" i="3"/>
  <c r="S819" i="3"/>
  <c r="S841" i="3"/>
  <c r="S862" i="3"/>
  <c r="S883" i="3"/>
  <c r="S899" i="3"/>
  <c r="S915" i="3"/>
  <c r="S931" i="3"/>
  <c r="S947" i="3"/>
  <c r="S963" i="3"/>
  <c r="S979" i="3"/>
  <c r="S995" i="3"/>
  <c r="S1011" i="3"/>
  <c r="S1039" i="3"/>
  <c r="S1085" i="3"/>
  <c r="S1106" i="3"/>
  <c r="S1127" i="3"/>
  <c r="S1147" i="3"/>
  <c r="S1163" i="3"/>
  <c r="S1179" i="3"/>
  <c r="S1195" i="3"/>
  <c r="S1211" i="3"/>
  <c r="S1227" i="3"/>
  <c r="S1243" i="3"/>
  <c r="S1259" i="3"/>
  <c r="S1275" i="3"/>
  <c r="S1291" i="3"/>
  <c r="S1307" i="3"/>
  <c r="S1323" i="3"/>
  <c r="S1339" i="3"/>
  <c r="S1355" i="3"/>
  <c r="S1371" i="3"/>
  <c r="S1387" i="3"/>
  <c r="S1403" i="3"/>
  <c r="S1419" i="3"/>
  <c r="S1435" i="3"/>
  <c r="S1451" i="3"/>
  <c r="S1467" i="3"/>
  <c r="S1483" i="3"/>
  <c r="S1499" i="3"/>
  <c r="S1515" i="3"/>
  <c r="S1531" i="3"/>
  <c r="S1547" i="3"/>
  <c r="S1059" i="3"/>
  <c r="S1091" i="3"/>
  <c r="S1113" i="3"/>
  <c r="S1134" i="3"/>
  <c r="S1152" i="3"/>
  <c r="S1168" i="3"/>
  <c r="S1184" i="3"/>
  <c r="S1200" i="3"/>
  <c r="S1216" i="3"/>
  <c r="S1232" i="3"/>
  <c r="S1248" i="3"/>
  <c r="S1264" i="3"/>
  <c r="S1280" i="3"/>
  <c r="S1296" i="3"/>
  <c r="S1312" i="3"/>
  <c r="S1328" i="3"/>
  <c r="S1344" i="3"/>
  <c r="S1360" i="3"/>
  <c r="S1376" i="3"/>
  <c r="S1392" i="3"/>
  <c r="S1408" i="3"/>
  <c r="S1424" i="3"/>
  <c r="S1440" i="3"/>
  <c r="S1456" i="3"/>
  <c r="S1472" i="3"/>
  <c r="S1488" i="3"/>
  <c r="S1504" i="3"/>
  <c r="S1520" i="3"/>
  <c r="S1536" i="3"/>
  <c r="S1552" i="3"/>
  <c r="S1292" i="3"/>
  <c r="S1336" i="3"/>
  <c r="S1368" i="3"/>
  <c r="S1400" i="3"/>
  <c r="S1432" i="3"/>
  <c r="S1464" i="3"/>
  <c r="S1496" i="3"/>
  <c r="S1528" i="3"/>
  <c r="S1560" i="3"/>
  <c r="S1580" i="3"/>
  <c r="S1600" i="3"/>
  <c r="S1624" i="3"/>
  <c r="S1644" i="3"/>
  <c r="S1664" i="3"/>
  <c r="S1688" i="3"/>
  <c r="S1708" i="3"/>
  <c r="S1728" i="3"/>
  <c r="S1752" i="3"/>
  <c r="S1073" i="3"/>
  <c r="S1103" i="3"/>
  <c r="S1135" i="3"/>
  <c r="S1157" i="3"/>
  <c r="S1177" i="3"/>
  <c r="S1201" i="3"/>
  <c r="S1221" i="3"/>
  <c r="S1241" i="3"/>
  <c r="S1265" i="3"/>
  <c r="S1285" i="3"/>
  <c r="S1305" i="3"/>
  <c r="S1329" i="3"/>
  <c r="S1349" i="3"/>
  <c r="S1369" i="3"/>
  <c r="S1393" i="3"/>
  <c r="S1413" i="3"/>
  <c r="S1433" i="3"/>
  <c r="S1457" i="3"/>
  <c r="S1477" i="3"/>
  <c r="S1497" i="3"/>
  <c r="S1517" i="3"/>
  <c r="S1533" i="3"/>
  <c r="S1549" i="3"/>
  <c r="S1565" i="3"/>
  <c r="S1581" i="3"/>
  <c r="S1051" i="3"/>
  <c r="S1089" i="3"/>
  <c r="S1110" i="3"/>
  <c r="S1131" i="3"/>
  <c r="S1150" i="3"/>
  <c r="S1166" i="3"/>
  <c r="S1182" i="3"/>
  <c r="S1198" i="3"/>
  <c r="S1214" i="3"/>
  <c r="S1230" i="3"/>
  <c r="S1246" i="3"/>
  <c r="S1262" i="3"/>
  <c r="S1278" i="3"/>
  <c r="S1294" i="3"/>
  <c r="S1310" i="3"/>
  <c r="S1326" i="3"/>
  <c r="S1342" i="3"/>
  <c r="S1358" i="3"/>
  <c r="S1374" i="3"/>
  <c r="S1390" i="3"/>
  <c r="S1406" i="3"/>
  <c r="S1422" i="3"/>
  <c r="S1438" i="3"/>
  <c r="S1454" i="3"/>
  <c r="S1470" i="3"/>
  <c r="S1486" i="3"/>
  <c r="S1502" i="3"/>
  <c r="S1518" i="3"/>
  <c r="S1534" i="3"/>
  <c r="S1550" i="3"/>
  <c r="S1578" i="3"/>
  <c r="S1603" i="3"/>
  <c r="S1625" i="3"/>
  <c r="S1646" i="3"/>
  <c r="S1667" i="3"/>
  <c r="S1689" i="3"/>
  <c r="S1710" i="3"/>
  <c r="S1731" i="3"/>
  <c r="S1753" i="3"/>
  <c r="S1770" i="3"/>
  <c r="S1786" i="3"/>
  <c r="S1802" i="3"/>
  <c r="S1818" i="3"/>
  <c r="S1834" i="3"/>
  <c r="S1850" i="3"/>
  <c r="S1866" i="3"/>
  <c r="S1882" i="3"/>
  <c r="S1898" i="3"/>
  <c r="S1914" i="3"/>
  <c r="S1930" i="3"/>
  <c r="S1946" i="3"/>
  <c r="S1962" i="3"/>
  <c r="S1978" i="3"/>
  <c r="S1994" i="3"/>
  <c r="S2010" i="3"/>
  <c r="S2026" i="3"/>
  <c r="S2042" i="3"/>
  <c r="S2058" i="3"/>
  <c r="S2074" i="3"/>
  <c r="S2090" i="3"/>
  <c r="S2106" i="3"/>
  <c r="S2122" i="3"/>
  <c r="S2138" i="3"/>
  <c r="S2154" i="3"/>
  <c r="S2170" i="3"/>
  <c r="S2186" i="3"/>
  <c r="S2202" i="3"/>
  <c r="S2218" i="3"/>
  <c r="S2234" i="3"/>
  <c r="S2250" i="3"/>
  <c r="S2266" i="3"/>
  <c r="S2282" i="3"/>
  <c r="S1563" i="3"/>
  <c r="S1594" i="3"/>
  <c r="S1615" i="3"/>
  <c r="S1637" i="3"/>
  <c r="S1658" i="3"/>
  <c r="S1679" i="3"/>
  <c r="S1701" i="3"/>
  <c r="S1722" i="3"/>
  <c r="S1743" i="3"/>
  <c r="S1763" i="3"/>
  <c r="S1779" i="3"/>
  <c r="S1795" i="3"/>
  <c r="S1811" i="3"/>
  <c r="S1827" i="3"/>
  <c r="S1843" i="3"/>
  <c r="S1859" i="3"/>
  <c r="S1875" i="3"/>
  <c r="S1891" i="3"/>
  <c r="S1907" i="3"/>
  <c r="S1923" i="3"/>
  <c r="S1939" i="3"/>
  <c r="S1955" i="3"/>
  <c r="S1971" i="3"/>
  <c r="S1987" i="3"/>
  <c r="S2003" i="3"/>
  <c r="S2019" i="3"/>
  <c r="S2035" i="3"/>
  <c r="S2051" i="3"/>
  <c r="S2067" i="3"/>
  <c r="S2083" i="3"/>
  <c r="S2099" i="3"/>
  <c r="S2115" i="3"/>
  <c r="S2131" i="3"/>
  <c r="S2147" i="3"/>
  <c r="S2163" i="3"/>
  <c r="S2179" i="3"/>
  <c r="S2195" i="3"/>
  <c r="S2211" i="3"/>
  <c r="S2227" i="3"/>
  <c r="S2243" i="3"/>
  <c r="S2259" i="3"/>
  <c r="S2275" i="3"/>
  <c r="S2291" i="3"/>
  <c r="S1574" i="3"/>
  <c r="S1601" i="3"/>
  <c r="S1622" i="3"/>
  <c r="S1643" i="3"/>
  <c r="S1665" i="3"/>
  <c r="S1686" i="3"/>
  <c r="S1707" i="3"/>
  <c r="S1729" i="3"/>
  <c r="S1750" i="3"/>
  <c r="S1768" i="3"/>
  <c r="S1784" i="3"/>
  <c r="S1800" i="3"/>
  <c r="S1816" i="3"/>
  <c r="S1832" i="3"/>
  <c r="S1848" i="3"/>
  <c r="S1864" i="3"/>
  <c r="S1880" i="3"/>
  <c r="S1896" i="3"/>
  <c r="S1912" i="3"/>
  <c r="S1928" i="3"/>
  <c r="S1944" i="3"/>
  <c r="S1960" i="3"/>
  <c r="S1976" i="3"/>
  <c r="S1992" i="3"/>
  <c r="S2008" i="3"/>
  <c r="S2024" i="3"/>
  <c r="S2040" i="3"/>
  <c r="S2056" i="3"/>
  <c r="S2072" i="3"/>
  <c r="S2088" i="3"/>
  <c r="S2104" i="3"/>
  <c r="S2120" i="3"/>
  <c r="S2136" i="3"/>
  <c r="S2152" i="3"/>
  <c r="S2168" i="3"/>
  <c r="S2184" i="3"/>
  <c r="S2200" i="3"/>
  <c r="S2216" i="3"/>
  <c r="S2232" i="3"/>
  <c r="S2248" i="3"/>
  <c r="S2264" i="3"/>
  <c r="S1583" i="3"/>
  <c r="S1607" i="3"/>
  <c r="S1629" i="3"/>
  <c r="S1650" i="3"/>
  <c r="S1671" i="3"/>
  <c r="S1693" i="3"/>
  <c r="S1714" i="3"/>
  <c r="S1735" i="3"/>
  <c r="S1757" i="3"/>
  <c r="S1773" i="3"/>
  <c r="S1789" i="3"/>
  <c r="S1805" i="3"/>
  <c r="S1821" i="3"/>
  <c r="S1837" i="3"/>
  <c r="S1853" i="3"/>
  <c r="S1869" i="3"/>
  <c r="S1885" i="3"/>
  <c r="S1901" i="3"/>
  <c r="S1917" i="3"/>
  <c r="S1933" i="3"/>
  <c r="S1949" i="3"/>
  <c r="S1965" i="3"/>
  <c r="S1981" i="3"/>
  <c r="S1997" i="3"/>
  <c r="S2013" i="3"/>
  <c r="S2029" i="3"/>
  <c r="S2045" i="3"/>
  <c r="S2061" i="3"/>
  <c r="S2077" i="3"/>
  <c r="S2093" i="3"/>
  <c r="S2109" i="3"/>
  <c r="S2125" i="3"/>
  <c r="S2141" i="3"/>
  <c r="S2157" i="3"/>
  <c r="S2173" i="3"/>
  <c r="S2189" i="3"/>
  <c r="S2205" i="3"/>
  <c r="S2221" i="3"/>
  <c r="S2237" i="3"/>
  <c r="S2253" i="3"/>
  <c r="S2269" i="3"/>
  <c r="S2288" i="3"/>
  <c r="S2307" i="3"/>
  <c r="S2323" i="3"/>
  <c r="S2339" i="3"/>
  <c r="S2355" i="3"/>
  <c r="S2371" i="3"/>
  <c r="S2387" i="3"/>
  <c r="S2403" i="3"/>
  <c r="S2419" i="3"/>
  <c r="S2435" i="3"/>
  <c r="S2451" i="3"/>
  <c r="S2467" i="3"/>
  <c r="S2483" i="3"/>
  <c r="S2499" i="3"/>
  <c r="S2515" i="3"/>
  <c r="S2531" i="3"/>
  <c r="S2547" i="3"/>
  <c r="S2563" i="3"/>
  <c r="S2579" i="3"/>
  <c r="S2595" i="3"/>
  <c r="S2611" i="3"/>
  <c r="S2627" i="3"/>
  <c r="S2643" i="3"/>
  <c r="S2659" i="3"/>
  <c r="S2675" i="3"/>
  <c r="S2691" i="3"/>
  <c r="S2707" i="3"/>
  <c r="S2723" i="3"/>
  <c r="S2739" i="3"/>
  <c r="S2755" i="3"/>
  <c r="S2771" i="3"/>
  <c r="S2787" i="3"/>
  <c r="S2803" i="3"/>
  <c r="S2819" i="3"/>
  <c r="S2835" i="3"/>
  <c r="S2851" i="3"/>
  <c r="S2867" i="3"/>
  <c r="S2883" i="3"/>
  <c r="S2899" i="3"/>
  <c r="S2915" i="3"/>
  <c r="S2931" i="3"/>
  <c r="S2947" i="3"/>
  <c r="S2963" i="3"/>
  <c r="S2272" i="3"/>
  <c r="S2300" i="3"/>
  <c r="S2316" i="3"/>
  <c r="S2332" i="3"/>
  <c r="S2348" i="3"/>
  <c r="S2364" i="3"/>
  <c r="S2380" i="3"/>
  <c r="S2396" i="3"/>
  <c r="S2412" i="3"/>
  <c r="S2428" i="3"/>
  <c r="S2444" i="3"/>
  <c r="S2460" i="3"/>
  <c r="S2476" i="3"/>
  <c r="S2492" i="3"/>
  <c r="S2508" i="3"/>
  <c r="S2524" i="3"/>
  <c r="S2540" i="3"/>
  <c r="S2556" i="3"/>
  <c r="S2572" i="3"/>
  <c r="S2588" i="3"/>
  <c r="S2604" i="3"/>
  <c r="S2620" i="3"/>
  <c r="S2636" i="3"/>
  <c r="S2652" i="3"/>
  <c r="S2668" i="3"/>
  <c r="S2684" i="3"/>
  <c r="S2700" i="3"/>
  <c r="S2716" i="3"/>
  <c r="S2732" i="3"/>
  <c r="S2748" i="3"/>
  <c r="S2764" i="3"/>
  <c r="S2780" i="3"/>
  <c r="S2796" i="3"/>
  <c r="S2812" i="3"/>
  <c r="S2828" i="3"/>
  <c r="S2844" i="3"/>
  <c r="S2860" i="3"/>
  <c r="S2876" i="3"/>
  <c r="S2892" i="3"/>
  <c r="S2908" i="3"/>
  <c r="S2924" i="3"/>
  <c r="S2940" i="3"/>
  <c r="S2956" i="3"/>
  <c r="S2972" i="3"/>
  <c r="S2988" i="3"/>
  <c r="S2276" i="3"/>
  <c r="S2301" i="3"/>
  <c r="S2317" i="3"/>
  <c r="S2333" i="3"/>
  <c r="S2349" i="3"/>
  <c r="S2365" i="3"/>
  <c r="S2381" i="3"/>
  <c r="S2397" i="3"/>
  <c r="S2413" i="3"/>
  <c r="S2429" i="3"/>
  <c r="S2445" i="3"/>
  <c r="S2461" i="3"/>
  <c r="S2477" i="3"/>
  <c r="S2493" i="3"/>
  <c r="S2509" i="3"/>
  <c r="S2525" i="3"/>
  <c r="S2541" i="3"/>
  <c r="S2557" i="3"/>
  <c r="S2573" i="3"/>
  <c r="S2589" i="3"/>
  <c r="S2605" i="3"/>
  <c r="S2621" i="3"/>
  <c r="S2637" i="3"/>
  <c r="S2653" i="3"/>
  <c r="S2669" i="3"/>
  <c r="S2685" i="3"/>
  <c r="S2701" i="3"/>
  <c r="S2717" i="3"/>
  <c r="S2733" i="3"/>
  <c r="S2749" i="3"/>
  <c r="S2765" i="3"/>
  <c r="S2781" i="3"/>
  <c r="S2797" i="3"/>
  <c r="S2813" i="3"/>
  <c r="S2829" i="3"/>
  <c r="S2845" i="3"/>
  <c r="S2861" i="3"/>
  <c r="S2877" i="3"/>
  <c r="S2893" i="3"/>
  <c r="S2909" i="3"/>
  <c r="S2925" i="3"/>
  <c r="S2941" i="3"/>
  <c r="S2957" i="3"/>
  <c r="S2293" i="3"/>
  <c r="S2310" i="3"/>
  <c r="S2326" i="3"/>
  <c r="S2342" i="3"/>
  <c r="S2358" i="3"/>
  <c r="S2374" i="3"/>
  <c r="S2390" i="3"/>
  <c r="S2406" i="3"/>
  <c r="S2422" i="3"/>
  <c r="S2438" i="3"/>
  <c r="S2454" i="3"/>
  <c r="S2470" i="3"/>
  <c r="S2486" i="3"/>
  <c r="S2502" i="3"/>
  <c r="S2518" i="3"/>
  <c r="S2534" i="3"/>
  <c r="S2550" i="3"/>
  <c r="S2566" i="3"/>
  <c r="S2582" i="3"/>
  <c r="S2598" i="3"/>
  <c r="S2614" i="3"/>
  <c r="S2630" i="3"/>
  <c r="S2646" i="3"/>
  <c r="S2662" i="3"/>
  <c r="S2678" i="3"/>
  <c r="S2694" i="3"/>
  <c r="S2710" i="3"/>
  <c r="S2726" i="3"/>
  <c r="S2742" i="3"/>
  <c r="S2758" i="3"/>
  <c r="S2774" i="3"/>
  <c r="S2790" i="3"/>
  <c r="S2806" i="3"/>
  <c r="S2822" i="3"/>
  <c r="S2838" i="3"/>
  <c r="S2854" i="3"/>
  <c r="S2870" i="3"/>
  <c r="S2886" i="3"/>
  <c r="S2902" i="3"/>
  <c r="S2918" i="3"/>
  <c r="S2934" i="3"/>
  <c r="S2962" i="3"/>
  <c r="S2989" i="3"/>
  <c r="S3008" i="3"/>
  <c r="S3024" i="3"/>
  <c r="S3040" i="3"/>
  <c r="S3056" i="3"/>
  <c r="S3072" i="3"/>
  <c r="S3088" i="3"/>
  <c r="S3104" i="3"/>
  <c r="S3120" i="3"/>
  <c r="S3136" i="3"/>
  <c r="S3152" i="3"/>
  <c r="S3168" i="3"/>
  <c r="S3184" i="3"/>
  <c r="S3200" i="3"/>
  <c r="S3216" i="3"/>
  <c r="S3232" i="3"/>
  <c r="S3248" i="3"/>
  <c r="S3264" i="3"/>
  <c r="S3280" i="3"/>
  <c r="S3296" i="3"/>
  <c r="S3312" i="3"/>
  <c r="S3328" i="3"/>
  <c r="S3344" i="3"/>
  <c r="S3360" i="3"/>
  <c r="S3376" i="3"/>
  <c r="S3392" i="3"/>
  <c r="S3408" i="3"/>
  <c r="S3424" i="3"/>
  <c r="S3440" i="3"/>
  <c r="S3456" i="3"/>
  <c r="S3472" i="3"/>
  <c r="S3488" i="3"/>
  <c r="S3504" i="3"/>
  <c r="S3520" i="3"/>
  <c r="S3536" i="3"/>
  <c r="S3552" i="3"/>
  <c r="S3568" i="3"/>
  <c r="S3584" i="3"/>
  <c r="S3600" i="3"/>
  <c r="S3616" i="3"/>
  <c r="S3632" i="3"/>
  <c r="S3648" i="3"/>
  <c r="S2965" i="3"/>
  <c r="S2990" i="3"/>
  <c r="S3009" i="3"/>
  <c r="S3025" i="3"/>
  <c r="S3041" i="3"/>
  <c r="S3057" i="3"/>
  <c r="S3073" i="3"/>
  <c r="S3089" i="3"/>
  <c r="S3105" i="3"/>
  <c r="S3121" i="3"/>
  <c r="S3137" i="3"/>
  <c r="S3153" i="3"/>
  <c r="S3169" i="3"/>
  <c r="S3185" i="3"/>
  <c r="S3201" i="3"/>
  <c r="S3217" i="3"/>
  <c r="S3233" i="3"/>
  <c r="S3249" i="3"/>
  <c r="S3265" i="3"/>
  <c r="S3281" i="3"/>
  <c r="S3297" i="3"/>
  <c r="S3313" i="3"/>
  <c r="S3329" i="3"/>
  <c r="S3345" i="3"/>
  <c r="S3361" i="3"/>
  <c r="S3377" i="3"/>
  <c r="S3393" i="3"/>
  <c r="S3409" i="3"/>
  <c r="S3425" i="3"/>
  <c r="S3441" i="3"/>
  <c r="S3457" i="3"/>
  <c r="S3473" i="3"/>
  <c r="S3489" i="3"/>
  <c r="S3505" i="3"/>
  <c r="S3521" i="3"/>
  <c r="S3537" i="3"/>
  <c r="S3553" i="3"/>
  <c r="S3569" i="3"/>
  <c r="S3585" i="3"/>
  <c r="S3601" i="3"/>
  <c r="S3617" i="3"/>
  <c r="S3633" i="3"/>
  <c r="S3649" i="3"/>
  <c r="S2981" i="3"/>
  <c r="S3002" i="3"/>
  <c r="S3018" i="3"/>
  <c r="S3034" i="3"/>
  <c r="S3050" i="3"/>
  <c r="S3066" i="3"/>
  <c r="S3082" i="3"/>
  <c r="S3098" i="3"/>
  <c r="S3114" i="3"/>
  <c r="S3130" i="3"/>
  <c r="S3146" i="3"/>
  <c r="S3162" i="3"/>
  <c r="S3178" i="3"/>
  <c r="S3194" i="3"/>
  <c r="S3210" i="3"/>
  <c r="S3226" i="3"/>
  <c r="S3242" i="3"/>
  <c r="S3258" i="3"/>
  <c r="S3274" i="3"/>
  <c r="S3290" i="3"/>
  <c r="S3306" i="3"/>
  <c r="S3322" i="3"/>
  <c r="S3338" i="3"/>
  <c r="S3354" i="3"/>
  <c r="S3370" i="3"/>
  <c r="S3386" i="3"/>
  <c r="S3402" i="3"/>
  <c r="S3418" i="3"/>
  <c r="S3434" i="3"/>
  <c r="S3450" i="3"/>
  <c r="S3466" i="3"/>
  <c r="S3482" i="3"/>
  <c r="S3498" i="3"/>
  <c r="S3514" i="3"/>
  <c r="S3530" i="3"/>
  <c r="S3546" i="3"/>
  <c r="S3562" i="3"/>
  <c r="S3578" i="3"/>
  <c r="S3594" i="3"/>
  <c r="S3610" i="3"/>
  <c r="S3626" i="3"/>
  <c r="S3642" i="3"/>
  <c r="S2958" i="3"/>
  <c r="S2987" i="3"/>
  <c r="S3007" i="3"/>
  <c r="S3023" i="3"/>
  <c r="S3039" i="3"/>
  <c r="S3055" i="3"/>
  <c r="S3071" i="3"/>
  <c r="S3087" i="3"/>
  <c r="S3103" i="3"/>
  <c r="S3119" i="3"/>
  <c r="S3135" i="3"/>
  <c r="S3151" i="3"/>
  <c r="S3167" i="3"/>
  <c r="S3183" i="3"/>
  <c r="S3199" i="3"/>
  <c r="S3215" i="3"/>
  <c r="S3231" i="3"/>
  <c r="S3247" i="3"/>
  <c r="S3263" i="3"/>
  <c r="S3279" i="3"/>
  <c r="S3295" i="3"/>
  <c r="S3311" i="3"/>
  <c r="S3327" i="3"/>
  <c r="S3343" i="3"/>
  <c r="S3359" i="3"/>
  <c r="S3375" i="3"/>
  <c r="S3391" i="3"/>
  <c r="S3407" i="3"/>
  <c r="S3423" i="3"/>
  <c r="S3439" i="3"/>
  <c r="S3455" i="3"/>
  <c r="S3471" i="3"/>
  <c r="S3487" i="3"/>
  <c r="S3503" i="3"/>
  <c r="S3519" i="3"/>
  <c r="S3535" i="3"/>
  <c r="S3551" i="3"/>
  <c r="S3567" i="3"/>
  <c r="S3583" i="3"/>
  <c r="S3599" i="3"/>
  <c r="S3615" i="3"/>
  <c r="S3631" i="3"/>
  <c r="S3647" i="3"/>
  <c r="S3663" i="3"/>
  <c r="S3679" i="3"/>
  <c r="S3695" i="3"/>
  <c r="S3711" i="3"/>
  <c r="S3727" i="3"/>
  <c r="S3743" i="3"/>
  <c r="S3759" i="3"/>
  <c r="S3775" i="3"/>
  <c r="S3791" i="3"/>
  <c r="S3807" i="3"/>
  <c r="S3823" i="3"/>
  <c r="S3839" i="3"/>
  <c r="S3855" i="3"/>
  <c r="S3871" i="3"/>
  <c r="S3887" i="3"/>
  <c r="S3903" i="3"/>
  <c r="S3919" i="3"/>
  <c r="S3935" i="3"/>
  <c r="S3951" i="3"/>
  <c r="S3967" i="3"/>
  <c r="S3983" i="3"/>
  <c r="S3999" i="3"/>
  <c r="S4015" i="3"/>
  <c r="S4031" i="3"/>
  <c r="S4047" i="3"/>
  <c r="S4063" i="3"/>
  <c r="S4079" i="3"/>
  <c r="S4095" i="3"/>
  <c r="S4111" i="3"/>
  <c r="S4127" i="3"/>
  <c r="S4143" i="3"/>
  <c r="S4159" i="3"/>
  <c r="S4175" i="3"/>
  <c r="S4191" i="3"/>
  <c r="S4207" i="3"/>
  <c r="S4223" i="3"/>
  <c r="S4239" i="3"/>
  <c r="S4255" i="3"/>
  <c r="S4271" i="3"/>
  <c r="S4287" i="3"/>
  <c r="S4303" i="3"/>
  <c r="S4319" i="3"/>
  <c r="S4335" i="3"/>
  <c r="S4351" i="3"/>
  <c r="S4367" i="3"/>
  <c r="S4383" i="3"/>
  <c r="S4399" i="3"/>
  <c r="S4415" i="3"/>
  <c r="S4431" i="3"/>
  <c r="S4447" i="3"/>
  <c r="S4463" i="3"/>
  <c r="S4479" i="3"/>
  <c r="S4495" i="3"/>
  <c r="S4511" i="3"/>
  <c r="S4527" i="3"/>
  <c r="S4543" i="3"/>
  <c r="S4559" i="3"/>
  <c r="S4575" i="3"/>
  <c r="S4591" i="3"/>
  <c r="S4607" i="3"/>
  <c r="S4623" i="3"/>
  <c r="S1308" i="3"/>
  <c r="S1340" i="3"/>
  <c r="S1372" i="3"/>
  <c r="S1404" i="3"/>
  <c r="S1436" i="3"/>
  <c r="S1468" i="3"/>
  <c r="S1500" i="3"/>
  <c r="S1532" i="3"/>
  <c r="S1564" i="3"/>
  <c r="S1584" i="3"/>
  <c r="S1608" i="3"/>
  <c r="S1628" i="3"/>
  <c r="S1648" i="3"/>
  <c r="S1672" i="3"/>
  <c r="S1692" i="3"/>
  <c r="S1712" i="3"/>
  <c r="S1736" i="3"/>
  <c r="S1756" i="3"/>
  <c r="S1081" i="3"/>
  <c r="S1114" i="3"/>
  <c r="S1141" i="3"/>
  <c r="S1161" i="3"/>
  <c r="S1185" i="3"/>
  <c r="S1205" i="3"/>
  <c r="S1225" i="3"/>
  <c r="S1249" i="3"/>
  <c r="S1269" i="3"/>
  <c r="S1289" i="3"/>
  <c r="S1313" i="3"/>
  <c r="S1333" i="3"/>
  <c r="S1353" i="3"/>
  <c r="S1377" i="3"/>
  <c r="S1397" i="3"/>
  <c r="S1417" i="3"/>
  <c r="S1441" i="3"/>
  <c r="S1461" i="3"/>
  <c r="S1481" i="3"/>
  <c r="S1505" i="3"/>
  <c r="S1521" i="3"/>
  <c r="S1537" i="3"/>
  <c r="S1553" i="3"/>
  <c r="S1569" i="3"/>
  <c r="S1585" i="3"/>
  <c r="S1067" i="3"/>
  <c r="S1094" i="3"/>
  <c r="S1115" i="3"/>
  <c r="S1137" i="3"/>
  <c r="S1154" i="3"/>
  <c r="S1170" i="3"/>
  <c r="S1186" i="3"/>
  <c r="S1202" i="3"/>
  <c r="S1218" i="3"/>
  <c r="S1234" i="3"/>
  <c r="S1250" i="3"/>
  <c r="S1266" i="3"/>
  <c r="S1282" i="3"/>
  <c r="S1298" i="3"/>
  <c r="S1314" i="3"/>
  <c r="S1330" i="3"/>
  <c r="S1346" i="3"/>
  <c r="S1362" i="3"/>
  <c r="S1378" i="3"/>
  <c r="S1394" i="3"/>
  <c r="S1410" i="3"/>
  <c r="S1426" i="3"/>
  <c r="S1442" i="3"/>
  <c r="S1458" i="3"/>
  <c r="S1474" i="3"/>
  <c r="S1490" i="3"/>
  <c r="S1506" i="3"/>
  <c r="S1522" i="3"/>
  <c r="S1538" i="3"/>
  <c r="S1554" i="3"/>
  <c r="S1586" i="3"/>
  <c r="S1609" i="3"/>
  <c r="S1630" i="3"/>
  <c r="S1651" i="3"/>
  <c r="S1673" i="3"/>
  <c r="S1694" i="3"/>
  <c r="S1715" i="3"/>
  <c r="S1737" i="3"/>
  <c r="S1758" i="3"/>
  <c r="S1774" i="3"/>
  <c r="S1790" i="3"/>
  <c r="S1806" i="3"/>
  <c r="S1822" i="3"/>
  <c r="S1838" i="3"/>
  <c r="S1854" i="3"/>
  <c r="S1870" i="3"/>
  <c r="S1886" i="3"/>
  <c r="S1902" i="3"/>
  <c r="S1918" i="3"/>
  <c r="S1934" i="3"/>
  <c r="S1950" i="3"/>
  <c r="S1966" i="3"/>
  <c r="S1982" i="3"/>
  <c r="S1998" i="3"/>
  <c r="S2014" i="3"/>
  <c r="S2030" i="3"/>
  <c r="S2046" i="3"/>
  <c r="S2062" i="3"/>
  <c r="S2078" i="3"/>
  <c r="S2094" i="3"/>
  <c r="S2110" i="3"/>
  <c r="S2126" i="3"/>
  <c r="S2142" i="3"/>
  <c r="S2158" i="3"/>
  <c r="S2174" i="3"/>
  <c r="S2190" i="3"/>
  <c r="S2206" i="3"/>
  <c r="S2222" i="3"/>
  <c r="S2238" i="3"/>
  <c r="S2254" i="3"/>
  <c r="S2270" i="3"/>
  <c r="S2286" i="3"/>
  <c r="S1571" i="3"/>
  <c r="S1599" i="3"/>
  <c r="S1621" i="3"/>
  <c r="S1642" i="3"/>
  <c r="S1663" i="3"/>
  <c r="S1685" i="3"/>
  <c r="S1706" i="3"/>
  <c r="S1727" i="3"/>
  <c r="S1749" i="3"/>
  <c r="S1767" i="3"/>
  <c r="S1783" i="3"/>
  <c r="S1799" i="3"/>
  <c r="S1815" i="3"/>
  <c r="S1831" i="3"/>
  <c r="S1847" i="3"/>
  <c r="S1863" i="3"/>
  <c r="S1879" i="3"/>
  <c r="S1895" i="3"/>
  <c r="S1911" i="3"/>
  <c r="S1927" i="3"/>
  <c r="S1943" i="3"/>
  <c r="S1959" i="3"/>
  <c r="S1975" i="3"/>
  <c r="S1991" i="3"/>
  <c r="S2007" i="3"/>
  <c r="S2023" i="3"/>
  <c r="S2039" i="3"/>
  <c r="S2055" i="3"/>
  <c r="S2071" i="3"/>
  <c r="S2087" i="3"/>
  <c r="S2103" i="3"/>
  <c r="S2119" i="3"/>
  <c r="S2135" i="3"/>
  <c r="S2151" i="3"/>
  <c r="S2167" i="3"/>
  <c r="S2183" i="3"/>
  <c r="S2199" i="3"/>
  <c r="S2215" i="3"/>
  <c r="S2231" i="3"/>
  <c r="S2247" i="3"/>
  <c r="S2263" i="3"/>
  <c r="S2279" i="3"/>
  <c r="S2295" i="3"/>
  <c r="S1582" i="3"/>
  <c r="S1606" i="3"/>
  <c r="S1627" i="3"/>
  <c r="S1649" i="3"/>
  <c r="S1670" i="3"/>
  <c r="S1691" i="3"/>
  <c r="S1713" i="3"/>
  <c r="S1734" i="3"/>
  <c r="S1755" i="3"/>
  <c r="S1772" i="3"/>
  <c r="S1788" i="3"/>
  <c r="S1804" i="3"/>
  <c r="S1820" i="3"/>
  <c r="S1836" i="3"/>
  <c r="S1852" i="3"/>
  <c r="S1868" i="3"/>
  <c r="S1884" i="3"/>
  <c r="S1900" i="3"/>
  <c r="S1916" i="3"/>
  <c r="S1932" i="3"/>
  <c r="S1948" i="3"/>
  <c r="S1964" i="3"/>
  <c r="S1980" i="3"/>
  <c r="S1996" i="3"/>
  <c r="S2012" i="3"/>
  <c r="S2028" i="3"/>
  <c r="S2044" i="3"/>
  <c r="S2060" i="3"/>
  <c r="S2076" i="3"/>
  <c r="S2092" i="3"/>
  <c r="S2108" i="3"/>
  <c r="S2124" i="3"/>
  <c r="S2140" i="3"/>
  <c r="S2156" i="3"/>
  <c r="S2172" i="3"/>
  <c r="S2188" i="3"/>
  <c r="S2204" i="3"/>
  <c r="S2220" i="3"/>
  <c r="S2236" i="3"/>
  <c r="S2252" i="3"/>
  <c r="S1559" i="3"/>
  <c r="S1591" i="3"/>
  <c r="S1613" i="3"/>
  <c r="S1634" i="3"/>
  <c r="S1655" i="3"/>
  <c r="S1677" i="3"/>
  <c r="S1698" i="3"/>
  <c r="S1719" i="3"/>
  <c r="S1741" i="3"/>
  <c r="S1761" i="3"/>
  <c r="S1777" i="3"/>
  <c r="S1793" i="3"/>
  <c r="S1809" i="3"/>
  <c r="S1825" i="3"/>
  <c r="S1841" i="3"/>
  <c r="S1857" i="3"/>
  <c r="S1873" i="3"/>
  <c r="S1889" i="3"/>
  <c r="S1905" i="3"/>
  <c r="S1921" i="3"/>
  <c r="S1937" i="3"/>
  <c r="S1953" i="3"/>
  <c r="S1969" i="3"/>
  <c r="S1985" i="3"/>
  <c r="S2001" i="3"/>
  <c r="S2017" i="3"/>
  <c r="S2033" i="3"/>
  <c r="S2049" i="3"/>
  <c r="S2065" i="3"/>
  <c r="S2081" i="3"/>
  <c r="S2097" i="3"/>
  <c r="S2113" i="3"/>
  <c r="S2129" i="3"/>
  <c r="S2145" i="3"/>
  <c r="S2161" i="3"/>
  <c r="S2177" i="3"/>
  <c r="S2193" i="3"/>
  <c r="S2209" i="3"/>
  <c r="S2225" i="3"/>
  <c r="S2241" i="3"/>
  <c r="S2257" i="3"/>
  <c r="S2273" i="3"/>
  <c r="S2294" i="3"/>
  <c r="S2311" i="3"/>
  <c r="S2327" i="3"/>
  <c r="S2343" i="3"/>
  <c r="S2359" i="3"/>
  <c r="S2375" i="3"/>
  <c r="S2391" i="3"/>
  <c r="S2407" i="3"/>
  <c r="S2423" i="3"/>
  <c r="S2439" i="3"/>
  <c r="S2455" i="3"/>
  <c r="S2471" i="3"/>
  <c r="S2487" i="3"/>
  <c r="S2503" i="3"/>
  <c r="S2519" i="3"/>
  <c r="S2535" i="3"/>
  <c r="S2551" i="3"/>
  <c r="S2567" i="3"/>
  <c r="S2583" i="3"/>
  <c r="S2599" i="3"/>
  <c r="S2615" i="3"/>
  <c r="S2631" i="3"/>
  <c r="S2647" i="3"/>
  <c r="S2663" i="3"/>
  <c r="S2679" i="3"/>
  <c r="S2695" i="3"/>
  <c r="S2711" i="3"/>
  <c r="S2727" i="3"/>
  <c r="S2743" i="3"/>
  <c r="S2759" i="3"/>
  <c r="S2775" i="3"/>
  <c r="S2791" i="3"/>
  <c r="S2807" i="3"/>
  <c r="S2823" i="3"/>
  <c r="S2839" i="3"/>
  <c r="S2855" i="3"/>
  <c r="S2871" i="3"/>
  <c r="S2887" i="3"/>
  <c r="S2903" i="3"/>
  <c r="S2919" i="3"/>
  <c r="S2935" i="3"/>
  <c r="S2951" i="3"/>
  <c r="S2967" i="3"/>
  <c r="S2281" i="3"/>
  <c r="S2304" i="3"/>
  <c r="S2320" i="3"/>
  <c r="S2336" i="3"/>
  <c r="S2352" i="3"/>
  <c r="S2368" i="3"/>
  <c r="S2384" i="3"/>
  <c r="S2400" i="3"/>
  <c r="S2416" i="3"/>
  <c r="S2432" i="3"/>
  <c r="S2448" i="3"/>
  <c r="S2464" i="3"/>
  <c r="S2480" i="3"/>
  <c r="S2496" i="3"/>
  <c r="S2512" i="3"/>
  <c r="S2528" i="3"/>
  <c r="S2544" i="3"/>
  <c r="S2560" i="3"/>
  <c r="S2576" i="3"/>
  <c r="S2592" i="3"/>
  <c r="S2608" i="3"/>
  <c r="S2624" i="3"/>
  <c r="S2640" i="3"/>
  <c r="S2656" i="3"/>
  <c r="S2672" i="3"/>
  <c r="S2688" i="3"/>
  <c r="S2704" i="3"/>
  <c r="S2720" i="3"/>
  <c r="S2736" i="3"/>
  <c r="S2752" i="3"/>
  <c r="S2768" i="3"/>
  <c r="S2784" i="3"/>
  <c r="S2800" i="3"/>
  <c r="S2816" i="3"/>
  <c r="S2832" i="3"/>
  <c r="S2848" i="3"/>
  <c r="S2864" i="3"/>
  <c r="S2880" i="3"/>
  <c r="S2896" i="3"/>
  <c r="S2912" i="3"/>
  <c r="S2928" i="3"/>
  <c r="S2944" i="3"/>
  <c r="S2960" i="3"/>
  <c r="S2976" i="3"/>
  <c r="S2992" i="3"/>
  <c r="S2284" i="3"/>
  <c r="S2305" i="3"/>
  <c r="S2321" i="3"/>
  <c r="S2337" i="3"/>
  <c r="S2353" i="3"/>
  <c r="S2369" i="3"/>
  <c r="S2385" i="3"/>
  <c r="S2401" i="3"/>
  <c r="S2417" i="3"/>
  <c r="S2433" i="3"/>
  <c r="S2449" i="3"/>
  <c r="S2465" i="3"/>
  <c r="S2481" i="3"/>
  <c r="S2497" i="3"/>
  <c r="S2513" i="3"/>
  <c r="S2529" i="3"/>
  <c r="S2545" i="3"/>
  <c r="S2561" i="3"/>
  <c r="S2577" i="3"/>
  <c r="S2593" i="3"/>
  <c r="S2609" i="3"/>
  <c r="S2625" i="3"/>
  <c r="S2641" i="3"/>
  <c r="S2657" i="3"/>
  <c r="S2673" i="3"/>
  <c r="S2689" i="3"/>
  <c r="S2705" i="3"/>
  <c r="S2721" i="3"/>
  <c r="S2737" i="3"/>
  <c r="S2753" i="3"/>
  <c r="S2769" i="3"/>
  <c r="S2785" i="3"/>
  <c r="S2801" i="3"/>
  <c r="S2817" i="3"/>
  <c r="S2833" i="3"/>
  <c r="S2849" i="3"/>
  <c r="S2865" i="3"/>
  <c r="S2881" i="3"/>
  <c r="S2897" i="3"/>
  <c r="S2913" i="3"/>
  <c r="S2929" i="3"/>
  <c r="S2945" i="3"/>
  <c r="S2961" i="3"/>
  <c r="S2298" i="3"/>
  <c r="S2314" i="3"/>
  <c r="S2330" i="3"/>
  <c r="S2346" i="3"/>
  <c r="S2362" i="3"/>
  <c r="S2378" i="3"/>
  <c r="S2394" i="3"/>
  <c r="S2410" i="3"/>
  <c r="S2426" i="3"/>
  <c r="S2442" i="3"/>
  <c r="S2458" i="3"/>
  <c r="S2474" i="3"/>
  <c r="S2490" i="3"/>
  <c r="S2506" i="3"/>
  <c r="S2522" i="3"/>
  <c r="S2538" i="3"/>
  <c r="S2554" i="3"/>
  <c r="S2570" i="3"/>
  <c r="S2586" i="3"/>
  <c r="S2602" i="3"/>
  <c r="S2618" i="3"/>
  <c r="S2634" i="3"/>
  <c r="S2650" i="3"/>
  <c r="S2666" i="3"/>
  <c r="S2682" i="3"/>
  <c r="S2698" i="3"/>
  <c r="S2714" i="3"/>
  <c r="S2730" i="3"/>
  <c r="S2746" i="3"/>
  <c r="S2762" i="3"/>
  <c r="S2778" i="3"/>
  <c r="S2794" i="3"/>
  <c r="S2810" i="3"/>
  <c r="S2826" i="3"/>
  <c r="S2842" i="3"/>
  <c r="S2858" i="3"/>
  <c r="S2874" i="3"/>
  <c r="S2890" i="3"/>
  <c r="S2906" i="3"/>
  <c r="S2922" i="3"/>
  <c r="S2938" i="3"/>
  <c r="S2970" i="3"/>
  <c r="S2994" i="3"/>
  <c r="S3012" i="3"/>
  <c r="S3028" i="3"/>
  <c r="S3044" i="3"/>
  <c r="S3060" i="3"/>
  <c r="S3076" i="3"/>
  <c r="S3092" i="3"/>
  <c r="S3108" i="3"/>
  <c r="S3124" i="3"/>
  <c r="S3140" i="3"/>
  <c r="S3156" i="3"/>
  <c r="S3172" i="3"/>
  <c r="S3188" i="3"/>
  <c r="S3204" i="3"/>
  <c r="S3220" i="3"/>
  <c r="S3236" i="3"/>
  <c r="S3252" i="3"/>
  <c r="S3268" i="3"/>
  <c r="S3284" i="3"/>
  <c r="S3300" i="3"/>
  <c r="S3316" i="3"/>
  <c r="S3332" i="3"/>
  <c r="S3348" i="3"/>
  <c r="S3364" i="3"/>
  <c r="S3380" i="3"/>
  <c r="S3396" i="3"/>
  <c r="S3412" i="3"/>
  <c r="S3428" i="3"/>
  <c r="S3444" i="3"/>
  <c r="S3460" i="3"/>
  <c r="S3476" i="3"/>
  <c r="S3492" i="3"/>
  <c r="S3508" i="3"/>
  <c r="S3524" i="3"/>
  <c r="S3540" i="3"/>
  <c r="S3556" i="3"/>
  <c r="S3572" i="3"/>
  <c r="S3588" i="3"/>
  <c r="S3604" i="3"/>
  <c r="S3620" i="3"/>
  <c r="S3636" i="3"/>
  <c r="S3652" i="3"/>
  <c r="S2973" i="3"/>
  <c r="S2995" i="3"/>
  <c r="S3013" i="3"/>
  <c r="S3029" i="3"/>
  <c r="S3045" i="3"/>
  <c r="S3061" i="3"/>
  <c r="S3077" i="3"/>
  <c r="S3093" i="3"/>
  <c r="S3109" i="3"/>
  <c r="S3125" i="3"/>
  <c r="S3141" i="3"/>
  <c r="S3157" i="3"/>
  <c r="S3173" i="3"/>
  <c r="S3189" i="3"/>
  <c r="S3205" i="3"/>
  <c r="S3221" i="3"/>
  <c r="S3237" i="3"/>
  <c r="S3253" i="3"/>
  <c r="S3269" i="3"/>
  <c r="S3285" i="3"/>
  <c r="S3301" i="3"/>
  <c r="S3317" i="3"/>
  <c r="S3333" i="3"/>
  <c r="S3349" i="3"/>
  <c r="S3365" i="3"/>
  <c r="S3381" i="3"/>
  <c r="S3397" i="3"/>
  <c r="S3413" i="3"/>
  <c r="S3429" i="3"/>
  <c r="S3445" i="3"/>
  <c r="S3461" i="3"/>
  <c r="S3477" i="3"/>
  <c r="S3493" i="3"/>
  <c r="S3509" i="3"/>
  <c r="S3525" i="3"/>
  <c r="S3541" i="3"/>
  <c r="S3557" i="3"/>
  <c r="S3573" i="3"/>
  <c r="S3589" i="3"/>
  <c r="S3605" i="3"/>
  <c r="S3621" i="3"/>
  <c r="S3637" i="3"/>
  <c r="S2954" i="3"/>
  <c r="S2986" i="3"/>
  <c r="S3006" i="3"/>
  <c r="S3022" i="3"/>
  <c r="S3038" i="3"/>
  <c r="S3054" i="3"/>
  <c r="S3070" i="3"/>
  <c r="S3086" i="3"/>
  <c r="S3102" i="3"/>
  <c r="S3118" i="3"/>
  <c r="S3134" i="3"/>
  <c r="S3150" i="3"/>
  <c r="S3166" i="3"/>
  <c r="S3182" i="3"/>
  <c r="S3198" i="3"/>
  <c r="S3214" i="3"/>
  <c r="S3230" i="3"/>
  <c r="S3246" i="3"/>
  <c r="S3262" i="3"/>
  <c r="S3278" i="3"/>
  <c r="S3294" i="3"/>
  <c r="S3310" i="3"/>
  <c r="S3326" i="3"/>
  <c r="S3342" i="3"/>
  <c r="S3358" i="3"/>
  <c r="S3374" i="3"/>
  <c r="S3390" i="3"/>
  <c r="S3406" i="3"/>
  <c r="S3422" i="3"/>
  <c r="S3438" i="3"/>
  <c r="S3454" i="3"/>
  <c r="S3470" i="3"/>
  <c r="S3486" i="3"/>
  <c r="S3502" i="3"/>
  <c r="S3518" i="3"/>
  <c r="S3534" i="3"/>
  <c r="S3550" i="3"/>
  <c r="S3566" i="3"/>
  <c r="S3582" i="3"/>
  <c r="S3598" i="3"/>
  <c r="S3614" i="3"/>
  <c r="S3630" i="3"/>
  <c r="S3646" i="3"/>
  <c r="S2969" i="3"/>
  <c r="S2993" i="3"/>
  <c r="S3011" i="3"/>
  <c r="S3027" i="3"/>
  <c r="S3043" i="3"/>
  <c r="S3059" i="3"/>
  <c r="S3075" i="3"/>
  <c r="S3091" i="3"/>
  <c r="S3107" i="3"/>
  <c r="S3123" i="3"/>
  <c r="S3139" i="3"/>
  <c r="S3155" i="3"/>
  <c r="S3171" i="3"/>
  <c r="S3187" i="3"/>
  <c r="S3203" i="3"/>
  <c r="S3219" i="3"/>
  <c r="S3235" i="3"/>
  <c r="S3251" i="3"/>
  <c r="S3267" i="3"/>
  <c r="S3283" i="3"/>
  <c r="S3299" i="3"/>
  <c r="S3315" i="3"/>
  <c r="S3331" i="3"/>
  <c r="S3347" i="3"/>
  <c r="S3363" i="3"/>
  <c r="S3379" i="3"/>
  <c r="S3395" i="3"/>
  <c r="S3411" i="3"/>
  <c r="S3427" i="3"/>
  <c r="S3443" i="3"/>
  <c r="S3459" i="3"/>
  <c r="S3475" i="3"/>
  <c r="S3491" i="3"/>
  <c r="S3507" i="3"/>
  <c r="S3523" i="3"/>
  <c r="S3539" i="3"/>
  <c r="S3555" i="3"/>
  <c r="S3571" i="3"/>
  <c r="S3587" i="3"/>
  <c r="S3603" i="3"/>
  <c r="S3619" i="3"/>
  <c r="S3635" i="3"/>
  <c r="S3651" i="3"/>
  <c r="S3667" i="3"/>
  <c r="S3683" i="3"/>
  <c r="S3699" i="3"/>
  <c r="S3715" i="3"/>
  <c r="S3731" i="3"/>
  <c r="S3747" i="3"/>
  <c r="S3763" i="3"/>
  <c r="S3779" i="3"/>
  <c r="S3795" i="3"/>
  <c r="S3811" i="3"/>
  <c r="S3827" i="3"/>
  <c r="S3843" i="3"/>
  <c r="S3859" i="3"/>
  <c r="S3875" i="3"/>
  <c r="S3891" i="3"/>
  <c r="S3907" i="3"/>
  <c r="S3923" i="3"/>
  <c r="S3939" i="3"/>
  <c r="S3955" i="3"/>
  <c r="S3971" i="3"/>
  <c r="S3987" i="3"/>
  <c r="S4003" i="3"/>
  <c r="S4019" i="3"/>
  <c r="S4035" i="3"/>
  <c r="S4051" i="3"/>
  <c r="S4067" i="3"/>
  <c r="S4083" i="3"/>
  <c r="S4099" i="3"/>
  <c r="S4115" i="3"/>
  <c r="S4131" i="3"/>
  <c r="S4147" i="3"/>
  <c r="S4163" i="3"/>
  <c r="S4179" i="3"/>
  <c r="S4195" i="3"/>
  <c r="S4211" i="3"/>
  <c r="S4227" i="3"/>
  <c r="S4243" i="3"/>
  <c r="S4259" i="3"/>
  <c r="S4275" i="3"/>
  <c r="S4291" i="3"/>
  <c r="S4307" i="3"/>
  <c r="S4323" i="3"/>
  <c r="S4339" i="3"/>
  <c r="S4355" i="3"/>
  <c r="S4371" i="3"/>
  <c r="S4387" i="3"/>
  <c r="S4403" i="3"/>
  <c r="S4419" i="3"/>
  <c r="S4435" i="3"/>
  <c r="S4451" i="3"/>
  <c r="S4467" i="3"/>
  <c r="S4483" i="3"/>
  <c r="S4499" i="3"/>
  <c r="S4515" i="3"/>
  <c r="S4531" i="3"/>
  <c r="S4547" i="3"/>
  <c r="S4563" i="3"/>
  <c r="S4579" i="3"/>
  <c r="S4595" i="3"/>
  <c r="S4611" i="3"/>
  <c r="S4627" i="3"/>
  <c r="S4643" i="3"/>
  <c r="S4659" i="3"/>
  <c r="S4675" i="3"/>
  <c r="S4691" i="3"/>
  <c r="S4707" i="3"/>
  <c r="S4723" i="3"/>
  <c r="S4739" i="3"/>
  <c r="S4755" i="3"/>
  <c r="S4771" i="3"/>
  <c r="S4787" i="3"/>
  <c r="S4803" i="3"/>
  <c r="S4819" i="3"/>
  <c r="S4835" i="3"/>
  <c r="S4851" i="3"/>
  <c r="S4867" i="3"/>
  <c r="S4883" i="3"/>
  <c r="S4899" i="3"/>
  <c r="S4915" i="3"/>
  <c r="S4931" i="3"/>
  <c r="S4947" i="3"/>
  <c r="S4963" i="3"/>
  <c r="S4979" i="3"/>
  <c r="S4995" i="3"/>
  <c r="S5011" i="3"/>
  <c r="S3664" i="3"/>
  <c r="S3680" i="3"/>
  <c r="S3696" i="3"/>
  <c r="S3712" i="3"/>
  <c r="S3728" i="3"/>
  <c r="S3744" i="3"/>
  <c r="S3760" i="3"/>
  <c r="S3776" i="3"/>
  <c r="S3792" i="3"/>
  <c r="S3808" i="3"/>
  <c r="S3824" i="3"/>
  <c r="S3840" i="3"/>
  <c r="S3856" i="3"/>
  <c r="S3872" i="3"/>
  <c r="S1320" i="3"/>
  <c r="S1352" i="3"/>
  <c r="S1384" i="3"/>
  <c r="S1416" i="3"/>
  <c r="S1448" i="3"/>
  <c r="S1480" i="3"/>
  <c r="S1512" i="3"/>
  <c r="S1544" i="3"/>
  <c r="S1568" i="3"/>
  <c r="S1592" i="3"/>
  <c r="S1612" i="3"/>
  <c r="S1632" i="3"/>
  <c r="S1656" i="3"/>
  <c r="S1676" i="3"/>
  <c r="S1696" i="3"/>
  <c r="S1720" i="3"/>
  <c r="S1740" i="3"/>
  <c r="S1031" i="3"/>
  <c r="S1093" i="3"/>
  <c r="S1119" i="3"/>
  <c r="S1145" i="3"/>
  <c r="S1169" i="3"/>
  <c r="S1189" i="3"/>
  <c r="S1209" i="3"/>
  <c r="S1233" i="3"/>
  <c r="S1253" i="3"/>
  <c r="S1273" i="3"/>
  <c r="S1297" i="3"/>
  <c r="S1317" i="3"/>
  <c r="S1337" i="3"/>
  <c r="S1361" i="3"/>
  <c r="S1381" i="3"/>
  <c r="S1401" i="3"/>
  <c r="S1425" i="3"/>
  <c r="S1445" i="3"/>
  <c r="S1465" i="3"/>
  <c r="S1489" i="3"/>
  <c r="S1509" i="3"/>
  <c r="S1525" i="3"/>
  <c r="S1541" i="3"/>
  <c r="S1557" i="3"/>
  <c r="S1573" i="3"/>
  <c r="S1589" i="3"/>
  <c r="S1075" i="3"/>
  <c r="S1099" i="3"/>
  <c r="S1121" i="3"/>
  <c r="S1142" i="3"/>
  <c r="S1158" i="3"/>
  <c r="S1174" i="3"/>
  <c r="S1190" i="3"/>
  <c r="S1206" i="3"/>
  <c r="S1222" i="3"/>
  <c r="S1238" i="3"/>
  <c r="S1254" i="3"/>
  <c r="S1270" i="3"/>
  <c r="S1286" i="3"/>
  <c r="S1302" i="3"/>
  <c r="S1318" i="3"/>
  <c r="S1334" i="3"/>
  <c r="S1350" i="3"/>
  <c r="S1366" i="3"/>
  <c r="S1382" i="3"/>
  <c r="S1398" i="3"/>
  <c r="S1414" i="3"/>
  <c r="S1430" i="3"/>
  <c r="S1446" i="3"/>
  <c r="S1462" i="3"/>
  <c r="S1478" i="3"/>
  <c r="S1494" i="3"/>
  <c r="S1510" i="3"/>
  <c r="S1526" i="3"/>
  <c r="S1542" i="3"/>
  <c r="S1562" i="3"/>
  <c r="S1593" i="3"/>
  <c r="S1614" i="3"/>
  <c r="S1635" i="3"/>
  <c r="S1657" i="3"/>
  <c r="S1678" i="3"/>
  <c r="S1699" i="3"/>
  <c r="S1721" i="3"/>
  <c r="S1742" i="3"/>
  <c r="S1762" i="3"/>
  <c r="S1778" i="3"/>
  <c r="S1794" i="3"/>
  <c r="S1810" i="3"/>
  <c r="S1826" i="3"/>
  <c r="S1842" i="3"/>
  <c r="S1858" i="3"/>
  <c r="S1874" i="3"/>
  <c r="S1890" i="3"/>
  <c r="S1906" i="3"/>
  <c r="S1922" i="3"/>
  <c r="S1938" i="3"/>
  <c r="S1954" i="3"/>
  <c r="S1970" i="3"/>
  <c r="S1986" i="3"/>
  <c r="S2002" i="3"/>
  <c r="S2018" i="3"/>
  <c r="S2034" i="3"/>
  <c r="S2050" i="3"/>
  <c r="S2066" i="3"/>
  <c r="S2082" i="3"/>
  <c r="S2098" i="3"/>
  <c r="S2114" i="3"/>
  <c r="S2130" i="3"/>
  <c r="S2146" i="3"/>
  <c r="S2162" i="3"/>
  <c r="S2178" i="3"/>
  <c r="S2194" i="3"/>
  <c r="S2210" i="3"/>
  <c r="S2226" i="3"/>
  <c r="S2242" i="3"/>
  <c r="S2258" i="3"/>
  <c r="S2274" i="3"/>
  <c r="S2290" i="3"/>
  <c r="S1579" i="3"/>
  <c r="S1605" i="3"/>
  <c r="S1626" i="3"/>
  <c r="S1647" i="3"/>
  <c r="S1669" i="3"/>
  <c r="S1690" i="3"/>
  <c r="S1711" i="3"/>
  <c r="S1733" i="3"/>
  <c r="S1754" i="3"/>
  <c r="S1771" i="3"/>
  <c r="S1787" i="3"/>
  <c r="S1803" i="3"/>
  <c r="S1819" i="3"/>
  <c r="S1835" i="3"/>
  <c r="S1851" i="3"/>
  <c r="S1867" i="3"/>
  <c r="S1883" i="3"/>
  <c r="S1899" i="3"/>
  <c r="S1915" i="3"/>
  <c r="S1931" i="3"/>
  <c r="S1947" i="3"/>
  <c r="S1963" i="3"/>
  <c r="S1979" i="3"/>
  <c r="S1995" i="3"/>
  <c r="S2011" i="3"/>
  <c r="S2027" i="3"/>
  <c r="S2043" i="3"/>
  <c r="S2059" i="3"/>
  <c r="S2075" i="3"/>
  <c r="S2091" i="3"/>
  <c r="S2107" i="3"/>
  <c r="S2123" i="3"/>
  <c r="S2139" i="3"/>
  <c r="S2155" i="3"/>
  <c r="S2171" i="3"/>
  <c r="S2187" i="3"/>
  <c r="S2203" i="3"/>
  <c r="S2219" i="3"/>
  <c r="S2235" i="3"/>
  <c r="S2251" i="3"/>
  <c r="S2267" i="3"/>
  <c r="S2283" i="3"/>
  <c r="S1558" i="3"/>
  <c r="S1590" i="3"/>
  <c r="S1611" i="3"/>
  <c r="S1633" i="3"/>
  <c r="S1654" i="3"/>
  <c r="S1675" i="3"/>
  <c r="S1697" i="3"/>
  <c r="S1718" i="3"/>
  <c r="S1739" i="3"/>
  <c r="S1760" i="3"/>
  <c r="S1776" i="3"/>
  <c r="S1792" i="3"/>
  <c r="S1808" i="3"/>
  <c r="S1824" i="3"/>
  <c r="S1840" i="3"/>
  <c r="S1856" i="3"/>
  <c r="S1872" i="3"/>
  <c r="S1888" i="3"/>
  <c r="S1904" i="3"/>
  <c r="S1920" i="3"/>
  <c r="S1936" i="3"/>
  <c r="S1952" i="3"/>
  <c r="S1968" i="3"/>
  <c r="S1984" i="3"/>
  <c r="S2000" i="3"/>
  <c r="S2016" i="3"/>
  <c r="S2032" i="3"/>
  <c r="S2048" i="3"/>
  <c r="S2064" i="3"/>
  <c r="S2080" i="3"/>
  <c r="S2096" i="3"/>
  <c r="S2112" i="3"/>
  <c r="S2128" i="3"/>
  <c r="S2144" i="3"/>
  <c r="S2160" i="3"/>
  <c r="S2176" i="3"/>
  <c r="S2192" i="3"/>
  <c r="S2208" i="3"/>
  <c r="S2224" i="3"/>
  <c r="S2240" i="3"/>
  <c r="S2256" i="3"/>
  <c r="S1567" i="3"/>
  <c r="S1597" i="3"/>
  <c r="S1618" i="3"/>
  <c r="S1639" i="3"/>
  <c r="S1661" i="3"/>
  <c r="S1682" i="3"/>
  <c r="S1703" i="3"/>
  <c r="S1725" i="3"/>
  <c r="S1746" i="3"/>
  <c r="S1765" i="3"/>
  <c r="S1781" i="3"/>
  <c r="S1797" i="3"/>
  <c r="S1813" i="3"/>
  <c r="S1829" i="3"/>
  <c r="S1845" i="3"/>
  <c r="S1861" i="3"/>
  <c r="S1877" i="3"/>
  <c r="S1893" i="3"/>
  <c r="S1909" i="3"/>
  <c r="S1925" i="3"/>
  <c r="S1941" i="3"/>
  <c r="S1957" i="3"/>
  <c r="S1973" i="3"/>
  <c r="S1989" i="3"/>
  <c r="S2005" i="3"/>
  <c r="S2021" i="3"/>
  <c r="S2037" i="3"/>
  <c r="S2053" i="3"/>
  <c r="S2069" i="3"/>
  <c r="S2085" i="3"/>
  <c r="S2101" i="3"/>
  <c r="S2117" i="3"/>
  <c r="S2133" i="3"/>
  <c r="S2149" i="3"/>
  <c r="S2165" i="3"/>
  <c r="S2181" i="3"/>
  <c r="S2197" i="3"/>
  <c r="S2213" i="3"/>
  <c r="S2229" i="3"/>
  <c r="S2245" i="3"/>
  <c r="S2261" i="3"/>
  <c r="S2268" i="3"/>
  <c r="S2299" i="3"/>
  <c r="S2315" i="3"/>
  <c r="S2331" i="3"/>
  <c r="S2347" i="3"/>
  <c r="S2363" i="3"/>
  <c r="S2379" i="3"/>
  <c r="S2395" i="3"/>
  <c r="S2411" i="3"/>
  <c r="S2427" i="3"/>
  <c r="S2443" i="3"/>
  <c r="S2459" i="3"/>
  <c r="S2475" i="3"/>
  <c r="S2491" i="3"/>
  <c r="S2507" i="3"/>
  <c r="S2523" i="3"/>
  <c r="S2539" i="3"/>
  <c r="S2555" i="3"/>
  <c r="S2571" i="3"/>
  <c r="S2587" i="3"/>
  <c r="S2603" i="3"/>
  <c r="S2619" i="3"/>
  <c r="S2635" i="3"/>
  <c r="S2651" i="3"/>
  <c r="S2667" i="3"/>
  <c r="S2683" i="3"/>
  <c r="S2699" i="3"/>
  <c r="S2715" i="3"/>
  <c r="S2731" i="3"/>
  <c r="S2747" i="3"/>
  <c r="S2763" i="3"/>
  <c r="S2779" i="3"/>
  <c r="S2795" i="3"/>
  <c r="S2811" i="3"/>
  <c r="S2827" i="3"/>
  <c r="S2843" i="3"/>
  <c r="S2859" i="3"/>
  <c r="S2875" i="3"/>
  <c r="S2891" i="3"/>
  <c r="S2907" i="3"/>
  <c r="S2923" i="3"/>
  <c r="S2939" i="3"/>
  <c r="S2955" i="3"/>
  <c r="S2971" i="3"/>
  <c r="S2289" i="3"/>
  <c r="S2308" i="3"/>
  <c r="S2324" i="3"/>
  <c r="S2340" i="3"/>
  <c r="S2356" i="3"/>
  <c r="S2372" i="3"/>
  <c r="S2388" i="3"/>
  <c r="S2404" i="3"/>
  <c r="S2420" i="3"/>
  <c r="S2436" i="3"/>
  <c r="S2452" i="3"/>
  <c r="S2468" i="3"/>
  <c r="S2484" i="3"/>
  <c r="S2500" i="3"/>
  <c r="S2516" i="3"/>
  <c r="S2532" i="3"/>
  <c r="S2548" i="3"/>
  <c r="S2564" i="3"/>
  <c r="S2580" i="3"/>
  <c r="S2596" i="3"/>
  <c r="S2612" i="3"/>
  <c r="S2628" i="3"/>
  <c r="S2644" i="3"/>
  <c r="S2660" i="3"/>
  <c r="S2676" i="3"/>
  <c r="S2692" i="3"/>
  <c r="S2708" i="3"/>
  <c r="S2724" i="3"/>
  <c r="S2740" i="3"/>
  <c r="S2756" i="3"/>
  <c r="S2772" i="3"/>
  <c r="S2788" i="3"/>
  <c r="S2804" i="3"/>
  <c r="S2820" i="3"/>
  <c r="S2836" i="3"/>
  <c r="S2852" i="3"/>
  <c r="S2868" i="3"/>
  <c r="S2884" i="3"/>
  <c r="S2900" i="3"/>
  <c r="S2916" i="3"/>
  <c r="S2932" i="3"/>
  <c r="S2948" i="3"/>
  <c r="S2964" i="3"/>
  <c r="S2980" i="3"/>
  <c r="S2996" i="3"/>
  <c r="S2292" i="3"/>
  <c r="S2309" i="3"/>
  <c r="S2325" i="3"/>
  <c r="S2341" i="3"/>
  <c r="S2357" i="3"/>
  <c r="S2373" i="3"/>
  <c r="S2389" i="3"/>
  <c r="S2405" i="3"/>
  <c r="S2421" i="3"/>
  <c r="S2437" i="3"/>
  <c r="S2453" i="3"/>
  <c r="S2469" i="3"/>
  <c r="S2485" i="3"/>
  <c r="S2501" i="3"/>
  <c r="S2517" i="3"/>
  <c r="S2533" i="3"/>
  <c r="S2549" i="3"/>
  <c r="S2565" i="3"/>
  <c r="S2581" i="3"/>
  <c r="S2597" i="3"/>
  <c r="S2613" i="3"/>
  <c r="S2629" i="3"/>
  <c r="S2645" i="3"/>
  <c r="S2661" i="3"/>
  <c r="S2677" i="3"/>
  <c r="S2693" i="3"/>
  <c r="S2709" i="3"/>
  <c r="S2725" i="3"/>
  <c r="S2741" i="3"/>
  <c r="S2757" i="3"/>
  <c r="S2773" i="3"/>
  <c r="S2789" i="3"/>
  <c r="S2805" i="3"/>
  <c r="S2821" i="3"/>
  <c r="S2837" i="3"/>
  <c r="S2853" i="3"/>
  <c r="S2869" i="3"/>
  <c r="S2885" i="3"/>
  <c r="S2901" i="3"/>
  <c r="S2917" i="3"/>
  <c r="S2933" i="3"/>
  <c r="S2949" i="3"/>
  <c r="S2277" i="3"/>
  <c r="S2302" i="3"/>
  <c r="S2318" i="3"/>
  <c r="S2334" i="3"/>
  <c r="S2350" i="3"/>
  <c r="S2366" i="3"/>
  <c r="S2382" i="3"/>
  <c r="S2398" i="3"/>
  <c r="S2414" i="3"/>
  <c r="S2430" i="3"/>
  <c r="S2446" i="3"/>
  <c r="S2462" i="3"/>
  <c r="S2478" i="3"/>
  <c r="S2494" i="3"/>
  <c r="S2510" i="3"/>
  <c r="S2526" i="3"/>
  <c r="S2542" i="3"/>
  <c r="S2558" i="3"/>
  <c r="S2574" i="3"/>
  <c r="S2590" i="3"/>
  <c r="S2606" i="3"/>
  <c r="S2622" i="3"/>
  <c r="S2638" i="3"/>
  <c r="S2654" i="3"/>
  <c r="S2670" i="3"/>
  <c r="S2686" i="3"/>
  <c r="S2702" i="3"/>
  <c r="S2718" i="3"/>
  <c r="S2734" i="3"/>
  <c r="S2750" i="3"/>
  <c r="S2766" i="3"/>
  <c r="S2782" i="3"/>
  <c r="S2798" i="3"/>
  <c r="S2814" i="3"/>
  <c r="S2830" i="3"/>
  <c r="S2846" i="3"/>
  <c r="S2862" i="3"/>
  <c r="S2878" i="3"/>
  <c r="S2894" i="3"/>
  <c r="S2910" i="3"/>
  <c r="S2926" i="3"/>
  <c r="S2942" i="3"/>
  <c r="S2978" i="3"/>
  <c r="S2999" i="3"/>
  <c r="S3016" i="3"/>
  <c r="S3032" i="3"/>
  <c r="S3048" i="3"/>
  <c r="S3064" i="3"/>
  <c r="S3080" i="3"/>
  <c r="S3096" i="3"/>
  <c r="S3112" i="3"/>
  <c r="S3128" i="3"/>
  <c r="S3144" i="3"/>
  <c r="S3160" i="3"/>
  <c r="S3176" i="3"/>
  <c r="S3192" i="3"/>
  <c r="S3208" i="3"/>
  <c r="S3224" i="3"/>
  <c r="S3240" i="3"/>
  <c r="S3256" i="3"/>
  <c r="S3272" i="3"/>
  <c r="S3288" i="3"/>
  <c r="S3304" i="3"/>
  <c r="S3320" i="3"/>
  <c r="S3336" i="3"/>
  <c r="S3352" i="3"/>
  <c r="S3368" i="3"/>
  <c r="S3384" i="3"/>
  <c r="S3400" i="3"/>
  <c r="S3416" i="3"/>
  <c r="S3432" i="3"/>
  <c r="S3448" i="3"/>
  <c r="S3464" i="3"/>
  <c r="S3480" i="3"/>
  <c r="S3496" i="3"/>
  <c r="S3512" i="3"/>
  <c r="S3528" i="3"/>
  <c r="S3544" i="3"/>
  <c r="S3560" i="3"/>
  <c r="S3576" i="3"/>
  <c r="S3592" i="3"/>
  <c r="S3608" i="3"/>
  <c r="S3624" i="3"/>
  <c r="S3640" i="3"/>
  <c r="S3656" i="3"/>
  <c r="S2979" i="3"/>
  <c r="S3001" i="3"/>
  <c r="S3017" i="3"/>
  <c r="S3033" i="3"/>
  <c r="S3049" i="3"/>
  <c r="S3065" i="3"/>
  <c r="S3081" i="3"/>
  <c r="S3097" i="3"/>
  <c r="S3113" i="3"/>
  <c r="S3129" i="3"/>
  <c r="S3145" i="3"/>
  <c r="S3161" i="3"/>
  <c r="S3177" i="3"/>
  <c r="S3193" i="3"/>
  <c r="S3209" i="3"/>
  <c r="S3225" i="3"/>
  <c r="S3241" i="3"/>
  <c r="S3257" i="3"/>
  <c r="S3273" i="3"/>
  <c r="S3289" i="3"/>
  <c r="S3305" i="3"/>
  <c r="S3321" i="3"/>
  <c r="S3337" i="3"/>
  <c r="S3353" i="3"/>
  <c r="S3369" i="3"/>
  <c r="S3385" i="3"/>
  <c r="S3401" i="3"/>
  <c r="S3417" i="3"/>
  <c r="S3433" i="3"/>
  <c r="S3449" i="3"/>
  <c r="S3465" i="3"/>
  <c r="S3481" i="3"/>
  <c r="S3497" i="3"/>
  <c r="S3513" i="3"/>
  <c r="S3529" i="3"/>
  <c r="S3545" i="3"/>
  <c r="S3561" i="3"/>
  <c r="S3577" i="3"/>
  <c r="S3593" i="3"/>
  <c r="S3609" i="3"/>
  <c r="S3625" i="3"/>
  <c r="S3641" i="3"/>
  <c r="S2966" i="3"/>
  <c r="S2991" i="3"/>
  <c r="S3010" i="3"/>
  <c r="S3026" i="3"/>
  <c r="S3042" i="3"/>
  <c r="S3058" i="3"/>
  <c r="S3074" i="3"/>
  <c r="S3090" i="3"/>
  <c r="S3106" i="3"/>
  <c r="S3122" i="3"/>
  <c r="S3138" i="3"/>
  <c r="S3154" i="3"/>
  <c r="S3170" i="3"/>
  <c r="S3186" i="3"/>
  <c r="S3202" i="3"/>
  <c r="S3218" i="3"/>
  <c r="S3234" i="3"/>
  <c r="S3250" i="3"/>
  <c r="S3266" i="3"/>
  <c r="S3282" i="3"/>
  <c r="S3298" i="3"/>
  <c r="S3314" i="3"/>
  <c r="S3330" i="3"/>
  <c r="S3346" i="3"/>
  <c r="S3362" i="3"/>
  <c r="S3378" i="3"/>
  <c r="S3394" i="3"/>
  <c r="S3410" i="3"/>
  <c r="S3426" i="3"/>
  <c r="S3442" i="3"/>
  <c r="S3458" i="3"/>
  <c r="S3474" i="3"/>
  <c r="S3490" i="3"/>
  <c r="S3506" i="3"/>
  <c r="S3522" i="3"/>
  <c r="S3538" i="3"/>
  <c r="S3554" i="3"/>
  <c r="S3570" i="3"/>
  <c r="S3586" i="3"/>
  <c r="S3602" i="3"/>
  <c r="S3618" i="3"/>
  <c r="S3634" i="3"/>
  <c r="S3650" i="3"/>
  <c r="S2977" i="3"/>
  <c r="S2998" i="3"/>
  <c r="S3015" i="3"/>
  <c r="S3031" i="3"/>
  <c r="S3047" i="3"/>
  <c r="S3063" i="3"/>
  <c r="S3079" i="3"/>
  <c r="S3095" i="3"/>
  <c r="S3111" i="3"/>
  <c r="S3127" i="3"/>
  <c r="S3143" i="3"/>
  <c r="S3159" i="3"/>
  <c r="S3175" i="3"/>
  <c r="S3191" i="3"/>
  <c r="S3207" i="3"/>
  <c r="S3223" i="3"/>
  <c r="S3239" i="3"/>
  <c r="S3255" i="3"/>
  <c r="S3271" i="3"/>
  <c r="S3287" i="3"/>
  <c r="S3303" i="3"/>
  <c r="S3319" i="3"/>
  <c r="S3335" i="3"/>
  <c r="S3351" i="3"/>
  <c r="S3367" i="3"/>
  <c r="S3383" i="3"/>
  <c r="S3399" i="3"/>
  <c r="S3415" i="3"/>
  <c r="S3431" i="3"/>
  <c r="S3447" i="3"/>
  <c r="S3463" i="3"/>
  <c r="S3479" i="3"/>
  <c r="S3495" i="3"/>
  <c r="S3511" i="3"/>
  <c r="S3527" i="3"/>
  <c r="S3543" i="3"/>
  <c r="S3559" i="3"/>
  <c r="S3575" i="3"/>
  <c r="S3591" i="3"/>
  <c r="S3607" i="3"/>
  <c r="S3623" i="3"/>
  <c r="S3639" i="3"/>
  <c r="S3653" i="3"/>
  <c r="S3671" i="3"/>
  <c r="S3687" i="3"/>
  <c r="S3703" i="3"/>
  <c r="S3719" i="3"/>
  <c r="S3735" i="3"/>
  <c r="S3751" i="3"/>
  <c r="S3767" i="3"/>
  <c r="S3783" i="3"/>
  <c r="S3799" i="3"/>
  <c r="S3815" i="3"/>
  <c r="S3831" i="3"/>
  <c r="S3847" i="3"/>
  <c r="S3863" i="3"/>
  <c r="S3879" i="3"/>
  <c r="S3895" i="3"/>
  <c r="S3911" i="3"/>
  <c r="S3927" i="3"/>
  <c r="S3943" i="3"/>
  <c r="S3959" i="3"/>
  <c r="S3975" i="3"/>
  <c r="S3991" i="3"/>
  <c r="S4007" i="3"/>
  <c r="S4023" i="3"/>
  <c r="S4039" i="3"/>
  <c r="S4055" i="3"/>
  <c r="S4071" i="3"/>
  <c r="S4087" i="3"/>
  <c r="S4103" i="3"/>
  <c r="S4119" i="3"/>
  <c r="S4135" i="3"/>
  <c r="S4151" i="3"/>
  <c r="S4167" i="3"/>
  <c r="S4183" i="3"/>
  <c r="S4199" i="3"/>
  <c r="S4215" i="3"/>
  <c r="S4231" i="3"/>
  <c r="S4247" i="3"/>
  <c r="S4263" i="3"/>
  <c r="S4279" i="3"/>
  <c r="S4295" i="3"/>
  <c r="S4311" i="3"/>
  <c r="S4327" i="3"/>
  <c r="S4343" i="3"/>
  <c r="S4359" i="3"/>
  <c r="S4375" i="3"/>
  <c r="S4391" i="3"/>
  <c r="S4407" i="3"/>
  <c r="S4423" i="3"/>
  <c r="S4439" i="3"/>
  <c r="S4455" i="3"/>
  <c r="S4471" i="3"/>
  <c r="S4487" i="3"/>
  <c r="S4503" i="3"/>
  <c r="S4519" i="3"/>
  <c r="S4535" i="3"/>
  <c r="S4551" i="3"/>
  <c r="S4567" i="3"/>
  <c r="S4583" i="3"/>
  <c r="S4599" i="3"/>
  <c r="S4615" i="3"/>
  <c r="S4631" i="3"/>
  <c r="S4647" i="3"/>
  <c r="S4663" i="3"/>
  <c r="S4679" i="3"/>
  <c r="S4695" i="3"/>
  <c r="S4711" i="3"/>
  <c r="S1324" i="3"/>
  <c r="S1356" i="3"/>
  <c r="S1388" i="3"/>
  <c r="S1420" i="3"/>
  <c r="S1452" i="3"/>
  <c r="S1484" i="3"/>
  <c r="S1516" i="3"/>
  <c r="S1548" i="3"/>
  <c r="S1576" i="3"/>
  <c r="S1596" i="3"/>
  <c r="S1616" i="3"/>
  <c r="S1640" i="3"/>
  <c r="S1660" i="3"/>
  <c r="S1680" i="3"/>
  <c r="S1704" i="3"/>
  <c r="S1724" i="3"/>
  <c r="S1744" i="3"/>
  <c r="S1063" i="3"/>
  <c r="S1098" i="3"/>
  <c r="S1125" i="3"/>
  <c r="S1153" i="3"/>
  <c r="S1173" i="3"/>
  <c r="S1193" i="3"/>
  <c r="S1217" i="3"/>
  <c r="S1237" i="3"/>
  <c r="S1257" i="3"/>
  <c r="S1281" i="3"/>
  <c r="S1301" i="3"/>
  <c r="S1321" i="3"/>
  <c r="S1345" i="3"/>
  <c r="S1365" i="3"/>
  <c r="S1385" i="3"/>
  <c r="S1409" i="3"/>
  <c r="S1429" i="3"/>
  <c r="S1449" i="3"/>
  <c r="S1473" i="3"/>
  <c r="S1493" i="3"/>
  <c r="S1513" i="3"/>
  <c r="S1529" i="3"/>
  <c r="S1545" i="3"/>
  <c r="S1561" i="3"/>
  <c r="S1577" i="3"/>
  <c r="S1035" i="3"/>
  <c r="S1083" i="3"/>
  <c r="S1105" i="3"/>
  <c r="S1126" i="3"/>
  <c r="S1146" i="3"/>
  <c r="S1162" i="3"/>
  <c r="S1178" i="3"/>
  <c r="S1194" i="3"/>
  <c r="S1210" i="3"/>
  <c r="S1226" i="3"/>
  <c r="S1242" i="3"/>
  <c r="S1258" i="3"/>
  <c r="S1274" i="3"/>
  <c r="S1290" i="3"/>
  <c r="S1306" i="3"/>
  <c r="S1322" i="3"/>
  <c r="S1338" i="3"/>
  <c r="S1354" i="3"/>
  <c r="S1370" i="3"/>
  <c r="S1386" i="3"/>
  <c r="S1402" i="3"/>
  <c r="S1418" i="3"/>
  <c r="S1434" i="3"/>
  <c r="S1450" i="3"/>
  <c r="S1466" i="3"/>
  <c r="S1482" i="3"/>
  <c r="S1498" i="3"/>
  <c r="S1514" i="3"/>
  <c r="S1530" i="3"/>
  <c r="S1546" i="3"/>
  <c r="S1570" i="3"/>
  <c r="S1598" i="3"/>
  <c r="S1619" i="3"/>
  <c r="S1641" i="3"/>
  <c r="S1662" i="3"/>
  <c r="S1683" i="3"/>
  <c r="S1705" i="3"/>
  <c r="S1726" i="3"/>
  <c r="S1747" i="3"/>
  <c r="S1766" i="3"/>
  <c r="S1782" i="3"/>
  <c r="S1798" i="3"/>
  <c r="S1814" i="3"/>
  <c r="S1830" i="3"/>
  <c r="S1846" i="3"/>
  <c r="S1862" i="3"/>
  <c r="S1878" i="3"/>
  <c r="S1894" i="3"/>
  <c r="S1910" i="3"/>
  <c r="S1926" i="3"/>
  <c r="S1942" i="3"/>
  <c r="S1958" i="3"/>
  <c r="S1974" i="3"/>
  <c r="S1990" i="3"/>
  <c r="S2006" i="3"/>
  <c r="S2022" i="3"/>
  <c r="S2038" i="3"/>
  <c r="S2054" i="3"/>
  <c r="S2070" i="3"/>
  <c r="S2086" i="3"/>
  <c r="S2102" i="3"/>
  <c r="S2118" i="3"/>
  <c r="S2134" i="3"/>
  <c r="S2150" i="3"/>
  <c r="S2166" i="3"/>
  <c r="S2182" i="3"/>
  <c r="S2198" i="3"/>
  <c r="S2214" i="3"/>
  <c r="S2230" i="3"/>
  <c r="S2246" i="3"/>
  <c r="S2262" i="3"/>
  <c r="S2278" i="3"/>
  <c r="S1555" i="3"/>
  <c r="S1587" i="3"/>
  <c r="S1610" i="3"/>
  <c r="S1631" i="3"/>
  <c r="S1653" i="3"/>
  <c r="S1674" i="3"/>
  <c r="S1695" i="3"/>
  <c r="S1717" i="3"/>
  <c r="S1738" i="3"/>
  <c r="S1759" i="3"/>
  <c r="S1775" i="3"/>
  <c r="S1791" i="3"/>
  <c r="S1807" i="3"/>
  <c r="S1823" i="3"/>
  <c r="S1839" i="3"/>
  <c r="S1855" i="3"/>
  <c r="S1871" i="3"/>
  <c r="S1887" i="3"/>
  <c r="S1903" i="3"/>
  <c r="S1919" i="3"/>
  <c r="S1935" i="3"/>
  <c r="S1951" i="3"/>
  <c r="S1967" i="3"/>
  <c r="S1983" i="3"/>
  <c r="S1999" i="3"/>
  <c r="S2015" i="3"/>
  <c r="S2031" i="3"/>
  <c r="S2047" i="3"/>
  <c r="S2063" i="3"/>
  <c r="S2079" i="3"/>
  <c r="S2095" i="3"/>
  <c r="S2111" i="3"/>
  <c r="S2127" i="3"/>
  <c r="S2143" i="3"/>
  <c r="S2159" i="3"/>
  <c r="S2175" i="3"/>
  <c r="S2191" i="3"/>
  <c r="S2207" i="3"/>
  <c r="S2223" i="3"/>
  <c r="S2239" i="3"/>
  <c r="S2255" i="3"/>
  <c r="S2271" i="3"/>
  <c r="S2287" i="3"/>
  <c r="S1566" i="3"/>
  <c r="S1595" i="3"/>
  <c r="S1617" i="3"/>
  <c r="S1638" i="3"/>
  <c r="S1659" i="3"/>
  <c r="S1681" i="3"/>
  <c r="S1702" i="3"/>
  <c r="S1723" i="3"/>
  <c r="S1745" i="3"/>
  <c r="S1764" i="3"/>
  <c r="S1780" i="3"/>
  <c r="S1796" i="3"/>
  <c r="S1812" i="3"/>
  <c r="S1828" i="3"/>
  <c r="S1844" i="3"/>
  <c r="S1860" i="3"/>
  <c r="S1876" i="3"/>
  <c r="S1892" i="3"/>
  <c r="S1908" i="3"/>
  <c r="S1924" i="3"/>
  <c r="S1940" i="3"/>
  <c r="S1956" i="3"/>
  <c r="S1972" i="3"/>
  <c r="S1988" i="3"/>
  <c r="S2004" i="3"/>
  <c r="S2020" i="3"/>
  <c r="S2036" i="3"/>
  <c r="S2052" i="3"/>
  <c r="S2068" i="3"/>
  <c r="S2084" i="3"/>
  <c r="S2100" i="3"/>
  <c r="S2116" i="3"/>
  <c r="S2132" i="3"/>
  <c r="S2148" i="3"/>
  <c r="S2164" i="3"/>
  <c r="S2180" i="3"/>
  <c r="S2196" i="3"/>
  <c r="S2212" i="3"/>
  <c r="S2228" i="3"/>
  <c r="S2244" i="3"/>
  <c r="S2260" i="3"/>
  <c r="S1575" i="3"/>
  <c r="S1602" i="3"/>
  <c r="S1623" i="3"/>
  <c r="S1645" i="3"/>
  <c r="S1666" i="3"/>
  <c r="S1687" i="3"/>
  <c r="S1709" i="3"/>
  <c r="S1730" i="3"/>
  <c r="S1751" i="3"/>
  <c r="S1769" i="3"/>
  <c r="S1785" i="3"/>
  <c r="S1801" i="3"/>
  <c r="S1817" i="3"/>
  <c r="S1833" i="3"/>
  <c r="S1849" i="3"/>
  <c r="S1865" i="3"/>
  <c r="S1881" i="3"/>
  <c r="S1897" i="3"/>
  <c r="S1913" i="3"/>
  <c r="S1929" i="3"/>
  <c r="S1945" i="3"/>
  <c r="S1961" i="3"/>
  <c r="S1977" i="3"/>
  <c r="S1993" i="3"/>
  <c r="S2009" i="3"/>
  <c r="S2025" i="3"/>
  <c r="S2041" i="3"/>
  <c r="S2057" i="3"/>
  <c r="S2073" i="3"/>
  <c r="S2089" i="3"/>
  <c r="S2105" i="3"/>
  <c r="S2121" i="3"/>
  <c r="S2137" i="3"/>
  <c r="S2153" i="3"/>
  <c r="S2169" i="3"/>
  <c r="S2185" i="3"/>
  <c r="S2201" i="3"/>
  <c r="S2217" i="3"/>
  <c r="S2233" i="3"/>
  <c r="S2249" i="3"/>
  <c r="S2265" i="3"/>
  <c r="S2280" i="3"/>
  <c r="S2303" i="3"/>
  <c r="S2319" i="3"/>
  <c r="S2335" i="3"/>
  <c r="S2351" i="3"/>
  <c r="S2367" i="3"/>
  <c r="S2383" i="3"/>
  <c r="S2399" i="3"/>
  <c r="S2415" i="3"/>
  <c r="S2431" i="3"/>
  <c r="S2447" i="3"/>
  <c r="S2463" i="3"/>
  <c r="S2479" i="3"/>
  <c r="S2495" i="3"/>
  <c r="S2511" i="3"/>
  <c r="S2527" i="3"/>
  <c r="S2543" i="3"/>
  <c r="S2559" i="3"/>
  <c r="S2575" i="3"/>
  <c r="S2591" i="3"/>
  <c r="S2607" i="3"/>
  <c r="S2623" i="3"/>
  <c r="S2639" i="3"/>
  <c r="S2655" i="3"/>
  <c r="S2671" i="3"/>
  <c r="S2687" i="3"/>
  <c r="S2703" i="3"/>
  <c r="S2719" i="3"/>
  <c r="S2735" i="3"/>
  <c r="S2751" i="3"/>
  <c r="S2767" i="3"/>
  <c r="S2783" i="3"/>
  <c r="S2799" i="3"/>
  <c r="S2815" i="3"/>
  <c r="S2831" i="3"/>
  <c r="S2847" i="3"/>
  <c r="S2863" i="3"/>
  <c r="S2879" i="3"/>
  <c r="S2895" i="3"/>
  <c r="S2911" i="3"/>
  <c r="S2927" i="3"/>
  <c r="S2943" i="3"/>
  <c r="S2959" i="3"/>
  <c r="S2975" i="3"/>
  <c r="S2296" i="3"/>
  <c r="S2312" i="3"/>
  <c r="S2328" i="3"/>
  <c r="S2344" i="3"/>
  <c r="S2360" i="3"/>
  <c r="S2376" i="3"/>
  <c r="S2392" i="3"/>
  <c r="S2408" i="3"/>
  <c r="S2424" i="3"/>
  <c r="S2440" i="3"/>
  <c r="S2456" i="3"/>
  <c r="S2472" i="3"/>
  <c r="S2488" i="3"/>
  <c r="S2504" i="3"/>
  <c r="S2520" i="3"/>
  <c r="S2536" i="3"/>
  <c r="S2552" i="3"/>
  <c r="S2568" i="3"/>
  <c r="S2584" i="3"/>
  <c r="S2600" i="3"/>
  <c r="S2616" i="3"/>
  <c r="S2632" i="3"/>
  <c r="S2648" i="3"/>
  <c r="S2664" i="3"/>
  <c r="S2680" i="3"/>
  <c r="S2696" i="3"/>
  <c r="S2712" i="3"/>
  <c r="S2728" i="3"/>
  <c r="S2744" i="3"/>
  <c r="S2760" i="3"/>
  <c r="S2776" i="3"/>
  <c r="S2792" i="3"/>
  <c r="S2808" i="3"/>
  <c r="S2824" i="3"/>
  <c r="S2840" i="3"/>
  <c r="S2856" i="3"/>
  <c r="S2872" i="3"/>
  <c r="S2888" i="3"/>
  <c r="S2904" i="3"/>
  <c r="S2920" i="3"/>
  <c r="S2936" i="3"/>
  <c r="S2952" i="3"/>
  <c r="S2968" i="3"/>
  <c r="S2984" i="3"/>
  <c r="S3000" i="3"/>
  <c r="S2297" i="3"/>
  <c r="S2313" i="3"/>
  <c r="S2329" i="3"/>
  <c r="S2345" i="3"/>
  <c r="S2361" i="3"/>
  <c r="S2377" i="3"/>
  <c r="S2393" i="3"/>
  <c r="S2409" i="3"/>
  <c r="S2425" i="3"/>
  <c r="S2441" i="3"/>
  <c r="S2457" i="3"/>
  <c r="S2473" i="3"/>
  <c r="S2489" i="3"/>
  <c r="S2505" i="3"/>
  <c r="S2521" i="3"/>
  <c r="S2537" i="3"/>
  <c r="S2553" i="3"/>
  <c r="S2569" i="3"/>
  <c r="S2585" i="3"/>
  <c r="S2601" i="3"/>
  <c r="S2617" i="3"/>
  <c r="S2633" i="3"/>
  <c r="S2649" i="3"/>
  <c r="S2665" i="3"/>
  <c r="S2681" i="3"/>
  <c r="S2697" i="3"/>
  <c r="S2713" i="3"/>
  <c r="S2729" i="3"/>
  <c r="S2745" i="3"/>
  <c r="S2761" i="3"/>
  <c r="S2777" i="3"/>
  <c r="S2793" i="3"/>
  <c r="S2809" i="3"/>
  <c r="S2825" i="3"/>
  <c r="S2841" i="3"/>
  <c r="S2857" i="3"/>
  <c r="S2873" i="3"/>
  <c r="S2889" i="3"/>
  <c r="S2905" i="3"/>
  <c r="S2921" i="3"/>
  <c r="S2937" i="3"/>
  <c r="S2953" i="3"/>
  <c r="S2285" i="3"/>
  <c r="S2306" i="3"/>
  <c r="S2322" i="3"/>
  <c r="S2338" i="3"/>
  <c r="S2354" i="3"/>
  <c r="S2370" i="3"/>
  <c r="S2386" i="3"/>
  <c r="S2402" i="3"/>
  <c r="S2418" i="3"/>
  <c r="S2434" i="3"/>
  <c r="S2450" i="3"/>
  <c r="S2466" i="3"/>
  <c r="S2482" i="3"/>
  <c r="S2498" i="3"/>
  <c r="S2514" i="3"/>
  <c r="S2530" i="3"/>
  <c r="S2546" i="3"/>
  <c r="S2562" i="3"/>
  <c r="S2578" i="3"/>
  <c r="S2594" i="3"/>
  <c r="S2610" i="3"/>
  <c r="S2626" i="3"/>
  <c r="S2642" i="3"/>
  <c r="S2658" i="3"/>
  <c r="S2674" i="3"/>
  <c r="S2690" i="3"/>
  <c r="S2706" i="3"/>
  <c r="S2722" i="3"/>
  <c r="S2738" i="3"/>
  <c r="S2754" i="3"/>
  <c r="S2770" i="3"/>
  <c r="S2786" i="3"/>
  <c r="S2802" i="3"/>
  <c r="S2818" i="3"/>
  <c r="S2834" i="3"/>
  <c r="S2850" i="3"/>
  <c r="S2866" i="3"/>
  <c r="S2882" i="3"/>
  <c r="S2898" i="3"/>
  <c r="S2914" i="3"/>
  <c r="S2930" i="3"/>
  <c r="S2946" i="3"/>
  <c r="S2983" i="3"/>
  <c r="S3004" i="3"/>
  <c r="S3020" i="3"/>
  <c r="S3036" i="3"/>
  <c r="S3052" i="3"/>
  <c r="S3068" i="3"/>
  <c r="S3084" i="3"/>
  <c r="S3100" i="3"/>
  <c r="S3116" i="3"/>
  <c r="S3132" i="3"/>
  <c r="S3148" i="3"/>
  <c r="S3164" i="3"/>
  <c r="S3180" i="3"/>
  <c r="S3196" i="3"/>
  <c r="S3212" i="3"/>
  <c r="S3228" i="3"/>
  <c r="S3244" i="3"/>
  <c r="S3260" i="3"/>
  <c r="S3276" i="3"/>
  <c r="S3292" i="3"/>
  <c r="S3308" i="3"/>
  <c r="S3324" i="3"/>
  <c r="S3340" i="3"/>
  <c r="S3356" i="3"/>
  <c r="S3372" i="3"/>
  <c r="S3388" i="3"/>
  <c r="S3404" i="3"/>
  <c r="S3420" i="3"/>
  <c r="S3436" i="3"/>
  <c r="S3452" i="3"/>
  <c r="S3468" i="3"/>
  <c r="S3484" i="3"/>
  <c r="S3500" i="3"/>
  <c r="S3516" i="3"/>
  <c r="S3532" i="3"/>
  <c r="S3548" i="3"/>
  <c r="S3564" i="3"/>
  <c r="S3580" i="3"/>
  <c r="S3596" i="3"/>
  <c r="S3612" i="3"/>
  <c r="S3628" i="3"/>
  <c r="S3644" i="3"/>
  <c r="S2950" i="3"/>
  <c r="S2985" i="3"/>
  <c r="S3005" i="3"/>
  <c r="S3021" i="3"/>
  <c r="S3037" i="3"/>
  <c r="S3053" i="3"/>
  <c r="S3069" i="3"/>
  <c r="S3085" i="3"/>
  <c r="S3101" i="3"/>
  <c r="S3117" i="3"/>
  <c r="S3133" i="3"/>
  <c r="S3149" i="3"/>
  <c r="S3165" i="3"/>
  <c r="S3181" i="3"/>
  <c r="S3197" i="3"/>
  <c r="S3213" i="3"/>
  <c r="S3229" i="3"/>
  <c r="S3245" i="3"/>
  <c r="S3261" i="3"/>
  <c r="S3277" i="3"/>
  <c r="S3293" i="3"/>
  <c r="S3309" i="3"/>
  <c r="S3325" i="3"/>
  <c r="S3341" i="3"/>
  <c r="S3357" i="3"/>
  <c r="S3373" i="3"/>
  <c r="S3389" i="3"/>
  <c r="S3405" i="3"/>
  <c r="S3421" i="3"/>
  <c r="S3437" i="3"/>
  <c r="S3453" i="3"/>
  <c r="S3469" i="3"/>
  <c r="S3485" i="3"/>
  <c r="S3501" i="3"/>
  <c r="S3517" i="3"/>
  <c r="S3533" i="3"/>
  <c r="S3549" i="3"/>
  <c r="S3565" i="3"/>
  <c r="S3581" i="3"/>
  <c r="S3597" i="3"/>
  <c r="S3613" i="3"/>
  <c r="S3629" i="3"/>
  <c r="S3645" i="3"/>
  <c r="S2974" i="3"/>
  <c r="S2997" i="3"/>
  <c r="S3014" i="3"/>
  <c r="S3030" i="3"/>
  <c r="S3046" i="3"/>
  <c r="S3062" i="3"/>
  <c r="S3078" i="3"/>
  <c r="S3094" i="3"/>
  <c r="S3110" i="3"/>
  <c r="S3126" i="3"/>
  <c r="S3142" i="3"/>
  <c r="S3158" i="3"/>
  <c r="S3174" i="3"/>
  <c r="S3190" i="3"/>
  <c r="S3206" i="3"/>
  <c r="S3222" i="3"/>
  <c r="S3238" i="3"/>
  <c r="S3254" i="3"/>
  <c r="S3270" i="3"/>
  <c r="S3286" i="3"/>
  <c r="S3302" i="3"/>
  <c r="S3318" i="3"/>
  <c r="S3334" i="3"/>
  <c r="S3350" i="3"/>
  <c r="S3366" i="3"/>
  <c r="S3382" i="3"/>
  <c r="S3398" i="3"/>
  <c r="S3414" i="3"/>
  <c r="S3430" i="3"/>
  <c r="S3446" i="3"/>
  <c r="S3462" i="3"/>
  <c r="S3478" i="3"/>
  <c r="S3494" i="3"/>
  <c r="S3510" i="3"/>
  <c r="S3526" i="3"/>
  <c r="S3542" i="3"/>
  <c r="S3558" i="3"/>
  <c r="S3574" i="3"/>
  <c r="S3590" i="3"/>
  <c r="S3606" i="3"/>
  <c r="S3622" i="3"/>
  <c r="S3638" i="3"/>
  <c r="S3654" i="3"/>
  <c r="S2982" i="3"/>
  <c r="S3003" i="3"/>
  <c r="S3019" i="3"/>
  <c r="S3035" i="3"/>
  <c r="S3051" i="3"/>
  <c r="S3067" i="3"/>
  <c r="S3083" i="3"/>
  <c r="S3099" i="3"/>
  <c r="S3115" i="3"/>
  <c r="S3131" i="3"/>
  <c r="S3147" i="3"/>
  <c r="S3163" i="3"/>
  <c r="S3179" i="3"/>
  <c r="S3195" i="3"/>
  <c r="S3211" i="3"/>
  <c r="S3227" i="3"/>
  <c r="S3243" i="3"/>
  <c r="S3259" i="3"/>
  <c r="S3275" i="3"/>
  <c r="S3291" i="3"/>
  <c r="S3307" i="3"/>
  <c r="S3323" i="3"/>
  <c r="S3339" i="3"/>
  <c r="S3355" i="3"/>
  <c r="S3371" i="3"/>
  <c r="S3387" i="3"/>
  <c r="S3403" i="3"/>
  <c r="S3419" i="3"/>
  <c r="S3435" i="3"/>
  <c r="S3451" i="3"/>
  <c r="S3467" i="3"/>
  <c r="S3483" i="3"/>
  <c r="S3499" i="3"/>
  <c r="S3515" i="3"/>
  <c r="S3531" i="3"/>
  <c r="S3547" i="3"/>
  <c r="S3563" i="3"/>
  <c r="S3579" i="3"/>
  <c r="S3595" i="3"/>
  <c r="S3611" i="3"/>
  <c r="S3627" i="3"/>
  <c r="S3643" i="3"/>
  <c r="S3659" i="3"/>
  <c r="S3675" i="3"/>
  <c r="S3691" i="3"/>
  <c r="S3707" i="3"/>
  <c r="S3723" i="3"/>
  <c r="S3739" i="3"/>
  <c r="S3755" i="3"/>
  <c r="S3771" i="3"/>
  <c r="S3787" i="3"/>
  <c r="S3803" i="3"/>
  <c r="S3819" i="3"/>
  <c r="S3835" i="3"/>
  <c r="S3851" i="3"/>
  <c r="S3867" i="3"/>
  <c r="S3883" i="3"/>
  <c r="S3899" i="3"/>
  <c r="S3915" i="3"/>
  <c r="S3931" i="3"/>
  <c r="S3947" i="3"/>
  <c r="S3963" i="3"/>
  <c r="S3979" i="3"/>
  <c r="S3995" i="3"/>
  <c r="S4011" i="3"/>
  <c r="S4027" i="3"/>
  <c r="S4043" i="3"/>
  <c r="S4059" i="3"/>
  <c r="S4075" i="3"/>
  <c r="S4091" i="3"/>
  <c r="S4107" i="3"/>
  <c r="S4123" i="3"/>
  <c r="S4139" i="3"/>
  <c r="S4155" i="3"/>
  <c r="S4171" i="3"/>
  <c r="S4187" i="3"/>
  <c r="S4203" i="3"/>
  <c r="S4219" i="3"/>
  <c r="S4235" i="3"/>
  <c r="S4251" i="3"/>
  <c r="S4267" i="3"/>
  <c r="S4283" i="3"/>
  <c r="S4299" i="3"/>
  <c r="S4315" i="3"/>
  <c r="S4331" i="3"/>
  <c r="S4347" i="3"/>
  <c r="S4363" i="3"/>
  <c r="S4379" i="3"/>
  <c r="S4395" i="3"/>
  <c r="S4411" i="3"/>
  <c r="S4427" i="3"/>
  <c r="S4443" i="3"/>
  <c r="S4459" i="3"/>
  <c r="S4475" i="3"/>
  <c r="S4491" i="3"/>
  <c r="S4507" i="3"/>
  <c r="S4523" i="3"/>
  <c r="S4539" i="3"/>
  <c r="S4603" i="3"/>
  <c r="S4651" i="3"/>
  <c r="S4683" i="3"/>
  <c r="S4715" i="3"/>
  <c r="S4735" i="3"/>
  <c r="S4759" i="3"/>
  <c r="S4779" i="3"/>
  <c r="S4799" i="3"/>
  <c r="S4823" i="3"/>
  <c r="S4843" i="3"/>
  <c r="S4863" i="3"/>
  <c r="S4887" i="3"/>
  <c r="S4907" i="3"/>
  <c r="S4927" i="3"/>
  <c r="S4951" i="3"/>
  <c r="S4971" i="3"/>
  <c r="S4991" i="3"/>
  <c r="S5015" i="3"/>
  <c r="S3672" i="3"/>
  <c r="S3692" i="3"/>
  <c r="S3716" i="3"/>
  <c r="S3736" i="3"/>
  <c r="S3756" i="3"/>
  <c r="S3780" i="3"/>
  <c r="S3800" i="3"/>
  <c r="S3820" i="3"/>
  <c r="S3844" i="3"/>
  <c r="S3864" i="3"/>
  <c r="S3884" i="3"/>
  <c r="S3900" i="3"/>
  <c r="S3916" i="3"/>
  <c r="S3932" i="3"/>
  <c r="S3948" i="3"/>
  <c r="S3964" i="3"/>
  <c r="S3980" i="3"/>
  <c r="S3996" i="3"/>
  <c r="S4012" i="3"/>
  <c r="S4028" i="3"/>
  <c r="S4044" i="3"/>
  <c r="S4060" i="3"/>
  <c r="S4076" i="3"/>
  <c r="S4092" i="3"/>
  <c r="S4108" i="3"/>
  <c r="S4124" i="3"/>
  <c r="S4140" i="3"/>
  <c r="S4156" i="3"/>
  <c r="S4172" i="3"/>
  <c r="S4188" i="3"/>
  <c r="S4204" i="3"/>
  <c r="S4220" i="3"/>
  <c r="S4236" i="3"/>
  <c r="S4252" i="3"/>
  <c r="S4268" i="3"/>
  <c r="S4284" i="3"/>
  <c r="S4300" i="3"/>
  <c r="S4316" i="3"/>
  <c r="S4332" i="3"/>
  <c r="S4348" i="3"/>
  <c r="S4364" i="3"/>
  <c r="S4380" i="3"/>
  <c r="S4396" i="3"/>
  <c r="S4412" i="3"/>
  <c r="S4428" i="3"/>
  <c r="S4444" i="3"/>
  <c r="S4460" i="3"/>
  <c r="S4476" i="3"/>
  <c r="S4492" i="3"/>
  <c r="S4508" i="3"/>
  <c r="S4524" i="3"/>
  <c r="S4540" i="3"/>
  <c r="S4556" i="3"/>
  <c r="S4572" i="3"/>
  <c r="S4588" i="3"/>
  <c r="S4604" i="3"/>
  <c r="S4620" i="3"/>
  <c r="S4636" i="3"/>
  <c r="S4652" i="3"/>
  <c r="S4668" i="3"/>
  <c r="S4684" i="3"/>
  <c r="S4700" i="3"/>
  <c r="S4716" i="3"/>
  <c r="S4732" i="3"/>
  <c r="S4748" i="3"/>
  <c r="S4764" i="3"/>
  <c r="S4780" i="3"/>
  <c r="S4796" i="3"/>
  <c r="S4812" i="3"/>
  <c r="S4828" i="3"/>
  <c r="S4844" i="3"/>
  <c r="S4860" i="3"/>
  <c r="S4876" i="3"/>
  <c r="S4892" i="3"/>
  <c r="S4908" i="3"/>
  <c r="S4924" i="3"/>
  <c r="S4940" i="3"/>
  <c r="S4956" i="3"/>
  <c r="S4972" i="3"/>
  <c r="S4988" i="3"/>
  <c r="S5004" i="3"/>
  <c r="S3657" i="3"/>
  <c r="S3673" i="3"/>
  <c r="S3689" i="3"/>
  <c r="S3705" i="3"/>
  <c r="S3721" i="3"/>
  <c r="S3737" i="3"/>
  <c r="S3753" i="3"/>
  <c r="S3769" i="3"/>
  <c r="S3785" i="3"/>
  <c r="S3801" i="3"/>
  <c r="S3817" i="3"/>
  <c r="S3833" i="3"/>
  <c r="S3849" i="3"/>
  <c r="S3865" i="3"/>
  <c r="S3881" i="3"/>
  <c r="S3897" i="3"/>
  <c r="S3913" i="3"/>
  <c r="S3929" i="3"/>
  <c r="S3945" i="3"/>
  <c r="S3961" i="3"/>
  <c r="S3977" i="3"/>
  <c r="S3993" i="3"/>
  <c r="S4009" i="3"/>
  <c r="S4025" i="3"/>
  <c r="S4041" i="3"/>
  <c r="S4057" i="3"/>
  <c r="S4073" i="3"/>
  <c r="S4089" i="3"/>
  <c r="S4105" i="3"/>
  <c r="S4121" i="3"/>
  <c r="S4137" i="3"/>
  <c r="S4153" i="3"/>
  <c r="S4169" i="3"/>
  <c r="S4185" i="3"/>
  <c r="S4201" i="3"/>
  <c r="S4217" i="3"/>
  <c r="S4233" i="3"/>
  <c r="S4249" i="3"/>
  <c r="S4265" i="3"/>
  <c r="S4281" i="3"/>
  <c r="S4297" i="3"/>
  <c r="S4313" i="3"/>
  <c r="S4329" i="3"/>
  <c r="S4345" i="3"/>
  <c r="S4361" i="3"/>
  <c r="S4377" i="3"/>
  <c r="S4393" i="3"/>
  <c r="S4409" i="3"/>
  <c r="S4425" i="3"/>
  <c r="S4441" i="3"/>
  <c r="S4457" i="3"/>
  <c r="S4473" i="3"/>
  <c r="S4489" i="3"/>
  <c r="S4505" i="3"/>
  <c r="S4521" i="3"/>
  <c r="S4537" i="3"/>
  <c r="S4553" i="3"/>
  <c r="S4569" i="3"/>
  <c r="S4585" i="3"/>
  <c r="S4601" i="3"/>
  <c r="S4617" i="3"/>
  <c r="S4633" i="3"/>
  <c r="S4649" i="3"/>
  <c r="S4665" i="3"/>
  <c r="S4681" i="3"/>
  <c r="S4697" i="3"/>
  <c r="S4713" i="3"/>
  <c r="S4729" i="3"/>
  <c r="S4745" i="3"/>
  <c r="S4761" i="3"/>
  <c r="S4777" i="3"/>
  <c r="S4793" i="3"/>
  <c r="S4809" i="3"/>
  <c r="S4825" i="3"/>
  <c r="S4841" i="3"/>
  <c r="S4857" i="3"/>
  <c r="S4873" i="3"/>
  <c r="S4889" i="3"/>
  <c r="S4905" i="3"/>
  <c r="S4921" i="3"/>
  <c r="S4937" i="3"/>
  <c r="S4953" i="3"/>
  <c r="S4969" i="3"/>
  <c r="S4985" i="3"/>
  <c r="S3662" i="3"/>
  <c r="S3678" i="3"/>
  <c r="S3694" i="3"/>
  <c r="S3710" i="3"/>
  <c r="S3726" i="3"/>
  <c r="S3742" i="3"/>
  <c r="S3758" i="3"/>
  <c r="S3774" i="3"/>
  <c r="S3790" i="3"/>
  <c r="S3806" i="3"/>
  <c r="S3822" i="3"/>
  <c r="S3838" i="3"/>
  <c r="S3854" i="3"/>
  <c r="S3870" i="3"/>
  <c r="S3886" i="3"/>
  <c r="S3902" i="3"/>
  <c r="S3918" i="3"/>
  <c r="S3934" i="3"/>
  <c r="S3950" i="3"/>
  <c r="S3966" i="3"/>
  <c r="S3982" i="3"/>
  <c r="S3998" i="3"/>
  <c r="S4014" i="3"/>
  <c r="S4030" i="3"/>
  <c r="S4046" i="3"/>
  <c r="S4062" i="3"/>
  <c r="S4078" i="3"/>
  <c r="S4094" i="3"/>
  <c r="S4110" i="3"/>
  <c r="S4126" i="3"/>
  <c r="S4142" i="3"/>
  <c r="S4158" i="3"/>
  <c r="S4174" i="3"/>
  <c r="S4190" i="3"/>
  <c r="S4206" i="3"/>
  <c r="S4222" i="3"/>
  <c r="S4238" i="3"/>
  <c r="S4254" i="3"/>
  <c r="S4270" i="3"/>
  <c r="S4286" i="3"/>
  <c r="S4302" i="3"/>
  <c r="S4318" i="3"/>
  <c r="S4334" i="3"/>
  <c r="S4350" i="3"/>
  <c r="S4366" i="3"/>
  <c r="S4382" i="3"/>
  <c r="S4398" i="3"/>
  <c r="S4414" i="3"/>
  <c r="S4430" i="3"/>
  <c r="S4446" i="3"/>
  <c r="S4462" i="3"/>
  <c r="S4478" i="3"/>
  <c r="S4494" i="3"/>
  <c r="S4510" i="3"/>
  <c r="S4526" i="3"/>
  <c r="S4542" i="3"/>
  <c r="S4558" i="3"/>
  <c r="S4574" i="3"/>
  <c r="S4590" i="3"/>
  <c r="S4606" i="3"/>
  <c r="S4622" i="3"/>
  <c r="S4638" i="3"/>
  <c r="S4654" i="3"/>
  <c r="S4670" i="3"/>
  <c r="S4686" i="3"/>
  <c r="S4702" i="3"/>
  <c r="S4718" i="3"/>
  <c r="S4734" i="3"/>
  <c r="S4750" i="3"/>
  <c r="S4766" i="3"/>
  <c r="S4782" i="3"/>
  <c r="S4798" i="3"/>
  <c r="S4814" i="3"/>
  <c r="S4830" i="3"/>
  <c r="S4846" i="3"/>
  <c r="S4862" i="3"/>
  <c r="S4878" i="3"/>
  <c r="S4894" i="3"/>
  <c r="S4910" i="3"/>
  <c r="S4926" i="3"/>
  <c r="S4942" i="3"/>
  <c r="S4958" i="3"/>
  <c r="S4974" i="3"/>
  <c r="S4990" i="3"/>
  <c r="S4997" i="3"/>
  <c r="S5025" i="3"/>
  <c r="S5041" i="3"/>
  <c r="S5057" i="3"/>
  <c r="S5073" i="3"/>
  <c r="S5089" i="3"/>
  <c r="S5105" i="3"/>
  <c r="S5121" i="3"/>
  <c r="S5137" i="3"/>
  <c r="S5153" i="3"/>
  <c r="S5169" i="3"/>
  <c r="S5185" i="3"/>
  <c r="S5201" i="3"/>
  <c r="S5217" i="3"/>
  <c r="S5233" i="3"/>
  <c r="S5249" i="3"/>
  <c r="S5265" i="3"/>
  <c r="S5281" i="3"/>
  <c r="S5297" i="3"/>
  <c r="S5313" i="3"/>
  <c r="S5329" i="3"/>
  <c r="S5345" i="3"/>
  <c r="S5361" i="3"/>
  <c r="S5377" i="3"/>
  <c r="S5393" i="3"/>
  <c r="S5409" i="3"/>
  <c r="S5425" i="3"/>
  <c r="S5441" i="3"/>
  <c r="S5457" i="3"/>
  <c r="S5473" i="3"/>
  <c r="S5489" i="3"/>
  <c r="S5505" i="3"/>
  <c r="S5521" i="3"/>
  <c r="S5537" i="3"/>
  <c r="S5553" i="3"/>
  <c r="S5569" i="3"/>
  <c r="S5585" i="3"/>
  <c r="S5601" i="3"/>
  <c r="S5617" i="3"/>
  <c r="S5633" i="3"/>
  <c r="S5649" i="3"/>
  <c r="S5665" i="3"/>
  <c r="S5681" i="3"/>
  <c r="S5697" i="3"/>
  <c r="S5713" i="3"/>
  <c r="S5729" i="3"/>
  <c r="S5745" i="3"/>
  <c r="S5761" i="3"/>
  <c r="S5777" i="3"/>
  <c r="S5793" i="3"/>
  <c r="S5809" i="3"/>
  <c r="S5825" i="3"/>
  <c r="S5841" i="3"/>
  <c r="S5857" i="3"/>
  <c r="S5873" i="3"/>
  <c r="S5889" i="3"/>
  <c r="S5905" i="3"/>
  <c r="S5921" i="3"/>
  <c r="S5937" i="3"/>
  <c r="S5953" i="3"/>
  <c r="S5969" i="3"/>
  <c r="S5985" i="3"/>
  <c r="S6001" i="3"/>
  <c r="S6017" i="3"/>
  <c r="S6033" i="3"/>
  <c r="S6049" i="3"/>
  <c r="S6065" i="3"/>
  <c r="S6081" i="3"/>
  <c r="S6097" i="3"/>
  <c r="S6113" i="3"/>
  <c r="S6129" i="3"/>
  <c r="S6145" i="3"/>
  <c r="S6161" i="3"/>
  <c r="S6177" i="3"/>
  <c r="S6193" i="3"/>
  <c r="S6209" i="3"/>
  <c r="S6225" i="3"/>
  <c r="S6241" i="3"/>
  <c r="S6257" i="3"/>
  <c r="S6273" i="3"/>
  <c r="S6289" i="3"/>
  <c r="S6305" i="3"/>
  <c r="S6321" i="3"/>
  <c r="S6337" i="3"/>
  <c r="S6353" i="3"/>
  <c r="S5010" i="3"/>
  <c r="S5030" i="3"/>
  <c r="S5046" i="3"/>
  <c r="S5062" i="3"/>
  <c r="S5078" i="3"/>
  <c r="S5094" i="3"/>
  <c r="S5110" i="3"/>
  <c r="S5126" i="3"/>
  <c r="S5142" i="3"/>
  <c r="S5158" i="3"/>
  <c r="S5174" i="3"/>
  <c r="S5190" i="3"/>
  <c r="S5206" i="3"/>
  <c r="S5222" i="3"/>
  <c r="S5238" i="3"/>
  <c r="S5254" i="3"/>
  <c r="S5270" i="3"/>
  <c r="S5286" i="3"/>
  <c r="S5302" i="3"/>
  <c r="S5318" i="3"/>
  <c r="S5334" i="3"/>
  <c r="S5350" i="3"/>
  <c r="S5366" i="3"/>
  <c r="S5382" i="3"/>
  <c r="S5398" i="3"/>
  <c r="S5414" i="3"/>
  <c r="S5430" i="3"/>
  <c r="S5446" i="3"/>
  <c r="S5462" i="3"/>
  <c r="S5478" i="3"/>
  <c r="S5494" i="3"/>
  <c r="S5510" i="3"/>
  <c r="S5526" i="3"/>
  <c r="S5542" i="3"/>
  <c r="S5558" i="3"/>
  <c r="S5574" i="3"/>
  <c r="S5590" i="3"/>
  <c r="S5606" i="3"/>
  <c r="S5622" i="3"/>
  <c r="S5638" i="3"/>
  <c r="S5654" i="3"/>
  <c r="S5670" i="3"/>
  <c r="S5686" i="3"/>
  <c r="S5702" i="3"/>
  <c r="S5718" i="3"/>
  <c r="S5734" i="3"/>
  <c r="S5750" i="3"/>
  <c r="S5766" i="3"/>
  <c r="S5782" i="3"/>
  <c r="S5798" i="3"/>
  <c r="S5814" i="3"/>
  <c r="S5830" i="3"/>
  <c r="S5846" i="3"/>
  <c r="S5862" i="3"/>
  <c r="S5878" i="3"/>
  <c r="S5894" i="3"/>
  <c r="S5910" i="3"/>
  <c r="S5926" i="3"/>
  <c r="S5942" i="3"/>
  <c r="S5958" i="3"/>
  <c r="S5974" i="3"/>
  <c r="S5990" i="3"/>
  <c r="S6006" i="3"/>
  <c r="S6022" i="3"/>
  <c r="S6038" i="3"/>
  <c r="S6054" i="3"/>
  <c r="S6070" i="3"/>
  <c r="S6086" i="3"/>
  <c r="S6102" i="3"/>
  <c r="S6118" i="3"/>
  <c r="S6134" i="3"/>
  <c r="S6150" i="3"/>
  <c r="S6166" i="3"/>
  <c r="S6182" i="3"/>
  <c r="S6198" i="3"/>
  <c r="S6214" i="3"/>
  <c r="S6230" i="3"/>
  <c r="S6246" i="3"/>
  <c r="S6262" i="3"/>
  <c r="S6278" i="3"/>
  <c r="S6294" i="3"/>
  <c r="S6310" i="3"/>
  <c r="S6326" i="3"/>
  <c r="S6342" i="3"/>
  <c r="S6358" i="3"/>
  <c r="S6374" i="3"/>
  <c r="S5023" i="3"/>
  <c r="S5039" i="3"/>
  <c r="S5055" i="3"/>
  <c r="S5071" i="3"/>
  <c r="S5087" i="3"/>
  <c r="S5103" i="3"/>
  <c r="S5119" i="3"/>
  <c r="S5135" i="3"/>
  <c r="S5151" i="3"/>
  <c r="S5167" i="3"/>
  <c r="S5183" i="3"/>
  <c r="S5199" i="3"/>
  <c r="S5215" i="3"/>
  <c r="S5231" i="3"/>
  <c r="S5247" i="3"/>
  <c r="S5263" i="3"/>
  <c r="S5279" i="3"/>
  <c r="S5295" i="3"/>
  <c r="S5311" i="3"/>
  <c r="S5327" i="3"/>
  <c r="S5343" i="3"/>
  <c r="S5359" i="3"/>
  <c r="S5375" i="3"/>
  <c r="S5391" i="3"/>
  <c r="S5407" i="3"/>
  <c r="S5423" i="3"/>
  <c r="S5439" i="3"/>
  <c r="S5455" i="3"/>
  <c r="S5471" i="3"/>
  <c r="S5487" i="3"/>
  <c r="S5503" i="3"/>
  <c r="S5519" i="3"/>
  <c r="S5535" i="3"/>
  <c r="S5551" i="3"/>
  <c r="S5567" i="3"/>
  <c r="S5583" i="3"/>
  <c r="S5599" i="3"/>
  <c r="S5615" i="3"/>
  <c r="S5631" i="3"/>
  <c r="S5647" i="3"/>
  <c r="S5663" i="3"/>
  <c r="S5679" i="3"/>
  <c r="S5695" i="3"/>
  <c r="S5711" i="3"/>
  <c r="S5727" i="3"/>
  <c r="S5743" i="3"/>
  <c r="S5759" i="3"/>
  <c r="S5775" i="3"/>
  <c r="S5791" i="3"/>
  <c r="S5807" i="3"/>
  <c r="S5823" i="3"/>
  <c r="S5839" i="3"/>
  <c r="S5855" i="3"/>
  <c r="S5871" i="3"/>
  <c r="S5887" i="3"/>
  <c r="S5903" i="3"/>
  <c r="S5919" i="3"/>
  <c r="S5935" i="3"/>
  <c r="S5951" i="3"/>
  <c r="S5967" i="3"/>
  <c r="S5983" i="3"/>
  <c r="S5999" i="3"/>
  <c r="S6015" i="3"/>
  <c r="S6031" i="3"/>
  <c r="S6047" i="3"/>
  <c r="S6063" i="3"/>
  <c r="S6079" i="3"/>
  <c r="S6095" i="3"/>
  <c r="S6111" i="3"/>
  <c r="S6127" i="3"/>
  <c r="S6143" i="3"/>
  <c r="S6159" i="3"/>
  <c r="S6175" i="3"/>
  <c r="S6191" i="3"/>
  <c r="S6207" i="3"/>
  <c r="S6223" i="3"/>
  <c r="S6239" i="3"/>
  <c r="S6255" i="3"/>
  <c r="S6271" i="3"/>
  <c r="S6287" i="3"/>
  <c r="S6303" i="3"/>
  <c r="S6319" i="3"/>
  <c r="S6335" i="3"/>
  <c r="S6351" i="3"/>
  <c r="S6367" i="3"/>
  <c r="S5020" i="3"/>
  <c r="S5036" i="3"/>
  <c r="S5052" i="3"/>
  <c r="S5068" i="3"/>
  <c r="S5084" i="3"/>
  <c r="S5100" i="3"/>
  <c r="S5116" i="3"/>
  <c r="S5132" i="3"/>
  <c r="S5148" i="3"/>
  <c r="S5164" i="3"/>
  <c r="S5180" i="3"/>
  <c r="S5196" i="3"/>
  <c r="S5212" i="3"/>
  <c r="S5228" i="3"/>
  <c r="S5244" i="3"/>
  <c r="S5260" i="3"/>
  <c r="S5276" i="3"/>
  <c r="S5292" i="3"/>
  <c r="S5308" i="3"/>
  <c r="S5324" i="3"/>
  <c r="S5340" i="3"/>
  <c r="S5356" i="3"/>
  <c r="S5372" i="3"/>
  <c r="S5388" i="3"/>
  <c r="S5404" i="3"/>
  <c r="S5420" i="3"/>
  <c r="S5436" i="3"/>
  <c r="S5452" i="3"/>
  <c r="S5468" i="3"/>
  <c r="S5484" i="3"/>
  <c r="S5500" i="3"/>
  <c r="S5516" i="3"/>
  <c r="S5532" i="3"/>
  <c r="S5548" i="3"/>
  <c r="S5564" i="3"/>
  <c r="S5580" i="3"/>
  <c r="S5596" i="3"/>
  <c r="S5612" i="3"/>
  <c r="S5628" i="3"/>
  <c r="S5644" i="3"/>
  <c r="S5660" i="3"/>
  <c r="S5676" i="3"/>
  <c r="S5692" i="3"/>
  <c r="S5708" i="3"/>
  <c r="S5724" i="3"/>
  <c r="S5740" i="3"/>
  <c r="S5756" i="3"/>
  <c r="S5772" i="3"/>
  <c r="S5788" i="3"/>
  <c r="S5804" i="3"/>
  <c r="S5820" i="3"/>
  <c r="S5836" i="3"/>
  <c r="S5852" i="3"/>
  <c r="S5868" i="3"/>
  <c r="S5884" i="3"/>
  <c r="S5900" i="3"/>
  <c r="S5916" i="3"/>
  <c r="S5932" i="3"/>
  <c r="S5948" i="3"/>
  <c r="S5964" i="3"/>
  <c r="S5980" i="3"/>
  <c r="S5996" i="3"/>
  <c r="S6012" i="3"/>
  <c r="S6028" i="3"/>
  <c r="S6044" i="3"/>
  <c r="S6060" i="3"/>
  <c r="S6076" i="3"/>
  <c r="S6092" i="3"/>
  <c r="S6108" i="3"/>
  <c r="S6124" i="3"/>
  <c r="S6140" i="3"/>
  <c r="S6156" i="3"/>
  <c r="S6172" i="3"/>
  <c r="S6188" i="3"/>
  <c r="S6204" i="3"/>
  <c r="S6220" i="3"/>
  <c r="S6236" i="3"/>
  <c r="S6252" i="3"/>
  <c r="S6268" i="3"/>
  <c r="S6284" i="3"/>
  <c r="S6300" i="3"/>
  <c r="S6316" i="3"/>
  <c r="S6332" i="3"/>
  <c r="S6348" i="3"/>
  <c r="S6364" i="3"/>
  <c r="S6376" i="3"/>
  <c r="S6392" i="3"/>
  <c r="S6408" i="3"/>
  <c r="S6424" i="3"/>
  <c r="S6440" i="3"/>
  <c r="S6456" i="3"/>
  <c r="S6472" i="3"/>
  <c r="S6488" i="3"/>
  <c r="S6504" i="3"/>
  <c r="S6520" i="3"/>
  <c r="S6536" i="3"/>
  <c r="S6552" i="3"/>
  <c r="S6568" i="3"/>
  <c r="S6584" i="3"/>
  <c r="S6600" i="3"/>
  <c r="S6616" i="3"/>
  <c r="S6632" i="3"/>
  <c r="S6648" i="3"/>
  <c r="S6664" i="3"/>
  <c r="S6680" i="3"/>
  <c r="S6696" i="3"/>
  <c r="S6712" i="3"/>
  <c r="S6728" i="3"/>
  <c r="S6744" i="3"/>
  <c r="S6760" i="3"/>
  <c r="S6776" i="3"/>
  <c r="S6792" i="3"/>
  <c r="S6808" i="3"/>
  <c r="S6824" i="3"/>
  <c r="S6840" i="3"/>
  <c r="S6856" i="3"/>
  <c r="S6872" i="3"/>
  <c r="S6888" i="3"/>
  <c r="S6904" i="3"/>
  <c r="S6920" i="3"/>
  <c r="S6936" i="3"/>
  <c r="S6952" i="3"/>
  <c r="S6968" i="3"/>
  <c r="S6984" i="3"/>
  <c r="S7000" i="3"/>
  <c r="S7016" i="3"/>
  <c r="S7032" i="3"/>
  <c r="S7048" i="3"/>
  <c r="S7064" i="3"/>
  <c r="S7080" i="3"/>
  <c r="S7096" i="3"/>
  <c r="S7112" i="3"/>
  <c r="S7128" i="3"/>
  <c r="S7144" i="3"/>
  <c r="S7160" i="3"/>
  <c r="S7176" i="3"/>
  <c r="S7192" i="3"/>
  <c r="S7208" i="3"/>
  <c r="S7224" i="3"/>
  <c r="S7240" i="3"/>
  <c r="S7256" i="3"/>
  <c r="S7272" i="3"/>
  <c r="S7288" i="3"/>
  <c r="S7304" i="3"/>
  <c r="S7320" i="3"/>
  <c r="S7336" i="3"/>
  <c r="S7352" i="3"/>
  <c r="S7368" i="3"/>
  <c r="S7384" i="3"/>
  <c r="S7400" i="3"/>
  <c r="S7416" i="3"/>
  <c r="S7432" i="3"/>
  <c r="S7448" i="3"/>
  <c r="S7464" i="3"/>
  <c r="S7480" i="3"/>
  <c r="S7496" i="3"/>
  <c r="S7512" i="3"/>
  <c r="S7528" i="3"/>
  <c r="S7544" i="3"/>
  <c r="S7560" i="3"/>
  <c r="S7576" i="3"/>
  <c r="S7592" i="3"/>
  <c r="S7608" i="3"/>
  <c r="S7624" i="3"/>
  <c r="S7640" i="3"/>
  <c r="S7656" i="3"/>
  <c r="S7672" i="3"/>
  <c r="S4555" i="3"/>
  <c r="S4619" i="3"/>
  <c r="S4655" i="3"/>
  <c r="S4687" i="3"/>
  <c r="S4719" i="3"/>
  <c r="S4743" i="3"/>
  <c r="S4763" i="3"/>
  <c r="S4783" i="3"/>
  <c r="S4807" i="3"/>
  <c r="S4827" i="3"/>
  <c r="S4847" i="3"/>
  <c r="S4871" i="3"/>
  <c r="S4891" i="3"/>
  <c r="S4911" i="3"/>
  <c r="S4935" i="3"/>
  <c r="S4955" i="3"/>
  <c r="S4975" i="3"/>
  <c r="S4999" i="3"/>
  <c r="S3655" i="3"/>
  <c r="S3676" i="3"/>
  <c r="S3700" i="3"/>
  <c r="S3720" i="3"/>
  <c r="S3740" i="3"/>
  <c r="S3764" i="3"/>
  <c r="S3784" i="3"/>
  <c r="S3804" i="3"/>
  <c r="S3828" i="3"/>
  <c r="S3848" i="3"/>
  <c r="S3868" i="3"/>
  <c r="S3888" i="3"/>
  <c r="S3904" i="3"/>
  <c r="S3920" i="3"/>
  <c r="S3936" i="3"/>
  <c r="S3952" i="3"/>
  <c r="S3968" i="3"/>
  <c r="S3984" i="3"/>
  <c r="S4000" i="3"/>
  <c r="S4016" i="3"/>
  <c r="S4032" i="3"/>
  <c r="S4048" i="3"/>
  <c r="S4064" i="3"/>
  <c r="S4080" i="3"/>
  <c r="S4096" i="3"/>
  <c r="S4112" i="3"/>
  <c r="S4128" i="3"/>
  <c r="S4144" i="3"/>
  <c r="S4160" i="3"/>
  <c r="S4176" i="3"/>
  <c r="S4192" i="3"/>
  <c r="S4208" i="3"/>
  <c r="S4224" i="3"/>
  <c r="S4240" i="3"/>
  <c r="S4256" i="3"/>
  <c r="S4272" i="3"/>
  <c r="S4288" i="3"/>
  <c r="S4304" i="3"/>
  <c r="S4320" i="3"/>
  <c r="S4336" i="3"/>
  <c r="S4352" i="3"/>
  <c r="S4368" i="3"/>
  <c r="S4384" i="3"/>
  <c r="S4400" i="3"/>
  <c r="S4416" i="3"/>
  <c r="S4432" i="3"/>
  <c r="S4448" i="3"/>
  <c r="S4464" i="3"/>
  <c r="S4480" i="3"/>
  <c r="S4496" i="3"/>
  <c r="S4512" i="3"/>
  <c r="S4528" i="3"/>
  <c r="S4544" i="3"/>
  <c r="S4560" i="3"/>
  <c r="S4576" i="3"/>
  <c r="S4592" i="3"/>
  <c r="S4608" i="3"/>
  <c r="S4624" i="3"/>
  <c r="S4640" i="3"/>
  <c r="S4656" i="3"/>
  <c r="S4672" i="3"/>
  <c r="S4688" i="3"/>
  <c r="S4704" i="3"/>
  <c r="S4720" i="3"/>
  <c r="S4736" i="3"/>
  <c r="S4752" i="3"/>
  <c r="S4768" i="3"/>
  <c r="S4784" i="3"/>
  <c r="S4800" i="3"/>
  <c r="S4816" i="3"/>
  <c r="S4832" i="3"/>
  <c r="S4848" i="3"/>
  <c r="S4864" i="3"/>
  <c r="S4880" i="3"/>
  <c r="S4896" i="3"/>
  <c r="S4912" i="3"/>
  <c r="S4928" i="3"/>
  <c r="S4944" i="3"/>
  <c r="S4960" i="3"/>
  <c r="S4976" i="3"/>
  <c r="S4992" i="3"/>
  <c r="S5008" i="3"/>
  <c r="S3661" i="3"/>
  <c r="S3677" i="3"/>
  <c r="S3693" i="3"/>
  <c r="S3709" i="3"/>
  <c r="S3725" i="3"/>
  <c r="S3741" i="3"/>
  <c r="S3757" i="3"/>
  <c r="S3773" i="3"/>
  <c r="S3789" i="3"/>
  <c r="S3805" i="3"/>
  <c r="S3821" i="3"/>
  <c r="S3837" i="3"/>
  <c r="S3853" i="3"/>
  <c r="S3869" i="3"/>
  <c r="S3885" i="3"/>
  <c r="S3901" i="3"/>
  <c r="S3917" i="3"/>
  <c r="S3933" i="3"/>
  <c r="S3949" i="3"/>
  <c r="S3965" i="3"/>
  <c r="S3981" i="3"/>
  <c r="S3997" i="3"/>
  <c r="S4013" i="3"/>
  <c r="S4029" i="3"/>
  <c r="S4045" i="3"/>
  <c r="S4061" i="3"/>
  <c r="S4077" i="3"/>
  <c r="S4093" i="3"/>
  <c r="S4109" i="3"/>
  <c r="S4125" i="3"/>
  <c r="S4141" i="3"/>
  <c r="S4157" i="3"/>
  <c r="S4173" i="3"/>
  <c r="S4189" i="3"/>
  <c r="S4205" i="3"/>
  <c r="S4221" i="3"/>
  <c r="S4237" i="3"/>
  <c r="S4253" i="3"/>
  <c r="S4269" i="3"/>
  <c r="S4285" i="3"/>
  <c r="S4301" i="3"/>
  <c r="S4317" i="3"/>
  <c r="S4333" i="3"/>
  <c r="S4349" i="3"/>
  <c r="S4365" i="3"/>
  <c r="S4381" i="3"/>
  <c r="S4397" i="3"/>
  <c r="S4413" i="3"/>
  <c r="S4429" i="3"/>
  <c r="S4445" i="3"/>
  <c r="S4461" i="3"/>
  <c r="S4477" i="3"/>
  <c r="S4493" i="3"/>
  <c r="S4509" i="3"/>
  <c r="S4525" i="3"/>
  <c r="S4541" i="3"/>
  <c r="S4557" i="3"/>
  <c r="S4573" i="3"/>
  <c r="S4589" i="3"/>
  <c r="S4605" i="3"/>
  <c r="S4621" i="3"/>
  <c r="S4637" i="3"/>
  <c r="S4653" i="3"/>
  <c r="S4669" i="3"/>
  <c r="S4685" i="3"/>
  <c r="S4701" i="3"/>
  <c r="S4717" i="3"/>
  <c r="S4733" i="3"/>
  <c r="S4749" i="3"/>
  <c r="S4765" i="3"/>
  <c r="S4781" i="3"/>
  <c r="S4797" i="3"/>
  <c r="S4813" i="3"/>
  <c r="S4829" i="3"/>
  <c r="S4845" i="3"/>
  <c r="S4861" i="3"/>
  <c r="S4877" i="3"/>
  <c r="S4893" i="3"/>
  <c r="S4909" i="3"/>
  <c r="S4925" i="3"/>
  <c r="S4941" i="3"/>
  <c r="S4957" i="3"/>
  <c r="S4973" i="3"/>
  <c r="S4989" i="3"/>
  <c r="S3666" i="3"/>
  <c r="S3682" i="3"/>
  <c r="S3698" i="3"/>
  <c r="S3714" i="3"/>
  <c r="S3730" i="3"/>
  <c r="S3746" i="3"/>
  <c r="S3762" i="3"/>
  <c r="S3778" i="3"/>
  <c r="S3794" i="3"/>
  <c r="S3810" i="3"/>
  <c r="S3826" i="3"/>
  <c r="S3842" i="3"/>
  <c r="S3858" i="3"/>
  <c r="S3874" i="3"/>
  <c r="S3890" i="3"/>
  <c r="S3906" i="3"/>
  <c r="S3922" i="3"/>
  <c r="S3938" i="3"/>
  <c r="S3954" i="3"/>
  <c r="S3970" i="3"/>
  <c r="S3986" i="3"/>
  <c r="S4002" i="3"/>
  <c r="S4018" i="3"/>
  <c r="S4034" i="3"/>
  <c r="S4050" i="3"/>
  <c r="S4066" i="3"/>
  <c r="S4082" i="3"/>
  <c r="S4098" i="3"/>
  <c r="S4114" i="3"/>
  <c r="S4130" i="3"/>
  <c r="S4146" i="3"/>
  <c r="S4162" i="3"/>
  <c r="S4178" i="3"/>
  <c r="S4194" i="3"/>
  <c r="S4210" i="3"/>
  <c r="S4226" i="3"/>
  <c r="S4242" i="3"/>
  <c r="S4258" i="3"/>
  <c r="S4274" i="3"/>
  <c r="S4290" i="3"/>
  <c r="S4306" i="3"/>
  <c r="S4322" i="3"/>
  <c r="S4338" i="3"/>
  <c r="S4354" i="3"/>
  <c r="S4370" i="3"/>
  <c r="S4386" i="3"/>
  <c r="S4402" i="3"/>
  <c r="S4418" i="3"/>
  <c r="S4434" i="3"/>
  <c r="S4450" i="3"/>
  <c r="S4466" i="3"/>
  <c r="S4482" i="3"/>
  <c r="S4498" i="3"/>
  <c r="S4514" i="3"/>
  <c r="S4530" i="3"/>
  <c r="S4546" i="3"/>
  <c r="S4562" i="3"/>
  <c r="S4578" i="3"/>
  <c r="S4594" i="3"/>
  <c r="S4610" i="3"/>
  <c r="S4626" i="3"/>
  <c r="S4642" i="3"/>
  <c r="S4658" i="3"/>
  <c r="S4674" i="3"/>
  <c r="S4690" i="3"/>
  <c r="S4706" i="3"/>
  <c r="S4722" i="3"/>
  <c r="S4738" i="3"/>
  <c r="S4754" i="3"/>
  <c r="S4770" i="3"/>
  <c r="S4786" i="3"/>
  <c r="S4802" i="3"/>
  <c r="S4818" i="3"/>
  <c r="S4834" i="3"/>
  <c r="S4850" i="3"/>
  <c r="S4866" i="3"/>
  <c r="S4882" i="3"/>
  <c r="S4898" i="3"/>
  <c r="S4914" i="3"/>
  <c r="S4930" i="3"/>
  <c r="S4946" i="3"/>
  <c r="S4962" i="3"/>
  <c r="S4978" i="3"/>
  <c r="S4994" i="3"/>
  <c r="S5009" i="3"/>
  <c r="S5029" i="3"/>
  <c r="S5045" i="3"/>
  <c r="S5061" i="3"/>
  <c r="S5077" i="3"/>
  <c r="S5093" i="3"/>
  <c r="S5109" i="3"/>
  <c r="S5125" i="3"/>
  <c r="S5141" i="3"/>
  <c r="S5157" i="3"/>
  <c r="S5173" i="3"/>
  <c r="S5189" i="3"/>
  <c r="S5205" i="3"/>
  <c r="S5221" i="3"/>
  <c r="S5237" i="3"/>
  <c r="S5253" i="3"/>
  <c r="S5269" i="3"/>
  <c r="S5285" i="3"/>
  <c r="S5301" i="3"/>
  <c r="S5317" i="3"/>
  <c r="S5333" i="3"/>
  <c r="S5349" i="3"/>
  <c r="S5365" i="3"/>
  <c r="S5381" i="3"/>
  <c r="S5397" i="3"/>
  <c r="S5413" i="3"/>
  <c r="S5429" i="3"/>
  <c r="S5445" i="3"/>
  <c r="S5461" i="3"/>
  <c r="S5477" i="3"/>
  <c r="S5493" i="3"/>
  <c r="S5509" i="3"/>
  <c r="S5525" i="3"/>
  <c r="S5541" i="3"/>
  <c r="S5557" i="3"/>
  <c r="S5573" i="3"/>
  <c r="S5589" i="3"/>
  <c r="S5605" i="3"/>
  <c r="S5621" i="3"/>
  <c r="S5637" i="3"/>
  <c r="S5653" i="3"/>
  <c r="S5669" i="3"/>
  <c r="S5685" i="3"/>
  <c r="S5701" i="3"/>
  <c r="S5717" i="3"/>
  <c r="S5733" i="3"/>
  <c r="S5749" i="3"/>
  <c r="S5765" i="3"/>
  <c r="S5781" i="3"/>
  <c r="S5797" i="3"/>
  <c r="S5813" i="3"/>
  <c r="S5829" i="3"/>
  <c r="S5845" i="3"/>
  <c r="S5861" i="3"/>
  <c r="S5877" i="3"/>
  <c r="S5893" i="3"/>
  <c r="S5909" i="3"/>
  <c r="S5925" i="3"/>
  <c r="S5941" i="3"/>
  <c r="S5957" i="3"/>
  <c r="S5973" i="3"/>
  <c r="S5989" i="3"/>
  <c r="S6005" i="3"/>
  <c r="S6021" i="3"/>
  <c r="S6037" i="3"/>
  <c r="S6053" i="3"/>
  <c r="S6069" i="3"/>
  <c r="S6085" i="3"/>
  <c r="S6101" i="3"/>
  <c r="S6117" i="3"/>
  <c r="S6133" i="3"/>
  <c r="S6149" i="3"/>
  <c r="S6165" i="3"/>
  <c r="S6181" i="3"/>
  <c r="S6197" i="3"/>
  <c r="S6213" i="3"/>
  <c r="S6229" i="3"/>
  <c r="S6245" i="3"/>
  <c r="S6261" i="3"/>
  <c r="S6277" i="3"/>
  <c r="S6293" i="3"/>
  <c r="S6309" i="3"/>
  <c r="S6325" i="3"/>
  <c r="S6341" i="3"/>
  <c r="S6357" i="3"/>
  <c r="S5018" i="3"/>
  <c r="S5034" i="3"/>
  <c r="S5050" i="3"/>
  <c r="S5066" i="3"/>
  <c r="S5082" i="3"/>
  <c r="S5098" i="3"/>
  <c r="S5114" i="3"/>
  <c r="S5130" i="3"/>
  <c r="S5146" i="3"/>
  <c r="S5162" i="3"/>
  <c r="S5178" i="3"/>
  <c r="S5194" i="3"/>
  <c r="S5210" i="3"/>
  <c r="S5226" i="3"/>
  <c r="S5242" i="3"/>
  <c r="S5258" i="3"/>
  <c r="S5274" i="3"/>
  <c r="S5290" i="3"/>
  <c r="S5306" i="3"/>
  <c r="S5322" i="3"/>
  <c r="S5338" i="3"/>
  <c r="S5354" i="3"/>
  <c r="S5370" i="3"/>
  <c r="S5386" i="3"/>
  <c r="S5402" i="3"/>
  <c r="S5418" i="3"/>
  <c r="S5434" i="3"/>
  <c r="S5450" i="3"/>
  <c r="S5466" i="3"/>
  <c r="S5482" i="3"/>
  <c r="S5498" i="3"/>
  <c r="S5514" i="3"/>
  <c r="S5530" i="3"/>
  <c r="S5546" i="3"/>
  <c r="S5562" i="3"/>
  <c r="S5578" i="3"/>
  <c r="S5594" i="3"/>
  <c r="S5610" i="3"/>
  <c r="S5626" i="3"/>
  <c r="S5642" i="3"/>
  <c r="S5658" i="3"/>
  <c r="S5674" i="3"/>
  <c r="S5690" i="3"/>
  <c r="S5706" i="3"/>
  <c r="S5722" i="3"/>
  <c r="S5738" i="3"/>
  <c r="S5754" i="3"/>
  <c r="S5770" i="3"/>
  <c r="S5786" i="3"/>
  <c r="S5802" i="3"/>
  <c r="S5818" i="3"/>
  <c r="S5834" i="3"/>
  <c r="S5850" i="3"/>
  <c r="S5866" i="3"/>
  <c r="S5882" i="3"/>
  <c r="S5898" i="3"/>
  <c r="S5914" i="3"/>
  <c r="S5930" i="3"/>
  <c r="S5946" i="3"/>
  <c r="S5962" i="3"/>
  <c r="S5978" i="3"/>
  <c r="S5994" i="3"/>
  <c r="S6010" i="3"/>
  <c r="S6026" i="3"/>
  <c r="S6042" i="3"/>
  <c r="S6058" i="3"/>
  <c r="S6074" i="3"/>
  <c r="S6090" i="3"/>
  <c r="S6106" i="3"/>
  <c r="S6122" i="3"/>
  <c r="S6138" i="3"/>
  <c r="S6154" i="3"/>
  <c r="S6170" i="3"/>
  <c r="S6186" i="3"/>
  <c r="S6202" i="3"/>
  <c r="S6218" i="3"/>
  <c r="S6234" i="3"/>
  <c r="S6250" i="3"/>
  <c r="S6266" i="3"/>
  <c r="S6282" i="3"/>
  <c r="S6298" i="3"/>
  <c r="S6314" i="3"/>
  <c r="S6330" i="3"/>
  <c r="S6346" i="3"/>
  <c r="S6362" i="3"/>
  <c r="S5005" i="3"/>
  <c r="S5027" i="3"/>
  <c r="S5043" i="3"/>
  <c r="S5059" i="3"/>
  <c r="S5075" i="3"/>
  <c r="S5091" i="3"/>
  <c r="S5107" i="3"/>
  <c r="S5123" i="3"/>
  <c r="S5139" i="3"/>
  <c r="S5155" i="3"/>
  <c r="S5171" i="3"/>
  <c r="S5187" i="3"/>
  <c r="S5203" i="3"/>
  <c r="S5219" i="3"/>
  <c r="S5235" i="3"/>
  <c r="S5251" i="3"/>
  <c r="S5267" i="3"/>
  <c r="S5283" i="3"/>
  <c r="S5299" i="3"/>
  <c r="S5315" i="3"/>
  <c r="S5331" i="3"/>
  <c r="S5347" i="3"/>
  <c r="S5363" i="3"/>
  <c r="S5379" i="3"/>
  <c r="S5395" i="3"/>
  <c r="S5411" i="3"/>
  <c r="S5427" i="3"/>
  <c r="S5443" i="3"/>
  <c r="S5459" i="3"/>
  <c r="S5475" i="3"/>
  <c r="S5491" i="3"/>
  <c r="S5507" i="3"/>
  <c r="S5523" i="3"/>
  <c r="S5539" i="3"/>
  <c r="S5555" i="3"/>
  <c r="S5571" i="3"/>
  <c r="S5587" i="3"/>
  <c r="S5603" i="3"/>
  <c r="S5619" i="3"/>
  <c r="S5635" i="3"/>
  <c r="S5651" i="3"/>
  <c r="S5667" i="3"/>
  <c r="S5683" i="3"/>
  <c r="S5699" i="3"/>
  <c r="S5715" i="3"/>
  <c r="S5731" i="3"/>
  <c r="S5747" i="3"/>
  <c r="S5763" i="3"/>
  <c r="S5779" i="3"/>
  <c r="S5795" i="3"/>
  <c r="S5811" i="3"/>
  <c r="S5827" i="3"/>
  <c r="S5843" i="3"/>
  <c r="S5859" i="3"/>
  <c r="S5875" i="3"/>
  <c r="S5891" i="3"/>
  <c r="S5907" i="3"/>
  <c r="S5923" i="3"/>
  <c r="S5939" i="3"/>
  <c r="S5955" i="3"/>
  <c r="S5971" i="3"/>
  <c r="S5987" i="3"/>
  <c r="S6003" i="3"/>
  <c r="S6019" i="3"/>
  <c r="S6035" i="3"/>
  <c r="S6051" i="3"/>
  <c r="S6067" i="3"/>
  <c r="S6083" i="3"/>
  <c r="S6099" i="3"/>
  <c r="S6115" i="3"/>
  <c r="S6131" i="3"/>
  <c r="S6147" i="3"/>
  <c r="S6163" i="3"/>
  <c r="S6179" i="3"/>
  <c r="S6195" i="3"/>
  <c r="S6211" i="3"/>
  <c r="S6227" i="3"/>
  <c r="S6243" i="3"/>
  <c r="S6259" i="3"/>
  <c r="S6275" i="3"/>
  <c r="S6291" i="3"/>
  <c r="S6307" i="3"/>
  <c r="S6323" i="3"/>
  <c r="S6339" i="3"/>
  <c r="S6355" i="3"/>
  <c r="S6371" i="3"/>
  <c r="S5024" i="3"/>
  <c r="S5040" i="3"/>
  <c r="S5056" i="3"/>
  <c r="S5072" i="3"/>
  <c r="S5088" i="3"/>
  <c r="S5104" i="3"/>
  <c r="S5120" i="3"/>
  <c r="S5136" i="3"/>
  <c r="S5152" i="3"/>
  <c r="S5168" i="3"/>
  <c r="S5184" i="3"/>
  <c r="S5200" i="3"/>
  <c r="S5216" i="3"/>
  <c r="S5232" i="3"/>
  <c r="S5248" i="3"/>
  <c r="S5264" i="3"/>
  <c r="S5280" i="3"/>
  <c r="S5296" i="3"/>
  <c r="S5312" i="3"/>
  <c r="S5328" i="3"/>
  <c r="S5344" i="3"/>
  <c r="S5360" i="3"/>
  <c r="S5376" i="3"/>
  <c r="S5392" i="3"/>
  <c r="S5408" i="3"/>
  <c r="S5424" i="3"/>
  <c r="S5440" i="3"/>
  <c r="S5456" i="3"/>
  <c r="S5472" i="3"/>
  <c r="S5488" i="3"/>
  <c r="S5504" i="3"/>
  <c r="S5520" i="3"/>
  <c r="S5536" i="3"/>
  <c r="S5552" i="3"/>
  <c r="S5568" i="3"/>
  <c r="S5584" i="3"/>
  <c r="S5600" i="3"/>
  <c r="S5616" i="3"/>
  <c r="S5632" i="3"/>
  <c r="S5648" i="3"/>
  <c r="S5664" i="3"/>
  <c r="S5680" i="3"/>
  <c r="S5696" i="3"/>
  <c r="S5712" i="3"/>
  <c r="S5728" i="3"/>
  <c r="S5744" i="3"/>
  <c r="S5760" i="3"/>
  <c r="S5776" i="3"/>
  <c r="S5792" i="3"/>
  <c r="S5808" i="3"/>
  <c r="S5824" i="3"/>
  <c r="S5840" i="3"/>
  <c r="S5856" i="3"/>
  <c r="S5872" i="3"/>
  <c r="S5888" i="3"/>
  <c r="S5904" i="3"/>
  <c r="S5920" i="3"/>
  <c r="S5936" i="3"/>
  <c r="S5952" i="3"/>
  <c r="S5968" i="3"/>
  <c r="S5984" i="3"/>
  <c r="S6000" i="3"/>
  <c r="S6016" i="3"/>
  <c r="S6032" i="3"/>
  <c r="S6048" i="3"/>
  <c r="S6064" i="3"/>
  <c r="S6080" i="3"/>
  <c r="S6096" i="3"/>
  <c r="S6112" i="3"/>
  <c r="S6128" i="3"/>
  <c r="S6144" i="3"/>
  <c r="S6160" i="3"/>
  <c r="S6176" i="3"/>
  <c r="S6192" i="3"/>
  <c r="S6208" i="3"/>
  <c r="S6224" i="3"/>
  <c r="S6240" i="3"/>
  <c r="S6256" i="3"/>
  <c r="S6272" i="3"/>
  <c r="S6288" i="3"/>
  <c r="S6304" i="3"/>
  <c r="S6320" i="3"/>
  <c r="S6336" i="3"/>
  <c r="S6352" i="3"/>
  <c r="S6368" i="3"/>
  <c r="S6380" i="3"/>
  <c r="S6396" i="3"/>
  <c r="S6412" i="3"/>
  <c r="S6428" i="3"/>
  <c r="S6444" i="3"/>
  <c r="S6460" i="3"/>
  <c r="S6476" i="3"/>
  <c r="S6492" i="3"/>
  <c r="S6508" i="3"/>
  <c r="S6524" i="3"/>
  <c r="S6540" i="3"/>
  <c r="S6556" i="3"/>
  <c r="S6572" i="3"/>
  <c r="S6588" i="3"/>
  <c r="S6604" i="3"/>
  <c r="S6620" i="3"/>
  <c r="S6636" i="3"/>
  <c r="S6652" i="3"/>
  <c r="S6668" i="3"/>
  <c r="S6684" i="3"/>
  <c r="S6700" i="3"/>
  <c r="S6716" i="3"/>
  <c r="S6732" i="3"/>
  <c r="S6748" i="3"/>
  <c r="S6764" i="3"/>
  <c r="S6780" i="3"/>
  <c r="S6796" i="3"/>
  <c r="S6812" i="3"/>
  <c r="S6828" i="3"/>
  <c r="S6844" i="3"/>
  <c r="S6860" i="3"/>
  <c r="S6876" i="3"/>
  <c r="S6892" i="3"/>
  <c r="S6908" i="3"/>
  <c r="S6924" i="3"/>
  <c r="S6940" i="3"/>
  <c r="S6956" i="3"/>
  <c r="S6972" i="3"/>
  <c r="S6988" i="3"/>
  <c r="S7004" i="3"/>
  <c r="S7020" i="3"/>
  <c r="S7036" i="3"/>
  <c r="S7052" i="3"/>
  <c r="S7068" i="3"/>
  <c r="S7084" i="3"/>
  <c r="S7100" i="3"/>
  <c r="S7116" i="3"/>
  <c r="S7132" i="3"/>
  <c r="S7148" i="3"/>
  <c r="S7164" i="3"/>
  <c r="S7180" i="3"/>
  <c r="S7196" i="3"/>
  <c r="S7212" i="3"/>
  <c r="S7228" i="3"/>
  <c r="S7244" i="3"/>
  <c r="S7260" i="3"/>
  <c r="S7276" i="3"/>
  <c r="S7292" i="3"/>
  <c r="S7308" i="3"/>
  <c r="S7324" i="3"/>
  <c r="S7340" i="3"/>
  <c r="S7356" i="3"/>
  <c r="S7372" i="3"/>
  <c r="S7388" i="3"/>
  <c r="S7404" i="3"/>
  <c r="S7420" i="3"/>
  <c r="S7436" i="3"/>
  <c r="S7452" i="3"/>
  <c r="S7468" i="3"/>
  <c r="S7484" i="3"/>
  <c r="S7500" i="3"/>
  <c r="S7516" i="3"/>
  <c r="S7532" i="3"/>
  <c r="S7548" i="3"/>
  <c r="S4571" i="3"/>
  <c r="S4635" i="3"/>
  <c r="S4667" i="3"/>
  <c r="S4699" i="3"/>
  <c r="S4727" i="3"/>
  <c r="S4747" i="3"/>
  <c r="S4767" i="3"/>
  <c r="S4791" i="3"/>
  <c r="S4811" i="3"/>
  <c r="S4831" i="3"/>
  <c r="S4855" i="3"/>
  <c r="S4875" i="3"/>
  <c r="S4895" i="3"/>
  <c r="S4919" i="3"/>
  <c r="S4939" i="3"/>
  <c r="S4959" i="3"/>
  <c r="S4983" i="3"/>
  <c r="S5003" i="3"/>
  <c r="S3660" i="3"/>
  <c r="S3684" i="3"/>
  <c r="S3704" i="3"/>
  <c r="S3724" i="3"/>
  <c r="S3748" i="3"/>
  <c r="S3768" i="3"/>
  <c r="S3788" i="3"/>
  <c r="S3812" i="3"/>
  <c r="S3832" i="3"/>
  <c r="S3852" i="3"/>
  <c r="S3876" i="3"/>
  <c r="S3892" i="3"/>
  <c r="S3908" i="3"/>
  <c r="S3924" i="3"/>
  <c r="S3940" i="3"/>
  <c r="S3956" i="3"/>
  <c r="S3972" i="3"/>
  <c r="S3988" i="3"/>
  <c r="S4004" i="3"/>
  <c r="S4020" i="3"/>
  <c r="S4036" i="3"/>
  <c r="S4052" i="3"/>
  <c r="S4068" i="3"/>
  <c r="S4084" i="3"/>
  <c r="S4100" i="3"/>
  <c r="S4116" i="3"/>
  <c r="S4132" i="3"/>
  <c r="S4148" i="3"/>
  <c r="S4164" i="3"/>
  <c r="S4180" i="3"/>
  <c r="S4196" i="3"/>
  <c r="S4212" i="3"/>
  <c r="S4228" i="3"/>
  <c r="S4244" i="3"/>
  <c r="S4260" i="3"/>
  <c r="S4276" i="3"/>
  <c r="S4292" i="3"/>
  <c r="S4308" i="3"/>
  <c r="S4324" i="3"/>
  <c r="S4340" i="3"/>
  <c r="S4356" i="3"/>
  <c r="S4372" i="3"/>
  <c r="S4388" i="3"/>
  <c r="S4404" i="3"/>
  <c r="S4420" i="3"/>
  <c r="S4436" i="3"/>
  <c r="S4452" i="3"/>
  <c r="S4468" i="3"/>
  <c r="S4484" i="3"/>
  <c r="S4500" i="3"/>
  <c r="S4516" i="3"/>
  <c r="S4532" i="3"/>
  <c r="S4548" i="3"/>
  <c r="S4564" i="3"/>
  <c r="S4580" i="3"/>
  <c r="S4596" i="3"/>
  <c r="S4612" i="3"/>
  <c r="S4628" i="3"/>
  <c r="S4644" i="3"/>
  <c r="S4660" i="3"/>
  <c r="S4676" i="3"/>
  <c r="S4692" i="3"/>
  <c r="S4708" i="3"/>
  <c r="S4724" i="3"/>
  <c r="S4740" i="3"/>
  <c r="S4756" i="3"/>
  <c r="S4772" i="3"/>
  <c r="S4788" i="3"/>
  <c r="S4804" i="3"/>
  <c r="S4820" i="3"/>
  <c r="S4836" i="3"/>
  <c r="S4852" i="3"/>
  <c r="S4868" i="3"/>
  <c r="S4884" i="3"/>
  <c r="S4900" i="3"/>
  <c r="S4916" i="3"/>
  <c r="S4932" i="3"/>
  <c r="S4948" i="3"/>
  <c r="S4964" i="3"/>
  <c r="S4980" i="3"/>
  <c r="S4996" i="3"/>
  <c r="S5012" i="3"/>
  <c r="S3665" i="3"/>
  <c r="S3681" i="3"/>
  <c r="S3697" i="3"/>
  <c r="S3713" i="3"/>
  <c r="S3729" i="3"/>
  <c r="S3745" i="3"/>
  <c r="S3761" i="3"/>
  <c r="S3777" i="3"/>
  <c r="S3793" i="3"/>
  <c r="S3809" i="3"/>
  <c r="S3825" i="3"/>
  <c r="S3841" i="3"/>
  <c r="S3857" i="3"/>
  <c r="S3873" i="3"/>
  <c r="S3889" i="3"/>
  <c r="S3905" i="3"/>
  <c r="S3921" i="3"/>
  <c r="S3937" i="3"/>
  <c r="S3953" i="3"/>
  <c r="S3969" i="3"/>
  <c r="S3985" i="3"/>
  <c r="S4001" i="3"/>
  <c r="S4017" i="3"/>
  <c r="S4033" i="3"/>
  <c r="S4049" i="3"/>
  <c r="S4065" i="3"/>
  <c r="S4081" i="3"/>
  <c r="S4097" i="3"/>
  <c r="S4113" i="3"/>
  <c r="S4129" i="3"/>
  <c r="S4145" i="3"/>
  <c r="S4161" i="3"/>
  <c r="S4177" i="3"/>
  <c r="S4193" i="3"/>
  <c r="S4209" i="3"/>
  <c r="S4225" i="3"/>
  <c r="S4241" i="3"/>
  <c r="S4257" i="3"/>
  <c r="S4273" i="3"/>
  <c r="S4289" i="3"/>
  <c r="S4305" i="3"/>
  <c r="S4321" i="3"/>
  <c r="S4337" i="3"/>
  <c r="S4353" i="3"/>
  <c r="S4369" i="3"/>
  <c r="S4385" i="3"/>
  <c r="S4401" i="3"/>
  <c r="S4417" i="3"/>
  <c r="S4433" i="3"/>
  <c r="S4449" i="3"/>
  <c r="S4465" i="3"/>
  <c r="S4481" i="3"/>
  <c r="S4497" i="3"/>
  <c r="S4513" i="3"/>
  <c r="S4529" i="3"/>
  <c r="S4545" i="3"/>
  <c r="S4561" i="3"/>
  <c r="S4577" i="3"/>
  <c r="S4593" i="3"/>
  <c r="S4609" i="3"/>
  <c r="S4625" i="3"/>
  <c r="S4641" i="3"/>
  <c r="S4657" i="3"/>
  <c r="S4673" i="3"/>
  <c r="S4689" i="3"/>
  <c r="S4705" i="3"/>
  <c r="S4721" i="3"/>
  <c r="S4737" i="3"/>
  <c r="S4753" i="3"/>
  <c r="S4769" i="3"/>
  <c r="S4785" i="3"/>
  <c r="S4801" i="3"/>
  <c r="S4817" i="3"/>
  <c r="S4833" i="3"/>
  <c r="S4849" i="3"/>
  <c r="S4865" i="3"/>
  <c r="S4881" i="3"/>
  <c r="S4897" i="3"/>
  <c r="S4913" i="3"/>
  <c r="S4929" i="3"/>
  <c r="S4945" i="3"/>
  <c r="S4961" i="3"/>
  <c r="S4977" i="3"/>
  <c r="S4993" i="3"/>
  <c r="S3670" i="3"/>
  <c r="S3686" i="3"/>
  <c r="S3702" i="3"/>
  <c r="S3718" i="3"/>
  <c r="S3734" i="3"/>
  <c r="S3750" i="3"/>
  <c r="S3766" i="3"/>
  <c r="S3782" i="3"/>
  <c r="S3798" i="3"/>
  <c r="S3814" i="3"/>
  <c r="S3830" i="3"/>
  <c r="S3846" i="3"/>
  <c r="S3862" i="3"/>
  <c r="S3878" i="3"/>
  <c r="S3894" i="3"/>
  <c r="S3910" i="3"/>
  <c r="S3926" i="3"/>
  <c r="S3942" i="3"/>
  <c r="S3958" i="3"/>
  <c r="S3974" i="3"/>
  <c r="S3990" i="3"/>
  <c r="S4006" i="3"/>
  <c r="S4022" i="3"/>
  <c r="S4038" i="3"/>
  <c r="S4054" i="3"/>
  <c r="S4070" i="3"/>
  <c r="S4086" i="3"/>
  <c r="S4102" i="3"/>
  <c r="S4118" i="3"/>
  <c r="S4134" i="3"/>
  <c r="S4150" i="3"/>
  <c r="S4166" i="3"/>
  <c r="S4182" i="3"/>
  <c r="S4198" i="3"/>
  <c r="S4214" i="3"/>
  <c r="S4230" i="3"/>
  <c r="S4246" i="3"/>
  <c r="S4262" i="3"/>
  <c r="S4278" i="3"/>
  <c r="S4294" i="3"/>
  <c r="S4310" i="3"/>
  <c r="S4326" i="3"/>
  <c r="S4342" i="3"/>
  <c r="S4358" i="3"/>
  <c r="S4374" i="3"/>
  <c r="S4390" i="3"/>
  <c r="S4406" i="3"/>
  <c r="S4422" i="3"/>
  <c r="S4438" i="3"/>
  <c r="S4454" i="3"/>
  <c r="S4470" i="3"/>
  <c r="S4486" i="3"/>
  <c r="S4502" i="3"/>
  <c r="S4518" i="3"/>
  <c r="S4534" i="3"/>
  <c r="S4550" i="3"/>
  <c r="S4566" i="3"/>
  <c r="S4582" i="3"/>
  <c r="S4598" i="3"/>
  <c r="S4614" i="3"/>
  <c r="S4630" i="3"/>
  <c r="S4646" i="3"/>
  <c r="S4662" i="3"/>
  <c r="S4678" i="3"/>
  <c r="S4694" i="3"/>
  <c r="S4710" i="3"/>
  <c r="S4726" i="3"/>
  <c r="S4742" i="3"/>
  <c r="S4758" i="3"/>
  <c r="S4774" i="3"/>
  <c r="S4790" i="3"/>
  <c r="S4806" i="3"/>
  <c r="S4822" i="3"/>
  <c r="S4838" i="3"/>
  <c r="S4854" i="3"/>
  <c r="S4870" i="3"/>
  <c r="S4886" i="3"/>
  <c r="S4902" i="3"/>
  <c r="S4918" i="3"/>
  <c r="S4934" i="3"/>
  <c r="S4950" i="3"/>
  <c r="S4966" i="3"/>
  <c r="S4982" i="3"/>
  <c r="S4998" i="3"/>
  <c r="S5017" i="3"/>
  <c r="S5033" i="3"/>
  <c r="S5049" i="3"/>
  <c r="S5065" i="3"/>
  <c r="S5081" i="3"/>
  <c r="S5097" i="3"/>
  <c r="S5113" i="3"/>
  <c r="S5129" i="3"/>
  <c r="S5145" i="3"/>
  <c r="S5161" i="3"/>
  <c r="S5177" i="3"/>
  <c r="S5193" i="3"/>
  <c r="S5209" i="3"/>
  <c r="S5225" i="3"/>
  <c r="S5241" i="3"/>
  <c r="S5257" i="3"/>
  <c r="S5273" i="3"/>
  <c r="S5289" i="3"/>
  <c r="S5305" i="3"/>
  <c r="S5321" i="3"/>
  <c r="S5337" i="3"/>
  <c r="S5353" i="3"/>
  <c r="S5369" i="3"/>
  <c r="S5385" i="3"/>
  <c r="S5401" i="3"/>
  <c r="S5417" i="3"/>
  <c r="S5433" i="3"/>
  <c r="S5449" i="3"/>
  <c r="S5465" i="3"/>
  <c r="S5481" i="3"/>
  <c r="S5497" i="3"/>
  <c r="S5513" i="3"/>
  <c r="S5529" i="3"/>
  <c r="S5545" i="3"/>
  <c r="S5561" i="3"/>
  <c r="S5577" i="3"/>
  <c r="S5593" i="3"/>
  <c r="S5609" i="3"/>
  <c r="S5625" i="3"/>
  <c r="S5641" i="3"/>
  <c r="S5657" i="3"/>
  <c r="S5673" i="3"/>
  <c r="S5689" i="3"/>
  <c r="S5705" i="3"/>
  <c r="S5721" i="3"/>
  <c r="S5737" i="3"/>
  <c r="S5753" i="3"/>
  <c r="S5769" i="3"/>
  <c r="S5785" i="3"/>
  <c r="S5801" i="3"/>
  <c r="S5817" i="3"/>
  <c r="S5833" i="3"/>
  <c r="S5849" i="3"/>
  <c r="S5865" i="3"/>
  <c r="S5881" i="3"/>
  <c r="S5897" i="3"/>
  <c r="S5913" i="3"/>
  <c r="S5929" i="3"/>
  <c r="S5945" i="3"/>
  <c r="S5961" i="3"/>
  <c r="S5977" i="3"/>
  <c r="S5993" i="3"/>
  <c r="S6009" i="3"/>
  <c r="S6025" i="3"/>
  <c r="S6041" i="3"/>
  <c r="S6057" i="3"/>
  <c r="S6073" i="3"/>
  <c r="S6089" i="3"/>
  <c r="S6105" i="3"/>
  <c r="S6121" i="3"/>
  <c r="S6137" i="3"/>
  <c r="S6153" i="3"/>
  <c r="S6169" i="3"/>
  <c r="S6185" i="3"/>
  <c r="S6201" i="3"/>
  <c r="S6217" i="3"/>
  <c r="S6233" i="3"/>
  <c r="S6249" i="3"/>
  <c r="S6265" i="3"/>
  <c r="S6281" i="3"/>
  <c r="S6297" i="3"/>
  <c r="S6313" i="3"/>
  <c r="S6329" i="3"/>
  <c r="S6345" i="3"/>
  <c r="S6361" i="3"/>
  <c r="S5022" i="3"/>
  <c r="S5038" i="3"/>
  <c r="S5054" i="3"/>
  <c r="S5070" i="3"/>
  <c r="S5086" i="3"/>
  <c r="S5102" i="3"/>
  <c r="S5118" i="3"/>
  <c r="S5134" i="3"/>
  <c r="S5150" i="3"/>
  <c r="S5166" i="3"/>
  <c r="S5182" i="3"/>
  <c r="S5198" i="3"/>
  <c r="S5214" i="3"/>
  <c r="S5230" i="3"/>
  <c r="S5246" i="3"/>
  <c r="S5262" i="3"/>
  <c r="S5278" i="3"/>
  <c r="S5294" i="3"/>
  <c r="S5310" i="3"/>
  <c r="S5326" i="3"/>
  <c r="S5342" i="3"/>
  <c r="S5358" i="3"/>
  <c r="S5374" i="3"/>
  <c r="S5390" i="3"/>
  <c r="S5406" i="3"/>
  <c r="S5422" i="3"/>
  <c r="S5438" i="3"/>
  <c r="S5454" i="3"/>
  <c r="S5470" i="3"/>
  <c r="S5486" i="3"/>
  <c r="S5502" i="3"/>
  <c r="S5518" i="3"/>
  <c r="S5534" i="3"/>
  <c r="S5550" i="3"/>
  <c r="S5566" i="3"/>
  <c r="S5582" i="3"/>
  <c r="S5598" i="3"/>
  <c r="S5614" i="3"/>
  <c r="S5630" i="3"/>
  <c r="S5646" i="3"/>
  <c r="S5662" i="3"/>
  <c r="S5678" i="3"/>
  <c r="S5694" i="3"/>
  <c r="S5710" i="3"/>
  <c r="S5726" i="3"/>
  <c r="S5742" i="3"/>
  <c r="S5758" i="3"/>
  <c r="S5774" i="3"/>
  <c r="S5790" i="3"/>
  <c r="S5806" i="3"/>
  <c r="S5822" i="3"/>
  <c r="S5838" i="3"/>
  <c r="S5854" i="3"/>
  <c r="S5870" i="3"/>
  <c r="S5886" i="3"/>
  <c r="S5902" i="3"/>
  <c r="S5918" i="3"/>
  <c r="S5934" i="3"/>
  <c r="S5950" i="3"/>
  <c r="S5966" i="3"/>
  <c r="S5982" i="3"/>
  <c r="S5998" i="3"/>
  <c r="S6014" i="3"/>
  <c r="S6030" i="3"/>
  <c r="S6046" i="3"/>
  <c r="S6062" i="3"/>
  <c r="S6078" i="3"/>
  <c r="S6094" i="3"/>
  <c r="S6110" i="3"/>
  <c r="S6126" i="3"/>
  <c r="S6142" i="3"/>
  <c r="S6158" i="3"/>
  <c r="S6174" i="3"/>
  <c r="S6190" i="3"/>
  <c r="S6206" i="3"/>
  <c r="S6222" i="3"/>
  <c r="S6238" i="3"/>
  <c r="S6254" i="3"/>
  <c r="S6270" i="3"/>
  <c r="S6286" i="3"/>
  <c r="S6302" i="3"/>
  <c r="S6318" i="3"/>
  <c r="S6334" i="3"/>
  <c r="S6350" i="3"/>
  <c r="S6366" i="3"/>
  <c r="S5013" i="3"/>
  <c r="S5031" i="3"/>
  <c r="S5047" i="3"/>
  <c r="S5063" i="3"/>
  <c r="S5079" i="3"/>
  <c r="S5095" i="3"/>
  <c r="S5111" i="3"/>
  <c r="S5127" i="3"/>
  <c r="S5143" i="3"/>
  <c r="S5159" i="3"/>
  <c r="S5175" i="3"/>
  <c r="S5191" i="3"/>
  <c r="S5207" i="3"/>
  <c r="S5223" i="3"/>
  <c r="S5239" i="3"/>
  <c r="S5255" i="3"/>
  <c r="S5271" i="3"/>
  <c r="S5287" i="3"/>
  <c r="S5303" i="3"/>
  <c r="S5319" i="3"/>
  <c r="S5335" i="3"/>
  <c r="S5351" i="3"/>
  <c r="S5367" i="3"/>
  <c r="S5383" i="3"/>
  <c r="S5399" i="3"/>
  <c r="S5415" i="3"/>
  <c r="S5431" i="3"/>
  <c r="S5447" i="3"/>
  <c r="S5463" i="3"/>
  <c r="S5479" i="3"/>
  <c r="S5495" i="3"/>
  <c r="S5511" i="3"/>
  <c r="S5527" i="3"/>
  <c r="S5543" i="3"/>
  <c r="S5559" i="3"/>
  <c r="S5575" i="3"/>
  <c r="S5591" i="3"/>
  <c r="S5607" i="3"/>
  <c r="S5623" i="3"/>
  <c r="S5639" i="3"/>
  <c r="S5655" i="3"/>
  <c r="S5671" i="3"/>
  <c r="S5687" i="3"/>
  <c r="S5703" i="3"/>
  <c r="S5719" i="3"/>
  <c r="S5735" i="3"/>
  <c r="S5751" i="3"/>
  <c r="S5767" i="3"/>
  <c r="S5783" i="3"/>
  <c r="S5799" i="3"/>
  <c r="S5815" i="3"/>
  <c r="S5831" i="3"/>
  <c r="S5847" i="3"/>
  <c r="S5863" i="3"/>
  <c r="S5879" i="3"/>
  <c r="S5895" i="3"/>
  <c r="S5911" i="3"/>
  <c r="S5927" i="3"/>
  <c r="S5943" i="3"/>
  <c r="S5959" i="3"/>
  <c r="S5975" i="3"/>
  <c r="S5991" i="3"/>
  <c r="S6007" i="3"/>
  <c r="S6023" i="3"/>
  <c r="S6039" i="3"/>
  <c r="S6055" i="3"/>
  <c r="S6071" i="3"/>
  <c r="S6087" i="3"/>
  <c r="S6103" i="3"/>
  <c r="S6119" i="3"/>
  <c r="S6135" i="3"/>
  <c r="S6151" i="3"/>
  <c r="S6167" i="3"/>
  <c r="S6183" i="3"/>
  <c r="S6199" i="3"/>
  <c r="S6215" i="3"/>
  <c r="S6231" i="3"/>
  <c r="S6247" i="3"/>
  <c r="S6263" i="3"/>
  <c r="S6279" i="3"/>
  <c r="S6295" i="3"/>
  <c r="S6311" i="3"/>
  <c r="S6327" i="3"/>
  <c r="S6343" i="3"/>
  <c r="S6359" i="3"/>
  <c r="S5006" i="3"/>
  <c r="S5028" i="3"/>
  <c r="S5044" i="3"/>
  <c r="S5060" i="3"/>
  <c r="S5076" i="3"/>
  <c r="S5092" i="3"/>
  <c r="S5108" i="3"/>
  <c r="S5124" i="3"/>
  <c r="S5140" i="3"/>
  <c r="S5156" i="3"/>
  <c r="S5172" i="3"/>
  <c r="S5188" i="3"/>
  <c r="S5204" i="3"/>
  <c r="S5220" i="3"/>
  <c r="S5236" i="3"/>
  <c r="S5252" i="3"/>
  <c r="S5268" i="3"/>
  <c r="S5284" i="3"/>
  <c r="S5300" i="3"/>
  <c r="S5316" i="3"/>
  <c r="S5332" i="3"/>
  <c r="S5348" i="3"/>
  <c r="S5364" i="3"/>
  <c r="S5380" i="3"/>
  <c r="S5396" i="3"/>
  <c r="S5412" i="3"/>
  <c r="S5428" i="3"/>
  <c r="S5444" i="3"/>
  <c r="S5460" i="3"/>
  <c r="S5476" i="3"/>
  <c r="S5492" i="3"/>
  <c r="S5508" i="3"/>
  <c r="S5524" i="3"/>
  <c r="S5540" i="3"/>
  <c r="S5556" i="3"/>
  <c r="S5572" i="3"/>
  <c r="S5588" i="3"/>
  <c r="S5604" i="3"/>
  <c r="S5620" i="3"/>
  <c r="S5636" i="3"/>
  <c r="S5652" i="3"/>
  <c r="S5668" i="3"/>
  <c r="S5684" i="3"/>
  <c r="S5700" i="3"/>
  <c r="S5716" i="3"/>
  <c r="S5732" i="3"/>
  <c r="S5748" i="3"/>
  <c r="S5764" i="3"/>
  <c r="S5780" i="3"/>
  <c r="S5796" i="3"/>
  <c r="S5812" i="3"/>
  <c r="S5828" i="3"/>
  <c r="S5844" i="3"/>
  <c r="S5860" i="3"/>
  <c r="S5876" i="3"/>
  <c r="S5892" i="3"/>
  <c r="S5908" i="3"/>
  <c r="S5924" i="3"/>
  <c r="S5940" i="3"/>
  <c r="S5956" i="3"/>
  <c r="S5972" i="3"/>
  <c r="S5988" i="3"/>
  <c r="S6004" i="3"/>
  <c r="S6020" i="3"/>
  <c r="S6036" i="3"/>
  <c r="S6052" i="3"/>
  <c r="S6068" i="3"/>
  <c r="S6084" i="3"/>
  <c r="S6100" i="3"/>
  <c r="S6116" i="3"/>
  <c r="S6132" i="3"/>
  <c r="S6148" i="3"/>
  <c r="S6164" i="3"/>
  <c r="S6180" i="3"/>
  <c r="S6196" i="3"/>
  <c r="S6212" i="3"/>
  <c r="S6228" i="3"/>
  <c r="S6244" i="3"/>
  <c r="S6260" i="3"/>
  <c r="S6276" i="3"/>
  <c r="S6292" i="3"/>
  <c r="S6308" i="3"/>
  <c r="S6324" i="3"/>
  <c r="S6340" i="3"/>
  <c r="S6356" i="3"/>
  <c r="S6372" i="3"/>
  <c r="S6384" i="3"/>
  <c r="S6400" i="3"/>
  <c r="S6416" i="3"/>
  <c r="S6432" i="3"/>
  <c r="S6448" i="3"/>
  <c r="S6464" i="3"/>
  <c r="S6480" i="3"/>
  <c r="S6496" i="3"/>
  <c r="S6512" i="3"/>
  <c r="S6528" i="3"/>
  <c r="S6544" i="3"/>
  <c r="S6560" i="3"/>
  <c r="S6576" i="3"/>
  <c r="S6592" i="3"/>
  <c r="S6608" i="3"/>
  <c r="S6624" i="3"/>
  <c r="S6640" i="3"/>
  <c r="S6656" i="3"/>
  <c r="S6672" i="3"/>
  <c r="S6688" i="3"/>
  <c r="S6704" i="3"/>
  <c r="S6720" i="3"/>
  <c r="S6736" i="3"/>
  <c r="S6752" i="3"/>
  <c r="S6768" i="3"/>
  <c r="S6784" i="3"/>
  <c r="S6800" i="3"/>
  <c r="S6816" i="3"/>
  <c r="S6832" i="3"/>
  <c r="S6848" i="3"/>
  <c r="S6864" i="3"/>
  <c r="S6880" i="3"/>
  <c r="S6896" i="3"/>
  <c r="S6912" i="3"/>
  <c r="S6928" i="3"/>
  <c r="S6944" i="3"/>
  <c r="S6960" i="3"/>
  <c r="S6976" i="3"/>
  <c r="S6992" i="3"/>
  <c r="S7008" i="3"/>
  <c r="S7024" i="3"/>
  <c r="S7040" i="3"/>
  <c r="S7056" i="3"/>
  <c r="S7072" i="3"/>
  <c r="S7088" i="3"/>
  <c r="S7104" i="3"/>
  <c r="S7120" i="3"/>
  <c r="S7136" i="3"/>
  <c r="S7152" i="3"/>
  <c r="S7168" i="3"/>
  <c r="S7184" i="3"/>
  <c r="S7200" i="3"/>
  <c r="S7216" i="3"/>
  <c r="S7232" i="3"/>
  <c r="S7248" i="3"/>
  <c r="S7264" i="3"/>
  <c r="S7280" i="3"/>
  <c r="S7296" i="3"/>
  <c r="S7312" i="3"/>
  <c r="S7328" i="3"/>
  <c r="S7344" i="3"/>
  <c r="S7360" i="3"/>
  <c r="S7376" i="3"/>
  <c r="S7392" i="3"/>
  <c r="S7408" i="3"/>
  <c r="S7424" i="3"/>
  <c r="S7440" i="3"/>
  <c r="S7456" i="3"/>
  <c r="S7472" i="3"/>
  <c r="S7488" i="3"/>
  <c r="S7504" i="3"/>
  <c r="S7520" i="3"/>
  <c r="S7536" i="3"/>
  <c r="S7552" i="3"/>
  <c r="S7568" i="3"/>
  <c r="S7584" i="3"/>
  <c r="S7600" i="3"/>
  <c r="S7616" i="3"/>
  <c r="S7632" i="3"/>
  <c r="S7648" i="3"/>
  <c r="S7664" i="3"/>
  <c r="S7680" i="3"/>
  <c r="S7696" i="3"/>
  <c r="S7712" i="3"/>
  <c r="S7728" i="3"/>
  <c r="S6381" i="3"/>
  <c r="S6397" i="3"/>
  <c r="S6413" i="3"/>
  <c r="S6429" i="3"/>
  <c r="S6445" i="3"/>
  <c r="S6461" i="3"/>
  <c r="S6477" i="3"/>
  <c r="S6493" i="3"/>
  <c r="S6509" i="3"/>
  <c r="S6525" i="3"/>
  <c r="S6541" i="3"/>
  <c r="S6557" i="3"/>
  <c r="S6573" i="3"/>
  <c r="S6589" i="3"/>
  <c r="S6605" i="3"/>
  <c r="S6621" i="3"/>
  <c r="S6637" i="3"/>
  <c r="S6653" i="3"/>
  <c r="S6669" i="3"/>
  <c r="S6685" i="3"/>
  <c r="S6701" i="3"/>
  <c r="S6717" i="3"/>
  <c r="S6733" i="3"/>
  <c r="S6749" i="3"/>
  <c r="S6765" i="3"/>
  <c r="S6781" i="3"/>
  <c r="S6797" i="3"/>
  <c r="S4587" i="3"/>
  <c r="S4639" i="3"/>
  <c r="S4671" i="3"/>
  <c r="S4703" i="3"/>
  <c r="S4731" i="3"/>
  <c r="S4751" i="3"/>
  <c r="S4775" i="3"/>
  <c r="S4795" i="3"/>
  <c r="S4815" i="3"/>
  <c r="S4839" i="3"/>
  <c r="S4859" i="3"/>
  <c r="S4879" i="3"/>
  <c r="S4903" i="3"/>
  <c r="S4923" i="3"/>
  <c r="S4943" i="3"/>
  <c r="S4967" i="3"/>
  <c r="S4987" i="3"/>
  <c r="S5007" i="3"/>
  <c r="S3668" i="3"/>
  <c r="S3688" i="3"/>
  <c r="S3708" i="3"/>
  <c r="S3732" i="3"/>
  <c r="S3752" i="3"/>
  <c r="S3772" i="3"/>
  <c r="S3796" i="3"/>
  <c r="S3816" i="3"/>
  <c r="S3836" i="3"/>
  <c r="S3860" i="3"/>
  <c r="S3880" i="3"/>
  <c r="S3896" i="3"/>
  <c r="S3912" i="3"/>
  <c r="S3928" i="3"/>
  <c r="S3944" i="3"/>
  <c r="S3960" i="3"/>
  <c r="S3976" i="3"/>
  <c r="S3992" i="3"/>
  <c r="S4008" i="3"/>
  <c r="S4024" i="3"/>
  <c r="S4040" i="3"/>
  <c r="S4056" i="3"/>
  <c r="S4072" i="3"/>
  <c r="S4088" i="3"/>
  <c r="S4104" i="3"/>
  <c r="S4120" i="3"/>
  <c r="S4136" i="3"/>
  <c r="S4152" i="3"/>
  <c r="S4168" i="3"/>
  <c r="S4184" i="3"/>
  <c r="S4200" i="3"/>
  <c r="S4216" i="3"/>
  <c r="S4232" i="3"/>
  <c r="S4248" i="3"/>
  <c r="S4264" i="3"/>
  <c r="S4280" i="3"/>
  <c r="S4296" i="3"/>
  <c r="S4312" i="3"/>
  <c r="S4328" i="3"/>
  <c r="S4344" i="3"/>
  <c r="S4360" i="3"/>
  <c r="S4376" i="3"/>
  <c r="S4392" i="3"/>
  <c r="S4408" i="3"/>
  <c r="S4424" i="3"/>
  <c r="S4440" i="3"/>
  <c r="S4456" i="3"/>
  <c r="S4472" i="3"/>
  <c r="S4488" i="3"/>
  <c r="S4504" i="3"/>
  <c r="S4520" i="3"/>
  <c r="S4536" i="3"/>
  <c r="S4552" i="3"/>
  <c r="S4568" i="3"/>
  <c r="S4584" i="3"/>
  <c r="S4600" i="3"/>
  <c r="S4616" i="3"/>
  <c r="S4632" i="3"/>
  <c r="S4648" i="3"/>
  <c r="S4664" i="3"/>
  <c r="S4680" i="3"/>
  <c r="S4696" i="3"/>
  <c r="S4712" i="3"/>
  <c r="S4728" i="3"/>
  <c r="S4744" i="3"/>
  <c r="S4760" i="3"/>
  <c r="S4776" i="3"/>
  <c r="S4792" i="3"/>
  <c r="S4808" i="3"/>
  <c r="S4824" i="3"/>
  <c r="S4840" i="3"/>
  <c r="S4856" i="3"/>
  <c r="S4872" i="3"/>
  <c r="S4888" i="3"/>
  <c r="S4904" i="3"/>
  <c r="S4920" i="3"/>
  <c r="S4936" i="3"/>
  <c r="S4952" i="3"/>
  <c r="S4968" i="3"/>
  <c r="S4984" i="3"/>
  <c r="S5000" i="3"/>
  <c r="S5016" i="3"/>
  <c r="S3669" i="3"/>
  <c r="S3685" i="3"/>
  <c r="S3701" i="3"/>
  <c r="S3717" i="3"/>
  <c r="S3733" i="3"/>
  <c r="S3749" i="3"/>
  <c r="S3765" i="3"/>
  <c r="S3781" i="3"/>
  <c r="S3797" i="3"/>
  <c r="S3813" i="3"/>
  <c r="S3829" i="3"/>
  <c r="S3845" i="3"/>
  <c r="S3861" i="3"/>
  <c r="S3877" i="3"/>
  <c r="S3893" i="3"/>
  <c r="S3909" i="3"/>
  <c r="S3925" i="3"/>
  <c r="S3941" i="3"/>
  <c r="S3957" i="3"/>
  <c r="S3973" i="3"/>
  <c r="S3989" i="3"/>
  <c r="S4005" i="3"/>
  <c r="S4021" i="3"/>
  <c r="S4037" i="3"/>
  <c r="S4053" i="3"/>
  <c r="S4069" i="3"/>
  <c r="S4085" i="3"/>
  <c r="S4101" i="3"/>
  <c r="S4117" i="3"/>
  <c r="S4133" i="3"/>
  <c r="S4149" i="3"/>
  <c r="S4165" i="3"/>
  <c r="S4181" i="3"/>
  <c r="S4197" i="3"/>
  <c r="S4213" i="3"/>
  <c r="S4229" i="3"/>
  <c r="S4245" i="3"/>
  <c r="S4261" i="3"/>
  <c r="S4277" i="3"/>
  <c r="S4293" i="3"/>
  <c r="S4309" i="3"/>
  <c r="S4325" i="3"/>
  <c r="S4341" i="3"/>
  <c r="S4357" i="3"/>
  <c r="S4373" i="3"/>
  <c r="S4389" i="3"/>
  <c r="S4405" i="3"/>
  <c r="S4421" i="3"/>
  <c r="S4437" i="3"/>
  <c r="S4453" i="3"/>
  <c r="S4469" i="3"/>
  <c r="S4485" i="3"/>
  <c r="S4501" i="3"/>
  <c r="S4517" i="3"/>
  <c r="S4533" i="3"/>
  <c r="S4549" i="3"/>
  <c r="S4565" i="3"/>
  <c r="S4581" i="3"/>
  <c r="S4597" i="3"/>
  <c r="S4613" i="3"/>
  <c r="S4629" i="3"/>
  <c r="S4645" i="3"/>
  <c r="S4661" i="3"/>
  <c r="S4677" i="3"/>
  <c r="S4693" i="3"/>
  <c r="S4709" i="3"/>
  <c r="S4725" i="3"/>
  <c r="S4741" i="3"/>
  <c r="S4757" i="3"/>
  <c r="S4773" i="3"/>
  <c r="S4789" i="3"/>
  <c r="S4805" i="3"/>
  <c r="S4821" i="3"/>
  <c r="S4837" i="3"/>
  <c r="S4853" i="3"/>
  <c r="S4869" i="3"/>
  <c r="S4885" i="3"/>
  <c r="S4901" i="3"/>
  <c r="S4917" i="3"/>
  <c r="S4933" i="3"/>
  <c r="S4949" i="3"/>
  <c r="S4965" i="3"/>
  <c r="S4981" i="3"/>
  <c r="S3658" i="3"/>
  <c r="S3674" i="3"/>
  <c r="S3690" i="3"/>
  <c r="S3706" i="3"/>
  <c r="S3722" i="3"/>
  <c r="S3738" i="3"/>
  <c r="S3754" i="3"/>
  <c r="S3770" i="3"/>
  <c r="S3786" i="3"/>
  <c r="S3802" i="3"/>
  <c r="S3818" i="3"/>
  <c r="S3834" i="3"/>
  <c r="S3850" i="3"/>
  <c r="S3866" i="3"/>
  <c r="S3882" i="3"/>
  <c r="S3898" i="3"/>
  <c r="S3914" i="3"/>
  <c r="S3930" i="3"/>
  <c r="S3946" i="3"/>
  <c r="S3962" i="3"/>
  <c r="S3978" i="3"/>
  <c r="S3994" i="3"/>
  <c r="S4010" i="3"/>
  <c r="S4026" i="3"/>
  <c r="S4042" i="3"/>
  <c r="S4058" i="3"/>
  <c r="S4074" i="3"/>
  <c r="S4090" i="3"/>
  <c r="S4106" i="3"/>
  <c r="S4122" i="3"/>
  <c r="S4138" i="3"/>
  <c r="S4154" i="3"/>
  <c r="S4170" i="3"/>
  <c r="S4186" i="3"/>
  <c r="S4202" i="3"/>
  <c r="S4218" i="3"/>
  <c r="S4234" i="3"/>
  <c r="S4250" i="3"/>
  <c r="S4266" i="3"/>
  <c r="S4282" i="3"/>
  <c r="S4298" i="3"/>
  <c r="S4314" i="3"/>
  <c r="S4330" i="3"/>
  <c r="S4346" i="3"/>
  <c r="S4362" i="3"/>
  <c r="S4378" i="3"/>
  <c r="S4394" i="3"/>
  <c r="S4410" i="3"/>
  <c r="S4426" i="3"/>
  <c r="S4442" i="3"/>
  <c r="S4458" i="3"/>
  <c r="S4474" i="3"/>
  <c r="S4490" i="3"/>
  <c r="S4506" i="3"/>
  <c r="S4522" i="3"/>
  <c r="S4538" i="3"/>
  <c r="S4554" i="3"/>
  <c r="S4570" i="3"/>
  <c r="S4586" i="3"/>
  <c r="S4602" i="3"/>
  <c r="S4618" i="3"/>
  <c r="S4634" i="3"/>
  <c r="S4650" i="3"/>
  <c r="S4666" i="3"/>
  <c r="S4682" i="3"/>
  <c r="S4698" i="3"/>
  <c r="S4714" i="3"/>
  <c r="S4730" i="3"/>
  <c r="S4746" i="3"/>
  <c r="S4762" i="3"/>
  <c r="S4778" i="3"/>
  <c r="S4794" i="3"/>
  <c r="S4810" i="3"/>
  <c r="S4826" i="3"/>
  <c r="S4842" i="3"/>
  <c r="S4858" i="3"/>
  <c r="S4874" i="3"/>
  <c r="S4890" i="3"/>
  <c r="S4906" i="3"/>
  <c r="S4922" i="3"/>
  <c r="S4938" i="3"/>
  <c r="S4954" i="3"/>
  <c r="S4970" i="3"/>
  <c r="S4986" i="3"/>
  <c r="S5002" i="3"/>
  <c r="S5021" i="3"/>
  <c r="S5037" i="3"/>
  <c r="S5053" i="3"/>
  <c r="S5069" i="3"/>
  <c r="S5085" i="3"/>
  <c r="S5101" i="3"/>
  <c r="S5117" i="3"/>
  <c r="S5133" i="3"/>
  <c r="S5149" i="3"/>
  <c r="S5165" i="3"/>
  <c r="S5181" i="3"/>
  <c r="S5197" i="3"/>
  <c r="S5213" i="3"/>
  <c r="S5229" i="3"/>
  <c r="S5245" i="3"/>
  <c r="S5261" i="3"/>
  <c r="S5277" i="3"/>
  <c r="S5293" i="3"/>
  <c r="S5309" i="3"/>
  <c r="S5325" i="3"/>
  <c r="S5341" i="3"/>
  <c r="S5357" i="3"/>
  <c r="S5373" i="3"/>
  <c r="S5389" i="3"/>
  <c r="S5405" i="3"/>
  <c r="S5421" i="3"/>
  <c r="S5437" i="3"/>
  <c r="S5453" i="3"/>
  <c r="S5469" i="3"/>
  <c r="S5485" i="3"/>
  <c r="S5501" i="3"/>
  <c r="S5517" i="3"/>
  <c r="S5533" i="3"/>
  <c r="S5549" i="3"/>
  <c r="S5565" i="3"/>
  <c r="S5581" i="3"/>
  <c r="S5597" i="3"/>
  <c r="S5613" i="3"/>
  <c r="S5629" i="3"/>
  <c r="S5645" i="3"/>
  <c r="S5661" i="3"/>
  <c r="S5677" i="3"/>
  <c r="S5693" i="3"/>
  <c r="S5709" i="3"/>
  <c r="S5725" i="3"/>
  <c r="S5741" i="3"/>
  <c r="S5757" i="3"/>
  <c r="S5773" i="3"/>
  <c r="S5789" i="3"/>
  <c r="S5805" i="3"/>
  <c r="S5821" i="3"/>
  <c r="S5837" i="3"/>
  <c r="S5853" i="3"/>
  <c r="S5869" i="3"/>
  <c r="S5885" i="3"/>
  <c r="S5901" i="3"/>
  <c r="S5917" i="3"/>
  <c r="S5933" i="3"/>
  <c r="S5949" i="3"/>
  <c r="S5965" i="3"/>
  <c r="S5981" i="3"/>
  <c r="S5997" i="3"/>
  <c r="S6013" i="3"/>
  <c r="S6029" i="3"/>
  <c r="S6045" i="3"/>
  <c r="S6061" i="3"/>
  <c r="S6077" i="3"/>
  <c r="S6093" i="3"/>
  <c r="S6109" i="3"/>
  <c r="S6125" i="3"/>
  <c r="S6141" i="3"/>
  <c r="S6157" i="3"/>
  <c r="S6173" i="3"/>
  <c r="S6189" i="3"/>
  <c r="S6205" i="3"/>
  <c r="S6221" i="3"/>
  <c r="S6237" i="3"/>
  <c r="S6253" i="3"/>
  <c r="S6269" i="3"/>
  <c r="S6285" i="3"/>
  <c r="S6301" i="3"/>
  <c r="S6317" i="3"/>
  <c r="S6333" i="3"/>
  <c r="S6349" i="3"/>
  <c r="S5001" i="3"/>
  <c r="S5026" i="3"/>
  <c r="S5042" i="3"/>
  <c r="S5058" i="3"/>
  <c r="S5074" i="3"/>
  <c r="S5090" i="3"/>
  <c r="S5106" i="3"/>
  <c r="S5122" i="3"/>
  <c r="S5138" i="3"/>
  <c r="S5154" i="3"/>
  <c r="S5170" i="3"/>
  <c r="S5186" i="3"/>
  <c r="S5202" i="3"/>
  <c r="S5218" i="3"/>
  <c r="S5234" i="3"/>
  <c r="S5250" i="3"/>
  <c r="S5266" i="3"/>
  <c r="S5282" i="3"/>
  <c r="S5298" i="3"/>
  <c r="S5314" i="3"/>
  <c r="S5330" i="3"/>
  <c r="S5346" i="3"/>
  <c r="S5362" i="3"/>
  <c r="S5378" i="3"/>
  <c r="S5394" i="3"/>
  <c r="S5410" i="3"/>
  <c r="S5426" i="3"/>
  <c r="S5442" i="3"/>
  <c r="S5458" i="3"/>
  <c r="S5474" i="3"/>
  <c r="S5490" i="3"/>
  <c r="S5506" i="3"/>
  <c r="S5522" i="3"/>
  <c r="S5538" i="3"/>
  <c r="S5554" i="3"/>
  <c r="S5570" i="3"/>
  <c r="S5586" i="3"/>
  <c r="S5602" i="3"/>
  <c r="S5618" i="3"/>
  <c r="S5634" i="3"/>
  <c r="S5650" i="3"/>
  <c r="S5666" i="3"/>
  <c r="S5682" i="3"/>
  <c r="S5698" i="3"/>
  <c r="S5714" i="3"/>
  <c r="S5730" i="3"/>
  <c r="S5746" i="3"/>
  <c r="S5762" i="3"/>
  <c r="S5778" i="3"/>
  <c r="S5794" i="3"/>
  <c r="S5810" i="3"/>
  <c r="S5826" i="3"/>
  <c r="S5842" i="3"/>
  <c r="S5858" i="3"/>
  <c r="S5874" i="3"/>
  <c r="S5890" i="3"/>
  <c r="S5906" i="3"/>
  <c r="S5922" i="3"/>
  <c r="S5938" i="3"/>
  <c r="S5954" i="3"/>
  <c r="S5970" i="3"/>
  <c r="S5986" i="3"/>
  <c r="S6002" i="3"/>
  <c r="S6018" i="3"/>
  <c r="S6034" i="3"/>
  <c r="S6050" i="3"/>
  <c r="S6066" i="3"/>
  <c r="S6082" i="3"/>
  <c r="S6098" i="3"/>
  <c r="S6114" i="3"/>
  <c r="S6130" i="3"/>
  <c r="S6146" i="3"/>
  <c r="S6162" i="3"/>
  <c r="S6178" i="3"/>
  <c r="S6194" i="3"/>
  <c r="S6210" i="3"/>
  <c r="S6226" i="3"/>
  <c r="S6242" i="3"/>
  <c r="S6258" i="3"/>
  <c r="S6274" i="3"/>
  <c r="S6290" i="3"/>
  <c r="S6306" i="3"/>
  <c r="S6322" i="3"/>
  <c r="S6338" i="3"/>
  <c r="S6354" i="3"/>
  <c r="S6370" i="3"/>
  <c r="S5019" i="3"/>
  <c r="S5035" i="3"/>
  <c r="S5051" i="3"/>
  <c r="S5067" i="3"/>
  <c r="S5083" i="3"/>
  <c r="S5099" i="3"/>
  <c r="S5115" i="3"/>
  <c r="S5131" i="3"/>
  <c r="S5147" i="3"/>
  <c r="S5163" i="3"/>
  <c r="S5179" i="3"/>
  <c r="S5195" i="3"/>
  <c r="S5211" i="3"/>
  <c r="S5227" i="3"/>
  <c r="S5243" i="3"/>
  <c r="S5259" i="3"/>
  <c r="S5275" i="3"/>
  <c r="S5291" i="3"/>
  <c r="S5307" i="3"/>
  <c r="S5323" i="3"/>
  <c r="S5339" i="3"/>
  <c r="S5355" i="3"/>
  <c r="S5371" i="3"/>
  <c r="S5387" i="3"/>
  <c r="S5403" i="3"/>
  <c r="S5419" i="3"/>
  <c r="S5435" i="3"/>
  <c r="S5451" i="3"/>
  <c r="S5467" i="3"/>
  <c r="S5483" i="3"/>
  <c r="S5499" i="3"/>
  <c r="S5515" i="3"/>
  <c r="S5531" i="3"/>
  <c r="S5547" i="3"/>
  <c r="S5563" i="3"/>
  <c r="S5579" i="3"/>
  <c r="S5595" i="3"/>
  <c r="S5611" i="3"/>
  <c r="S5627" i="3"/>
  <c r="S5643" i="3"/>
  <c r="S5659" i="3"/>
  <c r="S5675" i="3"/>
  <c r="S5691" i="3"/>
  <c r="S5707" i="3"/>
  <c r="S5723" i="3"/>
  <c r="S5739" i="3"/>
  <c r="S5755" i="3"/>
  <c r="S5771" i="3"/>
  <c r="S5787" i="3"/>
  <c r="S5803" i="3"/>
  <c r="S5819" i="3"/>
  <c r="S5835" i="3"/>
  <c r="S5851" i="3"/>
  <c r="S5867" i="3"/>
  <c r="S5883" i="3"/>
  <c r="S5899" i="3"/>
  <c r="S5915" i="3"/>
  <c r="S5931" i="3"/>
  <c r="S5947" i="3"/>
  <c r="S5963" i="3"/>
  <c r="S5979" i="3"/>
  <c r="S5995" i="3"/>
  <c r="S6011" i="3"/>
  <c r="S6027" i="3"/>
  <c r="S6043" i="3"/>
  <c r="S6059" i="3"/>
  <c r="S6075" i="3"/>
  <c r="S6091" i="3"/>
  <c r="S6107" i="3"/>
  <c r="S6123" i="3"/>
  <c r="S6139" i="3"/>
  <c r="S6155" i="3"/>
  <c r="S6171" i="3"/>
  <c r="S6187" i="3"/>
  <c r="S6203" i="3"/>
  <c r="S6219" i="3"/>
  <c r="S6235" i="3"/>
  <c r="S6251" i="3"/>
  <c r="S6267" i="3"/>
  <c r="S6283" i="3"/>
  <c r="S6299" i="3"/>
  <c r="S6315" i="3"/>
  <c r="S6331" i="3"/>
  <c r="S6347" i="3"/>
  <c r="S6363" i="3"/>
  <c r="S5014" i="3"/>
  <c r="S5032" i="3"/>
  <c r="S5048" i="3"/>
  <c r="S5064" i="3"/>
  <c r="S5080" i="3"/>
  <c r="S5096" i="3"/>
  <c r="S5112" i="3"/>
  <c r="S5128" i="3"/>
  <c r="S5144" i="3"/>
  <c r="S5160" i="3"/>
  <c r="S5176" i="3"/>
  <c r="S5192" i="3"/>
  <c r="S5208" i="3"/>
  <c r="S5224" i="3"/>
  <c r="S5240" i="3"/>
  <c r="S5256" i="3"/>
  <c r="S5272" i="3"/>
  <c r="S5288" i="3"/>
  <c r="S5304" i="3"/>
  <c r="S5320" i="3"/>
  <c r="S5336" i="3"/>
  <c r="S5352" i="3"/>
  <c r="S5368" i="3"/>
  <c r="S5384" i="3"/>
  <c r="S5400" i="3"/>
  <c r="S5416" i="3"/>
  <c r="S5432" i="3"/>
  <c r="S5448" i="3"/>
  <c r="S5464" i="3"/>
  <c r="S5480" i="3"/>
  <c r="S5496" i="3"/>
  <c r="S5512" i="3"/>
  <c r="S5528" i="3"/>
  <c r="S5544" i="3"/>
  <c r="S5560" i="3"/>
  <c r="S5576" i="3"/>
  <c r="S5592" i="3"/>
  <c r="S5608" i="3"/>
  <c r="S5624" i="3"/>
  <c r="S5640" i="3"/>
  <c r="S5656" i="3"/>
  <c r="S5672" i="3"/>
  <c r="S5688" i="3"/>
  <c r="S5704" i="3"/>
  <c r="S5720" i="3"/>
  <c r="S5736" i="3"/>
  <c r="S5752" i="3"/>
  <c r="S5768" i="3"/>
  <c r="S5784" i="3"/>
  <c r="S5800" i="3"/>
  <c r="S5816" i="3"/>
  <c r="S5832" i="3"/>
  <c r="S5848" i="3"/>
  <c r="S5864" i="3"/>
  <c r="S5880" i="3"/>
  <c r="S5896" i="3"/>
  <c r="S5912" i="3"/>
  <c r="S5928" i="3"/>
  <c r="S5944" i="3"/>
  <c r="S5960" i="3"/>
  <c r="S5976" i="3"/>
  <c r="S5992" i="3"/>
  <c r="S6008" i="3"/>
  <c r="S6024" i="3"/>
  <c r="S6040" i="3"/>
  <c r="S6056" i="3"/>
  <c r="S6072" i="3"/>
  <c r="S6088" i="3"/>
  <c r="S6104" i="3"/>
  <c r="S6120" i="3"/>
  <c r="S6136" i="3"/>
  <c r="S6152" i="3"/>
  <c r="S6168" i="3"/>
  <c r="S6184" i="3"/>
  <c r="S6200" i="3"/>
  <c r="S6216" i="3"/>
  <c r="S6232" i="3"/>
  <c r="S6248" i="3"/>
  <c r="S6264" i="3"/>
  <c r="S6280" i="3"/>
  <c r="S6296" i="3"/>
  <c r="S6312" i="3"/>
  <c r="S6328" i="3"/>
  <c r="S6344" i="3"/>
  <c r="S6360" i="3"/>
  <c r="S6365" i="3"/>
  <c r="S6388" i="3"/>
  <c r="S6404" i="3"/>
  <c r="S6420" i="3"/>
  <c r="S6436" i="3"/>
  <c r="S6452" i="3"/>
  <c r="S6468" i="3"/>
  <c r="S6484" i="3"/>
  <c r="S6500" i="3"/>
  <c r="S6516" i="3"/>
  <c r="S6532" i="3"/>
  <c r="S6548" i="3"/>
  <c r="S6564" i="3"/>
  <c r="S6580" i="3"/>
  <c r="S6596" i="3"/>
  <c r="S6612" i="3"/>
  <c r="S6628" i="3"/>
  <c r="S6644" i="3"/>
  <c r="S6660" i="3"/>
  <c r="S6676" i="3"/>
  <c r="S6692" i="3"/>
  <c r="S6708" i="3"/>
  <c r="S6724" i="3"/>
  <c r="S6740" i="3"/>
  <c r="S6756" i="3"/>
  <c r="S6772" i="3"/>
  <c r="S6788" i="3"/>
  <c r="S6804" i="3"/>
  <c r="S6820" i="3"/>
  <c r="S6836" i="3"/>
  <c r="S6852" i="3"/>
  <c r="S6868" i="3"/>
  <c r="S6884" i="3"/>
  <c r="S6900" i="3"/>
  <c r="S6916" i="3"/>
  <c r="S6932" i="3"/>
  <c r="S6948" i="3"/>
  <c r="S6964" i="3"/>
  <c r="S6980" i="3"/>
  <c r="S6996" i="3"/>
  <c r="S7012" i="3"/>
  <c r="S7028" i="3"/>
  <c r="S7044" i="3"/>
  <c r="S7060" i="3"/>
  <c r="S7076" i="3"/>
  <c r="S7092" i="3"/>
  <c r="S7108" i="3"/>
  <c r="S7124" i="3"/>
  <c r="S7140" i="3"/>
  <c r="S7156" i="3"/>
  <c r="S7172" i="3"/>
  <c r="S7188" i="3"/>
  <c r="S7204" i="3"/>
  <c r="S7220" i="3"/>
  <c r="S7236" i="3"/>
  <c r="S7252" i="3"/>
  <c r="S7268" i="3"/>
  <c r="S7284" i="3"/>
  <c r="S7300" i="3"/>
  <c r="S7316" i="3"/>
  <c r="S7332" i="3"/>
  <c r="S7348" i="3"/>
  <c r="S7364" i="3"/>
  <c r="S7380" i="3"/>
  <c r="S7396" i="3"/>
  <c r="S7412" i="3"/>
  <c r="S7428" i="3"/>
  <c r="S7444" i="3"/>
  <c r="S7460" i="3"/>
  <c r="S7476" i="3"/>
  <c r="S7492" i="3"/>
  <c r="S7508" i="3"/>
  <c r="S7524" i="3"/>
  <c r="S7540" i="3"/>
  <c r="S7747" i="3"/>
  <c r="S7763" i="3"/>
  <c r="S7779" i="3"/>
  <c r="S7795" i="3"/>
  <c r="S7811" i="3"/>
  <c r="S7827" i="3"/>
  <c r="S7843" i="3"/>
  <c r="S7859" i="3"/>
  <c r="S7875" i="3"/>
  <c r="S7891" i="3"/>
  <c r="S7907" i="3"/>
  <c r="S7923" i="3"/>
  <c r="S7939" i="3"/>
  <c r="S7955" i="3"/>
  <c r="S7971" i="3"/>
  <c r="S7987" i="3"/>
  <c r="S8003" i="3"/>
  <c r="S8019" i="3"/>
  <c r="S8035" i="3"/>
  <c r="S8051" i="3"/>
  <c r="S8067" i="3"/>
  <c r="S8083" i="3"/>
  <c r="S8099" i="3"/>
  <c r="S8115" i="3"/>
  <c r="S8131" i="3"/>
  <c r="S8147" i="3"/>
  <c r="S8163" i="3"/>
  <c r="S8179" i="3"/>
  <c r="S8195" i="3"/>
  <c r="S8211" i="3"/>
  <c r="S8227" i="3"/>
  <c r="S8243" i="3"/>
  <c r="S8259" i="3"/>
  <c r="S8275" i="3"/>
  <c r="S8291" i="3"/>
  <c r="S8307" i="3"/>
  <c r="S8323" i="3"/>
  <c r="S8339" i="3"/>
  <c r="S8355" i="3"/>
  <c r="S8371" i="3"/>
  <c r="S8387" i="3"/>
  <c r="S8403" i="3"/>
  <c r="S8419" i="3"/>
  <c r="S8435" i="3"/>
  <c r="S8451" i="3"/>
  <c r="S8467" i="3"/>
  <c r="S8483" i="3"/>
  <c r="S8499" i="3"/>
  <c r="S8515" i="3"/>
  <c r="S8531" i="3"/>
  <c r="S8547" i="3"/>
  <c r="S8563" i="3"/>
  <c r="S8579" i="3"/>
  <c r="S8595" i="3"/>
  <c r="S8611" i="3"/>
  <c r="S8627" i="3"/>
  <c r="S8643" i="3"/>
  <c r="S8659" i="3"/>
  <c r="S8675" i="3"/>
  <c r="S8691" i="3"/>
  <c r="S8707" i="3"/>
  <c r="S8723" i="3"/>
  <c r="S8739" i="3"/>
  <c r="S8755" i="3"/>
  <c r="S8771" i="3"/>
  <c r="S8787" i="3"/>
  <c r="S8803" i="3"/>
  <c r="S8819" i="3"/>
  <c r="S8835" i="3"/>
  <c r="S8851" i="3"/>
  <c r="S8867" i="3"/>
  <c r="S8883" i="3"/>
  <c r="S8899" i="3"/>
  <c r="S8915" i="3"/>
  <c r="S8931" i="3"/>
  <c r="S8947" i="3"/>
  <c r="S8963" i="3"/>
  <c r="S8979" i="3"/>
  <c r="S8995" i="3"/>
  <c r="S9011" i="3"/>
  <c r="S9027" i="3"/>
  <c r="S9043" i="3"/>
  <c r="S9059" i="3"/>
  <c r="S9075" i="3"/>
  <c r="S9091" i="3"/>
  <c r="S9107" i="3"/>
  <c r="S9123" i="3"/>
  <c r="S9139" i="3"/>
  <c r="S9155" i="3"/>
  <c r="S9171" i="3"/>
  <c r="S9187" i="3"/>
  <c r="S9203" i="3"/>
  <c r="S9219" i="3"/>
  <c r="S9235" i="3"/>
  <c r="S9251" i="3"/>
  <c r="S9267" i="3"/>
  <c r="S9283" i="3"/>
  <c r="S9299" i="3"/>
  <c r="S9315" i="3"/>
  <c r="S9331" i="3"/>
  <c r="S9347" i="3"/>
  <c r="S9363" i="3"/>
  <c r="S9379" i="3"/>
  <c r="S9395" i="3"/>
  <c r="S9411" i="3"/>
  <c r="S9427" i="3"/>
  <c r="S9443" i="3"/>
  <c r="S9459" i="3"/>
  <c r="S9475" i="3"/>
  <c r="S9491" i="3"/>
  <c r="S9507" i="3"/>
  <c r="S9523" i="3"/>
  <c r="S9539" i="3"/>
  <c r="S9555" i="3"/>
  <c r="S9571" i="3"/>
  <c r="S9587" i="3"/>
  <c r="S9603" i="3"/>
  <c r="S9619" i="3"/>
  <c r="S9635" i="3"/>
  <c r="S9651" i="3"/>
  <c r="S9667" i="3"/>
  <c r="S9683" i="3"/>
  <c r="S9699" i="3"/>
  <c r="S9715" i="3"/>
  <c r="S9731" i="3"/>
  <c r="S9747" i="3"/>
  <c r="S9763" i="3"/>
  <c r="S9779" i="3"/>
  <c r="S9795" i="3"/>
  <c r="S9811" i="3"/>
  <c r="S9827" i="3"/>
  <c r="S9843" i="3"/>
  <c r="S9859" i="3"/>
  <c r="S9875" i="3"/>
  <c r="S9891" i="3"/>
  <c r="S9907" i="3"/>
  <c r="S9923" i="3"/>
  <c r="S9939" i="3"/>
  <c r="S9955" i="3"/>
  <c r="S9971" i="3"/>
  <c r="S9987" i="3"/>
  <c r="S10003" i="3"/>
  <c r="S10019" i="3"/>
  <c r="S10035" i="3"/>
  <c r="S10051" i="3"/>
  <c r="S10067" i="3"/>
  <c r="S10083" i="3"/>
  <c r="S10099" i="3"/>
  <c r="S10115" i="3"/>
  <c r="S10131" i="3"/>
  <c r="S10147" i="3"/>
  <c r="S10163" i="3"/>
  <c r="S10179" i="3"/>
  <c r="S10195" i="3"/>
  <c r="S10211" i="3"/>
  <c r="S10227" i="3"/>
  <c r="S10243" i="3"/>
  <c r="S10259" i="3"/>
  <c r="S10275" i="3"/>
  <c r="S10291" i="3"/>
  <c r="S10307" i="3"/>
  <c r="S10323" i="3"/>
  <c r="S10339" i="3"/>
  <c r="S10355" i="3"/>
  <c r="S10371" i="3"/>
  <c r="S10387" i="3"/>
  <c r="S7743" i="3"/>
  <c r="S7727" i="3"/>
  <c r="S7711" i="3"/>
  <c r="S7695" i="3"/>
  <c r="S7679" i="3"/>
  <c r="S7663" i="3"/>
  <c r="S7647" i="3"/>
  <c r="S7631" i="3"/>
  <c r="S7615" i="3"/>
  <c r="S7599" i="3"/>
  <c r="S7583" i="3"/>
  <c r="S7567" i="3"/>
  <c r="S7551" i="3"/>
  <c r="S7535" i="3"/>
  <c r="S7519" i="3"/>
  <c r="S7503" i="3"/>
  <c r="S7487" i="3"/>
  <c r="S7471" i="3"/>
  <c r="S7455" i="3"/>
  <c r="S7439" i="3"/>
  <c r="S7423" i="3"/>
  <c r="S7407" i="3"/>
  <c r="S7391" i="3"/>
  <c r="S7375" i="3"/>
  <c r="S7359" i="3"/>
  <c r="S7343" i="3"/>
  <c r="S7327" i="3"/>
  <c r="S7311" i="3"/>
  <c r="S7295" i="3"/>
  <c r="S7279" i="3"/>
  <c r="S7263" i="3"/>
  <c r="S7247" i="3"/>
  <c r="S7231" i="3"/>
  <c r="S7215" i="3"/>
  <c r="S7199" i="3"/>
  <c r="S7183" i="3"/>
  <c r="S7167" i="3"/>
  <c r="S7151" i="3"/>
  <c r="S7135" i="3"/>
  <c r="S7119" i="3"/>
  <c r="S7103" i="3"/>
  <c r="S7087" i="3"/>
  <c r="S7071" i="3"/>
  <c r="S7055" i="3"/>
  <c r="S7039" i="3"/>
  <c r="S7023" i="3"/>
  <c r="S7007" i="3"/>
  <c r="S6991" i="3"/>
  <c r="S6975" i="3"/>
  <c r="S6959" i="3"/>
  <c r="S6943" i="3"/>
  <c r="S6927" i="3"/>
  <c r="S6911" i="3"/>
  <c r="S6895" i="3"/>
  <c r="S6879" i="3"/>
  <c r="S6863" i="3"/>
  <c r="S6847" i="3"/>
  <c r="S6831" i="3"/>
  <c r="S6815" i="3"/>
  <c r="S6799" i="3"/>
  <c r="S6783" i="3"/>
  <c r="S6767" i="3"/>
  <c r="S6751" i="3"/>
  <c r="S6735" i="3"/>
  <c r="S6719" i="3"/>
  <c r="S6703" i="3"/>
  <c r="S6687" i="3"/>
  <c r="S6671" i="3"/>
  <c r="S6655" i="3"/>
  <c r="S6639" i="3"/>
  <c r="S6623" i="3"/>
  <c r="S6607" i="3"/>
  <c r="S6591" i="3"/>
  <c r="S6575" i="3"/>
  <c r="S6559" i="3"/>
  <c r="S6543" i="3"/>
  <c r="S6527" i="3"/>
  <c r="S6511" i="3"/>
  <c r="S6495" i="3"/>
  <c r="S6479" i="3"/>
  <c r="S6463" i="3"/>
  <c r="S6447" i="3"/>
  <c r="S6431" i="3"/>
  <c r="S6415" i="3"/>
  <c r="S6399" i="3"/>
  <c r="S6383" i="3"/>
  <c r="S7730" i="3"/>
  <c r="S7714" i="3"/>
  <c r="S7698" i="3"/>
  <c r="S7682" i="3"/>
  <c r="S7666" i="3"/>
  <c r="S7650" i="3"/>
  <c r="S7634" i="3"/>
  <c r="S7618" i="3"/>
  <c r="S7602" i="3"/>
  <c r="S7586" i="3"/>
  <c r="S7570" i="3"/>
  <c r="S7554" i="3"/>
  <c r="S7538" i="3"/>
  <c r="S7522" i="3"/>
  <c r="S7506" i="3"/>
  <c r="S7490" i="3"/>
  <c r="S7474" i="3"/>
  <c r="S7458" i="3"/>
  <c r="S7442" i="3"/>
  <c r="S7426" i="3"/>
  <c r="S7410" i="3"/>
  <c r="S7394" i="3"/>
  <c r="S7378" i="3"/>
  <c r="S7362" i="3"/>
  <c r="S7346" i="3"/>
  <c r="S7330" i="3"/>
  <c r="S7314" i="3"/>
  <c r="S7298" i="3"/>
  <c r="S7282" i="3"/>
  <c r="S7266" i="3"/>
  <c r="S7250" i="3"/>
  <c r="S7234" i="3"/>
  <c r="S7218" i="3"/>
  <c r="S7202" i="3"/>
  <c r="S7186" i="3"/>
  <c r="S7170" i="3"/>
  <c r="S7154" i="3"/>
  <c r="S7138" i="3"/>
  <c r="S7122" i="3"/>
  <c r="S7106" i="3"/>
  <c r="S7090" i="3"/>
  <c r="S7074" i="3"/>
  <c r="S7058" i="3"/>
  <c r="S7042" i="3"/>
  <c r="S7026" i="3"/>
  <c r="S7010" i="3"/>
  <c r="S6994" i="3"/>
  <c r="S6978" i="3"/>
  <c r="S6962" i="3"/>
  <c r="S6946" i="3"/>
  <c r="S6930" i="3"/>
  <c r="S6914" i="3"/>
  <c r="S6898" i="3"/>
  <c r="S6882" i="3"/>
  <c r="S6866" i="3"/>
  <c r="S6850" i="3"/>
  <c r="S6834" i="3"/>
  <c r="S6818" i="3"/>
  <c r="S6802" i="3"/>
  <c r="S6786" i="3"/>
  <c r="S6770" i="3"/>
  <c r="S6754" i="3"/>
  <c r="S6738" i="3"/>
  <c r="S6722" i="3"/>
  <c r="S6706" i="3"/>
  <c r="S6690" i="3"/>
  <c r="S6674" i="3"/>
  <c r="S6658" i="3"/>
  <c r="S6642" i="3"/>
  <c r="S6626" i="3"/>
  <c r="S6610" i="3"/>
  <c r="S6594" i="3"/>
  <c r="S6578" i="3"/>
  <c r="S6562" i="3"/>
  <c r="S6546" i="3"/>
  <c r="S6530" i="3"/>
  <c r="S6514" i="3"/>
  <c r="S6498" i="3"/>
  <c r="S6482" i="3"/>
  <c r="S6466" i="3"/>
  <c r="S6450" i="3"/>
  <c r="S6434" i="3"/>
  <c r="S6418" i="3"/>
  <c r="S6402" i="3"/>
  <c r="S6386" i="3"/>
  <c r="S7717" i="3"/>
  <c r="S7701" i="3"/>
  <c r="S7685" i="3"/>
  <c r="S7669" i="3"/>
  <c r="S7653" i="3"/>
  <c r="S7637" i="3"/>
  <c r="S7621" i="3"/>
  <c r="S7605" i="3"/>
  <c r="S7589" i="3"/>
  <c r="S7573" i="3"/>
  <c r="S7557" i="3"/>
  <c r="S7541" i="3"/>
  <c r="S7525" i="3"/>
  <c r="S7509" i="3"/>
  <c r="S7493" i="3"/>
  <c r="S7477" i="3"/>
  <c r="S7461" i="3"/>
  <c r="S7445" i="3"/>
  <c r="S7429" i="3"/>
  <c r="S7413" i="3"/>
  <c r="S7397" i="3"/>
  <c r="S7381" i="3"/>
  <c r="S7365" i="3"/>
  <c r="S7349" i="3"/>
  <c r="S7333" i="3"/>
  <c r="S7317" i="3"/>
  <c r="S7301" i="3"/>
  <c r="S7285" i="3"/>
  <c r="S7269" i="3"/>
  <c r="S7253" i="3"/>
  <c r="S7237" i="3"/>
  <c r="S7221" i="3"/>
  <c r="S7205" i="3"/>
  <c r="S7189" i="3"/>
  <c r="S7173" i="3"/>
  <c r="S7157" i="3"/>
  <c r="S7141" i="3"/>
  <c r="S7125" i="3"/>
  <c r="S7109" i="3"/>
  <c r="S7093" i="3"/>
  <c r="S7077" i="3"/>
  <c r="S7061" i="3"/>
  <c r="S7045" i="3"/>
  <c r="S7029" i="3"/>
  <c r="S7013" i="3"/>
  <c r="S6997" i="3"/>
  <c r="S6981" i="3"/>
  <c r="S6965" i="3"/>
  <c r="S6949" i="3"/>
  <c r="S6933" i="3"/>
  <c r="S6917" i="3"/>
  <c r="S6901" i="3"/>
  <c r="S6885" i="3"/>
  <c r="S6869" i="3"/>
  <c r="S6853" i="3"/>
  <c r="S6837" i="3"/>
  <c r="S6821" i="3"/>
  <c r="S6805" i="3"/>
  <c r="S6785" i="3"/>
  <c r="S6761" i="3"/>
  <c r="S6741" i="3"/>
  <c r="S6721" i="3"/>
  <c r="S6697" i="3"/>
  <c r="S6677" i="3"/>
  <c r="S6657" i="3"/>
  <c r="S6633" i="3"/>
  <c r="S6613" i="3"/>
  <c r="S6593" i="3"/>
  <c r="S6569" i="3"/>
  <c r="S6549" i="3"/>
  <c r="S6529" i="3"/>
  <c r="S6505" i="3"/>
  <c r="S6485" i="3"/>
  <c r="S6465" i="3"/>
  <c r="S6441" i="3"/>
  <c r="S6421" i="3"/>
  <c r="S6401" i="3"/>
  <c r="S6377" i="3"/>
  <c r="S7720" i="3"/>
  <c r="S7700" i="3"/>
  <c r="S7676" i="3"/>
  <c r="S7644" i="3"/>
  <c r="S7612" i="3"/>
  <c r="S7580" i="3"/>
  <c r="M11" i="12"/>
  <c r="I13" i="1" s="1"/>
  <c r="S9990" i="3"/>
  <c r="S10006" i="3"/>
  <c r="S10022" i="3"/>
  <c r="S10038" i="3"/>
  <c r="S10054" i="3"/>
  <c r="S10070" i="3"/>
  <c r="S10086" i="3"/>
  <c r="S10102" i="3"/>
  <c r="S10118" i="3"/>
  <c r="S10134" i="3"/>
  <c r="S10150" i="3"/>
  <c r="S10166" i="3"/>
  <c r="S10182" i="3"/>
  <c r="S10198" i="3"/>
  <c r="S10214" i="3"/>
  <c r="S10230" i="3"/>
  <c r="S10246" i="3"/>
  <c r="S10262" i="3"/>
  <c r="S10278" i="3"/>
  <c r="S10294" i="3"/>
  <c r="S10310" i="3"/>
  <c r="S10326" i="3"/>
  <c r="S10342" i="3"/>
  <c r="S10358" i="3"/>
  <c r="S10374" i="3"/>
  <c r="S10390" i="3"/>
  <c r="S7725" i="3"/>
  <c r="S7751" i="3"/>
  <c r="S7767" i="3"/>
  <c r="S7783" i="3"/>
  <c r="S7799" i="3"/>
  <c r="S7815" i="3"/>
  <c r="S7831" i="3"/>
  <c r="S7847" i="3"/>
  <c r="S7863" i="3"/>
  <c r="S7879" i="3"/>
  <c r="S7895" i="3"/>
  <c r="S7911" i="3"/>
  <c r="S7927" i="3"/>
  <c r="S7943" i="3"/>
  <c r="S7959" i="3"/>
  <c r="S7975" i="3"/>
  <c r="S7991" i="3"/>
  <c r="S8007" i="3"/>
  <c r="S8023" i="3"/>
  <c r="S8039" i="3"/>
  <c r="S8055" i="3"/>
  <c r="S8071" i="3"/>
  <c r="S8087" i="3"/>
  <c r="S8103" i="3"/>
  <c r="S8119" i="3"/>
  <c r="S8135" i="3"/>
  <c r="S8151" i="3"/>
  <c r="S8167" i="3"/>
  <c r="S8183" i="3"/>
  <c r="S8199" i="3"/>
  <c r="S8215" i="3"/>
  <c r="S8231" i="3"/>
  <c r="S8247" i="3"/>
  <c r="S8263" i="3"/>
  <c r="S8279" i="3"/>
  <c r="S8295" i="3"/>
  <c r="S8311" i="3"/>
  <c r="S8327" i="3"/>
  <c r="S8343" i="3"/>
  <c r="S8359" i="3"/>
  <c r="S8375" i="3"/>
  <c r="S8391" i="3"/>
  <c r="S8407" i="3"/>
  <c r="S8423" i="3"/>
  <c r="S8439" i="3"/>
  <c r="S8455" i="3"/>
  <c r="S8471" i="3"/>
  <c r="S8487" i="3"/>
  <c r="S8503" i="3"/>
  <c r="S8519" i="3"/>
  <c r="S8535" i="3"/>
  <c r="S8551" i="3"/>
  <c r="S8567" i="3"/>
  <c r="S8583" i="3"/>
  <c r="S8599" i="3"/>
  <c r="S8615" i="3"/>
  <c r="S8631" i="3"/>
  <c r="S8647" i="3"/>
  <c r="S8663" i="3"/>
  <c r="S8679" i="3"/>
  <c r="S8695" i="3"/>
  <c r="S8711" i="3"/>
  <c r="S8727" i="3"/>
  <c r="S8743" i="3"/>
  <c r="S8759" i="3"/>
  <c r="S8775" i="3"/>
  <c r="S8791" i="3"/>
  <c r="S8807" i="3"/>
  <c r="S8823" i="3"/>
  <c r="S8839" i="3"/>
  <c r="S8855" i="3"/>
  <c r="S8871" i="3"/>
  <c r="S8887" i="3"/>
  <c r="S8903" i="3"/>
  <c r="S8919" i="3"/>
  <c r="S8935" i="3"/>
  <c r="S8951" i="3"/>
  <c r="S8967" i="3"/>
  <c r="S8983" i="3"/>
  <c r="S8999" i="3"/>
  <c r="S9015" i="3"/>
  <c r="S9031" i="3"/>
  <c r="S9047" i="3"/>
  <c r="S9063" i="3"/>
  <c r="S9079" i="3"/>
  <c r="S9095" i="3"/>
  <c r="S9111" i="3"/>
  <c r="S9127" i="3"/>
  <c r="S9143" i="3"/>
  <c r="S9159" i="3"/>
  <c r="S9175" i="3"/>
  <c r="S9191" i="3"/>
  <c r="S9207" i="3"/>
  <c r="S9223" i="3"/>
  <c r="S9239" i="3"/>
  <c r="S9255" i="3"/>
  <c r="S9271" i="3"/>
  <c r="S9287" i="3"/>
  <c r="S9303" i="3"/>
  <c r="S9319" i="3"/>
  <c r="S9335" i="3"/>
  <c r="S9351" i="3"/>
  <c r="S9367" i="3"/>
  <c r="S9383" i="3"/>
  <c r="S9399" i="3"/>
  <c r="S9415" i="3"/>
  <c r="S9431" i="3"/>
  <c r="S9447" i="3"/>
  <c r="S9463" i="3"/>
  <c r="S9479" i="3"/>
  <c r="S9495" i="3"/>
  <c r="S9511" i="3"/>
  <c r="S9527" i="3"/>
  <c r="S9543" i="3"/>
  <c r="S9559" i="3"/>
  <c r="S9575" i="3"/>
  <c r="S9591" i="3"/>
  <c r="S9607" i="3"/>
  <c r="S9623" i="3"/>
  <c r="S9639" i="3"/>
  <c r="S9655" i="3"/>
  <c r="S9671" i="3"/>
  <c r="S9687" i="3"/>
  <c r="S9703" i="3"/>
  <c r="S9719" i="3"/>
  <c r="S9735" i="3"/>
  <c r="S9751" i="3"/>
  <c r="S9767" i="3"/>
  <c r="S9783" i="3"/>
  <c r="S9799" i="3"/>
  <c r="S9815" i="3"/>
  <c r="S9831" i="3"/>
  <c r="S9847" i="3"/>
  <c r="S9863" i="3"/>
  <c r="S9879" i="3"/>
  <c r="S9895" i="3"/>
  <c r="S9911" i="3"/>
  <c r="S9927" i="3"/>
  <c r="S9943" i="3"/>
  <c r="S9959" i="3"/>
  <c r="S9975" i="3"/>
  <c r="S9991" i="3"/>
  <c r="S10007" i="3"/>
  <c r="S10023" i="3"/>
  <c r="S10039" i="3"/>
  <c r="S10055" i="3"/>
  <c r="S10071" i="3"/>
  <c r="S10087" i="3"/>
  <c r="S10103" i="3"/>
  <c r="S10119" i="3"/>
  <c r="S10135" i="3"/>
  <c r="S10151" i="3"/>
  <c r="S10167" i="3"/>
  <c r="S10183" i="3"/>
  <c r="S10199" i="3"/>
  <c r="S10215" i="3"/>
  <c r="S10231" i="3"/>
  <c r="S10247" i="3"/>
  <c r="S10263" i="3"/>
  <c r="S10279" i="3"/>
  <c r="S10295" i="3"/>
  <c r="S10311" i="3"/>
  <c r="S10327" i="3"/>
  <c r="S10343" i="3"/>
  <c r="S10359" i="3"/>
  <c r="S10375" i="3"/>
  <c r="S10391" i="3"/>
  <c r="S7739" i="3"/>
  <c r="S7723" i="3"/>
  <c r="S7707" i="3"/>
  <c r="S7691" i="3"/>
  <c r="S7675" i="3"/>
  <c r="S7659" i="3"/>
  <c r="S7643" i="3"/>
  <c r="S7627" i="3"/>
  <c r="S7611" i="3"/>
  <c r="S7595" i="3"/>
  <c r="S7579" i="3"/>
  <c r="S7563" i="3"/>
  <c r="S7547" i="3"/>
  <c r="S7531" i="3"/>
  <c r="S7515" i="3"/>
  <c r="S7499" i="3"/>
  <c r="S7483" i="3"/>
  <c r="S7467" i="3"/>
  <c r="S7451" i="3"/>
  <c r="S7435" i="3"/>
  <c r="S7419" i="3"/>
  <c r="S7403" i="3"/>
  <c r="S7387" i="3"/>
  <c r="S7371" i="3"/>
  <c r="S7355" i="3"/>
  <c r="S7339" i="3"/>
  <c r="S7323" i="3"/>
  <c r="S7307" i="3"/>
  <c r="S7291" i="3"/>
  <c r="S7275" i="3"/>
  <c r="S7259" i="3"/>
  <c r="S7243" i="3"/>
  <c r="S7227" i="3"/>
  <c r="S7211" i="3"/>
  <c r="S7195" i="3"/>
  <c r="S7179" i="3"/>
  <c r="S7163" i="3"/>
  <c r="S7147" i="3"/>
  <c r="S7131" i="3"/>
  <c r="S7115" i="3"/>
  <c r="S7099" i="3"/>
  <c r="S7083" i="3"/>
  <c r="S7067" i="3"/>
  <c r="S7051" i="3"/>
  <c r="S7035" i="3"/>
  <c r="S7019" i="3"/>
  <c r="S7003" i="3"/>
  <c r="S6987" i="3"/>
  <c r="S6971" i="3"/>
  <c r="S6955" i="3"/>
  <c r="S6939" i="3"/>
  <c r="S6923" i="3"/>
  <c r="S6907" i="3"/>
  <c r="S6891" i="3"/>
  <c r="S6875" i="3"/>
  <c r="S6859" i="3"/>
  <c r="S6843" i="3"/>
  <c r="S6827" i="3"/>
  <c r="S6811" i="3"/>
  <c r="S6795" i="3"/>
  <c r="S6779" i="3"/>
  <c r="S6763" i="3"/>
  <c r="S6747" i="3"/>
  <c r="S6731" i="3"/>
  <c r="S6715" i="3"/>
  <c r="S6699" i="3"/>
  <c r="S6683" i="3"/>
  <c r="S6667" i="3"/>
  <c r="S6651" i="3"/>
  <c r="S6635" i="3"/>
  <c r="S6619" i="3"/>
  <c r="S6603" i="3"/>
  <c r="S6587" i="3"/>
  <c r="S6571" i="3"/>
  <c r="S6555" i="3"/>
  <c r="S6539" i="3"/>
  <c r="S6523" i="3"/>
  <c r="S6507" i="3"/>
  <c r="S6491" i="3"/>
  <c r="S6475" i="3"/>
  <c r="S6459" i="3"/>
  <c r="S6443" i="3"/>
  <c r="S6427" i="3"/>
  <c r="S6411" i="3"/>
  <c r="S6395" i="3"/>
  <c r="S6379" i="3"/>
  <c r="S7726" i="3"/>
  <c r="S7710" i="3"/>
  <c r="S7694" i="3"/>
  <c r="S7678" i="3"/>
  <c r="S7662" i="3"/>
  <c r="S7646" i="3"/>
  <c r="S7630" i="3"/>
  <c r="S7614" i="3"/>
  <c r="S7598" i="3"/>
  <c r="S7582" i="3"/>
  <c r="S7566" i="3"/>
  <c r="S7550" i="3"/>
  <c r="S7534" i="3"/>
  <c r="S7518" i="3"/>
  <c r="S7502" i="3"/>
  <c r="S7486" i="3"/>
  <c r="S7470" i="3"/>
  <c r="S7454" i="3"/>
  <c r="S7438" i="3"/>
  <c r="S7422" i="3"/>
  <c r="S7406" i="3"/>
  <c r="S7390" i="3"/>
  <c r="S7374" i="3"/>
  <c r="S7358" i="3"/>
  <c r="S7342" i="3"/>
  <c r="S7326" i="3"/>
  <c r="S7310" i="3"/>
  <c r="S7294" i="3"/>
  <c r="S7278" i="3"/>
  <c r="S7262" i="3"/>
  <c r="S7246" i="3"/>
  <c r="S7230" i="3"/>
  <c r="S7214" i="3"/>
  <c r="S7198" i="3"/>
  <c r="S7182" i="3"/>
  <c r="S7166" i="3"/>
  <c r="S7150" i="3"/>
  <c r="S7134" i="3"/>
  <c r="S7118" i="3"/>
  <c r="S7102" i="3"/>
  <c r="S7086" i="3"/>
  <c r="S7070" i="3"/>
  <c r="S7054" i="3"/>
  <c r="S7038" i="3"/>
  <c r="S7022" i="3"/>
  <c r="S7006" i="3"/>
  <c r="S6990" i="3"/>
  <c r="S6974" i="3"/>
  <c r="S6958" i="3"/>
  <c r="S6942" i="3"/>
  <c r="S6926" i="3"/>
  <c r="S6910" i="3"/>
  <c r="S6894" i="3"/>
  <c r="S6878" i="3"/>
  <c r="S6862" i="3"/>
  <c r="S6846" i="3"/>
  <c r="S6830" i="3"/>
  <c r="S6814" i="3"/>
  <c r="S6798" i="3"/>
  <c r="S6782" i="3"/>
  <c r="S6766" i="3"/>
  <c r="S6750" i="3"/>
  <c r="S6734" i="3"/>
  <c r="S6718" i="3"/>
  <c r="S6702" i="3"/>
  <c r="S6686" i="3"/>
  <c r="S6670" i="3"/>
  <c r="S6654" i="3"/>
  <c r="S6638" i="3"/>
  <c r="S6622" i="3"/>
  <c r="S6606" i="3"/>
  <c r="S6590" i="3"/>
  <c r="S6574" i="3"/>
  <c r="S6558" i="3"/>
  <c r="S6542" i="3"/>
  <c r="S6526" i="3"/>
  <c r="S6510" i="3"/>
  <c r="S6494" i="3"/>
  <c r="S6478" i="3"/>
  <c r="S6462" i="3"/>
  <c r="S6446" i="3"/>
  <c r="S6430" i="3"/>
  <c r="S6414" i="3"/>
  <c r="S6398" i="3"/>
  <c r="S6382" i="3"/>
  <c r="S7713" i="3"/>
  <c r="S7697" i="3"/>
  <c r="S7681" i="3"/>
  <c r="S7665" i="3"/>
  <c r="S7649" i="3"/>
  <c r="S7633" i="3"/>
  <c r="S7617" i="3"/>
  <c r="S7601" i="3"/>
  <c r="S7585" i="3"/>
  <c r="S7569" i="3"/>
  <c r="S7553" i="3"/>
  <c r="S7537" i="3"/>
  <c r="S7521" i="3"/>
  <c r="S7505" i="3"/>
  <c r="S7489" i="3"/>
  <c r="S7473" i="3"/>
  <c r="S7457" i="3"/>
  <c r="S7441" i="3"/>
  <c r="S7425" i="3"/>
  <c r="S7409" i="3"/>
  <c r="S7393" i="3"/>
  <c r="S7377" i="3"/>
  <c r="S7361" i="3"/>
  <c r="S7345" i="3"/>
  <c r="S7329" i="3"/>
  <c r="S7313" i="3"/>
  <c r="S7297" i="3"/>
  <c r="S7281" i="3"/>
  <c r="S7265" i="3"/>
  <c r="S7249" i="3"/>
  <c r="S7233" i="3"/>
  <c r="S7217" i="3"/>
  <c r="S7201" i="3"/>
  <c r="S7185" i="3"/>
  <c r="S7169" i="3"/>
  <c r="S7153" i="3"/>
  <c r="S7137" i="3"/>
  <c r="S7121" i="3"/>
  <c r="S7105" i="3"/>
  <c r="S7089" i="3"/>
  <c r="S7073" i="3"/>
  <c r="S7057" i="3"/>
  <c r="S7041" i="3"/>
  <c r="S7025" i="3"/>
  <c r="S7009" i="3"/>
  <c r="S6993" i="3"/>
  <c r="S6977" i="3"/>
  <c r="S6961" i="3"/>
  <c r="S6945" i="3"/>
  <c r="S6929" i="3"/>
  <c r="S6913" i="3"/>
  <c r="S6897" i="3"/>
  <c r="S6881" i="3"/>
  <c r="S6865" i="3"/>
  <c r="S6849" i="3"/>
  <c r="S6833" i="3"/>
  <c r="S6817" i="3"/>
  <c r="S6801" i="3"/>
  <c r="S6777" i="3"/>
  <c r="S6757" i="3"/>
  <c r="S6737" i="3"/>
  <c r="S6713" i="3"/>
  <c r="S6693" i="3"/>
  <c r="S6673" i="3"/>
  <c r="S6649" i="3"/>
  <c r="S6629" i="3"/>
  <c r="S6609" i="3"/>
  <c r="S6585" i="3"/>
  <c r="S6565" i="3"/>
  <c r="S6545" i="3"/>
  <c r="S6521" i="3"/>
  <c r="S6501" i="3"/>
  <c r="S6481" i="3"/>
  <c r="S6457" i="3"/>
  <c r="S6437" i="3"/>
  <c r="S6417" i="3"/>
  <c r="S6393" i="3"/>
  <c r="S6369" i="3"/>
  <c r="S7716" i="3"/>
  <c r="S7692" i="3"/>
  <c r="S7668" i="3"/>
  <c r="S7636" i="3"/>
  <c r="S7604" i="3"/>
  <c r="S7572" i="3"/>
  <c r="S9914" i="3"/>
  <c r="S9930" i="3"/>
  <c r="S9946" i="3"/>
  <c r="S9962" i="3"/>
  <c r="S9978" i="3"/>
  <c r="S9994" i="3"/>
  <c r="S10010" i="3"/>
  <c r="S10026" i="3"/>
  <c r="S10042" i="3"/>
  <c r="S10058" i="3"/>
  <c r="S10074" i="3"/>
  <c r="S10090" i="3"/>
  <c r="S10106" i="3"/>
  <c r="S10122" i="3"/>
  <c r="S10138" i="3"/>
  <c r="S10154" i="3"/>
  <c r="S10170" i="3"/>
  <c r="S10186" i="3"/>
  <c r="S10202" i="3"/>
  <c r="S10218" i="3"/>
  <c r="S10234" i="3"/>
  <c r="S10250" i="3"/>
  <c r="S10266" i="3"/>
  <c r="S10282" i="3"/>
  <c r="S10298" i="3"/>
  <c r="S10314" i="3"/>
  <c r="S10330" i="3"/>
  <c r="S10346" i="3"/>
  <c r="S10362" i="3"/>
  <c r="S10378" i="3"/>
  <c r="S10394" i="3"/>
  <c r="S7737" i="3"/>
  <c r="S7755" i="3"/>
  <c r="S7771" i="3"/>
  <c r="S7787" i="3"/>
  <c r="S7803" i="3"/>
  <c r="S7819" i="3"/>
  <c r="S7835" i="3"/>
  <c r="S7851" i="3"/>
  <c r="S7867" i="3"/>
  <c r="S7883" i="3"/>
  <c r="S7899" i="3"/>
  <c r="S7915" i="3"/>
  <c r="S7931" i="3"/>
  <c r="S7947" i="3"/>
  <c r="S7963" i="3"/>
  <c r="S7979" i="3"/>
  <c r="S7995" i="3"/>
  <c r="S8011" i="3"/>
  <c r="S8027" i="3"/>
  <c r="S8043" i="3"/>
  <c r="S8059" i="3"/>
  <c r="S8075" i="3"/>
  <c r="S8091" i="3"/>
  <c r="S8107" i="3"/>
  <c r="S8123" i="3"/>
  <c r="S8139" i="3"/>
  <c r="S8155" i="3"/>
  <c r="S8171" i="3"/>
  <c r="S8187" i="3"/>
  <c r="S8203" i="3"/>
  <c r="S8219" i="3"/>
  <c r="S8235" i="3"/>
  <c r="S8251" i="3"/>
  <c r="S8267" i="3"/>
  <c r="S8283" i="3"/>
  <c r="S8299" i="3"/>
  <c r="S8315" i="3"/>
  <c r="S8331" i="3"/>
  <c r="S8347" i="3"/>
  <c r="S8363" i="3"/>
  <c r="S8379" i="3"/>
  <c r="S8395" i="3"/>
  <c r="S8411" i="3"/>
  <c r="S8427" i="3"/>
  <c r="S8443" i="3"/>
  <c r="S8459" i="3"/>
  <c r="S8475" i="3"/>
  <c r="S8491" i="3"/>
  <c r="S8507" i="3"/>
  <c r="S8523" i="3"/>
  <c r="S8539" i="3"/>
  <c r="S8555" i="3"/>
  <c r="S8571" i="3"/>
  <c r="S8587" i="3"/>
  <c r="S8603" i="3"/>
  <c r="S8619" i="3"/>
  <c r="S8635" i="3"/>
  <c r="S8651" i="3"/>
  <c r="S8667" i="3"/>
  <c r="S8683" i="3"/>
  <c r="S8699" i="3"/>
  <c r="S8715" i="3"/>
  <c r="S8731" i="3"/>
  <c r="S8747" i="3"/>
  <c r="S8763" i="3"/>
  <c r="S8779" i="3"/>
  <c r="S8795" i="3"/>
  <c r="S8811" i="3"/>
  <c r="S8827" i="3"/>
  <c r="S8843" i="3"/>
  <c r="S8859" i="3"/>
  <c r="S8875" i="3"/>
  <c r="S8891" i="3"/>
  <c r="S8907" i="3"/>
  <c r="S8923" i="3"/>
  <c r="S8939" i="3"/>
  <c r="S8955" i="3"/>
  <c r="S8971" i="3"/>
  <c r="S8987" i="3"/>
  <c r="S9003" i="3"/>
  <c r="S9019" i="3"/>
  <c r="S9035" i="3"/>
  <c r="S9051" i="3"/>
  <c r="S9067" i="3"/>
  <c r="S9083" i="3"/>
  <c r="S9099" i="3"/>
  <c r="S9115" i="3"/>
  <c r="S9131" i="3"/>
  <c r="S9147" i="3"/>
  <c r="S9163" i="3"/>
  <c r="S9179" i="3"/>
  <c r="S9195" i="3"/>
  <c r="S9211" i="3"/>
  <c r="S9227" i="3"/>
  <c r="S9243" i="3"/>
  <c r="S9259" i="3"/>
  <c r="S9275" i="3"/>
  <c r="S9291" i="3"/>
  <c r="S9307" i="3"/>
  <c r="S9323" i="3"/>
  <c r="S9339" i="3"/>
  <c r="S9355" i="3"/>
  <c r="S9371" i="3"/>
  <c r="S9387" i="3"/>
  <c r="S9403" i="3"/>
  <c r="S9419" i="3"/>
  <c r="S9435" i="3"/>
  <c r="S9451" i="3"/>
  <c r="S9467" i="3"/>
  <c r="S9483" i="3"/>
  <c r="S9499" i="3"/>
  <c r="S9515" i="3"/>
  <c r="S9531" i="3"/>
  <c r="S9547" i="3"/>
  <c r="S9563" i="3"/>
  <c r="S9579" i="3"/>
  <c r="S9595" i="3"/>
  <c r="S9611" i="3"/>
  <c r="S9627" i="3"/>
  <c r="S9643" i="3"/>
  <c r="S9659" i="3"/>
  <c r="S9675" i="3"/>
  <c r="S9691" i="3"/>
  <c r="S9707" i="3"/>
  <c r="S9723" i="3"/>
  <c r="S9739" i="3"/>
  <c r="S9755" i="3"/>
  <c r="S9771" i="3"/>
  <c r="S9787" i="3"/>
  <c r="S9803" i="3"/>
  <c r="S9819" i="3"/>
  <c r="S9835" i="3"/>
  <c r="S9851" i="3"/>
  <c r="S9867" i="3"/>
  <c r="S9883" i="3"/>
  <c r="S9899" i="3"/>
  <c r="S9915" i="3"/>
  <c r="S9931" i="3"/>
  <c r="S9947" i="3"/>
  <c r="S9963" i="3"/>
  <c r="S9979" i="3"/>
  <c r="S9995" i="3"/>
  <c r="S10011" i="3"/>
  <c r="S10027" i="3"/>
  <c r="S10043" i="3"/>
  <c r="S10059" i="3"/>
  <c r="S10075" i="3"/>
  <c r="S10091" i="3"/>
  <c r="S10107" i="3"/>
  <c r="S10123" i="3"/>
  <c r="S10139" i="3"/>
  <c r="S10155" i="3"/>
  <c r="S10171" i="3"/>
  <c r="S10187" i="3"/>
  <c r="S10203" i="3"/>
  <c r="S10219" i="3"/>
  <c r="S10235" i="3"/>
  <c r="S10251" i="3"/>
  <c r="S10267" i="3"/>
  <c r="S10283" i="3"/>
  <c r="S10299" i="3"/>
  <c r="S10315" i="3"/>
  <c r="S10331" i="3"/>
  <c r="S10347" i="3"/>
  <c r="S10363" i="3"/>
  <c r="S10379" i="3"/>
  <c r="S10395" i="3"/>
  <c r="S7735" i="3"/>
  <c r="S7719" i="3"/>
  <c r="S7703" i="3"/>
  <c r="S7687" i="3"/>
  <c r="S7671" i="3"/>
  <c r="S7655" i="3"/>
  <c r="S7639" i="3"/>
  <c r="S7623" i="3"/>
  <c r="S7607" i="3"/>
  <c r="S7591" i="3"/>
  <c r="S7575" i="3"/>
  <c r="S7559" i="3"/>
  <c r="S7543" i="3"/>
  <c r="S7527" i="3"/>
  <c r="S7511" i="3"/>
  <c r="S7495" i="3"/>
  <c r="S7479" i="3"/>
  <c r="S7463" i="3"/>
  <c r="S7447" i="3"/>
  <c r="S7431" i="3"/>
  <c r="S7415" i="3"/>
  <c r="S7399" i="3"/>
  <c r="S7383" i="3"/>
  <c r="S7367" i="3"/>
  <c r="S7351" i="3"/>
  <c r="S7335" i="3"/>
  <c r="S7319" i="3"/>
  <c r="S7303" i="3"/>
  <c r="S7287" i="3"/>
  <c r="S7271" i="3"/>
  <c r="S7255" i="3"/>
  <c r="S7239" i="3"/>
  <c r="S7223" i="3"/>
  <c r="S7207" i="3"/>
  <c r="S7191" i="3"/>
  <c r="S7175" i="3"/>
  <c r="S7159" i="3"/>
  <c r="S7143" i="3"/>
  <c r="S7127" i="3"/>
  <c r="S7111" i="3"/>
  <c r="S7095" i="3"/>
  <c r="S7079" i="3"/>
  <c r="S7063" i="3"/>
  <c r="S7047" i="3"/>
  <c r="S7031" i="3"/>
  <c r="S7015" i="3"/>
  <c r="S6999" i="3"/>
  <c r="S6983" i="3"/>
  <c r="S6967" i="3"/>
  <c r="S6951" i="3"/>
  <c r="S6935" i="3"/>
  <c r="S6919" i="3"/>
  <c r="S6903" i="3"/>
  <c r="S6887" i="3"/>
  <c r="S6871" i="3"/>
  <c r="S6855" i="3"/>
  <c r="S6839" i="3"/>
  <c r="S6823" i="3"/>
  <c r="S6807" i="3"/>
  <c r="S6791" i="3"/>
  <c r="S6775" i="3"/>
  <c r="S6759" i="3"/>
  <c r="S6743" i="3"/>
  <c r="S6727" i="3"/>
  <c r="S6711" i="3"/>
  <c r="S6695" i="3"/>
  <c r="S6679" i="3"/>
  <c r="S6663" i="3"/>
  <c r="S6647" i="3"/>
  <c r="S6631" i="3"/>
  <c r="S6615" i="3"/>
  <c r="S6599" i="3"/>
  <c r="S6583" i="3"/>
  <c r="S6567" i="3"/>
  <c r="S6551" i="3"/>
  <c r="S6535" i="3"/>
  <c r="S6519" i="3"/>
  <c r="S6503" i="3"/>
  <c r="S6487" i="3"/>
  <c r="S6471" i="3"/>
  <c r="S6455" i="3"/>
  <c r="S6439" i="3"/>
  <c r="S6423" i="3"/>
  <c r="S6407" i="3"/>
  <c r="S6391" i="3"/>
  <c r="S6375" i="3"/>
  <c r="S7722" i="3"/>
  <c r="S7706" i="3"/>
  <c r="S7690" i="3"/>
  <c r="S7674" i="3"/>
  <c r="S7658" i="3"/>
  <c r="S7642" i="3"/>
  <c r="S7626" i="3"/>
  <c r="S7610" i="3"/>
  <c r="S7594" i="3"/>
  <c r="S7578" i="3"/>
  <c r="S7562" i="3"/>
  <c r="S7546" i="3"/>
  <c r="S7530" i="3"/>
  <c r="S7514" i="3"/>
  <c r="S7498" i="3"/>
  <c r="S7482" i="3"/>
  <c r="S7466" i="3"/>
  <c r="S7450" i="3"/>
  <c r="S7434" i="3"/>
  <c r="S7418" i="3"/>
  <c r="S7402" i="3"/>
  <c r="S7386" i="3"/>
  <c r="S7370" i="3"/>
  <c r="S7354" i="3"/>
  <c r="S7338" i="3"/>
  <c r="S7322" i="3"/>
  <c r="S7306" i="3"/>
  <c r="S7290" i="3"/>
  <c r="S7274" i="3"/>
  <c r="S7258" i="3"/>
  <c r="S7242" i="3"/>
  <c r="S7226" i="3"/>
  <c r="S7210" i="3"/>
  <c r="S7194" i="3"/>
  <c r="S7178" i="3"/>
  <c r="S7162" i="3"/>
  <c r="S7146" i="3"/>
  <c r="S7130" i="3"/>
  <c r="S7114" i="3"/>
  <c r="S7098" i="3"/>
  <c r="S7082" i="3"/>
  <c r="S7066" i="3"/>
  <c r="S7050" i="3"/>
  <c r="S7034" i="3"/>
  <c r="S7018" i="3"/>
  <c r="S7002" i="3"/>
  <c r="S6986" i="3"/>
  <c r="S6970" i="3"/>
  <c r="S6954" i="3"/>
  <c r="S6938" i="3"/>
  <c r="S6922" i="3"/>
  <c r="S6906" i="3"/>
  <c r="S6890" i="3"/>
  <c r="S6874" i="3"/>
  <c r="S6858" i="3"/>
  <c r="S6842" i="3"/>
  <c r="S6826" i="3"/>
  <c r="S6810" i="3"/>
  <c r="S6794" i="3"/>
  <c r="S6778" i="3"/>
  <c r="S6762" i="3"/>
  <c r="S6746" i="3"/>
  <c r="S6730" i="3"/>
  <c r="S6714" i="3"/>
  <c r="S6698" i="3"/>
  <c r="S6682" i="3"/>
  <c r="S6666" i="3"/>
  <c r="S6650" i="3"/>
  <c r="S6634" i="3"/>
  <c r="S6618" i="3"/>
  <c r="S6602" i="3"/>
  <c r="S6586" i="3"/>
  <c r="S6570" i="3"/>
  <c r="S6554" i="3"/>
  <c r="S6538" i="3"/>
  <c r="S6522" i="3"/>
  <c r="S6506" i="3"/>
  <c r="S6490" i="3"/>
  <c r="S6474" i="3"/>
  <c r="S6458" i="3"/>
  <c r="S6442" i="3"/>
  <c r="S6426" i="3"/>
  <c r="S6410" i="3"/>
  <c r="S6394" i="3"/>
  <c r="S6378" i="3"/>
  <c r="S7709" i="3"/>
  <c r="S7693" i="3"/>
  <c r="S7677" i="3"/>
  <c r="S7661" i="3"/>
  <c r="S7645" i="3"/>
  <c r="S7629" i="3"/>
  <c r="S7613" i="3"/>
  <c r="S7597" i="3"/>
  <c r="S7581" i="3"/>
  <c r="S7565" i="3"/>
  <c r="S7549" i="3"/>
  <c r="S7533" i="3"/>
  <c r="S7517" i="3"/>
  <c r="S7501" i="3"/>
  <c r="S7485" i="3"/>
  <c r="S7469" i="3"/>
  <c r="S7453" i="3"/>
  <c r="S7437" i="3"/>
  <c r="S7421" i="3"/>
  <c r="S7405" i="3"/>
  <c r="S7389" i="3"/>
  <c r="S7373" i="3"/>
  <c r="S7357" i="3"/>
  <c r="S7341" i="3"/>
  <c r="S7325" i="3"/>
  <c r="S7309" i="3"/>
  <c r="S7293" i="3"/>
  <c r="S7277" i="3"/>
  <c r="S7261" i="3"/>
  <c r="S7245" i="3"/>
  <c r="S7229" i="3"/>
  <c r="S7213" i="3"/>
  <c r="S7197" i="3"/>
  <c r="S7181" i="3"/>
  <c r="S7165" i="3"/>
  <c r="S7149" i="3"/>
  <c r="S7133" i="3"/>
  <c r="S7117" i="3"/>
  <c r="S7101" i="3"/>
  <c r="S7085" i="3"/>
  <c r="S7069" i="3"/>
  <c r="S7053" i="3"/>
  <c r="S7037" i="3"/>
  <c r="S7021" i="3"/>
  <c r="S7005" i="3"/>
  <c r="S6989" i="3"/>
  <c r="S6973" i="3"/>
  <c r="S6957" i="3"/>
  <c r="S6941" i="3"/>
  <c r="S6925" i="3"/>
  <c r="S6909" i="3"/>
  <c r="S6893" i="3"/>
  <c r="S6877" i="3"/>
  <c r="S6861" i="3"/>
  <c r="S6845" i="3"/>
  <c r="S6829" i="3"/>
  <c r="S6813" i="3"/>
  <c r="S6793" i="3"/>
  <c r="S6773" i="3"/>
  <c r="S6753" i="3"/>
  <c r="S6729" i="3"/>
  <c r="S6709" i="3"/>
  <c r="S6689" i="3"/>
  <c r="S6665" i="3"/>
  <c r="S6645" i="3"/>
  <c r="S6625" i="3"/>
  <c r="S6601" i="3"/>
  <c r="S6581" i="3"/>
  <c r="S6561" i="3"/>
  <c r="S6537" i="3"/>
  <c r="S6517" i="3"/>
  <c r="S6497" i="3"/>
  <c r="S6473" i="3"/>
  <c r="S6453" i="3"/>
  <c r="S6433" i="3"/>
  <c r="S6409" i="3"/>
  <c r="S6389" i="3"/>
  <c r="S7732" i="3"/>
  <c r="S7708" i="3"/>
  <c r="S7688" i="3"/>
  <c r="S7660" i="3"/>
  <c r="S7628" i="3"/>
  <c r="S7596" i="3"/>
  <c r="S7564" i="3"/>
  <c r="S9550" i="3"/>
  <c r="S9566" i="3"/>
  <c r="S9582" i="3"/>
  <c r="S9598" i="3"/>
  <c r="S9614" i="3"/>
  <c r="S9630" i="3"/>
  <c r="S9646" i="3"/>
  <c r="S9662" i="3"/>
  <c r="S9678" i="3"/>
  <c r="S9694" i="3"/>
  <c r="S9710" i="3"/>
  <c r="S9726" i="3"/>
  <c r="S9742" i="3"/>
  <c r="S9758" i="3"/>
  <c r="S9774" i="3"/>
  <c r="S9790" i="3"/>
  <c r="S9806" i="3"/>
  <c r="S9822" i="3"/>
  <c r="S9838" i="3"/>
  <c r="S9854" i="3"/>
  <c r="S9870" i="3"/>
  <c r="S9886" i="3"/>
  <c r="S9902" i="3"/>
  <c r="S9918" i="3"/>
  <c r="S9934" i="3"/>
  <c r="S9950" i="3"/>
  <c r="S9966" i="3"/>
  <c r="S9982" i="3"/>
  <c r="S9998" i="3"/>
  <c r="S10014" i="3"/>
  <c r="S10030" i="3"/>
  <c r="S10046" i="3"/>
  <c r="S10062" i="3"/>
  <c r="S10078" i="3"/>
  <c r="S10094" i="3"/>
  <c r="S10110" i="3"/>
  <c r="S10126" i="3"/>
  <c r="S10142" i="3"/>
  <c r="S10158" i="3"/>
  <c r="S10174" i="3"/>
  <c r="S10190" i="3"/>
  <c r="S10206" i="3"/>
  <c r="S10222" i="3"/>
  <c r="S10238" i="3"/>
  <c r="S10254" i="3"/>
  <c r="S10270" i="3"/>
  <c r="S10286" i="3"/>
  <c r="S10302" i="3"/>
  <c r="S10318" i="3"/>
  <c r="S10334" i="3"/>
  <c r="S10350" i="3"/>
  <c r="S10366" i="3"/>
  <c r="S10382" i="3"/>
  <c r="S10398" i="3"/>
  <c r="S7742" i="3"/>
  <c r="S7759" i="3"/>
  <c r="S7775" i="3"/>
  <c r="S7791" i="3"/>
  <c r="S7807" i="3"/>
  <c r="S7823" i="3"/>
  <c r="S7839" i="3"/>
  <c r="S7855" i="3"/>
  <c r="S7871" i="3"/>
  <c r="S7887" i="3"/>
  <c r="S7903" i="3"/>
  <c r="S7919" i="3"/>
  <c r="S7935" i="3"/>
  <c r="S7951" i="3"/>
  <c r="S7967" i="3"/>
  <c r="S7983" i="3"/>
  <c r="S7999" i="3"/>
  <c r="S8015" i="3"/>
  <c r="S8031" i="3"/>
  <c r="S8047" i="3"/>
  <c r="S8063" i="3"/>
  <c r="S8079" i="3"/>
  <c r="S8095" i="3"/>
  <c r="S8111" i="3"/>
  <c r="S8127" i="3"/>
  <c r="S8143" i="3"/>
  <c r="S8159" i="3"/>
  <c r="S8175" i="3"/>
  <c r="S8191" i="3"/>
  <c r="S8207" i="3"/>
  <c r="S8223" i="3"/>
  <c r="S8239" i="3"/>
  <c r="S8255" i="3"/>
  <c r="S8271" i="3"/>
  <c r="S8287" i="3"/>
  <c r="S8303" i="3"/>
  <c r="S8319" i="3"/>
  <c r="S8335" i="3"/>
  <c r="S8351" i="3"/>
  <c r="S8367" i="3"/>
  <c r="S8383" i="3"/>
  <c r="S8399" i="3"/>
  <c r="S8415" i="3"/>
  <c r="S8431" i="3"/>
  <c r="S8447" i="3"/>
  <c r="S8463" i="3"/>
  <c r="S8479" i="3"/>
  <c r="S8495" i="3"/>
  <c r="S8511" i="3"/>
  <c r="S8527" i="3"/>
  <c r="S8543" i="3"/>
  <c r="S8559" i="3"/>
  <c r="S8575" i="3"/>
  <c r="S8591" i="3"/>
  <c r="S8607" i="3"/>
  <c r="S8623" i="3"/>
  <c r="S8639" i="3"/>
  <c r="S8655" i="3"/>
  <c r="S8671" i="3"/>
  <c r="S8687" i="3"/>
  <c r="S8703" i="3"/>
  <c r="S8719" i="3"/>
  <c r="S8735" i="3"/>
  <c r="S8751" i="3"/>
  <c r="S8767" i="3"/>
  <c r="S8783" i="3"/>
  <c r="S8799" i="3"/>
  <c r="S8815" i="3"/>
  <c r="S8831" i="3"/>
  <c r="S8847" i="3"/>
  <c r="S8863" i="3"/>
  <c r="S8879" i="3"/>
  <c r="S8895" i="3"/>
  <c r="S8911" i="3"/>
  <c r="S8927" i="3"/>
  <c r="S8943" i="3"/>
  <c r="S8959" i="3"/>
  <c r="S8975" i="3"/>
  <c r="S8991" i="3"/>
  <c r="S9007" i="3"/>
  <c r="S9023" i="3"/>
  <c r="S9039" i="3"/>
  <c r="S9055" i="3"/>
  <c r="S9071" i="3"/>
  <c r="S9087" i="3"/>
  <c r="S9103" i="3"/>
  <c r="S9119" i="3"/>
  <c r="S9135" i="3"/>
  <c r="S9151" i="3"/>
  <c r="S9167" i="3"/>
  <c r="S9183" i="3"/>
  <c r="S9199" i="3"/>
  <c r="S9215" i="3"/>
  <c r="S9231" i="3"/>
  <c r="S9247" i="3"/>
  <c r="S9263" i="3"/>
  <c r="S9279" i="3"/>
  <c r="S9295" i="3"/>
  <c r="S9311" i="3"/>
  <c r="S9327" i="3"/>
  <c r="S9343" i="3"/>
  <c r="S9359" i="3"/>
  <c r="S9375" i="3"/>
  <c r="S9391" i="3"/>
  <c r="S9407" i="3"/>
  <c r="S9423" i="3"/>
  <c r="S9439" i="3"/>
  <c r="S9455" i="3"/>
  <c r="S9471" i="3"/>
  <c r="S9487" i="3"/>
  <c r="S9503" i="3"/>
  <c r="S9519" i="3"/>
  <c r="S9535" i="3"/>
  <c r="S9551" i="3"/>
  <c r="S9567" i="3"/>
  <c r="S9583" i="3"/>
  <c r="S9599" i="3"/>
  <c r="S9615" i="3"/>
  <c r="S9631" i="3"/>
  <c r="S9647" i="3"/>
  <c r="S9663" i="3"/>
  <c r="S9679" i="3"/>
  <c r="S9695" i="3"/>
  <c r="S9711" i="3"/>
  <c r="S9727" i="3"/>
  <c r="S9743" i="3"/>
  <c r="S9759" i="3"/>
  <c r="S9775" i="3"/>
  <c r="S9791" i="3"/>
  <c r="S9807" i="3"/>
  <c r="S9823" i="3"/>
  <c r="S9839" i="3"/>
  <c r="S9855" i="3"/>
  <c r="S9871" i="3"/>
  <c r="S9887" i="3"/>
  <c r="S9903" i="3"/>
  <c r="S9919" i="3"/>
  <c r="S9935" i="3"/>
  <c r="S9951" i="3"/>
  <c r="S9967" i="3"/>
  <c r="S9983" i="3"/>
  <c r="S9999" i="3"/>
  <c r="S10015" i="3"/>
  <c r="S10031" i="3"/>
  <c r="S10047" i="3"/>
  <c r="S10063" i="3"/>
  <c r="S10079" i="3"/>
  <c r="S10095" i="3"/>
  <c r="S10111" i="3"/>
  <c r="S10127" i="3"/>
  <c r="S10143" i="3"/>
  <c r="S10159" i="3"/>
  <c r="S10175" i="3"/>
  <c r="S10191" i="3"/>
  <c r="S10207" i="3"/>
  <c r="S10223" i="3"/>
  <c r="S10239" i="3"/>
  <c r="S10255" i="3"/>
  <c r="S10271" i="3"/>
  <c r="S10287" i="3"/>
  <c r="S10303" i="3"/>
  <c r="S10319" i="3"/>
  <c r="S10335" i="3"/>
  <c r="S10351" i="3"/>
  <c r="S10367" i="3"/>
  <c r="S10383" i="3"/>
  <c r="S10399" i="3"/>
  <c r="S7731" i="3"/>
  <c r="S7715" i="3"/>
  <c r="S7699" i="3"/>
  <c r="S7683" i="3"/>
  <c r="S7667" i="3"/>
  <c r="S7651" i="3"/>
  <c r="S7635" i="3"/>
  <c r="S7619" i="3"/>
  <c r="S7603" i="3"/>
  <c r="S7587" i="3"/>
  <c r="S7571" i="3"/>
  <c r="S7555" i="3"/>
  <c r="S7539" i="3"/>
  <c r="S7523" i="3"/>
  <c r="S7507" i="3"/>
  <c r="S7491" i="3"/>
  <c r="S7475" i="3"/>
  <c r="S7459" i="3"/>
  <c r="S7443" i="3"/>
  <c r="S7427" i="3"/>
  <c r="S7411" i="3"/>
  <c r="S7395" i="3"/>
  <c r="S7379" i="3"/>
  <c r="S7363" i="3"/>
  <c r="S7347" i="3"/>
  <c r="S7331" i="3"/>
  <c r="S7315" i="3"/>
  <c r="S7299" i="3"/>
  <c r="S7283" i="3"/>
  <c r="S7267" i="3"/>
  <c r="S7251" i="3"/>
  <c r="S7235" i="3"/>
  <c r="S7219" i="3"/>
  <c r="S7203" i="3"/>
  <c r="S7187" i="3"/>
  <c r="S7171" i="3"/>
  <c r="S7155" i="3"/>
  <c r="S7139" i="3"/>
  <c r="S7123" i="3"/>
  <c r="S7107" i="3"/>
  <c r="S7091" i="3"/>
  <c r="S7075" i="3"/>
  <c r="S7059" i="3"/>
  <c r="S7043" i="3"/>
  <c r="S7027" i="3"/>
  <c r="S7011" i="3"/>
  <c r="S6995" i="3"/>
  <c r="S6979" i="3"/>
  <c r="S6963" i="3"/>
  <c r="S6947" i="3"/>
  <c r="S6931" i="3"/>
  <c r="S6915" i="3"/>
  <c r="S6899" i="3"/>
  <c r="S6883" i="3"/>
  <c r="S6867" i="3"/>
  <c r="S6851" i="3"/>
  <c r="S6835" i="3"/>
  <c r="S6819" i="3"/>
  <c r="S6803" i="3"/>
  <c r="S6787" i="3"/>
  <c r="S6771" i="3"/>
  <c r="S6755" i="3"/>
  <c r="S6739" i="3"/>
  <c r="S6723" i="3"/>
  <c r="S6707" i="3"/>
  <c r="S6691" i="3"/>
  <c r="S6675" i="3"/>
  <c r="S6659" i="3"/>
  <c r="S6643" i="3"/>
  <c r="S6627" i="3"/>
  <c r="S6611" i="3"/>
  <c r="S6595" i="3"/>
  <c r="S6579" i="3"/>
  <c r="S6563" i="3"/>
  <c r="S6547" i="3"/>
  <c r="S6531" i="3"/>
  <c r="S6515" i="3"/>
  <c r="S6499" i="3"/>
  <c r="S6483" i="3"/>
  <c r="S6467" i="3"/>
  <c r="S6451" i="3"/>
  <c r="S6435" i="3"/>
  <c r="S6419" i="3"/>
  <c r="S6403" i="3"/>
  <c r="S6387" i="3"/>
  <c r="S7734" i="3"/>
  <c r="S7718" i="3"/>
  <c r="S7702" i="3"/>
  <c r="S7686" i="3"/>
  <c r="S7670" i="3"/>
  <c r="S7654" i="3"/>
  <c r="S7638" i="3"/>
  <c r="S7622" i="3"/>
  <c r="S7606" i="3"/>
  <c r="S7590" i="3"/>
  <c r="S7574" i="3"/>
  <c r="S7558" i="3"/>
  <c r="S7542" i="3"/>
  <c r="S7526" i="3"/>
  <c r="S7510" i="3"/>
  <c r="S7494" i="3"/>
  <c r="S7478" i="3"/>
  <c r="S7462" i="3"/>
  <c r="S7446" i="3"/>
  <c r="S7430" i="3"/>
  <c r="S7414" i="3"/>
  <c r="S7398" i="3"/>
  <c r="S7382" i="3"/>
  <c r="S7366" i="3"/>
  <c r="S7350" i="3"/>
  <c r="S7334" i="3"/>
  <c r="S7318" i="3"/>
  <c r="S7302" i="3"/>
  <c r="S7286" i="3"/>
  <c r="S7270" i="3"/>
  <c r="S7254" i="3"/>
  <c r="S7238" i="3"/>
  <c r="S7222" i="3"/>
  <c r="S7206" i="3"/>
  <c r="S7190" i="3"/>
  <c r="S7174" i="3"/>
  <c r="S7158" i="3"/>
  <c r="S7142" i="3"/>
  <c r="S7126" i="3"/>
  <c r="S7110" i="3"/>
  <c r="S7094" i="3"/>
  <c r="S7078" i="3"/>
  <c r="S7062" i="3"/>
  <c r="S7046" i="3"/>
  <c r="S7030" i="3"/>
  <c r="S7014" i="3"/>
  <c r="S6998" i="3"/>
  <c r="S6982" i="3"/>
  <c r="S6966" i="3"/>
  <c r="S6950" i="3"/>
  <c r="S6934" i="3"/>
  <c r="S6918" i="3"/>
  <c r="S6902" i="3"/>
  <c r="S6886" i="3"/>
  <c r="S6870" i="3"/>
  <c r="S6854" i="3"/>
  <c r="S6838" i="3"/>
  <c r="S6822" i="3"/>
  <c r="S6806" i="3"/>
  <c r="S6790" i="3"/>
  <c r="S6774" i="3"/>
  <c r="S6758" i="3"/>
  <c r="S6742" i="3"/>
  <c r="S6726" i="3"/>
  <c r="S6710" i="3"/>
  <c r="S6694" i="3"/>
  <c r="S6678" i="3"/>
  <c r="S6662" i="3"/>
  <c r="S6646" i="3"/>
  <c r="S6630" i="3"/>
  <c r="S6614" i="3"/>
  <c r="S6598" i="3"/>
  <c r="S6582" i="3"/>
  <c r="S6566" i="3"/>
  <c r="S6550" i="3"/>
  <c r="S6534" i="3"/>
  <c r="S6518" i="3"/>
  <c r="S6502" i="3"/>
  <c r="S6486" i="3"/>
  <c r="S6470" i="3"/>
  <c r="S6454" i="3"/>
  <c r="S6438" i="3"/>
  <c r="S6422" i="3"/>
  <c r="S6406" i="3"/>
  <c r="S6390" i="3"/>
  <c r="S6373" i="3"/>
  <c r="S7705" i="3"/>
  <c r="S7689" i="3"/>
  <c r="S7673" i="3"/>
  <c r="S7657" i="3"/>
  <c r="S7641" i="3"/>
  <c r="S7625" i="3"/>
  <c r="S7609" i="3"/>
  <c r="S7593" i="3"/>
  <c r="S7577" i="3"/>
  <c r="S7561" i="3"/>
  <c r="S7545" i="3"/>
  <c r="S7529" i="3"/>
  <c r="S7513" i="3"/>
  <c r="S7497" i="3"/>
  <c r="S7481" i="3"/>
  <c r="S7465" i="3"/>
  <c r="S7449" i="3"/>
  <c r="S7433" i="3"/>
  <c r="S7417" i="3"/>
  <c r="S7401" i="3"/>
  <c r="S7385" i="3"/>
  <c r="S7369" i="3"/>
  <c r="S7353" i="3"/>
  <c r="S7337" i="3"/>
  <c r="S7321" i="3"/>
  <c r="S7305" i="3"/>
  <c r="S7289" i="3"/>
  <c r="S7273" i="3"/>
  <c r="S7257" i="3"/>
  <c r="S7241" i="3"/>
  <c r="S7225" i="3"/>
  <c r="S7209" i="3"/>
  <c r="S7193" i="3"/>
  <c r="S7177" i="3"/>
  <c r="S7161" i="3"/>
  <c r="S7145" i="3"/>
  <c r="S7129" i="3"/>
  <c r="S7113" i="3"/>
  <c r="S7097" i="3"/>
  <c r="S7081" i="3"/>
  <c r="S7065" i="3"/>
  <c r="S7049" i="3"/>
  <c r="S7033" i="3"/>
  <c r="S7017" i="3"/>
  <c r="S7001" i="3"/>
  <c r="S6985" i="3"/>
  <c r="S6969" i="3"/>
  <c r="S6953" i="3"/>
  <c r="S6937" i="3"/>
  <c r="S6921" i="3"/>
  <c r="S6905" i="3"/>
  <c r="S6889" i="3"/>
  <c r="S6873" i="3"/>
  <c r="S6857" i="3"/>
  <c r="S6841" i="3"/>
  <c r="S6825" i="3"/>
  <c r="S6809" i="3"/>
  <c r="S6789" i="3"/>
  <c r="S6769" i="3"/>
  <c r="S6745" i="3"/>
  <c r="S6725" i="3"/>
  <c r="S6705" i="3"/>
  <c r="S6681" i="3"/>
  <c r="S6661" i="3"/>
  <c r="S6641" i="3"/>
  <c r="S6617" i="3"/>
  <c r="S6597" i="3"/>
  <c r="S6577" i="3"/>
  <c r="S6553" i="3"/>
  <c r="S6533" i="3"/>
  <c r="S6513" i="3"/>
  <c r="S6489" i="3"/>
  <c r="S6469" i="3"/>
  <c r="S6449" i="3"/>
  <c r="S6425" i="3"/>
  <c r="S6405" i="3"/>
  <c r="S6385" i="3"/>
  <c r="S7724" i="3"/>
  <c r="S7704" i="3"/>
  <c r="S7684" i="3"/>
  <c r="S7652" i="3"/>
  <c r="S7620" i="3"/>
  <c r="S7588" i="3"/>
  <c r="S7556" i="3"/>
  <c r="Q3430" i="3"/>
  <c r="Q1648" i="3"/>
  <c r="Q1607" i="3"/>
  <c r="Q1570" i="3"/>
  <c r="Q1537" i="3"/>
  <c r="Q1494" i="3"/>
  <c r="Q1460" i="3"/>
  <c r="Q1427" i="3"/>
  <c r="Q1375" i="3"/>
  <c r="Q1339" i="3"/>
  <c r="Q1291" i="3"/>
  <c r="Q1258" i="3"/>
  <c r="Q1226" i="3"/>
  <c r="Q1186" i="3"/>
  <c r="Q1154" i="3"/>
  <c r="Q1118" i="3"/>
  <c r="Q1081" i="3"/>
  <c r="Q1047" i="3"/>
  <c r="Q1015" i="3"/>
  <c r="Q974" i="3"/>
  <c r="Q920" i="3"/>
  <c r="Q885" i="3"/>
  <c r="Q836" i="3"/>
  <c r="Q805" i="3"/>
  <c r="Q759" i="3"/>
  <c r="Q726" i="3"/>
  <c r="Q684" i="3"/>
  <c r="Q653" i="3"/>
  <c r="Q613" i="3"/>
  <c r="Q585" i="3"/>
  <c r="Q556" i="3"/>
  <c r="Q548" i="3"/>
  <c r="Q513" i="3"/>
  <c r="Q509" i="3"/>
  <c r="Q478" i="3"/>
  <c r="Q470" i="3"/>
  <c r="Q443" i="3"/>
  <c r="Q429" i="3"/>
  <c r="Q401" i="3"/>
  <c r="Q392" i="3"/>
  <c r="Q370" i="3"/>
  <c r="Q365" i="3"/>
  <c r="Q339" i="3"/>
  <c r="Q334" i="3"/>
  <c r="Q305" i="3"/>
  <c r="Q300" i="3"/>
  <c r="Q272" i="3"/>
  <c r="Q266" i="3"/>
  <c r="Q233" i="3"/>
  <c r="Q225" i="3"/>
  <c r="Q202" i="3"/>
  <c r="Q198" i="3"/>
  <c r="Q175" i="3"/>
  <c r="Q168" i="3"/>
  <c r="Q134" i="3"/>
  <c r="Q128" i="3"/>
  <c r="Q96" i="3"/>
  <c r="Q89" i="3"/>
  <c r="Q65" i="3"/>
  <c r="Q61" i="3"/>
  <c r="Q24" i="3"/>
  <c r="Q19" i="3"/>
  <c r="Q1685" i="3"/>
  <c r="Q1726" i="3"/>
  <c r="Q1764" i="3"/>
  <c r="Q1810" i="3"/>
  <c r="Q1877" i="3"/>
  <c r="Q1949" i="3"/>
  <c r="Q2035" i="3"/>
  <c r="Q2116" i="3"/>
  <c r="Q2192" i="3"/>
  <c r="Q2280" i="3"/>
  <c r="Q2358" i="3"/>
  <c r="Q2511" i="3"/>
  <c r="Q2644" i="3"/>
  <c r="Q2777" i="3"/>
  <c r="Q2918" i="3"/>
  <c r="Q3076" i="3"/>
  <c r="Q16" i="3"/>
  <c r="Q49" i="3"/>
  <c r="Q86" i="3"/>
  <c r="Q123" i="3"/>
  <c r="Q162" i="3"/>
  <c r="Q195" i="3"/>
  <c r="Q221" i="3"/>
  <c r="Q258" i="3"/>
  <c r="Q295" i="3"/>
  <c r="Q326" i="3"/>
  <c r="Q359" i="3"/>
  <c r="Q387" i="3"/>
  <c r="Q425" i="3"/>
  <c r="Q466" i="3"/>
  <c r="Q505" i="3"/>
  <c r="Q544" i="3"/>
  <c r="Q580" i="3"/>
  <c r="Q609" i="3"/>
  <c r="Q649" i="3"/>
  <c r="Q680" i="3"/>
  <c r="Q713" i="3"/>
  <c r="Q756" i="3"/>
  <c r="Q800" i="3"/>
  <c r="Q829" i="3"/>
  <c r="Q873" i="3"/>
  <c r="Q916" i="3"/>
  <c r="Q966" i="3"/>
  <c r="Q1009" i="3"/>
  <c r="Q1042" i="3"/>
  <c r="Q1076" i="3"/>
  <c r="Q1113" i="3"/>
  <c r="Q1149" i="3"/>
  <c r="Q1181" i="3"/>
  <c r="Q1222" i="3"/>
  <c r="Q1253" i="3"/>
  <c r="Q1286" i="3"/>
  <c r="Q1328" i="3"/>
  <c r="Q1368" i="3"/>
  <c r="Q1416" i="3"/>
  <c r="Q1457" i="3"/>
  <c r="Q1489" i="3"/>
  <c r="Q1530" i="3"/>
  <c r="Q1561" i="3"/>
  <c r="Q1602" i="3"/>
  <c r="Q1639" i="3"/>
  <c r="Q1681" i="3"/>
  <c r="Q1722" i="3"/>
  <c r="Q1759" i="3"/>
  <c r="Q1803" i="3"/>
  <c r="Q1861" i="3"/>
  <c r="Q1934" i="3"/>
  <c r="Q2026" i="3"/>
  <c r="Q2102" i="3"/>
  <c r="Q2193" i="3"/>
  <c r="Q2294" i="3"/>
  <c r="Q2420" i="3"/>
  <c r="Q2593" i="3"/>
  <c r="Q2785" i="3"/>
  <c r="Q2949" i="3"/>
  <c r="Q3146" i="3"/>
  <c r="Q34" i="3"/>
  <c r="Q87" i="3"/>
  <c r="Q130" i="3"/>
  <c r="Q178" i="3"/>
  <c r="Q210" i="3"/>
  <c r="Q259" i="3"/>
  <c r="Q302" i="3"/>
  <c r="Q341" i="3"/>
  <c r="Q379" i="3"/>
  <c r="Q446" i="3"/>
  <c r="Q511" i="3"/>
  <c r="Q568" i="3"/>
  <c r="Q622" i="3"/>
  <c r="Q689" i="3"/>
  <c r="Q746" i="3"/>
  <c r="Q814" i="3"/>
  <c r="Q888" i="3"/>
  <c r="Q984" i="3"/>
  <c r="Q1059" i="3"/>
  <c r="Q1157" i="3"/>
  <c r="Q1236" i="3"/>
  <c r="Q1344" i="3"/>
  <c r="Q1434" i="3"/>
  <c r="Q1540" i="3"/>
  <c r="Q1618" i="3"/>
  <c r="Q1729" i="3"/>
  <c r="Q1826" i="3"/>
  <c r="Q2043" i="3"/>
  <c r="Q2215" i="3"/>
  <c r="Q2524" i="3"/>
  <c r="Q2818" i="3"/>
  <c r="Q22" i="3"/>
  <c r="Q107" i="3"/>
  <c r="Q201" i="3"/>
  <c r="Q278" i="3"/>
  <c r="Q368" i="3"/>
  <c r="Q447" i="3"/>
  <c r="Q553" i="3"/>
  <c r="Q625" i="3"/>
  <c r="Q730" i="3"/>
  <c r="Q816" i="3"/>
  <c r="Q928" i="3"/>
  <c r="Q1027" i="3"/>
  <c r="Q1125" i="3"/>
  <c r="Q1262" i="3"/>
  <c r="Q1465" i="3"/>
  <c r="Q1651" i="3"/>
  <c r="Q1884" i="3"/>
  <c r="Q2288" i="3"/>
  <c r="Q2938" i="3"/>
  <c r="Q3304" i="3"/>
  <c r="Q593" i="3"/>
  <c r="Q620" i="3"/>
  <c r="Q658" i="3"/>
  <c r="Q691" i="3"/>
  <c r="Q731" i="3"/>
  <c r="Q771" i="3"/>
  <c r="Q811" i="3"/>
  <c r="Q853" i="3"/>
  <c r="Q896" i="3"/>
  <c r="Q929" i="3"/>
  <c r="Q987" i="3"/>
  <c r="Q1021" i="3"/>
  <c r="Q1054" i="3"/>
  <c r="Q1094" i="3"/>
  <c r="Q1126" i="3"/>
  <c r="Q1159" i="3"/>
  <c r="Q1194" i="3"/>
  <c r="Q1233" i="3"/>
  <c r="Q1263" i="3"/>
  <c r="Q1306" i="3"/>
  <c r="Q1347" i="3"/>
  <c r="Q1382" i="3"/>
  <c r="Q1431" i="3"/>
  <c r="Q1467" i="3"/>
  <c r="Q1499" i="3"/>
  <c r="Q1542" i="3"/>
  <c r="Q1578" i="3"/>
  <c r="Q1615" i="3"/>
  <c r="Q1652" i="3"/>
  <c r="Q1694" i="3"/>
  <c r="Q1733" i="3"/>
  <c r="Q1772" i="3"/>
  <c r="Q1823" i="3"/>
  <c r="Q1890" i="3"/>
  <c r="Q1960" i="3"/>
  <c r="Q2050" i="3"/>
  <c r="Q2136" i="3"/>
  <c r="Q2207" i="3"/>
  <c r="Q2293" i="3"/>
  <c r="Q2386" i="3"/>
  <c r="Q2538" i="3"/>
  <c r="Q2666" i="3"/>
  <c r="Q2805" i="3"/>
  <c r="Q2942" i="3"/>
  <c r="Q3101" i="3"/>
  <c r="Q20" i="3"/>
  <c r="Q62" i="3"/>
  <c r="Q91" i="3"/>
  <c r="Q129" i="3"/>
  <c r="Q171" i="3"/>
  <c r="Q199" i="3"/>
  <c r="Q228" i="3"/>
  <c r="Q268" i="3"/>
  <c r="Q301" i="3"/>
  <c r="Q335" i="3"/>
  <c r="Q366" i="3"/>
  <c r="Q397" i="3"/>
  <c r="Q436" i="3"/>
  <c r="Q473" i="3"/>
  <c r="Q510" i="3"/>
  <c r="Q550" i="3"/>
  <c r="Q588" i="3"/>
  <c r="Q614" i="3"/>
  <c r="Q654" i="3"/>
  <c r="Q686" i="3"/>
  <c r="Q727" i="3"/>
  <c r="Q763" i="3"/>
  <c r="Q806" i="3"/>
  <c r="Q838" i="3"/>
  <c r="Q887" i="3"/>
  <c r="Q922" i="3"/>
  <c r="Q980" i="3"/>
  <c r="Q1016" i="3"/>
  <c r="Q1048" i="3"/>
  <c r="Q1082" i="3"/>
  <c r="Q1119" i="3"/>
  <c r="Q1156" i="3"/>
  <c r="Q1187" i="3"/>
  <c r="Q1228" i="3"/>
  <c r="Q1260" i="3"/>
  <c r="Q1294" i="3"/>
  <c r="Q1341" i="3"/>
  <c r="Q1378" i="3"/>
  <c r="Q1428" i="3"/>
  <c r="Q1461" i="3"/>
  <c r="Q1495" i="3"/>
  <c r="Q1539" i="3"/>
  <c r="Q1571" i="3"/>
  <c r="Q1608" i="3"/>
  <c r="Q1649" i="3"/>
  <c r="Q1687" i="3"/>
  <c r="Q1728" i="3"/>
  <c r="Q1767" i="3"/>
  <c r="Q1811" i="3"/>
  <c r="Q1878" i="3"/>
  <c r="Q1951" i="3"/>
  <c r="Q2037" i="3"/>
  <c r="Q2117" i="3"/>
  <c r="Q2208" i="3"/>
  <c r="Q2305" i="3"/>
  <c r="Q2455" i="3"/>
  <c r="Q2649" i="3"/>
  <c r="Q2813" i="3"/>
  <c r="Q2984" i="3"/>
  <c r="Q5" i="3"/>
  <c r="Q53" i="3"/>
  <c r="Q93" i="3"/>
  <c r="Q139" i="3"/>
  <c r="Q186" i="3"/>
  <c r="Q222" i="3"/>
  <c r="Q269" i="3"/>
  <c r="Q310" i="3"/>
  <c r="Q351" i="3"/>
  <c r="Q399" i="3"/>
  <c r="Q457" i="3"/>
  <c r="Q517" i="3"/>
  <c r="Q589" i="3"/>
  <c r="Q629" i="3"/>
  <c r="Q694" i="3"/>
  <c r="Q766" i="3"/>
  <c r="Q820" i="3"/>
  <c r="Q898" i="3"/>
  <c r="Q989" i="3"/>
  <c r="Q1084" i="3"/>
  <c r="Q1161" i="3"/>
  <c r="Q1261" i="3"/>
  <c r="Q1349" i="3"/>
  <c r="Q1464" i="3"/>
  <c r="Q1545" i="3"/>
  <c r="Q1650" i="3"/>
  <c r="Q1736" i="3"/>
  <c r="Q1882" i="3"/>
  <c r="Q2056" i="3"/>
  <c r="Q2287" i="3"/>
  <c r="Q2555" i="3"/>
  <c r="Q2931" i="3"/>
  <c r="Q30" i="3"/>
  <c r="Q132" i="3"/>
  <c r="Q206" i="3"/>
  <c r="Q304" i="3"/>
  <c r="Q375" i="3"/>
  <c r="Q475" i="3"/>
  <c r="Q562" i="3"/>
  <c r="Q657" i="3"/>
  <c r="Q736" i="3"/>
  <c r="Q845" i="3"/>
  <c r="Q936" i="3"/>
  <c r="Q1050" i="3"/>
  <c r="Q1130" i="3"/>
  <c r="Q1300" i="3"/>
  <c r="Q1497" i="3"/>
  <c r="Q1693" i="3"/>
  <c r="Q1956" i="3"/>
  <c r="Q2374" i="3"/>
  <c r="Q3096" i="3"/>
  <c r="Q3345" i="3"/>
  <c r="Q31" i="3"/>
  <c r="Q143" i="3"/>
  <c r="Q279" i="3"/>
  <c r="Q376" i="3"/>
  <c r="Q519" i="3"/>
  <c r="Q597" i="3"/>
  <c r="Q744" i="3"/>
  <c r="Q858" i="3"/>
  <c r="Q992" i="3"/>
  <c r="Q1100" i="3"/>
  <c r="Q1207" i="3"/>
  <c r="Q1353" i="3"/>
  <c r="Q1474" i="3"/>
  <c r="Q1621" i="3"/>
  <c r="Q1833" i="3"/>
  <c r="Q2149" i="3"/>
  <c r="Q2568" i="3"/>
  <c r="Q3138" i="3"/>
  <c r="Q97" i="3"/>
  <c r="Q237" i="3"/>
  <c r="Q307" i="3"/>
  <c r="Q340" i="3"/>
  <c r="Q371" i="3"/>
  <c r="Q402" i="3"/>
  <c r="Q445" i="3"/>
  <c r="Q558" i="3"/>
  <c r="Q594" i="3"/>
  <c r="Q621" i="3"/>
  <c r="Q660" i="3"/>
  <c r="Q693" i="3"/>
  <c r="Q732" i="3"/>
  <c r="Q774" i="3"/>
  <c r="Q813" i="3"/>
  <c r="Q854" i="3"/>
  <c r="Q897" i="3"/>
  <c r="Q930" i="3"/>
  <c r="Q988" i="3"/>
  <c r="Q1022" i="3"/>
  <c r="Q1058" i="3"/>
  <c r="Q1095" i="3"/>
  <c r="Q1127" i="3"/>
  <c r="Q1160" i="3"/>
  <c r="Q1201" i="3"/>
  <c r="Q1234" i="3"/>
  <c r="Q1264" i="3"/>
  <c r="Q1307" i="3"/>
  <c r="Q1348" i="3"/>
  <c r="Q1384" i="3"/>
  <c r="Q1432" i="3"/>
  <c r="Q1468" i="3"/>
  <c r="Q1510" i="3"/>
  <c r="Q1544" i="3"/>
  <c r="Q1580" i="3"/>
  <c r="Q1617" i="3"/>
  <c r="Q1653" i="3"/>
  <c r="Q1696" i="3"/>
  <c r="Q1734" i="3"/>
  <c r="Q1774" i="3"/>
  <c r="Q1825" i="3"/>
  <c r="Q1892" i="3"/>
  <c r="Q1964" i="3"/>
  <c r="Q2051" i="3"/>
  <c r="Q2137" i="3"/>
  <c r="Q2228" i="3"/>
  <c r="Q2318" i="3"/>
  <c r="Q2516" i="3"/>
  <c r="Q2671" i="3"/>
  <c r="Q2845" i="3"/>
  <c r="Q3023" i="3"/>
  <c r="Q17" i="3"/>
  <c r="Q63" i="3"/>
  <c r="Q98" i="3"/>
  <c r="Q145" i="3"/>
  <c r="Q196" i="3"/>
  <c r="Q229" i="3"/>
  <c r="Q276" i="3"/>
  <c r="Q315" i="3"/>
  <c r="Q361" i="3"/>
  <c r="Q404" i="3"/>
  <c r="Q474" i="3"/>
  <c r="Q524" i="3"/>
  <c r="Q595" i="3"/>
  <c r="Q656" i="3"/>
  <c r="Q703" i="3"/>
  <c r="Q775" i="3"/>
  <c r="Q840" i="3"/>
  <c r="Q903" i="3"/>
  <c r="Q1019" i="3"/>
  <c r="Q1096" i="3"/>
  <c r="Q1189" i="3"/>
  <c r="Q1266" i="3"/>
  <c r="Q1379" i="3"/>
  <c r="Q1469" i="3"/>
  <c r="Q1576" i="3"/>
  <c r="Q1660" i="3"/>
  <c r="Q1769" i="3"/>
  <c r="Q1897" i="3"/>
  <c r="Q2130" i="3"/>
  <c r="Q2298" i="3"/>
  <c r="Q2654" i="3"/>
  <c r="Q2955" i="3"/>
  <c r="Q64" i="3"/>
  <c r="Q140" i="3"/>
  <c r="Q232" i="3"/>
  <c r="Q312" i="3"/>
  <c r="Q400" i="3"/>
  <c r="Q482" i="3"/>
  <c r="Q591" i="3"/>
  <c r="Q666" i="3"/>
  <c r="Q769" i="3"/>
  <c r="Q857" i="3"/>
  <c r="Q985" i="3"/>
  <c r="Q1062" i="3"/>
  <c r="Q1158" i="3"/>
  <c r="Q1345" i="3"/>
  <c r="Q1541" i="3"/>
  <c r="Q1732" i="3"/>
  <c r="Q2047" i="3"/>
  <c r="Q2531" i="3"/>
  <c r="Q3176" i="3"/>
  <c r="Q3386" i="3"/>
  <c r="Q74" i="3"/>
  <c r="Q182" i="3"/>
  <c r="Q241" i="3"/>
  <c r="Q313" i="3"/>
  <c r="Q406" i="3"/>
  <c r="Q484" i="3"/>
  <c r="Q626" i="3"/>
  <c r="Q699" i="3"/>
  <c r="Q817" i="3"/>
  <c r="Q939" i="3"/>
  <c r="Q1063" i="3"/>
  <c r="Q1131" i="3"/>
  <c r="Q1238" i="3"/>
  <c r="Q1311" i="3"/>
  <c r="Q1437" i="3"/>
  <c r="Q1547" i="3"/>
  <c r="Q1664" i="3"/>
  <c r="Q1739" i="3"/>
  <c r="Q1781" i="3"/>
  <c r="Q1979" i="3"/>
  <c r="Q2227" i="3"/>
  <c r="Q2698" i="3"/>
  <c r="Q2970" i="3"/>
  <c r="Q66" i="3"/>
  <c r="Q176" i="3"/>
  <c r="Q203" i="3"/>
  <c r="Q275" i="3"/>
  <c r="Q480" i="3"/>
  <c r="Q8" i="3"/>
  <c r="Q38" i="3"/>
  <c r="Q78" i="3"/>
  <c r="Q114" i="3"/>
  <c r="Q149" i="3"/>
  <c r="Q188" i="3"/>
  <c r="Q214" i="3"/>
  <c r="Q248" i="3"/>
  <c r="Q287" i="3"/>
  <c r="Q318" i="3"/>
  <c r="Q354" i="3"/>
  <c r="Q381" i="3"/>
  <c r="Q415" i="3"/>
  <c r="Q460" i="3"/>
  <c r="Q490" i="3"/>
  <c r="Q528" i="3"/>
  <c r="Q573" i="3"/>
  <c r="Q601" i="3"/>
  <c r="Q636" i="3"/>
  <c r="Q672" i="3"/>
  <c r="Q706" i="3"/>
  <c r="Q750" i="3"/>
  <c r="Q789" i="3"/>
  <c r="Q822" i="3"/>
  <c r="Q865" i="3"/>
  <c r="Q907" i="3"/>
  <c r="Q949" i="3"/>
  <c r="Q999" i="3"/>
  <c r="Q1033" i="3"/>
  <c r="Q1068" i="3"/>
  <c r="Q1106" i="3"/>
  <c r="Q1140" i="3"/>
  <c r="Q1174" i="3"/>
  <c r="Q1214" i="3"/>
  <c r="Q1244" i="3"/>
  <c r="Q1279" i="3"/>
  <c r="Q1318" i="3"/>
  <c r="Q1360" i="3"/>
  <c r="Q1396" i="3"/>
  <c r="Q1449" i="3"/>
  <c r="Q1480" i="3"/>
  <c r="Q1523" i="3"/>
  <c r="Q1556" i="3"/>
  <c r="Q1590" i="3"/>
  <c r="Q1627" i="3"/>
  <c r="Q1669" i="3"/>
  <c r="Q1712" i="3"/>
  <c r="Q1751" i="3"/>
  <c r="Q1792" i="3"/>
  <c r="Q1841" i="3"/>
  <c r="Q1915" i="3"/>
  <c r="Q2009" i="3"/>
  <c r="Q2082" i="3"/>
  <c r="Q2164" i="3"/>
  <c r="Q2244" i="3"/>
  <c r="Q2315" i="3"/>
  <c r="Q2445" i="3"/>
  <c r="Q2588" i="3"/>
  <c r="Q2721" i="3"/>
  <c r="Q2865" i="3"/>
  <c r="Q3016" i="3"/>
  <c r="Q4" i="3"/>
  <c r="Q32" i="3"/>
  <c r="Q75" i="3"/>
  <c r="Q109" i="3"/>
  <c r="Q144" i="3"/>
  <c r="Q183" i="3"/>
  <c r="Q209" i="3"/>
  <c r="Q243" i="3"/>
  <c r="Q280" i="3"/>
  <c r="Q314" i="3"/>
  <c r="Q347" i="3"/>
  <c r="Q377" i="3"/>
  <c r="Q409" i="3"/>
  <c r="Q449" i="3"/>
  <c r="Q485" i="3"/>
  <c r="Q520" i="3"/>
  <c r="Q566" i="3"/>
  <c r="Q598" i="3"/>
  <c r="Q628" i="3"/>
  <c r="Q668" i="3"/>
  <c r="Q700" i="3"/>
  <c r="Q745" i="3"/>
  <c r="Q778" i="3"/>
  <c r="Q819" i="3"/>
  <c r="Q859" i="3"/>
  <c r="Q902" i="3"/>
  <c r="Q945" i="3"/>
  <c r="Q995" i="3"/>
  <c r="Q1029" i="3"/>
  <c r="Q1065" i="3"/>
  <c r="Q1101" i="3"/>
  <c r="Q1132" i="3"/>
  <c r="Q1168" i="3"/>
  <c r="Q1208" i="3"/>
  <c r="Q1240" i="3"/>
  <c r="Q1271" i="3"/>
  <c r="Q1314" i="3"/>
  <c r="Q1355" i="3"/>
  <c r="Q1390" i="3"/>
  <c r="Q1439" i="3"/>
  <c r="Q1475" i="3"/>
  <c r="Q1517" i="3"/>
  <c r="Q1549" i="3"/>
  <c r="Q1587" i="3"/>
  <c r="Q1622" i="3"/>
  <c r="Q1666" i="3"/>
  <c r="Q1705" i="3"/>
  <c r="Q1740" i="3"/>
  <c r="Q1782" i="3"/>
  <c r="Q1836" i="3"/>
  <c r="Q1906" i="3"/>
  <c r="Q1982" i="3"/>
  <c r="Q2068" i="3"/>
  <c r="Q2150" i="3"/>
  <c r="Q2246" i="3"/>
  <c r="Q2363" i="3"/>
  <c r="Q2550" i="3"/>
  <c r="Q2704" i="3"/>
  <c r="Q2875" i="3"/>
  <c r="Q3085" i="3"/>
  <c r="Q21" i="3"/>
  <c r="Q70" i="3"/>
  <c r="Q110" i="3"/>
  <c r="Q163" i="3"/>
  <c r="Q200" i="3"/>
  <c r="Q238" i="3"/>
  <c r="Q283" i="3"/>
  <c r="Q329" i="3"/>
  <c r="Q367" i="3"/>
  <c r="Q410" i="3"/>
  <c r="Q481" i="3"/>
  <c r="Q551" i="3"/>
  <c r="Q599" i="3"/>
  <c r="Q665" i="3"/>
  <c r="Q728" i="3"/>
  <c r="Q779" i="3"/>
  <c r="Q856" i="3"/>
  <c r="Q924" i="3"/>
  <c r="Q1023" i="3"/>
  <c r="Q1122" i="3"/>
  <c r="Q1205" i="3"/>
  <c r="Q1295" i="3"/>
  <c r="Q1386" i="3"/>
  <c r="Q1496" i="3"/>
  <c r="Q1581" i="3"/>
  <c r="Q1690" i="3"/>
  <c r="Q1775" i="3"/>
  <c r="Q1955" i="3"/>
  <c r="Q2142" i="3"/>
  <c r="Q2369" i="3"/>
  <c r="Q2680" i="3"/>
  <c r="Q3092" i="3"/>
  <c r="Q73" i="3"/>
  <c r="Q174" i="3"/>
  <c r="Q240" i="3"/>
  <c r="Q338" i="3"/>
  <c r="Q405" i="3"/>
  <c r="Q512" i="3"/>
  <c r="Q596" i="3"/>
  <c r="Q690" i="3"/>
  <c r="Q776" i="3"/>
  <c r="Q894" i="3"/>
  <c r="Q990" i="3"/>
  <c r="Q1087" i="3"/>
  <c r="Q1190" i="3"/>
  <c r="Q1381" i="3"/>
  <c r="Q1577" i="3"/>
  <c r="Q1771" i="3"/>
  <c r="Q2131" i="3"/>
  <c r="Q2659" i="3"/>
  <c r="Q3220" i="3"/>
  <c r="Q10398" i="3"/>
  <c r="Q10369" i="3"/>
  <c r="Q10335" i="3"/>
  <c r="Q10312" i="3"/>
  <c r="Q10292" i="3"/>
  <c r="Q10266" i="3"/>
  <c r="Q10239" i="3"/>
  <c r="Q10215" i="3"/>
  <c r="Q10183" i="3"/>
  <c r="Q10148" i="3"/>
  <c r="Q10115" i="3"/>
  <c r="Q10094" i="3"/>
  <c r="Q10067" i="3"/>
  <c r="Q10029" i="3"/>
  <c r="Q10006" i="3"/>
  <c r="Q9973" i="3"/>
  <c r="Q9945" i="3"/>
  <c r="Q10400" i="3"/>
  <c r="Q10370" i="3"/>
  <c r="Q10336" i="3"/>
  <c r="Q10313" i="3"/>
  <c r="Q10293" i="3"/>
  <c r="Q10267" i="3"/>
  <c r="Q10242" i="3"/>
  <c r="Q10219" i="3"/>
  <c r="Q10184" i="3"/>
  <c r="Q10153" i="3"/>
  <c r="Q10116" i="3"/>
  <c r="Q10096" i="3"/>
  <c r="Q10070" i="3"/>
  <c r="Q10031" i="3"/>
  <c r="Q10007" i="3"/>
  <c r="Q9976" i="3"/>
  <c r="Q10371" i="3"/>
  <c r="Q10295" i="3"/>
  <c r="Q10220" i="3"/>
  <c r="Q10120" i="3"/>
  <c r="Q10038" i="3"/>
  <c r="Q9951" i="3"/>
  <c r="Q9912" i="3"/>
  <c r="Q9883" i="3"/>
  <c r="Q9853" i="3"/>
  <c r="Q9830" i="3"/>
  <c r="Q9799" i="3"/>
  <c r="Q9771" i="3"/>
  <c r="Q9748" i="3"/>
  <c r="Q9722" i="3"/>
  <c r="Q9698" i="3"/>
  <c r="Q9664" i="3"/>
  <c r="Q9637" i="3"/>
  <c r="Q10349" i="3"/>
  <c r="Q10274" i="3"/>
  <c r="Q10196" i="3"/>
  <c r="Q10102" i="3"/>
  <c r="Q10015" i="3"/>
  <c r="Q9942" i="3"/>
  <c r="Q9904" i="3"/>
  <c r="Q9877" i="3"/>
  <c r="Q9849" i="3"/>
  <c r="Q9824" i="3"/>
  <c r="Q9787" i="3"/>
  <c r="Q9764" i="3"/>
  <c r="Q9743" i="3"/>
  <c r="Q9716" i="3"/>
  <c r="Q9692" i="3"/>
  <c r="Q9656" i="3"/>
  <c r="Q9631" i="3"/>
  <c r="Q10362" i="3"/>
  <c r="Q10288" i="3"/>
  <c r="Q10208" i="3"/>
  <c r="Q10110" i="3"/>
  <c r="Q10025" i="3"/>
  <c r="Q9946" i="3"/>
  <c r="Q9909" i="3"/>
  <c r="Q9880" i="3"/>
  <c r="Q9851" i="3"/>
  <c r="Q9828" i="3"/>
  <c r="Q9786" i="3"/>
  <c r="Q9715" i="3"/>
  <c r="Q9626" i="3"/>
  <c r="Q9591" i="3"/>
  <c r="Q9564" i="3"/>
  <c r="Q9539" i="3"/>
  <c r="Q9515" i="3"/>
  <c r="Q9492" i="3"/>
  <c r="Q9465" i="3"/>
  <c r="Q9441" i="3"/>
  <c r="Q9412" i="3"/>
  <c r="Q9384" i="3"/>
  <c r="Q9348" i="3"/>
  <c r="Q9319" i="3"/>
  <c r="Q9293" i="3"/>
  <c r="Q9270" i="3"/>
  <c r="Q9229" i="3"/>
  <c r="Q9202" i="3"/>
  <c r="Q9169" i="3"/>
  <c r="Q9142" i="3"/>
  <c r="Q9115" i="3"/>
  <c r="Q9084" i="3"/>
  <c r="Q9055" i="3"/>
  <c r="Q9032" i="3"/>
  <c r="Q9001" i="3"/>
  <c r="Q9783" i="3"/>
  <c r="Q9710" i="3"/>
  <c r="Q9620" i="3"/>
  <c r="Q9590" i="3"/>
  <c r="Q9563" i="3"/>
  <c r="Q9534" i="3"/>
  <c r="Q9513" i="3"/>
  <c r="Q9490" i="3"/>
  <c r="Q9463" i="3"/>
  <c r="Q9440" i="3"/>
  <c r="Q9409" i="3"/>
  <c r="Q9380" i="3"/>
  <c r="Q9347" i="3"/>
  <c r="Q9318" i="3"/>
  <c r="Q9292" i="3"/>
  <c r="Q9257" i="3"/>
  <c r="Q9226" i="3"/>
  <c r="Q9201" i="3"/>
  <c r="Q9168" i="3"/>
  <c r="Q9749" i="3"/>
  <c r="Q9665" i="3"/>
  <c r="Q9606" i="3"/>
  <c r="Q9574" i="3"/>
  <c r="Q9550" i="3"/>
  <c r="Q9524" i="3"/>
  <c r="Q9502" i="3"/>
  <c r="Q9479" i="3"/>
  <c r="Q9448" i="3"/>
  <c r="Q9428" i="3"/>
  <c r="Q9396" i="3"/>
  <c r="Q9367" i="3"/>
  <c r="Q9331" i="3"/>
  <c r="Q9307" i="3"/>
  <c r="Q9282" i="3"/>
  <c r="Q9237" i="3"/>
  <c r="Q10393" i="3"/>
  <c r="Q10364" i="3"/>
  <c r="Q10330" i="3"/>
  <c r="Q10307" i="3"/>
  <c r="Q10289" i="3"/>
  <c r="Q10263" i="3"/>
  <c r="Q10233" i="3"/>
  <c r="Q10212" i="3"/>
  <c r="Q10176" i="3"/>
  <c r="Q10135" i="3"/>
  <c r="Q10111" i="3"/>
  <c r="Q10091" i="3"/>
  <c r="Q10061" i="3"/>
  <c r="Q10026" i="3"/>
  <c r="Q10000" i="3"/>
  <c r="Q9969" i="3"/>
  <c r="Q9940" i="3"/>
  <c r="Q10394" i="3"/>
  <c r="Q10366" i="3"/>
  <c r="Q10332" i="3"/>
  <c r="Q10308" i="3"/>
  <c r="Q10290" i="3"/>
  <c r="Q10264" i="3"/>
  <c r="Q10235" i="3"/>
  <c r="Q10213" i="3"/>
  <c r="Q10181" i="3"/>
  <c r="Q10136" i="3"/>
  <c r="Q10112" i="3"/>
  <c r="Q10092" i="3"/>
  <c r="Q10062" i="3"/>
  <c r="Q10027" i="3"/>
  <c r="Q10002" i="3"/>
  <c r="Q9971" i="3"/>
  <c r="Q10354" i="3"/>
  <c r="Q10282" i="3"/>
  <c r="Q10203" i="3"/>
  <c r="Q10106" i="3"/>
  <c r="Q10020" i="3"/>
  <c r="Q9943" i="3"/>
  <c r="Q9908" i="3"/>
  <c r="Q9878" i="3"/>
  <c r="Q9850" i="3"/>
  <c r="Q9826" i="3"/>
  <c r="Q9791" i="3"/>
  <c r="Q9765" i="3"/>
  <c r="Q9744" i="3"/>
  <c r="Q9717" i="3"/>
  <c r="Q9694" i="3"/>
  <c r="Q9657" i="3"/>
  <c r="Q9633" i="3"/>
  <c r="Q10329" i="3"/>
  <c r="Q10262" i="3"/>
  <c r="Q10175" i="3"/>
  <c r="Q10088" i="3"/>
  <c r="Q9998" i="3"/>
  <c r="Q9931" i="3"/>
  <c r="Q9901" i="3"/>
  <c r="Q9870" i="3"/>
  <c r="Q9843" i="3"/>
  <c r="Q9819" i="3"/>
  <c r="Q9784" i="3"/>
  <c r="Q9761" i="3"/>
  <c r="Q9735" i="3"/>
  <c r="Q9712" i="3"/>
  <c r="Q9687" i="3"/>
  <c r="Q9649" i="3"/>
  <c r="Q9622" i="3"/>
  <c r="Q10341" i="3"/>
  <c r="Q10268" i="3"/>
  <c r="Q10185" i="3"/>
  <c r="Q10099" i="3"/>
  <c r="Q10008" i="3"/>
  <c r="Q9938" i="3"/>
  <c r="Q9903" i="3"/>
  <c r="Q9876" i="3"/>
  <c r="Q9847" i="3"/>
  <c r="Q9823" i="3"/>
  <c r="Q9774" i="3"/>
  <c r="Q9699" i="3"/>
  <c r="Q9613" i="3"/>
  <c r="Q9587" i="3"/>
  <c r="Q9559" i="3"/>
  <c r="Q9531" i="3"/>
  <c r="Q9511" i="3"/>
  <c r="Q9488" i="3"/>
  <c r="Q9456" i="3"/>
  <c r="Q9437" i="3"/>
  <c r="Q9403" i="3"/>
  <c r="Q9374" i="3"/>
  <c r="Q9344" i="3"/>
  <c r="Q9316" i="3"/>
  <c r="Q9288" i="3"/>
  <c r="Q9247" i="3"/>
  <c r="Q9223" i="3"/>
  <c r="Q9195" i="3"/>
  <c r="Q9166" i="3"/>
  <c r="Q9138" i="3"/>
  <c r="Q9110" i="3"/>
  <c r="Q9079" i="3"/>
  <c r="Q9051" i="3"/>
  <c r="Q9027" i="3"/>
  <c r="Q8992" i="3"/>
  <c r="Q9769" i="3"/>
  <c r="Q9696" i="3"/>
  <c r="Q9611" i="3"/>
  <c r="Q9583" i="3"/>
  <c r="Q9558" i="3"/>
  <c r="Q9530" i="3"/>
  <c r="Q9510" i="3"/>
  <c r="Q9487" i="3"/>
  <c r="Q9455" i="3"/>
  <c r="Q9436" i="3"/>
  <c r="Q9402" i="3"/>
  <c r="Q9373" i="3"/>
  <c r="Q9343" i="3"/>
  <c r="Q9315" i="3"/>
  <c r="Q9286" i="3"/>
  <c r="Q9243" i="3"/>
  <c r="Q9222" i="3"/>
  <c r="Q9194" i="3"/>
  <c r="Q9162" i="3"/>
  <c r="Q9734" i="3"/>
  <c r="Q9648" i="3"/>
  <c r="Q9603" i="3"/>
  <c r="Q9570" i="3"/>
  <c r="Q9543" i="3"/>
  <c r="Q9520" i="3"/>
  <c r="Q9499" i="3"/>
  <c r="Q9475" i="3"/>
  <c r="Q9445" i="3"/>
  <c r="Q9417" i="3"/>
  <c r="Q9389" i="3"/>
  <c r="Q9363" i="3"/>
  <c r="Q9328" i="3"/>
  <c r="Q9303" i="3"/>
  <c r="Q9278" i="3"/>
  <c r="Q9233" i="3"/>
  <c r="Q9213" i="3"/>
  <c r="Q9145" i="3"/>
  <c r="Q9104" i="3"/>
  <c r="Q9056" i="3"/>
  <c r="Q9014" i="3"/>
  <c r="Q8962" i="3"/>
  <c r="Q8938" i="3"/>
  <c r="Q8913" i="3"/>
  <c r="Q8888" i="3"/>
  <c r="Q8840" i="3"/>
  <c r="Q8817" i="3"/>
  <c r="Q8794" i="3"/>
  <c r="Q8767" i="3"/>
  <c r="Q8737" i="3"/>
  <c r="Q8704" i="3"/>
  <c r="Q10390" i="3"/>
  <c r="Q10358" i="3"/>
  <c r="Q10326" i="3"/>
  <c r="Q10303" i="3"/>
  <c r="Q10286" i="3"/>
  <c r="Q10257" i="3"/>
  <c r="Q10229" i="3"/>
  <c r="Q10204" i="3"/>
  <c r="Q10171" i="3"/>
  <c r="Q10129" i="3"/>
  <c r="Q10107" i="3"/>
  <c r="Q10081" i="3"/>
  <c r="Q10055" i="3"/>
  <c r="Q10023" i="3"/>
  <c r="Q9994" i="3"/>
  <c r="Q9958" i="3"/>
  <c r="Q9934" i="3"/>
  <c r="Q10391" i="3"/>
  <c r="Q10359" i="3"/>
  <c r="Q10328" i="3"/>
  <c r="Q10304" i="3"/>
  <c r="Q10287" i="3"/>
  <c r="Q10260" i="3"/>
  <c r="Q10230" i="3"/>
  <c r="Q10205" i="3"/>
  <c r="Q10172" i="3"/>
  <c r="Q10132" i="3"/>
  <c r="Q10109" i="3"/>
  <c r="Q10087" i="3"/>
  <c r="Q10059" i="3"/>
  <c r="Q10024" i="3"/>
  <c r="Q9997" i="3"/>
  <c r="Q9961" i="3"/>
  <c r="Q10333" i="3"/>
  <c r="Q10265" i="3"/>
  <c r="Q10182" i="3"/>
  <c r="Q10093" i="3"/>
  <c r="Q10005" i="3"/>
  <c r="Q9936" i="3"/>
  <c r="Q9902" i="3"/>
  <c r="Q9875" i="3"/>
  <c r="Q9844" i="3"/>
  <c r="Q9822" i="3"/>
  <c r="Q9785" i="3"/>
  <c r="Q9762" i="3"/>
  <c r="Q9740" i="3"/>
  <c r="Q9713" i="3"/>
  <c r="Q9688" i="3"/>
  <c r="Q9650" i="3"/>
  <c r="Q9624" i="3"/>
  <c r="Q10314" i="3"/>
  <c r="Q10243" i="3"/>
  <c r="Q10157" i="3"/>
  <c r="Q10071" i="3"/>
  <c r="Q9978" i="3"/>
  <c r="Q9920" i="3"/>
  <c r="Q9895" i="3"/>
  <c r="Q9860" i="3"/>
  <c r="Q9838" i="3"/>
  <c r="Q9815" i="3"/>
  <c r="Q9780" i="3"/>
  <c r="Q9757" i="3"/>
  <c r="Q9732" i="3"/>
  <c r="Q9708" i="3"/>
  <c r="Q9677" i="3"/>
  <c r="Q9643" i="3"/>
  <c r="Q9615" i="3"/>
  <c r="Q10325" i="3"/>
  <c r="Q10256" i="3"/>
  <c r="Q10170" i="3"/>
  <c r="Q10080" i="3"/>
  <c r="Q9991" i="3"/>
  <c r="Q9928" i="3"/>
  <c r="Q9897" i="3"/>
  <c r="Q9869" i="3"/>
  <c r="Q9841" i="3"/>
  <c r="Q9817" i="3"/>
  <c r="Q9759" i="3"/>
  <c r="Q9684" i="3"/>
  <c r="Q9608" i="3"/>
  <c r="Q9579" i="3"/>
  <c r="Q9554" i="3"/>
  <c r="Q9526" i="3"/>
  <c r="Q9505" i="3"/>
  <c r="Q9483" i="3"/>
  <c r="Q9453" i="3"/>
  <c r="Q9431" i="3"/>
  <c r="Q9399" i="3"/>
  <c r="Q9370" i="3"/>
  <c r="Q9340" i="3"/>
  <c r="Q9312" i="3"/>
  <c r="Q9284" i="3"/>
  <c r="Q9239" i="3"/>
  <c r="Q9219" i="3"/>
  <c r="Q9188" i="3"/>
  <c r="Q9158" i="3"/>
  <c r="Q9134" i="3"/>
  <c r="Q9105" i="3"/>
  <c r="Q9070" i="3"/>
  <c r="Q9048" i="3"/>
  <c r="Q9016" i="3"/>
  <c r="Q8983" i="3"/>
  <c r="Q9755" i="3"/>
  <c r="Q9676" i="3"/>
  <c r="Q9607" i="3"/>
  <c r="Q9577" i="3"/>
  <c r="Q9551" i="3"/>
  <c r="Q9525" i="3"/>
  <c r="Q9504" i="3"/>
  <c r="Q9482" i="3"/>
  <c r="Q9449" i="3"/>
  <c r="Q9429" i="3"/>
  <c r="Q9397" i="3"/>
  <c r="Q9369" i="3"/>
  <c r="Q9335" i="3"/>
  <c r="Q9308" i="3"/>
  <c r="Q9283" i="3"/>
  <c r="Q9238" i="3"/>
  <c r="Q9218" i="3"/>
  <c r="Q9187" i="3"/>
  <c r="Q9792" i="3"/>
  <c r="Q9719" i="3"/>
  <c r="Q9635" i="3"/>
  <c r="Q9595" i="3"/>
  <c r="Q9565" i="3"/>
  <c r="Q9540" i="3"/>
  <c r="Q9516" i="3"/>
  <c r="Q10382" i="3"/>
  <c r="Q10352" i="3"/>
  <c r="Q10321" i="3"/>
  <c r="Q10299" i="3"/>
  <c r="Q10276" i="3"/>
  <c r="Q10251" i="3"/>
  <c r="Q10225" i="3"/>
  <c r="Q10197" i="3"/>
  <c r="Q10163" i="3"/>
  <c r="Q10126" i="3"/>
  <c r="Q10103" i="3"/>
  <c r="Q10078" i="3"/>
  <c r="Q10050" i="3"/>
  <c r="Q10017" i="3"/>
  <c r="Q9986" i="3"/>
  <c r="Q9954" i="3"/>
  <c r="Q9926" i="3"/>
  <c r="Q10385" i="3"/>
  <c r="Q10353" i="3"/>
  <c r="Q10323" i="3"/>
  <c r="Q10300" i="3"/>
  <c r="Q10279" i="3"/>
  <c r="Q10254" i="3"/>
  <c r="Q10226" i="3"/>
  <c r="Q10200" i="3"/>
  <c r="Q10167" i="3"/>
  <c r="Q10127" i="3"/>
  <c r="Q10104" i="3"/>
  <c r="Q10079" i="3"/>
  <c r="Q10051" i="3"/>
  <c r="Q10018" i="3"/>
  <c r="Q9987" i="3"/>
  <c r="Q9956" i="3"/>
  <c r="Q10320" i="3"/>
  <c r="Q10250" i="3"/>
  <c r="Q10162" i="3"/>
  <c r="Q10076" i="3"/>
  <c r="Q9984" i="3"/>
  <c r="Q9924" i="3"/>
  <c r="Q9896" i="3"/>
  <c r="Q9865" i="3"/>
  <c r="Q9840" i="3"/>
  <c r="Q9816" i="3"/>
  <c r="Q9782" i="3"/>
  <c r="Q9758" i="3"/>
  <c r="Q9733" i="3"/>
  <c r="Q9709" i="3"/>
  <c r="Q9679" i="3"/>
  <c r="Q9644" i="3"/>
  <c r="Q10387" i="3"/>
  <c r="Q10302" i="3"/>
  <c r="Q10227" i="3"/>
  <c r="Q10128" i="3"/>
  <c r="Q10054" i="3"/>
  <c r="Q9957" i="3"/>
  <c r="Q9914" i="3"/>
  <c r="Q9885" i="3"/>
  <c r="Q9857" i="3"/>
  <c r="Q9833" i="3"/>
  <c r="Q9804" i="3"/>
  <c r="Q9776" i="3"/>
  <c r="Q9751" i="3"/>
  <c r="Q9726" i="3"/>
  <c r="Q9702" i="3"/>
  <c r="Q9667" i="3"/>
  <c r="Q9640" i="3"/>
  <c r="Q10395" i="3"/>
  <c r="Q10310" i="3"/>
  <c r="Q10237" i="3"/>
  <c r="Q10146" i="3"/>
  <c r="Q10065" i="3"/>
  <c r="Q9972" i="3"/>
  <c r="Q9917" i="3"/>
  <c r="Q9889" i="3"/>
  <c r="Q9859" i="3"/>
  <c r="Q9837" i="3"/>
  <c r="Q9813" i="3"/>
  <c r="Q9745" i="3"/>
  <c r="Q9659" i="3"/>
  <c r="Q9605" i="3"/>
  <c r="Q9573" i="3"/>
  <c r="Q9545" i="3"/>
  <c r="Q9523" i="3"/>
  <c r="Q9501" i="3"/>
  <c r="Q9477" i="3"/>
  <c r="Q9447" i="3"/>
  <c r="Q10372" i="3"/>
  <c r="Q10345" i="3"/>
  <c r="Q10315" i="3"/>
  <c r="Q10296" i="3"/>
  <c r="Q10269" i="3"/>
  <c r="Q10246" i="3"/>
  <c r="Q10221" i="3"/>
  <c r="Q10192" i="3"/>
  <c r="Q10158" i="3"/>
  <c r="Q10121" i="3"/>
  <c r="Q10100" i="3"/>
  <c r="Q10072" i="3"/>
  <c r="Q10039" i="3"/>
  <c r="Q10009" i="3"/>
  <c r="Q9979" i="3"/>
  <c r="Q9950" i="3"/>
  <c r="Q9919" i="3"/>
  <c r="Q10374" i="3"/>
  <c r="Q10347" i="3"/>
  <c r="Q10319" i="3"/>
  <c r="Q10297" i="3"/>
  <c r="Q10272" i="3"/>
  <c r="Q10248" i="3"/>
  <c r="Q10223" i="3"/>
  <c r="Q10195" i="3"/>
  <c r="Q10159" i="3"/>
  <c r="Q10122" i="3"/>
  <c r="Q10101" i="3"/>
  <c r="Q10074" i="3"/>
  <c r="Q10041" i="3"/>
  <c r="Q10010" i="3"/>
  <c r="Q9981" i="3"/>
  <c r="Q10392" i="3"/>
  <c r="Q10305" i="3"/>
  <c r="Q10231" i="3"/>
  <c r="Q10133" i="3"/>
  <c r="Q10060" i="3"/>
  <c r="Q9963" i="3"/>
  <c r="Q9915" i="3"/>
  <c r="Q9887" i="3"/>
  <c r="Q9858" i="3"/>
  <c r="Q9835" i="3"/>
  <c r="Q9806" i="3"/>
  <c r="Q9777" i="3"/>
  <c r="Q9752" i="3"/>
  <c r="Q9727" i="3"/>
  <c r="Q9706" i="3"/>
  <c r="Q9675" i="3"/>
  <c r="Q9641" i="3"/>
  <c r="Q10367" i="3"/>
  <c r="Q10291" i="3"/>
  <c r="Q10214" i="3"/>
  <c r="Q10113" i="3"/>
  <c r="Q10028" i="3"/>
  <c r="Q9947" i="3"/>
  <c r="Q9910" i="3"/>
  <c r="Q9881" i="3"/>
  <c r="Q9852" i="3"/>
  <c r="Q9829" i="3"/>
  <c r="Q9795" i="3"/>
  <c r="Q9770" i="3"/>
  <c r="Q9746" i="3"/>
  <c r="Q9721" i="3"/>
  <c r="Q9697" i="3"/>
  <c r="Q9661" i="3"/>
  <c r="Q9636" i="3"/>
  <c r="Q10378" i="3"/>
  <c r="Q10298" i="3"/>
  <c r="Q10224" i="3"/>
  <c r="Q10125" i="3"/>
  <c r="Q10043" i="3"/>
  <c r="Q9952" i="3"/>
  <c r="Q9913" i="3"/>
  <c r="Q9884" i="3"/>
  <c r="Q9856" i="3"/>
  <c r="Q9831" i="3"/>
  <c r="Q9802" i="3"/>
  <c r="Q9728" i="3"/>
  <c r="Q9642" i="3"/>
  <c r="Q9602" i="3"/>
  <c r="Q9568" i="3"/>
  <c r="Q9542" i="3"/>
  <c r="Q9518" i="3"/>
  <c r="Q9498" i="3"/>
  <c r="Q9472" i="3"/>
  <c r="Q9444" i="3"/>
  <c r="Q9366" i="3"/>
  <c r="Q9301" i="3"/>
  <c r="Q9216" i="3"/>
  <c r="Q9147" i="3"/>
  <c r="Q9066" i="3"/>
  <c r="Q9006" i="3"/>
  <c r="Q9653" i="3"/>
  <c r="Q9567" i="3"/>
  <c r="Q9500" i="3"/>
  <c r="Q9443" i="3"/>
  <c r="Q9364" i="3"/>
  <c r="Q9299" i="3"/>
  <c r="Q9215" i="3"/>
  <c r="Q9763" i="3"/>
  <c r="Q9589" i="3"/>
  <c r="Q9527" i="3"/>
  <c r="Q9485" i="3"/>
  <c r="Q9438" i="3"/>
  <c r="Q9385" i="3"/>
  <c r="Q9341" i="3"/>
  <c r="Q9291" i="3"/>
  <c r="Q9230" i="3"/>
  <c r="Q9180" i="3"/>
  <c r="Q9121" i="3"/>
  <c r="Q9061" i="3"/>
  <c r="Q9007" i="3"/>
  <c r="Q8952" i="3"/>
  <c r="Q8922" i="3"/>
  <c r="Q8893" i="3"/>
  <c r="Q8836" i="3"/>
  <c r="Q8807" i="3"/>
  <c r="Q8779" i="3"/>
  <c r="Q8742" i="3"/>
  <c r="Q8697" i="3"/>
  <c r="Q8664" i="3"/>
  <c r="Q8632" i="3"/>
  <c r="Q8610" i="3"/>
  <c r="Q8584" i="3"/>
  <c r="Q8561" i="3"/>
  <c r="Q8532" i="3"/>
  <c r="Q8511" i="3"/>
  <c r="Q8488" i="3"/>
  <c r="Q8465" i="3"/>
  <c r="Q8430" i="3"/>
  <c r="Q8401" i="3"/>
  <c r="Q8376" i="3"/>
  <c r="Q8351" i="3"/>
  <c r="Q8316" i="3"/>
  <c r="Q8289" i="3"/>
  <c r="Q8264" i="3"/>
  <c r="Q8239" i="3"/>
  <c r="Q8213" i="3"/>
  <c r="Q8185" i="3"/>
  <c r="Q9193" i="3"/>
  <c r="Q9136" i="3"/>
  <c r="Q9086" i="3"/>
  <c r="Q9049" i="3"/>
  <c r="Q9005" i="3"/>
  <c r="Q8956" i="3"/>
  <c r="Q8930" i="3"/>
  <c r="Q8907" i="3"/>
  <c r="Q8879" i="3"/>
  <c r="Q8834" i="3"/>
  <c r="Q8810" i="3"/>
  <c r="Q8789" i="3"/>
  <c r="Q8757" i="3"/>
  <c r="Q8729" i="3"/>
  <c r="Q8694" i="3"/>
  <c r="Q8656" i="3"/>
  <c r="Q8631" i="3"/>
  <c r="Q8608" i="3"/>
  <c r="Q8583" i="3"/>
  <c r="Q8559" i="3"/>
  <c r="Q8531" i="3"/>
  <c r="Q8509" i="3"/>
  <c r="Q8487" i="3"/>
  <c r="Q8463" i="3"/>
  <c r="Q8428" i="3"/>
  <c r="Q8400" i="3"/>
  <c r="Q8375" i="3"/>
  <c r="Q8349" i="3"/>
  <c r="Q8315" i="3"/>
  <c r="Q8288" i="3"/>
  <c r="Q9205" i="3"/>
  <c r="Q9139" i="3"/>
  <c r="Q9092" i="3"/>
  <c r="Q9052" i="3"/>
  <c r="Q9011" i="3"/>
  <c r="Q8960" i="3"/>
  <c r="Q8935" i="3"/>
  <c r="Q8909" i="3"/>
  <c r="Q8882" i="3"/>
  <c r="Q8837" i="3"/>
  <c r="Q8814" i="3"/>
  <c r="Q8792" i="3"/>
  <c r="Q8763" i="3"/>
  <c r="Q8733" i="3"/>
  <c r="Q8701" i="3"/>
  <c r="Q8665" i="3"/>
  <c r="Q8634" i="3"/>
  <c r="Q8614" i="3"/>
  <c r="Q8588" i="3"/>
  <c r="Q8562" i="3"/>
  <c r="Q8534" i="3"/>
  <c r="Q8512" i="3"/>
  <c r="Q8489" i="3"/>
  <c r="Q8467" i="3"/>
  <c r="Q8434" i="3"/>
  <c r="Q8402" i="3"/>
  <c r="Q8377" i="3"/>
  <c r="Q8317" i="3"/>
  <c r="Q8252" i="3"/>
  <c r="Q8214" i="3"/>
  <c r="Q8177" i="3"/>
  <c r="Q8147" i="3"/>
  <c r="Q8124" i="3"/>
  <c r="Q8092" i="3"/>
  <c r="Q8066" i="3"/>
  <c r="Q8028" i="3"/>
  <c r="Q7996" i="3"/>
  <c r="Q7970" i="3"/>
  <c r="Q7931" i="3"/>
  <c r="Q7899" i="3"/>
  <c r="Q7876" i="3"/>
  <c r="Q7852" i="3"/>
  <c r="Q7823" i="3"/>
  <c r="Q7797" i="3"/>
  <c r="Q7768" i="3"/>
  <c r="Q7747" i="3"/>
  <c r="Q7714" i="3"/>
  <c r="Q7680" i="3"/>
  <c r="Q7648" i="3"/>
  <c r="Q7620" i="3"/>
  <c r="Q7594" i="3"/>
  <c r="Q7570" i="3"/>
  <c r="Q7535" i="3"/>
  <c r="Q7511" i="3"/>
  <c r="Q7477" i="3"/>
  <c r="Q7451" i="3"/>
  <c r="Q7409" i="3"/>
  <c r="Q7381" i="3"/>
  <c r="Q7352" i="3"/>
  <c r="Q7323" i="3"/>
  <c r="Q7291" i="3"/>
  <c r="Q7258" i="3"/>
  <c r="Q8352" i="3"/>
  <c r="Q8266" i="3"/>
  <c r="Q8223" i="3"/>
  <c r="Q8187" i="3"/>
  <c r="Q8156" i="3"/>
  <c r="Q8134" i="3"/>
  <c r="Q8098" i="3"/>
  <c r="Q8078" i="3"/>
  <c r="Q8042" i="3"/>
  <c r="Q8003" i="3"/>
  <c r="Q7978" i="3"/>
  <c r="Q7945" i="3"/>
  <c r="Q7909" i="3"/>
  <c r="Q7886" i="3"/>
  <c r="Q7858" i="3"/>
  <c r="Q7831" i="3"/>
  <c r="Q7808" i="3"/>
  <c r="Q7775" i="3"/>
  <c r="Q7755" i="3"/>
  <c r="Q7724" i="3"/>
  <c r="Q7687" i="3"/>
  <c r="Q7656" i="3"/>
  <c r="Q7626" i="3"/>
  <c r="Q7602" i="3"/>
  <c r="Q7576" i="3"/>
  <c r="Q7547" i="3"/>
  <c r="Q7518" i="3"/>
  <c r="Q7489" i="3"/>
  <c r="Q7460" i="3"/>
  <c r="Q7430" i="3"/>
  <c r="Q7389" i="3"/>
  <c r="Q7367" i="3"/>
  <c r="Q7336" i="3"/>
  <c r="Q7300" i="3"/>
  <c r="Q8364" i="3"/>
  <c r="Q8273" i="3"/>
  <c r="Q8234" i="3"/>
  <c r="Q8194" i="3"/>
  <c r="Q8159" i="3"/>
  <c r="Q8136" i="3"/>
  <c r="Q8100" i="3"/>
  <c r="Q8082" i="3"/>
  <c r="Q8051" i="3"/>
  <c r="Q8008" i="3"/>
  <c r="Q7983" i="3"/>
  <c r="Q7949" i="3"/>
  <c r="Q7916" i="3"/>
  <c r="Q7888" i="3"/>
  <c r="Q7861" i="3"/>
  <c r="Q7836" i="3"/>
  <c r="Q7810" i="3"/>
  <c r="Q7782" i="3"/>
  <c r="Q7758" i="3"/>
  <c r="Q7728" i="3"/>
  <c r="Q7693" i="3"/>
  <c r="Q7663" i="3"/>
  <c r="Q7633" i="3"/>
  <c r="Q7605" i="3"/>
  <c r="Q7580" i="3"/>
  <c r="Q7551" i="3"/>
  <c r="Q7520" i="3"/>
  <c r="Q7494" i="3"/>
  <c r="Q7464" i="3"/>
  <c r="Q7435" i="3"/>
  <c r="Q7393" i="3"/>
  <c r="Q7370" i="3"/>
  <c r="Q7289" i="3"/>
  <c r="Q7223" i="3"/>
  <c r="Q7192" i="3"/>
  <c r="Q7157" i="3"/>
  <c r="Q7117" i="3"/>
  <c r="Q7078" i="3"/>
  <c r="Q7045" i="3"/>
  <c r="Q7009" i="3"/>
  <c r="Q6972" i="3"/>
  <c r="Q6934" i="3"/>
  <c r="Q6894" i="3"/>
  <c r="Q6862" i="3"/>
  <c r="Q6830" i="3"/>
  <c r="Q6793" i="3"/>
  <c r="Q6753" i="3"/>
  <c r="Q7307" i="3"/>
  <c r="Q7232" i="3"/>
  <c r="Q7195" i="3"/>
  <c r="Q7162" i="3"/>
  <c r="Q7126" i="3"/>
  <c r="Q7083" i="3"/>
  <c r="Q7050" i="3"/>
  <c r="Q7014" i="3"/>
  <c r="Q6976" i="3"/>
  <c r="Q6945" i="3"/>
  <c r="Q6901" i="3"/>
  <c r="Q6866" i="3"/>
  <c r="Q6833" i="3"/>
  <c r="Q7324" i="3"/>
  <c r="Q7237" i="3"/>
  <c r="Q7270" i="3"/>
  <c r="Q7219" i="3"/>
  <c r="Q7186" i="3"/>
  <c r="Q7151" i="3"/>
  <c r="Q7112" i="3"/>
  <c r="Q7073" i="3"/>
  <c r="Q7041" i="3"/>
  <c r="Q7004" i="3"/>
  <c r="Q6965" i="3"/>
  <c r="Q6925" i="3"/>
  <c r="Q6889" i="3"/>
  <c r="Q6855" i="3"/>
  <c r="Q6823" i="3"/>
  <c r="Q6789" i="3"/>
  <c r="Q6746" i="3"/>
  <c r="Q6712" i="3"/>
  <c r="Q6678" i="3"/>
  <c r="Q7124" i="3"/>
  <c r="Q6975" i="3"/>
  <c r="Q6832" i="3"/>
  <c r="Q6742" i="3"/>
  <c r="Q6691" i="3"/>
  <c r="Q6648" i="3"/>
  <c r="Q6608" i="3"/>
  <c r="Q6569" i="3"/>
  <c r="Q6526" i="3"/>
  <c r="Q6482" i="3"/>
  <c r="Q6434" i="3"/>
  <c r="Q6400" i="3"/>
  <c r="Q6367" i="3"/>
  <c r="Q6328" i="3"/>
  <c r="Q9422" i="3"/>
  <c r="Q9357" i="3"/>
  <c r="Q9280" i="3"/>
  <c r="Q9212" i="3"/>
  <c r="Q9128" i="3"/>
  <c r="Q9059" i="3"/>
  <c r="Q8977" i="3"/>
  <c r="Q9638" i="3"/>
  <c r="Q9544" i="3"/>
  <c r="Q9496" i="3"/>
  <c r="Q9420" i="3"/>
  <c r="Q9356" i="3"/>
  <c r="Q9279" i="3"/>
  <c r="Q9210" i="3"/>
  <c r="Q9707" i="3"/>
  <c r="Q9582" i="3"/>
  <c r="Q9512" i="3"/>
  <c r="Q9468" i="3"/>
  <c r="Q9434" i="3"/>
  <c r="Q9379" i="3"/>
  <c r="Q9320" i="3"/>
  <c r="Q9285" i="3"/>
  <c r="Q9224" i="3"/>
  <c r="Q9161" i="3"/>
  <c r="Q9112" i="3"/>
  <c r="Q9050" i="3"/>
  <c r="Q8997" i="3"/>
  <c r="Q8948" i="3"/>
  <c r="Q8919" i="3"/>
  <c r="Q8881" i="3"/>
  <c r="Q8828" i="3"/>
  <c r="Q8804" i="3"/>
  <c r="Q8771" i="3"/>
  <c r="Q8730" i="3"/>
  <c r="Q8690" i="3"/>
  <c r="Q8654" i="3"/>
  <c r="Q8628" i="3"/>
  <c r="Q8606" i="3"/>
  <c r="Q8581" i="3"/>
  <c r="Q8552" i="3"/>
  <c r="Q8528" i="3"/>
  <c r="Q8506" i="3"/>
  <c r="Q8485" i="3"/>
  <c r="Q8459" i="3"/>
  <c r="Q8417" i="3"/>
  <c r="Q8397" i="3"/>
  <c r="Q8372" i="3"/>
  <c r="Q8339" i="3"/>
  <c r="Q8305" i="3"/>
  <c r="Q8281" i="3"/>
  <c r="Q8259" i="3"/>
  <c r="Q8235" i="3"/>
  <c r="Q8207" i="3"/>
  <c r="Q8182" i="3"/>
  <c r="Q9171" i="3"/>
  <c r="Q9126" i="3"/>
  <c r="Q9080" i="3"/>
  <c r="Q9042" i="3"/>
  <c r="Q8993" i="3"/>
  <c r="Q8951" i="3"/>
  <c r="Q8926" i="3"/>
  <c r="Q8903" i="3"/>
  <c r="Q8856" i="3"/>
  <c r="Q8827" i="3"/>
  <c r="Q8806" i="3"/>
  <c r="Q8782" i="3"/>
  <c r="Q8752" i="3"/>
  <c r="Q8718" i="3"/>
  <c r="Q8688" i="3"/>
  <c r="Q8653" i="3"/>
  <c r="Q8627" i="3"/>
  <c r="Q8605" i="3"/>
  <c r="Q8578" i="3"/>
  <c r="Q8551" i="3"/>
  <c r="Q8527" i="3"/>
  <c r="Q8505" i="3"/>
  <c r="Q8484" i="3"/>
  <c r="Q8454" i="3"/>
  <c r="Q8416" i="3"/>
  <c r="Q8396" i="3"/>
  <c r="Q8371" i="3"/>
  <c r="Q8335" i="3"/>
  <c r="Q8304" i="3"/>
  <c r="Q8280" i="3"/>
  <c r="Q9186" i="3"/>
  <c r="Q9133" i="3"/>
  <c r="Q9085" i="3"/>
  <c r="Q9047" i="3"/>
  <c r="Q9003" i="3"/>
  <c r="Q8954" i="3"/>
  <c r="Q8929" i="3"/>
  <c r="Q8905" i="3"/>
  <c r="Q8877" i="3"/>
  <c r="Q8833" i="3"/>
  <c r="Q8809" i="3"/>
  <c r="Q8788" i="3"/>
  <c r="Q8756" i="3"/>
  <c r="Q8728" i="3"/>
  <c r="Q8691" i="3"/>
  <c r="Q8655" i="3"/>
  <c r="Q8630" i="3"/>
  <c r="Q8607" i="3"/>
  <c r="Q8582" i="3"/>
  <c r="Q8557" i="3"/>
  <c r="Q8530" i="3"/>
  <c r="Q8507" i="3"/>
  <c r="Q8486" i="3"/>
  <c r="Q8460" i="3"/>
  <c r="Q8423" i="3"/>
  <c r="Q8399" i="3"/>
  <c r="Q8373" i="3"/>
  <c r="Q8299" i="3"/>
  <c r="Q8247" i="3"/>
  <c r="Q8206" i="3"/>
  <c r="Q8171" i="3"/>
  <c r="Q8142" i="3"/>
  <c r="Q8117" i="3"/>
  <c r="Q8088" i="3"/>
  <c r="Q8061" i="3"/>
  <c r="Q8025" i="3"/>
  <c r="Q7992" i="3"/>
  <c r="Q7962" i="3"/>
  <c r="Q7925" i="3"/>
  <c r="Q7896" i="3"/>
  <c r="Q7870" i="3"/>
  <c r="Q7847" i="3"/>
  <c r="Q7818" i="3"/>
  <c r="Q7791" i="3"/>
  <c r="Q7764" i="3"/>
  <c r="Q7742" i="3"/>
  <c r="Q7708" i="3"/>
  <c r="Q7675" i="3"/>
  <c r="Q7644" i="3"/>
  <c r="Q7613" i="3"/>
  <c r="Q7587" i="3"/>
  <c r="Q7564" i="3"/>
  <c r="Q7531" i="3"/>
  <c r="Q7501" i="3"/>
  <c r="Q7471" i="3"/>
  <c r="Q7443" i="3"/>
  <c r="Q7403" i="3"/>
  <c r="Q7377" i="3"/>
  <c r="Q7345" i="3"/>
  <c r="Q7317" i="3"/>
  <c r="Q7285" i="3"/>
  <c r="Q7253" i="3"/>
  <c r="Q8329" i="3"/>
  <c r="Q8258" i="3"/>
  <c r="Q8217" i="3"/>
  <c r="Q8180" i="3"/>
  <c r="Q8151" i="3"/>
  <c r="Q8129" i="3"/>
  <c r="Q8094" i="3"/>
  <c r="Q8068" i="3"/>
  <c r="Q8031" i="3"/>
  <c r="Q7999" i="3"/>
  <c r="Q7972" i="3"/>
  <c r="Q7937" i="3"/>
  <c r="Q7904" i="3"/>
  <c r="Q7882" i="3"/>
  <c r="Q7855" i="3"/>
  <c r="Q7827" i="3"/>
  <c r="Q7803" i="3"/>
  <c r="Q7771" i="3"/>
  <c r="Q7750" i="3"/>
  <c r="Q7718" i="3"/>
  <c r="Q7682" i="3"/>
  <c r="Q7651" i="3"/>
  <c r="Q7622" i="3"/>
  <c r="Q7597" i="3"/>
  <c r="Q7573" i="3"/>
  <c r="Q7538" i="3"/>
  <c r="Q7514" i="3"/>
  <c r="Q7481" i="3"/>
  <c r="Q7457" i="3"/>
  <c r="Q7414" i="3"/>
  <c r="Q7385" i="3"/>
  <c r="Q7356" i="3"/>
  <c r="Q7331" i="3"/>
  <c r="Q7296" i="3"/>
  <c r="Q8344" i="3"/>
  <c r="Q8261" i="3"/>
  <c r="Q8222" i="3"/>
  <c r="Q8184" i="3"/>
  <c r="Q8155" i="3"/>
  <c r="Q8133" i="3"/>
  <c r="Q8097" i="3"/>
  <c r="Q8071" i="3"/>
  <c r="Q8035" i="3"/>
  <c r="Q8001" i="3"/>
  <c r="Q7975" i="3"/>
  <c r="Q7944" i="3"/>
  <c r="Q7906" i="3"/>
  <c r="Q7885" i="3"/>
  <c r="Q7857" i="3"/>
  <c r="Q7830" i="3"/>
  <c r="Q7806" i="3"/>
  <c r="Q7773" i="3"/>
  <c r="Q7754" i="3"/>
  <c r="Q7721" i="3"/>
  <c r="Q7686" i="3"/>
  <c r="Q7655" i="3"/>
  <c r="Q7625" i="3"/>
  <c r="Q7601" i="3"/>
  <c r="Q7575" i="3"/>
  <c r="Q7544" i="3"/>
  <c r="Q7516" i="3"/>
  <c r="Q7487" i="3"/>
  <c r="Q7459" i="3"/>
  <c r="Q7428" i="3"/>
  <c r="Q7388" i="3"/>
  <c r="Q7359" i="3"/>
  <c r="Q7264" i="3"/>
  <c r="Q7218" i="3"/>
  <c r="Q7184" i="3"/>
  <c r="Q7150" i="3"/>
  <c r="Q7110" i="3"/>
  <c r="Q7072" i="3"/>
  <c r="Q7039" i="3"/>
  <c r="Q7003" i="3"/>
  <c r="Q6964" i="3"/>
  <c r="Q6924" i="3"/>
  <c r="Q6888" i="3"/>
  <c r="Q6854" i="3"/>
  <c r="Q6822" i="3"/>
  <c r="Q6788" i="3"/>
  <c r="Q6745" i="3"/>
  <c r="Q7281" i="3"/>
  <c r="Q7222" i="3"/>
  <c r="Q7189" i="3"/>
  <c r="Q7154" i="3"/>
  <c r="Q7116" i="3"/>
  <c r="Q7075" i="3"/>
  <c r="Q7044" i="3"/>
  <c r="Q7008" i="3"/>
  <c r="Q6969" i="3"/>
  <c r="Q6931" i="3"/>
  <c r="Q6893" i="3"/>
  <c r="Q6861" i="3"/>
  <c r="Q6827" i="3"/>
  <c r="Q7299" i="3"/>
  <c r="Q7229" i="3"/>
  <c r="Q7256" i="3"/>
  <c r="Q7215" i="3"/>
  <c r="Q7178" i="3"/>
  <c r="Q7147" i="3"/>
  <c r="Q7101" i="3"/>
  <c r="Q7063" i="3"/>
  <c r="Q7031" i="3"/>
  <c r="Q6997" i="3"/>
  <c r="Q6961" i="3"/>
  <c r="Q6920" i="3"/>
  <c r="Q6883" i="3"/>
  <c r="Q6849" i="3"/>
  <c r="Q6811" i="3"/>
  <c r="Q6780" i="3"/>
  <c r="Q6737" i="3"/>
  <c r="Q6707" i="3"/>
  <c r="Q6669" i="3"/>
  <c r="Q7087" i="3"/>
  <c r="Q6950" i="3"/>
  <c r="Q6803" i="3"/>
  <c r="Q6730" i="3"/>
  <c r="Q6682" i="3"/>
  <c r="Q6642" i="3"/>
  <c r="Q6601" i="3"/>
  <c r="Q6562" i="3"/>
  <c r="Q6518" i="3"/>
  <c r="Q6468" i="3"/>
  <c r="Q6428" i="3"/>
  <c r="Q6395" i="3"/>
  <c r="Q6362" i="3"/>
  <c r="Q6318" i="3"/>
  <c r="Q6281" i="3"/>
  <c r="Q6246" i="3"/>
  <c r="Q6212" i="3"/>
  <c r="Q6178" i="3"/>
  <c r="Q6145" i="3"/>
  <c r="Q6105" i="3"/>
  <c r="Q6064" i="3"/>
  <c r="Q6029" i="3"/>
  <c r="Q5995" i="3"/>
  <c r="Q5957" i="3"/>
  <c r="Q5925" i="3"/>
  <c r="Q5885" i="3"/>
  <c r="Q5850" i="3"/>
  <c r="Q5818" i="3"/>
  <c r="Q5787" i="3"/>
  <c r="Q5756" i="3"/>
  <c r="Q5720" i="3"/>
  <c r="Q5677" i="3"/>
  <c r="Q5645" i="3"/>
  <c r="Q5612" i="3"/>
  <c r="Q5578" i="3"/>
  <c r="Q5544" i="3"/>
  <c r="Q5491" i="3"/>
  <c r="Q5456" i="3"/>
  <c r="Q5422" i="3"/>
  <c r="Q5383" i="3"/>
  <c r="Q9416" i="3"/>
  <c r="Q9330" i="3"/>
  <c r="Q9275" i="3"/>
  <c r="Q9185" i="3"/>
  <c r="Q9122" i="3"/>
  <c r="Q9045" i="3"/>
  <c r="Q8973" i="3"/>
  <c r="Q9604" i="3"/>
  <c r="Q9541" i="3"/>
  <c r="Q9476" i="3"/>
  <c r="Q9414" i="3"/>
  <c r="Q9329" i="3"/>
  <c r="Q9272" i="3"/>
  <c r="Q9181" i="3"/>
  <c r="Q9689" i="3"/>
  <c r="Q9561" i="3"/>
  <c r="Q9508" i="3"/>
  <c r="Q9458" i="3"/>
  <c r="Q9413" i="3"/>
  <c r="Q9371" i="3"/>
  <c r="Q9317" i="3"/>
  <c r="Q9271" i="3"/>
  <c r="Q9220" i="3"/>
  <c r="Q9150" i="3"/>
  <c r="Q9088" i="3"/>
  <c r="Q9046" i="3"/>
  <c r="Q8988" i="3"/>
  <c r="Q8943" i="3"/>
  <c r="Q8908" i="3"/>
  <c r="Q8867" i="3"/>
  <c r="Q8824" i="3"/>
  <c r="Q8797" i="3"/>
  <c r="Q8762" i="3"/>
  <c r="Q8723" i="3"/>
  <c r="Q8684" i="3"/>
  <c r="Q8649" i="3"/>
  <c r="Q8625" i="3"/>
  <c r="Q8603" i="3"/>
  <c r="Q8575" i="3"/>
  <c r="Q8545" i="3"/>
  <c r="Q8524" i="3"/>
  <c r="Q8503" i="3"/>
  <c r="Q8481" i="3"/>
  <c r="Q8450" i="3"/>
  <c r="Q8413" i="3"/>
  <c r="Q8390" i="3"/>
  <c r="Q8367" i="3"/>
  <c r="Q8331" i="3"/>
  <c r="Q8301" i="3"/>
  <c r="Q8276" i="3"/>
  <c r="Q8255" i="3"/>
  <c r="Q8229" i="3"/>
  <c r="Q8202" i="3"/>
  <c r="Q8178" i="3"/>
  <c r="Q9156" i="3"/>
  <c r="Q9120" i="3"/>
  <c r="Q9069" i="3"/>
  <c r="Q9033" i="3"/>
  <c r="Q8982" i="3"/>
  <c r="Q8945" i="3"/>
  <c r="Q8921" i="3"/>
  <c r="Q8897" i="3"/>
  <c r="Q8851" i="3"/>
  <c r="Q8823" i="3"/>
  <c r="Q8801" i="3"/>
  <c r="Q8774" i="3"/>
  <c r="Q8745" i="3"/>
  <c r="Q8713" i="3"/>
  <c r="Q8683" i="3"/>
  <c r="Q8647" i="3"/>
  <c r="Q8623" i="3"/>
  <c r="Q8601" i="3"/>
  <c r="Q8574" i="3"/>
  <c r="Q8544" i="3"/>
  <c r="Q8523" i="3"/>
  <c r="Q8502" i="3"/>
  <c r="Q8480" i="3"/>
  <c r="Q8447" i="3"/>
  <c r="Q8412" i="3"/>
  <c r="Q8389" i="3"/>
  <c r="Q8366" i="3"/>
  <c r="Q8330" i="3"/>
  <c r="Q8300" i="3"/>
  <c r="Q8275" i="3"/>
  <c r="Q9167" i="3"/>
  <c r="Q9125" i="3"/>
  <c r="Q9073" i="3"/>
  <c r="Q9041" i="3"/>
  <c r="Q8990" i="3"/>
  <c r="Q8949" i="3"/>
  <c r="Q8924" i="3"/>
  <c r="Q8899" i="3"/>
  <c r="Q8855" i="3"/>
  <c r="Q8826" i="3"/>
  <c r="Q8805" i="3"/>
  <c r="Q8781" i="3"/>
  <c r="Q8749" i="3"/>
  <c r="Q8716" i="3"/>
  <c r="Q8686" i="3"/>
  <c r="Q8652" i="3"/>
  <c r="Q8626" i="3"/>
  <c r="Q8604" i="3"/>
  <c r="Q8576" i="3"/>
  <c r="Q8546" i="3"/>
  <c r="Q8525" i="3"/>
  <c r="Q8504" i="3"/>
  <c r="Q8482" i="3"/>
  <c r="Q8451" i="3"/>
  <c r="Q8415" i="3"/>
  <c r="Q8394" i="3"/>
  <c r="Q8370" i="3"/>
  <c r="Q8285" i="3"/>
  <c r="Q8238" i="3"/>
  <c r="Q8197" i="3"/>
  <c r="Q8163" i="3"/>
  <c r="Q8138" i="3"/>
  <c r="Q8108" i="3"/>
  <c r="Q8085" i="3"/>
  <c r="Q8057" i="3"/>
  <c r="Q8013" i="3"/>
  <c r="Q7986" i="3"/>
  <c r="Q7954" i="3"/>
  <c r="Q7922" i="3"/>
  <c r="Q7891" i="3"/>
  <c r="Q7865" i="3"/>
  <c r="Q7840" i="3"/>
  <c r="Q7813" i="3"/>
  <c r="Q7785" i="3"/>
  <c r="Q7760" i="3"/>
  <c r="Q7739" i="3"/>
  <c r="Q7696" i="3"/>
  <c r="Q7666" i="3"/>
  <c r="Q7638" i="3"/>
  <c r="Q7609" i="3"/>
  <c r="Q7583" i="3"/>
  <c r="Q7553" i="3"/>
  <c r="Q7523" i="3"/>
  <c r="Q7497" i="3"/>
  <c r="Q7468" i="3"/>
  <c r="Q7438" i="3"/>
  <c r="Q7395" i="3"/>
  <c r="Q7373" i="3"/>
  <c r="Q7340" i="3"/>
  <c r="Q7309" i="3"/>
  <c r="Q7276" i="3"/>
  <c r="Q7249" i="3"/>
  <c r="Q8313" i="3"/>
  <c r="Q8250" i="3"/>
  <c r="Q8210" i="3"/>
  <c r="Q8176" i="3"/>
  <c r="Q8144" i="3"/>
  <c r="Q8123" i="3"/>
  <c r="Q8091" i="3"/>
  <c r="Q8065" i="3"/>
  <c r="Q8027" i="3"/>
  <c r="Q7995" i="3"/>
  <c r="Q7967" i="3"/>
  <c r="Q7930" i="3"/>
  <c r="Q7898" i="3"/>
  <c r="Q7875" i="3"/>
  <c r="Q7850" i="3"/>
  <c r="Q7822" i="3"/>
  <c r="Q7796" i="3"/>
  <c r="Q7766" i="3"/>
  <c r="Q7745" i="3"/>
  <c r="Q7712" i="3"/>
  <c r="Q7678" i="3"/>
  <c r="Q7647" i="3"/>
  <c r="Q7618" i="3"/>
  <c r="Q7590" i="3"/>
  <c r="Q7568" i="3"/>
  <c r="Q7533" i="3"/>
  <c r="Q7507" i="3"/>
  <c r="Q7475" i="3"/>
  <c r="Q7446" i="3"/>
  <c r="Q7408" i="3"/>
  <c r="Q7380" i="3"/>
  <c r="Q7351" i="3"/>
  <c r="Q7321" i="3"/>
  <c r="Q7290" i="3"/>
  <c r="Q8322" i="3"/>
  <c r="Q8256" i="3"/>
  <c r="Q8215" i="3"/>
  <c r="Q8179" i="3"/>
  <c r="Q8150" i="3"/>
  <c r="Q8125" i="3"/>
  <c r="Q8093" i="3"/>
  <c r="Q8067" i="3"/>
  <c r="Q8030" i="3"/>
  <c r="Q7998" i="3"/>
  <c r="Q7971" i="3"/>
  <c r="Q7936" i="3"/>
  <c r="Q7900" i="3"/>
  <c r="Q7877" i="3"/>
  <c r="Q7853" i="3"/>
  <c r="Q7824" i="3"/>
  <c r="Q7799" i="3"/>
  <c r="Q7770" i="3"/>
  <c r="Q7748" i="3"/>
  <c r="Q7717" i="3"/>
  <c r="Q7681" i="3"/>
  <c r="Q7650" i="3"/>
  <c r="Q7621" i="3"/>
  <c r="Q7596" i="3"/>
  <c r="Q7571" i="3"/>
  <c r="Q7536" i="3"/>
  <c r="Q7513" i="3"/>
  <c r="Q7478" i="3"/>
  <c r="Q7456" i="3"/>
  <c r="Q7413" i="3"/>
  <c r="Q7382" i="3"/>
  <c r="Q7354" i="3"/>
  <c r="Q7254" i="3"/>
  <c r="Q7214" i="3"/>
  <c r="Q7177" i="3"/>
  <c r="Q7146" i="3"/>
  <c r="Q7100" i="3"/>
  <c r="Q7061" i="3"/>
  <c r="Q7030" i="3"/>
  <c r="Q6996" i="3"/>
  <c r="Q6959" i="3"/>
  <c r="Q6918" i="3"/>
  <c r="Q6882" i="3"/>
  <c r="Q6847" i="3"/>
  <c r="Q6810" i="3"/>
  <c r="Q6778" i="3"/>
  <c r="Q6736" i="3"/>
  <c r="Q7260" i="3"/>
  <c r="Q7217" i="3"/>
  <c r="Q7183" i="3"/>
  <c r="Q7149" i="3"/>
  <c r="Q7108" i="3"/>
  <c r="Q7071" i="3"/>
  <c r="Q7038" i="3"/>
  <c r="Q7000" i="3"/>
  <c r="Q6963" i="3"/>
  <c r="Q6923" i="3"/>
  <c r="Q6886" i="3"/>
  <c r="Q6853" i="3"/>
  <c r="Q6815" i="3"/>
  <c r="Q7273" i="3"/>
  <c r="Q7342" i="3"/>
  <c r="Q7245" i="3"/>
  <c r="Q7211" i="3"/>
  <c r="Q7169" i="3"/>
  <c r="Q7140" i="3"/>
  <c r="Q7091" i="3"/>
  <c r="Q7056" i="3"/>
  <c r="Q7026" i="3"/>
  <c r="Q6987" i="3"/>
  <c r="Q6954" i="3"/>
  <c r="Q6912" i="3"/>
  <c r="Q6876" i="3"/>
  <c r="Q6843" i="3"/>
  <c r="Q6806" i="3"/>
  <c r="Q6772" i="3"/>
  <c r="Q6732" i="3"/>
  <c r="Q6700" i="3"/>
  <c r="Q7212" i="3"/>
  <c r="Q7057" i="3"/>
  <c r="Q6916" i="3"/>
  <c r="Q6792" i="3"/>
  <c r="Q6720" i="3"/>
  <c r="Q6675" i="3"/>
  <c r="Q6632" i="3"/>
  <c r="Q6594" i="3"/>
  <c r="Q6552" i="3"/>
  <c r="Q6506" i="3"/>
  <c r="Q6464" i="3"/>
  <c r="Q6422" i="3"/>
  <c r="Q9391" i="3"/>
  <c r="Q9326" i="3"/>
  <c r="Q9236" i="3"/>
  <c r="Q9177" i="3"/>
  <c r="Q9098" i="3"/>
  <c r="Q9035" i="3"/>
  <c r="Q9742" i="3"/>
  <c r="Q9600" i="3"/>
  <c r="Q9521" i="3"/>
  <c r="Q9469" i="3"/>
  <c r="Q9390" i="3"/>
  <c r="Q9325" i="3"/>
  <c r="Q9234" i="3"/>
  <c r="Q9172" i="3"/>
  <c r="Q9618" i="3"/>
  <c r="Q9556" i="3"/>
  <c r="Q9494" i="3"/>
  <c r="Q9454" i="3"/>
  <c r="Q9404" i="3"/>
  <c r="Q9349" i="3"/>
  <c r="Q9314" i="3"/>
  <c r="Q9256" i="3"/>
  <c r="Q9217" i="3"/>
  <c r="Q9137" i="3"/>
  <c r="Q9082" i="3"/>
  <c r="Q9034" i="3"/>
  <c r="Q8976" i="3"/>
  <c r="Q8934" i="3"/>
  <c r="Q8904" i="3"/>
  <c r="Q8854" i="3"/>
  <c r="Q8821" i="3"/>
  <c r="Q8791" i="3"/>
  <c r="Q8754" i="3"/>
  <c r="Q8715" i="3"/>
  <c r="Q8681" i="3"/>
  <c r="Q8643" i="3"/>
  <c r="Q8621" i="3"/>
  <c r="Q8597" i="3"/>
  <c r="Q8571" i="3"/>
  <c r="Q8542" i="3"/>
  <c r="Q8520" i="3"/>
  <c r="Q8499" i="3"/>
  <c r="Q8477" i="3"/>
  <c r="Q8442" i="3"/>
  <c r="Q8410" i="3"/>
  <c r="Q8382" i="3"/>
  <c r="Q8362" i="3"/>
  <c r="Q8328" i="3"/>
  <c r="Q8298" i="3"/>
  <c r="Q8271" i="3"/>
  <c r="Q8249" i="3"/>
  <c r="Q8220" i="3"/>
  <c r="Q8196" i="3"/>
  <c r="Q8174" i="3"/>
  <c r="Q9149" i="3"/>
  <c r="Q9109" i="3"/>
  <c r="Q9060" i="3"/>
  <c r="Q9025" i="3"/>
  <c r="Q8974" i="3"/>
  <c r="Q8942" i="3"/>
  <c r="Q8918" i="3"/>
  <c r="Q8892" i="3"/>
  <c r="Q8842" i="3"/>
  <c r="Q8820" i="3"/>
  <c r="Q8796" i="3"/>
  <c r="Q8769" i="3"/>
  <c r="Q8740" i="3"/>
  <c r="Q8706" i="3"/>
  <c r="Q8679" i="3"/>
  <c r="Q8641" i="3"/>
  <c r="Q8620" i="3"/>
  <c r="Q8596" i="3"/>
  <c r="Q8570" i="3"/>
  <c r="Q8541" i="3"/>
  <c r="Q8519" i="3"/>
  <c r="Q8495" i="3"/>
  <c r="Q8476" i="3"/>
  <c r="Q8441" i="3"/>
  <c r="Q8407" i="3"/>
  <c r="Q8381" i="3"/>
  <c r="Q8361" i="3"/>
  <c r="Q8327" i="3"/>
  <c r="Q8297" i="3"/>
  <c r="Q8270" i="3"/>
  <c r="Q9152" i="3"/>
  <c r="Q9113" i="3"/>
  <c r="Q9068" i="3"/>
  <c r="Q9031" i="3"/>
  <c r="Q8981" i="3"/>
  <c r="Q8944" i="3"/>
  <c r="Q8920" i="3"/>
  <c r="Q8896" i="3"/>
  <c r="Q8849" i="3"/>
  <c r="Q8822" i="3"/>
  <c r="Q8800" i="3"/>
  <c r="Q8773" i="3"/>
  <c r="Q8743" i="3"/>
  <c r="Q8712" i="3"/>
  <c r="Q8682" i="3"/>
  <c r="Q8646" i="3"/>
  <c r="Q8622" i="3"/>
  <c r="Q8600" i="3"/>
  <c r="Q8573" i="3"/>
  <c r="Q8543" i="3"/>
  <c r="Q8521" i="3"/>
  <c r="Q8501" i="3"/>
  <c r="Q8479" i="3"/>
  <c r="Q8443" i="3"/>
  <c r="Q8411" i="3"/>
  <c r="Q8383" i="3"/>
  <c r="Q8359" i="3"/>
  <c r="Q8269" i="3"/>
  <c r="Q8233" i="3"/>
  <c r="Q8190" i="3"/>
  <c r="Q8158" i="3"/>
  <c r="Q8135" i="3"/>
  <c r="Q8099" i="3"/>
  <c r="Q8079" i="3"/>
  <c r="Q8047" i="3"/>
  <c r="Q8005" i="3"/>
  <c r="Q7982" i="3"/>
  <c r="Q7948" i="3"/>
  <c r="Q7915" i="3"/>
  <c r="Q7887" i="3"/>
  <c r="Q7860" i="3"/>
  <c r="Q7833" i="3"/>
  <c r="Q7809" i="3"/>
  <c r="Q7777" i="3"/>
  <c r="Q7757" i="3"/>
  <c r="Q7725" i="3"/>
  <c r="Q7688" i="3"/>
  <c r="Q7661" i="3"/>
  <c r="Q7627" i="3"/>
  <c r="Q7603" i="3"/>
  <c r="Q7578" i="3"/>
  <c r="Q7550" i="3"/>
  <c r="Q7519" i="3"/>
  <c r="Q7492" i="3"/>
  <c r="Q7461" i="3"/>
  <c r="Q7431" i="3"/>
  <c r="Q7391" i="3"/>
  <c r="Q7369" i="3"/>
  <c r="Q7337" i="3"/>
  <c r="Q7301" i="3"/>
  <c r="Q7271" i="3"/>
  <c r="Q7243" i="3"/>
  <c r="Q8296" i="3"/>
  <c r="Q8243" i="3"/>
  <c r="Q8204" i="3"/>
  <c r="Q8165" i="3"/>
  <c r="Q8141" i="3"/>
  <c r="Q8116" i="3"/>
  <c r="Q9388" i="3"/>
  <c r="Q9306" i="3"/>
  <c r="Q9232" i="3"/>
  <c r="Q9151" i="3"/>
  <c r="Q9087" i="3"/>
  <c r="Q9012" i="3"/>
  <c r="Q9725" i="3"/>
  <c r="Q9572" i="3"/>
  <c r="Q9517" i="3"/>
  <c r="Q9446" i="3"/>
  <c r="Q9387" i="3"/>
  <c r="Q9305" i="3"/>
  <c r="Q9231" i="3"/>
  <c r="Q9778" i="3"/>
  <c r="Q9609" i="3"/>
  <c r="Q9532" i="3"/>
  <c r="Q9489" i="3"/>
  <c r="Q9442" i="3"/>
  <c r="Q9401" i="3"/>
  <c r="Q9345" i="3"/>
  <c r="Q9296" i="3"/>
  <c r="Q9242" i="3"/>
  <c r="Q9199" i="3"/>
  <c r="Q9130" i="3"/>
  <c r="Q9071" i="3"/>
  <c r="Q9028" i="3"/>
  <c r="Q8958" i="3"/>
  <c r="Q8927" i="3"/>
  <c r="Q8898" i="3"/>
  <c r="Q8846" i="3"/>
  <c r="Q8811" i="3"/>
  <c r="Q8785" i="3"/>
  <c r="Q8747" i="3"/>
  <c r="Q8707" i="3"/>
  <c r="Q8670" i="3"/>
  <c r="Q8638" i="3"/>
  <c r="Q8617" i="3"/>
  <c r="Q8593" i="3"/>
  <c r="Q8566" i="3"/>
  <c r="Q8539" i="3"/>
  <c r="Q8515" i="3"/>
  <c r="Q8492" i="3"/>
  <c r="Q8473" i="3"/>
  <c r="Q8438" i="3"/>
  <c r="Q8404" i="3"/>
  <c r="Q8379" i="3"/>
  <c r="Q8357" i="3"/>
  <c r="Q8321" i="3"/>
  <c r="Q8292" i="3"/>
  <c r="Q8268" i="3"/>
  <c r="Q8244" i="3"/>
  <c r="Q8216" i="3"/>
  <c r="Q8191" i="3"/>
  <c r="Q8166" i="3"/>
  <c r="Q9140" i="3"/>
  <c r="Q9103" i="3"/>
  <c r="Q9053" i="3"/>
  <c r="Q9013" i="3"/>
  <c r="Q8961" i="3"/>
  <c r="Q8936" i="3"/>
  <c r="Q8910" i="3"/>
  <c r="Q8883" i="3"/>
  <c r="Q8839" i="3"/>
  <c r="Q8816" i="3"/>
  <c r="Q8793" i="3"/>
  <c r="Q8765" i="3"/>
  <c r="Q8736" i="3"/>
  <c r="Q8702" i="3"/>
  <c r="Q8666" i="3"/>
  <c r="Q8637" i="3"/>
  <c r="Q8616" i="3"/>
  <c r="Q8590" i="3"/>
  <c r="Q8564" i="3"/>
  <c r="Q8536" i="3"/>
  <c r="Q8514" i="3"/>
  <c r="Q8491" i="3"/>
  <c r="Q8472" i="3"/>
  <c r="Q8435" i="3"/>
  <c r="Q8403" i="3"/>
  <c r="Q8378" i="3"/>
  <c r="Q8356" i="3"/>
  <c r="Q8320" i="3"/>
  <c r="Q8291" i="3"/>
  <c r="Q8267" i="3"/>
  <c r="Q9146" i="3"/>
  <c r="Q9106" i="3"/>
  <c r="Q9058" i="3"/>
  <c r="Q9018" i="3"/>
  <c r="Q8971" i="3"/>
  <c r="Q8939" i="3"/>
  <c r="Q8916" i="3"/>
  <c r="Q8889" i="3"/>
  <c r="Q8841" i="3"/>
  <c r="Q8818" i="3"/>
  <c r="Q8795" i="3"/>
  <c r="Q8768" i="3"/>
  <c r="Q8739" i="3"/>
  <c r="Q8705" i="3"/>
  <c r="Q8677" i="3"/>
  <c r="Q8639" i="3"/>
  <c r="Q8619" i="3"/>
  <c r="Q8594" i="3"/>
  <c r="Q8569" i="3"/>
  <c r="Q8540" i="3"/>
  <c r="Q8516" i="3"/>
  <c r="Q8494" i="3"/>
  <c r="Q8475" i="3"/>
  <c r="Q8440" i="3"/>
  <c r="Q8406" i="3"/>
  <c r="Q8380" i="3"/>
  <c r="Q8334" i="3"/>
  <c r="Q8260" i="3"/>
  <c r="Q8218" i="3"/>
  <c r="Q8183" i="3"/>
  <c r="Q8153" i="3"/>
  <c r="Q8132" i="3"/>
  <c r="Q8096" i="3"/>
  <c r="Q8069" i="3"/>
  <c r="Q8033" i="3"/>
  <c r="Q8000" i="3"/>
  <c r="Q7973" i="3"/>
  <c r="Q7941" i="3"/>
  <c r="Q7905" i="3"/>
  <c r="Q7884" i="3"/>
  <c r="Q7856" i="3"/>
  <c r="Q7828" i="3"/>
  <c r="Q7805" i="3"/>
  <c r="Q7772" i="3"/>
  <c r="Q7751" i="3"/>
  <c r="Q7719" i="3"/>
  <c r="Q7684" i="3"/>
  <c r="Q7652" i="3"/>
  <c r="Q7623" i="3"/>
  <c r="Q7600" i="3"/>
  <c r="Q7574" i="3"/>
  <c r="Q7541" i="3"/>
  <c r="Q7515" i="3"/>
  <c r="Q7486" i="3"/>
  <c r="Q7458" i="3"/>
  <c r="Q7422" i="3"/>
  <c r="Q7387" i="3"/>
  <c r="Q7357" i="3"/>
  <c r="Q7334" i="3"/>
  <c r="Q7297" i="3"/>
  <c r="Q7263" i="3"/>
  <c r="Q7236" i="3"/>
  <c r="Q8277" i="3"/>
  <c r="Q8237" i="3"/>
  <c r="Q8195" i="3"/>
  <c r="Q8160" i="3"/>
  <c r="Q8137" i="3"/>
  <c r="Q8105" i="3"/>
  <c r="Q8083" i="3"/>
  <c r="Q8055" i="3"/>
  <c r="Q8011" i="3"/>
  <c r="Q7985" i="3"/>
  <c r="Q7952" i="3"/>
  <c r="Q7918" i="3"/>
  <c r="Q7889" i="3"/>
  <c r="Q7862" i="3"/>
  <c r="Q7839" i="3"/>
  <c r="Q7812" i="3"/>
  <c r="Q7783" i="3"/>
  <c r="Q7759" i="3"/>
  <c r="Q7733" i="3"/>
  <c r="Q7694" i="3"/>
  <c r="Q7664" i="3"/>
  <c r="Q7636" i="3"/>
  <c r="Q7608" i="3"/>
  <c r="Q7581" i="3"/>
  <c r="Q8087" i="3"/>
  <c r="Q7924" i="3"/>
  <c r="Q7790" i="3"/>
  <c r="Q7643" i="3"/>
  <c r="Q7528" i="3"/>
  <c r="Q7465" i="3"/>
  <c r="Q7376" i="3"/>
  <c r="Q7308" i="3"/>
  <c r="Q8248" i="3"/>
  <c r="Q8164" i="3"/>
  <c r="Q8089" i="3"/>
  <c r="Q8015" i="3"/>
  <c r="Q7926" i="3"/>
  <c r="Q7866" i="3"/>
  <c r="Q7793" i="3"/>
  <c r="Q7740" i="3"/>
  <c r="Q7646" i="3"/>
  <c r="Q7584" i="3"/>
  <c r="Q7504" i="3"/>
  <c r="Q7440" i="3"/>
  <c r="Q7338" i="3"/>
  <c r="Q7202" i="3"/>
  <c r="Q7090" i="3"/>
  <c r="Q7017" i="3"/>
  <c r="Q6911" i="3"/>
  <c r="Q6834" i="3"/>
  <c r="Q6731" i="3"/>
  <c r="Q7209" i="3"/>
  <c r="Q7098" i="3"/>
  <c r="Q7024" i="3"/>
  <c r="Q6917" i="3"/>
  <c r="Q6841" i="3"/>
  <c r="Q7320" i="3"/>
  <c r="Q7193" i="3"/>
  <c r="Q7086" i="3"/>
  <c r="Q7010" i="3"/>
  <c r="Q6906" i="3"/>
  <c r="Q6831" i="3"/>
  <c r="Q6725" i="3"/>
  <c r="Q7152" i="3"/>
  <c r="Q6777" i="3"/>
  <c r="Q6656" i="3"/>
  <c r="Q6548" i="3"/>
  <c r="Q6444" i="3"/>
  <c r="Q6372" i="3"/>
  <c r="Q6304" i="3"/>
  <c r="Q6260" i="3"/>
  <c r="Q6219" i="3"/>
  <c r="Q6169" i="3"/>
  <c r="Q6127" i="3"/>
  <c r="Q6078" i="3"/>
  <c r="Q6033" i="3"/>
  <c r="Q5989" i="3"/>
  <c r="Q5944" i="3"/>
  <c r="Q5901" i="3"/>
  <c r="Q5858" i="3"/>
  <c r="Q5814" i="3"/>
  <c r="Q5776" i="3"/>
  <c r="Q5735" i="3"/>
  <c r="Q5683" i="3"/>
  <c r="Q5637" i="3"/>
  <c r="Q5598" i="3"/>
  <c r="Q5558" i="3"/>
  <c r="Q5498" i="3"/>
  <c r="Q5448" i="3"/>
  <c r="Q5407" i="3"/>
  <c r="Q5359" i="3"/>
  <c r="Q7148" i="3"/>
  <c r="Q6999" i="3"/>
  <c r="Q6850" i="3"/>
  <c r="Q6756" i="3"/>
  <c r="Q6701" i="3"/>
  <c r="Q6655" i="3"/>
  <c r="Q6613" i="3"/>
  <c r="Q6574" i="3"/>
  <c r="Q6536" i="3"/>
  <c r="Q6485" i="3"/>
  <c r="Q6439" i="3"/>
  <c r="Q6404" i="3"/>
  <c r="Q6371" i="3"/>
  <c r="Q6332" i="3"/>
  <c r="Q6295" i="3"/>
  <c r="Q6256" i="3"/>
  <c r="Q6222" i="3"/>
  <c r="Q6185" i="3"/>
  <c r="Q6157" i="3"/>
  <c r="Q6121" i="3"/>
  <c r="Q6077" i="3"/>
  <c r="Q6036" i="3"/>
  <c r="Q6004" i="3"/>
  <c r="Q5973" i="3"/>
  <c r="Q5936" i="3"/>
  <c r="Q5900" i="3"/>
  <c r="Q5863" i="3"/>
  <c r="Q5832" i="3"/>
  <c r="Q5802" i="3"/>
  <c r="Q5764" i="3"/>
  <c r="Q5734" i="3"/>
  <c r="Q7194" i="3"/>
  <c r="Q7049" i="3"/>
  <c r="Q6899" i="3"/>
  <c r="Q6786" i="3"/>
  <c r="Q6715" i="3"/>
  <c r="Q6667" i="3"/>
  <c r="Q6630" i="3"/>
  <c r="Q6590" i="3"/>
  <c r="Q6550" i="3"/>
  <c r="Q6500" i="3"/>
  <c r="Q6459" i="3"/>
  <c r="Q6418" i="3"/>
  <c r="Q6380" i="3"/>
  <c r="Q6351" i="3"/>
  <c r="Q7216" i="3"/>
  <c r="Q7068" i="3"/>
  <c r="Q6921" i="3"/>
  <c r="Q6797" i="3"/>
  <c r="Q6721" i="3"/>
  <c r="Q6677" i="3"/>
  <c r="Q6633" i="3"/>
  <c r="Q6595" i="3"/>
  <c r="Q6555" i="3"/>
  <c r="Q6511" i="3"/>
  <c r="Q6465" i="3"/>
  <c r="Q6423" i="3"/>
  <c r="Q6387" i="3"/>
  <c r="Q6357" i="3"/>
  <c r="Q6313" i="3"/>
  <c r="Q6273" i="3"/>
  <c r="Q6243" i="3"/>
  <c r="Q6207" i="3"/>
  <c r="Q6170" i="3"/>
  <c r="Q6139" i="3"/>
  <c r="Q6092" i="3"/>
  <c r="Q6057" i="3"/>
  <c r="Q6025" i="3"/>
  <c r="Q5990" i="3"/>
  <c r="Q5952" i="3"/>
  <c r="Q5922" i="3"/>
  <c r="Q5877" i="3"/>
  <c r="Q5847" i="3"/>
  <c r="Q5815" i="3"/>
  <c r="Q5784" i="3"/>
  <c r="Q5752" i="3"/>
  <c r="Q5707" i="3"/>
  <c r="Q5673" i="3"/>
  <c r="Q5639" i="3"/>
  <c r="Q6294" i="3"/>
  <c r="Q6156" i="3"/>
  <c r="Q6002" i="3"/>
  <c r="Q5862" i="3"/>
  <c r="Q5731" i="3"/>
  <c r="Q5643" i="3"/>
  <c r="Q5586" i="3"/>
  <c r="Q5542" i="3"/>
  <c r="Q5476" i="3"/>
  <c r="Q5431" i="3"/>
  <c r="Q5382" i="3"/>
  <c r="Q5338" i="3"/>
  <c r="Q5303" i="3"/>
  <c r="Q5268" i="3"/>
  <c r="Q5224" i="3"/>
  <c r="Q5186" i="3"/>
  <c r="Q5146" i="3"/>
  <c r="Q5104" i="3"/>
  <c r="Q5060" i="3"/>
  <c r="Q5021" i="3"/>
  <c r="Q4989" i="3"/>
  <c r="Q4954" i="3"/>
  <c r="Q4923" i="3"/>
  <c r="Q4889" i="3"/>
  <c r="Q4855" i="3"/>
  <c r="Q4824" i="3"/>
  <c r="Q4780" i="3"/>
  <c r="Q4747" i="3"/>
  <c r="Q4702" i="3"/>
  <c r="Q4657" i="3"/>
  <c r="Q4611" i="3"/>
  <c r="Q4575" i="3"/>
  <c r="Q4536" i="3"/>
  <c r="Q4477" i="3"/>
  <c r="Q4446" i="3"/>
  <c r="Q4402" i="3"/>
  <c r="Q4366" i="3"/>
  <c r="Q4329" i="3"/>
  <c r="Q4291" i="3"/>
  <c r="Q4232" i="3"/>
  <c r="Q4201" i="3"/>
  <c r="Q4154" i="3"/>
  <c r="Q4122" i="3"/>
  <c r="Q4087" i="3"/>
  <c r="Q4049" i="3"/>
  <c r="Q4011" i="3"/>
  <c r="Q3971" i="3"/>
  <c r="Q6253" i="3"/>
  <c r="Q6119" i="3"/>
  <c r="Q5969" i="3"/>
  <c r="Q5830" i="3"/>
  <c r="Q5695" i="3"/>
  <c r="Q5630" i="3"/>
  <c r="Q5574" i="3"/>
  <c r="Q5521" i="3"/>
  <c r="Q5463" i="3"/>
  <c r="Q5419" i="3"/>
  <c r="Q5368" i="3"/>
  <c r="Q5328" i="3"/>
  <c r="Q5295" i="3"/>
  <c r="Q5258" i="3"/>
  <c r="Q5214" i="3"/>
  <c r="Q5179" i="3"/>
  <c r="Q5133" i="3"/>
  <c r="Q5095" i="3"/>
  <c r="Q5051" i="3"/>
  <c r="Q5011" i="3"/>
  <c r="Q4983" i="3"/>
  <c r="Q4941" i="3"/>
  <c r="Q4918" i="3"/>
  <c r="Q4879" i="3"/>
  <c r="Q4846" i="3"/>
  <c r="Q4813" i="3"/>
  <c r="Q4773" i="3"/>
  <c r="Q4737" i="3"/>
  <c r="Q4691" i="3"/>
  <c r="Q4646" i="3"/>
  <c r="Q4603" i="3"/>
  <c r="Q4568" i="3"/>
  <c r="Q4523" i="3"/>
  <c r="Q4470" i="3"/>
  <c r="Q4437" i="3"/>
  <c r="Q4391" i="3"/>
  <c r="Q4359" i="3"/>
  <c r="Q4319" i="3"/>
  <c r="Q4284" i="3"/>
  <c r="Q4224" i="3"/>
  <c r="Q4192" i="3"/>
  <c r="Q4140" i="3"/>
  <c r="Q4116" i="3"/>
  <c r="Q4079" i="3"/>
  <c r="Q4033" i="3"/>
  <c r="Q6190" i="3"/>
  <c r="Q6041" i="3"/>
  <c r="Q5903" i="3"/>
  <c r="Q5774" i="3"/>
  <c r="Q5663" i="3"/>
  <c r="Q5602" i="3"/>
  <c r="Q5557" i="3"/>
  <c r="Q5494" i="3"/>
  <c r="Q5445" i="3"/>
  <c r="Q5394" i="3"/>
  <c r="Q5348" i="3"/>
  <c r="Q5311" i="3"/>
  <c r="Q5280" i="3"/>
  <c r="Q5238" i="3"/>
  <c r="Q5196" i="3"/>
  <c r="Q5166" i="3"/>
  <c r="Q5119" i="3"/>
  <c r="Q5076" i="3"/>
  <c r="Q5039" i="3"/>
  <c r="Q4998" i="3"/>
  <c r="Q4964" i="3"/>
  <c r="Q4929" i="3"/>
  <c r="Q4900" i="3"/>
  <c r="Q4863" i="3"/>
  <c r="Q4836" i="3"/>
  <c r="Q4792" i="3"/>
  <c r="Q4757" i="3"/>
  <c r="Q4714" i="3"/>
  <c r="Q4680" i="3"/>
  <c r="Q4625" i="3"/>
  <c r="Q4582" i="3"/>
  <c r="Q4553" i="3"/>
  <c r="Q4491" i="3"/>
  <c r="Q4457" i="3"/>
  <c r="Q6184" i="3"/>
  <c r="Q6035" i="3"/>
  <c r="Q5897" i="3"/>
  <c r="Q5763" i="3"/>
  <c r="Q5662" i="3"/>
  <c r="Q5601" i="3"/>
  <c r="Q5556" i="3"/>
  <c r="Q5486" i="3"/>
  <c r="Q5444" i="3"/>
  <c r="Q5393" i="3"/>
  <c r="Q5346" i="3"/>
  <c r="Q5309" i="3"/>
  <c r="Q5279" i="3"/>
  <c r="Q5237" i="3"/>
  <c r="Q5194" i="3"/>
  <c r="Q5163" i="3"/>
  <c r="Q5073" i="3"/>
  <c r="Q4928" i="3"/>
  <c r="Q4791" i="3"/>
  <c r="Q4624" i="3"/>
  <c r="Q4455" i="3"/>
  <c r="Q4375" i="3"/>
  <c r="Q4302" i="3"/>
  <c r="Q4207" i="3"/>
  <c r="Q4129" i="3"/>
  <c r="Q4058" i="3"/>
  <c r="Q4003" i="3"/>
  <c r="Q3943" i="3"/>
  <c r="Q3889" i="3"/>
  <c r="Q3852" i="3"/>
  <c r="Q3818" i="3"/>
  <c r="Q3783" i="3"/>
  <c r="Q3740" i="3"/>
  <c r="Q3707" i="3"/>
  <c r="Q3668" i="3"/>
  <c r="Q3635" i="3"/>
  <c r="Q3599" i="3"/>
  <c r="Q3568" i="3"/>
  <c r="Q3516" i="3"/>
  <c r="Q3487" i="3"/>
  <c r="Q3447" i="3"/>
  <c r="Q3420" i="3"/>
  <c r="Q8060" i="3"/>
  <c r="Q7894" i="3"/>
  <c r="Q7763" i="3"/>
  <c r="Q7612" i="3"/>
  <c r="Q7521" i="3"/>
  <c r="Q7441" i="3"/>
  <c r="Q7372" i="3"/>
  <c r="Q7283" i="3"/>
  <c r="Q8241" i="3"/>
  <c r="Q8143" i="3"/>
  <c r="Q8086" i="3"/>
  <c r="Q7994" i="3"/>
  <c r="Q7923" i="3"/>
  <c r="Q7848" i="3"/>
  <c r="Q7789" i="3"/>
  <c r="Q7710" i="3"/>
  <c r="Q7639" i="3"/>
  <c r="Q7565" i="3"/>
  <c r="Q7498" i="3"/>
  <c r="Q7405" i="3"/>
  <c r="Q7311" i="3"/>
  <c r="Q7168" i="3"/>
  <c r="Q7084" i="3"/>
  <c r="Q6985" i="3"/>
  <c r="Q6902" i="3"/>
  <c r="Q6805" i="3"/>
  <c r="Q7335" i="3"/>
  <c r="Q7174" i="3"/>
  <c r="Q7089" i="3"/>
  <c r="Q6991" i="3"/>
  <c r="Q6908" i="3"/>
  <c r="Q6809" i="3"/>
  <c r="Q7293" i="3"/>
  <c r="Q7164" i="3"/>
  <c r="Q7079" i="3"/>
  <c r="Q6981" i="3"/>
  <c r="Q6897" i="3"/>
  <c r="Q6801" i="3"/>
  <c r="Q6719" i="3"/>
  <c r="Q7032" i="3"/>
  <c r="Q6763" i="3"/>
  <c r="Q6627" i="3"/>
  <c r="Q6540" i="3"/>
  <c r="Q6416" i="3"/>
  <c r="Q6354" i="3"/>
  <c r="Q6298" i="3"/>
  <c r="Q6250" i="3"/>
  <c r="Q6203" i="3"/>
  <c r="Q6164" i="3"/>
  <c r="Q6122" i="3"/>
  <c r="Q6072" i="3"/>
  <c r="Q6023" i="3"/>
  <c r="Q5983" i="3"/>
  <c r="Q5937" i="3"/>
  <c r="Q5892" i="3"/>
  <c r="Q5844" i="3"/>
  <c r="Q5809" i="3"/>
  <c r="Q5766" i="3"/>
  <c r="Q5729" i="3"/>
  <c r="Q5672" i="3"/>
  <c r="Q5632" i="3"/>
  <c r="Q5591" i="3"/>
  <c r="Q5552" i="3"/>
  <c r="Q5481" i="3"/>
  <c r="Q5443" i="3"/>
  <c r="Q5400" i="3"/>
  <c r="Q5354" i="3"/>
  <c r="Q7115" i="3"/>
  <c r="Q6968" i="3"/>
  <c r="Q6825" i="3"/>
  <c r="Q6741" i="3"/>
  <c r="Q6688" i="3"/>
  <c r="Q6646" i="3"/>
  <c r="Q6607" i="3"/>
  <c r="Q6568" i="3"/>
  <c r="Q6524" i="3"/>
  <c r="Q6477" i="3"/>
  <c r="Q6431" i="3"/>
  <c r="Q6399" i="3"/>
  <c r="Q6366" i="3"/>
  <c r="Q6323" i="3"/>
  <c r="Q6288" i="3"/>
  <c r="Q6249" i="3"/>
  <c r="Q6218" i="3"/>
  <c r="Q6181" i="3"/>
  <c r="Q6149" i="3"/>
  <c r="Q6113" i="3"/>
  <c r="Q6071" i="3"/>
  <c r="Q6032" i="3"/>
  <c r="Q5998" i="3"/>
  <c r="Q5962" i="3"/>
  <c r="Q5929" i="3"/>
  <c r="Q5888" i="3"/>
  <c r="Q5856" i="3"/>
  <c r="Q5823" i="3"/>
  <c r="Q5793" i="3"/>
  <c r="Q5759" i="3"/>
  <c r="Q5724" i="3"/>
  <c r="Q7165" i="3"/>
  <c r="Q7021" i="3"/>
  <c r="Q6872" i="3"/>
  <c r="Q6769" i="3"/>
  <c r="Q6708" i="3"/>
  <c r="Q6660" i="3"/>
  <c r="Q6623" i="3"/>
  <c r="Q6579" i="3"/>
  <c r="Q6545" i="3"/>
  <c r="Q6492" i="3"/>
  <c r="Q6447" i="3"/>
  <c r="Q6413" i="3"/>
  <c r="Q6374" i="3"/>
  <c r="Q6342" i="3"/>
  <c r="Q7188" i="3"/>
  <c r="Q7042" i="3"/>
  <c r="Q6892" i="3"/>
  <c r="Q6781" i="3"/>
  <c r="Q6713" i="3"/>
  <c r="Q6666" i="3"/>
  <c r="Q6629" i="3"/>
  <c r="Q6587" i="3"/>
  <c r="Q6549" i="3"/>
  <c r="Q6495" i="3"/>
  <c r="Q6458" i="3"/>
  <c r="Q6417" i="3"/>
  <c r="Q6379" i="3"/>
  <c r="Q6348" i="3"/>
  <c r="Q6305" i="3"/>
  <c r="Q6269" i="3"/>
  <c r="Q6239" i="3"/>
  <c r="Q6200" i="3"/>
  <c r="Q6166" i="3"/>
  <c r="Q6128" i="3"/>
  <c r="Q6087" i="3"/>
  <c r="Q6046" i="3"/>
  <c r="Q6015" i="3"/>
  <c r="Q5985" i="3"/>
  <c r="Q5946" i="3"/>
  <c r="Q5906" i="3"/>
  <c r="Q5871" i="3"/>
  <c r="Q5841" i="3"/>
  <c r="Q5810" i="3"/>
  <c r="Q5777" i="3"/>
  <c r="Q5745" i="3"/>
  <c r="Q5702" i="3"/>
  <c r="Q5667" i="3"/>
  <c r="Q5633" i="3"/>
  <c r="Q6265" i="3"/>
  <c r="Q6124" i="3"/>
  <c r="Q5979" i="3"/>
  <c r="Q5838" i="3"/>
  <c r="Q5696" i="3"/>
  <c r="Q5631" i="3"/>
  <c r="Q5580" i="3"/>
  <c r="Q5527" i="3"/>
  <c r="Q5464" i="3"/>
  <c r="Q5423" i="3"/>
  <c r="Q5370" i="3"/>
  <c r="Q5331" i="3"/>
  <c r="Q5297" i="3"/>
  <c r="Q5260" i="3"/>
  <c r="Q5216" i="3"/>
  <c r="Q5180" i="3"/>
  <c r="Q5135" i="3"/>
  <c r="Q5096" i="3"/>
  <c r="Q5055" i="3"/>
  <c r="Q5013" i="3"/>
  <c r="Q4985" i="3"/>
  <c r="Q4942" i="3"/>
  <c r="Q4919" i="3"/>
  <c r="Q4880" i="3"/>
  <c r="Q4848" i="3"/>
  <c r="Q4814" i="3"/>
  <c r="Q4774" i="3"/>
  <c r="Q4742" i="3"/>
  <c r="Q4693" i="3"/>
  <c r="Q4649" i="3"/>
  <c r="Q4604" i="3"/>
  <c r="Q4569" i="3"/>
  <c r="Q4524" i="3"/>
  <c r="Q4473" i="3"/>
  <c r="Q4439" i="3"/>
  <c r="Q4396" i="3"/>
  <c r="Q4360" i="3"/>
  <c r="Q4322" i="3"/>
  <c r="Q4285" i="3"/>
  <c r="Q4227" i="3"/>
  <c r="Q4193" i="3"/>
  <c r="Q4149" i="3"/>
  <c r="Q4117" i="3"/>
  <c r="Q4080" i="3"/>
  <c r="Q4036" i="3"/>
  <c r="Q4005" i="3"/>
  <c r="Q3966" i="3"/>
  <c r="Q6236" i="3"/>
  <c r="Q6081" i="3"/>
  <c r="Q5940" i="3"/>
  <c r="Q5807" i="3"/>
  <c r="Q5679" i="3"/>
  <c r="Q5614" i="3"/>
  <c r="Q5565" i="3"/>
  <c r="Q5504" i="3"/>
  <c r="Q5457" i="3"/>
  <c r="Q5410" i="3"/>
  <c r="Q5358" i="3"/>
  <c r="Q5320" i="3"/>
  <c r="Q5287" i="3"/>
  <c r="Q5249" i="3"/>
  <c r="Q5209" i="3"/>
  <c r="Q5172" i="3"/>
  <c r="Q5127" i="3"/>
  <c r="Q5087" i="3"/>
  <c r="Q5045" i="3"/>
  <c r="Q5004" i="3"/>
  <c r="Q4973" i="3"/>
  <c r="Q4936" i="3"/>
  <c r="Q4911" i="3"/>
  <c r="Q4872" i="3"/>
  <c r="Q4842" i="3"/>
  <c r="Q4806" i="3"/>
  <c r="Q4767" i="3"/>
  <c r="Q4723" i="3"/>
  <c r="Q4686" i="3"/>
  <c r="Q4638" i="3"/>
  <c r="Q4591" i="3"/>
  <c r="Q4562" i="3"/>
  <c r="Q4506" i="3"/>
  <c r="Q4464" i="3"/>
  <c r="Q4428" i="3"/>
  <c r="Q4384" i="3"/>
  <c r="Q4347" i="3"/>
  <c r="Q4311" i="3"/>
  <c r="Q4266" i="3"/>
  <c r="Q4218" i="3"/>
  <c r="Q4182" i="3"/>
  <c r="Q4135" i="3"/>
  <c r="Q4111" i="3"/>
  <c r="Q4072" i="3"/>
  <c r="Q6308" i="3"/>
  <c r="Q6167" i="3"/>
  <c r="Q6018" i="3"/>
  <c r="Q5872" i="3"/>
  <c r="Q5747" i="3"/>
  <c r="Q5648" i="3"/>
  <c r="Q5593" i="3"/>
  <c r="Q5547" i="3"/>
  <c r="Q5480" i="3"/>
  <c r="Q5438" i="3"/>
  <c r="Q5386" i="3"/>
  <c r="Q5341" i="3"/>
  <c r="Q5305" i="3"/>
  <c r="Q5272" i="3"/>
  <c r="Q5228" i="3"/>
  <c r="Q5190" i="3"/>
  <c r="Q5154" i="3"/>
  <c r="Q5110" i="3"/>
  <c r="Q5068" i="3"/>
  <c r="Q5028" i="3"/>
  <c r="Q4991" i="3"/>
  <c r="Q4958" i="3"/>
  <c r="Q4925" i="3"/>
  <c r="Q4896" i="3"/>
  <c r="Q4858" i="3"/>
  <c r="Q4826" i="3"/>
  <c r="Q4782" i="3"/>
  <c r="Q4750" i="3"/>
  <c r="Q4705" i="3"/>
  <c r="Q4664" i="3"/>
  <c r="Q4618" i="3"/>
  <c r="Q4577" i="3"/>
  <c r="Q4540" i="3"/>
  <c r="Q4481" i="3"/>
  <c r="Q6301" i="3"/>
  <c r="Q6161" i="3"/>
  <c r="Q6007" i="3"/>
  <c r="Q5866" i="3"/>
  <c r="Q5741" i="3"/>
  <c r="Q5647" i="3"/>
  <c r="Q5587" i="3"/>
  <c r="Q5546" i="3"/>
  <c r="Q5478" i="3"/>
  <c r="Q5433" i="3"/>
  <c r="Q5384" i="3"/>
  <c r="Q5339" i="3"/>
  <c r="Q5304" i="3"/>
  <c r="Q5270" i="3"/>
  <c r="Q5226" i="3"/>
  <c r="Q5189" i="3"/>
  <c r="Q5152" i="3"/>
  <c r="Q5043" i="3"/>
  <c r="Q4906" i="3"/>
  <c r="Q4762" i="3"/>
  <c r="Q4588" i="3"/>
  <c r="Q4440" i="3"/>
  <c r="Q4361" i="3"/>
  <c r="Q4286" i="3"/>
  <c r="Q4194" i="3"/>
  <c r="Q4119" i="3"/>
  <c r="Q4043" i="3"/>
  <c r="Q3997" i="3"/>
  <c r="Q3924" i="3"/>
  <c r="Q3882" i="3"/>
  <c r="Q3845" i="3"/>
  <c r="Q3813" i="3"/>
  <c r="Q3776" i="3"/>
  <c r="Q3732" i="3"/>
  <c r="Q3700" i="3"/>
  <c r="Q3664" i="3"/>
  <c r="Q3630" i="3"/>
  <c r="Q3593" i="3"/>
  <c r="Q3553" i="3"/>
  <c r="Q3509" i="3"/>
  <c r="Q3476" i="3"/>
  <c r="Q3443" i="3"/>
  <c r="Q3410" i="3"/>
  <c r="Q3367" i="3"/>
  <c r="Q3329" i="3"/>
  <c r="Q3285" i="3"/>
  <c r="Q3246" i="3"/>
  <c r="Q3203" i="3"/>
  <c r="Q3162" i="3"/>
  <c r="Q3117" i="3"/>
  <c r="Q3082" i="3"/>
  <c r="Q3042" i="3"/>
  <c r="Q3001" i="3"/>
  <c r="Q2953" i="3"/>
  <c r="Q2923" i="3"/>
  <c r="Q2894" i="3"/>
  <c r="Q2855" i="3"/>
  <c r="Q2816" i="3"/>
  <c r="Q2783" i="3"/>
  <c r="Q2745" i="3"/>
  <c r="Q2715" i="3"/>
  <c r="Q2679" i="3"/>
  <c r="Q2648" i="3"/>
  <c r="Q2610" i="3"/>
  <c r="Q2582" i="3"/>
  <c r="Q2554" i="3"/>
  <c r="Q2514" i="3"/>
  <c r="Q2480" i="3"/>
  <c r="Q2436" i="3"/>
  <c r="Q2400" i="3"/>
  <c r="Q8021" i="3"/>
  <c r="Q7869" i="3"/>
  <c r="Q7741" i="3"/>
  <c r="Q7585" i="3"/>
  <c r="Q7499" i="3"/>
  <c r="Q7436" i="3"/>
  <c r="Q7344" i="3"/>
  <c r="Q7275" i="3"/>
  <c r="Q8209" i="3"/>
  <c r="Q8139" i="3"/>
  <c r="Q8063" i="3"/>
  <c r="Q7988" i="3"/>
  <c r="Q7897" i="3"/>
  <c r="Q7843" i="3"/>
  <c r="Q7765" i="3"/>
  <c r="Q7703" i="3"/>
  <c r="Q7615" i="3"/>
  <c r="Q7554" i="3"/>
  <c r="Q7474" i="3"/>
  <c r="Q7396" i="3"/>
  <c r="Q7244" i="3"/>
  <c r="Q7163" i="3"/>
  <c r="Q7055" i="3"/>
  <c r="Q6977" i="3"/>
  <c r="Q6875" i="3"/>
  <c r="Q6800" i="3"/>
  <c r="Q7251" i="3"/>
  <c r="Q7167" i="3"/>
  <c r="Q7059" i="3"/>
  <c r="Q6984" i="3"/>
  <c r="Q6880" i="3"/>
  <c r="Q7350" i="3"/>
  <c r="Q7235" i="3"/>
  <c r="Q7159" i="3"/>
  <c r="Q7052" i="3"/>
  <c r="Q6973" i="3"/>
  <c r="Q6871" i="3"/>
  <c r="Q6794" i="3"/>
  <c r="Q6689" i="3"/>
  <c r="Q7005" i="3"/>
  <c r="Q6710" i="3"/>
  <c r="Q6615" i="3"/>
  <c r="Q6494" i="3"/>
  <c r="Q6409" i="3"/>
  <c r="Q6347" i="3"/>
  <c r="Q6291" i="3"/>
  <c r="Q6242" i="3"/>
  <c r="Q6198" i="3"/>
  <c r="Q6159" i="3"/>
  <c r="Q6114" i="3"/>
  <c r="Q6056" i="3"/>
  <c r="Q6012" i="3"/>
  <c r="Q5977" i="3"/>
  <c r="Q5930" i="3"/>
  <c r="Q5876" i="3"/>
  <c r="Q5840" i="3"/>
  <c r="Q5804" i="3"/>
  <c r="Q5760" i="3"/>
  <c r="Q5705" i="3"/>
  <c r="Q5664" i="3"/>
  <c r="Q5628" i="3"/>
  <c r="Q5583" i="3"/>
  <c r="Q5532" i="3"/>
  <c r="Q5475" i="3"/>
  <c r="Q5435" i="3"/>
  <c r="Q5389" i="3"/>
  <c r="Q5347" i="3"/>
  <c r="Q7081" i="3"/>
  <c r="Q6940" i="3"/>
  <c r="Q6802" i="3"/>
  <c r="Q6729" i="3"/>
  <c r="Q6680" i="3"/>
  <c r="Q6637" i="3"/>
  <c r="Q6598" i="3"/>
  <c r="Q6561" i="3"/>
  <c r="Q6514" i="3"/>
  <c r="Q6467" i="3"/>
  <c r="Q6427" i="3"/>
  <c r="Q6391" i="3"/>
  <c r="Q6361" i="3"/>
  <c r="Q6317" i="3"/>
  <c r="Q6277" i="3"/>
  <c r="Q6245" i="3"/>
  <c r="Q6209" i="3"/>
  <c r="Q6177" i="3"/>
  <c r="Q6142" i="3"/>
  <c r="Q6098" i="3"/>
  <c r="Q6062" i="3"/>
  <c r="Q6028" i="3"/>
  <c r="Q5994" i="3"/>
  <c r="Q5956" i="3"/>
  <c r="Q5924" i="3"/>
  <c r="Q5880" i="3"/>
  <c r="Q5849" i="3"/>
  <c r="Q5817" i="3"/>
  <c r="Q5786" i="3"/>
  <c r="Q5755" i="3"/>
  <c r="Q5717" i="3"/>
  <c r="Q7142" i="3"/>
  <c r="Q6989" i="3"/>
  <c r="Q6844" i="3"/>
  <c r="Q6750" i="3"/>
  <c r="Q6697" i="3"/>
  <c r="Q6651" i="3"/>
  <c r="Q6610" i="3"/>
  <c r="Q6572" i="3"/>
  <c r="Q6533" i="3"/>
  <c r="Q6484" i="3"/>
  <c r="Q6438" i="3"/>
  <c r="Q6402" i="3"/>
  <c r="Q6370" i="3"/>
  <c r="Q6331" i="3"/>
  <c r="Q7161" i="3"/>
  <c r="Q7011" i="3"/>
  <c r="Q6864" i="3"/>
  <c r="Q6768" i="3"/>
  <c r="Q6706" i="3"/>
  <c r="Q6659" i="3"/>
  <c r="Q6619" i="3"/>
  <c r="Q6577" i="3"/>
  <c r="Q6544" i="3"/>
  <c r="Q6491" i="3"/>
  <c r="Q6446" i="3"/>
  <c r="Q6412" i="3"/>
  <c r="Q6373" i="3"/>
  <c r="Q6340" i="3"/>
  <c r="Q6299" i="3"/>
  <c r="Q6261" i="3"/>
  <c r="Q6234" i="3"/>
  <c r="Q6188" i="3"/>
  <c r="Q6160" i="3"/>
  <c r="Q6123" i="3"/>
  <c r="Q6080" i="3"/>
  <c r="Q6039" i="3"/>
  <c r="Q6006" i="3"/>
  <c r="Q5978" i="3"/>
  <c r="Q5939" i="3"/>
  <c r="Q5902" i="3"/>
  <c r="Q5865" i="3"/>
  <c r="Q5834" i="3"/>
  <c r="Q5806" i="3"/>
  <c r="Q5771" i="3"/>
  <c r="Q5737" i="3"/>
  <c r="Q5694" i="3"/>
  <c r="Q5661" i="3"/>
  <c r="Q5629" i="3"/>
  <c r="Q6240" i="3"/>
  <c r="Q6088" i="3"/>
  <c r="Q5948" i="3"/>
  <c r="Q5812" i="3"/>
  <c r="Q5680" i="3"/>
  <c r="Q5615" i="3"/>
  <c r="Q5567" i="3"/>
  <c r="Q5515" i="3"/>
  <c r="Q5458" i="3"/>
  <c r="Q5411" i="3"/>
  <c r="Q5360" i="3"/>
  <c r="Q5321" i="3"/>
  <c r="Q5290" i="3"/>
  <c r="Q5253" i="3"/>
  <c r="Q5210" i="3"/>
  <c r="Q5174" i="3"/>
  <c r="Q5128" i="3"/>
  <c r="Q5089" i="3"/>
  <c r="Q5046" i="3"/>
  <c r="Q5005" i="3"/>
  <c r="Q4974" i="3"/>
  <c r="Q4937" i="3"/>
  <c r="Q4912" i="3"/>
  <c r="Q4875" i="3"/>
  <c r="Q4843" i="3"/>
  <c r="Q4807" i="3"/>
  <c r="Q4769" i="3"/>
  <c r="Q4724" i="3"/>
  <c r="Q4688" i="3"/>
  <c r="Q4639" i="3"/>
  <c r="Q4594" i="3"/>
  <c r="Q4563" i="3"/>
  <c r="Q4511" i="3"/>
  <c r="Q4465" i="3"/>
  <c r="Q4431" i="3"/>
  <c r="Q4387" i="3"/>
  <c r="Q4348" i="3"/>
  <c r="Q4312" i="3"/>
  <c r="Q4278" i="3"/>
  <c r="Q4219" i="3"/>
  <c r="Q4186" i="3"/>
  <c r="Q4136" i="3"/>
  <c r="Q4113" i="3"/>
  <c r="Q4074" i="3"/>
  <c r="Q4029" i="3"/>
  <c r="Q4001" i="3"/>
  <c r="Q3962" i="3"/>
  <c r="Q6201" i="3"/>
  <c r="Q6047" i="3"/>
  <c r="Q5910" i="3"/>
  <c r="Q5778" i="3"/>
  <c r="Q5668" i="3"/>
  <c r="Q5603" i="3"/>
  <c r="Q5559" i="3"/>
  <c r="Q5496" i="3"/>
  <c r="Q5447" i="3"/>
  <c r="Q5401" i="3"/>
  <c r="Q5352" i="3"/>
  <c r="Q5315" i="3"/>
  <c r="Q5282" i="3"/>
  <c r="Q5243" i="3"/>
  <c r="Q5197" i="3"/>
  <c r="Q5168" i="3"/>
  <c r="Q5120" i="3"/>
  <c r="Q5080" i="3"/>
  <c r="Q5040" i="3"/>
  <c r="Q5000" i="3"/>
  <c r="Q4966" i="3"/>
  <c r="Q4931" i="3"/>
  <c r="Q4901" i="3"/>
  <c r="Q4864" i="3"/>
  <c r="Q4837" i="3"/>
  <c r="Q4794" i="3"/>
  <c r="Q4758" i="3"/>
  <c r="Q4716" i="3"/>
  <c r="Q4681" i="3"/>
  <c r="Q4627" i="3"/>
  <c r="Q4584" i="3"/>
  <c r="Q4554" i="3"/>
  <c r="Q4492" i="3"/>
  <c r="Q4458" i="3"/>
  <c r="Q4416" i="3"/>
  <c r="Q4377" i="3"/>
  <c r="Q4340" i="3"/>
  <c r="Q4305" i="3"/>
  <c r="Q4258" i="3"/>
  <c r="Q4209" i="3"/>
  <c r="Q4175" i="3"/>
  <c r="Q4131" i="3"/>
  <c r="Q4103" i="3"/>
  <c r="Q4064" i="3"/>
  <c r="Q6276" i="3"/>
  <c r="Q6141" i="3"/>
  <c r="Q5993" i="3"/>
  <c r="Q5848" i="3"/>
  <c r="Q5713" i="3"/>
  <c r="Q5635" i="3"/>
  <c r="Q5582" i="3"/>
  <c r="Q5537" i="3"/>
  <c r="Q5472" i="3"/>
  <c r="Q5426" i="3"/>
  <c r="Q5376" i="3"/>
  <c r="Q5333" i="3"/>
  <c r="Q5301" i="3"/>
  <c r="Q5263" i="3"/>
  <c r="Q5220" i="3"/>
  <c r="Q5182" i="3"/>
  <c r="Q5141" i="3"/>
  <c r="Q5100" i="3"/>
  <c r="Q5058" i="3"/>
  <c r="Q5015" i="3"/>
  <c r="Q4987" i="3"/>
  <c r="Q4949" i="3"/>
  <c r="Q4921" i="3"/>
  <c r="Q4883" i="3"/>
  <c r="Q4852" i="3"/>
  <c r="Q4821" i="3"/>
  <c r="Q4778" i="3"/>
  <c r="Q4745" i="3"/>
  <c r="Q4699" i="3"/>
  <c r="Q4652" i="3"/>
  <c r="Q4608" i="3"/>
  <c r="Q4573" i="3"/>
  <c r="Q4532" i="3"/>
  <c r="Q4475" i="3"/>
  <c r="Q6270" i="3"/>
  <c r="Q6129" i="3"/>
  <c r="Q5987" i="3"/>
  <c r="Q5842" i="3"/>
  <c r="Q5703" i="3"/>
  <c r="Q5634" i="3"/>
  <c r="Q5581" i="3"/>
  <c r="Q5531" i="3"/>
  <c r="Q5466" i="3"/>
  <c r="Q5424" i="3"/>
  <c r="Q5371" i="3"/>
  <c r="Q5332" i="3"/>
  <c r="Q5299" i="3"/>
  <c r="Q5261" i="3"/>
  <c r="Q5218" i="3"/>
  <c r="Q5181" i="3"/>
  <c r="Q5140" i="3"/>
  <c r="Q5008" i="3"/>
  <c r="Q4877" i="3"/>
  <c r="Q4725" i="3"/>
  <c r="Q4564" i="3"/>
  <c r="Q4420" i="3"/>
  <c r="Q4344" i="3"/>
  <c r="Q4262" i="3"/>
  <c r="Q4180" i="3"/>
  <c r="Q4109" i="3"/>
  <c r="Q4027" i="3"/>
  <c r="Q3979" i="3"/>
  <c r="Q3914" i="3"/>
  <c r="Q7990" i="3"/>
  <c r="Q7845" i="3"/>
  <c r="Q7704" i="3"/>
  <c r="Q7558" i="3"/>
  <c r="Q7496" i="3"/>
  <c r="Q7398" i="3"/>
  <c r="Q7339" i="3"/>
  <c r="Q8303" i="3"/>
  <c r="Q8200" i="3"/>
  <c r="Q8120" i="3"/>
  <c r="Q8058" i="3"/>
  <c r="Q7963" i="3"/>
  <c r="Q7892" i="3"/>
  <c r="Q7820" i="3"/>
  <c r="Q7762" i="3"/>
  <c r="Q7676" i="3"/>
  <c r="Q7611" i="3"/>
  <c r="Q7532" i="3"/>
  <c r="Q7469" i="3"/>
  <c r="Q7378" i="3"/>
  <c r="Q7233" i="3"/>
  <c r="Q7137" i="3"/>
  <c r="Q7051" i="3"/>
  <c r="Q6952" i="3"/>
  <c r="Q6868" i="3"/>
  <c r="Q6770" i="3"/>
  <c r="Q7242" i="3"/>
  <c r="Q7143" i="3"/>
  <c r="Q7054" i="3"/>
  <c r="Q6957" i="3"/>
  <c r="Q6874" i="3"/>
  <c r="Q7259" i="3"/>
  <c r="Q7224" i="3"/>
  <c r="Q7128" i="3"/>
  <c r="Q7048" i="3"/>
  <c r="Q6948" i="3"/>
  <c r="Q6863" i="3"/>
  <c r="Q6767" i="3"/>
  <c r="Q6685" i="3"/>
  <c r="Q6885" i="3"/>
  <c r="Q6702" i="3"/>
  <c r="Q6586" i="3"/>
  <c r="Q6487" i="3"/>
  <c r="Q6384" i="3"/>
  <c r="Q6337" i="3"/>
  <c r="Q6272" i="3"/>
  <c r="Q6238" i="3"/>
  <c r="Q6186" i="3"/>
  <c r="Q6152" i="3"/>
  <c r="Q6090" i="3"/>
  <c r="Q6044" i="3"/>
  <c r="Q6005" i="3"/>
  <c r="Q5963" i="3"/>
  <c r="Q5913" i="3"/>
  <c r="Q5870" i="3"/>
  <c r="Q5833" i="3"/>
  <c r="Q5795" i="3"/>
  <c r="Q5749" i="3"/>
  <c r="Q5700" i="3"/>
  <c r="Q5658" i="3"/>
  <c r="Q5617" i="3"/>
  <c r="Q5568" i="3"/>
  <c r="Q5519" i="3"/>
  <c r="Q5465" i="3"/>
  <c r="Q5427" i="3"/>
  <c r="Q5375" i="3"/>
  <c r="Q7206" i="3"/>
  <c r="Q7053" i="3"/>
  <c r="Q6907" i="3"/>
  <c r="Q6791" i="3"/>
  <c r="Q6718" i="3"/>
  <c r="Q6670" i="3"/>
  <c r="Q6631" i="3"/>
  <c r="Q6593" i="3"/>
  <c r="Q6551" i="3"/>
  <c r="Q6505" i="3"/>
  <c r="Q6460" i="3"/>
  <c r="Q6419" i="3"/>
  <c r="Q6381" i="3"/>
  <c r="Q6352" i="3"/>
  <c r="Q6310" i="3"/>
  <c r="Q6271" i="3"/>
  <c r="Q6241" i="3"/>
  <c r="Q6202" i="3"/>
  <c r="Q6168" i="3"/>
  <c r="Q6131" i="3"/>
  <c r="Q6089" i="3"/>
  <c r="Q6050" i="3"/>
  <c r="Q6019" i="3"/>
  <c r="Q5988" i="3"/>
  <c r="Q5950" i="3"/>
  <c r="Q5912" i="3"/>
  <c r="Q5874" i="3"/>
  <c r="Q5843" i="3"/>
  <c r="Q5813" i="3"/>
  <c r="Q5782" i="3"/>
  <c r="Q5748" i="3"/>
  <c r="Q5704" i="3"/>
  <c r="Q7106" i="3"/>
  <c r="Q6962" i="3"/>
  <c r="Q6812" i="3"/>
  <c r="Q6734" i="3"/>
  <c r="Q6687" i="3"/>
  <c r="Q6645" i="3"/>
  <c r="Q6605" i="3"/>
  <c r="Q6565" i="3"/>
  <c r="Q6521" i="3"/>
  <c r="Q6475" i="3"/>
  <c r="Q6430" i="3"/>
  <c r="Q6398" i="3"/>
  <c r="Q6365" i="3"/>
  <c r="Q6322" i="3"/>
  <c r="Q7132" i="3"/>
  <c r="Q6982" i="3"/>
  <c r="Q6839" i="3"/>
  <c r="Q6749" i="3"/>
  <c r="Q6696" i="3"/>
  <c r="Q6649" i="3"/>
  <c r="Q6609" i="3"/>
  <c r="Q6570" i="3"/>
  <c r="Q6530" i="3"/>
  <c r="Q6483" i="3"/>
  <c r="Q6436" i="3"/>
  <c r="Q6401" i="3"/>
  <c r="Q6369" i="3"/>
  <c r="Q6329" i="3"/>
  <c r="Q6292" i="3"/>
  <c r="Q6251" i="3"/>
  <c r="Q6220" i="3"/>
  <c r="Q6183" i="3"/>
  <c r="Q6155" i="3"/>
  <c r="Q6118" i="3"/>
  <c r="Q6075" i="3"/>
  <c r="Q6034" i="3"/>
  <c r="Q6001" i="3"/>
  <c r="Q5964" i="3"/>
  <c r="Q5933" i="3"/>
  <c r="Q5896" i="3"/>
  <c r="Q5860" i="3"/>
  <c r="Q5827" i="3"/>
  <c r="Q5796" i="3"/>
  <c r="Q5762" i="3"/>
  <c r="Q5730" i="3"/>
  <c r="Q5686" i="3"/>
  <c r="Q5651" i="3"/>
  <c r="Q5622" i="3"/>
  <c r="Q6208" i="3"/>
  <c r="Q6061" i="3"/>
  <c r="Q5923" i="3"/>
  <c r="Q5785" i="3"/>
  <c r="Q5669" i="3"/>
  <c r="Q5608" i="3"/>
  <c r="Q5560" i="3"/>
  <c r="Q5497" i="3"/>
  <c r="Q5450" i="3"/>
  <c r="Q5402" i="3"/>
  <c r="Q5353" i="3"/>
  <c r="Q5316" i="3"/>
  <c r="Q5283" i="3"/>
  <c r="Q5245" i="3"/>
  <c r="Q5203" i="3"/>
  <c r="Q5169" i="3"/>
  <c r="Q5121" i="3"/>
  <c r="Q5081" i="3"/>
  <c r="Q5042" i="3"/>
  <c r="Q5001" i="3"/>
  <c r="Q4967" i="3"/>
  <c r="Q4932" i="3"/>
  <c r="Q4902" i="3"/>
  <c r="Q4866" i="3"/>
  <c r="Q4839" i="3"/>
  <c r="Q4799" i="3"/>
  <c r="Q4761" i="3"/>
  <c r="Q7961" i="3"/>
  <c r="Q7817" i="3"/>
  <c r="Q7670" i="3"/>
  <c r="Q7552" i="3"/>
  <c r="Q7470" i="3"/>
  <c r="Q7394" i="3"/>
  <c r="Q7314" i="3"/>
  <c r="Q8290" i="3"/>
  <c r="Q8172" i="3"/>
  <c r="Q8111" i="3"/>
  <c r="Q8026" i="3"/>
  <c r="Q7955" i="3"/>
  <c r="Q7872" i="3"/>
  <c r="Q7814" i="3"/>
  <c r="Q7743" i="3"/>
  <c r="Q7667" i="3"/>
  <c r="Q7589" i="3"/>
  <c r="Q7524" i="3"/>
  <c r="Q7445" i="3"/>
  <c r="Q7375" i="3"/>
  <c r="Q7210" i="3"/>
  <c r="Q7127" i="3"/>
  <c r="Q7025" i="3"/>
  <c r="Q6947" i="3"/>
  <c r="Q6842" i="3"/>
  <c r="Q6766" i="3"/>
  <c r="Q7213" i="3"/>
  <c r="Q7133" i="3"/>
  <c r="Q7029" i="3"/>
  <c r="Q6951" i="3"/>
  <c r="Q6845" i="3"/>
  <c r="Q7250" i="3"/>
  <c r="Q7204" i="3"/>
  <c r="Q7121" i="3"/>
  <c r="Q7018" i="3"/>
  <c r="Q6936" i="3"/>
  <c r="Q6836" i="3"/>
  <c r="Q6755" i="3"/>
  <c r="Q7182" i="3"/>
  <c r="Q6859" i="3"/>
  <c r="Q6664" i="3"/>
  <c r="Q6575" i="3"/>
  <c r="Q6454" i="3"/>
  <c r="Q6378" i="3"/>
  <c r="Q6312" i="3"/>
  <c r="Q6268" i="3"/>
  <c r="Q6224" i="3"/>
  <c r="Q6182" i="3"/>
  <c r="Q6133" i="3"/>
  <c r="Q6083" i="3"/>
  <c r="Q6038" i="3"/>
  <c r="Q6000" i="3"/>
  <c r="Q5951" i="3"/>
  <c r="Q5905" i="3"/>
  <c r="Q5864" i="3"/>
  <c r="Q5824" i="3"/>
  <c r="Q5783" i="3"/>
  <c r="Q5744" i="3"/>
  <c r="Q5693" i="3"/>
  <c r="Q5650" i="3"/>
  <c r="Q5604" i="3"/>
  <c r="Q5562" i="3"/>
  <c r="Q5509" i="3"/>
  <c r="Q5461" i="3"/>
  <c r="Q5412" i="3"/>
  <c r="Q5367" i="3"/>
  <c r="Q7173" i="3"/>
  <c r="Q7028" i="3"/>
  <c r="Q6879" i="3"/>
  <c r="Q6775" i="3"/>
  <c r="Q6709" i="3"/>
  <c r="Q6661" i="3"/>
  <c r="Q6624" i="3"/>
  <c r="Q6582" i="3"/>
  <c r="Q6546" i="3"/>
  <c r="Q6493" i="3"/>
  <c r="Q6448" i="3"/>
  <c r="Q6415" i="3"/>
  <c r="Q6376" i="3"/>
  <c r="Q6346" i="3"/>
  <c r="Q6302" i="3"/>
  <c r="Q6267" i="3"/>
  <c r="Q6237" i="3"/>
  <c r="Q6196" i="3"/>
  <c r="Q6163" i="3"/>
  <c r="Q6125" i="3"/>
  <c r="Q6082" i="3"/>
  <c r="Q6042" i="3"/>
  <c r="Q6008" i="3"/>
  <c r="Q5980" i="3"/>
  <c r="Q5943" i="3"/>
  <c r="Q5904" i="3"/>
  <c r="Q5868" i="3"/>
  <c r="Q5839" i="3"/>
  <c r="Q5808" i="3"/>
  <c r="Q5775" i="3"/>
  <c r="Q5742" i="3"/>
  <c r="Q7221" i="3"/>
  <c r="Q7074" i="3"/>
  <c r="Q6930" i="3"/>
  <c r="Q6798" i="3"/>
  <c r="Q6722" i="3"/>
  <c r="Q6679" i="3"/>
  <c r="Q6636" i="3"/>
  <c r="Q6596" i="3"/>
  <c r="Q6556" i="3"/>
  <c r="Q6513" i="3"/>
  <c r="Q6466" i="3"/>
  <c r="Q6426" i="3"/>
  <c r="Q6390" i="3"/>
  <c r="Q6358" i="3"/>
  <c r="Q6315" i="3"/>
  <c r="Q7095" i="3"/>
  <c r="Q6955" i="3"/>
  <c r="Q6808" i="3"/>
  <c r="Q6733" i="3"/>
  <c r="Q6686" i="3"/>
  <c r="Q6643" i="3"/>
  <c r="Q6604" i="3"/>
  <c r="Q6563" i="3"/>
  <c r="Q6519" i="3"/>
  <c r="Q6471" i="3"/>
  <c r="Q6429" i="3"/>
  <c r="Q6396" i="3"/>
  <c r="Q6364" i="3"/>
  <c r="Q6321" i="3"/>
  <c r="Q6283" i="3"/>
  <c r="Q6247" i="3"/>
  <c r="Q6215" i="3"/>
  <c r="Q6179" i="3"/>
  <c r="Q6147" i="3"/>
  <c r="Q6109" i="3"/>
  <c r="Q6067" i="3"/>
  <c r="Q6030" i="3"/>
  <c r="Q5996" i="3"/>
  <c r="Q5958" i="3"/>
  <c r="Q5926" i="3"/>
  <c r="Q5886" i="3"/>
  <c r="Q5851" i="3"/>
  <c r="Q5819" i="3"/>
  <c r="Q5788" i="3"/>
  <c r="Q5757" i="3"/>
  <c r="Q5721" i="3"/>
  <c r="Q5678" i="3"/>
  <c r="Q5646" i="3"/>
  <c r="Q5613" i="3"/>
  <c r="Q6180" i="3"/>
  <c r="Q6031" i="3"/>
  <c r="Q5887" i="3"/>
  <c r="Q5758" i="3"/>
  <c r="Q5655" i="3"/>
  <c r="Q5595" i="3"/>
  <c r="Q5554" i="3"/>
  <c r="Q5485" i="3"/>
  <c r="Q5441" i="3"/>
  <c r="Q5391" i="3"/>
  <c r="Q5345" i="3"/>
  <c r="Q5307" i="3"/>
  <c r="Q5278" i="3"/>
  <c r="Q5231" i="3"/>
  <c r="Q5193" i="3"/>
  <c r="Q5159" i="3"/>
  <c r="Q5112" i="3"/>
  <c r="Q5071" i="3"/>
  <c r="Q5033" i="3"/>
  <c r="Q4993" i="3"/>
  <c r="Q4961" i="3"/>
  <c r="Q4927" i="3"/>
  <c r="Q4898" i="3"/>
  <c r="Q4860" i="3"/>
  <c r="Q4828" i="3"/>
  <c r="Q4786" i="3"/>
  <c r="Q4754" i="3"/>
  <c r="Q4709" i="3"/>
  <c r="Q4668" i="3"/>
  <c r="Q4621" i="3"/>
  <c r="Q4580" i="3"/>
  <c r="Q4545" i="3"/>
  <c r="Q4486" i="3"/>
  <c r="Q4453" i="3"/>
  <c r="Q4409" i="3"/>
  <c r="Q4373" i="3"/>
  <c r="Q4336" i="3"/>
  <c r="Q4300" i="3"/>
  <c r="Q4254" i="3"/>
  <c r="Q4206" i="3"/>
  <c r="Q4164" i="3"/>
  <c r="Q4128" i="3"/>
  <c r="Q4096" i="3"/>
  <c r="Q4057" i="3"/>
  <c r="Q4018" i="3"/>
  <c r="Q4718" i="3"/>
  <c r="Q4498" i="3"/>
  <c r="Q4308" i="3"/>
  <c r="Q4107" i="3"/>
  <c r="Q3946" i="3"/>
  <c r="Q5997" i="3"/>
  <c r="Q5653" i="3"/>
  <c r="Q5538" i="3"/>
  <c r="Q5387" i="3"/>
  <c r="Q5302" i="3"/>
  <c r="Q5192" i="3"/>
  <c r="Q5103" i="3"/>
  <c r="Q4992" i="3"/>
  <c r="Q4922" i="3"/>
  <c r="Q4827" i="3"/>
  <c r="Q4746" i="3"/>
  <c r="Q4620" i="3"/>
  <c r="Q4535" i="3"/>
  <c r="Q4408" i="3"/>
  <c r="Q4327" i="3"/>
  <c r="Q4204" i="3"/>
  <c r="Q4121" i="3"/>
  <c r="Q6248" i="3"/>
  <c r="Q5935" i="3"/>
  <c r="Q5627" i="3"/>
  <c r="Q5503" i="3"/>
  <c r="Q5366" i="3"/>
  <c r="Q5285" i="3"/>
  <c r="Q5178" i="3"/>
  <c r="Q5086" i="3"/>
  <c r="Q4980" i="3"/>
  <c r="Q4908" i="3"/>
  <c r="Q4809" i="3"/>
  <c r="Q4721" i="3"/>
  <c r="Q4597" i="3"/>
  <c r="Q4505" i="3"/>
  <c r="Q6096" i="3"/>
  <c r="Q5791" i="3"/>
  <c r="Q5572" i="3"/>
  <c r="Q5451" i="3"/>
  <c r="Q5323" i="3"/>
  <c r="Q5246" i="3"/>
  <c r="Q5129" i="3"/>
  <c r="Q4825" i="3"/>
  <c r="Q4404" i="3"/>
  <c r="Q4221" i="3"/>
  <c r="Q4020" i="3"/>
  <c r="Q3898" i="3"/>
  <c r="Q3831" i="3"/>
  <c r="Q3765" i="3"/>
  <c r="Q3713" i="3"/>
  <c r="Q3649" i="3"/>
  <c r="Q3589" i="3"/>
  <c r="Q3522" i="3"/>
  <c r="Q3465" i="3"/>
  <c r="Q3398" i="3"/>
  <c r="Q3353" i="3"/>
  <c r="Q3303" i="3"/>
  <c r="Q3252" i="3"/>
  <c r="Q3192" i="3"/>
  <c r="Q3145" i="3"/>
  <c r="Q3095" i="3"/>
  <c r="Q3052" i="3"/>
  <c r="Q2994" i="3"/>
  <c r="Q2941" i="3"/>
  <c r="Q2905" i="3"/>
  <c r="Q2863" i="3"/>
  <c r="Q2811" i="3"/>
  <c r="Q2770" i="3"/>
  <c r="Q2728" i="3"/>
  <c r="Q2688" i="3"/>
  <c r="Q2640" i="3"/>
  <c r="Q2599" i="3"/>
  <c r="Q2567" i="3"/>
  <c r="Q2522" i="3"/>
  <c r="Q2469" i="3"/>
  <c r="Q2419" i="3"/>
  <c r="Q2373" i="3"/>
  <c r="Q2339" i="3"/>
  <c r="Q2302" i="3"/>
  <c r="Q2265" i="3"/>
  <c r="Q2224" i="3"/>
  <c r="Q2184" i="3"/>
  <c r="Q2148" i="3"/>
  <c r="Q2106" i="3"/>
  <c r="Q2065" i="3"/>
  <c r="Q2030" i="3"/>
  <c r="Q1978" i="3"/>
  <c r="Q1940" i="3"/>
  <c r="Q1901" i="3"/>
  <c r="Q1865" i="3"/>
  <c r="Q1824" i="3"/>
  <c r="Q1784" i="3"/>
  <c r="Q4978" i="3"/>
  <c r="Q4844" i="3"/>
  <c r="Q4689" i="3"/>
  <c r="Q4512" i="3"/>
  <c r="Q4399" i="3"/>
  <c r="Q4326" i="3"/>
  <c r="Q4230" i="3"/>
  <c r="Q4151" i="3"/>
  <c r="Q4085" i="3"/>
  <c r="Q4015" i="3"/>
  <c r="Q3967" i="3"/>
  <c r="Q3909" i="3"/>
  <c r="Q3866" i="3"/>
  <c r="Q3828" i="3"/>
  <c r="Q3798" i="3"/>
  <c r="Q3754" i="3"/>
  <c r="Q3721" i="3"/>
  <c r="Q3683" i="3"/>
  <c r="Q3647" i="3"/>
  <c r="Q3613" i="3"/>
  <c r="Q3582" i="3"/>
  <c r="Q3525" i="3"/>
  <c r="Q3498" i="3"/>
  <c r="Q3464" i="3"/>
  <c r="Q3433" i="3"/>
  <c r="Q3389" i="3"/>
  <c r="Q3349" i="3"/>
  <c r="Q3308" i="3"/>
  <c r="Q3270" i="3"/>
  <c r="Q3225" i="3"/>
  <c r="Q3181" i="3"/>
  <c r="Q3143" i="3"/>
  <c r="Q3099" i="3"/>
  <c r="Q3066" i="3"/>
  <c r="Q3027" i="3"/>
  <c r="Q2981" i="3"/>
  <c r="Q2940" i="3"/>
  <c r="Q2908" i="3"/>
  <c r="Q2879" i="3"/>
  <c r="Q2840" i="3"/>
  <c r="Q2799" i="3"/>
  <c r="Q2769" i="3"/>
  <c r="Q2731" i="3"/>
  <c r="Q2701" i="3"/>
  <c r="Q2663" i="3"/>
  <c r="Q2631" i="3"/>
  <c r="Q2597" i="3"/>
  <c r="Q2570" i="3"/>
  <c r="Q2533" i="3"/>
  <c r="Q2499" i="3"/>
  <c r="Q2458" i="3"/>
  <c r="Q2418" i="3"/>
  <c r="Q2380" i="3"/>
  <c r="Q2344" i="3"/>
  <c r="Q2306" i="3"/>
  <c r="Q2276" i="3"/>
  <c r="Q2231" i="3"/>
  <c r="Q2190" i="3"/>
  <c r="Q2151" i="3"/>
  <c r="Q2111" i="3"/>
  <c r="Q2069" i="3"/>
  <c r="Q2033" i="3"/>
  <c r="Q1985" i="3"/>
  <c r="Q1946" i="3"/>
  <c r="Q1907" i="3"/>
  <c r="Q1870" i="3"/>
  <c r="Q5056" i="3"/>
  <c r="Q4920" i="3"/>
  <c r="Q4776" i="3"/>
  <c r="Q4606" i="3"/>
  <c r="Q4447" i="3"/>
  <c r="Q4367" i="3"/>
  <c r="Q4296" i="3"/>
  <c r="Q4202" i="3"/>
  <c r="Q4123" i="3"/>
  <c r="Q4050" i="3"/>
  <c r="Q3999" i="3"/>
  <c r="Q3938" i="3"/>
  <c r="Q3884" i="3"/>
  <c r="Q3849" i="3"/>
  <c r="Q3816" i="3"/>
  <c r="Q3779" i="3"/>
  <c r="Q3735" i="3"/>
  <c r="Q3702" i="3"/>
  <c r="Q3666" i="3"/>
  <c r="Q3632" i="3"/>
  <c r="Q3595" i="3"/>
  <c r="Q3559" i="3"/>
  <c r="Q3511" i="3"/>
  <c r="Q3478" i="3"/>
  <c r="Q3445" i="3"/>
  <c r="Q3415" i="3"/>
  <c r="Q3369" i="3"/>
  <c r="Q3332" i="3"/>
  <c r="Q3292" i="3"/>
  <c r="Q3250" i="3"/>
  <c r="Q3206" i="3"/>
  <c r="Q3167" i="3"/>
  <c r="Q3124" i="3"/>
  <c r="Q3088" i="3"/>
  <c r="Q3046" i="3"/>
  <c r="Q3007" i="3"/>
  <c r="Q2957" i="3"/>
  <c r="Q2927" i="3"/>
  <c r="Q2897" i="3"/>
  <c r="Q2860" i="3"/>
  <c r="Q2819" i="3"/>
  <c r="Q2786" i="3"/>
  <c r="Q2751" i="3"/>
  <c r="Q2717" i="3"/>
  <c r="Q2682" i="3"/>
  <c r="Q2650" i="3"/>
  <c r="Q2613" i="3"/>
  <c r="Q2584" i="3"/>
  <c r="Q2558" i="3"/>
  <c r="Q2519" i="3"/>
  <c r="Q2484" i="3"/>
  <c r="Q2439" i="3"/>
  <c r="Q2403" i="3"/>
  <c r="Q2364" i="3"/>
  <c r="Q5082" i="3"/>
  <c r="Q4934" i="3"/>
  <c r="Q4801" i="3"/>
  <c r="Q4636" i="3"/>
  <c r="Q4462" i="3"/>
  <c r="Q4376" i="3"/>
  <c r="Q4303" i="3"/>
  <c r="Q4208" i="3"/>
  <c r="Q4130" i="3"/>
  <c r="Q4063" i="3"/>
  <c r="Q4004" i="3"/>
  <c r="Q3948" i="3"/>
  <c r="Q3890" i="3"/>
  <c r="Q3854" i="3"/>
  <c r="Q3819" i="3"/>
  <c r="Q3787" i="3"/>
  <c r="Q3741" i="3"/>
  <c r="Q3708" i="3"/>
  <c r="Q3669" i="3"/>
  <c r="Q3638" i="3"/>
  <c r="Q3600" i="3"/>
  <c r="Q3569" i="3"/>
  <c r="Q3519" i="3"/>
  <c r="Q3488" i="3"/>
  <c r="Q3451" i="3"/>
  <c r="Q3423" i="3"/>
  <c r="Q3379" i="3"/>
  <c r="Q3338" i="3"/>
  <c r="Q3296" i="3"/>
  <c r="Q3254" i="3"/>
  <c r="Q3212" i="3"/>
  <c r="Q3170" i="3"/>
  <c r="Q3069" i="3"/>
  <c r="Q2911" i="3"/>
  <c r="Q2771" i="3"/>
  <c r="Q2636" i="3"/>
  <c r="Q2501" i="3"/>
  <c r="Q2350" i="3"/>
  <c r="Q2269" i="3"/>
  <c r="Q2189" i="3"/>
  <c r="Q2109" i="3"/>
  <c r="Q2032" i="3"/>
  <c r="Q1944" i="3"/>
  <c r="Q1869" i="3"/>
  <c r="Q1808" i="3"/>
  <c r="Q1763" i="3"/>
  <c r="Q1725" i="3"/>
  <c r="Q1684" i="3"/>
  <c r="Q1645" i="3"/>
  <c r="Q1605" i="3"/>
  <c r="Q1566" i="3"/>
  <c r="Q1533" i="3"/>
  <c r="Q1493" i="3"/>
  <c r="Q1459" i="3"/>
  <c r="Q1423" i="3"/>
  <c r="Q1370" i="3"/>
  <c r="Q1338" i="3"/>
  <c r="Q1288" i="3"/>
  <c r="Q1257" i="3"/>
  <c r="Q1225" i="3"/>
  <c r="Q1185" i="3"/>
  <c r="Q1153" i="3"/>
  <c r="Q1117" i="3"/>
  <c r="Q1080" i="3"/>
  <c r="Q1046" i="3"/>
  <c r="Q1014" i="3"/>
  <c r="Q973" i="3"/>
  <c r="Q919" i="3"/>
  <c r="Q884" i="3"/>
  <c r="Q831" i="3"/>
  <c r="Q804" i="3"/>
  <c r="Q758" i="3"/>
  <c r="Q723" i="3"/>
  <c r="Q682" i="3"/>
  <c r="Q651" i="3"/>
  <c r="Q612" i="3"/>
  <c r="Q582" i="3"/>
  <c r="Q546" i="3"/>
  <c r="Q508" i="3"/>
  <c r="Q468" i="3"/>
  <c r="Q427" i="3"/>
  <c r="Q389" i="3"/>
  <c r="Q363" i="3"/>
  <c r="Q332" i="3"/>
  <c r="Q298" i="3"/>
  <c r="Q262" i="3"/>
  <c r="Q223" i="3"/>
  <c r="Q197" i="3"/>
  <c r="Q164" i="3"/>
  <c r="Q125" i="3"/>
  <c r="Q88" i="3"/>
  <c r="Q60" i="3"/>
  <c r="Q18" i="3"/>
  <c r="Q3063" i="3"/>
  <c r="Q2906" i="3"/>
  <c r="Q2765" i="3"/>
  <c r="Q2625" i="3"/>
  <c r="Q2497" i="3"/>
  <c r="Q2341" i="3"/>
  <c r="Q2266" i="3"/>
  <c r="Q2186" i="3"/>
  <c r="Q2108" i="3"/>
  <c r="Q2031" i="3"/>
  <c r="Q1942" i="3"/>
  <c r="Q1867" i="3"/>
  <c r="Q1806" i="3"/>
  <c r="Q1762" i="3"/>
  <c r="Q1723" i="3"/>
  <c r="Q1683" i="3"/>
  <c r="Q1643" i="3"/>
  <c r="Q1604" i="3"/>
  <c r="Q1563" i="3"/>
  <c r="Q1532" i="3"/>
  <c r="Q1492" i="3"/>
  <c r="Q1458" i="3"/>
  <c r="Q1419" i="3"/>
  <c r="Q1369" i="3"/>
  <c r="Q1332" i="3"/>
  <c r="Q1287" i="3"/>
  <c r="Q1254" i="3"/>
  <c r="Q1223" i="3"/>
  <c r="Q1183" i="3"/>
  <c r="Q1150" i="3"/>
  <c r="Q1116" i="3"/>
  <c r="Q1078" i="3"/>
  <c r="Q1043" i="3"/>
  <c r="Q1011" i="3"/>
  <c r="Q967" i="3"/>
  <c r="Q918" i="3"/>
  <c r="Q875" i="3"/>
  <c r="Q830" i="3"/>
  <c r="Q802" i="3"/>
  <c r="Q757" i="3"/>
  <c r="Q714" i="3"/>
  <c r="Q681" i="3"/>
  <c r="Q650" i="3"/>
  <c r="Q610" i="3"/>
  <c r="Q581" i="3"/>
  <c r="Q545" i="3"/>
  <c r="Q506" i="3"/>
  <c r="Q467" i="3"/>
  <c r="Q426" i="3"/>
  <c r="Q388" i="3"/>
  <c r="Q4682" i="3"/>
  <c r="Q4459" i="3"/>
  <c r="Q4260" i="3"/>
  <c r="Q4067" i="3"/>
  <c r="Q6287" i="3"/>
  <c r="Q5879" i="3"/>
  <c r="Q5641" i="3"/>
  <c r="Q5483" i="3"/>
  <c r="Q5377" i="3"/>
  <c r="Q5275" i="3"/>
  <c r="Q5184" i="3"/>
  <c r="Q5069" i="3"/>
  <c r="Q4988" i="3"/>
  <c r="Q4897" i="3"/>
  <c r="Q4822" i="3"/>
  <c r="Q4708" i="3"/>
  <c r="Q4609" i="3"/>
  <c r="Q4483" i="3"/>
  <c r="Q4401" i="3"/>
  <c r="Q4298" i="3"/>
  <c r="Q4198" i="3"/>
  <c r="Q4095" i="3"/>
  <c r="Q6221" i="3"/>
  <c r="Q5820" i="3"/>
  <c r="Q5610" i="3"/>
  <c r="Q5462" i="3"/>
  <c r="Q5357" i="3"/>
  <c r="Q5256" i="3"/>
  <c r="Q5171" i="3"/>
  <c r="Q5049" i="3"/>
  <c r="Q4972" i="3"/>
  <c r="Q4878" i="3"/>
  <c r="Q4803" i="3"/>
  <c r="Q4690" i="3"/>
  <c r="Q4590" i="3"/>
  <c r="Q4469" i="3"/>
  <c r="Q6070" i="3"/>
  <c r="Q5687" i="3"/>
  <c r="Q5561" i="3"/>
  <c r="Q5414" i="3"/>
  <c r="Q5317" i="3"/>
  <c r="Q5211" i="3"/>
  <c r="Q5106" i="3"/>
  <c r="Q4694" i="3"/>
  <c r="Q4388" i="3"/>
  <c r="Q4158" i="3"/>
  <c r="Q4010" i="3"/>
  <c r="Q3875" i="3"/>
  <c r="Q3825" i="3"/>
  <c r="Q3755" i="3"/>
  <c r="Q3691" i="3"/>
  <c r="Q3641" i="3"/>
  <c r="Q3583" i="3"/>
  <c r="Q3503" i="3"/>
  <c r="Q3460" i="3"/>
  <c r="Q3392" i="3"/>
  <c r="Q3344" i="3"/>
  <c r="Q3295" i="3"/>
  <c r="Q3232" i="3"/>
  <c r="Q3183" i="3"/>
  <c r="Q3137" i="3"/>
  <c r="Q3090" i="3"/>
  <c r="Q3034" i="3"/>
  <c r="Q2982" i="3"/>
  <c r="Q2937" i="3"/>
  <c r="Q2900" i="3"/>
  <c r="Q2850" i="3"/>
  <c r="Q2800" i="3"/>
  <c r="Q2761" i="3"/>
  <c r="Q2720" i="3"/>
  <c r="Q2669" i="3"/>
  <c r="Q2634" i="3"/>
  <c r="Q2591" i="3"/>
  <c r="Q2561" i="3"/>
  <c r="Q2510" i="3"/>
  <c r="Q2462" i="3"/>
  <c r="Q2414" i="3"/>
  <c r="Q2367" i="3"/>
  <c r="Q2335" i="3"/>
  <c r="Q2297" i="3"/>
  <c r="Q2259" i="3"/>
  <c r="Q2212" i="3"/>
  <c r="Q2177" i="3"/>
  <c r="Q2141" i="3"/>
  <c r="Q2097" i="3"/>
  <c r="Q2054" i="3"/>
  <c r="Q2021" i="3"/>
  <c r="Q1968" i="3"/>
  <c r="Q1926" i="3"/>
  <c r="Q1894" i="3"/>
  <c r="Q1859" i="3"/>
  <c r="Q1815" i="3"/>
  <c r="Q5099" i="3"/>
  <c r="Q4945" i="3"/>
  <c r="Q4816" i="3"/>
  <c r="Q4650" i="3"/>
  <c r="Q4474" i="3"/>
  <c r="Q4382" i="3"/>
  <c r="Q4310" i="3"/>
  <c r="Q4215" i="3"/>
  <c r="Q4134" i="3"/>
  <c r="Q4069" i="3"/>
  <c r="Q4008" i="3"/>
  <c r="Q3959" i="3"/>
  <c r="Q3896" i="3"/>
  <c r="Q3857" i="3"/>
  <c r="Q3824" i="3"/>
  <c r="Q3790" i="3"/>
  <c r="Q3748" i="3"/>
  <c r="Q3712" i="3"/>
  <c r="Q3677" i="3"/>
  <c r="Q3640" i="3"/>
  <c r="Q3602" i="3"/>
  <c r="Q3573" i="3"/>
  <c r="Q3521" i="3"/>
  <c r="Q3493" i="3"/>
  <c r="Q3459" i="3"/>
  <c r="Q3427" i="3"/>
  <c r="Q3382" i="3"/>
  <c r="Q3343" i="3"/>
  <c r="Q3300" i="3"/>
  <c r="Q3258" i="3"/>
  <c r="Q3217" i="3"/>
  <c r="Q3173" i="3"/>
  <c r="Q3135" i="3"/>
  <c r="Q3094" i="3"/>
  <c r="Q3058" i="3"/>
  <c r="Q3018" i="3"/>
  <c r="Q2968" i="3"/>
  <c r="Q2936" i="3"/>
  <c r="Q2904" i="3"/>
  <c r="Q2870" i="3"/>
  <c r="Q2833" i="3"/>
  <c r="Q2793" i="3"/>
  <c r="Q2760" i="3"/>
  <c r="Q2725" i="3"/>
  <c r="Q2695" i="3"/>
  <c r="Q2656" i="3"/>
  <c r="Q2622" i="3"/>
  <c r="Q2590" i="3"/>
  <c r="Q2566" i="3"/>
  <c r="Q2529" i="3"/>
  <c r="Q2495" i="3"/>
  <c r="Q2450" i="3"/>
  <c r="Q2413" i="3"/>
  <c r="Q2371" i="3"/>
  <c r="Q2338" i="3"/>
  <c r="Q2301" i="3"/>
  <c r="Q2264" i="3"/>
  <c r="Q2221" i="3"/>
  <c r="Q2182" i="3"/>
  <c r="Q2145" i="3"/>
  <c r="Q2103" i="3"/>
  <c r="Q2062" i="3"/>
  <c r="Q2028" i="3"/>
  <c r="Q1975" i="3"/>
  <c r="Q1935" i="3"/>
  <c r="Q1900" i="3"/>
  <c r="Q1862" i="3"/>
  <c r="Q5022" i="3"/>
  <c r="Q4894" i="3"/>
  <c r="Q4748" i="3"/>
  <c r="Q4576" i="3"/>
  <c r="Q4432" i="3"/>
  <c r="Q4353" i="3"/>
  <c r="Q4279" i="3"/>
  <c r="Q4188" i="3"/>
  <c r="Q4114" i="3"/>
  <c r="Q4030" i="3"/>
  <c r="Q3982" i="3"/>
  <c r="Q3918" i="3"/>
  <c r="Q3878" i="3"/>
  <c r="Q3841" i="3"/>
  <c r="Q3811" i="3"/>
  <c r="Q3772" i="3"/>
  <c r="Q3729" i="3"/>
  <c r="Q3695" i="3"/>
  <c r="Q3661" i="3"/>
  <c r="Q3627" i="3"/>
  <c r="Q3591" i="3"/>
  <c r="Q3547" i="3"/>
  <c r="Q3506" i="3"/>
  <c r="Q3472" i="3"/>
  <c r="Q3441" i="3"/>
  <c r="Q3404" i="3"/>
  <c r="Q3364" i="3"/>
  <c r="Q3325" i="3"/>
  <c r="Q3280" i="3"/>
  <c r="Q3236" i="3"/>
  <c r="Q3195" i="3"/>
  <c r="Q3158" i="3"/>
  <c r="Q3112" i="3"/>
  <c r="Q3077" i="3"/>
  <c r="Q3039" i="3"/>
  <c r="Q2998" i="3"/>
  <c r="Q2951" i="3"/>
  <c r="Q2920" i="3"/>
  <c r="Q2891" i="3"/>
  <c r="Q2852" i="3"/>
  <c r="Q2814" i="3"/>
  <c r="Q2780" i="3"/>
  <c r="Q2741" i="3"/>
  <c r="Q2713" i="3"/>
  <c r="Q2677" i="3"/>
  <c r="Q2646" i="3"/>
  <c r="Q2607" i="3"/>
  <c r="Q2580" i="3"/>
  <c r="Q2551" i="3"/>
  <c r="Q2512" i="3"/>
  <c r="Q2477" i="3"/>
  <c r="Q2433" i="3"/>
  <c r="Q2394" i="3"/>
  <c r="Q2359" i="3"/>
  <c r="Q5047" i="3"/>
  <c r="Q4914" i="3"/>
  <c r="Q4770" i="3"/>
  <c r="Q4596" i="3"/>
  <c r="Q4441" i="3"/>
  <c r="Q4364" i="3"/>
  <c r="Q4287" i="3"/>
  <c r="Q4195" i="3"/>
  <c r="Q4120" i="3"/>
  <c r="Q4044" i="3"/>
  <c r="Q3998" i="3"/>
  <c r="Q3925" i="3"/>
  <c r="Q3883" i="3"/>
  <c r="Q3847" i="3"/>
  <c r="Q3815" i="3"/>
  <c r="Q3777" i="3"/>
  <c r="Q3734" i="3"/>
  <c r="Q3701" i="3"/>
  <c r="Q3665" i="3"/>
  <c r="Q3631" i="3"/>
  <c r="Q3594" i="3"/>
  <c r="Q3554" i="3"/>
  <c r="Q3510" i="3"/>
  <c r="Q3477" i="3"/>
  <c r="Q3444" i="3"/>
  <c r="Q3411" i="3"/>
  <c r="Q3368" i="3"/>
  <c r="Q3331" i="3"/>
  <c r="Q3288" i="3"/>
  <c r="Q3247" i="3"/>
  <c r="Q3204" i="3"/>
  <c r="Q3165" i="3"/>
  <c r="Q3036" i="3"/>
  <c r="Q2890" i="3"/>
  <c r="Q2740" i="3"/>
  <c r="Q2605" i="3"/>
  <c r="Q2471" i="3"/>
  <c r="Q2328" i="3"/>
  <c r="Q2251" i="3"/>
  <c r="Q2173" i="3"/>
  <c r="Q2094" i="3"/>
  <c r="Q2019" i="3"/>
  <c r="Q1923" i="3"/>
  <c r="Q1851" i="3"/>
  <c r="Q1799" i="3"/>
  <c r="Q1757" i="3"/>
  <c r="Q1718" i="3"/>
  <c r="Q1678" i="3"/>
  <c r="Q1633" i="3"/>
  <c r="Q1598" i="3"/>
  <c r="Q1559" i="3"/>
  <c r="Q1528" i="3"/>
  <c r="Q1486" i="3"/>
  <c r="Q1455" i="3"/>
  <c r="Q1412" i="3"/>
  <c r="Q1364" i="3"/>
  <c r="Q1326" i="3"/>
  <c r="Q1282" i="3"/>
  <c r="Q1249" i="3"/>
  <c r="Q1219" i="3"/>
  <c r="Q1179" i="3"/>
  <c r="Q1147" i="3"/>
  <c r="Q1110" i="3"/>
  <c r="Q1073" i="3"/>
  <c r="Q1038" i="3"/>
  <c r="Q1007" i="3"/>
  <c r="Q957" i="3"/>
  <c r="Q913" i="3"/>
  <c r="Q871" i="3"/>
  <c r="Q826" i="3"/>
  <c r="Q795" i="3"/>
  <c r="Q753" i="3"/>
  <c r="Q710" i="3"/>
  <c r="Q677" i="3"/>
  <c r="Q643" i="3"/>
  <c r="Q607" i="3"/>
  <c r="Q577" i="3"/>
  <c r="Q538" i="3"/>
  <c r="Q499" i="3"/>
  <c r="Q464" i="3"/>
  <c r="Q420" i="3"/>
  <c r="Q385" i="3"/>
  <c r="Q357" i="3"/>
  <c r="Q321" i="3"/>
  <c r="Q292" i="3"/>
  <c r="Q254" i="3"/>
  <c r="Q217" i="3"/>
  <c r="Q192" i="3"/>
  <c r="Q155" i="3"/>
  <c r="Q120" i="3"/>
  <c r="Q82" i="3"/>
  <c r="Q43" i="3"/>
  <c r="Q13" i="3"/>
  <c r="Q3030" i="3"/>
  <c r="Q2883" i="3"/>
  <c r="Q2733" i="3"/>
  <c r="Q2600" i="3"/>
  <c r="Q2464" i="3"/>
  <c r="Q2327" i="3"/>
  <c r="Q2250" i="3"/>
  <c r="Q2171" i="3"/>
  <c r="Q2093" i="3"/>
  <c r="Q2017" i="3"/>
  <c r="Q1922" i="3"/>
  <c r="Q1846" i="3"/>
  <c r="Q1797" i="3"/>
  <c r="Q1756" i="3"/>
  <c r="Q1717" i="3"/>
  <c r="Q1671" i="3"/>
  <c r="Q1632" i="3"/>
  <c r="Q1596" i="3"/>
  <c r="Q1558" i="3"/>
  <c r="Q1526" i="3"/>
  <c r="Q1484" i="3"/>
  <c r="Q1452" i="3"/>
  <c r="Q1410" i="3"/>
  <c r="Q1362" i="3"/>
  <c r="Q1325" i="3"/>
  <c r="Q1281" i="3"/>
  <c r="Q1248" i="3"/>
  <c r="Q1217" i="3"/>
  <c r="Q1177" i="3"/>
  <c r="Q1143" i="3"/>
  <c r="Q1108" i="3"/>
  <c r="Q1070" i="3"/>
  <c r="Q1037" i="3"/>
  <c r="Q1001" i="3"/>
  <c r="Q954" i="3"/>
  <c r="Q911" i="3"/>
  <c r="Q867" i="3"/>
  <c r="Q825" i="3"/>
  <c r="Q793" i="3"/>
  <c r="Q752" i="3"/>
  <c r="Q709" i="3"/>
  <c r="Q675" i="3"/>
  <c r="Q640" i="3"/>
  <c r="Q605" i="3"/>
  <c r="Q575" i="3"/>
  <c r="Q534" i="3"/>
  <c r="Q495" i="3"/>
  <c r="Q463" i="3"/>
  <c r="Q418" i="3"/>
  <c r="Q383" i="3"/>
  <c r="Q356" i="3"/>
  <c r="Q320" i="3"/>
  <c r="Q290" i="3"/>
  <c r="Q253" i="3"/>
  <c r="Q216" i="3"/>
  <c r="Q190" i="3"/>
  <c r="Q154" i="3"/>
  <c r="Q119" i="3"/>
  <c r="Q81" i="3"/>
  <c r="Q42" i="3"/>
  <c r="Q11" i="3"/>
  <c r="Q3054" i="3"/>
  <c r="Q2901" i="3"/>
  <c r="Q2757" i="3"/>
  <c r="Q2619" i="3"/>
  <c r="Q2493" i="3"/>
  <c r="Q2337" i="3"/>
  <c r="Q2261" i="3"/>
  <c r="Q2181" i="3"/>
  <c r="Q4628" i="3"/>
  <c r="Q4419" i="3"/>
  <c r="Q4211" i="3"/>
  <c r="Q4023" i="3"/>
  <c r="Q6173" i="3"/>
  <c r="Q5852" i="3"/>
  <c r="Q5594" i="3"/>
  <c r="Q5474" i="3"/>
  <c r="Q5343" i="3"/>
  <c r="Q5267" i="3"/>
  <c r="Q5155" i="3"/>
  <c r="Q5059" i="3"/>
  <c r="Q4959" i="3"/>
  <c r="Q4887" i="3"/>
  <c r="Q4783" i="3"/>
  <c r="Q4700" i="3"/>
  <c r="Q4578" i="3"/>
  <c r="Q4476" i="3"/>
  <c r="Q4369" i="3"/>
  <c r="Q4290" i="3"/>
  <c r="Q4161" i="3"/>
  <c r="Q4086" i="3"/>
  <c r="Q6111" i="3"/>
  <c r="Q5797" i="3"/>
  <c r="Q5573" i="3"/>
  <c r="Q5455" i="3"/>
  <c r="Q5327" i="3"/>
  <c r="Q5248" i="3"/>
  <c r="Q5130" i="3"/>
  <c r="Q5044" i="3"/>
  <c r="Q4940" i="3"/>
  <c r="Q4871" i="3"/>
  <c r="Q4772" i="3"/>
  <c r="Q4684" i="3"/>
  <c r="Q4567" i="3"/>
  <c r="Q4463" i="3"/>
  <c r="Q5955" i="3"/>
  <c r="Q5674" i="3"/>
  <c r="Q5517" i="3"/>
  <c r="Q5403" i="3"/>
  <c r="Q5292" i="3"/>
  <c r="Q5205" i="3"/>
  <c r="Q4986" i="3"/>
  <c r="Q4661" i="3"/>
  <c r="Q4331" i="3"/>
  <c r="Q4137" i="3"/>
  <c r="Q3968" i="3"/>
  <c r="Q3867" i="3"/>
  <c r="Q3808" i="3"/>
  <c r="Q3751" i="3"/>
  <c r="Q3684" i="3"/>
  <c r="Q3622" i="3"/>
  <c r="Q3574" i="3"/>
  <c r="Q3499" i="3"/>
  <c r="Q3439" i="3"/>
  <c r="Q3384" i="3"/>
  <c r="Q3336" i="3"/>
  <c r="Q3278" i="3"/>
  <c r="Q3226" i="3"/>
  <c r="Q3174" i="3"/>
  <c r="Q3129" i="3"/>
  <c r="Q3075" i="3"/>
  <c r="Q3028" i="3"/>
  <c r="Q2969" i="3"/>
  <c r="Q2930" i="3"/>
  <c r="Q2888" i="3"/>
  <c r="Q2842" i="3"/>
  <c r="Q2794" i="3"/>
  <c r="Q2754" i="3"/>
  <c r="Q2711" i="3"/>
  <c r="Q2665" i="3"/>
  <c r="Q2623" i="3"/>
  <c r="Q2587" i="3"/>
  <c r="Q2549" i="3"/>
  <c r="Q2500" i="3"/>
  <c r="Q2452" i="3"/>
  <c r="Q2406" i="3"/>
  <c r="Q2362" i="3"/>
  <c r="Q2326" i="3"/>
  <c r="Q2292" i="3"/>
  <c r="Q2248" i="3"/>
  <c r="Q2206" i="3"/>
  <c r="Q2169" i="3"/>
  <c r="Q2133" i="3"/>
  <c r="Q2092" i="3"/>
  <c r="Q2049" i="3"/>
  <c r="Q2015" i="3"/>
  <c r="Q1959" i="3"/>
  <c r="Q1921" i="3"/>
  <c r="Q1888" i="3"/>
  <c r="Q1844" i="3"/>
  <c r="Q1807" i="3"/>
  <c r="Q5061" i="3"/>
  <c r="Q4924" i="3"/>
  <c r="Q4781" i="3"/>
  <c r="Q4614" i="3"/>
  <c r="Q4449" i="3"/>
  <c r="Q4368" i="3"/>
  <c r="Q4297" i="3"/>
  <c r="Q4203" i="3"/>
  <c r="Q4124" i="3"/>
  <c r="Q4053" i="3"/>
  <c r="Q4002" i="3"/>
  <c r="Q3939" i="3"/>
  <c r="Q3886" i="3"/>
  <c r="Q3850" i="3"/>
  <c r="Q3817" i="3"/>
  <c r="Q3782" i="3"/>
  <c r="Q3738" i="3"/>
  <c r="Q3704" i="3"/>
  <c r="Q3667" i="3"/>
  <c r="Q3633" i="3"/>
  <c r="Q3596" i="3"/>
  <c r="Q3565" i="3"/>
  <c r="Q3512" i="3"/>
  <c r="Q3481" i="3"/>
  <c r="Q3446" i="3"/>
  <c r="Q3416" i="3"/>
  <c r="Q3371" i="3"/>
  <c r="Q3333" i="3"/>
  <c r="Q3293" i="3"/>
  <c r="Q3251" i="3"/>
  <c r="Q3207" i="3"/>
  <c r="Q3168" i="3"/>
  <c r="Q3127" i="3"/>
  <c r="Q3089" i="3"/>
  <c r="Q3051" i="3"/>
  <c r="Q3010" i="3"/>
  <c r="Q2959" i="3"/>
  <c r="Q2928" i="3"/>
  <c r="Q2899" i="3"/>
  <c r="Q2862" i="3"/>
  <c r="Q2821" i="3"/>
  <c r="Q2787" i="3"/>
  <c r="Q2752" i="3"/>
  <c r="Q2718" i="3"/>
  <c r="Q2686" i="3"/>
  <c r="Q2651" i="3"/>
  <c r="Q2614" i="3"/>
  <c r="Q2586" i="3"/>
  <c r="Q2560" i="3"/>
  <c r="Q2520" i="3"/>
  <c r="Q2489" i="3"/>
  <c r="Q2441" i="3"/>
  <c r="Q2404" i="3"/>
  <c r="Q2365" i="3"/>
  <c r="Q2329" i="3"/>
  <c r="Q2295" i="3"/>
  <c r="Q2255" i="3"/>
  <c r="Q2211" i="3"/>
  <c r="Q2175" i="3"/>
  <c r="Q2140" i="3"/>
  <c r="Q2096" i="3"/>
  <c r="Q2052" i="3"/>
  <c r="Q2020" i="3"/>
  <c r="Q1966" i="3"/>
  <c r="Q1924" i="3"/>
  <c r="Q1893" i="3"/>
  <c r="Q1855" i="3"/>
  <c r="Q4995" i="3"/>
  <c r="Q4862" i="3"/>
  <c r="Q4712" i="3"/>
  <c r="Q4550" i="3"/>
  <c r="Q4413" i="3"/>
  <c r="Q4338" i="3"/>
  <c r="Q4256" i="3"/>
  <c r="Q4166" i="3"/>
  <c r="Q4098" i="3"/>
  <c r="Q4022" i="3"/>
  <c r="Q3975" i="3"/>
  <c r="Q3912" i="3"/>
  <c r="Q3871" i="3"/>
  <c r="Q3836" i="3"/>
  <c r="Q3806" i="3"/>
  <c r="Q3760" i="3"/>
  <c r="Q3724" i="3"/>
  <c r="Q3688" i="3"/>
  <c r="Q3651" i="3"/>
  <c r="Q3618" i="3"/>
  <c r="Q3586" i="3"/>
  <c r="Q3534" i="3"/>
  <c r="Q3501" i="3"/>
  <c r="Q3468" i="3"/>
  <c r="Q3437" i="3"/>
  <c r="Q3394" i="3"/>
  <c r="Q3356" i="3"/>
  <c r="Q3316" i="3"/>
  <c r="Q3275" i="3"/>
  <c r="Q3228" i="3"/>
  <c r="Q3189" i="3"/>
  <c r="Q3148" i="3"/>
  <c r="Q3102" i="3"/>
  <c r="Q3073" i="3"/>
  <c r="Q3031" i="3"/>
  <c r="Q2985" i="3"/>
  <c r="Q2944" i="3"/>
  <c r="Q2912" i="3"/>
  <c r="Q2884" i="3"/>
  <c r="Q2847" i="3"/>
  <c r="Q2807" i="3"/>
  <c r="Q2772" i="3"/>
  <c r="Q2735" i="3"/>
  <c r="Q2705" i="3"/>
  <c r="Q2667" i="3"/>
  <c r="Q2638" i="3"/>
  <c r="Q2601" i="3"/>
  <c r="Q2573" i="3"/>
  <c r="Q2540" i="3"/>
  <c r="Q2502" i="3"/>
  <c r="Q2465" i="3"/>
  <c r="Q2422" i="3"/>
  <c r="Q2387" i="3"/>
  <c r="Q2351" i="3"/>
  <c r="Q5014" i="3"/>
  <c r="Q4882" i="3"/>
  <c r="Q4744" i="3"/>
  <c r="Q4570" i="3"/>
  <c r="Q4424" i="3"/>
  <c r="Q4346" i="3"/>
  <c r="Q4264" i="3"/>
  <c r="Q4181" i="3"/>
  <c r="Q4110" i="3"/>
  <c r="Q4028" i="3"/>
  <c r="Q3981" i="3"/>
  <c r="Q3917" i="3"/>
  <c r="Q3877" i="3"/>
  <c r="Q3839" i="3"/>
  <c r="Q3809" i="3"/>
  <c r="Q3768" i="3"/>
  <c r="Q3728" i="3"/>
  <c r="Q3694" i="3"/>
  <c r="Q3660" i="3"/>
  <c r="Q3623" i="3"/>
  <c r="Q3590" i="3"/>
  <c r="Q3546" i="3"/>
  <c r="Q3505" i="3"/>
  <c r="Q3471" i="3"/>
  <c r="Q3440" i="3"/>
  <c r="Q3401" i="3"/>
  <c r="Q3362" i="3"/>
  <c r="Q3324" i="3"/>
  <c r="Q3279" i="3"/>
  <c r="Q3234" i="3"/>
  <c r="Q3193" i="3"/>
  <c r="Q3156" i="3"/>
  <c r="Q3005" i="3"/>
  <c r="Q2858" i="3"/>
  <c r="Q2716" i="3"/>
  <c r="Q2583" i="3"/>
  <c r="Q2438" i="3"/>
  <c r="Q2312" i="3"/>
  <c r="Q2237" i="3"/>
  <c r="Q2159" i="3"/>
  <c r="Q2074" i="3"/>
  <c r="Q2003" i="3"/>
  <c r="Q1912" i="3"/>
  <c r="Q1840" i="3"/>
  <c r="Q1791" i="3"/>
  <c r="Q1747" i="3"/>
  <c r="Q1708" i="3"/>
  <c r="Q1668" i="3"/>
  <c r="Q1624" i="3"/>
  <c r="Q1589" i="3"/>
  <c r="Q1553" i="3"/>
  <c r="Q1520" i="3"/>
  <c r="Q1477" i="3"/>
  <c r="Q1443" i="3"/>
  <c r="Q1395" i="3"/>
  <c r="Q1357" i="3"/>
  <c r="Q1317" i="3"/>
  <c r="Q1278" i="3"/>
  <c r="Q1243" i="3"/>
  <c r="Q1212" i="3"/>
  <c r="Q1172" i="3"/>
  <c r="Q1138" i="3"/>
  <c r="Q1104" i="3"/>
  <c r="Q1067" i="3"/>
  <c r="Q1032" i="3"/>
  <c r="Q998" i="3"/>
  <c r="Q948" i="3"/>
  <c r="Q905" i="3"/>
  <c r="Q861" i="3"/>
  <c r="Q821" i="3"/>
  <c r="Q780" i="3"/>
  <c r="Q749" i="3"/>
  <c r="Q705" i="3"/>
  <c r="Q671" i="3"/>
  <c r="Q634" i="3"/>
  <c r="Q600" i="3"/>
  <c r="Q571" i="3"/>
  <c r="Q525" i="3"/>
  <c r="Q488" i="3"/>
  <c r="Q459" i="3"/>
  <c r="Q412" i="3"/>
  <c r="Q380" i="3"/>
  <c r="Q353" i="3"/>
  <c r="Q317" i="3"/>
  <c r="Q285" i="3"/>
  <c r="Q247" i="3"/>
  <c r="Q212" i="3"/>
  <c r="Q187" i="3"/>
  <c r="Q148" i="3"/>
  <c r="Q111" i="3"/>
  <c r="Q77" i="3"/>
  <c r="Q35" i="3"/>
  <c r="Q7" i="3"/>
  <c r="Q2996" i="3"/>
  <c r="Q2851" i="3"/>
  <c r="Q2712" i="3"/>
  <c r="Q2578" i="3"/>
  <c r="Q2432" i="3"/>
  <c r="Q2311" i="3"/>
  <c r="Q2234" i="3"/>
  <c r="Q2155" i="3"/>
  <c r="Q2071" i="3"/>
  <c r="Q1999" i="3"/>
  <c r="Q1911" i="3"/>
  <c r="Q1837" i="3"/>
  <c r="Q1790" i="3"/>
  <c r="Q1744" i="3"/>
  <c r="Q1706" i="3"/>
  <c r="Q1667" i="3"/>
  <c r="Q1623" i="3"/>
  <c r="Q1588" i="3"/>
  <c r="Q1551" i="3"/>
  <c r="Q1519" i="3"/>
  <c r="Q1476" i="3"/>
  <c r="Q1440" i="3"/>
  <c r="Q1394" i="3"/>
  <c r="Q1356" i="3"/>
  <c r="Q1315" i="3"/>
  <c r="Q1273" i="3"/>
  <c r="Q1242" i="3"/>
  <c r="Q1210" i="3"/>
  <c r="Q1171" i="3"/>
  <c r="Q1136" i="3"/>
  <c r="Q1103" i="3"/>
  <c r="Q1066" i="3"/>
  <c r="Q1030" i="3"/>
  <c r="Q997" i="3"/>
  <c r="Q946" i="3"/>
  <c r="Q4587" i="3"/>
  <c r="Q4378" i="3"/>
  <c r="Q4176" i="3"/>
  <c r="Q3993" i="3"/>
  <c r="Q6148" i="3"/>
  <c r="Q5753" i="3"/>
  <c r="Q5584" i="3"/>
  <c r="Q5439" i="3"/>
  <c r="Q5335" i="3"/>
  <c r="Q5230" i="3"/>
  <c r="Q5144" i="3"/>
  <c r="Q5030" i="3"/>
  <c r="Q4952" i="3"/>
  <c r="Q4859" i="3"/>
  <c r="Q4779" i="3"/>
  <c r="Q4665" i="3"/>
  <c r="Q4574" i="3"/>
  <c r="Q4451" i="3"/>
  <c r="Q4365" i="3"/>
  <c r="Q4250" i="3"/>
  <c r="Q4152" i="3"/>
  <c r="Q4054" i="3"/>
  <c r="Q6076" i="3"/>
  <c r="Q5691" i="3"/>
  <c r="Q5563" i="3"/>
  <c r="Q5416" i="3"/>
  <c r="Q5318" i="3"/>
  <c r="Q5212" i="3"/>
  <c r="Q5125" i="3"/>
  <c r="Q5010" i="3"/>
  <c r="Q4935" i="3"/>
  <c r="Q4845" i="3"/>
  <c r="Q4765" i="3"/>
  <c r="Q4644" i="3"/>
  <c r="Q4561" i="3"/>
  <c r="Q6244" i="3"/>
  <c r="Q5928" i="3"/>
  <c r="Q5625" i="3"/>
  <c r="Q5501" i="3"/>
  <c r="Q5361" i="3"/>
  <c r="Q5284" i="3"/>
  <c r="Q5176" i="3"/>
  <c r="Q4955" i="3"/>
  <c r="Q4531" i="3"/>
  <c r="Q4314" i="3"/>
  <c r="Q4092" i="3"/>
  <c r="Q3963" i="3"/>
  <c r="Q3860" i="3"/>
  <c r="Q3799" i="3"/>
  <c r="Q3727" i="3"/>
  <c r="Q3680" i="3"/>
  <c r="Q3616" i="3"/>
  <c r="Q3544" i="3"/>
  <c r="Q3494" i="3"/>
  <c r="Q3434" i="3"/>
  <c r="Q3376" i="3"/>
  <c r="Q3322" i="3"/>
  <c r="Q3273" i="3"/>
  <c r="Q3219" i="3"/>
  <c r="Q3169" i="3"/>
  <c r="Q3107" i="3"/>
  <c r="Q3067" i="3"/>
  <c r="Q3022" i="3"/>
  <c r="Q2963" i="3"/>
  <c r="Q2916" i="3"/>
  <c r="Q2880" i="3"/>
  <c r="Q2834" i="3"/>
  <c r="Q2788" i="3"/>
  <c r="Q2739" i="3"/>
  <c r="Q2702" i="3"/>
  <c r="Q2657" i="3"/>
  <c r="Q2616" i="3"/>
  <c r="Q2577" i="3"/>
  <c r="Q2536" i="3"/>
  <c r="Q2496" i="3"/>
  <c r="Q2443" i="3"/>
  <c r="Q2392" i="3"/>
  <c r="Q2356" i="3"/>
  <c r="Q2314" i="3"/>
  <c r="Q2286" i="3"/>
  <c r="Q2242" i="3"/>
  <c r="Q2195" i="3"/>
  <c r="Q2163" i="3"/>
  <c r="Q2129" i="3"/>
  <c r="Q2078" i="3"/>
  <c r="Q2042" i="3"/>
  <c r="Q2007" i="3"/>
  <c r="Q1953" i="3"/>
  <c r="Q1914" i="3"/>
  <c r="Q1881" i="3"/>
  <c r="Q1839" i="3"/>
  <c r="Q1800" i="3"/>
  <c r="Q5034" i="3"/>
  <c r="Q4899" i="3"/>
  <c r="Q4755" i="3"/>
  <c r="Q4581" i="3"/>
  <c r="Q4435" i="3"/>
  <c r="Q4354" i="3"/>
  <c r="Q4281" i="3"/>
  <c r="Q4190" i="3"/>
  <c r="Q4115" i="3"/>
  <c r="Q4031" i="3"/>
  <c r="Q3983" i="3"/>
  <c r="Q3921" i="3"/>
  <c r="Q3879" i="3"/>
  <c r="Q3844" i="3"/>
  <c r="Q3812" i="3"/>
  <c r="Q3774" i="3"/>
  <c r="Q3731" i="3"/>
  <c r="Q3699" i="3"/>
  <c r="Q3663" i="3"/>
  <c r="Q3629" i="3"/>
  <c r="Q3592" i="3"/>
  <c r="Q3550" i="3"/>
  <c r="Q3508" i="3"/>
  <c r="Q3473" i="3"/>
  <c r="Q3442" i="3"/>
  <c r="Q3405" i="3"/>
  <c r="Q3366" i="3"/>
  <c r="Q3328" i="3"/>
  <c r="Q3282" i="3"/>
  <c r="Q3239" i="3"/>
  <c r="Q3200" i="3"/>
  <c r="Q3159" i="3"/>
  <c r="Q3113" i="3"/>
  <c r="Q3080" i="3"/>
  <c r="Q3041" i="3"/>
  <c r="Q3000" i="3"/>
  <c r="Q2952" i="3"/>
  <c r="Q2922" i="3"/>
  <c r="Q2892" i="3"/>
  <c r="Q2853" i="3"/>
  <c r="Q2815" i="3"/>
  <c r="Q2781" i="3"/>
  <c r="Q2743" i="3"/>
  <c r="Q2714" i="3"/>
  <c r="Q2678" i="3"/>
  <c r="Q2647" i="3"/>
  <c r="Q2608" i="3"/>
  <c r="Q2581" i="3"/>
  <c r="Q2553" i="3"/>
  <c r="Q2513" i="3"/>
  <c r="Q2478" i="3"/>
  <c r="Q2434" i="3"/>
  <c r="Q2395" i="3"/>
  <c r="Q2360" i="3"/>
  <c r="Q2319" i="3"/>
  <c r="Q2289" i="3"/>
  <c r="Q2247" i="3"/>
  <c r="Q2201" i="3"/>
  <c r="Q2168" i="3"/>
  <c r="Q2132" i="3"/>
  <c r="Q2089" i="3"/>
  <c r="Q2048" i="3"/>
  <c r="Q2013" i="3"/>
  <c r="Q1957" i="3"/>
  <c r="Q1919" i="3"/>
  <c r="Q1887" i="3"/>
  <c r="Q5122" i="3"/>
  <c r="Q4971" i="3"/>
  <c r="Q4840" i="3"/>
  <c r="Q4683" i="3"/>
  <c r="Q4502" i="3"/>
  <c r="Q4397" i="3"/>
  <c r="Q4324" i="3"/>
  <c r="Q4228" i="3"/>
  <c r="Q4150" i="3"/>
  <c r="Q4082" i="3"/>
  <c r="Q4013" i="3"/>
  <c r="Q3965" i="3"/>
  <c r="Q3907" i="3"/>
  <c r="Q3862" i="3"/>
  <c r="Q3827" i="3"/>
  <c r="Q3797" i="3"/>
  <c r="Q3753" i="3"/>
  <c r="Q3720" i="3"/>
  <c r="Q3682" i="3"/>
  <c r="Q3645" i="3"/>
  <c r="Q3610" i="3"/>
  <c r="Q3581" i="3"/>
  <c r="Q3524" i="3"/>
  <c r="Q3497" i="3"/>
  <c r="Q3463" i="3"/>
  <c r="Q3432" i="3"/>
  <c r="Q3388" i="3"/>
  <c r="Q3347" i="3"/>
  <c r="Q3305" i="3"/>
  <c r="Q3269" i="3"/>
  <c r="Q3222" i="3"/>
  <c r="Q3178" i="3"/>
  <c r="Q3139" i="3"/>
  <c r="Q3098" i="3"/>
  <c r="Q3064" i="3"/>
  <c r="Q3024" i="3"/>
  <c r="Q2977" i="3"/>
  <c r="Q2939" i="3"/>
  <c r="Q2907" i="3"/>
  <c r="Q2877" i="3"/>
  <c r="Q2839" i="3"/>
  <c r="Q2797" i="3"/>
  <c r="Q2766" i="3"/>
  <c r="Q2730" i="3"/>
  <c r="Q2700" i="3"/>
  <c r="Q2662" i="3"/>
  <c r="Q2626" i="3"/>
  <c r="Q2594" i="3"/>
  <c r="Q2569" i="3"/>
  <c r="Q2532" i="3"/>
  <c r="Q2498" i="3"/>
  <c r="Q2456" i="3"/>
  <c r="Q2417" i="3"/>
  <c r="Q2378" i="3"/>
  <c r="Q2343" i="3"/>
  <c r="Q4990" i="3"/>
  <c r="Q4856" i="3"/>
  <c r="Q4703" i="3"/>
  <c r="Q4537" i="3"/>
  <c r="Q4407" i="3"/>
  <c r="Q4333" i="3"/>
  <c r="Q4245" i="3"/>
  <c r="Q4159" i="3"/>
  <c r="Q4093" i="3"/>
  <c r="Q4021" i="3"/>
  <c r="Q3969" i="3"/>
  <c r="Q3911" i="3"/>
  <c r="Q3870" i="3"/>
  <c r="Q3834" i="3"/>
  <c r="Q3802" i="3"/>
  <c r="Q3757" i="3"/>
  <c r="Q3723" i="3"/>
  <c r="Q3685" i="3"/>
  <c r="Q3650" i="3"/>
  <c r="Q3617" i="3"/>
  <c r="Q3584" i="3"/>
  <c r="Q3528" i="3"/>
  <c r="Q3500" i="3"/>
  <c r="Q3466" i="3"/>
  <c r="Q3436" i="3"/>
  <c r="Q3393" i="3"/>
  <c r="Q3354" i="3"/>
  <c r="Q3312" i="3"/>
  <c r="Q3274" i="3"/>
  <c r="Q3227" i="3"/>
  <c r="Q3187" i="3"/>
  <c r="Q3133" i="3"/>
  <c r="Q2966" i="3"/>
  <c r="Q2828" i="3"/>
  <c r="Q2690" i="3"/>
  <c r="Q2562" i="3"/>
  <c r="Q2407" i="3"/>
  <c r="Q2300" i="3"/>
  <c r="Q2216" i="3"/>
  <c r="Q2144" i="3"/>
  <c r="Q2058" i="3"/>
  <c r="Q1971" i="3"/>
  <c r="Q1898" i="3"/>
  <c r="Q1827" i="3"/>
  <c r="Q1778" i="3"/>
  <c r="Q1738" i="3"/>
  <c r="Q1701" i="3"/>
  <c r="Q1662" i="3"/>
  <c r="Q1620" i="3"/>
  <c r="Q1582" i="3"/>
  <c r="Q1546" i="3"/>
  <c r="Q1514" i="3"/>
  <c r="Q1470" i="3"/>
  <c r="Q1435" i="3"/>
  <c r="Q1388" i="3"/>
  <c r="Q1352" i="3"/>
  <c r="Q1310" i="3"/>
  <c r="Q1268" i="3"/>
  <c r="Q1237" i="3"/>
  <c r="Q1206" i="3"/>
  <c r="Q1162" i="3"/>
  <c r="Q4559" i="3"/>
  <c r="Q4343" i="3"/>
  <c r="Q4132" i="3"/>
  <c r="Q3980" i="3"/>
  <c r="Q6026" i="3"/>
  <c r="Q5722" i="3"/>
  <c r="Q5550" i="3"/>
  <c r="Q5429" i="3"/>
  <c r="Q5306" i="3"/>
  <c r="Q5223" i="3"/>
  <c r="Q5111" i="3"/>
  <c r="Q5016" i="3"/>
  <c r="Q4926" i="3"/>
  <c r="Q4854" i="3"/>
  <c r="Q4751" i="3"/>
  <c r="Q4654" i="3"/>
  <c r="Q4541" i="3"/>
  <c r="Q4443" i="3"/>
  <c r="Q4335" i="3"/>
  <c r="Q4231" i="3"/>
  <c r="Q4127" i="3"/>
  <c r="Q4047" i="3"/>
  <c r="Q5961" i="3"/>
  <c r="Q5675" i="3"/>
  <c r="Q5518" i="3"/>
  <c r="Q5408" i="3"/>
  <c r="Q5293" i="3"/>
  <c r="Q5208" i="3"/>
  <c r="Q5093" i="3"/>
  <c r="Q5003" i="3"/>
  <c r="Q4916" i="3"/>
  <c r="Q4841" i="3"/>
  <c r="Q4730" i="3"/>
  <c r="Q4637" i="3"/>
  <c r="Q4522" i="3"/>
  <c r="Q6216" i="3"/>
  <c r="Q5816" i="3"/>
  <c r="Q5609" i="3"/>
  <c r="Q5459" i="3"/>
  <c r="Q5355" i="3"/>
  <c r="Q5255" i="3"/>
  <c r="Q5170" i="3"/>
  <c r="Q4851" i="3"/>
  <c r="Q4478" i="3"/>
  <c r="Q4240" i="3"/>
  <c r="Q4077" i="3"/>
  <c r="Q3910" i="3"/>
  <c r="Q3838" i="3"/>
  <c r="Q3791" i="3"/>
  <c r="Q3722" i="3"/>
  <c r="Q3656" i="3"/>
  <c r="Q3605" i="3"/>
  <c r="Q3527" i="3"/>
  <c r="Q3470" i="3"/>
  <c r="Q3429" i="3"/>
  <c r="Q3361" i="3"/>
  <c r="Q3311" i="3"/>
  <c r="Q3261" i="3"/>
  <c r="Q3211" i="3"/>
  <c r="Q3155" i="3"/>
  <c r="Q3100" i="3"/>
  <c r="Q3061" i="3"/>
  <c r="Q3012" i="3"/>
  <c r="Q2947" i="3"/>
  <c r="Q2910" i="3"/>
  <c r="Q2872" i="3"/>
  <c r="Q2823" i="3"/>
  <c r="Q2775" i="3"/>
  <c r="Q2732" i="3"/>
  <c r="Q2697" i="3"/>
  <c r="Q2652" i="3"/>
  <c r="Q2604" i="3"/>
  <c r="Q2571" i="3"/>
  <c r="Q2530" i="3"/>
  <c r="Q2492" i="3"/>
  <c r="Q2427" i="3"/>
  <c r="Q2383" i="3"/>
  <c r="Q2346" i="3"/>
  <c r="Q2308" i="3"/>
  <c r="Q2277" i="3"/>
  <c r="Q2233" i="3"/>
  <c r="Q2191" i="3"/>
  <c r="Q2152" i="3"/>
  <c r="Q2115" i="3"/>
  <c r="Q2070" i="3"/>
  <c r="Q2034" i="3"/>
  <c r="Q1993" i="3"/>
  <c r="Q1947" i="3"/>
  <c r="Q1910" i="3"/>
  <c r="Q1875" i="3"/>
  <c r="Q1828" i="3"/>
  <c r="Q1795" i="3"/>
  <c r="Q5002" i="3"/>
  <c r="Q4867" i="3"/>
  <c r="Q4720" i="3"/>
  <c r="Q4560" i="3"/>
  <c r="Q4415" i="3"/>
  <c r="Q4339" i="3"/>
  <c r="Q4257" i="3"/>
  <c r="Q4167" i="3"/>
  <c r="Q4099" i="3"/>
  <c r="Q4026" i="3"/>
  <c r="Q3978" i="3"/>
  <c r="Q3913" i="3"/>
  <c r="Q3872" i="3"/>
  <c r="Q3837" i="3"/>
  <c r="Q3807" i="3"/>
  <c r="Q3761" i="3"/>
  <c r="Q3726" i="3"/>
  <c r="Q3690" i="3"/>
  <c r="Q3655" i="3"/>
  <c r="Q3619" i="3"/>
  <c r="Q3587" i="3"/>
  <c r="Q3540" i="3"/>
  <c r="Q3502" i="3"/>
  <c r="Q3469" i="3"/>
  <c r="Q3438" i="3"/>
  <c r="Q3395" i="3"/>
  <c r="Q3358" i="3"/>
  <c r="Q3317" i="3"/>
  <c r="Q3277" i="3"/>
  <c r="Q3231" i="3"/>
  <c r="Q3190" i="3"/>
  <c r="Q3154" i="3"/>
  <c r="Q3104" i="3"/>
  <c r="Q3074" i="3"/>
  <c r="Q3033" i="3"/>
  <c r="Q2987" i="3"/>
  <c r="Q2946" i="3"/>
  <c r="Q2913" i="3"/>
  <c r="Q2885" i="3"/>
  <c r="Q2848" i="3"/>
  <c r="Q2810" i="3"/>
  <c r="Q2773" i="3"/>
  <c r="Q2738" i="3"/>
  <c r="Q2708" i="3"/>
  <c r="Q2668" i="3"/>
  <c r="Q2639" i="3"/>
  <c r="Q2602" i="3"/>
  <c r="Q2574" i="3"/>
  <c r="Q2548" i="3"/>
  <c r="Q2507" i="3"/>
  <c r="Q2466" i="3"/>
  <c r="Q2423" i="3"/>
  <c r="Q2388" i="3"/>
  <c r="Q2352" i="3"/>
  <c r="Q2313" i="3"/>
  <c r="Q2283" i="3"/>
  <c r="Q2241" i="3"/>
  <c r="Q2194" i="3"/>
  <c r="Q2162" i="3"/>
  <c r="Q2127" i="3"/>
  <c r="Q2076" i="3"/>
  <c r="Q2040" i="3"/>
  <c r="Q2006" i="3"/>
  <c r="Q1952" i="3"/>
  <c r="Q1913" i="3"/>
  <c r="Q1880" i="3"/>
  <c r="Q5091" i="3"/>
  <c r="Q4938" i="3"/>
  <c r="Q4808" i="3"/>
  <c r="Q4643" i="3"/>
  <c r="Q4467" i="3"/>
  <c r="Q4381" i="3"/>
  <c r="Q4309" i="3"/>
  <c r="Q4214" i="3"/>
  <c r="Q4133" i="3"/>
  <c r="Q4068" i="3"/>
  <c r="Q4007" i="3"/>
  <c r="Q3955" i="3"/>
  <c r="Q3893" i="3"/>
  <c r="Q3855" i="3"/>
  <c r="Q3820" i="3"/>
  <c r="Q3789" i="3"/>
  <c r="Q3744" i="3"/>
  <c r="Q3711" i="3"/>
  <c r="Q3672" i="3"/>
  <c r="Q3639" i="3"/>
  <c r="Q3601" i="3"/>
  <c r="Q3572" i="3"/>
  <c r="Q3520" i="3"/>
  <c r="Q3490" i="3"/>
  <c r="Q3454" i="3"/>
  <c r="Q3424" i="3"/>
  <c r="Q3381" i="3"/>
  <c r="Q3340" i="3"/>
  <c r="Q3297" i="3"/>
  <c r="Q3255" i="3"/>
  <c r="Q3214" i="3"/>
  <c r="Q3171" i="3"/>
  <c r="Q3134" i="3"/>
  <c r="Q3093" i="3"/>
  <c r="Q3057" i="3"/>
  <c r="Q3017" i="3"/>
  <c r="Q2967" i="3"/>
  <c r="Q2932" i="3"/>
  <c r="Q2902" i="3"/>
  <c r="Q2868" i="3"/>
  <c r="Q2829" i="3"/>
  <c r="Q2792" i="3"/>
  <c r="Q2758" i="3"/>
  <c r="Q2723" i="3"/>
  <c r="Q2693" i="3"/>
  <c r="Q2655" i="3"/>
  <c r="Q2620" i="3"/>
  <c r="Q2589" i="3"/>
  <c r="Q2563" i="3"/>
  <c r="Q2527" i="3"/>
  <c r="Q2494" i="3"/>
  <c r="Q2449" i="3"/>
  <c r="Q2408" i="3"/>
  <c r="Q2370" i="3"/>
  <c r="Q5115" i="3"/>
  <c r="Q4963" i="3"/>
  <c r="Q4832" i="3"/>
  <c r="Q4678" i="3"/>
  <c r="Q4489" i="3"/>
  <c r="Q4390" i="3"/>
  <c r="Q4315" i="3"/>
  <c r="Q4223" i="3"/>
  <c r="Q4138" i="3"/>
  <c r="Q4078" i="3"/>
  <c r="Q4012" i="3"/>
  <c r="Q3964" i="3"/>
  <c r="Q3901" i="3"/>
  <c r="Q3861" i="3"/>
  <c r="Q3826" i="3"/>
  <c r="Q3792" i="3"/>
  <c r="Q3752" i="3"/>
  <c r="Q3717" i="3"/>
  <c r="Q3681" i="3"/>
  <c r="Q3644" i="3"/>
  <c r="Q3608" i="3"/>
  <c r="Q3579" i="3"/>
  <c r="Q3523" i="3"/>
  <c r="Q3496" i="3"/>
  <c r="Q108" i="3"/>
  <c r="Q208" i="3"/>
  <c r="Q343" i="3"/>
  <c r="Q448" i="3"/>
  <c r="Q565" i="3"/>
  <c r="Q667" i="3"/>
  <c r="Q777" i="3"/>
  <c r="Q901" i="3"/>
  <c r="Q1028" i="3"/>
  <c r="Q1165" i="3"/>
  <c r="Q1269" i="3"/>
  <c r="Q1389" i="3"/>
  <c r="Q1515" i="3"/>
  <c r="Q1586" i="3"/>
  <c r="Q1702" i="3"/>
  <c r="Q1905" i="3"/>
  <c r="Q2066" i="3"/>
  <c r="Q2304" i="3"/>
  <c r="Q2415" i="3"/>
  <c r="Q2835" i="3"/>
  <c r="Q25" i="3"/>
  <c r="Q135" i="3"/>
  <c r="Q516" i="3"/>
  <c r="Q15" i="3"/>
  <c r="Q45" i="3"/>
  <c r="Q85" i="3"/>
  <c r="Q121" i="3"/>
  <c r="Q156" i="3"/>
  <c r="Q193" i="3"/>
  <c r="Q219" i="3"/>
  <c r="Q255" i="3"/>
  <c r="Q294" i="3"/>
  <c r="Q323" i="3"/>
  <c r="Q358" i="3"/>
  <c r="Q386" i="3"/>
  <c r="Q421" i="3"/>
  <c r="Q465" i="3"/>
  <c r="Q504" i="3"/>
  <c r="Q539" i="3"/>
  <c r="Q578" i="3"/>
  <c r="Q608" i="3"/>
  <c r="Q644" i="3"/>
  <c r="Q678" i="3"/>
  <c r="Q711" i="3"/>
  <c r="Q754" i="3"/>
  <c r="Q798" i="3"/>
  <c r="Q828" i="3"/>
  <c r="Q872" i="3"/>
  <c r="Q914" i="3"/>
  <c r="Q961" i="3"/>
  <c r="Q1008" i="3"/>
  <c r="Q1040" i="3"/>
  <c r="Q1075" i="3"/>
  <c r="Q1112" i="3"/>
  <c r="Q1148" i="3"/>
  <c r="Q1180" i="3"/>
  <c r="Q1220" i="3"/>
  <c r="Q1250" i="3"/>
  <c r="Q1283" i="3"/>
  <c r="Q1327" i="3"/>
  <c r="Q1366" i="3"/>
  <c r="Q1413" i="3"/>
  <c r="Q1456" i="3"/>
  <c r="Q1487" i="3"/>
  <c r="Q1529" i="3"/>
  <c r="Q1560" i="3"/>
  <c r="Q1601" i="3"/>
  <c r="Q1636" i="3"/>
  <c r="Q1679" i="3"/>
  <c r="Q1719" i="3"/>
  <c r="Q1758" i="3"/>
  <c r="Q1802" i="3"/>
  <c r="Q1860" i="3"/>
  <c r="Q1929" i="3"/>
  <c r="Q2024" i="3"/>
  <c r="Q2100" i="3"/>
  <c r="Q2180" i="3"/>
  <c r="Q2260" i="3"/>
  <c r="Q2336" i="3"/>
  <c r="Q2483" i="3"/>
  <c r="Q2612" i="3"/>
  <c r="Q2748" i="3"/>
  <c r="Q2895" i="3"/>
  <c r="Q3045" i="3"/>
  <c r="Q10" i="3"/>
  <c r="Q39" i="3"/>
  <c r="Q80" i="3"/>
  <c r="Q116" i="3"/>
  <c r="Q153" i="3"/>
  <c r="Q189" i="3"/>
  <c r="Q215" i="3"/>
  <c r="Q249" i="3"/>
  <c r="Q288" i="3"/>
  <c r="Q319" i="3"/>
  <c r="Q355" i="3"/>
  <c r="Q382" i="3"/>
  <c r="Q417" i="3"/>
  <c r="Q462" i="3"/>
  <c r="Q491" i="3"/>
  <c r="Q532" i="3"/>
  <c r="Q574" i="3"/>
  <c r="Q603" i="3"/>
  <c r="Q639" i="3"/>
  <c r="Q674" i="3"/>
  <c r="Q708" i="3"/>
  <c r="Q751" i="3"/>
  <c r="Q790" i="3"/>
  <c r="Q824" i="3"/>
  <c r="Q866" i="3"/>
  <c r="Q908" i="3"/>
  <c r="Q952" i="3"/>
  <c r="Q1000" i="3"/>
  <c r="Q1035" i="3"/>
  <c r="Q1069" i="3"/>
  <c r="Q1107" i="3"/>
  <c r="Q1141" i="3"/>
  <c r="Q1175" i="3"/>
  <c r="Q1215" i="3"/>
  <c r="Q1245" i="3"/>
  <c r="Q1280" i="3"/>
  <c r="Q1321" i="3"/>
  <c r="Q1361" i="3"/>
  <c r="Q1399" i="3"/>
  <c r="Q1450" i="3"/>
  <c r="Q1483" i="3"/>
  <c r="Q1525" i="3"/>
  <c r="Q1557" i="3"/>
  <c r="Q1593" i="3"/>
  <c r="Q1631" i="3"/>
  <c r="Q1670" i="3"/>
  <c r="Q1715" i="3"/>
  <c r="Q1754" i="3"/>
  <c r="Q1796" i="3"/>
  <c r="Q1843" i="3"/>
  <c r="Q1918" i="3"/>
  <c r="Q2010" i="3"/>
  <c r="Q2084" i="3"/>
  <c r="Q2166" i="3"/>
  <c r="Q2281" i="3"/>
  <c r="Q2393" i="3"/>
  <c r="Q2572" i="3"/>
  <c r="Q2729" i="3"/>
  <c r="Q2924" i="3"/>
  <c r="Q3110" i="3"/>
  <c r="Q29" i="3"/>
  <c r="Q76" i="3"/>
  <c r="Q124" i="3"/>
  <c r="Q173" i="3"/>
  <c r="Q204" i="3"/>
  <c r="Q245" i="3"/>
  <c r="Q296" i="3"/>
  <c r="Q337" i="3"/>
  <c r="Q374" i="3"/>
  <c r="Q439" i="3"/>
  <c r="Q486" i="3"/>
  <c r="Q560" i="3"/>
  <c r="Q615" i="3"/>
  <c r="Q669" i="3"/>
  <c r="Q734" i="3"/>
  <c r="Q807" i="3"/>
  <c r="Q860" i="3"/>
  <c r="Q932" i="3"/>
  <c r="Q1049" i="3"/>
  <c r="Q1128" i="3"/>
  <c r="Q1229" i="3"/>
  <c r="Q1309" i="3"/>
  <c r="Q1429" i="3"/>
  <c r="Q1512" i="3"/>
  <c r="Q1611" i="3"/>
  <c r="Q1700" i="3"/>
  <c r="Q1817" i="3"/>
  <c r="Q1970" i="3"/>
  <c r="Q2196" i="3"/>
  <c r="Q2402" i="3"/>
  <c r="Q2789" i="3"/>
  <c r="Q3120" i="3"/>
  <c r="Q95" i="3"/>
  <c r="Q179" i="3"/>
  <c r="Q271" i="3"/>
  <c r="Q342" i="3"/>
  <c r="Q441" i="3"/>
  <c r="Q518" i="3"/>
  <c r="Q616" i="3"/>
  <c r="Q697" i="3"/>
  <c r="Q810" i="3"/>
  <c r="Q900" i="3"/>
  <c r="Q1020" i="3"/>
  <c r="Q1098" i="3"/>
  <c r="Q1232" i="3"/>
  <c r="Q1430" i="3"/>
  <c r="Q1613" i="3"/>
  <c r="Q1821" i="3"/>
  <c r="Q2199" i="3"/>
  <c r="Q2796" i="3"/>
  <c r="Q3262" i="3"/>
  <c r="Q3462" i="3"/>
  <c r="I39" i="1" l="1"/>
  <c r="I36" i="1"/>
  <c r="I60" i="1"/>
  <c r="I41" i="1"/>
  <c r="I38" i="1"/>
  <c r="I62" i="1"/>
  <c r="I23" i="1"/>
  <c r="I20" i="1"/>
  <c r="I58" i="1"/>
  <c r="I37" i="1"/>
  <c r="I34" i="1"/>
  <c r="I49" i="1"/>
  <c r="I4" i="1"/>
  <c r="I32" i="1"/>
  <c r="I72" i="1"/>
  <c r="I29" i="1"/>
  <c r="I69" i="1"/>
  <c r="I26" i="1"/>
  <c r="I50" i="1"/>
  <c r="I47" i="1"/>
  <c r="I71" i="1"/>
  <c r="I64" i="1"/>
  <c r="I61" i="1"/>
  <c r="I8" i="1"/>
  <c r="I46" i="1"/>
  <c r="I43" i="1"/>
  <c r="I57" i="1"/>
  <c r="I54" i="1"/>
  <c r="I6" i="1"/>
  <c r="I31" i="1"/>
  <c r="I48" i="1"/>
  <c r="I5" i="1"/>
  <c r="I45" i="1"/>
  <c r="I3" i="1"/>
  <c r="I42" i="1"/>
  <c r="I67" i="1"/>
  <c r="I73" i="1"/>
  <c r="I70" i="1"/>
  <c r="I17" i="1"/>
  <c r="I10" i="1"/>
  <c r="I7" i="1"/>
  <c r="I66" i="1"/>
  <c r="I63" i="1"/>
  <c r="I33" i="1"/>
  <c r="I68" i="1"/>
  <c r="I65" i="1"/>
  <c r="I24" i="1"/>
  <c r="I22" i="1"/>
  <c r="I21" i="1"/>
  <c r="I55" i="1"/>
  <c r="I18" i="1"/>
  <c r="I52" i="1"/>
  <c r="I15" i="1"/>
  <c r="I40" i="1"/>
  <c r="C13" i="12"/>
  <c r="C14" i="12" s="1"/>
  <c r="I13" i="12"/>
  <c r="I14" i="12" s="1"/>
  <c r="I19" i="1"/>
  <c r="I16" i="1"/>
  <c r="I30" i="1"/>
  <c r="I27" i="1"/>
  <c r="I51" i="1"/>
  <c r="I12" i="1"/>
  <c r="I9" i="1"/>
  <c r="I44" i="1"/>
  <c r="I14" i="1"/>
  <c r="I11" i="1"/>
  <c r="I35" i="1"/>
  <c r="I2" i="1"/>
  <c r="M13" i="12" s="1"/>
  <c r="M14" i="12" s="1"/>
  <c r="I59" i="1"/>
  <c r="I28" i="1"/>
  <c r="I56" i="1"/>
  <c r="I25" i="1"/>
  <c r="I5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<sst xmlns="http://schemas.openxmlformats.org/spreadsheetml/2006/main" count="76015" uniqueCount="22455">
  <si>
    <t>year</t>
  </si>
  <si>
    <t>month</t>
  </si>
  <si>
    <t>business_unit</t>
  </si>
  <si>
    <t>budgeted_revenue</t>
  </si>
  <si>
    <t>budgeted_expense</t>
  </si>
  <si>
    <t>Actual _expense _helper col</t>
  </si>
  <si>
    <t>BUDGETED EXPENSE_helper col</t>
  </si>
  <si>
    <t xml:space="preserve">BUDGET VARIANCE </t>
  </si>
  <si>
    <t>Budget_Variance_Outlier_Flag</t>
  </si>
  <si>
    <t>Retail</t>
  </si>
  <si>
    <t>Enterprise</t>
  </si>
  <si>
    <t>Online</t>
  </si>
  <si>
    <t>customer_id</t>
  </si>
  <si>
    <t>customer_name</t>
  </si>
  <si>
    <t>segment</t>
  </si>
  <si>
    <t>join_date</t>
  </si>
  <si>
    <t>region</t>
  </si>
  <si>
    <t>status</t>
  </si>
  <si>
    <t>CUST10000</t>
  </si>
  <si>
    <t>Johnson, Olson and Smith</t>
  </si>
  <si>
    <t>North</t>
  </si>
  <si>
    <t>Active</t>
  </si>
  <si>
    <t>CUST10001</t>
  </si>
  <si>
    <t>Colon-Valdez</t>
  </si>
  <si>
    <t>West</t>
  </si>
  <si>
    <t>CUST10002</t>
  </si>
  <si>
    <t>Henry, Jones and Farley</t>
  </si>
  <si>
    <t>CUST10003</t>
  </si>
  <si>
    <t>Williams-Dalton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</si>
  <si>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</si>
  <si>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</si>
  <si>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</si>
  <si>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</si>
  <si>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</si>
  <si>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</si>
  <si>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</si>
  <si>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</si>
  <si>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</si>
  <si>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</si>
  <si>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</si>
  <si>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</si>
  <si>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</si>
  <si>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</si>
  <si>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</si>
  <si>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</si>
  <si>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</si>
  <si>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</si>
  <si>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</si>
  <si>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</si>
  <si>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</si>
  <si>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</si>
  <si>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</si>
  <si>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</si>
  <si>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</si>
  <si>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</si>
  <si>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</si>
  <si>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</si>
  <si>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</si>
  <si>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</si>
  <si>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</si>
  <si>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</si>
  <si>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</si>
  <si>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</si>
  <si>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</si>
  <si>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</si>
  <si>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</si>
  <si>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</si>
  <si>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</si>
  <si>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</si>
  <si>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</si>
  <si>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</si>
  <si>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</si>
  <si>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</si>
  <si>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</si>
  <si>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</si>
  <si>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</si>
  <si>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</si>
  <si>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</si>
  <si>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</si>
  <si>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</si>
  <si>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</si>
  <si>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</si>
  <si>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</si>
  <si>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</si>
  <si>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</si>
  <si>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</si>
  <si>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</si>
  <si>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</si>
  <si>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</si>
  <si>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</si>
  <si>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</si>
  <si>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</si>
  <si>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</si>
  <si>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</si>
  <si>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</si>
  <si>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</si>
  <si>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</si>
  <si>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</si>
  <si>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</si>
  <si>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</si>
  <si>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</si>
  <si>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</si>
  <si>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</si>
  <si>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</si>
  <si>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</si>
  <si>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</si>
  <si>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</si>
  <si>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</si>
  <si>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</si>
  <si>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</si>
  <si>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</si>
  <si>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</si>
  <si>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</si>
  <si>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</si>
  <si>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</si>
  <si>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</si>
  <si>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</si>
  <si>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</si>
  <si>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</si>
  <si>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</si>
  <si>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</si>
  <si>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</si>
  <si>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</si>
  <si>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</si>
  <si>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</si>
  <si>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</si>
  <si>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</si>
  <si>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</si>
  <si>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</si>
  <si>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</si>
  <si>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</si>
  <si>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</si>
  <si>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</si>
  <si>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</si>
  <si>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</si>
  <si>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</si>
  <si>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</si>
  <si>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</si>
  <si>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</si>
  <si>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</si>
  <si>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</si>
  <si>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</si>
  <si>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</si>
  <si>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</si>
  <si>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</si>
  <si>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</si>
  <si>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</si>
  <si>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</si>
  <si>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</si>
  <si>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</si>
  <si>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</si>
  <si>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</si>
  <si>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</si>
  <si>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</si>
  <si>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</si>
  <si>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</si>
  <si>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</si>
  <si>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</si>
  <si>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</si>
  <si>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</si>
  <si>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</si>
  <si>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</si>
  <si>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</si>
  <si>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</si>
  <si>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</si>
  <si>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</si>
  <si>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</si>
  <si>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</si>
  <si>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</si>
  <si>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</si>
  <si>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</si>
  <si>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</si>
  <si>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</si>
  <si>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</si>
  <si>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</si>
  <si>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</si>
  <si>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</si>
  <si>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</si>
  <si>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</si>
  <si>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</si>
  <si>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</si>
  <si>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</si>
  <si>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</si>
  <si>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</si>
  <si>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</si>
  <si>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</si>
  <si>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</si>
  <si>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</si>
  <si>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</si>
  <si>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</si>
  <si>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</si>
  <si>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</si>
  <si>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</si>
  <si>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</si>
  <si>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</si>
  <si>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</si>
  <si>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</si>
  <si>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</si>
  <si>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</si>
  <si>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</si>
  <si>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</si>
  <si>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</si>
  <si>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</si>
  <si>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</si>
  <si>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</si>
  <si>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</si>
  <si>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</si>
  <si>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</si>
  <si>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</si>
  <si>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</si>
  <si>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</si>
  <si>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</si>
  <si>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</si>
  <si>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</si>
  <si>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</si>
  <si>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</si>
  <si>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</si>
  <si>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</si>
  <si>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</si>
  <si>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</si>
  <si>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</si>
  <si>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</si>
  <si>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</si>
  <si>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</si>
  <si>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</si>
  <si>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</si>
  <si>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</si>
  <si>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</si>
  <si>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</si>
  <si>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</si>
  <si>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</si>
  <si>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</si>
  <si>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</si>
  <si>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</si>
  <si>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</si>
  <si>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</si>
  <si>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</si>
  <si>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</si>
  <si>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</si>
  <si>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</si>
  <si>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</si>
  <si>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</si>
  <si>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</si>
  <si>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</si>
  <si>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</si>
  <si>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</si>
  <si>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</si>
  <si>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</si>
  <si>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</si>
  <si>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</si>
  <si>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</si>
  <si>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</si>
  <si>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</si>
  <si>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</si>
  <si>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</si>
  <si>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</si>
  <si>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</si>
  <si>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</si>
  <si>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</si>
  <si>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</si>
  <si>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</si>
  <si>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</si>
  <si>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</si>
  <si>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</si>
  <si>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</si>
  <si>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</si>
  <si>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</si>
  <si>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</si>
  <si>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</si>
  <si>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</si>
  <si>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</si>
  <si>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</si>
  <si>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</si>
  <si>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</si>
  <si>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</si>
  <si>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</si>
  <si>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</si>
  <si>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</si>
  <si>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</si>
  <si>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</si>
  <si>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</si>
  <si>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</si>
  <si>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</si>
  <si>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</si>
  <si>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</si>
  <si>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</si>
  <si>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</si>
  <si>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</si>
  <si>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</si>
  <si>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</si>
  <si>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</si>
  <si>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</si>
  <si>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</si>
  <si>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</si>
  <si>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</si>
  <si>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</si>
  <si>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</si>
  <si>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</si>
  <si>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</si>
  <si>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</si>
  <si>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</si>
  <si>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</si>
  <si>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</si>
  <si>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</si>
  <si>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</si>
  <si>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</si>
  <si>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</si>
  <si>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</si>
  <si>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</si>
  <si>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</si>
  <si>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</si>
  <si>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</si>
  <si>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</si>
  <si>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</si>
  <si>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</si>
  <si>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</si>
  <si>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</si>
  <si>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</si>
  <si>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</si>
  <si>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</si>
  <si>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</si>
  <si>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</si>
  <si>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</si>
  <si>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</si>
  <si>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</si>
  <si>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</si>
  <si>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</si>
  <si>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</si>
  <si>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</si>
  <si>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</si>
  <si>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</si>
  <si>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</si>
  <si>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</si>
  <si>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</si>
  <si>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</si>
  <si>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</si>
  <si>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</si>
  <si>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</si>
  <si>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</si>
  <si>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</si>
  <si>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</si>
  <si>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</si>
  <si>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</si>
  <si>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</si>
  <si>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</si>
  <si>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</si>
  <si>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</si>
  <si>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</si>
  <si>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</si>
  <si>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</si>
  <si>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</si>
  <si>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</si>
  <si>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</si>
  <si>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</si>
  <si>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</si>
  <si>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</si>
  <si>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</si>
  <si>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</si>
  <si>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</si>
  <si>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</si>
  <si>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</si>
  <si>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</si>
  <si>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</si>
  <si>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</si>
  <si>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</si>
  <si>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</si>
  <si>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</si>
  <si>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</si>
  <si>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</si>
  <si>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</si>
  <si>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</si>
  <si>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</si>
  <si>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</si>
  <si>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</si>
  <si>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</si>
  <si>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</si>
  <si>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</si>
  <si>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</si>
  <si>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</si>
  <si>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</si>
  <si>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</si>
  <si>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</si>
  <si>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</si>
  <si>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</si>
  <si>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</si>
  <si>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</si>
  <si>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</si>
  <si>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</si>
  <si>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</si>
  <si>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</si>
  <si>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</si>
  <si>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</si>
  <si>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</si>
  <si>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</si>
  <si>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</si>
  <si>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</si>
  <si>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</si>
  <si>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</si>
  <si>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</si>
  <si>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</si>
  <si>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</si>
  <si>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</si>
  <si>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</si>
  <si>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</si>
  <si>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</si>
  <si>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</si>
  <si>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</si>
  <si>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</si>
  <si>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</si>
  <si>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</si>
  <si>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</si>
  <si>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</si>
  <si>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</si>
  <si>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</si>
  <si>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</si>
  <si>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</si>
  <si>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</si>
  <si>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</si>
  <si>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</si>
  <si>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</si>
  <si>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</si>
  <si>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</si>
  <si>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</si>
  <si>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</si>
  <si>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</si>
  <si>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</si>
  <si>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</si>
  <si>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</si>
  <si>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</si>
  <si>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</si>
  <si>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</si>
  <si>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</si>
  <si>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</si>
  <si>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</si>
  <si>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</si>
  <si>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</si>
  <si>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</si>
  <si>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</si>
  <si>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</si>
  <si>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</si>
  <si>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</si>
  <si>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</si>
  <si>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</si>
  <si>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</si>
  <si>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</si>
  <si>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</si>
  <si>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</si>
  <si>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</si>
  <si>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</si>
  <si>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</si>
  <si>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</si>
  <si>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</si>
  <si>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</si>
  <si>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</si>
  <si>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</si>
  <si>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</si>
  <si>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</si>
  <si>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</si>
  <si>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</si>
  <si>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</si>
  <si>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</si>
  <si>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</si>
  <si>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</si>
  <si>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</si>
  <si>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</si>
  <si>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</si>
  <si>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</si>
  <si>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</si>
  <si>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</si>
  <si>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</si>
  <si>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</si>
  <si>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</si>
  <si>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</si>
  <si>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</si>
  <si>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</si>
  <si>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</si>
  <si>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</si>
  <si>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</si>
  <si>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</si>
  <si>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</si>
  <si>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</si>
  <si>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</si>
  <si>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</si>
  <si>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</si>
  <si>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</si>
  <si>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</si>
  <si>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</si>
  <si>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</si>
  <si>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</si>
  <si>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</si>
  <si>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</si>
  <si>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</si>
  <si>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</si>
  <si>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</si>
  <si>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</si>
  <si>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</si>
  <si>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</si>
  <si>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</si>
  <si>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</si>
  <si>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</si>
  <si>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</si>
  <si>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</si>
  <si>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</si>
  <si>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</si>
  <si>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</si>
  <si>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</si>
  <si>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</si>
  <si>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</si>
  <si>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</si>
  <si>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</si>
  <si>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</si>
  <si>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</si>
  <si>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</si>
  <si>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</si>
  <si>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</si>
  <si>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</si>
  <si>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</si>
  <si>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</si>
  <si>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</si>
  <si>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</si>
  <si>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</si>
  <si>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</si>
  <si>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</si>
  <si>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</si>
  <si>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</si>
  <si>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</si>
  <si>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</si>
  <si>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</si>
  <si>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</si>
  <si>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</si>
  <si>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</si>
  <si>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</si>
  <si>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</si>
  <si>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</si>
  <si>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</si>
  <si>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</si>
  <si>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</si>
  <si>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</si>
  <si>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</si>
  <si>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</si>
  <si>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</si>
  <si>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</si>
  <si>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</si>
  <si>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</si>
  <si>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</si>
  <si>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</si>
  <si>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</si>
  <si>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</si>
  <si>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</si>
  <si>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</si>
  <si>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</si>
  <si>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</si>
  <si>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</si>
  <si>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</si>
  <si>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</si>
  <si>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</si>
  <si>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</si>
  <si>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</si>
  <si>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</si>
  <si>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</si>
  <si>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</si>
  <si>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</si>
  <si>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</si>
  <si>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</si>
  <si>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</si>
  <si>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</si>
  <si>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</si>
  <si>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</si>
  <si>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</si>
  <si>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</si>
  <si>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</si>
  <si>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</si>
  <si>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</si>
  <si>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</si>
  <si>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</si>
  <si>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</si>
  <si>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</si>
  <si>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</si>
  <si>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</si>
  <si>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</si>
  <si>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</si>
  <si>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</si>
  <si>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</si>
  <si>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</si>
  <si>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</si>
  <si>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</si>
  <si>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</si>
  <si>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</si>
  <si>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</si>
  <si>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</si>
  <si>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</si>
  <si>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</si>
  <si>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</si>
  <si>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</si>
  <si>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</si>
  <si>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</si>
  <si>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</si>
  <si>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</si>
  <si>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</si>
  <si>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</si>
  <si>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</si>
  <si>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</si>
  <si>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</si>
  <si>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</si>
  <si>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</si>
  <si>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</si>
  <si>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</si>
  <si>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</si>
  <si>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</si>
  <si>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</si>
  <si>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</si>
  <si>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</si>
  <si>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</si>
  <si>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</si>
  <si>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</si>
  <si>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</si>
  <si>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</si>
  <si>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</si>
  <si>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</si>
  <si>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</si>
  <si>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</si>
  <si>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</si>
  <si>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</si>
  <si>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</si>
  <si>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</si>
  <si>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</si>
  <si>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</si>
  <si>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</si>
  <si>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</si>
  <si>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</si>
  <si>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</si>
  <si>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</si>
  <si>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</si>
  <si>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</si>
  <si>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</si>
  <si>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</si>
  <si>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</si>
  <si>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</si>
  <si>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</si>
  <si>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</si>
  <si>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</si>
  <si>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</si>
  <si>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</si>
  <si>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</si>
  <si>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</si>
  <si>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</si>
  <si>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</si>
  <si>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</si>
  <si>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</si>
  <si>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</si>
  <si>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</si>
  <si>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</si>
  <si>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</si>
  <si>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</si>
  <si>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</si>
  <si>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</si>
  <si>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</si>
  <si>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</si>
  <si>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</si>
  <si>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</si>
  <si>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</si>
  <si>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</si>
  <si>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</si>
  <si>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</si>
  <si>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</si>
  <si>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</si>
  <si>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</si>
  <si>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</si>
  <si>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</si>
  <si>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</si>
  <si>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</si>
  <si>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</si>
  <si>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</si>
  <si>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</si>
  <si>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</si>
  <si>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</si>
  <si>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</si>
  <si>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</si>
  <si>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</si>
  <si>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</si>
  <si>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</si>
  <si>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</si>
  <si>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</si>
  <si>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</si>
  <si>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</si>
  <si>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</si>
  <si>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</si>
  <si>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</si>
  <si>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</si>
  <si>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</si>
  <si>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</si>
  <si>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</si>
  <si>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</si>
  <si>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</si>
  <si>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</si>
  <si>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</si>
  <si>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</si>
  <si>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</si>
  <si>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</si>
  <si>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</si>
  <si>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</si>
  <si>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</si>
  <si>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</si>
  <si>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</si>
  <si>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</si>
  <si>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</si>
  <si>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</si>
  <si>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</si>
  <si>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</si>
  <si>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</si>
  <si>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</si>
  <si>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</si>
  <si>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</si>
  <si>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</si>
  <si>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</si>
  <si>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</si>
  <si>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</si>
  <si>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</si>
  <si>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</si>
  <si>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</si>
  <si>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</si>
  <si>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</si>
  <si>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</si>
  <si>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</si>
  <si>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</si>
  <si>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</si>
  <si>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</si>
  <si>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</si>
  <si>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</si>
  <si>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</si>
  <si>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</si>
  <si>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</si>
  <si>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</si>
  <si>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</si>
  <si>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</si>
  <si>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</si>
  <si>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</si>
  <si>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</si>
  <si>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</si>
  <si>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</si>
  <si>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</si>
  <si>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</si>
  <si>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</si>
  <si>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</si>
  <si>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</si>
  <si>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</si>
  <si>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</si>
  <si>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</si>
  <si>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</si>
  <si>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</si>
  <si>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</si>
  <si>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</si>
  <si>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</si>
  <si>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</si>
  <si>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</si>
  <si>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</si>
  <si>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</si>
  <si>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</si>
  <si>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</si>
  <si>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</si>
  <si>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</si>
  <si>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</si>
  <si>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</si>
  <si>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</si>
  <si>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</si>
  <si>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</si>
  <si>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</si>
  <si>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</si>
  <si>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</si>
  <si>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</si>
  <si>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</si>
  <si>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</si>
  <si>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</si>
  <si>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</si>
  <si>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</si>
  <si>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</si>
  <si>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</si>
  <si>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</si>
  <si>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</si>
  <si>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</si>
  <si>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</si>
  <si>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</si>
  <si>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</si>
  <si>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</si>
  <si>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</si>
  <si>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</si>
  <si>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</si>
  <si>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</si>
  <si>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</si>
  <si>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</si>
  <si>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</si>
  <si>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</si>
  <si>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</si>
  <si>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</si>
  <si>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</si>
  <si>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</si>
  <si>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</si>
  <si>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</si>
  <si>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</si>
  <si>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</si>
  <si>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</si>
  <si>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</si>
  <si>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</si>
  <si>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</si>
  <si>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</si>
  <si>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</si>
  <si>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</si>
  <si>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</si>
  <si>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</si>
  <si>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</si>
  <si>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</si>
  <si>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</si>
  <si>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</si>
  <si>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</si>
  <si>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</si>
  <si>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</si>
  <si>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</si>
  <si>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</si>
  <si>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</si>
  <si>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</si>
  <si>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</si>
  <si>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</si>
  <si>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</si>
  <si>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</si>
  <si>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transaction_id</t>
  </si>
  <si>
    <t>transaction_date</t>
  </si>
  <si>
    <t>amount</t>
  </si>
  <si>
    <t>account_type</t>
  </si>
  <si>
    <t>category</t>
  </si>
  <si>
    <t>vendor_id</t>
  </si>
  <si>
    <t>description</t>
  </si>
  <si>
    <t>customer_fk_status</t>
  </si>
  <si>
    <t>Month</t>
  </si>
  <si>
    <t>Profit _Value</t>
  </si>
  <si>
    <t>Revenue_Value</t>
  </si>
  <si>
    <t>Expense_Value</t>
  </si>
  <si>
    <t>Revenue_Outlier_Flag</t>
  </si>
  <si>
    <t>Expense_Outlier_Flag</t>
  </si>
  <si>
    <t>Profit_Outlier_Flag</t>
  </si>
  <si>
    <t>TRX100000</t>
  </si>
  <si>
    <t>Expense</t>
  </si>
  <si>
    <t>Supplies</t>
  </si>
  <si>
    <t>VEND1053</t>
  </si>
  <si>
    <t>Begin catch control dark practice.</t>
  </si>
  <si>
    <t>TRX100001</t>
  </si>
  <si>
    <t>Utilities</t>
  </si>
  <si>
    <t>VEND1059</t>
  </si>
  <si>
    <t>Style guy soldier boy energy above.</t>
  </si>
  <si>
    <t>TRX100002</t>
  </si>
  <si>
    <t>Revenue</t>
  </si>
  <si>
    <t>Subscription</t>
  </si>
  <si>
    <t>Skill surface drug personal western.</t>
  </si>
  <si>
    <t>TRX100003</t>
  </si>
  <si>
    <t>Service</t>
  </si>
  <si>
    <t>Develop many it I rich floor decide.</t>
  </si>
  <si>
    <t>TRX100004</t>
  </si>
  <si>
    <t>Rent</t>
  </si>
  <si>
    <t>VEND1046</t>
  </si>
  <si>
    <t>Choose thought teach never.</t>
  </si>
  <si>
    <t>TRX100005</t>
  </si>
  <si>
    <t>Dinner present unit lay course.</t>
  </si>
  <si>
    <t>TRX100006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</si>
  <si>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</si>
  <si>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</si>
  <si>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</si>
  <si>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</si>
  <si>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</si>
  <si>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</si>
  <si>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</si>
  <si>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Poor similar feeling close require probably rather thought.</t>
  </si>
  <si>
    <t>TRX100009</t>
  </si>
  <si>
    <t>Cause worker statement office able foot.</t>
  </si>
  <si>
    <t>TRX100010</t>
  </si>
  <si>
    <t>Equity</t>
  </si>
  <si>
    <t>Ready enter quite attack resource list commercial.</t>
  </si>
  <si>
    <t>TRX100011</t>
  </si>
  <si>
    <t>Before green media feeling Mr half trouble.</t>
  </si>
  <si>
    <t>TRX100012</t>
  </si>
  <si>
    <t>Other</t>
  </si>
  <si>
    <t>VEND1067</t>
  </si>
  <si>
    <t>Rise discover visit security end buy medical think.</t>
  </si>
  <si>
    <t>TRX100013</t>
  </si>
  <si>
    <t>Military line exist little education family world.</t>
  </si>
  <si>
    <t>TRX100014</t>
  </si>
  <si>
    <t>Artist place loss morning.</t>
  </si>
  <si>
    <t>TRX100015</t>
  </si>
  <si>
    <t>Game evidence support skill pretty.</t>
  </si>
  <si>
    <t>TRX100016</t>
  </si>
  <si>
    <t>Bad author generation decade increase.</t>
  </si>
  <si>
    <t>TRX100017</t>
  </si>
  <si>
    <t>Left own eat wife tell with.</t>
  </si>
  <si>
    <t>TRX100018</t>
  </si>
  <si>
    <t>Individual first region.</t>
  </si>
  <si>
    <t>TRX100019</t>
  </si>
  <si>
    <t>Rise war shake doctor.</t>
  </si>
  <si>
    <t>TRX100020</t>
  </si>
  <si>
    <t>Before expect allow job one set.</t>
  </si>
  <si>
    <t>TRX100021</t>
  </si>
  <si>
    <t>VEND1022</t>
  </si>
  <si>
    <t>Side official leave seem financial.</t>
  </si>
  <si>
    <t>TRX100022</t>
  </si>
  <si>
    <t>Must require bit relate Congress local improve organization.</t>
  </si>
  <si>
    <t>TRX100023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</si>
  <si>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</si>
  <si>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</si>
  <si>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</si>
  <si>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</si>
  <si>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</si>
  <si>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</si>
  <si>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</si>
  <si>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</si>
  <si>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TRX100026</t>
  </si>
  <si>
    <t>VEND1049</t>
  </si>
  <si>
    <t>Sport note decide who modern car knowledge.</t>
  </si>
  <si>
    <t>TRX100027</t>
  </si>
  <si>
    <t>Game step assume late home order morning to.</t>
  </si>
  <si>
    <t>TRX100028</t>
  </si>
  <si>
    <t>Nature need environment operation country easy across choice.</t>
  </si>
  <si>
    <t>TRX100029</t>
  </si>
  <si>
    <t>Scientist particularly include true listen happy.</t>
  </si>
  <si>
    <t>TRX100030</t>
  </si>
  <si>
    <t>Citizen help never simple course.</t>
  </si>
  <si>
    <t>TRX100031</t>
  </si>
  <si>
    <t>Billion newspaper modern fine career somebody.</t>
  </si>
  <si>
    <t>TRX100032</t>
  </si>
  <si>
    <t>Wall campaign might anyone.</t>
  </si>
  <si>
    <t>TRX100033</t>
  </si>
  <si>
    <t>Could impact decide key.</t>
  </si>
  <si>
    <t>TRX100034</t>
  </si>
  <si>
    <t>VEND1014</t>
  </si>
  <si>
    <t>Imagine must who discover since painting.</t>
  </si>
  <si>
    <t>TRX100035</t>
  </si>
  <si>
    <t>VEND1093</t>
  </si>
  <si>
    <t>Training nor arrive.</t>
  </si>
  <si>
    <t>TRX100036</t>
  </si>
  <si>
    <t>Field some arrive society everybody guy public.</t>
  </si>
  <si>
    <t>TRX100037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</si>
  <si>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</si>
  <si>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</si>
  <si>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</si>
  <si>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</si>
  <si>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</si>
  <si>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</si>
  <si>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</si>
  <si>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</si>
  <si>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Defense argue help someone action throw.</t>
  </si>
  <si>
    <t>TRX100041</t>
  </si>
  <si>
    <t>Reduce suddenly against ball medical.</t>
  </si>
  <si>
    <t>TRX100042</t>
  </si>
  <si>
    <t>VEND1063</t>
  </si>
  <si>
    <t>Far make skill lose audience art.</t>
  </si>
  <si>
    <t>TRX100043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</si>
  <si>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</si>
  <si>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</si>
  <si>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</si>
  <si>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</si>
  <si>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</si>
  <si>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</si>
  <si>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</si>
  <si>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</si>
  <si>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</si>
  <si>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</si>
  <si>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</si>
  <si>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</si>
  <si>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</si>
  <si>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</si>
  <si>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</si>
  <si>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</si>
  <si>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</si>
  <si>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</si>
  <si>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</si>
  <si>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</si>
  <si>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</si>
  <si>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</si>
  <si>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</si>
  <si>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</si>
  <si>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</si>
  <si>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</si>
  <si>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</si>
  <si>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</si>
  <si>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</si>
  <si>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</si>
  <si>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</si>
  <si>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</si>
  <si>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</si>
  <si>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</si>
  <si>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</si>
  <si>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</si>
  <si>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</si>
  <si>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</si>
  <si>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</si>
  <si>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</si>
  <si>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</si>
  <si>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</si>
  <si>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</si>
  <si>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Pm like matter price personal for.</t>
  </si>
  <si>
    <t>TRX100060</t>
  </si>
  <si>
    <t>True shoulder away.</t>
  </si>
  <si>
    <t>TRX100061</t>
  </si>
  <si>
    <t>Page truth although under for water analysis.</t>
  </si>
  <si>
    <t>TRX100062</t>
  </si>
  <si>
    <t>Early choice speech follow fund measure.</t>
  </si>
  <si>
    <t>TRX100063</t>
  </si>
  <si>
    <t>Same whether interesting half Republican.</t>
  </si>
  <si>
    <t>TRX100064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</si>
  <si>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</si>
  <si>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</si>
  <si>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</si>
  <si>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</si>
  <si>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</si>
  <si>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</si>
  <si>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</si>
  <si>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</si>
  <si>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</si>
  <si>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</si>
  <si>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</si>
  <si>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</si>
  <si>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</si>
  <si>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</si>
  <si>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</si>
  <si>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</si>
  <si>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</si>
  <si>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</si>
  <si>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Possible talk model why we town decade.</t>
  </si>
  <si>
    <t>TRX100072</t>
  </si>
  <si>
    <t>Black sit anyone language song show watch better.</t>
  </si>
  <si>
    <t>TRX100073</t>
  </si>
  <si>
    <t>Rate reflect building guess well TV.</t>
  </si>
  <si>
    <t>TRX100074</t>
  </si>
  <si>
    <t>And stop raise somebody nice.</t>
  </si>
  <si>
    <t>TRX100075</t>
  </si>
  <si>
    <t>Wonder increase hundred today final debate.</t>
  </si>
  <si>
    <t>TRX100076</t>
  </si>
  <si>
    <t>Pick fast one entire.</t>
  </si>
  <si>
    <t>TRX100077</t>
  </si>
  <si>
    <t>VEND1095</t>
  </si>
  <si>
    <t>East very manager set act perhaps company ability.</t>
  </si>
  <si>
    <t>TRX100078</t>
  </si>
  <si>
    <t>Three specific late economic serious word.</t>
  </si>
  <si>
    <t>TRX100079</t>
  </si>
  <si>
    <t>Continue beyond suffer plant student.</t>
  </si>
  <si>
    <t>TRX100080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</si>
  <si>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</si>
  <si>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</si>
  <si>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</si>
  <si>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</si>
  <si>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</si>
  <si>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</si>
  <si>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Letter along six agent staff industry who.</t>
  </si>
  <si>
    <t>TRX100084</t>
  </si>
  <si>
    <t>Cell prevent goal view water shake matter effect.</t>
  </si>
  <si>
    <t>TRX100085</t>
  </si>
  <si>
    <t>End cover a enough speak figure.</t>
  </si>
  <si>
    <t>TRX100086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</si>
  <si>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</si>
  <si>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</si>
  <si>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</si>
  <si>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</si>
  <si>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</si>
  <si>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</si>
  <si>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Able finish they defense yet activity.</t>
  </si>
  <si>
    <t>TRX100090</t>
  </si>
  <si>
    <t>VEND1090</t>
  </si>
  <si>
    <t>Instead age animal popular parent baby.</t>
  </si>
  <si>
    <t>TRX100091</t>
  </si>
  <si>
    <t>Choose per range week.</t>
  </si>
  <si>
    <t>TRX100092</t>
  </si>
  <si>
    <t>Lay buy bar century.</t>
  </si>
  <si>
    <t>TRX100093</t>
  </si>
  <si>
    <t>Congress whose main matter coach loss executive.</t>
  </si>
  <si>
    <t>TRX100094</t>
  </si>
  <si>
    <t>Bar rock democratic positive live easy grow.</t>
  </si>
  <si>
    <t>TRX100095</t>
  </si>
  <si>
    <t>Certainly believe white money.</t>
  </si>
  <si>
    <t>TRX100096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</si>
  <si>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</si>
  <si>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</si>
  <si>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</si>
  <si>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</si>
  <si>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</si>
  <si>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</si>
  <si>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</si>
  <si>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</si>
  <si>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</si>
  <si>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</si>
  <si>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</si>
  <si>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</si>
  <si>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</si>
  <si>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</si>
  <si>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</si>
  <si>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</si>
  <si>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</si>
  <si>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</si>
  <si>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</si>
  <si>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</si>
  <si>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</si>
  <si>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</si>
  <si>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</si>
  <si>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</si>
  <si>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Baby serious enter perform imagine low focus position.</t>
  </si>
  <si>
    <t>TRX100106</t>
  </si>
  <si>
    <t>Culture nor sound nature dream score.</t>
  </si>
  <si>
    <t>TRX100107</t>
  </si>
  <si>
    <t>Such source anything article.</t>
  </si>
  <si>
    <t>TRX100108</t>
  </si>
  <si>
    <t>Other job alone economy movement after.</t>
  </si>
  <si>
    <t>TRX100109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</si>
  <si>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</si>
  <si>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</si>
  <si>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</si>
  <si>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</si>
  <si>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</si>
  <si>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</si>
  <si>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</si>
  <si>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</si>
  <si>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Old material place think nation even.</t>
  </si>
  <si>
    <t>TRX100113</t>
  </si>
  <si>
    <t>VEND1052</t>
  </si>
  <si>
    <t>Suddenly land laugh reality write war only eye.</t>
  </si>
  <si>
    <t>TRX100114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</si>
  <si>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</si>
  <si>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</si>
  <si>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</si>
  <si>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</si>
  <si>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</si>
  <si>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</si>
  <si>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Hotel cause fall market family president.</t>
  </si>
  <si>
    <t>TRX100118</t>
  </si>
  <si>
    <t>Law religious treat majority agreement.</t>
  </si>
  <si>
    <t>TRX100119</t>
  </si>
  <si>
    <t>Democrat name religious consider force.</t>
  </si>
  <si>
    <t>TRX100120</t>
  </si>
  <si>
    <t>VEND1103</t>
  </si>
  <si>
    <t>Return receive whose find change explain.</t>
  </si>
  <si>
    <t>TRX100121</t>
  </si>
  <si>
    <t>Large high never near.</t>
  </si>
  <si>
    <t>TRX100122</t>
  </si>
  <si>
    <t>Offer future huge from price require these.</t>
  </si>
  <si>
    <t>TRX100123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</si>
  <si>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</si>
  <si>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</si>
  <si>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</si>
  <si>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</si>
  <si>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</si>
  <si>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</si>
  <si>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</si>
  <si>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Wife edge agree leg approach role chance tree.</t>
  </si>
  <si>
    <t>TRX100127</t>
  </si>
  <si>
    <t>Little task any world onto sister be go.</t>
  </si>
  <si>
    <t>TRX100128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</si>
  <si>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</si>
  <si>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</si>
  <si>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</si>
  <si>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</si>
  <si>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</si>
  <si>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</si>
  <si>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</si>
  <si>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</si>
  <si>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</si>
  <si>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Event still his stay time.</t>
  </si>
  <si>
    <t>TRX100133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</si>
  <si>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</si>
  <si>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</si>
  <si>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</si>
  <si>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</si>
  <si>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</si>
  <si>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</si>
  <si>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</si>
  <si>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</si>
  <si>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</si>
  <si>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</si>
  <si>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</si>
  <si>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</si>
  <si>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</si>
  <si>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</si>
  <si>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</si>
  <si>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</si>
  <si>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</si>
  <si>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</si>
  <si>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</si>
  <si>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Toward smile we box long change free public.</t>
  </si>
  <si>
    <t>TRX100142</t>
  </si>
  <si>
    <t>Off floor manage language entire bill although develop.</t>
  </si>
  <si>
    <t>TRX100143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</si>
  <si>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</si>
  <si>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</si>
  <si>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</si>
  <si>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</si>
  <si>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</si>
  <si>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</si>
  <si>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Term eight direction room even.</t>
  </si>
  <si>
    <t>TRX100147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</si>
  <si>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</si>
  <si>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</si>
  <si>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</si>
  <si>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</si>
  <si>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</si>
  <si>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</si>
  <si>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</si>
  <si>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</si>
  <si>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</si>
  <si>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</si>
  <si>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Beyond fill research avoid.</t>
  </si>
  <si>
    <t>TRX100152</t>
  </si>
  <si>
    <t>Put indicate between woman.</t>
  </si>
  <si>
    <t>TRX100153</t>
  </si>
  <si>
    <t>Fight people never chance.</t>
  </si>
  <si>
    <t>TRX100154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</si>
  <si>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</si>
  <si>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</si>
  <si>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</si>
  <si>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</si>
  <si>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</si>
  <si>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</si>
  <si>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</si>
  <si>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</si>
  <si>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</si>
  <si>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</si>
  <si>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</si>
  <si>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</si>
  <si>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</si>
  <si>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</si>
  <si>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Everybody partner student let.</t>
  </si>
  <si>
    <t>TRX100161</t>
  </si>
  <si>
    <t>Interesting cultural its business wonder tax late.</t>
  </si>
  <si>
    <t>TRX100162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</si>
  <si>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</si>
  <si>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</si>
  <si>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</si>
  <si>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</si>
  <si>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</si>
  <si>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</si>
  <si>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</si>
  <si>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</si>
  <si>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</si>
  <si>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</si>
  <si>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</si>
  <si>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</si>
  <si>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</si>
  <si>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</si>
  <si>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</si>
  <si>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</si>
  <si>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Lose method he blood age evidence individual.</t>
  </si>
  <si>
    <t>TRX100170</t>
  </si>
  <si>
    <t>Language point feeling sure form until agent reduce.</t>
  </si>
  <si>
    <t>TRX100171</t>
  </si>
  <si>
    <t>Maintain wife final though.</t>
  </si>
  <si>
    <t>TRX100172</t>
  </si>
  <si>
    <t>Body policy space appear.</t>
  </si>
  <si>
    <t>TRX100173</t>
  </si>
  <si>
    <t>Professor community notice per authority what speech.</t>
  </si>
  <si>
    <t>TRX100174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</si>
  <si>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</si>
  <si>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</si>
  <si>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</si>
  <si>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</si>
  <si>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</si>
  <si>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</si>
  <si>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</si>
  <si>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</si>
  <si>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</si>
  <si>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</si>
  <si>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</si>
  <si>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</si>
  <si>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</si>
  <si>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</si>
  <si>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</si>
  <si>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</si>
  <si>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</si>
  <si>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</si>
  <si>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</si>
  <si>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</si>
  <si>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</si>
  <si>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</si>
  <si>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Establish establish worry shoulder field class.</t>
  </si>
  <si>
    <t>TRX100185</t>
  </si>
  <si>
    <t>Interview perhaps tree require capital team enter.</t>
  </si>
  <si>
    <t>TRX100186</t>
  </si>
  <si>
    <t>Poor school manage answer listen method walk already.</t>
  </si>
  <si>
    <t>TRX100187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</si>
  <si>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</si>
  <si>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</si>
  <si>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</si>
  <si>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</si>
  <si>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</si>
  <si>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</si>
  <si>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</si>
  <si>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Community kind necessary arrive she drive.</t>
  </si>
  <si>
    <t>TRX100191</t>
  </si>
  <si>
    <t>Under evening answer ten.</t>
  </si>
  <si>
    <t>TRX100192</t>
  </si>
  <si>
    <t>Trade west vote book window.</t>
  </si>
  <si>
    <t>TRX100193</t>
  </si>
  <si>
    <t>Person care set street election system.</t>
  </si>
  <si>
    <t>TRX100194</t>
  </si>
  <si>
    <t>Build when section herself.</t>
  </si>
  <si>
    <t>TRX100195</t>
  </si>
  <si>
    <t>Commercial world occur stock charge.</t>
  </si>
  <si>
    <t>TRX100196</t>
  </si>
  <si>
    <t>Mission protect employee fill old these whole.</t>
  </si>
  <si>
    <t>TRX100197</t>
  </si>
  <si>
    <t>Event government goal simple one before still.</t>
  </si>
  <si>
    <t>TRX100198</t>
  </si>
  <si>
    <t>Head sound project glass finally ask military one.</t>
  </si>
  <si>
    <t>TRX100199</t>
  </si>
  <si>
    <t>Oil mention gas instead realize store.</t>
  </si>
  <si>
    <t>TRX100200</t>
  </si>
  <si>
    <t>Happen Democrat my dinner so minute.</t>
  </si>
  <si>
    <t>TRX100201</t>
  </si>
  <si>
    <t>Leg real last many growth past compare.</t>
  </si>
  <si>
    <t>TRX100202</t>
  </si>
  <si>
    <t>Resource win need certain authority.</t>
  </si>
  <si>
    <t>TRX100203</t>
  </si>
  <si>
    <t>Mission that include watch degree.</t>
  </si>
  <si>
    <t>TRX100204</t>
  </si>
  <si>
    <t>Candidate section somebody simply.</t>
  </si>
  <si>
    <t>TRX100205</t>
  </si>
  <si>
    <t>VEND1088</t>
  </si>
  <si>
    <t>Sport build success suggest rule catch.</t>
  </si>
  <si>
    <t>TRX100206</t>
  </si>
  <si>
    <t>Brother respond assume model.</t>
  </si>
  <si>
    <t>TRX100207</t>
  </si>
  <si>
    <t>Discussion skill realize green something several.</t>
  </si>
  <si>
    <t>TRX100208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</si>
  <si>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</si>
  <si>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</si>
  <si>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</si>
  <si>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</si>
  <si>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</si>
  <si>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</si>
  <si>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</si>
  <si>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</si>
  <si>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</si>
  <si>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</si>
  <si>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</si>
  <si>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</si>
  <si>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</si>
  <si>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</si>
  <si>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Admit per finally say water pretty.</t>
  </si>
  <si>
    <t>TRX100216</t>
  </si>
  <si>
    <t>VEND1075</t>
  </si>
  <si>
    <t>Social blue particularly today.</t>
  </si>
  <si>
    <t>TRX100217</t>
  </si>
  <si>
    <t>Hand mission thousand worry.</t>
  </si>
  <si>
    <t>TRX100218</t>
  </si>
  <si>
    <t>Liability</t>
  </si>
  <si>
    <t>Very focus manage serious small call.</t>
  </si>
  <si>
    <t>TRX100219</t>
  </si>
  <si>
    <t>Beyond save Republican wrong home.</t>
  </si>
  <si>
    <t>TRX100220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</si>
  <si>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</si>
  <si>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</si>
  <si>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</si>
  <si>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</si>
  <si>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</si>
  <si>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</si>
  <si>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</si>
  <si>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</si>
  <si>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</si>
  <si>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</si>
  <si>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</si>
  <si>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</si>
  <si>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</si>
  <si>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</si>
  <si>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No again specific more big friend religious.</t>
  </si>
  <si>
    <t>TRX100227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</si>
  <si>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</si>
  <si>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</si>
  <si>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</si>
  <si>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</si>
  <si>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</si>
  <si>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</si>
  <si>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</si>
  <si>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</si>
  <si>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Rate together collection friend pretty call old.</t>
  </si>
  <si>
    <t>TRX100231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</si>
  <si>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</si>
  <si>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</si>
  <si>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</si>
  <si>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</si>
  <si>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</si>
  <si>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</si>
  <si>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</si>
  <si>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</si>
  <si>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</si>
  <si>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</si>
  <si>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</si>
  <si>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</si>
  <si>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</si>
  <si>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</si>
  <si>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Avoid woman force.</t>
  </si>
  <si>
    <t>TRX100239</t>
  </si>
  <si>
    <t>Own part game might really style.</t>
  </si>
  <si>
    <t>TRX100240</t>
  </si>
  <si>
    <t>VEND1004</t>
  </si>
  <si>
    <t>Class blood order big very with.</t>
  </si>
  <si>
    <t>TRX100241</t>
  </si>
  <si>
    <t>Country pay professional provide black.</t>
  </si>
  <si>
    <t>TRX100242</t>
  </si>
  <si>
    <t>VEND1094</t>
  </si>
  <si>
    <t>Say kid week car thousand decision wait much.</t>
  </si>
  <si>
    <t>TRX100243</t>
  </si>
  <si>
    <t>Specific pick answer give economy southern federal.</t>
  </si>
  <si>
    <t>TRX100244</t>
  </si>
  <si>
    <t>Few need development return.</t>
  </si>
  <si>
    <t>TRX100245</t>
  </si>
  <si>
    <t>Share check moment yourself about writer represent.</t>
  </si>
  <si>
    <t>TRX100246</t>
  </si>
  <si>
    <t>Government physical enough.</t>
  </si>
  <si>
    <t>TRX100247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</si>
  <si>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</si>
  <si>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</si>
  <si>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</si>
  <si>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</si>
  <si>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</si>
  <si>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</si>
  <si>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</si>
  <si>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</si>
  <si>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</si>
  <si>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</si>
  <si>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</si>
  <si>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</si>
  <si>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Great Republican tree difficult soldier like heavy check.</t>
  </si>
  <si>
    <t>TRX100253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</si>
  <si>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</si>
  <si>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</si>
  <si>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</si>
  <si>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</si>
  <si>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</si>
  <si>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</si>
  <si>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</si>
  <si>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</si>
  <si>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</si>
  <si>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</si>
  <si>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</si>
  <si>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</si>
  <si>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</si>
  <si>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</si>
  <si>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</si>
  <si>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</si>
  <si>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</si>
  <si>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</si>
  <si>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</si>
  <si>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</si>
  <si>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</si>
  <si>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</si>
  <si>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</si>
  <si>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</si>
  <si>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</si>
  <si>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</si>
  <si>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</si>
  <si>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</si>
  <si>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</si>
  <si>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</si>
  <si>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</si>
  <si>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</si>
  <si>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</si>
  <si>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</si>
  <si>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</si>
  <si>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</si>
  <si>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</si>
  <si>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</si>
  <si>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</si>
  <si>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</si>
  <si>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</si>
  <si>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</si>
  <si>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</si>
  <si>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</si>
  <si>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</si>
  <si>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</si>
  <si>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</si>
  <si>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Might especially prove order.</t>
  </si>
  <si>
    <t>TRX100274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</si>
  <si>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</si>
  <si>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</si>
  <si>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</si>
  <si>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</si>
  <si>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</si>
  <si>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</si>
  <si>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</si>
  <si>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</si>
  <si>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</si>
  <si>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</si>
  <si>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</si>
  <si>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</si>
  <si>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</si>
  <si>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</si>
  <si>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</si>
  <si>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</si>
  <si>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</si>
  <si>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</si>
  <si>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</si>
  <si>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</si>
  <si>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</si>
  <si>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</si>
  <si>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</si>
  <si>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</si>
  <si>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</si>
  <si>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</si>
  <si>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</si>
  <si>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</si>
  <si>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</si>
  <si>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</si>
  <si>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</si>
  <si>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</si>
  <si>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</si>
  <si>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</si>
  <si>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</si>
  <si>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</si>
  <si>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</si>
  <si>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</si>
  <si>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</si>
  <si>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</si>
  <si>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</si>
  <si>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</si>
  <si>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</si>
  <si>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</si>
  <si>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</si>
  <si>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</si>
  <si>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</si>
  <si>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</si>
  <si>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</si>
  <si>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</si>
  <si>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</si>
  <si>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</si>
  <si>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</si>
  <si>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</si>
  <si>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</si>
  <si>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</si>
  <si>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</si>
  <si>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</si>
  <si>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</si>
  <si>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</si>
  <si>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</si>
  <si>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</si>
  <si>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</si>
  <si>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</si>
  <si>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</si>
  <si>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</si>
  <si>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</si>
  <si>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</si>
  <si>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</si>
  <si>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</si>
  <si>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</si>
  <si>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</si>
  <si>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</si>
  <si>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</si>
  <si>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</si>
  <si>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</si>
  <si>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</si>
  <si>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Government agency author go beautiful factor.</t>
  </si>
  <si>
    <t>TRX100309</t>
  </si>
  <si>
    <t>Increase few enough everybody teach world wall.</t>
  </si>
  <si>
    <t>TRX100310</t>
  </si>
  <si>
    <t>Discover action whose theory sometimes quickly.</t>
  </si>
  <si>
    <t>TRX100311</t>
  </si>
  <si>
    <t>Second firm letter.</t>
  </si>
  <si>
    <t>TRX100312</t>
  </si>
  <si>
    <t>Hour successful size station these.</t>
  </si>
  <si>
    <t>TRX100313</t>
  </si>
  <si>
    <t>Six much present successful.</t>
  </si>
  <si>
    <t>TRX100314</t>
  </si>
  <si>
    <t>Piece protect ago professional.</t>
  </si>
  <si>
    <t>TRX100315</t>
  </si>
  <si>
    <t>Out center plan century image debate political main.</t>
  </si>
  <si>
    <t>TRX100316</t>
  </si>
  <si>
    <t>Social authority skin environment.</t>
  </si>
  <si>
    <t>TRX100317</t>
  </si>
  <si>
    <t>Alone girl early move.</t>
  </si>
  <si>
    <t>TRX100318</t>
  </si>
  <si>
    <t>Maybe or follow option.</t>
  </si>
  <si>
    <t>TRX100319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</si>
  <si>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</si>
  <si>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</si>
  <si>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</si>
  <si>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</si>
  <si>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</si>
  <si>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</si>
  <si>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</si>
  <si>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</si>
  <si>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</si>
  <si>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</si>
  <si>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</si>
  <si>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</si>
  <si>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</si>
  <si>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</si>
  <si>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</si>
  <si>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</si>
  <si>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</si>
  <si>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</si>
  <si>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</si>
  <si>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</si>
  <si>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</si>
  <si>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</si>
  <si>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</si>
  <si>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</si>
  <si>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</si>
  <si>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</si>
  <si>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</si>
  <si>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</si>
  <si>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</si>
  <si>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</si>
  <si>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</si>
  <si>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</si>
  <si>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</si>
  <si>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</si>
  <si>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</si>
  <si>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</si>
  <si>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</si>
  <si>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</si>
  <si>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</si>
  <si>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</si>
  <si>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Where the seat speak.</t>
  </si>
  <si>
    <t>TRX100339</t>
  </si>
  <si>
    <t>Finally kind every choice scene.</t>
  </si>
  <si>
    <t>TRX100340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</si>
  <si>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</si>
  <si>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</si>
  <si>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</si>
  <si>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</si>
  <si>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</si>
  <si>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</si>
  <si>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</si>
  <si>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</si>
  <si>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</si>
  <si>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</si>
  <si>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</si>
  <si>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</si>
  <si>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</si>
  <si>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</si>
  <si>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</si>
  <si>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</si>
  <si>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</si>
  <si>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</si>
  <si>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</si>
  <si>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</si>
  <si>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</si>
  <si>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</si>
  <si>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</si>
  <si>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</si>
  <si>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Reveal he detail light star firm.</t>
  </si>
  <si>
    <t>TRX100352</t>
  </si>
  <si>
    <t>Give by dog so.</t>
  </si>
  <si>
    <t>TRX100353</t>
  </si>
  <si>
    <t>Individual want away foreign former study relationship prevent.</t>
  </si>
  <si>
    <t>TRX100354</t>
  </si>
  <si>
    <t>Son usually mission.</t>
  </si>
  <si>
    <t>TRX100355</t>
  </si>
  <si>
    <t>Six pick teacher keep machine throughout we.</t>
  </si>
  <si>
    <t>TRX100356</t>
  </si>
  <si>
    <t>Local produce company lead outside new enough.</t>
  </si>
  <si>
    <t>TRX100357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</si>
  <si>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</si>
  <si>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</si>
  <si>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</si>
  <si>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</si>
  <si>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</si>
  <si>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</si>
  <si>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</si>
  <si>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</si>
  <si>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</si>
  <si>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</si>
  <si>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</si>
  <si>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</si>
  <si>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Quite country audience cell thing particularly everything.</t>
  </si>
  <si>
    <t>TRX100364</t>
  </si>
  <si>
    <t>Sell person capital actually thousand.</t>
  </si>
  <si>
    <t>TRX100365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</si>
  <si>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</si>
  <si>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</si>
  <si>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</si>
  <si>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</si>
  <si>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</si>
  <si>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</si>
  <si>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</si>
  <si>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</si>
  <si>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</si>
  <si>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</si>
  <si>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</si>
  <si>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</si>
  <si>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</si>
  <si>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</si>
  <si>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</si>
  <si>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</si>
  <si>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</si>
  <si>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</si>
  <si>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</si>
  <si>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</si>
  <si>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</si>
  <si>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</si>
  <si>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</si>
  <si>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</si>
  <si>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</si>
  <si>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</si>
  <si>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</si>
  <si>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</si>
  <si>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</si>
  <si>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</si>
  <si>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Fire thought whole tell former song find morning.</t>
  </si>
  <si>
    <t>TRX100381</t>
  </si>
  <si>
    <t>Doctor key film his involve.</t>
  </si>
  <si>
    <t>TRX100382</t>
  </si>
  <si>
    <t>Prevent care time.</t>
  </si>
  <si>
    <t>TRX100383</t>
  </si>
  <si>
    <t>Trip full central network.</t>
  </si>
  <si>
    <t>TRX100384</t>
  </si>
  <si>
    <t>Partner forget civil speak according.</t>
  </si>
  <si>
    <t>TRX100385</t>
  </si>
  <si>
    <t>White relationship vote space population risk game rise.</t>
  </si>
  <si>
    <t>TRX100386</t>
  </si>
  <si>
    <t>Economic middle life society field exactly scene situation.</t>
  </si>
  <si>
    <t>TRX100387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</si>
  <si>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</si>
  <si>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</si>
  <si>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</si>
  <si>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</si>
  <si>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</si>
  <si>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</si>
  <si>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</si>
  <si>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</si>
  <si>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</si>
  <si>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</si>
  <si>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</si>
  <si>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</si>
  <si>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</si>
  <si>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</si>
  <si>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</si>
  <si>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</si>
  <si>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</si>
  <si>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</si>
  <si>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</si>
  <si>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</si>
  <si>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</si>
  <si>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</si>
  <si>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</si>
  <si>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</si>
  <si>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</si>
  <si>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Recognize interest protect step.</t>
  </si>
  <si>
    <t>TRX100400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</si>
  <si>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</si>
  <si>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</si>
  <si>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</si>
  <si>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</si>
  <si>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</si>
  <si>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</si>
  <si>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</si>
  <si>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</si>
  <si>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</si>
  <si>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</si>
  <si>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</si>
  <si>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</si>
  <si>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</si>
  <si>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</si>
  <si>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</si>
  <si>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</si>
  <si>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</si>
  <si>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</si>
  <si>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</si>
  <si>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</si>
  <si>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</si>
  <si>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</si>
  <si>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</si>
  <si>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</si>
  <si>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</si>
  <si>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</si>
  <si>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Receive several quickly.</t>
  </si>
  <si>
    <t>TRX100414</t>
  </si>
  <si>
    <t>VEND1057</t>
  </si>
  <si>
    <t>Site bag black trial concern.</t>
  </si>
  <si>
    <t>TRX100415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</si>
  <si>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</si>
  <si>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</si>
  <si>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</si>
  <si>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</si>
  <si>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</si>
  <si>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</si>
  <si>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</si>
  <si>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</si>
  <si>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</si>
  <si>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</si>
  <si>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</si>
  <si>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</si>
  <si>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</si>
  <si>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</si>
  <si>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</si>
  <si>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</si>
  <si>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Direction western certainly floor practice able.</t>
  </si>
  <si>
    <t>TRX100424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</si>
  <si>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</si>
  <si>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</si>
  <si>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</si>
  <si>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</si>
  <si>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</si>
  <si>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</si>
  <si>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</si>
  <si>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</si>
  <si>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</si>
  <si>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</si>
  <si>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</si>
  <si>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</si>
  <si>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</si>
  <si>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</si>
  <si>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</si>
  <si>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</si>
  <si>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</si>
  <si>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</si>
  <si>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</si>
  <si>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</si>
  <si>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</si>
  <si>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</si>
  <si>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</si>
  <si>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</si>
  <si>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</si>
  <si>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</si>
  <si>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</si>
  <si>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</si>
  <si>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</si>
  <si>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</si>
  <si>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</si>
  <si>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</si>
  <si>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Sea make let.</t>
  </si>
  <si>
    <t>TRX100440</t>
  </si>
  <si>
    <t>Cover ever spend.</t>
  </si>
  <si>
    <t>TRX100441</t>
  </si>
  <si>
    <t>Ready audience paper director magazine because growth.</t>
  </si>
  <si>
    <t>TRX100442</t>
  </si>
  <si>
    <t>Energy knowledge stop light market easy recent.</t>
  </si>
  <si>
    <t>TRX100443</t>
  </si>
  <si>
    <t>Game see relate make play shake realize also.</t>
  </si>
  <si>
    <t>TRX100444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</si>
  <si>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</si>
  <si>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</si>
  <si>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</si>
  <si>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</si>
  <si>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</si>
  <si>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</si>
  <si>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</si>
  <si>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</si>
  <si>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</si>
  <si>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</si>
  <si>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</si>
  <si>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</si>
  <si>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</si>
  <si>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</si>
  <si>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</si>
  <si>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</si>
  <si>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</si>
  <si>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</si>
  <si>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</si>
  <si>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</si>
  <si>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</si>
  <si>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</si>
  <si>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</si>
  <si>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</si>
  <si>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</si>
  <si>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</si>
  <si>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</si>
  <si>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</si>
  <si>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</si>
  <si>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</si>
  <si>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</si>
  <si>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</si>
  <si>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</si>
  <si>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</si>
  <si>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</si>
  <si>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</si>
  <si>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Who economy maybe above economic.</t>
  </si>
  <si>
    <t>TRX100463</t>
  </si>
  <si>
    <t>She this chair team itself.</t>
  </si>
  <si>
    <t>TRX100464</t>
  </si>
  <si>
    <t>Situation treatment style similar.</t>
  </si>
  <si>
    <t>TRX100465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</si>
  <si>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</si>
  <si>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</si>
  <si>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</si>
  <si>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</si>
  <si>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</si>
  <si>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</si>
  <si>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</si>
  <si>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</si>
  <si>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</si>
  <si>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</si>
  <si>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</si>
  <si>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</si>
  <si>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Great later let protect.</t>
  </si>
  <si>
    <t>TRX100472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</si>
  <si>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</si>
  <si>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</si>
  <si>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</si>
  <si>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</si>
  <si>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</si>
  <si>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</si>
  <si>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</si>
  <si>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</si>
  <si>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</si>
  <si>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</si>
  <si>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</si>
  <si>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</si>
  <si>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</si>
  <si>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</si>
  <si>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Authority sell everything.</t>
  </si>
  <si>
    <t>TRX100480</t>
  </si>
  <si>
    <t>Late customer miss wonder home.</t>
  </si>
  <si>
    <t>TRX100481</t>
  </si>
  <si>
    <t>Finish cut work assume.</t>
  </si>
  <si>
    <t>TRX100482</t>
  </si>
  <si>
    <t>Agreement group read cold wide.</t>
  </si>
  <si>
    <t>TRX100483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</si>
  <si>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</si>
  <si>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</si>
  <si>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</si>
  <si>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</si>
  <si>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</si>
  <si>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</si>
  <si>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Campaign say actually manage leader.</t>
  </si>
  <si>
    <t>TRX100487</t>
  </si>
  <si>
    <t>Specific industry lead at wait yet.</t>
  </si>
  <si>
    <t>TRX100488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</si>
  <si>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</si>
  <si>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</si>
  <si>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</si>
  <si>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</si>
  <si>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</si>
  <si>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</si>
  <si>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</si>
  <si>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</si>
  <si>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</si>
  <si>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</si>
  <si>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</si>
  <si>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</si>
  <si>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</si>
  <si>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</si>
  <si>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</si>
  <si>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</si>
  <si>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</si>
  <si>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</si>
  <si>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</si>
  <si>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</si>
  <si>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</si>
  <si>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</si>
  <si>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</si>
  <si>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</si>
  <si>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</si>
  <si>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</si>
  <si>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</si>
  <si>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</si>
  <si>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</si>
  <si>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</si>
  <si>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</si>
  <si>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Camera last tend certainly finish return song.</t>
  </si>
  <si>
    <t>TRX100504</t>
  </si>
  <si>
    <t>Third start three remain add particular.</t>
  </si>
  <si>
    <t>TRX100505</t>
  </si>
  <si>
    <t>VEND1048</t>
  </si>
  <si>
    <t>Language since into my cost unit.</t>
  </si>
  <si>
    <t>TRX100506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</si>
  <si>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</si>
  <si>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</si>
  <si>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</si>
  <si>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</si>
  <si>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</si>
  <si>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</si>
  <si>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</si>
  <si>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</si>
  <si>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</si>
  <si>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</si>
  <si>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</si>
  <si>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</si>
  <si>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</si>
  <si>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</si>
  <si>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</si>
  <si>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</si>
  <si>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</si>
  <si>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</si>
  <si>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</si>
  <si>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</si>
  <si>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</si>
  <si>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</si>
  <si>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</si>
  <si>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</si>
  <si>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</si>
  <si>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</si>
  <si>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</si>
  <si>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</si>
  <si>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</si>
  <si>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</si>
  <si>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</si>
  <si>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</si>
  <si>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</si>
  <si>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</si>
  <si>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</si>
  <si>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</si>
  <si>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</si>
  <si>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</si>
  <si>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</si>
  <si>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</si>
  <si>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</si>
  <si>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</si>
  <si>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</si>
  <si>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</si>
  <si>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</si>
  <si>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</si>
  <si>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</si>
  <si>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</si>
  <si>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</si>
  <si>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</si>
  <si>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</si>
  <si>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</si>
  <si>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</si>
  <si>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</si>
  <si>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</si>
  <si>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</si>
  <si>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</si>
  <si>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</si>
  <si>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</si>
  <si>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</si>
  <si>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</si>
  <si>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</si>
  <si>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</si>
  <si>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</si>
  <si>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</si>
  <si>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</si>
  <si>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</si>
  <si>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</si>
  <si>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</si>
  <si>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</si>
  <si>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</si>
  <si>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</si>
  <si>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</si>
  <si>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</si>
  <si>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</si>
  <si>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</si>
  <si>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</si>
  <si>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</si>
  <si>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</si>
  <si>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</si>
  <si>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</si>
  <si>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</si>
  <si>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</si>
  <si>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</si>
  <si>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Free include sit pressure enjoy various blood few.</t>
  </si>
  <si>
    <t>TRX100547</t>
  </si>
  <si>
    <t>Southern sing seat something likely people executive.</t>
  </si>
  <si>
    <t>TRX100548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</si>
  <si>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</si>
  <si>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</si>
  <si>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</si>
  <si>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</si>
  <si>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</si>
  <si>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</si>
  <si>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</si>
  <si>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</si>
  <si>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</si>
  <si>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</si>
  <si>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</si>
  <si>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</si>
  <si>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</si>
  <si>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</si>
  <si>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</si>
  <si>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</si>
  <si>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</si>
  <si>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</si>
  <si>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</si>
  <si>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</si>
  <si>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</si>
  <si>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</si>
  <si>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</si>
  <si>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</si>
  <si>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</si>
  <si>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</si>
  <si>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</si>
  <si>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</si>
  <si>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</si>
  <si>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</si>
  <si>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</si>
  <si>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</si>
  <si>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</si>
  <si>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</si>
  <si>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</si>
  <si>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</si>
  <si>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</si>
  <si>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</si>
  <si>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</si>
  <si>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</si>
  <si>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</si>
  <si>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</si>
  <si>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</si>
  <si>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</si>
  <si>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</si>
  <si>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Perhaps alone well institution company.</t>
  </si>
  <si>
    <t>TRX100570</t>
  </si>
  <si>
    <t>Camera full write federal serious this.</t>
  </si>
  <si>
    <t>TRX100571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</si>
  <si>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</si>
  <si>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</si>
  <si>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</si>
  <si>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</si>
  <si>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</si>
  <si>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</si>
  <si>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</si>
  <si>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</si>
  <si>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</si>
  <si>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</si>
  <si>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</si>
  <si>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</si>
  <si>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</si>
  <si>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</si>
  <si>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</si>
  <si>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Five apply always course model.</t>
  </si>
  <si>
    <t>TRX100579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</si>
  <si>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</si>
  <si>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</si>
  <si>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</si>
  <si>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</si>
  <si>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</si>
  <si>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</si>
  <si>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</si>
  <si>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</si>
  <si>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</si>
  <si>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</si>
  <si>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</si>
  <si>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</si>
  <si>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</si>
  <si>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</si>
  <si>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</si>
  <si>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</si>
  <si>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Probably thousand blue eight service imagine main.</t>
  </si>
  <si>
    <t>TRX100588</t>
  </si>
  <si>
    <t>Record run another national.</t>
  </si>
  <si>
    <t>TRX100589</t>
  </si>
  <si>
    <t>Approach allow positive recognize voice material.</t>
  </si>
  <si>
    <t>TRX100590</t>
  </si>
  <si>
    <t>It account court still election put.</t>
  </si>
  <si>
    <t>TRX100591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</si>
  <si>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</si>
  <si>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</si>
  <si>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</si>
  <si>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</si>
  <si>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</si>
  <si>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</si>
  <si>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</si>
  <si>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</si>
  <si>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Party let enter size nature option this.</t>
  </si>
  <si>
    <t>TRX100596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</si>
  <si>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</si>
  <si>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</si>
  <si>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</si>
  <si>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</si>
  <si>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</si>
  <si>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</si>
  <si>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</si>
  <si>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</si>
  <si>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</si>
  <si>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</si>
  <si>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</si>
  <si>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</si>
  <si>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</si>
  <si>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</si>
  <si>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</si>
  <si>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</si>
  <si>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</si>
  <si>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</si>
  <si>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Take Mrs small artist.</t>
  </si>
  <si>
    <t>TRX100606</t>
  </si>
  <si>
    <t>Politics together will never in meet.</t>
  </si>
  <si>
    <t>TRX100607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</si>
  <si>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</si>
  <si>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</si>
  <si>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</si>
  <si>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</si>
  <si>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</si>
  <si>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</si>
  <si>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</si>
  <si>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</si>
  <si>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</si>
  <si>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</si>
  <si>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</si>
  <si>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</si>
  <si>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</si>
  <si>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</si>
  <si>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</si>
  <si>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</si>
  <si>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</si>
  <si>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</si>
  <si>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</si>
  <si>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</si>
  <si>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</si>
  <si>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</si>
  <si>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</si>
  <si>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</si>
  <si>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</si>
  <si>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</si>
  <si>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</si>
  <si>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</si>
  <si>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</si>
  <si>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</si>
  <si>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</si>
  <si>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</si>
  <si>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</si>
  <si>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</si>
  <si>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</si>
  <si>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</si>
  <si>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</si>
  <si>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</si>
  <si>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</si>
  <si>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Land outside while hard.</t>
  </si>
  <si>
    <t>TRX100627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</si>
  <si>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</si>
  <si>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</si>
  <si>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</si>
  <si>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</si>
  <si>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</si>
  <si>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</si>
  <si>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</si>
  <si>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</si>
  <si>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</si>
  <si>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</si>
  <si>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</si>
  <si>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</si>
  <si>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</si>
  <si>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</si>
  <si>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</si>
  <si>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</si>
  <si>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</si>
  <si>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</si>
  <si>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</si>
  <si>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</si>
  <si>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</si>
  <si>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</si>
  <si>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</si>
  <si>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</si>
  <si>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</si>
  <si>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</si>
  <si>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</si>
  <si>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</si>
  <si>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</si>
  <si>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</si>
  <si>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</si>
  <si>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</si>
  <si>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</si>
  <si>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</si>
  <si>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</si>
  <si>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</si>
  <si>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</si>
  <si>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</si>
  <si>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</si>
  <si>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</si>
  <si>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</si>
  <si>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</si>
  <si>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</si>
  <si>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</si>
  <si>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</si>
  <si>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</si>
  <si>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</si>
  <si>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</si>
  <si>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</si>
  <si>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</si>
  <si>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</si>
  <si>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</si>
  <si>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</si>
  <si>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</si>
  <si>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</si>
  <si>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</si>
  <si>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</si>
  <si>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</si>
  <si>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</si>
  <si>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</si>
  <si>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</si>
  <si>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</si>
  <si>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</si>
  <si>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</si>
  <si>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</si>
  <si>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</si>
  <si>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</si>
  <si>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</si>
  <si>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</si>
  <si>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</si>
  <si>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</si>
  <si>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</si>
  <si>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</si>
  <si>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</si>
  <si>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</si>
  <si>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</si>
  <si>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</si>
  <si>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</si>
  <si>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</si>
  <si>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</si>
  <si>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</si>
  <si>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</si>
  <si>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</si>
  <si>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</si>
  <si>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</si>
  <si>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</si>
  <si>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</si>
  <si>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</si>
  <si>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</si>
  <si>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</si>
  <si>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</si>
  <si>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</si>
  <si>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</si>
  <si>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</si>
  <si>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</si>
  <si>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</si>
  <si>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</si>
  <si>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</si>
  <si>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</si>
  <si>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</si>
  <si>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</si>
  <si>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</si>
  <si>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</si>
  <si>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</si>
  <si>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</si>
  <si>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</si>
  <si>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</si>
  <si>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</si>
  <si>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</si>
  <si>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</si>
  <si>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</si>
  <si>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</si>
  <si>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</si>
  <si>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</si>
  <si>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</si>
  <si>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</si>
  <si>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</si>
  <si>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</si>
  <si>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</si>
  <si>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</si>
  <si>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</si>
  <si>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</si>
  <si>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</si>
  <si>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</si>
  <si>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</si>
  <si>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</si>
  <si>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</si>
  <si>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</si>
  <si>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</si>
  <si>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</si>
  <si>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</si>
  <si>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</si>
  <si>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</si>
  <si>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</si>
  <si>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</si>
  <si>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</si>
  <si>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</si>
  <si>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</si>
  <si>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</si>
  <si>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</si>
  <si>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</si>
  <si>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</si>
  <si>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</si>
  <si>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</si>
  <si>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</si>
  <si>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</si>
  <si>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</si>
  <si>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</si>
  <si>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</si>
  <si>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</si>
  <si>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</si>
  <si>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</si>
  <si>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</si>
  <si>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</si>
  <si>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</si>
  <si>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</si>
  <si>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</si>
  <si>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</si>
  <si>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</si>
  <si>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</si>
  <si>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Reflect letter drop bit.</t>
  </si>
  <si>
    <t>TRX100708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</si>
  <si>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</si>
  <si>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</si>
  <si>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</si>
  <si>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</si>
  <si>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</si>
  <si>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</si>
  <si>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</si>
  <si>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</si>
  <si>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</si>
  <si>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</si>
  <si>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</si>
  <si>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</si>
  <si>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</si>
  <si>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</si>
  <si>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</si>
  <si>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</si>
  <si>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</si>
  <si>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</si>
  <si>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</si>
  <si>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</si>
  <si>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</si>
  <si>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</si>
  <si>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</si>
  <si>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</si>
  <si>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</si>
  <si>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</si>
  <si>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</si>
  <si>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</si>
  <si>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</si>
  <si>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</si>
  <si>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</si>
  <si>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</si>
  <si>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</si>
  <si>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</si>
  <si>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</si>
  <si>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</si>
  <si>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</si>
  <si>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</si>
  <si>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</si>
  <si>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</si>
  <si>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</si>
  <si>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</si>
  <si>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</si>
  <si>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</si>
  <si>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</si>
  <si>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</si>
  <si>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</si>
  <si>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</si>
  <si>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</si>
  <si>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</si>
  <si>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</si>
  <si>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</si>
  <si>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</si>
  <si>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</si>
  <si>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</si>
  <si>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</si>
  <si>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</si>
  <si>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</si>
  <si>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</si>
  <si>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</si>
  <si>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</si>
  <si>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</si>
  <si>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</si>
  <si>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</si>
  <si>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</si>
  <si>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</si>
  <si>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</si>
  <si>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</si>
  <si>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</si>
  <si>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</si>
  <si>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Old describe throw research best add.</t>
  </si>
  <si>
    <t>TRX100743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</si>
  <si>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</si>
  <si>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</si>
  <si>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</si>
  <si>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</si>
  <si>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</si>
  <si>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</si>
  <si>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</si>
  <si>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</si>
  <si>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</si>
  <si>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</si>
  <si>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</si>
  <si>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</si>
  <si>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</si>
  <si>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</si>
  <si>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Firm half tend road.</t>
  </si>
  <si>
    <t>TRX100751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</si>
  <si>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</si>
  <si>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</si>
  <si>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</si>
  <si>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</si>
  <si>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</si>
  <si>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</si>
  <si>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</si>
  <si>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</si>
  <si>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</si>
  <si>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</si>
  <si>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</si>
  <si>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</si>
  <si>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</si>
  <si>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</si>
  <si>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</si>
  <si>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</si>
  <si>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</si>
  <si>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</si>
  <si>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</si>
  <si>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</si>
  <si>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</si>
  <si>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</si>
  <si>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</si>
  <si>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</si>
  <si>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</si>
  <si>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</si>
  <si>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</si>
  <si>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</si>
  <si>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</si>
  <si>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</si>
  <si>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</si>
  <si>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</si>
  <si>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</si>
  <si>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</si>
  <si>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</si>
  <si>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</si>
  <si>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</si>
  <si>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</si>
  <si>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</si>
  <si>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</si>
  <si>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</si>
  <si>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</si>
  <si>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</si>
  <si>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Everything street whole behavior.</t>
  </si>
  <si>
    <t>TRX100773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</si>
  <si>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</si>
  <si>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</si>
  <si>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</si>
  <si>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</si>
  <si>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</si>
  <si>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</si>
  <si>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</si>
  <si>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</si>
  <si>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</si>
  <si>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</si>
  <si>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</si>
  <si>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</si>
  <si>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</si>
  <si>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</si>
  <si>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</si>
  <si>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</si>
  <si>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</si>
  <si>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</si>
  <si>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</si>
  <si>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</si>
  <si>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</si>
  <si>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</si>
  <si>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</si>
  <si>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</si>
  <si>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</si>
  <si>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</si>
  <si>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</si>
  <si>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</si>
  <si>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</si>
  <si>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</si>
  <si>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</si>
  <si>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</si>
  <si>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</si>
  <si>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</si>
  <si>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</si>
  <si>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</si>
  <si>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</si>
  <si>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</si>
  <si>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</si>
  <si>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</si>
  <si>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</si>
  <si>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</si>
  <si>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</si>
  <si>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</si>
  <si>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</si>
  <si>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</si>
  <si>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</si>
  <si>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</si>
  <si>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</si>
  <si>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</si>
  <si>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</si>
  <si>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</si>
  <si>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</si>
  <si>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</si>
  <si>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</si>
  <si>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</si>
  <si>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</si>
  <si>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</si>
  <si>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</si>
  <si>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</si>
  <si>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Actually kid school audience can.</t>
  </si>
  <si>
    <t>TRX100803</t>
  </si>
  <si>
    <t>Down very relate anything national worry.</t>
  </si>
  <si>
    <t>TRX100804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</si>
  <si>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</si>
  <si>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</si>
  <si>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</si>
  <si>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</si>
  <si>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</si>
  <si>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</si>
  <si>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</si>
  <si>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</si>
  <si>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</si>
  <si>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</si>
  <si>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</si>
  <si>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</si>
  <si>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</si>
  <si>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</si>
  <si>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</si>
  <si>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</si>
  <si>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</si>
  <si>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</si>
  <si>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</si>
  <si>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</si>
  <si>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</si>
  <si>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</si>
  <si>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</si>
  <si>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</si>
  <si>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</si>
  <si>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</si>
  <si>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</si>
  <si>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</si>
  <si>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</si>
  <si>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</si>
  <si>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</si>
  <si>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</si>
  <si>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</si>
  <si>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</si>
  <si>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</si>
  <si>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</si>
  <si>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</si>
  <si>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</si>
  <si>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</si>
  <si>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</si>
  <si>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</si>
  <si>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</si>
  <si>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</si>
  <si>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</si>
  <si>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</si>
  <si>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</si>
  <si>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</si>
  <si>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</si>
  <si>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Conference action worry away important community hold.</t>
  </si>
  <si>
    <t>TRX100829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</si>
  <si>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</si>
  <si>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</si>
  <si>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</si>
  <si>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</si>
  <si>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</si>
  <si>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</si>
  <si>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</si>
  <si>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</si>
  <si>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</si>
  <si>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</si>
  <si>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</si>
  <si>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</si>
  <si>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</si>
  <si>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</si>
  <si>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</si>
  <si>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</si>
  <si>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</si>
  <si>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</si>
  <si>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</si>
  <si>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</si>
  <si>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</si>
  <si>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</si>
  <si>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</si>
  <si>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</si>
  <si>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</si>
  <si>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</si>
  <si>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</si>
  <si>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</si>
  <si>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</si>
  <si>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</si>
  <si>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</si>
  <si>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</si>
  <si>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</si>
  <si>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</si>
  <si>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</si>
  <si>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</si>
  <si>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</si>
  <si>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</si>
  <si>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</si>
  <si>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</si>
  <si>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</si>
  <si>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</si>
  <si>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</si>
  <si>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</si>
  <si>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</si>
  <si>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</si>
  <si>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</si>
  <si>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</si>
  <si>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</si>
  <si>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</si>
  <si>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Student team economic effect picture cultural sound.</t>
  </si>
  <si>
    <t>TRX100855</t>
  </si>
  <si>
    <t>Series public easy security.</t>
  </si>
  <si>
    <t>TRX100856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</si>
  <si>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</si>
  <si>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</si>
  <si>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</si>
  <si>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</si>
  <si>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</si>
  <si>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</si>
  <si>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</si>
  <si>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</si>
  <si>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</si>
  <si>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</si>
  <si>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</si>
  <si>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</si>
  <si>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</si>
  <si>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</si>
  <si>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</si>
  <si>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</si>
  <si>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</si>
  <si>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</si>
  <si>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</si>
  <si>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</si>
  <si>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</si>
  <si>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</si>
  <si>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</si>
  <si>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</si>
  <si>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</si>
  <si>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</si>
  <si>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</si>
  <si>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</si>
  <si>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</si>
  <si>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</si>
  <si>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</si>
  <si>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</si>
  <si>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</si>
  <si>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</si>
  <si>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</si>
  <si>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</si>
  <si>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</si>
  <si>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</si>
  <si>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</si>
  <si>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</si>
  <si>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</si>
  <si>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</si>
  <si>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</si>
  <si>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</si>
  <si>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</si>
  <si>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</si>
  <si>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</si>
  <si>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</si>
  <si>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</si>
  <si>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</si>
  <si>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</si>
  <si>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</si>
  <si>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</si>
  <si>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</si>
  <si>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</si>
  <si>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</si>
  <si>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</si>
  <si>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</si>
  <si>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</si>
  <si>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</si>
  <si>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</si>
  <si>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</si>
  <si>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</si>
  <si>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</si>
  <si>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</si>
  <si>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</si>
  <si>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</si>
  <si>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</si>
  <si>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</si>
  <si>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</si>
  <si>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</si>
  <si>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</si>
  <si>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</si>
  <si>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</si>
  <si>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</si>
  <si>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</si>
  <si>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</si>
  <si>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</si>
  <si>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</si>
  <si>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</si>
  <si>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</si>
  <si>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</si>
  <si>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</si>
  <si>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</si>
  <si>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</si>
  <si>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</si>
  <si>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</si>
  <si>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Course street goal stage a per.</t>
  </si>
  <si>
    <t>TRX100900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</si>
  <si>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</si>
  <si>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</si>
  <si>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</si>
  <si>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</si>
  <si>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</si>
  <si>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</si>
  <si>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</si>
  <si>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</si>
  <si>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</si>
  <si>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</si>
  <si>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</si>
  <si>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</si>
  <si>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</si>
  <si>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</si>
  <si>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</si>
  <si>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</si>
  <si>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</si>
  <si>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</si>
  <si>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</si>
  <si>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</si>
  <si>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</si>
  <si>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</si>
  <si>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</si>
  <si>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</si>
  <si>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</si>
  <si>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</si>
  <si>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</si>
  <si>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</si>
  <si>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</si>
  <si>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</si>
  <si>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</si>
  <si>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</si>
  <si>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</si>
  <si>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</si>
  <si>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</si>
  <si>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</si>
  <si>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</si>
  <si>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</si>
  <si>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</si>
  <si>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</si>
  <si>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</si>
  <si>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</si>
  <si>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</si>
  <si>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</si>
  <si>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</si>
  <si>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</si>
  <si>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</si>
  <si>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</si>
  <si>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</si>
  <si>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</si>
  <si>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</si>
  <si>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</si>
  <si>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</si>
  <si>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</si>
  <si>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</si>
  <si>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</si>
  <si>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</si>
  <si>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</si>
  <si>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</si>
  <si>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</si>
  <si>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</si>
  <si>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</si>
  <si>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</si>
  <si>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</si>
  <si>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</si>
  <si>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</si>
  <si>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</si>
  <si>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</si>
  <si>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</si>
  <si>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</si>
  <si>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</si>
  <si>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</si>
  <si>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</si>
  <si>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</si>
  <si>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</si>
  <si>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</si>
  <si>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</si>
  <si>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</si>
  <si>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</si>
  <si>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</si>
  <si>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</si>
  <si>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</si>
  <si>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</si>
  <si>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</si>
  <si>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</si>
  <si>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</si>
  <si>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</si>
  <si>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</si>
  <si>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</si>
  <si>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</si>
  <si>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</si>
  <si>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</si>
  <si>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</si>
  <si>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</si>
  <si>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</si>
  <si>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</si>
  <si>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</si>
  <si>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</si>
  <si>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</si>
  <si>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</si>
  <si>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</si>
  <si>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Carry evidence live shake.</t>
  </si>
  <si>
    <t>TRX100951</t>
  </si>
  <si>
    <t>Step Congress turn suffer.</t>
  </si>
  <si>
    <t>TRX100952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</si>
  <si>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</si>
  <si>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</si>
  <si>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</si>
  <si>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</si>
  <si>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</si>
  <si>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</si>
  <si>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</si>
  <si>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</si>
  <si>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</si>
  <si>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</si>
  <si>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</si>
  <si>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</si>
  <si>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</si>
  <si>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</si>
  <si>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</si>
  <si>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</si>
  <si>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</si>
  <si>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</si>
  <si>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</si>
  <si>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</si>
  <si>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</si>
  <si>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</si>
  <si>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</si>
  <si>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</si>
  <si>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</si>
  <si>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</si>
  <si>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</si>
  <si>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</si>
  <si>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</si>
  <si>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</si>
  <si>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</si>
  <si>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</si>
  <si>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</si>
  <si>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</si>
  <si>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</si>
  <si>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</si>
  <si>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</si>
  <si>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</si>
  <si>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</si>
  <si>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</si>
  <si>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</si>
  <si>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</si>
  <si>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</si>
  <si>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</si>
  <si>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</si>
  <si>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</si>
  <si>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</si>
  <si>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</si>
  <si>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</si>
  <si>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</si>
  <si>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</si>
  <si>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</si>
  <si>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</si>
  <si>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</si>
  <si>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</si>
  <si>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</si>
  <si>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</si>
  <si>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</si>
  <si>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</si>
  <si>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</si>
  <si>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</si>
  <si>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</si>
  <si>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</si>
  <si>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</si>
  <si>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</si>
  <si>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</si>
  <si>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</si>
  <si>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</si>
  <si>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</si>
  <si>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</si>
  <si>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</si>
  <si>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</si>
  <si>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</si>
  <si>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</si>
  <si>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</si>
  <si>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</si>
  <si>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</si>
  <si>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</si>
  <si>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</si>
  <si>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</si>
  <si>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</si>
  <si>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</si>
  <si>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</si>
  <si>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</si>
  <si>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</si>
  <si>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</si>
  <si>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</si>
  <si>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</si>
  <si>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</si>
  <si>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</si>
  <si>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</si>
  <si>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</si>
  <si>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</si>
  <si>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</si>
  <si>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</si>
  <si>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</si>
  <si>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</si>
  <si>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</si>
  <si>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</si>
  <si>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</si>
  <si>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</si>
  <si>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</si>
  <si>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</si>
  <si>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</si>
  <si>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</si>
  <si>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</si>
  <si>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</si>
  <si>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</si>
  <si>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</si>
  <si>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</si>
  <si>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</si>
  <si>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</si>
  <si>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</si>
  <si>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</si>
  <si>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</si>
  <si>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</si>
  <si>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</si>
  <si>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</si>
  <si>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</si>
  <si>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</si>
  <si>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</si>
  <si>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</si>
  <si>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</si>
  <si>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</si>
  <si>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</si>
  <si>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</si>
  <si>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</si>
  <si>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</si>
  <si>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</si>
  <si>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</si>
  <si>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</si>
  <si>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</si>
  <si>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</si>
  <si>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</si>
  <si>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</si>
  <si>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</si>
  <si>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</si>
  <si>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</si>
  <si>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</si>
  <si>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</si>
  <si>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</si>
  <si>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</si>
  <si>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</si>
  <si>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</si>
  <si>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</si>
  <si>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</si>
  <si>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</si>
  <si>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</si>
  <si>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</si>
  <si>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</si>
  <si>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</si>
  <si>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</si>
  <si>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</si>
  <si>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</si>
  <si>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</si>
  <si>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</si>
  <si>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</si>
  <si>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</si>
  <si>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</si>
  <si>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</si>
  <si>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</si>
  <si>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</si>
  <si>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</si>
  <si>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</si>
  <si>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</si>
  <si>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</si>
  <si>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</si>
  <si>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</si>
  <si>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</si>
  <si>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</si>
  <si>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</si>
  <si>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</si>
  <si>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</si>
  <si>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</si>
  <si>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</si>
  <si>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</si>
  <si>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</si>
  <si>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</si>
  <si>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</si>
  <si>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</si>
  <si>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</si>
  <si>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</si>
  <si>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</si>
  <si>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</si>
  <si>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</si>
  <si>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</si>
  <si>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</si>
  <si>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</si>
  <si>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</si>
  <si>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</si>
  <si>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</si>
  <si>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</si>
  <si>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</si>
  <si>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</si>
  <si>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</si>
  <si>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</si>
  <si>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</si>
  <si>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</si>
  <si>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</si>
  <si>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</si>
  <si>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</si>
  <si>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</si>
  <si>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</si>
  <si>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</si>
  <si>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</si>
  <si>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</si>
  <si>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</si>
  <si>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</si>
  <si>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</si>
  <si>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</si>
  <si>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</si>
  <si>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</si>
  <si>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</si>
  <si>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</si>
  <si>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</si>
  <si>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</si>
  <si>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</si>
  <si>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</si>
  <si>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</si>
  <si>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</si>
  <si>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</si>
  <si>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</si>
  <si>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</si>
  <si>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</si>
  <si>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</si>
  <si>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</si>
  <si>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</si>
  <si>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</si>
  <si>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</si>
  <si>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</si>
  <si>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</si>
  <si>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</si>
  <si>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</si>
  <si>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</si>
  <si>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</si>
  <si>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</si>
  <si>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</si>
  <si>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</si>
  <si>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</si>
  <si>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</si>
  <si>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</si>
  <si>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</si>
  <si>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</si>
  <si>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It cell land.</t>
  </si>
  <si>
    <t>TRX101072</t>
  </si>
  <si>
    <t>Mission bag administration cultural gun wish.</t>
  </si>
  <si>
    <t>TRX101073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</si>
  <si>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</si>
  <si>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</si>
  <si>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</si>
  <si>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</si>
  <si>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</si>
  <si>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</si>
  <si>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</si>
  <si>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</si>
  <si>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</si>
  <si>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</si>
  <si>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</si>
  <si>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</si>
  <si>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</si>
  <si>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</si>
  <si>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</si>
  <si>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</si>
  <si>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</si>
  <si>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</si>
  <si>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</si>
  <si>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</si>
  <si>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</si>
  <si>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</si>
  <si>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</si>
  <si>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</si>
  <si>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</si>
  <si>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</si>
  <si>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</si>
  <si>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</si>
  <si>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</si>
  <si>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</si>
  <si>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</si>
  <si>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</si>
  <si>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</si>
  <si>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</si>
  <si>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</si>
  <si>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</si>
  <si>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</si>
  <si>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</si>
  <si>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</si>
  <si>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</si>
  <si>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</si>
  <si>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</si>
  <si>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</si>
  <si>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</si>
  <si>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</si>
  <si>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</si>
  <si>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</si>
  <si>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</si>
  <si>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</si>
  <si>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</si>
  <si>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</si>
  <si>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</si>
  <si>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</si>
  <si>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</si>
  <si>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</si>
  <si>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</si>
  <si>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</si>
  <si>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</si>
  <si>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</si>
  <si>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</si>
  <si>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</si>
  <si>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</si>
  <si>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</si>
  <si>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</si>
  <si>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</si>
  <si>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</si>
  <si>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</si>
  <si>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</si>
  <si>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</si>
  <si>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</si>
  <si>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</si>
  <si>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</si>
  <si>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</si>
  <si>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</si>
  <si>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</si>
  <si>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</si>
  <si>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</si>
  <si>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</si>
  <si>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</si>
  <si>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</si>
  <si>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</si>
  <si>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</si>
  <si>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</si>
  <si>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</si>
  <si>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Son kind drop see seven serve.</t>
  </si>
  <si>
    <t>TRX101116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</si>
  <si>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</si>
  <si>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</si>
  <si>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</si>
  <si>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</si>
  <si>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</si>
  <si>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</si>
  <si>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</si>
  <si>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</si>
  <si>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</si>
  <si>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</si>
  <si>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</si>
  <si>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</si>
  <si>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</si>
  <si>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</si>
  <si>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</si>
  <si>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</si>
  <si>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</si>
  <si>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</si>
  <si>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</si>
  <si>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</si>
  <si>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</si>
  <si>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</si>
  <si>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</si>
  <si>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</si>
  <si>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</si>
  <si>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</si>
  <si>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</si>
  <si>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</si>
  <si>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</si>
  <si>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</si>
  <si>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</si>
  <si>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</si>
  <si>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</si>
  <si>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</si>
  <si>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</si>
  <si>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</si>
  <si>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</si>
  <si>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</si>
  <si>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</si>
  <si>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</si>
  <si>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</si>
  <si>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</si>
  <si>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</si>
  <si>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</si>
  <si>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</si>
  <si>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</si>
  <si>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</si>
  <si>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</si>
  <si>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</si>
  <si>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</si>
  <si>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</si>
  <si>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</si>
  <si>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</si>
  <si>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</si>
  <si>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</si>
  <si>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</si>
  <si>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</si>
  <si>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</si>
  <si>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</si>
  <si>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</si>
  <si>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</si>
  <si>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</si>
  <si>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</si>
  <si>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</si>
  <si>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</si>
  <si>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</si>
  <si>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</si>
  <si>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</si>
  <si>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</si>
  <si>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</si>
  <si>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</si>
  <si>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</si>
  <si>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</si>
  <si>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</si>
  <si>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</si>
  <si>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</si>
  <si>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</si>
  <si>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</si>
  <si>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</si>
  <si>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</si>
  <si>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</si>
  <si>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</si>
  <si>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</si>
  <si>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</si>
  <si>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</si>
  <si>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</si>
  <si>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</si>
  <si>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</si>
  <si>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</si>
  <si>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</si>
  <si>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</si>
  <si>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</si>
  <si>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</si>
  <si>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</si>
  <si>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</si>
  <si>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</si>
  <si>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</si>
  <si>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</si>
  <si>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</si>
  <si>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</si>
  <si>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</si>
  <si>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</si>
  <si>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</si>
  <si>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</si>
  <si>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</si>
  <si>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</si>
  <si>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</si>
  <si>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</si>
  <si>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</si>
  <si>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</si>
  <si>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</si>
  <si>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</si>
  <si>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</si>
  <si>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</si>
  <si>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</si>
  <si>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</si>
  <si>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</si>
  <si>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</si>
  <si>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</si>
  <si>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</si>
  <si>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</si>
  <si>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</si>
  <si>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</si>
  <si>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</si>
  <si>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</si>
  <si>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</si>
  <si>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</si>
  <si>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</si>
  <si>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</si>
  <si>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</si>
  <si>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</si>
  <si>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</si>
  <si>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</si>
  <si>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</si>
  <si>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</si>
  <si>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</si>
  <si>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</si>
  <si>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</si>
  <si>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</si>
  <si>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</si>
  <si>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</si>
  <si>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</si>
  <si>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</si>
  <si>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</si>
  <si>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</si>
  <si>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</si>
  <si>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</si>
  <si>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</si>
  <si>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</si>
  <si>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</si>
  <si>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</si>
  <si>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</si>
  <si>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</si>
  <si>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</si>
  <si>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</si>
  <si>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</si>
  <si>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</si>
  <si>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</si>
  <si>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</si>
  <si>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</si>
  <si>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</si>
  <si>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</si>
  <si>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</si>
  <si>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</si>
  <si>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</si>
  <si>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</si>
  <si>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</si>
  <si>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</si>
  <si>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</si>
  <si>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</si>
  <si>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</si>
  <si>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</si>
  <si>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</si>
  <si>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</si>
  <si>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</si>
  <si>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</si>
  <si>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</si>
  <si>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</si>
  <si>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</si>
  <si>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</si>
  <si>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</si>
  <si>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</si>
  <si>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</si>
  <si>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</si>
  <si>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</si>
  <si>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Within clearly find.</t>
  </si>
  <si>
    <t>TRX101209</t>
  </si>
  <si>
    <t>Type blood result.</t>
  </si>
  <si>
    <t>TRX101210</t>
  </si>
  <si>
    <t>Environmental start test ability.</t>
  </si>
  <si>
    <t>TRX101211</t>
  </si>
  <si>
    <t>These including attack window cup.</t>
  </si>
  <si>
    <t>TRX101212</t>
  </si>
  <si>
    <t>Hair game other room.</t>
  </si>
  <si>
    <t>TRX101213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</si>
  <si>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</si>
  <si>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</si>
  <si>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</si>
  <si>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</si>
  <si>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</si>
  <si>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</si>
  <si>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</si>
  <si>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</si>
  <si>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</si>
  <si>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</si>
  <si>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</si>
  <si>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</si>
  <si>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</si>
  <si>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</si>
  <si>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</si>
  <si>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</si>
  <si>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</si>
  <si>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</si>
  <si>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</si>
  <si>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</si>
  <si>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</si>
  <si>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</si>
  <si>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</si>
  <si>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</si>
  <si>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</si>
  <si>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</si>
  <si>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</si>
  <si>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</si>
  <si>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</si>
  <si>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</si>
  <si>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</si>
  <si>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</si>
  <si>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</si>
  <si>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</si>
  <si>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</si>
  <si>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</si>
  <si>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</si>
  <si>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</si>
  <si>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</si>
  <si>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</si>
  <si>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</si>
  <si>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</si>
  <si>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</si>
  <si>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</si>
  <si>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</si>
  <si>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</si>
  <si>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</si>
  <si>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</si>
  <si>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</si>
  <si>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</si>
  <si>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</si>
  <si>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</si>
  <si>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</si>
  <si>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</si>
  <si>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</si>
  <si>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</si>
  <si>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</si>
  <si>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</si>
  <si>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</si>
  <si>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</si>
  <si>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</si>
  <si>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</si>
  <si>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</si>
  <si>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</si>
  <si>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</si>
  <si>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</si>
  <si>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</si>
  <si>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</si>
  <si>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</si>
  <si>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</si>
  <si>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</si>
  <si>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</si>
  <si>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</si>
  <si>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</si>
  <si>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</si>
  <si>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</si>
  <si>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</si>
  <si>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</si>
  <si>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</si>
  <si>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</si>
  <si>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</si>
  <si>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</si>
  <si>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</si>
  <si>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</si>
  <si>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</si>
  <si>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</si>
  <si>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</si>
  <si>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</si>
  <si>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</si>
  <si>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</si>
  <si>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</si>
  <si>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</si>
  <si>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</si>
  <si>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</si>
  <si>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</si>
  <si>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</si>
  <si>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</si>
  <si>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</si>
  <si>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</si>
  <si>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</si>
  <si>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</si>
  <si>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</si>
  <si>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</si>
  <si>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</si>
  <si>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</si>
  <si>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</si>
  <si>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</si>
  <si>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</si>
  <si>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</si>
  <si>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</si>
  <si>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</si>
  <si>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</si>
  <si>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</si>
  <si>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</si>
  <si>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</si>
  <si>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</si>
  <si>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</si>
  <si>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</si>
  <si>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</si>
  <si>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</si>
  <si>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</si>
  <si>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</si>
  <si>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</si>
  <si>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</si>
  <si>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</si>
  <si>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</si>
  <si>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</si>
  <si>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</si>
  <si>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</si>
  <si>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</si>
  <si>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</si>
  <si>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</si>
  <si>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</si>
  <si>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</si>
  <si>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</si>
  <si>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</si>
  <si>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</si>
  <si>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</si>
  <si>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</si>
  <si>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</si>
  <si>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</si>
  <si>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</si>
  <si>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</si>
  <si>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</si>
  <si>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</si>
  <si>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</si>
  <si>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</si>
  <si>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</si>
  <si>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</si>
  <si>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</si>
  <si>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</si>
  <si>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</si>
  <si>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</si>
  <si>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</si>
  <si>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</si>
  <si>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</si>
  <si>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</si>
  <si>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</si>
  <si>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</si>
  <si>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</si>
  <si>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</si>
  <si>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</si>
  <si>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</si>
  <si>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</si>
  <si>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</si>
  <si>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</si>
  <si>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</si>
  <si>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</si>
  <si>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</si>
  <si>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</si>
  <si>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</si>
  <si>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</si>
  <si>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</si>
  <si>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</si>
  <si>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</si>
  <si>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</si>
  <si>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</si>
  <si>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</si>
  <si>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</si>
  <si>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</si>
  <si>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</si>
  <si>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</si>
  <si>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</si>
  <si>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</si>
  <si>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</si>
  <si>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</si>
  <si>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</si>
  <si>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</si>
  <si>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</si>
  <si>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Where unit under as.</t>
  </si>
  <si>
    <t>TRX101308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</si>
  <si>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</si>
  <si>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</si>
  <si>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</si>
  <si>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</si>
  <si>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</si>
  <si>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</si>
  <si>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</si>
  <si>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</si>
  <si>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</si>
  <si>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</si>
  <si>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</si>
  <si>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</si>
  <si>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</si>
  <si>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</si>
  <si>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</si>
  <si>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</si>
  <si>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</si>
  <si>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</si>
  <si>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</si>
  <si>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</si>
  <si>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</si>
  <si>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</si>
  <si>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</si>
  <si>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</si>
  <si>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</si>
  <si>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</si>
  <si>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</si>
  <si>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</si>
  <si>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</si>
  <si>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</si>
  <si>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</si>
  <si>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</si>
  <si>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</si>
  <si>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</si>
  <si>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</si>
  <si>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</si>
  <si>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</si>
  <si>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</si>
  <si>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</si>
  <si>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</si>
  <si>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</si>
  <si>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</si>
  <si>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</si>
  <si>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</si>
  <si>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</si>
  <si>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</si>
  <si>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</si>
  <si>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</si>
  <si>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</si>
  <si>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</si>
  <si>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</si>
  <si>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</si>
  <si>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</si>
  <si>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</si>
  <si>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</si>
  <si>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</si>
  <si>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</si>
  <si>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</si>
  <si>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</si>
  <si>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</si>
  <si>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</si>
  <si>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</si>
  <si>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</si>
  <si>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</si>
  <si>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</si>
  <si>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</si>
  <si>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</si>
  <si>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</si>
  <si>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</si>
  <si>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</si>
  <si>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</si>
  <si>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</si>
  <si>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</si>
  <si>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</si>
  <si>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</si>
  <si>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</si>
  <si>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</si>
  <si>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</si>
  <si>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</si>
  <si>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</si>
  <si>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</si>
  <si>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</si>
  <si>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</si>
  <si>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</si>
  <si>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</si>
  <si>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</si>
  <si>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</si>
  <si>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</si>
  <si>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</si>
  <si>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</si>
  <si>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</si>
  <si>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</si>
  <si>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</si>
  <si>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</si>
  <si>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</si>
  <si>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</si>
  <si>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</si>
  <si>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</si>
  <si>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</si>
  <si>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</si>
  <si>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</si>
  <si>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</si>
  <si>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</si>
  <si>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</si>
  <si>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</si>
  <si>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</si>
  <si>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</si>
  <si>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</si>
  <si>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</si>
  <si>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</si>
  <si>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</si>
  <si>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</si>
  <si>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</si>
  <si>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</si>
  <si>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</si>
  <si>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</si>
  <si>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</si>
  <si>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</si>
  <si>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</si>
  <si>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</si>
  <si>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</si>
  <si>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</si>
  <si>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</si>
  <si>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</si>
  <si>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</si>
  <si>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</si>
  <si>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</si>
  <si>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</si>
  <si>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</si>
  <si>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</si>
  <si>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</si>
  <si>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</si>
  <si>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</si>
  <si>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</si>
  <si>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</si>
  <si>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</si>
  <si>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</si>
  <si>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</si>
  <si>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</si>
  <si>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</si>
  <si>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</si>
  <si>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</si>
  <si>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</si>
  <si>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</si>
  <si>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</si>
  <si>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</si>
  <si>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</si>
  <si>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</si>
  <si>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</si>
  <si>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</si>
  <si>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</si>
  <si>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</si>
  <si>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</si>
  <si>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</si>
  <si>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</si>
  <si>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</si>
  <si>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</si>
  <si>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</si>
  <si>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</si>
  <si>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</si>
  <si>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</si>
  <si>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</si>
  <si>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</si>
  <si>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</si>
  <si>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</si>
  <si>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</si>
  <si>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</si>
  <si>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</si>
  <si>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</si>
  <si>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</si>
  <si>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</si>
  <si>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</si>
  <si>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</si>
  <si>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</si>
  <si>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</si>
  <si>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</si>
  <si>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</si>
  <si>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</si>
  <si>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</si>
  <si>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</si>
  <si>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</si>
  <si>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</si>
  <si>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</si>
  <si>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</si>
  <si>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</si>
  <si>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</si>
  <si>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</si>
  <si>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</si>
  <si>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</si>
  <si>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</si>
  <si>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</si>
  <si>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</si>
  <si>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</si>
  <si>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</si>
  <si>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</si>
  <si>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</si>
  <si>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</si>
  <si>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</si>
  <si>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</si>
  <si>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</si>
  <si>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</si>
  <si>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</si>
  <si>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</si>
  <si>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</si>
  <si>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</si>
  <si>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</si>
  <si>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</si>
  <si>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</si>
  <si>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</si>
  <si>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</si>
  <si>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</si>
  <si>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</si>
  <si>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</si>
  <si>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</si>
  <si>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</si>
  <si>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</si>
  <si>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</si>
  <si>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</si>
  <si>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</si>
  <si>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</si>
  <si>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</si>
  <si>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</si>
  <si>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</si>
  <si>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</si>
  <si>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</si>
  <si>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</si>
  <si>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</si>
  <si>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</si>
  <si>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</si>
  <si>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</si>
  <si>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</si>
  <si>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</si>
  <si>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</si>
  <si>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</si>
  <si>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</si>
  <si>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</si>
  <si>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</si>
  <si>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</si>
  <si>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</si>
  <si>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</si>
  <si>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</si>
  <si>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</si>
  <si>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</si>
  <si>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</si>
  <si>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</si>
  <si>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</si>
  <si>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</si>
  <si>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</si>
  <si>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</si>
  <si>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</si>
  <si>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</si>
  <si>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</si>
  <si>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</si>
  <si>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</si>
  <si>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</si>
  <si>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</si>
  <si>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</si>
  <si>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</si>
  <si>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</si>
  <si>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</si>
  <si>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</si>
  <si>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</si>
  <si>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</si>
  <si>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</si>
  <si>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</si>
  <si>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</si>
  <si>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</si>
  <si>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</si>
  <si>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</si>
  <si>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</si>
  <si>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</si>
  <si>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</si>
  <si>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</si>
  <si>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</si>
  <si>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</si>
  <si>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</si>
  <si>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</si>
  <si>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</si>
  <si>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</si>
  <si>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</si>
  <si>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</si>
  <si>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</si>
  <si>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</si>
  <si>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</si>
  <si>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</si>
  <si>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</si>
  <si>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</si>
  <si>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</si>
  <si>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</si>
  <si>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</si>
  <si>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</si>
  <si>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</si>
  <si>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</si>
  <si>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</si>
  <si>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</si>
  <si>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</si>
  <si>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Beyond method nation TV Congress author maintain.</t>
  </si>
  <si>
    <t>TRX101457</t>
  </si>
  <si>
    <t>Tree inside rule brother down two beat.</t>
  </si>
  <si>
    <t>TRX101458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</si>
  <si>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</si>
  <si>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</si>
  <si>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</si>
  <si>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</si>
  <si>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</si>
  <si>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</si>
  <si>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</si>
  <si>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</si>
  <si>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</si>
  <si>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</si>
  <si>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</si>
  <si>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</si>
  <si>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</si>
  <si>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</si>
  <si>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</si>
  <si>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</si>
  <si>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</si>
  <si>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</si>
  <si>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</si>
  <si>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</si>
  <si>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</si>
  <si>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</si>
  <si>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</si>
  <si>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</si>
  <si>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</si>
  <si>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</si>
  <si>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</si>
  <si>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</si>
  <si>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</si>
  <si>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</si>
  <si>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</si>
  <si>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</si>
  <si>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</si>
  <si>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</si>
  <si>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</si>
  <si>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</si>
  <si>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</si>
  <si>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</si>
  <si>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</si>
  <si>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</si>
  <si>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</si>
  <si>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</si>
  <si>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</si>
  <si>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</si>
  <si>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</si>
  <si>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</si>
  <si>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</si>
  <si>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</si>
  <si>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</si>
  <si>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</si>
  <si>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</si>
  <si>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</si>
  <si>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</si>
  <si>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</si>
  <si>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</si>
  <si>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</si>
  <si>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</si>
  <si>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</si>
  <si>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</si>
  <si>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</si>
  <si>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</si>
  <si>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</si>
  <si>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</si>
  <si>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</si>
  <si>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</si>
  <si>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</si>
  <si>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</si>
  <si>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</si>
  <si>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</si>
  <si>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</si>
  <si>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</si>
  <si>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</si>
  <si>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</si>
  <si>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</si>
  <si>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</si>
  <si>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</si>
  <si>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</si>
  <si>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</si>
  <si>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</si>
  <si>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</si>
  <si>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</si>
  <si>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</si>
  <si>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</si>
  <si>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</si>
  <si>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</si>
  <si>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</si>
  <si>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</si>
  <si>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</si>
  <si>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</si>
  <si>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</si>
  <si>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</si>
  <si>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</si>
  <si>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</si>
  <si>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</si>
  <si>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</si>
  <si>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</si>
  <si>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</si>
  <si>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</si>
  <si>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</si>
  <si>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</si>
  <si>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</si>
  <si>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</si>
  <si>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</si>
  <si>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</si>
  <si>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</si>
  <si>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</si>
  <si>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</si>
  <si>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</si>
  <si>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</si>
  <si>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</si>
  <si>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</si>
  <si>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</si>
  <si>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</si>
  <si>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</si>
  <si>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</si>
  <si>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</si>
  <si>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</si>
  <si>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</si>
  <si>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</si>
  <si>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</si>
  <si>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</si>
  <si>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</si>
  <si>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</si>
  <si>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</si>
  <si>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</si>
  <si>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</si>
  <si>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</si>
  <si>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</si>
  <si>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</si>
  <si>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</si>
  <si>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</si>
  <si>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</si>
  <si>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</si>
  <si>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</si>
  <si>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</si>
  <si>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</si>
  <si>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</si>
  <si>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</si>
  <si>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</si>
  <si>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</si>
  <si>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</si>
  <si>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</si>
  <si>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</si>
  <si>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</si>
  <si>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</si>
  <si>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</si>
  <si>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</si>
  <si>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</si>
  <si>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</si>
  <si>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</si>
  <si>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</si>
  <si>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</si>
  <si>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</si>
  <si>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</si>
  <si>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</si>
  <si>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</si>
  <si>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</si>
  <si>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</si>
  <si>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</si>
  <si>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</si>
  <si>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</si>
  <si>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</si>
  <si>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</si>
  <si>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</si>
  <si>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</si>
  <si>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</si>
  <si>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</si>
  <si>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</si>
  <si>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</si>
  <si>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</si>
  <si>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</si>
  <si>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</si>
  <si>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</si>
  <si>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</si>
  <si>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</si>
  <si>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</si>
  <si>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</si>
  <si>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</si>
  <si>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</si>
  <si>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</si>
  <si>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</si>
  <si>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</si>
  <si>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</si>
  <si>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</si>
  <si>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</si>
  <si>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</si>
  <si>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</si>
  <si>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</si>
  <si>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</si>
  <si>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</si>
  <si>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</si>
  <si>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</si>
  <si>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</si>
  <si>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</si>
  <si>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</si>
  <si>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</si>
  <si>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</si>
  <si>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</si>
  <si>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</si>
  <si>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</si>
  <si>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</si>
  <si>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</si>
  <si>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</si>
  <si>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</si>
  <si>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</si>
  <si>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</si>
  <si>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</si>
  <si>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</si>
  <si>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</si>
  <si>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</si>
  <si>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</si>
  <si>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</si>
  <si>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</si>
  <si>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</si>
  <si>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</si>
  <si>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</si>
  <si>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</si>
  <si>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</si>
  <si>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</si>
  <si>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</si>
  <si>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</si>
  <si>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</si>
  <si>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</si>
  <si>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</si>
  <si>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</si>
  <si>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</si>
  <si>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</si>
  <si>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</si>
  <si>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</si>
  <si>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</si>
  <si>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</si>
  <si>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</si>
  <si>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</si>
  <si>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</si>
  <si>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</si>
  <si>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</si>
  <si>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</si>
  <si>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</si>
  <si>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</si>
  <si>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</si>
  <si>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</si>
  <si>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</si>
  <si>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</si>
  <si>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</si>
  <si>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</si>
  <si>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</si>
  <si>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</si>
  <si>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</si>
  <si>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</si>
  <si>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</si>
  <si>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</si>
  <si>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</si>
  <si>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</si>
  <si>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</si>
  <si>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</si>
  <si>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</si>
  <si>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</si>
  <si>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</si>
  <si>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</si>
  <si>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</si>
  <si>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</si>
  <si>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</si>
  <si>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</si>
  <si>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</si>
  <si>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</si>
  <si>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</si>
  <si>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</si>
  <si>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</si>
  <si>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</si>
  <si>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</si>
  <si>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</si>
  <si>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</si>
  <si>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</si>
  <si>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</si>
  <si>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</si>
  <si>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</si>
  <si>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</si>
  <si>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</si>
  <si>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</si>
  <si>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</si>
  <si>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</si>
  <si>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</si>
  <si>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</si>
  <si>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</si>
  <si>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</si>
  <si>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</si>
  <si>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</si>
  <si>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</si>
  <si>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</si>
  <si>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</si>
  <si>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</si>
  <si>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</si>
  <si>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</si>
  <si>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</si>
  <si>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</si>
  <si>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</si>
  <si>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</si>
  <si>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</si>
  <si>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</si>
  <si>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</si>
  <si>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</si>
  <si>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</si>
  <si>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</si>
  <si>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</si>
  <si>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</si>
  <si>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</si>
  <si>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</si>
  <si>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</si>
  <si>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</si>
  <si>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</si>
  <si>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</si>
  <si>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</si>
  <si>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</si>
  <si>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</si>
  <si>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</si>
  <si>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</si>
  <si>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Establish task whom control important author international discover.</t>
  </si>
  <si>
    <t>TRX101617</t>
  </si>
  <si>
    <t>Close visit front effort ago family artist.</t>
  </si>
  <si>
    <t>TRX101618</t>
  </si>
  <si>
    <t>Care coach thousand science number never now.</t>
  </si>
  <si>
    <t>TRX101619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</si>
  <si>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</si>
  <si>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</si>
  <si>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</si>
  <si>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</si>
  <si>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</si>
  <si>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</si>
  <si>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</si>
  <si>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</si>
  <si>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</si>
  <si>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</si>
  <si>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</si>
  <si>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</si>
  <si>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</si>
  <si>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</si>
  <si>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</si>
  <si>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</si>
  <si>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</si>
  <si>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</si>
  <si>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</si>
  <si>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</si>
  <si>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</si>
  <si>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</si>
  <si>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</si>
  <si>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</si>
  <si>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</si>
  <si>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</si>
  <si>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</si>
  <si>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</si>
  <si>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</si>
  <si>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</si>
  <si>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</si>
  <si>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</si>
  <si>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</si>
  <si>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</si>
  <si>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</si>
  <si>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</si>
  <si>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</si>
  <si>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</si>
  <si>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</si>
  <si>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</si>
  <si>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</si>
  <si>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</si>
  <si>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</si>
  <si>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</si>
  <si>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</si>
  <si>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</si>
  <si>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</si>
  <si>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</si>
  <si>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</si>
  <si>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</si>
  <si>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</si>
  <si>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</si>
  <si>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</si>
  <si>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</si>
  <si>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</si>
  <si>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</si>
  <si>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</si>
  <si>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</si>
  <si>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</si>
  <si>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</si>
  <si>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</si>
  <si>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</si>
  <si>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</si>
  <si>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</si>
  <si>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</si>
  <si>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</si>
  <si>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</si>
  <si>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</si>
  <si>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</si>
  <si>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</si>
  <si>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</si>
  <si>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</si>
  <si>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</si>
  <si>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</si>
  <si>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</si>
  <si>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</si>
  <si>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</si>
  <si>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</si>
  <si>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</si>
  <si>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</si>
  <si>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</si>
  <si>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</si>
  <si>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</si>
  <si>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</si>
  <si>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</si>
  <si>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</si>
  <si>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</si>
  <si>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</si>
  <si>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</si>
  <si>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</si>
  <si>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</si>
  <si>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</si>
  <si>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</si>
  <si>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</si>
  <si>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</si>
  <si>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</si>
  <si>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</si>
  <si>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</si>
  <si>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</si>
  <si>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</si>
  <si>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</si>
  <si>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</si>
  <si>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</si>
  <si>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</si>
  <si>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</si>
  <si>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</si>
  <si>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</si>
  <si>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</si>
  <si>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</si>
  <si>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</si>
  <si>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</si>
  <si>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</si>
  <si>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</si>
  <si>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</si>
  <si>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</si>
  <si>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</si>
  <si>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</si>
  <si>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</si>
  <si>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</si>
  <si>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</si>
  <si>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</si>
  <si>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</si>
  <si>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</si>
  <si>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</si>
  <si>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</si>
  <si>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</si>
  <si>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</si>
  <si>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</si>
  <si>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</si>
  <si>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</si>
  <si>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</si>
  <si>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</si>
  <si>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</si>
  <si>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</si>
  <si>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</si>
  <si>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</si>
  <si>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</si>
  <si>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</si>
  <si>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</si>
  <si>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</si>
  <si>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</si>
  <si>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</si>
  <si>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</si>
  <si>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</si>
  <si>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</si>
  <si>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</si>
  <si>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</si>
  <si>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</si>
  <si>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</si>
  <si>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</si>
  <si>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</si>
  <si>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</si>
  <si>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</si>
  <si>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</si>
  <si>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</si>
  <si>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</si>
  <si>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</si>
  <si>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</si>
  <si>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</si>
  <si>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</si>
  <si>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</si>
  <si>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</si>
  <si>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</si>
  <si>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</si>
  <si>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</si>
  <si>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</si>
  <si>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</si>
  <si>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</si>
  <si>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</si>
  <si>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</si>
  <si>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</si>
  <si>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</si>
  <si>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</si>
  <si>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</si>
  <si>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</si>
  <si>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</si>
  <si>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</si>
  <si>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</si>
  <si>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</si>
  <si>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</si>
  <si>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</si>
  <si>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</si>
  <si>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</si>
  <si>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</si>
  <si>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</si>
  <si>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</si>
  <si>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</si>
  <si>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</si>
  <si>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</si>
  <si>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</si>
  <si>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</si>
  <si>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</si>
  <si>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</si>
  <si>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</si>
  <si>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</si>
  <si>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</si>
  <si>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</si>
  <si>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</si>
  <si>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</si>
  <si>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</si>
  <si>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</si>
  <si>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</si>
  <si>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</si>
  <si>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</si>
  <si>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</si>
  <si>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</si>
  <si>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</si>
  <si>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</si>
  <si>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</si>
  <si>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</si>
  <si>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</si>
  <si>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</si>
  <si>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</si>
  <si>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</si>
  <si>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</si>
  <si>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</si>
  <si>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</si>
  <si>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</si>
  <si>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</si>
  <si>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</si>
  <si>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</si>
  <si>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</si>
  <si>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</si>
  <si>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</si>
  <si>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</si>
  <si>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</si>
  <si>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</si>
  <si>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</si>
  <si>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</si>
  <si>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</si>
  <si>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</si>
  <si>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</si>
  <si>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</si>
  <si>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</si>
  <si>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</si>
  <si>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</si>
  <si>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</si>
  <si>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</si>
  <si>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</si>
  <si>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</si>
  <si>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</si>
  <si>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</si>
  <si>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</si>
  <si>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</si>
  <si>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</si>
  <si>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</si>
  <si>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</si>
  <si>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</si>
  <si>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</si>
  <si>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</si>
  <si>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</si>
  <si>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</si>
  <si>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</si>
  <si>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</si>
  <si>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</si>
  <si>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</si>
  <si>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</si>
  <si>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</si>
  <si>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</si>
  <si>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</si>
  <si>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</si>
  <si>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</si>
  <si>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</si>
  <si>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</si>
  <si>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</si>
  <si>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</si>
  <si>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</si>
  <si>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</si>
  <si>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</si>
  <si>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</si>
  <si>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</si>
  <si>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</si>
  <si>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</si>
  <si>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</si>
  <si>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</si>
  <si>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</si>
  <si>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</si>
  <si>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</si>
  <si>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</si>
  <si>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</si>
  <si>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</si>
  <si>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</si>
  <si>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</si>
  <si>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</si>
  <si>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</si>
  <si>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</si>
  <si>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</si>
  <si>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</si>
  <si>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</si>
  <si>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</si>
  <si>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</si>
  <si>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</si>
  <si>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</si>
  <si>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</si>
  <si>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</si>
  <si>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</si>
  <si>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</si>
  <si>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</si>
  <si>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</si>
  <si>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</si>
  <si>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</si>
  <si>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</si>
  <si>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</si>
  <si>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</si>
  <si>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</si>
  <si>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</si>
  <si>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</si>
  <si>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</si>
  <si>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</si>
  <si>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</si>
  <si>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</si>
  <si>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</si>
  <si>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</si>
  <si>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</si>
  <si>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</si>
  <si>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</si>
  <si>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</si>
  <si>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</si>
  <si>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</si>
  <si>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</si>
  <si>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</si>
  <si>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</si>
  <si>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</si>
  <si>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</si>
  <si>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</si>
  <si>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</si>
  <si>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</si>
  <si>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</si>
  <si>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</si>
  <si>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</si>
  <si>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</si>
  <si>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</si>
  <si>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</si>
  <si>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</si>
  <si>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</si>
  <si>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</si>
  <si>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</si>
  <si>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</si>
  <si>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</si>
  <si>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</si>
  <si>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</si>
  <si>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</si>
  <si>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</si>
  <si>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</si>
  <si>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</si>
  <si>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</si>
  <si>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</si>
  <si>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</si>
  <si>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</si>
  <si>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</si>
  <si>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</si>
  <si>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</si>
  <si>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</si>
  <si>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</si>
  <si>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</si>
  <si>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</si>
  <si>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</si>
  <si>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</si>
  <si>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</si>
  <si>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Attention significant memory us.</t>
  </si>
  <si>
    <t>TRX101798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</si>
  <si>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</si>
  <si>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</si>
  <si>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</si>
  <si>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</si>
  <si>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</si>
  <si>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</si>
  <si>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</si>
  <si>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</si>
  <si>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</si>
  <si>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</si>
  <si>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</si>
  <si>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</si>
  <si>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</si>
  <si>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</si>
  <si>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</si>
  <si>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</si>
  <si>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</si>
  <si>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</si>
  <si>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</si>
  <si>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</si>
  <si>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</si>
  <si>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</si>
  <si>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</si>
  <si>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</si>
  <si>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</si>
  <si>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</si>
  <si>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</si>
  <si>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</si>
  <si>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</si>
  <si>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</si>
  <si>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</si>
  <si>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</si>
  <si>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</si>
  <si>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</si>
  <si>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</si>
  <si>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</si>
  <si>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</si>
  <si>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</si>
  <si>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</si>
  <si>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</si>
  <si>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</si>
  <si>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</si>
  <si>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</si>
  <si>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</si>
  <si>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</si>
  <si>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</si>
  <si>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</si>
  <si>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</si>
  <si>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</si>
  <si>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</si>
  <si>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</si>
  <si>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</si>
  <si>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</si>
  <si>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</si>
  <si>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</si>
  <si>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</si>
  <si>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</si>
  <si>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</si>
  <si>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</si>
  <si>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</si>
  <si>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</si>
  <si>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</si>
  <si>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</si>
  <si>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</si>
  <si>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</si>
  <si>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</si>
  <si>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</si>
  <si>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</si>
  <si>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</si>
  <si>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</si>
  <si>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</si>
  <si>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</si>
  <si>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</si>
  <si>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</si>
  <si>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Respond approach generation talk book beat.</t>
  </si>
  <si>
    <t>TRX101836</t>
  </si>
  <si>
    <t>Pass social painting.</t>
  </si>
  <si>
    <t>TRX101837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</si>
  <si>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</si>
  <si>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</si>
  <si>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</si>
  <si>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</si>
  <si>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</si>
  <si>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</si>
  <si>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</si>
  <si>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</si>
  <si>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</si>
  <si>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</si>
  <si>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</si>
  <si>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</si>
  <si>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</si>
  <si>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</si>
  <si>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</si>
  <si>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</si>
  <si>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</si>
  <si>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</si>
  <si>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</si>
  <si>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</si>
  <si>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</si>
  <si>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</si>
  <si>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</si>
  <si>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</si>
  <si>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</si>
  <si>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</si>
  <si>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</si>
  <si>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</si>
  <si>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</si>
  <si>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</si>
  <si>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</si>
  <si>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</si>
  <si>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</si>
  <si>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</si>
  <si>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</si>
  <si>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</si>
  <si>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</si>
  <si>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</si>
  <si>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</si>
  <si>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</si>
  <si>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</si>
  <si>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</si>
  <si>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</si>
  <si>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</si>
  <si>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</si>
  <si>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</si>
  <si>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</si>
  <si>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</si>
  <si>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</si>
  <si>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</si>
  <si>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</si>
  <si>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</si>
  <si>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</si>
  <si>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</si>
  <si>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</si>
  <si>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</si>
  <si>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</si>
  <si>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</si>
  <si>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</si>
  <si>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</si>
  <si>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</si>
  <si>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</si>
  <si>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</si>
  <si>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</si>
  <si>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</si>
  <si>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</si>
  <si>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</si>
  <si>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</si>
  <si>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</si>
  <si>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</si>
  <si>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</si>
  <si>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</si>
  <si>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</si>
  <si>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</si>
  <si>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</si>
  <si>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</si>
  <si>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</si>
  <si>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</si>
  <si>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</si>
  <si>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</si>
  <si>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</si>
  <si>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</si>
  <si>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</si>
  <si>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</si>
  <si>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</si>
  <si>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</si>
  <si>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</si>
  <si>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</si>
  <si>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</si>
  <si>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</si>
  <si>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</si>
  <si>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</si>
  <si>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</si>
  <si>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</si>
  <si>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</si>
  <si>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</si>
  <si>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</si>
  <si>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</si>
  <si>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</si>
  <si>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</si>
  <si>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</si>
  <si>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</si>
  <si>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</si>
  <si>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</si>
  <si>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</si>
  <si>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</si>
  <si>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</si>
  <si>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</si>
  <si>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</si>
  <si>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</si>
  <si>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</si>
  <si>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</si>
  <si>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</si>
  <si>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</si>
  <si>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</si>
  <si>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</si>
  <si>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</si>
  <si>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</si>
  <si>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</si>
  <si>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</si>
  <si>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</si>
  <si>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</si>
  <si>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</si>
  <si>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</si>
  <si>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</si>
  <si>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</si>
  <si>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</si>
  <si>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</si>
  <si>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</si>
  <si>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</si>
  <si>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</si>
  <si>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</si>
  <si>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</si>
  <si>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</si>
  <si>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</si>
  <si>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</si>
  <si>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</si>
  <si>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</si>
  <si>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</si>
  <si>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</si>
  <si>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</si>
  <si>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</si>
  <si>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</si>
  <si>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</si>
  <si>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</si>
  <si>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</si>
  <si>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</si>
  <si>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</si>
  <si>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</si>
  <si>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</si>
  <si>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</si>
  <si>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</si>
  <si>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</si>
  <si>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</si>
  <si>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</si>
  <si>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</si>
  <si>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</si>
  <si>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</si>
  <si>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</si>
  <si>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</si>
  <si>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</si>
  <si>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</si>
  <si>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</si>
  <si>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</si>
  <si>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</si>
  <si>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</si>
  <si>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</si>
  <si>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</si>
  <si>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</si>
  <si>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</si>
  <si>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</si>
  <si>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</si>
  <si>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</si>
  <si>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</si>
  <si>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</si>
  <si>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</si>
  <si>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</si>
  <si>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</si>
  <si>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</si>
  <si>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</si>
  <si>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</si>
  <si>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</si>
  <si>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</si>
  <si>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</si>
  <si>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</si>
  <si>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</si>
  <si>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</si>
  <si>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</si>
  <si>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</si>
  <si>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</si>
  <si>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</si>
  <si>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</si>
  <si>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</si>
  <si>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</si>
  <si>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</si>
  <si>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</si>
  <si>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</si>
  <si>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</si>
  <si>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</si>
  <si>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</si>
  <si>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</si>
  <si>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</si>
  <si>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</si>
  <si>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</si>
  <si>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</si>
  <si>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</si>
  <si>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</si>
  <si>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</si>
  <si>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</si>
  <si>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</si>
  <si>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</si>
  <si>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</si>
  <si>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</si>
  <si>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</si>
  <si>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</si>
  <si>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</si>
  <si>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</si>
  <si>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</si>
  <si>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</si>
  <si>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</si>
  <si>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</si>
  <si>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</si>
  <si>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</si>
  <si>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</si>
  <si>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</si>
  <si>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</si>
  <si>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</si>
  <si>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</si>
  <si>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</si>
  <si>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</si>
  <si>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</si>
  <si>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</si>
  <si>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</si>
  <si>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</si>
  <si>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</si>
  <si>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</si>
  <si>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</si>
  <si>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</si>
  <si>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</si>
  <si>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</si>
  <si>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</si>
  <si>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</si>
  <si>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</si>
  <si>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</si>
  <si>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</si>
  <si>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</si>
  <si>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</si>
  <si>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</si>
  <si>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</si>
  <si>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</si>
  <si>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</si>
  <si>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</si>
  <si>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</si>
  <si>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</si>
  <si>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</si>
  <si>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</si>
  <si>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</si>
  <si>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</si>
  <si>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</si>
  <si>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</si>
  <si>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</si>
  <si>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</si>
  <si>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</si>
  <si>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</si>
  <si>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</si>
  <si>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</si>
  <si>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</si>
  <si>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</si>
  <si>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</si>
  <si>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</si>
  <si>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</si>
  <si>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</si>
  <si>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</si>
  <si>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</si>
  <si>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</si>
  <si>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</si>
  <si>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</si>
  <si>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</si>
  <si>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</si>
  <si>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</si>
  <si>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</si>
  <si>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</si>
  <si>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</si>
  <si>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</si>
  <si>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</si>
  <si>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</si>
  <si>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</si>
  <si>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</si>
  <si>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</si>
  <si>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</si>
  <si>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</si>
  <si>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</si>
  <si>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</si>
  <si>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</si>
  <si>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</si>
  <si>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</si>
  <si>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</si>
  <si>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</si>
  <si>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</si>
  <si>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</si>
  <si>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</si>
  <si>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</si>
  <si>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</si>
  <si>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</si>
  <si>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</si>
  <si>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</si>
  <si>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</si>
  <si>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</si>
  <si>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</si>
  <si>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</si>
  <si>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</si>
  <si>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</si>
  <si>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</si>
  <si>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</si>
  <si>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</si>
  <si>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</si>
  <si>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</si>
  <si>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</si>
  <si>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</si>
  <si>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</si>
  <si>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</si>
  <si>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</si>
  <si>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</si>
  <si>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</si>
  <si>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</si>
  <si>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</si>
  <si>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</si>
  <si>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</si>
  <si>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</si>
  <si>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</si>
  <si>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</si>
  <si>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</si>
  <si>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</si>
  <si>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</si>
  <si>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</si>
  <si>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</si>
  <si>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</si>
  <si>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</si>
  <si>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</si>
  <si>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</si>
  <si>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</si>
  <si>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</si>
  <si>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</si>
  <si>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</si>
  <si>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</si>
  <si>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</si>
  <si>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</si>
  <si>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</si>
  <si>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</si>
  <si>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</si>
  <si>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</si>
  <si>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</si>
  <si>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</si>
  <si>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</si>
  <si>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</si>
  <si>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</si>
  <si>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</si>
  <si>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</si>
  <si>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</si>
  <si>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</si>
  <si>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</si>
  <si>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</si>
  <si>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</si>
  <si>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</si>
  <si>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</si>
  <si>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</si>
  <si>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</si>
  <si>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</si>
  <si>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</si>
  <si>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</si>
  <si>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</si>
  <si>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</si>
  <si>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</si>
  <si>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</si>
  <si>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</si>
  <si>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</si>
  <si>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</si>
  <si>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</si>
  <si>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</si>
  <si>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</si>
  <si>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</si>
  <si>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</si>
  <si>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</si>
  <si>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</si>
  <si>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</si>
  <si>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</si>
  <si>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</si>
  <si>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</si>
  <si>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</si>
  <si>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</si>
  <si>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</si>
  <si>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</si>
  <si>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</si>
  <si>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</si>
  <si>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</si>
  <si>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</si>
  <si>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</si>
  <si>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</si>
  <si>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</si>
  <si>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</si>
  <si>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</si>
  <si>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</si>
  <si>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</si>
  <si>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</si>
  <si>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</si>
  <si>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</si>
  <si>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</si>
  <si>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</si>
  <si>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</si>
  <si>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</si>
  <si>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</si>
  <si>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</si>
  <si>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</si>
  <si>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</si>
  <si>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</si>
  <si>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</si>
  <si>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</si>
  <si>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</si>
  <si>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</si>
  <si>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</si>
  <si>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</si>
  <si>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</si>
  <si>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</si>
  <si>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</si>
  <si>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</si>
  <si>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</si>
  <si>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</si>
  <si>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</si>
  <si>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</si>
  <si>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</si>
  <si>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</si>
  <si>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</si>
  <si>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</si>
  <si>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</si>
  <si>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</si>
  <si>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</si>
  <si>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</si>
  <si>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</si>
  <si>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</si>
  <si>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</si>
  <si>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</si>
  <si>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</si>
  <si>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</si>
  <si>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</si>
  <si>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</si>
  <si>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</si>
  <si>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</si>
  <si>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</si>
  <si>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</si>
  <si>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</si>
  <si>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</si>
  <si>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</si>
  <si>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</si>
  <si>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</si>
  <si>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</si>
  <si>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</si>
  <si>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</si>
  <si>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</si>
  <si>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</si>
  <si>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</si>
  <si>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</si>
  <si>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</si>
  <si>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</si>
  <si>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</si>
  <si>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</si>
  <si>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</si>
  <si>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</si>
  <si>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</si>
  <si>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</si>
  <si>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</si>
  <si>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</si>
  <si>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</si>
  <si>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</si>
  <si>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</si>
  <si>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</si>
  <si>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</si>
  <si>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</si>
  <si>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</si>
  <si>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</si>
  <si>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</si>
  <si>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</si>
  <si>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</si>
  <si>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</si>
  <si>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</si>
  <si>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</si>
  <si>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</si>
  <si>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</si>
  <si>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</si>
  <si>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</si>
  <si>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</si>
  <si>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</si>
  <si>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</si>
  <si>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</si>
  <si>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</si>
  <si>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</si>
  <si>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</si>
  <si>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</si>
  <si>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</si>
  <si>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</si>
  <si>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</si>
  <si>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</si>
  <si>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</si>
  <si>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</si>
  <si>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</si>
  <si>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</si>
  <si>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</si>
  <si>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</si>
  <si>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</si>
  <si>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</si>
  <si>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</si>
  <si>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</si>
  <si>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</si>
  <si>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</si>
  <si>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</si>
  <si>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</si>
  <si>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</si>
  <si>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</si>
  <si>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</si>
  <si>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</si>
  <si>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</si>
  <si>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</si>
  <si>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</si>
  <si>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</si>
  <si>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</si>
  <si>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</si>
  <si>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</si>
  <si>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</si>
  <si>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</si>
  <si>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</si>
  <si>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</si>
  <si>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</si>
  <si>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</si>
  <si>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</si>
  <si>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</si>
  <si>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</si>
  <si>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</si>
  <si>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</si>
  <si>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</si>
  <si>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</si>
  <si>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</si>
  <si>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</si>
  <si>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</si>
  <si>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</si>
  <si>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</si>
  <si>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</si>
  <si>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</si>
  <si>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</si>
  <si>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</si>
  <si>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</si>
  <si>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</si>
  <si>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</si>
  <si>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</si>
  <si>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</si>
  <si>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</si>
  <si>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</si>
  <si>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</si>
  <si>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</si>
  <si>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</si>
  <si>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</si>
  <si>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</si>
  <si>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</si>
  <si>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</si>
  <si>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</si>
  <si>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</si>
  <si>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</si>
  <si>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</si>
  <si>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</si>
  <si>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</si>
  <si>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</si>
  <si>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</si>
  <si>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</si>
  <si>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</si>
  <si>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</si>
  <si>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</si>
  <si>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</si>
  <si>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</si>
  <si>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</si>
  <si>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</si>
  <si>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</si>
  <si>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</si>
  <si>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</si>
  <si>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</si>
  <si>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</si>
  <si>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</si>
  <si>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</si>
  <si>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</si>
  <si>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</si>
  <si>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</si>
  <si>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</si>
  <si>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</si>
  <si>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</si>
  <si>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</si>
  <si>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</si>
  <si>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</si>
  <si>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</si>
  <si>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</si>
  <si>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</si>
  <si>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</si>
  <si>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</si>
  <si>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</si>
  <si>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</si>
  <si>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</si>
  <si>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</si>
  <si>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</si>
  <si>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</si>
  <si>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</si>
  <si>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</si>
  <si>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</si>
  <si>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</si>
  <si>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</si>
  <si>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</si>
  <si>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</si>
  <si>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</si>
  <si>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</si>
  <si>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</si>
  <si>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</si>
  <si>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</si>
  <si>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</si>
  <si>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</si>
  <si>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</si>
  <si>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</si>
  <si>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</si>
  <si>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</si>
  <si>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</si>
  <si>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</si>
  <si>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</si>
  <si>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</si>
  <si>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</si>
  <si>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</si>
  <si>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</si>
  <si>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</si>
  <si>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</si>
  <si>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</si>
  <si>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</si>
  <si>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</si>
  <si>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</si>
  <si>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</si>
  <si>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</si>
  <si>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</si>
  <si>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</si>
  <si>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</si>
  <si>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</si>
  <si>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</si>
  <si>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</si>
  <si>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</si>
  <si>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</si>
  <si>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</si>
  <si>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</si>
  <si>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</si>
  <si>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</si>
  <si>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</si>
  <si>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</si>
  <si>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</si>
  <si>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</si>
  <si>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</si>
  <si>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</si>
  <si>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</si>
  <si>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</si>
  <si>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</si>
  <si>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</si>
  <si>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</si>
  <si>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</si>
  <si>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</si>
  <si>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</si>
  <si>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</si>
  <si>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</si>
  <si>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</si>
  <si>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</si>
  <si>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</si>
  <si>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</si>
  <si>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</si>
  <si>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</si>
  <si>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</si>
  <si>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</si>
  <si>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</si>
  <si>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</si>
  <si>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</si>
  <si>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</si>
  <si>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</si>
  <si>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</si>
  <si>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</si>
  <si>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</si>
  <si>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</si>
  <si>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</si>
  <si>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</si>
  <si>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</si>
  <si>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</si>
  <si>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</si>
  <si>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</si>
  <si>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</si>
  <si>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</si>
  <si>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</si>
  <si>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</si>
  <si>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</si>
  <si>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</si>
  <si>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</si>
  <si>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</si>
  <si>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</si>
  <si>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</si>
  <si>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</si>
  <si>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</si>
  <si>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</si>
  <si>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</si>
  <si>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</si>
  <si>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</si>
  <si>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</si>
  <si>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</si>
  <si>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</si>
  <si>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</si>
  <si>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</si>
  <si>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</si>
  <si>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</si>
  <si>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</si>
  <si>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</si>
  <si>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</si>
  <si>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</si>
  <si>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</si>
  <si>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</si>
  <si>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</si>
  <si>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</si>
  <si>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</si>
  <si>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</si>
  <si>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</si>
  <si>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</si>
  <si>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</si>
  <si>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</si>
  <si>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</si>
  <si>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</si>
  <si>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</si>
  <si>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</si>
  <si>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</si>
  <si>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</si>
  <si>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</si>
  <si>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</si>
  <si>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</si>
  <si>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</si>
  <si>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</si>
  <si>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</si>
  <si>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</si>
  <si>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</si>
  <si>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</si>
  <si>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</si>
  <si>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</si>
  <si>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</si>
  <si>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</si>
  <si>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</si>
  <si>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</si>
  <si>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</si>
  <si>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</si>
  <si>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</si>
  <si>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</si>
  <si>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</si>
  <si>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</si>
  <si>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</si>
  <si>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</si>
  <si>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</si>
  <si>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</si>
  <si>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</si>
  <si>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</si>
  <si>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</si>
  <si>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</si>
  <si>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</si>
  <si>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</si>
  <si>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</si>
  <si>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</si>
  <si>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</si>
  <si>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</si>
  <si>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</si>
  <si>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</si>
  <si>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</si>
  <si>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</si>
  <si>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</si>
  <si>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</si>
  <si>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</si>
  <si>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</si>
  <si>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</si>
  <si>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</si>
  <si>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</si>
  <si>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</si>
  <si>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</si>
  <si>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</si>
  <si>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</si>
  <si>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</si>
  <si>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</si>
  <si>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</si>
  <si>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</si>
  <si>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</si>
  <si>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</si>
  <si>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</si>
  <si>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</si>
  <si>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</si>
  <si>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</si>
  <si>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</si>
  <si>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</si>
  <si>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</si>
  <si>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</si>
  <si>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</si>
  <si>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</si>
  <si>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</si>
  <si>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</si>
  <si>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</si>
  <si>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</si>
  <si>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</si>
  <si>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</si>
  <si>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</si>
  <si>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</si>
  <si>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</si>
  <si>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</si>
  <si>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</si>
  <si>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</si>
  <si>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</si>
  <si>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</si>
  <si>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</si>
  <si>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</si>
  <si>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</si>
  <si>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</si>
  <si>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</si>
  <si>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</si>
  <si>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</si>
  <si>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</si>
  <si>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</si>
  <si>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</si>
  <si>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</si>
  <si>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</si>
  <si>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</si>
  <si>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</si>
  <si>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</si>
  <si>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</si>
  <si>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</si>
  <si>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</si>
  <si>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</si>
  <si>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</si>
  <si>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</si>
  <si>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</si>
  <si>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</si>
  <si>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</si>
  <si>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</si>
  <si>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</si>
  <si>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</si>
  <si>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</si>
  <si>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</si>
  <si>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</si>
  <si>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</si>
  <si>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</si>
  <si>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</si>
  <si>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</si>
  <si>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</si>
  <si>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</si>
  <si>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</si>
  <si>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</si>
  <si>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</si>
  <si>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</si>
  <si>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</si>
  <si>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</si>
  <si>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</si>
  <si>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</si>
  <si>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</si>
  <si>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</si>
  <si>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</si>
  <si>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</si>
  <si>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</si>
  <si>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</si>
  <si>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</si>
  <si>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</si>
  <si>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</si>
  <si>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</si>
  <si>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</si>
  <si>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</si>
  <si>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</si>
  <si>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</si>
  <si>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</si>
  <si>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</si>
  <si>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</si>
  <si>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</si>
  <si>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</si>
  <si>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</si>
  <si>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</si>
  <si>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</si>
  <si>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</si>
  <si>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</si>
  <si>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</si>
  <si>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</si>
  <si>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</si>
  <si>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</si>
  <si>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</si>
  <si>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</si>
  <si>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</si>
  <si>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</si>
  <si>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</si>
  <si>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</si>
  <si>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</si>
  <si>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</si>
  <si>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</si>
  <si>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</si>
  <si>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</si>
  <si>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</si>
  <si>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</si>
  <si>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</si>
  <si>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</si>
  <si>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</si>
  <si>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</si>
  <si>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</si>
  <si>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</si>
  <si>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</si>
  <si>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</si>
  <si>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</si>
  <si>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</si>
  <si>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</si>
  <si>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</si>
  <si>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</si>
  <si>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</si>
  <si>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</si>
  <si>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</si>
  <si>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</si>
  <si>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</si>
  <si>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</si>
  <si>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</si>
  <si>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</si>
  <si>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</si>
  <si>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</si>
  <si>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</si>
  <si>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</si>
  <si>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</si>
  <si>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</si>
  <si>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</si>
  <si>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</si>
  <si>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</si>
  <si>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</si>
  <si>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</si>
  <si>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</si>
  <si>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</si>
  <si>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</si>
  <si>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</si>
  <si>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</si>
  <si>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</si>
  <si>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</si>
  <si>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</si>
  <si>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</si>
  <si>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</si>
  <si>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</si>
  <si>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</si>
  <si>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</si>
  <si>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</si>
  <si>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</si>
  <si>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</si>
  <si>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</si>
  <si>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</si>
  <si>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</si>
  <si>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</si>
  <si>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</si>
  <si>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</si>
  <si>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</si>
  <si>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</si>
  <si>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</si>
  <si>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</si>
  <si>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</si>
  <si>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</si>
  <si>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</si>
  <si>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</si>
  <si>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</si>
  <si>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</si>
  <si>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</si>
  <si>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</si>
  <si>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</si>
  <si>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</si>
  <si>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</si>
  <si>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</si>
  <si>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</si>
  <si>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</si>
  <si>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</si>
  <si>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</si>
  <si>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</si>
  <si>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</si>
  <si>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</si>
  <si>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</si>
  <si>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</si>
  <si>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</si>
  <si>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</si>
  <si>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</si>
  <si>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</si>
  <si>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</si>
  <si>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</si>
  <si>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</si>
  <si>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</si>
  <si>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</si>
  <si>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</si>
  <si>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</si>
  <si>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</si>
  <si>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</si>
  <si>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</si>
  <si>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</si>
  <si>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</si>
  <si>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</si>
  <si>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</si>
  <si>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</si>
  <si>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</si>
  <si>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</si>
  <si>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</si>
  <si>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</si>
  <si>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</si>
  <si>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</si>
  <si>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</si>
  <si>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</si>
  <si>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</si>
  <si>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</si>
  <si>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</si>
  <si>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</si>
  <si>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</si>
  <si>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</si>
  <si>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</si>
  <si>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</si>
  <si>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</si>
  <si>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</si>
  <si>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</si>
  <si>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</si>
  <si>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</si>
  <si>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</si>
  <si>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</si>
  <si>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</si>
  <si>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</si>
  <si>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</si>
  <si>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</si>
  <si>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</si>
  <si>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</si>
  <si>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</si>
  <si>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</si>
  <si>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</si>
  <si>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</si>
  <si>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</si>
  <si>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</si>
  <si>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</si>
  <si>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</si>
  <si>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</si>
  <si>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</si>
  <si>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</si>
  <si>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</si>
  <si>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</si>
  <si>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</si>
  <si>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</si>
  <si>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</si>
  <si>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</si>
  <si>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</si>
  <si>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</si>
  <si>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</si>
  <si>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</si>
  <si>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</si>
  <si>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</si>
  <si>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</si>
  <si>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</si>
  <si>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</si>
  <si>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</si>
  <si>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</si>
  <si>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</si>
  <si>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</si>
  <si>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</si>
  <si>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</si>
  <si>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</si>
  <si>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</si>
  <si>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</si>
  <si>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</si>
  <si>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</si>
  <si>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</si>
  <si>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</si>
  <si>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</si>
  <si>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</si>
  <si>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</si>
  <si>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</si>
  <si>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</si>
  <si>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</si>
  <si>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</si>
  <si>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</si>
  <si>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</si>
  <si>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</si>
  <si>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</si>
  <si>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</si>
  <si>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</si>
  <si>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</si>
  <si>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</si>
  <si>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</si>
  <si>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</si>
  <si>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</si>
  <si>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</si>
  <si>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</si>
  <si>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</si>
  <si>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</si>
  <si>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</si>
  <si>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</si>
  <si>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</si>
  <si>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</si>
  <si>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</si>
  <si>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</si>
  <si>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</si>
  <si>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</si>
  <si>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</si>
  <si>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</si>
  <si>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</si>
  <si>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</si>
  <si>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</si>
  <si>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</si>
  <si>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</si>
  <si>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</si>
  <si>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</si>
  <si>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</si>
  <si>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</si>
  <si>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</si>
  <si>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</si>
  <si>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</si>
  <si>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</si>
  <si>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</si>
  <si>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</si>
  <si>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</si>
  <si>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</si>
  <si>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</si>
  <si>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</si>
  <si>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</si>
  <si>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</si>
  <si>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</si>
  <si>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</si>
  <si>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</si>
  <si>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</si>
  <si>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</si>
  <si>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</si>
  <si>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</si>
  <si>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</si>
  <si>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</si>
  <si>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</si>
  <si>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</si>
  <si>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</si>
  <si>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</si>
  <si>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</si>
  <si>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</si>
  <si>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</si>
  <si>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</si>
  <si>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</si>
  <si>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</si>
  <si>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</si>
  <si>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</si>
  <si>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</si>
  <si>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</si>
  <si>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</si>
  <si>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</si>
  <si>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</si>
  <si>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</si>
  <si>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</si>
  <si>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</si>
  <si>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</si>
  <si>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</si>
  <si>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</si>
  <si>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</si>
  <si>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</si>
  <si>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</si>
  <si>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</si>
  <si>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</si>
  <si>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</si>
  <si>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</si>
  <si>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</si>
  <si>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</si>
  <si>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</si>
  <si>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</si>
  <si>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</si>
  <si>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</si>
  <si>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</si>
  <si>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</si>
  <si>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</si>
  <si>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</si>
  <si>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</si>
  <si>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</si>
  <si>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</si>
  <si>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</si>
  <si>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</si>
  <si>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</si>
  <si>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</si>
  <si>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</si>
  <si>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</si>
  <si>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</si>
  <si>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</si>
  <si>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</si>
  <si>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</si>
  <si>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</si>
  <si>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</si>
  <si>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</si>
  <si>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</si>
  <si>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</si>
  <si>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</si>
  <si>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</si>
  <si>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</si>
  <si>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</si>
  <si>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</si>
  <si>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</si>
  <si>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</si>
  <si>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</si>
  <si>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</si>
  <si>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</si>
  <si>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</si>
  <si>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</si>
  <si>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</si>
  <si>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</si>
  <si>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</si>
  <si>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</si>
  <si>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</si>
  <si>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</si>
  <si>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</si>
  <si>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</si>
  <si>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</si>
  <si>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</si>
  <si>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</si>
  <si>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</si>
  <si>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</si>
  <si>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</si>
  <si>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</si>
  <si>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</si>
  <si>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</si>
  <si>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</si>
  <si>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</si>
  <si>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</si>
  <si>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</si>
  <si>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</si>
  <si>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</si>
  <si>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</si>
  <si>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</si>
  <si>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</si>
  <si>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</si>
  <si>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</si>
  <si>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</si>
  <si>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</si>
  <si>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</si>
  <si>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</si>
  <si>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</si>
  <si>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</si>
  <si>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</si>
  <si>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</si>
  <si>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</si>
  <si>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</si>
  <si>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</si>
  <si>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</si>
  <si>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</si>
  <si>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</si>
  <si>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</si>
  <si>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</si>
  <si>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</si>
  <si>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</si>
  <si>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</si>
  <si>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</si>
  <si>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</si>
  <si>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</si>
  <si>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</si>
  <si>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</si>
  <si>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</si>
  <si>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</si>
  <si>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</si>
  <si>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</si>
  <si>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</si>
  <si>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</si>
  <si>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</si>
  <si>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</si>
  <si>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</si>
  <si>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</si>
  <si>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</si>
  <si>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</si>
  <si>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</si>
  <si>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</si>
  <si>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</si>
  <si>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</si>
  <si>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</si>
  <si>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</si>
  <si>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</si>
  <si>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</si>
  <si>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</si>
  <si>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</si>
  <si>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</si>
  <si>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</si>
  <si>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</si>
  <si>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</si>
  <si>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</si>
  <si>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</si>
  <si>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</si>
  <si>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</si>
  <si>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</si>
  <si>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</si>
  <si>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</si>
  <si>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</si>
  <si>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</si>
  <si>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</si>
  <si>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</si>
  <si>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</si>
  <si>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</si>
  <si>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</si>
  <si>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</si>
  <si>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</si>
  <si>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</si>
  <si>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</si>
  <si>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</si>
  <si>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</si>
  <si>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</si>
  <si>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</si>
  <si>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</si>
  <si>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</si>
  <si>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</si>
  <si>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</si>
  <si>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</si>
  <si>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</si>
  <si>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</si>
  <si>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</si>
  <si>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</si>
  <si>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</si>
  <si>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</si>
  <si>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</si>
  <si>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</si>
  <si>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</si>
  <si>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</si>
  <si>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</si>
  <si>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</si>
  <si>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</si>
  <si>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</si>
  <si>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</si>
  <si>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</si>
  <si>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</si>
  <si>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</si>
  <si>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</si>
  <si>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</si>
  <si>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</si>
  <si>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</si>
  <si>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</si>
  <si>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</si>
  <si>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</si>
  <si>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</si>
  <si>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</si>
  <si>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</si>
  <si>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</si>
  <si>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</si>
  <si>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</si>
  <si>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</si>
  <si>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</si>
  <si>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</si>
  <si>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</si>
  <si>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</si>
  <si>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</si>
  <si>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</si>
  <si>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</si>
  <si>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</si>
  <si>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</si>
  <si>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</si>
  <si>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</si>
  <si>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</si>
  <si>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</si>
  <si>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</si>
  <si>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</si>
  <si>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</si>
  <si>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</si>
  <si>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</si>
  <si>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</si>
  <si>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</si>
  <si>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</si>
  <si>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</si>
  <si>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</si>
  <si>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</si>
  <si>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</si>
  <si>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</si>
  <si>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</si>
  <si>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</si>
  <si>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</si>
  <si>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</si>
  <si>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</si>
  <si>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</si>
  <si>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</si>
  <si>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</si>
  <si>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</si>
  <si>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</si>
  <si>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</si>
  <si>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</si>
  <si>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</si>
  <si>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</si>
  <si>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</si>
  <si>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</si>
  <si>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</si>
  <si>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</si>
  <si>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</si>
  <si>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</si>
  <si>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</si>
  <si>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</si>
  <si>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</si>
  <si>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</si>
  <si>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</si>
  <si>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</si>
  <si>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</si>
  <si>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</si>
  <si>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</si>
  <si>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</si>
  <si>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</si>
  <si>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</si>
  <si>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</si>
  <si>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</si>
  <si>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</si>
  <si>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</si>
  <si>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</si>
  <si>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</si>
  <si>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</si>
  <si>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</si>
  <si>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</si>
  <si>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</si>
  <si>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</si>
  <si>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</si>
  <si>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</si>
  <si>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</si>
  <si>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</si>
  <si>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</si>
  <si>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</si>
  <si>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</si>
  <si>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</si>
  <si>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</si>
  <si>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</si>
  <si>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</si>
  <si>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</si>
  <si>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</si>
  <si>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</si>
  <si>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</si>
  <si>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</si>
  <si>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</si>
  <si>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</si>
  <si>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</si>
  <si>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</si>
  <si>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</si>
  <si>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</si>
  <si>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</si>
  <si>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</si>
  <si>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</si>
  <si>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</si>
  <si>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</si>
  <si>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</si>
  <si>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</si>
  <si>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</si>
  <si>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</si>
  <si>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</si>
  <si>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</si>
  <si>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</si>
  <si>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</si>
  <si>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</si>
  <si>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</si>
  <si>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</si>
  <si>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</si>
  <si>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</si>
  <si>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</si>
  <si>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</si>
  <si>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</si>
  <si>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</si>
  <si>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</si>
  <si>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</si>
  <si>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</si>
  <si>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</si>
  <si>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</si>
  <si>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</si>
  <si>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</si>
  <si>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</si>
  <si>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</si>
  <si>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</si>
  <si>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</si>
  <si>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</si>
  <si>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</si>
  <si>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</si>
  <si>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</si>
  <si>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</si>
  <si>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</si>
  <si>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</si>
  <si>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</si>
  <si>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</si>
  <si>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</si>
  <si>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</si>
  <si>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</si>
  <si>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</si>
  <si>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</si>
  <si>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</si>
  <si>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</si>
  <si>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</si>
  <si>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</si>
  <si>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</si>
  <si>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</si>
  <si>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</si>
  <si>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</si>
  <si>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</si>
  <si>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</si>
  <si>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</si>
  <si>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</si>
  <si>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</si>
  <si>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</si>
  <si>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</si>
  <si>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</si>
  <si>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</si>
  <si>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</si>
  <si>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</si>
  <si>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</si>
  <si>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</si>
  <si>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</si>
  <si>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</si>
  <si>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</si>
  <si>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</si>
  <si>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</si>
  <si>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</si>
  <si>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</si>
  <si>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</si>
  <si>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</si>
  <si>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</si>
  <si>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</si>
  <si>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</si>
  <si>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</si>
  <si>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</si>
  <si>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</si>
  <si>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</si>
  <si>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</si>
  <si>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</si>
  <si>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</si>
  <si>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</si>
  <si>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</si>
  <si>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</si>
  <si>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</si>
  <si>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</si>
  <si>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</si>
  <si>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</si>
  <si>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</si>
  <si>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</si>
  <si>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</si>
  <si>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</si>
  <si>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</si>
  <si>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</si>
  <si>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</si>
  <si>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</si>
  <si>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</si>
  <si>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</si>
  <si>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</si>
  <si>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</si>
  <si>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</si>
  <si>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</si>
  <si>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</si>
  <si>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</si>
  <si>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</si>
  <si>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</si>
  <si>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</si>
  <si>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</si>
  <si>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</si>
  <si>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</si>
  <si>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</si>
  <si>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</si>
  <si>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</si>
  <si>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</si>
  <si>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</si>
  <si>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</si>
  <si>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</si>
  <si>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</si>
  <si>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</si>
  <si>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</si>
  <si>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</si>
  <si>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</si>
  <si>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</si>
  <si>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</si>
  <si>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</si>
  <si>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</si>
  <si>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</si>
  <si>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</si>
  <si>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</si>
  <si>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</si>
  <si>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</si>
  <si>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</si>
  <si>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</si>
  <si>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</si>
  <si>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</si>
  <si>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</si>
  <si>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</si>
  <si>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</si>
  <si>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</si>
  <si>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</si>
  <si>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</si>
  <si>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</si>
  <si>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</si>
  <si>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</si>
  <si>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</si>
  <si>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</si>
  <si>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</si>
  <si>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</si>
  <si>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</si>
  <si>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</si>
  <si>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</si>
  <si>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</si>
  <si>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</si>
  <si>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</si>
  <si>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</si>
  <si>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</si>
  <si>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</si>
  <si>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</si>
  <si>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</si>
  <si>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</si>
  <si>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</si>
  <si>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</si>
  <si>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</si>
  <si>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</si>
  <si>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</si>
  <si>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</si>
  <si>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</si>
  <si>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</si>
  <si>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</si>
  <si>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</si>
  <si>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</si>
  <si>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</si>
  <si>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</si>
  <si>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</si>
  <si>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</si>
  <si>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</si>
  <si>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</si>
  <si>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</si>
  <si>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</si>
  <si>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</si>
  <si>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</si>
  <si>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</si>
  <si>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</si>
  <si>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</si>
  <si>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</si>
  <si>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</si>
  <si>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</si>
  <si>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</si>
  <si>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</si>
  <si>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</si>
  <si>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</si>
  <si>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</si>
  <si>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</si>
  <si>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</si>
  <si>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</si>
  <si>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</si>
  <si>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</si>
  <si>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</si>
  <si>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</si>
  <si>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</si>
  <si>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</si>
  <si>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</si>
  <si>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</si>
  <si>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</si>
  <si>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</si>
  <si>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</si>
  <si>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</si>
  <si>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</si>
  <si>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</si>
  <si>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</si>
  <si>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</si>
  <si>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</si>
  <si>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</si>
  <si>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</si>
  <si>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</si>
  <si>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</si>
  <si>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</si>
  <si>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</si>
  <si>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</si>
  <si>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</si>
  <si>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</si>
  <si>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</si>
  <si>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</si>
  <si>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</si>
  <si>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</si>
  <si>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</si>
  <si>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</si>
  <si>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</si>
  <si>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</si>
  <si>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</si>
  <si>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</si>
  <si>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</si>
  <si>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</si>
  <si>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</si>
  <si>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</si>
  <si>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</si>
  <si>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</si>
  <si>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</si>
  <si>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</si>
  <si>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</si>
  <si>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</si>
  <si>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</si>
  <si>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</si>
  <si>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</si>
  <si>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</si>
  <si>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</si>
  <si>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</si>
  <si>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</si>
  <si>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</si>
  <si>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</si>
  <si>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</si>
  <si>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</si>
  <si>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</si>
  <si>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</si>
  <si>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</si>
  <si>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</si>
  <si>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</si>
  <si>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</si>
  <si>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</si>
  <si>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</si>
  <si>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</si>
  <si>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</si>
  <si>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</si>
  <si>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</si>
  <si>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</si>
  <si>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</si>
  <si>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</si>
  <si>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</si>
  <si>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</si>
  <si>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</si>
  <si>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</si>
  <si>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</si>
  <si>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</si>
  <si>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</si>
  <si>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</si>
  <si>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</si>
  <si>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</si>
  <si>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</si>
  <si>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</si>
  <si>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</si>
  <si>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</si>
  <si>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</si>
  <si>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</si>
  <si>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</si>
  <si>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</si>
  <si>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</si>
  <si>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</si>
  <si>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</si>
  <si>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</si>
  <si>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</si>
  <si>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</si>
  <si>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</si>
  <si>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</si>
  <si>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</si>
  <si>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</si>
  <si>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</si>
  <si>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</si>
  <si>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</si>
  <si>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</si>
  <si>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</si>
  <si>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</si>
  <si>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</si>
  <si>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</si>
  <si>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</si>
  <si>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</si>
  <si>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</si>
  <si>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</si>
  <si>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</si>
  <si>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</si>
  <si>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</si>
  <si>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</si>
  <si>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</si>
  <si>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</si>
  <si>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</si>
  <si>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</si>
  <si>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</si>
  <si>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</si>
  <si>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</si>
  <si>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</si>
  <si>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</si>
  <si>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</si>
  <si>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</si>
  <si>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</si>
  <si>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</si>
  <si>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</si>
  <si>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</si>
  <si>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</si>
  <si>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</si>
  <si>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</si>
  <si>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</si>
  <si>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</si>
  <si>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</si>
  <si>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</si>
  <si>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</si>
  <si>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</si>
  <si>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</si>
  <si>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</si>
  <si>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</si>
  <si>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</si>
  <si>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</si>
  <si>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</si>
  <si>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</si>
  <si>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</si>
  <si>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</si>
  <si>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</si>
  <si>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</si>
  <si>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</si>
  <si>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</si>
  <si>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</si>
  <si>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</si>
  <si>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</si>
  <si>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</si>
  <si>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</si>
  <si>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</si>
  <si>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</si>
  <si>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</si>
  <si>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</si>
  <si>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</si>
  <si>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</si>
  <si>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</si>
  <si>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</si>
  <si>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</si>
  <si>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</si>
  <si>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</si>
  <si>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</si>
  <si>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</si>
  <si>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</si>
  <si>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</si>
  <si>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</si>
  <si>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</si>
  <si>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</si>
  <si>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</si>
  <si>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</si>
  <si>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</si>
  <si>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</si>
  <si>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</si>
  <si>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</si>
  <si>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</si>
  <si>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</si>
  <si>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</si>
  <si>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</si>
  <si>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</si>
  <si>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</si>
  <si>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</si>
  <si>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</si>
  <si>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</si>
  <si>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</si>
  <si>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</si>
  <si>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</si>
  <si>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</si>
  <si>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</si>
  <si>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</si>
  <si>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</si>
  <si>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</si>
  <si>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</si>
  <si>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</si>
  <si>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</si>
  <si>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</si>
  <si>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</si>
  <si>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</si>
  <si>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</si>
  <si>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</si>
  <si>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</si>
  <si>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</si>
  <si>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</si>
  <si>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</si>
  <si>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</si>
  <si>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</si>
  <si>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</si>
  <si>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</si>
  <si>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</si>
  <si>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</si>
  <si>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</si>
  <si>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</si>
  <si>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</si>
  <si>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</si>
  <si>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</si>
  <si>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</si>
  <si>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</si>
  <si>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</si>
  <si>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</si>
  <si>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</si>
  <si>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</si>
  <si>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</si>
  <si>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</si>
  <si>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</si>
  <si>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</si>
  <si>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</si>
  <si>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</si>
  <si>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</si>
  <si>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</si>
  <si>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</si>
  <si>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</si>
  <si>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</si>
  <si>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</si>
  <si>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</si>
  <si>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</si>
  <si>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</si>
  <si>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</si>
  <si>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</si>
  <si>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</si>
  <si>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</si>
  <si>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</si>
  <si>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</si>
  <si>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</si>
  <si>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</si>
  <si>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</si>
  <si>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</si>
  <si>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</si>
  <si>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</si>
  <si>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</si>
  <si>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</si>
  <si>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</si>
  <si>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</si>
  <si>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</si>
  <si>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</si>
  <si>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</si>
  <si>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</si>
  <si>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</si>
  <si>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</si>
  <si>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</si>
  <si>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</si>
  <si>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</si>
  <si>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</si>
  <si>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</si>
  <si>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</si>
  <si>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</si>
  <si>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</si>
  <si>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</si>
  <si>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</si>
  <si>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</si>
  <si>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</si>
  <si>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</si>
  <si>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</si>
  <si>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</si>
  <si>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</si>
  <si>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</si>
  <si>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</si>
  <si>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</si>
  <si>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</si>
  <si>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</si>
  <si>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</si>
  <si>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</si>
  <si>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</si>
  <si>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</si>
  <si>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</si>
  <si>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</si>
  <si>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</si>
  <si>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</si>
  <si>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</si>
  <si>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</si>
  <si>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</si>
  <si>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</si>
  <si>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</si>
  <si>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</si>
  <si>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</si>
  <si>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</si>
  <si>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</si>
  <si>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</si>
  <si>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</si>
  <si>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</si>
  <si>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</si>
  <si>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</si>
  <si>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</si>
  <si>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</si>
  <si>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</si>
  <si>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</si>
  <si>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</si>
  <si>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</si>
  <si>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</si>
  <si>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</si>
  <si>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</si>
  <si>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</si>
  <si>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</si>
  <si>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</si>
  <si>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</si>
  <si>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</si>
  <si>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</si>
  <si>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</si>
  <si>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</si>
  <si>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</si>
  <si>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</si>
  <si>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</si>
  <si>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</si>
  <si>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</si>
  <si>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</si>
  <si>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</si>
  <si>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</si>
  <si>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</si>
  <si>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</si>
  <si>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</si>
  <si>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</si>
  <si>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</si>
  <si>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</si>
  <si>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</si>
  <si>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</si>
  <si>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</si>
  <si>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</si>
  <si>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</si>
  <si>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</si>
  <si>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</si>
  <si>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</si>
  <si>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</si>
  <si>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</si>
  <si>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</si>
  <si>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</si>
  <si>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</si>
  <si>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</si>
  <si>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</si>
  <si>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</si>
  <si>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</si>
  <si>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</si>
  <si>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</si>
  <si>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</si>
  <si>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</si>
  <si>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</si>
  <si>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</si>
  <si>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</si>
  <si>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</si>
  <si>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</si>
  <si>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</si>
  <si>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</si>
  <si>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</si>
  <si>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</si>
  <si>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</si>
  <si>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</si>
  <si>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</si>
  <si>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</si>
  <si>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</si>
  <si>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</si>
  <si>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</si>
  <si>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</si>
  <si>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</si>
  <si>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</si>
  <si>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</si>
  <si>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</si>
  <si>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</si>
  <si>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</si>
  <si>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</si>
  <si>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</si>
  <si>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</si>
  <si>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</si>
  <si>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</si>
  <si>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</si>
  <si>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</si>
  <si>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</si>
  <si>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</si>
  <si>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</si>
  <si>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</si>
  <si>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</si>
  <si>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</si>
  <si>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</si>
  <si>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</si>
  <si>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</si>
  <si>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</si>
  <si>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</si>
  <si>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</si>
  <si>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</si>
  <si>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</si>
  <si>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</si>
  <si>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</si>
  <si>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</si>
  <si>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</si>
  <si>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</si>
  <si>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</si>
  <si>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</si>
  <si>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</si>
  <si>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</si>
  <si>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</si>
  <si>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</si>
  <si>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</si>
  <si>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</si>
  <si>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</si>
  <si>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</si>
  <si>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</si>
  <si>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</si>
  <si>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</si>
  <si>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</si>
  <si>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</si>
  <si>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</si>
  <si>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</si>
  <si>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</si>
  <si>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</si>
  <si>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</si>
  <si>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</si>
  <si>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</si>
  <si>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</si>
  <si>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</si>
  <si>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</si>
  <si>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</si>
  <si>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</si>
  <si>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</si>
  <si>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</si>
  <si>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</si>
  <si>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</si>
  <si>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</si>
  <si>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</si>
  <si>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</si>
  <si>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</si>
  <si>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</si>
  <si>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</si>
  <si>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</si>
  <si>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</si>
  <si>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</si>
  <si>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</si>
  <si>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</si>
  <si>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</si>
  <si>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</si>
  <si>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</si>
  <si>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</si>
  <si>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</si>
  <si>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</si>
  <si>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</si>
  <si>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</si>
  <si>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</si>
  <si>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</si>
  <si>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</si>
  <si>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</si>
  <si>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</si>
  <si>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</si>
  <si>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</si>
  <si>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</si>
  <si>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</si>
  <si>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</si>
  <si>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</si>
  <si>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</si>
  <si>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</si>
  <si>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</si>
  <si>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</si>
  <si>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</si>
  <si>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</si>
  <si>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</si>
  <si>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</si>
  <si>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</si>
  <si>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</si>
  <si>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</si>
  <si>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</si>
  <si>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</si>
  <si>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</si>
  <si>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</si>
  <si>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</si>
  <si>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</si>
  <si>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</si>
  <si>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</si>
  <si>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</si>
  <si>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</si>
  <si>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</si>
  <si>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</si>
  <si>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</si>
  <si>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</si>
  <si>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</si>
  <si>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</si>
  <si>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</si>
  <si>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</si>
  <si>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</si>
  <si>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</si>
  <si>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</si>
  <si>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</si>
  <si>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</si>
  <si>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</si>
  <si>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</si>
  <si>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</si>
  <si>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</si>
  <si>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</si>
  <si>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</si>
  <si>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</si>
  <si>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</si>
  <si>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</si>
  <si>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</si>
  <si>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</si>
  <si>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</si>
  <si>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</si>
  <si>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</si>
  <si>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</si>
  <si>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</si>
  <si>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</si>
  <si>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</si>
  <si>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</si>
  <si>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</si>
  <si>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</si>
  <si>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</si>
  <si>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</si>
  <si>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</si>
  <si>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</si>
  <si>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</si>
  <si>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</si>
  <si>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</si>
  <si>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</si>
  <si>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</si>
  <si>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</si>
  <si>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</si>
  <si>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</si>
  <si>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</si>
  <si>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</si>
  <si>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</si>
  <si>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</si>
  <si>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</si>
  <si>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</si>
  <si>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</si>
  <si>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</si>
  <si>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</si>
  <si>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</si>
  <si>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</si>
  <si>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</si>
  <si>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</si>
  <si>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</si>
  <si>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</si>
  <si>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</si>
  <si>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</si>
  <si>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</si>
  <si>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</si>
  <si>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</si>
  <si>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</si>
  <si>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</si>
  <si>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</si>
  <si>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</si>
  <si>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</si>
  <si>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</si>
  <si>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</si>
  <si>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</si>
  <si>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</si>
  <si>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</si>
  <si>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</si>
  <si>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</si>
  <si>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</si>
  <si>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</si>
  <si>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</si>
  <si>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</si>
  <si>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</si>
  <si>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</si>
  <si>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</si>
  <si>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</si>
  <si>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</si>
  <si>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</si>
  <si>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</si>
  <si>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</si>
  <si>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</si>
  <si>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</si>
  <si>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</si>
  <si>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</si>
  <si>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</si>
  <si>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</si>
  <si>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</si>
  <si>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</si>
  <si>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</si>
  <si>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</si>
  <si>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</si>
  <si>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</si>
  <si>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</si>
  <si>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</si>
  <si>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</si>
  <si>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</si>
  <si>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</si>
  <si>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</si>
  <si>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</si>
  <si>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</si>
  <si>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</si>
  <si>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</si>
  <si>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</si>
  <si>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</si>
  <si>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</si>
  <si>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</si>
  <si>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</si>
  <si>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</si>
  <si>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</si>
  <si>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</si>
  <si>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</si>
  <si>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</si>
  <si>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</si>
  <si>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</si>
  <si>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</si>
  <si>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</si>
  <si>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</si>
  <si>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</si>
  <si>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</si>
  <si>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</si>
  <si>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</si>
  <si>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</si>
  <si>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</si>
  <si>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</si>
  <si>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</si>
  <si>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</si>
  <si>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</si>
  <si>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</si>
  <si>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</si>
  <si>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</si>
  <si>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</si>
  <si>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</si>
  <si>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</si>
  <si>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</si>
  <si>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</si>
  <si>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</si>
  <si>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</si>
  <si>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</si>
  <si>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</si>
  <si>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</si>
  <si>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</si>
  <si>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</si>
  <si>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</si>
  <si>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</si>
  <si>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</si>
  <si>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</si>
  <si>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</si>
  <si>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</si>
  <si>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</si>
  <si>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</si>
  <si>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</si>
  <si>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</si>
  <si>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</si>
  <si>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</si>
  <si>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</si>
  <si>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</si>
  <si>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</si>
  <si>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</si>
  <si>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</si>
  <si>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</si>
  <si>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</si>
  <si>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</si>
  <si>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</si>
  <si>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</si>
  <si>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</si>
  <si>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</si>
  <si>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</si>
  <si>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</si>
  <si>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</si>
  <si>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</si>
  <si>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</si>
  <si>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</si>
  <si>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</si>
  <si>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</si>
  <si>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</si>
  <si>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</si>
  <si>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</si>
  <si>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</si>
  <si>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</si>
  <si>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</si>
  <si>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</si>
  <si>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</si>
  <si>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</si>
  <si>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</si>
  <si>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</si>
  <si>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</si>
  <si>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</si>
  <si>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</si>
  <si>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</si>
  <si>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</si>
  <si>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</si>
  <si>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</si>
  <si>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</si>
  <si>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</si>
  <si>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</si>
  <si>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</si>
  <si>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</si>
  <si>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</si>
  <si>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</si>
  <si>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</si>
  <si>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</si>
  <si>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</si>
  <si>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</si>
  <si>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</si>
  <si>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</si>
  <si>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</si>
  <si>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</si>
  <si>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</si>
  <si>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</si>
  <si>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</si>
  <si>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</si>
  <si>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</si>
  <si>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</si>
  <si>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</si>
  <si>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</si>
  <si>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</si>
  <si>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</si>
  <si>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</si>
  <si>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</si>
  <si>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</si>
  <si>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</si>
  <si>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</si>
  <si>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</si>
  <si>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</si>
  <si>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</si>
  <si>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</si>
  <si>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</si>
  <si>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</si>
  <si>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</si>
  <si>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</si>
  <si>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</si>
  <si>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</si>
  <si>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</si>
  <si>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</si>
  <si>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</si>
  <si>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</si>
  <si>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</si>
  <si>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</si>
  <si>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</si>
  <si>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</si>
  <si>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</si>
  <si>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</si>
  <si>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</si>
  <si>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</si>
  <si>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</si>
  <si>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</si>
  <si>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</si>
  <si>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</si>
  <si>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</si>
  <si>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</si>
  <si>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</si>
  <si>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</si>
  <si>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</si>
  <si>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</si>
  <si>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</si>
  <si>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</si>
  <si>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</si>
  <si>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</si>
  <si>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</si>
  <si>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</si>
  <si>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</si>
  <si>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</si>
  <si>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</si>
  <si>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</si>
  <si>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</si>
  <si>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</si>
  <si>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</si>
  <si>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</si>
  <si>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</si>
  <si>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</si>
  <si>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</si>
  <si>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</si>
  <si>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</si>
  <si>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</si>
  <si>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</si>
  <si>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</si>
  <si>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</si>
  <si>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</si>
  <si>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</si>
  <si>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</si>
  <si>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</si>
  <si>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</si>
  <si>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</si>
  <si>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</si>
  <si>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</si>
  <si>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</si>
  <si>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</si>
  <si>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</si>
  <si>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</si>
  <si>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</si>
  <si>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</si>
  <si>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</si>
  <si>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</si>
  <si>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</si>
  <si>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</si>
  <si>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</si>
  <si>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</si>
  <si>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</si>
  <si>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</si>
  <si>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</si>
  <si>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</si>
  <si>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</si>
  <si>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</si>
  <si>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</si>
  <si>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</si>
  <si>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</si>
  <si>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</si>
  <si>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</si>
  <si>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</si>
  <si>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</si>
  <si>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</si>
  <si>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</si>
  <si>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</si>
  <si>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</si>
  <si>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</si>
  <si>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</si>
  <si>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</si>
  <si>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</si>
  <si>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</si>
  <si>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</si>
  <si>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</si>
  <si>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</si>
  <si>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</si>
  <si>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</si>
  <si>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</si>
  <si>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</si>
  <si>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</si>
  <si>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</si>
  <si>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</si>
  <si>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</si>
  <si>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</si>
  <si>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</si>
  <si>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</si>
  <si>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</si>
  <si>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</si>
  <si>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</si>
  <si>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</si>
  <si>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</si>
  <si>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</si>
  <si>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</si>
  <si>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</si>
  <si>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</si>
  <si>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</si>
  <si>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</si>
  <si>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</si>
  <si>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</si>
  <si>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</si>
  <si>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</si>
  <si>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</si>
  <si>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</si>
  <si>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</si>
  <si>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</si>
  <si>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</si>
  <si>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</si>
  <si>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</si>
  <si>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</si>
  <si>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</si>
  <si>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</si>
  <si>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</si>
  <si>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</si>
  <si>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</si>
  <si>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</si>
  <si>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</si>
  <si>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</si>
  <si>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</si>
  <si>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</si>
  <si>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</si>
  <si>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</si>
  <si>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</si>
  <si>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</si>
  <si>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</si>
  <si>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</si>
  <si>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</si>
  <si>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</si>
  <si>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</si>
  <si>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</si>
  <si>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</si>
  <si>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</si>
  <si>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</si>
  <si>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</si>
  <si>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</si>
  <si>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</si>
  <si>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</si>
  <si>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</si>
  <si>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</si>
  <si>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</si>
  <si>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</si>
  <si>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</si>
  <si>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</si>
  <si>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</si>
  <si>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</si>
  <si>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</si>
  <si>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</si>
  <si>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</si>
  <si>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</si>
  <si>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</si>
  <si>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</si>
  <si>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</si>
  <si>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</si>
  <si>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</si>
  <si>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</si>
  <si>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</si>
  <si>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</si>
  <si>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</si>
  <si>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</si>
  <si>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</si>
  <si>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</si>
  <si>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</si>
  <si>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</si>
  <si>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</si>
  <si>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</si>
  <si>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</si>
  <si>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</si>
  <si>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</si>
  <si>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</si>
  <si>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</si>
  <si>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</si>
  <si>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</si>
  <si>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</si>
  <si>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</si>
  <si>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</si>
  <si>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</si>
  <si>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</si>
  <si>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</si>
  <si>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</si>
  <si>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</si>
  <si>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</si>
  <si>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</si>
  <si>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</si>
  <si>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</si>
  <si>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</si>
  <si>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</si>
  <si>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</si>
  <si>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</si>
  <si>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</si>
  <si>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</si>
  <si>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</si>
  <si>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</si>
  <si>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</si>
  <si>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</si>
  <si>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</si>
  <si>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</si>
  <si>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</si>
  <si>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</si>
  <si>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</si>
  <si>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</si>
  <si>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</si>
  <si>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</si>
  <si>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</si>
  <si>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</si>
  <si>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</si>
  <si>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</si>
  <si>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</si>
  <si>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</si>
  <si>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</si>
  <si>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</si>
  <si>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</si>
  <si>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</si>
  <si>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</si>
  <si>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</si>
  <si>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</si>
  <si>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</si>
  <si>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</si>
  <si>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</si>
  <si>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</si>
  <si>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</si>
  <si>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</si>
  <si>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</si>
  <si>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</si>
  <si>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</si>
  <si>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</si>
  <si>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</si>
  <si>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</si>
  <si>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</si>
  <si>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</si>
  <si>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</si>
  <si>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</si>
  <si>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</si>
  <si>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</si>
  <si>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</si>
  <si>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</si>
  <si>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</si>
  <si>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</si>
  <si>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</si>
  <si>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</si>
  <si>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</si>
  <si>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</si>
  <si>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</si>
  <si>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</si>
  <si>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</si>
  <si>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</si>
  <si>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</si>
  <si>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</si>
  <si>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</si>
  <si>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</si>
  <si>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</si>
  <si>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</si>
  <si>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</si>
  <si>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</si>
  <si>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</si>
  <si>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</si>
  <si>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</si>
  <si>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</si>
  <si>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</si>
  <si>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</si>
  <si>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</si>
  <si>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</si>
  <si>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</si>
  <si>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</si>
  <si>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</si>
  <si>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</si>
  <si>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</si>
  <si>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</si>
  <si>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</si>
  <si>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</si>
  <si>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</si>
  <si>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</si>
  <si>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</si>
  <si>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</si>
  <si>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</si>
  <si>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</si>
  <si>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</si>
  <si>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</si>
  <si>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</si>
  <si>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</si>
  <si>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</si>
  <si>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</si>
  <si>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</si>
  <si>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</si>
  <si>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</si>
  <si>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</si>
  <si>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</si>
  <si>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</si>
  <si>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</si>
  <si>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</si>
  <si>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</si>
  <si>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</si>
  <si>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</si>
  <si>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</si>
  <si>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</si>
  <si>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</si>
  <si>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</si>
  <si>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</si>
  <si>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</si>
  <si>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</si>
  <si>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</si>
  <si>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</si>
  <si>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</si>
  <si>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</si>
  <si>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</si>
  <si>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</si>
  <si>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</si>
  <si>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</si>
  <si>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</si>
  <si>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</si>
  <si>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</si>
  <si>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</si>
  <si>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</si>
  <si>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</si>
  <si>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</si>
  <si>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</si>
  <si>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</si>
  <si>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</si>
  <si>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</si>
  <si>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</si>
  <si>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</si>
  <si>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</si>
  <si>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</si>
  <si>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</si>
  <si>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</si>
  <si>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</si>
  <si>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</si>
  <si>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</si>
  <si>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</si>
  <si>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</si>
  <si>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</si>
  <si>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</si>
  <si>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</si>
  <si>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</si>
  <si>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</si>
  <si>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</si>
  <si>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</si>
  <si>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</si>
  <si>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</si>
  <si>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</si>
  <si>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</si>
  <si>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</si>
  <si>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</si>
  <si>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</si>
  <si>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</si>
  <si>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</si>
  <si>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</si>
  <si>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</si>
  <si>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</si>
  <si>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</si>
  <si>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</si>
  <si>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</si>
  <si>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</si>
  <si>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</si>
  <si>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</si>
  <si>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</si>
  <si>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</si>
  <si>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</si>
  <si>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</si>
  <si>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</si>
  <si>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</si>
  <si>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</si>
  <si>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</si>
  <si>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</si>
  <si>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</si>
  <si>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</si>
  <si>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</si>
  <si>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</si>
  <si>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</si>
  <si>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</si>
  <si>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</si>
  <si>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</si>
  <si>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</si>
  <si>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</si>
  <si>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</si>
  <si>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</si>
  <si>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</si>
  <si>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</si>
  <si>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</si>
  <si>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</si>
  <si>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</si>
  <si>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</si>
  <si>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</si>
  <si>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</si>
  <si>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</si>
  <si>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</si>
  <si>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</si>
  <si>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</si>
  <si>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</si>
  <si>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</si>
  <si>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</si>
  <si>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</si>
  <si>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</si>
  <si>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</si>
  <si>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</si>
  <si>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</si>
  <si>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</si>
  <si>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</si>
  <si>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</si>
  <si>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</si>
  <si>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</si>
  <si>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</si>
  <si>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</si>
  <si>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</si>
  <si>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</si>
  <si>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</si>
  <si>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</si>
  <si>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</si>
  <si>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</si>
  <si>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</si>
  <si>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</si>
  <si>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</si>
  <si>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</si>
  <si>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</si>
  <si>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</si>
  <si>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</si>
  <si>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</si>
  <si>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</si>
  <si>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</si>
  <si>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</si>
  <si>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</si>
  <si>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</si>
  <si>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</si>
  <si>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</si>
  <si>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</si>
  <si>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</si>
  <si>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</si>
  <si>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</si>
  <si>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</si>
  <si>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</si>
  <si>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</si>
  <si>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</si>
  <si>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</si>
  <si>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</si>
  <si>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</si>
  <si>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</si>
  <si>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</si>
  <si>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</si>
  <si>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</si>
  <si>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</si>
  <si>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</si>
  <si>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</si>
  <si>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</si>
  <si>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</si>
  <si>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</si>
  <si>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</si>
  <si>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</si>
  <si>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</si>
  <si>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</si>
  <si>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</si>
  <si>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</si>
  <si>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</si>
  <si>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</si>
  <si>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</si>
  <si>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</si>
  <si>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</si>
  <si>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</si>
  <si>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</si>
  <si>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</si>
  <si>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</si>
  <si>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</si>
  <si>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</si>
  <si>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</si>
  <si>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</si>
  <si>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</si>
  <si>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</si>
  <si>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</si>
  <si>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</si>
  <si>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</si>
  <si>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</si>
  <si>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</si>
  <si>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</si>
  <si>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</si>
  <si>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</si>
  <si>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</si>
  <si>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</si>
  <si>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</si>
  <si>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</si>
  <si>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</si>
  <si>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</si>
  <si>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</si>
  <si>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</si>
  <si>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</si>
  <si>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</si>
  <si>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</si>
  <si>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</si>
  <si>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</si>
  <si>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</si>
  <si>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</si>
  <si>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</si>
  <si>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</si>
  <si>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</si>
  <si>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</si>
  <si>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</si>
  <si>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</si>
  <si>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</si>
  <si>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</si>
  <si>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</si>
  <si>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</si>
  <si>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</si>
  <si>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</si>
  <si>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</si>
  <si>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</si>
  <si>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</si>
  <si>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</si>
  <si>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</si>
  <si>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</si>
  <si>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</si>
  <si>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</si>
  <si>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</si>
  <si>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</si>
  <si>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</si>
  <si>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</si>
  <si>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</si>
  <si>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</si>
  <si>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</si>
  <si>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</si>
  <si>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</si>
  <si>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</si>
  <si>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</si>
  <si>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</si>
  <si>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</si>
  <si>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</si>
  <si>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</si>
  <si>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</si>
  <si>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</si>
  <si>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</si>
  <si>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</si>
  <si>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</si>
  <si>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</si>
  <si>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</si>
  <si>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</si>
  <si>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</si>
  <si>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</si>
  <si>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</si>
  <si>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</si>
  <si>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</si>
  <si>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</si>
  <si>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</si>
  <si>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</si>
  <si>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</si>
  <si>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</si>
  <si>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</si>
  <si>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</si>
  <si>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</si>
  <si>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</si>
  <si>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</si>
  <si>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</si>
  <si>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</si>
  <si>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</si>
  <si>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</si>
  <si>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</si>
  <si>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</si>
  <si>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</si>
  <si>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</si>
  <si>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</si>
  <si>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</si>
  <si>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</si>
  <si>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</si>
  <si>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</si>
  <si>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</si>
  <si>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</si>
  <si>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</si>
  <si>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</si>
  <si>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</si>
  <si>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</si>
  <si>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</si>
  <si>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</si>
  <si>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</si>
  <si>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</si>
  <si>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</si>
  <si>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</si>
  <si>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</si>
  <si>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</si>
  <si>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</si>
  <si>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</si>
  <si>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</si>
  <si>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</si>
  <si>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</si>
  <si>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</si>
  <si>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</si>
  <si>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</si>
  <si>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</si>
  <si>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</si>
  <si>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</si>
  <si>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</si>
  <si>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</si>
  <si>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</si>
  <si>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</si>
  <si>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</si>
  <si>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</si>
  <si>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</si>
  <si>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</si>
  <si>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</si>
  <si>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</si>
  <si>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</si>
  <si>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</si>
  <si>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</si>
  <si>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</si>
  <si>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</si>
  <si>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</si>
  <si>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</si>
  <si>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</si>
  <si>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</si>
  <si>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</si>
  <si>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</si>
  <si>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</si>
  <si>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</si>
  <si>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</si>
  <si>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</si>
  <si>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</si>
  <si>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</si>
  <si>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</si>
  <si>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</si>
  <si>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</si>
  <si>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</si>
  <si>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</si>
  <si>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</si>
  <si>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</si>
  <si>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</si>
  <si>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</si>
  <si>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</si>
  <si>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</si>
  <si>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</si>
  <si>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</si>
  <si>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</si>
  <si>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</si>
  <si>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</si>
  <si>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</si>
  <si>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</si>
  <si>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</si>
  <si>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</si>
  <si>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</si>
  <si>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</si>
  <si>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</si>
  <si>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</si>
  <si>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</si>
  <si>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</si>
  <si>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</si>
  <si>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</si>
  <si>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</si>
  <si>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</si>
  <si>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</si>
  <si>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</si>
  <si>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</si>
  <si>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</si>
  <si>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</si>
  <si>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</si>
  <si>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</si>
  <si>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</si>
  <si>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</si>
  <si>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</si>
  <si>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</si>
  <si>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</si>
  <si>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</si>
  <si>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</si>
  <si>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</si>
  <si>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</si>
  <si>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</si>
  <si>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</si>
  <si>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</si>
  <si>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</si>
  <si>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</si>
  <si>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</si>
  <si>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</si>
  <si>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</si>
  <si>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</si>
  <si>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</si>
  <si>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</si>
  <si>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</si>
  <si>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</si>
  <si>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</si>
  <si>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</si>
  <si>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</si>
  <si>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</si>
  <si>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</si>
  <si>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</si>
  <si>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</si>
  <si>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</si>
  <si>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</si>
  <si>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</si>
  <si>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</si>
  <si>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</si>
  <si>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</si>
  <si>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</si>
  <si>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</si>
  <si>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</si>
  <si>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</si>
  <si>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</si>
  <si>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</si>
  <si>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</si>
  <si>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</si>
  <si>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</si>
  <si>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</si>
  <si>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</si>
  <si>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</si>
  <si>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</si>
  <si>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</si>
  <si>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</si>
  <si>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</si>
  <si>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</si>
  <si>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</si>
  <si>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</si>
  <si>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</si>
  <si>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</si>
  <si>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</si>
  <si>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</si>
  <si>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</si>
  <si>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</si>
  <si>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</si>
  <si>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</si>
  <si>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</si>
  <si>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</si>
  <si>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</si>
  <si>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</si>
  <si>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</si>
  <si>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</si>
  <si>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</si>
  <si>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</si>
  <si>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</si>
  <si>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</si>
  <si>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</si>
  <si>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</si>
  <si>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</si>
  <si>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</si>
  <si>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</si>
  <si>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</si>
  <si>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</si>
  <si>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</si>
  <si>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</si>
  <si>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</si>
  <si>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</si>
  <si>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</si>
  <si>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</si>
  <si>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</si>
  <si>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</si>
  <si>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</si>
  <si>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</si>
  <si>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</si>
  <si>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</si>
  <si>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</si>
  <si>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</si>
  <si>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</si>
  <si>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</si>
  <si>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</si>
  <si>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</si>
  <si>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</si>
  <si>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</si>
  <si>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</si>
  <si>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</si>
  <si>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</si>
  <si>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</si>
  <si>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</si>
  <si>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</si>
  <si>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</si>
  <si>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</si>
  <si>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</si>
  <si>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</si>
  <si>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</si>
  <si>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</si>
  <si>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</si>
  <si>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</si>
  <si>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</si>
  <si>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</si>
  <si>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</si>
  <si>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</si>
  <si>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</si>
  <si>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</si>
  <si>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</si>
  <si>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</si>
  <si>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</si>
  <si>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</si>
  <si>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</si>
  <si>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</si>
  <si>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</si>
  <si>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</si>
  <si>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</si>
  <si>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</si>
  <si>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</si>
  <si>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</si>
  <si>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</si>
  <si>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</si>
  <si>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</si>
  <si>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</si>
  <si>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</si>
  <si>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</si>
  <si>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</si>
  <si>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</si>
  <si>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</si>
  <si>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</si>
  <si>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</si>
  <si>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</si>
  <si>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</si>
  <si>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</si>
  <si>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</si>
  <si>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</si>
  <si>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</si>
  <si>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</si>
  <si>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</si>
  <si>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</si>
  <si>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</si>
  <si>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</si>
  <si>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</si>
  <si>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</si>
  <si>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</si>
  <si>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</si>
  <si>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</si>
  <si>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</si>
  <si>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</si>
  <si>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</si>
  <si>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</si>
  <si>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</si>
  <si>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</si>
  <si>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</si>
  <si>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</si>
  <si>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</si>
  <si>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</si>
  <si>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</si>
  <si>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</si>
  <si>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</si>
  <si>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</si>
  <si>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</si>
  <si>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</si>
  <si>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</si>
  <si>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</si>
  <si>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</si>
  <si>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</si>
  <si>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</si>
  <si>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</si>
  <si>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</si>
  <si>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</si>
  <si>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</si>
  <si>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</si>
  <si>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</si>
  <si>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</si>
  <si>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</si>
  <si>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</si>
  <si>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</si>
  <si>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</si>
  <si>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</si>
  <si>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</si>
  <si>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</si>
  <si>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</si>
  <si>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</si>
  <si>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</si>
  <si>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</si>
  <si>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</si>
  <si>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</si>
  <si>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</si>
  <si>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</si>
  <si>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</si>
  <si>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</si>
  <si>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</si>
  <si>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</si>
  <si>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</si>
  <si>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</si>
  <si>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</si>
  <si>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</si>
  <si>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</si>
  <si>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</si>
  <si>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</si>
  <si>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</si>
  <si>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</si>
  <si>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</si>
  <si>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</si>
  <si>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</si>
  <si>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</si>
  <si>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</si>
  <si>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</si>
  <si>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</si>
  <si>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</si>
  <si>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</si>
  <si>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</si>
  <si>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</si>
  <si>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</si>
  <si>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</si>
  <si>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</si>
  <si>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</si>
  <si>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</si>
  <si>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</si>
  <si>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</si>
  <si>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</si>
  <si>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</si>
  <si>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</si>
  <si>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</si>
  <si>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</si>
  <si>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</si>
  <si>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</si>
  <si>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</si>
  <si>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</si>
  <si>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</si>
  <si>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</si>
  <si>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</si>
  <si>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</si>
  <si>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</si>
  <si>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</si>
  <si>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</si>
  <si>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</si>
  <si>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</si>
  <si>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</si>
  <si>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</si>
  <si>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</si>
  <si>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</si>
  <si>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</si>
  <si>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</si>
  <si>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</si>
  <si>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</si>
  <si>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</si>
  <si>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</si>
  <si>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</si>
  <si>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</si>
  <si>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</si>
  <si>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</si>
  <si>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</si>
  <si>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</si>
  <si>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</si>
  <si>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</si>
  <si>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</si>
  <si>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</si>
  <si>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</si>
  <si>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</si>
  <si>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</si>
  <si>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</si>
  <si>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</si>
  <si>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</si>
  <si>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</si>
  <si>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</si>
  <si>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</si>
  <si>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</si>
  <si>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</si>
  <si>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</si>
  <si>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</si>
  <si>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</si>
  <si>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</si>
  <si>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</si>
  <si>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</si>
  <si>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</si>
  <si>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</si>
  <si>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</si>
  <si>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</si>
  <si>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</si>
  <si>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</si>
  <si>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</si>
  <si>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</si>
  <si>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</si>
  <si>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</si>
  <si>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</si>
  <si>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</si>
  <si>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</si>
  <si>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</si>
  <si>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</si>
  <si>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</si>
  <si>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</si>
  <si>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</si>
  <si>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</si>
  <si>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</si>
  <si>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</si>
  <si>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</si>
  <si>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</si>
  <si>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</si>
  <si>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</si>
  <si>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</si>
  <si>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</si>
  <si>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</si>
  <si>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</si>
  <si>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</si>
  <si>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</si>
  <si>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</si>
  <si>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</si>
  <si>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</si>
  <si>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</si>
  <si>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</si>
  <si>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</si>
  <si>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</si>
  <si>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</si>
  <si>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</si>
  <si>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</si>
  <si>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</si>
  <si>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</si>
  <si>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</si>
  <si>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</si>
  <si>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</si>
  <si>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</si>
  <si>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</si>
  <si>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</si>
  <si>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</si>
  <si>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</si>
  <si>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</si>
  <si>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</si>
  <si>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</si>
  <si>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</si>
  <si>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</si>
  <si>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</si>
  <si>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</si>
  <si>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</si>
  <si>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</si>
  <si>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</si>
  <si>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</si>
  <si>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</si>
  <si>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</si>
  <si>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</si>
  <si>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</si>
  <si>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</si>
  <si>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</si>
  <si>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</si>
  <si>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</si>
  <si>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</si>
  <si>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</si>
  <si>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</si>
  <si>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</si>
  <si>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</si>
  <si>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</si>
  <si>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</si>
  <si>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</si>
  <si>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</si>
  <si>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</si>
  <si>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</si>
  <si>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</si>
  <si>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</si>
  <si>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</si>
  <si>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</si>
  <si>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</si>
  <si>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</si>
  <si>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</si>
  <si>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</si>
  <si>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</si>
  <si>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</si>
  <si>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</si>
  <si>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</si>
  <si>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</si>
  <si>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</si>
  <si>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</si>
  <si>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</si>
  <si>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</si>
  <si>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</si>
  <si>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</si>
  <si>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</si>
  <si>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</si>
  <si>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</si>
  <si>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</si>
  <si>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</si>
  <si>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</si>
  <si>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</si>
  <si>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</si>
  <si>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</si>
  <si>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</si>
  <si>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</si>
  <si>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</si>
  <si>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</si>
  <si>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</si>
  <si>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</si>
  <si>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</si>
  <si>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</si>
  <si>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</si>
  <si>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</si>
  <si>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</si>
  <si>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</si>
  <si>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</si>
  <si>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</si>
  <si>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</si>
  <si>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</si>
  <si>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</si>
  <si>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</si>
  <si>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</si>
  <si>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</si>
  <si>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</si>
  <si>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</si>
  <si>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</si>
  <si>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</si>
  <si>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</si>
  <si>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</si>
  <si>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</si>
  <si>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</si>
  <si>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</si>
  <si>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</si>
  <si>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</si>
  <si>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</si>
  <si>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</si>
  <si>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</si>
  <si>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</si>
  <si>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</si>
  <si>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</si>
  <si>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</si>
  <si>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</si>
  <si>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</si>
  <si>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</si>
  <si>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</si>
  <si>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</si>
  <si>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</si>
  <si>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</si>
  <si>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</si>
  <si>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</si>
  <si>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</si>
  <si>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</si>
  <si>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</si>
  <si>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</si>
  <si>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</si>
  <si>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</si>
  <si>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</si>
  <si>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</si>
  <si>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</si>
  <si>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</si>
  <si>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</si>
  <si>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</si>
  <si>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</si>
  <si>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</si>
  <si>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</si>
  <si>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</si>
  <si>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</si>
  <si>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</si>
  <si>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</si>
  <si>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</si>
  <si>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</si>
  <si>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</si>
  <si>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</si>
  <si>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</si>
  <si>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</si>
  <si>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</si>
  <si>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</si>
  <si>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</si>
  <si>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</si>
  <si>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</si>
  <si>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</si>
  <si>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</si>
  <si>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</si>
  <si>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</si>
  <si>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</si>
  <si>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</si>
  <si>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</si>
  <si>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</si>
  <si>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</si>
  <si>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</si>
  <si>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</si>
  <si>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</si>
  <si>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</si>
  <si>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</si>
  <si>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</si>
  <si>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</si>
  <si>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</si>
  <si>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</si>
  <si>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</si>
  <si>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</si>
  <si>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</si>
  <si>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</si>
  <si>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</si>
  <si>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</si>
  <si>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</si>
  <si>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</si>
  <si>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</si>
  <si>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</si>
  <si>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</si>
  <si>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</si>
  <si>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</si>
  <si>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</si>
  <si>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</si>
  <si>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</si>
  <si>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</si>
  <si>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</si>
  <si>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</si>
  <si>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</si>
  <si>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</si>
  <si>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</si>
  <si>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</si>
  <si>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</si>
  <si>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</si>
  <si>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</si>
  <si>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</si>
  <si>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</si>
  <si>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</si>
  <si>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</si>
  <si>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</si>
  <si>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</si>
  <si>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</si>
  <si>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</si>
  <si>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</si>
  <si>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</si>
  <si>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</si>
  <si>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</si>
  <si>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</si>
  <si>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</si>
  <si>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</si>
  <si>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</si>
  <si>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</si>
  <si>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</si>
  <si>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</si>
  <si>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</si>
  <si>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</si>
  <si>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</si>
  <si>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</si>
  <si>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</si>
  <si>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</si>
  <si>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</si>
  <si>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</si>
  <si>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</si>
  <si>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</si>
  <si>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</si>
  <si>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</si>
  <si>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</si>
  <si>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</si>
  <si>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</si>
  <si>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</si>
  <si>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</si>
  <si>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</si>
  <si>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</si>
  <si>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</si>
  <si>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</si>
  <si>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</si>
  <si>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</si>
  <si>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</si>
  <si>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</si>
  <si>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</si>
  <si>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</si>
  <si>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</si>
  <si>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</si>
  <si>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</si>
  <si>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</si>
  <si>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</si>
  <si>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</si>
  <si>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</si>
  <si>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</si>
  <si>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</si>
  <si>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</si>
  <si>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</si>
  <si>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</si>
  <si>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</si>
  <si>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</si>
  <si>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</si>
  <si>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</si>
  <si>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</si>
  <si>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</si>
  <si>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</si>
  <si>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</si>
  <si>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</si>
  <si>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</si>
  <si>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</si>
  <si>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</si>
  <si>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</si>
  <si>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</si>
  <si>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</si>
  <si>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</si>
  <si>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</si>
  <si>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</si>
  <si>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</si>
  <si>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</si>
  <si>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</si>
  <si>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</si>
  <si>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</si>
  <si>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</si>
  <si>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</si>
  <si>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</si>
  <si>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</si>
  <si>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</si>
  <si>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</si>
  <si>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</si>
  <si>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</si>
  <si>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</si>
  <si>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</si>
  <si>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</si>
  <si>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</si>
  <si>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</si>
  <si>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</si>
  <si>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</si>
  <si>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</si>
  <si>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</si>
  <si>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</si>
  <si>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</si>
  <si>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</si>
  <si>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</si>
  <si>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</si>
  <si>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</si>
  <si>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</si>
  <si>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</si>
  <si>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</si>
  <si>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</si>
  <si>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</si>
  <si>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</si>
  <si>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</si>
  <si>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</si>
  <si>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</si>
  <si>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</si>
  <si>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</si>
  <si>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</si>
  <si>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</si>
  <si>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</si>
  <si>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</si>
  <si>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</si>
  <si>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</si>
  <si>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</si>
  <si>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</si>
  <si>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</si>
  <si>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</si>
  <si>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</si>
  <si>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</si>
  <si>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</si>
  <si>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</si>
  <si>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</si>
  <si>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</si>
  <si>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</si>
  <si>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</si>
  <si>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</si>
  <si>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</si>
  <si>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</si>
  <si>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</si>
  <si>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</si>
  <si>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</si>
  <si>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</si>
  <si>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</si>
  <si>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</si>
  <si>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</si>
  <si>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</si>
  <si>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</si>
  <si>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</si>
  <si>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</si>
  <si>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</si>
  <si>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</si>
  <si>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</si>
  <si>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</si>
  <si>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</si>
  <si>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</si>
  <si>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</si>
  <si>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</si>
  <si>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</si>
  <si>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</si>
  <si>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</si>
  <si>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</si>
  <si>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</si>
  <si>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</si>
  <si>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</si>
  <si>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</si>
  <si>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</si>
  <si>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</si>
  <si>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</si>
  <si>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</si>
  <si>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</si>
  <si>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</si>
  <si>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</si>
  <si>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</si>
  <si>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</si>
  <si>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</si>
  <si>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</si>
  <si>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</si>
  <si>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</si>
  <si>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</si>
  <si>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</si>
  <si>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</si>
  <si>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</si>
  <si>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</si>
  <si>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</si>
  <si>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</si>
  <si>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</si>
  <si>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</si>
  <si>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</si>
  <si>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</si>
  <si>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</si>
  <si>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</si>
  <si>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</si>
  <si>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</si>
  <si>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</si>
  <si>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</si>
  <si>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</si>
  <si>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</si>
  <si>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</si>
  <si>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</si>
  <si>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</si>
  <si>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</si>
  <si>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</si>
  <si>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</si>
  <si>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</si>
  <si>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</si>
  <si>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</si>
  <si>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</si>
  <si>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</si>
  <si>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</si>
  <si>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</si>
  <si>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</si>
  <si>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</si>
  <si>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</si>
  <si>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</si>
  <si>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</si>
  <si>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</si>
  <si>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</si>
  <si>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</si>
  <si>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</si>
  <si>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</si>
  <si>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</si>
  <si>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</si>
  <si>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</si>
  <si>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</si>
  <si>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</si>
  <si>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</si>
  <si>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</si>
  <si>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</si>
  <si>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</si>
  <si>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</si>
  <si>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</si>
  <si>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</si>
  <si>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</si>
  <si>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</si>
  <si>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</si>
  <si>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</si>
  <si>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</si>
  <si>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</si>
  <si>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</si>
  <si>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</si>
  <si>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</si>
  <si>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</si>
  <si>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</si>
  <si>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</si>
  <si>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</si>
  <si>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</si>
  <si>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</si>
  <si>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</si>
  <si>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</si>
  <si>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</si>
  <si>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</si>
  <si>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</si>
  <si>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</si>
  <si>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</si>
  <si>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</si>
  <si>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</si>
  <si>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</si>
  <si>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</si>
  <si>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</si>
  <si>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</si>
  <si>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</si>
  <si>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</si>
  <si>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</si>
  <si>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</si>
  <si>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</si>
  <si>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</si>
  <si>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</si>
  <si>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</si>
  <si>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</si>
  <si>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</si>
  <si>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</si>
  <si>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</si>
  <si>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</si>
  <si>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</si>
  <si>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</si>
  <si>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</si>
  <si>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</si>
  <si>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</si>
  <si>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</si>
  <si>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</si>
  <si>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</si>
  <si>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</si>
  <si>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</si>
  <si>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</si>
  <si>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</si>
  <si>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</si>
  <si>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</si>
  <si>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</si>
  <si>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</si>
  <si>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</si>
  <si>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</si>
  <si>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</si>
  <si>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</si>
  <si>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</si>
  <si>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</si>
  <si>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</si>
  <si>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</si>
  <si>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</si>
  <si>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</si>
  <si>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</si>
  <si>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</si>
  <si>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</si>
  <si>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</si>
  <si>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</si>
  <si>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</si>
  <si>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</si>
  <si>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</si>
  <si>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</si>
  <si>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</si>
  <si>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</si>
  <si>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</si>
  <si>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</si>
  <si>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</si>
  <si>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</si>
  <si>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</si>
  <si>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</si>
  <si>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</si>
  <si>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</si>
  <si>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</si>
  <si>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</si>
  <si>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</si>
  <si>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</si>
  <si>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</si>
  <si>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</si>
  <si>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</si>
  <si>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</si>
  <si>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</si>
  <si>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</si>
  <si>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</si>
  <si>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</si>
  <si>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</si>
  <si>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</si>
  <si>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</si>
  <si>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</si>
  <si>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</si>
  <si>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</si>
  <si>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</si>
  <si>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</si>
  <si>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</si>
  <si>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</si>
  <si>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</si>
  <si>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</si>
  <si>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</si>
  <si>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</si>
  <si>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</si>
  <si>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</si>
  <si>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</si>
  <si>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</si>
  <si>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</si>
  <si>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</si>
  <si>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</si>
  <si>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</si>
  <si>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</si>
  <si>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</si>
  <si>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</si>
  <si>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</si>
  <si>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</si>
  <si>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</si>
  <si>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</si>
  <si>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</si>
  <si>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</si>
  <si>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</si>
  <si>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</si>
  <si>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</si>
  <si>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</si>
  <si>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</si>
  <si>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</si>
  <si>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</si>
  <si>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</si>
  <si>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</si>
  <si>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</si>
  <si>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</si>
  <si>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</si>
  <si>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</si>
  <si>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</si>
  <si>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</si>
  <si>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</si>
  <si>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</si>
  <si>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</si>
  <si>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</si>
  <si>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</si>
  <si>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</si>
  <si>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</si>
  <si>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</si>
  <si>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</si>
  <si>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</si>
  <si>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</si>
  <si>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</si>
  <si>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</si>
  <si>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</si>
  <si>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</si>
  <si>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</si>
  <si>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</si>
  <si>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</si>
  <si>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</si>
  <si>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</si>
  <si>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</si>
  <si>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</si>
  <si>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</si>
  <si>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</si>
  <si>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</si>
  <si>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</si>
  <si>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</si>
  <si>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</si>
  <si>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</si>
  <si>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</si>
  <si>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</si>
  <si>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</si>
  <si>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</si>
  <si>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</si>
  <si>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</si>
  <si>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</si>
  <si>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</si>
  <si>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</si>
  <si>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</si>
  <si>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</si>
  <si>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</si>
  <si>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</si>
  <si>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</si>
  <si>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</si>
  <si>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</si>
  <si>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</si>
  <si>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</si>
  <si>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</si>
  <si>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</si>
  <si>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</si>
  <si>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</si>
  <si>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</si>
  <si>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</si>
  <si>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</si>
  <si>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</si>
  <si>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</si>
  <si>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</si>
  <si>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</si>
  <si>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</si>
  <si>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</si>
  <si>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</si>
  <si>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</si>
  <si>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</si>
  <si>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</si>
  <si>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</si>
  <si>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</si>
  <si>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</si>
  <si>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</si>
  <si>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</si>
  <si>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</si>
  <si>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</si>
  <si>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</si>
  <si>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</si>
  <si>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</si>
  <si>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</si>
  <si>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</si>
  <si>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</si>
  <si>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</si>
  <si>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</si>
  <si>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</si>
  <si>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</si>
  <si>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</si>
  <si>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</si>
  <si>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</si>
  <si>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</si>
  <si>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</si>
  <si>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</si>
  <si>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</si>
  <si>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</si>
  <si>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</si>
  <si>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</si>
  <si>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</si>
  <si>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</si>
  <si>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</si>
  <si>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</si>
  <si>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</si>
  <si>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</si>
  <si>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</si>
  <si>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</si>
  <si>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</si>
  <si>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</si>
  <si>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</si>
  <si>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</si>
  <si>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</si>
  <si>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</si>
  <si>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</si>
  <si>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</si>
  <si>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</si>
  <si>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</si>
  <si>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</si>
  <si>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</si>
  <si>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</si>
  <si>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</si>
  <si>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</si>
  <si>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</si>
  <si>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</si>
  <si>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</si>
  <si>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</si>
  <si>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</si>
  <si>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</si>
  <si>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</si>
  <si>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</si>
  <si>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</si>
  <si>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</si>
  <si>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</si>
  <si>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</si>
  <si>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</si>
  <si>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</si>
  <si>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</si>
  <si>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</si>
  <si>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</si>
  <si>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</si>
  <si>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</si>
  <si>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</si>
  <si>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</si>
  <si>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</si>
  <si>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</si>
  <si>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</si>
  <si>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</si>
  <si>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</si>
  <si>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</si>
  <si>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</si>
  <si>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</si>
  <si>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</si>
  <si>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</si>
  <si>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</si>
  <si>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</si>
  <si>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</si>
  <si>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</si>
  <si>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</si>
  <si>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</si>
  <si>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</si>
  <si>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</si>
  <si>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</si>
  <si>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</si>
  <si>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</si>
  <si>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</si>
  <si>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</si>
  <si>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</si>
  <si>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</si>
  <si>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</si>
  <si>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</si>
  <si>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</si>
  <si>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</si>
  <si>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</si>
  <si>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</si>
  <si>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</si>
  <si>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</si>
  <si>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</si>
  <si>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</si>
  <si>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</si>
  <si>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</si>
  <si>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</si>
  <si>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</si>
  <si>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</si>
  <si>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</si>
  <si>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</si>
  <si>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</si>
  <si>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</si>
  <si>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</si>
  <si>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</si>
  <si>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</si>
  <si>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</si>
  <si>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</si>
  <si>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</si>
  <si>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</si>
  <si>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</si>
  <si>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</si>
  <si>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</si>
  <si>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</si>
  <si>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</si>
  <si>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</si>
  <si>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</si>
  <si>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</si>
  <si>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</si>
  <si>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</si>
  <si>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</si>
  <si>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</si>
  <si>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</si>
  <si>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</si>
  <si>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</si>
  <si>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</si>
  <si>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</si>
  <si>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</si>
  <si>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</si>
  <si>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</si>
  <si>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</si>
  <si>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</si>
  <si>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</si>
  <si>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</si>
  <si>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</si>
  <si>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</si>
  <si>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</si>
  <si>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</si>
  <si>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</si>
  <si>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</si>
  <si>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</si>
  <si>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</si>
  <si>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</si>
  <si>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</si>
  <si>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</si>
  <si>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</si>
  <si>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</si>
  <si>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</si>
  <si>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</si>
  <si>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</si>
  <si>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</si>
  <si>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</si>
  <si>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</si>
  <si>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</si>
  <si>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</si>
  <si>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</si>
  <si>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</si>
  <si>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</si>
  <si>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</si>
  <si>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</si>
  <si>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</si>
  <si>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</si>
  <si>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</si>
  <si>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</si>
  <si>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</si>
  <si>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</si>
  <si>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</si>
  <si>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</si>
  <si>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</si>
  <si>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</si>
  <si>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</si>
  <si>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</si>
  <si>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</si>
  <si>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</si>
  <si>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</si>
  <si>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</si>
  <si>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</si>
  <si>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</si>
  <si>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</si>
  <si>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</si>
  <si>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</si>
  <si>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</si>
  <si>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</si>
  <si>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</si>
  <si>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</si>
  <si>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</si>
  <si>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</si>
  <si>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</si>
  <si>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</si>
  <si>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</si>
  <si>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</si>
  <si>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</si>
  <si>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</si>
  <si>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</si>
  <si>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</si>
  <si>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</si>
  <si>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</si>
  <si>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</si>
  <si>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</si>
  <si>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</si>
  <si>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</si>
  <si>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</si>
  <si>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</si>
  <si>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</si>
  <si>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</si>
  <si>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</si>
  <si>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</si>
  <si>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</si>
  <si>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</si>
  <si>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</si>
  <si>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</si>
  <si>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</si>
  <si>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</si>
  <si>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</si>
  <si>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</si>
  <si>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</si>
  <si>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</si>
  <si>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</si>
  <si>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</si>
  <si>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</si>
  <si>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</si>
  <si>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</si>
  <si>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</si>
  <si>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</si>
  <si>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</si>
  <si>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</si>
  <si>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</si>
  <si>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</si>
  <si>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</si>
  <si>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</si>
  <si>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</si>
  <si>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</si>
  <si>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</si>
  <si>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</si>
  <si>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</si>
  <si>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</si>
  <si>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</si>
  <si>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</si>
  <si>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</si>
  <si>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</si>
  <si>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</si>
  <si>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</si>
  <si>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</si>
  <si>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</si>
  <si>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</si>
  <si>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</si>
  <si>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</si>
  <si>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</si>
  <si>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</si>
  <si>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</si>
  <si>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</si>
  <si>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</si>
  <si>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</si>
  <si>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</si>
  <si>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</si>
  <si>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</si>
  <si>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</si>
  <si>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</si>
  <si>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</si>
  <si>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</si>
  <si>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</si>
  <si>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</si>
  <si>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</si>
  <si>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</si>
  <si>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</si>
  <si>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</si>
  <si>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</si>
  <si>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</si>
  <si>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</si>
  <si>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</si>
  <si>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</si>
  <si>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</si>
  <si>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</si>
  <si>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</si>
  <si>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</si>
  <si>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</si>
  <si>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</si>
  <si>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</si>
  <si>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</si>
  <si>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</si>
  <si>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</si>
  <si>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</si>
  <si>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</si>
  <si>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</si>
  <si>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</si>
  <si>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</si>
  <si>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</si>
  <si>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</si>
  <si>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</si>
  <si>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</si>
  <si>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</si>
  <si>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</si>
  <si>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</si>
  <si>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</si>
  <si>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</si>
  <si>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</si>
  <si>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</si>
  <si>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</si>
  <si>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</si>
  <si>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</si>
  <si>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</si>
  <si>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</si>
  <si>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</si>
  <si>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</si>
  <si>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</si>
  <si>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</si>
  <si>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</si>
  <si>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</si>
  <si>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</si>
  <si>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</si>
  <si>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</si>
  <si>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</si>
  <si>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</si>
  <si>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</si>
  <si>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</si>
  <si>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</si>
  <si>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</si>
  <si>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</si>
  <si>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</si>
  <si>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</si>
  <si>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</si>
  <si>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</si>
  <si>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</si>
  <si>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</si>
  <si>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</si>
  <si>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</si>
  <si>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</si>
  <si>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</si>
  <si>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</si>
  <si>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</si>
  <si>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</si>
  <si>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</si>
  <si>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</si>
  <si>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</si>
  <si>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</si>
  <si>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</si>
  <si>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</si>
  <si>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</si>
  <si>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</si>
  <si>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</si>
  <si>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</si>
  <si>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</si>
  <si>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</si>
  <si>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</si>
  <si>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</si>
  <si>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</si>
  <si>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</si>
  <si>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</si>
  <si>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</si>
  <si>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</si>
  <si>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</si>
  <si>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</si>
  <si>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</si>
  <si>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</si>
  <si>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</si>
  <si>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</si>
  <si>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</si>
  <si>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</si>
  <si>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</si>
  <si>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</si>
  <si>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</si>
  <si>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</si>
  <si>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</si>
  <si>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</si>
  <si>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</si>
  <si>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</si>
  <si>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</si>
  <si>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</si>
  <si>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</si>
  <si>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</si>
  <si>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</si>
  <si>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</si>
  <si>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</si>
  <si>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</si>
  <si>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</si>
  <si>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</si>
  <si>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</si>
  <si>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</si>
  <si>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</si>
  <si>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</si>
  <si>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</si>
  <si>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</si>
  <si>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</si>
  <si>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</si>
  <si>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</si>
  <si>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</si>
  <si>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</si>
  <si>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</si>
  <si>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</si>
  <si>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</si>
  <si>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</si>
  <si>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</si>
  <si>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</si>
  <si>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</si>
  <si>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</si>
  <si>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</si>
  <si>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</si>
  <si>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</si>
  <si>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</si>
  <si>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</si>
  <si>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</si>
  <si>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</si>
  <si>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</si>
  <si>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</si>
  <si>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</si>
  <si>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</si>
  <si>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</si>
  <si>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</si>
  <si>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</si>
  <si>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</si>
  <si>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</si>
  <si>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</si>
  <si>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</si>
  <si>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</si>
  <si>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</si>
  <si>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</si>
  <si>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</si>
  <si>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</si>
  <si>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</si>
  <si>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</si>
  <si>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</si>
  <si>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</si>
  <si>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</si>
  <si>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</si>
  <si>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</si>
  <si>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</si>
  <si>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</si>
  <si>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</si>
  <si>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</si>
  <si>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</si>
  <si>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</si>
  <si>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</si>
  <si>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</si>
  <si>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</si>
  <si>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</si>
  <si>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</si>
  <si>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</si>
  <si>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</si>
  <si>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</si>
  <si>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</si>
  <si>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</si>
  <si>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</si>
  <si>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</si>
  <si>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</si>
  <si>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</si>
  <si>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</si>
  <si>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</si>
  <si>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</si>
  <si>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</si>
  <si>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</si>
  <si>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</si>
  <si>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</si>
  <si>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</si>
  <si>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</si>
  <si>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</si>
  <si>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</si>
  <si>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</si>
  <si>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</si>
  <si>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</si>
  <si>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</si>
  <si>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</si>
  <si>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</si>
  <si>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</si>
  <si>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</si>
  <si>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</si>
  <si>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</si>
  <si>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</si>
  <si>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</si>
  <si>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</si>
  <si>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</si>
  <si>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</si>
  <si>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</si>
  <si>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</si>
  <si>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</si>
  <si>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</si>
  <si>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</si>
  <si>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</si>
  <si>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</si>
  <si>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</si>
  <si>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</si>
  <si>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</si>
  <si>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</si>
  <si>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</si>
  <si>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</si>
  <si>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</si>
  <si>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</si>
  <si>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</si>
  <si>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</si>
  <si>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</si>
  <si>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</si>
  <si>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</si>
  <si>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</si>
  <si>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</si>
  <si>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</si>
  <si>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</si>
  <si>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</si>
  <si>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</si>
  <si>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</si>
  <si>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</si>
  <si>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</si>
  <si>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</si>
  <si>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</si>
  <si>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</si>
  <si>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</si>
  <si>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</si>
  <si>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</si>
  <si>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</si>
  <si>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</si>
  <si>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</si>
  <si>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</si>
  <si>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</si>
  <si>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</si>
  <si>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</si>
  <si>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</si>
  <si>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</si>
  <si>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</si>
  <si>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</si>
  <si>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</si>
  <si>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</si>
  <si>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</si>
  <si>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</si>
  <si>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</si>
  <si>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</si>
  <si>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</si>
  <si>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</si>
  <si>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</si>
  <si>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</si>
  <si>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</si>
  <si>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</si>
  <si>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</si>
  <si>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</si>
  <si>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</si>
  <si>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</si>
  <si>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</si>
  <si>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</si>
  <si>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</si>
  <si>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</si>
  <si>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</si>
  <si>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</si>
  <si>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</si>
  <si>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</si>
  <si>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</si>
  <si>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</si>
  <si>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</si>
  <si>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</si>
  <si>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</si>
  <si>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</si>
  <si>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</si>
  <si>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</si>
  <si>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</si>
  <si>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</si>
  <si>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</si>
  <si>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</si>
  <si>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</si>
  <si>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</si>
  <si>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</si>
  <si>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</si>
  <si>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</si>
  <si>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</si>
  <si>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</si>
  <si>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</si>
  <si>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</si>
  <si>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</si>
  <si>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</si>
  <si>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</si>
  <si>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</si>
  <si>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</si>
  <si>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</si>
  <si>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</si>
  <si>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</si>
  <si>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</si>
  <si>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</si>
  <si>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</si>
  <si>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</si>
  <si>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</si>
  <si>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</si>
  <si>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</si>
  <si>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</si>
  <si>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</si>
  <si>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</si>
  <si>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</si>
  <si>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</si>
  <si>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</si>
  <si>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</si>
  <si>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</si>
  <si>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</si>
  <si>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</si>
  <si>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</si>
  <si>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</si>
  <si>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</si>
  <si>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</si>
  <si>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</si>
  <si>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</si>
  <si>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</si>
  <si>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</si>
  <si>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</si>
  <si>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</si>
  <si>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</si>
  <si>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</si>
  <si>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</si>
  <si>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</si>
  <si>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</si>
  <si>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</si>
  <si>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</si>
  <si>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</si>
  <si>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</si>
  <si>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</si>
  <si>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</si>
  <si>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</si>
  <si>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</si>
  <si>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</si>
  <si>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</si>
  <si>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</si>
  <si>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</si>
  <si>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</si>
  <si>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</si>
  <si>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</si>
  <si>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</si>
  <si>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</si>
  <si>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</si>
  <si>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</si>
  <si>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</si>
  <si>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</si>
  <si>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</si>
  <si>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</si>
  <si>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</si>
  <si>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</si>
  <si>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</si>
  <si>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</si>
  <si>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</si>
  <si>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</si>
  <si>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</si>
  <si>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</si>
  <si>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</si>
  <si>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</si>
  <si>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</si>
  <si>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</si>
  <si>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</si>
  <si>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</si>
  <si>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</si>
  <si>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</si>
  <si>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</si>
  <si>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</si>
  <si>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</si>
  <si>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</si>
  <si>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</si>
  <si>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</si>
  <si>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</si>
  <si>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</si>
  <si>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</si>
  <si>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</si>
  <si>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</si>
  <si>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</si>
  <si>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</si>
  <si>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</si>
  <si>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</si>
  <si>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</si>
  <si>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</si>
  <si>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</si>
  <si>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</si>
  <si>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</si>
  <si>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</si>
  <si>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</si>
  <si>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</si>
  <si>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</si>
  <si>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</si>
  <si>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</si>
  <si>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</si>
  <si>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</si>
  <si>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</si>
  <si>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</si>
  <si>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</si>
  <si>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</si>
  <si>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</si>
  <si>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</si>
  <si>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</si>
  <si>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</si>
  <si>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</si>
  <si>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</si>
  <si>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</si>
  <si>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</si>
  <si>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</si>
  <si>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</si>
  <si>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</si>
  <si>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</si>
  <si>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</si>
  <si>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</si>
  <si>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</si>
  <si>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</si>
  <si>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</si>
  <si>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</si>
  <si>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</si>
  <si>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</si>
  <si>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</si>
  <si>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</si>
  <si>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</si>
  <si>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</si>
  <si>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</si>
  <si>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</si>
  <si>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</si>
  <si>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</si>
  <si>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</si>
  <si>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</si>
  <si>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</si>
  <si>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</si>
  <si>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</si>
  <si>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</si>
  <si>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</si>
  <si>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</si>
  <si>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</si>
  <si>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</si>
  <si>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</si>
  <si>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</si>
  <si>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</si>
  <si>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</si>
  <si>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</si>
  <si>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</si>
  <si>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</si>
  <si>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</si>
  <si>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</si>
  <si>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</si>
  <si>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</si>
  <si>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</si>
  <si>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</si>
  <si>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</si>
  <si>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</si>
  <si>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</si>
  <si>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</si>
  <si>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</si>
  <si>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</si>
  <si>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</si>
  <si>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</si>
  <si>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</si>
  <si>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</si>
  <si>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</si>
  <si>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</si>
  <si>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</si>
  <si>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</si>
  <si>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</si>
  <si>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</si>
  <si>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</si>
  <si>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</si>
  <si>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</si>
  <si>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</si>
  <si>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</si>
  <si>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</si>
  <si>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</si>
  <si>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</si>
  <si>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</si>
  <si>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</si>
  <si>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</si>
  <si>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</si>
  <si>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</si>
  <si>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</si>
  <si>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</si>
  <si>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</si>
  <si>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</si>
  <si>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</si>
  <si>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</si>
  <si>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</si>
  <si>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</si>
  <si>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</si>
  <si>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</si>
  <si>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</si>
  <si>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</si>
  <si>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</si>
  <si>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</si>
  <si>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</si>
  <si>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</si>
  <si>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</si>
  <si>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</si>
  <si>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</si>
  <si>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</si>
  <si>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</si>
  <si>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</si>
  <si>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</si>
  <si>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</si>
  <si>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</si>
  <si>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</si>
  <si>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</si>
  <si>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</si>
  <si>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</si>
  <si>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</si>
  <si>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</si>
  <si>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</si>
  <si>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</si>
  <si>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</si>
  <si>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</si>
  <si>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</si>
  <si>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</si>
  <si>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</si>
  <si>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</si>
  <si>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</si>
  <si>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</si>
  <si>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</si>
  <si>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</si>
  <si>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</si>
  <si>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</si>
  <si>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</si>
  <si>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</si>
  <si>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</si>
  <si>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</si>
  <si>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</si>
  <si>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</si>
  <si>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</si>
  <si>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</si>
  <si>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</si>
  <si>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</si>
  <si>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</si>
  <si>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</si>
  <si>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</si>
  <si>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</si>
  <si>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</si>
  <si>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</si>
  <si>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</si>
  <si>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</si>
  <si>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</si>
  <si>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</si>
  <si>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</si>
  <si>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</si>
  <si>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</si>
  <si>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</si>
  <si>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</si>
  <si>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</si>
  <si>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</si>
  <si>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</si>
  <si>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</si>
  <si>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</si>
  <si>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</si>
  <si>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</si>
  <si>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</si>
  <si>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</si>
  <si>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</si>
  <si>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</si>
  <si>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</si>
  <si>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</si>
  <si>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</si>
  <si>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</si>
  <si>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</si>
  <si>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</si>
  <si>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</si>
  <si>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</si>
  <si>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</si>
  <si>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</si>
  <si>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</si>
  <si>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</si>
  <si>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</si>
  <si>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</si>
  <si>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</si>
  <si>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</si>
  <si>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</si>
  <si>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</si>
  <si>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</si>
  <si>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</si>
  <si>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</si>
  <si>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</si>
  <si>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</si>
  <si>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</si>
  <si>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</si>
  <si>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</si>
  <si>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</si>
  <si>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</si>
  <si>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</si>
  <si>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</si>
  <si>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</si>
  <si>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</si>
  <si>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</si>
  <si>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</si>
  <si>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</si>
  <si>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</si>
  <si>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</si>
  <si>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</si>
  <si>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</si>
  <si>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</si>
  <si>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</si>
  <si>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</si>
  <si>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</si>
  <si>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</si>
  <si>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</si>
  <si>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</si>
  <si>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</si>
  <si>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</si>
  <si>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</si>
  <si>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</si>
  <si>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</si>
  <si>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</si>
  <si>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</si>
  <si>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</si>
  <si>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</si>
  <si>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</si>
  <si>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</si>
  <si>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</si>
  <si>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</si>
  <si>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</si>
  <si>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</si>
  <si>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</si>
  <si>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</si>
  <si>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</si>
  <si>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</si>
  <si>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</si>
  <si>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</si>
  <si>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</si>
  <si>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</si>
  <si>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</si>
  <si>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</si>
  <si>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</si>
  <si>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</si>
  <si>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</si>
  <si>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</si>
  <si>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</si>
  <si>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</si>
  <si>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</si>
  <si>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</si>
  <si>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</si>
  <si>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</si>
  <si>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</si>
  <si>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</si>
  <si>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</si>
  <si>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</si>
  <si>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</si>
  <si>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</si>
  <si>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</si>
  <si>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</si>
  <si>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</si>
  <si>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</si>
  <si>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</si>
  <si>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</si>
  <si>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</si>
  <si>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</si>
  <si>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</si>
  <si>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</si>
  <si>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</si>
  <si>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</si>
  <si>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</si>
  <si>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</si>
  <si>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</si>
  <si>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</si>
  <si>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</si>
  <si>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</si>
  <si>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</si>
  <si>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</si>
  <si>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</si>
  <si>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</si>
  <si>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</si>
  <si>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</si>
  <si>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</si>
  <si>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</si>
  <si>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</si>
  <si>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</si>
  <si>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</si>
  <si>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</si>
  <si>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</si>
  <si>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</si>
  <si>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</si>
  <si>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</si>
  <si>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</si>
  <si>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</si>
  <si>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</si>
  <si>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</si>
  <si>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</si>
  <si>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</si>
  <si>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</si>
  <si>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</si>
  <si>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</si>
  <si>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</si>
  <si>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</si>
  <si>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</si>
  <si>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</si>
  <si>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</si>
  <si>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</si>
  <si>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</si>
  <si>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</si>
  <si>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</si>
  <si>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</si>
  <si>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</si>
  <si>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</si>
  <si>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</si>
  <si>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</si>
  <si>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</si>
  <si>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</si>
  <si>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</si>
  <si>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</si>
  <si>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</si>
  <si>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</si>
  <si>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</si>
  <si>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</si>
  <si>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</si>
  <si>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</si>
  <si>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</si>
  <si>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</si>
  <si>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</si>
  <si>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</si>
  <si>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</si>
  <si>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</si>
  <si>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</si>
  <si>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</si>
  <si>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</si>
  <si>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</si>
  <si>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</si>
  <si>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</si>
  <si>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</si>
  <si>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</si>
  <si>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</si>
  <si>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</si>
  <si>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</si>
  <si>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</si>
  <si>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</si>
  <si>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</si>
  <si>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</si>
  <si>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</si>
  <si>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</si>
  <si>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</si>
  <si>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</si>
  <si>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</si>
  <si>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</si>
  <si>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</si>
  <si>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</si>
  <si>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</si>
  <si>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</si>
  <si>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</si>
  <si>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</si>
  <si>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</si>
  <si>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</si>
  <si>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</si>
  <si>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</si>
  <si>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</si>
  <si>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</si>
  <si>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</si>
  <si>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</si>
  <si>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</si>
  <si>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</si>
  <si>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</si>
  <si>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</si>
  <si>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</si>
  <si>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</si>
  <si>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</si>
  <si>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</si>
  <si>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</si>
  <si>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</si>
  <si>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</si>
  <si>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</si>
  <si>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</si>
  <si>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</si>
  <si>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</si>
  <si>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</si>
  <si>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</si>
  <si>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</si>
  <si>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</si>
  <si>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</si>
  <si>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</si>
  <si>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</si>
  <si>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</si>
  <si>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</si>
  <si>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</si>
  <si>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</si>
  <si>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</si>
  <si>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</si>
  <si>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</si>
  <si>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</si>
  <si>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</si>
  <si>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</si>
  <si>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</si>
  <si>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</si>
  <si>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</si>
  <si>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</si>
  <si>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</si>
  <si>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</si>
  <si>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</si>
  <si>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</si>
  <si>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</si>
  <si>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</si>
  <si>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</si>
  <si>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</si>
  <si>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</si>
  <si>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</si>
  <si>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</si>
  <si>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</si>
  <si>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</si>
  <si>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</si>
  <si>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</si>
  <si>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</si>
  <si>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</si>
  <si>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</si>
  <si>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</si>
  <si>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</si>
  <si>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</si>
  <si>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</si>
  <si>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</si>
  <si>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</si>
  <si>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</si>
  <si>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</si>
  <si>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</si>
  <si>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</si>
  <si>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</si>
  <si>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</si>
  <si>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</si>
  <si>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</si>
  <si>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</si>
  <si>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</si>
  <si>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</si>
  <si>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</si>
  <si>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</si>
  <si>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</si>
  <si>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</si>
  <si>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</si>
  <si>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</si>
  <si>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</si>
  <si>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</si>
  <si>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</si>
  <si>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</si>
  <si>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</si>
  <si>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</si>
  <si>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</si>
  <si>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</si>
  <si>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</si>
  <si>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</si>
  <si>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</si>
  <si>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</si>
  <si>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</si>
  <si>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</si>
  <si>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</si>
  <si>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</si>
  <si>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</si>
  <si>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</si>
  <si>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</si>
  <si>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</si>
  <si>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</si>
  <si>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</si>
  <si>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</si>
  <si>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</si>
  <si>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</si>
  <si>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</si>
  <si>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</si>
  <si>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</si>
  <si>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</si>
  <si>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</si>
  <si>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</si>
  <si>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</si>
  <si>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</si>
  <si>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</si>
  <si>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</si>
  <si>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</si>
  <si>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</si>
  <si>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</si>
  <si>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</si>
  <si>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</si>
  <si>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</si>
  <si>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</si>
  <si>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</si>
  <si>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</si>
  <si>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</si>
  <si>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</si>
  <si>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</si>
  <si>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</si>
  <si>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</si>
  <si>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</si>
  <si>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</si>
  <si>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</si>
  <si>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</si>
  <si>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</si>
  <si>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</si>
  <si>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</si>
  <si>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</si>
  <si>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</si>
  <si>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</si>
  <si>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</si>
  <si>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</si>
  <si>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</si>
  <si>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</si>
  <si>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</si>
  <si>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</si>
  <si>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</si>
  <si>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</si>
  <si>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</si>
  <si>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</si>
  <si>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</si>
  <si>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</si>
  <si>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</si>
  <si>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</si>
  <si>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</si>
  <si>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</si>
  <si>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</si>
  <si>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</si>
  <si>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</si>
  <si>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</si>
  <si>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</si>
  <si>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</si>
  <si>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</si>
  <si>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</si>
  <si>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</si>
  <si>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</si>
  <si>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</si>
  <si>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</si>
  <si>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</si>
  <si>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</si>
  <si>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</si>
  <si>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</si>
  <si>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</si>
  <si>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</si>
  <si>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</si>
  <si>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</si>
  <si>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</si>
  <si>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</si>
  <si>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</si>
  <si>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</si>
  <si>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</si>
  <si>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</si>
  <si>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</si>
  <si>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</si>
  <si>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</si>
  <si>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</si>
  <si>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</si>
  <si>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</si>
  <si>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</si>
  <si>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</si>
  <si>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</si>
  <si>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</si>
  <si>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</si>
  <si>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</si>
  <si>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</si>
  <si>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</si>
  <si>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</si>
  <si>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</si>
  <si>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</si>
  <si>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</si>
  <si>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</si>
  <si>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</si>
  <si>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</si>
  <si>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</si>
  <si>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</si>
  <si>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</si>
  <si>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</si>
  <si>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</si>
  <si>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</si>
  <si>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</si>
  <si>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</si>
  <si>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</si>
  <si>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</si>
  <si>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</si>
  <si>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</si>
  <si>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</si>
  <si>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</si>
  <si>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</si>
  <si>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</si>
  <si>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</si>
  <si>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</si>
  <si>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</si>
  <si>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</si>
  <si>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</si>
  <si>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</si>
  <si>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</si>
  <si>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</si>
  <si>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</si>
  <si>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</si>
  <si>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</si>
  <si>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</si>
  <si>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</si>
  <si>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</si>
  <si>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</si>
  <si>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</si>
  <si>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</si>
  <si>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</si>
  <si>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</si>
  <si>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</si>
  <si>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</si>
  <si>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</si>
  <si>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</si>
  <si>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</si>
  <si>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</si>
  <si>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</si>
  <si>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</si>
  <si>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</si>
  <si>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</si>
  <si>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</si>
  <si>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</si>
  <si>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</si>
  <si>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</si>
  <si>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</si>
  <si>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</si>
  <si>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</si>
  <si>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</si>
  <si>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</si>
  <si>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</si>
  <si>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</si>
  <si>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</si>
  <si>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</si>
  <si>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</si>
  <si>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</si>
  <si>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</si>
  <si>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</si>
  <si>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</si>
  <si>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</si>
  <si>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</si>
  <si>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</si>
  <si>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</si>
  <si>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</si>
  <si>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</si>
  <si>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</si>
  <si>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</si>
  <si>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</si>
  <si>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</si>
  <si>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</si>
  <si>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</si>
  <si>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</si>
  <si>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</si>
  <si>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</si>
  <si>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</si>
  <si>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</si>
  <si>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</si>
  <si>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</si>
  <si>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</si>
  <si>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</si>
  <si>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</si>
  <si>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</si>
  <si>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</si>
  <si>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</si>
  <si>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</si>
  <si>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</si>
  <si>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</si>
  <si>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</si>
  <si>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</si>
  <si>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</si>
  <si>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</si>
  <si>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</si>
  <si>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</si>
  <si>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</si>
  <si>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</si>
  <si>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</si>
  <si>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</si>
  <si>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</si>
  <si>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</si>
  <si>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</si>
  <si>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</si>
  <si>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</si>
  <si>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</si>
  <si>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</si>
  <si>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</si>
  <si>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</si>
  <si>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</si>
  <si>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</si>
  <si>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</si>
  <si>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</si>
  <si>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</si>
  <si>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</si>
  <si>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</si>
  <si>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</si>
  <si>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</si>
  <si>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</si>
  <si>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</si>
  <si>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</si>
  <si>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</si>
  <si>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</si>
  <si>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</si>
  <si>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</si>
  <si>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</si>
  <si>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</si>
  <si>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</si>
  <si>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</si>
  <si>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</si>
  <si>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</si>
  <si>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</si>
  <si>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</si>
  <si>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</si>
  <si>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</si>
  <si>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</si>
  <si>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</si>
  <si>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</si>
  <si>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</si>
  <si>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</si>
  <si>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</si>
  <si>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</si>
  <si>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</si>
  <si>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</si>
  <si>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</si>
  <si>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</si>
  <si>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</si>
  <si>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</si>
  <si>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</si>
  <si>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</si>
  <si>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</si>
  <si>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</si>
  <si>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</si>
  <si>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</si>
  <si>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</si>
  <si>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</si>
  <si>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</si>
  <si>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</si>
  <si>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</si>
  <si>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</si>
  <si>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</si>
  <si>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</si>
  <si>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</si>
  <si>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</si>
  <si>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</si>
  <si>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</si>
  <si>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</si>
  <si>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</si>
  <si>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</si>
  <si>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</si>
  <si>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</si>
  <si>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</si>
  <si>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</si>
  <si>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</si>
  <si>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</si>
  <si>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</si>
  <si>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</si>
  <si>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</si>
  <si>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</si>
  <si>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</si>
  <si>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</si>
  <si>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</si>
  <si>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</si>
  <si>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</si>
  <si>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</si>
  <si>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</si>
  <si>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</si>
  <si>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</si>
  <si>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</si>
  <si>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</si>
  <si>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</si>
  <si>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</si>
  <si>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</si>
  <si>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</si>
  <si>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</si>
  <si>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</si>
  <si>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</si>
  <si>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</si>
  <si>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</si>
  <si>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</si>
  <si>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</si>
  <si>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</si>
  <si>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</si>
  <si>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</si>
  <si>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</si>
  <si>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</si>
  <si>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</si>
  <si>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</si>
  <si>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</si>
  <si>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</si>
  <si>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</si>
  <si>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</si>
  <si>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</si>
  <si>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</si>
  <si>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</si>
  <si>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</si>
  <si>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</si>
  <si>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</si>
  <si>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</si>
  <si>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</si>
  <si>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</si>
  <si>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</si>
  <si>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</si>
  <si>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</si>
  <si>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</si>
  <si>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</si>
  <si>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</si>
  <si>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</si>
  <si>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</si>
  <si>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</si>
  <si>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</si>
  <si>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</si>
  <si>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</si>
  <si>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</si>
  <si>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</si>
  <si>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</si>
  <si>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</si>
  <si>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</si>
  <si>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</si>
  <si>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</si>
  <si>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</si>
  <si>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</si>
  <si>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</si>
  <si>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</si>
  <si>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</si>
  <si>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</si>
  <si>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</si>
  <si>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</si>
  <si>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</si>
  <si>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</si>
  <si>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</si>
  <si>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</si>
  <si>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</si>
  <si>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</si>
  <si>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</si>
  <si>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</si>
  <si>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</si>
  <si>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</si>
  <si>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</si>
  <si>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</si>
  <si>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</si>
  <si>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</si>
  <si>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</si>
  <si>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</si>
  <si>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</si>
  <si>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</si>
  <si>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</si>
  <si>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</si>
  <si>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</si>
  <si>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</si>
  <si>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</si>
  <si>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</si>
  <si>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</si>
  <si>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</si>
  <si>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</si>
  <si>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</si>
  <si>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</si>
  <si>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</si>
  <si>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</si>
  <si>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</si>
  <si>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</si>
  <si>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</si>
  <si>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</si>
  <si>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</si>
  <si>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</si>
  <si>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</si>
  <si>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</si>
  <si>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</si>
  <si>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</si>
  <si>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</si>
  <si>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</si>
  <si>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</si>
  <si>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</si>
  <si>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</si>
  <si>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</si>
  <si>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</si>
  <si>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</si>
  <si>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</si>
  <si>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</si>
  <si>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</si>
  <si>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</si>
  <si>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</si>
  <si>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</si>
  <si>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</si>
  <si>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</si>
  <si>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</si>
  <si>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</si>
  <si>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</si>
  <si>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</si>
  <si>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</si>
  <si>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</si>
  <si>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</si>
  <si>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</si>
  <si>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</si>
  <si>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</si>
  <si>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</si>
  <si>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</si>
  <si>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</si>
  <si>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</si>
  <si>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</si>
  <si>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</si>
  <si>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</si>
  <si>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</si>
  <si>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</si>
  <si>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</si>
  <si>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</si>
  <si>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</si>
  <si>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</si>
  <si>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</si>
  <si>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</si>
  <si>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</si>
  <si>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</si>
  <si>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</si>
  <si>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</si>
  <si>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</si>
  <si>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</si>
  <si>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</si>
  <si>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</si>
  <si>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</si>
  <si>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</si>
  <si>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</si>
  <si>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</si>
  <si>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</si>
  <si>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</si>
  <si>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</si>
  <si>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</si>
  <si>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</si>
  <si>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</si>
  <si>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</si>
  <si>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</si>
  <si>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</si>
  <si>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</si>
  <si>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</si>
  <si>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</si>
  <si>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</si>
  <si>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</si>
  <si>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</si>
  <si>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</si>
  <si>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</si>
  <si>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</si>
  <si>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</si>
  <si>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</si>
  <si>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</si>
  <si>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</si>
  <si>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</si>
  <si>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</si>
  <si>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</si>
  <si>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</si>
  <si>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</si>
  <si>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</si>
  <si>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</si>
  <si>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</si>
  <si>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</si>
  <si>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</si>
  <si>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</si>
  <si>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</si>
  <si>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</si>
  <si>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</si>
  <si>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</si>
  <si>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</si>
  <si>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</si>
  <si>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</si>
  <si>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</si>
  <si>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</si>
  <si>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</si>
  <si>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</si>
  <si>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</si>
  <si>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</si>
  <si>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</si>
  <si>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</si>
  <si>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</si>
  <si>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</si>
  <si>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</si>
  <si>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</si>
  <si>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</si>
  <si>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</si>
  <si>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</si>
  <si>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</si>
  <si>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</si>
  <si>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</si>
  <si>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</si>
  <si>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</si>
  <si>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</si>
  <si>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</si>
  <si>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</si>
  <si>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</si>
  <si>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</si>
  <si>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</si>
  <si>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</si>
  <si>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</si>
  <si>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</si>
  <si>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</si>
  <si>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</si>
  <si>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</si>
  <si>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</si>
  <si>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</si>
  <si>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</si>
  <si>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</si>
  <si>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</si>
  <si>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</si>
  <si>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</si>
  <si>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</si>
  <si>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</si>
  <si>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</si>
  <si>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</si>
  <si>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</si>
  <si>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</si>
  <si>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</si>
  <si>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</si>
  <si>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</si>
  <si>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</si>
  <si>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</si>
  <si>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</si>
  <si>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</si>
  <si>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</si>
  <si>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</si>
  <si>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</si>
  <si>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</si>
  <si>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</si>
  <si>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</si>
  <si>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</si>
  <si>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</si>
  <si>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</si>
  <si>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</si>
  <si>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</si>
  <si>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</si>
  <si>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</si>
  <si>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</si>
  <si>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</si>
  <si>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</si>
  <si>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</si>
  <si>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</si>
  <si>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</si>
  <si>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</si>
  <si>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</si>
  <si>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</si>
  <si>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</si>
  <si>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</si>
  <si>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</si>
  <si>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</si>
  <si>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</si>
  <si>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</si>
  <si>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</si>
  <si>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</si>
  <si>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</si>
  <si>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</si>
  <si>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</si>
  <si>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</si>
  <si>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</si>
  <si>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</si>
  <si>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</si>
  <si>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</si>
  <si>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</si>
  <si>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</si>
  <si>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</si>
  <si>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</si>
  <si>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</si>
  <si>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</si>
  <si>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</si>
  <si>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</si>
  <si>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</si>
  <si>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</si>
  <si>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</si>
  <si>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</si>
  <si>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</si>
  <si>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</si>
  <si>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</si>
  <si>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</si>
  <si>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</si>
  <si>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</si>
  <si>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</si>
  <si>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</si>
  <si>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</si>
  <si>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</si>
  <si>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</si>
  <si>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</si>
  <si>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</si>
  <si>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</si>
  <si>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</si>
  <si>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</si>
  <si>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</si>
  <si>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</si>
  <si>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</si>
  <si>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</si>
  <si>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</si>
  <si>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</si>
  <si>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</si>
  <si>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</si>
  <si>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</si>
  <si>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</si>
  <si>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</si>
  <si>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</si>
  <si>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</si>
  <si>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</si>
  <si>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</si>
  <si>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</si>
  <si>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</si>
  <si>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</si>
  <si>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</si>
  <si>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</si>
  <si>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</si>
  <si>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</si>
  <si>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</si>
  <si>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</si>
  <si>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</si>
  <si>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</si>
  <si>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</si>
  <si>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</si>
  <si>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</si>
  <si>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</si>
  <si>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</si>
  <si>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</si>
  <si>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</si>
  <si>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</si>
  <si>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</si>
  <si>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</si>
  <si>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</si>
  <si>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</si>
  <si>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</si>
  <si>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</si>
  <si>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</si>
  <si>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</si>
  <si>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</si>
  <si>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</si>
  <si>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</si>
  <si>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</si>
  <si>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</si>
  <si>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</si>
  <si>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</si>
  <si>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</si>
  <si>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</si>
  <si>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</si>
  <si>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</si>
  <si>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</si>
  <si>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</si>
  <si>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</si>
  <si>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</si>
  <si>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</si>
  <si>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</si>
  <si>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</si>
  <si>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</si>
  <si>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</si>
  <si>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</si>
  <si>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</si>
  <si>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</si>
  <si>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</si>
  <si>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</si>
  <si>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</si>
  <si>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</si>
  <si>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</si>
  <si>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</si>
  <si>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</si>
  <si>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</si>
  <si>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</si>
  <si>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</si>
  <si>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</si>
  <si>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</si>
  <si>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</si>
  <si>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</si>
  <si>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</si>
  <si>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</si>
  <si>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</si>
  <si>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</si>
  <si>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</si>
  <si>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</si>
  <si>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</si>
  <si>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</si>
  <si>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</si>
  <si>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</si>
  <si>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</si>
  <si>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</si>
  <si>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</si>
  <si>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</si>
  <si>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</si>
  <si>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</si>
  <si>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</si>
  <si>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</si>
  <si>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</si>
  <si>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</si>
  <si>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</si>
  <si>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</si>
  <si>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</si>
  <si>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</si>
  <si>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</si>
  <si>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</si>
  <si>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</si>
  <si>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</si>
  <si>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</si>
  <si>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</si>
  <si>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</si>
  <si>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</si>
  <si>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</si>
  <si>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</si>
  <si>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</si>
  <si>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</si>
  <si>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</si>
  <si>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</si>
  <si>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</si>
  <si>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</si>
  <si>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</si>
  <si>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</si>
  <si>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</si>
  <si>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</si>
  <si>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</si>
  <si>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</si>
  <si>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</si>
  <si>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</si>
  <si>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</si>
  <si>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</si>
  <si>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</si>
  <si>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</si>
  <si>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</si>
  <si>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</si>
  <si>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</si>
  <si>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</si>
  <si>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</si>
  <si>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</si>
  <si>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</si>
  <si>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</si>
  <si>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</si>
  <si>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</si>
  <si>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</si>
  <si>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</si>
  <si>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</si>
  <si>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</si>
  <si>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</si>
  <si>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</si>
  <si>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</si>
  <si>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</si>
  <si>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</si>
  <si>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</si>
  <si>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</si>
  <si>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</si>
  <si>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</si>
  <si>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</si>
  <si>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</si>
  <si>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</si>
  <si>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</si>
  <si>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</si>
  <si>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</si>
  <si>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</si>
  <si>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</si>
  <si>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</si>
  <si>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</si>
  <si>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</si>
  <si>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</si>
  <si>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</si>
  <si>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</si>
  <si>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</si>
  <si>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</si>
  <si>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</si>
  <si>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</si>
  <si>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</si>
  <si>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</si>
  <si>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</si>
  <si>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</si>
  <si>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</si>
  <si>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</si>
  <si>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</si>
  <si>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</si>
  <si>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</si>
  <si>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</si>
  <si>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</si>
  <si>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</si>
  <si>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</si>
  <si>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</si>
  <si>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</si>
  <si>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</si>
  <si>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</si>
  <si>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</si>
  <si>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</si>
  <si>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</si>
  <si>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</si>
  <si>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</si>
  <si>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</si>
  <si>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</si>
  <si>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</si>
  <si>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</si>
  <si>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</si>
  <si>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</si>
  <si>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</si>
  <si>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</si>
  <si>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</si>
  <si>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</si>
  <si>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</si>
  <si>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</si>
  <si>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</si>
  <si>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</si>
  <si>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</si>
  <si>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</si>
  <si>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</si>
  <si>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</si>
  <si>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</si>
  <si>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</si>
  <si>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</si>
  <si>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</si>
  <si>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</si>
  <si>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</si>
  <si>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</si>
  <si>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</si>
  <si>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</si>
  <si>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</si>
  <si>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</si>
  <si>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</si>
  <si>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</si>
  <si>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</si>
  <si>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</si>
  <si>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</si>
  <si>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</si>
  <si>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</si>
  <si>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</si>
  <si>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</si>
  <si>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</si>
  <si>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</si>
  <si>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</si>
  <si>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</si>
  <si>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</si>
  <si>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</si>
  <si>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</si>
  <si>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</si>
  <si>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</si>
  <si>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</si>
  <si>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</si>
  <si>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</si>
  <si>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</si>
  <si>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</si>
  <si>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</si>
  <si>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</si>
  <si>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</si>
  <si>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</si>
  <si>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</si>
  <si>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</si>
  <si>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</si>
  <si>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</si>
  <si>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</si>
  <si>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</si>
  <si>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</si>
  <si>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</si>
  <si>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</si>
  <si>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</si>
  <si>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</si>
  <si>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</si>
  <si>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</si>
  <si>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</si>
  <si>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</si>
  <si>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</si>
  <si>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</si>
  <si>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</si>
  <si>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</si>
  <si>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</si>
  <si>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</si>
  <si>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</si>
  <si>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</si>
  <si>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</si>
  <si>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</si>
  <si>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</si>
  <si>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</si>
  <si>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</si>
  <si>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</si>
  <si>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</si>
  <si>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</si>
  <si>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</si>
  <si>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</si>
  <si>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</si>
  <si>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</si>
  <si>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</si>
  <si>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</si>
  <si>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</si>
  <si>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</si>
  <si>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</si>
  <si>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</si>
  <si>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</si>
  <si>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</si>
  <si>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</si>
  <si>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</si>
  <si>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</si>
  <si>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</si>
  <si>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</si>
  <si>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</si>
  <si>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</si>
  <si>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</si>
  <si>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</si>
  <si>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</si>
  <si>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</si>
  <si>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</si>
  <si>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</si>
  <si>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</si>
  <si>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</si>
  <si>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</si>
  <si>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</si>
  <si>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</si>
  <si>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</si>
  <si>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</si>
  <si>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</si>
  <si>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</si>
  <si>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</si>
  <si>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</si>
  <si>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</si>
  <si>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</si>
  <si>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</si>
  <si>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</si>
  <si>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</si>
  <si>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</si>
  <si>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</si>
  <si>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</si>
  <si>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</si>
  <si>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</si>
  <si>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</si>
  <si>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</si>
  <si>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</si>
  <si>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</si>
  <si>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</si>
  <si>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</si>
  <si>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</si>
  <si>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</si>
  <si>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</si>
  <si>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</si>
  <si>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</si>
  <si>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</si>
  <si>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</si>
  <si>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</si>
  <si>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</si>
  <si>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</si>
  <si>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</si>
  <si>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</si>
  <si>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</si>
  <si>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</si>
  <si>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</si>
  <si>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</si>
  <si>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</si>
  <si>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</si>
  <si>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</si>
  <si>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</si>
  <si>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</si>
  <si>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</si>
  <si>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</si>
  <si>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</si>
  <si>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</si>
  <si>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</si>
  <si>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</si>
  <si>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</si>
  <si>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</si>
  <si>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</si>
  <si>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</si>
  <si>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</si>
  <si>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</si>
  <si>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</si>
  <si>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</si>
  <si>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</si>
  <si>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</si>
  <si>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</si>
  <si>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</si>
  <si>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</si>
  <si>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</si>
  <si>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</si>
  <si>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</si>
  <si>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</si>
  <si>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</si>
  <si>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</si>
  <si>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</si>
  <si>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</si>
  <si>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</si>
  <si>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</si>
  <si>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</si>
  <si>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</si>
  <si>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</si>
  <si>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</si>
  <si>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</si>
  <si>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</si>
  <si>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</si>
  <si>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</si>
  <si>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</si>
  <si>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</si>
  <si>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</si>
  <si>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</si>
  <si>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</si>
  <si>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</si>
  <si>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</si>
  <si>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</si>
  <si>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</si>
  <si>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</si>
  <si>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</si>
  <si>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</si>
  <si>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</si>
  <si>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</si>
  <si>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</si>
  <si>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</si>
  <si>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</si>
  <si>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</si>
  <si>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</si>
  <si>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</si>
  <si>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</si>
  <si>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</si>
  <si>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</si>
  <si>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</si>
  <si>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</si>
  <si>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</si>
  <si>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</si>
  <si>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</si>
  <si>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</si>
  <si>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</si>
  <si>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</si>
  <si>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</si>
  <si>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</si>
  <si>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</si>
  <si>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</si>
  <si>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</si>
  <si>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</si>
  <si>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</si>
  <si>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</si>
  <si>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</si>
  <si>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</si>
  <si>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</si>
  <si>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</si>
  <si>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</si>
  <si>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</si>
  <si>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</si>
  <si>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</si>
  <si>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</si>
  <si>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</si>
  <si>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</si>
  <si>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</si>
  <si>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</si>
  <si>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</si>
  <si>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</si>
  <si>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</si>
  <si>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</si>
  <si>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</si>
  <si>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</si>
  <si>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</si>
  <si>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</si>
  <si>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</si>
  <si>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</si>
  <si>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</si>
  <si>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</si>
  <si>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</si>
  <si>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</si>
  <si>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</si>
  <si>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</si>
  <si>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</si>
  <si>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</si>
  <si>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</si>
  <si>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</si>
  <si>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</si>
  <si>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</si>
  <si>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</si>
  <si>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</si>
  <si>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</si>
  <si>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</si>
  <si>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</si>
  <si>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</si>
  <si>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</si>
  <si>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</si>
  <si>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</si>
  <si>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</si>
  <si>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</si>
  <si>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</si>
  <si>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</si>
  <si>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</si>
  <si>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</si>
  <si>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</si>
  <si>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</si>
  <si>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</si>
  <si>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</si>
  <si>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</si>
  <si>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</si>
  <si>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</si>
  <si>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</si>
  <si>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</si>
  <si>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</si>
  <si>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</si>
  <si>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</si>
  <si>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</si>
  <si>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</si>
  <si>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</si>
  <si>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</si>
  <si>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</si>
  <si>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</si>
  <si>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</si>
  <si>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</si>
  <si>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</si>
  <si>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</si>
  <si>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</si>
  <si>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</si>
  <si>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</si>
  <si>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</si>
  <si>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</si>
  <si>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</si>
  <si>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</si>
  <si>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</si>
  <si>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</si>
  <si>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</si>
  <si>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</si>
  <si>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</si>
  <si>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</si>
  <si>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</si>
  <si>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</si>
  <si>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</si>
  <si>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</si>
  <si>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</si>
  <si>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</si>
  <si>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</si>
  <si>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</si>
  <si>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</si>
  <si>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</si>
  <si>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</si>
  <si>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</si>
  <si>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</si>
  <si>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</si>
  <si>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</si>
  <si>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</si>
  <si>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</si>
  <si>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</si>
  <si>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</si>
  <si>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</si>
  <si>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</si>
  <si>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</si>
  <si>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</si>
  <si>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</si>
  <si>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</si>
  <si>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</si>
  <si>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</si>
  <si>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</si>
  <si>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</si>
  <si>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</si>
  <si>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</si>
  <si>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</si>
  <si>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</si>
  <si>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</si>
  <si>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</si>
  <si>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</si>
  <si>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</si>
  <si>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</si>
  <si>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</si>
  <si>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</si>
  <si>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</si>
  <si>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</si>
  <si>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</si>
  <si>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</si>
  <si>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</si>
  <si>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</si>
  <si>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</si>
  <si>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</si>
  <si>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</si>
  <si>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</si>
  <si>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</si>
  <si>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</si>
  <si>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</si>
  <si>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</si>
  <si>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</si>
  <si>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</si>
  <si>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</si>
  <si>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</si>
  <si>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</si>
  <si>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</si>
  <si>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</si>
  <si>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</si>
  <si>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</si>
  <si>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</si>
  <si>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</si>
  <si>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</si>
  <si>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</si>
  <si>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</si>
  <si>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</si>
  <si>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</si>
  <si>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</si>
  <si>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</si>
  <si>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</si>
  <si>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</si>
  <si>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</si>
  <si>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</si>
  <si>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</si>
  <si>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</si>
  <si>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</si>
  <si>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</si>
  <si>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</si>
  <si>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</si>
  <si>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</si>
  <si>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</si>
  <si>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</si>
  <si>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</si>
  <si>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</si>
  <si>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</si>
  <si>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</si>
  <si>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</si>
  <si>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</si>
  <si>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</si>
  <si>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</si>
  <si>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</si>
  <si>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</si>
  <si>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</si>
  <si>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</si>
  <si>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</si>
  <si>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</si>
  <si>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</si>
  <si>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</si>
  <si>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</si>
  <si>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</si>
  <si>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</si>
  <si>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</si>
  <si>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</si>
  <si>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</si>
  <si>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</si>
  <si>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</si>
  <si>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</si>
  <si>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</si>
  <si>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</si>
  <si>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</si>
  <si>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</si>
  <si>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</si>
  <si>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</si>
  <si>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</si>
  <si>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</si>
  <si>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</si>
  <si>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</si>
  <si>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</si>
  <si>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</si>
  <si>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</si>
  <si>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</si>
  <si>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</si>
  <si>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</si>
  <si>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</si>
  <si>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</si>
  <si>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</si>
  <si>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</si>
  <si>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</si>
  <si>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</si>
  <si>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</si>
  <si>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</si>
  <si>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</si>
  <si>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</si>
  <si>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</si>
  <si>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</si>
  <si>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</si>
  <si>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</si>
  <si>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</si>
  <si>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</si>
  <si>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</si>
  <si>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</si>
  <si>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</si>
  <si>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</si>
  <si>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</si>
  <si>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</si>
  <si>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</si>
  <si>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</si>
  <si>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</si>
  <si>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</si>
  <si>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</si>
  <si>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</si>
  <si>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</si>
  <si>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</si>
  <si>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</si>
  <si>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</si>
  <si>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</si>
  <si>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</si>
  <si>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</si>
  <si>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</si>
  <si>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</si>
  <si>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</si>
  <si>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</si>
  <si>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</si>
  <si>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</si>
  <si>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</si>
  <si>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</si>
  <si>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</si>
  <si>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</si>
  <si>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</si>
  <si>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</si>
  <si>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</si>
  <si>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</si>
  <si>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</si>
  <si>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</si>
  <si>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</si>
  <si>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</si>
  <si>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</si>
  <si>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</si>
  <si>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</si>
  <si>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</si>
  <si>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</si>
  <si>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</si>
  <si>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</si>
  <si>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</si>
  <si>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</si>
  <si>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</si>
  <si>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</si>
  <si>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</si>
  <si>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</si>
  <si>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</si>
  <si>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</si>
  <si>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</si>
  <si>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</si>
  <si>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</si>
  <si>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</si>
  <si>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</si>
  <si>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</si>
  <si>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</si>
  <si>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</si>
  <si>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</si>
  <si>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</si>
  <si>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</si>
  <si>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</si>
  <si>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</si>
  <si>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</si>
  <si>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</si>
  <si>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</si>
  <si>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</si>
  <si>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</si>
  <si>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</si>
  <si>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</si>
  <si>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</si>
  <si>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</si>
  <si>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</si>
  <si>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</si>
  <si>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</si>
  <si>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</si>
  <si>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</si>
  <si>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</si>
  <si>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</si>
  <si>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</si>
  <si>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</si>
  <si>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</si>
  <si>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</si>
  <si>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</si>
  <si>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</si>
  <si>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</si>
  <si>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</si>
  <si>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</si>
  <si>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</si>
  <si>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</si>
  <si>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</si>
  <si>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</si>
  <si>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</si>
  <si>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</si>
  <si>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</si>
  <si>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</si>
  <si>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</si>
  <si>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</si>
  <si>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</si>
  <si>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</si>
  <si>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</si>
  <si>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</si>
  <si>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</si>
  <si>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</si>
  <si>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</si>
  <si>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</si>
  <si>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</si>
  <si>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</si>
  <si>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</si>
  <si>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</si>
  <si>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</si>
  <si>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</si>
  <si>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</si>
  <si>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</si>
  <si>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</si>
  <si>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</si>
  <si>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</si>
  <si>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</si>
  <si>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</si>
  <si>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</si>
  <si>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</si>
  <si>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</si>
  <si>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</si>
  <si>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</si>
  <si>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</si>
  <si>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</si>
  <si>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</si>
  <si>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</si>
  <si>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</si>
  <si>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</si>
  <si>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</si>
  <si>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</si>
  <si>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</si>
  <si>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</si>
  <si>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</si>
  <si>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</si>
  <si>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</si>
  <si>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</si>
  <si>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</si>
  <si>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</si>
  <si>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</si>
  <si>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</si>
  <si>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</si>
  <si>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</si>
  <si>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</si>
  <si>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</si>
  <si>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</si>
  <si>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</si>
  <si>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</si>
  <si>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</si>
  <si>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</si>
  <si>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</si>
  <si>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</si>
  <si>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</si>
  <si>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</si>
  <si>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</si>
  <si>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</si>
  <si>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</si>
  <si>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</si>
  <si>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</si>
  <si>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</si>
  <si>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</si>
  <si>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</si>
  <si>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</si>
  <si>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</si>
  <si>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</si>
  <si>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</si>
  <si>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</si>
  <si>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</si>
  <si>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</si>
  <si>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</si>
  <si>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</si>
  <si>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</si>
  <si>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</si>
  <si>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</si>
  <si>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</si>
  <si>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</si>
  <si>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</si>
  <si>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</si>
  <si>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</si>
  <si>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</si>
  <si>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</si>
  <si>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</si>
  <si>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</si>
  <si>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</si>
  <si>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</si>
  <si>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</si>
  <si>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</si>
  <si>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</si>
  <si>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</si>
  <si>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</si>
  <si>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</si>
  <si>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</si>
  <si>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</si>
  <si>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</si>
  <si>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</si>
  <si>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</si>
  <si>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</si>
  <si>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</si>
  <si>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</si>
  <si>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</si>
  <si>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</si>
  <si>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</si>
  <si>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</si>
  <si>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</si>
  <si>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</si>
  <si>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</si>
  <si>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</si>
  <si>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</si>
  <si>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</si>
  <si>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</si>
  <si>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</si>
  <si>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</si>
  <si>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</si>
  <si>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</si>
  <si>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</si>
  <si>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</si>
  <si>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</si>
  <si>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</si>
  <si>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</si>
  <si>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</si>
  <si>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</si>
  <si>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</si>
  <si>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</si>
  <si>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</si>
  <si>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</si>
  <si>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</si>
  <si>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</si>
  <si>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</si>
  <si>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</si>
  <si>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</si>
  <si>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</si>
  <si>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</si>
  <si>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</si>
  <si>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</si>
  <si>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</si>
  <si>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</si>
  <si>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</si>
  <si>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</si>
  <si>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</si>
  <si>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</si>
  <si>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</si>
  <si>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</si>
  <si>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</si>
  <si>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</si>
  <si>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</si>
  <si>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</si>
  <si>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</si>
  <si>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</si>
  <si>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</si>
  <si>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</si>
  <si>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</si>
  <si>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</si>
  <si>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</si>
  <si>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</si>
  <si>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</si>
  <si>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</si>
  <si>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</si>
  <si>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</si>
  <si>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</si>
  <si>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</si>
  <si>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</si>
  <si>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</si>
  <si>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</si>
  <si>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</si>
  <si>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</si>
  <si>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</si>
  <si>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</si>
  <si>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</si>
  <si>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</si>
  <si>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</si>
  <si>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</si>
  <si>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</si>
  <si>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</si>
  <si>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</si>
  <si>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</si>
  <si>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</si>
  <si>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</si>
  <si>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</si>
  <si>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</si>
  <si>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</si>
  <si>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</si>
  <si>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</si>
  <si>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</si>
  <si>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</si>
  <si>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</si>
  <si>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</si>
  <si>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</si>
  <si>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</si>
  <si>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</si>
  <si>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</si>
  <si>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</si>
  <si>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</si>
  <si>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</si>
  <si>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</si>
  <si>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</si>
  <si>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</si>
  <si>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</si>
  <si>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</si>
  <si>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</si>
  <si>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</si>
  <si>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</si>
  <si>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</si>
  <si>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</si>
  <si>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</si>
  <si>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</si>
  <si>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</si>
  <si>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</si>
  <si>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</si>
  <si>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</si>
  <si>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</si>
  <si>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</si>
  <si>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</si>
  <si>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</si>
  <si>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</si>
  <si>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</si>
  <si>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</si>
  <si>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</si>
  <si>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</si>
  <si>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</si>
  <si>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</si>
  <si>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</si>
  <si>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</si>
  <si>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</si>
  <si>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</si>
  <si>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</si>
  <si>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</si>
  <si>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</si>
  <si>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</si>
  <si>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</si>
  <si>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</si>
  <si>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</si>
  <si>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</si>
  <si>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</si>
  <si>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</si>
  <si>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</si>
  <si>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</si>
  <si>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</si>
  <si>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</si>
  <si>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</si>
  <si>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</si>
  <si>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</si>
  <si>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</si>
  <si>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</si>
  <si>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</si>
  <si>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</si>
  <si>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</si>
  <si>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</si>
  <si>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</si>
  <si>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</si>
  <si>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</si>
  <si>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</si>
  <si>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</si>
  <si>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</si>
  <si>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</si>
  <si>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</si>
  <si>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</si>
  <si>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</si>
  <si>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</si>
  <si>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</si>
  <si>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</si>
  <si>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</si>
  <si>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</si>
  <si>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</si>
  <si>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</si>
  <si>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</si>
  <si>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</si>
  <si>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</si>
  <si>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</si>
  <si>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</si>
  <si>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</si>
  <si>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</si>
  <si>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</si>
  <si>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</si>
  <si>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</si>
  <si>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</si>
  <si>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</si>
  <si>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</si>
  <si>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</si>
  <si>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</si>
  <si>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</si>
  <si>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</si>
  <si>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</si>
  <si>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</si>
  <si>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</si>
  <si>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</si>
  <si>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</si>
  <si>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</si>
  <si>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</si>
  <si>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</si>
  <si>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</si>
  <si>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</si>
  <si>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</si>
  <si>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</si>
  <si>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</si>
  <si>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</si>
  <si>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</si>
  <si>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</si>
  <si>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</si>
  <si>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</si>
  <si>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</si>
  <si>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</si>
  <si>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</si>
  <si>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</si>
  <si>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</si>
  <si>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</si>
  <si>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</si>
  <si>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</si>
  <si>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</si>
  <si>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</si>
  <si>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</si>
  <si>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</si>
  <si>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</si>
  <si>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</si>
  <si>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</si>
  <si>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</si>
  <si>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</si>
  <si>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</si>
  <si>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</si>
  <si>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</si>
  <si>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</si>
  <si>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</si>
  <si>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</si>
  <si>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</si>
  <si>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</si>
  <si>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</si>
  <si>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</si>
  <si>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</si>
  <si>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</si>
  <si>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</si>
  <si>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</si>
  <si>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</si>
  <si>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</si>
  <si>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</si>
  <si>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</si>
  <si>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</si>
  <si>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</si>
  <si>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</si>
  <si>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</si>
  <si>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</si>
  <si>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</si>
  <si>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</si>
  <si>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</si>
  <si>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</si>
  <si>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</si>
  <si>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</si>
  <si>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</si>
  <si>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</si>
  <si>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</si>
  <si>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</si>
  <si>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</si>
  <si>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</si>
  <si>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</si>
  <si>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</si>
  <si>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</si>
  <si>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</si>
  <si>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</si>
  <si>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</si>
  <si>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</si>
  <si>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</si>
  <si>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</si>
  <si>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</si>
  <si>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</si>
  <si>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</si>
  <si>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</si>
  <si>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</si>
  <si>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</si>
  <si>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</si>
  <si>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</si>
  <si>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</si>
  <si>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</si>
  <si>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</si>
  <si>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</si>
  <si>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</si>
  <si>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</si>
  <si>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</si>
  <si>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</si>
  <si>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</si>
  <si>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</si>
  <si>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</si>
  <si>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</si>
  <si>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</si>
  <si>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</si>
  <si>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</si>
  <si>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</si>
  <si>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</si>
  <si>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</si>
  <si>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</si>
  <si>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</si>
  <si>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</si>
  <si>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</si>
  <si>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</si>
  <si>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</si>
  <si>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</si>
  <si>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</si>
  <si>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</si>
  <si>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</si>
  <si>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</si>
  <si>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</si>
  <si>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</si>
  <si>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</si>
  <si>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</si>
  <si>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</si>
  <si>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</si>
  <si>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</si>
  <si>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</si>
  <si>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</si>
  <si>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</si>
  <si>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</si>
  <si>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</si>
  <si>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</si>
  <si>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</si>
  <si>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</si>
  <si>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</si>
  <si>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</si>
  <si>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</si>
  <si>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</si>
  <si>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</si>
  <si>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</si>
  <si>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</si>
  <si>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</si>
  <si>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</si>
  <si>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</si>
  <si>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</si>
  <si>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</si>
  <si>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</si>
  <si>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</si>
  <si>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</si>
  <si>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</si>
  <si>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</si>
  <si>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</si>
  <si>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</si>
  <si>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</si>
  <si>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</si>
  <si>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</si>
  <si>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</si>
  <si>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</si>
  <si>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</si>
  <si>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</si>
  <si>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</si>
  <si>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</si>
  <si>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</si>
  <si>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</si>
  <si>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</si>
  <si>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</si>
  <si>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</si>
  <si>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</si>
  <si>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</si>
  <si>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</si>
  <si>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</si>
  <si>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</si>
  <si>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</si>
  <si>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</si>
  <si>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</si>
  <si>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</si>
  <si>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</si>
  <si>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</si>
  <si>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</si>
  <si>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</si>
  <si>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</si>
  <si>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</si>
  <si>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</si>
  <si>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</si>
  <si>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</si>
  <si>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</si>
  <si>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</si>
  <si>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</si>
  <si>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</si>
  <si>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</si>
  <si>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</si>
  <si>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</si>
  <si>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</si>
  <si>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</si>
  <si>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</si>
  <si>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</si>
  <si>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</si>
  <si>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</si>
  <si>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</si>
  <si>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</si>
  <si>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</si>
  <si>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</si>
  <si>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</si>
  <si>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</si>
  <si>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</si>
  <si>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</si>
  <si>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</si>
  <si>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</si>
  <si>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</si>
  <si>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</si>
  <si>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</si>
  <si>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</si>
  <si>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</si>
  <si>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</si>
  <si>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</si>
  <si>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</si>
  <si>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</si>
  <si>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</si>
  <si>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</si>
  <si>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</si>
  <si>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</si>
  <si>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</si>
  <si>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</si>
  <si>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</si>
  <si>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</si>
  <si>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</si>
  <si>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</si>
  <si>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</si>
  <si>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</si>
  <si>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</si>
  <si>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</si>
  <si>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</si>
  <si>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</si>
  <si>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</si>
  <si>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</si>
  <si>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</si>
  <si>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</si>
  <si>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</si>
  <si>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</si>
  <si>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</si>
  <si>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</si>
  <si>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</si>
  <si>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</si>
  <si>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</si>
  <si>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</si>
  <si>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</si>
  <si>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</si>
  <si>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</si>
  <si>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</si>
  <si>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</si>
  <si>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</si>
  <si>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</si>
  <si>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</si>
  <si>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</si>
  <si>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</si>
  <si>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</si>
  <si>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</si>
  <si>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</si>
  <si>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</si>
  <si>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</si>
  <si>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</si>
  <si>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</si>
  <si>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</si>
  <si>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</si>
  <si>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</si>
  <si>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</si>
  <si>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</si>
  <si>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</si>
  <si>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</si>
  <si>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</si>
  <si>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</si>
  <si>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</si>
  <si>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</si>
  <si>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</si>
  <si>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</si>
  <si>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</si>
  <si>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</si>
  <si>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</si>
  <si>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</si>
  <si>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</si>
  <si>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</si>
  <si>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</si>
  <si>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</si>
  <si>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</si>
  <si>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</si>
  <si>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</si>
  <si>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</si>
  <si>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</si>
  <si>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</si>
  <si>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</si>
  <si>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</si>
  <si>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</si>
  <si>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</si>
  <si>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</si>
  <si>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</si>
  <si>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</si>
  <si>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</si>
  <si>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</si>
  <si>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</si>
  <si>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</si>
  <si>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</si>
  <si>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</si>
  <si>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</si>
  <si>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</si>
  <si>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</si>
  <si>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</si>
  <si>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</si>
  <si>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</si>
  <si>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</si>
  <si>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</si>
  <si>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</si>
  <si>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</si>
  <si>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</si>
  <si>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</si>
  <si>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</si>
  <si>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</si>
  <si>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</si>
  <si>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</si>
  <si>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</si>
  <si>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</si>
  <si>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</si>
  <si>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</si>
  <si>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</si>
  <si>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</si>
  <si>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</si>
  <si>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</si>
  <si>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</si>
  <si>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</si>
  <si>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</si>
  <si>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</si>
  <si>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</si>
  <si>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</si>
  <si>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</si>
  <si>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</si>
  <si>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</si>
  <si>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</si>
  <si>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</si>
  <si>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</si>
  <si>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</si>
  <si>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</si>
  <si>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</si>
  <si>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</si>
  <si>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</si>
  <si>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</si>
  <si>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</si>
  <si>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</si>
  <si>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</si>
  <si>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</si>
  <si>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</si>
  <si>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</si>
  <si>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</si>
  <si>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</si>
  <si>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</si>
  <si>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</si>
  <si>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</si>
  <si>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</si>
  <si>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</si>
  <si>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</si>
  <si>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</si>
  <si>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</si>
  <si>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</si>
  <si>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</si>
  <si>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</si>
  <si>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</si>
  <si>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</si>
  <si>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</si>
  <si>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</si>
  <si>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</si>
  <si>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</si>
  <si>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</si>
  <si>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</si>
  <si>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</si>
  <si>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</si>
  <si>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</si>
  <si>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</si>
  <si>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</si>
  <si>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</si>
  <si>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</si>
  <si>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</si>
  <si>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</si>
  <si>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</si>
  <si>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</si>
  <si>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</si>
  <si>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</si>
  <si>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</si>
  <si>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</si>
  <si>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</si>
  <si>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</si>
  <si>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</si>
  <si>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</si>
  <si>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</si>
  <si>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</si>
  <si>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</si>
  <si>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</si>
  <si>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</si>
  <si>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</si>
  <si>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</si>
  <si>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</si>
  <si>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</si>
  <si>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</si>
  <si>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</si>
  <si>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</si>
  <si>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</si>
  <si>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</si>
  <si>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</si>
  <si>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</si>
  <si>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</si>
  <si>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</si>
  <si>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</si>
  <si>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</si>
  <si>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</si>
  <si>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</si>
  <si>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</si>
  <si>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</si>
  <si>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</si>
  <si>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</si>
  <si>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</si>
  <si>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</si>
  <si>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</si>
  <si>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</si>
  <si>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</si>
  <si>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</si>
  <si>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</si>
  <si>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</si>
  <si>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</si>
  <si>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</si>
  <si>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</si>
  <si>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</si>
  <si>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</si>
  <si>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</si>
  <si>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</si>
  <si>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</si>
  <si>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</si>
  <si>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</si>
  <si>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</si>
  <si>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</si>
  <si>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</si>
  <si>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</si>
  <si>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</si>
  <si>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</si>
  <si>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</si>
  <si>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</si>
  <si>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</si>
  <si>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</si>
  <si>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</si>
  <si>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</si>
  <si>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</si>
  <si>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</si>
  <si>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</si>
  <si>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</si>
  <si>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</si>
  <si>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</si>
  <si>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</si>
  <si>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</si>
  <si>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</si>
  <si>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</si>
  <si>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</si>
  <si>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</si>
  <si>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</si>
  <si>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</si>
  <si>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</si>
  <si>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</si>
  <si>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</si>
  <si>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</si>
  <si>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</si>
  <si>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</si>
  <si>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</si>
  <si>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</si>
  <si>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</si>
  <si>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</si>
  <si>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</si>
  <si>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</si>
  <si>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</si>
  <si>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</si>
  <si>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</si>
  <si>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</si>
  <si>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</si>
  <si>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</si>
  <si>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</si>
  <si>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</si>
  <si>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</si>
  <si>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</si>
  <si>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</si>
  <si>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</si>
  <si>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</si>
  <si>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</si>
  <si>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</si>
  <si>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</si>
  <si>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</si>
  <si>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</si>
  <si>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</si>
  <si>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</si>
  <si>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</si>
  <si>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</si>
  <si>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</si>
  <si>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</si>
  <si>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</si>
  <si>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</si>
  <si>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</si>
  <si>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</si>
  <si>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</si>
  <si>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</si>
  <si>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</si>
  <si>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</si>
  <si>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</si>
  <si>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</si>
  <si>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</si>
  <si>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</si>
  <si>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</si>
  <si>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</si>
  <si>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</si>
  <si>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</si>
  <si>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</si>
  <si>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</si>
  <si>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</si>
  <si>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</si>
  <si>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</si>
  <si>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</si>
  <si>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</si>
  <si>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</si>
  <si>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</si>
  <si>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</si>
  <si>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</si>
  <si>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</si>
  <si>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</si>
  <si>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</si>
  <si>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</si>
  <si>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</si>
  <si>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</si>
  <si>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</si>
  <si>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</si>
  <si>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</si>
  <si>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</si>
  <si>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</si>
  <si>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</si>
  <si>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</si>
  <si>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</si>
  <si>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</si>
  <si>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</si>
  <si>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</si>
  <si>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</si>
  <si>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</si>
  <si>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</si>
  <si>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</si>
  <si>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</si>
  <si>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</si>
  <si>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</si>
  <si>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</si>
  <si>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</si>
  <si>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</si>
  <si>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</si>
  <si>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</si>
  <si>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</si>
  <si>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</si>
  <si>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</si>
  <si>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</si>
  <si>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</si>
  <si>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</si>
  <si>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</si>
  <si>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</si>
  <si>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</si>
  <si>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</si>
  <si>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</si>
  <si>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</si>
  <si>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</si>
  <si>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</si>
  <si>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</si>
  <si>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</si>
  <si>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</si>
  <si>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</si>
  <si>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</si>
  <si>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</si>
  <si>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</si>
  <si>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</si>
  <si>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</si>
  <si>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</si>
  <si>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</si>
  <si>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</si>
  <si>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</si>
  <si>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</si>
  <si>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</si>
  <si>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</si>
  <si>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</si>
  <si>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</si>
  <si>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</si>
  <si>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</si>
  <si>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</si>
  <si>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</si>
  <si>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</si>
  <si>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</si>
  <si>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</si>
  <si>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</si>
  <si>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</si>
  <si>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</si>
  <si>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</si>
  <si>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</si>
  <si>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</si>
  <si>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</si>
  <si>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</si>
  <si>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</si>
  <si>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</si>
  <si>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</si>
  <si>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</si>
  <si>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</si>
  <si>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</si>
  <si>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</si>
  <si>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</si>
  <si>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</si>
  <si>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</si>
  <si>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</si>
  <si>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</si>
  <si>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</si>
  <si>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</si>
  <si>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</si>
  <si>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</si>
  <si>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</si>
  <si>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</si>
  <si>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</si>
  <si>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</si>
  <si>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</si>
  <si>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</si>
  <si>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</si>
  <si>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</si>
  <si>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</si>
  <si>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</si>
  <si>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</si>
  <si>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</si>
  <si>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</si>
  <si>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</si>
  <si>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</si>
  <si>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</si>
  <si>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</si>
  <si>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</si>
  <si>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</si>
  <si>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</si>
  <si>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</si>
  <si>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</si>
  <si>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</si>
  <si>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</si>
  <si>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</si>
  <si>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</si>
  <si>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</si>
  <si>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</si>
  <si>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</si>
  <si>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</si>
  <si>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</si>
  <si>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</si>
  <si>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</si>
  <si>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</si>
  <si>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</si>
  <si>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</si>
  <si>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</si>
  <si>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</si>
  <si>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</si>
  <si>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</si>
  <si>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</si>
  <si>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</si>
  <si>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</si>
  <si>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</si>
  <si>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</si>
  <si>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</si>
  <si>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</si>
  <si>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</si>
  <si>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</si>
  <si>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</si>
  <si>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</si>
  <si>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</si>
  <si>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</si>
  <si>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</si>
  <si>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</si>
  <si>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</si>
  <si>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</si>
  <si>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</si>
  <si>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</si>
  <si>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</si>
  <si>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</si>
  <si>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</si>
  <si>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</si>
  <si>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</si>
  <si>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</si>
  <si>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</si>
  <si>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</si>
  <si>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</si>
  <si>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</si>
  <si>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</si>
  <si>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</si>
  <si>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</si>
  <si>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</si>
  <si>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</si>
  <si>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</si>
  <si>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</si>
  <si>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</si>
  <si>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</si>
  <si>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</si>
  <si>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</si>
  <si>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</si>
  <si>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</si>
  <si>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</si>
  <si>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</si>
  <si>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</si>
  <si>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</si>
  <si>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</si>
  <si>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</si>
  <si>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</si>
  <si>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</si>
  <si>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</si>
  <si>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</si>
  <si>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</si>
  <si>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</si>
  <si>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</si>
  <si>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</si>
  <si>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</si>
  <si>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</si>
  <si>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</si>
  <si>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</si>
  <si>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</si>
  <si>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</si>
  <si>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</si>
  <si>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</si>
  <si>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</si>
  <si>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</si>
  <si>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</si>
  <si>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</si>
  <si>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</si>
  <si>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</si>
  <si>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</si>
  <si>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</si>
  <si>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</si>
  <si>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</si>
  <si>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</si>
  <si>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</si>
  <si>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</si>
  <si>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</si>
  <si>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</si>
  <si>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</si>
  <si>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</si>
  <si>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</si>
  <si>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</si>
  <si>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</si>
  <si>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</si>
  <si>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</si>
  <si>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</si>
  <si>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</si>
  <si>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</si>
  <si>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</si>
  <si>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</si>
  <si>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</si>
  <si>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</si>
  <si>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</si>
  <si>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</si>
  <si>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</si>
  <si>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</si>
  <si>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</si>
  <si>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</si>
  <si>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</si>
  <si>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</si>
  <si>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</si>
  <si>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</si>
  <si>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</si>
  <si>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</si>
  <si>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</si>
  <si>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</si>
  <si>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</si>
  <si>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</si>
  <si>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</si>
  <si>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</si>
  <si>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</si>
  <si>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</si>
  <si>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</si>
  <si>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</si>
  <si>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</si>
  <si>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</si>
  <si>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</si>
  <si>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</si>
  <si>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</si>
  <si>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</si>
  <si>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</si>
  <si>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</si>
  <si>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</si>
  <si>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</si>
  <si>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</si>
  <si>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</si>
  <si>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</si>
  <si>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</si>
  <si>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</si>
  <si>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</si>
  <si>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</si>
  <si>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</si>
  <si>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</si>
  <si>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</si>
  <si>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</si>
  <si>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</si>
  <si>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</si>
  <si>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</si>
  <si>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</si>
  <si>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</si>
  <si>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</si>
  <si>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</si>
  <si>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</si>
  <si>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</si>
  <si>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</si>
  <si>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</si>
  <si>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</si>
  <si>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</si>
  <si>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</si>
  <si>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</si>
  <si>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</si>
  <si>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</si>
  <si>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</si>
  <si>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</si>
  <si>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</si>
  <si>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</si>
  <si>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</si>
  <si>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</si>
  <si>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</si>
  <si>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</si>
  <si>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</si>
  <si>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</si>
  <si>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</si>
  <si>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</si>
  <si>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</si>
  <si>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</si>
  <si>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</si>
  <si>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</si>
  <si>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</si>
  <si>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</si>
  <si>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</si>
  <si>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</si>
  <si>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</si>
  <si>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</si>
  <si>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</si>
  <si>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</si>
  <si>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</si>
  <si>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</si>
  <si>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</si>
  <si>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</si>
  <si>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</si>
  <si>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</si>
  <si>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</si>
  <si>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</si>
  <si>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</si>
  <si>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</si>
  <si>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</si>
  <si>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</si>
  <si>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</si>
  <si>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</si>
  <si>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</si>
  <si>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</si>
  <si>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</si>
  <si>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</si>
  <si>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</si>
  <si>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</si>
  <si>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</si>
  <si>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</si>
  <si>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</si>
  <si>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</si>
  <si>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</si>
  <si>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</si>
  <si>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</si>
  <si>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</si>
  <si>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</si>
  <si>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</si>
  <si>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</si>
  <si>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</si>
  <si>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</si>
  <si>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</si>
  <si>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</si>
  <si>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</si>
  <si>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</si>
  <si>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</si>
  <si>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</si>
  <si>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</si>
  <si>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</si>
  <si>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</si>
  <si>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</si>
  <si>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</si>
  <si>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</si>
  <si>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</si>
  <si>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</si>
  <si>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</si>
  <si>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</si>
  <si>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</si>
  <si>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</si>
  <si>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</si>
  <si>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</si>
  <si>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</si>
  <si>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</si>
  <si>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</si>
  <si>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</si>
  <si>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</si>
  <si>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</si>
  <si>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</si>
  <si>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</si>
  <si>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</si>
  <si>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</si>
  <si>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</si>
  <si>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</si>
  <si>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</si>
  <si>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</si>
  <si>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</si>
  <si>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</si>
  <si>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</si>
  <si>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</si>
  <si>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</si>
  <si>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</si>
  <si>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</si>
  <si>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</si>
  <si>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</si>
  <si>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</si>
  <si>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</si>
  <si>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</si>
  <si>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</si>
  <si>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</si>
  <si>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</si>
  <si>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</si>
  <si>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</si>
  <si>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</si>
  <si>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</si>
  <si>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</si>
  <si>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</si>
  <si>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</si>
  <si>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</si>
  <si>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</si>
  <si>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</si>
  <si>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</si>
  <si>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</si>
  <si>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</si>
  <si>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</si>
  <si>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</si>
  <si>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</si>
  <si>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</si>
  <si>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</si>
  <si>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</si>
  <si>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</si>
  <si>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</si>
  <si>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</si>
  <si>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</si>
  <si>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</si>
  <si>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</si>
  <si>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</si>
  <si>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</si>
  <si>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</si>
  <si>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</si>
  <si>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</si>
  <si>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</si>
  <si>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</si>
  <si>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</si>
  <si>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</si>
  <si>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</si>
  <si>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</si>
  <si>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</si>
  <si>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</si>
  <si>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</si>
  <si>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</si>
  <si>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</si>
  <si>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</si>
  <si>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</si>
  <si>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</si>
  <si>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</si>
  <si>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</si>
  <si>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</si>
  <si>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</si>
  <si>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</si>
  <si>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</si>
  <si>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</si>
  <si>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</si>
  <si>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</si>
  <si>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</si>
  <si>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</si>
  <si>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</si>
  <si>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</si>
  <si>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</si>
  <si>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</si>
  <si>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</si>
  <si>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</si>
  <si>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</si>
  <si>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</si>
  <si>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</si>
  <si>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</si>
  <si>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</si>
  <si>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</si>
  <si>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</si>
  <si>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</si>
  <si>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</si>
  <si>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</si>
  <si>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</si>
  <si>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</si>
  <si>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</si>
  <si>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</si>
  <si>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</si>
  <si>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</si>
  <si>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</si>
  <si>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</si>
  <si>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</si>
  <si>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</si>
  <si>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</si>
  <si>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</si>
  <si>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</si>
  <si>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</si>
  <si>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</si>
  <si>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</si>
  <si>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</si>
  <si>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</si>
  <si>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</si>
  <si>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</si>
  <si>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</si>
  <si>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</si>
  <si>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</si>
  <si>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</si>
  <si>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</si>
  <si>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</si>
  <si>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</si>
  <si>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</si>
  <si>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</si>
  <si>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</si>
  <si>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</si>
  <si>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</si>
  <si>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</si>
  <si>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</si>
  <si>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</si>
  <si>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</si>
  <si>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</si>
  <si>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</si>
  <si>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</si>
  <si>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</si>
  <si>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</si>
  <si>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</si>
  <si>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</si>
  <si>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</si>
  <si>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</si>
  <si>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</si>
  <si>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</si>
  <si>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</si>
  <si>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</si>
  <si>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</si>
  <si>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</si>
  <si>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</si>
  <si>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</si>
  <si>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</si>
  <si>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</si>
  <si>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</si>
  <si>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</si>
  <si>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</si>
  <si>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</si>
  <si>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</si>
  <si>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</si>
  <si>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</si>
  <si>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</si>
  <si>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</si>
  <si>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</si>
  <si>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</si>
  <si>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</si>
  <si>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</si>
  <si>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</si>
  <si>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</si>
  <si>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</si>
  <si>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</si>
  <si>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</si>
  <si>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</si>
  <si>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</si>
  <si>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</si>
  <si>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</si>
  <si>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</si>
  <si>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</si>
  <si>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</si>
  <si>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</si>
  <si>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</si>
  <si>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</si>
  <si>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</si>
  <si>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</si>
  <si>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</si>
  <si>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</si>
  <si>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</si>
  <si>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</si>
  <si>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</si>
  <si>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</si>
  <si>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</si>
  <si>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</si>
  <si>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</si>
  <si>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</si>
  <si>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</si>
  <si>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</si>
  <si>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</si>
  <si>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</si>
  <si>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</si>
  <si>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</si>
  <si>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</si>
  <si>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</si>
  <si>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</si>
  <si>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</si>
  <si>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</si>
  <si>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</si>
  <si>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</si>
  <si>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</si>
  <si>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</si>
  <si>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</si>
  <si>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</si>
  <si>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</si>
  <si>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</si>
  <si>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</si>
  <si>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</si>
  <si>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</si>
  <si>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</si>
  <si>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</si>
  <si>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</si>
  <si>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</si>
  <si>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</si>
  <si>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</si>
  <si>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</si>
  <si>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</si>
  <si>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</si>
  <si>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</si>
  <si>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</si>
  <si>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</si>
  <si>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</si>
  <si>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</si>
  <si>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</si>
  <si>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</si>
  <si>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</si>
  <si>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</si>
  <si>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</si>
  <si>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</si>
  <si>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</si>
  <si>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</si>
  <si>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</si>
  <si>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</si>
  <si>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</si>
  <si>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</si>
  <si>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</si>
  <si>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</si>
  <si>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</si>
  <si>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</si>
  <si>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</si>
  <si>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</si>
  <si>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</si>
  <si>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</si>
  <si>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</si>
  <si>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</si>
  <si>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</si>
  <si>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</si>
  <si>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</si>
  <si>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</si>
  <si>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</si>
  <si>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</si>
  <si>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</si>
  <si>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</si>
  <si>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</si>
  <si>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</si>
  <si>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</si>
  <si>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</si>
  <si>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</si>
  <si>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</si>
  <si>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</si>
  <si>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</si>
  <si>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</si>
  <si>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</si>
  <si>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</si>
  <si>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</si>
  <si>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</si>
  <si>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</si>
  <si>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</si>
  <si>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</si>
  <si>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</si>
  <si>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</si>
  <si>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</si>
  <si>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</si>
  <si>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</si>
  <si>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</si>
  <si>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</si>
  <si>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</si>
  <si>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</si>
  <si>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</si>
  <si>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</si>
  <si>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</si>
  <si>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</si>
  <si>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</si>
  <si>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</si>
  <si>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</si>
  <si>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</si>
  <si>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</si>
  <si>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</si>
  <si>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</si>
  <si>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</si>
  <si>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</si>
  <si>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</si>
  <si>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</si>
  <si>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</si>
  <si>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</si>
  <si>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</si>
  <si>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</si>
  <si>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</si>
  <si>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</si>
  <si>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</si>
  <si>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</si>
  <si>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</si>
  <si>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</si>
  <si>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</si>
  <si>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</si>
  <si>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</si>
  <si>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</si>
  <si>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</si>
  <si>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</si>
  <si>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</si>
  <si>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</si>
  <si>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</si>
  <si>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</si>
  <si>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</si>
  <si>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</si>
  <si>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</si>
  <si>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</si>
  <si>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</si>
  <si>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</si>
  <si>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</si>
  <si>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</si>
  <si>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</si>
  <si>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</si>
  <si>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</si>
  <si>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</si>
  <si>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</si>
  <si>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</si>
  <si>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</si>
  <si>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</si>
  <si>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</si>
  <si>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</si>
  <si>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</si>
  <si>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</si>
  <si>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</si>
  <si>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</si>
  <si>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</si>
  <si>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</si>
  <si>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</si>
  <si>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</si>
  <si>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</si>
  <si>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</si>
  <si>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</si>
  <si>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</si>
  <si>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</si>
  <si>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</si>
  <si>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</si>
  <si>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</si>
  <si>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</si>
  <si>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</si>
  <si>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</si>
  <si>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</si>
  <si>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</si>
  <si>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</si>
  <si>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</si>
  <si>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</si>
  <si>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</si>
  <si>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</si>
  <si>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</si>
  <si>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</si>
  <si>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</si>
  <si>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</si>
  <si>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</si>
  <si>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</si>
  <si>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</si>
  <si>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</si>
  <si>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</si>
  <si>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</si>
  <si>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</si>
  <si>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</si>
  <si>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</si>
  <si>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</si>
  <si>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</si>
  <si>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</si>
  <si>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</si>
  <si>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</si>
  <si>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</si>
  <si>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</si>
  <si>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</si>
  <si>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</si>
  <si>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</si>
  <si>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</si>
  <si>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</si>
  <si>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</si>
  <si>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</si>
  <si>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</si>
  <si>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</si>
  <si>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</si>
  <si>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</si>
  <si>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</si>
  <si>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</si>
  <si>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</si>
  <si>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</si>
  <si>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</si>
  <si>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</si>
  <si>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</si>
  <si>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</si>
  <si>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</si>
  <si>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</si>
  <si>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</si>
  <si>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</si>
  <si>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</si>
  <si>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</si>
  <si>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</si>
  <si>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</si>
  <si>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</si>
  <si>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</si>
  <si>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</si>
  <si>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</si>
  <si>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</si>
  <si>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</si>
  <si>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</si>
  <si>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</si>
  <si>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</si>
  <si>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</si>
  <si>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</si>
  <si>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</si>
  <si>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</si>
  <si>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</si>
  <si>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</si>
  <si>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</si>
  <si>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</si>
  <si>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</si>
  <si>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</si>
  <si>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</si>
  <si>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</si>
  <si>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</si>
  <si>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</si>
  <si>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</si>
  <si>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</si>
  <si>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</si>
  <si>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</si>
  <si>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</si>
  <si>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</si>
  <si>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</si>
  <si>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</si>
  <si>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</si>
  <si>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</si>
  <si>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</si>
  <si>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</si>
  <si>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</si>
  <si>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</si>
  <si>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</si>
  <si>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</si>
  <si>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</si>
  <si>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</si>
  <si>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</si>
  <si>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</si>
  <si>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</si>
  <si>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</si>
  <si>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</si>
  <si>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</si>
  <si>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</si>
  <si>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</si>
  <si>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</si>
  <si>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</si>
  <si>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</si>
  <si>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</si>
  <si>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</si>
  <si>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</si>
  <si>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</si>
  <si>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</si>
  <si>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</si>
  <si>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</si>
  <si>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</si>
  <si>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</si>
  <si>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</si>
  <si>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</si>
  <si>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</si>
  <si>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</si>
  <si>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</si>
  <si>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</si>
  <si>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</si>
  <si>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</si>
  <si>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</si>
  <si>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</si>
  <si>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</si>
  <si>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</si>
  <si>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</si>
  <si>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</si>
  <si>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</si>
  <si>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</si>
  <si>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</si>
  <si>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</si>
  <si>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</si>
  <si>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</si>
  <si>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</si>
  <si>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</si>
  <si>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</si>
  <si>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</si>
  <si>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</si>
  <si>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</si>
  <si>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</si>
  <si>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</si>
  <si>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</si>
  <si>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</si>
  <si>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</si>
  <si>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</si>
  <si>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</si>
  <si>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</si>
  <si>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</si>
  <si>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</si>
  <si>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</si>
  <si>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</si>
  <si>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</si>
  <si>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</si>
  <si>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</si>
  <si>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</si>
  <si>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</si>
  <si>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</si>
  <si>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</si>
  <si>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</si>
  <si>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</si>
  <si>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</si>
  <si>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</si>
  <si>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</si>
  <si>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</si>
  <si>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</si>
  <si>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</si>
  <si>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</si>
  <si>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</si>
  <si>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</si>
  <si>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</si>
  <si>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</si>
  <si>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</si>
  <si>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</si>
  <si>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</si>
  <si>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</si>
  <si>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</si>
  <si>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</si>
  <si>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</si>
  <si>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</si>
  <si>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</si>
  <si>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</si>
  <si>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</si>
  <si>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</si>
  <si>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</si>
  <si>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</si>
  <si>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</si>
  <si>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</si>
  <si>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</si>
  <si>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</si>
  <si>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</si>
  <si>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</si>
  <si>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</si>
  <si>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</si>
  <si>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</si>
  <si>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</si>
  <si>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</si>
  <si>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</si>
  <si>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</si>
  <si>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</si>
  <si>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</si>
  <si>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</si>
  <si>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</si>
  <si>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</si>
  <si>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</si>
  <si>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</si>
  <si>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</si>
  <si>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</si>
  <si>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</si>
  <si>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</si>
  <si>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</si>
  <si>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</si>
  <si>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</si>
  <si>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</si>
  <si>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</si>
  <si>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</si>
  <si>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</si>
  <si>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</si>
  <si>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</si>
  <si>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</si>
  <si>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</si>
  <si>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</si>
  <si>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</si>
  <si>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</si>
  <si>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</si>
  <si>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</si>
  <si>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</si>
  <si>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</si>
  <si>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</si>
  <si>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</si>
  <si>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</si>
  <si>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</si>
  <si>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</si>
  <si>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</si>
  <si>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</si>
  <si>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</si>
  <si>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</si>
  <si>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</si>
  <si>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</si>
  <si>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</si>
  <si>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</si>
  <si>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</si>
  <si>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</si>
  <si>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</si>
  <si>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</si>
  <si>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</si>
  <si>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</si>
  <si>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</si>
  <si>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</si>
  <si>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</si>
  <si>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</si>
  <si>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</si>
  <si>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</si>
  <si>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</si>
  <si>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</si>
  <si>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</si>
  <si>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</si>
  <si>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</si>
  <si>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</si>
  <si>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</si>
  <si>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</si>
  <si>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</si>
  <si>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</si>
  <si>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</si>
  <si>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</si>
  <si>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</si>
  <si>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</si>
  <si>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</si>
  <si>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</si>
  <si>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</si>
  <si>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</si>
  <si>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</si>
  <si>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</si>
  <si>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</si>
  <si>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</si>
  <si>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</si>
  <si>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</si>
  <si>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</si>
  <si>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</si>
  <si>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</si>
  <si>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</si>
  <si>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</si>
  <si>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</si>
  <si>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</si>
  <si>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</si>
  <si>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</si>
  <si>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</si>
  <si>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</si>
  <si>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</si>
  <si>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</si>
  <si>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</si>
  <si>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</si>
  <si>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</si>
  <si>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</si>
  <si>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</si>
  <si>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</si>
  <si>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</si>
  <si>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</si>
  <si>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</si>
  <si>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</si>
  <si>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</si>
  <si>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</si>
  <si>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</si>
  <si>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</si>
  <si>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</si>
  <si>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</si>
  <si>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</si>
  <si>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</si>
  <si>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</si>
  <si>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</si>
  <si>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</si>
  <si>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</si>
  <si>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</si>
  <si>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</si>
  <si>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</si>
  <si>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</si>
  <si>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</si>
  <si>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</si>
  <si>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</si>
  <si>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</si>
  <si>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</si>
  <si>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</si>
  <si>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</si>
  <si>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</si>
  <si>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</si>
  <si>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</si>
  <si>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</si>
  <si>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</si>
  <si>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</si>
  <si>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</si>
  <si>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</si>
  <si>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</si>
  <si>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</si>
  <si>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</si>
  <si>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</si>
  <si>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</si>
  <si>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</si>
  <si>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</si>
  <si>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</si>
  <si>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</si>
  <si>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</si>
  <si>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</si>
  <si>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</si>
  <si>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</si>
  <si>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</si>
  <si>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</si>
  <si>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</si>
  <si>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</si>
  <si>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</si>
  <si>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</si>
  <si>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</si>
  <si>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</si>
  <si>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</si>
  <si>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</si>
  <si>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</si>
  <si>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</si>
  <si>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</si>
  <si>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</si>
  <si>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</si>
  <si>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</si>
  <si>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</si>
  <si>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</si>
  <si>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</si>
  <si>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</si>
  <si>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</si>
  <si>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</si>
  <si>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</si>
  <si>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</si>
  <si>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</si>
  <si>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</si>
  <si>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</si>
  <si>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</si>
  <si>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</si>
  <si>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</si>
  <si>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</si>
  <si>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</si>
  <si>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</si>
  <si>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</si>
  <si>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</si>
  <si>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</si>
  <si>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</si>
  <si>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</si>
  <si>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</si>
  <si>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</si>
  <si>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</si>
  <si>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</si>
  <si>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</si>
  <si>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</si>
  <si>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</si>
  <si>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</si>
  <si>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</si>
  <si>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</si>
  <si>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</si>
  <si>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</si>
  <si>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</si>
  <si>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</si>
  <si>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</si>
  <si>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</si>
  <si>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</si>
  <si>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</si>
  <si>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</si>
  <si>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</si>
  <si>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</si>
  <si>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</si>
  <si>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</si>
  <si>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</si>
  <si>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</si>
  <si>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</si>
  <si>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</si>
  <si>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</si>
  <si>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</si>
  <si>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</si>
  <si>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</si>
  <si>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</si>
  <si>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</si>
  <si>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</si>
  <si>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</si>
  <si>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</si>
  <si>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</si>
  <si>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</si>
  <si>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</si>
  <si>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</si>
  <si>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</si>
  <si>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</si>
  <si>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</si>
  <si>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</si>
  <si>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</si>
  <si>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</si>
  <si>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</si>
  <si>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</si>
  <si>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</si>
  <si>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</si>
  <si>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</si>
  <si>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</si>
  <si>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</si>
  <si>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</si>
  <si>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</si>
  <si>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</si>
  <si>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</si>
  <si>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</si>
  <si>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</si>
  <si>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</si>
  <si>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</si>
  <si>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</si>
  <si>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</si>
  <si>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</si>
  <si>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</si>
  <si>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</si>
  <si>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</si>
  <si>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</si>
  <si>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</si>
  <si>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</si>
  <si>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</si>
  <si>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</si>
  <si>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</si>
  <si>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</si>
  <si>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</si>
  <si>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</si>
  <si>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</si>
  <si>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</si>
  <si>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</si>
  <si>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</si>
  <si>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</si>
  <si>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</si>
  <si>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</si>
  <si>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</si>
  <si>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</si>
  <si>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</si>
  <si>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</si>
  <si>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</si>
  <si>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</si>
  <si>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</si>
  <si>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</si>
  <si>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</si>
  <si>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</si>
  <si>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</si>
  <si>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</si>
  <si>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</si>
  <si>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</si>
  <si>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</si>
  <si>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</si>
  <si>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</si>
  <si>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</si>
  <si>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</si>
  <si>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</si>
  <si>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</si>
  <si>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</si>
  <si>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</si>
  <si>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</si>
  <si>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</si>
  <si>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</si>
  <si>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</si>
  <si>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</si>
  <si>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</si>
  <si>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</si>
  <si>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</si>
  <si>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</si>
  <si>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</si>
  <si>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</si>
  <si>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</si>
  <si>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</si>
  <si>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</si>
  <si>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</si>
  <si>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</si>
  <si>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</si>
  <si>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</si>
  <si>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</si>
  <si>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</si>
  <si>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</si>
  <si>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</si>
  <si>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</si>
  <si>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</si>
  <si>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</si>
  <si>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</si>
  <si>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</si>
  <si>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</si>
  <si>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</si>
  <si>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</si>
  <si>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</si>
  <si>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</si>
  <si>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</si>
  <si>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</si>
  <si>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</si>
  <si>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</si>
  <si>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</si>
  <si>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</si>
  <si>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</si>
  <si>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</si>
  <si>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</si>
  <si>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</si>
  <si>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</si>
  <si>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</si>
  <si>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</si>
  <si>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</si>
  <si>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</si>
  <si>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</si>
  <si>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</si>
  <si>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</si>
  <si>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</si>
  <si>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</si>
  <si>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</si>
  <si>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</si>
  <si>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</si>
  <si>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</si>
  <si>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</si>
  <si>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</si>
  <si>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</si>
  <si>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</si>
  <si>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</si>
  <si>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</si>
  <si>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</si>
  <si>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</si>
  <si>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</si>
  <si>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</si>
  <si>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</si>
  <si>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</si>
  <si>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</si>
  <si>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</si>
  <si>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</si>
  <si>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</si>
  <si>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</si>
  <si>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</si>
  <si>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</si>
  <si>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</si>
  <si>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</si>
  <si>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</si>
  <si>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</si>
  <si>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</si>
  <si>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</si>
  <si>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</si>
  <si>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</si>
  <si>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</si>
  <si>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</si>
  <si>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</si>
  <si>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</si>
  <si>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</si>
  <si>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</si>
  <si>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</si>
  <si>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</si>
  <si>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</si>
  <si>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</si>
  <si>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</si>
  <si>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</si>
  <si>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</si>
  <si>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</si>
  <si>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</si>
  <si>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</si>
  <si>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</si>
  <si>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</si>
  <si>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</si>
  <si>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</si>
  <si>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</si>
  <si>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</si>
  <si>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</si>
  <si>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</si>
  <si>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</si>
  <si>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</si>
  <si>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</si>
  <si>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</si>
  <si>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</si>
  <si>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</si>
  <si>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</si>
  <si>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</si>
  <si>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</si>
  <si>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</si>
  <si>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</si>
  <si>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</si>
  <si>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</si>
  <si>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</si>
  <si>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</si>
  <si>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</si>
  <si>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</si>
  <si>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</si>
  <si>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</si>
  <si>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</si>
  <si>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</si>
  <si>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</si>
  <si>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</si>
  <si>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</si>
  <si>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</si>
  <si>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</si>
  <si>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</si>
  <si>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</si>
  <si>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</si>
  <si>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</si>
  <si>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</si>
  <si>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</si>
  <si>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</si>
  <si>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</si>
  <si>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</si>
  <si>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</si>
  <si>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</si>
  <si>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</si>
  <si>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</si>
  <si>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</si>
  <si>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</si>
  <si>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</si>
  <si>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</si>
  <si>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</si>
  <si>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</si>
  <si>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</si>
  <si>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</si>
  <si>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</si>
  <si>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</si>
  <si>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</si>
  <si>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</si>
  <si>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</si>
  <si>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</si>
  <si>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</si>
  <si>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</si>
  <si>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</si>
  <si>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</si>
  <si>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</si>
  <si>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</si>
  <si>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</si>
  <si>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</si>
  <si>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</si>
  <si>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</si>
  <si>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</si>
  <si>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</si>
  <si>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</si>
  <si>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</si>
  <si>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</si>
  <si>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</si>
  <si>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</si>
  <si>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</si>
  <si>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</si>
  <si>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</si>
  <si>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</si>
  <si>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</si>
  <si>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</si>
  <si>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</si>
  <si>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</si>
  <si>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</si>
  <si>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</si>
  <si>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</si>
  <si>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</si>
  <si>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</si>
  <si>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</si>
  <si>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</si>
  <si>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</si>
  <si>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</si>
  <si>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</si>
  <si>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</si>
  <si>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</si>
  <si>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</si>
  <si>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</si>
  <si>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</si>
  <si>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</si>
  <si>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</si>
  <si>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</si>
  <si>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</si>
  <si>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</si>
  <si>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</si>
  <si>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</si>
  <si>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</si>
  <si>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</si>
  <si>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</si>
  <si>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</si>
  <si>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</si>
  <si>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</si>
  <si>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</si>
  <si>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</si>
  <si>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</si>
  <si>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</si>
  <si>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</si>
  <si>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</si>
  <si>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</si>
  <si>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</si>
  <si>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</si>
  <si>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</si>
  <si>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</si>
  <si>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</si>
  <si>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</si>
  <si>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</si>
  <si>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</si>
  <si>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</si>
  <si>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</si>
  <si>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</si>
  <si>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</si>
  <si>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</si>
  <si>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</si>
  <si>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</si>
  <si>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</si>
  <si>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</si>
  <si>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</si>
  <si>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</si>
  <si>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</si>
  <si>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</si>
  <si>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</si>
  <si>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</si>
  <si>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</si>
  <si>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</si>
  <si>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</si>
  <si>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</si>
  <si>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</si>
  <si>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</si>
  <si>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</si>
  <si>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</si>
  <si>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</si>
  <si>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</si>
  <si>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</si>
  <si>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</si>
  <si>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</si>
  <si>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</si>
  <si>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</si>
  <si>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</si>
  <si>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</si>
  <si>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</si>
  <si>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</si>
  <si>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</si>
  <si>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</si>
  <si>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</si>
  <si>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</si>
  <si>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</si>
  <si>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</si>
  <si>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</si>
  <si>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</si>
  <si>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</si>
  <si>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</si>
  <si>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</si>
  <si>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</si>
  <si>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</si>
  <si>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</si>
  <si>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</si>
  <si>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</si>
  <si>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</si>
  <si>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</si>
  <si>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</si>
  <si>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</si>
  <si>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</si>
  <si>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</si>
  <si>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</si>
  <si>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</si>
  <si>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</si>
  <si>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</si>
  <si>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</si>
  <si>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</si>
  <si>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</si>
  <si>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</si>
  <si>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</si>
  <si>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</si>
  <si>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</si>
  <si>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</si>
  <si>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</si>
  <si>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</si>
  <si>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</si>
  <si>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</si>
  <si>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</si>
  <si>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</si>
  <si>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</si>
  <si>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</si>
  <si>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</si>
  <si>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</si>
  <si>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</si>
  <si>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</si>
  <si>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</si>
  <si>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</si>
  <si>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</si>
  <si>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</si>
  <si>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</si>
  <si>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</si>
  <si>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</si>
  <si>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</si>
  <si>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</si>
  <si>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</si>
  <si>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</si>
  <si>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</si>
  <si>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</si>
  <si>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</si>
  <si>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</si>
  <si>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</si>
  <si>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</si>
  <si>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</si>
  <si>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</si>
  <si>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</si>
  <si>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</si>
  <si>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</si>
  <si>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</si>
  <si>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</si>
  <si>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</si>
  <si>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</si>
  <si>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</si>
  <si>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</si>
  <si>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</si>
  <si>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</si>
  <si>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</si>
  <si>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</si>
  <si>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</si>
  <si>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</si>
  <si>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</si>
  <si>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</si>
  <si>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</si>
  <si>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</si>
  <si>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</si>
  <si>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</si>
  <si>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</si>
  <si>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</si>
  <si>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</si>
  <si>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</si>
  <si>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</si>
  <si>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</si>
  <si>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</si>
  <si>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</si>
  <si>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</si>
  <si>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</si>
  <si>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</si>
  <si>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</si>
  <si>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</si>
  <si>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</si>
  <si>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</si>
  <si>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</si>
  <si>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</si>
  <si>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</si>
  <si>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</si>
  <si>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</si>
  <si>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</si>
  <si>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</si>
  <si>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</si>
  <si>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</si>
  <si>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</si>
  <si>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</si>
  <si>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</si>
  <si>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</si>
  <si>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</si>
  <si>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</si>
  <si>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</si>
  <si>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</si>
  <si>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</si>
  <si>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</si>
  <si>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</si>
  <si>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</si>
  <si>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</si>
  <si>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</si>
  <si>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</si>
  <si>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</si>
  <si>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</si>
  <si>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</si>
  <si>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</si>
  <si>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</si>
  <si>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</si>
  <si>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</si>
  <si>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</si>
  <si>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</si>
  <si>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</si>
  <si>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</si>
  <si>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</si>
  <si>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</si>
  <si>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</si>
  <si>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</si>
  <si>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</si>
  <si>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</si>
  <si>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</si>
  <si>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</si>
  <si>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</si>
  <si>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</si>
  <si>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</si>
  <si>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</si>
  <si>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</si>
  <si>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</si>
  <si>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</si>
  <si>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</si>
  <si>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</si>
  <si>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</si>
  <si>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</si>
  <si>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</si>
  <si>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</si>
  <si>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</si>
  <si>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</si>
  <si>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</si>
  <si>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</si>
  <si>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</si>
  <si>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</si>
  <si>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</si>
  <si>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</si>
  <si>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</si>
  <si>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</si>
  <si>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</si>
  <si>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</si>
  <si>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</si>
  <si>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</si>
  <si>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</si>
  <si>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</si>
  <si>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</si>
  <si>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</si>
  <si>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</si>
  <si>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</si>
  <si>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</si>
  <si>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</si>
  <si>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</si>
  <si>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</si>
  <si>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</si>
  <si>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</si>
  <si>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</si>
  <si>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</si>
  <si>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</si>
  <si>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</si>
  <si>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</si>
  <si>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</si>
  <si>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</si>
  <si>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</si>
  <si>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</si>
  <si>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</si>
  <si>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</si>
  <si>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</si>
  <si>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</si>
  <si>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</si>
  <si>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</si>
  <si>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</si>
  <si>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</si>
  <si>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</si>
  <si>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</si>
  <si>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</si>
  <si>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</si>
  <si>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</si>
  <si>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</si>
  <si>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</si>
  <si>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</si>
  <si>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</si>
  <si>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</si>
  <si>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</si>
  <si>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</si>
  <si>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</si>
  <si>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</si>
  <si>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</si>
  <si>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</si>
  <si>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</si>
  <si>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</si>
  <si>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</si>
  <si>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</si>
  <si>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</si>
  <si>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</si>
  <si>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</si>
  <si>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</si>
  <si>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</si>
  <si>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</si>
  <si>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</si>
  <si>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</si>
  <si>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</si>
  <si>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</si>
  <si>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</si>
  <si>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</si>
  <si>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</si>
  <si>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</si>
  <si>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</si>
  <si>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</si>
  <si>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</si>
  <si>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</si>
  <si>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</si>
  <si>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</si>
  <si>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</si>
  <si>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</si>
  <si>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</si>
  <si>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</si>
  <si>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</si>
  <si>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</si>
  <si>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</si>
  <si>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</si>
  <si>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</si>
  <si>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</si>
  <si>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</si>
  <si>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</si>
  <si>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</si>
  <si>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</si>
  <si>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</si>
  <si>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</si>
  <si>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</si>
  <si>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</si>
  <si>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</si>
  <si>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</si>
  <si>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</si>
  <si>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</si>
  <si>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</si>
  <si>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</si>
  <si>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</si>
  <si>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</si>
  <si>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</si>
  <si>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</si>
  <si>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</si>
  <si>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</si>
  <si>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</si>
  <si>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</si>
  <si>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</si>
  <si>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</si>
  <si>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</si>
  <si>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</si>
  <si>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</si>
  <si>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</si>
  <si>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</si>
  <si>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</si>
  <si>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</si>
  <si>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</si>
  <si>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</si>
  <si>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</si>
  <si>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</si>
  <si>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</si>
  <si>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</si>
  <si>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</si>
  <si>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</si>
  <si>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</si>
  <si>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</si>
  <si>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</si>
  <si>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</si>
  <si>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</si>
  <si>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</si>
  <si>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</si>
  <si>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</si>
  <si>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</si>
  <si>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</si>
  <si>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</si>
  <si>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</si>
  <si>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</si>
  <si>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</si>
  <si>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</si>
  <si>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</si>
  <si>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</si>
  <si>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</si>
  <si>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</si>
  <si>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</si>
  <si>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</si>
  <si>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</si>
  <si>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</si>
  <si>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</si>
  <si>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</si>
  <si>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</si>
  <si>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</si>
  <si>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</si>
  <si>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</si>
  <si>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</si>
  <si>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</si>
  <si>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</si>
  <si>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</si>
  <si>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</si>
  <si>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</si>
  <si>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</si>
  <si>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</si>
  <si>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</si>
  <si>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</si>
  <si>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</si>
  <si>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</si>
  <si>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</si>
  <si>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</si>
  <si>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</si>
  <si>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</si>
  <si>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</si>
  <si>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</si>
  <si>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</si>
  <si>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</si>
  <si>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</si>
  <si>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</si>
  <si>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</si>
  <si>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</si>
  <si>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</si>
  <si>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</si>
  <si>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</si>
  <si>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</si>
  <si>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</si>
  <si>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</si>
  <si>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</si>
  <si>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</si>
  <si>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</si>
  <si>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</si>
  <si>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</si>
  <si>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</si>
  <si>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</si>
  <si>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</si>
  <si>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</si>
  <si>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</si>
  <si>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</si>
  <si>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</si>
  <si>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</si>
  <si>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</si>
  <si>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</si>
  <si>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</si>
  <si>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</si>
  <si>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</si>
  <si>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</si>
  <si>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</si>
  <si>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</si>
  <si>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</si>
  <si>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</si>
  <si>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</si>
  <si>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</si>
  <si>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</si>
  <si>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</si>
  <si>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</si>
  <si>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</si>
  <si>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</si>
  <si>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</si>
  <si>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</si>
  <si>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</si>
  <si>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</si>
  <si>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</si>
  <si>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</si>
  <si>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</si>
  <si>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</si>
  <si>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</si>
  <si>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</si>
  <si>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</si>
  <si>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</si>
  <si>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</si>
  <si>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</si>
  <si>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</si>
  <si>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</si>
  <si>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</si>
  <si>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</si>
  <si>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</si>
  <si>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</si>
  <si>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</si>
  <si>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</si>
  <si>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</si>
  <si>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</si>
  <si>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</si>
  <si>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</si>
  <si>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</si>
  <si>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</si>
  <si>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</si>
  <si>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</si>
  <si>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</si>
  <si>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</si>
  <si>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</si>
  <si>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</si>
  <si>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</si>
  <si>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</si>
  <si>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</si>
  <si>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</si>
  <si>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</si>
  <si>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</si>
  <si>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</si>
  <si>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</si>
  <si>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</si>
  <si>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</si>
  <si>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</si>
  <si>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</si>
  <si>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</si>
  <si>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</si>
  <si>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</si>
  <si>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</si>
  <si>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</si>
  <si>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</si>
  <si>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</si>
  <si>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</si>
  <si>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</si>
  <si>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</si>
  <si>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</si>
  <si>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</si>
  <si>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</si>
  <si>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</si>
  <si>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</si>
  <si>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</si>
  <si>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</si>
  <si>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</si>
  <si>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</si>
  <si>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</si>
  <si>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</si>
  <si>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</si>
  <si>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</si>
  <si>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</si>
  <si>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</si>
  <si>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</si>
  <si>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</si>
  <si>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</si>
  <si>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</si>
  <si>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</si>
  <si>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</si>
  <si>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</si>
  <si>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</si>
  <si>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</si>
  <si>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</si>
  <si>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</si>
  <si>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</si>
  <si>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</si>
  <si>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</si>
  <si>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</si>
  <si>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</si>
  <si>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</si>
  <si>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</si>
  <si>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</si>
  <si>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</si>
  <si>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</si>
  <si>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</si>
  <si>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</si>
  <si>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</si>
  <si>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</si>
  <si>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</si>
  <si>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</si>
  <si>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</si>
  <si>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</si>
  <si>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</si>
  <si>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</si>
  <si>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</si>
  <si>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</si>
  <si>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</si>
  <si>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</si>
  <si>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</si>
  <si>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</si>
  <si>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</si>
  <si>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</si>
  <si>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</si>
  <si>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</si>
  <si>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</si>
  <si>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</si>
  <si>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</si>
  <si>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</si>
  <si>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</si>
  <si>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</si>
  <si>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</si>
  <si>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</si>
  <si>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</si>
  <si>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</si>
  <si>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</si>
  <si>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</si>
  <si>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</si>
  <si>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</si>
  <si>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</si>
  <si>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</si>
  <si>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</si>
  <si>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</si>
  <si>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</si>
  <si>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</si>
  <si>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</si>
  <si>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</si>
  <si>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</si>
  <si>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</si>
  <si>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</si>
  <si>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</si>
  <si>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</si>
  <si>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</si>
  <si>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</si>
  <si>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</si>
  <si>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</si>
  <si>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</si>
  <si>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</si>
  <si>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</si>
  <si>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</si>
  <si>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</si>
  <si>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</si>
  <si>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</si>
  <si>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</si>
  <si>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</si>
  <si>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</si>
  <si>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</si>
  <si>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</si>
  <si>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</si>
  <si>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</si>
  <si>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</si>
  <si>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</si>
  <si>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</si>
  <si>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</si>
  <si>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</si>
  <si>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</si>
  <si>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</si>
  <si>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</si>
  <si>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</si>
  <si>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</si>
  <si>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</si>
  <si>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</si>
  <si>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</si>
  <si>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</si>
  <si>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</si>
  <si>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</si>
  <si>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</si>
  <si>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</si>
  <si>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</si>
  <si>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</si>
  <si>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</si>
  <si>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</si>
  <si>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</si>
  <si>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</si>
  <si>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</si>
  <si>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</si>
  <si>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</si>
  <si>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</si>
  <si>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</si>
  <si>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</si>
  <si>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</si>
  <si>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</si>
  <si>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</si>
  <si>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</si>
  <si>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</si>
  <si>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</si>
  <si>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</si>
  <si>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</si>
  <si>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</si>
  <si>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</si>
  <si>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</si>
  <si>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</si>
  <si>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</si>
  <si>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</si>
  <si>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</si>
  <si>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</si>
  <si>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</si>
  <si>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</si>
  <si>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</si>
  <si>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</si>
  <si>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</si>
  <si>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</si>
  <si>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</si>
  <si>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</si>
  <si>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</si>
  <si>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</si>
  <si>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</si>
  <si>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</si>
  <si>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</si>
  <si>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</si>
  <si>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</si>
  <si>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</si>
  <si>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</si>
  <si>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</si>
  <si>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</si>
  <si>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</si>
  <si>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</si>
  <si>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</si>
  <si>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</si>
  <si>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</si>
  <si>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</si>
  <si>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</si>
  <si>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</si>
  <si>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</si>
  <si>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</si>
  <si>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</si>
  <si>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</si>
  <si>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</si>
  <si>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</si>
  <si>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</si>
  <si>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</si>
  <si>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</si>
  <si>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</si>
  <si>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</si>
  <si>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</si>
  <si>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</si>
  <si>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</si>
  <si>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</si>
  <si>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</si>
  <si>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</si>
  <si>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</si>
  <si>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</si>
  <si>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</si>
  <si>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</si>
  <si>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</si>
  <si>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</si>
  <si>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</si>
  <si>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</si>
  <si>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</si>
  <si>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</si>
  <si>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</si>
  <si>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</si>
  <si>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</si>
  <si>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</si>
  <si>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</si>
  <si>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</si>
  <si>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</si>
  <si>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</si>
  <si>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</si>
  <si>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</si>
  <si>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</si>
  <si>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</si>
  <si>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</si>
  <si>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</si>
  <si>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</si>
  <si>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</si>
  <si>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</si>
  <si>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</si>
  <si>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</si>
  <si>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</si>
  <si>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</si>
  <si>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</si>
  <si>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</si>
  <si>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</si>
  <si>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</si>
  <si>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</si>
  <si>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</si>
  <si>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</si>
  <si>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</si>
  <si>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</si>
  <si>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</si>
  <si>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</si>
  <si>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</si>
  <si>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</si>
  <si>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</si>
  <si>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</si>
  <si>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</si>
  <si>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</si>
  <si>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</si>
  <si>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</si>
  <si>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</si>
  <si>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</si>
  <si>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</si>
  <si>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</si>
  <si>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</si>
  <si>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</si>
  <si>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</si>
  <si>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</si>
  <si>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</si>
  <si>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</si>
  <si>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</si>
  <si>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</si>
  <si>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</si>
  <si>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</si>
  <si>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</si>
  <si>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</si>
  <si>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</si>
  <si>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</si>
  <si>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</si>
  <si>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</si>
  <si>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</si>
  <si>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</si>
  <si>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</si>
  <si>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</si>
  <si>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</si>
  <si>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</si>
  <si>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</si>
  <si>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</si>
  <si>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</si>
  <si>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</si>
  <si>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</si>
  <si>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</si>
  <si>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</si>
  <si>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</si>
  <si>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</si>
  <si>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</si>
  <si>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</si>
  <si>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</si>
  <si>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</si>
  <si>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</si>
  <si>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</si>
  <si>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</si>
  <si>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</si>
  <si>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</si>
  <si>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</si>
  <si>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</si>
  <si>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</si>
  <si>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</si>
  <si>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</si>
  <si>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</si>
  <si>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</si>
  <si>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</si>
  <si>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</si>
  <si>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</si>
  <si>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</si>
  <si>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</si>
  <si>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</si>
  <si>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</si>
  <si>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</si>
  <si>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</si>
  <si>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</si>
  <si>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</si>
  <si>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</si>
  <si>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</si>
  <si>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</si>
  <si>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</si>
  <si>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</si>
  <si>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</si>
  <si>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</si>
  <si>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</si>
  <si>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</si>
  <si>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</si>
  <si>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</si>
  <si>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</si>
  <si>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</si>
  <si>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</si>
  <si>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</si>
  <si>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</si>
  <si>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</si>
  <si>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</si>
  <si>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</si>
  <si>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</si>
  <si>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</si>
  <si>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</si>
  <si>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</si>
  <si>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</si>
  <si>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</si>
  <si>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</si>
  <si>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</si>
  <si>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</si>
  <si>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</si>
  <si>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</si>
  <si>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</si>
  <si>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</si>
  <si>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</si>
  <si>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</si>
  <si>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</si>
  <si>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</si>
  <si>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</si>
  <si>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</si>
  <si>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</si>
  <si>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</si>
  <si>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</si>
  <si>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</si>
  <si>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</si>
  <si>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</si>
  <si>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</si>
  <si>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</si>
  <si>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</si>
  <si>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</si>
  <si>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</si>
  <si>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</si>
  <si>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</si>
  <si>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</si>
  <si>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</si>
  <si>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</si>
  <si>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</si>
  <si>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</si>
  <si>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</si>
  <si>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</si>
  <si>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</si>
  <si>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</si>
  <si>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</si>
  <si>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</si>
  <si>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</si>
  <si>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</si>
  <si>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</si>
  <si>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</si>
  <si>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</si>
  <si>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</si>
  <si>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</si>
  <si>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</si>
  <si>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</si>
  <si>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</si>
  <si>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</si>
  <si>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</si>
  <si>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</si>
  <si>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</si>
  <si>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</si>
  <si>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</si>
  <si>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</si>
  <si>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</si>
  <si>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</si>
  <si>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</si>
  <si>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</si>
  <si>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</si>
  <si>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</si>
  <si>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</si>
  <si>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</si>
  <si>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</si>
  <si>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</si>
  <si>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</si>
  <si>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</si>
  <si>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</si>
  <si>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</si>
  <si>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</si>
  <si>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</si>
  <si>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</si>
  <si>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</si>
  <si>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</si>
  <si>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</si>
  <si>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</si>
  <si>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</si>
  <si>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</si>
  <si>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</si>
  <si>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</si>
  <si>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</si>
  <si>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</si>
  <si>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</si>
  <si>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</si>
  <si>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</si>
  <si>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</si>
  <si>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</si>
  <si>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</si>
  <si>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</si>
  <si>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</si>
  <si>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</si>
  <si>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</si>
  <si>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</si>
  <si>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</si>
  <si>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</si>
  <si>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</si>
  <si>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</si>
  <si>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</si>
  <si>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</si>
  <si>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</si>
  <si>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</si>
  <si>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</si>
  <si>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</si>
  <si>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</si>
  <si>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</si>
  <si>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</si>
  <si>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</si>
  <si>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</si>
  <si>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</si>
  <si>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</si>
  <si>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</si>
  <si>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</si>
  <si>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</si>
  <si>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</si>
  <si>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</si>
  <si>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</si>
  <si>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</si>
  <si>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</si>
  <si>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</si>
  <si>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</si>
  <si>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</si>
  <si>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</si>
  <si>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</si>
  <si>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</si>
  <si>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</si>
  <si>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</si>
  <si>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</si>
  <si>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</si>
  <si>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</si>
  <si>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</si>
  <si>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</si>
  <si>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</si>
  <si>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</si>
  <si>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</si>
  <si>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</si>
  <si>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</si>
  <si>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</si>
  <si>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</si>
  <si>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</si>
  <si>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</si>
  <si>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</si>
  <si>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</si>
  <si>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</si>
  <si>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</si>
  <si>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</si>
  <si>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</si>
  <si>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</si>
  <si>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</si>
  <si>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</si>
  <si>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</si>
  <si>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</si>
  <si>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</si>
  <si>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</si>
  <si>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</si>
  <si>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</si>
  <si>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</si>
  <si>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</si>
  <si>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</si>
  <si>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</si>
  <si>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</si>
  <si>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</si>
  <si>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</si>
  <si>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</si>
  <si>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</si>
  <si>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</si>
  <si>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</si>
  <si>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</si>
  <si>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</si>
  <si>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</si>
  <si>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</si>
  <si>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</si>
  <si>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</si>
  <si>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</si>
  <si>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</si>
  <si>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</si>
  <si>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</si>
  <si>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</si>
  <si>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</si>
  <si>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</si>
  <si>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</si>
  <si>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</si>
  <si>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</si>
  <si>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</si>
  <si>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</si>
  <si>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</si>
  <si>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</si>
  <si>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</si>
  <si>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</si>
  <si>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</si>
  <si>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</si>
  <si>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</si>
  <si>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</si>
  <si>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</si>
  <si>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</si>
  <si>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</si>
  <si>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</si>
  <si>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</si>
  <si>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</si>
  <si>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</si>
  <si>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</si>
  <si>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</si>
  <si>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</si>
  <si>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</si>
  <si>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</si>
  <si>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</si>
  <si>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</si>
  <si>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</si>
  <si>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</si>
  <si>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</si>
  <si>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</si>
  <si>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</si>
  <si>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</si>
  <si>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</si>
  <si>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</si>
  <si>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</si>
  <si>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</si>
  <si>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</si>
  <si>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</si>
  <si>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</si>
  <si>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</si>
  <si>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</si>
  <si>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</si>
  <si>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</si>
  <si>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</si>
  <si>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</si>
  <si>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</si>
  <si>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</si>
  <si>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</si>
  <si>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</si>
  <si>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</si>
  <si>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</si>
  <si>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</si>
  <si>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</si>
  <si>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</si>
  <si>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</si>
  <si>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</si>
  <si>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</si>
  <si>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</si>
  <si>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</si>
  <si>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</si>
  <si>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</si>
  <si>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</si>
  <si>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</si>
  <si>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</si>
  <si>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</si>
  <si>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</si>
  <si>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</si>
  <si>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</si>
  <si>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</si>
  <si>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</si>
  <si>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</si>
  <si>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</si>
  <si>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</si>
  <si>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</si>
  <si>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</si>
  <si>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</si>
  <si>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</si>
  <si>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</si>
  <si>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</si>
  <si>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</si>
  <si>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</si>
  <si>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</si>
  <si>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</si>
  <si>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</si>
  <si>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</si>
  <si>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</si>
  <si>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</si>
  <si>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</si>
  <si>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</si>
  <si>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</si>
  <si>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</si>
  <si>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</si>
  <si>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</si>
  <si>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</si>
  <si>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</si>
  <si>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</si>
  <si>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</si>
  <si>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</si>
  <si>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</si>
  <si>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</si>
  <si>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</si>
  <si>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</si>
  <si>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</si>
  <si>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</si>
  <si>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</si>
  <si>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</si>
  <si>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</si>
  <si>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</si>
  <si>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</si>
  <si>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</si>
  <si>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</si>
  <si>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</si>
  <si>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</si>
  <si>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</si>
  <si>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</si>
  <si>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</si>
  <si>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</si>
  <si>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</si>
  <si>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</si>
  <si>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</si>
  <si>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</si>
  <si>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</si>
  <si>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</si>
  <si>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</si>
  <si>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</si>
  <si>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</si>
  <si>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</si>
  <si>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</si>
  <si>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</si>
  <si>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</si>
  <si>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</si>
  <si>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</si>
  <si>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</si>
  <si>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</si>
  <si>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</si>
  <si>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</si>
  <si>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</si>
  <si>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</si>
  <si>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</si>
  <si>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</si>
  <si>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</si>
  <si>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</si>
  <si>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</si>
  <si>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</si>
  <si>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</si>
  <si>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</si>
  <si>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</si>
  <si>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</si>
  <si>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</si>
  <si>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</si>
  <si>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</si>
  <si>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</si>
  <si>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</si>
  <si>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</si>
  <si>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</si>
  <si>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</si>
  <si>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</si>
  <si>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</si>
  <si>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</si>
  <si>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</si>
  <si>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</si>
  <si>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</si>
  <si>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</si>
  <si>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</si>
  <si>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</si>
  <si>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</si>
  <si>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</si>
  <si>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</si>
  <si>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</si>
  <si>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</si>
  <si>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</si>
  <si>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</si>
  <si>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</si>
  <si>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</si>
  <si>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</si>
  <si>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</si>
  <si>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</si>
  <si>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</si>
  <si>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</si>
  <si>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</si>
  <si>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</si>
  <si>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</si>
  <si>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</si>
  <si>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</si>
  <si>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</si>
  <si>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</si>
  <si>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</si>
  <si>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</si>
  <si>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</si>
  <si>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</si>
  <si>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</si>
  <si>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</si>
  <si>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</si>
  <si>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</si>
  <si>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</si>
  <si>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</si>
  <si>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</si>
  <si>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</si>
  <si>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</si>
  <si>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</si>
  <si>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</si>
  <si>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</si>
  <si>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</si>
  <si>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</si>
  <si>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</si>
  <si>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</si>
  <si>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</si>
  <si>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</si>
  <si>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</si>
  <si>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</si>
  <si>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</si>
  <si>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</si>
  <si>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</si>
  <si>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</si>
  <si>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</si>
  <si>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</si>
  <si>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</si>
  <si>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</si>
  <si>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</si>
  <si>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</si>
  <si>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</si>
  <si>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</si>
  <si>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</si>
  <si>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</si>
  <si>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</si>
  <si>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</si>
  <si>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</si>
  <si>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</si>
  <si>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</si>
  <si>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</si>
  <si>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</si>
  <si>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</si>
  <si>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</si>
  <si>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</si>
  <si>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</si>
  <si>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</si>
  <si>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</si>
  <si>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</si>
  <si>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</si>
  <si>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</si>
  <si>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</si>
  <si>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</si>
  <si>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</si>
  <si>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</si>
  <si>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</si>
  <si>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</si>
  <si>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</si>
  <si>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</si>
  <si>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</si>
  <si>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</si>
  <si>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</si>
  <si>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</si>
  <si>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</si>
  <si>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</si>
  <si>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</si>
  <si>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</si>
  <si>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</si>
  <si>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</si>
  <si>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</si>
  <si>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</si>
  <si>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</si>
  <si>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</si>
  <si>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</si>
  <si>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</si>
  <si>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</si>
  <si>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</si>
  <si>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</si>
  <si>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</si>
  <si>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</si>
  <si>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</si>
  <si>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</si>
  <si>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</si>
  <si>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</si>
  <si>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</si>
  <si>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</si>
  <si>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</si>
  <si>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</si>
  <si>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</si>
  <si>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</si>
  <si>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</si>
  <si>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</si>
  <si>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</si>
  <si>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</si>
  <si>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</si>
  <si>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</si>
  <si>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</si>
  <si>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</si>
  <si>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</si>
  <si>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</si>
  <si>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</si>
  <si>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</si>
  <si>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</si>
  <si>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</si>
  <si>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</si>
  <si>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</si>
  <si>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</si>
  <si>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</si>
  <si>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</si>
  <si>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</si>
  <si>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</si>
  <si>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</si>
  <si>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</si>
  <si>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</si>
  <si>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</si>
  <si>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</si>
  <si>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</si>
  <si>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</si>
  <si>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</si>
  <si>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</si>
  <si>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</si>
  <si>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</si>
  <si>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</si>
  <si>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</si>
  <si>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</si>
  <si>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</si>
  <si>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</si>
  <si>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</si>
  <si>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</si>
  <si>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</si>
  <si>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</si>
  <si>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</si>
  <si>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</si>
  <si>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</si>
  <si>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</si>
  <si>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</si>
  <si>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</si>
  <si>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</si>
  <si>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</si>
  <si>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</si>
  <si>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</si>
  <si>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</si>
  <si>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</si>
  <si>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</si>
  <si>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</si>
  <si>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</si>
  <si>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</si>
  <si>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</si>
  <si>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</si>
  <si>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</si>
  <si>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</si>
  <si>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</si>
  <si>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</si>
  <si>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</si>
  <si>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</si>
  <si>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</si>
  <si>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</si>
  <si>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</si>
  <si>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</si>
  <si>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</si>
  <si>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</si>
  <si>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</si>
  <si>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</si>
  <si>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</si>
  <si>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</si>
  <si>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</si>
  <si>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</si>
  <si>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</si>
  <si>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</si>
  <si>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</si>
  <si>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</si>
  <si>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</si>
  <si>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</si>
  <si>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</si>
  <si>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</si>
  <si>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</si>
  <si>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</si>
  <si>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</si>
  <si>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</si>
  <si>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</si>
  <si>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</si>
  <si>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</si>
  <si>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</si>
  <si>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</si>
  <si>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</si>
  <si>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</si>
  <si>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</si>
  <si>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</si>
  <si>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</si>
  <si>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</si>
  <si>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</si>
  <si>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</si>
  <si>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</si>
  <si>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</si>
  <si>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</si>
  <si>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</si>
  <si>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</si>
  <si>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</si>
  <si>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</si>
  <si>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</si>
  <si>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</si>
  <si>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</si>
  <si>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</si>
  <si>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</si>
  <si>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</si>
  <si>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</si>
  <si>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</si>
  <si>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</si>
  <si>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</si>
  <si>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</si>
  <si>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</si>
  <si>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</si>
  <si>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</si>
  <si>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</si>
  <si>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</si>
  <si>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</si>
  <si>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</si>
  <si>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</si>
  <si>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</si>
  <si>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</si>
  <si>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</si>
  <si>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</si>
  <si>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</si>
  <si>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</si>
  <si>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</si>
  <si>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</si>
  <si>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</si>
  <si>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</si>
  <si>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</si>
  <si>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</si>
  <si>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</si>
  <si>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</si>
  <si>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</si>
  <si>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</si>
  <si>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</si>
  <si>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</si>
  <si>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</si>
  <si>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</si>
  <si>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</si>
  <si>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</si>
  <si>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</si>
  <si>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</si>
  <si>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</si>
  <si>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</si>
  <si>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</si>
  <si>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</si>
  <si>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</si>
  <si>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</si>
  <si>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</si>
  <si>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</si>
  <si>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</si>
  <si>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</si>
  <si>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</si>
  <si>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</si>
  <si>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</si>
  <si>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</si>
  <si>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</si>
  <si>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</si>
  <si>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</si>
  <si>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</si>
  <si>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</si>
  <si>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</si>
  <si>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</si>
  <si>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</si>
  <si>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</si>
  <si>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</si>
  <si>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</si>
  <si>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</si>
  <si>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</si>
  <si>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</si>
  <si>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</si>
  <si>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</si>
  <si>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</si>
  <si>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</si>
  <si>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</si>
  <si>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</si>
  <si>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</si>
  <si>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</si>
  <si>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</si>
  <si>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</si>
  <si>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</si>
  <si>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</si>
  <si>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</si>
  <si>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</si>
  <si>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</si>
  <si>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</si>
  <si>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</si>
  <si>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</si>
  <si>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</si>
  <si>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</si>
  <si>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</si>
  <si>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</si>
  <si>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</si>
  <si>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</si>
  <si>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</si>
  <si>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</si>
  <si>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</si>
  <si>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</si>
  <si>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</si>
  <si>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</si>
  <si>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</si>
  <si>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</si>
  <si>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</si>
  <si>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</si>
  <si>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</si>
  <si>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</si>
  <si>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</si>
  <si>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</si>
  <si>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</si>
  <si>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</si>
  <si>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</si>
  <si>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</si>
  <si>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</si>
  <si>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</si>
  <si>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</si>
  <si>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</si>
  <si>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</si>
  <si>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</si>
  <si>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</si>
  <si>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</si>
  <si>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</si>
  <si>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</si>
  <si>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</si>
  <si>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</si>
  <si>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</si>
  <si>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</si>
  <si>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</si>
  <si>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</si>
  <si>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</si>
  <si>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</si>
  <si>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</si>
  <si>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</si>
  <si>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</si>
  <si>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</si>
  <si>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</si>
  <si>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</si>
  <si>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</si>
  <si>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</si>
  <si>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</si>
  <si>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</si>
  <si>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</si>
  <si>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</si>
  <si>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</si>
  <si>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</si>
  <si>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</si>
  <si>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</si>
  <si>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</si>
  <si>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</si>
  <si>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</si>
  <si>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</si>
  <si>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</si>
  <si>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</si>
  <si>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</si>
  <si>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</si>
  <si>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</si>
  <si>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</si>
  <si>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</si>
  <si>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</si>
  <si>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</si>
  <si>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</si>
  <si>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</si>
  <si>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</si>
  <si>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</si>
  <si>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</si>
  <si>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</si>
  <si>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</si>
  <si>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</si>
  <si>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</si>
  <si>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</si>
  <si>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</si>
  <si>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</si>
  <si>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</si>
  <si>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</si>
  <si>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</si>
  <si>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</si>
  <si>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</si>
  <si>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</si>
  <si>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</si>
  <si>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</si>
  <si>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</si>
  <si>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</si>
  <si>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</si>
  <si>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</si>
  <si>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</si>
  <si>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</si>
  <si>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</si>
  <si>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</si>
  <si>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</si>
  <si>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</si>
  <si>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</si>
  <si>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</si>
  <si>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</si>
  <si>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</si>
  <si>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</si>
  <si>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</si>
  <si>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</si>
  <si>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</si>
  <si>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</si>
  <si>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</si>
  <si>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</si>
  <si>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</si>
  <si>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</si>
  <si>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</si>
  <si>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</si>
  <si>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</si>
  <si>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</si>
  <si>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</si>
  <si>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</si>
  <si>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</si>
  <si>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</si>
  <si>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</si>
  <si>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</si>
  <si>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</si>
  <si>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</si>
  <si>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</si>
  <si>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</si>
  <si>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</si>
  <si>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</si>
  <si>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</si>
  <si>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</si>
  <si>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</si>
  <si>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</si>
  <si>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</si>
  <si>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</si>
  <si>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</si>
  <si>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</si>
  <si>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</si>
  <si>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</si>
  <si>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</si>
  <si>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</si>
  <si>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</si>
  <si>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</si>
  <si>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</si>
  <si>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</si>
  <si>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</si>
  <si>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</si>
  <si>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</si>
  <si>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</si>
  <si>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</si>
  <si>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</si>
  <si>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</si>
  <si>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</si>
  <si>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</si>
  <si>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</si>
  <si>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</si>
  <si>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</si>
  <si>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</si>
  <si>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</si>
  <si>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</si>
  <si>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</si>
  <si>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</si>
  <si>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</si>
  <si>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</si>
  <si>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</si>
  <si>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</si>
  <si>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</si>
  <si>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</si>
  <si>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</si>
  <si>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</si>
  <si>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</si>
  <si>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</si>
  <si>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</si>
  <si>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</si>
  <si>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</si>
  <si>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</si>
  <si>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</si>
  <si>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</si>
  <si>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</si>
  <si>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</si>
  <si>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</si>
  <si>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</si>
  <si>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</si>
  <si>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</si>
  <si>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</si>
  <si>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</si>
  <si>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</si>
  <si>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</si>
  <si>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</si>
  <si>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</si>
  <si>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</si>
  <si>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</si>
  <si>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</si>
  <si>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</si>
  <si>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</si>
  <si>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</si>
  <si>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</si>
  <si>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</si>
  <si>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</si>
  <si>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</si>
  <si>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</si>
  <si>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</si>
  <si>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</si>
  <si>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</si>
  <si>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</si>
  <si>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</si>
  <si>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</si>
  <si>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</si>
  <si>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</si>
  <si>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</si>
  <si>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</si>
  <si>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</si>
  <si>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</si>
  <si>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</si>
  <si>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</si>
  <si>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</si>
  <si>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</si>
  <si>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</si>
  <si>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</si>
  <si>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</si>
  <si>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</si>
  <si>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</si>
  <si>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</si>
  <si>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</si>
  <si>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</si>
  <si>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</si>
  <si>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</si>
  <si>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</si>
  <si>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</si>
  <si>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</si>
  <si>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</si>
  <si>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</si>
  <si>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</si>
  <si>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</si>
  <si>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</si>
  <si>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</si>
  <si>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</si>
  <si>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</si>
  <si>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</si>
  <si>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</si>
  <si>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</si>
  <si>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</si>
  <si>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</si>
  <si>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</si>
  <si>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</si>
  <si>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</si>
  <si>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</si>
  <si>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</si>
  <si>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</si>
  <si>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</si>
  <si>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</si>
  <si>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</si>
  <si>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</si>
  <si>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</si>
  <si>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</si>
  <si>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</si>
  <si>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</si>
  <si>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</si>
  <si>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</si>
  <si>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</si>
  <si>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</si>
  <si>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</si>
  <si>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</si>
  <si>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</si>
  <si>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</si>
  <si>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</si>
  <si>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</si>
  <si>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</si>
  <si>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</si>
  <si>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</si>
  <si>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</si>
  <si>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</si>
  <si>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</si>
  <si>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</si>
  <si>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</si>
  <si>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</si>
  <si>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</si>
  <si>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</si>
  <si>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</si>
  <si>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</si>
  <si>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</si>
  <si>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</si>
  <si>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</si>
  <si>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</si>
  <si>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</si>
  <si>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</si>
  <si>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</si>
  <si>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</si>
  <si>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</si>
  <si>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</si>
  <si>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</si>
  <si>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</si>
  <si>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</si>
  <si>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</si>
  <si>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</si>
  <si>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</si>
  <si>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</si>
  <si>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</si>
  <si>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</si>
  <si>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</si>
  <si>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</si>
  <si>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</si>
  <si>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</si>
  <si>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</si>
  <si>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</si>
  <si>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</si>
  <si>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</si>
  <si>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</si>
  <si>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</si>
  <si>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</si>
  <si>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</si>
  <si>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</si>
  <si>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</si>
  <si>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</si>
  <si>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</si>
  <si>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</si>
  <si>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</si>
  <si>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</si>
  <si>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</si>
  <si>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</si>
  <si>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</si>
  <si>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</si>
  <si>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</si>
  <si>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</si>
  <si>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</si>
  <si>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</si>
  <si>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</si>
  <si>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</si>
  <si>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</si>
  <si>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</si>
  <si>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</si>
  <si>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</si>
  <si>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</si>
  <si>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</si>
  <si>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</si>
  <si>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</si>
  <si>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</si>
  <si>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</si>
  <si>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</si>
  <si>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</si>
  <si>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</si>
  <si>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</si>
  <si>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</si>
  <si>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</si>
  <si>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</si>
  <si>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</si>
  <si>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</si>
  <si>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</si>
  <si>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</si>
  <si>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</si>
  <si>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</si>
  <si>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</si>
  <si>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</si>
  <si>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</si>
  <si>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</si>
  <si>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</si>
  <si>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</si>
  <si>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</si>
  <si>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</si>
  <si>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</si>
  <si>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</si>
  <si>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</si>
  <si>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</si>
  <si>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</si>
  <si>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</si>
  <si>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</si>
  <si>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</si>
  <si>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</si>
  <si>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</si>
  <si>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</si>
  <si>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</si>
  <si>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</si>
  <si>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</si>
  <si>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</si>
  <si>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</si>
  <si>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</si>
  <si>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</si>
  <si>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</si>
  <si>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</si>
  <si>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</si>
  <si>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</si>
  <si>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</si>
  <si>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</si>
  <si>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</si>
  <si>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</si>
  <si>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</si>
  <si>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</si>
  <si>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</si>
  <si>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</si>
  <si>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</si>
  <si>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</si>
  <si>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</si>
  <si>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</si>
  <si>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</si>
  <si>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</si>
  <si>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</si>
  <si>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</si>
  <si>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</si>
  <si>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</si>
  <si>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</si>
  <si>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</si>
  <si>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</si>
  <si>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</si>
  <si>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</si>
  <si>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</si>
  <si>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</si>
  <si>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</si>
  <si>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</si>
  <si>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</si>
  <si>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</si>
  <si>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</si>
  <si>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</si>
  <si>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</si>
  <si>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</si>
  <si>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</si>
  <si>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</si>
  <si>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</si>
  <si>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</si>
  <si>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</si>
  <si>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</si>
  <si>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</si>
  <si>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</si>
  <si>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</si>
  <si>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</si>
  <si>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</si>
  <si>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</si>
  <si>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</si>
  <si>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</si>
  <si>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</si>
  <si>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</si>
  <si>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</si>
  <si>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</si>
  <si>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</si>
  <si>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</si>
  <si>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</si>
  <si>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</si>
  <si>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</si>
  <si>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</si>
  <si>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</si>
  <si>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</si>
  <si>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</si>
  <si>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</si>
  <si>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</si>
  <si>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</si>
  <si>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</si>
  <si>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</si>
  <si>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</si>
  <si>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</si>
  <si>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</si>
  <si>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</si>
  <si>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</si>
  <si>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</si>
  <si>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</si>
  <si>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</si>
  <si>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</si>
  <si>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</si>
  <si>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</si>
  <si>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</si>
  <si>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</si>
  <si>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</si>
  <si>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</si>
  <si>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</si>
  <si>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</si>
  <si>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</si>
  <si>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</si>
  <si>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</si>
  <si>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</si>
  <si>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</si>
  <si>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</si>
  <si>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</si>
  <si>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</si>
  <si>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</si>
  <si>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</si>
  <si>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</si>
  <si>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</si>
  <si>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</si>
  <si>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</si>
  <si>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</si>
  <si>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</si>
  <si>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</si>
  <si>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</si>
  <si>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</si>
  <si>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</si>
  <si>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</si>
  <si>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</si>
  <si>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</si>
  <si>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</si>
  <si>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</si>
  <si>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</si>
  <si>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</si>
  <si>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</si>
  <si>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</si>
  <si>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</si>
  <si>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</si>
  <si>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</si>
  <si>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</si>
  <si>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</si>
  <si>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</si>
  <si>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</si>
  <si>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</si>
  <si>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</si>
  <si>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</si>
  <si>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</si>
  <si>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</si>
  <si>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</si>
  <si>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</si>
  <si>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</si>
  <si>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</si>
  <si>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</si>
  <si>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</si>
  <si>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</si>
  <si>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</si>
  <si>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</si>
  <si>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</si>
  <si>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</si>
  <si>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</si>
  <si>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</si>
  <si>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</si>
  <si>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</si>
  <si>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</si>
  <si>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</si>
  <si>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</si>
  <si>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</si>
  <si>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</si>
  <si>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</si>
  <si>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</si>
  <si>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</si>
  <si>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</si>
  <si>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</si>
  <si>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</si>
  <si>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</si>
  <si>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</si>
  <si>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</si>
  <si>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</si>
  <si>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</si>
  <si>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</si>
  <si>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</si>
  <si>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</si>
  <si>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</si>
  <si>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</si>
  <si>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</si>
  <si>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</si>
  <si>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</si>
  <si>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</si>
  <si>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</si>
  <si>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</si>
  <si>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</si>
  <si>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</si>
  <si>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</si>
  <si>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</si>
  <si>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</si>
  <si>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</si>
  <si>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</si>
  <si>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</si>
  <si>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</si>
  <si>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</si>
  <si>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</si>
  <si>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</si>
  <si>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</si>
  <si>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</si>
  <si>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</si>
  <si>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</si>
  <si>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</si>
  <si>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</si>
  <si>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</si>
  <si>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</si>
  <si>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</si>
  <si>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</si>
  <si>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</si>
  <si>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</si>
  <si>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</si>
  <si>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</si>
  <si>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</si>
  <si>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</si>
  <si>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</si>
  <si>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</si>
  <si>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</si>
  <si>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</si>
  <si>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</si>
  <si>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</si>
  <si>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</si>
  <si>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</si>
  <si>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</si>
  <si>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</si>
  <si>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</si>
  <si>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</si>
  <si>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</si>
  <si>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</si>
  <si>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</si>
  <si>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</si>
  <si>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</si>
  <si>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</si>
  <si>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</si>
  <si>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</si>
  <si>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</si>
  <si>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</si>
  <si>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</si>
  <si>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</si>
  <si>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</si>
  <si>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</si>
  <si>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</si>
  <si>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</si>
  <si>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</si>
  <si>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</si>
  <si>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</si>
  <si>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</si>
  <si>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</si>
  <si>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</si>
  <si>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</si>
  <si>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</si>
  <si>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</si>
  <si>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</si>
  <si>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</si>
  <si>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</si>
  <si>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</si>
  <si>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</si>
  <si>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</si>
  <si>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</si>
  <si>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</si>
  <si>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</si>
  <si>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</si>
  <si>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</si>
  <si>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</si>
  <si>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</si>
  <si>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</si>
  <si>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</si>
  <si>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</si>
  <si>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</si>
  <si>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</si>
  <si>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</si>
  <si>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</si>
  <si>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</si>
  <si>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</si>
  <si>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</si>
  <si>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</si>
  <si>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</si>
  <si>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</si>
  <si>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</si>
  <si>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</si>
  <si>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</si>
  <si>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</si>
  <si>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</si>
  <si>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</si>
  <si>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</si>
  <si>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</si>
  <si>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</si>
  <si>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</si>
  <si>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</si>
  <si>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</si>
  <si>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</si>
  <si>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</si>
  <si>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</si>
  <si>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</si>
  <si>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</si>
  <si>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</si>
  <si>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</si>
  <si>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</si>
  <si>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</si>
  <si>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</si>
  <si>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</si>
  <si>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</si>
  <si>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</si>
  <si>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</si>
  <si>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</si>
  <si>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</si>
  <si>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</si>
  <si>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</si>
  <si>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</si>
  <si>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</si>
  <si>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</si>
  <si>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</si>
  <si>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</si>
  <si>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</si>
  <si>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</si>
  <si>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</si>
  <si>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</si>
  <si>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</si>
  <si>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</si>
  <si>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</si>
  <si>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</si>
  <si>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</si>
  <si>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</si>
  <si>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</si>
  <si>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</si>
  <si>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</si>
  <si>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</si>
  <si>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</si>
  <si>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</si>
  <si>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</si>
  <si>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</si>
  <si>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</si>
  <si>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</si>
  <si>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</si>
  <si>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</si>
  <si>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</si>
  <si>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</si>
  <si>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</si>
  <si>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</si>
  <si>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</si>
  <si>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</si>
  <si>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</si>
  <si>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</si>
  <si>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</si>
  <si>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</si>
  <si>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</si>
  <si>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</si>
  <si>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</si>
  <si>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</si>
  <si>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</si>
  <si>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</si>
  <si>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</si>
  <si>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</si>
  <si>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</si>
  <si>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</si>
  <si>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</si>
  <si>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</si>
  <si>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</si>
  <si>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</si>
  <si>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</si>
  <si>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</si>
  <si>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</si>
  <si>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</si>
  <si>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</si>
  <si>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</si>
  <si>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</si>
  <si>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</si>
  <si>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</si>
  <si>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</si>
  <si>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</si>
  <si>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</si>
  <si>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</si>
  <si>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</si>
  <si>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</si>
  <si>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</si>
  <si>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</si>
  <si>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</si>
  <si>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</si>
  <si>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</si>
  <si>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</si>
  <si>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</si>
  <si>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</si>
  <si>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</si>
  <si>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</si>
  <si>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</si>
  <si>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</si>
  <si>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</si>
  <si>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</si>
  <si>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</si>
  <si>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</si>
  <si>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</si>
  <si>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</si>
  <si>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</si>
  <si>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</si>
  <si>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</si>
  <si>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</si>
  <si>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</si>
  <si>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</si>
  <si>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</si>
  <si>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</si>
  <si>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</si>
  <si>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</si>
  <si>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</si>
  <si>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</si>
  <si>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</si>
  <si>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</si>
  <si>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</si>
  <si>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</si>
  <si>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</si>
  <si>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</si>
  <si>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</si>
  <si>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</si>
  <si>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</si>
  <si>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</si>
  <si>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</si>
  <si>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</si>
  <si>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</si>
  <si>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</si>
  <si>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</si>
  <si>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</si>
  <si>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</si>
  <si>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</si>
  <si>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</si>
  <si>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</si>
  <si>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</si>
  <si>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</si>
  <si>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</si>
  <si>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</si>
  <si>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</si>
  <si>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</si>
  <si>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</si>
  <si>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</si>
  <si>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</si>
  <si>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</si>
  <si>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</si>
  <si>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</si>
  <si>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</si>
  <si>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</si>
  <si>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</si>
  <si>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</si>
  <si>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</si>
  <si>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</si>
  <si>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</si>
  <si>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</si>
  <si>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</si>
  <si>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</si>
  <si>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</si>
  <si>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</si>
  <si>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</si>
  <si>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</si>
  <si>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</si>
  <si>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</si>
  <si>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</si>
  <si>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</si>
  <si>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</si>
  <si>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</si>
  <si>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</si>
  <si>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</si>
  <si>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</si>
  <si>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</si>
  <si>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</si>
  <si>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</si>
  <si>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</si>
  <si>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</si>
  <si>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</si>
  <si>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</si>
  <si>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</si>
  <si>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</si>
  <si>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</si>
  <si>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</si>
  <si>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</si>
  <si>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</si>
  <si>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</si>
  <si>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</si>
  <si>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</si>
  <si>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</si>
  <si>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</si>
  <si>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</si>
  <si>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</si>
  <si>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</si>
  <si>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</si>
  <si>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</si>
  <si>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</si>
  <si>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</si>
  <si>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</si>
  <si>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</si>
  <si>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</si>
  <si>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</si>
  <si>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</si>
  <si>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</si>
  <si>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</si>
  <si>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</si>
  <si>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</si>
  <si>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</si>
  <si>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</si>
  <si>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</si>
  <si>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</si>
  <si>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</si>
  <si>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</si>
  <si>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</si>
  <si>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</si>
  <si>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</si>
  <si>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</si>
  <si>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</si>
  <si>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</si>
  <si>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</si>
  <si>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</si>
  <si>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</si>
  <si>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</si>
  <si>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</si>
  <si>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</si>
  <si>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</si>
  <si>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</si>
  <si>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</si>
  <si>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</si>
  <si>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</si>
  <si>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</si>
  <si>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</si>
  <si>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</si>
  <si>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</si>
  <si>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</si>
  <si>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</si>
  <si>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</si>
  <si>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</si>
  <si>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</si>
  <si>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</si>
  <si>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</si>
  <si>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</si>
  <si>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</si>
  <si>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</si>
  <si>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</si>
  <si>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</si>
  <si>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</si>
  <si>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</si>
  <si>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</si>
  <si>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</si>
  <si>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</si>
  <si>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</si>
  <si>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</si>
  <si>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</si>
  <si>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</si>
  <si>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</si>
  <si>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</si>
  <si>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</si>
  <si>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</si>
  <si>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</si>
  <si>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</si>
  <si>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</si>
  <si>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</si>
  <si>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</si>
  <si>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</si>
  <si>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</si>
  <si>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</si>
  <si>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</si>
  <si>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</si>
  <si>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</si>
  <si>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</si>
  <si>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</si>
  <si>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</si>
  <si>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</si>
  <si>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</si>
  <si>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</si>
  <si>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</si>
  <si>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</si>
  <si>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</si>
  <si>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</si>
  <si>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</si>
  <si>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</si>
  <si>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</si>
  <si>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</si>
  <si>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</si>
  <si>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</si>
  <si>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</si>
  <si>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</si>
  <si>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</si>
  <si>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</si>
  <si>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</si>
  <si>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</si>
  <si>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</si>
  <si>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</si>
  <si>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</si>
  <si>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</si>
  <si>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</si>
  <si>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</si>
  <si>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</si>
  <si>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</si>
  <si>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</si>
  <si>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</si>
  <si>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</si>
  <si>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</si>
  <si>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</si>
  <si>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</si>
  <si>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</si>
  <si>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</si>
  <si>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</si>
  <si>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</si>
  <si>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</si>
  <si>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</si>
  <si>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</si>
  <si>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</si>
  <si>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</si>
  <si>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</si>
  <si>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</si>
  <si>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</si>
  <si>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</si>
  <si>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</si>
  <si>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</si>
  <si>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</si>
  <si>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</si>
  <si>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</si>
  <si>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</si>
  <si>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</si>
  <si>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</si>
  <si>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</si>
  <si>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</si>
  <si>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</si>
  <si>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</si>
  <si>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</si>
  <si>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</si>
  <si>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</si>
  <si>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</si>
  <si>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</si>
  <si>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</si>
  <si>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</si>
  <si>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</si>
  <si>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</si>
  <si>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</si>
  <si>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</si>
  <si>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</si>
  <si>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</si>
  <si>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</si>
  <si>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</si>
  <si>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</si>
  <si>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</si>
  <si>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</si>
  <si>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</si>
  <si>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</si>
  <si>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</si>
  <si>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</si>
  <si>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</si>
  <si>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</si>
  <si>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</si>
  <si>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</si>
  <si>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</si>
  <si>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</si>
  <si>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</si>
  <si>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</si>
  <si>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</si>
  <si>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</si>
  <si>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</si>
  <si>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</si>
  <si>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</si>
  <si>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</si>
  <si>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</si>
  <si>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</si>
  <si>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</si>
  <si>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</si>
  <si>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</si>
  <si>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</si>
  <si>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</si>
  <si>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</si>
  <si>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</si>
  <si>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</si>
  <si>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</si>
  <si>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</si>
  <si>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</si>
  <si>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</si>
  <si>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</si>
  <si>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</si>
  <si>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</si>
  <si>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</si>
  <si>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</si>
  <si>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</si>
  <si>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</si>
  <si>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</si>
  <si>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</si>
  <si>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</si>
  <si>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</si>
  <si>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</si>
  <si>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</si>
  <si>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</si>
  <si>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</si>
  <si>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</si>
  <si>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</si>
  <si>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</si>
  <si>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</si>
  <si>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</si>
  <si>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</si>
  <si>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</si>
  <si>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</si>
  <si>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</si>
  <si>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</si>
  <si>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</si>
  <si>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</si>
  <si>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</si>
  <si>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</si>
  <si>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</si>
  <si>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</si>
  <si>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</si>
  <si>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</si>
  <si>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</si>
  <si>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</si>
  <si>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</si>
  <si>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</si>
  <si>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</si>
  <si>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</si>
  <si>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</si>
  <si>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</si>
  <si>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</si>
  <si>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</si>
  <si>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</si>
  <si>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</si>
  <si>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</si>
  <si>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</si>
  <si>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</si>
  <si>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</si>
  <si>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</si>
  <si>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</si>
  <si>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</si>
  <si>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</si>
  <si>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</si>
  <si>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</si>
  <si>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</si>
  <si>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</si>
  <si>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</si>
  <si>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</si>
  <si>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</si>
  <si>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</si>
  <si>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</si>
  <si>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</si>
  <si>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</si>
  <si>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</si>
  <si>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</si>
  <si>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</si>
  <si>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</si>
  <si>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</si>
  <si>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</si>
  <si>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</si>
  <si>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</si>
  <si>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</si>
  <si>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</si>
  <si>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</si>
  <si>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</si>
  <si>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</si>
  <si>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</si>
  <si>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</si>
  <si>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</si>
  <si>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</si>
  <si>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</si>
  <si>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</si>
  <si>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</si>
  <si>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</si>
  <si>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</si>
  <si>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</si>
  <si>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</si>
  <si>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</si>
  <si>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</si>
  <si>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</si>
  <si>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</si>
  <si>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</si>
  <si>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</si>
  <si>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</si>
  <si>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</si>
  <si>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</si>
  <si>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</si>
  <si>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</si>
  <si>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</si>
  <si>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</si>
  <si>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</si>
  <si>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</si>
  <si>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</si>
  <si>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</si>
  <si>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</si>
  <si>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</si>
  <si>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</si>
  <si>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</si>
  <si>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</si>
  <si>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</si>
  <si>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</si>
  <si>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</si>
  <si>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</si>
  <si>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</si>
  <si>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</si>
  <si>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</si>
  <si>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</si>
  <si>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</si>
  <si>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</si>
  <si>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</si>
  <si>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</si>
  <si>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</si>
  <si>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</si>
  <si>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</si>
  <si>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</si>
  <si>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</si>
  <si>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</si>
  <si>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</si>
  <si>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</si>
  <si>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</si>
  <si>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</si>
  <si>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</si>
  <si>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</si>
  <si>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</si>
  <si>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</si>
  <si>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</si>
  <si>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</si>
  <si>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</si>
  <si>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</si>
  <si>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</si>
  <si>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</si>
  <si>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</si>
  <si>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</si>
  <si>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</si>
  <si>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</si>
  <si>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</si>
  <si>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</si>
  <si>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</si>
  <si>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</si>
  <si>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</si>
  <si>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</si>
  <si>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</si>
  <si>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</si>
  <si>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</si>
  <si>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</si>
  <si>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</si>
  <si>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</si>
  <si>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</si>
  <si>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</si>
  <si>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</si>
  <si>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</si>
  <si>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</si>
  <si>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</si>
  <si>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</si>
  <si>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</si>
  <si>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</si>
  <si>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</si>
  <si>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</si>
  <si>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</si>
  <si>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</si>
  <si>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</si>
  <si>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</si>
  <si>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</si>
  <si>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</si>
  <si>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</si>
  <si>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</si>
  <si>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</si>
  <si>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</si>
  <si>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</si>
  <si>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</si>
  <si>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</si>
  <si>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</si>
  <si>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</si>
  <si>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</si>
  <si>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</si>
  <si>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</si>
  <si>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</si>
  <si>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</si>
  <si>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</si>
  <si>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</si>
  <si>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</si>
  <si>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</si>
  <si>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</si>
  <si>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</si>
  <si>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</si>
  <si>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</si>
  <si>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</si>
  <si>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</si>
  <si>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</si>
  <si>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</si>
  <si>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</si>
  <si>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</si>
  <si>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</si>
  <si>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</si>
  <si>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</si>
  <si>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</si>
  <si>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</si>
  <si>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</si>
  <si>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</si>
  <si>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</si>
  <si>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</si>
  <si>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</si>
  <si>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</si>
  <si>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</si>
  <si>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</si>
  <si>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</si>
  <si>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</si>
  <si>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</si>
  <si>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</si>
  <si>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</si>
  <si>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</si>
  <si>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</si>
  <si>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</si>
  <si>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</si>
  <si>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</si>
  <si>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</si>
  <si>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</si>
  <si>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</si>
  <si>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</si>
  <si>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</si>
  <si>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</si>
  <si>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</si>
  <si>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</si>
  <si>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</si>
  <si>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</si>
  <si>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</si>
  <si>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</si>
  <si>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</si>
  <si>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</si>
  <si>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</si>
  <si>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</si>
  <si>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</si>
  <si>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</si>
  <si>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</si>
  <si>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</si>
  <si>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</si>
  <si>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</si>
  <si>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</si>
  <si>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</si>
  <si>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</si>
  <si>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</si>
  <si>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</si>
  <si>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</si>
  <si>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</si>
  <si>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</si>
  <si>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</si>
  <si>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</si>
  <si>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</si>
  <si>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</si>
  <si>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</si>
  <si>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</si>
  <si>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</si>
  <si>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</si>
  <si>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</si>
  <si>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</si>
  <si>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</si>
  <si>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</si>
  <si>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</si>
  <si>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</si>
  <si>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</si>
  <si>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</si>
  <si>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</si>
  <si>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</si>
  <si>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</si>
  <si>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</si>
  <si>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</si>
  <si>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</si>
  <si>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</si>
  <si>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</si>
  <si>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</si>
  <si>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</si>
  <si>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</si>
  <si>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</si>
  <si>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</si>
  <si>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</si>
  <si>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</si>
  <si>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</si>
  <si>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</si>
  <si>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</si>
  <si>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</si>
  <si>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</si>
  <si>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</si>
  <si>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</si>
  <si>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</si>
  <si>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</si>
  <si>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</si>
  <si>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</si>
  <si>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</si>
  <si>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</si>
  <si>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</si>
  <si>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</si>
  <si>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</si>
  <si>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</si>
  <si>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</si>
  <si>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</si>
  <si>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</si>
  <si>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</si>
  <si>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</si>
  <si>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</si>
  <si>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</si>
  <si>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</si>
  <si>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</si>
  <si>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</si>
  <si>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</si>
  <si>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</si>
  <si>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</si>
  <si>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</si>
  <si>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</si>
  <si>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</si>
  <si>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</si>
  <si>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</si>
  <si>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</si>
  <si>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</si>
  <si>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</si>
  <si>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</si>
  <si>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</si>
  <si>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</si>
  <si>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</si>
  <si>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</si>
  <si>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</si>
  <si>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</si>
  <si>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</si>
  <si>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</si>
  <si>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</si>
  <si>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</si>
  <si>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</si>
  <si>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</si>
  <si>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</si>
  <si>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</si>
  <si>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</si>
  <si>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</si>
  <si>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</si>
  <si>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</si>
  <si>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</si>
  <si>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</si>
  <si>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</si>
  <si>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</si>
  <si>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</si>
  <si>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</si>
  <si>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</si>
  <si>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</si>
  <si>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</si>
  <si>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</si>
  <si>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</si>
  <si>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</si>
  <si>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</si>
  <si>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</si>
  <si>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</si>
  <si>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</si>
  <si>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</si>
  <si>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</si>
  <si>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</si>
  <si>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</si>
  <si>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</si>
  <si>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</si>
  <si>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</si>
  <si>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</si>
  <si>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</si>
  <si>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</si>
  <si>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</si>
  <si>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</si>
  <si>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</si>
  <si>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</si>
  <si>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</si>
  <si>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</si>
  <si>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</si>
  <si>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</si>
  <si>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</si>
  <si>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</si>
  <si>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</si>
  <si>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</si>
  <si>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</si>
  <si>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</si>
  <si>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</si>
  <si>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</si>
  <si>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</si>
  <si>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</si>
  <si>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</si>
  <si>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</si>
  <si>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</si>
  <si>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</si>
  <si>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</si>
  <si>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</si>
  <si>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</si>
  <si>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</si>
  <si>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</si>
  <si>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</si>
  <si>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</si>
  <si>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</si>
  <si>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</si>
  <si>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</si>
  <si>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</si>
  <si>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</si>
  <si>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</si>
  <si>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</si>
  <si>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</si>
  <si>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</si>
  <si>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</si>
  <si>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</si>
  <si>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</si>
  <si>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</si>
  <si>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</si>
  <si>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</si>
  <si>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</si>
  <si>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</si>
  <si>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</si>
  <si>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</si>
  <si>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</si>
  <si>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</si>
  <si>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</si>
  <si>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</si>
  <si>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</si>
  <si>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</si>
  <si>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</si>
  <si>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</si>
  <si>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</si>
  <si>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</si>
  <si>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</si>
  <si>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</si>
  <si>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</si>
  <si>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</si>
  <si>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</si>
  <si>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</si>
  <si>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</si>
  <si>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</si>
  <si>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</si>
  <si>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</si>
  <si>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</si>
  <si>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</si>
  <si>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</si>
  <si>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</si>
  <si>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</si>
  <si>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</si>
  <si>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</si>
  <si>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</si>
  <si>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</si>
  <si>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</si>
  <si>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</si>
  <si>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</si>
  <si>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</si>
  <si>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</si>
  <si>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</si>
  <si>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</si>
  <si>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</si>
  <si>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</si>
  <si>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</si>
  <si>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</si>
  <si>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</si>
  <si>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</si>
  <si>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</si>
  <si>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</si>
  <si>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</si>
  <si>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</si>
  <si>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</si>
  <si>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</si>
  <si>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</si>
  <si>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</si>
  <si>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</si>
  <si>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</si>
  <si>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</si>
  <si>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</si>
  <si>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</si>
  <si>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</si>
  <si>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</si>
  <si>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</si>
  <si>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</si>
  <si>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</si>
  <si>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</si>
  <si>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</si>
  <si>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</si>
  <si>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</si>
  <si>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</si>
  <si>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</si>
  <si>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</si>
  <si>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</si>
  <si>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</si>
  <si>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</si>
  <si>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</si>
  <si>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</si>
  <si>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</si>
  <si>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</si>
  <si>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</si>
  <si>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</si>
  <si>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</si>
  <si>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</si>
  <si>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</si>
  <si>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</si>
  <si>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</si>
  <si>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</si>
  <si>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</si>
  <si>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</si>
  <si>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</si>
  <si>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</si>
  <si>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</si>
  <si>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</si>
  <si>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</si>
  <si>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</si>
  <si>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</si>
  <si>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</si>
  <si>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</si>
  <si>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</si>
  <si>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</si>
  <si>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</si>
  <si>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</si>
  <si>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</si>
  <si>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</si>
  <si>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</si>
  <si>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</si>
  <si>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</si>
  <si>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</si>
  <si>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</si>
  <si>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</si>
  <si>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</si>
  <si>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</si>
  <si>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</si>
  <si>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</si>
  <si>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</si>
  <si>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</si>
  <si>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</si>
  <si>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</si>
  <si>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</si>
  <si>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</si>
  <si>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</si>
  <si>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</si>
  <si>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</si>
  <si>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</si>
  <si>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</si>
  <si>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</si>
  <si>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</si>
  <si>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</si>
  <si>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</si>
  <si>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</si>
  <si>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</si>
  <si>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</si>
  <si>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</si>
  <si>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</si>
  <si>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</si>
  <si>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</si>
  <si>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</si>
  <si>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</si>
  <si>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</si>
  <si>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</si>
  <si>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</si>
  <si>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</si>
  <si>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</si>
  <si>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</si>
  <si>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</si>
  <si>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</si>
  <si>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</si>
  <si>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</si>
  <si>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</si>
  <si>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</si>
  <si>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</si>
  <si>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</si>
  <si>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</si>
  <si>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</si>
  <si>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</si>
  <si>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</si>
  <si>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</si>
  <si>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</si>
  <si>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</si>
  <si>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</si>
  <si>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</si>
  <si>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</si>
  <si>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</si>
  <si>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</si>
  <si>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</si>
  <si>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</si>
  <si>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</si>
  <si>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</si>
  <si>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</si>
  <si>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</si>
  <si>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</si>
  <si>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</si>
  <si>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</si>
  <si>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</si>
  <si>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</si>
  <si>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</si>
  <si>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</si>
  <si>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</si>
  <si>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</si>
  <si>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</si>
  <si>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</si>
  <si>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</si>
  <si>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</si>
  <si>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</si>
  <si>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</si>
  <si>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</si>
  <si>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</si>
  <si>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</si>
  <si>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</si>
  <si>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</si>
  <si>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</si>
  <si>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</si>
  <si>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</si>
  <si>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</si>
  <si>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</si>
  <si>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</si>
  <si>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</si>
  <si>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</si>
  <si>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</si>
  <si>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</si>
  <si>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</si>
  <si>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</si>
  <si>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</si>
  <si>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</si>
  <si>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</si>
  <si>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</si>
  <si>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</si>
  <si>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</si>
  <si>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</si>
  <si>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</si>
  <si>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</si>
  <si>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</si>
  <si>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</si>
  <si>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</si>
  <si>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</si>
  <si>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</si>
  <si>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</si>
  <si>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</si>
  <si>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</si>
  <si>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</si>
  <si>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</si>
  <si>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</si>
  <si>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</si>
  <si>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</si>
  <si>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</si>
  <si>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</si>
  <si>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</si>
  <si>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</si>
  <si>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</si>
  <si>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</si>
  <si>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</si>
  <si>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</si>
  <si>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</si>
  <si>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</si>
  <si>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</si>
  <si>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</si>
  <si>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</si>
  <si>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</si>
  <si>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</si>
  <si>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</si>
  <si>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</si>
  <si>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</si>
  <si>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</si>
  <si>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</si>
  <si>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</si>
  <si>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</si>
  <si>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</si>
  <si>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</si>
  <si>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</si>
  <si>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</si>
  <si>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</si>
  <si>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</si>
  <si>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</si>
  <si>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</si>
  <si>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</si>
  <si>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</si>
  <si>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</si>
  <si>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</si>
  <si>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</si>
  <si>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</si>
  <si>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</si>
  <si>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</si>
  <si>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</si>
  <si>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</si>
  <si>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</si>
  <si>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</si>
  <si>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</si>
  <si>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</si>
  <si>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</si>
  <si>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</si>
  <si>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</si>
  <si>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</si>
  <si>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</si>
  <si>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</si>
  <si>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</si>
  <si>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</si>
  <si>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</si>
  <si>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</si>
  <si>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</si>
  <si>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</si>
  <si>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</si>
  <si>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</si>
  <si>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</si>
  <si>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</si>
  <si>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</si>
  <si>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</si>
  <si>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</si>
  <si>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</si>
  <si>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</si>
  <si>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</si>
  <si>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</si>
  <si>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</si>
  <si>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</si>
  <si>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</si>
  <si>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</si>
  <si>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</si>
  <si>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</si>
  <si>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</si>
  <si>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</si>
  <si>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</si>
  <si>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</si>
  <si>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</si>
  <si>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</si>
  <si>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</si>
  <si>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</si>
  <si>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</si>
  <si>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</si>
  <si>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</si>
  <si>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</si>
  <si>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</si>
  <si>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</si>
  <si>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</si>
  <si>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</si>
  <si>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</si>
  <si>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</si>
  <si>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</si>
  <si>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</si>
  <si>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</si>
  <si>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</si>
  <si>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</si>
  <si>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</si>
  <si>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</si>
  <si>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</si>
  <si>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</si>
  <si>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</si>
  <si>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</si>
  <si>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</si>
  <si>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</si>
  <si>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</si>
  <si>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</si>
  <si>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</si>
  <si>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</si>
  <si>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</si>
  <si>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</si>
  <si>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</si>
  <si>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</si>
  <si>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</si>
  <si>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</si>
  <si>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</si>
  <si>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</si>
  <si>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</si>
  <si>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</si>
  <si>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</si>
  <si>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</si>
  <si>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</si>
  <si>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</si>
  <si>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</si>
  <si>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</si>
  <si>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</si>
  <si>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</si>
  <si>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</si>
  <si>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</si>
  <si>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</si>
  <si>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</si>
  <si>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</si>
  <si>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</si>
  <si>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</si>
  <si>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</si>
  <si>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</si>
  <si>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</si>
  <si>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</si>
  <si>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</si>
  <si>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</si>
  <si>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</si>
  <si>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</si>
  <si>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</si>
  <si>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</si>
  <si>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</si>
  <si>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</si>
  <si>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</si>
  <si>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</si>
  <si>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</si>
  <si>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</si>
  <si>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</si>
  <si>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</si>
  <si>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</si>
  <si>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</si>
  <si>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</si>
  <si>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</si>
  <si>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</si>
  <si>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</si>
  <si>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</si>
  <si>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</si>
  <si>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</si>
  <si>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</si>
  <si>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</si>
  <si>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</si>
  <si>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</si>
  <si>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</si>
  <si>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</si>
  <si>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</si>
  <si>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</si>
  <si>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</si>
  <si>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</si>
  <si>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</si>
  <si>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</si>
  <si>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</si>
  <si>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</si>
  <si>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</si>
  <si>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</si>
  <si>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</si>
  <si>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</si>
  <si>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</si>
  <si>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</si>
  <si>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</si>
  <si>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</si>
  <si>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</si>
  <si>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</si>
  <si>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</si>
  <si>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</si>
  <si>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</si>
  <si>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</si>
  <si>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</si>
  <si>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</si>
  <si>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</si>
  <si>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</si>
  <si>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</si>
  <si>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</si>
  <si>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</si>
  <si>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</si>
  <si>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</si>
  <si>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</si>
  <si>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</si>
  <si>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</si>
  <si>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</si>
  <si>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</si>
  <si>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</si>
  <si>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</si>
  <si>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</si>
  <si>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</si>
  <si>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</si>
  <si>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</si>
  <si>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</si>
  <si>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</si>
  <si>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</si>
  <si>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</si>
  <si>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</si>
  <si>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</si>
  <si>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</si>
  <si>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</si>
  <si>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</si>
  <si>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</si>
  <si>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</si>
  <si>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</si>
  <si>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</si>
  <si>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</si>
  <si>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</si>
  <si>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</si>
  <si>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</si>
  <si>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</si>
  <si>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</si>
  <si>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</si>
  <si>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</si>
  <si>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</si>
  <si>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</si>
  <si>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</si>
  <si>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</si>
  <si>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</si>
  <si>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</si>
  <si>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</si>
  <si>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</si>
  <si>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</si>
  <si>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</si>
  <si>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</si>
  <si>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</si>
  <si>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</si>
  <si>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</si>
  <si>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</si>
  <si>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</si>
  <si>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</si>
  <si>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</si>
  <si>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</si>
  <si>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</si>
  <si>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</si>
  <si>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</si>
  <si>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</si>
  <si>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</si>
  <si>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</si>
  <si>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</si>
  <si>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</si>
  <si>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</si>
  <si>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</si>
  <si>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</si>
  <si>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</si>
  <si>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</si>
  <si>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</si>
  <si>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</si>
  <si>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</si>
  <si>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</si>
  <si>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</si>
  <si>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</si>
  <si>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</si>
  <si>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</si>
  <si>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</si>
  <si>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</si>
  <si>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</si>
  <si>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</si>
  <si>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</si>
  <si>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</si>
  <si>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</si>
  <si>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</si>
  <si>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</si>
  <si>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</si>
  <si>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</si>
  <si>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</si>
  <si>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</si>
  <si>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</si>
  <si>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</si>
  <si>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</si>
  <si>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</si>
  <si>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</si>
  <si>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</si>
  <si>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</si>
  <si>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</si>
  <si>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</si>
  <si>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</si>
  <si>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</si>
  <si>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</si>
  <si>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</si>
  <si>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</si>
  <si>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</si>
  <si>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</si>
  <si>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</si>
  <si>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</si>
  <si>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</si>
  <si>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</si>
  <si>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</si>
  <si>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</si>
  <si>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</si>
  <si>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</si>
  <si>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</si>
  <si>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</si>
  <si>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</si>
  <si>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</si>
  <si>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</si>
  <si>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</si>
  <si>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</si>
  <si>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</si>
  <si>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</si>
  <si>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</si>
  <si>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</si>
  <si>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</si>
  <si>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</si>
  <si>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</si>
  <si>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</si>
  <si>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</si>
  <si>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</si>
  <si>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</si>
  <si>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</si>
  <si>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</si>
  <si>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</si>
  <si>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</si>
  <si>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</si>
  <si>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</si>
  <si>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</si>
  <si>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</si>
  <si>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</si>
  <si>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</si>
  <si>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</si>
  <si>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</si>
  <si>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</si>
  <si>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</si>
  <si>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</si>
  <si>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</si>
  <si>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</si>
  <si>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</si>
  <si>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</si>
  <si>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</si>
  <si>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</si>
  <si>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</si>
  <si>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</si>
  <si>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</si>
  <si>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</si>
  <si>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</si>
  <si>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</si>
  <si>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</si>
  <si>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</si>
  <si>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</si>
  <si>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</si>
  <si>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</si>
  <si>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</si>
  <si>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</si>
  <si>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</si>
  <si>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</si>
  <si>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</si>
  <si>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</si>
  <si>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</si>
  <si>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</si>
  <si>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</si>
  <si>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</si>
  <si>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</si>
  <si>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</si>
  <si>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</si>
  <si>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</si>
  <si>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</si>
  <si>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</si>
  <si>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</si>
  <si>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</si>
  <si>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</si>
  <si>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</si>
  <si>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</si>
  <si>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</si>
  <si>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</si>
  <si>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</si>
  <si>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</si>
  <si>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</si>
  <si>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</si>
  <si>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</si>
  <si>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</si>
  <si>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</si>
  <si>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</si>
  <si>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</si>
  <si>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</si>
  <si>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</si>
  <si>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</si>
  <si>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</si>
  <si>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</si>
  <si>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</si>
  <si>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</si>
  <si>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</si>
  <si>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</si>
  <si>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</si>
  <si>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</si>
  <si>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</si>
  <si>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</si>
  <si>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</si>
  <si>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</si>
  <si>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</si>
  <si>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</si>
  <si>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</si>
  <si>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</si>
  <si>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</si>
  <si>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</si>
  <si>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</si>
  <si>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</si>
  <si>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</si>
  <si>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</si>
  <si>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</si>
  <si>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</si>
  <si>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</si>
  <si>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</si>
  <si>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</si>
  <si>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</si>
  <si>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</si>
  <si>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</si>
  <si>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</si>
  <si>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</si>
  <si>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</si>
  <si>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</si>
  <si>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</si>
  <si>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</si>
  <si>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</si>
  <si>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</si>
  <si>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</si>
  <si>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</si>
  <si>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</si>
  <si>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</si>
  <si>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</si>
  <si>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</si>
  <si>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</si>
  <si>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</si>
  <si>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</si>
  <si>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</si>
  <si>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</si>
  <si>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</si>
  <si>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</si>
  <si>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</si>
  <si>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</si>
  <si>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</si>
  <si>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</si>
  <si>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</si>
  <si>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</si>
  <si>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</si>
  <si>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</si>
  <si>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</si>
  <si>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</si>
  <si>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</si>
  <si>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</si>
  <si>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</si>
  <si>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</si>
  <si>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</si>
  <si>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</si>
  <si>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</si>
  <si>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</si>
  <si>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</si>
  <si>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</si>
  <si>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</si>
  <si>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</si>
  <si>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</si>
  <si>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</si>
  <si>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</si>
  <si>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</si>
  <si>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</si>
  <si>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</si>
  <si>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</si>
  <si>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</si>
  <si>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</si>
  <si>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</si>
  <si>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</si>
  <si>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</si>
  <si>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</si>
  <si>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</si>
  <si>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</si>
  <si>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</si>
  <si>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</si>
  <si>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</si>
  <si>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</si>
  <si>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</si>
  <si>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</si>
  <si>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</si>
  <si>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</si>
  <si>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</si>
  <si>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</si>
  <si>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</si>
  <si>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</si>
  <si>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</si>
  <si>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</si>
  <si>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</si>
  <si>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</si>
  <si>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</si>
  <si>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</si>
  <si>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</si>
  <si>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</si>
  <si>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</si>
  <si>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</si>
  <si>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</si>
  <si>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</si>
  <si>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</si>
  <si>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</si>
  <si>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</si>
  <si>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</si>
  <si>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</si>
  <si>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</si>
  <si>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</si>
  <si>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</si>
  <si>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</si>
  <si>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</si>
  <si>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</si>
  <si>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</si>
  <si>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</si>
  <si>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</si>
  <si>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</si>
  <si>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</si>
  <si>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</si>
  <si>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</si>
  <si>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</si>
  <si>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</si>
  <si>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</si>
  <si>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</si>
  <si>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</si>
  <si>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</si>
  <si>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</si>
  <si>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</si>
  <si>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</si>
  <si>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</si>
  <si>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</si>
  <si>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</si>
  <si>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</si>
  <si>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</si>
  <si>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</si>
  <si>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</si>
  <si>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</si>
  <si>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</si>
  <si>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</si>
  <si>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</si>
  <si>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</si>
  <si>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</si>
  <si>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</si>
  <si>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</si>
  <si>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</si>
  <si>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</si>
  <si>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</si>
  <si>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</si>
  <si>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</si>
  <si>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</si>
  <si>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</si>
  <si>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</si>
  <si>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</si>
  <si>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</si>
  <si>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</si>
  <si>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</si>
  <si>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</si>
  <si>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</si>
  <si>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</si>
  <si>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</si>
  <si>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</si>
  <si>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</si>
  <si>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</si>
  <si>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</si>
  <si>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</si>
  <si>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</si>
  <si>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</si>
  <si>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</si>
  <si>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</si>
  <si>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</si>
  <si>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</si>
  <si>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</si>
  <si>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</si>
  <si>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</si>
  <si>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</si>
  <si>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</si>
  <si>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</si>
  <si>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</si>
  <si>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</si>
  <si>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</si>
  <si>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</si>
  <si>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</si>
  <si>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</si>
  <si>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</si>
  <si>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</si>
  <si>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</si>
  <si>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</si>
  <si>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</si>
  <si>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</si>
  <si>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</si>
  <si>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</si>
  <si>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</si>
  <si>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</si>
  <si>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</si>
  <si>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</si>
  <si>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</si>
  <si>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</si>
  <si>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</si>
  <si>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</si>
  <si>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</si>
  <si>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</si>
  <si>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</si>
  <si>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</si>
  <si>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</si>
  <si>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</si>
  <si>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</si>
  <si>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</si>
  <si>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</si>
  <si>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</si>
  <si>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</si>
  <si>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</si>
  <si>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</si>
  <si>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</si>
  <si>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</si>
  <si>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</si>
  <si>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</si>
  <si>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</si>
  <si>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</si>
  <si>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</si>
  <si>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</si>
  <si>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</si>
  <si>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</si>
  <si>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</si>
  <si>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</si>
  <si>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</si>
  <si>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</si>
  <si>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</si>
  <si>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</si>
  <si>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</si>
  <si>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</si>
  <si>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</si>
  <si>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</si>
  <si>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</si>
  <si>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</si>
  <si>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</si>
  <si>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</si>
  <si>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</si>
  <si>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</si>
  <si>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</si>
  <si>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</si>
  <si>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</si>
  <si>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</si>
  <si>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</si>
  <si>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</si>
  <si>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</si>
  <si>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</si>
  <si>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</si>
  <si>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</si>
  <si>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</si>
  <si>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</si>
  <si>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</si>
  <si>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</si>
  <si>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</si>
  <si>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</si>
  <si>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</si>
  <si>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</si>
  <si>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</si>
  <si>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</si>
  <si>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</si>
  <si>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</si>
  <si>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</si>
  <si>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</si>
  <si>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</si>
  <si>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</si>
  <si>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</si>
  <si>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</si>
  <si>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</si>
  <si>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</si>
  <si>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</si>
  <si>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</si>
  <si>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</si>
  <si>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</si>
  <si>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</si>
  <si>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</si>
  <si>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</si>
  <si>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</si>
  <si>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</si>
  <si>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</si>
  <si>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</si>
  <si>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</si>
  <si>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</si>
  <si>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</si>
  <si>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</si>
  <si>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</si>
  <si>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</si>
  <si>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</si>
  <si>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</si>
  <si>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</si>
  <si>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</si>
  <si>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</si>
  <si>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</si>
  <si>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</si>
  <si>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</si>
  <si>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</si>
  <si>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</si>
  <si>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</si>
  <si>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</si>
  <si>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</si>
  <si>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</si>
  <si>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</si>
  <si>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</si>
  <si>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</si>
  <si>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</si>
  <si>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</si>
  <si>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</si>
  <si>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</si>
  <si>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</si>
  <si>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</si>
  <si>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</si>
  <si>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</si>
  <si>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</si>
  <si>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</si>
  <si>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</si>
  <si>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</si>
  <si>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</si>
  <si>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</si>
  <si>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</si>
  <si>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</si>
  <si>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</si>
  <si>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</si>
  <si>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</si>
  <si>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</si>
  <si>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</si>
  <si>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</si>
  <si>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</si>
  <si>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</si>
  <si>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</si>
  <si>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</si>
  <si>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</si>
  <si>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</si>
  <si>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</si>
  <si>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</si>
  <si>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</si>
  <si>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</si>
  <si>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</si>
  <si>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</si>
  <si>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</si>
  <si>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</si>
  <si>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</si>
  <si>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</si>
  <si>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</si>
  <si>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</si>
  <si>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</si>
  <si>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</si>
  <si>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</si>
  <si>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</si>
  <si>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</si>
  <si>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</si>
  <si>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</si>
  <si>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</si>
  <si>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</si>
  <si>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</si>
  <si>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</si>
  <si>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</si>
  <si>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</si>
  <si>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</si>
  <si>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</si>
  <si>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</si>
  <si>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</si>
  <si>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</si>
  <si>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</si>
  <si>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</si>
  <si>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</si>
  <si>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</si>
  <si>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</si>
  <si>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</si>
  <si>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</si>
  <si>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</si>
  <si>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</si>
  <si>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</si>
  <si>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</si>
  <si>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</si>
  <si>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</si>
  <si>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</si>
  <si>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</si>
  <si>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</si>
  <si>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</si>
  <si>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</si>
  <si>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</si>
  <si>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</si>
  <si>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</si>
  <si>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</si>
  <si>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</si>
  <si>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</si>
  <si>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</si>
  <si>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</si>
  <si>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</si>
  <si>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</si>
  <si>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</si>
  <si>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</si>
  <si>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</si>
  <si>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</si>
  <si>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</si>
  <si>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</si>
  <si>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</si>
  <si>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</si>
  <si>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</si>
  <si>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</si>
  <si>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</si>
  <si>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</si>
  <si>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</si>
  <si>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</si>
  <si>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</si>
  <si>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</si>
  <si>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</si>
  <si>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</si>
  <si>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</si>
  <si>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</si>
  <si>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</si>
  <si>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</si>
  <si>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</si>
  <si>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</si>
  <si>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</si>
  <si>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</si>
  <si>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</si>
  <si>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</si>
  <si>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</si>
  <si>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</si>
  <si>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</si>
  <si>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</si>
  <si>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</si>
  <si>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</si>
  <si>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</si>
  <si>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</si>
  <si>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</si>
  <si>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</si>
  <si>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</si>
  <si>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</si>
  <si>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</si>
  <si>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</si>
  <si>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</si>
  <si>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</si>
  <si>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</si>
  <si>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</si>
  <si>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</si>
  <si>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</si>
  <si>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</si>
  <si>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</si>
  <si>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</si>
  <si>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</si>
  <si>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</si>
  <si>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</si>
  <si>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</si>
  <si>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</si>
  <si>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</si>
  <si>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</si>
  <si>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</si>
  <si>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</si>
  <si>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</si>
  <si>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</si>
  <si>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</si>
  <si>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</si>
  <si>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</si>
  <si>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</si>
  <si>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</si>
  <si>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</si>
  <si>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</si>
  <si>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</si>
  <si>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</si>
  <si>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</si>
  <si>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</si>
  <si>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</si>
  <si>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</si>
  <si>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</si>
  <si>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</si>
  <si>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</si>
  <si>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</si>
  <si>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</si>
  <si>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</si>
  <si>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</si>
  <si>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</si>
  <si>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</si>
  <si>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</si>
  <si>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</si>
  <si>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</si>
  <si>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</si>
  <si>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</si>
  <si>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</si>
  <si>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</si>
  <si>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</si>
  <si>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</si>
  <si>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</si>
  <si>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</si>
  <si>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</si>
  <si>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</si>
  <si>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</si>
  <si>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</si>
  <si>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</si>
  <si>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</si>
  <si>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</si>
  <si>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</si>
  <si>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</si>
  <si>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</si>
  <si>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</si>
  <si>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</si>
  <si>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</si>
  <si>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</si>
  <si>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</si>
  <si>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</si>
  <si>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</si>
  <si>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</si>
  <si>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</si>
  <si>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</si>
  <si>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</si>
  <si>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</si>
  <si>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</si>
  <si>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</si>
  <si>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</si>
  <si>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</si>
  <si>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</si>
  <si>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</si>
  <si>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</si>
  <si>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</si>
  <si>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</si>
  <si>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</si>
  <si>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</si>
  <si>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</si>
  <si>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</si>
  <si>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</si>
  <si>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</si>
  <si>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</si>
  <si>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</si>
  <si>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</si>
  <si>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</si>
  <si>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</si>
  <si>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</si>
  <si>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</si>
  <si>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</si>
  <si>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</si>
  <si>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</si>
  <si>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</si>
  <si>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</si>
  <si>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</si>
  <si>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</si>
  <si>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</si>
  <si>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</si>
  <si>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</si>
  <si>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</si>
  <si>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</si>
  <si>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</si>
  <si>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</si>
  <si>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</si>
  <si>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</si>
  <si>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</si>
  <si>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</si>
  <si>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</si>
  <si>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</si>
  <si>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</si>
  <si>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</si>
  <si>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</si>
  <si>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</si>
  <si>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</si>
  <si>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</si>
  <si>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</si>
  <si>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</si>
  <si>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</si>
  <si>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</si>
  <si>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</si>
  <si>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</si>
  <si>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</si>
  <si>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</si>
  <si>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</si>
  <si>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</si>
  <si>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</si>
  <si>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</si>
  <si>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</si>
  <si>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</si>
  <si>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</si>
  <si>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</si>
  <si>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</si>
  <si>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</si>
  <si>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</si>
  <si>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</si>
  <si>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</si>
  <si>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</si>
  <si>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</si>
  <si>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</si>
  <si>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</si>
  <si>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</si>
  <si>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</si>
  <si>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</si>
  <si>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</si>
  <si>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</si>
  <si>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</si>
  <si>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</si>
  <si>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</si>
  <si>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</si>
  <si>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</si>
  <si>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</si>
  <si>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</si>
  <si>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</si>
  <si>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</si>
  <si>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</si>
  <si>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</si>
  <si>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</si>
  <si>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</si>
  <si>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</si>
  <si>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</si>
  <si>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</si>
  <si>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</si>
  <si>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</si>
  <si>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</si>
  <si>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</si>
  <si>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</si>
  <si>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</si>
  <si>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</si>
  <si>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</si>
  <si>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</si>
  <si>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</si>
  <si>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</si>
  <si>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</si>
  <si>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</si>
  <si>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</si>
  <si>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</si>
  <si>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</si>
  <si>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</si>
  <si>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</si>
  <si>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</si>
  <si>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</si>
  <si>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</si>
  <si>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</si>
  <si>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</si>
  <si>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</si>
  <si>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</si>
  <si>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</si>
  <si>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</si>
  <si>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</si>
  <si>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</si>
  <si>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</si>
  <si>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</si>
  <si>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</si>
  <si>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</si>
  <si>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</si>
  <si>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</si>
  <si>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</si>
  <si>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</si>
  <si>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</si>
  <si>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</si>
  <si>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</si>
  <si>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</si>
  <si>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</si>
  <si>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</si>
  <si>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</si>
  <si>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</si>
  <si>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</si>
  <si>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</si>
  <si>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</si>
  <si>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</si>
  <si>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</si>
  <si>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</si>
  <si>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</si>
  <si>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</si>
  <si>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</si>
  <si>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</si>
  <si>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</si>
  <si>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</si>
  <si>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</si>
  <si>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</si>
  <si>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</si>
  <si>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</si>
  <si>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</si>
  <si>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</si>
  <si>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</si>
  <si>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</si>
  <si>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</si>
  <si>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</si>
  <si>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</si>
  <si>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</si>
  <si>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</si>
  <si>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</si>
  <si>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</si>
  <si>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</si>
  <si>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</si>
  <si>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</si>
  <si>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</si>
  <si>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</si>
  <si>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</si>
  <si>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</si>
  <si>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</si>
  <si>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</si>
  <si>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</si>
  <si>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</si>
  <si>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</si>
  <si>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</si>
  <si>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</si>
  <si>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</si>
  <si>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</si>
  <si>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</si>
  <si>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</si>
  <si>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</si>
  <si>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</si>
  <si>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</si>
  <si>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</si>
  <si>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</si>
  <si>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</si>
  <si>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</si>
  <si>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</si>
  <si>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</si>
  <si>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</si>
  <si>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</si>
  <si>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</si>
  <si>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</si>
  <si>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</si>
  <si>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</si>
  <si>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</si>
  <si>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</si>
  <si>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</si>
  <si>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</si>
  <si>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</si>
  <si>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</si>
  <si>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</si>
  <si>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</si>
  <si>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</si>
  <si>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</si>
  <si>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</si>
  <si>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</si>
  <si>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</si>
  <si>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</si>
  <si>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</si>
  <si>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</si>
  <si>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</si>
  <si>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</si>
  <si>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</si>
  <si>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</si>
  <si>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</si>
  <si>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</si>
  <si>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</si>
  <si>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</si>
  <si>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</si>
  <si>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</si>
  <si>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</si>
  <si>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</si>
  <si>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</si>
  <si>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</si>
  <si>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</si>
  <si>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</si>
  <si>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</si>
  <si>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</si>
  <si>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</si>
  <si>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</si>
  <si>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</si>
  <si>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</si>
  <si>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</si>
  <si>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</si>
  <si>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</si>
  <si>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</si>
  <si>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</si>
  <si>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</si>
  <si>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</si>
  <si>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</si>
  <si>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</si>
  <si>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</si>
  <si>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</si>
  <si>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</si>
  <si>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</si>
  <si>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</si>
  <si>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</si>
  <si>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</si>
  <si>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</si>
  <si>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</si>
  <si>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</si>
  <si>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</si>
  <si>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</si>
  <si>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</si>
  <si>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</si>
  <si>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</si>
  <si>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</si>
  <si>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</si>
  <si>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</si>
  <si>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</si>
  <si>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</si>
  <si>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</si>
  <si>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</si>
  <si>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</si>
  <si>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</si>
  <si>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</si>
  <si>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</si>
  <si>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</si>
  <si>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</si>
  <si>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</si>
  <si>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</si>
  <si>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</si>
  <si>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</si>
  <si>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</si>
  <si>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</si>
  <si>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</si>
  <si>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</si>
  <si>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</si>
  <si>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</si>
  <si>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</si>
  <si>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</si>
  <si>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</si>
  <si>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</si>
  <si>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</si>
  <si>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</si>
  <si>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</si>
  <si>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</si>
  <si>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</si>
  <si>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</si>
  <si>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</si>
  <si>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</si>
  <si>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</si>
  <si>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</si>
  <si>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</si>
  <si>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</si>
  <si>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</si>
  <si>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</si>
  <si>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</si>
  <si>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</si>
  <si>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</si>
  <si>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</si>
  <si>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</si>
  <si>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</si>
  <si>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</si>
  <si>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</si>
  <si>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</si>
  <si>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</si>
  <si>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</si>
  <si>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</si>
  <si>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</si>
  <si>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</si>
  <si>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</si>
  <si>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</si>
  <si>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</si>
  <si>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</si>
  <si>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</si>
  <si>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</si>
  <si>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</si>
  <si>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</si>
  <si>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</si>
  <si>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</si>
  <si>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</si>
  <si>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</si>
  <si>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</si>
  <si>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</si>
  <si>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</si>
  <si>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</si>
  <si>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</si>
  <si>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</si>
  <si>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</si>
  <si>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</si>
  <si>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</si>
  <si>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</si>
  <si>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</si>
  <si>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</si>
  <si>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</si>
  <si>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</si>
  <si>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</si>
  <si>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</si>
  <si>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</si>
  <si>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</si>
  <si>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</si>
  <si>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</si>
  <si>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</si>
  <si>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</si>
  <si>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</si>
  <si>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</si>
  <si>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</si>
  <si>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</si>
  <si>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</si>
  <si>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</si>
  <si>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</si>
  <si>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</si>
  <si>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</si>
  <si>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</si>
  <si>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</si>
  <si>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</si>
  <si>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</si>
  <si>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</si>
  <si>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</si>
  <si>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</si>
  <si>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</si>
  <si>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</si>
  <si>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</si>
  <si>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</si>
  <si>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</si>
  <si>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</si>
  <si>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</si>
  <si>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</si>
  <si>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</si>
  <si>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</si>
  <si>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</si>
  <si>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</si>
  <si>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</si>
  <si>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</si>
  <si>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</si>
  <si>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</si>
  <si>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</si>
  <si>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</si>
  <si>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</si>
  <si>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</si>
  <si>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</si>
  <si>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</si>
  <si>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</si>
  <si>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</si>
  <si>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</si>
  <si>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</si>
  <si>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</si>
  <si>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</si>
  <si>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</si>
  <si>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</si>
  <si>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</si>
  <si>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</si>
  <si>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</si>
  <si>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</si>
  <si>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</si>
  <si>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</si>
  <si>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</si>
  <si>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</si>
  <si>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</si>
  <si>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</si>
  <si>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</si>
  <si>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</si>
  <si>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</si>
  <si>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</si>
  <si>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</si>
  <si>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</si>
  <si>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</si>
  <si>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</si>
  <si>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</si>
  <si>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</si>
  <si>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</si>
  <si>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</si>
  <si>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</si>
  <si>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</si>
  <si>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</si>
  <si>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</si>
  <si>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</si>
  <si>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</si>
  <si>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</si>
  <si>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</si>
  <si>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</si>
  <si>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</si>
  <si>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</si>
  <si>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</si>
  <si>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</si>
  <si>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</si>
  <si>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</si>
  <si>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</si>
  <si>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</si>
  <si>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</si>
  <si>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</si>
  <si>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</si>
  <si>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</si>
  <si>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</si>
  <si>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</si>
  <si>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</si>
  <si>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</si>
  <si>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</si>
  <si>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</si>
  <si>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</si>
  <si>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</si>
  <si>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</si>
  <si>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</si>
  <si>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</si>
  <si>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</si>
  <si>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</si>
  <si>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</si>
  <si>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</si>
  <si>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</si>
  <si>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</si>
  <si>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</si>
  <si>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</si>
  <si>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</si>
  <si>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</si>
  <si>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</si>
  <si>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</si>
  <si>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</si>
  <si>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</si>
  <si>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</si>
  <si>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</si>
  <si>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</si>
  <si>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</si>
  <si>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</si>
  <si>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</si>
  <si>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</si>
  <si>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</si>
  <si>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</si>
  <si>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</si>
  <si>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</si>
  <si>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</si>
  <si>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</si>
  <si>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</si>
  <si>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</si>
  <si>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</si>
  <si>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</si>
  <si>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</si>
  <si>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</si>
  <si>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</si>
  <si>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</si>
  <si>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</si>
  <si>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</si>
  <si>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</si>
  <si>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</si>
  <si>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</si>
  <si>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</si>
  <si>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</si>
  <si>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</si>
  <si>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</si>
  <si>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</si>
  <si>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</si>
  <si>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</si>
  <si>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</si>
  <si>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</si>
  <si>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</si>
  <si>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</si>
  <si>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</si>
  <si>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</si>
  <si>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</si>
  <si>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</si>
  <si>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</si>
  <si>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</si>
  <si>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</si>
  <si>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</si>
  <si>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</si>
  <si>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</si>
  <si>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</si>
  <si>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</si>
  <si>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</si>
  <si>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</si>
  <si>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</si>
  <si>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</si>
  <si>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</si>
  <si>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</si>
  <si>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</si>
  <si>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</si>
  <si>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</si>
  <si>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</si>
  <si>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</si>
  <si>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</si>
  <si>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</si>
  <si>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</si>
  <si>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</si>
  <si>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</si>
  <si>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</si>
  <si>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</si>
  <si>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</si>
  <si>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</si>
  <si>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</si>
  <si>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</si>
  <si>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</si>
  <si>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</si>
  <si>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</si>
  <si>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</si>
  <si>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</si>
  <si>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</si>
  <si>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</si>
  <si>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</si>
  <si>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</si>
  <si>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</si>
  <si>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</si>
  <si>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</si>
  <si>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</si>
  <si>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</si>
  <si>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</si>
  <si>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</si>
  <si>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</si>
  <si>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</si>
  <si>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</si>
  <si>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</si>
  <si>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</si>
  <si>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</si>
  <si>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</si>
  <si>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</si>
  <si>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</si>
  <si>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</si>
  <si>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</si>
  <si>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</si>
  <si>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</si>
  <si>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</si>
  <si>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</si>
  <si>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</si>
  <si>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</si>
  <si>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</si>
  <si>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</si>
  <si>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</si>
  <si>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</si>
  <si>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</si>
  <si>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</si>
  <si>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</si>
  <si>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</si>
  <si>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</si>
  <si>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</si>
  <si>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</si>
  <si>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</si>
  <si>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</si>
  <si>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</si>
  <si>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</si>
  <si>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</si>
  <si>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</si>
  <si>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</si>
  <si>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</si>
  <si>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</si>
  <si>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</si>
  <si>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</si>
  <si>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</si>
  <si>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</si>
  <si>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</si>
  <si>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</si>
  <si>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</si>
  <si>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</si>
  <si>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</si>
  <si>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</si>
  <si>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</si>
  <si>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</si>
  <si>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</si>
  <si>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</si>
  <si>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</si>
  <si>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</si>
  <si>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</si>
  <si>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</si>
  <si>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</si>
  <si>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</si>
  <si>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</si>
  <si>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</si>
  <si>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</si>
  <si>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</si>
  <si>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</si>
  <si>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</si>
  <si>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</si>
  <si>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</si>
  <si>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</si>
  <si>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</si>
  <si>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</si>
  <si>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</si>
  <si>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</si>
  <si>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</si>
  <si>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</si>
  <si>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</si>
  <si>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</si>
  <si>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</si>
  <si>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</si>
  <si>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</si>
  <si>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</si>
  <si>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</si>
  <si>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</si>
  <si>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</si>
  <si>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</si>
  <si>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</si>
  <si>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</si>
  <si>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</si>
  <si>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</si>
  <si>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</si>
  <si>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</si>
  <si>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</si>
  <si>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</si>
  <si>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</si>
  <si>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</si>
  <si>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</si>
  <si>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</si>
  <si>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</si>
  <si>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</si>
  <si>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</si>
  <si>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</si>
  <si>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</si>
  <si>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</si>
  <si>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</si>
  <si>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</si>
  <si>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</si>
  <si>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</si>
  <si>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</si>
  <si>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</si>
  <si>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</si>
  <si>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</si>
  <si>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</si>
  <si>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</si>
  <si>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</si>
  <si>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</si>
  <si>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</si>
  <si>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</si>
  <si>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</si>
  <si>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</si>
  <si>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</si>
  <si>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</si>
  <si>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</si>
  <si>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</si>
  <si>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</si>
  <si>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</si>
  <si>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</si>
  <si>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</si>
  <si>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</si>
  <si>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</si>
  <si>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</si>
  <si>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</si>
  <si>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</si>
  <si>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</si>
  <si>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</si>
  <si>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</si>
  <si>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</si>
  <si>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</si>
  <si>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</si>
  <si>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</si>
  <si>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</si>
  <si>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</si>
  <si>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</si>
  <si>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</si>
  <si>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</si>
  <si>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</si>
  <si>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</si>
  <si>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</si>
  <si>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</si>
  <si>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</si>
  <si>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</si>
  <si>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</si>
  <si>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</si>
  <si>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</si>
  <si>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</si>
  <si>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</si>
  <si>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</si>
  <si>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</si>
  <si>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</si>
  <si>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</si>
  <si>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</si>
  <si>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</si>
  <si>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</si>
  <si>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</si>
  <si>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</si>
  <si>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</si>
  <si>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</si>
  <si>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</si>
  <si>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</si>
  <si>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</si>
  <si>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</si>
  <si>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</si>
  <si>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</si>
  <si>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</si>
  <si>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</si>
  <si>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</si>
  <si>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</si>
  <si>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</si>
  <si>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</si>
  <si>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</si>
  <si>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</si>
  <si>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</si>
  <si>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</si>
  <si>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</si>
  <si>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</si>
  <si>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</si>
  <si>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</si>
  <si>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</si>
  <si>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</si>
  <si>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</si>
  <si>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</si>
  <si>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</si>
  <si>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</si>
  <si>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</si>
  <si>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</si>
  <si>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</si>
  <si>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</si>
  <si>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</si>
  <si>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</si>
  <si>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</si>
  <si>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</si>
  <si>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</si>
  <si>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</si>
  <si>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</si>
  <si>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</si>
  <si>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</si>
  <si>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</si>
  <si>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</si>
  <si>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</si>
  <si>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</si>
  <si>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</si>
  <si>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</si>
  <si>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</si>
  <si>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</si>
  <si>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</si>
  <si>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</si>
  <si>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</si>
  <si>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</si>
  <si>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</si>
  <si>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</si>
  <si>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</si>
  <si>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</si>
  <si>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</si>
  <si>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</si>
  <si>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</si>
  <si>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</si>
  <si>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</si>
  <si>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</si>
  <si>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</si>
  <si>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</si>
  <si>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</si>
  <si>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</si>
  <si>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</si>
  <si>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</si>
  <si>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</si>
  <si>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</si>
  <si>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</si>
  <si>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</si>
  <si>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</si>
  <si>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</si>
  <si>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</si>
  <si>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</si>
  <si>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</si>
  <si>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</si>
  <si>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</si>
  <si>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</si>
  <si>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</si>
  <si>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</si>
  <si>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</si>
  <si>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</si>
  <si>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</si>
  <si>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</si>
  <si>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</si>
  <si>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</si>
  <si>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</si>
  <si>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</si>
  <si>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</si>
  <si>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</si>
  <si>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</si>
  <si>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</si>
  <si>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</si>
  <si>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</si>
  <si>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</si>
  <si>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</si>
  <si>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</si>
  <si>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</si>
  <si>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</si>
  <si>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</si>
  <si>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</si>
  <si>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</si>
  <si>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</si>
  <si>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</si>
  <si>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</si>
  <si>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</si>
  <si>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</si>
  <si>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</si>
  <si>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</si>
  <si>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</si>
  <si>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</si>
  <si>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</si>
  <si>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</si>
  <si>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</si>
  <si>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</si>
  <si>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</si>
  <si>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</si>
  <si>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</si>
  <si>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</si>
  <si>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</si>
  <si>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</si>
  <si>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</si>
  <si>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</si>
  <si>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</si>
  <si>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</si>
  <si>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</si>
  <si>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</si>
  <si>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</si>
  <si>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</si>
  <si>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</si>
  <si>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</si>
  <si>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</si>
  <si>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</si>
  <si>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</si>
  <si>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</si>
  <si>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</si>
  <si>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</si>
  <si>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</si>
  <si>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</si>
  <si>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</si>
  <si>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</si>
  <si>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</si>
  <si>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</si>
  <si>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</si>
  <si>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</si>
  <si>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</si>
  <si>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</si>
  <si>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</si>
  <si>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</si>
  <si>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</si>
  <si>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</si>
  <si>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</si>
  <si>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</si>
  <si>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</si>
  <si>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</si>
  <si>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</si>
  <si>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</si>
  <si>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</si>
  <si>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</si>
  <si>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</si>
  <si>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</si>
  <si>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</si>
  <si>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</si>
  <si>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</si>
  <si>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</si>
  <si>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</si>
  <si>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</si>
  <si>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</si>
  <si>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</si>
  <si>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</si>
  <si>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</si>
  <si>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</si>
  <si>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</si>
  <si>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</si>
  <si>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</si>
  <si>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</si>
  <si>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</si>
  <si>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</si>
  <si>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</si>
  <si>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</si>
  <si>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</si>
  <si>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</si>
  <si>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</si>
  <si>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</si>
  <si>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</si>
  <si>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</si>
  <si>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</si>
  <si>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</si>
  <si>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</si>
  <si>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</si>
  <si>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</si>
  <si>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</si>
  <si>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</si>
  <si>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</si>
  <si>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</si>
  <si>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</si>
  <si>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</si>
  <si>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</si>
  <si>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</si>
  <si>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</si>
  <si>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</si>
  <si>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</si>
  <si>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</si>
  <si>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</si>
  <si>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</si>
  <si>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</si>
  <si>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</si>
  <si>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</si>
  <si>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</si>
  <si>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</si>
  <si>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</si>
  <si>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</si>
  <si>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</si>
  <si>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</si>
  <si>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</si>
  <si>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</si>
  <si>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</si>
  <si>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</si>
  <si>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</si>
  <si>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</si>
  <si>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</si>
  <si>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</si>
  <si>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</si>
  <si>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</si>
  <si>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</si>
  <si>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</si>
  <si>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</si>
  <si>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</si>
  <si>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</si>
  <si>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</si>
  <si>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</si>
  <si>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</si>
  <si>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</si>
  <si>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</si>
  <si>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</si>
  <si>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</si>
  <si>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</si>
  <si>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</si>
  <si>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</si>
  <si>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</si>
  <si>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</si>
  <si>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</si>
  <si>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</si>
  <si>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</si>
  <si>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</si>
  <si>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</si>
  <si>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</si>
  <si>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</si>
  <si>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</si>
  <si>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</si>
  <si>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</si>
  <si>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</si>
  <si>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</si>
  <si>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</si>
  <si>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</si>
  <si>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</si>
  <si>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</si>
  <si>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</si>
  <si>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</si>
  <si>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</si>
  <si>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</si>
  <si>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</si>
  <si>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</si>
  <si>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</si>
  <si>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</si>
  <si>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</si>
  <si>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</si>
  <si>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</si>
  <si>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</si>
  <si>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</si>
  <si>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</si>
  <si>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</si>
  <si>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</si>
  <si>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</si>
  <si>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</si>
  <si>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</si>
  <si>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</si>
  <si>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</si>
  <si>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</si>
  <si>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</si>
  <si>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</si>
  <si>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</si>
  <si>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</si>
  <si>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</si>
  <si>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</si>
  <si>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</si>
  <si>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</si>
  <si>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</si>
  <si>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</si>
  <si>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</si>
  <si>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</si>
  <si>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</si>
  <si>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</si>
  <si>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</si>
  <si>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</si>
  <si>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</si>
  <si>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</si>
  <si>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</si>
  <si>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</si>
  <si>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</si>
  <si>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</si>
  <si>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</si>
  <si>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</si>
  <si>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</si>
  <si>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</si>
  <si>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</si>
  <si>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</si>
  <si>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</si>
  <si>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</si>
  <si>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</si>
  <si>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</si>
  <si>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</si>
  <si>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</si>
  <si>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</si>
  <si>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</si>
  <si>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</si>
  <si>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</si>
  <si>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</si>
  <si>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</si>
  <si>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</si>
  <si>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</si>
  <si>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</si>
  <si>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</si>
  <si>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</si>
  <si>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</si>
  <si>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</si>
  <si>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</si>
  <si>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</si>
  <si>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</si>
  <si>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</si>
  <si>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</si>
  <si>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</si>
  <si>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</si>
  <si>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</si>
  <si>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</si>
  <si>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</si>
  <si>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</si>
  <si>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</si>
  <si>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</si>
  <si>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</si>
  <si>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</si>
  <si>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</si>
  <si>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</si>
  <si>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</si>
  <si>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</si>
  <si>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</si>
  <si>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</si>
  <si>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</si>
  <si>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</si>
  <si>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</si>
  <si>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</si>
  <si>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</si>
  <si>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</si>
  <si>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</si>
  <si>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</si>
  <si>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</si>
  <si>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</si>
  <si>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</si>
  <si>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</si>
  <si>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</si>
  <si>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</si>
  <si>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</si>
  <si>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</si>
  <si>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</si>
  <si>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</si>
  <si>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</si>
  <si>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</si>
  <si>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</si>
  <si>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</si>
  <si>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</si>
  <si>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</si>
  <si>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</si>
  <si>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</si>
  <si>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</si>
  <si>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</si>
  <si>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</si>
  <si>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</si>
  <si>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</si>
  <si>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</si>
  <si>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</si>
  <si>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</si>
  <si>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</si>
  <si>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</si>
  <si>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</si>
  <si>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</si>
  <si>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</si>
  <si>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</si>
  <si>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</si>
  <si>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</si>
  <si>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</si>
  <si>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</si>
  <si>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</si>
  <si>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</si>
  <si>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</si>
  <si>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</si>
  <si>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</si>
  <si>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</si>
  <si>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</si>
  <si>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</si>
  <si>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</si>
  <si>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</si>
  <si>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</si>
  <si>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</si>
  <si>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</si>
  <si>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</si>
  <si>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</si>
  <si>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</si>
  <si>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</si>
  <si>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</si>
  <si>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</si>
  <si>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</si>
  <si>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</si>
  <si>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</si>
  <si>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</si>
  <si>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</si>
  <si>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</si>
  <si>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</si>
  <si>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</si>
  <si>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</si>
  <si>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</si>
  <si>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</si>
  <si>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</si>
  <si>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</si>
  <si>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</si>
  <si>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</si>
  <si>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</si>
  <si>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</si>
  <si>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</si>
  <si>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</si>
  <si>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</si>
  <si>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</si>
  <si>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</si>
  <si>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</si>
  <si>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</si>
  <si>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</si>
  <si>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</si>
  <si>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</si>
  <si>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</si>
  <si>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</si>
  <si>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</si>
  <si>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</si>
  <si>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</si>
  <si>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</si>
  <si>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</si>
  <si>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</si>
  <si>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</si>
  <si>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</si>
  <si>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</si>
  <si>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</si>
  <si>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</si>
  <si>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</si>
  <si>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</si>
  <si>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</si>
  <si>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</si>
  <si>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</si>
  <si>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</si>
  <si>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</si>
  <si>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</si>
  <si>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</si>
  <si>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</si>
  <si>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</si>
  <si>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</si>
  <si>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</si>
  <si>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</si>
  <si>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</si>
  <si>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</si>
  <si>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</si>
  <si>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</si>
  <si>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</si>
  <si>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</si>
  <si>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</si>
  <si>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</si>
  <si>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</si>
  <si>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</si>
  <si>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</si>
  <si>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</si>
  <si>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</si>
  <si>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</si>
  <si>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</si>
  <si>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</si>
  <si>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</si>
  <si>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</si>
  <si>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</si>
  <si>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</si>
  <si>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</si>
  <si>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</si>
  <si>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</si>
  <si>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</si>
  <si>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</si>
  <si>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</si>
  <si>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</si>
  <si>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</si>
  <si>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</si>
  <si>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</si>
  <si>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</si>
  <si>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</si>
  <si>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</si>
  <si>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</si>
  <si>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</si>
  <si>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</si>
  <si>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</si>
  <si>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</si>
  <si>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</si>
  <si>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</si>
  <si>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</si>
  <si>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</si>
  <si>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</si>
  <si>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</si>
  <si>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</si>
  <si>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</si>
  <si>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</si>
  <si>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</si>
  <si>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</si>
  <si>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</si>
  <si>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</si>
  <si>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</si>
  <si>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</si>
  <si>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</si>
  <si>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</si>
  <si>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</si>
  <si>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</si>
  <si>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</si>
  <si>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</si>
  <si>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</si>
  <si>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</si>
  <si>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</si>
  <si>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</si>
  <si>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</si>
  <si>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</si>
  <si>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</si>
  <si>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</si>
  <si>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</si>
  <si>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</si>
  <si>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</si>
  <si>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</si>
  <si>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</si>
  <si>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</si>
  <si>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</si>
  <si>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</si>
  <si>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</si>
  <si>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</si>
  <si>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</si>
  <si>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</si>
  <si>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</si>
  <si>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</si>
  <si>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</si>
  <si>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</si>
  <si>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</si>
  <si>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</si>
  <si>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</si>
  <si>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</si>
  <si>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</si>
  <si>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</si>
  <si>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</si>
  <si>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</si>
  <si>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</si>
  <si>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</si>
  <si>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</si>
  <si>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</si>
  <si>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</si>
  <si>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</si>
  <si>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</si>
  <si>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</si>
  <si>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</si>
  <si>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</si>
  <si>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</si>
  <si>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</si>
  <si>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</si>
  <si>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</si>
  <si>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</si>
  <si>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</si>
  <si>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</si>
  <si>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</si>
  <si>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</si>
  <si>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</si>
  <si>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</si>
  <si>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</si>
  <si>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</si>
  <si>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</si>
  <si>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</si>
  <si>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</si>
  <si>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</si>
  <si>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</si>
  <si>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</si>
  <si>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</si>
  <si>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</si>
  <si>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</si>
  <si>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</si>
  <si>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</si>
  <si>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</si>
  <si>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</si>
  <si>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</si>
  <si>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</si>
  <si>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</si>
  <si>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</si>
  <si>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</si>
  <si>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</si>
  <si>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</si>
  <si>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</si>
  <si>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</si>
  <si>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</si>
  <si>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</si>
  <si>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</si>
  <si>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</si>
  <si>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</si>
  <si>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</si>
  <si>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</si>
  <si>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</si>
  <si>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</si>
  <si>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</si>
  <si>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</si>
  <si>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</si>
  <si>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</si>
  <si>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</si>
  <si>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</si>
  <si>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</si>
  <si>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</si>
  <si>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</si>
  <si>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</si>
  <si>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</si>
  <si>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</si>
  <si>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</si>
  <si>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</si>
  <si>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</si>
  <si>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</si>
  <si>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</si>
  <si>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</si>
  <si>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</si>
  <si>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</si>
  <si>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</si>
  <si>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</si>
  <si>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</si>
  <si>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</si>
  <si>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</si>
  <si>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</si>
  <si>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</si>
  <si>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</si>
  <si>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</si>
  <si>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</si>
  <si>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</si>
  <si>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</si>
  <si>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</si>
  <si>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</si>
  <si>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</si>
  <si>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</si>
  <si>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</si>
  <si>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</si>
  <si>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</si>
  <si>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</si>
  <si>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</si>
  <si>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</si>
  <si>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</si>
  <si>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</si>
  <si>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</si>
  <si>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</si>
  <si>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</si>
  <si>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</si>
  <si>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</si>
  <si>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</si>
  <si>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</si>
  <si>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</si>
  <si>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</si>
  <si>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</si>
  <si>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</si>
  <si>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</si>
  <si>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</si>
  <si>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</si>
  <si>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</si>
  <si>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</si>
  <si>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</si>
  <si>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</si>
  <si>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</si>
  <si>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</si>
  <si>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</si>
  <si>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</si>
  <si>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</si>
  <si>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</si>
  <si>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</si>
  <si>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</si>
  <si>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</si>
  <si>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</si>
  <si>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</si>
  <si>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</si>
  <si>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</si>
  <si>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</si>
  <si>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</si>
  <si>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</si>
  <si>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</si>
  <si>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</si>
  <si>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</si>
  <si>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</si>
  <si>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</si>
  <si>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</si>
  <si>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</si>
  <si>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</si>
  <si>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</si>
  <si>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</si>
  <si>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</si>
  <si>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</si>
  <si>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</si>
  <si>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</si>
  <si>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</si>
  <si>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</si>
  <si>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</si>
  <si>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</si>
  <si>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</si>
  <si>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</si>
  <si>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</si>
  <si>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</si>
  <si>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</si>
  <si>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</si>
  <si>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</si>
  <si>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</si>
  <si>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</si>
  <si>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</si>
  <si>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</si>
  <si>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</si>
  <si>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</si>
  <si>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</si>
  <si>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</si>
  <si>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</si>
  <si>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</si>
  <si>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</si>
  <si>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</si>
  <si>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</si>
  <si>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</si>
  <si>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</si>
  <si>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</si>
  <si>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</si>
  <si>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</si>
  <si>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</si>
  <si>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</si>
  <si>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</si>
  <si>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</si>
  <si>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</si>
  <si>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</si>
  <si>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</si>
  <si>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</si>
  <si>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</si>
  <si>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</si>
  <si>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</si>
  <si>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</si>
  <si>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</si>
  <si>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</si>
  <si>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</si>
  <si>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</si>
  <si>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</si>
  <si>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</si>
  <si>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</si>
  <si>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</si>
  <si>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</si>
  <si>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</si>
  <si>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</si>
  <si>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</si>
  <si>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</si>
  <si>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</si>
  <si>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</si>
  <si>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</si>
  <si>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</si>
  <si>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</si>
  <si>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</si>
  <si>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</si>
  <si>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</si>
  <si>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</si>
  <si>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</si>
  <si>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</si>
  <si>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</si>
  <si>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</si>
  <si>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</si>
  <si>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</si>
  <si>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</si>
  <si>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</si>
  <si>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</si>
  <si>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</si>
  <si>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</si>
  <si>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</si>
  <si>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</si>
  <si>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</si>
  <si>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</si>
  <si>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</si>
  <si>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</si>
  <si>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</si>
  <si>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</si>
  <si>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</si>
  <si>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</si>
  <si>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</si>
  <si>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</si>
  <si>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</si>
  <si>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</si>
  <si>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</si>
  <si>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</si>
  <si>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</si>
  <si>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</si>
  <si>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</si>
  <si>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</si>
  <si>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</si>
  <si>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</si>
  <si>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</si>
  <si>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</si>
  <si>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</si>
  <si>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</si>
  <si>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</si>
  <si>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</si>
  <si>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</si>
  <si>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</si>
  <si>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</si>
  <si>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</si>
  <si>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</si>
  <si>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</si>
  <si>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</si>
  <si>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</si>
  <si>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</si>
  <si>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</si>
  <si>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</si>
  <si>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</si>
  <si>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</si>
  <si>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</si>
  <si>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</si>
  <si>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</si>
  <si>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</si>
  <si>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</si>
  <si>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</si>
  <si>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</si>
  <si>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</si>
  <si>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</si>
  <si>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</si>
  <si>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</si>
  <si>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</si>
  <si>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</si>
  <si>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</si>
  <si>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</si>
  <si>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</si>
  <si>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</si>
  <si>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</si>
  <si>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</si>
  <si>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</si>
  <si>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</si>
  <si>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</si>
  <si>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</si>
  <si>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</si>
  <si>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</si>
  <si>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</si>
  <si>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</si>
  <si>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</si>
  <si>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</si>
  <si>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</si>
  <si>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</si>
  <si>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</si>
  <si>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</si>
  <si>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</si>
  <si>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</si>
  <si>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</si>
  <si>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</si>
  <si>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</si>
  <si>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</si>
  <si>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</si>
  <si>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</si>
  <si>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</si>
  <si>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</si>
  <si>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</si>
  <si>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</si>
  <si>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</si>
  <si>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</si>
  <si>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</si>
  <si>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</si>
  <si>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</si>
  <si>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</si>
  <si>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</si>
  <si>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</si>
  <si>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</si>
  <si>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</si>
  <si>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</si>
  <si>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</si>
  <si>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</si>
  <si>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</si>
  <si>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</si>
  <si>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</si>
  <si>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</si>
  <si>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</si>
  <si>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</si>
  <si>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</si>
  <si>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</si>
  <si>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</si>
  <si>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</si>
  <si>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</si>
  <si>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</si>
  <si>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</si>
  <si>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</si>
  <si>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</si>
  <si>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</si>
  <si>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</si>
  <si>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</si>
  <si>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</si>
  <si>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</si>
  <si>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</si>
  <si>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</si>
  <si>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</si>
  <si>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</si>
  <si>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</si>
  <si>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</si>
  <si>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</si>
  <si>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</si>
  <si>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</si>
  <si>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</si>
  <si>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</si>
  <si>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</si>
  <si>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</si>
  <si>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</si>
  <si>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</si>
  <si>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</si>
  <si>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</si>
  <si>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</si>
  <si>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</si>
  <si>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</si>
  <si>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</si>
  <si>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</si>
  <si>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</si>
  <si>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</si>
  <si>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</si>
  <si>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</si>
  <si>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</si>
  <si>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</si>
  <si>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</si>
  <si>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</si>
  <si>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</si>
  <si>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</si>
  <si>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</si>
  <si>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</si>
  <si>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</si>
  <si>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</si>
  <si>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</si>
  <si>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</si>
  <si>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</si>
  <si>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</si>
  <si>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</si>
  <si>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</si>
  <si>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</si>
  <si>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</si>
  <si>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</si>
  <si>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</si>
  <si>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</si>
  <si>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</si>
  <si>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</si>
  <si>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</si>
  <si>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</si>
  <si>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</si>
  <si>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</si>
  <si>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</si>
  <si>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</si>
  <si>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</si>
  <si>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</si>
  <si>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</si>
  <si>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</si>
  <si>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</si>
  <si>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</si>
  <si>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</si>
  <si>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</si>
  <si>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</si>
  <si>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</si>
  <si>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</si>
  <si>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</si>
  <si>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</si>
  <si>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</si>
  <si>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</si>
  <si>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</si>
  <si>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</si>
  <si>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</si>
  <si>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</si>
  <si>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</si>
  <si>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</si>
  <si>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</si>
  <si>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</si>
  <si>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</si>
  <si>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</si>
  <si>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</si>
  <si>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</si>
  <si>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</si>
  <si>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</si>
  <si>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</si>
  <si>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</si>
  <si>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</si>
  <si>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</si>
  <si>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</si>
  <si>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</si>
  <si>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</si>
  <si>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</si>
  <si>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</si>
  <si>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</si>
  <si>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</si>
  <si>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</si>
  <si>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</si>
  <si>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</si>
  <si>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</si>
  <si>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</si>
  <si>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</si>
  <si>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</si>
  <si>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</si>
  <si>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</si>
  <si>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</si>
  <si>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</si>
  <si>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</si>
  <si>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</si>
  <si>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</si>
  <si>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</si>
  <si>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</si>
  <si>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</si>
  <si>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</si>
  <si>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</si>
  <si>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</si>
  <si>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</si>
  <si>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</si>
  <si>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</si>
  <si>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</si>
  <si>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</si>
  <si>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</si>
  <si>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</si>
  <si>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</si>
  <si>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</si>
  <si>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</si>
  <si>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</si>
  <si>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</si>
  <si>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</si>
  <si>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</si>
  <si>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</si>
  <si>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</si>
  <si>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</si>
  <si>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</si>
  <si>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</si>
  <si>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</si>
  <si>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</si>
  <si>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</si>
  <si>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</si>
  <si>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</si>
  <si>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</si>
  <si>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</si>
  <si>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</si>
  <si>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</si>
  <si>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</si>
  <si>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</si>
  <si>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</si>
  <si>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</si>
  <si>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</si>
  <si>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</si>
  <si>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</si>
  <si>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</si>
  <si>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</si>
  <si>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</si>
  <si>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</si>
  <si>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</si>
  <si>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</si>
  <si>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</si>
  <si>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</si>
  <si>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</si>
  <si>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</si>
  <si>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</si>
  <si>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</si>
  <si>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</si>
  <si>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</si>
  <si>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</si>
  <si>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</si>
  <si>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</si>
  <si>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</si>
  <si>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</si>
  <si>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</si>
  <si>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</si>
  <si>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</si>
  <si>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</si>
  <si>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</si>
  <si>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</si>
  <si>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</si>
  <si>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</si>
  <si>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</si>
  <si>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</si>
  <si>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</si>
  <si>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</si>
  <si>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</si>
  <si>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</si>
  <si>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</si>
  <si>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</si>
  <si>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</si>
  <si>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</si>
  <si>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</si>
  <si>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</si>
  <si>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</si>
  <si>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</si>
  <si>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</si>
  <si>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</si>
  <si>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</si>
  <si>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</si>
  <si>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</si>
  <si>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</si>
  <si>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</si>
  <si>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</si>
  <si>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</si>
  <si>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</si>
  <si>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</si>
  <si>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</si>
  <si>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</si>
  <si>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</si>
  <si>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</si>
  <si>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</si>
  <si>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</si>
  <si>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</si>
  <si>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</si>
  <si>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</si>
  <si>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</si>
  <si>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</si>
  <si>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</si>
  <si>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</si>
  <si>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</si>
  <si>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</si>
  <si>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</si>
  <si>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</si>
  <si>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</si>
  <si>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</si>
  <si>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</si>
  <si>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</si>
  <si>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</si>
  <si>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</si>
  <si>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</si>
  <si>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</si>
  <si>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</si>
  <si>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</si>
  <si>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</si>
  <si>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</si>
  <si>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</si>
  <si>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</si>
  <si>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</si>
  <si>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</si>
  <si>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</si>
  <si>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</si>
  <si>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</si>
  <si>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</si>
  <si>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</si>
  <si>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</si>
  <si>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</si>
  <si>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</si>
  <si>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</si>
  <si>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</si>
  <si>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</si>
  <si>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</si>
  <si>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</si>
  <si>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</si>
  <si>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</si>
  <si>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</si>
  <si>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</si>
  <si>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</si>
  <si>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</si>
  <si>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</si>
  <si>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</si>
  <si>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</si>
  <si>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</si>
  <si>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</si>
  <si>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</si>
  <si>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</si>
  <si>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</si>
  <si>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</si>
  <si>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</si>
  <si>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</si>
  <si>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</si>
  <si>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</si>
  <si>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</si>
  <si>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</si>
  <si>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</si>
  <si>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</si>
  <si>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</si>
  <si>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</si>
  <si>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</si>
  <si>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</si>
  <si>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</si>
  <si>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</si>
  <si>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</si>
  <si>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</si>
  <si>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</si>
  <si>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</si>
  <si>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</si>
  <si>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</si>
  <si>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</si>
  <si>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</si>
  <si>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</si>
  <si>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</si>
  <si>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</si>
  <si>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</si>
  <si>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</si>
  <si>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</si>
  <si>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</si>
  <si>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</si>
  <si>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</si>
  <si>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</si>
  <si>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</si>
  <si>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</si>
  <si>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</si>
  <si>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</si>
  <si>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</si>
  <si>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</si>
  <si>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</si>
  <si>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</si>
  <si>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</si>
  <si>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</si>
  <si>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</si>
  <si>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</si>
  <si>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</si>
  <si>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</si>
  <si>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</si>
  <si>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</si>
  <si>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</si>
  <si>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</si>
  <si>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</si>
  <si>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</si>
  <si>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</si>
  <si>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</si>
  <si>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</si>
  <si>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</si>
  <si>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</si>
  <si>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</si>
  <si>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</si>
  <si>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</si>
  <si>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</si>
  <si>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</si>
  <si>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</si>
  <si>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</si>
  <si>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</si>
  <si>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</si>
  <si>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</si>
  <si>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</si>
  <si>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</si>
  <si>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</si>
  <si>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</si>
  <si>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</si>
  <si>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</si>
  <si>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</si>
  <si>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</si>
  <si>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</si>
  <si>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</si>
  <si>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</si>
  <si>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</si>
  <si>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</si>
  <si>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</si>
  <si>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</si>
  <si>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</si>
  <si>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</si>
  <si>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</si>
  <si>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</si>
  <si>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</si>
  <si>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</si>
  <si>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</si>
  <si>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</si>
  <si>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</si>
  <si>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</si>
  <si>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</si>
  <si>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</si>
  <si>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</si>
  <si>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</si>
  <si>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</si>
  <si>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</si>
  <si>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</si>
  <si>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</si>
  <si>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</si>
  <si>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</si>
  <si>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</si>
  <si>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</si>
  <si>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</si>
  <si>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</si>
  <si>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</si>
  <si>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</si>
  <si>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</si>
  <si>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</si>
  <si>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</si>
  <si>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</si>
  <si>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</si>
  <si>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</si>
  <si>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</si>
  <si>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</si>
  <si>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</si>
  <si>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</si>
  <si>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</si>
  <si>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</si>
  <si>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</si>
  <si>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</si>
  <si>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</si>
  <si>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</si>
  <si>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</si>
  <si>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</si>
  <si>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</si>
  <si>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</si>
  <si>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</si>
  <si>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</si>
  <si>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</si>
  <si>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</si>
  <si>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</si>
  <si>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</si>
  <si>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</si>
  <si>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</si>
  <si>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</si>
  <si>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</si>
  <si>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</si>
  <si>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</si>
  <si>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</si>
  <si>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</si>
  <si>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</si>
  <si>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</si>
  <si>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</si>
  <si>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</si>
  <si>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</si>
  <si>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</si>
  <si>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</si>
  <si>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</si>
  <si>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</si>
  <si>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</si>
  <si>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</si>
  <si>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</si>
  <si>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</si>
  <si>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</si>
  <si>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</si>
  <si>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</si>
  <si>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</si>
  <si>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</si>
  <si>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</si>
  <si>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</si>
  <si>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</si>
  <si>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</si>
  <si>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</si>
  <si>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</si>
  <si>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</si>
  <si>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</si>
  <si>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</si>
  <si>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</si>
  <si>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</si>
  <si>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</si>
  <si>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</si>
  <si>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</si>
  <si>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</si>
  <si>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</si>
  <si>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</si>
  <si>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</si>
  <si>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</si>
  <si>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</si>
  <si>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</si>
  <si>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</si>
  <si>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</si>
  <si>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</si>
  <si>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</si>
  <si>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</si>
  <si>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</si>
  <si>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</si>
  <si>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</si>
  <si>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</si>
  <si>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</si>
  <si>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</si>
  <si>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</si>
  <si>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</si>
  <si>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</si>
  <si>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</si>
  <si>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</si>
  <si>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</si>
  <si>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</si>
  <si>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</si>
  <si>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</si>
  <si>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</si>
  <si>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</si>
  <si>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</si>
  <si>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</si>
  <si>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</si>
  <si>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</si>
  <si>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</si>
  <si>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</si>
  <si>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</si>
  <si>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</si>
  <si>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</si>
  <si>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</si>
  <si>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</si>
  <si>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</si>
  <si>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</si>
  <si>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</si>
  <si>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</si>
  <si>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</si>
  <si>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</si>
  <si>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</si>
  <si>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</si>
  <si>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</si>
  <si>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</si>
  <si>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</si>
  <si>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</si>
  <si>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</si>
  <si>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</si>
  <si>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</si>
  <si>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</si>
  <si>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</si>
  <si>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</si>
  <si>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</si>
  <si>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</si>
  <si>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</si>
  <si>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</si>
  <si>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</si>
  <si>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</si>
  <si>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</si>
  <si>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</si>
  <si>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</si>
  <si>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</si>
  <si>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</si>
  <si>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</si>
  <si>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</si>
  <si>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</si>
  <si>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</si>
  <si>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</si>
  <si>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</si>
  <si>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</si>
  <si>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</si>
  <si>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</si>
  <si>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</si>
  <si>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</si>
  <si>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</si>
  <si>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</si>
  <si>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</si>
  <si>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</si>
  <si>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</si>
  <si>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</si>
  <si>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</si>
  <si>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</si>
  <si>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</si>
  <si>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</si>
  <si>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</si>
  <si>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</si>
  <si>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</si>
  <si>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</si>
  <si>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</si>
  <si>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</si>
  <si>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</si>
  <si>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</si>
  <si>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</si>
  <si>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</si>
  <si>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</si>
  <si>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</si>
  <si>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</si>
  <si>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</si>
  <si>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</si>
  <si>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</si>
  <si>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</si>
  <si>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</si>
  <si>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</si>
  <si>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</si>
  <si>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</si>
  <si>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</si>
  <si>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</si>
  <si>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</si>
  <si>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</si>
  <si>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</si>
  <si>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</si>
  <si>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</si>
  <si>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</si>
  <si>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</si>
  <si>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</si>
  <si>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</si>
  <si>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</si>
  <si>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</si>
  <si>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</si>
  <si>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</si>
  <si>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</si>
  <si>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</si>
  <si>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</si>
  <si>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</si>
  <si>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</si>
  <si>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</si>
  <si>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</si>
  <si>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</si>
  <si>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</si>
  <si>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</si>
  <si>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</si>
  <si>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</si>
  <si>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</si>
  <si>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</si>
  <si>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</si>
  <si>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</si>
  <si>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</si>
  <si>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</si>
  <si>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</si>
  <si>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</si>
  <si>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</si>
  <si>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</si>
  <si>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</si>
  <si>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</si>
  <si>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</si>
  <si>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</si>
  <si>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</si>
  <si>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</si>
  <si>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</si>
  <si>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</si>
  <si>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</si>
  <si>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</si>
  <si>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</si>
  <si>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</si>
  <si>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</si>
  <si>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</si>
  <si>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</si>
  <si>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</si>
  <si>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</si>
  <si>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</si>
  <si>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</si>
  <si>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</si>
  <si>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</si>
  <si>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</si>
  <si>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</si>
  <si>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</si>
  <si>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</si>
  <si>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</si>
  <si>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</si>
  <si>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</si>
  <si>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</si>
  <si>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</si>
  <si>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</si>
  <si>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</si>
  <si>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</si>
  <si>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</si>
  <si>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</si>
  <si>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</si>
  <si>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</si>
  <si>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</si>
  <si>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</si>
  <si>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</si>
  <si>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</si>
  <si>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</si>
  <si>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</si>
  <si>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</si>
  <si>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</si>
  <si>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</si>
  <si>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</si>
  <si>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</si>
  <si>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</si>
  <si>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</si>
  <si>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</si>
  <si>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</si>
  <si>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</si>
  <si>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</si>
  <si>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</si>
  <si>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</si>
  <si>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</si>
  <si>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</si>
  <si>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</si>
  <si>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</si>
  <si>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</si>
  <si>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</si>
  <si>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</si>
  <si>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</si>
  <si>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</si>
  <si>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</si>
  <si>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</si>
  <si>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</si>
  <si>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</si>
  <si>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</si>
  <si>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</si>
  <si>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</si>
  <si>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</si>
  <si>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</si>
  <si>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</si>
  <si>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</si>
  <si>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</si>
  <si>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</si>
  <si>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</si>
  <si>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</si>
  <si>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</si>
  <si>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</si>
  <si>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</si>
  <si>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</si>
  <si>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</si>
  <si>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</si>
  <si>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</si>
  <si>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</si>
  <si>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</si>
  <si>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</si>
  <si>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</si>
  <si>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</si>
  <si>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</si>
  <si>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</si>
  <si>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</si>
  <si>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</si>
  <si>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</si>
  <si>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</si>
  <si>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</si>
  <si>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</si>
  <si>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</si>
  <si>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</si>
  <si>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</si>
  <si>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</si>
  <si>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</si>
  <si>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</si>
  <si>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</si>
  <si>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</si>
  <si>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</si>
  <si>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</si>
  <si>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</si>
  <si>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</si>
  <si>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</si>
  <si>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</si>
  <si>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</si>
  <si>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</si>
  <si>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</si>
  <si>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</si>
  <si>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</si>
  <si>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</si>
  <si>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</si>
  <si>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</si>
  <si>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</si>
  <si>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</si>
  <si>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</si>
  <si>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</si>
  <si>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</si>
  <si>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</si>
  <si>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</si>
  <si>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</si>
  <si>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</si>
  <si>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</si>
  <si>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</si>
  <si>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</si>
  <si>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</si>
  <si>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</si>
  <si>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</si>
  <si>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</si>
  <si>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</si>
  <si>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</si>
  <si>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</si>
  <si>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</si>
  <si>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</si>
  <si>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</si>
  <si>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</si>
  <si>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</si>
  <si>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</si>
  <si>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</si>
  <si>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</si>
  <si>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</si>
  <si>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</si>
  <si>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</si>
  <si>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</si>
  <si>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</si>
  <si>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</si>
  <si>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</si>
  <si>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</si>
  <si>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</si>
  <si>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</si>
  <si>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</si>
  <si>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</si>
  <si>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</si>
  <si>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</si>
  <si>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</si>
  <si>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</si>
  <si>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</si>
  <si>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</si>
  <si>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</si>
  <si>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</si>
  <si>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</si>
  <si>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</si>
  <si>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</si>
  <si>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</si>
  <si>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</si>
  <si>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</si>
  <si>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</si>
  <si>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</si>
  <si>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</si>
  <si>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</si>
  <si>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</si>
  <si>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</si>
  <si>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</si>
  <si>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</si>
  <si>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</si>
  <si>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</si>
  <si>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</si>
  <si>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</si>
  <si>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</si>
  <si>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</si>
  <si>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</si>
  <si>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</si>
  <si>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</si>
  <si>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</si>
  <si>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</si>
  <si>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</si>
  <si>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</si>
  <si>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</si>
  <si>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</si>
  <si>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</si>
  <si>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</si>
  <si>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</si>
  <si>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</si>
  <si>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</si>
  <si>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</si>
  <si>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</si>
  <si>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</si>
  <si>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</si>
  <si>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</si>
  <si>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</si>
  <si>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</si>
  <si>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</si>
  <si>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</si>
  <si>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</si>
  <si>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</si>
  <si>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</si>
  <si>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</si>
  <si>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</si>
  <si>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</si>
  <si>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</si>
  <si>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</si>
  <si>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</si>
  <si>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</si>
  <si>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</si>
  <si>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</si>
  <si>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</si>
  <si>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</si>
  <si>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</si>
  <si>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</si>
  <si>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</si>
  <si>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</si>
  <si>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</si>
  <si>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</si>
  <si>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</si>
  <si>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</si>
  <si>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</si>
  <si>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</si>
  <si>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</si>
  <si>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</si>
  <si>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</si>
  <si>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</si>
  <si>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</si>
  <si>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</si>
  <si>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</si>
  <si>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</si>
  <si>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</si>
  <si>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</si>
  <si>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</si>
  <si>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</si>
  <si>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</si>
  <si>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</si>
  <si>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</si>
  <si>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</si>
  <si>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</si>
  <si>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</si>
  <si>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</si>
  <si>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</si>
  <si>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</si>
  <si>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</si>
  <si>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</si>
  <si>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</si>
  <si>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</si>
  <si>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</si>
  <si>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</si>
  <si>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</si>
  <si>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</si>
  <si>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</si>
  <si>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</si>
  <si>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</si>
  <si>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</si>
  <si>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</si>
  <si>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</si>
  <si>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</si>
  <si>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</si>
  <si>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</si>
  <si>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</si>
  <si>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</si>
  <si>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</si>
  <si>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</si>
  <si>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</si>
  <si>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</si>
  <si>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</si>
  <si>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</si>
  <si>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</si>
  <si>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</si>
  <si>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</si>
  <si>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</si>
  <si>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</si>
  <si>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</si>
  <si>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</si>
  <si>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</si>
  <si>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</si>
  <si>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</si>
  <si>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</si>
  <si>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</si>
  <si>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</si>
  <si>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</si>
  <si>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</si>
  <si>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</si>
  <si>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</si>
  <si>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</si>
  <si>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</si>
  <si>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</si>
  <si>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</si>
  <si>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</si>
  <si>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</si>
  <si>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</si>
  <si>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</si>
  <si>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</si>
  <si>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</si>
  <si>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</si>
  <si>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</si>
  <si>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</si>
  <si>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</si>
  <si>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</si>
  <si>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</si>
  <si>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</si>
  <si>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</si>
  <si>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</si>
  <si>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</si>
  <si>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</si>
  <si>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</si>
  <si>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</si>
  <si>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</si>
  <si>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</si>
  <si>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</si>
  <si>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</si>
  <si>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</si>
  <si>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</si>
  <si>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</si>
  <si>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</si>
  <si>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</si>
  <si>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</si>
  <si>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</si>
  <si>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</si>
  <si>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</si>
  <si>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</si>
  <si>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</si>
  <si>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</si>
  <si>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</si>
  <si>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</si>
  <si>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</si>
  <si>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</si>
  <si>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</si>
  <si>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</si>
  <si>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</si>
  <si>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</si>
  <si>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</si>
  <si>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</si>
  <si>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</si>
  <si>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</si>
  <si>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</si>
  <si>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</si>
  <si>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</si>
  <si>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</si>
  <si>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</si>
  <si>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</si>
  <si>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</si>
  <si>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</si>
  <si>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</si>
  <si>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</si>
  <si>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</si>
  <si>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</si>
  <si>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</si>
  <si>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</si>
  <si>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</si>
  <si>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</si>
  <si>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</si>
  <si>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</si>
  <si>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</si>
  <si>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</si>
  <si>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</si>
  <si>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</si>
  <si>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</si>
  <si>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</si>
  <si>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</si>
  <si>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</si>
  <si>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</si>
  <si>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</si>
  <si>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</si>
  <si>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</si>
  <si>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</si>
  <si>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</si>
  <si>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</si>
  <si>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</si>
  <si>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</si>
  <si>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</si>
  <si>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</si>
  <si>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</si>
  <si>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</si>
  <si>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</si>
  <si>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</si>
  <si>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</si>
  <si>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</si>
  <si>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</si>
  <si>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</si>
  <si>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</si>
  <si>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</si>
  <si>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</si>
  <si>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</si>
  <si>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</si>
  <si>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</si>
  <si>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</si>
  <si>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</si>
  <si>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</si>
  <si>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</si>
  <si>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</si>
  <si>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</si>
  <si>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</si>
  <si>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</si>
  <si>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</si>
  <si>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</si>
  <si>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</si>
  <si>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</si>
  <si>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</si>
  <si>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</si>
  <si>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</si>
  <si>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</si>
  <si>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</si>
  <si>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</si>
  <si>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</si>
  <si>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</si>
  <si>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</si>
  <si>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</si>
  <si>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</si>
  <si>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</si>
  <si>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</si>
  <si>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</si>
  <si>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</si>
  <si>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</si>
  <si>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</si>
  <si>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</si>
  <si>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</si>
  <si>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</si>
  <si>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</si>
  <si>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</si>
  <si>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</si>
  <si>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</si>
  <si>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</si>
  <si>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</si>
  <si>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</si>
  <si>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</si>
  <si>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</si>
  <si>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</si>
  <si>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</si>
  <si>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</si>
  <si>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</si>
  <si>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</si>
  <si>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</si>
  <si>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</si>
  <si>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</si>
  <si>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</si>
  <si>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</si>
  <si>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</si>
  <si>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</si>
  <si>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</si>
  <si>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</si>
  <si>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</si>
  <si>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</si>
  <si>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</si>
  <si>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</si>
  <si>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</si>
  <si>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</si>
  <si>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</si>
  <si>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</si>
  <si>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</si>
  <si>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</si>
  <si>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</si>
  <si>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</si>
  <si>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</si>
  <si>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</si>
  <si>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</si>
  <si>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</si>
  <si>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</si>
  <si>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</si>
  <si>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</si>
  <si>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</si>
  <si>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</si>
  <si>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</si>
  <si>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</si>
  <si>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</si>
  <si>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</si>
  <si>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</si>
  <si>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</si>
  <si>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</si>
  <si>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</si>
  <si>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</si>
  <si>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</si>
  <si>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</si>
  <si>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</si>
  <si>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</si>
  <si>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</si>
  <si>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</si>
  <si>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</si>
  <si>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</si>
  <si>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</si>
  <si>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</si>
  <si>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</si>
  <si>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</si>
  <si>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</si>
  <si>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</si>
  <si>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</si>
  <si>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</si>
  <si>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</si>
  <si>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</si>
  <si>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</si>
  <si>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</si>
  <si>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</si>
  <si>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</si>
  <si>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</si>
  <si>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</si>
  <si>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</si>
  <si>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</si>
  <si>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</si>
  <si>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</si>
  <si>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</si>
  <si>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</si>
  <si>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</si>
  <si>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</si>
  <si>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</si>
  <si>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</si>
  <si>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</si>
  <si>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</si>
  <si>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</si>
  <si>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</si>
  <si>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</si>
  <si>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</si>
  <si>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</si>
  <si>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</si>
  <si>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</si>
  <si>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</si>
  <si>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</si>
  <si>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</si>
  <si>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</si>
  <si>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</si>
  <si>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</si>
  <si>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</si>
  <si>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</si>
  <si>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</si>
  <si>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</si>
  <si>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</si>
  <si>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</si>
  <si>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</si>
  <si>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</si>
  <si>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</si>
  <si>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</si>
  <si>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</si>
  <si>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</si>
  <si>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</si>
  <si>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</si>
  <si>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</si>
  <si>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</si>
  <si>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</si>
  <si>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</si>
  <si>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</si>
  <si>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</si>
  <si>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</si>
  <si>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</si>
  <si>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</si>
  <si>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</si>
  <si>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</si>
  <si>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</si>
  <si>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</si>
  <si>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</si>
  <si>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</si>
  <si>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</si>
  <si>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</si>
  <si>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</si>
  <si>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</si>
  <si>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</si>
  <si>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</si>
  <si>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</si>
  <si>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</si>
  <si>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</si>
  <si>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</si>
  <si>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</si>
  <si>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</si>
  <si>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</si>
  <si>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</si>
  <si>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</si>
  <si>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</si>
  <si>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</si>
  <si>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</si>
  <si>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</si>
  <si>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</si>
  <si>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</si>
  <si>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</si>
  <si>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</si>
  <si>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</si>
  <si>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</si>
  <si>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</si>
  <si>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</si>
  <si>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</si>
  <si>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</si>
  <si>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</si>
  <si>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</si>
  <si>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</si>
  <si>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</si>
  <si>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</si>
  <si>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</si>
  <si>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</si>
  <si>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</si>
  <si>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</si>
  <si>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</si>
  <si>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</si>
  <si>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</si>
  <si>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</si>
  <si>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</si>
  <si>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</si>
  <si>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</si>
  <si>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</si>
  <si>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</si>
  <si>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</si>
  <si>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</si>
  <si>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</si>
  <si>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</si>
  <si>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</si>
  <si>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</si>
  <si>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</si>
  <si>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</si>
  <si>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</si>
  <si>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</si>
  <si>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</si>
  <si>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</si>
  <si>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</si>
  <si>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</si>
  <si>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</si>
  <si>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</si>
  <si>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</si>
  <si>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</si>
  <si>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</si>
  <si>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</si>
  <si>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</si>
  <si>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</si>
  <si>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</si>
  <si>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</si>
  <si>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</si>
  <si>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</si>
  <si>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</si>
  <si>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</si>
  <si>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</si>
  <si>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</si>
  <si>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</si>
  <si>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</si>
  <si>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</si>
  <si>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</si>
  <si>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</si>
  <si>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</si>
  <si>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</si>
  <si>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</si>
  <si>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</si>
  <si>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</si>
  <si>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</si>
  <si>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</si>
  <si>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</si>
  <si>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</si>
  <si>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</si>
  <si>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</si>
  <si>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</si>
  <si>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</si>
  <si>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</si>
  <si>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</si>
  <si>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</si>
  <si>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</si>
  <si>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</si>
  <si>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</si>
  <si>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</si>
  <si>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</si>
  <si>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</si>
  <si>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</si>
  <si>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</si>
  <si>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</si>
  <si>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</si>
  <si>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</si>
  <si>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</si>
  <si>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</si>
  <si>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</si>
  <si>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</si>
  <si>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</si>
  <si>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</si>
  <si>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</si>
  <si>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</si>
  <si>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</si>
  <si>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</si>
  <si>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</si>
  <si>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</si>
  <si>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</si>
  <si>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</si>
  <si>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</si>
  <si>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</si>
  <si>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</si>
  <si>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</si>
  <si>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</si>
  <si>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</si>
  <si>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</si>
  <si>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</si>
  <si>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</si>
  <si>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</si>
  <si>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</si>
  <si>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</si>
  <si>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</si>
  <si>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</si>
  <si>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</si>
  <si>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</si>
  <si>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</si>
  <si>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</si>
  <si>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</si>
  <si>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</si>
  <si>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</si>
  <si>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</si>
  <si>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</si>
  <si>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</si>
  <si>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</si>
  <si>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</si>
  <si>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</si>
  <si>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</si>
  <si>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</si>
  <si>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</si>
  <si>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</si>
  <si>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</si>
  <si>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</si>
  <si>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</si>
  <si>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</si>
  <si>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</si>
  <si>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</si>
  <si>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</si>
  <si>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</si>
  <si>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</si>
  <si>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</si>
  <si>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</si>
  <si>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</si>
  <si>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</si>
  <si>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</si>
  <si>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</si>
  <si>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</si>
  <si>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</si>
  <si>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</si>
  <si>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</si>
  <si>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</si>
  <si>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</si>
  <si>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</si>
  <si>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</si>
  <si>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</si>
  <si>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</si>
  <si>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</si>
  <si>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</si>
  <si>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</si>
  <si>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</si>
  <si>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</si>
  <si>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</si>
  <si>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</si>
  <si>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</si>
  <si>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</si>
  <si>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</si>
  <si>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</si>
  <si>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</si>
  <si>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</si>
  <si>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</si>
  <si>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</si>
  <si>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</si>
  <si>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</si>
  <si>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</si>
  <si>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</si>
  <si>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</si>
  <si>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</si>
  <si>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</si>
  <si>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</si>
  <si>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</si>
  <si>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</si>
  <si>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</si>
  <si>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</si>
  <si>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</si>
  <si>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</si>
  <si>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</si>
  <si>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</si>
  <si>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</si>
  <si>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</si>
  <si>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</si>
  <si>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</si>
  <si>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</si>
  <si>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</si>
  <si>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</si>
  <si>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</si>
  <si>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</si>
  <si>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</si>
  <si>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</si>
  <si>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</si>
  <si>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</si>
  <si>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</si>
  <si>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</si>
  <si>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</si>
  <si>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</si>
  <si>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</si>
  <si>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</si>
  <si>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</si>
  <si>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</si>
  <si>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</si>
  <si>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</si>
  <si>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</si>
  <si>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</si>
  <si>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</si>
  <si>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</si>
  <si>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</si>
  <si>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</si>
  <si>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</si>
  <si>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</si>
  <si>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</si>
  <si>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</si>
  <si>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</si>
  <si>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</si>
  <si>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</si>
  <si>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</si>
  <si>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</si>
  <si>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</si>
  <si>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</si>
  <si>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</si>
  <si>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</si>
  <si>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</si>
  <si>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</si>
  <si>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</si>
  <si>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</si>
  <si>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</si>
  <si>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</si>
  <si>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</si>
  <si>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</si>
  <si>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</si>
  <si>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</si>
  <si>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</si>
  <si>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</si>
  <si>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</si>
  <si>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</si>
  <si>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</si>
  <si>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</si>
  <si>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</si>
  <si>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</si>
  <si>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</si>
  <si>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</si>
  <si>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</si>
  <si>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</si>
  <si>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</si>
  <si>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</si>
  <si>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</si>
  <si>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</si>
  <si>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</si>
  <si>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</si>
  <si>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</si>
  <si>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</si>
  <si>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</si>
  <si>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</si>
  <si>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</si>
  <si>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</si>
  <si>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</si>
  <si>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</si>
  <si>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</si>
  <si>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</si>
  <si>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</si>
  <si>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</si>
  <si>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</si>
  <si>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</si>
  <si>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</si>
  <si>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</si>
  <si>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</si>
  <si>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</si>
  <si>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</si>
  <si>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</si>
  <si>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</si>
  <si>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</si>
  <si>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</si>
  <si>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</si>
  <si>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</si>
  <si>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</si>
  <si>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</si>
  <si>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</si>
  <si>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</si>
  <si>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</si>
  <si>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</si>
  <si>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</si>
  <si>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</si>
  <si>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</si>
  <si>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</si>
  <si>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</si>
  <si>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</si>
  <si>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</si>
  <si>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</si>
  <si>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</si>
  <si>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</si>
  <si>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</si>
  <si>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</si>
  <si>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</si>
  <si>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</si>
  <si>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</si>
  <si>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</si>
  <si>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</si>
  <si>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</si>
  <si>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</si>
  <si>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</si>
  <si>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</si>
  <si>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</si>
  <si>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</si>
  <si>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</si>
  <si>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</si>
  <si>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</si>
  <si>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</si>
  <si>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</si>
  <si>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</si>
  <si>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</si>
  <si>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</si>
  <si>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</si>
  <si>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</si>
  <si>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</si>
  <si>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</si>
  <si>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</si>
  <si>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</si>
  <si>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</si>
  <si>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</si>
  <si>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</si>
  <si>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</si>
  <si>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</si>
  <si>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</si>
  <si>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</si>
  <si>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</si>
  <si>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</si>
  <si>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</si>
  <si>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</si>
  <si>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</si>
  <si>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</si>
  <si>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</si>
  <si>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</si>
  <si>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</si>
  <si>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</si>
  <si>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</si>
  <si>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</si>
  <si>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</si>
  <si>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</si>
  <si>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</si>
  <si>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</si>
  <si>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</si>
  <si>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</si>
  <si>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</si>
  <si>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</si>
  <si>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</si>
  <si>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</si>
  <si>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</si>
  <si>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</si>
  <si>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</si>
  <si>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</si>
  <si>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</si>
  <si>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</si>
  <si>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</si>
  <si>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</si>
  <si>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</si>
  <si>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</si>
  <si>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</si>
  <si>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</si>
  <si>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</si>
  <si>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</si>
  <si>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</si>
  <si>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</si>
  <si>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</si>
  <si>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</si>
  <si>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</si>
  <si>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</si>
  <si>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</si>
  <si>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</si>
  <si>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</si>
  <si>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</si>
  <si>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</si>
  <si>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</si>
  <si>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</si>
  <si>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</si>
  <si>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</si>
  <si>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</si>
  <si>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</si>
  <si>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</si>
  <si>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</si>
  <si>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</si>
  <si>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</si>
  <si>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</si>
  <si>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</si>
  <si>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</si>
  <si>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</si>
  <si>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</si>
  <si>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</si>
  <si>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</si>
  <si>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</si>
  <si>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</si>
  <si>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</si>
  <si>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</si>
  <si>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</si>
  <si>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</si>
  <si>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</si>
  <si>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</si>
  <si>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</si>
  <si>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</si>
  <si>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</si>
  <si>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</si>
  <si>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</si>
  <si>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</si>
  <si>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</si>
  <si>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</si>
  <si>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</si>
  <si>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</si>
  <si>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</si>
  <si>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</si>
  <si>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</si>
  <si>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</si>
  <si>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</si>
  <si>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</si>
  <si>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</si>
  <si>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</si>
  <si>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</si>
  <si>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</si>
  <si>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</si>
  <si>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</si>
  <si>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</si>
  <si>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</si>
  <si>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</si>
  <si>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</si>
  <si>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</si>
  <si>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</si>
  <si>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</si>
  <si>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</si>
  <si>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</si>
  <si>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</si>
  <si>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</si>
  <si>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</si>
  <si>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</si>
  <si>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</si>
  <si>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</si>
  <si>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</si>
  <si>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</si>
  <si>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</si>
  <si>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</si>
  <si>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</si>
  <si>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</si>
  <si>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</si>
  <si>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</si>
  <si>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</si>
  <si>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</si>
  <si>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</si>
  <si>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</si>
  <si>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</si>
  <si>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</si>
  <si>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</si>
  <si>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</si>
  <si>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</si>
  <si>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</si>
  <si>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</si>
  <si>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</si>
  <si>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</si>
  <si>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</si>
  <si>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</si>
  <si>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</si>
  <si>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</si>
  <si>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</si>
  <si>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</si>
  <si>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</si>
  <si>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</si>
  <si>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</si>
  <si>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</si>
  <si>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</si>
  <si>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</si>
  <si>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</si>
  <si>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</si>
  <si>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</si>
  <si>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</si>
  <si>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</si>
  <si>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</si>
  <si>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</si>
  <si>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</si>
  <si>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</si>
  <si>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</si>
  <si>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</si>
  <si>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</si>
  <si>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</si>
  <si>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</si>
  <si>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</si>
  <si>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</si>
  <si>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</si>
  <si>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</si>
  <si>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</si>
  <si>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</si>
  <si>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</si>
  <si>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</si>
  <si>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</si>
  <si>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</si>
  <si>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</si>
  <si>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</si>
  <si>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</si>
  <si>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</si>
  <si>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</si>
  <si>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</si>
  <si>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</si>
  <si>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</si>
  <si>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</si>
  <si>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</si>
  <si>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</si>
  <si>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</si>
  <si>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</si>
  <si>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</si>
  <si>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</si>
  <si>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</si>
  <si>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</si>
  <si>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</si>
  <si>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</si>
  <si>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</si>
  <si>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</si>
  <si>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</si>
  <si>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</si>
  <si>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</si>
  <si>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</si>
  <si>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</si>
  <si>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</si>
  <si>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</si>
  <si>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</si>
  <si>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</si>
  <si>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</si>
  <si>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</si>
  <si>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</si>
  <si>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</si>
  <si>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</si>
  <si>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</si>
  <si>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</si>
  <si>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</si>
  <si>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</si>
  <si>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</si>
  <si>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</si>
  <si>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</si>
  <si>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</si>
  <si>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</si>
  <si>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</si>
  <si>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</si>
  <si>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</si>
  <si>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</si>
  <si>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</si>
  <si>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</si>
  <si>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</si>
  <si>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</si>
  <si>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</si>
  <si>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</si>
  <si>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</si>
  <si>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</si>
  <si>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</si>
  <si>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</si>
  <si>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</si>
  <si>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</si>
  <si>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</si>
  <si>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</si>
  <si>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</si>
  <si>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</si>
  <si>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</si>
  <si>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</si>
  <si>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</si>
  <si>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</si>
  <si>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</si>
  <si>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</si>
  <si>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</si>
  <si>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</si>
  <si>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</si>
  <si>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</si>
  <si>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</si>
  <si>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</si>
  <si>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</si>
  <si>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</si>
  <si>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</si>
  <si>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</si>
  <si>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</si>
  <si>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</si>
  <si>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</si>
  <si>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</si>
  <si>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</si>
  <si>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</si>
  <si>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</si>
  <si>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</si>
  <si>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</si>
  <si>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</si>
  <si>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</si>
  <si>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</si>
  <si>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</si>
  <si>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</si>
  <si>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</si>
  <si>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</si>
  <si>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</si>
  <si>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</si>
  <si>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</si>
  <si>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</si>
  <si>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</si>
  <si>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</si>
  <si>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</si>
  <si>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</si>
  <si>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</si>
  <si>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</si>
  <si>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</si>
  <si>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</si>
  <si>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</si>
  <si>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</si>
  <si>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</si>
  <si>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</si>
  <si>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</si>
  <si>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</si>
  <si>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</si>
  <si>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</si>
  <si>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</si>
  <si>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</si>
  <si>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</si>
  <si>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</si>
  <si>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</si>
  <si>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</si>
  <si>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</si>
  <si>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</si>
  <si>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</si>
  <si>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</si>
  <si>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</si>
  <si>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</si>
  <si>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</si>
  <si>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</si>
  <si>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</si>
  <si>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</si>
  <si>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</si>
  <si>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</si>
  <si>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</si>
  <si>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</si>
  <si>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</si>
  <si>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</si>
  <si>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</si>
  <si>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</si>
  <si>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</si>
  <si>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</si>
  <si>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</si>
  <si>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</si>
  <si>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</si>
  <si>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</si>
  <si>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</si>
  <si>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</si>
  <si>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</si>
  <si>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</si>
  <si>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</si>
  <si>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</si>
  <si>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</si>
  <si>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</si>
  <si>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</si>
  <si>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</si>
  <si>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</si>
  <si>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</si>
  <si>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</si>
  <si>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</si>
  <si>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</si>
  <si>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</si>
  <si>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</si>
  <si>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</si>
  <si>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</si>
  <si>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</si>
  <si>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</si>
  <si>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</si>
  <si>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</si>
  <si>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</si>
  <si>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</si>
  <si>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</si>
  <si>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</si>
  <si>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</si>
  <si>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</si>
  <si>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</si>
  <si>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</si>
  <si>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</si>
  <si>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</si>
  <si>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</si>
  <si>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</si>
  <si>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</si>
  <si>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</si>
  <si>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</si>
  <si>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</si>
  <si>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</si>
  <si>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</si>
  <si>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</si>
  <si>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</si>
  <si>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</si>
  <si>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</si>
  <si>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</si>
  <si>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</si>
  <si>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</si>
  <si>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</si>
  <si>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</si>
  <si>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</si>
  <si>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</si>
  <si>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</si>
  <si>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</si>
  <si>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</si>
  <si>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</si>
  <si>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</si>
  <si>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</si>
  <si>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</si>
  <si>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</si>
  <si>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</si>
  <si>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</si>
  <si>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</si>
  <si>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</si>
  <si>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</si>
  <si>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</si>
  <si>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</si>
  <si>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</si>
  <si>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</si>
  <si>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</si>
  <si>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</si>
  <si>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</si>
  <si>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</si>
  <si>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</si>
  <si>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</si>
  <si>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</si>
  <si>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</si>
  <si>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</si>
  <si>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</si>
  <si>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</si>
  <si>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</si>
  <si>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</si>
  <si>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</si>
  <si>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</si>
  <si>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</si>
  <si>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</si>
  <si>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</si>
  <si>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</si>
  <si>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</si>
  <si>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</si>
  <si>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</si>
  <si>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</si>
  <si>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</si>
  <si>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</si>
  <si>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</si>
  <si>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</si>
  <si>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</si>
  <si>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</si>
  <si>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</si>
  <si>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</si>
  <si>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</si>
  <si>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</si>
  <si>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</si>
  <si>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</si>
  <si>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</si>
  <si>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</si>
  <si>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</si>
  <si>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</si>
  <si>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</si>
  <si>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</si>
  <si>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</si>
  <si>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</si>
  <si>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</si>
  <si>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</si>
  <si>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</si>
  <si>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</si>
  <si>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</si>
  <si>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</si>
  <si>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</si>
  <si>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</si>
  <si>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</si>
  <si>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</si>
  <si>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</si>
  <si>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</si>
  <si>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</si>
  <si>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</si>
  <si>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</si>
  <si>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</si>
  <si>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</si>
  <si>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</si>
  <si>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</si>
  <si>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</si>
  <si>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</si>
  <si>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</si>
  <si>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</si>
  <si>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</si>
  <si>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</si>
  <si>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</si>
  <si>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</si>
  <si>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</si>
  <si>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</si>
  <si>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</si>
  <si>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</si>
  <si>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</si>
  <si>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</si>
  <si>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</si>
  <si>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</si>
  <si>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</si>
  <si>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</si>
  <si>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</si>
  <si>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</si>
  <si>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</si>
  <si>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</si>
  <si>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</si>
  <si>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</si>
  <si>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</si>
  <si>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</si>
  <si>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</si>
  <si>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</si>
  <si>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</si>
  <si>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</si>
  <si>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</si>
  <si>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</si>
  <si>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</si>
  <si>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</si>
  <si>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</si>
  <si>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</si>
  <si>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</si>
  <si>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</si>
  <si>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</si>
  <si>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</si>
  <si>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</si>
  <si>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</si>
  <si>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</si>
  <si>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</si>
  <si>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</si>
  <si>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</si>
  <si>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</si>
  <si>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</si>
  <si>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</si>
  <si>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</si>
  <si>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</si>
  <si>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</si>
  <si>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</si>
  <si>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</si>
  <si>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</si>
  <si>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</si>
  <si>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</si>
  <si>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</si>
  <si>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</si>
  <si>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</si>
  <si>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</si>
  <si>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</si>
  <si>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</si>
  <si>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</si>
  <si>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</si>
  <si>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</si>
  <si>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</si>
  <si>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</si>
  <si>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</si>
  <si>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</si>
  <si>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</si>
  <si>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</si>
  <si>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</si>
  <si>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</si>
  <si>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</si>
  <si>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</si>
  <si>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</si>
  <si>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</si>
  <si>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</si>
  <si>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</si>
  <si>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</si>
  <si>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</si>
  <si>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</si>
  <si>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</si>
  <si>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</si>
  <si>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</si>
  <si>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</si>
  <si>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</si>
  <si>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</si>
  <si>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</si>
  <si>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</si>
  <si>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</si>
  <si>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</si>
  <si>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</si>
  <si>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</si>
  <si>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</si>
  <si>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</si>
  <si>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</si>
  <si>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</si>
  <si>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</si>
  <si>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</si>
  <si>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</si>
  <si>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</si>
  <si>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</si>
  <si>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</si>
  <si>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</si>
  <si>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</si>
  <si>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</si>
  <si>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</si>
  <si>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</si>
  <si>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</si>
  <si>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</si>
  <si>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</si>
  <si>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</si>
  <si>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</si>
  <si>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</si>
  <si>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</si>
  <si>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</si>
  <si>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</si>
  <si>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</si>
  <si>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</si>
  <si>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</si>
  <si>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</si>
  <si>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</si>
  <si>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</si>
  <si>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</si>
  <si>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</si>
  <si>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</si>
  <si>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</si>
  <si>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</si>
  <si>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</si>
  <si>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</si>
  <si>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</si>
  <si>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</si>
  <si>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</si>
  <si>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</si>
  <si>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</si>
  <si>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</si>
  <si>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</si>
  <si>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</si>
  <si>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</si>
  <si>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</si>
  <si>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</si>
  <si>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</si>
  <si>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</si>
  <si>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</si>
  <si>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</si>
  <si>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</si>
  <si>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</si>
  <si>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</si>
  <si>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</si>
  <si>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</si>
  <si>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</si>
  <si>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</si>
  <si>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</si>
  <si>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</si>
  <si>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</si>
  <si>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</si>
  <si>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</si>
  <si>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</si>
  <si>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</si>
  <si>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</si>
  <si>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</si>
  <si>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</si>
  <si>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</si>
  <si>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</si>
  <si>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</si>
  <si>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</si>
  <si>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</si>
  <si>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</si>
  <si>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</si>
  <si>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</si>
  <si>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</si>
  <si>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</si>
  <si>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</si>
  <si>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</si>
  <si>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</si>
  <si>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</si>
  <si>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</si>
  <si>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</si>
  <si>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</si>
  <si>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</si>
  <si>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</si>
  <si>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</si>
  <si>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</si>
  <si>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</si>
  <si>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</si>
  <si>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</si>
  <si>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</si>
  <si>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</si>
  <si>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</si>
  <si>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</si>
  <si>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</si>
  <si>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</si>
  <si>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</si>
  <si>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</si>
  <si>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</si>
  <si>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</si>
  <si>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</si>
  <si>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</si>
  <si>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</si>
  <si>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</si>
  <si>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</si>
  <si>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</si>
  <si>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</si>
  <si>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</si>
  <si>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</si>
  <si>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</si>
  <si>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</si>
  <si>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</si>
  <si>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</si>
  <si>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</si>
  <si>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</si>
  <si>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</si>
  <si>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</si>
  <si>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</si>
  <si>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</si>
  <si>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</si>
  <si>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</si>
  <si>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</si>
  <si>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</si>
  <si>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</si>
  <si>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</si>
  <si>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</si>
  <si>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</si>
  <si>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</si>
  <si>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</si>
  <si>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</si>
  <si>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</si>
  <si>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</si>
  <si>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</si>
  <si>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</si>
  <si>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</si>
  <si>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</si>
  <si>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</si>
  <si>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</si>
  <si>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</si>
  <si>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</si>
  <si>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</si>
  <si>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</si>
  <si>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</si>
  <si>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</si>
  <si>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</si>
  <si>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</si>
  <si>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</si>
  <si>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</si>
  <si>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</si>
  <si>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</si>
  <si>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</si>
  <si>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</si>
  <si>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</si>
  <si>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</si>
  <si>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</si>
  <si>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</si>
  <si>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</si>
  <si>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</si>
  <si>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</si>
  <si>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</si>
  <si>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</si>
  <si>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</si>
  <si>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</si>
  <si>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</si>
  <si>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</si>
  <si>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</si>
  <si>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</si>
  <si>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</si>
  <si>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</si>
  <si>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</si>
  <si>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</si>
  <si>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</si>
  <si>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</si>
  <si>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</si>
  <si>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</si>
  <si>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</si>
  <si>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</si>
  <si>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</si>
  <si>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</si>
  <si>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</si>
  <si>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</si>
  <si>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</si>
  <si>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</si>
  <si>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</si>
  <si>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</si>
  <si>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</si>
  <si>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</si>
  <si>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</si>
  <si>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</si>
  <si>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</si>
  <si>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</si>
  <si>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</si>
  <si>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</si>
  <si>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</si>
  <si>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</si>
  <si>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</si>
  <si>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</si>
  <si>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</si>
  <si>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</si>
  <si>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</si>
  <si>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</si>
  <si>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</si>
  <si>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</si>
  <si>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</si>
  <si>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</si>
  <si>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</si>
  <si>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</si>
  <si>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</si>
  <si>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</si>
  <si>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</si>
  <si>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</si>
  <si>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</si>
  <si>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</si>
  <si>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</si>
  <si>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</si>
  <si>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</si>
  <si>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</si>
  <si>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</si>
  <si>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</si>
  <si>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</si>
  <si>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</si>
  <si>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</si>
  <si>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</si>
  <si>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</si>
  <si>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</si>
  <si>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</si>
  <si>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</si>
  <si>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</si>
  <si>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</si>
  <si>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</si>
  <si>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</si>
  <si>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</si>
  <si>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</si>
  <si>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</si>
  <si>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</si>
  <si>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</si>
  <si>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</si>
  <si>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</si>
  <si>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</si>
  <si>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</si>
  <si>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</si>
  <si>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</si>
  <si>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</si>
  <si>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</si>
  <si>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</si>
  <si>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</si>
  <si>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</si>
  <si>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</si>
  <si>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</si>
  <si>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</si>
  <si>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</si>
  <si>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</si>
  <si>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</si>
  <si>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</si>
  <si>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</si>
  <si>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</si>
  <si>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</si>
  <si>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</si>
  <si>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</si>
  <si>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</si>
  <si>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</si>
  <si>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</si>
  <si>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</si>
  <si>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</si>
  <si>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</si>
  <si>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</si>
  <si>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</si>
  <si>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</si>
  <si>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</si>
  <si>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</si>
  <si>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</si>
  <si>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</si>
  <si>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</si>
  <si>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</si>
  <si>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</si>
  <si>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</si>
  <si>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</si>
  <si>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</si>
  <si>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</si>
  <si>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</si>
  <si>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</si>
  <si>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</si>
  <si>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</si>
  <si>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</si>
  <si>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</si>
  <si>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</si>
  <si>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</si>
  <si>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</si>
  <si>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</si>
  <si>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</si>
  <si>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</si>
  <si>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</si>
  <si>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</si>
  <si>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</si>
  <si>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</si>
  <si>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</si>
  <si>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</si>
  <si>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</si>
  <si>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</si>
  <si>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</si>
  <si>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</si>
  <si>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</si>
  <si>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</si>
  <si>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</si>
  <si>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</si>
  <si>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</si>
  <si>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</si>
  <si>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</si>
  <si>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</si>
  <si>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</si>
  <si>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</si>
  <si>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</si>
  <si>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</si>
  <si>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</si>
  <si>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</si>
  <si>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</si>
  <si>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</si>
  <si>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</si>
  <si>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</si>
  <si>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</si>
  <si>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</si>
  <si>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</si>
  <si>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</si>
  <si>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</si>
  <si>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</si>
  <si>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</si>
  <si>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</si>
  <si>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</si>
  <si>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</si>
  <si>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</si>
  <si>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</si>
  <si>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</si>
  <si>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</si>
  <si>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</si>
  <si>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</si>
  <si>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</si>
  <si>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</si>
  <si>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</si>
  <si>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</si>
  <si>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</si>
  <si>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</si>
  <si>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</si>
  <si>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</si>
  <si>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</si>
  <si>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</si>
  <si>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</si>
  <si>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</si>
  <si>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</si>
  <si>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</si>
  <si>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</si>
  <si>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</si>
  <si>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</si>
  <si>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</si>
  <si>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</si>
  <si>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</si>
  <si>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</si>
  <si>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</si>
  <si>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</si>
  <si>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</si>
  <si>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</si>
  <si>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</si>
  <si>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</si>
  <si>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</si>
  <si>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</si>
  <si>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</si>
  <si>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</si>
  <si>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</si>
  <si>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</si>
  <si>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</si>
  <si>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</si>
  <si>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</si>
  <si>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</si>
  <si>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</si>
  <si>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</si>
  <si>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</si>
  <si>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</si>
  <si>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</si>
  <si>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</si>
  <si>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</si>
  <si>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</si>
  <si>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</si>
  <si>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</si>
  <si>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</si>
  <si>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</si>
  <si>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</si>
  <si>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</si>
  <si>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</si>
  <si>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</si>
  <si>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</si>
  <si>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</si>
  <si>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</si>
  <si>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</si>
  <si>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</si>
  <si>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</si>
  <si>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</si>
  <si>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</si>
  <si>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</si>
  <si>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</si>
  <si>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</si>
  <si>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</si>
  <si>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</si>
  <si>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</si>
  <si>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</si>
  <si>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</si>
  <si>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</si>
  <si>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</si>
  <si>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</si>
  <si>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</si>
  <si>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</si>
  <si>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</si>
  <si>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</si>
  <si>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</si>
  <si>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</si>
  <si>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</si>
  <si>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</si>
  <si>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</si>
  <si>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</si>
  <si>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</si>
  <si>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</si>
  <si>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</si>
  <si>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</si>
  <si>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</si>
  <si>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</si>
  <si>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</si>
  <si>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</si>
  <si>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</si>
  <si>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</si>
  <si>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</si>
  <si>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</si>
  <si>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</si>
  <si>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</si>
  <si>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</si>
  <si>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</si>
  <si>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</si>
  <si>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</si>
  <si>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</si>
  <si>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</si>
  <si>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</si>
  <si>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</si>
  <si>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</si>
  <si>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</si>
  <si>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</si>
  <si>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</si>
  <si>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</si>
  <si>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</si>
  <si>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</si>
  <si>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</si>
  <si>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</si>
  <si>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</si>
  <si>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</si>
  <si>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</si>
  <si>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</si>
  <si>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</si>
  <si>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</si>
  <si>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</si>
  <si>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</si>
  <si>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</si>
  <si>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</si>
  <si>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</si>
  <si>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</si>
  <si>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</si>
  <si>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</si>
  <si>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</si>
  <si>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</si>
  <si>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</si>
  <si>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</si>
  <si>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</si>
  <si>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</si>
  <si>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</si>
  <si>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</si>
  <si>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</si>
  <si>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</si>
  <si>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</si>
  <si>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</si>
  <si>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</si>
  <si>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</si>
  <si>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</si>
  <si>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</si>
  <si>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</si>
  <si>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</si>
  <si>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</si>
  <si>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</si>
  <si>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</si>
  <si>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</si>
  <si>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</si>
  <si>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</si>
  <si>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</si>
  <si>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</si>
  <si>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</si>
  <si>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</si>
  <si>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</si>
  <si>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</si>
  <si>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</si>
  <si>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</si>
  <si>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</si>
  <si>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</si>
  <si>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</si>
  <si>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</si>
  <si>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</si>
  <si>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</si>
  <si>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</si>
  <si>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</si>
  <si>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</si>
  <si>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</si>
  <si>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</si>
  <si>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</si>
  <si>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</si>
  <si>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</si>
  <si>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</si>
  <si>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</si>
  <si>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</si>
  <si>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</si>
  <si>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</si>
  <si>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</si>
  <si>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</si>
  <si>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</si>
  <si>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</si>
  <si>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</si>
  <si>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</si>
  <si>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</si>
  <si>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</si>
  <si>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</si>
  <si>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</si>
  <si>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</si>
  <si>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</si>
  <si>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</si>
  <si>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</si>
  <si>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</si>
  <si>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</si>
  <si>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</si>
  <si>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</si>
  <si>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</si>
  <si>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</si>
  <si>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</si>
  <si>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</si>
  <si>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</si>
  <si>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</si>
  <si>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</si>
  <si>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</si>
  <si>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</si>
  <si>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</si>
  <si>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</si>
  <si>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</si>
  <si>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</si>
  <si>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</si>
  <si>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</si>
  <si>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</si>
  <si>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</si>
  <si>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</si>
  <si>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</si>
  <si>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</si>
  <si>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</si>
  <si>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</si>
  <si>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</si>
  <si>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</si>
  <si>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</si>
  <si>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</si>
  <si>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</si>
  <si>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</si>
  <si>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</si>
  <si>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</si>
  <si>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</si>
  <si>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</si>
  <si>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</si>
  <si>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</si>
  <si>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</si>
  <si>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</si>
  <si>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</si>
  <si>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</si>
  <si>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</si>
  <si>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</si>
  <si>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</si>
  <si>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</si>
  <si>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</si>
  <si>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</si>
  <si>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</si>
  <si>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</si>
  <si>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</si>
  <si>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</si>
  <si>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</si>
  <si>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</si>
  <si>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</si>
  <si>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</si>
  <si>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</si>
  <si>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</si>
  <si>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</si>
  <si>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</si>
  <si>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</si>
  <si>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</si>
  <si>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</si>
  <si>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</si>
  <si>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</si>
  <si>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</si>
  <si>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</si>
  <si>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</si>
  <si>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</si>
  <si>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</si>
  <si>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</si>
  <si>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</si>
  <si>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</si>
  <si>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</si>
  <si>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</si>
  <si>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</si>
  <si>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</si>
  <si>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</si>
  <si>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</si>
  <si>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</si>
  <si>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</si>
  <si>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</si>
  <si>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</si>
  <si>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</si>
  <si>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</si>
  <si>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</si>
  <si>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</si>
  <si>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</si>
  <si>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</si>
  <si>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</si>
  <si>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</si>
  <si>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</si>
  <si>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</si>
  <si>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</si>
  <si>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</si>
  <si>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</si>
  <si>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</si>
  <si>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</si>
  <si>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</si>
  <si>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</si>
  <si>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</si>
  <si>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</si>
  <si>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</si>
  <si>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</si>
  <si>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</si>
  <si>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</si>
  <si>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</si>
  <si>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</si>
  <si>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</si>
  <si>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</si>
  <si>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</si>
  <si>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</si>
  <si>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</si>
  <si>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</si>
  <si>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</si>
  <si>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</si>
  <si>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</si>
  <si>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</si>
  <si>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</si>
  <si>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</si>
  <si>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</si>
  <si>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</si>
  <si>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</si>
  <si>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</si>
  <si>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</si>
  <si>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</si>
  <si>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</si>
  <si>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</si>
  <si>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</si>
  <si>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</si>
  <si>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</si>
  <si>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</si>
  <si>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</si>
  <si>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</si>
  <si>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</si>
  <si>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</si>
  <si>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</si>
  <si>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</si>
  <si>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</si>
  <si>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</si>
  <si>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</si>
  <si>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</si>
  <si>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</si>
  <si>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</si>
  <si>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</si>
  <si>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</si>
  <si>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</si>
  <si>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</si>
  <si>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</si>
  <si>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</si>
  <si>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</si>
  <si>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</si>
  <si>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</si>
  <si>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</si>
  <si>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</si>
  <si>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</si>
  <si>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</si>
  <si>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</si>
  <si>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</si>
  <si>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</si>
  <si>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</si>
  <si>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</si>
  <si>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</si>
  <si>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</si>
  <si>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</si>
  <si>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</si>
  <si>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</si>
  <si>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</si>
  <si>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</si>
  <si>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</si>
  <si>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</si>
  <si>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</si>
  <si>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</si>
  <si>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</si>
  <si>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</si>
  <si>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</si>
  <si>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</si>
  <si>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</si>
  <si>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</si>
  <si>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</si>
  <si>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</si>
  <si>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</si>
  <si>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</si>
  <si>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</si>
  <si>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</si>
  <si>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</si>
  <si>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</si>
  <si>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</si>
  <si>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</si>
  <si>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</si>
  <si>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</si>
  <si>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</si>
  <si>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</si>
  <si>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</si>
  <si>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</si>
  <si>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</si>
  <si>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</si>
  <si>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</si>
  <si>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</si>
  <si>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</si>
  <si>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</si>
  <si>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</si>
  <si>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</si>
  <si>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</si>
  <si>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</si>
  <si>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</si>
  <si>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</si>
  <si>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</si>
  <si>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</si>
  <si>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</si>
  <si>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</si>
  <si>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</si>
  <si>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</si>
  <si>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employee_id</t>
  </si>
  <si>
    <t>employee_name</t>
  </si>
  <si>
    <t>cost_to_company</t>
  </si>
  <si>
    <t>EMP1000</t>
  </si>
  <si>
    <t>Daniel Thornton</t>
  </si>
  <si>
    <t>EMP1001</t>
  </si>
  <si>
    <t>Ashley Burch</t>
  </si>
  <si>
    <t>EMP1002</t>
  </si>
  <si>
    <t>Angel Perry</t>
  </si>
  <si>
    <t>EMP1003</t>
  </si>
  <si>
    <t>Kimberly Harmon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</si>
  <si>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</si>
  <si>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</si>
  <si>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</si>
  <si>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</si>
  <si>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</si>
  <si>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</si>
  <si>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</si>
  <si>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</si>
  <si>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</si>
  <si>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</si>
  <si>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</si>
  <si>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</si>
  <si>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</si>
  <si>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</si>
  <si>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</si>
  <si>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</si>
  <si>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</si>
  <si>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</si>
  <si>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</si>
  <si>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</si>
  <si>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</si>
  <si>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</si>
  <si>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</si>
  <si>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</si>
  <si>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</si>
  <si>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</si>
  <si>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</si>
  <si>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</si>
  <si>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</si>
  <si>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</si>
  <si>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</si>
  <si>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</si>
  <si>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</si>
  <si>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</si>
  <si>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</si>
  <si>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</si>
  <si>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</si>
  <si>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</si>
  <si>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</si>
  <si>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</si>
  <si>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</si>
  <si>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</si>
  <si>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</si>
  <si>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</si>
  <si>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</si>
  <si>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</si>
  <si>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</si>
  <si>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</si>
  <si>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</si>
  <si>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</si>
  <si>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</si>
  <si>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</si>
  <si>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</si>
  <si>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</si>
  <si>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</si>
  <si>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</si>
  <si>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</si>
  <si>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</si>
  <si>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</si>
  <si>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</si>
  <si>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</si>
  <si>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</si>
  <si>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</si>
  <si>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</si>
  <si>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</si>
  <si>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</si>
  <si>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</si>
  <si>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</si>
  <si>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</si>
  <si>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</si>
  <si>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</si>
  <si>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</si>
  <si>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</si>
  <si>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</si>
  <si>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</si>
  <si>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</si>
  <si>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</si>
  <si>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</si>
  <si>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</si>
  <si>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</si>
  <si>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</si>
  <si>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</si>
  <si>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</si>
  <si>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</si>
  <si>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</si>
  <si>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</si>
  <si>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</si>
  <si>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</si>
  <si>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</si>
  <si>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</si>
  <si>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</si>
  <si>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</si>
  <si>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</si>
  <si>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</si>
  <si>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</si>
  <si>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</si>
  <si>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</si>
  <si>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</si>
  <si>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</si>
  <si>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</si>
  <si>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</si>
  <si>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</si>
  <si>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</si>
  <si>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</si>
  <si>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</si>
  <si>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</si>
  <si>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</si>
  <si>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</si>
  <si>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</si>
  <si>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</si>
  <si>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</si>
  <si>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</si>
  <si>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</si>
  <si>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</si>
  <si>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</si>
  <si>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</si>
  <si>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</si>
  <si>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</si>
  <si>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</si>
  <si>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</si>
  <si>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</si>
  <si>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</si>
  <si>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</si>
  <si>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</si>
  <si>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</si>
  <si>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</si>
  <si>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</si>
  <si>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</si>
  <si>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</si>
  <si>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</si>
  <si>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</si>
  <si>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</si>
  <si>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</si>
  <si>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</si>
  <si>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</si>
  <si>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</si>
  <si>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</si>
  <si>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</si>
  <si>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</si>
  <si>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</si>
  <si>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</si>
  <si>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</si>
  <si>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</si>
  <si>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</si>
  <si>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</si>
  <si>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</si>
  <si>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</si>
  <si>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</si>
  <si>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</si>
  <si>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</si>
  <si>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</si>
  <si>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</si>
  <si>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</si>
  <si>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</si>
  <si>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</si>
  <si>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</si>
  <si>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</si>
  <si>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</si>
  <si>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</si>
  <si>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</si>
  <si>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</si>
  <si>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</si>
  <si>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</si>
  <si>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</si>
  <si>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</si>
  <si>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</si>
  <si>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</si>
  <si>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</si>
  <si>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</si>
  <si>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</si>
  <si>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</si>
  <si>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</si>
  <si>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</si>
  <si>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</si>
  <si>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</si>
  <si>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</si>
  <si>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</si>
  <si>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</si>
  <si>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</si>
  <si>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</si>
  <si>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</si>
  <si>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</si>
  <si>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</si>
  <si>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</si>
  <si>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</si>
  <si>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</si>
  <si>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</si>
  <si>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</si>
  <si>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</si>
  <si>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</si>
  <si>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</si>
  <si>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</si>
  <si>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</si>
  <si>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</si>
  <si>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</si>
  <si>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</si>
  <si>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</si>
  <si>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</si>
  <si>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</si>
  <si>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</si>
  <si>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</si>
  <si>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</si>
  <si>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</si>
  <si>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</si>
  <si>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</si>
  <si>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</si>
  <si>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</si>
  <si>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</si>
  <si>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</si>
  <si>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</si>
  <si>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</si>
  <si>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</si>
  <si>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</si>
  <si>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</si>
  <si>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</si>
  <si>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</si>
  <si>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</si>
  <si>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</si>
  <si>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</si>
  <si>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</si>
  <si>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</si>
  <si>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</si>
  <si>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</si>
  <si>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</si>
  <si>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</si>
  <si>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</si>
  <si>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</si>
  <si>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</si>
  <si>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</si>
  <si>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</si>
  <si>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</si>
  <si>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</si>
  <si>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</si>
  <si>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</si>
  <si>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</si>
  <si>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</si>
  <si>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</si>
  <si>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</si>
  <si>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</si>
  <si>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</si>
  <si>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</si>
  <si>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</si>
  <si>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</si>
  <si>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</si>
  <si>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</si>
  <si>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</si>
  <si>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</si>
  <si>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</si>
  <si>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</si>
  <si>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</si>
  <si>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</si>
  <si>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</si>
  <si>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</si>
  <si>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</si>
  <si>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</si>
  <si>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</si>
  <si>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</si>
  <si>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</si>
  <si>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</si>
  <si>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</si>
  <si>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</si>
  <si>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</si>
  <si>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</si>
  <si>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</si>
  <si>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</si>
  <si>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</si>
  <si>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</si>
  <si>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</si>
  <si>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</si>
  <si>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</si>
  <si>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</si>
  <si>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</si>
  <si>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</si>
  <si>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</si>
  <si>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</si>
  <si>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</si>
  <si>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</si>
  <si>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</si>
  <si>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</si>
  <si>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</si>
  <si>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</si>
  <si>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</si>
  <si>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</si>
  <si>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</si>
  <si>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</si>
  <si>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</si>
  <si>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</si>
  <si>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</si>
  <si>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</si>
  <si>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</si>
  <si>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</si>
  <si>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</si>
  <si>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</si>
  <si>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</si>
  <si>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</si>
  <si>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</si>
  <si>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</si>
  <si>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</si>
  <si>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</si>
  <si>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</si>
  <si>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</si>
  <si>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</si>
  <si>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</si>
  <si>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</si>
  <si>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</si>
  <si>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</si>
  <si>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</si>
  <si>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</si>
  <si>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</si>
  <si>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</si>
  <si>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</si>
  <si>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</si>
  <si>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</si>
  <si>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</si>
  <si>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</si>
  <si>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</si>
  <si>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</si>
  <si>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</si>
  <si>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</si>
  <si>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</si>
  <si>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</si>
  <si>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</si>
  <si>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</si>
  <si>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</si>
  <si>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</si>
  <si>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</si>
  <si>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</si>
  <si>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</si>
  <si>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</si>
  <si>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</si>
  <si>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</si>
  <si>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</si>
  <si>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</si>
  <si>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</si>
  <si>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</si>
  <si>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</si>
  <si>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</si>
  <si>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</si>
  <si>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</si>
  <si>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</si>
  <si>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</si>
  <si>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</si>
  <si>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</si>
  <si>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</si>
  <si>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</si>
  <si>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</si>
  <si>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</si>
  <si>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</si>
  <si>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</si>
  <si>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</si>
  <si>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</si>
  <si>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</si>
  <si>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</si>
  <si>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</si>
  <si>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</si>
  <si>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</si>
  <si>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</si>
  <si>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</si>
  <si>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</si>
  <si>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</si>
  <si>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</si>
  <si>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</si>
  <si>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</si>
  <si>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</si>
  <si>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</si>
  <si>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</si>
  <si>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</si>
  <si>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</si>
  <si>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</si>
  <si>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</si>
  <si>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</si>
  <si>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</si>
  <si>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</si>
  <si>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</si>
  <si>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</si>
  <si>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</si>
  <si>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</si>
  <si>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</si>
  <si>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</si>
  <si>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</si>
  <si>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</si>
  <si>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</si>
  <si>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</si>
  <si>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</si>
  <si>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</si>
  <si>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</si>
  <si>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</si>
  <si>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</si>
  <si>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</si>
  <si>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</si>
  <si>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</si>
  <si>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</si>
  <si>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vendor_name</t>
  </si>
  <si>
    <t>active</t>
  </si>
  <si>
    <t>Johnson-Howard</t>
  </si>
  <si>
    <t>Y</t>
  </si>
  <si>
    <t>Jensen Ltd</t>
  </si>
  <si>
    <t>Consulting</t>
  </si>
  <si>
    <t>Collins Group</t>
  </si>
  <si>
    <t>Services</t>
  </si>
  <si>
    <t>Smith, Kirby and Torres</t>
  </si>
  <si>
    <t>Mcgrath, Wheeler and Boyd</t>
  </si>
  <si>
    <t>Cooper-Larson</t>
  </si>
  <si>
    <t>Ward-David</t>
  </si>
  <si>
    <t>Savage Ltd</t>
  </si>
  <si>
    <t>Medina-Lee</t>
  </si>
  <si>
    <t>Griffith and Sons</t>
  </si>
  <si>
    <t>Thomas-Santana</t>
  </si>
  <si>
    <t>Robinson-Gibbs</t>
  </si>
  <si>
    <t>Miller Inc</t>
  </si>
  <si>
    <t>Wallace, Monroe and Wall</t>
  </si>
  <si>
    <t>Berry, Ruiz and Moses</t>
  </si>
  <si>
    <t>Jackson, Hutchinson and Hayes</t>
  </si>
  <si>
    <t>White-Richardson</t>
  </si>
  <si>
    <t>Wiggins-Johnston</t>
  </si>
  <si>
    <t>Dorsey, Barrera and Parker</t>
  </si>
  <si>
    <t>Miller, Lucas and Thompson</t>
  </si>
  <si>
    <t>Ramos PLC</t>
  </si>
  <si>
    <t>Williams, Schmidt and Moore</t>
  </si>
  <si>
    <t>Guerrero, Hebert and Barrera</t>
  </si>
  <si>
    <t>Hartman-Johnson</t>
  </si>
  <si>
    <t>Thompson-Sullivan</t>
  </si>
  <si>
    <t>Martinez-Brown</t>
  </si>
  <si>
    <t>Ho PLC</t>
  </si>
  <si>
    <t>Jackson-Schultz</t>
  </si>
  <si>
    <t>Williams-Barnes</t>
  </si>
  <si>
    <t>Bowers-Fisher</t>
  </si>
  <si>
    <t>Dunn, Mann and Huber</t>
  </si>
  <si>
    <t>Green, Lopez and Acosta</t>
  </si>
  <si>
    <t>Horne, Taylor and Watson</t>
  </si>
  <si>
    <t>Burke LLC</t>
  </si>
  <si>
    <t>Wolfe, Woods and Sherman</t>
  </si>
  <si>
    <t>Austin, Thompson and Larson</t>
  </si>
  <si>
    <t>Duncan, Henry and Hill</t>
  </si>
  <si>
    <t>Campbell-Anthony</t>
  </si>
  <si>
    <t>Bryan, Mcintyre and Frye</t>
  </si>
  <si>
    <t>Doyle, Pitts and Logan</t>
  </si>
  <si>
    <t>Sandoval, Vang and Silva</t>
  </si>
  <si>
    <t>Morgan-Joseph</t>
  </si>
  <si>
    <t>Nunez and Sons</t>
  </si>
  <si>
    <t>Stevenson-Murphy</t>
  </si>
  <si>
    <t>Ware-Gonzales</t>
  </si>
  <si>
    <t>Murillo, Sexton and Jones</t>
  </si>
  <si>
    <t>Carson, Pena and Phelps</t>
  </si>
  <si>
    <t>Gordon, Herrera and Thompson</t>
  </si>
  <si>
    <t>Stone Group</t>
  </si>
  <si>
    <t>Dennis, Perry and Bean</t>
  </si>
  <si>
    <t>Garcia-Carson</t>
  </si>
  <si>
    <t>Garcia-Park</t>
  </si>
  <si>
    <t>Khan-Baker</t>
  </si>
  <si>
    <t>Fernandez, Mcintyre and Hamilton</t>
  </si>
  <si>
    <t>Lawrence, Thompson and Garcia</t>
  </si>
  <si>
    <t>West, Hammond and Smith</t>
  </si>
  <si>
    <t>Wolfe-Ferguson</t>
  </si>
  <si>
    <t>Gilbert, Shepard and Black</t>
  </si>
  <si>
    <t>Dominguez, King and Kaufman</t>
  </si>
  <si>
    <t>Brown, Powers and Weeks</t>
  </si>
  <si>
    <t>Rivers and Sons</t>
  </si>
  <si>
    <t>Castro-Bentley</t>
  </si>
  <si>
    <t>Mitchell, Adkins and Norman</t>
  </si>
  <si>
    <t>Dunn and Sons</t>
  </si>
  <si>
    <t>Walker Inc</t>
  </si>
  <si>
    <t>Fields, Carey and Salazar</t>
  </si>
  <si>
    <t>Ward, Porter and Hale</t>
  </si>
  <si>
    <t>Munoz-Wall</t>
  </si>
  <si>
    <t>Murillo-Beck</t>
  </si>
  <si>
    <t>Ellis, Ortiz and Chen</t>
  </si>
  <si>
    <t>Atkinson Ltd</t>
  </si>
  <si>
    <t>Gill-Mills</t>
  </si>
  <si>
    <t>Maldonado, Williams and Gordon</t>
  </si>
  <si>
    <t>Marshall-Campbell</t>
  </si>
  <si>
    <t>Meyer-Ellis</t>
  </si>
  <si>
    <t>Green Inc</t>
  </si>
  <si>
    <t>Park Ltd</t>
  </si>
  <si>
    <t>Alexander-Arnold</t>
  </si>
  <si>
    <t>Haley, Hart and Conley</t>
  </si>
  <si>
    <t>Blackburn-Thomas</t>
  </si>
  <si>
    <t>Torres PLC</t>
  </si>
  <si>
    <t>Vasquez Ltd</t>
  </si>
  <si>
    <t>Owens, Johnson and Avila</t>
  </si>
  <si>
    <t>Patterson, Dennis and Porter</t>
  </si>
  <si>
    <t>Obrien, Marshall and Farmer</t>
  </si>
  <si>
    <t>Green PLC</t>
  </si>
  <si>
    <t>Perez, Richardson and Miller</t>
  </si>
  <si>
    <t>Walker PLC</t>
  </si>
  <si>
    <t>Perry PLC</t>
  </si>
  <si>
    <t>Banks-Davis</t>
  </si>
  <si>
    <t>Morales and Sons</t>
  </si>
  <si>
    <t>Reyes and Sons</t>
  </si>
  <si>
    <t>Shaw PLC</t>
  </si>
  <si>
    <t>Koch-Thompson</t>
  </si>
  <si>
    <t>Crawford, Solis and Jackson</t>
  </si>
  <si>
    <t>Shaffer, Blair and Rodriguez</t>
  </si>
  <si>
    <t>Mills PLC</t>
  </si>
  <si>
    <t>Gomez, Wilson and Moore</t>
  </si>
  <si>
    <t>Hurst and Sons</t>
  </si>
  <si>
    <t>Quinn and Sons</t>
  </si>
  <si>
    <t>Baker, Krueger and Delacruz</t>
  </si>
  <si>
    <t>Austin-Steele</t>
  </si>
  <si>
    <t>Massey LLC</t>
  </si>
  <si>
    <t>Wood, Gamble and Williams</t>
  </si>
  <si>
    <t>Perez, Williams and Dean</t>
  </si>
  <si>
    <t>Perez, James and Carter</t>
  </si>
  <si>
    <t>Smith-Farrell</t>
  </si>
  <si>
    <t>Gonzales and Sons</t>
  </si>
  <si>
    <t>N</t>
  </si>
  <si>
    <t>Hartman-Harris</t>
  </si>
  <si>
    <t>Harris, Brown and Freeman</t>
  </si>
  <si>
    <t>Harmon, Torres and Mccormick</t>
  </si>
  <si>
    <t>Brown Inc</t>
  </si>
  <si>
    <t>Cross Group</t>
  </si>
  <si>
    <t>Nguyen-Berry</t>
  </si>
  <si>
    <t>Jones, Clark and Myers</t>
  </si>
  <si>
    <t>Boyd, Lozano and Gomez</t>
  </si>
  <si>
    <t>Gomez Ltd</t>
  </si>
  <si>
    <t>Graham-Lopez</t>
  </si>
  <si>
    <t>FINANCIAL PERFORMANCE ANALYSIS – KPI DASHBOARD</t>
  </si>
  <si>
    <t>BUDGET VARIANCE KPI</t>
  </si>
  <si>
    <t>REVENUE &amp; EXPENSE KPI</t>
  </si>
  <si>
    <t>PROFIT KPI</t>
  </si>
  <si>
    <t>Year</t>
  </si>
  <si>
    <t>Business Unit</t>
  </si>
  <si>
    <t>Actual Expense</t>
  </si>
  <si>
    <t>Budgeted Expense</t>
  </si>
  <si>
    <t>Budget Variance</t>
  </si>
  <si>
    <t>Expense per vendor</t>
  </si>
  <si>
    <t>COST PER EMPLOYEE BY BUSINESS UNIT</t>
  </si>
  <si>
    <t>REVENUE PER CUSTOMER KPI</t>
  </si>
  <si>
    <t>Expense per Vendor</t>
  </si>
  <si>
    <t>Cost per employee</t>
  </si>
  <si>
    <t>Revenue per Customer</t>
  </si>
  <si>
    <t>Interpretation</t>
  </si>
  <si>
    <t>Value</t>
  </si>
  <si>
    <t>Datasets</t>
  </si>
  <si>
    <t>Financial_transactions</t>
  </si>
  <si>
    <t>Row Count</t>
  </si>
  <si>
    <t>Total Unique transaction IDs</t>
  </si>
  <si>
    <t>Start Year</t>
  </si>
  <si>
    <t>End Year</t>
  </si>
  <si>
    <t>Business Units</t>
  </si>
  <si>
    <t>Category</t>
  </si>
  <si>
    <t>Customers</t>
  </si>
  <si>
    <t>Total customer_ids</t>
  </si>
  <si>
    <t>Business Segments</t>
  </si>
  <si>
    <t>Headcount</t>
  </si>
  <si>
    <t>Total Unique employee_id</t>
  </si>
  <si>
    <t>Vendor</t>
  </si>
  <si>
    <t>Total Unique Vendor_id</t>
  </si>
  <si>
    <t>Budget</t>
  </si>
  <si>
    <t>Key Info</t>
  </si>
  <si>
    <t>Covers 2022–2023, aligned to all business units</t>
  </si>
  <si>
    <t>Key points to note</t>
  </si>
  <si>
    <t>Data spans 2022–2023 with complete monthly coverage</t>
  </si>
  <si>
    <t>All business units are present across datasets</t>
  </si>
  <si>
    <t>No missing business units in budget or headcount data</t>
  </si>
  <si>
    <t>Customer and vendor foreign keys were validated during KPI computation</t>
  </si>
  <si>
    <t>EXPLORATORY DATA ANALYSIS (EDA) – DESCRIPTIVE STATISTICS</t>
  </si>
  <si>
    <t xml:space="preserve">Objective: Summarize key financial KPIs using statistical measures to understand distribution, variability, and trends.
</t>
  </si>
  <si>
    <t>REVENUE – DESCRIPTIVE STATISTICS</t>
  </si>
  <si>
    <t>EXPENSE – DESCRIPTIVE STATISTICS</t>
  </si>
  <si>
    <t>PROFIT – DESCRIPTIVE STATISTICS</t>
  </si>
  <si>
    <t>BUDGET VARIANCE - DESCRIPTIVE STATISTICS</t>
  </si>
  <si>
    <t>Statistic</t>
  </si>
  <si>
    <t>Profit</t>
  </si>
  <si>
    <t>Mean</t>
  </si>
  <si>
    <t>Median</t>
  </si>
  <si>
    <t>Minimum</t>
  </si>
  <si>
    <t>Maximum</t>
  </si>
  <si>
    <t>Standard Deviation</t>
  </si>
  <si>
    <t>Interquartile Range (IQR)</t>
  </si>
  <si>
    <t>Note use ABS IF WANT THE VALUE IN +</t>
  </si>
  <si>
    <t>KEY OBSERVATIONS</t>
  </si>
  <si>
    <t>Mean revenue is higher than median → right-skewed distribution</t>
  </si>
  <si>
    <t>Expense distribution is stable across months</t>
  </si>
  <si>
    <t>High variance indicates fluctuating profitability</t>
  </si>
  <si>
    <t>Majority of values positive → frequent over-budget instances</t>
  </si>
  <si>
    <t>Presence of high-value outlier</t>
  </si>
  <si>
    <t>Low IQR indicates controlled spending</t>
  </si>
  <si>
    <t>Some negative profit periods observed</t>
  </si>
  <si>
    <t>Large variance in Enterprise unit</t>
  </si>
  <si>
    <t>DISTRIBUTION ANALYSIS (HISTOGRAMS)</t>
  </si>
  <si>
    <t>Objective</t>
  </si>
  <si>
    <r>
      <t xml:space="preserve">Understand how </t>
    </r>
    <r>
      <rPr>
        <b/>
        <sz val="11"/>
        <color theme="1"/>
        <rFont val="Calibri"/>
        <family val="2"/>
        <scheme val="minor"/>
      </rPr>
      <t>Revenue, Expense, Profit, and Budget Variance</t>
    </r>
    <r>
      <rPr>
        <sz val="11"/>
        <color theme="1"/>
        <rFont val="Calibri"/>
        <family val="2"/>
        <scheme val="minor"/>
      </rPr>
      <t xml:space="preserve"> values are spread and whether they are skewed, concentrated, or volatile.</t>
    </r>
  </si>
  <si>
    <t xml:space="preserve">Interpretation </t>
  </si>
  <si>
    <t>Distribution is right-skewed</t>
  </si>
  <si>
    <t>Distribution is relatively stable</t>
  </si>
  <si>
    <t>Majority of transactions are low-to-mid value</t>
  </si>
  <si>
    <t>Most expenses fall within a narrow range</t>
  </si>
  <si>
    <t>Few high-value revenue transactions dominate totals</t>
  </si>
  <si>
    <t>Suggests controlled cost structure</t>
  </si>
  <si>
    <t>Indicates revenue concentration risk</t>
  </si>
  <si>
    <t>Limited extreme expense events</t>
  </si>
  <si>
    <t>Distribution spans both positive and negative values</t>
  </si>
  <si>
    <t>Distribution skewed toward positive values</t>
  </si>
  <si>
    <t>High spread indicates profit volatility</t>
  </si>
  <si>
    <t>Indicates frequent budget overruns</t>
  </si>
  <si>
    <t>Presence of loss-making transactions</t>
  </si>
  <si>
    <t>Variance magnitude differs across business units</t>
  </si>
  <si>
    <t>Profitability not uniform across periods</t>
  </si>
  <si>
    <t>Distribution based on aggregated budget records, resulting in fewer observations.</t>
  </si>
  <si>
    <t>OUTLIER ANALYSIS — IQR METHOD</t>
  </si>
  <si>
    <t>Revenue Outlier Analysis</t>
  </si>
  <si>
    <t>Expense Outlier Analysis</t>
  </si>
  <si>
    <t>PROFIT OUTLIER ANALYSIS</t>
  </si>
  <si>
    <t>BUDGET VARIANCE OUTLIER ANALYSIS</t>
  </si>
  <si>
    <t>Q1</t>
  </si>
  <si>
    <t>Q3</t>
  </si>
  <si>
    <t>IQR</t>
  </si>
  <si>
    <t>Lower Bound</t>
  </si>
  <si>
    <t>Upper Bound</t>
  </si>
  <si>
    <t>Total Observations</t>
  </si>
  <si>
    <t>Outlier Count</t>
  </si>
  <si>
    <t>% Outliers</t>
  </si>
  <si>
    <t>EXPLORATORY DATA ANALYSIS (EDA) — TIME SERIES &amp; TREND ANALYSIS</t>
  </si>
  <si>
    <r>
      <rPr>
        <b/>
        <sz val="11"/>
        <color rgb="FF000000"/>
        <rFont val="Calibri"/>
        <family val="2"/>
        <scheme val="minor"/>
      </rPr>
      <t>Objective:</t>
    </r>
    <r>
      <rPr>
        <sz val="11"/>
        <color rgb="FF000000"/>
        <rFont val="Calibri"/>
        <family val="2"/>
        <scheme val="minor"/>
      </rPr>
      <t xml:space="preserve"> Analyze monthly trends in Revenue, Expense, Profit, and Budget Variance to identify growth patterns, seasonality, and volatility across 2022–2023.</t>
    </r>
  </si>
  <si>
    <t>Month_no</t>
  </si>
  <si>
    <t>Month_name</t>
  </si>
  <si>
    <t>Note: Expenses are stored as negative values to reflect cash outflow.</t>
  </si>
  <si>
    <t>CHART 1: REVENUE TREND (MONTHLY)</t>
  </si>
  <si>
    <r>
      <rPr>
        <b/>
        <sz val="11"/>
        <color theme="1"/>
        <rFont val="Calibri"/>
        <family val="2"/>
        <scheme val="minor"/>
      </rPr>
      <t>Objective-&gt;</t>
    </r>
    <r>
      <rPr>
        <sz val="11"/>
        <color theme="1"/>
        <rFont val="Calibri"/>
        <family val="2"/>
        <scheme val="minor"/>
      </rPr>
      <t>Understand growth pattern, seasonality, and volatility in revenue across 2022–2023.</t>
    </r>
  </si>
  <si>
    <t>CHART 2: EXPENSE TREND (MONTHLY)</t>
  </si>
  <si>
    <r>
      <t>Objective-&gt;</t>
    </r>
    <r>
      <rPr>
        <sz val="11"/>
        <color theme="1"/>
        <rFont val="Calibri"/>
        <family val="2"/>
        <scheme val="minor"/>
      </rPr>
      <t xml:space="preserve"> Analyze cost behavior, stability, and spikes over time.</t>
    </r>
  </si>
  <si>
    <t>Expense_helper_col</t>
  </si>
  <si>
    <t>CHART 3: PROFIT TREND (MONTHLY)</t>
  </si>
  <si>
    <r>
      <t>Objective-&gt;</t>
    </r>
    <r>
      <rPr>
        <sz val="11"/>
        <color theme="1"/>
        <rFont val="Calibri"/>
        <family val="2"/>
        <scheme val="minor"/>
      </rPr>
      <t>Assess profitability consistency and risk periods.</t>
    </r>
  </si>
  <si>
    <t>CHART 4: BUDGET VARIANCE TREND</t>
  </si>
  <si>
    <r>
      <t xml:space="preserve">Objective-&gt; </t>
    </r>
    <r>
      <rPr>
        <sz val="11"/>
        <color theme="1"/>
        <rFont val="Calibri"/>
        <family val="2"/>
        <scheme val="minor"/>
      </rPr>
      <t>Identify over-budget and under-budget periods.</t>
    </r>
  </si>
  <si>
    <t>Objective:</t>
  </si>
  <si>
    <t>Analyze monthly trends in Revenue, Expense, Profit, and Budget Variance to identify growth patterns, seasonality, volatility, and budget discipline across 2022–2023.</t>
  </si>
  <si>
    <t>Key Insight:</t>
  </si>
  <si>
    <t>• Revenue shows a generally upward trend with noticeable month-to-month volatility.</t>
  </si>
  <si>
    <t>• Revenue growth accelerates in the second half of the year, indicating seasonal demand.</t>
  </si>
  <si>
    <t>• Expenses remain relatively stable across months.</t>
  </si>
  <si>
    <t>• Occasional spikes suggest one-time or event-driven costs rather than structural issues.</t>
  </si>
  <si>
    <t>• Profitability is volatile due to revenue concentration and expense fluctuations.</t>
  </si>
  <si>
    <t>• Certain months experience lower margins, increasing financial risk.</t>
  </si>
  <si>
    <t>• Budget variance remains mostly positive, indicating frequent overspending.</t>
  </si>
  <si>
    <t>• Larger deviations appear in later months, signaling weak budget control.</t>
  </si>
  <si>
    <t>Overall Trend Summary</t>
  </si>
  <si>
    <t>• Revenue growth is present but uneven, driven by a few high-performing months.</t>
  </si>
  <si>
    <t>• Expense control appears stable, though not tightly optimized.</t>
  </si>
  <si>
    <t>• Profit volatility suggests dependency on revenue spikes rather than steady margins.</t>
  </si>
  <si>
    <t>• Budget overruns are frequent, indicating a need for stronger financial planning and controls.</t>
  </si>
  <si>
    <t>EDA — Business Insights from Time Series Trends (2022–2023)</t>
  </si>
  <si>
    <t>Translate time-series patterns in Revenue, Expense, Profit, and Budget Variance into actionable business insights and financial risks.</t>
  </si>
  <si>
    <t>Metric</t>
  </si>
  <si>
    <t>Observed Trend</t>
  </si>
  <si>
    <t>Business Insight</t>
  </si>
  <si>
    <t>Risk / Implication</t>
  </si>
  <si>
    <t>High dependency on a few periods/customers increases revenue concentration risk</t>
  </si>
  <si>
    <t>Weak budget discipline may lead to cash flow stress and inefficient resource allocation</t>
  </si>
  <si>
    <t>Revenue shows a general upward trend across the two-year period.
Growth is uneven, with sharp increases in select months.
Later months consistently outperform earlier periods.</t>
  </si>
  <si>
    <t>Revenue growth is driven by a limited number of high-performing months.
Indicates revenue concentration risk, rather than stable recurring income.
Business may be dependent on seasonal demand or large transactions.</t>
  </si>
  <si>
    <t>Expenses remain relatively stable month-over-month.
Minor spikes appear, but no extreme cost surges.
Expense trend is flatter compared to revenue trend.</t>
  </si>
  <si>
    <t>Indicates controlled cost structure.
Expenses do not scale proportionally with revenue growth.</t>
  </si>
  <si>
    <r>
      <t xml:space="preserve">Sudden spikes may indicate event-based or discretionary spending requiring review Opportunity Identified
But here a 
</t>
    </r>
    <r>
      <rPr>
        <b/>
        <sz val="11"/>
        <color theme="1"/>
        <rFont val="Calibri"/>
        <family val="2"/>
        <scheme val="minor"/>
      </rPr>
      <t>Operating leverage opportunity</t>
    </r>
    <r>
      <rPr>
        <sz val="11"/>
        <color theme="1"/>
        <rFont val="Calibri"/>
        <family val="2"/>
        <scheme val="minor"/>
      </rPr>
      <t xml:space="preserve">
Stable costs + growing revenue → potential margin expansion if revenue becomes consistent.</t>
    </r>
  </si>
  <si>
    <t>Profitability is sensitive to revenue fluctuations.
High expenses during moderate-revenue months compress margins.</t>
  </si>
  <si>
    <t>Profit trend is volatile, fluctuating across months.
Some months show noticeably lower profitability.
Profit does not increase linearly with revenue.</t>
  </si>
  <si>
    <t>Margin instability risk as inconsistent profit makes forecasting and long-term planning difficult.</t>
  </si>
  <si>
    <t>Budget variance is predominantly positive.
Overspending occurs in most months.
Variance magnitude increases in later periods.</t>
  </si>
  <si>
    <t>Budgets are not realistically aligned with actual cost behavior.
Weak monitoring or delayed corrective actions.</t>
  </si>
  <si>
    <t>EXECUTIVE SUMMARY</t>
  </si>
  <si>
    <t>• Revenue growth exists but is inconsistent and concentrated in select periods.</t>
  </si>
  <si>
    <t>• Cost structure is stable, suggesting efficiency but potential underinvestment or rigidity.</t>
  </si>
  <si>
    <t>• Profitability is volatile, exposing the business to earnings risk.</t>
  </si>
  <si>
    <t>• Budget overruns are frequent, indicating gaps in financial planning and control.</t>
  </si>
  <si>
    <t>Strategic Recommendations</t>
  </si>
  <si>
    <t>• Diversify revenue streams to reduce dependency on peak months.</t>
  </si>
  <si>
    <t>• Improve budget forecasting using historical variance patterns.</t>
  </si>
  <si>
    <t>•Introduce early-warning alerts for budget overruns.</t>
  </si>
  <si>
    <t>• Focus on margin optimization during mid-performing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</si>
</sst>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 (Body)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/>
    <xf numFmtId="0" fontId="1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/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wrapText="1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/>
    </xf>
    <xf numFmtId="0" fontId="0" fillId="2" borderId="10" xfId="0" applyFill="1" applyBorder="1"/>
    <xf numFmtId="3" fontId="0" fillId="2" borderId="0" xfId="0" applyNumberForma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1" fontId="0" fillId="2" borderId="0" xfId="0" applyNumberForma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4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35">
    <dxf>
      <numFmt numFmtId="0" formatCode="General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Revenue Trend (2022–2023)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31802723.090000004</c:v>
              </c:pt>
              <c:pt idx="1">
                <c:v>26423671.145000007</c:v>
              </c:pt>
              <c:pt idx="2">
                <c:v>29896004.400000006</c:v>
              </c:pt>
              <c:pt idx="3">
                <c:v>32497606.415000021</c:v>
              </c:pt>
              <c:pt idx="4">
                <c:v>32996454.76000002</c:v>
              </c:pt>
              <c:pt idx="5">
                <c:v>35871884.039999992</c:v>
              </c:pt>
              <c:pt idx="6">
                <c:v>32997748.525000002</c:v>
              </c:pt>
              <c:pt idx="7">
                <c:v>42494303.655000016</c:v>
              </c:pt>
              <c:pt idx="8">
                <c:v>41275544.370000005</c:v>
              </c:pt>
              <c:pt idx="9">
                <c:v>41380690.480000004</c:v>
              </c:pt>
              <c:pt idx="10">
                <c:v>41266842.44500003</c:v>
              </c:pt>
              <c:pt idx="11">
                <c:v>43400822.775000006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B8-43B3-8C36-4D77049B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347119"/>
        <c:axId val="1055338479"/>
      </c:lineChart>
      <c:catAx>
        <c:axId val="1055347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38479"/>
        <c:crosses val="autoZero"/>
        <c:auto val="1"/>
        <c:lblAlgn val="ctr"/>
        <c:lblOffset val="100"/>
        <c:noMultiLvlLbl val="0"/>
      </c:catAx>
      <c:valAx>
        <c:axId val="1055338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4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Expense Trend (2022–2023)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14539131.259999998</c:v>
              </c:pt>
              <c:pt idx="1">
                <c:v>12407222.779999997</c:v>
              </c:pt>
              <c:pt idx="2">
                <c:v>14322308.620000001</c:v>
              </c:pt>
              <c:pt idx="3">
                <c:v>15970001.700000005</c:v>
              </c:pt>
              <c:pt idx="4">
                <c:v>14410391.410000004</c:v>
              </c:pt>
              <c:pt idx="5">
                <c:v>13359063.760000002</c:v>
              </c:pt>
              <c:pt idx="6">
                <c:v>13988488.120000001</c:v>
              </c:pt>
              <c:pt idx="7">
                <c:v>14176982.459999999</c:v>
              </c:pt>
              <c:pt idx="8">
                <c:v>12811803.849999998</c:v>
              </c:pt>
              <c:pt idx="9">
                <c:v>14147009.389999993</c:v>
              </c:pt>
              <c:pt idx="10">
                <c:v>13804849.549999997</c:v>
              </c:pt>
              <c:pt idx="11">
                <c:v>13804046.899999995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EFD-4322-973E-5420BD4BD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621119"/>
        <c:axId val="988622559"/>
      </c:lineChart>
      <c:catAx>
        <c:axId val="98862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22559"/>
        <c:crosses val="autoZero"/>
        <c:auto val="1"/>
        <c:lblAlgn val="ctr"/>
        <c:lblOffset val="100"/>
        <c:noMultiLvlLbl val="0"/>
      </c:catAx>
      <c:valAx>
        <c:axId val="9886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Expense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_);_(&quot;₹&quot;* \(#,##0\);_(&quot;₹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2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Profit Trend (2022–2023)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39072288.720000006</c:v>
              </c:pt>
              <c:pt idx="1">
                <c:v>32627282.535000008</c:v>
              </c:pt>
              <c:pt idx="2">
                <c:v>37057158.710000008</c:v>
              </c:pt>
              <c:pt idx="3">
                <c:v>40482607.265000023</c:v>
              </c:pt>
              <c:pt idx="4">
                <c:v>40201650.465000018</c:v>
              </c:pt>
              <c:pt idx="5">
                <c:v>42551415.919999987</c:v>
              </c:pt>
              <c:pt idx="6">
                <c:v>39991992.585000001</c:v>
              </c:pt>
              <c:pt idx="7">
                <c:v>49582794.885000013</c:v>
              </c:pt>
              <c:pt idx="8">
                <c:v>47681446.295000002</c:v>
              </c:pt>
              <c:pt idx="9">
                <c:v>48454195.174999997</c:v>
              </c:pt>
              <c:pt idx="10">
                <c:v>48169267.220000029</c:v>
              </c:pt>
              <c:pt idx="11">
                <c:v>50302846.225000001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91-4D41-90A2-681605CFE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883743"/>
        <c:axId val="1107889023"/>
      </c:lineChart>
      <c:catAx>
        <c:axId val="110788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89023"/>
        <c:crosses val="autoZero"/>
        <c:auto val="1"/>
        <c:lblAlgn val="ctr"/>
        <c:lblOffset val="100"/>
        <c:noMultiLvlLbl val="0"/>
      </c:catAx>
      <c:valAx>
        <c:axId val="11078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Profit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489147710702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8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Budget Variance Trend (2022–2023)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41830470.479999989</c:v>
              </c:pt>
              <c:pt idx="1">
                <c:v>33207349.619999997</c:v>
              </c:pt>
              <c:pt idx="2">
                <c:v>38692960.18</c:v>
              </c:pt>
              <c:pt idx="3">
                <c:v>43197963.089999996</c:v>
              </c:pt>
              <c:pt idx="4">
                <c:v>44505795.669999994</c:v>
              </c:pt>
              <c:pt idx="5">
                <c:v>50152491.900000013</c:v>
              </c:pt>
              <c:pt idx="6">
                <c:v>44279710.200000003</c:v>
              </c:pt>
              <c:pt idx="7">
                <c:v>62792129.440000005</c:v>
              </c:pt>
              <c:pt idx="8">
                <c:v>61420109.280000001</c:v>
              </c:pt>
              <c:pt idx="9">
                <c:v>61240564.860000007</c:v>
              </c:pt>
              <c:pt idx="10">
                <c:v>61234004.039999992</c:v>
              </c:pt>
              <c:pt idx="11">
                <c:v>65130616.469999991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D99-4546-972F-8AF9D1E5F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899103"/>
        <c:axId val="1107899583"/>
      </c:lineChart>
      <c:catAx>
        <c:axId val="110789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99583"/>
        <c:crosses val="autoZero"/>
        <c:auto val="1"/>
        <c:lblAlgn val="ctr"/>
        <c:lblOffset val="100"/>
        <c:noMultiLvlLbl val="0"/>
      </c:catAx>
      <c:valAx>
        <c:axId val="11078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BUDEGT</a:t>
                </a:r>
                <a:r>
                  <a:rPr lang="en-IN" b="1" baseline="0"/>
                  <a:t>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Revenue Distribution </a:t>
            </a:r>
            <a:r>
              <a:rPr lang="en-IN"/>
              <a:t>₹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2863E34D-D0E8-4026-BD1F-24F193DF1642}">
          <cx:tx>
            <cx:txData>
              <cx:f>_xlchart.v1.0</cx:f>
              <cx:v>Revenue_Value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 b="1"/>
              </a:p>
            </cx:txPr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Revenue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</a:t>
              </a:r>
            </a:p>
          </cx:txPr>
        </cx:title>
        <cx:majorTickMarks type="out"/>
        <cx:tickLabels/>
        <cx:numFmt formatCode="₹ #,##0" sourceLinked="0"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b="1"/>
          </a:p>
        </cx:txPr>
      </cx:axis>
      <cx:axis id="1">
        <cx:valScaling/>
        <cx:title>
          <cx:tx>
            <cx:txData>
              <cx:v>Count of 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 of Transaction</a:t>
              </a:r>
            </a:p>
          </cx:txPr>
        </cx:title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 b="1"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Expense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Expense Distribution 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BE1878B3-CEB8-4DBA-BB7D-8CDFBE0DD70E}">
          <cx:tx>
            <cx:txData>
              <cx:f>_xlchart.v1.6</cx:f>
              <cx:v>Expense_Value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Expenses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Expenses</a:t>
              </a:r>
            </a:p>
          </cx:txPr>
        </cx:title>
        <cx:tickLabels/>
        <cx:numFmt formatCode="₹ 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Count of 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 of transaction</a:t>
              </a:r>
            </a:p>
          </cx:txPr>
        </cx:title>
        <cx:majorGridlines>
          <cx:spPr>
            <a:ln>
              <a:noFill/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Profit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Distribution</a:t>
            </a:r>
          </a:p>
        </cx:rich>
      </cx:tx>
    </cx:title>
    <cx:plotArea>
      <cx:plotAreaRegion>
        <cx:series layoutId="clusteredColumn" uniqueId="{8B3F35F7-C4BA-4F99-8E5D-63B40EFB266E}">
          <cx:tx>
            <cx:txData>
              <cx:f>_xlchart.v1.4</cx:f>
              <cx:v>Profit _Value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majorTickMarks type="out"/>
        <cx:tickLabels/>
        <cx:numFmt formatCode="₹ 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Budget Variance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Budget Variance Distribution</a:t>
          </a:r>
        </a:p>
      </cx:txPr>
    </cx:title>
    <cx:plotArea>
      <cx:plotAreaRegion>
        <cx:series layoutId="clusteredColumn" uniqueId="{DB4DC3D2-6E32-4083-9E1F-6371D4D95866}">
          <cx:tx>
            <cx:txData>
              <cx:f>_xlchart.v1.2</cx:f>
              <cx:v>BUDGET VARIANCE 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Size val="797232.77533333271"/>
            </cx:binning>
          </cx:layoutPr>
        </cx:series>
      </cx:plotAreaRegion>
      <cx:axis id="0">
        <cx:catScaling gapWidth="0"/>
        <cx:majorTickMarks type="out"/>
        <cx:tickLabels/>
        <cx:numFmt formatCode="₹ #,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484094</xdr:colOff>
      <xdr:row>3</xdr:row>
      <xdr:rowOff>152400</xdr:rowOff>
    </xdr:from>
    <xdr:to>
      <xdr:col>3</xdr:col>
      <xdr:colOff>251012</xdr:colOff>
      <xdr:row>5</xdr:row>
      <xdr:rowOff>206188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6ECD375-309A-DBF1-4128-26738AB77155}"/>
            </a:ext>
          </a:extLst>
        </xdr:cNvPr>
        <xdr:cNvSpPr/>
      </xdr:nvSpPr>
      <xdr:spPr>
        <a:xfrm>
          <a:off x="484094" y="797859"/>
          <a:ext cx="3182471" cy="484094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7</xdr:col>
      <xdr:colOff>125506</xdr:colOff>
      <xdr:row>6</xdr:row>
      <xdr:rowOff>53788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2A19DA2-3D00-4C45-BE9D-62571A8785E4}"/>
            </a:ext>
          </a:extLst>
        </xdr:cNvPr>
        <xdr:cNvSpPr/>
      </xdr:nvSpPr>
      <xdr:spPr>
        <a:xfrm>
          <a:off x="5047129" y="860612"/>
          <a:ext cx="2321859" cy="484094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3</xdr:row>
      <xdr:rowOff>89647</xdr:rowOff>
    </xdr:from>
    <xdr:to>
      <xdr:col>11</xdr:col>
      <xdr:colOff>439271</xdr:colOff>
      <xdr:row>4</xdr:row>
      <xdr:rowOff>188260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D6CC20-B1D1-4789-BBD7-E35555F5B804}"/>
            </a:ext>
          </a:extLst>
        </xdr:cNvPr>
        <xdr:cNvSpPr/>
      </xdr:nvSpPr>
      <xdr:spPr>
        <a:xfrm>
          <a:off x="9233647" y="735106"/>
          <a:ext cx="2330824" cy="313766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968189</xdr:colOff>
      <xdr:row>13</xdr:row>
      <xdr:rowOff>125506</xdr:rowOff>
    </xdr:from>
    <xdr:to>
      <xdr:col>11</xdr:col>
      <xdr:colOff>717177</xdr:colOff>
      <xdr:row>15</xdr:row>
      <xdr:rowOff>197225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5D63BDD-1F06-4A57-BF22-AB5647482779}"/>
            </a:ext>
          </a:extLst>
        </xdr:cNvPr>
        <xdr:cNvSpPr/>
      </xdr:nvSpPr>
      <xdr:spPr>
        <a:xfrm>
          <a:off x="9708777" y="2922494"/>
          <a:ext cx="3334871" cy="502025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941293</xdr:colOff>
      <xdr:row>13</xdr:row>
      <xdr:rowOff>125506</xdr:rowOff>
    </xdr:from>
    <xdr:to>
      <xdr:col>6</xdr:col>
      <xdr:colOff>959223</xdr:colOff>
      <xdr:row>15</xdr:row>
      <xdr:rowOff>179294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4EF0332-D0C4-4851-80D7-9500BC39DB94}"/>
            </a:ext>
          </a:extLst>
        </xdr:cNvPr>
        <xdr:cNvSpPr/>
      </xdr:nvSpPr>
      <xdr:spPr>
        <a:xfrm>
          <a:off x="4356846" y="2922494"/>
          <a:ext cx="3352801" cy="484094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13</xdr:row>
      <xdr:rowOff>152400</xdr:rowOff>
    </xdr:from>
    <xdr:to>
      <xdr:col>2</xdr:col>
      <xdr:colOff>412376</xdr:colOff>
      <xdr:row>15</xdr:row>
      <xdr:rowOff>143435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C8D178B-FBCA-4601-A30B-EC5450171784}"/>
            </a:ext>
          </a:extLst>
        </xdr:cNvPr>
        <xdr:cNvSpPr/>
      </xdr:nvSpPr>
      <xdr:spPr>
        <a:xfrm>
          <a:off x="0" y="2949388"/>
          <a:ext cx="2832847" cy="421341"/>
        </a:xfrm>
        <a:prstGeom prst="round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8965</xdr:colOff>
      <xdr:row>6</xdr:row>
      <xdr:rowOff>206188</xdr:rowOff>
    </xdr:from>
    <xdr:to>
      <xdr:col>7</xdr:col>
      <xdr:colOff>0</xdr:colOff>
      <xdr:row>8</xdr:row>
      <xdr:rowOff>17929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8FEF108-810F-A871-DBF0-8D5965E68F59}"/>
            </a:ext>
            <a:ext uri="{147F2762-F138-4A5C-976F-8EAC2B608ADB}">
              <a16:predDERef xmlns:a16="http://schemas.microsoft.com/office/drawing/2014/main" pred="{AC8D178B-FBCA-4601-A30B-EC5450171784}"/>
            </a:ext>
          </a:extLst>
        </xdr:cNvPr>
        <xdr:cNvSpPr/>
      </xdr:nvSpPr>
      <xdr:spPr>
        <a:xfrm>
          <a:off x="5295340" y="1520638"/>
          <a:ext cx="2257985" cy="249891"/>
        </a:xfrm>
        <a:prstGeom prst="rect">
          <a:avLst/>
        </a:prstGeom>
        <a:solidFill>
          <a:schemeClr val="dk1">
            <a:alpha val="3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887506</xdr:colOff>
      <xdr:row>0</xdr:row>
      <xdr:rowOff>0</xdr:rowOff>
    </xdr:from>
    <xdr:to>
      <xdr:col>9</xdr:col>
      <xdr:colOff>197223</xdr:colOff>
      <xdr:row>4</xdr:row>
      <xdr:rowOff>53788</xdr:rowOff>
    </xdr:to>
    <xdr:pic>
      <xdr:nvPicPr>
        <xdr:cNvPr id="12" name="Graphic 11" descr="Presentation with bar chart RTL">
          <a:extLst>
            <a:ext uri="{FF2B5EF4-FFF2-40B4-BE49-F238E27FC236}">
              <a16:creationId xmlns:a16="http://schemas.microsoft.com/office/drawing/2014/main" id="{56280510-4E86-DE08-32C7-BDB6EA083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633012" y="0"/>
          <a:ext cx="1299882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215152</xdr:colOff>
      <xdr:row>3</xdr:row>
      <xdr:rowOff>170330</xdr:rowOff>
    </xdr:from>
    <xdr:to>
      <xdr:col>7</xdr:col>
      <xdr:colOff>134470</xdr:colOff>
      <xdr:row>6</xdr:row>
      <xdr:rowOff>134471</xdr:rowOff>
    </xdr:to>
    <xdr:pic>
      <xdr:nvPicPr>
        <xdr:cNvPr id="14" name="Graphic 13" descr="Coins">
          <a:extLst>
            <a:ext uri="{FF2B5EF4-FFF2-40B4-BE49-F238E27FC236}">
              <a16:creationId xmlns:a16="http://schemas.microsoft.com/office/drawing/2014/main" id="{1839C82E-E749-8B8F-661C-418A4BF5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65576" y="815789"/>
          <a:ext cx="91440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340659</xdr:colOff>
      <xdr:row>3</xdr:row>
      <xdr:rowOff>98612</xdr:rowOff>
    </xdr:from>
    <xdr:to>
      <xdr:col>3</xdr:col>
      <xdr:colOff>259977</xdr:colOff>
      <xdr:row>6</xdr:row>
      <xdr:rowOff>80682</xdr:rowOff>
    </xdr:to>
    <xdr:pic>
      <xdr:nvPicPr>
        <xdr:cNvPr id="16" name="Graphic 15" descr="Money">
          <a:extLst>
            <a:ext uri="{FF2B5EF4-FFF2-40B4-BE49-F238E27FC236}">
              <a16:creationId xmlns:a16="http://schemas.microsoft.com/office/drawing/2014/main" id="{9AF066BB-8583-D655-B215-F4403E4D3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61130" y="744071"/>
          <a:ext cx="914400" cy="627529"/>
        </a:xfrm>
        <a:prstGeom prst="rect">
          <a:avLst/>
        </a:prstGeom>
      </xdr:spPr>
    </xdr:pic>
    <xdr:clientData/>
  </xdr:twoCellAnchor>
  <xdr:twoCellAnchor editAs="oneCell">
    <xdr:from>
      <xdr:col>10</xdr:col>
      <xdr:colOff>1353671</xdr:colOff>
      <xdr:row>13</xdr:row>
      <xdr:rowOff>17929</xdr:rowOff>
    </xdr:from>
    <xdr:to>
      <xdr:col>11</xdr:col>
      <xdr:colOff>681318</xdr:colOff>
      <xdr:row>16</xdr:row>
      <xdr:rowOff>134470</xdr:rowOff>
    </xdr:to>
    <xdr:pic>
      <xdr:nvPicPr>
        <xdr:cNvPr id="18" name="Graphic 17" descr="Target Audience">
          <a:extLst>
            <a:ext uri="{FF2B5EF4-FFF2-40B4-BE49-F238E27FC236}">
              <a16:creationId xmlns:a16="http://schemas.microsoft.com/office/drawing/2014/main" id="{72836BED-3A26-C33E-88B6-471B3B664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093389" y="2814917"/>
          <a:ext cx="9144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977152</xdr:colOff>
      <xdr:row>13</xdr:row>
      <xdr:rowOff>98612</xdr:rowOff>
    </xdr:from>
    <xdr:to>
      <xdr:col>2</xdr:col>
      <xdr:colOff>475128</xdr:colOff>
      <xdr:row>15</xdr:row>
      <xdr:rowOff>206189</xdr:rowOff>
    </xdr:to>
    <xdr:pic>
      <xdr:nvPicPr>
        <xdr:cNvPr id="20" name="Graphic 19" descr="Kiosk">
          <a:extLst>
            <a:ext uri="{FF2B5EF4-FFF2-40B4-BE49-F238E27FC236}">
              <a16:creationId xmlns:a16="http://schemas.microsoft.com/office/drawing/2014/main" id="{B1E7ECDE-3730-C98D-D262-6E87AA42E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981199" y="2895600"/>
          <a:ext cx="914400" cy="537883"/>
        </a:xfrm>
        <a:prstGeom prst="rect">
          <a:avLst/>
        </a:prstGeom>
      </xdr:spPr>
    </xdr:pic>
    <xdr:clientData/>
  </xdr:twoCellAnchor>
  <xdr:twoCellAnchor editAs="oneCell">
    <xdr:from>
      <xdr:col>6</xdr:col>
      <xdr:colOff>89646</xdr:colOff>
      <xdr:row>13</xdr:row>
      <xdr:rowOff>62752</xdr:rowOff>
    </xdr:from>
    <xdr:to>
      <xdr:col>7</xdr:col>
      <xdr:colOff>8964</xdr:colOff>
      <xdr:row>16</xdr:row>
      <xdr:rowOff>8964</xdr:rowOff>
    </xdr:to>
    <xdr:pic>
      <xdr:nvPicPr>
        <xdr:cNvPr id="22" name="Graphic 21" descr="Office worker">
          <a:extLst>
            <a:ext uri="{FF2B5EF4-FFF2-40B4-BE49-F238E27FC236}">
              <a16:creationId xmlns:a16="http://schemas.microsoft.com/office/drawing/2014/main" id="{81A530C3-4D39-1F0A-323C-0275F650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840070" y="2859740"/>
          <a:ext cx="914400" cy="591671"/>
        </a:xfrm>
        <a:prstGeom prst="rect">
          <a:avLst/>
        </a:prstGeom>
      </xdr:spPr>
    </xdr:pic>
    <xdr:clientData/>
  </xdr:twoCellAnchor>
  <xdr:twoCellAnchor>
    <xdr:from>
      <xdr:col>2</xdr:col>
      <xdr:colOff>986117</xdr:colOff>
      <xdr:row>0</xdr:row>
      <xdr:rowOff>8965</xdr:rowOff>
    </xdr:from>
    <xdr:to>
      <xdr:col>7</xdr:col>
      <xdr:colOff>968188</xdr:colOff>
      <xdr:row>2</xdr:row>
      <xdr:rowOff>17929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DD03641-033E-9A77-1550-FD7ED97DBD72}"/>
            </a:ext>
          </a:extLst>
        </xdr:cNvPr>
        <xdr:cNvSpPr/>
      </xdr:nvSpPr>
      <xdr:spPr>
        <a:xfrm>
          <a:off x="3406588" y="8965"/>
          <a:ext cx="5307106" cy="439270"/>
        </a:xfrm>
        <a:prstGeom prst="rect">
          <a:avLst/>
        </a:pr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371475</xdr:colOff>
      <xdr:row>21</xdr:row>
      <xdr:rowOff>161925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2707C92-3C98-6613-0B6F-2ECAE842CC56}"/>
            </a:ext>
            <a:ext uri="{147F2762-F138-4A5C-976F-8EAC2B608ADB}">
              <a16:predDERef xmlns:a16="http://schemas.microsoft.com/office/drawing/2014/main" pred="{EDD03641-033E-9A77-1550-FD7ED97DBD72}"/>
            </a:ext>
          </a:extLst>
        </xdr:cNvPr>
        <xdr:cNvSpPr/>
      </xdr:nvSpPr>
      <xdr:spPr>
        <a:xfrm>
          <a:off x="0" y="0"/>
          <a:ext cx="15935325" cy="4762500"/>
        </a:xfrm>
        <a:prstGeom prst="roundRect">
          <a:avLst>
            <a:gd name="adj" fmla="val 2821"/>
          </a:avLst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32656</xdr:colOff>
      <xdr:row>5</xdr:row>
      <xdr:rowOff>4675</xdr:rowOff>
    </xdr:from>
    <xdr:to>
      <xdr:col>8</xdr:col>
      <xdr:colOff>195856</xdr:colOff>
      <xdr:row>21</xdr:row>
      <xdr:rowOff>15969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102FBF-19AC-4282-82EF-ADD10C366F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56" y="925425"/>
              <a:ext cx="5573400" cy="2957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5</xdr:row>
      <xdr:rowOff>0</xdr:rowOff>
    </xdr:from>
    <xdr:to>
      <xdr:col>17</xdr:col>
      <xdr:colOff>163200</xdr:colOff>
      <xdr:row>21</xdr:row>
      <xdr:rowOff>11294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32571AF-C074-41D9-8581-257145ACF611}"/>
                </a:ext>
                <a:ext uri="{147F2762-F138-4A5C-976F-8EAC2B608ADB}">
                  <a16:predDERef xmlns:a16="http://schemas.microsoft.com/office/drawing/2014/main" pred="{98102FBF-19AC-4282-82EF-ADD10C366F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920750"/>
              <a:ext cx="5040000" cy="29576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27</xdr:row>
      <xdr:rowOff>179293</xdr:rowOff>
    </xdr:from>
    <xdr:to>
      <xdr:col>8</xdr:col>
      <xdr:colOff>163200</xdr:colOff>
      <xdr:row>44</xdr:row>
      <xdr:rowOff>11293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B922104-C10D-4736-8D98-B1A268F21AEA}"/>
                </a:ext>
                <a:ext uri="{147F2762-F138-4A5C-976F-8EAC2B608ADB}">
                  <a16:predDERef xmlns:a16="http://schemas.microsoft.com/office/drawing/2014/main" pred="{932571AF-C074-41D9-8581-257145ACF61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89443"/>
              <a:ext cx="5573400" cy="296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-1</xdr:colOff>
      <xdr:row>28</xdr:row>
      <xdr:rowOff>1</xdr:rowOff>
    </xdr:from>
    <xdr:to>
      <xdr:col>18</xdr:col>
      <xdr:colOff>502022</xdr:colOff>
      <xdr:row>43</xdr:row>
      <xdr:rowOff>53789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502CA3-7651-46EB-B80B-692C9FC3E4AE}"/>
                </a:ext>
                <a:ext uri="{147F2762-F138-4A5C-976F-8EAC2B608ADB}">
                  <a16:predDERef xmlns:a16="http://schemas.microsoft.com/office/drawing/2014/main" pred="{2B922104-C10D-4736-8D98-B1A268F21A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799" y="5194301"/>
              <a:ext cx="5988423" cy="2816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19050</xdr:rowOff>
    </xdr:from>
    <xdr:to>
      <xdr:col>2</xdr:col>
      <xdr:colOff>552450</xdr:colOff>
      <xdr:row>23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435CD1-A767-131A-6E16-30BCC569EABB}"/>
            </a:ext>
          </a:extLst>
        </xdr:cNvPr>
        <xdr:cNvSpPr txBox="1"/>
      </xdr:nvSpPr>
      <xdr:spPr>
        <a:xfrm>
          <a:off x="19050" y="3619500"/>
          <a:ext cx="24003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 small proportion of revenue transactions are classified as outliers, indicating revenue concentration driven by a limited number of high-value deals.</a:t>
          </a:r>
        </a:p>
      </xdr:txBody>
    </xdr:sp>
    <xdr:clientData/>
  </xdr:twoCellAnchor>
  <xdr:twoCellAnchor>
    <xdr:from>
      <xdr:col>0</xdr:col>
      <xdr:colOff>619125</xdr:colOff>
      <xdr:row>14</xdr:row>
      <xdr:rowOff>66675</xdr:rowOff>
    </xdr:from>
    <xdr:to>
      <xdr:col>0</xdr:col>
      <xdr:colOff>1000125</xdr:colOff>
      <xdr:row>17</xdr:row>
      <xdr:rowOff>66675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45609D1F-326C-E553-C66D-94E90DD9A96E}"/>
            </a:ext>
            <a:ext uri="{147F2762-F138-4A5C-976F-8EAC2B608ADB}">
              <a16:predDERef xmlns:a16="http://schemas.microsoft.com/office/drawing/2014/main" pred="{A4435CD1-A767-131A-6E16-30BCC569EABB}"/>
            </a:ext>
          </a:extLst>
        </xdr:cNvPr>
        <xdr:cNvSpPr/>
      </xdr:nvSpPr>
      <xdr:spPr>
        <a:xfrm>
          <a:off x="619125" y="2867025"/>
          <a:ext cx="381000" cy="600075"/>
        </a:xfrm>
        <a:prstGeom prst="upArrow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0</xdr:colOff>
      <xdr:row>18</xdr:row>
      <xdr:rowOff>19050</xdr:rowOff>
    </xdr:from>
    <xdr:to>
      <xdr:col>6</xdr:col>
      <xdr:colOff>333375</xdr:colOff>
      <xdr:row>23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89722B0-72AF-4D8B-B1EF-2133317CD3CD}"/>
            </a:ext>
            <a:ext uri="{147F2762-F138-4A5C-976F-8EAC2B608ADB}">
              <a16:predDERef xmlns:a16="http://schemas.microsoft.com/office/drawing/2014/main" pred="{45609D1F-326C-E553-C66D-94E90DD9A96E}"/>
            </a:ext>
          </a:extLst>
        </xdr:cNvPr>
        <xdr:cNvSpPr txBox="1"/>
      </xdr:nvSpPr>
      <xdr:spPr>
        <a:xfrm>
          <a:off x="3086100" y="3619500"/>
          <a:ext cx="24003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Nearly half of expense transactions are flagged as outliers due to a highly skewed distribution, reflecting wide cost dispersion rather than data quality issues..</a:t>
          </a:r>
        </a:p>
      </xdr:txBody>
    </xdr:sp>
    <xdr:clientData/>
  </xdr:twoCellAnchor>
  <xdr:twoCellAnchor>
    <xdr:from>
      <xdr:col>4</xdr:col>
      <xdr:colOff>762000</xdr:colOff>
      <xdr:row>14</xdr:row>
      <xdr:rowOff>47625</xdr:rowOff>
    </xdr:from>
    <xdr:to>
      <xdr:col>4</xdr:col>
      <xdr:colOff>1143000</xdr:colOff>
      <xdr:row>17</xdr:row>
      <xdr:rowOff>47625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4DAD9C6F-738D-4B3F-BF7C-6040C3CA0510}"/>
            </a:ext>
            <a:ext uri="{147F2762-F138-4A5C-976F-8EAC2B608ADB}">
              <a16:predDERef xmlns:a16="http://schemas.microsoft.com/office/drawing/2014/main" pred="{F89722B0-72AF-4D8B-B1EF-2133317CD3CD}"/>
            </a:ext>
          </a:extLst>
        </xdr:cNvPr>
        <xdr:cNvSpPr/>
      </xdr:nvSpPr>
      <xdr:spPr>
        <a:xfrm>
          <a:off x="3848100" y="2847975"/>
          <a:ext cx="381000" cy="600075"/>
        </a:xfrm>
        <a:prstGeom prst="upArrow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</xdr:row>
      <xdr:rowOff>180975</xdr:rowOff>
    </xdr:from>
    <xdr:to>
      <xdr:col>10</xdr:col>
      <xdr:colOff>66675</xdr:colOff>
      <xdr:row>23</xdr:row>
      <xdr:rowOff>85725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ABCBE9F-C60F-4C48-9F8C-4B55D4369AB2}"/>
            </a:ext>
            <a:ext uri="{147F2762-F138-4A5C-976F-8EAC2B608ADB}">
              <a16:predDERef xmlns:a16="http://schemas.microsoft.com/office/drawing/2014/main" pred="{4DAD9C6F-738D-4B3F-BF7C-6040C3CA0510}"/>
            </a:ext>
          </a:extLst>
        </xdr:cNvPr>
        <xdr:cNvSpPr txBox="1"/>
      </xdr:nvSpPr>
      <xdr:spPr>
        <a:xfrm>
          <a:off x="5762625" y="3581400"/>
          <a:ext cx="24003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 statistical outliers were detected in profit due to a wide distribution driven by both high-revenue and high-expense transactions.</a:t>
          </a:r>
        </a:p>
      </xdr:txBody>
    </xdr:sp>
    <xdr:clientData/>
  </xdr:twoCellAnchor>
  <xdr:twoCellAnchor>
    <xdr:from>
      <xdr:col>7</xdr:col>
      <xdr:colOff>723900</xdr:colOff>
      <xdr:row>14</xdr:row>
      <xdr:rowOff>66675</xdr:rowOff>
    </xdr:from>
    <xdr:to>
      <xdr:col>7</xdr:col>
      <xdr:colOff>1104900</xdr:colOff>
      <xdr:row>17</xdr:row>
      <xdr:rowOff>66675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4AA7E865-6C96-40F3-90BD-9FE263F428F4}"/>
            </a:ext>
            <a:ext uri="{147F2762-F138-4A5C-976F-8EAC2B608ADB}">
              <a16:predDERef xmlns:a16="http://schemas.microsoft.com/office/drawing/2014/main" pred="{4ABCBE9F-C60F-4C48-9F8C-4B55D4369AB2}"/>
            </a:ext>
          </a:extLst>
        </xdr:cNvPr>
        <xdr:cNvSpPr/>
      </xdr:nvSpPr>
      <xdr:spPr>
        <a:xfrm>
          <a:off x="6486525" y="2867025"/>
          <a:ext cx="381000" cy="600075"/>
        </a:xfrm>
        <a:prstGeom prst="upArrow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28575</xdr:colOff>
      <xdr:row>17</xdr:row>
      <xdr:rowOff>180975</xdr:rowOff>
    </xdr:from>
    <xdr:to>
      <xdr:col>12</xdr:col>
      <xdr:colOff>76200</xdr:colOff>
      <xdr:row>23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E90C91-0E59-4F7F-9850-E8519BF1B7A6}"/>
            </a:ext>
            <a:ext uri="{147F2762-F138-4A5C-976F-8EAC2B608ADB}">
              <a16:predDERef xmlns:a16="http://schemas.microsoft.com/office/drawing/2014/main" pred="{4AA7E865-6C96-40F3-90BD-9FE263F428F4}"/>
            </a:ext>
          </a:extLst>
        </xdr:cNvPr>
        <xdr:cNvSpPr txBox="1"/>
      </xdr:nvSpPr>
      <xdr:spPr>
        <a:xfrm>
          <a:off x="8734425" y="3581400"/>
          <a:ext cx="24003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 outliers were detected in budget variance as monthly business-unit aggregation smooths extreme deviations.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781050</xdr:colOff>
      <xdr:row>14</xdr:row>
      <xdr:rowOff>95250</xdr:rowOff>
    </xdr:from>
    <xdr:to>
      <xdr:col>11</xdr:col>
      <xdr:colOff>1162050</xdr:colOff>
      <xdr:row>17</xdr:row>
      <xdr:rowOff>95250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62855A1B-ACB3-4214-8F90-951BBF937259}"/>
            </a:ext>
            <a:ext uri="{147F2762-F138-4A5C-976F-8EAC2B608ADB}">
              <a16:predDERef xmlns:a16="http://schemas.microsoft.com/office/drawing/2014/main" pred="{B9E90C91-0E59-4F7F-9850-E8519BF1B7A6}"/>
            </a:ext>
          </a:extLst>
        </xdr:cNvPr>
        <xdr:cNvSpPr/>
      </xdr:nvSpPr>
      <xdr:spPr>
        <a:xfrm>
          <a:off x="9486900" y="2895600"/>
          <a:ext cx="381000" cy="600075"/>
        </a:xfrm>
        <a:prstGeom prst="upArrow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4EDF0-A75F-4FAD-8C1A-0E9163967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304800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D681B-78C8-4B1C-9E93-836A389EF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7</xdr:row>
      <xdr:rowOff>10886</xdr:rowOff>
    </xdr:from>
    <xdr:to>
      <xdr:col>18</xdr:col>
      <xdr:colOff>304801</xdr:colOff>
      <xdr:row>21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BE60C-30E8-4B3D-A887-827D885B7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18</xdr:col>
      <xdr:colOff>304800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74F98B-760C-47B3-9B62-5C36776F8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D590A-17E8-4EF4-89C9-2824732B95C1}" name="Table2" displayName="Table2" ref="A8:B14" totalsRowShown="0" headerRowDxfId="6" dataDxfId="5">
  <autoFilter ref="A8:B14" xr:uid="{F5ED590A-17E8-4EF4-89C9-2824732B95C1}"/>
  <tableColumns count="2">
    <tableColumn id="1" xr3:uid="{E991269C-BD2D-4B55-A4B2-8D9505F0042D}" name="Statistic" dataDxfId="4"/>
    <tableColumn id="2" xr3:uid="{700742A8-4474-475D-B8CE-EE86EABA534D}" name="Revenue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A8E1EF-5520-4992-A0FB-15324995FB13}" name="Table3" displayName="Table3" ref="A7:D13" totalsRowShown="0" headerRowDxfId="34" dataDxfId="32" headerRowBorderDxfId="33" tableBorderDxfId="31" totalsRowBorderDxfId="30">
  <autoFilter ref="A7:D13" xr:uid="{85A8E1EF-5520-4992-A0FB-15324995FB13}"/>
  <tableColumns count="4">
    <tableColumn id="1" xr3:uid="{EC7FCEE6-2D6A-4AD5-A2F0-E72BB8A0AEC9}" name="Year" dataDxfId="29"/>
    <tableColumn id="2" xr3:uid="{89764775-406E-4296-B981-D3ADD04BAFF0}" name="Business Unit" dataDxfId="28"/>
    <tableColumn id="3" xr3:uid="{B24BF721-35BF-4ADC-9B39-1A18C428C60B}" name="Revenue" dataDxfId="27">
      <calculatedColumnFormula>SUMIFS(Financial_Transactions!C:C,Financial_Transactions!D:D,"Revenue",Financial_Transactions!M:M,KPI!A8,Financial_Transactions!F:F,KPI!B8)</calculatedColumnFormula>
    </tableColumn>
    <tableColumn id="4" xr3:uid="{4042ED3E-272B-464B-96E5-A0A74F378F68}" name="Expense" dataDxfId="26">
      <calculatedColumnFormula>ABS(SUMIFS(Financial_Transactions!C:C,Financial_Transactions!D:D,"Expense",Financial_Transactions!M:M,KPI!A8,Financial_Transactions!F:F,KPI!B8))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902EFB-5255-4D77-9E06-80693D0055D6}" name="Table4" displayName="Table4" ref="J6:N12" totalsRowShown="0" headerRowDxfId="25" dataDxfId="24">
  <autoFilter ref="J6:N12" xr:uid="{BC902EFB-5255-4D77-9E06-80693D0055D6}"/>
  <tableColumns count="5">
    <tableColumn id="1" xr3:uid="{2056B57D-EA80-40CB-8648-E1E7CA9C1478}" name="Year" dataDxfId="23"/>
    <tableColumn id="2" xr3:uid="{90E0AF4F-2040-4284-B96E-164672619205}" name="Business Unit" dataDxfId="22"/>
    <tableColumn id="3" xr3:uid="{72FDFC8C-2409-4F3D-87DF-1A107AF2A876}" name="Actual Expense" dataDxfId="21"/>
    <tableColumn id="4" xr3:uid="{3FF4B50E-152C-4FF6-984F-22F99FF54CDA}" name="Budgeted Expense" dataDxfId="20">
      <calculatedColumnFormula>SUMIFS(
  Budget!E:E,
  Budget!C:C, KPI!K7,
  Budget!A:A, KPI!J7
)</calculatedColumnFormula>
    </tableColumn>
    <tableColumn id="5" xr3:uid="{728BB292-BB26-43D6-97B6-F146FFB5E27A}" name="Budget Variance" dataDxfId="19">
      <calculatedColumnFormula>L7-M7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594B99-EC17-4A7B-9538-CD765DC3FEAD}" name="Table7" displayName="Table7" ref="J17:K20" totalsRowShown="0" headerRowDxfId="18" dataDxfId="17">
  <autoFilter ref="J17:K20" xr:uid="{F6594B99-EC17-4A7B-9538-CD765DC3FEAD}"/>
  <tableColumns count="2">
    <tableColumn id="1" xr3:uid="{7C90E0F5-6E2C-4413-B0F5-4F53AFA2F84D}" name="Business Unit" dataDxfId="16"/>
    <tableColumn id="2" xr3:uid="{2D13AF29-67AC-45AF-B090-1C13731226BA}" name="Revenue per Customer" dataDxfId="15">
      <calculatedColumnFormula array="1">SUMIFS(Financial_Transactions!C:C,Financial_Transactions!D:D,"Revenue",Financial_Transactions!F:F,KPI!J18,Financial_Transactions!K:K,"valid")/COUNTA(_xlfn.UNIQUE(_xlfn._xlws.FILTER(Financial_Transactions!H:H,(Financial_Transactions!D:D="Revenue")*(Financial_Transactions!F:F=KPI!J18)*(Financial_Transactions!K:K="Valid")))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3447B3-4C6E-4035-A478-8E79E467BD48}" name="Table8" displayName="Table8" ref="E17:F20" totalsRowShown="0" headerRowDxfId="14" dataDxfId="13">
  <autoFilter ref="E17:F20" xr:uid="{1F3447B3-4C6E-4035-A478-8E79E467BD48}"/>
  <tableColumns count="2">
    <tableColumn id="1" xr3:uid="{7BA63974-96F5-4244-9F98-B9D48F052E74}" name="Business Unit" dataDxfId="12"/>
    <tableColumn id="2" xr3:uid="{A87A9378-7F04-429F-A7D4-E185CFA65714}" name="Cost per employee" dataDxfId="11">
      <calculatedColumnFormula>SUMIFS(Headcount!G:G,Headcount!C:C,KPI!E18)/COUNTA(Headcount!A:A)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A4F7BC-672A-4420-AB64-0B7BF98A0732}" name="Table9" displayName="Table9" ref="A17:B20" totalsRowShown="0" headerRowDxfId="10" dataDxfId="9">
  <autoFilter ref="A17:B20" xr:uid="{B8A4F7BC-672A-4420-AB64-0B7BF98A0732}"/>
  <tableColumns count="2">
    <tableColumn id="1" xr3:uid="{29ED58F5-6843-42FD-AB24-90EDE09FDEFD}" name="Business Unit" dataDxfId="8"/>
    <tableColumn id="2" xr3:uid="{7879902A-2C61-4DE0-8AA0-49330BF29617}" name="Expense per Vendor" dataDxfId="7">
      <calculatedColumnFormula array="1">ABS(SUMIFS(
Financial_Transactions!C:C,
Financial_Transactions!D:D,"Expense",
Financial_Transactions!F:F,KPI!A18
)/COUNTA(_xlfn.UNIQUE(_xlfn._xlws.FILTER(Financial_Transactions!I:I,(Financial_Transactions!F:F=KPI!A18)*(Financial_Transactions!D:D="Expense")))))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96D2B1-B6D5-423D-9F1C-7E0425D7A0B4}" name="Table5" displayName="Table5" ref="L6:M14" totalsRowShown="0" headerRowDxfId="2">
  <autoFilter ref="L6:M14" xr:uid="{4C96D2B1-B6D5-423D-9F1C-7E0425D7A0B4}"/>
  <tableColumns count="2">
    <tableColumn id="1" xr3:uid="{C6E4CB5F-DEFC-40F2-B29D-6A1D9F126144}" name="Statistic" dataDxfId="1"/>
    <tableColumn id="2" xr3:uid="{4A009948-2E12-40CB-BC49-A8B3A0C697B4}" name="Value" dataDxfId="0">
      <calculatedColumnFormula>_xlfn.QUARTILE.INC(Budget!H:H,1)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A40B37-CC7F-4D3C-88E9-ED7BF7A7AD0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q3Brq5P3dipVpF69FyiH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workbookViewId="0"/>
  </sheetViews>
  <sheetFormatPr defaultRowHeight="14.5"/>
  <cols>
    <col min="1" max="1" width="5.08984375" bestFit="1" customWidth="1"/>
    <col min="2" max="2" width="6.90625" bestFit="1" customWidth="1"/>
    <col min="3" max="3" width="13.08984375" bestFit="1" customWidth="1"/>
    <col min="4" max="4" width="17.6328125" bestFit="1" customWidth="1"/>
    <col min="5" max="5" width="17.90625" bestFit="1" customWidth="1"/>
    <col min="6" max="6" width="25.90625" bestFit="1" customWidth="1"/>
    <col min="7" max="7" width="28.90625" bestFit="1" customWidth="1"/>
    <col min="8" max="8" width="18.453125" bestFit="1" customWidth="1"/>
    <col min="9" max="9" width="28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2022</v>
      </c>
      <c r="B2" s="3">
        <v>1</v>
      </c>
      <c r="C2" t="s">
        <v>9</v>
      </c>
      <c r="D2" s="3">
        <v>1530660</v>
      </c>
      <c r="E2" s="3">
        <v>1259760</v>
      </c>
      <c r="F2">
        <f>ABS(SUMIFS(Financial_Transactions!C:C,Financial_Transactions!F:F,Budget!C2,Financial_Transactions!L:L,Budget!B2,Financial_Transactions!M:M,Budget!A2))</f>
        <v>5412829.7300000014</v>
      </c>
      <c r="G2">
        <f>SUMIFS(E:E,C:C,Budget!C2,B:B,Budget!B2,A:A,Budget!A2)</f>
        <v>1259760</v>
      </c>
      <c r="H2">
        <f>F2-G2</f>
        <v>4153069.7300000014</v>
      </c>
      <c r="I2" t="str">
        <f>IF(H2="","",
   IF(OR(H2 &lt; EDA_Outlier_Analysis!$M$10, H2 &gt; EDA_Outlier_Analysis!$M$11),
      "Outlier",
      "Normal"))</f>
        <v>Normal</v>
      </c>
    </row>
    <row r="3" spans="1:9">
      <c r="A3" s="3">
        <v>2022</v>
      </c>
      <c r="B3" s="3">
        <v>1</v>
      </c>
      <c r="C3" t="s">
        <v>10</v>
      </c>
      <c r="D3" s="3">
        <v>1689240</v>
      </c>
      <c r="E3" s="3">
        <v>1152615</v>
      </c>
      <c r="F3">
        <f>ABS(SUMIFS(Financial_Transactions!C:C,Financial_Transactions!F:F,Budget!C3,Financial_Transactions!L:L,Budget!B3,Financial_Transactions!M:M,Budget!A3))</f>
        <v>6939353.8999999985</v>
      </c>
      <c r="G3">
        <f>SUMIFS(E:E,C:C,Budget!C3,B:B,Budget!B3,A:A,Budget!A3)</f>
        <v>1152615</v>
      </c>
      <c r="H3">
        <f t="shared" ref="H3:H8" si="0">F3-G3</f>
        <v>5786738.8999999985</v>
      </c>
      <c r="I3" t="str">
        <f>IF(H3="","",
   IF(OR(H3 &lt; EDA_Outlier_Analysis!$M$10, H3 &gt; EDA_Outlier_Analysis!$M$11),
      "Outlier",
      "Normal"))</f>
        <v>Normal</v>
      </c>
    </row>
    <row r="4" spans="1:9">
      <c r="A4" s="3">
        <v>2022</v>
      </c>
      <c r="B4" s="3">
        <v>1</v>
      </c>
      <c r="C4" t="s">
        <v>11</v>
      </c>
      <c r="D4" s="3">
        <v>2069088</v>
      </c>
      <c r="E4" s="3">
        <v>1776169</v>
      </c>
      <c r="F4">
        <f>ABS(SUMIFS(Financial_Transactions!C:C,Financial_Transactions!F:F,Budget!C4,Financial_Transactions!L:L,Budget!B4,Financial_Transactions!M:M,Budget!A4))</f>
        <v>6584819.919999999</v>
      </c>
      <c r="G4">
        <f>SUMIFS(E:E,C:C,Budget!C4,B:B,Budget!B4,A:A,Budget!A4)</f>
        <v>1776169</v>
      </c>
      <c r="H4">
        <f t="shared" si="0"/>
        <v>4808650.919999999</v>
      </c>
      <c r="I4" t="str">
        <f>IF(H4="","",
   IF(OR(H4 &lt; EDA_Outlier_Analysis!$M$10, H4 &gt; EDA_Outlier_Analysis!$M$11),
      "Outlier",
      "Normal"))</f>
        <v>Normal</v>
      </c>
    </row>
    <row r="5" spans="1:9">
      <c r="A5" s="3">
        <v>2022</v>
      </c>
      <c r="B5" s="3">
        <v>2</v>
      </c>
      <c r="C5" t="s">
        <v>9</v>
      </c>
      <c r="D5" s="3">
        <v>1836984</v>
      </c>
      <c r="E5" s="3">
        <v>1201730</v>
      </c>
      <c r="F5">
        <f>ABS(SUMIFS(Financial_Transactions!C:C,Financial_Transactions!F:F,Budget!C5,Financial_Transactions!L:L,Budget!B5,Financial_Transactions!M:M,Budget!A5))</f>
        <v>7080862.7200000007</v>
      </c>
      <c r="G5">
        <f>SUMIFS(E:E,C:C,Budget!C5,B:B,Budget!B5,A:A,Budget!A5)</f>
        <v>1201730</v>
      </c>
      <c r="H5">
        <f t="shared" si="0"/>
        <v>5879132.7200000007</v>
      </c>
      <c r="I5" t="str">
        <f>IF(H5="","",
   IF(OR(H5 &lt; EDA_Outlier_Analysis!$M$10, H5 &gt; EDA_Outlier_Analysis!$M$11),
      "Outlier",
      "Normal"))</f>
        <v>Normal</v>
      </c>
    </row>
    <row r="6" spans="1:9">
      <c r="A6" s="3">
        <v>2022</v>
      </c>
      <c r="B6" s="3">
        <v>2</v>
      </c>
      <c r="C6" t="s">
        <v>10</v>
      </c>
      <c r="D6" s="3">
        <v>1923012</v>
      </c>
      <c r="E6" s="3">
        <v>1454263</v>
      </c>
      <c r="F6">
        <f>ABS(SUMIFS(Financial_Transactions!C:C,Financial_Transactions!F:F,Budget!C6,Financial_Transactions!L:L,Budget!B6,Financial_Transactions!M:M,Budget!A6))</f>
        <v>5236074.5200000033</v>
      </c>
      <c r="G6">
        <f>SUMIFS(E:E,C:C,Budget!C6,B:B,Budget!B6,A:A,Budget!A6)</f>
        <v>1454263</v>
      </c>
      <c r="H6">
        <f t="shared" si="0"/>
        <v>3781811.5200000033</v>
      </c>
      <c r="I6" t="str">
        <f>IF(H6="","",
   IF(OR(H6 &lt; EDA_Outlier_Analysis!$M$10, H6 &gt; EDA_Outlier_Analysis!$M$11),
      "Outlier",
      "Normal"))</f>
        <v>Normal</v>
      </c>
    </row>
    <row r="7" spans="1:9">
      <c r="A7" s="3">
        <v>2022</v>
      </c>
      <c r="B7" s="3">
        <v>2</v>
      </c>
      <c r="C7" t="s">
        <v>11</v>
      </c>
      <c r="D7" s="3">
        <v>1516272</v>
      </c>
      <c r="E7" s="3">
        <v>1117069</v>
      </c>
      <c r="F7">
        <f>ABS(SUMIFS(Financial_Transactions!C:C,Financial_Transactions!F:F,Budget!C7,Financial_Transactions!L:L,Budget!B7,Financial_Transactions!M:M,Budget!A7))</f>
        <v>4984247.5499999989</v>
      </c>
      <c r="G7">
        <f>SUMIFS(E:E,C:C,Budget!C7,B:B,Budget!B7,A:A,Budget!A7)</f>
        <v>1117069</v>
      </c>
      <c r="H7">
        <f t="shared" si="0"/>
        <v>3867178.5499999989</v>
      </c>
      <c r="I7" t="str">
        <f>IF(H7="","",
   IF(OR(H7 &lt; EDA_Outlier_Analysis!$M$10, H7 &gt; EDA_Outlier_Analysis!$M$11),
      "Outlier",
      "Normal"))</f>
        <v>Normal</v>
      </c>
    </row>
    <row r="8" spans="1:9">
      <c r="A8" s="3">
        <v>2022</v>
      </c>
      <c r="B8" s="3">
        <v>3</v>
      </c>
      <c r="C8" t="s">
        <v>9</v>
      </c>
      <c r="D8" s="3">
        <v>1510920</v>
      </c>
      <c r="E8" s="3">
        <v>1106833</v>
      </c>
      <c r="F8">
        <f>ABS(SUMIFS(Financial_Transactions!C:C,Financial_Transactions!F:F,Budget!C8,Financial_Transactions!L:L,Budget!B8,Financial_Transactions!M:M,Budget!A8))</f>
        <v>4751090.3100000005</v>
      </c>
      <c r="G8">
        <f>SUMIFS(E:E,C:C,Budget!C8,B:B,Budget!B8,A:A,Budget!A8)</f>
        <v>1106833</v>
      </c>
      <c r="H8">
        <f t="shared" si="0"/>
        <v>3644257.3100000005</v>
      </c>
      <c r="I8" t="str">
        <f>IF(H8="","",
   IF(OR(H8 &lt; EDA_Outlier_Analysis!$M$10, H8 &gt; EDA_Outlier_Analysis!$M$11),
      "Outlier",
      "Normal"))</f>
        <v>Normal</v>
      </c>
    </row>
    <row r="9" spans="1:9">
      <c r="A9" s="3">
        <v>2022</v>
      </c>
      <c r="B9" s="3">
        <v>3</v>
      </c>
      <c r="C9" t="s">
        <v>10</v>
      </c>
      <c r="D9" s="3">
        <v>1576692</v>
      </c>
      <c r="E9" s="3">
        <v>959653</v>
      </c>
      <c r="F9">
        <f>ABS(SUMIFS(Financial_Transactions!C:C,Financial_Transactions!F:F,Budget!C9,Financial_Transactions!L:L,Budget!B9,Financial_Transactions!M:M,Budget!A9))</f>
        <v>7072144.3499999978</v>
      </c>
      <c r="G9">
        <f>SUMIFS(E:E,C:C,Budget!C9,B:B,Budget!B9,A:A,Budget!A9)</f>
        <v>959653</v>
      </c>
      <c r="H9">
        <f>F9-G9</f>
        <v>6112491.3499999978</v>
      </c>
      <c r="I9" t="str">
        <f>IF(H9="","",
   IF(OR(H9 &lt; EDA_Outlier_Analysis!$M$10, H9 &gt; EDA_Outlier_Analysis!$M$11),
      "Outlier",
      "Normal"))</f>
        <v>Normal</v>
      </c>
    </row>
    <row r="10" spans="1:9">
      <c r="A10" s="3">
        <v>2022</v>
      </c>
      <c r="B10" s="3">
        <v>3</v>
      </c>
      <c r="C10" t="s">
        <v>11</v>
      </c>
      <c r="D10" s="3">
        <v>2119464</v>
      </c>
      <c r="E10" s="3">
        <v>1677676</v>
      </c>
      <c r="F10">
        <f>ABS(SUMIFS(Financial_Transactions!C:C,Financial_Transactions!F:F,Budget!C10,Financial_Transactions!L:L,Budget!B10,Financial_Transactions!M:M,Budget!A10))</f>
        <v>7911632.9799999995</v>
      </c>
      <c r="G10">
        <f>SUMIFS(E:E,C:C,Budget!C10,B:B,Budget!B10,A:A,Budget!A10)</f>
        <v>1677676</v>
      </c>
      <c r="H10">
        <f t="shared" ref="H10:H73" si="1">F10-G10</f>
        <v>6233956.9799999995</v>
      </c>
      <c r="I10" t="str">
        <f>IF(H10="","",
   IF(OR(H10 &lt; EDA_Outlier_Analysis!$M$10, H10 &gt; EDA_Outlier_Analysis!$M$11),
      "Outlier",
      "Normal"))</f>
        <v>Normal</v>
      </c>
    </row>
    <row r="11" spans="1:9">
      <c r="A11" s="3">
        <v>2022</v>
      </c>
      <c r="B11" s="3">
        <v>4</v>
      </c>
      <c r="C11" t="s">
        <v>9</v>
      </c>
      <c r="D11" s="3">
        <v>1731204</v>
      </c>
      <c r="E11" s="3">
        <v>1275919</v>
      </c>
      <c r="F11">
        <f>ABS(SUMIFS(Financial_Transactions!C:C,Financial_Transactions!F:F,Budget!C11,Financial_Transactions!L:L,Budget!B11,Financial_Transactions!M:M,Budget!A11))</f>
        <v>7684580.3399999989</v>
      </c>
      <c r="G11">
        <f>SUMIFS(E:E,C:C,Budget!C11,B:B,Budget!B11,A:A,Budget!A11)</f>
        <v>1275919</v>
      </c>
      <c r="H11">
        <f t="shared" si="1"/>
        <v>6408661.3399999989</v>
      </c>
      <c r="I11" t="str">
        <f>IF(H11="","",
   IF(OR(H11 &lt; EDA_Outlier_Analysis!$M$10, H11 &gt; EDA_Outlier_Analysis!$M$11),
      "Outlier",
      "Normal"))</f>
        <v>Normal</v>
      </c>
    </row>
    <row r="12" spans="1:9">
      <c r="A12" s="3">
        <v>2022</v>
      </c>
      <c r="B12" s="3">
        <v>4</v>
      </c>
      <c r="C12" t="s">
        <v>10</v>
      </c>
      <c r="D12" s="3">
        <v>2042184</v>
      </c>
      <c r="E12" s="3">
        <v>1592655</v>
      </c>
      <c r="F12">
        <f>ABS(SUMIFS(Financial_Transactions!C:C,Financial_Transactions!F:F,Budget!C12,Financial_Transactions!L:L,Budget!B12,Financial_Transactions!M:M,Budget!A12))</f>
        <v>8597751.3900000025</v>
      </c>
      <c r="G12">
        <f>SUMIFS(E:E,C:C,Budget!C12,B:B,Budget!B12,A:A,Budget!A12)</f>
        <v>1592655</v>
      </c>
      <c r="H12">
        <f t="shared" si="1"/>
        <v>7005096.3900000025</v>
      </c>
      <c r="I12" t="str">
        <f>IF(H12="","",
   IF(OR(H12 &lt; EDA_Outlier_Analysis!$M$10, H12 &gt; EDA_Outlier_Analysis!$M$11),
      "Outlier",
      "Normal"))</f>
        <v>Normal</v>
      </c>
    </row>
    <row r="13" spans="1:9">
      <c r="A13" s="3">
        <v>2022</v>
      </c>
      <c r="B13" s="3">
        <v>4</v>
      </c>
      <c r="C13" t="s">
        <v>11</v>
      </c>
      <c r="D13" s="3">
        <v>2132844</v>
      </c>
      <c r="E13" s="3">
        <v>1388082</v>
      </c>
      <c r="F13">
        <f>ABS(SUMIFS(Financial_Transactions!C:C,Financial_Transactions!F:F,Budget!C13,Financial_Transactions!L:L,Budget!B13,Financial_Transactions!M:M,Budget!A13))</f>
        <v>9740610.3099999968</v>
      </c>
      <c r="G13">
        <f>SUMIFS(E:E,C:C,Budget!C13,B:B,Budget!B13,A:A,Budget!A13)</f>
        <v>1388082</v>
      </c>
      <c r="H13">
        <f t="shared" si="1"/>
        <v>8352528.3099999968</v>
      </c>
      <c r="I13" t="str">
        <f>IF(H13="","",
   IF(OR(H13 &lt; EDA_Outlier_Analysis!$M$10, H13 &gt; EDA_Outlier_Analysis!$M$11),
      "Outlier",
      "Normal"))</f>
        <v>Normal</v>
      </c>
    </row>
    <row r="14" spans="1:9">
      <c r="A14" s="3">
        <v>2022</v>
      </c>
      <c r="B14" s="3">
        <v>5</v>
      </c>
      <c r="C14" t="s">
        <v>9</v>
      </c>
      <c r="D14" s="3">
        <v>1941312</v>
      </c>
      <c r="E14" s="3">
        <v>1464351</v>
      </c>
      <c r="F14">
        <f>ABS(SUMIFS(Financial_Transactions!C:C,Financial_Transactions!F:F,Budget!C14,Financial_Transactions!L:L,Budget!B14,Financial_Transactions!M:M,Budget!A14))</f>
        <v>6137345.0900000008</v>
      </c>
      <c r="G14">
        <f>SUMIFS(E:E,C:C,Budget!C14,B:B,Budget!B14,A:A,Budget!A14)</f>
        <v>1464351</v>
      </c>
      <c r="H14">
        <f t="shared" si="1"/>
        <v>4672994.0900000008</v>
      </c>
      <c r="I14" t="str">
        <f>IF(H14="","",
   IF(OR(H14 &lt; EDA_Outlier_Analysis!$M$10, H14 &gt; EDA_Outlier_Analysis!$M$11),
      "Outlier",
      "Normal"))</f>
        <v>Normal</v>
      </c>
    </row>
    <row r="15" spans="1:9">
      <c r="A15" s="3">
        <v>2022</v>
      </c>
      <c r="B15" s="3">
        <v>5</v>
      </c>
      <c r="C15" t="s">
        <v>10</v>
      </c>
      <c r="D15" s="3">
        <v>1614000</v>
      </c>
      <c r="E15" s="3">
        <v>1241179</v>
      </c>
      <c r="F15">
        <f>ABS(SUMIFS(Financial_Transactions!C:C,Financial_Transactions!F:F,Budget!C15,Financial_Transactions!L:L,Budget!B15,Financial_Transactions!M:M,Budget!A15))</f>
        <v>4491767.3899999997</v>
      </c>
      <c r="G15">
        <f>SUMIFS(E:E,C:C,Budget!C15,B:B,Budget!B15,A:A,Budget!A15)</f>
        <v>1241179</v>
      </c>
      <c r="H15">
        <f t="shared" si="1"/>
        <v>3250588.3899999997</v>
      </c>
      <c r="I15" t="str">
        <f>IF(H15="","",
   IF(OR(H15 &lt; EDA_Outlier_Analysis!$M$10, H15 &gt; EDA_Outlier_Analysis!$M$11),
      "Outlier",
      "Normal"))</f>
        <v>Normal</v>
      </c>
    </row>
    <row r="16" spans="1:9">
      <c r="A16" s="3">
        <v>2022</v>
      </c>
      <c r="B16" s="3">
        <v>5</v>
      </c>
      <c r="C16" t="s">
        <v>11</v>
      </c>
      <c r="D16" s="3">
        <v>2067444</v>
      </c>
      <c r="E16" s="3">
        <v>1506637</v>
      </c>
      <c r="F16">
        <f>ABS(SUMIFS(Financial_Transactions!C:C,Financial_Transactions!F:F,Budget!C16,Financial_Transactions!L:L,Budget!B16,Financial_Transactions!M:M,Budget!A16))</f>
        <v>9703116.7499999944</v>
      </c>
      <c r="G16">
        <f>SUMIFS(E:E,C:C,Budget!C16,B:B,Budget!B16,A:A,Budget!A16)</f>
        <v>1506637</v>
      </c>
      <c r="H16">
        <f t="shared" si="1"/>
        <v>8196479.7499999944</v>
      </c>
      <c r="I16" t="str">
        <f>IF(H16="","",
   IF(OR(H16 &lt; EDA_Outlier_Analysis!$M$10, H16 &gt; EDA_Outlier_Analysis!$M$11),
      "Outlier",
      "Normal"))</f>
        <v>Normal</v>
      </c>
    </row>
    <row r="17" spans="1:9">
      <c r="A17" s="3">
        <v>2022</v>
      </c>
      <c r="B17" s="3">
        <v>6</v>
      </c>
      <c r="C17" t="s">
        <v>9</v>
      </c>
      <c r="D17" s="3">
        <v>2269428</v>
      </c>
      <c r="E17" s="3">
        <v>2064497</v>
      </c>
      <c r="F17">
        <f>ABS(SUMIFS(Financial_Transactions!C:C,Financial_Transactions!F:F,Budget!C17,Financial_Transactions!L:L,Budget!B17,Financial_Transactions!M:M,Budget!A17))</f>
        <v>11208969.500000011</v>
      </c>
      <c r="G17">
        <f>SUMIFS(E:E,C:C,Budget!C17,B:B,Budget!B17,A:A,Budget!A17)</f>
        <v>2064497</v>
      </c>
      <c r="H17">
        <f t="shared" si="1"/>
        <v>9144472.5000000112</v>
      </c>
      <c r="I17" t="str">
        <f>IF(H17="","",
   IF(OR(H17 &lt; EDA_Outlier_Analysis!$M$10, H17 &gt; EDA_Outlier_Analysis!$M$11),
      "Outlier",
      "Normal"))</f>
        <v>Normal</v>
      </c>
    </row>
    <row r="18" spans="1:9">
      <c r="A18" s="3">
        <v>2022</v>
      </c>
      <c r="B18" s="3">
        <v>6</v>
      </c>
      <c r="C18" t="s">
        <v>10</v>
      </c>
      <c r="D18" s="3">
        <v>2156292</v>
      </c>
      <c r="E18" s="3">
        <v>1850978</v>
      </c>
      <c r="F18">
        <f>ABS(SUMIFS(Financial_Transactions!C:C,Financial_Transactions!F:F,Budget!C18,Financial_Transactions!L:L,Budget!B18,Financial_Transactions!M:M,Budget!A18))</f>
        <v>9054052.6800000016</v>
      </c>
      <c r="G18">
        <f>SUMIFS(E:E,C:C,Budget!C18,B:B,Budget!B18,A:A,Budget!A18)</f>
        <v>1850978</v>
      </c>
      <c r="H18">
        <f t="shared" si="1"/>
        <v>7203074.6800000016</v>
      </c>
      <c r="I18" t="str">
        <f>IF(H18="","",
   IF(OR(H18 &lt; EDA_Outlier_Analysis!$M$10, H18 &gt; EDA_Outlier_Analysis!$M$11),
      "Outlier",
      "Normal"))</f>
        <v>Normal</v>
      </c>
    </row>
    <row r="19" spans="1:9">
      <c r="A19" s="3">
        <v>2022</v>
      </c>
      <c r="B19" s="3">
        <v>6</v>
      </c>
      <c r="C19" t="s">
        <v>11</v>
      </c>
      <c r="D19" s="3">
        <v>1828320</v>
      </c>
      <c r="E19" s="3">
        <v>1436298</v>
      </c>
      <c r="F19">
        <f>ABS(SUMIFS(Financial_Transactions!C:C,Financial_Transactions!F:F,Budget!C19,Financial_Transactions!L:L,Budget!B19,Financial_Transactions!M:M,Budget!A19))</f>
        <v>7573821.4399999985</v>
      </c>
      <c r="G19">
        <f>SUMIFS(E:E,C:C,Budget!C19,B:B,Budget!B19,A:A,Budget!A19)</f>
        <v>1436298</v>
      </c>
      <c r="H19">
        <f t="shared" si="1"/>
        <v>6137523.4399999985</v>
      </c>
      <c r="I19" t="str">
        <f>IF(H19="","",
   IF(OR(H19 &lt; EDA_Outlier_Analysis!$M$10, H19 &gt; EDA_Outlier_Analysis!$M$11),
      "Outlier",
      "Normal"))</f>
        <v>Normal</v>
      </c>
    </row>
    <row r="20" spans="1:9">
      <c r="A20" s="3">
        <v>2022</v>
      </c>
      <c r="B20" s="3">
        <v>7</v>
      </c>
      <c r="C20" t="s">
        <v>9</v>
      </c>
      <c r="D20" s="3">
        <v>2138832</v>
      </c>
      <c r="E20" s="3">
        <v>1861077</v>
      </c>
      <c r="F20">
        <f>ABS(SUMIFS(Financial_Transactions!C:C,Financial_Transactions!F:F,Budget!C20,Financial_Transactions!L:L,Budget!B20,Financial_Transactions!M:M,Budget!A20))</f>
        <v>8362146.5399999991</v>
      </c>
      <c r="G20">
        <f>SUMIFS(E:E,C:C,Budget!C20,B:B,Budget!B20,A:A,Budget!A20)</f>
        <v>1861077</v>
      </c>
      <c r="H20">
        <f t="shared" si="1"/>
        <v>6501069.5399999991</v>
      </c>
      <c r="I20" t="str">
        <f>IF(H20="","",
   IF(OR(H20 &lt; EDA_Outlier_Analysis!$M$10, H20 &gt; EDA_Outlier_Analysis!$M$11),
      "Outlier",
      "Normal"))</f>
        <v>Normal</v>
      </c>
    </row>
    <row r="21" spans="1:9">
      <c r="A21" s="3">
        <v>2022</v>
      </c>
      <c r="B21" s="3">
        <v>7</v>
      </c>
      <c r="C21" t="s">
        <v>10</v>
      </c>
      <c r="D21" s="3">
        <v>1751964</v>
      </c>
      <c r="E21" s="3">
        <v>1339025</v>
      </c>
      <c r="F21">
        <f>ABS(SUMIFS(Financial_Transactions!C:C,Financial_Transactions!F:F,Budget!C21,Financial_Transactions!L:L,Budget!B21,Financial_Transactions!M:M,Budget!A21))</f>
        <v>8041171.8899999997</v>
      </c>
      <c r="G21">
        <f>SUMIFS(E:E,C:C,Budget!C21,B:B,Budget!B21,A:A,Budget!A21)</f>
        <v>1339025</v>
      </c>
      <c r="H21">
        <f t="shared" si="1"/>
        <v>6702146.8899999997</v>
      </c>
      <c r="I21" t="str">
        <f>IF(H21="","",
   IF(OR(H21 &lt; EDA_Outlier_Analysis!$M$10, H21 &gt; EDA_Outlier_Analysis!$M$11),
      "Outlier",
      "Normal"))</f>
        <v>Normal</v>
      </c>
    </row>
    <row r="22" spans="1:9">
      <c r="A22" s="3">
        <v>2022</v>
      </c>
      <c r="B22" s="3">
        <v>7</v>
      </c>
      <c r="C22" t="s">
        <v>11</v>
      </c>
      <c r="D22" s="3">
        <v>2141004</v>
      </c>
      <c r="E22" s="3">
        <v>1418391</v>
      </c>
      <c r="F22">
        <f>ABS(SUMIFS(Financial_Transactions!C:C,Financial_Transactions!F:F,Budget!C22,Financial_Transactions!L:L,Budget!B22,Financial_Transactions!M:M,Budget!A22))</f>
        <v>9745143.0499999989</v>
      </c>
      <c r="G22">
        <f>SUMIFS(E:E,C:C,Budget!C22,B:B,Budget!B22,A:A,Budget!A22)</f>
        <v>1418391</v>
      </c>
      <c r="H22">
        <f t="shared" si="1"/>
        <v>8326752.0499999989</v>
      </c>
      <c r="I22" t="str">
        <f>IF(H22="","",
   IF(OR(H22 &lt; EDA_Outlier_Analysis!$M$10, H22 &gt; EDA_Outlier_Analysis!$M$11),
      "Outlier",
      "Normal"))</f>
        <v>Normal</v>
      </c>
    </row>
    <row r="23" spans="1:9">
      <c r="A23" s="3">
        <v>2022</v>
      </c>
      <c r="B23" s="3">
        <v>8</v>
      </c>
      <c r="C23" t="s">
        <v>9</v>
      </c>
      <c r="D23" s="3">
        <v>1908504</v>
      </c>
      <c r="E23" s="3">
        <v>1350911</v>
      </c>
      <c r="F23">
        <f>ABS(SUMIFS(Financial_Transactions!C:C,Financial_Transactions!F:F,Budget!C23,Financial_Transactions!L:L,Budget!B23,Financial_Transactions!M:M,Budget!A23))</f>
        <v>12010568.15</v>
      </c>
      <c r="G23">
        <f>SUMIFS(E:E,C:C,Budget!C23,B:B,Budget!B23,A:A,Budget!A23)</f>
        <v>1350911</v>
      </c>
      <c r="H23">
        <f t="shared" si="1"/>
        <v>10659657.15</v>
      </c>
      <c r="I23" t="str">
        <f>IF(H23="","",
   IF(OR(H23 &lt; EDA_Outlier_Analysis!$M$10, H23 &gt; EDA_Outlier_Analysis!$M$11),
      "Outlier",
      "Normal"))</f>
        <v>Normal</v>
      </c>
    </row>
    <row r="24" spans="1:9">
      <c r="A24" s="3">
        <v>2022</v>
      </c>
      <c r="B24" s="3">
        <v>8</v>
      </c>
      <c r="C24" t="s">
        <v>10</v>
      </c>
      <c r="D24" s="3">
        <v>1867140</v>
      </c>
      <c r="E24" s="3">
        <v>1528990</v>
      </c>
      <c r="F24">
        <f>ABS(SUMIFS(Financial_Transactions!C:C,Financial_Transactions!F:F,Budget!C24,Financial_Transactions!L:L,Budget!B24,Financial_Transactions!M:M,Budget!A24))</f>
        <v>8025604.0600000042</v>
      </c>
      <c r="G24">
        <f>SUMIFS(E:E,C:C,Budget!C24,B:B,Budget!B24,A:A,Budget!A24)</f>
        <v>1528990</v>
      </c>
      <c r="H24">
        <f t="shared" si="1"/>
        <v>6496614.0600000042</v>
      </c>
      <c r="I24" t="str">
        <f>IF(H24="","",
   IF(OR(H24 &lt; EDA_Outlier_Analysis!$M$10, H24 &gt; EDA_Outlier_Analysis!$M$11),
      "Outlier",
      "Normal"))</f>
        <v>Normal</v>
      </c>
    </row>
    <row r="25" spans="1:9">
      <c r="A25" s="3">
        <v>2022</v>
      </c>
      <c r="B25" s="3">
        <v>8</v>
      </c>
      <c r="C25" t="s">
        <v>11</v>
      </c>
      <c r="D25" s="3">
        <v>2223636</v>
      </c>
      <c r="E25" s="3">
        <v>1574826</v>
      </c>
      <c r="F25">
        <f>ABS(SUMIFS(Financial_Transactions!C:C,Financial_Transactions!F:F,Budget!C25,Financial_Transactions!L:L,Budget!B25,Financial_Transactions!M:M,Budget!A25))</f>
        <v>9924724.0800000019</v>
      </c>
      <c r="G25">
        <f>SUMIFS(E:E,C:C,Budget!C25,B:B,Budget!B25,A:A,Budget!A25)</f>
        <v>1574826</v>
      </c>
      <c r="H25">
        <f t="shared" si="1"/>
        <v>8349898.0800000019</v>
      </c>
      <c r="I25" t="str">
        <f>IF(H25="","",
   IF(OR(H25 &lt; EDA_Outlier_Analysis!$M$10, H25 &gt; EDA_Outlier_Analysis!$M$11),
      "Outlier",
      "Normal"))</f>
        <v>Normal</v>
      </c>
    </row>
    <row r="26" spans="1:9">
      <c r="A26" s="3">
        <v>2022</v>
      </c>
      <c r="B26" s="3">
        <v>9</v>
      </c>
      <c r="C26" t="s">
        <v>9</v>
      </c>
      <c r="D26" s="3">
        <v>1864728</v>
      </c>
      <c r="E26" s="3">
        <v>1155001</v>
      </c>
      <c r="F26">
        <f>ABS(SUMIFS(Financial_Transactions!C:C,Financial_Transactions!F:F,Budget!C26,Financial_Transactions!L:L,Budget!B26,Financial_Transactions!M:M,Budget!A26))</f>
        <v>8075252.7700000042</v>
      </c>
      <c r="G26">
        <f>SUMIFS(E:E,C:C,Budget!C26,B:B,Budget!B26,A:A,Budget!A26)</f>
        <v>1155001</v>
      </c>
      <c r="H26">
        <f t="shared" si="1"/>
        <v>6920251.7700000042</v>
      </c>
      <c r="I26" t="str">
        <f>IF(H26="","",
   IF(OR(H26 &lt; EDA_Outlier_Analysis!$M$10, H26 &gt; EDA_Outlier_Analysis!$M$11),
      "Outlier",
      "Normal"))</f>
        <v>Normal</v>
      </c>
    </row>
    <row r="27" spans="1:9">
      <c r="A27" s="3">
        <v>2022</v>
      </c>
      <c r="B27" s="3">
        <v>9</v>
      </c>
      <c r="C27" t="s">
        <v>10</v>
      </c>
      <c r="D27" s="3">
        <v>1946100</v>
      </c>
      <c r="E27" s="3">
        <v>1217896</v>
      </c>
      <c r="F27">
        <f>ABS(SUMIFS(Financial_Transactions!C:C,Financial_Transactions!F:F,Budget!C27,Financial_Transactions!L:L,Budget!B27,Financial_Transactions!M:M,Budget!A27))</f>
        <v>7682518.0299999984</v>
      </c>
      <c r="G27">
        <f>SUMIFS(E:E,C:C,Budget!C27,B:B,Budget!B27,A:A,Budget!A27)</f>
        <v>1217896</v>
      </c>
      <c r="H27">
        <f t="shared" si="1"/>
        <v>6464622.0299999984</v>
      </c>
      <c r="I27" t="str">
        <f>IF(H27="","",
   IF(OR(H27 &lt; EDA_Outlier_Analysis!$M$10, H27 &gt; EDA_Outlier_Analysis!$M$11),
      "Outlier",
      "Normal"))</f>
        <v>Normal</v>
      </c>
    </row>
    <row r="28" spans="1:9">
      <c r="A28" s="3">
        <v>2022</v>
      </c>
      <c r="B28" s="3">
        <v>9</v>
      </c>
      <c r="C28" t="s">
        <v>11</v>
      </c>
      <c r="D28" s="3">
        <v>2091276</v>
      </c>
      <c r="E28" s="3">
        <v>1872494</v>
      </c>
      <c r="F28">
        <f>ABS(SUMIFS(Financial_Transactions!C:C,Financial_Transactions!F:F,Budget!C28,Financial_Transactions!L:L,Budget!B28,Financial_Transactions!M:M,Budget!A28))</f>
        <v>11562401.219999997</v>
      </c>
      <c r="G28">
        <f>SUMIFS(E:E,C:C,Budget!C28,B:B,Budget!B28,A:A,Budget!A28)</f>
        <v>1872494</v>
      </c>
      <c r="H28">
        <f t="shared" si="1"/>
        <v>9689907.2199999969</v>
      </c>
      <c r="I28" t="str">
        <f>IF(H28="","",
   IF(OR(H28 &lt; EDA_Outlier_Analysis!$M$10, H28 &gt; EDA_Outlier_Analysis!$M$11),
      "Outlier",
      "Normal"))</f>
        <v>Normal</v>
      </c>
    </row>
    <row r="29" spans="1:9">
      <c r="A29" s="3">
        <v>2022</v>
      </c>
      <c r="B29" s="3">
        <v>10</v>
      </c>
      <c r="C29" t="s">
        <v>9</v>
      </c>
      <c r="D29" s="3">
        <v>2136888</v>
      </c>
      <c r="E29" s="3">
        <v>1364682</v>
      </c>
      <c r="F29">
        <f>ABS(SUMIFS(Financial_Transactions!C:C,Financial_Transactions!F:F,Budget!C29,Financial_Transactions!L:L,Budget!B29,Financial_Transactions!M:M,Budget!A29))</f>
        <v>11469420.460000005</v>
      </c>
      <c r="G29">
        <f>SUMIFS(E:E,C:C,Budget!C29,B:B,Budget!B29,A:A,Budget!A29)</f>
        <v>1364682</v>
      </c>
      <c r="H29">
        <f t="shared" si="1"/>
        <v>10104738.460000005</v>
      </c>
      <c r="I29" t="str">
        <f>IF(H29="","",
   IF(OR(H29 &lt; EDA_Outlier_Analysis!$M$10, H29 &gt; EDA_Outlier_Analysis!$M$11),
      "Outlier",
      "Normal"))</f>
        <v>Normal</v>
      </c>
    </row>
    <row r="30" spans="1:9">
      <c r="A30" s="3">
        <v>2022</v>
      </c>
      <c r="B30" s="3">
        <v>10</v>
      </c>
      <c r="C30" t="s">
        <v>10</v>
      </c>
      <c r="D30" s="3">
        <v>1818540</v>
      </c>
      <c r="E30" s="3">
        <v>1310868</v>
      </c>
      <c r="F30">
        <f>ABS(SUMIFS(Financial_Transactions!C:C,Financial_Transactions!F:F,Budget!C30,Financial_Transactions!L:L,Budget!B30,Financial_Transactions!M:M,Budget!A30))</f>
        <v>9711729.0400000028</v>
      </c>
      <c r="G30">
        <f>SUMIFS(E:E,C:C,Budget!C30,B:B,Budget!B30,A:A,Budget!A30)</f>
        <v>1310868</v>
      </c>
      <c r="H30">
        <f t="shared" si="1"/>
        <v>8400861.0400000028</v>
      </c>
      <c r="I30" t="str">
        <f>IF(H30="","",
   IF(OR(H30 &lt; EDA_Outlier_Analysis!$M$10, H30 &gt; EDA_Outlier_Analysis!$M$11),
      "Outlier",
      "Normal"))</f>
        <v>Normal</v>
      </c>
    </row>
    <row r="31" spans="1:9">
      <c r="A31" s="3">
        <v>2022</v>
      </c>
      <c r="B31" s="3">
        <v>10</v>
      </c>
      <c r="C31" t="s">
        <v>11</v>
      </c>
      <c r="D31" s="3">
        <v>1545372</v>
      </c>
      <c r="E31" s="3">
        <v>1230762</v>
      </c>
      <c r="F31">
        <f>ABS(SUMIFS(Financial_Transactions!C:C,Financial_Transactions!F:F,Budget!C31,Financial_Transactions!L:L,Budget!B31,Financial_Transactions!M:M,Budget!A31))</f>
        <v>9423601.4199999999</v>
      </c>
      <c r="G31">
        <f>SUMIFS(E:E,C:C,Budget!C31,B:B,Budget!B31,A:A,Budget!A31)</f>
        <v>1230762</v>
      </c>
      <c r="H31">
        <f t="shared" si="1"/>
        <v>8192839.4199999999</v>
      </c>
      <c r="I31" t="str">
        <f>IF(H31="","",
   IF(OR(H31 &lt; EDA_Outlier_Analysis!$M$10, H31 &gt; EDA_Outlier_Analysis!$M$11),
      "Outlier",
      "Normal"))</f>
        <v>Normal</v>
      </c>
    </row>
    <row r="32" spans="1:9">
      <c r="A32" s="3">
        <v>2022</v>
      </c>
      <c r="B32" s="3">
        <v>11</v>
      </c>
      <c r="C32" t="s">
        <v>9</v>
      </c>
      <c r="D32" s="3">
        <v>2155812</v>
      </c>
      <c r="E32" s="3">
        <v>2019121</v>
      </c>
      <c r="F32">
        <f>ABS(SUMIFS(Financial_Transactions!C:C,Financial_Transactions!F:F,Budget!C32,Financial_Transactions!L:L,Budget!B32,Financial_Transactions!M:M,Budget!A32))</f>
        <v>10651500.980000002</v>
      </c>
      <c r="G32">
        <f>SUMIFS(E:E,C:C,Budget!C32,B:B,Budget!B32,A:A,Budget!A32)</f>
        <v>2019121</v>
      </c>
      <c r="H32">
        <f t="shared" si="1"/>
        <v>8632379.9800000023</v>
      </c>
      <c r="I32" t="str">
        <f>IF(H32="","",
   IF(OR(H32 &lt; EDA_Outlier_Analysis!$M$10, H32 &gt; EDA_Outlier_Analysis!$M$11),
      "Outlier",
      "Normal"))</f>
        <v>Normal</v>
      </c>
    </row>
    <row r="33" spans="1:9">
      <c r="A33" s="3">
        <v>2022</v>
      </c>
      <c r="B33" s="3">
        <v>11</v>
      </c>
      <c r="C33" t="s">
        <v>10</v>
      </c>
      <c r="D33" s="3">
        <v>1941984</v>
      </c>
      <c r="E33" s="3">
        <v>1299082</v>
      </c>
      <c r="F33">
        <f>ABS(SUMIFS(Financial_Transactions!C:C,Financial_Transactions!F:F,Budget!C33,Financial_Transactions!L:L,Budget!B33,Financial_Transactions!M:M,Budget!A33))</f>
        <v>9699916.9700000025</v>
      </c>
      <c r="G33">
        <f>SUMIFS(E:E,C:C,Budget!C33,B:B,Budget!B33,A:A,Budget!A33)</f>
        <v>1299082</v>
      </c>
      <c r="H33">
        <f t="shared" si="1"/>
        <v>8400834.9700000025</v>
      </c>
      <c r="I33" t="str">
        <f>IF(H33="","",
   IF(OR(H33 &lt; EDA_Outlier_Analysis!$M$10, H33 &gt; EDA_Outlier_Analysis!$M$11),
      "Outlier",
      "Normal"))</f>
        <v>Normal</v>
      </c>
    </row>
    <row r="34" spans="1:9">
      <c r="A34" s="3">
        <v>2022</v>
      </c>
      <c r="B34" s="3">
        <v>11</v>
      </c>
      <c r="C34" t="s">
        <v>11</v>
      </c>
      <c r="D34" s="3">
        <v>1897800</v>
      </c>
      <c r="E34" s="3">
        <v>1222463</v>
      </c>
      <c r="F34">
        <f>ABS(SUMIFS(Financial_Transactions!C:C,Financial_Transactions!F:F,Budget!C34,Financial_Transactions!L:L,Budget!B34,Financial_Transactions!M:M,Budget!A34))</f>
        <v>9776017.679999996</v>
      </c>
      <c r="G34">
        <f>SUMIFS(E:E,C:C,Budget!C34,B:B,Budget!B34,A:A,Budget!A34)</f>
        <v>1222463</v>
      </c>
      <c r="H34">
        <f t="shared" si="1"/>
        <v>8553554.679999996</v>
      </c>
      <c r="I34" t="str">
        <f>IF(H34="","",
   IF(OR(H34 &lt; EDA_Outlier_Analysis!$M$10, H34 &gt; EDA_Outlier_Analysis!$M$11),
      "Outlier",
      "Normal"))</f>
        <v>Normal</v>
      </c>
    </row>
    <row r="35" spans="1:9">
      <c r="A35" s="3">
        <v>2022</v>
      </c>
      <c r="B35" s="3">
        <v>12</v>
      </c>
      <c r="C35" t="s">
        <v>9</v>
      </c>
      <c r="D35" s="3">
        <v>1880352</v>
      </c>
      <c r="E35" s="3">
        <v>1625767</v>
      </c>
      <c r="F35">
        <f>ABS(SUMIFS(Financial_Transactions!C:C,Financial_Transactions!F:F,Budget!C35,Financial_Transactions!L:L,Budget!B35,Financial_Transactions!M:M,Budget!A35))</f>
        <v>11193589.720000003</v>
      </c>
      <c r="G35">
        <f>SUMIFS(E:E,C:C,Budget!C35,B:B,Budget!B35,A:A,Budget!A35)</f>
        <v>1625767</v>
      </c>
      <c r="H35">
        <f t="shared" si="1"/>
        <v>9567822.7200000025</v>
      </c>
      <c r="I35" t="str">
        <f>IF(H35="","",
   IF(OR(H35 &lt; EDA_Outlier_Analysis!$M$10, H35 &gt; EDA_Outlier_Analysis!$M$11),
      "Outlier",
      "Normal"))</f>
        <v>Normal</v>
      </c>
    </row>
    <row r="36" spans="1:9">
      <c r="A36" s="3">
        <v>2022</v>
      </c>
      <c r="B36" s="3">
        <v>12</v>
      </c>
      <c r="C36" t="s">
        <v>10</v>
      </c>
      <c r="D36" s="3">
        <v>1543128</v>
      </c>
      <c r="E36" s="3">
        <v>1029907</v>
      </c>
      <c r="F36">
        <f>ABS(SUMIFS(Financial_Transactions!C:C,Financial_Transactions!F:F,Budget!C36,Financial_Transactions!L:L,Budget!B36,Financial_Transactions!M:M,Budget!A36))</f>
        <v>6855366.4800000032</v>
      </c>
      <c r="G36">
        <f>SUMIFS(E:E,C:C,Budget!C36,B:B,Budget!B36,A:A,Budget!A36)</f>
        <v>1029907</v>
      </c>
      <c r="H36">
        <f t="shared" si="1"/>
        <v>5825459.4800000032</v>
      </c>
      <c r="I36" t="str">
        <f>IF(H36="","",
   IF(OR(H36 &lt; EDA_Outlier_Analysis!$M$10, H36 &gt; EDA_Outlier_Analysis!$M$11),
      "Outlier",
      "Normal"))</f>
        <v>Normal</v>
      </c>
    </row>
    <row r="37" spans="1:9">
      <c r="A37" s="3">
        <v>2022</v>
      </c>
      <c r="B37" s="3">
        <v>12</v>
      </c>
      <c r="C37" t="s">
        <v>11</v>
      </c>
      <c r="D37" s="3">
        <v>2000556</v>
      </c>
      <c r="E37" s="3">
        <v>1869553</v>
      </c>
      <c r="F37">
        <f>ABS(SUMIFS(Financial_Transactions!C:C,Financial_Transactions!F:F,Budget!C37,Financial_Transactions!L:L,Budget!B37,Financial_Transactions!M:M,Budget!A37))</f>
        <v>9062659.2999999989</v>
      </c>
      <c r="G37">
        <f>SUMIFS(E:E,C:C,Budget!C37,B:B,Budget!B37,A:A,Budget!A37)</f>
        <v>1869553</v>
      </c>
      <c r="H37">
        <f t="shared" si="1"/>
        <v>7193106.2999999989</v>
      </c>
      <c r="I37" t="str">
        <f>IF(H37="","",
   IF(OR(H37 &lt; EDA_Outlier_Analysis!$M$10, H37 &gt; EDA_Outlier_Analysis!$M$11),
      "Outlier",
      "Normal"))</f>
        <v>Normal</v>
      </c>
    </row>
    <row r="38" spans="1:9">
      <c r="A38" s="3">
        <v>2023</v>
      </c>
      <c r="B38" s="3">
        <v>1</v>
      </c>
      <c r="C38" t="s">
        <v>9</v>
      </c>
      <c r="D38" s="3">
        <v>1911132</v>
      </c>
      <c r="E38" s="3">
        <v>1494207</v>
      </c>
      <c r="F38">
        <f>ABS(SUMIFS(Financial_Transactions!C:C,Financial_Transactions!F:F,Budget!C38,Financial_Transactions!L:L,Budget!B38,Financial_Transactions!M:M,Budget!A38))</f>
        <v>9892746.5499999952</v>
      </c>
      <c r="G38">
        <f>SUMIFS(E:E,C:C,Budget!C38,B:B,Budget!B38,A:A,Budget!A38)</f>
        <v>1494207</v>
      </c>
      <c r="H38">
        <f t="shared" si="1"/>
        <v>8398539.5499999952</v>
      </c>
      <c r="I38" t="str">
        <f>IF(H38="","",
   IF(OR(H38 &lt; EDA_Outlier_Analysis!$M$10, H38 &gt; EDA_Outlier_Analysis!$M$11),
      "Outlier",
      "Normal"))</f>
        <v>Normal</v>
      </c>
    </row>
    <row r="39" spans="1:9">
      <c r="A39" s="3">
        <v>2023</v>
      </c>
      <c r="B39" s="3">
        <v>1</v>
      </c>
      <c r="C39" t="s">
        <v>10</v>
      </c>
      <c r="D39" s="3">
        <v>1763448</v>
      </c>
      <c r="E39" s="3">
        <v>1241685</v>
      </c>
      <c r="F39">
        <f>ABS(SUMIFS(Financial_Transactions!C:C,Financial_Transactions!F:F,Budget!C39,Financial_Transactions!L:L,Budget!B39,Financial_Transactions!M:M,Budget!A39))</f>
        <v>9114413.3000000026</v>
      </c>
      <c r="G39">
        <f>SUMIFS(E:E,C:C,Budget!C39,B:B,Budget!B39,A:A,Budget!A39)</f>
        <v>1241685</v>
      </c>
      <c r="H39">
        <f t="shared" si="1"/>
        <v>7872728.3000000026</v>
      </c>
      <c r="I39" t="str">
        <f>IF(H39="","",
   IF(OR(H39 &lt; EDA_Outlier_Analysis!$M$10, H39 &gt; EDA_Outlier_Analysis!$M$11),
      "Outlier",
      "Normal"))</f>
        <v>Normal</v>
      </c>
    </row>
    <row r="40" spans="1:9">
      <c r="A40" s="3">
        <v>2023</v>
      </c>
      <c r="B40" s="3">
        <v>1</v>
      </c>
      <c r="C40" t="s">
        <v>11</v>
      </c>
      <c r="D40" s="3">
        <v>2107800</v>
      </c>
      <c r="E40" s="3">
        <v>1685669</v>
      </c>
      <c r="F40">
        <f>ABS(SUMIFS(Financial_Transactions!C:C,Financial_Transactions!F:F,Budget!C40,Financial_Transactions!L:L,Budget!B40,Financial_Transactions!M:M,Budget!A40))</f>
        <v>12496412.079999998</v>
      </c>
      <c r="G40">
        <f>SUMIFS(E:E,C:C,Budget!C40,B:B,Budget!B40,A:A,Budget!A40)</f>
        <v>1685669</v>
      </c>
      <c r="H40">
        <f t="shared" si="1"/>
        <v>10810743.079999998</v>
      </c>
      <c r="I40" t="str">
        <f>IF(H40="","",
   IF(OR(H40 &lt; EDA_Outlier_Analysis!$M$10, H40 &gt; EDA_Outlier_Analysis!$M$11),
      "Outlier",
      "Normal"))</f>
        <v>Normal</v>
      </c>
    </row>
    <row r="41" spans="1:9">
      <c r="A41" s="3">
        <v>2023</v>
      </c>
      <c r="B41" s="3">
        <v>2</v>
      </c>
      <c r="C41" t="s">
        <v>9</v>
      </c>
      <c r="D41" s="3">
        <v>2254644</v>
      </c>
      <c r="E41" s="3">
        <v>1859934</v>
      </c>
      <c r="F41">
        <f>ABS(SUMIFS(Financial_Transactions!C:C,Financial_Transactions!F:F,Budget!C41,Financial_Transactions!L:L,Budget!B41,Financial_Transactions!M:M,Budget!A41))</f>
        <v>9777934.7399999946</v>
      </c>
      <c r="G41">
        <f>SUMIFS(E:E,C:C,Budget!C41,B:B,Budget!B41,A:A,Budget!A41)</f>
        <v>1859934</v>
      </c>
      <c r="H41">
        <f t="shared" si="1"/>
        <v>7918000.7399999946</v>
      </c>
      <c r="I41" t="str">
        <f>IF(H41="","",
   IF(OR(H41 &lt; EDA_Outlier_Analysis!$M$10, H41 &gt; EDA_Outlier_Analysis!$M$11),
      "Outlier",
      "Normal"))</f>
        <v>Normal</v>
      </c>
    </row>
    <row r="42" spans="1:9">
      <c r="A42" s="3">
        <v>2023</v>
      </c>
      <c r="B42" s="3">
        <v>2</v>
      </c>
      <c r="C42" t="s">
        <v>10</v>
      </c>
      <c r="D42" s="3">
        <v>1761396</v>
      </c>
      <c r="E42" s="3">
        <v>1620831</v>
      </c>
      <c r="F42">
        <f>ABS(SUMIFS(Financial_Transactions!C:C,Financial_Transactions!F:F,Budget!C42,Financial_Transactions!L:L,Budget!B42,Financial_Transactions!M:M,Budget!A42))</f>
        <v>6990296.669999999</v>
      </c>
      <c r="G42">
        <f>SUMIFS(E:E,C:C,Budget!C42,B:B,Budget!B42,A:A,Budget!A42)</f>
        <v>1620831</v>
      </c>
      <c r="H42">
        <f t="shared" si="1"/>
        <v>5369465.669999999</v>
      </c>
      <c r="I42" t="str">
        <f>IF(H42="","",
   IF(OR(H42 &lt; EDA_Outlier_Analysis!$M$10, H42 &gt; EDA_Outlier_Analysis!$M$11),
      "Outlier",
      "Normal"))</f>
        <v>Normal</v>
      </c>
    </row>
    <row r="43" spans="1:9">
      <c r="A43" s="3">
        <v>2023</v>
      </c>
      <c r="B43" s="3">
        <v>2</v>
      </c>
      <c r="C43" t="s">
        <v>11</v>
      </c>
      <c r="D43" s="3">
        <v>1467768</v>
      </c>
      <c r="E43" s="3">
        <v>1197161</v>
      </c>
      <c r="F43">
        <f>ABS(SUMIFS(Financial_Transactions!C:C,Financial_Transactions!F:F,Budget!C43,Financial_Transactions!L:L,Budget!B43,Financial_Transactions!M:M,Budget!A43))</f>
        <v>7588921.4200000018</v>
      </c>
      <c r="G43">
        <f>SUMIFS(E:E,C:C,Budget!C43,B:B,Budget!B43,A:A,Budget!A43)</f>
        <v>1197161</v>
      </c>
      <c r="H43">
        <f t="shared" si="1"/>
        <v>6391760.4200000018</v>
      </c>
      <c r="I43" t="str">
        <f>IF(H43="","",
   IF(OR(H43 &lt; EDA_Outlier_Analysis!$M$10, H43 &gt; EDA_Outlier_Analysis!$M$11),
      "Outlier",
      "Normal"))</f>
        <v>Normal</v>
      </c>
    </row>
    <row r="44" spans="1:9">
      <c r="A44" s="3">
        <v>2023</v>
      </c>
      <c r="B44" s="3">
        <v>3</v>
      </c>
      <c r="C44" t="s">
        <v>9</v>
      </c>
      <c r="D44" s="3">
        <v>1455840</v>
      </c>
      <c r="E44" s="3">
        <v>968065</v>
      </c>
      <c r="F44">
        <f>ABS(SUMIFS(Financial_Transactions!C:C,Financial_Transactions!F:F,Budget!C44,Financial_Transactions!L:L,Budget!B44,Financial_Transactions!M:M,Budget!A44))</f>
        <v>7355112.6500000032</v>
      </c>
      <c r="G44">
        <f>SUMIFS(E:E,C:C,Budget!C44,B:B,Budget!B44,A:A,Budget!A44)</f>
        <v>968065</v>
      </c>
      <c r="H44">
        <f t="shared" si="1"/>
        <v>6387047.6500000032</v>
      </c>
      <c r="I44" t="str">
        <f>IF(H44="","",
   IF(OR(H44 &lt; EDA_Outlier_Analysis!$M$10, H44 &gt; EDA_Outlier_Analysis!$M$11),
      "Outlier",
      "Normal"))</f>
        <v>Normal</v>
      </c>
    </row>
    <row r="45" spans="1:9">
      <c r="A45" s="3">
        <v>2023</v>
      </c>
      <c r="B45" s="3">
        <v>3</v>
      </c>
      <c r="C45" t="s">
        <v>10</v>
      </c>
      <c r="D45" s="3">
        <v>1958568</v>
      </c>
      <c r="E45" s="3">
        <v>1359716</v>
      </c>
      <c r="F45">
        <f>ABS(SUMIFS(Financial_Transactions!C:C,Financial_Transactions!F:F,Budget!C45,Financial_Transactions!L:L,Budget!B45,Financial_Transactions!M:M,Budget!A45))</f>
        <v>8812486.290000001</v>
      </c>
      <c r="G45">
        <f>SUMIFS(E:E,C:C,Budget!C45,B:B,Budget!B45,A:A,Budget!A45)</f>
        <v>1359716</v>
      </c>
      <c r="H45">
        <f t="shared" si="1"/>
        <v>7452770.290000001</v>
      </c>
      <c r="I45" t="str">
        <f>IF(H45="","",
   IF(OR(H45 &lt; EDA_Outlier_Analysis!$M$10, H45 &gt; EDA_Outlier_Analysis!$M$11),
      "Outlier",
      "Normal"))</f>
        <v>Normal</v>
      </c>
    </row>
    <row r="46" spans="1:9">
      <c r="A46" s="3">
        <v>2023</v>
      </c>
      <c r="B46" s="3">
        <v>3</v>
      </c>
      <c r="C46" t="s">
        <v>11</v>
      </c>
      <c r="D46" s="3">
        <v>2236200</v>
      </c>
      <c r="E46" s="3">
        <v>2039587</v>
      </c>
      <c r="F46">
        <f>ABS(SUMIFS(Financial_Transactions!C:C,Financial_Transactions!F:F,Budget!C46,Financial_Transactions!L:L,Budget!B46,Financial_Transactions!M:M,Budget!A46))</f>
        <v>10902023.599999998</v>
      </c>
      <c r="G46">
        <f>SUMIFS(E:E,C:C,Budget!C46,B:B,Budget!B46,A:A,Budget!A46)</f>
        <v>2039587</v>
      </c>
      <c r="H46">
        <f t="shared" si="1"/>
        <v>8862436.5999999978</v>
      </c>
      <c r="I46" t="str">
        <f>IF(H46="","",
   IF(OR(H46 &lt; EDA_Outlier_Analysis!$M$10, H46 &gt; EDA_Outlier_Analysis!$M$11),
      "Outlier",
      "Normal"))</f>
        <v>Normal</v>
      </c>
    </row>
    <row r="47" spans="1:9">
      <c r="A47" s="3">
        <v>2023</v>
      </c>
      <c r="B47" s="3">
        <v>4</v>
      </c>
      <c r="C47" t="s">
        <v>9</v>
      </c>
      <c r="D47" s="3">
        <v>1497672</v>
      </c>
      <c r="E47" s="3">
        <v>947304</v>
      </c>
      <c r="F47">
        <f>ABS(SUMIFS(Financial_Transactions!C:C,Financial_Transactions!F:F,Budget!C47,Financial_Transactions!L:L,Budget!B47,Financial_Transactions!M:M,Budget!A47))</f>
        <v>8891977.6699999981</v>
      </c>
      <c r="G47">
        <f>SUMIFS(E:E,C:C,Budget!C47,B:B,Budget!B47,A:A,Budget!A47)</f>
        <v>947304</v>
      </c>
      <c r="H47">
        <f t="shared" si="1"/>
        <v>7944673.6699999981</v>
      </c>
      <c r="I47" t="str">
        <f>IF(H47="","",
   IF(OR(H47 &lt; EDA_Outlier_Analysis!$M$10, H47 &gt; EDA_Outlier_Analysis!$M$11),
      "Outlier",
      "Normal"))</f>
        <v>Normal</v>
      </c>
    </row>
    <row r="48" spans="1:9">
      <c r="A48" s="3">
        <v>2023</v>
      </c>
      <c r="B48" s="3">
        <v>4</v>
      </c>
      <c r="C48" t="s">
        <v>10</v>
      </c>
      <c r="D48" s="3">
        <v>1447104</v>
      </c>
      <c r="E48" s="3">
        <v>1075355</v>
      </c>
      <c r="F48">
        <f>ABS(SUMIFS(Financial_Transactions!C:C,Financial_Transactions!F:F,Budget!C48,Financial_Transactions!L:L,Budget!B48,Financial_Transactions!M:M,Budget!A48))</f>
        <v>7523298.6200000001</v>
      </c>
      <c r="G48">
        <f>SUMIFS(E:E,C:C,Budget!C48,B:B,Budget!B48,A:A,Budget!A48)</f>
        <v>1075355</v>
      </c>
      <c r="H48">
        <f t="shared" si="1"/>
        <v>6447943.6200000001</v>
      </c>
      <c r="I48" t="str">
        <f>IF(H48="","",
   IF(OR(H48 &lt; EDA_Outlier_Analysis!$M$10, H48 &gt; EDA_Outlier_Analysis!$M$11),
      "Outlier",
      "Normal"))</f>
        <v>Normal</v>
      </c>
    </row>
    <row r="49" spans="1:9">
      <c r="A49" s="3">
        <v>2023</v>
      </c>
      <c r="B49" s="3">
        <v>4</v>
      </c>
      <c r="C49" t="s">
        <v>11</v>
      </c>
      <c r="D49" s="3">
        <v>1478364</v>
      </c>
      <c r="E49" s="3">
        <v>906681</v>
      </c>
      <c r="F49">
        <f>ABS(SUMIFS(Financial_Transactions!C:C,Financial_Transactions!F:F,Budget!C49,Financial_Transactions!L:L,Budget!B49,Financial_Transactions!M:M,Budget!A49))</f>
        <v>7945740.7599999988</v>
      </c>
      <c r="G49">
        <f>SUMIFS(E:E,C:C,Budget!C49,B:B,Budget!B49,A:A,Budget!A49)</f>
        <v>906681</v>
      </c>
      <c r="H49">
        <f t="shared" si="1"/>
        <v>7039059.7599999988</v>
      </c>
      <c r="I49" t="str">
        <f>IF(H49="","",
   IF(OR(H49 &lt; EDA_Outlier_Analysis!$M$10, H49 &gt; EDA_Outlier_Analysis!$M$11),
      "Outlier",
      "Normal"))</f>
        <v>Normal</v>
      </c>
    </row>
    <row r="50" spans="1:9">
      <c r="A50" s="3">
        <v>2023</v>
      </c>
      <c r="B50" s="3">
        <v>5</v>
      </c>
      <c r="C50" t="s">
        <v>9</v>
      </c>
      <c r="D50" s="3">
        <v>1536324</v>
      </c>
      <c r="E50" s="3">
        <v>966907</v>
      </c>
      <c r="F50">
        <f>ABS(SUMIFS(Financial_Transactions!C:C,Financial_Transactions!F:F,Budget!C50,Financial_Transactions!L:L,Budget!B50,Financial_Transactions!M:M,Budget!A50))</f>
        <v>9187381.0399999991</v>
      </c>
      <c r="G50">
        <f>SUMIFS(E:E,C:C,Budget!C50,B:B,Budget!B50,A:A,Budget!A50)</f>
        <v>966907</v>
      </c>
      <c r="H50">
        <f t="shared" si="1"/>
        <v>8220474.0399999991</v>
      </c>
      <c r="I50" t="str">
        <f>IF(H50="","",
   IF(OR(H50 &lt; EDA_Outlier_Analysis!$M$10, H50 &gt; EDA_Outlier_Analysis!$M$11),
      "Outlier",
      "Normal"))</f>
        <v>Normal</v>
      </c>
    </row>
    <row r="51" spans="1:9">
      <c r="A51" s="3">
        <v>2023</v>
      </c>
      <c r="B51" s="3">
        <v>5</v>
      </c>
      <c r="C51" t="s">
        <v>10</v>
      </c>
      <c r="D51" s="3">
        <v>1962300</v>
      </c>
      <c r="E51" s="3">
        <v>1549494</v>
      </c>
      <c r="F51">
        <f>ABS(SUMIFS(Financial_Transactions!C:C,Financial_Transactions!F:F,Budget!C51,Financial_Transactions!L:L,Budget!B51,Financial_Transactions!M:M,Budget!A51))</f>
        <v>13445023.169999994</v>
      </c>
      <c r="G51">
        <f>SUMIFS(E:E,C:C,Budget!C51,B:B,Budget!B51,A:A,Budget!A51)</f>
        <v>1549494</v>
      </c>
      <c r="H51">
        <f t="shared" si="1"/>
        <v>11895529.169999994</v>
      </c>
      <c r="I51" t="str">
        <f>IF(H51="","",
   IF(OR(H51 &lt; EDA_Outlier_Analysis!$M$10, H51 &gt; EDA_Outlier_Analysis!$M$11),
      "Outlier",
      "Normal"))</f>
        <v>Normal</v>
      </c>
    </row>
    <row r="52" spans="1:9">
      <c r="A52" s="3">
        <v>2023</v>
      </c>
      <c r="B52" s="3">
        <v>5</v>
      </c>
      <c r="C52" t="s">
        <v>11</v>
      </c>
      <c r="D52" s="3">
        <v>2177532</v>
      </c>
      <c r="E52" s="3">
        <v>1714311</v>
      </c>
      <c r="F52">
        <f>ABS(SUMIFS(Financial_Transactions!C:C,Financial_Transactions!F:F,Budget!C52,Financial_Transactions!L:L,Budget!B52,Financial_Transactions!M:M,Budget!A52))</f>
        <v>9984041.2300000042</v>
      </c>
      <c r="G52">
        <f>SUMIFS(E:E,C:C,Budget!C52,B:B,Budget!B52,A:A,Budget!A52)</f>
        <v>1714311</v>
      </c>
      <c r="H52">
        <f t="shared" si="1"/>
        <v>8269730.2300000042</v>
      </c>
      <c r="I52" t="str">
        <f>IF(H52="","",
   IF(OR(H52 &lt; EDA_Outlier_Analysis!$M$10, H52 &gt; EDA_Outlier_Analysis!$M$11),
      "Outlier",
      "Normal"))</f>
        <v>Normal</v>
      </c>
    </row>
    <row r="53" spans="1:9">
      <c r="A53" s="3">
        <v>2023</v>
      </c>
      <c r="B53" s="3">
        <v>6</v>
      </c>
      <c r="C53" t="s">
        <v>9</v>
      </c>
      <c r="D53" s="3">
        <v>1546296</v>
      </c>
      <c r="E53" s="3">
        <v>1072712</v>
      </c>
      <c r="F53">
        <f>ABS(SUMIFS(Financial_Transactions!C:C,Financial_Transactions!F:F,Budget!C53,Financial_Transactions!L:L,Budget!B53,Financial_Transactions!M:M,Budget!A53))</f>
        <v>10292338.940000005</v>
      </c>
      <c r="G53">
        <f>SUMIFS(E:E,C:C,Budget!C53,B:B,Budget!B53,A:A,Budget!A53)</f>
        <v>1072712</v>
      </c>
      <c r="H53">
        <f t="shared" si="1"/>
        <v>9219626.9400000051</v>
      </c>
      <c r="I53" t="str">
        <f>IF(H53="","",
   IF(OR(H53 &lt; EDA_Outlier_Analysis!$M$10, H53 &gt; EDA_Outlier_Analysis!$M$11),
      "Outlier",
      "Normal"))</f>
        <v>Normal</v>
      </c>
    </row>
    <row r="54" spans="1:9">
      <c r="A54" s="3">
        <v>2023</v>
      </c>
      <c r="B54" s="3">
        <v>6</v>
      </c>
      <c r="C54" t="s">
        <v>10</v>
      </c>
      <c r="D54" s="3">
        <v>2064216</v>
      </c>
      <c r="E54" s="3">
        <v>1327689</v>
      </c>
      <c r="F54">
        <f>ABS(SUMIFS(Financial_Transactions!C:C,Financial_Transactions!F:F,Budget!C54,Financial_Transactions!L:L,Budget!B54,Financial_Transactions!M:M,Budget!A54))</f>
        <v>8858843.8399999999</v>
      </c>
      <c r="G54">
        <f>SUMIFS(E:E,C:C,Budget!C54,B:B,Budget!B54,A:A,Budget!A54)</f>
        <v>1327689</v>
      </c>
      <c r="H54">
        <f t="shared" si="1"/>
        <v>7531154.8399999999</v>
      </c>
      <c r="I54" t="str">
        <f>IF(H54="","",
   IF(OR(H54 &lt; EDA_Outlier_Analysis!$M$10, H54 &gt; EDA_Outlier_Analysis!$M$11),
      "Outlier",
      "Normal"))</f>
        <v>Normal</v>
      </c>
    </row>
    <row r="55" spans="1:9">
      <c r="A55" s="3">
        <v>2023</v>
      </c>
      <c r="B55" s="3">
        <v>6</v>
      </c>
      <c r="C55" t="s">
        <v>11</v>
      </c>
      <c r="D55" s="3">
        <v>2277540</v>
      </c>
      <c r="E55" s="3">
        <v>1794023</v>
      </c>
      <c r="F55">
        <f>ABS(SUMIFS(Financial_Transactions!C:C,Financial_Transactions!F:F,Budget!C55,Financial_Transactions!L:L,Budget!B55,Financial_Transactions!M:M,Budget!A55))</f>
        <v>12710662.499999996</v>
      </c>
      <c r="G55">
        <f>SUMIFS(E:E,C:C,Budget!C55,B:B,Budget!B55,A:A,Budget!A55)</f>
        <v>1794023</v>
      </c>
      <c r="H55">
        <f t="shared" si="1"/>
        <v>10916639.499999996</v>
      </c>
      <c r="I55" t="str">
        <f>IF(H55="","",
   IF(OR(H55 &lt; EDA_Outlier_Analysis!$M$10, H55 &gt; EDA_Outlier_Analysis!$M$11),
      "Outlier",
      "Normal"))</f>
        <v>Normal</v>
      </c>
    </row>
    <row r="56" spans="1:9">
      <c r="A56" s="3">
        <v>2023</v>
      </c>
      <c r="B56" s="3">
        <v>7</v>
      </c>
      <c r="C56" t="s">
        <v>9</v>
      </c>
      <c r="D56" s="3">
        <v>1646928</v>
      </c>
      <c r="E56" s="3">
        <v>1447498</v>
      </c>
      <c r="F56">
        <f>ABS(SUMIFS(Financial_Transactions!C:C,Financial_Transactions!F:F,Budget!C56,Financial_Transactions!L:L,Budget!B56,Financial_Transactions!M:M,Budget!A56))</f>
        <v>8816134.6000000015</v>
      </c>
      <c r="G56">
        <f>SUMIFS(E:E,C:C,Budget!C56,B:B,Budget!B56,A:A,Budget!A56)</f>
        <v>1447498</v>
      </c>
      <c r="H56">
        <f t="shared" si="1"/>
        <v>7368636.6000000015</v>
      </c>
      <c r="I56" t="str">
        <f>IF(H56="","",
   IF(OR(H56 &lt; EDA_Outlier_Analysis!$M$10, H56 &gt; EDA_Outlier_Analysis!$M$11),
      "Outlier",
      "Normal"))</f>
        <v>Normal</v>
      </c>
    </row>
    <row r="57" spans="1:9">
      <c r="A57" s="3">
        <v>2023</v>
      </c>
      <c r="B57" s="3">
        <v>7</v>
      </c>
      <c r="C57" t="s">
        <v>10</v>
      </c>
      <c r="D57" s="3">
        <v>1708104</v>
      </c>
      <c r="E57" s="3">
        <v>1404083</v>
      </c>
      <c r="F57">
        <f>ABS(SUMIFS(Financial_Transactions!C:C,Financial_Transactions!F:F,Budget!C57,Financial_Transactions!L:L,Budget!B57,Financial_Transactions!M:M,Budget!A57))</f>
        <v>9560246.2200000025</v>
      </c>
      <c r="G57">
        <f>SUMIFS(E:E,C:C,Budget!C57,B:B,Budget!B57,A:A,Budget!A57)</f>
        <v>1404083</v>
      </c>
      <c r="H57">
        <f t="shared" si="1"/>
        <v>8156163.2200000025</v>
      </c>
      <c r="I57" t="str">
        <f>IF(H57="","",
   IF(OR(H57 &lt; EDA_Outlier_Analysis!$M$10, H57 &gt; EDA_Outlier_Analysis!$M$11),
      "Outlier",
      "Normal"))</f>
        <v>Normal</v>
      </c>
    </row>
    <row r="58" spans="1:9">
      <c r="A58" s="3">
        <v>2023</v>
      </c>
      <c r="B58" s="3">
        <v>7</v>
      </c>
      <c r="C58" t="s">
        <v>11</v>
      </c>
      <c r="D58" s="3">
        <v>1646472</v>
      </c>
      <c r="E58" s="3">
        <v>1550629</v>
      </c>
      <c r="F58">
        <f>ABS(SUMIFS(Financial_Transactions!C:C,Financial_Transactions!F:F,Budget!C58,Financial_Transactions!L:L,Budget!B58,Financial_Transactions!M:M,Budget!A58))</f>
        <v>8775570.9000000004</v>
      </c>
      <c r="G58">
        <f>SUMIFS(E:E,C:C,Budget!C58,B:B,Budget!B58,A:A,Budget!A58)</f>
        <v>1550629</v>
      </c>
      <c r="H58">
        <f t="shared" si="1"/>
        <v>7224941.9000000004</v>
      </c>
      <c r="I58" t="str">
        <f>IF(H58="","",
   IF(OR(H58 &lt; EDA_Outlier_Analysis!$M$10, H58 &gt; EDA_Outlier_Analysis!$M$11),
      "Outlier",
      "Normal"))</f>
        <v>Normal</v>
      </c>
    </row>
    <row r="59" spans="1:9">
      <c r="A59" s="3">
        <v>2023</v>
      </c>
      <c r="B59" s="3">
        <v>8</v>
      </c>
      <c r="C59" t="s">
        <v>9</v>
      </c>
      <c r="D59" s="3">
        <v>2053608</v>
      </c>
      <c r="E59" s="3">
        <v>1752327</v>
      </c>
      <c r="F59">
        <f>ABS(SUMIFS(Financial_Transactions!C:C,Financial_Transactions!F:F,Budget!C59,Financial_Transactions!L:L,Budget!B59,Financial_Transactions!M:M,Budget!A59))</f>
        <v>14004486.089999998</v>
      </c>
      <c r="G59">
        <f>SUMIFS(E:E,C:C,Budget!C59,B:B,Budget!B59,A:A,Budget!A59)</f>
        <v>1752327</v>
      </c>
      <c r="H59">
        <f t="shared" si="1"/>
        <v>12252159.089999998</v>
      </c>
      <c r="I59" t="str">
        <f>IF(H59="","",
   IF(OR(H59 &lt; EDA_Outlier_Analysis!$M$10, H59 &gt; EDA_Outlier_Analysis!$M$11),
      "Outlier",
      "Normal"))</f>
        <v>Normal</v>
      </c>
    </row>
    <row r="60" spans="1:9">
      <c r="A60" s="3">
        <v>2023</v>
      </c>
      <c r="B60" s="3">
        <v>8</v>
      </c>
      <c r="C60" t="s">
        <v>10</v>
      </c>
      <c r="D60" s="3">
        <v>1609344</v>
      </c>
      <c r="E60" s="3">
        <v>1243372</v>
      </c>
      <c r="F60">
        <f>ABS(SUMIFS(Financial_Transactions!C:C,Financial_Transactions!F:F,Budget!C60,Financial_Transactions!L:L,Budget!B60,Financial_Transactions!M:M,Budget!A60))</f>
        <v>11695790.920000004</v>
      </c>
      <c r="G60">
        <f>SUMIFS(E:E,C:C,Budget!C60,B:B,Budget!B60,A:A,Budget!A60)</f>
        <v>1243372</v>
      </c>
      <c r="H60">
        <f t="shared" si="1"/>
        <v>10452418.920000004</v>
      </c>
      <c r="I60" t="str">
        <f>IF(H60="","",
   IF(OR(H60 &lt; EDA_Outlier_Analysis!$M$10, H60 &gt; EDA_Outlier_Analysis!$M$11),
      "Outlier",
      "Normal"))</f>
        <v>Normal</v>
      </c>
    </row>
    <row r="61" spans="1:9">
      <c r="A61" s="3">
        <v>2023</v>
      </c>
      <c r="B61" s="3">
        <v>8</v>
      </c>
      <c r="C61" t="s">
        <v>11</v>
      </c>
      <c r="D61" s="3">
        <v>1947864</v>
      </c>
      <c r="E61" s="3">
        <v>1378878</v>
      </c>
      <c r="F61">
        <f>ABS(SUMIFS(Financial_Transactions!C:C,Financial_Transactions!F:F,Budget!C61,Financial_Transactions!L:L,Budget!B61,Financial_Transactions!M:M,Budget!A61))</f>
        <v>15960260.139999999</v>
      </c>
      <c r="G61">
        <f>SUMIFS(E:E,C:C,Budget!C61,B:B,Budget!B61,A:A,Budget!A61)</f>
        <v>1378878</v>
      </c>
      <c r="H61">
        <f t="shared" si="1"/>
        <v>14581382.139999999</v>
      </c>
      <c r="I61" t="str">
        <f>IF(H61="","",
   IF(OR(H61 &lt; EDA_Outlier_Analysis!$M$10, H61 &gt; EDA_Outlier_Analysis!$M$11),
      "Outlier",
      "Normal"))</f>
        <v>Normal</v>
      </c>
    </row>
    <row r="62" spans="1:9">
      <c r="A62" s="3">
        <v>2023</v>
      </c>
      <c r="B62" s="3">
        <v>9</v>
      </c>
      <c r="C62" t="s">
        <v>9</v>
      </c>
      <c r="D62" s="3">
        <v>2038596</v>
      </c>
      <c r="E62" s="3">
        <v>1670006</v>
      </c>
      <c r="F62">
        <f>ABS(SUMIFS(Financial_Transactions!C:C,Financial_Transactions!F:F,Budget!C62,Financial_Transactions!L:L,Budget!B62,Financial_Transactions!M:M,Budget!A62))</f>
        <v>15564499.089999996</v>
      </c>
      <c r="G62">
        <f>SUMIFS(E:E,C:C,Budget!C62,B:B,Budget!B62,A:A,Budget!A62)</f>
        <v>1670006</v>
      </c>
      <c r="H62">
        <f t="shared" si="1"/>
        <v>13894493.089999996</v>
      </c>
      <c r="I62" t="str">
        <f>IF(H62="","",
   IF(OR(H62 &lt; EDA_Outlier_Analysis!$M$10, H62 &gt; EDA_Outlier_Analysis!$M$11),
      "Outlier",
      "Normal"))</f>
        <v>Normal</v>
      </c>
    </row>
    <row r="63" spans="1:9">
      <c r="A63" s="3">
        <v>2023</v>
      </c>
      <c r="B63" s="3">
        <v>9</v>
      </c>
      <c r="C63" t="s">
        <v>10</v>
      </c>
      <c r="D63" s="3">
        <v>1803924</v>
      </c>
      <c r="E63" s="3">
        <v>1648132</v>
      </c>
      <c r="F63">
        <f>ABS(SUMIFS(Financial_Transactions!C:C,Financial_Transactions!F:F,Budget!C63,Financial_Transactions!L:L,Budget!B63,Financial_Transactions!M:M,Budget!A63))</f>
        <v>13594531.609999999</v>
      </c>
      <c r="G63">
        <f>SUMIFS(E:E,C:C,Budget!C63,B:B,Budget!B63,A:A,Budget!A63)</f>
        <v>1648132</v>
      </c>
      <c r="H63">
        <f t="shared" si="1"/>
        <v>11946399.609999999</v>
      </c>
      <c r="I63" t="str">
        <f>IF(H63="","",
   IF(OR(H63 &lt; EDA_Outlier_Analysis!$M$10, H63 &gt; EDA_Outlier_Analysis!$M$11),
      "Outlier",
      "Normal"))</f>
        <v>Normal</v>
      </c>
    </row>
    <row r="64" spans="1:9">
      <c r="A64" s="3">
        <v>2023</v>
      </c>
      <c r="B64" s="3">
        <v>9</v>
      </c>
      <c r="C64" t="s">
        <v>11</v>
      </c>
      <c r="D64" s="3">
        <v>2014596</v>
      </c>
      <c r="E64" s="3">
        <v>1867683</v>
      </c>
      <c r="F64">
        <f>ABS(SUMIFS(Financial_Transactions!C:C,Financial_Transactions!F:F,Budget!C64,Financial_Transactions!L:L,Budget!B64,Financial_Transactions!M:M,Budget!A64))</f>
        <v>14372118.560000008</v>
      </c>
      <c r="G64">
        <f>SUMIFS(E:E,C:C,Budget!C64,B:B,Budget!B64,A:A,Budget!A64)</f>
        <v>1867683</v>
      </c>
      <c r="H64">
        <f t="shared" si="1"/>
        <v>12504435.560000008</v>
      </c>
      <c r="I64" t="str">
        <f>IF(H64="","",
   IF(OR(H64 &lt; EDA_Outlier_Analysis!$M$10, H64 &gt; EDA_Outlier_Analysis!$M$11),
      "Outlier",
      "Normal"))</f>
        <v>Normal</v>
      </c>
    </row>
    <row r="65" spans="1:9">
      <c r="A65" s="3">
        <v>2023</v>
      </c>
      <c r="B65" s="3">
        <v>10</v>
      </c>
      <c r="C65" t="s">
        <v>9</v>
      </c>
      <c r="D65" s="3">
        <v>1539204</v>
      </c>
      <c r="E65" s="3">
        <v>1054276</v>
      </c>
      <c r="F65">
        <f>ABS(SUMIFS(Financial_Transactions!C:C,Financial_Transactions!F:F,Budget!C65,Financial_Transactions!L:L,Budget!B65,Financial_Transactions!M:M,Budget!A65))</f>
        <v>10295758.979999999</v>
      </c>
      <c r="G65">
        <f>SUMIFS(E:E,C:C,Budget!C65,B:B,Budget!B65,A:A,Budget!A65)</f>
        <v>1054276</v>
      </c>
      <c r="H65">
        <f t="shared" si="1"/>
        <v>9241482.9799999986</v>
      </c>
      <c r="I65" t="str">
        <f>IF(H65="","",
   IF(OR(H65 &lt; EDA_Outlier_Analysis!$M$10, H65 &gt; EDA_Outlier_Analysis!$M$11),
      "Outlier",
      "Normal"))</f>
        <v>Normal</v>
      </c>
    </row>
    <row r="66" spans="1:9">
      <c r="A66" s="3">
        <v>2023</v>
      </c>
      <c r="B66" s="3">
        <v>10</v>
      </c>
      <c r="C66" t="s">
        <v>10</v>
      </c>
      <c r="D66" s="3">
        <v>2257884</v>
      </c>
      <c r="E66" s="3">
        <v>1762094</v>
      </c>
      <c r="F66">
        <f>ABS(SUMIFS(Financial_Transactions!C:C,Financial_Transactions!F:F,Budget!C66,Financial_Transactions!L:L,Budget!B66,Financial_Transactions!M:M,Budget!A66))</f>
        <v>15556740.200000003</v>
      </c>
      <c r="G66">
        <f>SUMIFS(E:E,C:C,Budget!C66,B:B,Budget!B66,A:A,Budget!A66)</f>
        <v>1762094</v>
      </c>
      <c r="H66">
        <f t="shared" si="1"/>
        <v>13794646.200000003</v>
      </c>
      <c r="I66" t="str">
        <f>IF(H66="","",
   IF(OR(H66 &lt; EDA_Outlier_Analysis!$M$10, H66 &gt; EDA_Outlier_Analysis!$M$11),
      "Outlier",
      "Normal"))</f>
        <v>Normal</v>
      </c>
    </row>
    <row r="67" spans="1:9">
      <c r="A67" s="3">
        <v>2023</v>
      </c>
      <c r="B67" s="3">
        <v>10</v>
      </c>
      <c r="C67" t="s">
        <v>11</v>
      </c>
      <c r="D67" s="3">
        <v>2233884</v>
      </c>
      <c r="E67" s="3">
        <v>1881397</v>
      </c>
      <c r="F67">
        <f>ABS(SUMIFS(Financial_Transactions!C:C,Financial_Transactions!F:F,Budget!C67,Financial_Transactions!L:L,Budget!B67,Financial_Transactions!M:M,Budget!A67))</f>
        <v>13387393.76</v>
      </c>
      <c r="G67">
        <f>SUMIFS(E:E,C:C,Budget!C67,B:B,Budget!B67,A:A,Budget!A67)</f>
        <v>1881397</v>
      </c>
      <c r="H67">
        <f t="shared" si="1"/>
        <v>11505996.76</v>
      </c>
      <c r="I67" t="str">
        <f>IF(H67="","",
   IF(OR(H67 &lt; EDA_Outlier_Analysis!$M$10, H67 &gt; EDA_Outlier_Analysis!$M$11),
      "Outlier",
      "Normal"))</f>
        <v>Normal</v>
      </c>
    </row>
    <row r="68" spans="1:9">
      <c r="A68" s="3">
        <v>2023</v>
      </c>
      <c r="B68" s="3">
        <v>11</v>
      </c>
      <c r="C68" t="s">
        <v>9</v>
      </c>
      <c r="D68" s="3">
        <v>1459224</v>
      </c>
      <c r="E68" s="3">
        <v>1208692</v>
      </c>
      <c r="F68">
        <f>ABS(SUMIFS(Financial_Transactions!C:C,Financial_Transactions!F:F,Budget!C68,Financial_Transactions!L:L,Budget!B68,Financial_Transactions!M:M,Budget!A68))</f>
        <v>11944576.529999999</v>
      </c>
      <c r="G68">
        <f>SUMIFS(E:E,C:C,Budget!C68,B:B,Budget!B68,A:A,Budget!A68)</f>
        <v>1208692</v>
      </c>
      <c r="H68">
        <f t="shared" si="1"/>
        <v>10735884.529999999</v>
      </c>
      <c r="I68" t="str">
        <f>IF(H68="","",
   IF(OR(H68 &lt; EDA_Outlier_Analysis!$M$10, H68 &gt; EDA_Outlier_Analysis!$M$11),
      "Outlier",
      "Normal"))</f>
        <v>Normal</v>
      </c>
    </row>
    <row r="69" spans="1:9">
      <c r="A69" s="3">
        <v>2023</v>
      </c>
      <c r="B69" s="3">
        <v>11</v>
      </c>
      <c r="C69" t="s">
        <v>10</v>
      </c>
      <c r="D69" s="3">
        <v>2224500</v>
      </c>
      <c r="E69" s="3">
        <v>1880110</v>
      </c>
      <c r="F69">
        <f>ABS(SUMIFS(Financial_Transactions!C:C,Financial_Transactions!F:F,Budget!C69,Financial_Transactions!L:L,Budget!B69,Financial_Transactions!M:M,Budget!A69))</f>
        <v>15911358.669999998</v>
      </c>
      <c r="G69">
        <f>SUMIFS(E:E,C:C,Budget!C69,B:B,Budget!B69,A:A,Budget!A69)</f>
        <v>1880110</v>
      </c>
      <c r="H69">
        <f t="shared" si="1"/>
        <v>14031248.669999998</v>
      </c>
      <c r="I69" t="str">
        <f>IF(H69="","",
   IF(OR(H69 &lt; EDA_Outlier_Analysis!$M$10, H69 &gt; EDA_Outlier_Analysis!$M$11),
      "Outlier",
      "Normal"))</f>
        <v>Normal</v>
      </c>
    </row>
    <row r="70" spans="1:9">
      <c r="A70" s="3">
        <v>2023</v>
      </c>
      <c r="B70" s="3">
        <v>11</v>
      </c>
      <c r="C70" t="s">
        <v>11</v>
      </c>
      <c r="D70" s="3">
        <v>1820280</v>
      </c>
      <c r="E70" s="3">
        <v>1364966</v>
      </c>
      <c r="F70">
        <f>ABS(SUMIFS(Financial_Transactions!C:C,Financial_Transactions!F:F,Budget!C70,Financial_Transactions!L:L,Budget!B70,Financial_Transactions!M:M,Budget!A70))</f>
        <v>12245067.209999999</v>
      </c>
      <c r="G70">
        <f>SUMIFS(E:E,C:C,Budget!C70,B:B,Budget!B70,A:A,Budget!A70)</f>
        <v>1364966</v>
      </c>
      <c r="H70">
        <f t="shared" si="1"/>
        <v>10880101.209999999</v>
      </c>
      <c r="I70" t="str">
        <f>IF(H70="","",
   IF(OR(H70 &lt; EDA_Outlier_Analysis!$M$10, H70 &gt; EDA_Outlier_Analysis!$M$11),
      "Outlier",
      "Normal"))</f>
        <v>Normal</v>
      </c>
    </row>
    <row r="71" spans="1:9">
      <c r="A71" s="3">
        <v>2023</v>
      </c>
      <c r="B71" s="3">
        <v>12</v>
      </c>
      <c r="C71" t="s">
        <v>9</v>
      </c>
      <c r="D71" s="3">
        <v>1988016</v>
      </c>
      <c r="E71" s="3">
        <v>1350159</v>
      </c>
      <c r="F71">
        <f>ABS(SUMIFS(Financial_Transactions!C:C,Financial_Transactions!F:F,Budget!C71,Financial_Transactions!L:L,Budget!B71,Financial_Transactions!M:M,Budget!A71))</f>
        <v>15026812.84999999</v>
      </c>
      <c r="G71">
        <f>SUMIFS(E:E,C:C,Budget!C71,B:B,Budget!B71,A:A,Budget!A71)</f>
        <v>1350159</v>
      </c>
      <c r="H71">
        <f t="shared" si="1"/>
        <v>13676653.84999999</v>
      </c>
      <c r="I71" t="str">
        <f>IF(H71="","",
   IF(OR(H71 &lt; EDA_Outlier_Analysis!$M$10, H71 &gt; EDA_Outlier_Analysis!$M$11),
      "Outlier",
      "Normal"))</f>
        <v>Normal</v>
      </c>
    </row>
    <row r="72" spans="1:9">
      <c r="A72" s="3">
        <v>2023</v>
      </c>
      <c r="B72" s="3">
        <v>12</v>
      </c>
      <c r="C72" t="s">
        <v>10</v>
      </c>
      <c r="D72" s="3">
        <v>2245428</v>
      </c>
      <c r="E72" s="3">
        <v>1499851</v>
      </c>
      <c r="F72">
        <f>ABS(SUMIFS(Financial_Transactions!C:C,Financial_Transactions!F:F,Budget!C72,Financial_Transactions!L:L,Budget!B72,Financial_Transactions!M:M,Budget!A72))</f>
        <v>16708931.01999999</v>
      </c>
      <c r="G72">
        <f>SUMIFS(E:E,C:C,Budget!C72,B:B,Budget!B72,A:A,Budget!A72)</f>
        <v>1499851</v>
      </c>
      <c r="H72">
        <f t="shared" si="1"/>
        <v>15209080.01999999</v>
      </c>
      <c r="I72" t="str">
        <f>IF(H72="","",
   IF(OR(H72 &lt; EDA_Outlier_Analysis!$M$10, H72 &gt; EDA_Outlier_Analysis!$M$11),
      "Outlier",
      "Normal"))</f>
        <v>Normal</v>
      </c>
    </row>
    <row r="73" spans="1:9">
      <c r="A73" s="3">
        <v>2023</v>
      </c>
      <c r="B73" s="3">
        <v>12</v>
      </c>
      <c r="C73" t="s">
        <v>11</v>
      </c>
      <c r="D73" s="3">
        <v>2263008</v>
      </c>
      <c r="E73" s="3">
        <v>1662605</v>
      </c>
      <c r="F73">
        <f>ABS(SUMIFS(Financial_Transactions!C:C,Financial_Transactions!F:F,Budget!C73,Financial_Transactions!L:L,Budget!B73,Financial_Transactions!M:M,Budget!A73))</f>
        <v>15321099.100000001</v>
      </c>
      <c r="G73">
        <f>SUMIFS(E:E,C:C,Budget!C73,B:B,Budget!B73,A:A,Budget!A73)</f>
        <v>1662605</v>
      </c>
      <c r="H73">
        <f t="shared" si="1"/>
        <v>13658494.100000001</v>
      </c>
      <c r="I73" t="str">
        <f>IF(H73="","",
   IF(OR(H73 &lt; EDA_Outlier_Analysis!$M$10, H73 &gt; EDA_Outlier_Analysis!$M$11),
      "Outlier",
      "Normal"))</f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1186-CE5D-4C51-A440-6DCF2DBD4B9E}">
  <dimension ref="A1:F401"/>
  <sheetViews>
    <sheetView topLeftCell="A379" workbookViewId="0">
      <selection sqref="A1:F401"/>
    </sheetView>
  </sheetViews>
  <sheetFormatPr defaultRowHeight="14.5"/>
  <cols>
    <col min="1" max="1" width="11.453125" bestFit="1" customWidth="1"/>
    <col min="2" max="2" width="29.54296875" bestFit="1" customWidth="1"/>
    <col min="3" max="3" width="9.36328125" bestFit="1" customWidth="1"/>
    <col min="4" max="4" width="10.36328125" bestFit="1" customWidth="1"/>
    <col min="5" max="5" width="6.36328125" bestFit="1" customWidth="1"/>
    <col min="6" max="6" width="7.453125" bestFit="1" customWidth="1"/>
  </cols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t="s">
        <v>18</v>
      </c>
      <c r="B2" t="s">
        <v>19</v>
      </c>
      <c r="C2" t="s">
        <v>11</v>
      </c>
      <c r="D2" s="4">
        <v>43918</v>
      </c>
      <c r="E2" t="s">
        <v>20</v>
      </c>
      <c r="F2" t="s">
        <v>21</v>
      </c>
    </row>
    <row r="3" spans="1:6">
      <c r="A3" t="s">
        <v>22</v>
      </c>
      <c r="B3" t="s">
        <v>23</v>
      </c>
      <c r="C3" t="s">
        <v>10</v>
      </c>
      <c r="D3" s="4">
        <v>43146</v>
      </c>
      <c r="E3" t="s">
        <v>24</v>
      </c>
      <c r="F3" t="s">
        <v>21</v>
      </c>
    </row>
    <row r="4" spans="1:6">
      <c r="A4" t="s">
        <v>25</v>
      </c>
      <c r="B4" t="s">
        <v>26</v>
      </c>
      <c r="C4" t="s">
        <v>11</v>
      </c>
      <c r="D4" s="4">
        <v>44641</v>
      </c>
      <c r="E4" t="s">
        <v>20</v>
      </c>
      <c r="F4" t="s">
        <v>21</v>
      </c>
    </row>
    <row r="5" spans="1:6">
      <c r="A5" t="s">
        <v>27</v>
      </c>
      <c r="B5" t="s">
        <v>28</v>
      </c>
      <c r="C5" t="s">
        <v>9</v>
      </c>
      <c r="D5" s="4">
        <v>44277</v>
      </c>
      <c r="E5" t="s">
        <v>24</v>
      </c>
      <c r="F5" t="s">
        <v>21</v>
      </c>
    </row>
    <row r="6" spans="1:6">
      <c r="A6" t="s">
        <v>29</v>
      </c>
      <c r="B6" t="s">
        <v>30</v>
      </c>
      <c r="C6" t="s">
        <v>10</v>
      </c>
      <c r="D6" s="4">
        <v>43406</v>
      </c>
      <c r="E6" t="s">
        <v>31</v>
      </c>
      <c r="F6" t="s">
        <v>21</v>
      </c>
    </row>
    <row r="7" spans="1:6">
      <c r="A7" t="s">
        <v>32</v>
      </c>
      <c r="B7" t="s">
        <v>33</v>
      </c>
      <c r="C7" t="s">
        <v>11</v>
      </c>
      <c r="D7" s="4">
        <v>43663</v>
      </c>
      <c r="E7" t="s">
        <v>34</v>
      </c>
      <c r="F7" t="s">
        <v>21</v>
      </c>
    </row>
    <row r="8" spans="1:6">
      <c r="A8" t="s">
        <v>35</v>
      </c>
      <c r="B8" t="s">
        <v>36</v>
      </c>
      <c r="C8" t="s">
        <v>9</v>
      </c>
      <c r="D8" s="4">
        <v>45212</v>
      </c>
      <c r="E8" t="s">
        <v>24</v>
      </c>
      <c r="F8" t="s">
        <v>21</v>
      </c>
    </row>
    <row r="9" spans="1:6">
      <c r="A9" t="s">
        <v>37</v>
      </c>
      <c r="B9" t="s">
        <v>38</v>
      </c>
      <c r="C9" t="s">
        <v>10</v>
      </c>
      <c r="D9" s="4">
        <v>43234</v>
      </c>
      <c r="E9" t="s">
        <v>20</v>
      </c>
      <c r="F9" t="s">
        <v>21</v>
      </c>
    </row>
    <row r="10" spans="1:6">
      <c r="A10" t="s">
        <v>39</v>
      </c>
      <c r="B10" t="s">
        <v>40</v>
      </c>
      <c r="C10" t="s">
        <v>9</v>
      </c>
      <c r="D10" s="4">
        <v>43350</v>
      </c>
      <c r="E10" t="s">
        <v>31</v>
      </c>
      <c r="F10" t="s">
        <v>21</v>
      </c>
    </row>
    <row r="11" spans="1:6">
      <c r="A11" t="s">
        <v>41</v>
      </c>
      <c r="B11" t="s">
        <v>42</v>
      </c>
      <c r="C11" t="s">
        <v>9</v>
      </c>
      <c r="D11" s="4">
        <v>44229</v>
      </c>
      <c r="E11" t="s">
        <v>24</v>
      </c>
      <c r="F11" t="s">
        <v>21</v>
      </c>
    </row>
    <row r="12" spans="1:6">
      <c r="A12" t="s">
        <v>43</v>
      </c>
      <c r="B12" t="s">
        <v>44</v>
      </c>
      <c r="C12" t="s">
        <v>9</v>
      </c>
      <c r="D12" s="4">
        <v>42831</v>
      </c>
      <c r="E12" t="s">
        <v>31</v>
      </c>
      <c r="F12" t="s">
        <v>21</v>
      </c>
    </row>
    <row r="13" spans="1:6">
      <c r="A13" t="s">
        <v>45</v>
      </c>
      <c r="B13" t="s">
        <v>46</v>
      </c>
      <c r="C13" t="s">
        <v>10</v>
      </c>
      <c r="D13" s="4">
        <v>42920</v>
      </c>
      <c r="E13" t="s">
        <v>24</v>
      </c>
      <c r="F13" t="s">
        <v>21</v>
      </c>
    </row>
    <row r="14" spans="1:6">
      <c r="A14" t="s">
        <v>47</v>
      </c>
      <c r="B14" t="s">
        <v>48</v>
      </c>
      <c r="C14" t="s">
        <v>10</v>
      </c>
      <c r="D14" s="4">
        <v>45151</v>
      </c>
      <c r="E14" t="s">
        <v>31</v>
      </c>
      <c r="F14" t="s">
        <v>21</v>
      </c>
    </row>
    <row r="15" spans="1:6">
      <c r="A15" t="s">
        <v>49</v>
      </c>
      <c r="B15" t="s">
        <v>50</v>
      </c>
      <c r="C15" t="s">
        <v>10</v>
      </c>
      <c r="D15" s="4">
        <v>43864</v>
      </c>
      <c r="E15" t="s">
        <v>34</v>
      </c>
      <c r="F15" t="s">
        <v>21</v>
      </c>
    </row>
    <row r="16" spans="1:6">
      <c r="A16" t="s">
        <v>51</v>
      </c>
      <c r="B16" t="s">
        <v>52</v>
      </c>
      <c r="C16" t="s">
        <v>11</v>
      </c>
      <c r="D16" s="4">
        <v>45215</v>
      </c>
      <c r="E16" t="s">
        <v>31</v>
      </c>
      <c r="F16" t="s">
        <v>21</v>
      </c>
    </row>
    <row r="17" spans="1:6">
      <c r="A17" t="s">
        <v>53</v>
      </c>
      <c r="B17" t="s">
        <v>54</v>
      </c>
      <c r="C17" t="s">
        <v>11</v>
      </c>
      <c r="D17" s="4">
        <v>44313</v>
      </c>
      <c r="E17" t="s">
        <v>31</v>
      </c>
      <c r="F17" t="s">
        <v>21</v>
      </c>
    </row>
    <row r="18" spans="1:6">
      <c r="A18" t="s">
        <v>55</v>
      </c>
      <c r="B18" t="s">
        <v>56</v>
      </c>
      <c r="C18" t="s">
        <v>9</v>
      </c>
      <c r="D18" s="4">
        <v>43900</v>
      </c>
      <c r="E18" t="s">
        <v>24</v>
      </c>
      <c r="F18" t="s">
        <v>21</v>
      </c>
    </row>
    <row r="19" spans="1:6">
      <c r="A19" t="s">
        <v>57</v>
      </c>
      <c r="B19" t="s">
        <v>58</v>
      </c>
      <c r="C19" t="s">
        <v>9</v>
      </c>
      <c r="D19" s="4">
        <v>44722</v>
      </c>
      <c r="E19" t="s">
        <v>24</v>
      </c>
      <c r="F19" t="s">
        <v>21</v>
      </c>
    </row>
    <row r="20" spans="1:6">
      <c r="A20" t="s">
        <v>59</v>
      </c>
      <c r="B20" t="s">
        <v>60</v>
      </c>
      <c r="C20" t="s">
        <v>11</v>
      </c>
      <c r="D20" s="4">
        <v>43308</v>
      </c>
      <c r="E20" t="s">
        <v>24</v>
      </c>
      <c r="F20" t="s">
        <v>21</v>
      </c>
    </row>
    <row r="21" spans="1:6">
      <c r="A21" t="s">
        <v>61</v>
      </c>
      <c r="B21" t="s">
        <v>62</v>
      </c>
      <c r="C21" t="s">
        <v>9</v>
      </c>
      <c r="D21" s="4">
        <v>42941</v>
      </c>
      <c r="E21" t="s">
        <v>20</v>
      </c>
      <c r="F21" t="s">
        <v>21</v>
      </c>
    </row>
    <row r="22" spans="1:6">
      <c r="A22" t="s">
        <v>63</v>
      </c>
      <c r="B22" t="s">
        <v>64</v>
      </c>
      <c r="C22" t="s">
        <v>9</v>
      </c>
      <c r="D22" s="4">
        <v>45088</v>
      </c>
      <c r="E22" t="s">
        <v>34</v>
      </c>
      <c r="F22" t="s">
        <v>21</v>
      </c>
    </row>
    <row r="23" spans="1:6">
      <c r="A23" t="s">
        <v>65</v>
      </c>
      <c r="B23" t="s">
        <v>66</v>
      </c>
      <c r="C23" t="s">
        <v>9</v>
      </c>
      <c r="D23" s="4">
        <v>44078</v>
      </c>
      <c r="E23" t="s">
        <v>31</v>
      </c>
      <c r="F23" t="s">
        <v>21</v>
      </c>
    </row>
    <row r="24" spans="1:6">
      <c r="A24" t="s">
        <v>67</v>
      </c>
      <c r="B24" t="s">
        <v>68</v>
      </c>
      <c r="C24" t="s">
        <v>11</v>
      </c>
      <c r="D24" s="4">
        <v>42897</v>
      </c>
      <c r="E24" t="s">
        <v>31</v>
      </c>
      <c r="F24" t="s">
        <v>21</v>
      </c>
    </row>
    <row r="25" spans="1:6">
      <c r="A25" t="s">
        <v>69</v>
      </c>
      <c r="B25" t="s">
        <v>70</v>
      </c>
      <c r="C25" t="s">
        <v>9</v>
      </c>
      <c r="D25" s="4">
        <v>43083</v>
      </c>
      <c r="E25" t="s">
        <v>31</v>
      </c>
      <c r="F25" t="s">
        <v>21</v>
      </c>
    </row>
    <row r="26" spans="1:6">
      <c r="A26" t="s">
        <v>71</v>
      </c>
      <c r="B26" t="s">
        <v>72</v>
      </c>
      <c r="C26" t="s">
        <v>11</v>
      </c>
      <c r="D26" s="4">
        <v>43160</v>
      </c>
      <c r="E26" t="s">
        <v>24</v>
      </c>
      <c r="F26" t="s">
        <v>21</v>
      </c>
    </row>
    <row r="27" spans="1:6">
      <c r="A27" t="s">
        <v>73</v>
      </c>
      <c r="B27" t="s">
        <v>74</v>
      </c>
      <c r="C27" t="s">
        <v>10</v>
      </c>
      <c r="D27" s="4">
        <v>44854</v>
      </c>
      <c r="E27" t="s">
        <v>24</v>
      </c>
      <c r="F27" t="s">
        <v>21</v>
      </c>
    </row>
    <row r="28" spans="1:6">
      <c r="A28" t="s">
        <v>75</v>
      </c>
      <c r="B28" t="s">
        <v>76</v>
      </c>
      <c r="C28" t="s">
        <v>9</v>
      </c>
      <c r="D28" s="4">
        <v>42866</v>
      </c>
      <c r="E28" t="s">
        <v>31</v>
      </c>
      <c r="F28" t="s">
        <v>21</v>
      </c>
    </row>
    <row r="29" spans="1:6">
      <c r="A29" t="s">
        <v>77</v>
      </c>
      <c r="B29" t="s">
        <v>78</v>
      </c>
      <c r="C29" t="s">
        <v>11</v>
      </c>
      <c r="D29" s="4">
        <v>43092</v>
      </c>
      <c r="E29" t="s">
        <v>34</v>
      </c>
      <c r="F29" t="s">
        <v>21</v>
      </c>
    </row>
    <row r="30" spans="1:6">
      <c r="A30" t="s">
        <v>79</v>
      </c>
      <c r="B30" t="s">
        <v>80</v>
      </c>
      <c r="C30" t="s">
        <v>9</v>
      </c>
      <c r="D30" s="4">
        <v>43613</v>
      </c>
      <c r="E30" t="s">
        <v>24</v>
      </c>
      <c r="F30" t="s">
        <v>21</v>
      </c>
    </row>
    <row r="31" spans="1:6">
      <c r="A31" t="s">
        <v>81</v>
      </c>
      <c r="B31" t="s">
        <v>82</v>
      </c>
      <c r="C31" t="s">
        <v>9</v>
      </c>
      <c r="D31" s="4">
        <v>43818</v>
      </c>
      <c r="E31" t="s">
        <v>20</v>
      </c>
      <c r="F31" t="s">
        <v>21</v>
      </c>
    </row>
    <row r="32" spans="1:6">
      <c r="A32" t="s">
        <v>83</v>
      </c>
      <c r="B32" t="s">
        <v>84</v>
      </c>
      <c r="C32" t="s">
        <v>9</v>
      </c>
      <c r="D32" s="4">
        <v>43562</v>
      </c>
      <c r="E32" t="s">
        <v>24</v>
      </c>
      <c r="F32" t="s">
        <v>21</v>
      </c>
    </row>
    <row r="33" spans="1:6">
      <c r="A33" t="s">
        <v>85</v>
      </c>
      <c r="B33" t="s">
        <v>86</v>
      </c>
      <c r="C33" t="s">
        <v>10</v>
      </c>
      <c r="D33" s="4">
        <v>45047</v>
      </c>
      <c r="E33" t="s">
        <v>20</v>
      </c>
      <c r="F33" t="s">
        <v>21</v>
      </c>
    </row>
    <row r="34" spans="1:6">
      <c r="A34" t="s">
        <v>87</v>
      </c>
      <c r="B34" t="s">
        <v>88</v>
      </c>
      <c r="C34" t="s">
        <v>11</v>
      </c>
      <c r="D34" s="4">
        <v>45194</v>
      </c>
      <c r="E34" t="s">
        <v>20</v>
      </c>
      <c r="F34" t="s">
        <v>21</v>
      </c>
    </row>
    <row r="35" spans="1:6">
      <c r="A35" t="s">
        <v>89</v>
      </c>
      <c r="B35" t="s">
        <v>90</v>
      </c>
      <c r="C35" t="s">
        <v>9</v>
      </c>
      <c r="D35" s="4">
        <v>43475</v>
      </c>
      <c r="E35" t="s">
        <v>24</v>
      </c>
      <c r="F35" t="s">
        <v>21</v>
      </c>
    </row>
    <row r="36" spans="1:6">
      <c r="A36" t="s">
        <v>91</v>
      </c>
      <c r="B36" t="s">
        <v>92</v>
      </c>
      <c r="C36" t="s">
        <v>11</v>
      </c>
      <c r="D36" s="4">
        <v>44695</v>
      </c>
      <c r="E36" t="s">
        <v>31</v>
      </c>
      <c r="F36" t="s">
        <v>21</v>
      </c>
    </row>
    <row r="37" spans="1:6">
      <c r="A37" t="s">
        <v>93</v>
      </c>
      <c r="B37" t="s">
        <v>94</v>
      </c>
      <c r="C37" t="s">
        <v>11</v>
      </c>
      <c r="D37" s="4">
        <v>43152</v>
      </c>
      <c r="E37" t="s">
        <v>34</v>
      </c>
      <c r="F37" t="s">
        <v>21</v>
      </c>
    </row>
    <row r="38" spans="1:6">
      <c r="A38" t="s">
        <v>95</v>
      </c>
      <c r="B38" t="s">
        <v>96</v>
      </c>
      <c r="C38" t="s">
        <v>9</v>
      </c>
      <c r="D38" s="4">
        <v>45085</v>
      </c>
      <c r="E38" t="s">
        <v>20</v>
      </c>
      <c r="F38" t="s">
        <v>21</v>
      </c>
    </row>
    <row r="39" spans="1:6">
      <c r="A39" t="s">
        <v>97</v>
      </c>
      <c r="B39" t="s">
        <v>98</v>
      </c>
      <c r="C39" t="s">
        <v>10</v>
      </c>
      <c r="D39" s="4">
        <v>42940</v>
      </c>
      <c r="E39" t="s">
        <v>34</v>
      </c>
      <c r="F39" t="s">
        <v>21</v>
      </c>
    </row>
    <row r="40" spans="1:6">
      <c r="A40" t="s">
        <v>99</v>
      </c>
      <c r="B40" t="s">
        <v>100</v>
      </c>
      <c r="C40" t="s">
        <v>9</v>
      </c>
      <c r="D40" s="4">
        <v>44484</v>
      </c>
      <c r="E40" t="s">
        <v>31</v>
      </c>
      <c r="F40" t="s">
        <v>21</v>
      </c>
    </row>
    <row r="41" spans="1:6">
      <c r="A41" t="s">
        <v>101</v>
      </c>
      <c r="B41" t="s">
        <v>102</v>
      </c>
      <c r="C41" t="s">
        <v>10</v>
      </c>
      <c r="D41" s="4">
        <v>44636</v>
      </c>
      <c r="E41" t="s">
        <v>24</v>
      </c>
      <c r="F41" t="s">
        <v>21</v>
      </c>
    </row>
    <row r="42" spans="1:6">
      <c r="A42" t="s">
        <v>103</v>
      </c>
      <c r="B42" t="s">
        <v>104</v>
      </c>
      <c r="C42" t="s">
        <v>10</v>
      </c>
      <c r="D42" s="4">
        <v>44635</v>
      </c>
      <c r="E42" t="s">
        <v>34</v>
      </c>
      <c r="F42" t="s">
        <v>21</v>
      </c>
    </row>
    <row r="43" spans="1:6">
      <c r="A43" t="s">
        <v>105</v>
      </c>
      <c r="B43" t="s">
        <v>106</v>
      </c>
      <c r="C43" t="s">
        <v>11</v>
      </c>
      <c r="D43" s="4">
        <v>43033</v>
      </c>
      <c r="E43" t="s">
        <v>31</v>
      </c>
      <c r="F43" t="s">
        <v>21</v>
      </c>
    </row>
    <row r="44" spans="1:6">
      <c r="A44" t="s">
        <v>107</v>
      </c>
      <c r="B44" t="s">
        <v>108</v>
      </c>
      <c r="C44" t="s">
        <v>9</v>
      </c>
      <c r="D44" s="4">
        <v>43712</v>
      </c>
      <c r="E44" t="s">
        <v>34</v>
      </c>
      <c r="F44" t="s">
        <v>21</v>
      </c>
    </row>
    <row r="45" spans="1:6">
      <c r="A45" t="s">
        <v>109</v>
      </c>
      <c r="B45" t="s">
        <v>110</v>
      </c>
      <c r="C45" t="s">
        <v>9</v>
      </c>
      <c r="D45" s="4">
        <v>44841</v>
      </c>
      <c r="E45" t="s">
        <v>31</v>
      </c>
      <c r="F45" t="s">
        <v>21</v>
      </c>
    </row>
    <row r="46" spans="1:6">
      <c r="A46" t="s">
        <v>111</v>
      </c>
      <c r="B46" t="s">
        <v>112</v>
      </c>
      <c r="C46" t="s">
        <v>10</v>
      </c>
      <c r="D46" s="4">
        <v>44676</v>
      </c>
      <c r="E46" t="s">
        <v>31</v>
      </c>
      <c r="F46" t="s">
        <v>21</v>
      </c>
    </row>
    <row r="47" spans="1:6">
      <c r="A47" t="s">
        <v>113</v>
      </c>
      <c r="B47" t="s">
        <v>114</v>
      </c>
      <c r="C47" t="s">
        <v>9</v>
      </c>
      <c r="D47" s="4">
        <v>44012</v>
      </c>
      <c r="E47" t="s">
        <v>34</v>
      </c>
      <c r="F47" t="s">
        <v>21</v>
      </c>
    </row>
    <row r="48" spans="1:6">
      <c r="A48" t="s">
        <v>115</v>
      </c>
      <c r="B48" t="s">
        <v>116</v>
      </c>
      <c r="C48" t="s">
        <v>9</v>
      </c>
      <c r="D48" s="4">
        <v>43628</v>
      </c>
      <c r="E48" t="s">
        <v>24</v>
      </c>
      <c r="F48" t="s">
        <v>21</v>
      </c>
    </row>
    <row r="49" spans="1:6">
      <c r="A49" t="s">
        <v>117</v>
      </c>
      <c r="B49" t="s">
        <v>118</v>
      </c>
      <c r="C49" t="s">
        <v>10</v>
      </c>
      <c r="D49" s="4">
        <v>43955</v>
      </c>
      <c r="E49" t="s">
        <v>31</v>
      </c>
      <c r="F49" t="s">
        <v>21</v>
      </c>
    </row>
    <row r="50" spans="1:6">
      <c r="A50" t="s">
        <v>119</v>
      </c>
      <c r="B50" t="s">
        <v>120</v>
      </c>
      <c r="C50" t="s">
        <v>10</v>
      </c>
      <c r="D50" s="4">
        <v>43674</v>
      </c>
      <c r="E50" t="s">
        <v>34</v>
      </c>
      <c r="F50" t="s">
        <v>21</v>
      </c>
    </row>
    <row r="51" spans="1:6">
      <c r="A51" t="s">
        <v>121</v>
      </c>
      <c r="B51" t="s">
        <v>122</v>
      </c>
      <c r="C51" t="s">
        <v>9</v>
      </c>
      <c r="D51" s="4">
        <v>45271</v>
      </c>
      <c r="E51" t="s">
        <v>20</v>
      </c>
      <c r="F51" t="s">
        <v>21</v>
      </c>
    </row>
    <row r="52" spans="1:6">
      <c r="A52" t="s">
        <v>123</v>
      </c>
      <c r="B52" t="s">
        <v>124</v>
      </c>
      <c r="C52" t="s">
        <v>10</v>
      </c>
      <c r="D52" s="4">
        <v>43518</v>
      </c>
      <c r="E52" t="s">
        <v>31</v>
      </c>
      <c r="F52" t="s">
        <v>21</v>
      </c>
    </row>
    <row r="53" spans="1:6">
      <c r="A53" t="s">
        <v>125</v>
      </c>
      <c r="B53" t="s">
        <v>126</v>
      </c>
      <c r="C53" t="s">
        <v>9</v>
      </c>
      <c r="D53" s="4">
        <v>44295</v>
      </c>
      <c r="E53" t="s">
        <v>20</v>
      </c>
      <c r="F53" t="s">
        <v>21</v>
      </c>
    </row>
    <row r="54" spans="1:6">
      <c r="A54" t="s">
        <v>127</v>
      </c>
      <c r="B54" t="s">
        <v>128</v>
      </c>
      <c r="C54" t="s">
        <v>10</v>
      </c>
      <c r="D54" s="4">
        <v>43522</v>
      </c>
      <c r="E54" t="s">
        <v>24</v>
      </c>
      <c r="F54" t="s">
        <v>21</v>
      </c>
    </row>
    <row r="55" spans="1:6">
      <c r="A55" t="s">
        <v>129</v>
      </c>
      <c r="B55" t="s">
        <v>130</v>
      </c>
      <c r="C55" t="s">
        <v>10</v>
      </c>
      <c r="D55" s="4">
        <v>44639</v>
      </c>
      <c r="E55" t="s">
        <v>34</v>
      </c>
      <c r="F55" t="s">
        <v>21</v>
      </c>
    </row>
    <row r="56" spans="1:6">
      <c r="A56" t="s">
        <v>131</v>
      </c>
      <c r="B56" t="s">
        <v>132</v>
      </c>
      <c r="C56" t="s">
        <v>10</v>
      </c>
      <c r="D56" s="4">
        <v>43859</v>
      </c>
      <c r="E56" t="s">
        <v>24</v>
      </c>
      <c r="F56" t="s">
        <v>21</v>
      </c>
    </row>
    <row r="57" spans="1:6">
      <c r="A57" t="s">
        <v>133</v>
      </c>
      <c r="B57" t="s">
        <v>134</v>
      </c>
      <c r="C57" t="s">
        <v>11</v>
      </c>
      <c r="D57" s="4">
        <v>44203</v>
      </c>
      <c r="E57" t="s">
        <v>34</v>
      </c>
      <c r="F57" t="s">
        <v>21</v>
      </c>
    </row>
    <row r="58" spans="1:6">
      <c r="A58" t="s">
        <v>135</v>
      </c>
      <c r="B58" t="s">
        <v>136</v>
      </c>
      <c r="C58" t="s">
        <v>11</v>
      </c>
      <c r="D58" s="4">
        <v>44871</v>
      </c>
      <c r="E58" t="s">
        <v>31</v>
      </c>
      <c r="F58" t="s">
        <v>21</v>
      </c>
    </row>
    <row r="59" spans="1:6">
      <c r="A59" t="s">
        <v>137</v>
      </c>
      <c r="B59" t="s">
        <v>138</v>
      </c>
      <c r="C59" t="s">
        <v>11</v>
      </c>
      <c r="D59" s="4">
        <v>42865</v>
      </c>
      <c r="E59" t="s">
        <v>24</v>
      </c>
      <c r="F59" t="s">
        <v>21</v>
      </c>
    </row>
    <row r="60" spans="1:6">
      <c r="A60" t="s">
        <v>139</v>
      </c>
      <c r="B60" t="s">
        <v>140</v>
      </c>
      <c r="C60" t="s">
        <v>11</v>
      </c>
      <c r="D60" s="4">
        <v>44367</v>
      </c>
      <c r="E60" t="s">
        <v>24</v>
      </c>
      <c r="F60" t="s">
        <v>21</v>
      </c>
    </row>
    <row r="61" spans="1:6">
      <c r="A61" t="s">
        <v>141</v>
      </c>
      <c r="B61" t="s">
        <v>142</v>
      </c>
      <c r="C61" t="s">
        <v>9</v>
      </c>
      <c r="D61" s="4">
        <v>45290</v>
      </c>
      <c r="E61" t="s">
        <v>34</v>
      </c>
      <c r="F61" t="s">
        <v>21</v>
      </c>
    </row>
    <row r="62" spans="1:6">
      <c r="A62" t="s">
        <v>143</v>
      </c>
      <c r="B62" t="s">
        <v>144</v>
      </c>
      <c r="C62" t="s">
        <v>10</v>
      </c>
      <c r="D62" s="4">
        <v>44042</v>
      </c>
      <c r="E62" t="s">
        <v>24</v>
      </c>
      <c r="F62" t="s">
        <v>21</v>
      </c>
    </row>
    <row r="63" spans="1:6">
      <c r="A63" t="s">
        <v>145</v>
      </c>
      <c r="B63" t="s">
        <v>146</v>
      </c>
      <c r="C63" t="s">
        <v>10</v>
      </c>
      <c r="D63" s="4">
        <v>44986</v>
      </c>
      <c r="E63" t="s">
        <v>34</v>
      </c>
      <c r="F63" t="s">
        <v>21</v>
      </c>
    </row>
    <row r="64" spans="1:6">
      <c r="A64" t="s">
        <v>147</v>
      </c>
      <c r="B64" t="s">
        <v>148</v>
      </c>
      <c r="C64" t="s">
        <v>10</v>
      </c>
      <c r="D64" s="4">
        <v>44541</v>
      </c>
      <c r="E64" t="s">
        <v>31</v>
      </c>
      <c r="F64" t="s">
        <v>21</v>
      </c>
    </row>
    <row r="65" spans="1:6">
      <c r="A65" t="s">
        <v>149</v>
      </c>
      <c r="B65" t="s">
        <v>150</v>
      </c>
      <c r="C65" t="s">
        <v>11</v>
      </c>
      <c r="D65" s="4">
        <v>43640</v>
      </c>
      <c r="E65" t="s">
        <v>24</v>
      </c>
      <c r="F65" t="s">
        <v>21</v>
      </c>
    </row>
    <row r="66" spans="1:6">
      <c r="A66" t="s">
        <v>151</v>
      </c>
      <c r="B66" t="s">
        <v>152</v>
      </c>
      <c r="C66" t="s">
        <v>10</v>
      </c>
      <c r="D66" s="4">
        <v>44164</v>
      </c>
      <c r="E66" t="s">
        <v>34</v>
      </c>
      <c r="F66" t="s">
        <v>21</v>
      </c>
    </row>
    <row r="67" spans="1:6">
      <c r="A67" t="s">
        <v>153</v>
      </c>
      <c r="B67" t="s">
        <v>154</v>
      </c>
      <c r="C67" t="s">
        <v>11</v>
      </c>
      <c r="D67" s="4">
        <v>44374</v>
      </c>
      <c r="E67" t="s">
        <v>24</v>
      </c>
      <c r="F67" t="s">
        <v>21</v>
      </c>
    </row>
    <row r="68" spans="1:6">
      <c r="A68" t="s">
        <v>155</v>
      </c>
      <c r="B68" t="s">
        <v>156</v>
      </c>
      <c r="C68" t="s">
        <v>9</v>
      </c>
      <c r="D68" s="4">
        <v>44371</v>
      </c>
      <c r="E68" t="s">
        <v>24</v>
      </c>
      <c r="F68" t="s">
        <v>21</v>
      </c>
    </row>
    <row r="69" spans="1:6">
      <c r="A69" t="s">
        <v>157</v>
      </c>
      <c r="B69" t="s">
        <v>158</v>
      </c>
      <c r="C69" t="s">
        <v>9</v>
      </c>
      <c r="D69" s="4">
        <v>44164</v>
      </c>
      <c r="E69" t="s">
        <v>20</v>
      </c>
      <c r="F69" t="s">
        <v>21</v>
      </c>
    </row>
    <row r="70" spans="1:6">
      <c r="A70" t="s">
        <v>159</v>
      </c>
      <c r="B70" t="s">
        <v>160</v>
      </c>
      <c r="C70" t="s">
        <v>10</v>
      </c>
      <c r="D70" s="4">
        <v>43531</v>
      </c>
      <c r="E70" t="s">
        <v>20</v>
      </c>
      <c r="F70" t="s">
        <v>21</v>
      </c>
    </row>
    <row r="71" spans="1:6">
      <c r="A71" t="s">
        <v>161</v>
      </c>
      <c r="B71" t="s">
        <v>162</v>
      </c>
      <c r="C71" t="s">
        <v>9</v>
      </c>
      <c r="D71" s="4">
        <v>42991</v>
      </c>
      <c r="E71" t="s">
        <v>31</v>
      </c>
      <c r="F71" t="s">
        <v>21</v>
      </c>
    </row>
    <row r="72" spans="1:6">
      <c r="A72" t="s">
        <v>163</v>
      </c>
      <c r="B72" t="s">
        <v>164</v>
      </c>
      <c r="C72" t="s">
        <v>9</v>
      </c>
      <c r="D72" s="4">
        <v>42846</v>
      </c>
      <c r="E72" t="s">
        <v>34</v>
      </c>
      <c r="F72" t="s">
        <v>21</v>
      </c>
    </row>
    <row r="73" spans="1:6">
      <c r="A73" t="s">
        <v>165</v>
      </c>
      <c r="B73" t="s">
        <v>166</v>
      </c>
      <c r="C73" t="s">
        <v>9</v>
      </c>
      <c r="D73" s="4">
        <v>43992</v>
      </c>
      <c r="E73" t="s">
        <v>24</v>
      </c>
      <c r="F73" t="s">
        <v>21</v>
      </c>
    </row>
    <row r="74" spans="1:6">
      <c r="A74" t="s">
        <v>167</v>
      </c>
      <c r="B74" t="s">
        <v>168</v>
      </c>
      <c r="C74" t="s">
        <v>10</v>
      </c>
      <c r="D74" s="4">
        <v>45140</v>
      </c>
      <c r="E74" t="s">
        <v>34</v>
      </c>
      <c r="F74" t="s">
        <v>21</v>
      </c>
    </row>
    <row r="75" spans="1:6">
      <c r="A75" t="s">
        <v>169</v>
      </c>
      <c r="B75" t="s">
        <v>170</v>
      </c>
      <c r="C75" t="s">
        <v>10</v>
      </c>
      <c r="D75" s="4">
        <v>44983</v>
      </c>
      <c r="E75" t="s">
        <v>24</v>
      </c>
      <c r="F75" t="s">
        <v>21</v>
      </c>
    </row>
    <row r="76" spans="1:6">
      <c r="A76" t="s">
        <v>171</v>
      </c>
      <c r="B76" t="s">
        <v>172</v>
      </c>
      <c r="C76" t="s">
        <v>11</v>
      </c>
      <c r="D76" s="4">
        <v>44516</v>
      </c>
      <c r="E76" t="s">
        <v>24</v>
      </c>
      <c r="F76" t="s">
        <v>21</v>
      </c>
    </row>
    <row r="77" spans="1:6">
      <c r="A77" t="s">
        <v>173</v>
      </c>
      <c r="B77" t="s">
        <v>174</v>
      </c>
      <c r="C77" t="s">
        <v>10</v>
      </c>
      <c r="D77" s="4">
        <v>43337</v>
      </c>
      <c r="E77" t="s">
        <v>31</v>
      </c>
      <c r="F77" t="s">
        <v>21</v>
      </c>
    </row>
    <row r="78" spans="1:6">
      <c r="A78" t="s">
        <v>175</v>
      </c>
      <c r="B78" t="s">
        <v>176</v>
      </c>
      <c r="C78" t="s">
        <v>11</v>
      </c>
      <c r="D78" s="4">
        <v>43477</v>
      </c>
      <c r="E78" t="s">
        <v>24</v>
      </c>
      <c r="F78" t="s">
        <v>21</v>
      </c>
    </row>
    <row r="79" spans="1:6">
      <c r="A79" t="s">
        <v>177</v>
      </c>
      <c r="B79" t="s">
        <v>178</v>
      </c>
      <c r="C79" t="s">
        <v>10</v>
      </c>
      <c r="D79" s="4">
        <v>44069</v>
      </c>
      <c r="E79" t="s">
        <v>31</v>
      </c>
      <c r="F79" t="s">
        <v>21</v>
      </c>
    </row>
    <row r="80" spans="1:6">
      <c r="A80" t="s">
        <v>179</v>
      </c>
      <c r="B80" t="s">
        <v>180</v>
      </c>
      <c r="C80" t="s">
        <v>11</v>
      </c>
      <c r="D80" s="4">
        <v>42768</v>
      </c>
      <c r="E80" t="s">
        <v>34</v>
      </c>
      <c r="F80" t="s">
        <v>21</v>
      </c>
    </row>
    <row r="81" spans="1:6">
      <c r="A81" t="s">
        <v>181</v>
      </c>
      <c r="B81" t="s">
        <v>182</v>
      </c>
      <c r="C81" t="s">
        <v>11</v>
      </c>
      <c r="D81" s="4">
        <v>44507</v>
      </c>
      <c r="E81" t="s">
        <v>34</v>
      </c>
      <c r="F81" t="s">
        <v>21</v>
      </c>
    </row>
    <row r="82" spans="1:6">
      <c r="A82" t="s">
        <v>183</v>
      </c>
      <c r="B82" t="s">
        <v>184</v>
      </c>
      <c r="C82" t="s">
        <v>10</v>
      </c>
      <c r="D82" s="4">
        <v>42991</v>
      </c>
      <c r="E82" t="s">
        <v>20</v>
      </c>
      <c r="F82" t="s">
        <v>21</v>
      </c>
    </row>
    <row r="83" spans="1:6">
      <c r="A83" t="s">
        <v>185</v>
      </c>
      <c r="B83" t="s">
        <v>186</v>
      </c>
      <c r="C83" t="s">
        <v>11</v>
      </c>
      <c r="D83" s="4">
        <v>42915</v>
      </c>
      <c r="E83" t="s">
        <v>34</v>
      </c>
      <c r="F83" t="s">
        <v>21</v>
      </c>
    </row>
    <row r="84" spans="1:6">
      <c r="A84" t="s">
        <v>187</v>
      </c>
      <c r="B84" t="s">
        <v>188</v>
      </c>
      <c r="C84" t="s">
        <v>11</v>
      </c>
      <c r="D84" s="4">
        <v>44093</v>
      </c>
      <c r="E84" t="s">
        <v>24</v>
      </c>
      <c r="F84" t="s">
        <v>21</v>
      </c>
    </row>
    <row r="85" spans="1:6">
      <c r="A85" t="s">
        <v>189</v>
      </c>
      <c r="B85" t="s">
        <v>190</v>
      </c>
      <c r="C85" t="s">
        <v>9</v>
      </c>
      <c r="D85" s="4">
        <v>42781</v>
      </c>
      <c r="E85" t="s">
        <v>20</v>
      </c>
      <c r="F85" t="s">
        <v>21</v>
      </c>
    </row>
    <row r="86" spans="1:6">
      <c r="A86" t="s">
        <v>191</v>
      </c>
      <c r="B86" t="s">
        <v>192</v>
      </c>
      <c r="C86" t="s">
        <v>10</v>
      </c>
      <c r="D86" s="4">
        <v>44593</v>
      </c>
      <c r="E86" t="s">
        <v>24</v>
      </c>
      <c r="F86" t="s">
        <v>21</v>
      </c>
    </row>
    <row r="87" spans="1:6">
      <c r="A87" t="s">
        <v>193</v>
      </c>
      <c r="B87" t="s">
        <v>194</v>
      </c>
      <c r="C87" t="s">
        <v>9</v>
      </c>
      <c r="D87" s="4">
        <v>44747</v>
      </c>
      <c r="E87" t="s">
        <v>31</v>
      </c>
      <c r="F87" t="s">
        <v>21</v>
      </c>
    </row>
    <row r="88" spans="1:6">
      <c r="A88" t="s">
        <v>195</v>
      </c>
      <c r="B88" t="s">
        <v>196</v>
      </c>
      <c r="C88" t="s">
        <v>9</v>
      </c>
      <c r="D88" s="4">
        <v>45186</v>
      </c>
      <c r="E88" t="s">
        <v>20</v>
      </c>
      <c r="F88" t="s">
        <v>21</v>
      </c>
    </row>
    <row r="89" spans="1:6">
      <c r="A89" t="s">
        <v>197</v>
      </c>
      <c r="B89" t="s">
        <v>198</v>
      </c>
      <c r="C89" t="s">
        <v>11</v>
      </c>
      <c r="D89" s="4">
        <v>43723</v>
      </c>
      <c r="E89" t="s">
        <v>20</v>
      </c>
      <c r="F89" t="s">
        <v>21</v>
      </c>
    </row>
    <row r="90" spans="1:6">
      <c r="A90" t="s">
        <v>199</v>
      </c>
      <c r="B90" t="s">
        <v>200</v>
      </c>
      <c r="C90" t="s">
        <v>10</v>
      </c>
      <c r="D90" s="4">
        <v>42816</v>
      </c>
      <c r="E90" t="s">
        <v>34</v>
      </c>
      <c r="F90" t="s">
        <v>21</v>
      </c>
    </row>
    <row r="91" spans="1:6">
      <c r="A91" t="s">
        <v>201</v>
      </c>
      <c r="B91" t="s">
        <v>202</v>
      </c>
      <c r="C91" t="s">
        <v>11</v>
      </c>
      <c r="D91" s="4">
        <v>44488</v>
      </c>
      <c r="E91" t="s">
        <v>24</v>
      </c>
      <c r="F91" t="s">
        <v>21</v>
      </c>
    </row>
    <row r="92" spans="1:6">
      <c r="A92" t="s">
        <v>203</v>
      </c>
      <c r="B92" t="s">
        <v>204</v>
      </c>
      <c r="C92" t="s">
        <v>9</v>
      </c>
      <c r="D92" s="4">
        <v>42909</v>
      </c>
      <c r="E92" t="s">
        <v>31</v>
      </c>
      <c r="F92" t="s">
        <v>21</v>
      </c>
    </row>
    <row r="93" spans="1:6">
      <c r="A93" t="s">
        <v>205</v>
      </c>
      <c r="B93" t="s">
        <v>206</v>
      </c>
      <c r="C93" t="s">
        <v>11</v>
      </c>
      <c r="D93" s="4">
        <v>45039</v>
      </c>
      <c r="E93" t="s">
        <v>24</v>
      </c>
      <c r="F93" t="s">
        <v>21</v>
      </c>
    </row>
    <row r="94" spans="1:6">
      <c r="A94" t="s">
        <v>207</v>
      </c>
      <c r="B94" t="s">
        <v>208</v>
      </c>
      <c r="C94" t="s">
        <v>9</v>
      </c>
      <c r="D94" s="4">
        <v>43899</v>
      </c>
      <c r="E94" t="s">
        <v>31</v>
      </c>
      <c r="F94" t="s">
        <v>21</v>
      </c>
    </row>
    <row r="95" spans="1:6">
      <c r="A95" t="s">
        <v>209</v>
      </c>
      <c r="B95" t="s">
        <v>210</v>
      </c>
      <c r="C95" t="s">
        <v>9</v>
      </c>
      <c r="D95" s="4">
        <v>43911</v>
      </c>
      <c r="E95" t="s">
        <v>20</v>
      </c>
      <c r="F95" t="s">
        <v>21</v>
      </c>
    </row>
    <row r="96" spans="1:6">
      <c r="A96" t="s">
        <v>211</v>
      </c>
      <c r="B96" t="s">
        <v>212</v>
      </c>
      <c r="C96" t="s">
        <v>11</v>
      </c>
      <c r="D96" s="4">
        <v>43383</v>
      </c>
      <c r="E96" t="s">
        <v>34</v>
      </c>
      <c r="F96" t="s">
        <v>21</v>
      </c>
    </row>
    <row r="97" spans="1:6">
      <c r="A97" t="s">
        <v>213</v>
      </c>
      <c r="B97" t="s">
        <v>214</v>
      </c>
      <c r="C97" t="s">
        <v>10</v>
      </c>
      <c r="D97" s="4">
        <v>43447</v>
      </c>
      <c r="E97" t="s">
        <v>34</v>
      </c>
      <c r="F97" t="s">
        <v>21</v>
      </c>
    </row>
    <row r="98" spans="1:6">
      <c r="A98" t="s">
        <v>215</v>
      </c>
      <c r="B98" t="s">
        <v>216</v>
      </c>
      <c r="C98" t="s">
        <v>9</v>
      </c>
      <c r="D98" s="4">
        <v>43471</v>
      </c>
      <c r="E98" t="s">
        <v>31</v>
      </c>
      <c r="F98" t="s">
        <v>21</v>
      </c>
    </row>
    <row r="99" spans="1:6">
      <c r="A99" t="s">
        <v>217</v>
      </c>
      <c r="B99" t="s">
        <v>218</v>
      </c>
      <c r="C99" t="s">
        <v>10</v>
      </c>
      <c r="D99" s="4">
        <v>44359</v>
      </c>
      <c r="E99" t="s">
        <v>24</v>
      </c>
      <c r="F99" t="s">
        <v>21</v>
      </c>
    </row>
    <row r="100" spans="1:6">
      <c r="A100" t="s">
        <v>219</v>
      </c>
      <c r="B100" t="s">
        <v>220</v>
      </c>
      <c r="C100" t="s">
        <v>10</v>
      </c>
      <c r="D100" s="4">
        <v>44355</v>
      </c>
      <c r="E100" t="s">
        <v>34</v>
      </c>
      <c r="F100" t="s">
        <v>21</v>
      </c>
    </row>
    <row r="101" spans="1:6">
      <c r="A101" t="s">
        <v>221</v>
      </c>
      <c r="B101" t="s">
        <v>222</v>
      </c>
      <c r="C101" t="s">
        <v>10</v>
      </c>
      <c r="D101" s="4">
        <v>43111</v>
      </c>
      <c r="E101" t="s">
        <v>31</v>
      </c>
      <c r="F101" t="s">
        <v>21</v>
      </c>
    </row>
    <row r="102" spans="1:6">
      <c r="A102" t="s">
        <v>223</v>
      </c>
      <c r="B102" t="s">
        <v>224</v>
      </c>
      <c r="C102" t="s">
        <v>9</v>
      </c>
      <c r="D102" s="4">
        <v>44055</v>
      </c>
      <c r="E102" t="s">
        <v>20</v>
      </c>
      <c r="F102" t="s">
        <v>21</v>
      </c>
    </row>
    <row r="103" spans="1:6">
      <c r="A103" t="s">
        <v>225</v>
      </c>
      <c r="B103" t="s">
        <v>226</v>
      </c>
      <c r="C103" t="s">
        <v>9</v>
      </c>
      <c r="D103" s="4">
        <v>43185</v>
      </c>
      <c r="E103" t="s">
        <v>24</v>
      </c>
      <c r="F103" t="s">
        <v>21</v>
      </c>
    </row>
    <row r="104" spans="1:6">
      <c r="A104" t="s">
        <v>227</v>
      </c>
      <c r="B104" t="s">
        <v>228</v>
      </c>
      <c r="C104" t="s">
        <v>11</v>
      </c>
      <c r="D104" s="4">
        <v>44413</v>
      </c>
      <c r="E104" t="s">
        <v>24</v>
      </c>
      <c r="F104" t="s">
        <v>21</v>
      </c>
    </row>
    <row r="105" spans="1:6">
      <c r="A105" t="s">
        <v>229</v>
      </c>
      <c r="B105" t="s">
        <v>230</v>
      </c>
      <c r="C105" t="s">
        <v>10</v>
      </c>
      <c r="D105" s="4">
        <v>44445</v>
      </c>
      <c r="E105" t="s">
        <v>34</v>
      </c>
      <c r="F105" t="s">
        <v>21</v>
      </c>
    </row>
    <row r="106" spans="1:6">
      <c r="A106" t="s">
        <v>231</v>
      </c>
      <c r="B106" t="s">
        <v>232</v>
      </c>
      <c r="C106" t="s">
        <v>9</v>
      </c>
      <c r="D106" s="4">
        <v>45244</v>
      </c>
      <c r="E106" t="s">
        <v>24</v>
      </c>
      <c r="F106" t="s">
        <v>21</v>
      </c>
    </row>
    <row r="107" spans="1:6">
      <c r="A107" t="s">
        <v>233</v>
      </c>
      <c r="B107" t="s">
        <v>234</v>
      </c>
      <c r="C107" t="s">
        <v>9</v>
      </c>
      <c r="D107" s="4">
        <v>44174</v>
      </c>
      <c r="E107" t="s">
        <v>20</v>
      </c>
      <c r="F107" t="s">
        <v>21</v>
      </c>
    </row>
    <row r="108" spans="1:6">
      <c r="A108" t="s">
        <v>235</v>
      </c>
      <c r="B108" t="s">
        <v>236</v>
      </c>
      <c r="C108" t="s">
        <v>10</v>
      </c>
      <c r="D108" s="4">
        <v>44623</v>
      </c>
      <c r="E108" t="s">
        <v>31</v>
      </c>
      <c r="F108" t="s">
        <v>21</v>
      </c>
    </row>
    <row r="109" spans="1:6">
      <c r="A109" t="s">
        <v>237</v>
      </c>
      <c r="B109" t="s">
        <v>238</v>
      </c>
      <c r="C109" t="s">
        <v>10</v>
      </c>
      <c r="D109" s="4">
        <v>44457</v>
      </c>
      <c r="E109" t="s">
        <v>24</v>
      </c>
      <c r="F109" t="s">
        <v>21</v>
      </c>
    </row>
    <row r="110" spans="1:6">
      <c r="A110" t="s">
        <v>239</v>
      </c>
      <c r="B110" t="s">
        <v>240</v>
      </c>
      <c r="C110" t="s">
        <v>10</v>
      </c>
      <c r="D110" s="4">
        <v>44746</v>
      </c>
      <c r="E110" t="s">
        <v>34</v>
      </c>
      <c r="F110" t="s">
        <v>21</v>
      </c>
    </row>
    <row r="111" spans="1:6">
      <c r="A111" t="s">
        <v>241</v>
      </c>
      <c r="B111" t="s">
        <v>242</v>
      </c>
      <c r="C111" t="s">
        <v>11</v>
      </c>
      <c r="D111" s="4">
        <v>45113</v>
      </c>
      <c r="E111" t="s">
        <v>31</v>
      </c>
      <c r="F111" t="s">
        <v>21</v>
      </c>
    </row>
    <row r="112" spans="1:6">
      <c r="A112" t="s">
        <v>243</v>
      </c>
      <c r="B112" t="s">
        <v>244</v>
      </c>
      <c r="C112" t="s">
        <v>10</v>
      </c>
      <c r="D112" s="4">
        <v>44182</v>
      </c>
      <c r="E112" t="s">
        <v>31</v>
      </c>
      <c r="F112" t="s">
        <v>21</v>
      </c>
    </row>
    <row r="113" spans="1:6">
      <c r="A113" t="s">
        <v>245</v>
      </c>
      <c r="B113" t="s">
        <v>246</v>
      </c>
      <c r="C113" t="s">
        <v>11</v>
      </c>
      <c r="D113" s="4">
        <v>43672</v>
      </c>
      <c r="E113" t="s">
        <v>24</v>
      </c>
      <c r="F113" t="s">
        <v>21</v>
      </c>
    </row>
    <row r="114" spans="1:6">
      <c r="A114" t="s">
        <v>247</v>
      </c>
      <c r="B114" t="s">
        <v>248</v>
      </c>
      <c r="C114" t="s">
        <v>11</v>
      </c>
      <c r="D114" s="4">
        <v>43060</v>
      </c>
      <c r="E114" t="s">
        <v>31</v>
      </c>
      <c r="F114" t="s">
        <v>21</v>
      </c>
    </row>
    <row r="115" spans="1:6">
      <c r="A115" t="s">
        <v>249</v>
      </c>
      <c r="B115" t="s">
        <v>250</v>
      </c>
      <c r="C115" t="s">
        <v>10</v>
      </c>
      <c r="D115" s="4">
        <v>45166</v>
      </c>
      <c r="E115" t="s">
        <v>24</v>
      </c>
      <c r="F115" t="s">
        <v>21</v>
      </c>
    </row>
    <row r="116" spans="1:6">
      <c r="A116" t="s">
        <v>251</v>
      </c>
      <c r="B116" t="s">
        <v>252</v>
      </c>
      <c r="C116" t="s">
        <v>11</v>
      </c>
      <c r="D116" s="4">
        <v>43294</v>
      </c>
      <c r="E116" t="s">
        <v>31</v>
      </c>
      <c r="F116" t="s">
        <v>21</v>
      </c>
    </row>
    <row r="117" spans="1:6">
      <c r="A117" t="s">
        <v>253</v>
      </c>
      <c r="B117" t="s">
        <v>254</v>
      </c>
      <c r="C117" t="s">
        <v>10</v>
      </c>
      <c r="D117" s="4">
        <v>43722</v>
      </c>
      <c r="E117" t="s">
        <v>31</v>
      </c>
      <c r="F117" t="s">
        <v>21</v>
      </c>
    </row>
    <row r="118" spans="1:6">
      <c r="A118" t="s">
        <v>255</v>
      </c>
      <c r="B118" t="s">
        <v>256</v>
      </c>
      <c r="C118" t="s">
        <v>10</v>
      </c>
      <c r="D118" s="4">
        <v>44600</v>
      </c>
      <c r="E118" t="s">
        <v>24</v>
      </c>
      <c r="F118" t="s">
        <v>21</v>
      </c>
    </row>
    <row r="119" spans="1:6">
      <c r="A119" t="s">
        <v>257</v>
      </c>
      <c r="B119" t="s">
        <v>258</v>
      </c>
      <c r="C119" t="s">
        <v>10</v>
      </c>
      <c r="D119" s="4">
        <v>44111</v>
      </c>
      <c r="E119" t="s">
        <v>24</v>
      </c>
      <c r="F119" t="s">
        <v>21</v>
      </c>
    </row>
    <row r="120" spans="1:6">
      <c r="A120" t="s">
        <v>259</v>
      </c>
      <c r="B120" t="s">
        <v>260</v>
      </c>
      <c r="C120" t="s">
        <v>9</v>
      </c>
      <c r="D120" s="4">
        <v>42963</v>
      </c>
      <c r="E120" t="s">
        <v>31</v>
      </c>
      <c r="F120" t="s">
        <v>21</v>
      </c>
    </row>
    <row r="121" spans="1:6">
      <c r="A121" t="s">
        <v>261</v>
      </c>
      <c r="B121" t="s">
        <v>262</v>
      </c>
      <c r="C121" t="s">
        <v>11</v>
      </c>
      <c r="D121" s="4">
        <v>43193</v>
      </c>
      <c r="E121" t="s">
        <v>24</v>
      </c>
      <c r="F121" t="s">
        <v>21</v>
      </c>
    </row>
    <row r="122" spans="1:6">
      <c r="A122" t="s">
        <v>263</v>
      </c>
      <c r="B122" t="s">
        <v>264</v>
      </c>
      <c r="C122" t="s">
        <v>9</v>
      </c>
      <c r="D122" s="4">
        <v>43267</v>
      </c>
      <c r="E122" t="s">
        <v>24</v>
      </c>
      <c r="F122" t="s">
        <v>21</v>
      </c>
    </row>
    <row r="123" spans="1:6">
      <c r="A123" t="s">
        <v>265</v>
      </c>
      <c r="B123" t="s">
        <v>266</v>
      </c>
      <c r="C123" t="s">
        <v>11</v>
      </c>
      <c r="D123" s="4">
        <v>42889</v>
      </c>
      <c r="E123" t="s">
        <v>20</v>
      </c>
      <c r="F123" t="s">
        <v>21</v>
      </c>
    </row>
    <row r="124" spans="1:6">
      <c r="A124" t="s">
        <v>267</v>
      </c>
      <c r="B124" t="s">
        <v>268</v>
      </c>
      <c r="C124" t="s">
        <v>11</v>
      </c>
      <c r="D124" s="4">
        <v>44458</v>
      </c>
      <c r="E124" t="s">
        <v>31</v>
      </c>
      <c r="F124" t="s">
        <v>21</v>
      </c>
    </row>
    <row r="125" spans="1:6">
      <c r="A125" t="s">
        <v>269</v>
      </c>
      <c r="B125" t="s">
        <v>270</v>
      </c>
      <c r="C125" t="s">
        <v>9</v>
      </c>
      <c r="D125" s="4">
        <v>43775</v>
      </c>
      <c r="E125" t="s">
        <v>31</v>
      </c>
      <c r="F125" t="s">
        <v>21</v>
      </c>
    </row>
    <row r="126" spans="1:6">
      <c r="A126" t="s">
        <v>271</v>
      </c>
      <c r="B126" t="s">
        <v>272</v>
      </c>
      <c r="C126" t="s">
        <v>11</v>
      </c>
      <c r="D126" s="4">
        <v>43032</v>
      </c>
      <c r="E126" t="s">
        <v>31</v>
      </c>
      <c r="F126" t="s">
        <v>21</v>
      </c>
    </row>
    <row r="127" spans="1:6">
      <c r="A127" t="s">
        <v>273</v>
      </c>
      <c r="B127" t="s">
        <v>274</v>
      </c>
      <c r="C127" t="s">
        <v>9</v>
      </c>
      <c r="D127" s="4">
        <v>43917</v>
      </c>
      <c r="E127" t="s">
        <v>24</v>
      </c>
      <c r="F127" t="s">
        <v>21</v>
      </c>
    </row>
    <row r="128" spans="1:6">
      <c r="A128" t="s">
        <v>275</v>
      </c>
      <c r="B128" t="s">
        <v>276</v>
      </c>
      <c r="C128" t="s">
        <v>11</v>
      </c>
      <c r="D128" s="4">
        <v>42941</v>
      </c>
      <c r="E128" t="s">
        <v>31</v>
      </c>
      <c r="F128" t="s">
        <v>21</v>
      </c>
    </row>
    <row r="129" spans="1:6">
      <c r="A129" t="s">
        <v>277</v>
      </c>
      <c r="B129" t="s">
        <v>278</v>
      </c>
      <c r="C129" t="s">
        <v>10</v>
      </c>
      <c r="D129" s="4">
        <v>44143</v>
      </c>
      <c r="E129" t="s">
        <v>34</v>
      </c>
      <c r="F129" t="s">
        <v>21</v>
      </c>
    </row>
    <row r="130" spans="1:6">
      <c r="A130" t="s">
        <v>279</v>
      </c>
      <c r="B130" t="s">
        <v>280</v>
      </c>
      <c r="C130" t="s">
        <v>9</v>
      </c>
      <c r="D130" s="4">
        <v>43033</v>
      </c>
      <c r="E130" t="s">
        <v>34</v>
      </c>
      <c r="F130" t="s">
        <v>21</v>
      </c>
    </row>
    <row r="131" spans="1:6">
      <c r="A131" t="s">
        <v>281</v>
      </c>
      <c r="B131" t="s">
        <v>282</v>
      </c>
      <c r="C131" t="s">
        <v>10</v>
      </c>
      <c r="D131" s="4">
        <v>43742</v>
      </c>
      <c r="E131" t="s">
        <v>20</v>
      </c>
      <c r="F131" t="s">
        <v>21</v>
      </c>
    </row>
    <row r="132" spans="1:6">
      <c r="A132" t="s">
        <v>283</v>
      </c>
      <c r="B132" t="s">
        <v>284</v>
      </c>
      <c r="C132" t="s">
        <v>11</v>
      </c>
      <c r="D132" s="4">
        <v>44353</v>
      </c>
      <c r="E132" t="s">
        <v>20</v>
      </c>
      <c r="F132" t="s">
        <v>21</v>
      </c>
    </row>
    <row r="133" spans="1:6">
      <c r="A133" t="s">
        <v>285</v>
      </c>
      <c r="B133" t="s">
        <v>286</v>
      </c>
      <c r="C133" t="s">
        <v>9</v>
      </c>
      <c r="D133" s="4">
        <v>43133</v>
      </c>
      <c r="E133" t="s">
        <v>20</v>
      </c>
      <c r="F133" t="s">
        <v>21</v>
      </c>
    </row>
    <row r="134" spans="1:6">
      <c r="A134" t="s">
        <v>287</v>
      </c>
      <c r="B134" t="s">
        <v>288</v>
      </c>
      <c r="C134" t="s">
        <v>10</v>
      </c>
      <c r="D134" s="4">
        <v>44199</v>
      </c>
      <c r="E134" t="s">
        <v>34</v>
      </c>
      <c r="F134" t="s">
        <v>21</v>
      </c>
    </row>
    <row r="135" spans="1:6">
      <c r="A135" t="s">
        <v>289</v>
      </c>
      <c r="B135" t="s">
        <v>290</v>
      </c>
      <c r="C135" t="s">
        <v>11</v>
      </c>
      <c r="D135" s="4">
        <v>45058</v>
      </c>
      <c r="E135" t="s">
        <v>24</v>
      </c>
      <c r="F135" t="s">
        <v>21</v>
      </c>
    </row>
    <row r="136" spans="1:6">
      <c r="A136" t="s">
        <v>291</v>
      </c>
      <c r="B136" t="s">
        <v>292</v>
      </c>
      <c r="C136" t="s">
        <v>11</v>
      </c>
      <c r="D136" s="4">
        <v>44537</v>
      </c>
      <c r="E136" t="s">
        <v>20</v>
      </c>
      <c r="F136" t="s">
        <v>21</v>
      </c>
    </row>
    <row r="137" spans="1:6">
      <c r="A137" t="s">
        <v>293</v>
      </c>
      <c r="B137" t="s">
        <v>294</v>
      </c>
      <c r="C137" t="s">
        <v>10</v>
      </c>
      <c r="D137" s="4">
        <v>43691</v>
      </c>
      <c r="E137" t="s">
        <v>34</v>
      </c>
      <c r="F137" t="s">
        <v>21</v>
      </c>
    </row>
    <row r="138" spans="1:6">
      <c r="A138" t="s">
        <v>295</v>
      </c>
      <c r="B138" t="s">
        <v>296</v>
      </c>
      <c r="C138" t="s">
        <v>10</v>
      </c>
      <c r="D138" s="4">
        <v>44120</v>
      </c>
      <c r="E138" t="s">
        <v>34</v>
      </c>
      <c r="F138" t="s">
        <v>21</v>
      </c>
    </row>
    <row r="139" spans="1:6">
      <c r="A139" t="s">
        <v>297</v>
      </c>
      <c r="B139" t="s">
        <v>298</v>
      </c>
      <c r="C139" t="s">
        <v>11</v>
      </c>
      <c r="D139" s="4">
        <v>45270</v>
      </c>
      <c r="E139" t="s">
        <v>31</v>
      </c>
      <c r="F139" t="s">
        <v>21</v>
      </c>
    </row>
    <row r="140" spans="1:6">
      <c r="A140" t="s">
        <v>299</v>
      </c>
      <c r="B140" t="s">
        <v>300</v>
      </c>
      <c r="C140" t="s">
        <v>9</v>
      </c>
      <c r="D140" s="4">
        <v>43166</v>
      </c>
      <c r="E140" t="s">
        <v>20</v>
      </c>
      <c r="F140" t="s">
        <v>21</v>
      </c>
    </row>
    <row r="141" spans="1:6">
      <c r="A141" t="s">
        <v>301</v>
      </c>
      <c r="B141" t="s">
        <v>302</v>
      </c>
      <c r="C141" t="s">
        <v>9</v>
      </c>
      <c r="D141" s="4">
        <v>42781</v>
      </c>
      <c r="E141" t="s">
        <v>31</v>
      </c>
      <c r="F141" t="s">
        <v>21</v>
      </c>
    </row>
    <row r="142" spans="1:6">
      <c r="A142" t="s">
        <v>303</v>
      </c>
      <c r="B142" t="s">
        <v>304</v>
      </c>
      <c r="C142" t="s">
        <v>10</v>
      </c>
      <c r="D142" s="4">
        <v>44349</v>
      </c>
      <c r="E142" t="s">
        <v>31</v>
      </c>
      <c r="F142" t="s">
        <v>21</v>
      </c>
    </row>
    <row r="143" spans="1:6">
      <c r="A143" t="s">
        <v>305</v>
      </c>
      <c r="B143" t="s">
        <v>306</v>
      </c>
      <c r="C143" t="s">
        <v>11</v>
      </c>
      <c r="D143" s="4">
        <v>42843</v>
      </c>
      <c r="E143" t="s">
        <v>34</v>
      </c>
      <c r="F143" t="s">
        <v>21</v>
      </c>
    </row>
    <row r="144" spans="1:6">
      <c r="A144" t="s">
        <v>307</v>
      </c>
      <c r="B144" t="s">
        <v>308</v>
      </c>
      <c r="C144" t="s">
        <v>9</v>
      </c>
      <c r="D144" s="4">
        <v>44559</v>
      </c>
      <c r="E144" t="s">
        <v>20</v>
      </c>
      <c r="F144" t="s">
        <v>21</v>
      </c>
    </row>
    <row r="145" spans="1:6">
      <c r="A145" t="s">
        <v>309</v>
      </c>
      <c r="B145" t="s">
        <v>310</v>
      </c>
      <c r="C145" t="s">
        <v>11</v>
      </c>
      <c r="D145" s="4">
        <v>43554</v>
      </c>
      <c r="E145" t="s">
        <v>31</v>
      </c>
      <c r="F145" t="s">
        <v>21</v>
      </c>
    </row>
    <row r="146" spans="1:6">
      <c r="A146" t="s">
        <v>311</v>
      </c>
      <c r="B146" t="s">
        <v>312</v>
      </c>
      <c r="C146" t="s">
        <v>9</v>
      </c>
      <c r="D146" s="4">
        <v>44262</v>
      </c>
      <c r="E146" t="s">
        <v>20</v>
      </c>
      <c r="F146" t="s">
        <v>21</v>
      </c>
    </row>
    <row r="147" spans="1:6">
      <c r="A147" t="s">
        <v>313</v>
      </c>
      <c r="B147" t="s">
        <v>314</v>
      </c>
      <c r="C147" t="s">
        <v>11</v>
      </c>
      <c r="D147" s="4">
        <v>44436</v>
      </c>
      <c r="E147" t="s">
        <v>31</v>
      </c>
      <c r="F147" t="s">
        <v>21</v>
      </c>
    </row>
    <row r="148" spans="1:6">
      <c r="A148" t="s">
        <v>315</v>
      </c>
      <c r="B148" t="s">
        <v>316</v>
      </c>
      <c r="C148" t="s">
        <v>9</v>
      </c>
      <c r="D148" s="4">
        <v>42915</v>
      </c>
      <c r="E148" t="s">
        <v>24</v>
      </c>
      <c r="F148" t="s">
        <v>21</v>
      </c>
    </row>
    <row r="149" spans="1:6">
      <c r="A149" t="s">
        <v>317</v>
      </c>
      <c r="B149" t="s">
        <v>318</v>
      </c>
      <c r="C149" t="s">
        <v>10</v>
      </c>
      <c r="D149" s="4">
        <v>42749</v>
      </c>
      <c r="E149" t="s">
        <v>31</v>
      </c>
      <c r="F149" t="s">
        <v>21</v>
      </c>
    </row>
    <row r="150" spans="1:6">
      <c r="A150" t="s">
        <v>319</v>
      </c>
      <c r="B150" t="s">
        <v>320</v>
      </c>
      <c r="C150" t="s">
        <v>9</v>
      </c>
      <c r="D150" s="4">
        <v>44609</v>
      </c>
      <c r="E150" t="s">
        <v>34</v>
      </c>
      <c r="F150" t="s">
        <v>21</v>
      </c>
    </row>
    <row r="151" spans="1:6">
      <c r="A151" t="s">
        <v>321</v>
      </c>
      <c r="B151" t="s">
        <v>322</v>
      </c>
      <c r="C151" t="s">
        <v>10</v>
      </c>
      <c r="D151" s="4">
        <v>43742</v>
      </c>
      <c r="E151" t="s">
        <v>24</v>
      </c>
      <c r="F151" t="s">
        <v>21</v>
      </c>
    </row>
    <row r="152" spans="1:6">
      <c r="A152" t="s">
        <v>323</v>
      </c>
      <c r="B152" t="s">
        <v>324</v>
      </c>
      <c r="C152" t="s">
        <v>11</v>
      </c>
      <c r="D152" s="4">
        <v>45044</v>
      </c>
      <c r="E152" t="s">
        <v>24</v>
      </c>
      <c r="F152" t="s">
        <v>21</v>
      </c>
    </row>
    <row r="153" spans="1:6">
      <c r="A153" t="s">
        <v>325</v>
      </c>
      <c r="B153" t="s">
        <v>326</v>
      </c>
      <c r="C153" t="s">
        <v>11</v>
      </c>
      <c r="D153" s="4">
        <v>44141</v>
      </c>
      <c r="E153" t="s">
        <v>24</v>
      </c>
      <c r="F153" t="s">
        <v>21</v>
      </c>
    </row>
    <row r="154" spans="1:6">
      <c r="A154" t="s">
        <v>327</v>
      </c>
      <c r="B154" t="s">
        <v>328</v>
      </c>
      <c r="C154" t="s">
        <v>11</v>
      </c>
      <c r="D154" s="4">
        <v>44637</v>
      </c>
      <c r="E154" t="s">
        <v>34</v>
      </c>
      <c r="F154" t="s">
        <v>21</v>
      </c>
    </row>
    <row r="155" spans="1:6">
      <c r="A155" t="s">
        <v>329</v>
      </c>
      <c r="B155" t="s">
        <v>330</v>
      </c>
      <c r="C155" t="s">
        <v>10</v>
      </c>
      <c r="D155" s="4">
        <v>44945</v>
      </c>
      <c r="E155" t="s">
        <v>24</v>
      </c>
      <c r="F155" t="s">
        <v>21</v>
      </c>
    </row>
    <row r="156" spans="1:6">
      <c r="A156" t="s">
        <v>331</v>
      </c>
      <c r="B156" t="s">
        <v>332</v>
      </c>
      <c r="C156" t="s">
        <v>10</v>
      </c>
      <c r="D156" s="4">
        <v>45019</v>
      </c>
      <c r="E156" t="s">
        <v>24</v>
      </c>
      <c r="F156" t="s">
        <v>21</v>
      </c>
    </row>
    <row r="157" spans="1:6">
      <c r="A157" t="s">
        <v>333</v>
      </c>
      <c r="B157" t="s">
        <v>334</v>
      </c>
      <c r="C157" t="s">
        <v>10</v>
      </c>
      <c r="D157" s="4">
        <v>43793</v>
      </c>
      <c r="E157" t="s">
        <v>34</v>
      </c>
      <c r="F157" t="s">
        <v>21</v>
      </c>
    </row>
    <row r="158" spans="1:6">
      <c r="A158" t="s">
        <v>335</v>
      </c>
      <c r="B158" t="s">
        <v>336</v>
      </c>
      <c r="C158" t="s">
        <v>9</v>
      </c>
      <c r="D158" s="4">
        <v>43966</v>
      </c>
      <c r="E158" t="s">
        <v>24</v>
      </c>
      <c r="F158" t="s">
        <v>21</v>
      </c>
    </row>
    <row r="159" spans="1:6">
      <c r="A159" t="s">
        <v>337</v>
      </c>
      <c r="B159" t="s">
        <v>338</v>
      </c>
      <c r="C159" t="s">
        <v>11</v>
      </c>
      <c r="D159" s="4">
        <v>44194</v>
      </c>
      <c r="E159" t="s">
        <v>34</v>
      </c>
      <c r="F159" t="s">
        <v>21</v>
      </c>
    </row>
    <row r="160" spans="1:6">
      <c r="A160" t="s">
        <v>339</v>
      </c>
      <c r="B160" t="s">
        <v>340</v>
      </c>
      <c r="C160" t="s">
        <v>9</v>
      </c>
      <c r="D160" s="4">
        <v>43212</v>
      </c>
      <c r="E160" t="s">
        <v>34</v>
      </c>
      <c r="F160" t="s">
        <v>21</v>
      </c>
    </row>
    <row r="161" spans="1:6">
      <c r="A161" t="s">
        <v>341</v>
      </c>
      <c r="B161" t="s">
        <v>342</v>
      </c>
      <c r="C161" t="s">
        <v>11</v>
      </c>
      <c r="D161" s="4">
        <v>44482</v>
      </c>
      <c r="E161" t="s">
        <v>34</v>
      </c>
      <c r="F161" t="s">
        <v>21</v>
      </c>
    </row>
    <row r="162" spans="1:6">
      <c r="A162" t="s">
        <v>343</v>
      </c>
      <c r="B162" t="s">
        <v>344</v>
      </c>
      <c r="C162" t="s">
        <v>11</v>
      </c>
      <c r="D162" s="4">
        <v>44753</v>
      </c>
      <c r="E162" t="s">
        <v>24</v>
      </c>
      <c r="F162" t="s">
        <v>21</v>
      </c>
    </row>
    <row r="163" spans="1:6">
      <c r="A163" t="s">
        <v>345</v>
      </c>
      <c r="B163" t="s">
        <v>346</v>
      </c>
      <c r="C163" t="s">
        <v>10</v>
      </c>
      <c r="D163" s="4">
        <v>43541</v>
      </c>
      <c r="E163" t="s">
        <v>24</v>
      </c>
      <c r="F163" t="s">
        <v>21</v>
      </c>
    </row>
    <row r="164" spans="1:6">
      <c r="A164" t="s">
        <v>347</v>
      </c>
      <c r="B164" t="s">
        <v>348</v>
      </c>
      <c r="C164" t="s">
        <v>9</v>
      </c>
      <c r="D164" s="4">
        <v>45100</v>
      </c>
      <c r="E164" t="s">
        <v>20</v>
      </c>
      <c r="F164" t="s">
        <v>21</v>
      </c>
    </row>
    <row r="165" spans="1:6">
      <c r="A165" t="s">
        <v>349</v>
      </c>
      <c r="B165" t="s">
        <v>350</v>
      </c>
      <c r="C165" t="s">
        <v>9</v>
      </c>
      <c r="D165" s="4">
        <v>43356</v>
      </c>
      <c r="E165" t="s">
        <v>31</v>
      </c>
      <c r="F165" t="s">
        <v>21</v>
      </c>
    </row>
    <row r="166" spans="1:6">
      <c r="A166" t="s">
        <v>351</v>
      </c>
      <c r="B166" t="s">
        <v>352</v>
      </c>
      <c r="C166" t="s">
        <v>9</v>
      </c>
      <c r="D166" s="4">
        <v>44277</v>
      </c>
      <c r="E166" t="s">
        <v>20</v>
      </c>
      <c r="F166" t="s">
        <v>21</v>
      </c>
    </row>
    <row r="167" spans="1:6">
      <c r="A167" t="s">
        <v>353</v>
      </c>
      <c r="B167" t="s">
        <v>354</v>
      </c>
      <c r="C167" t="s">
        <v>11</v>
      </c>
      <c r="D167" s="4">
        <v>43427</v>
      </c>
      <c r="E167" t="s">
        <v>34</v>
      </c>
      <c r="F167" t="s">
        <v>21</v>
      </c>
    </row>
    <row r="168" spans="1:6">
      <c r="A168" t="s">
        <v>355</v>
      </c>
      <c r="B168" t="s">
        <v>356</v>
      </c>
      <c r="C168" t="s">
        <v>9</v>
      </c>
      <c r="D168" s="4">
        <v>43468</v>
      </c>
      <c r="E168" t="s">
        <v>31</v>
      </c>
      <c r="F168" t="s">
        <v>21</v>
      </c>
    </row>
    <row r="169" spans="1:6">
      <c r="A169" t="s">
        <v>357</v>
      </c>
      <c r="B169" t="s">
        <v>358</v>
      </c>
      <c r="C169" t="s">
        <v>9</v>
      </c>
      <c r="D169" s="4">
        <v>45010</v>
      </c>
      <c r="E169" t="s">
        <v>31</v>
      </c>
      <c r="F169" t="s">
        <v>21</v>
      </c>
    </row>
    <row r="170" spans="1:6">
      <c r="A170" t="s">
        <v>359</v>
      </c>
      <c r="B170" t="s">
        <v>360</v>
      </c>
      <c r="C170" t="s">
        <v>9</v>
      </c>
      <c r="D170" s="4">
        <v>42919</v>
      </c>
      <c r="E170" t="s">
        <v>24</v>
      </c>
      <c r="F170" t="s">
        <v>21</v>
      </c>
    </row>
    <row r="171" spans="1:6">
      <c r="A171" t="s">
        <v>361</v>
      </c>
      <c r="B171" t="s">
        <v>362</v>
      </c>
      <c r="C171" t="s">
        <v>11</v>
      </c>
      <c r="D171" s="4">
        <v>44388</v>
      </c>
      <c r="E171" t="s">
        <v>24</v>
      </c>
      <c r="F171" t="s">
        <v>21</v>
      </c>
    </row>
    <row r="172" spans="1:6">
      <c r="A172" t="s">
        <v>363</v>
      </c>
      <c r="B172" t="s">
        <v>364</v>
      </c>
      <c r="C172" t="s">
        <v>9</v>
      </c>
      <c r="D172" s="4">
        <v>43154</v>
      </c>
      <c r="E172" t="s">
        <v>31</v>
      </c>
      <c r="F172" t="s">
        <v>21</v>
      </c>
    </row>
    <row r="173" spans="1:6">
      <c r="A173" t="s">
        <v>365</v>
      </c>
      <c r="B173" t="s">
        <v>366</v>
      </c>
      <c r="C173" t="s">
        <v>9</v>
      </c>
      <c r="D173" s="4">
        <v>43915</v>
      </c>
      <c r="E173" t="s">
        <v>24</v>
      </c>
      <c r="F173" t="s">
        <v>21</v>
      </c>
    </row>
    <row r="174" spans="1:6">
      <c r="A174" t="s">
        <v>367</v>
      </c>
      <c r="B174" t="s">
        <v>368</v>
      </c>
      <c r="C174" t="s">
        <v>9</v>
      </c>
      <c r="D174" s="4">
        <v>44413</v>
      </c>
      <c r="E174" t="s">
        <v>34</v>
      </c>
      <c r="F174" t="s">
        <v>21</v>
      </c>
    </row>
    <row r="175" spans="1:6">
      <c r="A175" t="s">
        <v>369</v>
      </c>
      <c r="B175" t="s">
        <v>370</v>
      </c>
      <c r="C175" t="s">
        <v>10</v>
      </c>
      <c r="D175" s="4">
        <v>43865</v>
      </c>
      <c r="E175" t="s">
        <v>24</v>
      </c>
      <c r="F175" t="s">
        <v>21</v>
      </c>
    </row>
    <row r="176" spans="1:6">
      <c r="A176" t="s">
        <v>371</v>
      </c>
      <c r="B176" t="s">
        <v>372</v>
      </c>
      <c r="C176" t="s">
        <v>10</v>
      </c>
      <c r="D176" s="4">
        <v>42873</v>
      </c>
      <c r="E176" t="s">
        <v>20</v>
      </c>
      <c r="F176" t="s">
        <v>21</v>
      </c>
    </row>
    <row r="177" spans="1:6">
      <c r="A177" t="s">
        <v>373</v>
      </c>
      <c r="B177" t="s">
        <v>374</v>
      </c>
      <c r="C177" t="s">
        <v>9</v>
      </c>
      <c r="D177" s="4">
        <v>44141</v>
      </c>
      <c r="E177" t="s">
        <v>34</v>
      </c>
      <c r="F177" t="s">
        <v>21</v>
      </c>
    </row>
    <row r="178" spans="1:6">
      <c r="A178" t="s">
        <v>375</v>
      </c>
      <c r="B178" t="s">
        <v>376</v>
      </c>
      <c r="C178" t="s">
        <v>11</v>
      </c>
      <c r="D178" s="4">
        <v>43657</v>
      </c>
      <c r="E178" t="s">
        <v>24</v>
      </c>
      <c r="F178" t="s">
        <v>21</v>
      </c>
    </row>
    <row r="179" spans="1:6">
      <c r="A179" t="s">
        <v>377</v>
      </c>
      <c r="B179" t="s">
        <v>378</v>
      </c>
      <c r="C179" t="s">
        <v>9</v>
      </c>
      <c r="D179" s="4">
        <v>44997</v>
      </c>
      <c r="E179" t="s">
        <v>24</v>
      </c>
      <c r="F179" t="s">
        <v>21</v>
      </c>
    </row>
    <row r="180" spans="1:6">
      <c r="A180" t="s">
        <v>379</v>
      </c>
      <c r="B180" t="s">
        <v>380</v>
      </c>
      <c r="C180" t="s">
        <v>9</v>
      </c>
      <c r="D180" s="4">
        <v>45242</v>
      </c>
      <c r="E180" t="s">
        <v>24</v>
      </c>
      <c r="F180" t="s">
        <v>21</v>
      </c>
    </row>
    <row r="181" spans="1:6">
      <c r="A181" t="s">
        <v>381</v>
      </c>
      <c r="B181" t="s">
        <v>382</v>
      </c>
      <c r="C181" t="s">
        <v>9</v>
      </c>
      <c r="D181" s="4">
        <v>43698</v>
      </c>
      <c r="E181" t="s">
        <v>34</v>
      </c>
      <c r="F181" t="s">
        <v>21</v>
      </c>
    </row>
    <row r="182" spans="1:6">
      <c r="A182" t="s">
        <v>383</v>
      </c>
      <c r="B182" t="s">
        <v>384</v>
      </c>
      <c r="C182" t="s">
        <v>9</v>
      </c>
      <c r="D182" s="4">
        <v>43033</v>
      </c>
      <c r="E182" t="s">
        <v>24</v>
      </c>
      <c r="F182" t="s">
        <v>21</v>
      </c>
    </row>
    <row r="183" spans="1:6">
      <c r="A183" t="s">
        <v>385</v>
      </c>
      <c r="B183" t="s">
        <v>386</v>
      </c>
      <c r="C183" t="s">
        <v>11</v>
      </c>
      <c r="D183" s="4">
        <v>44787</v>
      </c>
      <c r="E183" t="s">
        <v>31</v>
      </c>
      <c r="F183" t="s">
        <v>21</v>
      </c>
    </row>
    <row r="184" spans="1:6">
      <c r="A184" t="s">
        <v>387</v>
      </c>
      <c r="B184" t="s">
        <v>388</v>
      </c>
      <c r="C184" t="s">
        <v>11</v>
      </c>
      <c r="D184" s="4">
        <v>43537</v>
      </c>
      <c r="E184" t="s">
        <v>31</v>
      </c>
      <c r="F184" t="s">
        <v>21</v>
      </c>
    </row>
    <row r="185" spans="1:6">
      <c r="A185" t="s">
        <v>389</v>
      </c>
      <c r="B185" t="s">
        <v>390</v>
      </c>
      <c r="C185" t="s">
        <v>11</v>
      </c>
      <c r="D185" s="4">
        <v>43065</v>
      </c>
      <c r="E185" t="s">
        <v>20</v>
      </c>
      <c r="F185" t="s">
        <v>21</v>
      </c>
    </row>
    <row r="186" spans="1:6">
      <c r="A186" t="s">
        <v>391</v>
      </c>
      <c r="B186" t="s">
        <v>392</v>
      </c>
      <c r="C186" t="s">
        <v>10</v>
      </c>
      <c r="D186" s="4">
        <v>44182</v>
      </c>
      <c r="E186" t="s">
        <v>24</v>
      </c>
      <c r="F186" t="s">
        <v>21</v>
      </c>
    </row>
    <row r="187" spans="1:6">
      <c r="A187" t="s">
        <v>393</v>
      </c>
      <c r="B187" t="s">
        <v>394</v>
      </c>
      <c r="C187" t="s">
        <v>11</v>
      </c>
      <c r="D187" s="4">
        <v>43914</v>
      </c>
      <c r="E187" t="s">
        <v>34</v>
      </c>
      <c r="F187" t="s">
        <v>21</v>
      </c>
    </row>
    <row r="188" spans="1:6">
      <c r="A188" t="s">
        <v>395</v>
      </c>
      <c r="B188" t="s">
        <v>396</v>
      </c>
      <c r="C188" t="s">
        <v>11</v>
      </c>
      <c r="D188" s="4">
        <v>42921</v>
      </c>
      <c r="E188" t="s">
        <v>31</v>
      </c>
      <c r="F188" t="s">
        <v>21</v>
      </c>
    </row>
    <row r="189" spans="1:6">
      <c r="A189" t="s">
        <v>397</v>
      </c>
      <c r="B189" t="s">
        <v>398</v>
      </c>
      <c r="C189" t="s">
        <v>9</v>
      </c>
      <c r="D189" s="4">
        <v>42918</v>
      </c>
      <c r="E189" t="s">
        <v>34</v>
      </c>
      <c r="F189" t="s">
        <v>21</v>
      </c>
    </row>
    <row r="190" spans="1:6">
      <c r="A190" t="s">
        <v>399</v>
      </c>
      <c r="B190" t="s">
        <v>400</v>
      </c>
      <c r="C190" t="s">
        <v>11</v>
      </c>
      <c r="D190" s="4">
        <v>44202</v>
      </c>
      <c r="E190" t="s">
        <v>24</v>
      </c>
      <c r="F190" t="s">
        <v>21</v>
      </c>
    </row>
    <row r="191" spans="1:6">
      <c r="A191" t="s">
        <v>401</v>
      </c>
      <c r="B191" t="s">
        <v>402</v>
      </c>
      <c r="C191" t="s">
        <v>11</v>
      </c>
      <c r="D191" s="4">
        <v>44896</v>
      </c>
      <c r="E191" t="s">
        <v>34</v>
      </c>
      <c r="F191" t="s">
        <v>21</v>
      </c>
    </row>
    <row r="192" spans="1:6">
      <c r="A192" t="s">
        <v>403</v>
      </c>
      <c r="B192" t="s">
        <v>404</v>
      </c>
      <c r="C192" t="s">
        <v>9</v>
      </c>
      <c r="D192" s="4">
        <v>44269</v>
      </c>
      <c r="E192" t="s">
        <v>24</v>
      </c>
      <c r="F192" t="s">
        <v>21</v>
      </c>
    </row>
    <row r="193" spans="1:6">
      <c r="A193" t="s">
        <v>405</v>
      </c>
      <c r="B193" t="s">
        <v>406</v>
      </c>
      <c r="C193" t="s">
        <v>9</v>
      </c>
      <c r="D193" s="4">
        <v>43990</v>
      </c>
      <c r="E193" t="s">
        <v>24</v>
      </c>
      <c r="F193" t="s">
        <v>21</v>
      </c>
    </row>
    <row r="194" spans="1:6">
      <c r="A194" t="s">
        <v>407</v>
      </c>
      <c r="B194" t="s">
        <v>408</v>
      </c>
      <c r="C194" t="s">
        <v>11</v>
      </c>
      <c r="D194" s="4">
        <v>44224</v>
      </c>
      <c r="E194" t="s">
        <v>34</v>
      </c>
      <c r="F194" t="s">
        <v>21</v>
      </c>
    </row>
    <row r="195" spans="1:6">
      <c r="A195" t="s">
        <v>409</v>
      </c>
      <c r="B195" t="s">
        <v>410</v>
      </c>
      <c r="C195" t="s">
        <v>10</v>
      </c>
      <c r="D195" s="4">
        <v>44768</v>
      </c>
      <c r="E195" t="s">
        <v>31</v>
      </c>
      <c r="F195" t="s">
        <v>21</v>
      </c>
    </row>
    <row r="196" spans="1:6">
      <c r="A196" t="s">
        <v>411</v>
      </c>
      <c r="B196" t="s">
        <v>412</v>
      </c>
      <c r="C196" t="s">
        <v>9</v>
      </c>
      <c r="D196" s="4">
        <v>43006</v>
      </c>
      <c r="E196" t="s">
        <v>34</v>
      </c>
      <c r="F196" t="s">
        <v>21</v>
      </c>
    </row>
    <row r="197" spans="1:6">
      <c r="A197" t="s">
        <v>413</v>
      </c>
      <c r="B197" t="s">
        <v>414</v>
      </c>
      <c r="C197" t="s">
        <v>11</v>
      </c>
      <c r="D197" s="4">
        <v>43851</v>
      </c>
      <c r="E197" t="s">
        <v>20</v>
      </c>
      <c r="F197" t="s">
        <v>21</v>
      </c>
    </row>
    <row r="198" spans="1:6">
      <c r="A198" t="s">
        <v>415</v>
      </c>
      <c r="B198" t="s">
        <v>416</v>
      </c>
      <c r="C198" t="s">
        <v>9</v>
      </c>
      <c r="D198" s="4">
        <v>44701</v>
      </c>
      <c r="E198" t="s">
        <v>24</v>
      </c>
      <c r="F198" t="s">
        <v>21</v>
      </c>
    </row>
    <row r="199" spans="1:6">
      <c r="A199" t="s">
        <v>417</v>
      </c>
      <c r="B199" t="s">
        <v>418</v>
      </c>
      <c r="C199" t="s">
        <v>9</v>
      </c>
      <c r="D199" s="4">
        <v>44372</v>
      </c>
      <c r="E199" t="s">
        <v>20</v>
      </c>
      <c r="F199" t="s">
        <v>21</v>
      </c>
    </row>
    <row r="200" spans="1:6">
      <c r="A200" t="s">
        <v>419</v>
      </c>
      <c r="B200" t="s">
        <v>420</v>
      </c>
      <c r="C200" t="s">
        <v>11</v>
      </c>
      <c r="D200" s="4">
        <v>45232</v>
      </c>
      <c r="E200" t="s">
        <v>24</v>
      </c>
      <c r="F200" t="s">
        <v>21</v>
      </c>
    </row>
    <row r="201" spans="1:6">
      <c r="A201" t="s">
        <v>421</v>
      </c>
      <c r="B201" t="s">
        <v>422</v>
      </c>
      <c r="C201" t="s">
        <v>10</v>
      </c>
      <c r="D201" s="4">
        <v>45053</v>
      </c>
      <c r="E201" t="s">
        <v>34</v>
      </c>
      <c r="F201" t="s">
        <v>21</v>
      </c>
    </row>
    <row r="202" spans="1:6">
      <c r="A202" t="s">
        <v>423</v>
      </c>
      <c r="B202" t="s">
        <v>424</v>
      </c>
      <c r="C202" t="s">
        <v>11</v>
      </c>
      <c r="D202" s="4">
        <v>44722</v>
      </c>
      <c r="E202" t="s">
        <v>20</v>
      </c>
      <c r="F202" t="s">
        <v>21</v>
      </c>
    </row>
    <row r="203" spans="1:6">
      <c r="A203" t="s">
        <v>425</v>
      </c>
      <c r="B203" t="s">
        <v>426</v>
      </c>
      <c r="C203" t="s">
        <v>10</v>
      </c>
      <c r="D203" s="4">
        <v>43191</v>
      </c>
      <c r="E203" t="s">
        <v>31</v>
      </c>
      <c r="F203" t="s">
        <v>21</v>
      </c>
    </row>
    <row r="204" spans="1:6">
      <c r="A204" t="s">
        <v>427</v>
      </c>
      <c r="B204" t="s">
        <v>428</v>
      </c>
      <c r="C204" t="s">
        <v>11</v>
      </c>
      <c r="D204" s="4">
        <v>44781</v>
      </c>
      <c r="E204" t="s">
        <v>24</v>
      </c>
      <c r="F204" t="s">
        <v>21</v>
      </c>
    </row>
    <row r="205" spans="1:6">
      <c r="A205" t="s">
        <v>429</v>
      </c>
      <c r="B205" t="s">
        <v>430</v>
      </c>
      <c r="C205" t="s">
        <v>9</v>
      </c>
      <c r="D205" s="4">
        <v>43734</v>
      </c>
      <c r="E205" t="s">
        <v>20</v>
      </c>
      <c r="F205" t="s">
        <v>21</v>
      </c>
    </row>
    <row r="206" spans="1:6">
      <c r="A206" t="s">
        <v>431</v>
      </c>
      <c r="B206" t="s">
        <v>432</v>
      </c>
      <c r="C206" t="s">
        <v>9</v>
      </c>
      <c r="D206" s="4">
        <v>44401</v>
      </c>
      <c r="E206" t="s">
        <v>34</v>
      </c>
      <c r="F206" t="s">
        <v>21</v>
      </c>
    </row>
    <row r="207" spans="1:6">
      <c r="A207" t="s">
        <v>433</v>
      </c>
      <c r="B207" t="s">
        <v>434</v>
      </c>
      <c r="C207" t="s">
        <v>10</v>
      </c>
      <c r="D207" s="4">
        <v>44289</v>
      </c>
      <c r="E207" t="s">
        <v>34</v>
      </c>
      <c r="F207" t="s">
        <v>21</v>
      </c>
    </row>
    <row r="208" spans="1:6">
      <c r="A208" t="s">
        <v>435</v>
      </c>
      <c r="B208" t="s">
        <v>436</v>
      </c>
      <c r="C208" t="s">
        <v>9</v>
      </c>
      <c r="D208" s="4">
        <v>44897</v>
      </c>
      <c r="E208" t="s">
        <v>34</v>
      </c>
      <c r="F208" t="s">
        <v>21</v>
      </c>
    </row>
    <row r="209" spans="1:6">
      <c r="A209" t="s">
        <v>437</v>
      </c>
      <c r="B209" t="s">
        <v>438</v>
      </c>
      <c r="C209" t="s">
        <v>10</v>
      </c>
      <c r="D209" s="4">
        <v>43773</v>
      </c>
      <c r="E209" t="s">
        <v>24</v>
      </c>
      <c r="F209" t="s">
        <v>21</v>
      </c>
    </row>
    <row r="210" spans="1:6">
      <c r="A210" t="s">
        <v>439</v>
      </c>
      <c r="B210" t="s">
        <v>440</v>
      </c>
      <c r="C210" t="s">
        <v>11</v>
      </c>
      <c r="D210" s="4">
        <v>43608</v>
      </c>
      <c r="E210" t="s">
        <v>20</v>
      </c>
      <c r="F210" t="s">
        <v>21</v>
      </c>
    </row>
    <row r="211" spans="1:6">
      <c r="A211" t="s">
        <v>441</v>
      </c>
      <c r="B211" t="s">
        <v>442</v>
      </c>
      <c r="C211" t="s">
        <v>9</v>
      </c>
      <c r="D211" s="4">
        <v>42829</v>
      </c>
      <c r="E211" t="s">
        <v>20</v>
      </c>
      <c r="F211" t="s">
        <v>21</v>
      </c>
    </row>
    <row r="212" spans="1:6">
      <c r="A212" t="s">
        <v>443</v>
      </c>
      <c r="B212" t="s">
        <v>444</v>
      </c>
      <c r="C212" t="s">
        <v>9</v>
      </c>
      <c r="D212" s="4">
        <v>43073</v>
      </c>
      <c r="E212" t="s">
        <v>20</v>
      </c>
      <c r="F212" t="s">
        <v>21</v>
      </c>
    </row>
    <row r="213" spans="1:6">
      <c r="A213" t="s">
        <v>445</v>
      </c>
      <c r="B213" t="s">
        <v>446</v>
      </c>
      <c r="C213" t="s">
        <v>9</v>
      </c>
      <c r="D213" s="4">
        <v>43791</v>
      </c>
      <c r="E213" t="s">
        <v>34</v>
      </c>
      <c r="F213" t="s">
        <v>21</v>
      </c>
    </row>
    <row r="214" spans="1:6">
      <c r="A214" t="s">
        <v>447</v>
      </c>
      <c r="B214" t="s">
        <v>448</v>
      </c>
      <c r="C214" t="s">
        <v>9</v>
      </c>
      <c r="D214" s="4">
        <v>44521</v>
      </c>
      <c r="E214" t="s">
        <v>24</v>
      </c>
      <c r="F214" t="s">
        <v>21</v>
      </c>
    </row>
    <row r="215" spans="1:6">
      <c r="A215" t="s">
        <v>449</v>
      </c>
      <c r="B215" t="s">
        <v>450</v>
      </c>
      <c r="C215" t="s">
        <v>9</v>
      </c>
      <c r="D215" s="4">
        <v>43258</v>
      </c>
      <c r="E215" t="s">
        <v>20</v>
      </c>
      <c r="F215" t="s">
        <v>21</v>
      </c>
    </row>
    <row r="216" spans="1:6">
      <c r="A216" t="s">
        <v>451</v>
      </c>
      <c r="B216" t="s">
        <v>452</v>
      </c>
      <c r="C216" t="s">
        <v>11</v>
      </c>
      <c r="D216" s="4">
        <v>44061</v>
      </c>
      <c r="E216" t="s">
        <v>24</v>
      </c>
      <c r="F216" t="s">
        <v>21</v>
      </c>
    </row>
    <row r="217" spans="1:6">
      <c r="A217" t="s">
        <v>453</v>
      </c>
      <c r="B217" t="s">
        <v>454</v>
      </c>
      <c r="C217" t="s">
        <v>11</v>
      </c>
      <c r="D217" s="4">
        <v>43057</v>
      </c>
      <c r="E217" t="s">
        <v>34</v>
      </c>
      <c r="F217" t="s">
        <v>21</v>
      </c>
    </row>
    <row r="218" spans="1:6">
      <c r="A218" t="s">
        <v>455</v>
      </c>
      <c r="B218" t="s">
        <v>456</v>
      </c>
      <c r="C218" t="s">
        <v>11</v>
      </c>
      <c r="D218" s="4">
        <v>44003</v>
      </c>
      <c r="E218" t="s">
        <v>24</v>
      </c>
      <c r="F218" t="s">
        <v>21</v>
      </c>
    </row>
    <row r="219" spans="1:6">
      <c r="A219" t="s">
        <v>457</v>
      </c>
      <c r="B219" t="s">
        <v>458</v>
      </c>
      <c r="C219" t="s">
        <v>9</v>
      </c>
      <c r="D219" s="4">
        <v>43488</v>
      </c>
      <c r="E219" t="s">
        <v>34</v>
      </c>
      <c r="F219" t="s">
        <v>21</v>
      </c>
    </row>
    <row r="220" spans="1:6">
      <c r="A220" t="s">
        <v>459</v>
      </c>
      <c r="B220" t="s">
        <v>460</v>
      </c>
      <c r="C220" t="s">
        <v>9</v>
      </c>
      <c r="D220" s="4">
        <v>43829</v>
      </c>
      <c r="E220" t="s">
        <v>24</v>
      </c>
      <c r="F220" t="s">
        <v>21</v>
      </c>
    </row>
    <row r="221" spans="1:6">
      <c r="A221" t="s">
        <v>461</v>
      </c>
      <c r="B221" t="s">
        <v>462</v>
      </c>
      <c r="C221" t="s">
        <v>11</v>
      </c>
      <c r="D221" s="4">
        <v>44158</v>
      </c>
      <c r="E221" t="s">
        <v>24</v>
      </c>
      <c r="F221" t="s">
        <v>21</v>
      </c>
    </row>
    <row r="222" spans="1:6">
      <c r="A222" t="s">
        <v>463</v>
      </c>
      <c r="B222" t="s">
        <v>464</v>
      </c>
      <c r="C222" t="s">
        <v>10</v>
      </c>
      <c r="D222" s="4">
        <v>44766</v>
      </c>
      <c r="E222" t="s">
        <v>31</v>
      </c>
      <c r="F222" t="s">
        <v>21</v>
      </c>
    </row>
    <row r="223" spans="1:6">
      <c r="A223" t="s">
        <v>465</v>
      </c>
      <c r="B223" t="s">
        <v>466</v>
      </c>
      <c r="C223" t="s">
        <v>9</v>
      </c>
      <c r="D223" s="4">
        <v>43500</v>
      </c>
      <c r="E223" t="s">
        <v>20</v>
      </c>
      <c r="F223" t="s">
        <v>21</v>
      </c>
    </row>
    <row r="224" spans="1:6">
      <c r="A224" t="s">
        <v>467</v>
      </c>
      <c r="B224" t="s">
        <v>468</v>
      </c>
      <c r="C224" t="s">
        <v>10</v>
      </c>
      <c r="D224" s="4">
        <v>43588</v>
      </c>
      <c r="E224" t="s">
        <v>24</v>
      </c>
      <c r="F224" t="s">
        <v>21</v>
      </c>
    </row>
    <row r="225" spans="1:6">
      <c r="A225" t="s">
        <v>469</v>
      </c>
      <c r="B225" t="s">
        <v>470</v>
      </c>
      <c r="C225" t="s">
        <v>10</v>
      </c>
      <c r="D225" s="4">
        <v>43724</v>
      </c>
      <c r="E225" t="s">
        <v>31</v>
      </c>
      <c r="F225" t="s">
        <v>21</v>
      </c>
    </row>
    <row r="226" spans="1:6">
      <c r="A226" t="s">
        <v>471</v>
      </c>
      <c r="B226" t="s">
        <v>472</v>
      </c>
      <c r="C226" t="s">
        <v>11</v>
      </c>
      <c r="D226" s="4">
        <v>43926</v>
      </c>
      <c r="E226" t="s">
        <v>20</v>
      </c>
      <c r="F226" t="s">
        <v>21</v>
      </c>
    </row>
    <row r="227" spans="1:6">
      <c r="A227" t="s">
        <v>473</v>
      </c>
      <c r="B227" t="s">
        <v>474</v>
      </c>
      <c r="C227" t="s">
        <v>9</v>
      </c>
      <c r="D227" s="4">
        <v>44860</v>
      </c>
      <c r="E227" t="s">
        <v>31</v>
      </c>
      <c r="F227" t="s">
        <v>21</v>
      </c>
    </row>
    <row r="228" spans="1:6">
      <c r="A228" t="s">
        <v>475</v>
      </c>
      <c r="B228" t="s">
        <v>476</v>
      </c>
      <c r="C228" t="s">
        <v>10</v>
      </c>
      <c r="D228" s="4">
        <v>44429</v>
      </c>
      <c r="E228" t="s">
        <v>34</v>
      </c>
      <c r="F228" t="s">
        <v>21</v>
      </c>
    </row>
    <row r="229" spans="1:6">
      <c r="A229" t="s">
        <v>477</v>
      </c>
      <c r="B229" t="s">
        <v>478</v>
      </c>
      <c r="C229" t="s">
        <v>9</v>
      </c>
      <c r="D229" s="4">
        <v>45068</v>
      </c>
      <c r="E229" t="s">
        <v>24</v>
      </c>
      <c r="F229" t="s">
        <v>21</v>
      </c>
    </row>
    <row r="230" spans="1:6">
      <c r="A230" t="s">
        <v>479</v>
      </c>
      <c r="B230" t="s">
        <v>480</v>
      </c>
      <c r="C230" t="s">
        <v>9</v>
      </c>
      <c r="D230" s="4">
        <v>43544</v>
      </c>
      <c r="E230" t="s">
        <v>34</v>
      </c>
      <c r="F230" t="s">
        <v>21</v>
      </c>
    </row>
    <row r="231" spans="1:6">
      <c r="A231" t="s">
        <v>481</v>
      </c>
      <c r="B231" t="s">
        <v>482</v>
      </c>
      <c r="C231" t="s">
        <v>10</v>
      </c>
      <c r="D231" s="4">
        <v>44052</v>
      </c>
      <c r="E231" t="s">
        <v>20</v>
      </c>
      <c r="F231" t="s">
        <v>21</v>
      </c>
    </row>
    <row r="232" spans="1:6">
      <c r="A232" t="s">
        <v>483</v>
      </c>
      <c r="B232" t="s">
        <v>484</v>
      </c>
      <c r="C232" t="s">
        <v>11</v>
      </c>
      <c r="D232" s="4">
        <v>43663</v>
      </c>
      <c r="E232" t="s">
        <v>31</v>
      </c>
      <c r="F232" t="s">
        <v>21</v>
      </c>
    </row>
    <row r="233" spans="1:6">
      <c r="A233" t="s">
        <v>485</v>
      </c>
      <c r="B233" t="s">
        <v>486</v>
      </c>
      <c r="C233" t="s">
        <v>9</v>
      </c>
      <c r="D233" s="4">
        <v>43433</v>
      </c>
      <c r="E233" t="s">
        <v>20</v>
      </c>
      <c r="F233" t="s">
        <v>21</v>
      </c>
    </row>
    <row r="234" spans="1:6">
      <c r="A234" t="s">
        <v>487</v>
      </c>
      <c r="B234" t="s">
        <v>488</v>
      </c>
      <c r="C234" t="s">
        <v>11</v>
      </c>
      <c r="D234" s="4">
        <v>44127</v>
      </c>
      <c r="E234" t="s">
        <v>20</v>
      </c>
      <c r="F234" t="s">
        <v>21</v>
      </c>
    </row>
    <row r="235" spans="1:6">
      <c r="A235" t="s">
        <v>489</v>
      </c>
      <c r="B235" t="s">
        <v>490</v>
      </c>
      <c r="C235" t="s">
        <v>10</v>
      </c>
      <c r="D235" s="4">
        <v>44834</v>
      </c>
      <c r="E235" t="s">
        <v>31</v>
      </c>
      <c r="F235" t="s">
        <v>21</v>
      </c>
    </row>
    <row r="236" spans="1:6">
      <c r="A236" t="s">
        <v>491</v>
      </c>
      <c r="B236" t="s">
        <v>492</v>
      </c>
      <c r="C236" t="s">
        <v>9</v>
      </c>
      <c r="D236" s="4">
        <v>43548</v>
      </c>
      <c r="E236" t="s">
        <v>31</v>
      </c>
      <c r="F236" t="s">
        <v>21</v>
      </c>
    </row>
    <row r="237" spans="1:6">
      <c r="A237" t="s">
        <v>493</v>
      </c>
      <c r="B237" t="s">
        <v>494</v>
      </c>
      <c r="C237" t="s">
        <v>11</v>
      </c>
      <c r="D237" s="4">
        <v>43064</v>
      </c>
      <c r="E237" t="s">
        <v>24</v>
      </c>
      <c r="F237" t="s">
        <v>21</v>
      </c>
    </row>
    <row r="238" spans="1:6">
      <c r="A238" t="s">
        <v>495</v>
      </c>
      <c r="B238" t="s">
        <v>496</v>
      </c>
      <c r="C238" t="s">
        <v>11</v>
      </c>
      <c r="D238" s="4">
        <v>45178</v>
      </c>
      <c r="E238" t="s">
        <v>34</v>
      </c>
      <c r="F238" t="s">
        <v>21</v>
      </c>
    </row>
    <row r="239" spans="1:6">
      <c r="A239" t="s">
        <v>497</v>
      </c>
      <c r="B239" t="s">
        <v>498</v>
      </c>
      <c r="C239" t="s">
        <v>11</v>
      </c>
      <c r="D239" s="4">
        <v>42982</v>
      </c>
      <c r="E239" t="s">
        <v>20</v>
      </c>
      <c r="F239" t="s">
        <v>21</v>
      </c>
    </row>
    <row r="240" spans="1:6">
      <c r="A240" t="s">
        <v>499</v>
      </c>
      <c r="B240" t="s">
        <v>500</v>
      </c>
      <c r="C240" t="s">
        <v>11</v>
      </c>
      <c r="D240" s="4">
        <v>43579</v>
      </c>
      <c r="E240" t="s">
        <v>20</v>
      </c>
      <c r="F240" t="s">
        <v>21</v>
      </c>
    </row>
    <row r="241" spans="1:6">
      <c r="A241" t="s">
        <v>501</v>
      </c>
      <c r="B241" t="s">
        <v>502</v>
      </c>
      <c r="C241" t="s">
        <v>11</v>
      </c>
      <c r="D241" s="4">
        <v>42791</v>
      </c>
      <c r="E241" t="s">
        <v>20</v>
      </c>
      <c r="F241" t="s">
        <v>21</v>
      </c>
    </row>
    <row r="242" spans="1:6">
      <c r="A242" t="s">
        <v>503</v>
      </c>
      <c r="B242" t="s">
        <v>504</v>
      </c>
      <c r="C242" t="s">
        <v>11</v>
      </c>
      <c r="D242" s="4">
        <v>43273</v>
      </c>
      <c r="E242" t="s">
        <v>34</v>
      </c>
      <c r="F242" t="s">
        <v>21</v>
      </c>
    </row>
    <row r="243" spans="1:6">
      <c r="A243" t="s">
        <v>505</v>
      </c>
      <c r="B243" t="s">
        <v>506</v>
      </c>
      <c r="C243" t="s">
        <v>11</v>
      </c>
      <c r="D243" s="4">
        <v>43688</v>
      </c>
      <c r="E243" t="s">
        <v>20</v>
      </c>
      <c r="F243" t="s">
        <v>21</v>
      </c>
    </row>
    <row r="244" spans="1:6">
      <c r="A244" t="s">
        <v>507</v>
      </c>
      <c r="B244" t="s">
        <v>508</v>
      </c>
      <c r="C244" t="s">
        <v>9</v>
      </c>
      <c r="D244" s="4">
        <v>44427</v>
      </c>
      <c r="E244" t="s">
        <v>34</v>
      </c>
      <c r="F244" t="s">
        <v>21</v>
      </c>
    </row>
    <row r="245" spans="1:6">
      <c r="A245" t="s">
        <v>509</v>
      </c>
      <c r="B245" t="s">
        <v>510</v>
      </c>
      <c r="C245" t="s">
        <v>10</v>
      </c>
      <c r="D245" s="4">
        <v>42795</v>
      </c>
      <c r="E245" t="s">
        <v>24</v>
      </c>
      <c r="F245" t="s">
        <v>21</v>
      </c>
    </row>
    <row r="246" spans="1:6">
      <c r="A246" t="s">
        <v>511</v>
      </c>
      <c r="B246" t="s">
        <v>512</v>
      </c>
      <c r="C246" t="s">
        <v>9</v>
      </c>
      <c r="D246" s="4">
        <v>44450</v>
      </c>
      <c r="E246" t="s">
        <v>20</v>
      </c>
      <c r="F246" t="s">
        <v>21</v>
      </c>
    </row>
    <row r="247" spans="1:6">
      <c r="A247" t="s">
        <v>513</v>
      </c>
      <c r="B247" t="s">
        <v>514</v>
      </c>
      <c r="C247" t="s">
        <v>10</v>
      </c>
      <c r="D247" s="4">
        <v>44122</v>
      </c>
      <c r="E247" t="s">
        <v>20</v>
      </c>
      <c r="F247" t="s">
        <v>21</v>
      </c>
    </row>
    <row r="248" spans="1:6">
      <c r="A248" t="s">
        <v>515</v>
      </c>
      <c r="B248" t="s">
        <v>516</v>
      </c>
      <c r="C248" t="s">
        <v>10</v>
      </c>
      <c r="D248" s="4">
        <v>44348</v>
      </c>
      <c r="E248" t="s">
        <v>31</v>
      </c>
      <c r="F248" t="s">
        <v>21</v>
      </c>
    </row>
    <row r="249" spans="1:6">
      <c r="A249" t="s">
        <v>517</v>
      </c>
      <c r="B249" t="s">
        <v>518</v>
      </c>
      <c r="C249" t="s">
        <v>10</v>
      </c>
      <c r="D249" s="4">
        <v>44387</v>
      </c>
      <c r="E249" t="s">
        <v>24</v>
      </c>
      <c r="F249" t="s">
        <v>21</v>
      </c>
    </row>
    <row r="250" spans="1:6">
      <c r="A250" t="s">
        <v>519</v>
      </c>
      <c r="B250" t="s">
        <v>520</v>
      </c>
      <c r="C250" t="s">
        <v>9</v>
      </c>
      <c r="D250" s="4">
        <v>43500</v>
      </c>
      <c r="E250" t="s">
        <v>34</v>
      </c>
      <c r="F250" t="s">
        <v>21</v>
      </c>
    </row>
    <row r="251" spans="1:6">
      <c r="A251" t="s">
        <v>521</v>
      </c>
      <c r="B251" t="s">
        <v>522</v>
      </c>
      <c r="C251" t="s">
        <v>9</v>
      </c>
      <c r="D251" s="4">
        <v>43969</v>
      </c>
      <c r="E251" t="s">
        <v>24</v>
      </c>
      <c r="F251" t="s">
        <v>21</v>
      </c>
    </row>
    <row r="252" spans="1:6">
      <c r="A252" t="s">
        <v>523</v>
      </c>
      <c r="B252" t="s">
        <v>524</v>
      </c>
      <c r="C252" t="s">
        <v>11</v>
      </c>
      <c r="D252" s="4">
        <v>42874</v>
      </c>
      <c r="E252" t="s">
        <v>34</v>
      </c>
      <c r="F252" t="s">
        <v>21</v>
      </c>
    </row>
    <row r="253" spans="1:6">
      <c r="A253" t="s">
        <v>525</v>
      </c>
      <c r="B253" t="s">
        <v>526</v>
      </c>
      <c r="C253" t="s">
        <v>10</v>
      </c>
      <c r="D253" s="4">
        <v>43100</v>
      </c>
      <c r="E253" t="s">
        <v>34</v>
      </c>
      <c r="F253" t="s">
        <v>21</v>
      </c>
    </row>
    <row r="254" spans="1:6">
      <c r="A254" t="s">
        <v>527</v>
      </c>
      <c r="B254" t="s">
        <v>528</v>
      </c>
      <c r="C254" t="s">
        <v>10</v>
      </c>
      <c r="D254" s="4">
        <v>44579</v>
      </c>
      <c r="E254" t="s">
        <v>24</v>
      </c>
      <c r="F254" t="s">
        <v>21</v>
      </c>
    </row>
    <row r="255" spans="1:6">
      <c r="A255" t="s">
        <v>529</v>
      </c>
      <c r="B255" t="s">
        <v>530</v>
      </c>
      <c r="C255" t="s">
        <v>9</v>
      </c>
      <c r="D255" s="4">
        <v>44364</v>
      </c>
      <c r="E255" t="s">
        <v>20</v>
      </c>
      <c r="F255" t="s">
        <v>21</v>
      </c>
    </row>
    <row r="256" spans="1:6">
      <c r="A256" t="s">
        <v>531</v>
      </c>
      <c r="B256" t="s">
        <v>532</v>
      </c>
      <c r="C256" t="s">
        <v>10</v>
      </c>
      <c r="D256" s="4">
        <v>44549</v>
      </c>
      <c r="E256" t="s">
        <v>24</v>
      </c>
      <c r="F256" t="s">
        <v>21</v>
      </c>
    </row>
    <row r="257" spans="1:6">
      <c r="A257" t="s">
        <v>533</v>
      </c>
      <c r="B257" t="s">
        <v>534</v>
      </c>
      <c r="C257" t="s">
        <v>9</v>
      </c>
      <c r="D257" s="4">
        <v>44474</v>
      </c>
      <c r="E257" t="s">
        <v>24</v>
      </c>
      <c r="F257" t="s">
        <v>21</v>
      </c>
    </row>
    <row r="258" spans="1:6">
      <c r="A258" t="s">
        <v>535</v>
      </c>
      <c r="B258" t="s">
        <v>536</v>
      </c>
      <c r="C258" t="s">
        <v>11</v>
      </c>
      <c r="D258" s="4">
        <v>42891</v>
      </c>
      <c r="E258" t="s">
        <v>31</v>
      </c>
      <c r="F258" t="s">
        <v>21</v>
      </c>
    </row>
    <row r="259" spans="1:6">
      <c r="A259" t="s">
        <v>537</v>
      </c>
      <c r="B259" t="s">
        <v>538</v>
      </c>
      <c r="C259" t="s">
        <v>9</v>
      </c>
      <c r="D259" s="4">
        <v>44411</v>
      </c>
      <c r="E259" t="s">
        <v>24</v>
      </c>
      <c r="F259" t="s">
        <v>21</v>
      </c>
    </row>
    <row r="260" spans="1:6">
      <c r="A260" t="s">
        <v>539</v>
      </c>
      <c r="B260" t="s">
        <v>540</v>
      </c>
      <c r="C260" t="s">
        <v>11</v>
      </c>
      <c r="D260" s="4">
        <v>43820</v>
      </c>
      <c r="E260" t="s">
        <v>31</v>
      </c>
      <c r="F260" t="s">
        <v>21</v>
      </c>
    </row>
    <row r="261" spans="1:6">
      <c r="A261" t="s">
        <v>541</v>
      </c>
      <c r="B261" t="s">
        <v>542</v>
      </c>
      <c r="C261" t="s">
        <v>11</v>
      </c>
      <c r="D261" s="4">
        <v>43538</v>
      </c>
      <c r="E261" t="s">
        <v>24</v>
      </c>
      <c r="F261" t="s">
        <v>21</v>
      </c>
    </row>
    <row r="262" spans="1:6">
      <c r="A262" t="s">
        <v>543</v>
      </c>
      <c r="B262" t="s">
        <v>544</v>
      </c>
      <c r="C262" t="s">
        <v>9</v>
      </c>
      <c r="D262" s="4">
        <v>42787</v>
      </c>
      <c r="E262" t="s">
        <v>31</v>
      </c>
      <c r="F262" t="s">
        <v>21</v>
      </c>
    </row>
    <row r="263" spans="1:6">
      <c r="A263" t="s">
        <v>545</v>
      </c>
      <c r="B263" t="s">
        <v>546</v>
      </c>
      <c r="C263" t="s">
        <v>11</v>
      </c>
      <c r="D263" s="4">
        <v>43265</v>
      </c>
      <c r="E263" t="s">
        <v>31</v>
      </c>
      <c r="F263" t="s">
        <v>21</v>
      </c>
    </row>
    <row r="264" spans="1:6">
      <c r="A264" t="s">
        <v>547</v>
      </c>
      <c r="B264" t="s">
        <v>548</v>
      </c>
      <c r="C264" t="s">
        <v>9</v>
      </c>
      <c r="D264" s="4">
        <v>43431</v>
      </c>
      <c r="E264" t="s">
        <v>20</v>
      </c>
      <c r="F264" t="s">
        <v>21</v>
      </c>
    </row>
    <row r="265" spans="1:6">
      <c r="A265" t="s">
        <v>549</v>
      </c>
      <c r="B265" t="s">
        <v>550</v>
      </c>
      <c r="C265" t="s">
        <v>10</v>
      </c>
      <c r="D265" s="4">
        <v>45122</v>
      </c>
      <c r="E265" t="s">
        <v>20</v>
      </c>
      <c r="F265" t="s">
        <v>21</v>
      </c>
    </row>
    <row r="266" spans="1:6">
      <c r="A266" t="s">
        <v>551</v>
      </c>
      <c r="B266" t="s">
        <v>552</v>
      </c>
      <c r="C266" t="s">
        <v>11</v>
      </c>
      <c r="D266" s="4">
        <v>44681</v>
      </c>
      <c r="E266" t="s">
        <v>31</v>
      </c>
      <c r="F266" t="s">
        <v>21</v>
      </c>
    </row>
    <row r="267" spans="1:6">
      <c r="A267" t="s">
        <v>553</v>
      </c>
      <c r="B267" t="s">
        <v>554</v>
      </c>
      <c r="C267" t="s">
        <v>11</v>
      </c>
      <c r="D267" s="4">
        <v>43818</v>
      </c>
      <c r="E267" t="s">
        <v>20</v>
      </c>
      <c r="F267" t="s">
        <v>21</v>
      </c>
    </row>
    <row r="268" spans="1:6">
      <c r="A268" t="s">
        <v>555</v>
      </c>
      <c r="B268" t="s">
        <v>556</v>
      </c>
      <c r="C268" t="s">
        <v>10</v>
      </c>
      <c r="D268" s="4">
        <v>43796</v>
      </c>
      <c r="E268" t="s">
        <v>20</v>
      </c>
      <c r="F268" t="s">
        <v>21</v>
      </c>
    </row>
    <row r="269" spans="1:6">
      <c r="A269" t="s">
        <v>557</v>
      </c>
      <c r="B269" t="s">
        <v>558</v>
      </c>
      <c r="C269" t="s">
        <v>11</v>
      </c>
      <c r="D269" s="4">
        <v>42794</v>
      </c>
      <c r="E269" t="s">
        <v>20</v>
      </c>
      <c r="F269" t="s">
        <v>21</v>
      </c>
    </row>
    <row r="270" spans="1:6">
      <c r="A270" t="s">
        <v>559</v>
      </c>
      <c r="B270" t="s">
        <v>560</v>
      </c>
      <c r="C270" t="s">
        <v>9</v>
      </c>
      <c r="D270" s="4">
        <v>42831</v>
      </c>
      <c r="E270" t="s">
        <v>20</v>
      </c>
      <c r="F270" t="s">
        <v>21</v>
      </c>
    </row>
    <row r="271" spans="1:6">
      <c r="A271" t="s">
        <v>561</v>
      </c>
      <c r="B271" t="s">
        <v>562</v>
      </c>
      <c r="C271" t="s">
        <v>9</v>
      </c>
      <c r="D271" s="4">
        <v>43172</v>
      </c>
      <c r="E271" t="s">
        <v>31</v>
      </c>
      <c r="F271" t="s">
        <v>21</v>
      </c>
    </row>
    <row r="272" spans="1:6">
      <c r="A272" t="s">
        <v>563</v>
      </c>
      <c r="B272" t="s">
        <v>564</v>
      </c>
      <c r="C272" t="s">
        <v>10</v>
      </c>
      <c r="D272" s="4">
        <v>44412</v>
      </c>
      <c r="E272" t="s">
        <v>34</v>
      </c>
      <c r="F272" t="s">
        <v>21</v>
      </c>
    </row>
    <row r="273" spans="1:6">
      <c r="A273" t="s">
        <v>565</v>
      </c>
      <c r="B273" t="s">
        <v>566</v>
      </c>
      <c r="C273" t="s">
        <v>11</v>
      </c>
      <c r="D273" s="4">
        <v>44708</v>
      </c>
      <c r="E273" t="s">
        <v>24</v>
      </c>
      <c r="F273" t="s">
        <v>21</v>
      </c>
    </row>
    <row r="274" spans="1:6">
      <c r="A274" t="s">
        <v>567</v>
      </c>
      <c r="B274" t="s">
        <v>568</v>
      </c>
      <c r="C274" t="s">
        <v>11</v>
      </c>
      <c r="D274" s="4">
        <v>43147</v>
      </c>
      <c r="E274" t="s">
        <v>20</v>
      </c>
      <c r="F274" t="s">
        <v>21</v>
      </c>
    </row>
    <row r="275" spans="1:6">
      <c r="A275" t="s">
        <v>569</v>
      </c>
      <c r="B275" t="s">
        <v>570</v>
      </c>
      <c r="C275" t="s">
        <v>9</v>
      </c>
      <c r="D275" s="4">
        <v>43354</v>
      </c>
      <c r="E275" t="s">
        <v>20</v>
      </c>
      <c r="F275" t="s">
        <v>21</v>
      </c>
    </row>
    <row r="276" spans="1:6">
      <c r="A276" t="s">
        <v>571</v>
      </c>
      <c r="B276" t="s">
        <v>572</v>
      </c>
      <c r="C276" t="s">
        <v>10</v>
      </c>
      <c r="D276" s="4">
        <v>44389</v>
      </c>
      <c r="E276" t="s">
        <v>24</v>
      </c>
      <c r="F276" t="s">
        <v>21</v>
      </c>
    </row>
    <row r="277" spans="1:6">
      <c r="A277" t="s">
        <v>573</v>
      </c>
      <c r="B277" t="s">
        <v>574</v>
      </c>
      <c r="C277" t="s">
        <v>10</v>
      </c>
      <c r="D277" s="4">
        <v>44718</v>
      </c>
      <c r="E277" t="s">
        <v>31</v>
      </c>
      <c r="F277" t="s">
        <v>21</v>
      </c>
    </row>
    <row r="278" spans="1:6">
      <c r="A278" t="s">
        <v>575</v>
      </c>
      <c r="B278" t="s">
        <v>576</v>
      </c>
      <c r="C278" t="s">
        <v>9</v>
      </c>
      <c r="D278" s="4">
        <v>42934</v>
      </c>
      <c r="E278" t="s">
        <v>34</v>
      </c>
      <c r="F278" t="s">
        <v>21</v>
      </c>
    </row>
    <row r="279" spans="1:6">
      <c r="A279" t="s">
        <v>577</v>
      </c>
      <c r="B279" t="s">
        <v>578</v>
      </c>
      <c r="C279" t="s">
        <v>11</v>
      </c>
      <c r="D279" s="4">
        <v>42924</v>
      </c>
      <c r="E279" t="s">
        <v>24</v>
      </c>
      <c r="F279" t="s">
        <v>21</v>
      </c>
    </row>
    <row r="280" spans="1:6">
      <c r="A280" t="s">
        <v>579</v>
      </c>
      <c r="B280" t="s">
        <v>580</v>
      </c>
      <c r="C280" t="s">
        <v>11</v>
      </c>
      <c r="D280" s="4">
        <v>44868</v>
      </c>
      <c r="E280" t="s">
        <v>34</v>
      </c>
      <c r="F280" t="s">
        <v>21</v>
      </c>
    </row>
    <row r="281" spans="1:6">
      <c r="A281" t="s">
        <v>581</v>
      </c>
      <c r="B281" t="s">
        <v>582</v>
      </c>
      <c r="C281" t="s">
        <v>11</v>
      </c>
      <c r="D281" s="4">
        <v>44227</v>
      </c>
      <c r="E281" t="s">
        <v>34</v>
      </c>
      <c r="F281" t="s">
        <v>21</v>
      </c>
    </row>
    <row r="282" spans="1:6">
      <c r="A282" t="s">
        <v>583</v>
      </c>
      <c r="B282" t="s">
        <v>584</v>
      </c>
      <c r="C282" t="s">
        <v>11</v>
      </c>
      <c r="D282" s="4">
        <v>45167</v>
      </c>
      <c r="E282" t="s">
        <v>34</v>
      </c>
      <c r="F282" t="s">
        <v>21</v>
      </c>
    </row>
    <row r="283" spans="1:6">
      <c r="A283" t="s">
        <v>585</v>
      </c>
      <c r="B283" t="s">
        <v>586</v>
      </c>
      <c r="C283" t="s">
        <v>10</v>
      </c>
      <c r="D283" s="4">
        <v>43157</v>
      </c>
      <c r="E283" t="s">
        <v>34</v>
      </c>
      <c r="F283" t="s">
        <v>21</v>
      </c>
    </row>
    <row r="284" spans="1:6">
      <c r="A284" t="s">
        <v>587</v>
      </c>
      <c r="B284" t="s">
        <v>588</v>
      </c>
      <c r="C284" t="s">
        <v>11</v>
      </c>
      <c r="D284" s="4">
        <v>43270</v>
      </c>
      <c r="E284" t="s">
        <v>24</v>
      </c>
      <c r="F284" t="s">
        <v>21</v>
      </c>
    </row>
    <row r="285" spans="1:6">
      <c r="A285" t="s">
        <v>589</v>
      </c>
      <c r="B285" t="s">
        <v>590</v>
      </c>
      <c r="C285" t="s">
        <v>11</v>
      </c>
      <c r="D285" s="4">
        <v>43930</v>
      </c>
      <c r="E285" t="s">
        <v>24</v>
      </c>
      <c r="F285" t="s">
        <v>21</v>
      </c>
    </row>
    <row r="286" spans="1:6">
      <c r="A286" t="s">
        <v>591</v>
      </c>
      <c r="B286" t="s">
        <v>592</v>
      </c>
      <c r="C286" t="s">
        <v>9</v>
      </c>
      <c r="D286" s="4">
        <v>43616</v>
      </c>
      <c r="E286" t="s">
        <v>20</v>
      </c>
      <c r="F286" t="s">
        <v>21</v>
      </c>
    </row>
    <row r="287" spans="1:6">
      <c r="A287" t="s">
        <v>593</v>
      </c>
      <c r="B287" t="s">
        <v>594</v>
      </c>
      <c r="C287" t="s">
        <v>11</v>
      </c>
      <c r="D287" s="4">
        <v>44294</v>
      </c>
      <c r="E287" t="s">
        <v>34</v>
      </c>
      <c r="F287" t="s">
        <v>21</v>
      </c>
    </row>
    <row r="288" spans="1:6">
      <c r="A288" t="s">
        <v>595</v>
      </c>
      <c r="B288" t="s">
        <v>596</v>
      </c>
      <c r="C288" t="s">
        <v>11</v>
      </c>
      <c r="D288" s="4">
        <v>43149</v>
      </c>
      <c r="E288" t="s">
        <v>34</v>
      </c>
      <c r="F288" t="s">
        <v>21</v>
      </c>
    </row>
    <row r="289" spans="1:6">
      <c r="A289" t="s">
        <v>597</v>
      </c>
      <c r="B289" t="s">
        <v>598</v>
      </c>
      <c r="C289" t="s">
        <v>9</v>
      </c>
      <c r="D289" s="4">
        <v>43696</v>
      </c>
      <c r="E289" t="s">
        <v>24</v>
      </c>
      <c r="F289" t="s">
        <v>21</v>
      </c>
    </row>
    <row r="290" spans="1:6">
      <c r="A290" t="s">
        <v>599</v>
      </c>
      <c r="B290" t="s">
        <v>600</v>
      </c>
      <c r="C290" t="s">
        <v>10</v>
      </c>
      <c r="D290" s="4">
        <v>42849</v>
      </c>
      <c r="E290" t="s">
        <v>20</v>
      </c>
      <c r="F290" t="s">
        <v>21</v>
      </c>
    </row>
    <row r="291" spans="1:6">
      <c r="A291" t="s">
        <v>601</v>
      </c>
      <c r="B291" t="s">
        <v>602</v>
      </c>
      <c r="C291" t="s">
        <v>9</v>
      </c>
      <c r="D291" s="4">
        <v>42900</v>
      </c>
      <c r="E291" t="s">
        <v>20</v>
      </c>
      <c r="F291" t="s">
        <v>21</v>
      </c>
    </row>
    <row r="292" spans="1:6">
      <c r="A292" t="s">
        <v>603</v>
      </c>
      <c r="B292" t="s">
        <v>604</v>
      </c>
      <c r="C292" t="s">
        <v>10</v>
      </c>
      <c r="D292" s="4">
        <v>43610</v>
      </c>
      <c r="E292" t="s">
        <v>34</v>
      </c>
      <c r="F292" t="s">
        <v>21</v>
      </c>
    </row>
    <row r="293" spans="1:6">
      <c r="A293" t="s">
        <v>605</v>
      </c>
      <c r="B293" t="s">
        <v>606</v>
      </c>
      <c r="C293" t="s">
        <v>11</v>
      </c>
      <c r="D293" s="4">
        <v>43482</v>
      </c>
      <c r="E293" t="s">
        <v>34</v>
      </c>
      <c r="F293" t="s">
        <v>21</v>
      </c>
    </row>
    <row r="294" spans="1:6">
      <c r="A294" t="s">
        <v>607</v>
      </c>
      <c r="B294" t="s">
        <v>608</v>
      </c>
      <c r="C294" t="s">
        <v>10</v>
      </c>
      <c r="D294" s="4">
        <v>42782</v>
      </c>
      <c r="E294" t="s">
        <v>24</v>
      </c>
      <c r="F294" t="s">
        <v>21</v>
      </c>
    </row>
    <row r="295" spans="1:6">
      <c r="A295" t="s">
        <v>609</v>
      </c>
      <c r="B295" t="s">
        <v>610</v>
      </c>
      <c r="C295" t="s">
        <v>11</v>
      </c>
      <c r="D295" s="4">
        <v>43406</v>
      </c>
      <c r="E295" t="s">
        <v>34</v>
      </c>
      <c r="F295" t="s">
        <v>21</v>
      </c>
    </row>
    <row r="296" spans="1:6">
      <c r="A296" t="s">
        <v>611</v>
      </c>
      <c r="B296" t="s">
        <v>612</v>
      </c>
      <c r="C296" t="s">
        <v>9</v>
      </c>
      <c r="D296" s="4">
        <v>45140</v>
      </c>
      <c r="E296" t="s">
        <v>31</v>
      </c>
      <c r="F296" t="s">
        <v>21</v>
      </c>
    </row>
    <row r="297" spans="1:6">
      <c r="A297" t="s">
        <v>613</v>
      </c>
      <c r="B297" t="s">
        <v>614</v>
      </c>
      <c r="C297" t="s">
        <v>10</v>
      </c>
      <c r="D297" s="4">
        <v>45202</v>
      </c>
      <c r="E297" t="s">
        <v>31</v>
      </c>
      <c r="F297" t="s">
        <v>21</v>
      </c>
    </row>
    <row r="298" spans="1:6">
      <c r="A298" t="s">
        <v>615</v>
      </c>
      <c r="B298" t="s">
        <v>616</v>
      </c>
      <c r="C298" t="s">
        <v>9</v>
      </c>
      <c r="D298" s="4">
        <v>43784</v>
      </c>
      <c r="E298" t="s">
        <v>20</v>
      </c>
      <c r="F298" t="s">
        <v>21</v>
      </c>
    </row>
    <row r="299" spans="1:6">
      <c r="A299" t="s">
        <v>617</v>
      </c>
      <c r="B299" t="s">
        <v>618</v>
      </c>
      <c r="C299" t="s">
        <v>10</v>
      </c>
      <c r="D299" s="4">
        <v>45248</v>
      </c>
      <c r="E299" t="s">
        <v>24</v>
      </c>
      <c r="F299" t="s">
        <v>21</v>
      </c>
    </row>
    <row r="300" spans="1:6">
      <c r="A300" t="s">
        <v>619</v>
      </c>
      <c r="B300" t="s">
        <v>620</v>
      </c>
      <c r="C300" t="s">
        <v>10</v>
      </c>
      <c r="D300" s="4">
        <v>42743</v>
      </c>
      <c r="E300" t="s">
        <v>31</v>
      </c>
      <c r="F300" t="s">
        <v>21</v>
      </c>
    </row>
    <row r="301" spans="1:6">
      <c r="A301" t="s">
        <v>621</v>
      </c>
      <c r="B301" t="s">
        <v>622</v>
      </c>
      <c r="C301" t="s">
        <v>9</v>
      </c>
      <c r="D301" s="4">
        <v>42863</v>
      </c>
      <c r="E301" t="s">
        <v>31</v>
      </c>
      <c r="F301" t="s">
        <v>21</v>
      </c>
    </row>
    <row r="302" spans="1:6">
      <c r="A302" t="s">
        <v>623</v>
      </c>
      <c r="B302" t="s">
        <v>624</v>
      </c>
      <c r="C302" t="s">
        <v>11</v>
      </c>
      <c r="D302" s="4">
        <v>45027</v>
      </c>
      <c r="E302" t="s">
        <v>31</v>
      </c>
      <c r="F302" t="s">
        <v>21</v>
      </c>
    </row>
    <row r="303" spans="1:6">
      <c r="A303" t="s">
        <v>625</v>
      </c>
      <c r="B303" t="s">
        <v>626</v>
      </c>
      <c r="C303" t="s">
        <v>11</v>
      </c>
      <c r="D303" s="4">
        <v>43094</v>
      </c>
      <c r="E303" t="s">
        <v>20</v>
      </c>
      <c r="F303" t="s">
        <v>21</v>
      </c>
    </row>
    <row r="304" spans="1:6">
      <c r="A304" t="s">
        <v>627</v>
      </c>
      <c r="B304" t="s">
        <v>628</v>
      </c>
      <c r="C304" t="s">
        <v>10</v>
      </c>
      <c r="D304" s="4">
        <v>44283</v>
      </c>
      <c r="E304" t="s">
        <v>31</v>
      </c>
      <c r="F304" t="s">
        <v>21</v>
      </c>
    </row>
    <row r="305" spans="1:6">
      <c r="A305" t="s">
        <v>629</v>
      </c>
      <c r="B305" t="s">
        <v>630</v>
      </c>
      <c r="C305" t="s">
        <v>10</v>
      </c>
      <c r="D305" s="4">
        <v>43826</v>
      </c>
      <c r="E305" t="s">
        <v>34</v>
      </c>
      <c r="F305" t="s">
        <v>21</v>
      </c>
    </row>
    <row r="306" spans="1:6">
      <c r="A306" t="s">
        <v>631</v>
      </c>
      <c r="B306" t="s">
        <v>632</v>
      </c>
      <c r="C306" t="s">
        <v>9</v>
      </c>
      <c r="D306" s="4">
        <v>42908</v>
      </c>
      <c r="E306" t="s">
        <v>24</v>
      </c>
      <c r="F306" t="s">
        <v>21</v>
      </c>
    </row>
    <row r="307" spans="1:6">
      <c r="A307" t="s">
        <v>633</v>
      </c>
      <c r="B307" t="s">
        <v>634</v>
      </c>
      <c r="C307" t="s">
        <v>10</v>
      </c>
      <c r="D307" s="4">
        <v>43571</v>
      </c>
      <c r="E307" t="s">
        <v>20</v>
      </c>
      <c r="F307" t="s">
        <v>21</v>
      </c>
    </row>
    <row r="308" spans="1:6">
      <c r="A308" t="s">
        <v>635</v>
      </c>
      <c r="B308" t="s">
        <v>636</v>
      </c>
      <c r="C308" t="s">
        <v>9</v>
      </c>
      <c r="D308" s="4">
        <v>44614</v>
      </c>
      <c r="E308" t="s">
        <v>24</v>
      </c>
      <c r="F308" t="s">
        <v>21</v>
      </c>
    </row>
    <row r="309" spans="1:6">
      <c r="A309" t="s">
        <v>637</v>
      </c>
      <c r="B309" t="s">
        <v>638</v>
      </c>
      <c r="C309" t="s">
        <v>9</v>
      </c>
      <c r="D309" s="4">
        <v>45204</v>
      </c>
      <c r="E309" t="s">
        <v>20</v>
      </c>
      <c r="F309" t="s">
        <v>21</v>
      </c>
    </row>
    <row r="310" spans="1:6">
      <c r="A310" t="s">
        <v>639</v>
      </c>
      <c r="B310" t="s">
        <v>640</v>
      </c>
      <c r="C310" t="s">
        <v>10</v>
      </c>
      <c r="D310" s="4">
        <v>44829</v>
      </c>
      <c r="E310" t="s">
        <v>20</v>
      </c>
      <c r="F310" t="s">
        <v>21</v>
      </c>
    </row>
    <row r="311" spans="1:6">
      <c r="A311" t="s">
        <v>641</v>
      </c>
      <c r="B311" t="s">
        <v>642</v>
      </c>
      <c r="C311" t="s">
        <v>9</v>
      </c>
      <c r="D311" s="4">
        <v>44186</v>
      </c>
      <c r="E311" t="s">
        <v>31</v>
      </c>
      <c r="F311" t="s">
        <v>21</v>
      </c>
    </row>
    <row r="312" spans="1:6">
      <c r="A312" t="s">
        <v>643</v>
      </c>
      <c r="B312" t="s">
        <v>644</v>
      </c>
      <c r="C312" t="s">
        <v>11</v>
      </c>
      <c r="D312" s="4">
        <v>43419</v>
      </c>
      <c r="E312" t="s">
        <v>24</v>
      </c>
      <c r="F312" t="s">
        <v>21</v>
      </c>
    </row>
    <row r="313" spans="1:6">
      <c r="A313" t="s">
        <v>645</v>
      </c>
      <c r="B313" t="s">
        <v>646</v>
      </c>
      <c r="C313" t="s">
        <v>9</v>
      </c>
      <c r="D313" s="4">
        <v>42924</v>
      </c>
      <c r="E313" t="s">
        <v>24</v>
      </c>
      <c r="F313" t="s">
        <v>21</v>
      </c>
    </row>
    <row r="314" spans="1:6">
      <c r="A314" t="s">
        <v>647</v>
      </c>
      <c r="B314" t="s">
        <v>648</v>
      </c>
      <c r="C314" t="s">
        <v>9</v>
      </c>
      <c r="D314" s="4">
        <v>44670</v>
      </c>
      <c r="E314" t="s">
        <v>24</v>
      </c>
      <c r="F314" t="s">
        <v>21</v>
      </c>
    </row>
    <row r="315" spans="1:6">
      <c r="A315" t="s">
        <v>649</v>
      </c>
      <c r="B315" t="s">
        <v>650</v>
      </c>
      <c r="C315" t="s">
        <v>10</v>
      </c>
      <c r="D315" s="4">
        <v>43147</v>
      </c>
      <c r="E315" t="s">
        <v>34</v>
      </c>
      <c r="F315" t="s">
        <v>21</v>
      </c>
    </row>
    <row r="316" spans="1:6">
      <c r="A316" t="s">
        <v>651</v>
      </c>
      <c r="B316" t="s">
        <v>652</v>
      </c>
      <c r="C316" t="s">
        <v>10</v>
      </c>
      <c r="D316" s="4">
        <v>44848</v>
      </c>
      <c r="E316" t="s">
        <v>20</v>
      </c>
      <c r="F316" t="s">
        <v>21</v>
      </c>
    </row>
    <row r="317" spans="1:6">
      <c r="A317" t="s">
        <v>653</v>
      </c>
      <c r="B317" t="s">
        <v>654</v>
      </c>
      <c r="C317" t="s">
        <v>10</v>
      </c>
      <c r="D317" s="4">
        <v>44276</v>
      </c>
      <c r="E317" t="s">
        <v>24</v>
      </c>
      <c r="F317" t="s">
        <v>21</v>
      </c>
    </row>
    <row r="318" spans="1:6">
      <c r="A318" t="s">
        <v>655</v>
      </c>
      <c r="B318" t="s">
        <v>656</v>
      </c>
      <c r="C318" t="s">
        <v>11</v>
      </c>
      <c r="D318" s="4">
        <v>42952</v>
      </c>
      <c r="E318" t="s">
        <v>24</v>
      </c>
      <c r="F318" t="s">
        <v>21</v>
      </c>
    </row>
    <row r="319" spans="1:6">
      <c r="A319" t="s">
        <v>657</v>
      </c>
      <c r="B319" t="s">
        <v>658</v>
      </c>
      <c r="C319" t="s">
        <v>11</v>
      </c>
      <c r="D319" s="4">
        <v>43839</v>
      </c>
      <c r="E319" t="s">
        <v>24</v>
      </c>
      <c r="F319" t="s">
        <v>21</v>
      </c>
    </row>
    <row r="320" spans="1:6">
      <c r="A320" t="s">
        <v>659</v>
      </c>
      <c r="B320" t="s">
        <v>660</v>
      </c>
      <c r="C320" t="s">
        <v>10</v>
      </c>
      <c r="D320" s="4">
        <v>43654</v>
      </c>
      <c r="E320" t="s">
        <v>34</v>
      </c>
      <c r="F320" t="s">
        <v>21</v>
      </c>
    </row>
    <row r="321" spans="1:6">
      <c r="A321" t="s">
        <v>661</v>
      </c>
      <c r="B321" t="s">
        <v>662</v>
      </c>
      <c r="C321" t="s">
        <v>10</v>
      </c>
      <c r="D321" s="4">
        <v>43136</v>
      </c>
      <c r="E321" t="s">
        <v>34</v>
      </c>
      <c r="F321" t="s">
        <v>21</v>
      </c>
    </row>
    <row r="322" spans="1:6">
      <c r="A322" t="s">
        <v>663</v>
      </c>
      <c r="B322" t="s">
        <v>664</v>
      </c>
      <c r="C322" t="s">
        <v>9</v>
      </c>
      <c r="D322" s="4">
        <v>44817</v>
      </c>
      <c r="E322" t="s">
        <v>24</v>
      </c>
      <c r="F322" t="s">
        <v>21</v>
      </c>
    </row>
    <row r="323" spans="1:6">
      <c r="A323" t="s">
        <v>665</v>
      </c>
      <c r="B323" t="s">
        <v>666</v>
      </c>
      <c r="C323" t="s">
        <v>10</v>
      </c>
      <c r="D323" s="4">
        <v>44177</v>
      </c>
      <c r="E323" t="s">
        <v>24</v>
      </c>
      <c r="F323" t="s">
        <v>21</v>
      </c>
    </row>
    <row r="324" spans="1:6">
      <c r="A324" t="s">
        <v>667</v>
      </c>
      <c r="B324" t="s">
        <v>668</v>
      </c>
      <c r="C324" t="s">
        <v>10</v>
      </c>
      <c r="D324" s="4">
        <v>43601</v>
      </c>
      <c r="E324" t="s">
        <v>31</v>
      </c>
      <c r="F324" t="s">
        <v>21</v>
      </c>
    </row>
    <row r="325" spans="1:6">
      <c r="A325" t="s">
        <v>669</v>
      </c>
      <c r="B325" t="s">
        <v>670</v>
      </c>
      <c r="C325" t="s">
        <v>11</v>
      </c>
      <c r="D325" s="4">
        <v>43812</v>
      </c>
      <c r="E325" t="s">
        <v>24</v>
      </c>
      <c r="F325" t="s">
        <v>21</v>
      </c>
    </row>
    <row r="326" spans="1:6">
      <c r="A326" t="s">
        <v>671</v>
      </c>
      <c r="B326" t="s">
        <v>672</v>
      </c>
      <c r="C326" t="s">
        <v>11</v>
      </c>
      <c r="D326" s="4">
        <v>42807</v>
      </c>
      <c r="E326" t="s">
        <v>20</v>
      </c>
      <c r="F326" t="s">
        <v>21</v>
      </c>
    </row>
    <row r="327" spans="1:6">
      <c r="A327" t="s">
        <v>673</v>
      </c>
      <c r="B327" t="s">
        <v>674</v>
      </c>
      <c r="C327" t="s">
        <v>11</v>
      </c>
      <c r="D327" s="4">
        <v>43215</v>
      </c>
      <c r="E327" t="s">
        <v>31</v>
      </c>
      <c r="F327" t="s">
        <v>21</v>
      </c>
    </row>
    <row r="328" spans="1:6">
      <c r="A328" t="s">
        <v>675</v>
      </c>
      <c r="B328" t="s">
        <v>676</v>
      </c>
      <c r="C328" t="s">
        <v>11</v>
      </c>
      <c r="D328" s="4">
        <v>44938</v>
      </c>
      <c r="E328" t="s">
        <v>24</v>
      </c>
      <c r="F328" t="s">
        <v>21</v>
      </c>
    </row>
    <row r="329" spans="1:6">
      <c r="A329" t="s">
        <v>677</v>
      </c>
      <c r="B329" t="s">
        <v>678</v>
      </c>
      <c r="C329" t="s">
        <v>10</v>
      </c>
      <c r="D329" s="4">
        <v>44123</v>
      </c>
      <c r="E329" t="s">
        <v>34</v>
      </c>
      <c r="F329" t="s">
        <v>21</v>
      </c>
    </row>
    <row r="330" spans="1:6">
      <c r="A330" t="s">
        <v>679</v>
      </c>
      <c r="B330" t="s">
        <v>680</v>
      </c>
      <c r="C330" t="s">
        <v>9</v>
      </c>
      <c r="D330" s="4">
        <v>43007</v>
      </c>
      <c r="E330" t="s">
        <v>34</v>
      </c>
      <c r="F330" t="s">
        <v>21</v>
      </c>
    </row>
    <row r="331" spans="1:6">
      <c r="A331" t="s">
        <v>681</v>
      </c>
      <c r="B331" t="s">
        <v>682</v>
      </c>
      <c r="C331" t="s">
        <v>10</v>
      </c>
      <c r="D331" s="4">
        <v>44214</v>
      </c>
      <c r="E331" t="s">
        <v>34</v>
      </c>
      <c r="F331" t="s">
        <v>21</v>
      </c>
    </row>
    <row r="332" spans="1:6">
      <c r="A332" t="s">
        <v>683</v>
      </c>
      <c r="B332" t="s">
        <v>684</v>
      </c>
      <c r="C332" t="s">
        <v>11</v>
      </c>
      <c r="D332" s="4">
        <v>44675</v>
      </c>
      <c r="E332" t="s">
        <v>20</v>
      </c>
      <c r="F332" t="s">
        <v>21</v>
      </c>
    </row>
    <row r="333" spans="1:6">
      <c r="A333" t="s">
        <v>685</v>
      </c>
      <c r="B333" t="s">
        <v>686</v>
      </c>
      <c r="C333" t="s">
        <v>11</v>
      </c>
      <c r="D333" s="4">
        <v>44944</v>
      </c>
      <c r="E333" t="s">
        <v>20</v>
      </c>
      <c r="F333" t="s">
        <v>21</v>
      </c>
    </row>
    <row r="334" spans="1:6">
      <c r="A334" t="s">
        <v>687</v>
      </c>
      <c r="B334" t="s">
        <v>688</v>
      </c>
      <c r="C334" t="s">
        <v>9</v>
      </c>
      <c r="D334" s="4">
        <v>44047</v>
      </c>
      <c r="E334" t="s">
        <v>34</v>
      </c>
      <c r="F334" t="s">
        <v>21</v>
      </c>
    </row>
    <row r="335" spans="1:6">
      <c r="A335" t="s">
        <v>689</v>
      </c>
      <c r="B335" t="s">
        <v>690</v>
      </c>
      <c r="C335" t="s">
        <v>10</v>
      </c>
      <c r="D335" s="4">
        <v>43547</v>
      </c>
      <c r="E335" t="s">
        <v>31</v>
      </c>
      <c r="F335" t="s">
        <v>21</v>
      </c>
    </row>
    <row r="336" spans="1:6">
      <c r="A336" t="s">
        <v>691</v>
      </c>
      <c r="B336" t="s">
        <v>692</v>
      </c>
      <c r="C336" t="s">
        <v>9</v>
      </c>
      <c r="D336" s="4">
        <v>43336</v>
      </c>
      <c r="E336" t="s">
        <v>34</v>
      </c>
      <c r="F336" t="s">
        <v>21</v>
      </c>
    </row>
    <row r="337" spans="1:6">
      <c r="A337" t="s">
        <v>693</v>
      </c>
      <c r="B337" t="s">
        <v>694</v>
      </c>
      <c r="C337" t="s">
        <v>9</v>
      </c>
      <c r="D337" s="4">
        <v>43126</v>
      </c>
      <c r="E337" t="s">
        <v>34</v>
      </c>
      <c r="F337" t="s">
        <v>21</v>
      </c>
    </row>
    <row r="338" spans="1:6">
      <c r="A338" t="s">
        <v>695</v>
      </c>
      <c r="B338" t="s">
        <v>696</v>
      </c>
      <c r="C338" t="s">
        <v>10</v>
      </c>
      <c r="D338" s="4">
        <v>43125</v>
      </c>
      <c r="E338" t="s">
        <v>31</v>
      </c>
      <c r="F338" t="s">
        <v>21</v>
      </c>
    </row>
    <row r="339" spans="1:6">
      <c r="A339" t="s">
        <v>697</v>
      </c>
      <c r="B339" t="s">
        <v>698</v>
      </c>
      <c r="C339" t="s">
        <v>9</v>
      </c>
      <c r="D339" s="4">
        <v>43892</v>
      </c>
      <c r="E339" t="s">
        <v>34</v>
      </c>
      <c r="F339" t="s">
        <v>21</v>
      </c>
    </row>
    <row r="340" spans="1:6">
      <c r="A340" t="s">
        <v>699</v>
      </c>
      <c r="B340" t="s">
        <v>700</v>
      </c>
      <c r="C340" t="s">
        <v>9</v>
      </c>
      <c r="D340" s="4">
        <v>42824</v>
      </c>
      <c r="E340" t="s">
        <v>20</v>
      </c>
      <c r="F340" t="s">
        <v>21</v>
      </c>
    </row>
    <row r="341" spans="1:6">
      <c r="A341" t="s">
        <v>701</v>
      </c>
      <c r="B341" t="s">
        <v>702</v>
      </c>
      <c r="C341" t="s">
        <v>9</v>
      </c>
      <c r="D341" s="4">
        <v>43165</v>
      </c>
      <c r="E341" t="s">
        <v>24</v>
      </c>
      <c r="F341" t="s">
        <v>21</v>
      </c>
    </row>
    <row r="342" spans="1:6">
      <c r="A342" t="s">
        <v>703</v>
      </c>
      <c r="B342" t="s">
        <v>704</v>
      </c>
      <c r="C342" t="s">
        <v>10</v>
      </c>
      <c r="D342" s="4">
        <v>44133</v>
      </c>
      <c r="E342" t="s">
        <v>31</v>
      </c>
      <c r="F342" t="s">
        <v>21</v>
      </c>
    </row>
    <row r="343" spans="1:6">
      <c r="A343" t="s">
        <v>705</v>
      </c>
      <c r="B343" t="s">
        <v>706</v>
      </c>
      <c r="C343" t="s">
        <v>9</v>
      </c>
      <c r="D343" s="4">
        <v>43956</v>
      </c>
      <c r="E343" t="s">
        <v>24</v>
      </c>
      <c r="F343" t="s">
        <v>21</v>
      </c>
    </row>
    <row r="344" spans="1:6">
      <c r="A344" t="s">
        <v>707</v>
      </c>
      <c r="B344" t="s">
        <v>708</v>
      </c>
      <c r="C344" t="s">
        <v>11</v>
      </c>
      <c r="D344" s="4">
        <v>45199</v>
      </c>
      <c r="E344" t="s">
        <v>31</v>
      </c>
      <c r="F344" t="s">
        <v>21</v>
      </c>
    </row>
    <row r="345" spans="1:6">
      <c r="A345" t="s">
        <v>709</v>
      </c>
      <c r="B345" t="s">
        <v>710</v>
      </c>
      <c r="C345" t="s">
        <v>10</v>
      </c>
      <c r="D345" s="4">
        <v>44001</v>
      </c>
      <c r="E345" t="s">
        <v>20</v>
      </c>
      <c r="F345" t="s">
        <v>21</v>
      </c>
    </row>
    <row r="346" spans="1:6">
      <c r="A346" t="s">
        <v>711</v>
      </c>
      <c r="B346" t="s">
        <v>712</v>
      </c>
      <c r="C346" t="s">
        <v>9</v>
      </c>
      <c r="D346" s="4">
        <v>45159</v>
      </c>
      <c r="E346" t="s">
        <v>31</v>
      </c>
      <c r="F346" t="s">
        <v>21</v>
      </c>
    </row>
    <row r="347" spans="1:6">
      <c r="A347" t="s">
        <v>713</v>
      </c>
      <c r="B347" t="s">
        <v>714</v>
      </c>
      <c r="C347" t="s">
        <v>9</v>
      </c>
      <c r="D347" s="4">
        <v>43494</v>
      </c>
      <c r="E347" t="s">
        <v>34</v>
      </c>
      <c r="F347" t="s">
        <v>21</v>
      </c>
    </row>
    <row r="348" spans="1:6">
      <c r="A348" t="s">
        <v>715</v>
      </c>
      <c r="B348" t="s">
        <v>716</v>
      </c>
      <c r="C348" t="s">
        <v>11</v>
      </c>
      <c r="D348" s="4">
        <v>43531</v>
      </c>
      <c r="E348" t="s">
        <v>34</v>
      </c>
      <c r="F348" t="s">
        <v>21</v>
      </c>
    </row>
    <row r="349" spans="1:6">
      <c r="A349" t="s">
        <v>717</v>
      </c>
      <c r="B349" t="s">
        <v>718</v>
      </c>
      <c r="C349" t="s">
        <v>9</v>
      </c>
      <c r="D349" s="4">
        <v>45134</v>
      </c>
      <c r="E349" t="s">
        <v>24</v>
      </c>
      <c r="F349" t="s">
        <v>21</v>
      </c>
    </row>
    <row r="350" spans="1:6">
      <c r="A350" t="s">
        <v>719</v>
      </c>
      <c r="B350" t="s">
        <v>720</v>
      </c>
      <c r="C350" t="s">
        <v>10</v>
      </c>
      <c r="D350" s="4">
        <v>43339</v>
      </c>
      <c r="E350" t="s">
        <v>31</v>
      </c>
      <c r="F350" t="s">
        <v>21</v>
      </c>
    </row>
    <row r="351" spans="1:6">
      <c r="A351" t="s">
        <v>721</v>
      </c>
      <c r="B351" t="s">
        <v>722</v>
      </c>
      <c r="C351" t="s">
        <v>10</v>
      </c>
      <c r="D351" s="4">
        <v>45018</v>
      </c>
      <c r="E351" t="s">
        <v>24</v>
      </c>
      <c r="F351" t="s">
        <v>21</v>
      </c>
    </row>
    <row r="352" spans="1:6">
      <c r="A352" t="s">
        <v>723</v>
      </c>
      <c r="B352" t="s">
        <v>724</v>
      </c>
      <c r="C352" t="s">
        <v>11</v>
      </c>
      <c r="D352" s="4">
        <v>43758</v>
      </c>
      <c r="E352" t="s">
        <v>31</v>
      </c>
      <c r="F352" t="s">
        <v>21</v>
      </c>
    </row>
    <row r="353" spans="1:6">
      <c r="A353" t="s">
        <v>725</v>
      </c>
      <c r="B353" t="s">
        <v>726</v>
      </c>
      <c r="C353" t="s">
        <v>11</v>
      </c>
      <c r="D353" s="4">
        <v>43132</v>
      </c>
      <c r="E353" t="s">
        <v>31</v>
      </c>
      <c r="F353" t="s">
        <v>21</v>
      </c>
    </row>
    <row r="354" spans="1:6">
      <c r="A354" t="s">
        <v>727</v>
      </c>
      <c r="B354" t="s">
        <v>728</v>
      </c>
      <c r="C354" t="s">
        <v>10</v>
      </c>
      <c r="D354" s="4">
        <v>45078</v>
      </c>
      <c r="E354" t="s">
        <v>20</v>
      </c>
      <c r="F354" t="s">
        <v>21</v>
      </c>
    </row>
    <row r="355" spans="1:6">
      <c r="A355" t="s">
        <v>729</v>
      </c>
      <c r="B355" t="s">
        <v>730</v>
      </c>
      <c r="C355" t="s">
        <v>9</v>
      </c>
      <c r="D355" s="4">
        <v>44781</v>
      </c>
      <c r="E355" t="s">
        <v>24</v>
      </c>
      <c r="F355" t="s">
        <v>21</v>
      </c>
    </row>
    <row r="356" spans="1:6">
      <c r="A356" t="s">
        <v>731</v>
      </c>
      <c r="B356" t="s">
        <v>732</v>
      </c>
      <c r="C356" t="s">
        <v>11</v>
      </c>
      <c r="D356" s="4">
        <v>42948</v>
      </c>
      <c r="E356" t="s">
        <v>31</v>
      </c>
      <c r="F356" t="s">
        <v>21</v>
      </c>
    </row>
    <row r="357" spans="1:6">
      <c r="A357" t="s">
        <v>733</v>
      </c>
      <c r="B357" t="s">
        <v>734</v>
      </c>
      <c r="C357" t="s">
        <v>10</v>
      </c>
      <c r="D357" s="4">
        <v>43163</v>
      </c>
      <c r="E357" t="s">
        <v>24</v>
      </c>
      <c r="F357" t="s">
        <v>21</v>
      </c>
    </row>
    <row r="358" spans="1:6">
      <c r="A358" t="s">
        <v>735</v>
      </c>
      <c r="B358" t="s">
        <v>736</v>
      </c>
      <c r="C358" t="s">
        <v>10</v>
      </c>
      <c r="D358" s="4">
        <v>43863</v>
      </c>
      <c r="E358" t="s">
        <v>31</v>
      </c>
      <c r="F358" t="s">
        <v>21</v>
      </c>
    </row>
    <row r="359" spans="1:6">
      <c r="A359" t="s">
        <v>737</v>
      </c>
      <c r="B359" t="s">
        <v>738</v>
      </c>
      <c r="C359" t="s">
        <v>9</v>
      </c>
      <c r="D359" s="4">
        <v>44483</v>
      </c>
      <c r="E359" t="s">
        <v>34</v>
      </c>
      <c r="F359" t="s">
        <v>21</v>
      </c>
    </row>
    <row r="360" spans="1:6">
      <c r="A360" t="s">
        <v>739</v>
      </c>
      <c r="B360" t="s">
        <v>740</v>
      </c>
      <c r="C360" t="s">
        <v>11</v>
      </c>
      <c r="D360" s="4">
        <v>43906</v>
      </c>
      <c r="E360" t="s">
        <v>34</v>
      </c>
      <c r="F360" t="s">
        <v>21</v>
      </c>
    </row>
    <row r="361" spans="1:6">
      <c r="A361" t="s">
        <v>741</v>
      </c>
      <c r="B361" t="s">
        <v>742</v>
      </c>
      <c r="C361" t="s">
        <v>11</v>
      </c>
      <c r="D361" s="4">
        <v>43092</v>
      </c>
      <c r="E361" t="s">
        <v>31</v>
      </c>
      <c r="F361" t="s">
        <v>21</v>
      </c>
    </row>
    <row r="362" spans="1:6">
      <c r="A362" t="s">
        <v>743</v>
      </c>
      <c r="B362" t="s">
        <v>744</v>
      </c>
      <c r="C362" t="s">
        <v>10</v>
      </c>
      <c r="D362" s="4">
        <v>43192</v>
      </c>
      <c r="E362" t="s">
        <v>34</v>
      </c>
      <c r="F362" t="s">
        <v>21</v>
      </c>
    </row>
    <row r="363" spans="1:6">
      <c r="A363" t="s">
        <v>745</v>
      </c>
      <c r="B363" t="s">
        <v>746</v>
      </c>
      <c r="C363" t="s">
        <v>9</v>
      </c>
      <c r="D363" s="4">
        <v>44891</v>
      </c>
      <c r="E363" t="s">
        <v>24</v>
      </c>
      <c r="F363" t="s">
        <v>21</v>
      </c>
    </row>
    <row r="364" spans="1:6">
      <c r="A364" t="s">
        <v>747</v>
      </c>
      <c r="B364" t="s">
        <v>748</v>
      </c>
      <c r="C364" t="s">
        <v>11</v>
      </c>
      <c r="D364" s="4">
        <v>43806</v>
      </c>
      <c r="E364" t="s">
        <v>20</v>
      </c>
      <c r="F364" t="s">
        <v>21</v>
      </c>
    </row>
    <row r="365" spans="1:6">
      <c r="A365" t="s">
        <v>749</v>
      </c>
      <c r="B365" t="s">
        <v>750</v>
      </c>
      <c r="C365" t="s">
        <v>11</v>
      </c>
      <c r="D365" s="4">
        <v>43868</v>
      </c>
      <c r="E365" t="s">
        <v>34</v>
      </c>
      <c r="F365" t="s">
        <v>21</v>
      </c>
    </row>
    <row r="366" spans="1:6">
      <c r="A366" t="s">
        <v>751</v>
      </c>
      <c r="B366" t="s">
        <v>752</v>
      </c>
      <c r="C366" t="s">
        <v>9</v>
      </c>
      <c r="D366" s="4">
        <v>44141</v>
      </c>
      <c r="E366" t="s">
        <v>24</v>
      </c>
      <c r="F366" t="s">
        <v>21</v>
      </c>
    </row>
    <row r="367" spans="1:6">
      <c r="A367" t="s">
        <v>753</v>
      </c>
      <c r="B367" t="s">
        <v>754</v>
      </c>
      <c r="C367" t="s">
        <v>10</v>
      </c>
      <c r="D367" s="4">
        <v>44034</v>
      </c>
      <c r="E367" t="s">
        <v>24</v>
      </c>
      <c r="F367" t="s">
        <v>21</v>
      </c>
    </row>
    <row r="368" spans="1:6">
      <c r="A368" t="s">
        <v>755</v>
      </c>
      <c r="B368" t="s">
        <v>756</v>
      </c>
      <c r="C368" t="s">
        <v>9</v>
      </c>
      <c r="D368" s="4">
        <v>44667</v>
      </c>
      <c r="E368" t="s">
        <v>24</v>
      </c>
      <c r="F368" t="s">
        <v>21</v>
      </c>
    </row>
    <row r="369" spans="1:6">
      <c r="A369" t="s">
        <v>757</v>
      </c>
      <c r="B369" t="s">
        <v>758</v>
      </c>
      <c r="C369" t="s">
        <v>9</v>
      </c>
      <c r="D369" s="4">
        <v>45006</v>
      </c>
      <c r="E369" t="s">
        <v>34</v>
      </c>
      <c r="F369" t="s">
        <v>21</v>
      </c>
    </row>
    <row r="370" spans="1:6">
      <c r="A370" t="s">
        <v>759</v>
      </c>
      <c r="B370" t="s">
        <v>760</v>
      </c>
      <c r="C370" t="s">
        <v>11</v>
      </c>
      <c r="D370" s="4">
        <v>44063</v>
      </c>
      <c r="E370" t="s">
        <v>20</v>
      </c>
      <c r="F370" t="s">
        <v>21</v>
      </c>
    </row>
    <row r="371" spans="1:6">
      <c r="A371" t="s">
        <v>761</v>
      </c>
      <c r="B371" t="s">
        <v>762</v>
      </c>
      <c r="C371" t="s">
        <v>10</v>
      </c>
      <c r="D371" s="4">
        <v>44194</v>
      </c>
      <c r="E371" t="s">
        <v>20</v>
      </c>
      <c r="F371" t="s">
        <v>21</v>
      </c>
    </row>
    <row r="372" spans="1:6">
      <c r="A372" t="s">
        <v>763</v>
      </c>
      <c r="B372" t="s">
        <v>764</v>
      </c>
      <c r="C372" t="s">
        <v>11</v>
      </c>
      <c r="D372" s="4">
        <v>44584</v>
      </c>
      <c r="E372" t="s">
        <v>31</v>
      </c>
      <c r="F372" t="s">
        <v>21</v>
      </c>
    </row>
    <row r="373" spans="1:6">
      <c r="A373" t="s">
        <v>765</v>
      </c>
      <c r="B373" t="s">
        <v>766</v>
      </c>
      <c r="C373" t="s">
        <v>10</v>
      </c>
      <c r="D373" s="4">
        <v>44777</v>
      </c>
      <c r="E373" t="s">
        <v>20</v>
      </c>
      <c r="F373" t="s">
        <v>21</v>
      </c>
    </row>
    <row r="374" spans="1:6">
      <c r="A374" t="s">
        <v>767</v>
      </c>
      <c r="B374" t="s">
        <v>768</v>
      </c>
      <c r="C374" t="s">
        <v>11</v>
      </c>
      <c r="D374" s="4">
        <v>45158</v>
      </c>
      <c r="E374" t="s">
        <v>20</v>
      </c>
      <c r="F374" t="s">
        <v>769</v>
      </c>
    </row>
    <row r="375" spans="1:6">
      <c r="A375" t="s">
        <v>770</v>
      </c>
      <c r="B375" t="s">
        <v>771</v>
      </c>
      <c r="C375" t="s">
        <v>9</v>
      </c>
      <c r="D375" s="4">
        <v>42974</v>
      </c>
      <c r="E375" t="s">
        <v>34</v>
      </c>
      <c r="F375" t="s">
        <v>769</v>
      </c>
    </row>
    <row r="376" spans="1:6">
      <c r="A376" t="s">
        <v>772</v>
      </c>
      <c r="B376" t="s">
        <v>773</v>
      </c>
      <c r="C376" t="s">
        <v>9</v>
      </c>
      <c r="D376" s="4">
        <v>42834</v>
      </c>
      <c r="E376" t="s">
        <v>24</v>
      </c>
      <c r="F376" t="s">
        <v>769</v>
      </c>
    </row>
    <row r="377" spans="1:6">
      <c r="A377" t="s">
        <v>774</v>
      </c>
      <c r="B377" t="s">
        <v>775</v>
      </c>
      <c r="C377" t="s">
        <v>10</v>
      </c>
      <c r="D377" s="4">
        <v>44120</v>
      </c>
      <c r="E377" t="s">
        <v>34</v>
      </c>
      <c r="F377" t="s">
        <v>769</v>
      </c>
    </row>
    <row r="378" spans="1:6">
      <c r="A378" t="s">
        <v>776</v>
      </c>
      <c r="B378" t="s">
        <v>777</v>
      </c>
      <c r="C378" t="s">
        <v>11</v>
      </c>
      <c r="D378" s="4">
        <v>42909</v>
      </c>
      <c r="E378" t="s">
        <v>24</v>
      </c>
      <c r="F378" t="s">
        <v>769</v>
      </c>
    </row>
    <row r="379" spans="1:6">
      <c r="A379" t="s">
        <v>778</v>
      </c>
      <c r="B379" t="s">
        <v>779</v>
      </c>
      <c r="C379" t="s">
        <v>11</v>
      </c>
      <c r="D379" s="4">
        <v>44096</v>
      </c>
      <c r="E379" t="s">
        <v>34</v>
      </c>
      <c r="F379" t="s">
        <v>769</v>
      </c>
    </row>
    <row r="380" spans="1:6">
      <c r="A380" t="s">
        <v>780</v>
      </c>
      <c r="B380" t="s">
        <v>781</v>
      </c>
      <c r="C380" t="s">
        <v>10</v>
      </c>
      <c r="D380" s="4">
        <v>44252</v>
      </c>
      <c r="E380" t="s">
        <v>24</v>
      </c>
      <c r="F380" t="s">
        <v>769</v>
      </c>
    </row>
    <row r="381" spans="1:6">
      <c r="A381" t="s">
        <v>782</v>
      </c>
      <c r="B381" t="s">
        <v>783</v>
      </c>
      <c r="C381" t="s">
        <v>9</v>
      </c>
      <c r="D381" s="4">
        <v>44291</v>
      </c>
      <c r="E381" t="s">
        <v>34</v>
      </c>
      <c r="F381" t="s">
        <v>769</v>
      </c>
    </row>
    <row r="382" spans="1:6">
      <c r="A382" t="s">
        <v>784</v>
      </c>
      <c r="B382" t="s">
        <v>785</v>
      </c>
      <c r="C382" t="s">
        <v>11</v>
      </c>
      <c r="D382" s="4">
        <v>42973</v>
      </c>
      <c r="E382" t="s">
        <v>31</v>
      </c>
      <c r="F382" t="s">
        <v>769</v>
      </c>
    </row>
    <row r="383" spans="1:6">
      <c r="A383" t="s">
        <v>786</v>
      </c>
      <c r="B383" t="s">
        <v>787</v>
      </c>
      <c r="C383" t="s">
        <v>10</v>
      </c>
      <c r="D383" s="4">
        <v>43670</v>
      </c>
      <c r="E383" t="s">
        <v>34</v>
      </c>
      <c r="F383" t="s">
        <v>769</v>
      </c>
    </row>
    <row r="384" spans="1:6">
      <c r="A384" t="s">
        <v>788</v>
      </c>
      <c r="B384" t="s">
        <v>789</v>
      </c>
      <c r="C384" t="s">
        <v>9</v>
      </c>
      <c r="D384" s="4">
        <v>44191</v>
      </c>
      <c r="E384" t="s">
        <v>20</v>
      </c>
      <c r="F384" t="s">
        <v>769</v>
      </c>
    </row>
    <row r="385" spans="1:6">
      <c r="A385" t="s">
        <v>790</v>
      </c>
      <c r="B385" t="s">
        <v>791</v>
      </c>
      <c r="C385" t="s">
        <v>11</v>
      </c>
      <c r="D385" s="4">
        <v>44196</v>
      </c>
      <c r="E385" t="s">
        <v>34</v>
      </c>
      <c r="F385" t="s">
        <v>769</v>
      </c>
    </row>
    <row r="386" spans="1:6">
      <c r="A386" t="s">
        <v>792</v>
      </c>
      <c r="B386" t="s">
        <v>793</v>
      </c>
      <c r="C386" t="s">
        <v>9</v>
      </c>
      <c r="D386" s="4">
        <v>43990</v>
      </c>
      <c r="E386" t="s">
        <v>20</v>
      </c>
      <c r="F386" t="s">
        <v>769</v>
      </c>
    </row>
    <row r="387" spans="1:6">
      <c r="A387" t="s">
        <v>794</v>
      </c>
      <c r="B387" t="s">
        <v>795</v>
      </c>
      <c r="C387" t="s">
        <v>11</v>
      </c>
      <c r="D387" s="4">
        <v>44284</v>
      </c>
      <c r="E387" t="s">
        <v>24</v>
      </c>
      <c r="F387" t="s">
        <v>769</v>
      </c>
    </row>
    <row r="388" spans="1:6">
      <c r="A388" t="s">
        <v>796</v>
      </c>
      <c r="B388" t="s">
        <v>797</v>
      </c>
      <c r="C388" t="s">
        <v>11</v>
      </c>
      <c r="D388" s="4">
        <v>44292</v>
      </c>
      <c r="E388" t="s">
        <v>20</v>
      </c>
      <c r="F388" t="s">
        <v>769</v>
      </c>
    </row>
    <row r="389" spans="1:6">
      <c r="A389" t="s">
        <v>798</v>
      </c>
      <c r="B389" t="s">
        <v>799</v>
      </c>
      <c r="C389" t="s">
        <v>11</v>
      </c>
      <c r="D389" s="4">
        <v>42886</v>
      </c>
      <c r="E389" t="s">
        <v>34</v>
      </c>
      <c r="F389" t="s">
        <v>769</v>
      </c>
    </row>
    <row r="390" spans="1:6">
      <c r="A390" t="s">
        <v>800</v>
      </c>
      <c r="B390" t="s">
        <v>801</v>
      </c>
      <c r="C390" t="s">
        <v>11</v>
      </c>
      <c r="D390" s="4">
        <v>44419</v>
      </c>
      <c r="E390" t="s">
        <v>31</v>
      </c>
      <c r="F390" t="s">
        <v>769</v>
      </c>
    </row>
    <row r="391" spans="1:6">
      <c r="A391" t="s">
        <v>802</v>
      </c>
      <c r="B391" t="s">
        <v>803</v>
      </c>
      <c r="C391" t="s">
        <v>10</v>
      </c>
      <c r="D391" s="4">
        <v>44915</v>
      </c>
      <c r="E391" t="s">
        <v>24</v>
      </c>
      <c r="F391" t="s">
        <v>769</v>
      </c>
    </row>
    <row r="392" spans="1:6">
      <c r="A392" t="s">
        <v>804</v>
      </c>
      <c r="B392" t="s">
        <v>805</v>
      </c>
      <c r="C392" t="s">
        <v>11</v>
      </c>
      <c r="D392" s="4">
        <v>43965</v>
      </c>
      <c r="E392" t="s">
        <v>34</v>
      </c>
      <c r="F392" t="s">
        <v>769</v>
      </c>
    </row>
    <row r="393" spans="1:6">
      <c r="A393" t="s">
        <v>806</v>
      </c>
      <c r="B393" t="s">
        <v>807</v>
      </c>
      <c r="C393" t="s">
        <v>10</v>
      </c>
      <c r="D393" s="4">
        <v>43827</v>
      </c>
      <c r="E393" t="s">
        <v>34</v>
      </c>
      <c r="F393" t="s">
        <v>769</v>
      </c>
    </row>
    <row r="394" spans="1:6">
      <c r="A394" t="s">
        <v>808</v>
      </c>
      <c r="B394" t="s">
        <v>809</v>
      </c>
      <c r="C394" t="s">
        <v>10</v>
      </c>
      <c r="D394" s="4">
        <v>44469</v>
      </c>
      <c r="E394" t="s">
        <v>24</v>
      </c>
      <c r="F394" t="s">
        <v>769</v>
      </c>
    </row>
    <row r="395" spans="1:6">
      <c r="A395" t="s">
        <v>810</v>
      </c>
      <c r="B395" t="s">
        <v>811</v>
      </c>
      <c r="C395" t="s">
        <v>10</v>
      </c>
      <c r="D395" s="4">
        <v>44771</v>
      </c>
      <c r="E395" t="s">
        <v>20</v>
      </c>
      <c r="F395" t="s">
        <v>769</v>
      </c>
    </row>
    <row r="396" spans="1:6">
      <c r="A396" t="s">
        <v>812</v>
      </c>
      <c r="B396" t="s">
        <v>813</v>
      </c>
      <c r="C396" t="s">
        <v>10</v>
      </c>
      <c r="D396" s="4">
        <v>43867</v>
      </c>
      <c r="E396" t="s">
        <v>20</v>
      </c>
      <c r="F396" t="s">
        <v>769</v>
      </c>
    </row>
    <row r="397" spans="1:6">
      <c r="A397" t="s">
        <v>814</v>
      </c>
      <c r="B397" t="s">
        <v>815</v>
      </c>
      <c r="C397" t="s">
        <v>9</v>
      </c>
      <c r="D397" s="4">
        <v>42939</v>
      </c>
      <c r="E397" t="s">
        <v>20</v>
      </c>
      <c r="F397" t="s">
        <v>769</v>
      </c>
    </row>
    <row r="398" spans="1:6">
      <c r="A398" t="s">
        <v>816</v>
      </c>
      <c r="B398" t="s">
        <v>817</v>
      </c>
      <c r="C398" t="s">
        <v>9</v>
      </c>
      <c r="D398" s="4">
        <v>43150</v>
      </c>
      <c r="E398" t="s">
        <v>20</v>
      </c>
      <c r="F398" t="s">
        <v>769</v>
      </c>
    </row>
    <row r="399" spans="1:6">
      <c r="A399" t="s">
        <v>818</v>
      </c>
      <c r="B399" t="s">
        <v>819</v>
      </c>
      <c r="C399" t="s">
        <v>10</v>
      </c>
      <c r="D399" s="4">
        <v>43899</v>
      </c>
      <c r="E399" t="s">
        <v>34</v>
      </c>
      <c r="F399" t="s">
        <v>769</v>
      </c>
    </row>
    <row r="400" spans="1:6">
      <c r="A400" t="s">
        <v>820</v>
      </c>
      <c r="B400" t="s">
        <v>821</v>
      </c>
      <c r="C400" t="s">
        <v>10</v>
      </c>
      <c r="D400" s="4">
        <v>42762</v>
      </c>
      <c r="E400" t="s">
        <v>31</v>
      </c>
      <c r="F400" t="s">
        <v>769</v>
      </c>
    </row>
    <row r="401" spans="1:6">
      <c r="A401" t="s">
        <v>822</v>
      </c>
      <c r="B401" t="s">
        <v>823</v>
      </c>
      <c r="C401" t="s">
        <v>10</v>
      </c>
      <c r="D401" s="4">
        <v>43563</v>
      </c>
      <c r="E401" t="s">
        <v>31</v>
      </c>
      <c r="F401" t="s">
        <v>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D1A4-3FFB-4EF6-AEDB-F7332E6E6248}">
  <dimension ref="A1:S10401"/>
  <sheetViews>
    <sheetView topLeftCell="H7203" zoomScale="85" zoomScaleNormal="85" workbookViewId="0">
      <selection sqref="A1:S10401"/>
    </sheetView>
  </sheetViews>
  <sheetFormatPr defaultColWidth="13.36328125" defaultRowHeight="14.5"/>
  <cols>
    <col min="1" max="1" width="14" bestFit="1" customWidth="1"/>
    <col min="2" max="2" width="16.36328125" bestFit="1" customWidth="1"/>
    <col min="3" max="3" width="10.453125" bestFit="1" customWidth="1"/>
    <col min="5" max="5" width="11.36328125" bestFit="1" customWidth="1"/>
    <col min="6" max="6" width="13" bestFit="1" customWidth="1"/>
    <col min="7" max="7" width="6.6328125" bestFit="1" customWidth="1"/>
    <col min="8" max="8" width="12" bestFit="1" customWidth="1"/>
    <col min="9" max="9" width="10" bestFit="1" customWidth="1"/>
    <col min="10" max="10" width="62.54296875" bestFit="1" customWidth="1"/>
    <col min="11" max="11" width="18.6328125" bestFit="1" customWidth="1"/>
    <col min="12" max="13" width="9.90625" bestFit="1" customWidth="1"/>
    <col min="17" max="17" width="22.453125" customWidth="1"/>
    <col min="18" max="18" width="20.08984375" bestFit="1" customWidth="1"/>
    <col min="19" max="19" width="17.90625" bestFit="1" customWidth="1"/>
  </cols>
  <sheetData>
    <row r="1" spans="1:19">
      <c r="A1" s="1" t="s">
        <v>824</v>
      </c>
      <c r="B1" s="1" t="s">
        <v>825</v>
      </c>
      <c r="C1" s="1" t="s">
        <v>826</v>
      </c>
      <c r="D1" s="1" t="s">
        <v>827</v>
      </c>
      <c r="E1" s="1" t="s">
        <v>828</v>
      </c>
      <c r="F1" s="1" t="s">
        <v>2</v>
      </c>
      <c r="G1" s="1" t="s">
        <v>16</v>
      </c>
      <c r="H1" s="1" t="s">
        <v>12</v>
      </c>
      <c r="I1" s="1" t="s">
        <v>829</v>
      </c>
      <c r="J1" s="1" t="s">
        <v>830</v>
      </c>
      <c r="K1" s="1" t="s">
        <v>831</v>
      </c>
      <c r="L1" s="1" t="s">
        <v>832</v>
      </c>
      <c r="M1" s="1" t="s">
        <v>0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837</v>
      </c>
      <c r="S1" s="1" t="s">
        <v>838</v>
      </c>
    </row>
    <row r="2" spans="1:19">
      <c r="A2" t="s">
        <v>839</v>
      </c>
      <c r="B2" s="4">
        <v>45172</v>
      </c>
      <c r="C2" s="2">
        <v>-66631.73</v>
      </c>
      <c r="D2" t="s">
        <v>840</v>
      </c>
      <c r="E2" t="s">
        <v>841</v>
      </c>
      <c r="F2" t="s">
        <v>11</v>
      </c>
      <c r="G2" t="s">
        <v>24</v>
      </c>
      <c r="I2" t="s">
        <v>842</v>
      </c>
      <c r="J2" t="s">
        <v>843</v>
      </c>
      <c r="K2" t="str">
        <f>IF(COUNTIF(Customers!A:A, H2)&gt;0, "Valid", "Invalid")</f>
        <v>Invalid</v>
      </c>
      <c r="L2" t="str">
        <f>TEXT(B2,"m")</f>
        <v>9</v>
      </c>
      <c r="M2" t="str">
        <f>TEXT(B2,"yyyy")</f>
        <v>2023</v>
      </c>
      <c r="N2">
        <f>IF(D2="Revenue",C2,-ABS(C2))</f>
        <v>-66631.73</v>
      </c>
      <c r="O2" t="str">
        <f>IF(D2="Revenue", C2, "")</f>
        <v/>
      </c>
      <c r="P2">
        <f>IF(D2="Expense", ABS(C2), "")</f>
        <v>66631.73</v>
      </c>
      <c r="Q2" s="48" t="str">
        <f>IF(O2="","",
   IF(OR(O2&lt;EDA_Outlier_Analysis!$C$10, O2&gt;EDA_Outlier_Analysis!$C$11),
      "Outlier",
      "Normal"))</f>
        <v/>
      </c>
      <c r="R2" t="str">
        <f>IF(P2="","",
   IF(OR(P2 &lt; EDA_Outlier_Analysis!$F$7, P2 &gt; EDA_Outlier_Analysis!$F$8),
      "Outlier",
      "Normal"))</f>
        <v>Outlier</v>
      </c>
      <c r="S2" t="str">
        <f>IF(N2="","",
   IF(OR(N2 &lt;EDA_Outlier_Analysis!$I$10, N2 &gt; EDA_Outlier_Analysis!$I$11),
      "Outlier",
      "Normal"))</f>
        <v>Normal</v>
      </c>
    </row>
    <row r="3" spans="1:19">
      <c r="A3" t="s">
        <v>844</v>
      </c>
      <c r="B3" s="4">
        <v>45182</v>
      </c>
      <c r="C3" s="2">
        <v>-54305.58</v>
      </c>
      <c r="D3" t="s">
        <v>840</v>
      </c>
      <c r="E3" t="s">
        <v>845</v>
      </c>
      <c r="F3" t="s">
        <v>10</v>
      </c>
      <c r="G3" t="s">
        <v>31</v>
      </c>
      <c r="I3" t="s">
        <v>846</v>
      </c>
      <c r="J3" t="s">
        <v>847</v>
      </c>
      <c r="K3" t="str">
        <f>IF(COUNTIF(Customers!A:A, H3)&gt;0, "Valid", "Invalid")</f>
        <v>Invalid</v>
      </c>
      <c r="L3" t="str">
        <f t="shared" ref="L3:L66" si="0">TEXT(B3,"m")</f>
        <v>9</v>
      </c>
      <c r="M3" t="str">
        <f t="shared" ref="M3:M66" si="1">TEXT(B3,"yyyy")</f>
        <v>2023</v>
      </c>
      <c r="N3">
        <f t="shared" ref="N3:N66" si="2">IF(D3="Revenue",C3,-ABS(C3))</f>
        <v>-54305.58</v>
      </c>
      <c r="O3" t="str">
        <f t="shared" ref="O3:O66" si="3">IF(D3="Revenue", C3, "")</f>
        <v/>
      </c>
      <c r="P3">
        <f t="shared" ref="P3:P66" si="4">IF(D3="Expense", ABS(C3), "")</f>
        <v>54305.58</v>
      </c>
      <c r="Q3" s="48" t="str">
        <f>IF(O3="","",
   IF(OR(O3&lt;EDA_Outlier_Analysis!$C$10, O3&gt;EDA_Outlier_Analysis!$C$11),
      "Outlier",
      "Normal"))</f>
        <v/>
      </c>
      <c r="R3" t="str">
        <f>IF(P3="","",
   IF(OR(P3 &lt; EDA_Outlier_Analysis!$F$7, P3 &gt; EDA_Outlier_Analysis!$F$8),
      "Outlier",
      "Normal"))</f>
        <v>Outlier</v>
      </c>
      <c r="S3" t="str">
        <f>IF(N3="","",
   IF(OR(N3 &lt;EDA_Outlier_Analysis!$I$10, N3 &gt; EDA_Outlier_Analysis!$I$11),
      "Outlier",
      "Normal"))</f>
        <v>Normal</v>
      </c>
    </row>
    <row r="4" spans="1:19">
      <c r="A4" t="s">
        <v>848</v>
      </c>
      <c r="B4" s="4">
        <v>45104</v>
      </c>
      <c r="C4" s="2">
        <v>146074.92000000001</v>
      </c>
      <c r="D4" t="s">
        <v>849</v>
      </c>
      <c r="E4" t="s">
        <v>850</v>
      </c>
      <c r="F4" t="s">
        <v>11</v>
      </c>
      <c r="G4" t="s">
        <v>31</v>
      </c>
      <c r="H4" t="s">
        <v>267</v>
      </c>
      <c r="J4" t="s">
        <v>851</v>
      </c>
      <c r="K4" t="str">
        <f>IF(COUNTIF(Customers!A:A, H4)&gt;0, "Valid", "Invalid")</f>
        <v>Valid</v>
      </c>
      <c r="L4" t="str">
        <f t="shared" si="0"/>
        <v>6</v>
      </c>
      <c r="M4" t="str">
        <f t="shared" si="1"/>
        <v>2023</v>
      </c>
      <c r="N4">
        <f t="shared" si="2"/>
        <v>146074.92000000001</v>
      </c>
      <c r="O4">
        <f t="shared" si="3"/>
        <v>146074.92000000001</v>
      </c>
      <c r="P4" t="str">
        <f t="shared" si="4"/>
        <v/>
      </c>
      <c r="Q4" s="48" t="str">
        <f>IF(O4="","",
   IF(OR(O4&lt;EDA_Outlier_Analysis!$C$10, O4&gt;EDA_Outlier_Analysis!$C$11),
      "Outlier",
      "Normal"))</f>
        <v>Normal</v>
      </c>
      <c r="R4" t="str">
        <f>IF(P4="","",
   IF(OR(P4 &lt; EDA_Outlier_Analysis!$F$7, P4 &gt; EDA_Outlier_Analysis!$F$8),
      "Outlier",
      "Normal"))</f>
        <v/>
      </c>
      <c r="S4" t="str">
        <f>IF(N4="","",
   IF(OR(N4 &lt;EDA_Outlier_Analysis!$I$10, N4 &gt; EDA_Outlier_Analysis!$I$11),
      "Outlier",
      "Normal"))</f>
        <v>Normal</v>
      </c>
    </row>
    <row r="5" spans="1:19">
      <c r="A5" t="s">
        <v>852</v>
      </c>
      <c r="B5" s="4">
        <v>45102</v>
      </c>
      <c r="C5" s="2">
        <v>212157.95</v>
      </c>
      <c r="D5" t="s">
        <v>849</v>
      </c>
      <c r="E5" t="s">
        <v>853</v>
      </c>
      <c r="F5" t="s">
        <v>10</v>
      </c>
      <c r="G5" t="s">
        <v>24</v>
      </c>
      <c r="H5" t="s">
        <v>77</v>
      </c>
      <c r="J5" t="s">
        <v>854</v>
      </c>
      <c r="K5" t="str">
        <f>IF(COUNTIF(Customers!A:A, H5)&gt;0, "Valid", "Invalid")</f>
        <v>Valid</v>
      </c>
      <c r="L5" t="str">
        <f t="shared" si="0"/>
        <v>6</v>
      </c>
      <c r="M5" t="str">
        <f t="shared" si="1"/>
        <v>2023</v>
      </c>
      <c r="N5">
        <f t="shared" si="2"/>
        <v>212157.95</v>
      </c>
      <c r="O5">
        <f t="shared" si="3"/>
        <v>212157.95</v>
      </c>
      <c r="P5" t="str">
        <f t="shared" si="4"/>
        <v/>
      </c>
      <c r="Q5" s="48" t="str">
        <f>IF(O5="","",
   IF(OR(O5&lt;EDA_Outlier_Analysis!$C$10, O5&gt;EDA_Outlier_Analysis!$C$11),
      "Outlier",
      "Normal"))</f>
        <v>Normal</v>
      </c>
      <c r="R5" t="str">
        <f>IF(P5="","",
   IF(OR(P5 &lt; EDA_Outlier_Analysis!$F$7, P5 &gt; EDA_Outlier_Analysis!$F$8),
      "Outlier",
      "Normal"))</f>
        <v/>
      </c>
      <c r="S5" t="str">
        <f>IF(N5="","",
   IF(OR(N5 &lt;EDA_Outlier_Analysis!$I$10, N5 &gt; EDA_Outlier_Analysis!$I$11),
      "Outlier",
      "Normal"))</f>
        <v>Normal</v>
      </c>
    </row>
    <row r="6" spans="1:19">
      <c r="A6" t="s">
        <v>855</v>
      </c>
      <c r="B6" s="4">
        <v>45245</v>
      </c>
      <c r="C6" s="2">
        <v>-35944.730000000003</v>
      </c>
      <c r="D6" t="s">
        <v>840</v>
      </c>
      <c r="E6" t="s">
        <v>856</v>
      </c>
      <c r="F6" t="s">
        <v>10</v>
      </c>
      <c r="G6" t="s">
        <v>20</v>
      </c>
      <c r="I6" t="s">
        <v>857</v>
      </c>
      <c r="J6" t="s">
        <v>858</v>
      </c>
      <c r="K6" t="str">
        <f>IF(COUNTIF(Customers!A:A, H6)&gt;0, "Valid", "Invalid")</f>
        <v>Invalid</v>
      </c>
      <c r="L6" t="str">
        <f t="shared" si="0"/>
        <v>11</v>
      </c>
      <c r="M6" t="str">
        <f t="shared" si="1"/>
        <v>2023</v>
      </c>
      <c r="N6">
        <f t="shared" si="2"/>
        <v>-35944.730000000003</v>
      </c>
      <c r="O6" t="str">
        <f t="shared" si="3"/>
        <v/>
      </c>
      <c r="P6">
        <f t="shared" si="4"/>
        <v>35944.730000000003</v>
      </c>
      <c r="Q6" s="48" t="str">
        <f>IF(O6="","",
   IF(OR(O6&lt;EDA_Outlier_Analysis!$C$10, O6&gt;EDA_Outlier_Analysis!$C$11),
      "Outlier",
      "Normal"))</f>
        <v/>
      </c>
      <c r="R6" t="str">
        <f>IF(P6="","",
   IF(OR(P6 &lt; EDA_Outlier_Analysis!$F$7, P6 &gt; EDA_Outlier_Analysis!$F$8),
      "Outlier",
      "Normal"))</f>
        <v>Normal</v>
      </c>
      <c r="S6" t="str">
        <f>IF(N6="","",
   IF(OR(N6 &lt;EDA_Outlier_Analysis!$I$10, N6 &gt; EDA_Outlier_Analysis!$I$11),
      "Outlier",
      "Normal"))</f>
        <v>Normal</v>
      </c>
    </row>
    <row r="7" spans="1:19">
      <c r="A7" t="s">
        <v>859</v>
      </c>
      <c r="B7" s="4">
        <v>44989</v>
      </c>
      <c r="C7" s="2">
        <v>90953.83</v>
      </c>
      <c r="D7" t="s">
        <v>849</v>
      </c>
      <c r="E7" t="s">
        <v>853</v>
      </c>
      <c r="F7" t="s">
        <v>9</v>
      </c>
      <c r="G7" t="s">
        <v>34</v>
      </c>
      <c r="H7" t="s">
        <v>687</v>
      </c>
      <c r="J7" t="s">
        <v>860</v>
      </c>
      <c r="K7" t="str">
        <f>IF(COUNTIF(Customers!A:A, H7)&gt;0, "Valid", "Invalid")</f>
        <v>Valid</v>
      </c>
      <c r="L7" t="str">
        <f t="shared" si="0"/>
        <v>3</v>
      </c>
      <c r="M7" t="str">
        <f t="shared" si="1"/>
        <v>2023</v>
      </c>
      <c r="N7">
        <f t="shared" si="2"/>
        <v>90953.83</v>
      </c>
      <c r="O7">
        <f t="shared" si="3"/>
        <v>90953.83</v>
      </c>
      <c r="P7" t="str">
        <f t="shared" si="4"/>
        <v/>
      </c>
      <c r="Q7" s="48" t="str">
        <f>IF(O7="","",
   IF(OR(O7&lt;EDA_Outlier_Analysis!$C$10, O7&gt;EDA_Outlier_Analysis!$C$11),
      "Outlier",
      "Normal"))</f>
        <v>Normal</v>
      </c>
      <c r="R7" t="str">
        <f>IF(P7="","",
   IF(OR(P7 &lt; EDA_Outlier_Analysis!$F$7, P7 &gt; EDA_Outlier_Analysis!$F$8),
      "Outlier",
      "Normal"))</f>
        <v/>
      </c>
      <c r="S7" t="str">
        <f>IF(N7="","",
   IF(OR(N7 &lt;EDA_Outlier_Analysis!$I$10, N7 &gt; EDA_Outlier_Analysis!$I$11),
      "Outlier",
      "Normal"))</f>
        <v>Normal</v>
      </c>
    </row>
    <row r="8" spans="1:19">
      <c r="A8" t="s">
        <v>861</v>
      </c>
      <c r="B8" s="4">
        <v>45115</v>
      </c>
      <c r="C8" s="2">
        <v>73251.210000000006</v>
      </c>
      <c r="D8" t="s">
        <v>849</v>
      </c>
      <c r="E8" t="s">
        <v>853</v>
      </c>
      <c r="F8" t="s">
        <v>11</v>
      </c>
      <c r="G8" t="s">
        <v>24</v>
      </c>
      <c r="H8" t="s">
        <v>563</v>
      </c>
      <c r="J8" t="s">
        <v>862</v>
      </c>
      <c r="K8" t="str">
        <f>IF(COUNTIF(Customers!A:A, H8)&gt;0, "Valid", "Invalid")</f>
        <v>Valid</v>
      </c>
      <c r="L8" t="str">
        <f t="shared" si="0"/>
        <v>7</v>
      </c>
      <c r="M8" t="str">
        <f t="shared" si="1"/>
        <v>2023</v>
      </c>
      <c r="N8">
        <f t="shared" si="2"/>
        <v>73251.210000000006</v>
      </c>
      <c r="O8">
        <f t="shared" si="3"/>
        <v>73251.210000000006</v>
      </c>
      <c r="P8" t="str">
        <f t="shared" si="4"/>
        <v/>
      </c>
      <c r="Q8" s="48" t="str">
        <f>IF(O8="","",
   IF(OR(O8&lt;EDA_Outlier_Analysis!$C$10, O8&gt;EDA_Outlier_Analysis!$C$11),
      "Outlier",
      "Normal"))</f>
        <v>Normal</v>
      </c>
      <c r="R8" t="str">
        <f>IF(P8="","",
   IF(OR(P8 &lt; EDA_Outlier_Analysis!$F$7, P8 &gt; EDA_Outlier_Analysis!$F$8),
      "Outlier",
      "Normal"))</f>
        <v/>
      </c>
      <c r="S8" t="str">
        <f>IF(N8="","",
   IF(OR(N8 &lt;EDA_Outlier_Analysis!$I$10, N8 &gt; EDA_Outlier_Analysis!$I$11),
      "Outlier",
      "Normal"))</f>
        <v>Normal</v>
      </c>
    </row>
    <row r="9" spans="1:19">
      <c r="A9" t="s">
        <v>863</v>
      </c>
      <c r="B9" s="4">
        <v>44644</v>
      </c>
      <c r="C9" s="2">
        <v>-21064.02</v>
      </c>
      <c r="D9" t="s">
        <v>840</v>
      </c>
      <c r="E9" t="s">
        <v>864</v>
      </c>
      <c r="F9" t="s">
        <v>11</v>
      </c>
      <c r="G9" t="s">
        <v>31</v>
      </c>
      <c r="I9" t="s">
        <v>865</v>
      </c>
      <c r="J9" t="s">
        <v>866</v>
      </c>
      <c r="K9" t="str">
        <f>IF(COUNTIF(Customers!A:A, H9)&gt;0, "Valid", "Invalid")</f>
        <v>Invalid</v>
      </c>
      <c r="L9" t="str">
        <f t="shared" si="0"/>
        <v>3</v>
      </c>
      <c r="M9" t="str">
        <f t="shared" si="1"/>
        <v>2022</v>
      </c>
      <c r="N9">
        <f t="shared" si="2"/>
        <v>-21064.02</v>
      </c>
      <c r="O9" t="str">
        <f t="shared" si="3"/>
        <v/>
      </c>
      <c r="P9">
        <f t="shared" si="4"/>
        <v>21064.02</v>
      </c>
      <c r="Q9" s="48" t="str">
        <f>IF(O9="","",
   IF(OR(O9&lt;EDA_Outlier_Analysis!$C$10, O9&gt;EDA_Outlier_Analysis!$C$11),
      "Outlier",
      "Normal"))</f>
        <v/>
      </c>
      <c r="R9" t="str">
        <f>IF(P9="","",
   IF(OR(P9 &lt; EDA_Outlier_Analysis!$F$7, P9 &gt; EDA_Outlier_Analysis!$F$8),
      "Outlier",
      "Normal"))</f>
        <v>Outlier</v>
      </c>
      <c r="S9" t="str">
        <f>IF(N9="","",
   IF(OR(N9 &lt;EDA_Outlier_Analysis!$I$10, N9 &gt; EDA_Outlier_Analysis!$I$11),
      "Outlier",
      "Normal"))</f>
        <v>Normal</v>
      </c>
    </row>
    <row r="10" spans="1:19">
      <c r="A10" t="s">
        <v>867</v>
      </c>
      <c r="B10" s="4">
        <v>44775</v>
      </c>
      <c r="C10" s="2">
        <v>136347.73000000001</v>
      </c>
      <c r="D10" t="s">
        <v>849</v>
      </c>
      <c r="E10" t="s">
        <v>868</v>
      </c>
      <c r="F10" t="s">
        <v>9</v>
      </c>
      <c r="G10" t="s">
        <v>24</v>
      </c>
      <c r="H10" t="s">
        <v>359</v>
      </c>
      <c r="J10" t="s">
        <v>869</v>
      </c>
      <c r="K10" t="str">
        <f>IF(COUNTIF(Customers!A:A, H10)&gt;0, "Valid", "Invalid")</f>
        <v>Valid</v>
      </c>
      <c r="L10" t="str">
        <f t="shared" si="0"/>
        <v>8</v>
      </c>
      <c r="M10" t="str">
        <f t="shared" si="1"/>
        <v>2022</v>
      </c>
      <c r="N10">
        <f t="shared" si="2"/>
        <v>136347.73000000001</v>
      </c>
      <c r="O10">
        <f t="shared" si="3"/>
        <v>136347.73000000001</v>
      </c>
      <c r="P10" t="str">
        <f t="shared" si="4"/>
        <v/>
      </c>
      <c r="Q10" s="48" t="str">
        <f>IF(O10="","",
   IF(OR(O10&lt;EDA_Outlier_Analysis!$C$10, O10&gt;EDA_Outlier_Analysis!$C$11),
      "Outlier",
      "Normal"))</f>
        <v>Normal</v>
      </c>
      <c r="R10" t="str">
        <f>IF(P10="","",
   IF(OR(P10 &lt; EDA_Outlier_Analysis!$F$7, P10 &gt; EDA_Outlier_Analysis!$F$8),
      "Outlier",
      "Normal"))</f>
        <v/>
      </c>
      <c r="S10" t="str">
        <f>IF(N10="","",
   IF(OR(N10 &lt;EDA_Outlier_Analysis!$I$10, N10 &gt; EDA_Outlier_Analysis!$I$11),
      "Outlier",
      "Normal"))</f>
        <v>Normal</v>
      </c>
    </row>
    <row r="11" spans="1:19">
      <c r="A11" t="s">
        <v>870</v>
      </c>
      <c r="B11" s="4">
        <v>45094</v>
      </c>
      <c r="C11" s="2">
        <v>159482</v>
      </c>
      <c r="D11" t="s">
        <v>849</v>
      </c>
      <c r="E11" t="s">
        <v>868</v>
      </c>
      <c r="F11" t="s">
        <v>9</v>
      </c>
      <c r="G11" t="s">
        <v>24</v>
      </c>
      <c r="H11" t="s">
        <v>325</v>
      </c>
      <c r="J11" t="s">
        <v>871</v>
      </c>
      <c r="K11" t="str">
        <f>IF(COUNTIF(Customers!A:A, H11)&gt;0, "Valid", "Invalid")</f>
        <v>Valid</v>
      </c>
      <c r="L11" t="str">
        <f t="shared" si="0"/>
        <v>6</v>
      </c>
      <c r="M11" t="str">
        <f t="shared" si="1"/>
        <v>2023</v>
      </c>
      <c r="N11">
        <f t="shared" si="2"/>
        <v>159482</v>
      </c>
      <c r="O11">
        <f t="shared" si="3"/>
        <v>159482</v>
      </c>
      <c r="P11" t="str">
        <f t="shared" si="4"/>
        <v/>
      </c>
      <c r="Q11" s="48" t="str">
        <f>IF(O11="","",
   IF(OR(O11&lt;EDA_Outlier_Analysis!$C$10, O11&gt;EDA_Outlier_Analysis!$C$11),
      "Outlier",
      "Normal"))</f>
        <v>Normal</v>
      </c>
      <c r="R11" t="str">
        <f>IF(P11="","",
   IF(OR(P11 &lt; EDA_Outlier_Analysis!$F$7, P11 &gt; EDA_Outlier_Analysis!$F$8),
      "Outlier",
      "Normal"))</f>
        <v/>
      </c>
      <c r="S11" t="str">
        <f>IF(N11="","",
   IF(OR(N11 &lt;EDA_Outlier_Analysis!$I$10, N11 &gt; EDA_Outlier_Analysis!$I$11),
      "Outlier",
      "Normal"))</f>
        <v>Normal</v>
      </c>
    </row>
    <row r="12" spans="1:19">
      <c r="A12" t="s">
        <v>872</v>
      </c>
      <c r="B12" s="4">
        <v>44749</v>
      </c>
      <c r="C12" s="2">
        <v>15882.36</v>
      </c>
      <c r="D12" t="s">
        <v>873</v>
      </c>
      <c r="E12" t="s">
        <v>873</v>
      </c>
      <c r="F12" t="s">
        <v>9</v>
      </c>
      <c r="G12" t="s">
        <v>34</v>
      </c>
      <c r="J12" t="s">
        <v>874</v>
      </c>
      <c r="K12" t="str">
        <f>IF(COUNTIF(Customers!A:A, H12)&gt;0, "Valid", "Invalid")</f>
        <v>Invalid</v>
      </c>
      <c r="L12" t="str">
        <f t="shared" si="0"/>
        <v>7</v>
      </c>
      <c r="M12" t="str">
        <f t="shared" si="1"/>
        <v>2022</v>
      </c>
      <c r="N12">
        <f t="shared" si="2"/>
        <v>-15882.36</v>
      </c>
      <c r="O12" t="str">
        <f t="shared" si="3"/>
        <v/>
      </c>
      <c r="P12" t="str">
        <f t="shared" si="4"/>
        <v/>
      </c>
      <c r="Q12" s="48" t="str">
        <f>IF(O12="","",
   IF(OR(O12&lt;EDA_Outlier_Analysis!$C$10, O12&gt;EDA_Outlier_Analysis!$C$11),
      "Outlier",
      "Normal"))</f>
        <v/>
      </c>
      <c r="R12" t="str">
        <f>IF(P12="","",
   IF(OR(P12 &lt; EDA_Outlier_Analysis!$F$7, P12 &gt; EDA_Outlier_Analysis!$F$8),
      "Outlier",
      "Normal"))</f>
        <v/>
      </c>
      <c r="S12" t="str">
        <f>IF(N12="","",
   IF(OR(N12 &lt;EDA_Outlier_Analysis!$I$10, N12 &gt; EDA_Outlier_Analysis!$I$11),
      "Outlier",
      "Normal"))</f>
        <v>Normal</v>
      </c>
    </row>
    <row r="13" spans="1:19">
      <c r="A13" t="s">
        <v>875</v>
      </c>
      <c r="B13" s="4">
        <v>44781</v>
      </c>
      <c r="C13" s="2">
        <v>217487.82</v>
      </c>
      <c r="D13" t="s">
        <v>849</v>
      </c>
      <c r="E13" t="s">
        <v>868</v>
      </c>
      <c r="F13" t="s">
        <v>11</v>
      </c>
      <c r="G13" t="s">
        <v>20</v>
      </c>
      <c r="H13" t="s">
        <v>729</v>
      </c>
      <c r="J13" t="s">
        <v>876</v>
      </c>
      <c r="K13" t="str">
        <f>IF(COUNTIF(Customers!A:A, H13)&gt;0, "Valid", "Invalid")</f>
        <v>Valid</v>
      </c>
      <c r="L13" t="str">
        <f t="shared" si="0"/>
        <v>8</v>
      </c>
      <c r="M13" t="str">
        <f t="shared" si="1"/>
        <v>2022</v>
      </c>
      <c r="N13">
        <f t="shared" si="2"/>
        <v>217487.82</v>
      </c>
      <c r="O13">
        <f t="shared" si="3"/>
        <v>217487.82</v>
      </c>
      <c r="P13" t="str">
        <f t="shared" si="4"/>
        <v/>
      </c>
      <c r="Q13" s="48" t="str">
        <f>IF(O13="","",
   IF(OR(O13&lt;EDA_Outlier_Analysis!$C$10, O13&gt;EDA_Outlier_Analysis!$C$11),
      "Outlier",
      "Normal"))</f>
        <v>Normal</v>
      </c>
      <c r="R13" t="str">
        <f>IF(P13="","",
   IF(OR(P13 &lt; EDA_Outlier_Analysis!$F$7, P13 &gt; EDA_Outlier_Analysis!$F$8),
      "Outlier",
      "Normal"))</f>
        <v/>
      </c>
      <c r="S13" t="str">
        <f>IF(N13="","",
   IF(OR(N13 &lt;EDA_Outlier_Analysis!$I$10, N13 &gt; EDA_Outlier_Analysis!$I$11),
      "Outlier",
      "Normal"))</f>
        <v>Normal</v>
      </c>
    </row>
    <row r="14" spans="1:19">
      <c r="A14" t="s">
        <v>877</v>
      </c>
      <c r="B14" s="4">
        <v>45001</v>
      </c>
      <c r="C14" s="2">
        <v>-8913.27</v>
      </c>
      <c r="D14" t="s">
        <v>840</v>
      </c>
      <c r="E14" t="s">
        <v>878</v>
      </c>
      <c r="F14" t="s">
        <v>10</v>
      </c>
      <c r="G14" t="s">
        <v>31</v>
      </c>
      <c r="I14" t="s">
        <v>879</v>
      </c>
      <c r="J14" t="s">
        <v>880</v>
      </c>
      <c r="K14" t="str">
        <f>IF(COUNTIF(Customers!A:A, H14)&gt;0, "Valid", "Invalid")</f>
        <v>Invalid</v>
      </c>
      <c r="L14" t="str">
        <f t="shared" si="0"/>
        <v>3</v>
      </c>
      <c r="M14" t="str">
        <f t="shared" si="1"/>
        <v>2023</v>
      </c>
      <c r="N14">
        <f t="shared" si="2"/>
        <v>-8913.27</v>
      </c>
      <c r="O14" t="str">
        <f t="shared" si="3"/>
        <v/>
      </c>
      <c r="P14">
        <f t="shared" si="4"/>
        <v>8913.27</v>
      </c>
      <c r="Q14" s="48" t="str">
        <f>IF(O14="","",
   IF(OR(O14&lt;EDA_Outlier_Analysis!$C$10, O14&gt;EDA_Outlier_Analysis!$C$11),
      "Outlier",
      "Normal"))</f>
        <v/>
      </c>
      <c r="R14" t="str">
        <f>IF(P14="","",
   IF(OR(P14 &lt; EDA_Outlier_Analysis!$F$7, P14 &gt; EDA_Outlier_Analysis!$F$8),
      "Outlier",
      "Normal"))</f>
        <v>Outlier</v>
      </c>
      <c r="S14" t="str">
        <f>IF(N14="","",
   IF(OR(N14 &lt;EDA_Outlier_Analysis!$I$10, N14 &gt; EDA_Outlier_Analysis!$I$11),
      "Outlier",
      "Normal"))</f>
        <v>Normal</v>
      </c>
    </row>
    <row r="15" spans="1:19">
      <c r="A15" t="s">
        <v>881</v>
      </c>
      <c r="B15" s="4">
        <v>45270</v>
      </c>
      <c r="C15" s="2">
        <v>139523.96</v>
      </c>
      <c r="D15" t="s">
        <v>849</v>
      </c>
      <c r="E15" t="s">
        <v>853</v>
      </c>
      <c r="F15" t="s">
        <v>9</v>
      </c>
      <c r="G15" t="s">
        <v>20</v>
      </c>
      <c r="H15" t="s">
        <v>509</v>
      </c>
      <c r="J15" t="s">
        <v>882</v>
      </c>
      <c r="K15" t="str">
        <f>IF(COUNTIF(Customers!A:A, H15)&gt;0, "Valid", "Invalid")</f>
        <v>Valid</v>
      </c>
      <c r="L15" t="str">
        <f t="shared" si="0"/>
        <v>12</v>
      </c>
      <c r="M15" t="str">
        <f t="shared" si="1"/>
        <v>2023</v>
      </c>
      <c r="N15">
        <f t="shared" si="2"/>
        <v>139523.96</v>
      </c>
      <c r="O15">
        <f t="shared" si="3"/>
        <v>139523.96</v>
      </c>
      <c r="P15" t="str">
        <f t="shared" si="4"/>
        <v/>
      </c>
      <c r="Q15" s="48" t="str">
        <f>IF(O15="","",
   IF(OR(O15&lt;EDA_Outlier_Analysis!$C$10, O15&gt;EDA_Outlier_Analysis!$C$11),
      "Outlier",
      "Normal"))</f>
        <v>Normal</v>
      </c>
      <c r="R15" t="str">
        <f>IF(P15="","",
   IF(OR(P15 &lt; EDA_Outlier_Analysis!$F$7, P15 &gt; EDA_Outlier_Analysis!$F$8),
      "Outlier",
      "Normal"))</f>
        <v/>
      </c>
      <c r="S15" t="str">
        <f>IF(N15="","",
   IF(OR(N15 &lt;EDA_Outlier_Analysis!$I$10, N15 &gt; EDA_Outlier_Analysis!$I$11),
      "Outlier",
      "Normal"))</f>
        <v>Normal</v>
      </c>
    </row>
    <row r="16" spans="1:19">
      <c r="A16" t="s">
        <v>883</v>
      </c>
      <c r="B16" s="4">
        <v>45125</v>
      </c>
      <c r="C16" s="2">
        <v>165589.04</v>
      </c>
      <c r="D16" t="s">
        <v>849</v>
      </c>
      <c r="E16" t="s">
        <v>853</v>
      </c>
      <c r="F16" t="s">
        <v>11</v>
      </c>
      <c r="G16" t="s">
        <v>31</v>
      </c>
      <c r="H16" t="s">
        <v>737</v>
      </c>
      <c r="J16" t="s">
        <v>884</v>
      </c>
      <c r="K16" t="str">
        <f>IF(COUNTIF(Customers!A:A, H16)&gt;0, "Valid", "Invalid")</f>
        <v>Valid</v>
      </c>
      <c r="L16" t="str">
        <f t="shared" si="0"/>
        <v>7</v>
      </c>
      <c r="M16" t="str">
        <f t="shared" si="1"/>
        <v>2023</v>
      </c>
      <c r="N16">
        <f t="shared" si="2"/>
        <v>165589.04</v>
      </c>
      <c r="O16">
        <f t="shared" si="3"/>
        <v>165589.04</v>
      </c>
      <c r="P16" t="str">
        <f t="shared" si="4"/>
        <v/>
      </c>
      <c r="Q16" s="48" t="str">
        <f>IF(O16="","",
   IF(OR(O16&lt;EDA_Outlier_Analysis!$C$10, O16&gt;EDA_Outlier_Analysis!$C$11),
      "Outlier",
      "Normal"))</f>
        <v>Normal</v>
      </c>
      <c r="R16" t="str">
        <f>IF(P16="","",
   IF(OR(P16 &lt; EDA_Outlier_Analysis!$F$7, P16 &gt; EDA_Outlier_Analysis!$F$8),
      "Outlier",
      "Normal"))</f>
        <v/>
      </c>
      <c r="S16" t="str">
        <f>IF(N16="","",
   IF(OR(N16 &lt;EDA_Outlier_Analysis!$I$10, N16 &gt; EDA_Outlier_Analysis!$I$11),
      "Outlier",
      "Normal"))</f>
        <v>Normal</v>
      </c>
    </row>
    <row r="17" spans="1:19">
      <c r="A17" t="s">
        <v>885</v>
      </c>
      <c r="B17" s="4">
        <v>44952</v>
      </c>
      <c r="C17" s="2">
        <v>262541.15000000002</v>
      </c>
      <c r="D17" t="s">
        <v>849</v>
      </c>
      <c r="E17" t="s">
        <v>853</v>
      </c>
      <c r="F17" t="s">
        <v>9</v>
      </c>
      <c r="G17" t="s">
        <v>24</v>
      </c>
      <c r="H17" t="s">
        <v>113</v>
      </c>
      <c r="J17" t="s">
        <v>886</v>
      </c>
      <c r="K17" t="str">
        <f>IF(COUNTIF(Customers!A:A, H17)&gt;0, "Valid", "Invalid")</f>
        <v>Valid</v>
      </c>
      <c r="L17" t="str">
        <f t="shared" si="0"/>
        <v>1</v>
      </c>
      <c r="M17" t="str">
        <f t="shared" si="1"/>
        <v>2023</v>
      </c>
      <c r="N17">
        <f t="shared" si="2"/>
        <v>262541.15000000002</v>
      </c>
      <c r="O17">
        <f t="shared" si="3"/>
        <v>262541.15000000002</v>
      </c>
      <c r="P17" t="str">
        <f t="shared" si="4"/>
        <v/>
      </c>
      <c r="Q17" s="48" t="str">
        <f>IF(O17="","",
   IF(OR(O17&lt;EDA_Outlier_Analysis!$C$10, O17&gt;EDA_Outlier_Analysis!$C$11),
      "Outlier",
      "Normal"))</f>
        <v>Normal</v>
      </c>
      <c r="R17" t="str">
        <f>IF(P17="","",
   IF(OR(P17 &lt; EDA_Outlier_Analysis!$F$7, P17 &gt; EDA_Outlier_Analysis!$F$8),
      "Outlier",
      "Normal"))</f>
        <v/>
      </c>
      <c r="S17" t="str">
        <f>IF(N17="","",
   IF(OR(N17 &lt;EDA_Outlier_Analysis!$I$10, N17 &gt; EDA_Outlier_Analysis!$I$11),
      "Outlier",
      "Normal"))</f>
        <v>Normal</v>
      </c>
    </row>
    <row r="18" spans="1:19">
      <c r="A18" t="s">
        <v>887</v>
      </c>
      <c r="B18" s="4">
        <v>45087</v>
      </c>
      <c r="C18" s="2">
        <v>152113.39000000001</v>
      </c>
      <c r="D18" t="s">
        <v>849</v>
      </c>
      <c r="E18" t="s">
        <v>853</v>
      </c>
      <c r="F18" t="s">
        <v>11</v>
      </c>
      <c r="G18" t="s">
        <v>34</v>
      </c>
      <c r="H18" t="s">
        <v>263</v>
      </c>
      <c r="J18" t="s">
        <v>888</v>
      </c>
      <c r="K18" t="str">
        <f>IF(COUNTIF(Customers!A:A, H18)&gt;0, "Valid", "Invalid")</f>
        <v>Valid</v>
      </c>
      <c r="L18" t="str">
        <f t="shared" si="0"/>
        <v>6</v>
      </c>
      <c r="M18" t="str">
        <f t="shared" si="1"/>
        <v>2023</v>
      </c>
      <c r="N18">
        <f t="shared" si="2"/>
        <v>152113.39000000001</v>
      </c>
      <c r="O18">
        <f t="shared" si="3"/>
        <v>152113.39000000001</v>
      </c>
      <c r="P18" t="str">
        <f t="shared" si="4"/>
        <v/>
      </c>
      <c r="Q18" s="48" t="str">
        <f>IF(O18="","",
   IF(OR(O18&lt;EDA_Outlier_Analysis!$C$10, O18&gt;EDA_Outlier_Analysis!$C$11),
      "Outlier",
      "Normal"))</f>
        <v>Normal</v>
      </c>
      <c r="R18" t="str">
        <f>IF(P18="","",
   IF(OR(P18 &lt; EDA_Outlier_Analysis!$F$7, P18 &gt; EDA_Outlier_Analysis!$F$8),
      "Outlier",
      "Normal"))</f>
        <v/>
      </c>
      <c r="S18" t="str">
        <f>IF(N18="","",
   IF(OR(N18 &lt;EDA_Outlier_Analysis!$I$10, N18 &gt; EDA_Outlier_Analysis!$I$11),
      "Outlier",
      "Normal"))</f>
        <v>Normal</v>
      </c>
    </row>
    <row r="19" spans="1:19">
      <c r="A19" t="s">
        <v>889</v>
      </c>
      <c r="B19" s="4">
        <v>44726</v>
      </c>
      <c r="C19" s="2">
        <v>107495.7</v>
      </c>
      <c r="D19" t="s">
        <v>849</v>
      </c>
      <c r="E19" t="s">
        <v>853</v>
      </c>
      <c r="F19" t="s">
        <v>11</v>
      </c>
      <c r="G19" t="s">
        <v>20</v>
      </c>
      <c r="H19" t="s">
        <v>479</v>
      </c>
      <c r="J19" t="s">
        <v>890</v>
      </c>
      <c r="K19" t="str">
        <f>IF(COUNTIF(Customers!A:A, H19)&gt;0, "Valid", "Invalid")</f>
        <v>Valid</v>
      </c>
      <c r="L19" t="str">
        <f t="shared" si="0"/>
        <v>6</v>
      </c>
      <c r="M19" t="str">
        <f t="shared" si="1"/>
        <v>2022</v>
      </c>
      <c r="N19">
        <f t="shared" si="2"/>
        <v>107495.7</v>
      </c>
      <c r="O19">
        <f t="shared" si="3"/>
        <v>107495.7</v>
      </c>
      <c r="P19" t="str">
        <f t="shared" si="4"/>
        <v/>
      </c>
      <c r="Q19" s="48" t="str">
        <f>IF(O19="","",
   IF(OR(O19&lt;EDA_Outlier_Analysis!$C$10, O19&gt;EDA_Outlier_Analysis!$C$11),
      "Outlier",
      "Normal"))</f>
        <v>Normal</v>
      </c>
      <c r="R19" t="str">
        <f>IF(P19="","",
   IF(OR(P19 &lt; EDA_Outlier_Analysis!$F$7, P19 &gt; EDA_Outlier_Analysis!$F$8),
      "Outlier",
      "Normal"))</f>
        <v/>
      </c>
      <c r="S19" t="str">
        <f>IF(N19="","",
   IF(OR(N19 &lt;EDA_Outlier_Analysis!$I$10, N19 &gt; EDA_Outlier_Analysis!$I$11),
      "Outlier",
      "Normal"))</f>
        <v>Normal</v>
      </c>
    </row>
    <row r="20" spans="1:19">
      <c r="A20" t="s">
        <v>891</v>
      </c>
      <c r="B20" s="4">
        <v>45190</v>
      </c>
      <c r="C20" s="2">
        <v>83127.62</v>
      </c>
      <c r="D20" t="s">
        <v>849</v>
      </c>
      <c r="E20" t="s">
        <v>850</v>
      </c>
      <c r="F20" t="s">
        <v>11</v>
      </c>
      <c r="G20" t="s">
        <v>24</v>
      </c>
      <c r="H20" t="s">
        <v>689</v>
      </c>
      <c r="J20" t="s">
        <v>892</v>
      </c>
      <c r="K20" t="str">
        <f>IF(COUNTIF(Customers!A:A, H20)&gt;0, "Valid", "Invalid")</f>
        <v>Valid</v>
      </c>
      <c r="L20" t="str">
        <f t="shared" si="0"/>
        <v>9</v>
      </c>
      <c r="M20" t="str">
        <f t="shared" si="1"/>
        <v>2023</v>
      </c>
      <c r="N20">
        <f t="shared" si="2"/>
        <v>83127.62</v>
      </c>
      <c r="O20">
        <f t="shared" si="3"/>
        <v>83127.62</v>
      </c>
      <c r="P20" t="str">
        <f t="shared" si="4"/>
        <v/>
      </c>
      <c r="Q20" s="48" t="str">
        <f>IF(O20="","",
   IF(OR(O20&lt;EDA_Outlier_Analysis!$C$10, O20&gt;EDA_Outlier_Analysis!$C$11),
      "Outlier",
      "Normal"))</f>
        <v>Normal</v>
      </c>
      <c r="R20" t="str">
        <f>IF(P20="","",
   IF(OR(P20 &lt; EDA_Outlier_Analysis!$F$7, P20 &gt; EDA_Outlier_Analysis!$F$8),
      "Outlier",
      "Normal"))</f>
        <v/>
      </c>
      <c r="S20" t="str">
        <f>IF(N20="","",
   IF(OR(N20 &lt;EDA_Outlier_Analysis!$I$10, N20 &gt; EDA_Outlier_Analysis!$I$11),
      "Outlier",
      "Normal"))</f>
        <v>Normal</v>
      </c>
    </row>
    <row r="21" spans="1:19">
      <c r="A21" t="s">
        <v>893</v>
      </c>
      <c r="B21" s="4">
        <v>44793</v>
      </c>
      <c r="C21" s="2">
        <v>145634.47</v>
      </c>
      <c r="D21" t="s">
        <v>849</v>
      </c>
      <c r="E21" t="s">
        <v>853</v>
      </c>
      <c r="F21" t="s">
        <v>10</v>
      </c>
      <c r="G21" t="s">
        <v>24</v>
      </c>
      <c r="H21" t="s">
        <v>627</v>
      </c>
      <c r="J21" t="s">
        <v>894</v>
      </c>
      <c r="K21" t="str">
        <f>IF(COUNTIF(Customers!A:A, H21)&gt;0, "Valid", "Invalid")</f>
        <v>Valid</v>
      </c>
      <c r="L21" t="str">
        <f t="shared" si="0"/>
        <v>8</v>
      </c>
      <c r="M21" t="str">
        <f t="shared" si="1"/>
        <v>2022</v>
      </c>
      <c r="N21">
        <f t="shared" si="2"/>
        <v>145634.47</v>
      </c>
      <c r="O21">
        <f t="shared" si="3"/>
        <v>145634.47</v>
      </c>
      <c r="P21" t="str">
        <f t="shared" si="4"/>
        <v/>
      </c>
      <c r="Q21" s="48" t="str">
        <f>IF(O21="","",
   IF(OR(O21&lt;EDA_Outlier_Analysis!$C$10, O21&gt;EDA_Outlier_Analysis!$C$11),
      "Outlier",
      "Normal"))</f>
        <v>Normal</v>
      </c>
      <c r="R21" t="str">
        <f>IF(P21="","",
   IF(OR(P21 &lt; EDA_Outlier_Analysis!$F$7, P21 &gt; EDA_Outlier_Analysis!$F$8),
      "Outlier",
      "Normal"))</f>
        <v/>
      </c>
      <c r="S21" t="str">
        <f>IF(N21="","",
   IF(OR(N21 &lt;EDA_Outlier_Analysis!$I$10, N21 &gt; EDA_Outlier_Analysis!$I$11),
      "Outlier",
      "Normal"))</f>
        <v>Normal</v>
      </c>
    </row>
    <row r="22" spans="1:19">
      <c r="A22" t="s">
        <v>895</v>
      </c>
      <c r="B22" s="4">
        <v>45062</v>
      </c>
      <c r="C22" s="2">
        <v>167566.97</v>
      </c>
      <c r="D22" t="s">
        <v>849</v>
      </c>
      <c r="E22" t="s">
        <v>853</v>
      </c>
      <c r="F22" t="s">
        <v>9</v>
      </c>
      <c r="G22" t="s">
        <v>20</v>
      </c>
      <c r="H22" t="s">
        <v>107</v>
      </c>
      <c r="J22" t="s">
        <v>896</v>
      </c>
      <c r="K22" t="str">
        <f>IF(COUNTIF(Customers!A:A, H22)&gt;0, "Valid", "Invalid")</f>
        <v>Valid</v>
      </c>
      <c r="L22" t="str">
        <f t="shared" si="0"/>
        <v>5</v>
      </c>
      <c r="M22" t="str">
        <f t="shared" si="1"/>
        <v>2023</v>
      </c>
      <c r="N22">
        <f t="shared" si="2"/>
        <v>167566.97</v>
      </c>
      <c r="O22">
        <f t="shared" si="3"/>
        <v>167566.97</v>
      </c>
      <c r="P22" t="str">
        <f t="shared" si="4"/>
        <v/>
      </c>
      <c r="Q22" s="48" t="str">
        <f>IF(O22="","",
   IF(OR(O22&lt;EDA_Outlier_Analysis!$C$10, O22&gt;EDA_Outlier_Analysis!$C$11),
      "Outlier",
      "Normal"))</f>
        <v>Normal</v>
      </c>
      <c r="R22" t="str">
        <f>IF(P22="","",
   IF(OR(P22 &lt; EDA_Outlier_Analysis!$F$7, P22 &gt; EDA_Outlier_Analysis!$F$8),
      "Outlier",
      "Normal"))</f>
        <v/>
      </c>
      <c r="S22" t="str">
        <f>IF(N22="","",
   IF(OR(N22 &lt;EDA_Outlier_Analysis!$I$10, N22 &gt; EDA_Outlier_Analysis!$I$11),
      "Outlier",
      "Normal"))</f>
        <v>Normal</v>
      </c>
    </row>
    <row r="23" spans="1:19">
      <c r="A23" t="s">
        <v>897</v>
      </c>
      <c r="B23" s="4">
        <v>44726</v>
      </c>
      <c r="C23" s="2">
        <v>-2000</v>
      </c>
      <c r="D23" t="s">
        <v>840</v>
      </c>
      <c r="E23" t="s">
        <v>856</v>
      </c>
      <c r="F23" t="s">
        <v>11</v>
      </c>
      <c r="G23" t="s">
        <v>24</v>
      </c>
      <c r="I23" t="s">
        <v>898</v>
      </c>
      <c r="J23" t="s">
        <v>899</v>
      </c>
      <c r="K23" t="str">
        <f>IF(COUNTIF(Customers!A:A, H23)&gt;0, "Valid", "Invalid")</f>
        <v>Invalid</v>
      </c>
      <c r="L23" t="str">
        <f t="shared" si="0"/>
        <v>6</v>
      </c>
      <c r="M23" t="str">
        <f t="shared" si="1"/>
        <v>2022</v>
      </c>
      <c r="N23">
        <f t="shared" si="2"/>
        <v>-2000</v>
      </c>
      <c r="O23" t="str">
        <f t="shared" si="3"/>
        <v/>
      </c>
      <c r="P23">
        <f t="shared" si="4"/>
        <v>2000</v>
      </c>
      <c r="Q23" s="48" t="str">
        <f>IF(O23="","",
   IF(OR(O23&lt;EDA_Outlier_Analysis!$C$10, O23&gt;EDA_Outlier_Analysis!$C$11),
      "Outlier",
      "Normal"))</f>
        <v/>
      </c>
      <c r="R23" t="str">
        <f>IF(P23="","",
   IF(OR(P23 &lt; EDA_Outlier_Analysis!$F$7, P23 &gt; EDA_Outlier_Analysis!$F$8),
      "Outlier",
      "Normal"))</f>
        <v>Outlier</v>
      </c>
      <c r="S23" t="str">
        <f>IF(N23="","",
   IF(OR(N23 &lt;EDA_Outlier_Analysis!$I$10, N23 &gt; EDA_Outlier_Analysis!$I$11),
      "Outlier",
      "Normal"))</f>
        <v>Normal</v>
      </c>
    </row>
    <row r="24" spans="1:19">
      <c r="A24" t="s">
        <v>900</v>
      </c>
      <c r="B24" s="4">
        <v>44998</v>
      </c>
      <c r="C24" s="2">
        <v>203374.65</v>
      </c>
      <c r="D24" t="s">
        <v>849</v>
      </c>
      <c r="E24" t="s">
        <v>853</v>
      </c>
      <c r="F24" t="s">
        <v>11</v>
      </c>
      <c r="G24" t="s">
        <v>34</v>
      </c>
      <c r="H24" t="s">
        <v>65</v>
      </c>
      <c r="J24" t="s">
        <v>901</v>
      </c>
      <c r="K24" t="str">
        <f>IF(COUNTIF(Customers!A:A, H24)&gt;0, "Valid", "Invalid")</f>
        <v>Valid</v>
      </c>
      <c r="L24" t="str">
        <f t="shared" si="0"/>
        <v>3</v>
      </c>
      <c r="M24" t="str">
        <f t="shared" si="1"/>
        <v>2023</v>
      </c>
      <c r="N24">
        <f t="shared" si="2"/>
        <v>203374.65</v>
      </c>
      <c r="O24">
        <f t="shared" si="3"/>
        <v>203374.65</v>
      </c>
      <c r="P24" t="str">
        <f t="shared" si="4"/>
        <v/>
      </c>
      <c r="Q24" s="48" t="str">
        <f>IF(O24="","",
   IF(OR(O24&lt;EDA_Outlier_Analysis!$C$10, O24&gt;EDA_Outlier_Analysis!$C$11),
      "Outlier",
      "Normal"))</f>
        <v>Normal</v>
      </c>
      <c r="R24" t="str">
        <f>IF(P24="","",
   IF(OR(P24 &lt; EDA_Outlier_Analysis!$F$7, P24 &gt; EDA_Outlier_Analysis!$F$8),
      "Outlier",
      "Normal"))</f>
        <v/>
      </c>
      <c r="S24" t="str">
        <f>IF(N24="","",
   IF(OR(N24 &lt;EDA_Outlier_Analysis!$I$10, N24 &gt; EDA_Outlier_Analysis!$I$11),
      "Outlier",
      "Normal"))</f>
        <v>Normal</v>
      </c>
    </row>
    <row r="25" spans="1:19">
      <c r="A25" t="s">
        <v>902</v>
      </c>
      <c r="B25" s="4">
        <v>45189</v>
      </c>
      <c r="C25" s="2">
        <v>171433.19</v>
      </c>
      <c r="D25" t="s">
        <v>849</v>
      </c>
      <c r="E25" t="s">
        <v>868</v>
      </c>
      <c r="F25" t="s">
        <v>10</v>
      </c>
      <c r="G25" t="s">
        <v>24</v>
      </c>
      <c r="H25" t="s">
        <v>459</v>
      </c>
      <c r="J25" t="s">
        <v>903</v>
      </c>
      <c r="K25" t="str">
        <f>IF(COUNTIF(Customers!A:A, H25)&gt;0, "Valid", "Invalid")</f>
        <v>Valid</v>
      </c>
      <c r="L25" t="str">
        <f t="shared" si="0"/>
        <v>9</v>
      </c>
      <c r="M25" t="str">
        <f t="shared" si="1"/>
        <v>2023</v>
      </c>
      <c r="N25">
        <f t="shared" si="2"/>
        <v>171433.19</v>
      </c>
      <c r="O25">
        <f t="shared" si="3"/>
        <v>171433.19</v>
      </c>
      <c r="P25" t="str">
        <f t="shared" si="4"/>
        <v/>
      </c>
      <c r="Q25" s="48" t="str">
        <f>IF(O25="","",
   IF(OR(O25&lt;EDA_Outlier_Analysis!$C$10, O25&gt;EDA_Outlier_Analysis!$C$11),
      "Outlier",
      "Normal"))</f>
        <v>Normal</v>
      </c>
      <c r="R25" t="str">
        <f>IF(P25="","",
   IF(OR(P25 &lt; EDA_Outlier_Analysis!$F$7, P25 &gt; EDA_Outlier_Analysis!$F$8),
      "Outlier",
      "Normal"))</f>
        <v/>
      </c>
      <c r="S25" t="str">
        <f>IF(N25="","",
   IF(OR(N25 &lt;EDA_Outlier_Analysis!$I$10, N25 &gt; EDA_Outlier_Analysis!$I$11),
      "Outlier",
      "Normal"))</f>
        <v>Normal</v>
      </c>
    </row>
    <row r="26" spans="1:19">
      <c r="A26" t="s">
        <v>904</v>
      </c>
      <c r="B26" s="4">
        <v>44850</v>
      </c>
      <c r="C26" s="2">
        <v>-60198.87</v>
      </c>
      <c r="D26" t="s">
        <v>840</v>
      </c>
      <c r="E26" t="s">
        <v>905</v>
      </c>
      <c r="F26" t="s">
        <v>10</v>
      </c>
      <c r="G26" t="s">
        <v>20</v>
      </c>
      <c r="I26" t="s">
        <v>906</v>
      </c>
      <c r="J26" t="s">
        <v>907</v>
      </c>
      <c r="K26" t="str">
        <f>IF(COUNTIF(Customers!A:A, H26)&gt;0, "Valid", "Invalid")</f>
        <v>Invalid</v>
      </c>
      <c r="L26" t="str">
        <f t="shared" si="0"/>
        <v>10</v>
      </c>
      <c r="M26" t="str">
        <f t="shared" si="1"/>
        <v>2022</v>
      </c>
      <c r="N26">
        <f t="shared" si="2"/>
        <v>-60198.87</v>
      </c>
      <c r="O26" t="str">
        <f t="shared" si="3"/>
        <v/>
      </c>
      <c r="P26">
        <f t="shared" si="4"/>
        <v>60198.87</v>
      </c>
      <c r="Q26" s="48" t="str">
        <f>IF(O26="","",
   IF(OR(O26&lt;EDA_Outlier_Analysis!$C$10, O26&gt;EDA_Outlier_Analysis!$C$11),
      "Outlier",
      "Normal"))</f>
        <v/>
      </c>
      <c r="R26" t="str">
        <f>IF(P26="","",
   IF(OR(P26 &lt; EDA_Outlier_Analysis!$F$7, P26 &gt; EDA_Outlier_Analysis!$F$8),
      "Outlier",
      "Normal"))</f>
        <v>Outlier</v>
      </c>
      <c r="S26" t="str">
        <f>IF(N26="","",
   IF(OR(N26 &lt;EDA_Outlier_Analysis!$I$10, N26 &gt; EDA_Outlier_Analysis!$I$11),
      "Outlier",
      "Normal"))</f>
        <v>Normal</v>
      </c>
    </row>
    <row r="27" spans="1:19">
      <c r="A27" t="s">
        <v>908</v>
      </c>
      <c r="B27" s="4">
        <v>45097</v>
      </c>
      <c r="C27" s="2">
        <v>-40143.879999999997</v>
      </c>
      <c r="D27" t="s">
        <v>840</v>
      </c>
      <c r="E27" t="s">
        <v>856</v>
      </c>
      <c r="F27" t="s">
        <v>9</v>
      </c>
      <c r="G27" t="s">
        <v>24</v>
      </c>
      <c r="I27" t="s">
        <v>909</v>
      </c>
      <c r="J27" t="s">
        <v>910</v>
      </c>
      <c r="K27" t="str">
        <f>IF(COUNTIF(Customers!A:A, H27)&gt;0, "Valid", "Invalid")</f>
        <v>Invalid</v>
      </c>
      <c r="L27" t="str">
        <f t="shared" si="0"/>
        <v>6</v>
      </c>
      <c r="M27" t="str">
        <f t="shared" si="1"/>
        <v>2023</v>
      </c>
      <c r="N27">
        <f t="shared" si="2"/>
        <v>-40143.879999999997</v>
      </c>
      <c r="O27" t="str">
        <f t="shared" si="3"/>
        <v/>
      </c>
      <c r="P27">
        <f t="shared" si="4"/>
        <v>40143.879999999997</v>
      </c>
      <c r="Q27" s="48" t="str">
        <f>IF(O27="","",
   IF(OR(O27&lt;EDA_Outlier_Analysis!$C$10, O27&gt;EDA_Outlier_Analysis!$C$11),
      "Outlier",
      "Normal"))</f>
        <v/>
      </c>
      <c r="R27" t="str">
        <f>IF(P27="","",
   IF(OR(P27 &lt; EDA_Outlier_Analysis!$F$7, P27 &gt; EDA_Outlier_Analysis!$F$8),
      "Outlier",
      "Normal"))</f>
        <v>Normal</v>
      </c>
      <c r="S27" t="str">
        <f>IF(N27="","",
   IF(OR(N27 &lt;EDA_Outlier_Analysis!$I$10, N27 &gt; EDA_Outlier_Analysis!$I$11),
      "Outlier",
      "Normal"))</f>
        <v>Normal</v>
      </c>
    </row>
    <row r="28" spans="1:19">
      <c r="A28" t="s">
        <v>911</v>
      </c>
      <c r="B28" s="4">
        <v>45208</v>
      </c>
      <c r="C28" s="2">
        <v>-38329</v>
      </c>
      <c r="D28" t="s">
        <v>840</v>
      </c>
      <c r="E28" t="s">
        <v>864</v>
      </c>
      <c r="F28" t="s">
        <v>10</v>
      </c>
      <c r="G28" t="s">
        <v>24</v>
      </c>
      <c r="I28" t="s">
        <v>912</v>
      </c>
      <c r="J28" t="s">
        <v>913</v>
      </c>
      <c r="K28" t="str">
        <f>IF(COUNTIF(Customers!A:A, H28)&gt;0, "Valid", "Invalid")</f>
        <v>Invalid</v>
      </c>
      <c r="L28" t="str">
        <f t="shared" si="0"/>
        <v>10</v>
      </c>
      <c r="M28" t="str">
        <f t="shared" si="1"/>
        <v>2023</v>
      </c>
      <c r="N28">
        <f t="shared" si="2"/>
        <v>-38329</v>
      </c>
      <c r="O28" t="str">
        <f t="shared" si="3"/>
        <v/>
      </c>
      <c r="P28">
        <f t="shared" si="4"/>
        <v>38329</v>
      </c>
      <c r="Q28" s="48" t="str">
        <f>IF(O28="","",
   IF(OR(O28&lt;EDA_Outlier_Analysis!$C$10, O28&gt;EDA_Outlier_Analysis!$C$11),
      "Outlier",
      "Normal"))</f>
        <v/>
      </c>
      <c r="R28" t="str">
        <f>IF(P28="","",
   IF(OR(P28 &lt; EDA_Outlier_Analysis!$F$7, P28 &gt; EDA_Outlier_Analysis!$F$8),
      "Outlier",
      "Normal"))</f>
        <v>Normal</v>
      </c>
      <c r="S28" t="str">
        <f>IF(N28="","",
   IF(OR(N28 &lt;EDA_Outlier_Analysis!$I$10, N28 &gt; EDA_Outlier_Analysis!$I$11),
      "Outlier",
      "Normal"))</f>
        <v>Normal</v>
      </c>
    </row>
    <row r="29" spans="1:19">
      <c r="A29" t="s">
        <v>914</v>
      </c>
      <c r="B29" s="4">
        <v>44901</v>
      </c>
      <c r="C29" s="2">
        <v>193475.45</v>
      </c>
      <c r="D29" t="s">
        <v>849</v>
      </c>
      <c r="E29" t="s">
        <v>853</v>
      </c>
      <c r="F29" t="s">
        <v>9</v>
      </c>
      <c r="G29" t="s">
        <v>34</v>
      </c>
      <c r="H29" t="s">
        <v>315</v>
      </c>
      <c r="J29" t="s">
        <v>915</v>
      </c>
      <c r="K29" t="str">
        <f>IF(COUNTIF(Customers!A:A, H29)&gt;0, "Valid", "Invalid")</f>
        <v>Valid</v>
      </c>
      <c r="L29" t="str">
        <f t="shared" si="0"/>
        <v>12</v>
      </c>
      <c r="M29" t="str">
        <f t="shared" si="1"/>
        <v>2022</v>
      </c>
      <c r="N29">
        <f t="shared" si="2"/>
        <v>193475.45</v>
      </c>
      <c r="O29">
        <f t="shared" si="3"/>
        <v>193475.45</v>
      </c>
      <c r="P29" t="str">
        <f t="shared" si="4"/>
        <v/>
      </c>
      <c r="Q29" s="48" t="str">
        <f>IF(O29="","",
   IF(OR(O29&lt;EDA_Outlier_Analysis!$C$10, O29&gt;EDA_Outlier_Analysis!$C$11),
      "Outlier",
      "Normal"))</f>
        <v>Normal</v>
      </c>
      <c r="R29" t="str">
        <f>IF(P29="","",
   IF(OR(P29 &lt; EDA_Outlier_Analysis!$F$7, P29 &gt; EDA_Outlier_Analysis!$F$8),
      "Outlier",
      "Normal"))</f>
        <v/>
      </c>
      <c r="S29" t="str">
        <f>IF(N29="","",
   IF(OR(N29 &lt;EDA_Outlier_Analysis!$I$10, N29 &gt; EDA_Outlier_Analysis!$I$11),
      "Outlier",
      "Normal"))</f>
        <v>Normal</v>
      </c>
    </row>
    <row r="30" spans="1:19">
      <c r="A30" t="s">
        <v>916</v>
      </c>
      <c r="B30" s="4">
        <v>45002</v>
      </c>
      <c r="C30" s="2">
        <v>139672.98000000001</v>
      </c>
      <c r="D30" t="s">
        <v>849</v>
      </c>
      <c r="E30" t="s">
        <v>850</v>
      </c>
      <c r="F30" t="s">
        <v>10</v>
      </c>
      <c r="G30" t="s">
        <v>34</v>
      </c>
      <c r="H30" t="s">
        <v>171</v>
      </c>
      <c r="J30" t="s">
        <v>917</v>
      </c>
      <c r="K30" t="str">
        <f>IF(COUNTIF(Customers!A:A, H30)&gt;0, "Valid", "Invalid")</f>
        <v>Valid</v>
      </c>
      <c r="L30" t="str">
        <f t="shared" si="0"/>
        <v>3</v>
      </c>
      <c r="M30" t="str">
        <f t="shared" si="1"/>
        <v>2023</v>
      </c>
      <c r="N30">
        <f t="shared" si="2"/>
        <v>139672.98000000001</v>
      </c>
      <c r="O30">
        <f t="shared" si="3"/>
        <v>139672.98000000001</v>
      </c>
      <c r="P30" t="str">
        <f t="shared" si="4"/>
        <v/>
      </c>
      <c r="Q30" s="48" t="str">
        <f>IF(O30="","",
   IF(OR(O30&lt;EDA_Outlier_Analysis!$C$10, O30&gt;EDA_Outlier_Analysis!$C$11),
      "Outlier",
      "Normal"))</f>
        <v>Normal</v>
      </c>
      <c r="R30" t="str">
        <f>IF(P30="","",
   IF(OR(P30 &lt; EDA_Outlier_Analysis!$F$7, P30 &gt; EDA_Outlier_Analysis!$F$8),
      "Outlier",
      "Normal"))</f>
        <v/>
      </c>
      <c r="S30" t="str">
        <f>IF(N30="","",
   IF(OR(N30 &lt;EDA_Outlier_Analysis!$I$10, N30 &gt; EDA_Outlier_Analysis!$I$11),
      "Outlier",
      "Normal"))</f>
        <v>Normal</v>
      </c>
    </row>
    <row r="31" spans="1:19">
      <c r="A31" t="s">
        <v>918</v>
      </c>
      <c r="B31" s="4">
        <v>45188</v>
      </c>
      <c r="C31" s="2">
        <v>198385.78</v>
      </c>
      <c r="D31" t="s">
        <v>849</v>
      </c>
      <c r="E31" t="s">
        <v>850</v>
      </c>
      <c r="F31" t="s">
        <v>10</v>
      </c>
      <c r="G31" t="s">
        <v>20</v>
      </c>
      <c r="H31" t="s">
        <v>45</v>
      </c>
      <c r="J31" t="s">
        <v>919</v>
      </c>
      <c r="K31" t="str">
        <f>IF(COUNTIF(Customers!A:A, H31)&gt;0, "Valid", "Invalid")</f>
        <v>Valid</v>
      </c>
      <c r="L31" t="str">
        <f t="shared" si="0"/>
        <v>9</v>
      </c>
      <c r="M31" t="str">
        <f t="shared" si="1"/>
        <v>2023</v>
      </c>
      <c r="N31">
        <f t="shared" si="2"/>
        <v>198385.78</v>
      </c>
      <c r="O31">
        <f t="shared" si="3"/>
        <v>198385.78</v>
      </c>
      <c r="P31" t="str">
        <f t="shared" si="4"/>
        <v/>
      </c>
      <c r="Q31" s="48" t="str">
        <f>IF(O31="","",
   IF(OR(O31&lt;EDA_Outlier_Analysis!$C$10, O31&gt;EDA_Outlier_Analysis!$C$11),
      "Outlier",
      "Normal"))</f>
        <v>Normal</v>
      </c>
      <c r="R31" t="str">
        <f>IF(P31="","",
   IF(OR(P31 &lt; EDA_Outlier_Analysis!$F$7, P31 &gt; EDA_Outlier_Analysis!$F$8),
      "Outlier",
      "Normal"))</f>
        <v/>
      </c>
      <c r="S31" t="str">
        <f>IF(N31="","",
   IF(OR(N31 &lt;EDA_Outlier_Analysis!$I$10, N31 &gt; EDA_Outlier_Analysis!$I$11),
      "Outlier",
      "Normal"))</f>
        <v>Normal</v>
      </c>
    </row>
    <row r="32" spans="1:19">
      <c r="A32" t="s">
        <v>920</v>
      </c>
      <c r="B32" s="4">
        <v>44814</v>
      </c>
      <c r="C32" s="2">
        <v>137108.16</v>
      </c>
      <c r="D32" t="s">
        <v>849</v>
      </c>
      <c r="E32" t="s">
        <v>853</v>
      </c>
      <c r="F32" t="s">
        <v>10</v>
      </c>
      <c r="G32" t="s">
        <v>31</v>
      </c>
      <c r="H32" t="s">
        <v>673</v>
      </c>
      <c r="J32" t="s">
        <v>921</v>
      </c>
      <c r="K32" t="str">
        <f>IF(COUNTIF(Customers!A:A, H32)&gt;0, "Valid", "Invalid")</f>
        <v>Valid</v>
      </c>
      <c r="L32" t="str">
        <f t="shared" si="0"/>
        <v>9</v>
      </c>
      <c r="M32" t="str">
        <f t="shared" si="1"/>
        <v>2022</v>
      </c>
      <c r="N32">
        <f t="shared" si="2"/>
        <v>137108.16</v>
      </c>
      <c r="O32">
        <f t="shared" si="3"/>
        <v>137108.16</v>
      </c>
      <c r="P32" t="str">
        <f t="shared" si="4"/>
        <v/>
      </c>
      <c r="Q32" s="48" t="str">
        <f>IF(O32="","",
   IF(OR(O32&lt;EDA_Outlier_Analysis!$C$10, O32&gt;EDA_Outlier_Analysis!$C$11),
      "Outlier",
      "Normal"))</f>
        <v>Normal</v>
      </c>
      <c r="R32" t="str">
        <f>IF(P32="","",
   IF(OR(P32 &lt; EDA_Outlier_Analysis!$F$7, P32 &gt; EDA_Outlier_Analysis!$F$8),
      "Outlier",
      "Normal"))</f>
        <v/>
      </c>
      <c r="S32" t="str">
        <f>IF(N32="","",
   IF(OR(N32 &lt;EDA_Outlier_Analysis!$I$10, N32 &gt; EDA_Outlier_Analysis!$I$11),
      "Outlier",
      "Normal"))</f>
        <v>Normal</v>
      </c>
    </row>
    <row r="33" spans="1:19">
      <c r="A33" t="s">
        <v>922</v>
      </c>
      <c r="B33" s="4">
        <v>44624</v>
      </c>
      <c r="C33" s="2">
        <v>-44326.21</v>
      </c>
      <c r="D33" t="s">
        <v>840</v>
      </c>
      <c r="E33" t="s">
        <v>878</v>
      </c>
      <c r="F33" t="s">
        <v>9</v>
      </c>
      <c r="G33" t="s">
        <v>31</v>
      </c>
      <c r="I33" t="s">
        <v>842</v>
      </c>
      <c r="J33" t="s">
        <v>923</v>
      </c>
      <c r="K33" t="str">
        <f>IF(COUNTIF(Customers!A:A, H33)&gt;0, "Valid", "Invalid")</f>
        <v>Invalid</v>
      </c>
      <c r="L33" t="str">
        <f t="shared" si="0"/>
        <v>3</v>
      </c>
      <c r="M33" t="str">
        <f t="shared" si="1"/>
        <v>2022</v>
      </c>
      <c r="N33">
        <f t="shared" si="2"/>
        <v>-44326.21</v>
      </c>
      <c r="O33" t="str">
        <f t="shared" si="3"/>
        <v/>
      </c>
      <c r="P33">
        <f t="shared" si="4"/>
        <v>44326.21</v>
      </c>
      <c r="Q33" s="48" t="str">
        <f>IF(O33="","",
   IF(OR(O33&lt;EDA_Outlier_Analysis!$C$10, O33&gt;EDA_Outlier_Analysis!$C$11),
      "Outlier",
      "Normal"))</f>
        <v/>
      </c>
      <c r="R33" t="str">
        <f>IF(P33="","",
   IF(OR(P33 &lt; EDA_Outlier_Analysis!$F$7, P33 &gt; EDA_Outlier_Analysis!$F$8),
      "Outlier",
      "Normal"))</f>
        <v>Normal</v>
      </c>
      <c r="S33" t="str">
        <f>IF(N33="","",
   IF(OR(N33 &lt;EDA_Outlier_Analysis!$I$10, N33 &gt; EDA_Outlier_Analysis!$I$11),
      "Outlier",
      "Normal"))</f>
        <v>Normal</v>
      </c>
    </row>
    <row r="34" spans="1:19">
      <c r="A34" t="s">
        <v>924</v>
      </c>
      <c r="B34" s="4">
        <v>44970</v>
      </c>
      <c r="C34" s="2">
        <v>162088.99</v>
      </c>
      <c r="D34" t="s">
        <v>849</v>
      </c>
      <c r="E34" t="s">
        <v>853</v>
      </c>
      <c r="F34" t="s">
        <v>10</v>
      </c>
      <c r="G34" t="s">
        <v>20</v>
      </c>
      <c r="H34" t="s">
        <v>429</v>
      </c>
      <c r="J34" t="s">
        <v>925</v>
      </c>
      <c r="K34" t="str">
        <f>IF(COUNTIF(Customers!A:A, H34)&gt;0, "Valid", "Invalid")</f>
        <v>Valid</v>
      </c>
      <c r="L34" t="str">
        <f t="shared" si="0"/>
        <v>2</v>
      </c>
      <c r="M34" t="str">
        <f t="shared" si="1"/>
        <v>2023</v>
      </c>
      <c r="N34">
        <f t="shared" si="2"/>
        <v>162088.99</v>
      </c>
      <c r="O34">
        <f t="shared" si="3"/>
        <v>162088.99</v>
      </c>
      <c r="P34" t="str">
        <f t="shared" si="4"/>
        <v/>
      </c>
      <c r="Q34" s="48" t="str">
        <f>IF(O34="","",
   IF(OR(O34&lt;EDA_Outlier_Analysis!$C$10, O34&gt;EDA_Outlier_Analysis!$C$11),
      "Outlier",
      "Normal"))</f>
        <v>Normal</v>
      </c>
      <c r="R34" t="str">
        <f>IF(P34="","",
   IF(OR(P34 &lt; EDA_Outlier_Analysis!$F$7, P34 &gt; EDA_Outlier_Analysis!$F$8),
      "Outlier",
      "Normal"))</f>
        <v/>
      </c>
      <c r="S34" t="str">
        <f>IF(N34="","",
   IF(OR(N34 &lt;EDA_Outlier_Analysis!$I$10, N34 &gt; EDA_Outlier_Analysis!$I$11),
      "Outlier",
      "Normal"))</f>
        <v>Normal</v>
      </c>
    </row>
    <row r="35" spans="1:19">
      <c r="A35" t="s">
        <v>926</v>
      </c>
      <c r="B35" s="4">
        <v>44847</v>
      </c>
      <c r="C35" s="2">
        <v>138103.67999999999</v>
      </c>
      <c r="D35" t="s">
        <v>849</v>
      </c>
      <c r="E35" t="s">
        <v>850</v>
      </c>
      <c r="F35" t="s">
        <v>11</v>
      </c>
      <c r="G35" t="s">
        <v>20</v>
      </c>
      <c r="H35" t="s">
        <v>325</v>
      </c>
      <c r="J35" t="s">
        <v>927</v>
      </c>
      <c r="K35" t="str">
        <f>IF(COUNTIF(Customers!A:A, H35)&gt;0, "Valid", "Invalid")</f>
        <v>Valid</v>
      </c>
      <c r="L35" t="str">
        <f t="shared" si="0"/>
        <v>10</v>
      </c>
      <c r="M35" t="str">
        <f t="shared" si="1"/>
        <v>2022</v>
      </c>
      <c r="N35">
        <f t="shared" si="2"/>
        <v>138103.67999999999</v>
      </c>
      <c r="O35">
        <f t="shared" si="3"/>
        <v>138103.67999999999</v>
      </c>
      <c r="P35" t="str">
        <f t="shared" si="4"/>
        <v/>
      </c>
      <c r="Q35" s="48" t="str">
        <f>IF(O35="","",
   IF(OR(O35&lt;EDA_Outlier_Analysis!$C$10, O35&gt;EDA_Outlier_Analysis!$C$11),
      "Outlier",
      "Normal"))</f>
        <v>Normal</v>
      </c>
      <c r="R35" t="str">
        <f>IF(P35="","",
   IF(OR(P35 &lt; EDA_Outlier_Analysis!$F$7, P35 &gt; EDA_Outlier_Analysis!$F$8),
      "Outlier",
      "Normal"))</f>
        <v/>
      </c>
      <c r="S35" t="str">
        <f>IF(N35="","",
   IF(OR(N35 &lt;EDA_Outlier_Analysis!$I$10, N35 &gt; EDA_Outlier_Analysis!$I$11),
      "Outlier",
      "Normal"))</f>
        <v>Normal</v>
      </c>
    </row>
    <row r="36" spans="1:19">
      <c r="A36" t="s">
        <v>928</v>
      </c>
      <c r="B36" s="4">
        <v>44695</v>
      </c>
      <c r="C36" s="2">
        <v>-10197.61</v>
      </c>
      <c r="D36" t="s">
        <v>840</v>
      </c>
      <c r="E36" t="s">
        <v>845</v>
      </c>
      <c r="F36" t="s">
        <v>9</v>
      </c>
      <c r="G36" t="s">
        <v>31</v>
      </c>
      <c r="I36" t="s">
        <v>929</v>
      </c>
      <c r="J36" t="s">
        <v>930</v>
      </c>
      <c r="K36" t="str">
        <f>IF(COUNTIF(Customers!A:A, H36)&gt;0, "Valid", "Invalid")</f>
        <v>Invalid</v>
      </c>
      <c r="L36" t="str">
        <f t="shared" si="0"/>
        <v>5</v>
      </c>
      <c r="M36" t="str">
        <f t="shared" si="1"/>
        <v>2022</v>
      </c>
      <c r="N36">
        <f t="shared" si="2"/>
        <v>-10197.61</v>
      </c>
      <c r="O36" t="str">
        <f t="shared" si="3"/>
        <v/>
      </c>
      <c r="P36">
        <f t="shared" si="4"/>
        <v>10197.61</v>
      </c>
      <c r="Q36" s="48" t="str">
        <f>IF(O36="","",
   IF(OR(O36&lt;EDA_Outlier_Analysis!$C$10, O36&gt;EDA_Outlier_Analysis!$C$11),
      "Outlier",
      "Normal"))</f>
        <v/>
      </c>
      <c r="R36" t="str">
        <f>IF(P36="","",
   IF(OR(P36 &lt; EDA_Outlier_Analysis!$F$7, P36 &gt; EDA_Outlier_Analysis!$F$8),
      "Outlier",
      "Normal"))</f>
        <v>Outlier</v>
      </c>
      <c r="S36" t="str">
        <f>IF(N36="","",
   IF(OR(N36 &lt;EDA_Outlier_Analysis!$I$10, N36 &gt; EDA_Outlier_Analysis!$I$11),
      "Outlier",
      "Normal"))</f>
        <v>Normal</v>
      </c>
    </row>
    <row r="37" spans="1:19">
      <c r="A37" t="s">
        <v>931</v>
      </c>
      <c r="B37" s="4">
        <v>45145</v>
      </c>
      <c r="C37" s="2">
        <v>-62926.94</v>
      </c>
      <c r="D37" t="s">
        <v>840</v>
      </c>
      <c r="E37" t="s">
        <v>864</v>
      </c>
      <c r="F37" t="s">
        <v>9</v>
      </c>
      <c r="G37" t="s">
        <v>24</v>
      </c>
      <c r="I37" t="s">
        <v>932</v>
      </c>
      <c r="J37" t="s">
        <v>933</v>
      </c>
      <c r="K37" t="str">
        <f>IF(COUNTIF(Customers!A:A, H37)&gt;0, "Valid", "Invalid")</f>
        <v>Invalid</v>
      </c>
      <c r="L37" t="str">
        <f t="shared" si="0"/>
        <v>8</v>
      </c>
      <c r="M37" t="str">
        <f t="shared" si="1"/>
        <v>2023</v>
      </c>
      <c r="N37">
        <f t="shared" si="2"/>
        <v>-62926.94</v>
      </c>
      <c r="O37" t="str">
        <f t="shared" si="3"/>
        <v/>
      </c>
      <c r="P37">
        <f t="shared" si="4"/>
        <v>62926.94</v>
      </c>
      <c r="Q37" s="48" t="str">
        <f>IF(O37="","",
   IF(OR(O37&lt;EDA_Outlier_Analysis!$C$10, O37&gt;EDA_Outlier_Analysis!$C$11),
      "Outlier",
      "Normal"))</f>
        <v/>
      </c>
      <c r="R37" t="str">
        <f>IF(P37="","",
   IF(OR(P37 &lt; EDA_Outlier_Analysis!$F$7, P37 &gt; EDA_Outlier_Analysis!$F$8),
      "Outlier",
      "Normal"))</f>
        <v>Outlier</v>
      </c>
      <c r="S37" t="str">
        <f>IF(N37="","",
   IF(OR(N37 &lt;EDA_Outlier_Analysis!$I$10, N37 &gt; EDA_Outlier_Analysis!$I$11),
      "Outlier",
      "Normal"))</f>
        <v>Normal</v>
      </c>
    </row>
    <row r="38" spans="1:19">
      <c r="A38" t="s">
        <v>934</v>
      </c>
      <c r="B38" s="4">
        <v>45195</v>
      </c>
      <c r="C38" s="2">
        <v>144593.87</v>
      </c>
      <c r="D38" t="s">
        <v>849</v>
      </c>
      <c r="E38" t="s">
        <v>853</v>
      </c>
      <c r="F38" t="s">
        <v>10</v>
      </c>
      <c r="G38" t="s">
        <v>31</v>
      </c>
      <c r="H38" t="s">
        <v>195</v>
      </c>
      <c r="J38" t="s">
        <v>935</v>
      </c>
      <c r="K38" t="str">
        <f>IF(COUNTIF(Customers!A:A, H38)&gt;0, "Valid", "Invalid")</f>
        <v>Valid</v>
      </c>
      <c r="L38" t="str">
        <f t="shared" si="0"/>
        <v>9</v>
      </c>
      <c r="M38" t="str">
        <f t="shared" si="1"/>
        <v>2023</v>
      </c>
      <c r="N38">
        <f t="shared" si="2"/>
        <v>144593.87</v>
      </c>
      <c r="O38">
        <f t="shared" si="3"/>
        <v>144593.87</v>
      </c>
      <c r="P38" t="str">
        <f t="shared" si="4"/>
        <v/>
      </c>
      <c r="Q38" s="48" t="str">
        <f>IF(O38="","",
   IF(OR(O38&lt;EDA_Outlier_Analysis!$C$10, O38&gt;EDA_Outlier_Analysis!$C$11),
      "Outlier",
      "Normal"))</f>
        <v>Normal</v>
      </c>
      <c r="R38" t="str">
        <f>IF(P38="","",
   IF(OR(P38 &lt; EDA_Outlier_Analysis!$F$7, P38 &gt; EDA_Outlier_Analysis!$F$8),
      "Outlier",
      "Normal"))</f>
        <v/>
      </c>
      <c r="S38" t="str">
        <f>IF(N38="","",
   IF(OR(N38 &lt;EDA_Outlier_Analysis!$I$10, N38 &gt; EDA_Outlier_Analysis!$I$11),
      "Outlier",
      "Normal"))</f>
        <v>Normal</v>
      </c>
    </row>
    <row r="39" spans="1:19">
      <c r="A39" t="s">
        <v>936</v>
      </c>
      <c r="B39" s="4">
        <v>44595</v>
      </c>
      <c r="C39" s="2">
        <v>38814.58</v>
      </c>
      <c r="D39" t="s">
        <v>849</v>
      </c>
      <c r="E39" t="s">
        <v>868</v>
      </c>
      <c r="F39" t="s">
        <v>9</v>
      </c>
      <c r="G39" t="s">
        <v>20</v>
      </c>
      <c r="H39" t="s">
        <v>49</v>
      </c>
      <c r="J39" t="s">
        <v>937</v>
      </c>
      <c r="K39" t="str">
        <f>IF(COUNTIF(Customers!A:A, H39)&gt;0, "Valid", "Invalid")</f>
        <v>Valid</v>
      </c>
      <c r="L39" t="str">
        <f t="shared" si="0"/>
        <v>2</v>
      </c>
      <c r="M39" t="str">
        <f t="shared" si="1"/>
        <v>2022</v>
      </c>
      <c r="N39">
        <f t="shared" si="2"/>
        <v>38814.58</v>
      </c>
      <c r="O39">
        <f t="shared" si="3"/>
        <v>38814.58</v>
      </c>
      <c r="P39" t="str">
        <f t="shared" si="4"/>
        <v/>
      </c>
      <c r="Q39" s="48" t="str">
        <f>IF(O39="","",
   IF(OR(O39&lt;EDA_Outlier_Analysis!$C$10, O39&gt;EDA_Outlier_Analysis!$C$11),
      "Outlier",
      "Normal"))</f>
        <v>Normal</v>
      </c>
      <c r="R39" t="str">
        <f>IF(P39="","",
   IF(OR(P39 &lt; EDA_Outlier_Analysis!$F$7, P39 &gt; EDA_Outlier_Analysis!$F$8),
      "Outlier",
      "Normal"))</f>
        <v/>
      </c>
      <c r="S39" t="str">
        <f>IF(N39="","",
   IF(OR(N39 &lt;EDA_Outlier_Analysis!$I$10, N39 &gt; EDA_Outlier_Analysis!$I$11),
      "Outlier",
      "Normal"))</f>
        <v>Normal</v>
      </c>
    </row>
    <row r="40" spans="1:19">
      <c r="A40" t="s">
        <v>938</v>
      </c>
      <c r="B40" s="4">
        <v>44983</v>
      </c>
      <c r="C40" s="2">
        <v>-36977.97</v>
      </c>
      <c r="D40" t="s">
        <v>840</v>
      </c>
      <c r="E40" t="s">
        <v>856</v>
      </c>
      <c r="F40" t="s">
        <v>11</v>
      </c>
      <c r="G40" t="s">
        <v>31</v>
      </c>
      <c r="I40" t="s">
        <v>939</v>
      </c>
      <c r="J40" t="s">
        <v>940</v>
      </c>
      <c r="K40" t="str">
        <f>IF(COUNTIF(Customers!A:A, H40)&gt;0, "Valid", "Invalid")</f>
        <v>Invalid</v>
      </c>
      <c r="L40" t="str">
        <f t="shared" si="0"/>
        <v>2</v>
      </c>
      <c r="M40" t="str">
        <f t="shared" si="1"/>
        <v>2023</v>
      </c>
      <c r="N40">
        <f t="shared" si="2"/>
        <v>-36977.97</v>
      </c>
      <c r="O40" t="str">
        <f t="shared" si="3"/>
        <v/>
      </c>
      <c r="P40">
        <f t="shared" si="4"/>
        <v>36977.97</v>
      </c>
      <c r="Q40" s="48" t="str">
        <f>IF(O40="","",
   IF(OR(O40&lt;EDA_Outlier_Analysis!$C$10, O40&gt;EDA_Outlier_Analysis!$C$11),
      "Outlier",
      "Normal"))</f>
        <v/>
      </c>
      <c r="R40" t="str">
        <f>IF(P40="","",
   IF(OR(P40 &lt; EDA_Outlier_Analysis!$F$7, P40 &gt; EDA_Outlier_Analysis!$F$8),
      "Outlier",
      "Normal"))</f>
        <v>Normal</v>
      </c>
      <c r="S40" t="str">
        <f>IF(N40="","",
   IF(OR(N40 &lt;EDA_Outlier_Analysis!$I$10, N40 &gt; EDA_Outlier_Analysis!$I$11),
      "Outlier",
      "Normal"))</f>
        <v>Normal</v>
      </c>
    </row>
    <row r="41" spans="1:19">
      <c r="A41" t="s">
        <v>941</v>
      </c>
      <c r="B41" s="4">
        <v>44914</v>
      </c>
      <c r="C41" s="2">
        <v>-18304.84</v>
      </c>
      <c r="D41" t="s">
        <v>840</v>
      </c>
      <c r="E41" t="s">
        <v>905</v>
      </c>
      <c r="F41" t="s">
        <v>10</v>
      </c>
      <c r="G41" t="s">
        <v>31</v>
      </c>
      <c r="I41" t="s">
        <v>942</v>
      </c>
      <c r="J41" t="s">
        <v>943</v>
      </c>
      <c r="K41" t="str">
        <f>IF(COUNTIF(Customers!A:A, H41)&gt;0, "Valid", "Invalid")</f>
        <v>Invalid</v>
      </c>
      <c r="L41" t="str">
        <f t="shared" si="0"/>
        <v>12</v>
      </c>
      <c r="M41" t="str">
        <f t="shared" si="1"/>
        <v>2022</v>
      </c>
      <c r="N41">
        <f t="shared" si="2"/>
        <v>-18304.84</v>
      </c>
      <c r="O41" t="str">
        <f t="shared" si="3"/>
        <v/>
      </c>
      <c r="P41">
        <f t="shared" si="4"/>
        <v>18304.84</v>
      </c>
      <c r="Q41" s="48" t="str">
        <f>IF(O41="","",
   IF(OR(O41&lt;EDA_Outlier_Analysis!$C$10, O41&gt;EDA_Outlier_Analysis!$C$11),
      "Outlier",
      "Normal"))</f>
        <v/>
      </c>
      <c r="R41" t="str">
        <f>IF(P41="","",
   IF(OR(P41 &lt; EDA_Outlier_Analysis!$F$7, P41 &gt; EDA_Outlier_Analysis!$F$8),
      "Outlier",
      "Normal"))</f>
        <v>Outlier</v>
      </c>
      <c r="S41" t="str">
        <f>IF(N41="","",
   IF(OR(N41 &lt;EDA_Outlier_Analysis!$I$10, N41 &gt; EDA_Outlier_Analysis!$I$11),
      "Outlier",
      "Normal"))</f>
        <v>Normal</v>
      </c>
    </row>
    <row r="42" spans="1:19">
      <c r="A42" t="s">
        <v>944</v>
      </c>
      <c r="B42" s="4">
        <v>45228</v>
      </c>
      <c r="C42" s="2">
        <v>248459.88</v>
      </c>
      <c r="D42" t="s">
        <v>849</v>
      </c>
      <c r="E42" t="s">
        <v>850</v>
      </c>
      <c r="F42" t="s">
        <v>11</v>
      </c>
      <c r="G42" t="s">
        <v>31</v>
      </c>
      <c r="H42" t="s">
        <v>67</v>
      </c>
      <c r="J42" t="s">
        <v>945</v>
      </c>
      <c r="K42" t="str">
        <f>IF(COUNTIF(Customers!A:A, H42)&gt;0, "Valid", "Invalid")</f>
        <v>Valid</v>
      </c>
      <c r="L42" t="str">
        <f t="shared" si="0"/>
        <v>10</v>
      </c>
      <c r="M42" t="str">
        <f t="shared" si="1"/>
        <v>2023</v>
      </c>
      <c r="N42">
        <f t="shared" si="2"/>
        <v>248459.88</v>
      </c>
      <c r="O42">
        <f t="shared" si="3"/>
        <v>248459.88</v>
      </c>
      <c r="P42" t="str">
        <f t="shared" si="4"/>
        <v/>
      </c>
      <c r="Q42" s="48" t="str">
        <f>IF(O42="","",
   IF(OR(O42&lt;EDA_Outlier_Analysis!$C$10, O42&gt;EDA_Outlier_Analysis!$C$11),
      "Outlier",
      "Normal"))</f>
        <v>Normal</v>
      </c>
      <c r="R42" t="str">
        <f>IF(P42="","",
   IF(OR(P42 &lt; EDA_Outlier_Analysis!$F$7, P42 &gt; EDA_Outlier_Analysis!$F$8),
      "Outlier",
      "Normal"))</f>
        <v/>
      </c>
      <c r="S42" t="str">
        <f>IF(N42="","",
   IF(OR(N42 &lt;EDA_Outlier_Analysis!$I$10, N42 &gt; EDA_Outlier_Analysis!$I$11),
      "Outlier",
      "Normal"))</f>
        <v>Normal</v>
      </c>
    </row>
    <row r="43" spans="1:19">
      <c r="A43" t="s">
        <v>946</v>
      </c>
      <c r="B43" s="4">
        <v>44838</v>
      </c>
      <c r="C43" s="2">
        <v>120099.72</v>
      </c>
      <c r="D43" t="s">
        <v>849</v>
      </c>
      <c r="E43" t="s">
        <v>868</v>
      </c>
      <c r="F43" t="s">
        <v>11</v>
      </c>
      <c r="G43" t="s">
        <v>31</v>
      </c>
      <c r="H43" t="s">
        <v>279</v>
      </c>
      <c r="J43" t="s">
        <v>947</v>
      </c>
      <c r="K43" t="str">
        <f>IF(COUNTIF(Customers!A:A, H43)&gt;0, "Valid", "Invalid")</f>
        <v>Valid</v>
      </c>
      <c r="L43" t="str">
        <f t="shared" si="0"/>
        <v>10</v>
      </c>
      <c r="M43" t="str">
        <f t="shared" si="1"/>
        <v>2022</v>
      </c>
      <c r="N43">
        <f t="shared" si="2"/>
        <v>120099.72</v>
      </c>
      <c r="O43">
        <f t="shared" si="3"/>
        <v>120099.72</v>
      </c>
      <c r="P43" t="str">
        <f t="shared" si="4"/>
        <v/>
      </c>
      <c r="Q43" s="48" t="str">
        <f>IF(O43="","",
   IF(OR(O43&lt;EDA_Outlier_Analysis!$C$10, O43&gt;EDA_Outlier_Analysis!$C$11),
      "Outlier",
      "Normal"))</f>
        <v>Normal</v>
      </c>
      <c r="R43" t="str">
        <f>IF(P43="","",
   IF(OR(P43 &lt; EDA_Outlier_Analysis!$F$7, P43 &gt; EDA_Outlier_Analysis!$F$8),
      "Outlier",
      "Normal"))</f>
        <v/>
      </c>
      <c r="S43" t="str">
        <f>IF(N43="","",
   IF(OR(N43 &lt;EDA_Outlier_Analysis!$I$10, N43 &gt; EDA_Outlier_Analysis!$I$11),
      "Outlier",
      "Normal"))</f>
        <v>Normal</v>
      </c>
    </row>
    <row r="44" spans="1:19">
      <c r="A44" t="s">
        <v>948</v>
      </c>
      <c r="B44" s="4">
        <v>44888</v>
      </c>
      <c r="C44" s="2">
        <v>-39571.019999999997</v>
      </c>
      <c r="D44" t="s">
        <v>840</v>
      </c>
      <c r="E44" t="s">
        <v>878</v>
      </c>
      <c r="F44" t="s">
        <v>11</v>
      </c>
      <c r="G44" t="s">
        <v>34</v>
      </c>
      <c r="I44" t="s">
        <v>949</v>
      </c>
      <c r="J44" t="s">
        <v>950</v>
      </c>
      <c r="K44" t="str">
        <f>IF(COUNTIF(Customers!A:A, H44)&gt;0, "Valid", "Invalid")</f>
        <v>Invalid</v>
      </c>
      <c r="L44" t="str">
        <f t="shared" si="0"/>
        <v>11</v>
      </c>
      <c r="M44" t="str">
        <f t="shared" si="1"/>
        <v>2022</v>
      </c>
      <c r="N44">
        <f t="shared" si="2"/>
        <v>-39571.019999999997</v>
      </c>
      <c r="O44" t="str">
        <f t="shared" si="3"/>
        <v/>
      </c>
      <c r="P44">
        <f t="shared" si="4"/>
        <v>39571.019999999997</v>
      </c>
      <c r="Q44" s="48" t="str">
        <f>IF(O44="","",
   IF(OR(O44&lt;EDA_Outlier_Analysis!$C$10, O44&gt;EDA_Outlier_Analysis!$C$11),
      "Outlier",
      "Normal"))</f>
        <v/>
      </c>
      <c r="R44" t="str">
        <f>IF(P44="","",
   IF(OR(P44 &lt; EDA_Outlier_Analysis!$F$7, P44 &gt; EDA_Outlier_Analysis!$F$8),
      "Outlier",
      "Normal"))</f>
        <v>Normal</v>
      </c>
      <c r="S44" t="str">
        <f>IF(N44="","",
   IF(OR(N44 &lt;EDA_Outlier_Analysis!$I$10, N44 &gt; EDA_Outlier_Analysis!$I$11),
      "Outlier",
      "Normal"))</f>
        <v>Normal</v>
      </c>
    </row>
    <row r="45" spans="1:19">
      <c r="A45" t="s">
        <v>951</v>
      </c>
      <c r="B45" s="4">
        <v>45033</v>
      </c>
      <c r="C45" s="2">
        <v>79909.539999999994</v>
      </c>
      <c r="D45" t="s">
        <v>849</v>
      </c>
      <c r="E45" t="s">
        <v>850</v>
      </c>
      <c r="F45" t="s">
        <v>9</v>
      </c>
      <c r="G45" t="s">
        <v>31</v>
      </c>
      <c r="H45" t="s">
        <v>525</v>
      </c>
      <c r="J45" t="s">
        <v>952</v>
      </c>
      <c r="K45" t="str">
        <f>IF(COUNTIF(Customers!A:A, H45)&gt;0, "Valid", "Invalid")</f>
        <v>Valid</v>
      </c>
      <c r="L45" t="str">
        <f t="shared" si="0"/>
        <v>4</v>
      </c>
      <c r="M45" t="str">
        <f t="shared" si="1"/>
        <v>2023</v>
      </c>
      <c r="N45">
        <f t="shared" si="2"/>
        <v>79909.539999999994</v>
      </c>
      <c r="O45">
        <f t="shared" si="3"/>
        <v>79909.539999999994</v>
      </c>
      <c r="P45" t="str">
        <f t="shared" si="4"/>
        <v/>
      </c>
      <c r="Q45" s="48" t="str">
        <f>IF(O45="","",
   IF(OR(O45&lt;EDA_Outlier_Analysis!$C$10, O45&gt;EDA_Outlier_Analysis!$C$11),
      "Outlier",
      "Normal"))</f>
        <v>Normal</v>
      </c>
      <c r="R45" t="str">
        <f>IF(P45="","",
   IF(OR(P45 &lt; EDA_Outlier_Analysis!$F$7, P45 &gt; EDA_Outlier_Analysis!$F$8),
      "Outlier",
      "Normal"))</f>
        <v/>
      </c>
      <c r="S45" t="str">
        <f>IF(N45="","",
   IF(OR(N45 &lt;EDA_Outlier_Analysis!$I$10, N45 &gt; EDA_Outlier_Analysis!$I$11),
      "Outlier",
      "Normal"))</f>
        <v>Normal</v>
      </c>
    </row>
    <row r="46" spans="1:19">
      <c r="A46" t="s">
        <v>953</v>
      </c>
      <c r="B46" s="4">
        <v>44977</v>
      </c>
      <c r="C46" s="2">
        <v>-50444.36</v>
      </c>
      <c r="D46" t="s">
        <v>840</v>
      </c>
      <c r="E46" t="s">
        <v>878</v>
      </c>
      <c r="F46" t="s">
        <v>10</v>
      </c>
      <c r="G46" t="s">
        <v>20</v>
      </c>
      <c r="I46" t="s">
        <v>954</v>
      </c>
      <c r="J46" t="s">
        <v>955</v>
      </c>
      <c r="K46" t="str">
        <f>IF(COUNTIF(Customers!A:A, H46)&gt;0, "Valid", "Invalid")</f>
        <v>Invalid</v>
      </c>
      <c r="L46" t="str">
        <f t="shared" si="0"/>
        <v>2</v>
      </c>
      <c r="M46" t="str">
        <f t="shared" si="1"/>
        <v>2023</v>
      </c>
      <c r="N46">
        <f t="shared" si="2"/>
        <v>-50444.36</v>
      </c>
      <c r="O46" t="str">
        <f t="shared" si="3"/>
        <v/>
      </c>
      <c r="P46">
        <f t="shared" si="4"/>
        <v>50444.36</v>
      </c>
      <c r="Q46" s="48" t="str">
        <f>IF(O46="","",
   IF(OR(O46&lt;EDA_Outlier_Analysis!$C$10, O46&gt;EDA_Outlier_Analysis!$C$11),
      "Outlier",
      "Normal"))</f>
        <v/>
      </c>
      <c r="R46" t="str">
        <f>IF(P46="","",
   IF(OR(P46 &lt; EDA_Outlier_Analysis!$F$7, P46 &gt; EDA_Outlier_Analysis!$F$8),
      "Outlier",
      "Normal"))</f>
        <v>Normal</v>
      </c>
      <c r="S46" t="str">
        <f>IF(N46="","",
   IF(OR(N46 &lt;EDA_Outlier_Analysis!$I$10, N46 &gt; EDA_Outlier_Analysis!$I$11),
      "Outlier",
      "Normal"))</f>
        <v>Normal</v>
      </c>
    </row>
    <row r="47" spans="1:19">
      <c r="A47" t="s">
        <v>956</v>
      </c>
      <c r="B47" s="4">
        <v>44879</v>
      </c>
      <c r="C47" s="2">
        <v>-22716.39</v>
      </c>
      <c r="D47" t="s">
        <v>840</v>
      </c>
      <c r="E47" t="s">
        <v>841</v>
      </c>
      <c r="F47" t="s">
        <v>9</v>
      </c>
      <c r="G47" t="s">
        <v>31</v>
      </c>
      <c r="I47" t="s">
        <v>957</v>
      </c>
      <c r="J47" t="s">
        <v>958</v>
      </c>
      <c r="K47" t="str">
        <f>IF(COUNTIF(Customers!A:A, H47)&gt;0, "Valid", "Invalid")</f>
        <v>Invalid</v>
      </c>
      <c r="L47" t="str">
        <f t="shared" si="0"/>
        <v>11</v>
      </c>
      <c r="M47" t="str">
        <f t="shared" si="1"/>
        <v>2022</v>
      </c>
      <c r="N47">
        <f t="shared" si="2"/>
        <v>-22716.39</v>
      </c>
      <c r="O47" t="str">
        <f t="shared" si="3"/>
        <v/>
      </c>
      <c r="P47">
        <f t="shared" si="4"/>
        <v>22716.39</v>
      </c>
      <c r="Q47" s="48" t="str">
        <f>IF(O47="","",
   IF(OR(O47&lt;EDA_Outlier_Analysis!$C$10, O47&gt;EDA_Outlier_Analysis!$C$11),
      "Outlier",
      "Normal"))</f>
        <v/>
      </c>
      <c r="R47" t="str">
        <f>IF(P47="","",
   IF(OR(P47 &lt; EDA_Outlier_Analysis!$F$7, P47 &gt; EDA_Outlier_Analysis!$F$8),
      "Outlier",
      "Normal"))</f>
        <v>Outlier</v>
      </c>
      <c r="S47" t="str">
        <f>IF(N47="","",
   IF(OR(N47 &lt;EDA_Outlier_Analysis!$I$10, N47 &gt; EDA_Outlier_Analysis!$I$11),
      "Outlier",
      "Normal"))</f>
        <v>Normal</v>
      </c>
    </row>
    <row r="48" spans="1:19">
      <c r="A48" t="s">
        <v>959</v>
      </c>
      <c r="B48" s="4">
        <v>44934</v>
      </c>
      <c r="C48" s="2">
        <v>-14936.32</v>
      </c>
      <c r="D48" t="s">
        <v>840</v>
      </c>
      <c r="E48" t="s">
        <v>864</v>
      </c>
      <c r="F48" t="s">
        <v>11</v>
      </c>
      <c r="G48" t="s">
        <v>31</v>
      </c>
      <c r="I48" t="s">
        <v>960</v>
      </c>
      <c r="J48" t="s">
        <v>961</v>
      </c>
      <c r="K48" t="str">
        <f>IF(COUNTIF(Customers!A:A, H48)&gt;0, "Valid", "Invalid")</f>
        <v>Invalid</v>
      </c>
      <c r="L48" t="str">
        <f t="shared" si="0"/>
        <v>1</v>
      </c>
      <c r="M48" t="str">
        <f t="shared" si="1"/>
        <v>2023</v>
      </c>
      <c r="N48">
        <f t="shared" si="2"/>
        <v>-14936.32</v>
      </c>
      <c r="O48" t="str">
        <f t="shared" si="3"/>
        <v/>
      </c>
      <c r="P48">
        <f t="shared" si="4"/>
        <v>14936.32</v>
      </c>
      <c r="Q48" s="48" t="str">
        <f>IF(O48="","",
   IF(OR(O48&lt;EDA_Outlier_Analysis!$C$10, O48&gt;EDA_Outlier_Analysis!$C$11),
      "Outlier",
      "Normal"))</f>
        <v/>
      </c>
      <c r="R48" t="str">
        <f>IF(P48="","",
   IF(OR(P48 &lt; EDA_Outlier_Analysis!$F$7, P48 &gt; EDA_Outlier_Analysis!$F$8),
      "Outlier",
      "Normal"))</f>
        <v>Outlier</v>
      </c>
      <c r="S48" t="str">
        <f>IF(N48="","",
   IF(OR(N48 &lt;EDA_Outlier_Analysis!$I$10, N48 &gt; EDA_Outlier_Analysis!$I$11),
      "Outlier",
      "Normal"))</f>
        <v>Normal</v>
      </c>
    </row>
    <row r="49" spans="1:19">
      <c r="A49" t="s">
        <v>962</v>
      </c>
      <c r="B49" s="4">
        <v>45199</v>
      </c>
      <c r="C49" s="2">
        <v>141946.92000000001</v>
      </c>
      <c r="D49" t="s">
        <v>849</v>
      </c>
      <c r="E49" t="s">
        <v>853</v>
      </c>
      <c r="F49" t="s">
        <v>9</v>
      </c>
      <c r="G49" t="s">
        <v>24</v>
      </c>
      <c r="H49" t="s">
        <v>707</v>
      </c>
      <c r="J49" t="s">
        <v>963</v>
      </c>
      <c r="K49" t="str">
        <f>IF(COUNTIF(Customers!A:A, H49)&gt;0, "Valid", "Invalid")</f>
        <v>Valid</v>
      </c>
      <c r="L49" t="str">
        <f t="shared" si="0"/>
        <v>9</v>
      </c>
      <c r="M49" t="str">
        <f t="shared" si="1"/>
        <v>2023</v>
      </c>
      <c r="N49">
        <f t="shared" si="2"/>
        <v>141946.92000000001</v>
      </c>
      <c r="O49">
        <f t="shared" si="3"/>
        <v>141946.92000000001</v>
      </c>
      <c r="P49" t="str">
        <f t="shared" si="4"/>
        <v/>
      </c>
      <c r="Q49" s="48" t="str">
        <f>IF(O49="","",
   IF(OR(O49&lt;EDA_Outlier_Analysis!$C$10, O49&gt;EDA_Outlier_Analysis!$C$11),
      "Outlier",
      "Normal"))</f>
        <v>Normal</v>
      </c>
      <c r="R49" t="str">
        <f>IF(P49="","",
   IF(OR(P49 &lt; EDA_Outlier_Analysis!$F$7, P49 &gt; EDA_Outlier_Analysis!$F$8),
      "Outlier",
      "Normal"))</f>
        <v/>
      </c>
      <c r="S49" t="str">
        <f>IF(N49="","",
   IF(OR(N49 &lt;EDA_Outlier_Analysis!$I$10, N49 &gt; EDA_Outlier_Analysis!$I$11),
      "Outlier",
      "Normal"))</f>
        <v>Normal</v>
      </c>
    </row>
    <row r="50" spans="1:19">
      <c r="A50" t="s">
        <v>964</v>
      </c>
      <c r="B50" s="4">
        <v>45265</v>
      </c>
      <c r="C50" s="2">
        <v>-28844.76</v>
      </c>
      <c r="D50" t="s">
        <v>840</v>
      </c>
      <c r="E50" t="s">
        <v>841</v>
      </c>
      <c r="F50" t="s">
        <v>11</v>
      </c>
      <c r="G50" t="s">
        <v>24</v>
      </c>
      <c r="I50" t="s">
        <v>965</v>
      </c>
      <c r="J50" t="s">
        <v>966</v>
      </c>
      <c r="K50" t="str">
        <f>IF(COUNTIF(Customers!A:A, H50)&gt;0, "Valid", "Invalid")</f>
        <v>Invalid</v>
      </c>
      <c r="L50" t="str">
        <f t="shared" si="0"/>
        <v>12</v>
      </c>
      <c r="M50" t="str">
        <f t="shared" si="1"/>
        <v>2023</v>
      </c>
      <c r="N50">
        <f t="shared" si="2"/>
        <v>-28844.76</v>
      </c>
      <c r="O50" t="str">
        <f t="shared" si="3"/>
        <v/>
      </c>
      <c r="P50">
        <f t="shared" si="4"/>
        <v>28844.76</v>
      </c>
      <c r="Q50" s="48" t="str">
        <f>IF(O50="","",
   IF(OR(O50&lt;EDA_Outlier_Analysis!$C$10, O50&gt;EDA_Outlier_Analysis!$C$11),
      "Outlier",
      "Normal"))</f>
        <v/>
      </c>
      <c r="R50" t="str">
        <f>IF(P50="","",
   IF(OR(P50 &lt; EDA_Outlier_Analysis!$F$7, P50 &gt; EDA_Outlier_Analysis!$F$8),
      "Outlier",
      "Normal"))</f>
        <v>Normal</v>
      </c>
      <c r="S50" t="str">
        <f>IF(N50="","",
   IF(OR(N50 &lt;EDA_Outlier_Analysis!$I$10, N50 &gt; EDA_Outlier_Analysis!$I$11),
      "Outlier",
      "Normal"))</f>
        <v>Normal</v>
      </c>
    </row>
    <row r="51" spans="1:19">
      <c r="A51" t="s">
        <v>967</v>
      </c>
      <c r="B51" s="4">
        <v>44782</v>
      </c>
      <c r="C51" s="2">
        <v>-66244</v>
      </c>
      <c r="D51" t="s">
        <v>840</v>
      </c>
      <c r="E51" t="s">
        <v>841</v>
      </c>
      <c r="F51" t="s">
        <v>10</v>
      </c>
      <c r="G51" t="s">
        <v>20</v>
      </c>
      <c r="I51" t="s">
        <v>968</v>
      </c>
      <c r="J51" t="s">
        <v>969</v>
      </c>
      <c r="K51" t="str">
        <f>IF(COUNTIF(Customers!A:A, H51)&gt;0, "Valid", "Invalid")</f>
        <v>Invalid</v>
      </c>
      <c r="L51" t="str">
        <f t="shared" si="0"/>
        <v>8</v>
      </c>
      <c r="M51" t="str">
        <f t="shared" si="1"/>
        <v>2022</v>
      </c>
      <c r="N51">
        <f t="shared" si="2"/>
        <v>-66244</v>
      </c>
      <c r="O51" t="str">
        <f t="shared" si="3"/>
        <v/>
      </c>
      <c r="P51">
        <f t="shared" si="4"/>
        <v>66244</v>
      </c>
      <c r="Q51" s="48" t="str">
        <f>IF(O51="","",
   IF(OR(O51&lt;EDA_Outlier_Analysis!$C$10, O51&gt;EDA_Outlier_Analysis!$C$11),
      "Outlier",
      "Normal"))</f>
        <v/>
      </c>
      <c r="R51" t="str">
        <f>IF(P51="","",
   IF(OR(P51 &lt; EDA_Outlier_Analysis!$F$7, P51 &gt; EDA_Outlier_Analysis!$F$8),
      "Outlier",
      "Normal"))</f>
        <v>Outlier</v>
      </c>
      <c r="S51" t="str">
        <f>IF(N51="","",
   IF(OR(N51 &lt;EDA_Outlier_Analysis!$I$10, N51 &gt; EDA_Outlier_Analysis!$I$11),
      "Outlier",
      "Normal"))</f>
        <v>Normal</v>
      </c>
    </row>
    <row r="52" spans="1:19">
      <c r="A52" t="s">
        <v>970</v>
      </c>
      <c r="B52" s="4">
        <v>45018</v>
      </c>
      <c r="C52" s="2">
        <v>15704.88</v>
      </c>
      <c r="D52" t="s">
        <v>971</v>
      </c>
      <c r="E52" t="s">
        <v>971</v>
      </c>
      <c r="F52" t="s">
        <v>10</v>
      </c>
      <c r="G52" t="s">
        <v>31</v>
      </c>
      <c r="J52" t="s">
        <v>972</v>
      </c>
      <c r="K52" t="str">
        <f>IF(COUNTIF(Customers!A:A, H52)&gt;0, "Valid", "Invalid")</f>
        <v>Invalid</v>
      </c>
      <c r="L52" t="str">
        <f t="shared" si="0"/>
        <v>4</v>
      </c>
      <c r="M52" t="str">
        <f t="shared" si="1"/>
        <v>2023</v>
      </c>
      <c r="N52">
        <f t="shared" si="2"/>
        <v>-15704.88</v>
      </c>
      <c r="O52" t="str">
        <f t="shared" si="3"/>
        <v/>
      </c>
      <c r="P52" t="str">
        <f t="shared" si="4"/>
        <v/>
      </c>
      <c r="Q52" s="48" t="str">
        <f>IF(O52="","",
   IF(OR(O52&lt;EDA_Outlier_Analysis!$C$10, O52&gt;EDA_Outlier_Analysis!$C$11),
      "Outlier",
      "Normal"))</f>
        <v/>
      </c>
      <c r="R52" t="str">
        <f>IF(P52="","",
   IF(OR(P52 &lt; EDA_Outlier_Analysis!$F$7, P52 &gt; EDA_Outlier_Analysis!$F$8),
      "Outlier",
      "Normal"))</f>
        <v/>
      </c>
      <c r="S52" t="str">
        <f>IF(N52="","",
   IF(OR(N52 &lt;EDA_Outlier_Analysis!$I$10, N52 &gt; EDA_Outlier_Analysis!$I$11),
      "Outlier",
      "Normal"))</f>
        <v>Normal</v>
      </c>
    </row>
    <row r="53" spans="1:19">
      <c r="A53" t="s">
        <v>973</v>
      </c>
      <c r="B53" s="4">
        <v>44822</v>
      </c>
      <c r="C53" s="2">
        <v>209846.71</v>
      </c>
      <c r="D53" t="s">
        <v>849</v>
      </c>
      <c r="E53" t="s">
        <v>850</v>
      </c>
      <c r="F53" t="s">
        <v>9</v>
      </c>
      <c r="G53" t="s">
        <v>34</v>
      </c>
      <c r="H53" t="s">
        <v>403</v>
      </c>
      <c r="J53" t="s">
        <v>974</v>
      </c>
      <c r="K53" t="str">
        <f>IF(COUNTIF(Customers!A:A, H53)&gt;0, "Valid", "Invalid")</f>
        <v>Valid</v>
      </c>
      <c r="L53" t="str">
        <f t="shared" si="0"/>
        <v>9</v>
      </c>
      <c r="M53" t="str">
        <f t="shared" si="1"/>
        <v>2022</v>
      </c>
      <c r="N53">
        <f t="shared" si="2"/>
        <v>209846.71</v>
      </c>
      <c r="O53">
        <f t="shared" si="3"/>
        <v>209846.71</v>
      </c>
      <c r="P53" t="str">
        <f t="shared" si="4"/>
        <v/>
      </c>
      <c r="Q53" s="48" t="str">
        <f>IF(O53="","",
   IF(OR(O53&lt;EDA_Outlier_Analysis!$C$10, O53&gt;EDA_Outlier_Analysis!$C$11),
      "Outlier",
      "Normal"))</f>
        <v>Normal</v>
      </c>
      <c r="R53" t="str">
        <f>IF(P53="","",
   IF(OR(P53 &lt; EDA_Outlier_Analysis!$F$7, P53 &gt; EDA_Outlier_Analysis!$F$8),
      "Outlier",
      "Normal"))</f>
        <v/>
      </c>
      <c r="S53" t="str">
        <f>IF(N53="","",
   IF(OR(N53 &lt;EDA_Outlier_Analysis!$I$10, N53 &gt; EDA_Outlier_Analysis!$I$11),
      "Outlier",
      "Normal"))</f>
        <v>Normal</v>
      </c>
    </row>
    <row r="54" spans="1:19">
      <c r="A54" t="s">
        <v>975</v>
      </c>
      <c r="B54" s="4">
        <v>44728</v>
      </c>
      <c r="C54" s="2">
        <v>-45798.81</v>
      </c>
      <c r="D54" t="s">
        <v>840</v>
      </c>
      <c r="E54" t="s">
        <v>864</v>
      </c>
      <c r="F54" t="s">
        <v>10</v>
      </c>
      <c r="G54" t="s">
        <v>31</v>
      </c>
      <c r="I54" t="s">
        <v>976</v>
      </c>
      <c r="J54" t="s">
        <v>977</v>
      </c>
      <c r="K54" t="str">
        <f>IF(COUNTIF(Customers!A:A, H54)&gt;0, "Valid", "Invalid")</f>
        <v>Invalid</v>
      </c>
      <c r="L54" t="str">
        <f t="shared" si="0"/>
        <v>6</v>
      </c>
      <c r="M54" t="str">
        <f t="shared" si="1"/>
        <v>2022</v>
      </c>
      <c r="N54">
        <f t="shared" si="2"/>
        <v>-45798.81</v>
      </c>
      <c r="O54" t="str">
        <f t="shared" si="3"/>
        <v/>
      </c>
      <c r="P54">
        <f t="shared" si="4"/>
        <v>45798.81</v>
      </c>
      <c r="Q54" s="48" t="str">
        <f>IF(O54="","",
   IF(OR(O54&lt;EDA_Outlier_Analysis!$C$10, O54&gt;EDA_Outlier_Analysis!$C$11),
      "Outlier",
      "Normal"))</f>
        <v/>
      </c>
      <c r="R54" t="str">
        <f>IF(P54="","",
   IF(OR(P54 &lt; EDA_Outlier_Analysis!$F$7, P54 &gt; EDA_Outlier_Analysis!$F$8),
      "Outlier",
      "Normal"))</f>
        <v>Normal</v>
      </c>
      <c r="S54" t="str">
        <f>IF(N54="","",
   IF(OR(N54 &lt;EDA_Outlier_Analysis!$I$10, N54 &gt; EDA_Outlier_Analysis!$I$11),
      "Outlier",
      "Normal"))</f>
        <v>Normal</v>
      </c>
    </row>
    <row r="55" spans="1:19">
      <c r="A55" t="s">
        <v>978</v>
      </c>
      <c r="B55" s="4">
        <v>44687</v>
      </c>
      <c r="C55" s="2">
        <v>-22712.23</v>
      </c>
      <c r="D55" t="s">
        <v>840</v>
      </c>
      <c r="E55" t="s">
        <v>905</v>
      </c>
      <c r="F55" t="s">
        <v>10</v>
      </c>
      <c r="G55" t="s">
        <v>20</v>
      </c>
      <c r="I55" t="s">
        <v>979</v>
      </c>
      <c r="J55" t="s">
        <v>980</v>
      </c>
      <c r="K55" t="str">
        <f>IF(COUNTIF(Customers!A:A, H55)&gt;0, "Valid", "Invalid")</f>
        <v>Invalid</v>
      </c>
      <c r="L55" t="str">
        <f t="shared" si="0"/>
        <v>5</v>
      </c>
      <c r="M55" t="str">
        <f t="shared" si="1"/>
        <v>2022</v>
      </c>
      <c r="N55">
        <f t="shared" si="2"/>
        <v>-22712.23</v>
      </c>
      <c r="O55" t="str">
        <f t="shared" si="3"/>
        <v/>
      </c>
      <c r="P55">
        <f t="shared" si="4"/>
        <v>22712.23</v>
      </c>
      <c r="Q55" s="48" t="str">
        <f>IF(O55="","",
   IF(OR(O55&lt;EDA_Outlier_Analysis!$C$10, O55&gt;EDA_Outlier_Analysis!$C$11),
      "Outlier",
      "Normal"))</f>
        <v/>
      </c>
      <c r="R55" t="str">
        <f>IF(P55="","",
   IF(OR(P55 &lt; EDA_Outlier_Analysis!$F$7, P55 &gt; EDA_Outlier_Analysis!$F$8),
      "Outlier",
      "Normal"))</f>
        <v>Outlier</v>
      </c>
      <c r="S55" t="str">
        <f>IF(N55="","",
   IF(OR(N55 &lt;EDA_Outlier_Analysis!$I$10, N55 &gt; EDA_Outlier_Analysis!$I$11),
      "Outlier",
      "Normal"))</f>
        <v>Normal</v>
      </c>
    </row>
    <row r="56" spans="1:19">
      <c r="A56" t="s">
        <v>981</v>
      </c>
      <c r="B56" s="4">
        <v>44881</v>
      </c>
      <c r="C56" s="2">
        <v>-51925.51</v>
      </c>
      <c r="D56" t="s">
        <v>840</v>
      </c>
      <c r="E56" t="s">
        <v>878</v>
      </c>
      <c r="F56" t="s">
        <v>11</v>
      </c>
      <c r="G56" t="s">
        <v>31</v>
      </c>
      <c r="I56" t="s">
        <v>982</v>
      </c>
      <c r="J56" t="s">
        <v>983</v>
      </c>
      <c r="K56" t="str">
        <f>IF(COUNTIF(Customers!A:A, H56)&gt;0, "Valid", "Invalid")</f>
        <v>Invalid</v>
      </c>
      <c r="L56" t="str">
        <f t="shared" si="0"/>
        <v>11</v>
      </c>
      <c r="M56" t="str">
        <f t="shared" si="1"/>
        <v>2022</v>
      </c>
      <c r="N56">
        <f t="shared" si="2"/>
        <v>-51925.51</v>
      </c>
      <c r="O56" t="str">
        <f t="shared" si="3"/>
        <v/>
      </c>
      <c r="P56">
        <f t="shared" si="4"/>
        <v>51925.51</v>
      </c>
      <c r="Q56" s="48" t="str">
        <f>IF(O56="","",
   IF(OR(O56&lt;EDA_Outlier_Analysis!$C$10, O56&gt;EDA_Outlier_Analysis!$C$11),
      "Outlier",
      "Normal"))</f>
        <v/>
      </c>
      <c r="R56" t="str">
        <f>IF(P56="","",
   IF(OR(P56 &lt; EDA_Outlier_Analysis!$F$7, P56 &gt; EDA_Outlier_Analysis!$F$8),
      "Outlier",
      "Normal"))</f>
        <v>Normal</v>
      </c>
      <c r="S56" t="str">
        <f>IF(N56="","",
   IF(OR(N56 &lt;EDA_Outlier_Analysis!$I$10, N56 &gt; EDA_Outlier_Analysis!$I$11),
      "Outlier",
      "Normal"))</f>
        <v>Normal</v>
      </c>
    </row>
    <row r="57" spans="1:19">
      <c r="A57" t="s">
        <v>984</v>
      </c>
      <c r="B57" s="4">
        <v>44960</v>
      </c>
      <c r="C57" s="2">
        <v>-42768.160000000003</v>
      </c>
      <c r="D57" t="s">
        <v>840</v>
      </c>
      <c r="E57" t="s">
        <v>856</v>
      </c>
      <c r="F57" t="s">
        <v>11</v>
      </c>
      <c r="G57" t="s">
        <v>20</v>
      </c>
      <c r="I57" t="s">
        <v>939</v>
      </c>
      <c r="J57" t="s">
        <v>985</v>
      </c>
      <c r="K57" t="str">
        <f>IF(COUNTIF(Customers!A:A, H57)&gt;0, "Valid", "Invalid")</f>
        <v>Invalid</v>
      </c>
      <c r="L57" t="str">
        <f t="shared" si="0"/>
        <v>2</v>
      </c>
      <c r="M57" t="str">
        <f t="shared" si="1"/>
        <v>2023</v>
      </c>
      <c r="N57">
        <f t="shared" si="2"/>
        <v>-42768.160000000003</v>
      </c>
      <c r="O57" t="str">
        <f t="shared" si="3"/>
        <v/>
      </c>
      <c r="P57">
        <f t="shared" si="4"/>
        <v>42768.160000000003</v>
      </c>
      <c r="Q57" s="48" t="str">
        <f>IF(O57="","",
   IF(OR(O57&lt;EDA_Outlier_Analysis!$C$10, O57&gt;EDA_Outlier_Analysis!$C$11),
      "Outlier",
      "Normal"))</f>
        <v/>
      </c>
      <c r="R57" t="str">
        <f>IF(P57="","",
   IF(OR(P57 &lt; EDA_Outlier_Analysis!$F$7, P57 &gt; EDA_Outlier_Analysis!$F$8),
      "Outlier",
      "Normal"))</f>
        <v>Normal</v>
      </c>
      <c r="S57" t="str">
        <f>IF(N57="","",
   IF(OR(N57 &lt;EDA_Outlier_Analysis!$I$10, N57 &gt; EDA_Outlier_Analysis!$I$11),
      "Outlier",
      "Normal"))</f>
        <v>Normal</v>
      </c>
    </row>
    <row r="58" spans="1:19">
      <c r="A58" t="s">
        <v>986</v>
      </c>
      <c r="B58" s="4">
        <v>44655</v>
      </c>
      <c r="C58" s="2">
        <v>-22339.95</v>
      </c>
      <c r="D58" t="s">
        <v>840</v>
      </c>
      <c r="E58" t="s">
        <v>864</v>
      </c>
      <c r="F58" t="s">
        <v>9</v>
      </c>
      <c r="G58" t="s">
        <v>31</v>
      </c>
      <c r="I58" t="s">
        <v>987</v>
      </c>
      <c r="J58" t="s">
        <v>988</v>
      </c>
      <c r="K58" t="str">
        <f>IF(COUNTIF(Customers!A:A, H58)&gt;0, "Valid", "Invalid")</f>
        <v>Invalid</v>
      </c>
      <c r="L58" t="str">
        <f t="shared" si="0"/>
        <v>4</v>
      </c>
      <c r="M58" t="str">
        <f t="shared" si="1"/>
        <v>2022</v>
      </c>
      <c r="N58">
        <f t="shared" si="2"/>
        <v>-22339.95</v>
      </c>
      <c r="O58" t="str">
        <f t="shared" si="3"/>
        <v/>
      </c>
      <c r="P58">
        <f t="shared" si="4"/>
        <v>22339.95</v>
      </c>
      <c r="Q58" s="48" t="str">
        <f>IF(O58="","",
   IF(OR(O58&lt;EDA_Outlier_Analysis!$C$10, O58&gt;EDA_Outlier_Analysis!$C$11),
      "Outlier",
      "Normal"))</f>
        <v/>
      </c>
      <c r="R58" t="str">
        <f>IF(P58="","",
   IF(OR(P58 &lt; EDA_Outlier_Analysis!$F$7, P58 &gt; EDA_Outlier_Analysis!$F$8),
      "Outlier",
      "Normal"))</f>
        <v>Outlier</v>
      </c>
      <c r="S58" t="str">
        <f>IF(N58="","",
   IF(OR(N58 &lt;EDA_Outlier_Analysis!$I$10, N58 &gt; EDA_Outlier_Analysis!$I$11),
      "Outlier",
      "Normal"))</f>
        <v>Normal</v>
      </c>
    </row>
    <row r="59" spans="1:19">
      <c r="A59" t="s">
        <v>989</v>
      </c>
      <c r="B59" s="4">
        <v>44995</v>
      </c>
      <c r="C59" s="2">
        <v>-43856.82</v>
      </c>
      <c r="D59" t="s">
        <v>840</v>
      </c>
      <c r="E59" t="s">
        <v>845</v>
      </c>
      <c r="F59" t="s">
        <v>10</v>
      </c>
      <c r="G59" t="s">
        <v>24</v>
      </c>
      <c r="I59" t="s">
        <v>990</v>
      </c>
      <c r="J59" t="s">
        <v>991</v>
      </c>
      <c r="K59" t="str">
        <f>IF(COUNTIF(Customers!A:A, H59)&gt;0, "Valid", "Invalid")</f>
        <v>Invalid</v>
      </c>
      <c r="L59" t="str">
        <f t="shared" si="0"/>
        <v>3</v>
      </c>
      <c r="M59" t="str">
        <f t="shared" si="1"/>
        <v>2023</v>
      </c>
      <c r="N59">
        <f t="shared" si="2"/>
        <v>-43856.82</v>
      </c>
      <c r="O59" t="str">
        <f t="shared" si="3"/>
        <v/>
      </c>
      <c r="P59">
        <f t="shared" si="4"/>
        <v>43856.82</v>
      </c>
      <c r="Q59" s="48" t="str">
        <f>IF(O59="","",
   IF(OR(O59&lt;EDA_Outlier_Analysis!$C$10, O59&gt;EDA_Outlier_Analysis!$C$11),
      "Outlier",
      "Normal"))</f>
        <v/>
      </c>
      <c r="R59" t="str">
        <f>IF(P59="","",
   IF(OR(P59 &lt; EDA_Outlier_Analysis!$F$7, P59 &gt; EDA_Outlier_Analysis!$F$8),
      "Outlier",
      "Normal"))</f>
        <v>Normal</v>
      </c>
      <c r="S59" t="str">
        <f>IF(N59="","",
   IF(OR(N59 &lt;EDA_Outlier_Analysis!$I$10, N59 &gt; EDA_Outlier_Analysis!$I$11),
      "Outlier",
      "Normal"))</f>
        <v>Normal</v>
      </c>
    </row>
    <row r="60" spans="1:19">
      <c r="A60" t="s">
        <v>992</v>
      </c>
      <c r="B60" s="4">
        <v>44730</v>
      </c>
      <c r="C60" s="2">
        <v>86224.06</v>
      </c>
      <c r="D60" t="s">
        <v>849</v>
      </c>
      <c r="E60" t="s">
        <v>868</v>
      </c>
      <c r="F60" t="s">
        <v>9</v>
      </c>
      <c r="G60" t="s">
        <v>31</v>
      </c>
      <c r="H60" t="s">
        <v>325</v>
      </c>
      <c r="J60" t="s">
        <v>993</v>
      </c>
      <c r="K60" t="str">
        <f>IF(COUNTIF(Customers!A:A, H60)&gt;0, "Valid", "Invalid")</f>
        <v>Valid</v>
      </c>
      <c r="L60" t="str">
        <f t="shared" si="0"/>
        <v>6</v>
      </c>
      <c r="M60" t="str">
        <f t="shared" si="1"/>
        <v>2022</v>
      </c>
      <c r="N60">
        <f t="shared" si="2"/>
        <v>86224.06</v>
      </c>
      <c r="O60">
        <f t="shared" si="3"/>
        <v>86224.06</v>
      </c>
      <c r="P60" t="str">
        <f t="shared" si="4"/>
        <v/>
      </c>
      <c r="Q60" s="48" t="str">
        <f>IF(O60="","",
   IF(OR(O60&lt;EDA_Outlier_Analysis!$C$10, O60&gt;EDA_Outlier_Analysis!$C$11),
      "Outlier",
      "Normal"))</f>
        <v>Normal</v>
      </c>
      <c r="R60" t="str">
        <f>IF(P60="","",
   IF(OR(P60 &lt; EDA_Outlier_Analysis!$F$7, P60 &gt; EDA_Outlier_Analysis!$F$8),
      "Outlier",
      "Normal"))</f>
        <v/>
      </c>
      <c r="S60" t="str">
        <f>IF(N60="","",
   IF(OR(N60 &lt;EDA_Outlier_Analysis!$I$10, N60 &gt; EDA_Outlier_Analysis!$I$11),
      "Outlier",
      "Normal"))</f>
        <v>Normal</v>
      </c>
    </row>
    <row r="61" spans="1:19">
      <c r="A61" t="s">
        <v>994</v>
      </c>
      <c r="B61" s="4">
        <v>44818</v>
      </c>
      <c r="C61" s="2">
        <v>196305.77</v>
      </c>
      <c r="D61" t="s">
        <v>849</v>
      </c>
      <c r="E61" t="s">
        <v>853</v>
      </c>
      <c r="F61" t="s">
        <v>10</v>
      </c>
      <c r="G61" t="s">
        <v>24</v>
      </c>
      <c r="H61" t="s">
        <v>55</v>
      </c>
      <c r="J61" t="s">
        <v>995</v>
      </c>
      <c r="K61" t="str">
        <f>IF(COUNTIF(Customers!A:A, H61)&gt;0, "Valid", "Invalid")</f>
        <v>Valid</v>
      </c>
      <c r="L61" t="str">
        <f t="shared" si="0"/>
        <v>9</v>
      </c>
      <c r="M61" t="str">
        <f t="shared" si="1"/>
        <v>2022</v>
      </c>
      <c r="N61">
        <f t="shared" si="2"/>
        <v>196305.77</v>
      </c>
      <c r="O61">
        <f t="shared" si="3"/>
        <v>196305.77</v>
      </c>
      <c r="P61" t="str">
        <f t="shared" si="4"/>
        <v/>
      </c>
      <c r="Q61" s="48" t="str">
        <f>IF(O61="","",
   IF(OR(O61&lt;EDA_Outlier_Analysis!$C$10, O61&gt;EDA_Outlier_Analysis!$C$11),
      "Outlier",
      "Normal"))</f>
        <v>Normal</v>
      </c>
      <c r="R61" t="str">
        <f>IF(P61="","",
   IF(OR(P61 &lt; EDA_Outlier_Analysis!$F$7, P61 &gt; EDA_Outlier_Analysis!$F$8),
      "Outlier",
      "Normal"))</f>
        <v/>
      </c>
      <c r="S61" t="str">
        <f>IF(N61="","",
   IF(OR(N61 &lt;EDA_Outlier_Analysis!$I$10, N61 &gt; EDA_Outlier_Analysis!$I$11),
      "Outlier",
      "Normal"))</f>
        <v>Normal</v>
      </c>
    </row>
    <row r="62" spans="1:19">
      <c r="A62" t="s">
        <v>996</v>
      </c>
      <c r="B62" s="4">
        <v>45271</v>
      </c>
      <c r="C62" s="2">
        <v>144148.9</v>
      </c>
      <c r="D62" t="s">
        <v>849</v>
      </c>
      <c r="E62" t="s">
        <v>868</v>
      </c>
      <c r="F62" t="s">
        <v>11</v>
      </c>
      <c r="G62" t="s">
        <v>34</v>
      </c>
      <c r="H62" t="s">
        <v>121</v>
      </c>
      <c r="J62" t="s">
        <v>997</v>
      </c>
      <c r="K62" t="str">
        <f>IF(COUNTIF(Customers!A:A, H62)&gt;0, "Valid", "Invalid")</f>
        <v>Valid</v>
      </c>
      <c r="L62" t="str">
        <f t="shared" si="0"/>
        <v>12</v>
      </c>
      <c r="M62" t="str">
        <f t="shared" si="1"/>
        <v>2023</v>
      </c>
      <c r="N62">
        <f t="shared" si="2"/>
        <v>144148.9</v>
      </c>
      <c r="O62">
        <f t="shared" si="3"/>
        <v>144148.9</v>
      </c>
      <c r="P62" t="str">
        <f t="shared" si="4"/>
        <v/>
      </c>
      <c r="Q62" s="48" t="str">
        <f>IF(O62="","",
   IF(OR(O62&lt;EDA_Outlier_Analysis!$C$10, O62&gt;EDA_Outlier_Analysis!$C$11),
      "Outlier",
      "Normal"))</f>
        <v>Normal</v>
      </c>
      <c r="R62" t="str">
        <f>IF(P62="","",
   IF(OR(P62 &lt; EDA_Outlier_Analysis!$F$7, P62 &gt; EDA_Outlier_Analysis!$F$8),
      "Outlier",
      "Normal"))</f>
        <v/>
      </c>
      <c r="S62" t="str">
        <f>IF(N62="","",
   IF(OR(N62 &lt;EDA_Outlier_Analysis!$I$10, N62 &gt; EDA_Outlier_Analysis!$I$11),
      "Outlier",
      "Normal"))</f>
        <v>Normal</v>
      </c>
    </row>
    <row r="63" spans="1:19">
      <c r="A63" t="s">
        <v>998</v>
      </c>
      <c r="B63" s="4">
        <v>44872</v>
      </c>
      <c r="C63" s="2">
        <v>161193.89000000001</v>
      </c>
      <c r="D63" t="s">
        <v>849</v>
      </c>
      <c r="E63" t="s">
        <v>868</v>
      </c>
      <c r="F63" t="s">
        <v>11</v>
      </c>
      <c r="G63" t="s">
        <v>34</v>
      </c>
      <c r="H63" t="s">
        <v>281</v>
      </c>
      <c r="J63" t="s">
        <v>999</v>
      </c>
      <c r="K63" t="str">
        <f>IF(COUNTIF(Customers!A:A, H63)&gt;0, "Valid", "Invalid")</f>
        <v>Valid</v>
      </c>
      <c r="L63" t="str">
        <f t="shared" si="0"/>
        <v>11</v>
      </c>
      <c r="M63" t="str">
        <f t="shared" si="1"/>
        <v>2022</v>
      </c>
      <c r="N63">
        <f t="shared" si="2"/>
        <v>161193.89000000001</v>
      </c>
      <c r="O63">
        <f t="shared" si="3"/>
        <v>161193.89000000001</v>
      </c>
      <c r="P63" t="str">
        <f t="shared" si="4"/>
        <v/>
      </c>
      <c r="Q63" s="48" t="str">
        <f>IF(O63="","",
   IF(OR(O63&lt;EDA_Outlier_Analysis!$C$10, O63&gt;EDA_Outlier_Analysis!$C$11),
      "Outlier",
      "Normal"))</f>
        <v>Normal</v>
      </c>
      <c r="R63" t="str">
        <f>IF(P63="","",
   IF(OR(P63 &lt; EDA_Outlier_Analysis!$F$7, P63 &gt; EDA_Outlier_Analysis!$F$8),
      "Outlier",
      "Normal"))</f>
        <v/>
      </c>
      <c r="S63" t="str">
        <f>IF(N63="","",
   IF(OR(N63 &lt;EDA_Outlier_Analysis!$I$10, N63 &gt; EDA_Outlier_Analysis!$I$11),
      "Outlier",
      "Normal"))</f>
        <v>Normal</v>
      </c>
    </row>
    <row r="64" spans="1:19">
      <c r="A64" t="s">
        <v>1000</v>
      </c>
      <c r="B64" s="4">
        <v>44808</v>
      </c>
      <c r="C64" s="2">
        <v>157413.67000000001</v>
      </c>
      <c r="D64" t="s">
        <v>849</v>
      </c>
      <c r="E64" t="s">
        <v>853</v>
      </c>
      <c r="F64" t="s">
        <v>11</v>
      </c>
      <c r="G64" t="s">
        <v>24</v>
      </c>
      <c r="H64" t="s">
        <v>389</v>
      </c>
      <c r="J64" t="s">
        <v>1001</v>
      </c>
      <c r="K64" t="str">
        <f>IF(COUNTIF(Customers!A:A, H64)&gt;0, "Valid", "Invalid")</f>
        <v>Valid</v>
      </c>
      <c r="L64" t="str">
        <f t="shared" si="0"/>
        <v>9</v>
      </c>
      <c r="M64" t="str">
        <f t="shared" si="1"/>
        <v>2022</v>
      </c>
      <c r="N64">
        <f t="shared" si="2"/>
        <v>157413.67000000001</v>
      </c>
      <c r="O64">
        <f t="shared" si="3"/>
        <v>157413.67000000001</v>
      </c>
      <c r="P64" t="str">
        <f t="shared" si="4"/>
        <v/>
      </c>
      <c r="Q64" s="48" t="str">
        <f>IF(O64="","",
   IF(OR(O64&lt;EDA_Outlier_Analysis!$C$10, O64&gt;EDA_Outlier_Analysis!$C$11),
      "Outlier",
      "Normal"))</f>
        <v>Normal</v>
      </c>
      <c r="R64" t="str">
        <f>IF(P64="","",
   IF(OR(P64 &lt; EDA_Outlier_Analysis!$F$7, P64 &gt; EDA_Outlier_Analysis!$F$8),
      "Outlier",
      "Normal"))</f>
        <v/>
      </c>
      <c r="S64" t="str">
        <f>IF(N64="","",
   IF(OR(N64 &lt;EDA_Outlier_Analysis!$I$10, N64 &gt; EDA_Outlier_Analysis!$I$11),
      "Outlier",
      "Normal"))</f>
        <v>Normal</v>
      </c>
    </row>
    <row r="65" spans="1:19">
      <c r="A65" t="s">
        <v>1002</v>
      </c>
      <c r="B65" s="4">
        <v>44583</v>
      </c>
      <c r="C65" s="2">
        <v>113690.25</v>
      </c>
      <c r="D65" t="s">
        <v>849</v>
      </c>
      <c r="E65" t="s">
        <v>850</v>
      </c>
      <c r="F65" t="s">
        <v>10</v>
      </c>
      <c r="G65" t="s">
        <v>24</v>
      </c>
      <c r="H65" t="s">
        <v>719</v>
      </c>
      <c r="J65" t="s">
        <v>1003</v>
      </c>
      <c r="K65" t="str">
        <f>IF(COUNTIF(Customers!A:A, H65)&gt;0, "Valid", "Invalid")</f>
        <v>Valid</v>
      </c>
      <c r="L65" t="str">
        <f t="shared" si="0"/>
        <v>1</v>
      </c>
      <c r="M65" t="str">
        <f t="shared" si="1"/>
        <v>2022</v>
      </c>
      <c r="N65">
        <f t="shared" si="2"/>
        <v>113690.25</v>
      </c>
      <c r="O65">
        <f t="shared" si="3"/>
        <v>113690.25</v>
      </c>
      <c r="P65" t="str">
        <f t="shared" si="4"/>
        <v/>
      </c>
      <c r="Q65" s="48" t="str">
        <f>IF(O65="","",
   IF(OR(O65&lt;EDA_Outlier_Analysis!$C$10, O65&gt;EDA_Outlier_Analysis!$C$11),
      "Outlier",
      "Normal"))</f>
        <v>Normal</v>
      </c>
      <c r="R65" t="str">
        <f>IF(P65="","",
   IF(OR(P65 &lt; EDA_Outlier_Analysis!$F$7, P65 &gt; EDA_Outlier_Analysis!$F$8),
      "Outlier",
      "Normal"))</f>
        <v/>
      </c>
      <c r="S65" t="str">
        <f>IF(N65="","",
   IF(OR(N65 &lt;EDA_Outlier_Analysis!$I$10, N65 &gt; EDA_Outlier_Analysis!$I$11),
      "Outlier",
      "Normal"))</f>
        <v>Normal</v>
      </c>
    </row>
    <row r="66" spans="1:19">
      <c r="A66" t="s">
        <v>1004</v>
      </c>
      <c r="B66" s="4">
        <v>45152</v>
      </c>
      <c r="C66" s="2">
        <v>194267.47</v>
      </c>
      <c r="D66" t="s">
        <v>849</v>
      </c>
      <c r="E66" t="s">
        <v>850</v>
      </c>
      <c r="F66" t="s">
        <v>11</v>
      </c>
      <c r="G66" t="s">
        <v>31</v>
      </c>
      <c r="H66" t="s">
        <v>173</v>
      </c>
      <c r="J66" t="s">
        <v>1005</v>
      </c>
      <c r="K66" t="str">
        <f>IF(COUNTIF(Customers!A:A, H66)&gt;0, "Valid", "Invalid")</f>
        <v>Valid</v>
      </c>
      <c r="L66" t="str">
        <f t="shared" si="0"/>
        <v>8</v>
      </c>
      <c r="M66" t="str">
        <f t="shared" si="1"/>
        <v>2023</v>
      </c>
      <c r="N66">
        <f t="shared" si="2"/>
        <v>194267.47</v>
      </c>
      <c r="O66">
        <f t="shared" si="3"/>
        <v>194267.47</v>
      </c>
      <c r="P66" t="str">
        <f t="shared" si="4"/>
        <v/>
      </c>
      <c r="Q66" s="48" t="str">
        <f>IF(O66="","",
   IF(OR(O66&lt;EDA_Outlier_Analysis!$C$10, O66&gt;EDA_Outlier_Analysis!$C$11),
      "Outlier",
      "Normal"))</f>
        <v>Normal</v>
      </c>
      <c r="R66" t="str">
        <f>IF(P66="","",
   IF(OR(P66 &lt; EDA_Outlier_Analysis!$F$7, P66 &gt; EDA_Outlier_Analysis!$F$8),
      "Outlier",
      "Normal"))</f>
        <v/>
      </c>
      <c r="S66" t="str">
        <f>IF(N66="","",
   IF(OR(N66 &lt;EDA_Outlier_Analysis!$I$10, N66 &gt; EDA_Outlier_Analysis!$I$11),
      "Outlier",
      "Normal"))</f>
        <v>Normal</v>
      </c>
    </row>
    <row r="67" spans="1:19">
      <c r="A67" t="s">
        <v>1006</v>
      </c>
      <c r="B67" s="4">
        <v>45018</v>
      </c>
      <c r="C67" s="2">
        <v>-53590.9</v>
      </c>
      <c r="D67" t="s">
        <v>840</v>
      </c>
      <c r="E67" t="s">
        <v>864</v>
      </c>
      <c r="F67" t="s">
        <v>10</v>
      </c>
      <c r="G67" t="s">
        <v>34</v>
      </c>
      <c r="I67" t="s">
        <v>1007</v>
      </c>
      <c r="J67" t="s">
        <v>1008</v>
      </c>
      <c r="K67" t="str">
        <f>IF(COUNTIF(Customers!A:A, H67)&gt;0, "Valid", "Invalid")</f>
        <v>Invalid</v>
      </c>
      <c r="L67" t="str">
        <f t="shared" ref="L67:L130" si="5">TEXT(B67,"m")</f>
        <v>4</v>
      </c>
      <c r="M67" t="str">
        <f t="shared" ref="M67:M130" si="6">TEXT(B67,"yyyy")</f>
        <v>2023</v>
      </c>
      <c r="N67">
        <f t="shared" ref="N67:N130" si="7">IF(D67="Revenue",C67,-ABS(C67))</f>
        <v>-53590.9</v>
      </c>
      <c r="O67" t="str">
        <f t="shared" ref="O67:O130" si="8">IF(D67="Revenue", C67, "")</f>
        <v/>
      </c>
      <c r="P67">
        <f t="shared" ref="P67:P130" si="9">IF(D67="Expense", ABS(C67), "")</f>
        <v>53590.9</v>
      </c>
      <c r="Q67" s="48" t="str">
        <f>IF(O67="","",
   IF(OR(O67&lt;EDA_Outlier_Analysis!$C$10, O67&gt;EDA_Outlier_Analysis!$C$11),
      "Outlier",
      "Normal"))</f>
        <v/>
      </c>
      <c r="R67" t="str">
        <f>IF(P67="","",
   IF(OR(P67 &lt; EDA_Outlier_Analysis!$F$7, P67 &gt; EDA_Outlier_Analysis!$F$8),
      "Outlier",
      "Normal"))</f>
        <v>Normal</v>
      </c>
      <c r="S67" t="str">
        <f>IF(N67="","",
   IF(OR(N67 &lt;EDA_Outlier_Analysis!$I$10, N67 &gt; EDA_Outlier_Analysis!$I$11),
      "Outlier",
      "Normal"))</f>
        <v>Normal</v>
      </c>
    </row>
    <row r="68" spans="1:19">
      <c r="A68" t="s">
        <v>1009</v>
      </c>
      <c r="B68" s="4">
        <v>44844</v>
      </c>
      <c r="C68" s="2">
        <v>-29061.06</v>
      </c>
      <c r="D68" t="s">
        <v>840</v>
      </c>
      <c r="E68" t="s">
        <v>878</v>
      </c>
      <c r="F68" t="s">
        <v>9</v>
      </c>
      <c r="G68" t="s">
        <v>20</v>
      </c>
      <c r="I68" t="s">
        <v>1010</v>
      </c>
      <c r="J68" t="s">
        <v>1011</v>
      </c>
      <c r="K68" t="str">
        <f>IF(COUNTIF(Customers!A:A, H68)&gt;0, "Valid", "Invalid")</f>
        <v>Invalid</v>
      </c>
      <c r="L68" t="str">
        <f t="shared" si="5"/>
        <v>10</v>
      </c>
      <c r="M68" t="str">
        <f t="shared" si="6"/>
        <v>2022</v>
      </c>
      <c r="N68">
        <f t="shared" si="7"/>
        <v>-29061.06</v>
      </c>
      <c r="O68" t="str">
        <f t="shared" si="8"/>
        <v/>
      </c>
      <c r="P68">
        <f t="shared" si="9"/>
        <v>29061.06</v>
      </c>
      <c r="Q68" s="48" t="str">
        <f>IF(O68="","",
   IF(OR(O68&lt;EDA_Outlier_Analysis!$C$10, O68&gt;EDA_Outlier_Analysis!$C$11),
      "Outlier",
      "Normal"))</f>
        <v/>
      </c>
      <c r="R68" t="str">
        <f>IF(P68="","",
   IF(OR(P68 &lt; EDA_Outlier_Analysis!$F$7, P68 &gt; EDA_Outlier_Analysis!$F$8),
      "Outlier",
      "Normal"))</f>
        <v>Normal</v>
      </c>
      <c r="S68" t="str">
        <f>IF(N68="","",
   IF(OR(N68 &lt;EDA_Outlier_Analysis!$I$10, N68 &gt; EDA_Outlier_Analysis!$I$11),
      "Outlier",
      "Normal"))</f>
        <v>Normal</v>
      </c>
    </row>
    <row r="69" spans="1:19">
      <c r="A69" t="s">
        <v>1012</v>
      </c>
      <c r="B69" s="4">
        <v>44904</v>
      </c>
      <c r="C69" s="2">
        <v>-48080.35</v>
      </c>
      <c r="D69" t="s">
        <v>840</v>
      </c>
      <c r="E69" t="s">
        <v>856</v>
      </c>
      <c r="F69" t="s">
        <v>9</v>
      </c>
      <c r="G69" t="s">
        <v>20</v>
      </c>
      <c r="I69" t="s">
        <v>1013</v>
      </c>
      <c r="J69" t="s">
        <v>1014</v>
      </c>
      <c r="K69" t="str">
        <f>IF(COUNTIF(Customers!A:A, H69)&gt;0, "Valid", "Invalid")</f>
        <v>Invalid</v>
      </c>
      <c r="L69" t="str">
        <f t="shared" si="5"/>
        <v>12</v>
      </c>
      <c r="M69" t="str">
        <f t="shared" si="6"/>
        <v>2022</v>
      </c>
      <c r="N69">
        <f t="shared" si="7"/>
        <v>-48080.35</v>
      </c>
      <c r="O69" t="str">
        <f t="shared" si="8"/>
        <v/>
      </c>
      <c r="P69">
        <f t="shared" si="9"/>
        <v>48080.35</v>
      </c>
      <c r="Q69" s="48" t="str">
        <f>IF(O69="","",
   IF(OR(O69&lt;EDA_Outlier_Analysis!$C$10, O69&gt;EDA_Outlier_Analysis!$C$11),
      "Outlier",
      "Normal"))</f>
        <v/>
      </c>
      <c r="R69" t="str">
        <f>IF(P69="","",
   IF(OR(P69 &lt; EDA_Outlier_Analysis!$F$7, P69 &gt; EDA_Outlier_Analysis!$F$8),
      "Outlier",
      "Normal"))</f>
        <v>Normal</v>
      </c>
      <c r="S69" t="str">
        <f>IF(N69="","",
   IF(OR(N69 &lt;EDA_Outlier_Analysis!$I$10, N69 &gt; EDA_Outlier_Analysis!$I$11),
      "Outlier",
      "Normal"))</f>
        <v>Normal</v>
      </c>
    </row>
    <row r="70" spans="1:19">
      <c r="A70" t="s">
        <v>1015</v>
      </c>
      <c r="B70" s="4">
        <v>44749</v>
      </c>
      <c r="C70" s="2">
        <v>218024.69</v>
      </c>
      <c r="D70" t="s">
        <v>849</v>
      </c>
      <c r="E70" t="s">
        <v>868</v>
      </c>
      <c r="F70" t="s">
        <v>11</v>
      </c>
      <c r="G70" t="s">
        <v>20</v>
      </c>
      <c r="H70" t="s">
        <v>665</v>
      </c>
      <c r="J70" t="s">
        <v>1016</v>
      </c>
      <c r="K70" t="str">
        <f>IF(COUNTIF(Customers!A:A, H70)&gt;0, "Valid", "Invalid")</f>
        <v>Valid</v>
      </c>
      <c r="L70" t="str">
        <f t="shared" si="5"/>
        <v>7</v>
      </c>
      <c r="M70" t="str">
        <f t="shared" si="6"/>
        <v>2022</v>
      </c>
      <c r="N70">
        <f t="shared" si="7"/>
        <v>218024.69</v>
      </c>
      <c r="O70">
        <f t="shared" si="8"/>
        <v>218024.69</v>
      </c>
      <c r="P70" t="str">
        <f t="shared" si="9"/>
        <v/>
      </c>
      <c r="Q70" s="48" t="str">
        <f>IF(O70="","",
   IF(OR(O70&lt;EDA_Outlier_Analysis!$C$10, O70&gt;EDA_Outlier_Analysis!$C$11),
      "Outlier",
      "Normal"))</f>
        <v>Normal</v>
      </c>
      <c r="R70" t="str">
        <f>IF(P70="","",
   IF(OR(P70 &lt; EDA_Outlier_Analysis!$F$7, P70 &gt; EDA_Outlier_Analysis!$F$8),
      "Outlier",
      "Normal"))</f>
        <v/>
      </c>
      <c r="S70" t="str">
        <f>IF(N70="","",
   IF(OR(N70 &lt;EDA_Outlier_Analysis!$I$10, N70 &gt; EDA_Outlier_Analysis!$I$11),
      "Outlier",
      "Normal"))</f>
        <v>Normal</v>
      </c>
    </row>
    <row r="71" spans="1:19">
      <c r="A71" t="s">
        <v>1017</v>
      </c>
      <c r="B71" s="4">
        <v>44749</v>
      </c>
      <c r="C71" s="2">
        <v>-38127.82</v>
      </c>
      <c r="D71" t="s">
        <v>840</v>
      </c>
      <c r="E71" t="s">
        <v>856</v>
      </c>
      <c r="F71" t="s">
        <v>10</v>
      </c>
      <c r="G71" t="s">
        <v>24</v>
      </c>
      <c r="I71" t="s">
        <v>1018</v>
      </c>
      <c r="J71" t="s">
        <v>1019</v>
      </c>
      <c r="K71" t="str">
        <f>IF(COUNTIF(Customers!A:A, H71)&gt;0, "Valid", "Invalid")</f>
        <v>Invalid</v>
      </c>
      <c r="L71" t="str">
        <f t="shared" si="5"/>
        <v>7</v>
      </c>
      <c r="M71" t="str">
        <f t="shared" si="6"/>
        <v>2022</v>
      </c>
      <c r="N71">
        <f t="shared" si="7"/>
        <v>-38127.82</v>
      </c>
      <c r="O71" t="str">
        <f t="shared" si="8"/>
        <v/>
      </c>
      <c r="P71">
        <f t="shared" si="9"/>
        <v>38127.82</v>
      </c>
      <c r="Q71" s="48" t="str">
        <f>IF(O71="","",
   IF(OR(O71&lt;EDA_Outlier_Analysis!$C$10, O71&gt;EDA_Outlier_Analysis!$C$11),
      "Outlier",
      "Normal"))</f>
        <v/>
      </c>
      <c r="R71" t="str">
        <f>IF(P71="","",
   IF(OR(P71 &lt; EDA_Outlier_Analysis!$F$7, P71 &gt; EDA_Outlier_Analysis!$F$8),
      "Outlier",
      "Normal"))</f>
        <v>Normal</v>
      </c>
      <c r="S71" t="str">
        <f>IF(N71="","",
   IF(OR(N71 &lt;EDA_Outlier_Analysis!$I$10, N71 &gt; EDA_Outlier_Analysis!$I$11),
      "Outlier",
      "Normal"))</f>
        <v>Normal</v>
      </c>
    </row>
    <row r="72" spans="1:19">
      <c r="A72" t="s">
        <v>1020</v>
      </c>
      <c r="B72" s="4">
        <v>44989</v>
      </c>
      <c r="C72" s="2">
        <v>-31873.97</v>
      </c>
      <c r="D72" t="s">
        <v>840</v>
      </c>
      <c r="E72" t="s">
        <v>856</v>
      </c>
      <c r="F72" t="s">
        <v>9</v>
      </c>
      <c r="G72" t="s">
        <v>20</v>
      </c>
      <c r="I72" t="s">
        <v>1018</v>
      </c>
      <c r="J72" t="s">
        <v>1021</v>
      </c>
      <c r="K72" t="str">
        <f>IF(COUNTIF(Customers!A:A, H72)&gt;0, "Valid", "Invalid")</f>
        <v>Invalid</v>
      </c>
      <c r="L72" t="str">
        <f t="shared" si="5"/>
        <v>3</v>
      </c>
      <c r="M72" t="str">
        <f t="shared" si="6"/>
        <v>2023</v>
      </c>
      <c r="N72">
        <f t="shared" si="7"/>
        <v>-31873.97</v>
      </c>
      <c r="O72" t="str">
        <f t="shared" si="8"/>
        <v/>
      </c>
      <c r="P72">
        <f t="shared" si="9"/>
        <v>31873.97</v>
      </c>
      <c r="Q72" s="48" t="str">
        <f>IF(O72="","",
   IF(OR(O72&lt;EDA_Outlier_Analysis!$C$10, O72&gt;EDA_Outlier_Analysis!$C$11),
      "Outlier",
      "Normal"))</f>
        <v/>
      </c>
      <c r="R72" t="str">
        <f>IF(P72="","",
   IF(OR(P72 &lt; EDA_Outlier_Analysis!$F$7, P72 &gt; EDA_Outlier_Analysis!$F$8),
      "Outlier",
      "Normal"))</f>
        <v>Normal</v>
      </c>
      <c r="S72" t="str">
        <f>IF(N72="","",
   IF(OR(N72 &lt;EDA_Outlier_Analysis!$I$10, N72 &gt; EDA_Outlier_Analysis!$I$11),
      "Outlier",
      "Normal"))</f>
        <v>Normal</v>
      </c>
    </row>
    <row r="73" spans="1:19">
      <c r="A73" t="s">
        <v>1022</v>
      </c>
      <c r="B73" s="4">
        <v>45082</v>
      </c>
      <c r="C73" s="2">
        <v>203084.24</v>
      </c>
      <c r="D73" t="s">
        <v>849</v>
      </c>
      <c r="E73" t="s">
        <v>850</v>
      </c>
      <c r="F73" t="s">
        <v>11</v>
      </c>
      <c r="G73" t="s">
        <v>24</v>
      </c>
      <c r="H73" t="s">
        <v>255</v>
      </c>
      <c r="J73" t="s">
        <v>1023</v>
      </c>
      <c r="K73" t="str">
        <f>IF(COUNTIF(Customers!A:A, H73)&gt;0, "Valid", "Invalid")</f>
        <v>Valid</v>
      </c>
      <c r="L73" t="str">
        <f t="shared" si="5"/>
        <v>6</v>
      </c>
      <c r="M73" t="str">
        <f t="shared" si="6"/>
        <v>2023</v>
      </c>
      <c r="N73">
        <f t="shared" si="7"/>
        <v>203084.24</v>
      </c>
      <c r="O73">
        <f t="shared" si="8"/>
        <v>203084.24</v>
      </c>
      <c r="P73" t="str">
        <f t="shared" si="9"/>
        <v/>
      </c>
      <c r="Q73" s="48" t="str">
        <f>IF(O73="","",
   IF(OR(O73&lt;EDA_Outlier_Analysis!$C$10, O73&gt;EDA_Outlier_Analysis!$C$11),
      "Outlier",
      "Normal"))</f>
        <v>Normal</v>
      </c>
      <c r="R73" t="str">
        <f>IF(P73="","",
   IF(OR(P73 &lt; EDA_Outlier_Analysis!$F$7, P73 &gt; EDA_Outlier_Analysis!$F$8),
      "Outlier",
      "Normal"))</f>
        <v/>
      </c>
      <c r="S73" t="str">
        <f>IF(N73="","",
   IF(OR(N73 &lt;EDA_Outlier_Analysis!$I$10, N73 &gt; EDA_Outlier_Analysis!$I$11),
      "Outlier",
      "Normal"))</f>
        <v>Normal</v>
      </c>
    </row>
    <row r="74" spans="1:19">
      <c r="A74" t="s">
        <v>1024</v>
      </c>
      <c r="B74" s="4">
        <v>45290</v>
      </c>
      <c r="C74" s="2">
        <v>222948.96</v>
      </c>
      <c r="D74" t="s">
        <v>849</v>
      </c>
      <c r="E74" t="s">
        <v>850</v>
      </c>
      <c r="F74" t="s">
        <v>11</v>
      </c>
      <c r="G74" t="s">
        <v>20</v>
      </c>
      <c r="H74" t="s">
        <v>149</v>
      </c>
      <c r="J74" t="s">
        <v>1025</v>
      </c>
      <c r="K74" t="str">
        <f>IF(COUNTIF(Customers!A:A, H74)&gt;0, "Valid", "Invalid")</f>
        <v>Valid</v>
      </c>
      <c r="L74" t="str">
        <f t="shared" si="5"/>
        <v>12</v>
      </c>
      <c r="M74" t="str">
        <f t="shared" si="6"/>
        <v>2023</v>
      </c>
      <c r="N74">
        <f t="shared" si="7"/>
        <v>222948.96</v>
      </c>
      <c r="O74">
        <f t="shared" si="8"/>
        <v>222948.96</v>
      </c>
      <c r="P74" t="str">
        <f t="shared" si="9"/>
        <v/>
      </c>
      <c r="Q74" s="48" t="str">
        <f>IF(O74="","",
   IF(OR(O74&lt;EDA_Outlier_Analysis!$C$10, O74&gt;EDA_Outlier_Analysis!$C$11),
      "Outlier",
      "Normal"))</f>
        <v>Normal</v>
      </c>
      <c r="R74" t="str">
        <f>IF(P74="","",
   IF(OR(P74 &lt; EDA_Outlier_Analysis!$F$7, P74 &gt; EDA_Outlier_Analysis!$F$8),
      "Outlier",
      "Normal"))</f>
        <v/>
      </c>
      <c r="S74" t="str">
        <f>IF(N74="","",
   IF(OR(N74 &lt;EDA_Outlier_Analysis!$I$10, N74 &gt; EDA_Outlier_Analysis!$I$11),
      "Outlier",
      "Normal"))</f>
        <v>Normal</v>
      </c>
    </row>
    <row r="75" spans="1:19">
      <c r="A75" t="s">
        <v>1026</v>
      </c>
      <c r="B75" s="4">
        <v>45270</v>
      </c>
      <c r="C75" s="2">
        <v>238667.54</v>
      </c>
      <c r="D75" t="s">
        <v>849</v>
      </c>
      <c r="E75" t="s">
        <v>868</v>
      </c>
      <c r="F75" t="s">
        <v>10</v>
      </c>
      <c r="G75" t="s">
        <v>34</v>
      </c>
      <c r="H75" t="s">
        <v>297</v>
      </c>
      <c r="J75" t="s">
        <v>1027</v>
      </c>
      <c r="K75" t="str">
        <f>IF(COUNTIF(Customers!A:A, H75)&gt;0, "Valid", "Invalid")</f>
        <v>Valid</v>
      </c>
      <c r="L75" t="str">
        <f t="shared" si="5"/>
        <v>12</v>
      </c>
      <c r="M75" t="str">
        <f t="shared" si="6"/>
        <v>2023</v>
      </c>
      <c r="N75">
        <f t="shared" si="7"/>
        <v>238667.54</v>
      </c>
      <c r="O75">
        <f t="shared" si="8"/>
        <v>238667.54</v>
      </c>
      <c r="P75" t="str">
        <f t="shared" si="9"/>
        <v/>
      </c>
      <c r="Q75" s="48" t="str">
        <f>IF(O75="","",
   IF(OR(O75&lt;EDA_Outlier_Analysis!$C$10, O75&gt;EDA_Outlier_Analysis!$C$11),
      "Outlier",
      "Normal"))</f>
        <v>Normal</v>
      </c>
      <c r="R75" t="str">
        <f>IF(P75="","",
   IF(OR(P75 &lt; EDA_Outlier_Analysis!$F$7, P75 &gt; EDA_Outlier_Analysis!$F$8),
      "Outlier",
      "Normal"))</f>
        <v/>
      </c>
      <c r="S75" t="str">
        <f>IF(N75="","",
   IF(OR(N75 &lt;EDA_Outlier_Analysis!$I$10, N75 &gt; EDA_Outlier_Analysis!$I$11),
      "Outlier",
      "Normal"))</f>
        <v>Normal</v>
      </c>
    </row>
    <row r="76" spans="1:19">
      <c r="A76" t="s">
        <v>1028</v>
      </c>
      <c r="B76" s="4">
        <v>44673</v>
      </c>
      <c r="C76" s="2">
        <v>132774.78</v>
      </c>
      <c r="D76" t="s">
        <v>849</v>
      </c>
      <c r="E76" t="s">
        <v>850</v>
      </c>
      <c r="F76" t="s">
        <v>9</v>
      </c>
      <c r="G76" t="s">
        <v>34</v>
      </c>
      <c r="H76" t="s">
        <v>619</v>
      </c>
      <c r="J76" t="s">
        <v>1029</v>
      </c>
      <c r="K76" t="str">
        <f>IF(COUNTIF(Customers!A:A, H76)&gt;0, "Valid", "Invalid")</f>
        <v>Valid</v>
      </c>
      <c r="L76" t="str">
        <f t="shared" si="5"/>
        <v>4</v>
      </c>
      <c r="M76" t="str">
        <f t="shared" si="6"/>
        <v>2022</v>
      </c>
      <c r="N76">
        <f t="shared" si="7"/>
        <v>132774.78</v>
      </c>
      <c r="O76">
        <f t="shared" si="8"/>
        <v>132774.78</v>
      </c>
      <c r="P76" t="str">
        <f t="shared" si="9"/>
        <v/>
      </c>
      <c r="Q76" s="48" t="str">
        <f>IF(O76="","",
   IF(OR(O76&lt;EDA_Outlier_Analysis!$C$10, O76&gt;EDA_Outlier_Analysis!$C$11),
      "Outlier",
      "Normal"))</f>
        <v>Normal</v>
      </c>
      <c r="R76" t="str">
        <f>IF(P76="","",
   IF(OR(P76 &lt; EDA_Outlier_Analysis!$F$7, P76 &gt; EDA_Outlier_Analysis!$F$8),
      "Outlier",
      "Normal"))</f>
        <v/>
      </c>
      <c r="S76" t="str">
        <f>IF(N76="","",
   IF(OR(N76 &lt;EDA_Outlier_Analysis!$I$10, N76 &gt; EDA_Outlier_Analysis!$I$11),
      "Outlier",
      "Normal"))</f>
        <v>Normal</v>
      </c>
    </row>
    <row r="77" spans="1:19">
      <c r="A77" t="s">
        <v>1030</v>
      </c>
      <c r="B77" s="4">
        <v>45186</v>
      </c>
      <c r="C77" s="2">
        <v>188545.69</v>
      </c>
      <c r="D77" t="s">
        <v>849</v>
      </c>
      <c r="E77" t="s">
        <v>850</v>
      </c>
      <c r="F77" t="s">
        <v>10</v>
      </c>
      <c r="G77" t="s">
        <v>20</v>
      </c>
      <c r="H77" t="s">
        <v>397</v>
      </c>
      <c r="J77" t="s">
        <v>1031</v>
      </c>
      <c r="K77" t="str">
        <f>IF(COUNTIF(Customers!A:A, H77)&gt;0, "Valid", "Invalid")</f>
        <v>Valid</v>
      </c>
      <c r="L77" t="str">
        <f t="shared" si="5"/>
        <v>9</v>
      </c>
      <c r="M77" t="str">
        <f t="shared" si="6"/>
        <v>2023</v>
      </c>
      <c r="N77">
        <f t="shared" si="7"/>
        <v>188545.69</v>
      </c>
      <c r="O77">
        <f t="shared" si="8"/>
        <v>188545.69</v>
      </c>
      <c r="P77" t="str">
        <f t="shared" si="9"/>
        <v/>
      </c>
      <c r="Q77" s="48" t="str">
        <f>IF(O77="","",
   IF(OR(O77&lt;EDA_Outlier_Analysis!$C$10, O77&gt;EDA_Outlier_Analysis!$C$11),
      "Outlier",
      "Normal"))</f>
        <v>Normal</v>
      </c>
      <c r="R77" t="str">
        <f>IF(P77="","",
   IF(OR(P77 &lt; EDA_Outlier_Analysis!$F$7, P77 &gt; EDA_Outlier_Analysis!$F$8),
      "Outlier",
      "Normal"))</f>
        <v/>
      </c>
      <c r="S77" t="str">
        <f>IF(N77="","",
   IF(OR(N77 &lt;EDA_Outlier_Analysis!$I$10, N77 &gt; EDA_Outlier_Analysis!$I$11),
      "Outlier",
      "Normal"))</f>
        <v>Normal</v>
      </c>
    </row>
    <row r="78" spans="1:19">
      <c r="A78" t="s">
        <v>1032</v>
      </c>
      <c r="B78" s="4">
        <v>45056</v>
      </c>
      <c r="C78" s="2">
        <v>138240.93</v>
      </c>
      <c r="D78" t="s">
        <v>849</v>
      </c>
      <c r="E78" t="s">
        <v>853</v>
      </c>
      <c r="F78" t="s">
        <v>9</v>
      </c>
      <c r="G78" t="s">
        <v>31</v>
      </c>
      <c r="H78" t="s">
        <v>593</v>
      </c>
      <c r="J78" t="s">
        <v>1033</v>
      </c>
      <c r="K78" t="str">
        <f>IF(COUNTIF(Customers!A:A, H78)&gt;0, "Valid", "Invalid")</f>
        <v>Valid</v>
      </c>
      <c r="L78" t="str">
        <f t="shared" si="5"/>
        <v>5</v>
      </c>
      <c r="M78" t="str">
        <f t="shared" si="6"/>
        <v>2023</v>
      </c>
      <c r="N78">
        <f t="shared" si="7"/>
        <v>138240.93</v>
      </c>
      <c r="O78">
        <f t="shared" si="8"/>
        <v>138240.93</v>
      </c>
      <c r="P78" t="str">
        <f t="shared" si="9"/>
        <v/>
      </c>
      <c r="Q78" s="48" t="str">
        <f>IF(O78="","",
   IF(OR(O78&lt;EDA_Outlier_Analysis!$C$10, O78&gt;EDA_Outlier_Analysis!$C$11),
      "Outlier",
      "Normal"))</f>
        <v>Normal</v>
      </c>
      <c r="R78" t="str">
        <f>IF(P78="","",
   IF(OR(P78 &lt; EDA_Outlier_Analysis!$F$7, P78 &gt; EDA_Outlier_Analysis!$F$8),
      "Outlier",
      "Normal"))</f>
        <v/>
      </c>
      <c r="S78" t="str">
        <f>IF(N78="","",
   IF(OR(N78 &lt;EDA_Outlier_Analysis!$I$10, N78 &gt; EDA_Outlier_Analysis!$I$11),
      "Outlier",
      "Normal"))</f>
        <v>Normal</v>
      </c>
    </row>
    <row r="79" spans="1:19">
      <c r="A79" t="s">
        <v>1034</v>
      </c>
      <c r="B79" s="4">
        <v>45149</v>
      </c>
      <c r="C79" s="2">
        <v>-14341.81</v>
      </c>
      <c r="D79" t="s">
        <v>840</v>
      </c>
      <c r="E79" t="s">
        <v>905</v>
      </c>
      <c r="F79" t="s">
        <v>11</v>
      </c>
      <c r="G79" t="s">
        <v>20</v>
      </c>
      <c r="I79" t="s">
        <v>1035</v>
      </c>
      <c r="J79" t="s">
        <v>1036</v>
      </c>
      <c r="K79" t="str">
        <f>IF(COUNTIF(Customers!A:A, H79)&gt;0, "Valid", "Invalid")</f>
        <v>Invalid</v>
      </c>
      <c r="L79" t="str">
        <f t="shared" si="5"/>
        <v>8</v>
      </c>
      <c r="M79" t="str">
        <f t="shared" si="6"/>
        <v>2023</v>
      </c>
      <c r="N79">
        <f t="shared" si="7"/>
        <v>-14341.81</v>
      </c>
      <c r="O79" t="str">
        <f t="shared" si="8"/>
        <v/>
      </c>
      <c r="P79">
        <f t="shared" si="9"/>
        <v>14341.81</v>
      </c>
      <c r="Q79" s="48" t="str">
        <f>IF(O79="","",
   IF(OR(O79&lt;EDA_Outlier_Analysis!$C$10, O79&gt;EDA_Outlier_Analysis!$C$11),
      "Outlier",
      "Normal"))</f>
        <v/>
      </c>
      <c r="R79" t="str">
        <f>IF(P79="","",
   IF(OR(P79 &lt; EDA_Outlier_Analysis!$F$7, P79 &gt; EDA_Outlier_Analysis!$F$8),
      "Outlier",
      "Normal"))</f>
        <v>Outlier</v>
      </c>
      <c r="S79" t="str">
        <f>IF(N79="","",
   IF(OR(N79 &lt;EDA_Outlier_Analysis!$I$10, N79 &gt; EDA_Outlier_Analysis!$I$11),
      "Outlier",
      "Normal"))</f>
        <v>Normal</v>
      </c>
    </row>
    <row r="80" spans="1:19">
      <c r="A80" t="s">
        <v>1037</v>
      </c>
      <c r="B80" s="4">
        <v>44904</v>
      </c>
      <c r="C80" s="2">
        <v>163678.6</v>
      </c>
      <c r="D80" t="s">
        <v>849</v>
      </c>
      <c r="E80" t="s">
        <v>868</v>
      </c>
      <c r="F80" t="s">
        <v>10</v>
      </c>
      <c r="G80" t="s">
        <v>24</v>
      </c>
      <c r="H80" t="s">
        <v>437</v>
      </c>
      <c r="J80" t="s">
        <v>1038</v>
      </c>
      <c r="K80" t="str">
        <f>IF(COUNTIF(Customers!A:A, H80)&gt;0, "Valid", "Invalid")</f>
        <v>Valid</v>
      </c>
      <c r="L80" t="str">
        <f t="shared" si="5"/>
        <v>12</v>
      </c>
      <c r="M80" t="str">
        <f t="shared" si="6"/>
        <v>2022</v>
      </c>
      <c r="N80">
        <f t="shared" si="7"/>
        <v>163678.6</v>
      </c>
      <c r="O80">
        <f t="shared" si="8"/>
        <v>163678.6</v>
      </c>
      <c r="P80" t="str">
        <f t="shared" si="9"/>
        <v/>
      </c>
      <c r="Q80" s="48" t="str">
        <f>IF(O80="","",
   IF(OR(O80&lt;EDA_Outlier_Analysis!$C$10, O80&gt;EDA_Outlier_Analysis!$C$11),
      "Outlier",
      "Normal"))</f>
        <v>Normal</v>
      </c>
      <c r="R80" t="str">
        <f>IF(P80="","",
   IF(OR(P80 &lt; EDA_Outlier_Analysis!$F$7, P80 &gt; EDA_Outlier_Analysis!$F$8),
      "Outlier",
      "Normal"))</f>
        <v/>
      </c>
      <c r="S80" t="str">
        <f>IF(N80="","",
   IF(OR(N80 &lt;EDA_Outlier_Analysis!$I$10, N80 &gt; EDA_Outlier_Analysis!$I$11),
      "Outlier",
      "Normal"))</f>
        <v>Normal</v>
      </c>
    </row>
    <row r="81" spans="1:19">
      <c r="A81" t="s">
        <v>1039</v>
      </c>
      <c r="B81" s="4">
        <v>44851</v>
      </c>
      <c r="C81" s="2">
        <v>198317.9</v>
      </c>
      <c r="D81" t="s">
        <v>849</v>
      </c>
      <c r="E81" t="s">
        <v>868</v>
      </c>
      <c r="F81" t="s">
        <v>10</v>
      </c>
      <c r="G81" t="s">
        <v>24</v>
      </c>
      <c r="H81" t="s">
        <v>437</v>
      </c>
      <c r="J81" t="s">
        <v>1040</v>
      </c>
      <c r="K81" t="str">
        <f>IF(COUNTIF(Customers!A:A, H81)&gt;0, "Valid", "Invalid")</f>
        <v>Valid</v>
      </c>
      <c r="L81" t="str">
        <f t="shared" si="5"/>
        <v>10</v>
      </c>
      <c r="M81" t="str">
        <f t="shared" si="6"/>
        <v>2022</v>
      </c>
      <c r="N81">
        <f t="shared" si="7"/>
        <v>198317.9</v>
      </c>
      <c r="O81">
        <f t="shared" si="8"/>
        <v>198317.9</v>
      </c>
      <c r="P81" t="str">
        <f t="shared" si="9"/>
        <v/>
      </c>
      <c r="Q81" s="48" t="str">
        <f>IF(O81="","",
   IF(OR(O81&lt;EDA_Outlier_Analysis!$C$10, O81&gt;EDA_Outlier_Analysis!$C$11),
      "Outlier",
      "Normal"))</f>
        <v>Normal</v>
      </c>
      <c r="R81" t="str">
        <f>IF(P81="","",
   IF(OR(P81 &lt; EDA_Outlier_Analysis!$F$7, P81 &gt; EDA_Outlier_Analysis!$F$8),
      "Outlier",
      "Normal"))</f>
        <v/>
      </c>
      <c r="S81" t="str">
        <f>IF(N81="","",
   IF(OR(N81 &lt;EDA_Outlier_Analysis!$I$10, N81 &gt; EDA_Outlier_Analysis!$I$11),
      "Outlier",
      "Normal"))</f>
        <v>Normal</v>
      </c>
    </row>
    <row r="82" spans="1:19">
      <c r="A82" t="s">
        <v>1041</v>
      </c>
      <c r="B82" s="4">
        <v>45153</v>
      </c>
      <c r="C82" s="2">
        <v>188616.88</v>
      </c>
      <c r="D82" t="s">
        <v>849</v>
      </c>
      <c r="E82" t="s">
        <v>868</v>
      </c>
      <c r="F82" t="s">
        <v>9</v>
      </c>
      <c r="G82" t="s">
        <v>20</v>
      </c>
      <c r="H82" t="s">
        <v>239</v>
      </c>
      <c r="J82" t="s">
        <v>1042</v>
      </c>
      <c r="K82" t="str">
        <f>IF(COUNTIF(Customers!A:A, H82)&gt;0, "Valid", "Invalid")</f>
        <v>Valid</v>
      </c>
      <c r="L82" t="str">
        <f t="shared" si="5"/>
        <v>8</v>
      </c>
      <c r="M82" t="str">
        <f t="shared" si="6"/>
        <v>2023</v>
      </c>
      <c r="N82">
        <f t="shared" si="7"/>
        <v>188616.88</v>
      </c>
      <c r="O82">
        <f t="shared" si="8"/>
        <v>188616.88</v>
      </c>
      <c r="P82" t="str">
        <f t="shared" si="9"/>
        <v/>
      </c>
      <c r="Q82" s="48" t="str">
        <f>IF(O82="","",
   IF(OR(O82&lt;EDA_Outlier_Analysis!$C$10, O82&gt;EDA_Outlier_Analysis!$C$11),
      "Outlier",
      "Normal"))</f>
        <v>Normal</v>
      </c>
      <c r="R82" t="str">
        <f>IF(P82="","",
   IF(OR(P82 &lt; EDA_Outlier_Analysis!$F$7, P82 &gt; EDA_Outlier_Analysis!$F$8),
      "Outlier",
      "Normal"))</f>
        <v/>
      </c>
      <c r="S82" t="str">
        <f>IF(N82="","",
   IF(OR(N82 &lt;EDA_Outlier_Analysis!$I$10, N82 &gt; EDA_Outlier_Analysis!$I$11),
      "Outlier",
      "Normal"))</f>
        <v>Normal</v>
      </c>
    </row>
    <row r="83" spans="1:19">
      <c r="A83" t="s">
        <v>1043</v>
      </c>
      <c r="B83" s="4">
        <v>44738</v>
      </c>
      <c r="C83" s="2">
        <v>-25218.03</v>
      </c>
      <c r="D83" t="s">
        <v>840</v>
      </c>
      <c r="E83" t="s">
        <v>864</v>
      </c>
      <c r="F83" t="s">
        <v>11</v>
      </c>
      <c r="G83" t="s">
        <v>31</v>
      </c>
      <c r="I83" t="s">
        <v>968</v>
      </c>
      <c r="J83" t="s">
        <v>1044</v>
      </c>
      <c r="K83" t="str">
        <f>IF(COUNTIF(Customers!A:A, H83)&gt;0, "Valid", "Invalid")</f>
        <v>Invalid</v>
      </c>
      <c r="L83" t="str">
        <f t="shared" si="5"/>
        <v>6</v>
      </c>
      <c r="M83" t="str">
        <f t="shared" si="6"/>
        <v>2022</v>
      </c>
      <c r="N83">
        <f t="shared" si="7"/>
        <v>-25218.03</v>
      </c>
      <c r="O83" t="str">
        <f t="shared" si="8"/>
        <v/>
      </c>
      <c r="P83">
        <f t="shared" si="9"/>
        <v>25218.03</v>
      </c>
      <c r="Q83" s="48" t="str">
        <f>IF(O83="","",
   IF(OR(O83&lt;EDA_Outlier_Analysis!$C$10, O83&gt;EDA_Outlier_Analysis!$C$11),
      "Outlier",
      "Normal"))</f>
        <v/>
      </c>
      <c r="R83" t="str">
        <f>IF(P83="","",
   IF(OR(P83 &lt; EDA_Outlier_Analysis!$F$7, P83 &gt; EDA_Outlier_Analysis!$F$8),
      "Outlier",
      "Normal"))</f>
        <v>Outlier</v>
      </c>
      <c r="S83" t="str">
        <f>IF(N83="","",
   IF(OR(N83 &lt;EDA_Outlier_Analysis!$I$10, N83 &gt; EDA_Outlier_Analysis!$I$11),
      "Outlier",
      "Normal"))</f>
        <v>Normal</v>
      </c>
    </row>
    <row r="84" spans="1:19">
      <c r="A84" t="s">
        <v>1045</v>
      </c>
      <c r="B84" s="4">
        <v>45196</v>
      </c>
      <c r="C84" s="2">
        <v>-15892.26</v>
      </c>
      <c r="D84" t="s">
        <v>840</v>
      </c>
      <c r="E84" t="s">
        <v>841</v>
      </c>
      <c r="F84" t="s">
        <v>10</v>
      </c>
      <c r="G84" t="s">
        <v>34</v>
      </c>
      <c r="I84" t="s">
        <v>960</v>
      </c>
      <c r="J84" t="s">
        <v>1046</v>
      </c>
      <c r="K84" t="str">
        <f>IF(COUNTIF(Customers!A:A, H84)&gt;0, "Valid", "Invalid")</f>
        <v>Invalid</v>
      </c>
      <c r="L84" t="str">
        <f t="shared" si="5"/>
        <v>9</v>
      </c>
      <c r="M84" t="str">
        <f t="shared" si="6"/>
        <v>2023</v>
      </c>
      <c r="N84">
        <f t="shared" si="7"/>
        <v>-15892.26</v>
      </c>
      <c r="O84" t="str">
        <f t="shared" si="8"/>
        <v/>
      </c>
      <c r="P84">
        <f t="shared" si="9"/>
        <v>15892.26</v>
      </c>
      <c r="Q84" s="48" t="str">
        <f>IF(O84="","",
   IF(OR(O84&lt;EDA_Outlier_Analysis!$C$10, O84&gt;EDA_Outlier_Analysis!$C$11),
      "Outlier",
      "Normal"))</f>
        <v/>
      </c>
      <c r="R84" t="str">
        <f>IF(P84="","",
   IF(OR(P84 &lt; EDA_Outlier_Analysis!$F$7, P84 &gt; EDA_Outlier_Analysis!$F$8),
      "Outlier",
      "Normal"))</f>
        <v>Outlier</v>
      </c>
      <c r="S84" t="str">
        <f>IF(N84="","",
   IF(OR(N84 &lt;EDA_Outlier_Analysis!$I$10, N84 &gt; EDA_Outlier_Analysis!$I$11),
      "Outlier",
      "Normal"))</f>
        <v>Normal</v>
      </c>
    </row>
    <row r="85" spans="1:19">
      <c r="A85" t="s">
        <v>1047</v>
      </c>
      <c r="B85" s="4">
        <v>44807</v>
      </c>
      <c r="C85" s="2">
        <v>199974.44</v>
      </c>
      <c r="D85" t="s">
        <v>849</v>
      </c>
      <c r="E85" t="s">
        <v>850</v>
      </c>
      <c r="F85" t="s">
        <v>10</v>
      </c>
      <c r="G85" t="s">
        <v>34</v>
      </c>
      <c r="H85" t="s">
        <v>207</v>
      </c>
      <c r="J85" t="s">
        <v>1048</v>
      </c>
      <c r="K85" t="str">
        <f>IF(COUNTIF(Customers!A:A, H85)&gt;0, "Valid", "Invalid")</f>
        <v>Valid</v>
      </c>
      <c r="L85" t="str">
        <f t="shared" si="5"/>
        <v>9</v>
      </c>
      <c r="M85" t="str">
        <f t="shared" si="6"/>
        <v>2022</v>
      </c>
      <c r="N85">
        <f t="shared" si="7"/>
        <v>199974.44</v>
      </c>
      <c r="O85">
        <f t="shared" si="8"/>
        <v>199974.44</v>
      </c>
      <c r="P85" t="str">
        <f t="shared" si="9"/>
        <v/>
      </c>
      <c r="Q85" s="48" t="str">
        <f>IF(O85="","",
   IF(OR(O85&lt;EDA_Outlier_Analysis!$C$10, O85&gt;EDA_Outlier_Analysis!$C$11),
      "Outlier",
      "Normal"))</f>
        <v>Normal</v>
      </c>
      <c r="R85" t="str">
        <f>IF(P85="","",
   IF(OR(P85 &lt; EDA_Outlier_Analysis!$F$7, P85 &gt; EDA_Outlier_Analysis!$F$8),
      "Outlier",
      "Normal"))</f>
        <v/>
      </c>
      <c r="S85" t="str">
        <f>IF(N85="","",
   IF(OR(N85 &lt;EDA_Outlier_Analysis!$I$10, N85 &gt; EDA_Outlier_Analysis!$I$11),
      "Outlier",
      "Normal"))</f>
        <v>Normal</v>
      </c>
    </row>
    <row r="86" spans="1:19">
      <c r="A86" t="s">
        <v>1049</v>
      </c>
      <c r="B86" s="4">
        <v>44686</v>
      </c>
      <c r="C86" s="2">
        <v>128923.58</v>
      </c>
      <c r="D86" t="s">
        <v>849</v>
      </c>
      <c r="E86" t="s">
        <v>853</v>
      </c>
      <c r="F86" t="s">
        <v>10</v>
      </c>
      <c r="G86" t="s">
        <v>20</v>
      </c>
      <c r="H86" t="s">
        <v>187</v>
      </c>
      <c r="J86" t="s">
        <v>1050</v>
      </c>
      <c r="K86" t="str">
        <f>IF(COUNTIF(Customers!A:A, H86)&gt;0, "Valid", "Invalid")</f>
        <v>Valid</v>
      </c>
      <c r="L86" t="str">
        <f t="shared" si="5"/>
        <v>5</v>
      </c>
      <c r="M86" t="str">
        <f t="shared" si="6"/>
        <v>2022</v>
      </c>
      <c r="N86">
        <f t="shared" si="7"/>
        <v>128923.58</v>
      </c>
      <c r="O86">
        <f t="shared" si="8"/>
        <v>128923.58</v>
      </c>
      <c r="P86" t="str">
        <f t="shared" si="9"/>
        <v/>
      </c>
      <c r="Q86" s="48" t="str">
        <f>IF(O86="","",
   IF(OR(O86&lt;EDA_Outlier_Analysis!$C$10, O86&gt;EDA_Outlier_Analysis!$C$11),
      "Outlier",
      "Normal"))</f>
        <v>Normal</v>
      </c>
      <c r="R86" t="str">
        <f>IF(P86="","",
   IF(OR(P86 &lt; EDA_Outlier_Analysis!$F$7, P86 &gt; EDA_Outlier_Analysis!$F$8),
      "Outlier",
      "Normal"))</f>
        <v/>
      </c>
      <c r="S86" t="str">
        <f>IF(N86="","",
   IF(OR(N86 &lt;EDA_Outlier_Analysis!$I$10, N86 &gt; EDA_Outlier_Analysis!$I$11),
      "Outlier",
      "Normal"))</f>
        <v>Normal</v>
      </c>
    </row>
    <row r="87" spans="1:19">
      <c r="A87" t="s">
        <v>1051</v>
      </c>
      <c r="B87" s="4">
        <v>44982</v>
      </c>
      <c r="C87" s="2">
        <v>67222.23</v>
      </c>
      <c r="D87" t="s">
        <v>849</v>
      </c>
      <c r="E87" t="s">
        <v>853</v>
      </c>
      <c r="F87" t="s">
        <v>11</v>
      </c>
      <c r="G87" t="s">
        <v>24</v>
      </c>
      <c r="H87" t="s">
        <v>441</v>
      </c>
      <c r="J87" t="s">
        <v>1052</v>
      </c>
      <c r="K87" t="str">
        <f>IF(COUNTIF(Customers!A:A, H87)&gt;0, "Valid", "Invalid")</f>
        <v>Valid</v>
      </c>
      <c r="L87" t="str">
        <f t="shared" si="5"/>
        <v>2</v>
      </c>
      <c r="M87" t="str">
        <f t="shared" si="6"/>
        <v>2023</v>
      </c>
      <c r="N87">
        <f t="shared" si="7"/>
        <v>67222.23</v>
      </c>
      <c r="O87">
        <f t="shared" si="8"/>
        <v>67222.23</v>
      </c>
      <c r="P87" t="str">
        <f t="shared" si="9"/>
        <v/>
      </c>
      <c r="Q87" s="48" t="str">
        <f>IF(O87="","",
   IF(OR(O87&lt;EDA_Outlier_Analysis!$C$10, O87&gt;EDA_Outlier_Analysis!$C$11),
      "Outlier",
      "Normal"))</f>
        <v>Normal</v>
      </c>
      <c r="R87" t="str">
        <f>IF(P87="","",
   IF(OR(P87 &lt; EDA_Outlier_Analysis!$F$7, P87 &gt; EDA_Outlier_Analysis!$F$8),
      "Outlier",
      "Normal"))</f>
        <v/>
      </c>
      <c r="S87" t="str">
        <f>IF(N87="","",
   IF(OR(N87 &lt;EDA_Outlier_Analysis!$I$10, N87 &gt; EDA_Outlier_Analysis!$I$11),
      "Outlier",
      "Normal"))</f>
        <v>Normal</v>
      </c>
    </row>
    <row r="88" spans="1:19">
      <c r="A88" t="s">
        <v>1053</v>
      </c>
      <c r="B88" s="4">
        <v>44923</v>
      </c>
      <c r="C88" s="2">
        <v>186952.56</v>
      </c>
      <c r="D88" t="s">
        <v>849</v>
      </c>
      <c r="E88" t="s">
        <v>850</v>
      </c>
      <c r="F88" t="s">
        <v>11</v>
      </c>
      <c r="G88" t="s">
        <v>24</v>
      </c>
      <c r="H88" t="s">
        <v>201</v>
      </c>
      <c r="J88" t="s">
        <v>1054</v>
      </c>
      <c r="K88" t="str">
        <f>IF(COUNTIF(Customers!A:A, H88)&gt;0, "Valid", "Invalid")</f>
        <v>Valid</v>
      </c>
      <c r="L88" t="str">
        <f t="shared" si="5"/>
        <v>12</v>
      </c>
      <c r="M88" t="str">
        <f t="shared" si="6"/>
        <v>2022</v>
      </c>
      <c r="N88">
        <f t="shared" si="7"/>
        <v>186952.56</v>
      </c>
      <c r="O88">
        <f t="shared" si="8"/>
        <v>186952.56</v>
      </c>
      <c r="P88" t="str">
        <f t="shared" si="9"/>
        <v/>
      </c>
      <c r="Q88" s="48" t="str">
        <f>IF(O88="","",
   IF(OR(O88&lt;EDA_Outlier_Analysis!$C$10, O88&gt;EDA_Outlier_Analysis!$C$11),
      "Outlier",
      "Normal"))</f>
        <v>Normal</v>
      </c>
      <c r="R88" t="str">
        <f>IF(P88="","",
   IF(OR(P88 &lt; EDA_Outlier_Analysis!$F$7, P88 &gt; EDA_Outlier_Analysis!$F$8),
      "Outlier",
      "Normal"))</f>
        <v/>
      </c>
      <c r="S88" t="str">
        <f>IF(N88="","",
   IF(OR(N88 &lt;EDA_Outlier_Analysis!$I$10, N88 &gt; EDA_Outlier_Analysis!$I$11),
      "Outlier",
      "Normal"))</f>
        <v>Normal</v>
      </c>
    </row>
    <row r="89" spans="1:19">
      <c r="A89" t="s">
        <v>1055</v>
      </c>
      <c r="B89" s="4">
        <v>45116</v>
      </c>
      <c r="C89" s="2">
        <v>164462.06</v>
      </c>
      <c r="D89" t="s">
        <v>849</v>
      </c>
      <c r="E89" t="s">
        <v>853</v>
      </c>
      <c r="F89" t="s">
        <v>9</v>
      </c>
      <c r="G89" t="s">
        <v>31</v>
      </c>
      <c r="H89" t="s">
        <v>107</v>
      </c>
      <c r="J89" t="s">
        <v>1056</v>
      </c>
      <c r="K89" t="str">
        <f>IF(COUNTIF(Customers!A:A, H89)&gt;0, "Valid", "Invalid")</f>
        <v>Valid</v>
      </c>
      <c r="L89" t="str">
        <f t="shared" si="5"/>
        <v>7</v>
      </c>
      <c r="M89" t="str">
        <f t="shared" si="6"/>
        <v>2023</v>
      </c>
      <c r="N89">
        <f t="shared" si="7"/>
        <v>164462.06</v>
      </c>
      <c r="O89">
        <f t="shared" si="8"/>
        <v>164462.06</v>
      </c>
      <c r="P89" t="str">
        <f t="shared" si="9"/>
        <v/>
      </c>
      <c r="Q89" s="48" t="str">
        <f>IF(O89="","",
   IF(OR(O89&lt;EDA_Outlier_Analysis!$C$10, O89&gt;EDA_Outlier_Analysis!$C$11),
      "Outlier",
      "Normal"))</f>
        <v>Normal</v>
      </c>
      <c r="R89" t="str">
        <f>IF(P89="","",
   IF(OR(P89 &lt; EDA_Outlier_Analysis!$F$7, P89 &gt; EDA_Outlier_Analysis!$F$8),
      "Outlier",
      "Normal"))</f>
        <v/>
      </c>
      <c r="S89" t="str">
        <f>IF(N89="","",
   IF(OR(N89 &lt;EDA_Outlier_Analysis!$I$10, N89 &gt; EDA_Outlier_Analysis!$I$11),
      "Outlier",
      "Normal"))</f>
        <v>Normal</v>
      </c>
    </row>
    <row r="90" spans="1:19">
      <c r="A90" t="s">
        <v>1057</v>
      </c>
      <c r="B90" s="4">
        <v>44872</v>
      </c>
      <c r="C90" s="2">
        <v>18077.560000000001</v>
      </c>
      <c r="D90" t="s">
        <v>873</v>
      </c>
      <c r="E90" t="s">
        <v>873</v>
      </c>
      <c r="F90" t="s">
        <v>10</v>
      </c>
      <c r="G90" t="s">
        <v>34</v>
      </c>
      <c r="J90" t="s">
        <v>1058</v>
      </c>
      <c r="K90" t="str">
        <f>IF(COUNTIF(Customers!A:A, H90)&gt;0, "Valid", "Invalid")</f>
        <v>Invalid</v>
      </c>
      <c r="L90" t="str">
        <f t="shared" si="5"/>
        <v>11</v>
      </c>
      <c r="M90" t="str">
        <f t="shared" si="6"/>
        <v>2022</v>
      </c>
      <c r="N90">
        <f t="shared" si="7"/>
        <v>-18077.560000000001</v>
      </c>
      <c r="O90" t="str">
        <f t="shared" si="8"/>
        <v/>
      </c>
      <c r="P90" t="str">
        <f t="shared" si="9"/>
        <v/>
      </c>
      <c r="Q90" s="48" t="str">
        <f>IF(O90="","",
   IF(OR(O90&lt;EDA_Outlier_Analysis!$C$10, O90&gt;EDA_Outlier_Analysis!$C$11),
      "Outlier",
      "Normal"))</f>
        <v/>
      </c>
      <c r="R90" t="str">
        <f>IF(P90="","",
   IF(OR(P90 &lt; EDA_Outlier_Analysis!$F$7, P90 &gt; EDA_Outlier_Analysis!$F$8),
      "Outlier",
      "Normal"))</f>
        <v/>
      </c>
      <c r="S90" t="str">
        <f>IF(N90="","",
   IF(OR(N90 &lt;EDA_Outlier_Analysis!$I$10, N90 &gt; EDA_Outlier_Analysis!$I$11),
      "Outlier",
      "Normal"))</f>
        <v>Normal</v>
      </c>
    </row>
    <row r="91" spans="1:19">
      <c r="A91" t="s">
        <v>1059</v>
      </c>
      <c r="B91" s="4">
        <v>45213</v>
      </c>
      <c r="C91" s="2">
        <v>72337.279999999999</v>
      </c>
      <c r="D91" t="s">
        <v>849</v>
      </c>
      <c r="E91" t="s">
        <v>853</v>
      </c>
      <c r="F91" t="s">
        <v>11</v>
      </c>
      <c r="G91" t="s">
        <v>34</v>
      </c>
      <c r="H91" t="s">
        <v>337</v>
      </c>
      <c r="J91" t="s">
        <v>1060</v>
      </c>
      <c r="K91" t="str">
        <f>IF(COUNTIF(Customers!A:A, H91)&gt;0, "Valid", "Invalid")</f>
        <v>Valid</v>
      </c>
      <c r="L91" t="str">
        <f t="shared" si="5"/>
        <v>10</v>
      </c>
      <c r="M91" t="str">
        <f t="shared" si="6"/>
        <v>2023</v>
      </c>
      <c r="N91">
        <f t="shared" si="7"/>
        <v>72337.279999999999</v>
      </c>
      <c r="O91">
        <f t="shared" si="8"/>
        <v>72337.279999999999</v>
      </c>
      <c r="P91" t="str">
        <f t="shared" si="9"/>
        <v/>
      </c>
      <c r="Q91" s="48" t="str">
        <f>IF(O91="","",
   IF(OR(O91&lt;EDA_Outlier_Analysis!$C$10, O91&gt;EDA_Outlier_Analysis!$C$11),
      "Outlier",
      "Normal"))</f>
        <v>Normal</v>
      </c>
      <c r="R91" t="str">
        <f>IF(P91="","",
   IF(OR(P91 &lt; EDA_Outlier_Analysis!$F$7, P91 &gt; EDA_Outlier_Analysis!$F$8),
      "Outlier",
      "Normal"))</f>
        <v/>
      </c>
      <c r="S91" t="str">
        <f>IF(N91="","",
   IF(OR(N91 &lt;EDA_Outlier_Analysis!$I$10, N91 &gt; EDA_Outlier_Analysis!$I$11),
      "Outlier",
      "Normal"))</f>
        <v>Normal</v>
      </c>
    </row>
    <row r="92" spans="1:19">
      <c r="A92" t="s">
        <v>1061</v>
      </c>
      <c r="B92" s="4">
        <v>44760</v>
      </c>
      <c r="C92" s="2">
        <v>-40667.5</v>
      </c>
      <c r="D92" t="s">
        <v>840</v>
      </c>
      <c r="E92" t="s">
        <v>856</v>
      </c>
      <c r="F92" t="s">
        <v>11</v>
      </c>
      <c r="G92" t="s">
        <v>34</v>
      </c>
      <c r="I92" t="s">
        <v>1062</v>
      </c>
      <c r="J92" t="s">
        <v>1063</v>
      </c>
      <c r="K92" t="str">
        <f>IF(COUNTIF(Customers!A:A, H92)&gt;0, "Valid", "Invalid")</f>
        <v>Invalid</v>
      </c>
      <c r="L92" t="str">
        <f t="shared" si="5"/>
        <v>7</v>
      </c>
      <c r="M92" t="str">
        <f t="shared" si="6"/>
        <v>2022</v>
      </c>
      <c r="N92">
        <f t="shared" si="7"/>
        <v>-40667.5</v>
      </c>
      <c r="O92" t="str">
        <f t="shared" si="8"/>
        <v/>
      </c>
      <c r="P92">
        <f t="shared" si="9"/>
        <v>40667.5</v>
      </c>
      <c r="Q92" s="48" t="str">
        <f>IF(O92="","",
   IF(OR(O92&lt;EDA_Outlier_Analysis!$C$10, O92&gt;EDA_Outlier_Analysis!$C$11),
      "Outlier",
      "Normal"))</f>
        <v/>
      </c>
      <c r="R92" t="str">
        <f>IF(P92="","",
   IF(OR(P92 &lt; EDA_Outlier_Analysis!$F$7, P92 &gt; EDA_Outlier_Analysis!$F$8),
      "Outlier",
      "Normal"))</f>
        <v>Normal</v>
      </c>
      <c r="S92" t="str">
        <f>IF(N92="","",
   IF(OR(N92 &lt;EDA_Outlier_Analysis!$I$10, N92 &gt; EDA_Outlier_Analysis!$I$11),
      "Outlier",
      "Normal"))</f>
        <v>Normal</v>
      </c>
    </row>
    <row r="93" spans="1:19">
      <c r="A93" t="s">
        <v>1064</v>
      </c>
      <c r="B93" s="4">
        <v>44565</v>
      </c>
      <c r="C93" s="2">
        <v>177006.22</v>
      </c>
      <c r="D93" t="s">
        <v>849</v>
      </c>
      <c r="E93" t="s">
        <v>868</v>
      </c>
      <c r="F93" t="s">
        <v>9</v>
      </c>
      <c r="G93" t="s">
        <v>24</v>
      </c>
      <c r="H93" t="s">
        <v>447</v>
      </c>
      <c r="J93" t="s">
        <v>1065</v>
      </c>
      <c r="K93" t="str">
        <f>IF(COUNTIF(Customers!A:A, H93)&gt;0, "Valid", "Invalid")</f>
        <v>Valid</v>
      </c>
      <c r="L93" t="str">
        <f t="shared" si="5"/>
        <v>1</v>
      </c>
      <c r="M93" t="str">
        <f t="shared" si="6"/>
        <v>2022</v>
      </c>
      <c r="N93">
        <f t="shared" si="7"/>
        <v>177006.22</v>
      </c>
      <c r="O93">
        <f t="shared" si="8"/>
        <v>177006.22</v>
      </c>
      <c r="P93" t="str">
        <f t="shared" si="9"/>
        <v/>
      </c>
      <c r="Q93" s="48" t="str">
        <f>IF(O93="","",
   IF(OR(O93&lt;EDA_Outlier_Analysis!$C$10, O93&gt;EDA_Outlier_Analysis!$C$11),
      "Outlier",
      "Normal"))</f>
        <v>Normal</v>
      </c>
      <c r="R93" t="str">
        <f>IF(P93="","",
   IF(OR(P93 &lt; EDA_Outlier_Analysis!$F$7, P93 &gt; EDA_Outlier_Analysis!$F$8),
      "Outlier",
      "Normal"))</f>
        <v/>
      </c>
      <c r="S93" t="str">
        <f>IF(N93="","",
   IF(OR(N93 &lt;EDA_Outlier_Analysis!$I$10, N93 &gt; EDA_Outlier_Analysis!$I$11),
      "Outlier",
      "Normal"))</f>
        <v>Normal</v>
      </c>
    </row>
    <row r="94" spans="1:19">
      <c r="A94" t="s">
        <v>1066</v>
      </c>
      <c r="B94" s="4">
        <v>44759</v>
      </c>
      <c r="C94" s="2">
        <v>-33821.980000000003</v>
      </c>
      <c r="D94" t="s">
        <v>840</v>
      </c>
      <c r="E94" t="s">
        <v>878</v>
      </c>
      <c r="F94" t="s">
        <v>11</v>
      </c>
      <c r="G94" t="s">
        <v>24</v>
      </c>
      <c r="I94" t="s">
        <v>846</v>
      </c>
      <c r="J94" t="s">
        <v>1067</v>
      </c>
      <c r="K94" t="str">
        <f>IF(COUNTIF(Customers!A:A, H94)&gt;0, "Valid", "Invalid")</f>
        <v>Invalid</v>
      </c>
      <c r="L94" t="str">
        <f t="shared" si="5"/>
        <v>7</v>
      </c>
      <c r="M94" t="str">
        <f t="shared" si="6"/>
        <v>2022</v>
      </c>
      <c r="N94">
        <f t="shared" si="7"/>
        <v>-33821.980000000003</v>
      </c>
      <c r="O94" t="str">
        <f t="shared" si="8"/>
        <v/>
      </c>
      <c r="P94">
        <f t="shared" si="9"/>
        <v>33821.980000000003</v>
      </c>
      <c r="Q94" s="48" t="str">
        <f>IF(O94="","",
   IF(OR(O94&lt;EDA_Outlier_Analysis!$C$10, O94&gt;EDA_Outlier_Analysis!$C$11),
      "Outlier",
      "Normal"))</f>
        <v/>
      </c>
      <c r="R94" t="str">
        <f>IF(P94="","",
   IF(OR(P94 &lt; EDA_Outlier_Analysis!$F$7, P94 &gt; EDA_Outlier_Analysis!$F$8),
      "Outlier",
      "Normal"))</f>
        <v>Normal</v>
      </c>
      <c r="S94" t="str">
        <f>IF(N94="","",
   IF(OR(N94 &lt;EDA_Outlier_Analysis!$I$10, N94 &gt; EDA_Outlier_Analysis!$I$11),
      "Outlier",
      "Normal"))</f>
        <v>Normal</v>
      </c>
    </row>
    <row r="95" spans="1:19">
      <c r="A95" t="s">
        <v>1068</v>
      </c>
      <c r="B95" s="4">
        <v>44749</v>
      </c>
      <c r="C95" s="2">
        <v>113760.1</v>
      </c>
      <c r="D95" t="s">
        <v>849</v>
      </c>
      <c r="E95" t="s">
        <v>853</v>
      </c>
      <c r="F95" t="s">
        <v>10</v>
      </c>
      <c r="G95" t="s">
        <v>34</v>
      </c>
      <c r="H95" t="s">
        <v>487</v>
      </c>
      <c r="J95" t="s">
        <v>1069</v>
      </c>
      <c r="K95" t="str">
        <f>IF(COUNTIF(Customers!A:A, H95)&gt;0, "Valid", "Invalid")</f>
        <v>Valid</v>
      </c>
      <c r="L95" t="str">
        <f t="shared" si="5"/>
        <v>7</v>
      </c>
      <c r="M95" t="str">
        <f t="shared" si="6"/>
        <v>2022</v>
      </c>
      <c r="N95">
        <f t="shared" si="7"/>
        <v>113760.1</v>
      </c>
      <c r="O95">
        <f t="shared" si="8"/>
        <v>113760.1</v>
      </c>
      <c r="P95" t="str">
        <f t="shared" si="9"/>
        <v/>
      </c>
      <c r="Q95" s="48" t="str">
        <f>IF(O95="","",
   IF(OR(O95&lt;EDA_Outlier_Analysis!$C$10, O95&gt;EDA_Outlier_Analysis!$C$11),
      "Outlier",
      "Normal"))</f>
        <v>Normal</v>
      </c>
      <c r="R95" t="str">
        <f>IF(P95="","",
   IF(OR(P95 &lt; EDA_Outlier_Analysis!$F$7, P95 &gt; EDA_Outlier_Analysis!$F$8),
      "Outlier",
      "Normal"))</f>
        <v/>
      </c>
      <c r="S95" t="str">
        <f>IF(N95="","",
   IF(OR(N95 &lt;EDA_Outlier_Analysis!$I$10, N95 &gt; EDA_Outlier_Analysis!$I$11),
      "Outlier",
      "Normal"))</f>
        <v>Normal</v>
      </c>
    </row>
    <row r="96" spans="1:19">
      <c r="A96" t="s">
        <v>1070</v>
      </c>
      <c r="B96" s="4">
        <v>44618</v>
      </c>
      <c r="C96" s="2">
        <v>68040.320000000007</v>
      </c>
      <c r="D96" t="s">
        <v>849</v>
      </c>
      <c r="E96" t="s">
        <v>853</v>
      </c>
      <c r="F96" t="s">
        <v>9</v>
      </c>
      <c r="G96" t="s">
        <v>34</v>
      </c>
      <c r="H96" t="s">
        <v>265</v>
      </c>
      <c r="J96" t="s">
        <v>1071</v>
      </c>
      <c r="K96" t="str">
        <f>IF(COUNTIF(Customers!A:A, H96)&gt;0, "Valid", "Invalid")</f>
        <v>Valid</v>
      </c>
      <c r="L96" t="str">
        <f t="shared" si="5"/>
        <v>2</v>
      </c>
      <c r="M96" t="str">
        <f t="shared" si="6"/>
        <v>2022</v>
      </c>
      <c r="N96">
        <f t="shared" si="7"/>
        <v>68040.320000000007</v>
      </c>
      <c r="O96">
        <f t="shared" si="8"/>
        <v>68040.320000000007</v>
      </c>
      <c r="P96" t="str">
        <f t="shared" si="9"/>
        <v/>
      </c>
      <c r="Q96" s="48" t="str">
        <f>IF(O96="","",
   IF(OR(O96&lt;EDA_Outlier_Analysis!$C$10, O96&gt;EDA_Outlier_Analysis!$C$11),
      "Outlier",
      "Normal"))</f>
        <v>Normal</v>
      </c>
      <c r="R96" t="str">
        <f>IF(P96="","",
   IF(OR(P96 &lt; EDA_Outlier_Analysis!$F$7, P96 &gt; EDA_Outlier_Analysis!$F$8),
      "Outlier",
      "Normal"))</f>
        <v/>
      </c>
      <c r="S96" t="str">
        <f>IF(N96="","",
   IF(OR(N96 &lt;EDA_Outlier_Analysis!$I$10, N96 &gt; EDA_Outlier_Analysis!$I$11),
      "Outlier",
      "Normal"))</f>
        <v>Normal</v>
      </c>
    </row>
    <row r="97" spans="1:19">
      <c r="A97" t="s">
        <v>1072</v>
      </c>
      <c r="B97" s="4">
        <v>45132</v>
      </c>
      <c r="C97" s="2">
        <v>114168.76</v>
      </c>
      <c r="D97" t="s">
        <v>849</v>
      </c>
      <c r="E97" t="s">
        <v>868</v>
      </c>
      <c r="F97" t="s">
        <v>9</v>
      </c>
      <c r="G97" t="s">
        <v>24</v>
      </c>
      <c r="H97" t="s">
        <v>497</v>
      </c>
      <c r="J97" t="s">
        <v>1073</v>
      </c>
      <c r="K97" t="str">
        <f>IF(COUNTIF(Customers!A:A, H97)&gt;0, "Valid", "Invalid")</f>
        <v>Valid</v>
      </c>
      <c r="L97" t="str">
        <f t="shared" si="5"/>
        <v>7</v>
      </c>
      <c r="M97" t="str">
        <f t="shared" si="6"/>
        <v>2023</v>
      </c>
      <c r="N97">
        <f t="shared" si="7"/>
        <v>114168.76</v>
      </c>
      <c r="O97">
        <f t="shared" si="8"/>
        <v>114168.76</v>
      </c>
      <c r="P97" t="str">
        <f t="shared" si="9"/>
        <v/>
      </c>
      <c r="Q97" s="48" t="str">
        <f>IF(O97="","",
   IF(OR(O97&lt;EDA_Outlier_Analysis!$C$10, O97&gt;EDA_Outlier_Analysis!$C$11),
      "Outlier",
      "Normal"))</f>
        <v>Normal</v>
      </c>
      <c r="R97" t="str">
        <f>IF(P97="","",
   IF(OR(P97 &lt; EDA_Outlier_Analysis!$F$7, P97 &gt; EDA_Outlier_Analysis!$F$8),
      "Outlier",
      "Normal"))</f>
        <v/>
      </c>
      <c r="S97" t="str">
        <f>IF(N97="","",
   IF(OR(N97 &lt;EDA_Outlier_Analysis!$I$10, N97 &gt; EDA_Outlier_Analysis!$I$11),
      "Outlier",
      "Normal"))</f>
        <v>Normal</v>
      </c>
    </row>
    <row r="98" spans="1:19">
      <c r="A98" t="s">
        <v>1074</v>
      </c>
      <c r="B98" s="4">
        <v>45034</v>
      </c>
      <c r="C98" s="2">
        <v>104796.05</v>
      </c>
      <c r="D98" t="s">
        <v>849</v>
      </c>
      <c r="E98" t="s">
        <v>868</v>
      </c>
      <c r="F98" t="s">
        <v>11</v>
      </c>
      <c r="G98" t="s">
        <v>24</v>
      </c>
      <c r="H98" t="s">
        <v>555</v>
      </c>
      <c r="J98" t="s">
        <v>1075</v>
      </c>
      <c r="K98" t="str">
        <f>IF(COUNTIF(Customers!A:A, H98)&gt;0, "Valid", "Invalid")</f>
        <v>Valid</v>
      </c>
      <c r="L98" t="str">
        <f t="shared" si="5"/>
        <v>4</v>
      </c>
      <c r="M98" t="str">
        <f t="shared" si="6"/>
        <v>2023</v>
      </c>
      <c r="N98">
        <f t="shared" si="7"/>
        <v>104796.05</v>
      </c>
      <c r="O98">
        <f t="shared" si="8"/>
        <v>104796.05</v>
      </c>
      <c r="P98" t="str">
        <f t="shared" si="9"/>
        <v/>
      </c>
      <c r="Q98" s="48" t="str">
        <f>IF(O98="","",
   IF(OR(O98&lt;EDA_Outlier_Analysis!$C$10, O98&gt;EDA_Outlier_Analysis!$C$11),
      "Outlier",
      "Normal"))</f>
        <v>Normal</v>
      </c>
      <c r="R98" t="str">
        <f>IF(P98="","",
   IF(OR(P98 &lt; EDA_Outlier_Analysis!$F$7, P98 &gt; EDA_Outlier_Analysis!$F$8),
      "Outlier",
      "Normal"))</f>
        <v/>
      </c>
      <c r="S98" t="str">
        <f>IF(N98="","",
   IF(OR(N98 &lt;EDA_Outlier_Analysis!$I$10, N98 &gt; EDA_Outlier_Analysis!$I$11),
      "Outlier",
      "Normal"))</f>
        <v>Normal</v>
      </c>
    </row>
    <row r="99" spans="1:19">
      <c r="A99" t="s">
        <v>1076</v>
      </c>
      <c r="B99" s="4">
        <v>44637</v>
      </c>
      <c r="C99" s="2">
        <v>-40864.74</v>
      </c>
      <c r="D99" t="s">
        <v>840</v>
      </c>
      <c r="E99" t="s">
        <v>878</v>
      </c>
      <c r="F99" t="s">
        <v>9</v>
      </c>
      <c r="G99" t="s">
        <v>31</v>
      </c>
      <c r="I99" t="s">
        <v>1077</v>
      </c>
      <c r="J99" t="s">
        <v>1078</v>
      </c>
      <c r="K99" t="str">
        <f>IF(COUNTIF(Customers!A:A, H99)&gt;0, "Valid", "Invalid")</f>
        <v>Invalid</v>
      </c>
      <c r="L99" t="str">
        <f t="shared" si="5"/>
        <v>3</v>
      </c>
      <c r="M99" t="str">
        <f t="shared" si="6"/>
        <v>2022</v>
      </c>
      <c r="N99">
        <f t="shared" si="7"/>
        <v>-40864.74</v>
      </c>
      <c r="O99" t="str">
        <f t="shared" si="8"/>
        <v/>
      </c>
      <c r="P99">
        <f t="shared" si="9"/>
        <v>40864.74</v>
      </c>
      <c r="Q99" s="48" t="str">
        <f>IF(O99="","",
   IF(OR(O99&lt;EDA_Outlier_Analysis!$C$10, O99&gt;EDA_Outlier_Analysis!$C$11),
      "Outlier",
      "Normal"))</f>
        <v/>
      </c>
      <c r="R99" t="str">
        <f>IF(P99="","",
   IF(OR(P99 &lt; EDA_Outlier_Analysis!$F$7, P99 &gt; EDA_Outlier_Analysis!$F$8),
      "Outlier",
      "Normal"))</f>
        <v>Normal</v>
      </c>
      <c r="S99" t="str">
        <f>IF(N99="","",
   IF(OR(N99 &lt;EDA_Outlier_Analysis!$I$10, N99 &gt; EDA_Outlier_Analysis!$I$11),
      "Outlier",
      "Normal"))</f>
        <v>Normal</v>
      </c>
    </row>
    <row r="100" spans="1:19">
      <c r="A100" t="s">
        <v>1079</v>
      </c>
      <c r="B100" s="4">
        <v>45167</v>
      </c>
      <c r="C100" s="2">
        <v>-10569.47</v>
      </c>
      <c r="D100" t="s">
        <v>840</v>
      </c>
      <c r="E100" t="s">
        <v>841</v>
      </c>
      <c r="F100" t="s">
        <v>9</v>
      </c>
      <c r="G100" t="s">
        <v>31</v>
      </c>
      <c r="I100" t="s">
        <v>1080</v>
      </c>
      <c r="J100" t="s">
        <v>1081</v>
      </c>
      <c r="K100" t="str">
        <f>IF(COUNTIF(Customers!A:A, H100)&gt;0, "Valid", "Invalid")</f>
        <v>Invalid</v>
      </c>
      <c r="L100" t="str">
        <f t="shared" si="5"/>
        <v>8</v>
      </c>
      <c r="M100" t="str">
        <f t="shared" si="6"/>
        <v>2023</v>
      </c>
      <c r="N100">
        <f t="shared" si="7"/>
        <v>-10569.47</v>
      </c>
      <c r="O100" t="str">
        <f t="shared" si="8"/>
        <v/>
      </c>
      <c r="P100">
        <f t="shared" si="9"/>
        <v>10569.47</v>
      </c>
      <c r="Q100" s="48" t="str">
        <f>IF(O100="","",
   IF(OR(O100&lt;EDA_Outlier_Analysis!$C$10, O100&gt;EDA_Outlier_Analysis!$C$11),
      "Outlier",
      "Normal"))</f>
        <v/>
      </c>
      <c r="R100" t="str">
        <f>IF(P100="","",
   IF(OR(P100 &lt; EDA_Outlier_Analysis!$F$7, P100 &gt; EDA_Outlier_Analysis!$F$8),
      "Outlier",
      "Normal"))</f>
        <v>Outlier</v>
      </c>
      <c r="S100" t="str">
        <f>IF(N100="","",
   IF(OR(N100 &lt;EDA_Outlier_Analysis!$I$10, N100 &gt; EDA_Outlier_Analysis!$I$11),
      "Outlier",
      "Normal"))</f>
        <v>Normal</v>
      </c>
    </row>
    <row r="101" spans="1:19">
      <c r="A101" t="s">
        <v>1082</v>
      </c>
      <c r="B101" s="4">
        <v>44949</v>
      </c>
      <c r="C101" s="2">
        <v>-58587.41</v>
      </c>
      <c r="D101" t="s">
        <v>840</v>
      </c>
      <c r="E101" t="s">
        <v>856</v>
      </c>
      <c r="F101" t="s">
        <v>11</v>
      </c>
      <c r="G101" t="s">
        <v>20</v>
      </c>
      <c r="I101" t="s">
        <v>1083</v>
      </c>
      <c r="J101" t="s">
        <v>1084</v>
      </c>
      <c r="K101" t="str">
        <f>IF(COUNTIF(Customers!A:A, H101)&gt;0, "Valid", "Invalid")</f>
        <v>Invalid</v>
      </c>
      <c r="L101" t="str">
        <f t="shared" si="5"/>
        <v>1</v>
      </c>
      <c r="M101" t="str">
        <f t="shared" si="6"/>
        <v>2023</v>
      </c>
      <c r="N101">
        <f t="shared" si="7"/>
        <v>-58587.41</v>
      </c>
      <c r="O101" t="str">
        <f t="shared" si="8"/>
        <v/>
      </c>
      <c r="P101">
        <f t="shared" si="9"/>
        <v>58587.41</v>
      </c>
      <c r="Q101" s="48" t="str">
        <f>IF(O101="","",
   IF(OR(O101&lt;EDA_Outlier_Analysis!$C$10, O101&gt;EDA_Outlier_Analysis!$C$11),
      "Outlier",
      "Normal"))</f>
        <v/>
      </c>
      <c r="R101" t="str">
        <f>IF(P101="","",
   IF(OR(P101 &lt; EDA_Outlier_Analysis!$F$7, P101 &gt; EDA_Outlier_Analysis!$F$8),
      "Outlier",
      "Normal"))</f>
        <v>Outlier</v>
      </c>
      <c r="S101" t="str">
        <f>IF(N101="","",
   IF(OR(N101 &lt;EDA_Outlier_Analysis!$I$10, N101 &gt; EDA_Outlier_Analysis!$I$11),
      "Outlier",
      "Normal"))</f>
        <v>Normal</v>
      </c>
    </row>
    <row r="102" spans="1:19">
      <c r="A102" t="s">
        <v>1085</v>
      </c>
      <c r="B102" s="4">
        <v>45176</v>
      </c>
      <c r="C102" s="2">
        <v>-52304.95</v>
      </c>
      <c r="D102" t="s">
        <v>840</v>
      </c>
      <c r="E102" t="s">
        <v>856</v>
      </c>
      <c r="F102" t="s">
        <v>11</v>
      </c>
      <c r="G102" t="s">
        <v>34</v>
      </c>
      <c r="I102" t="s">
        <v>1086</v>
      </c>
      <c r="J102" t="s">
        <v>1087</v>
      </c>
      <c r="K102" t="str">
        <f>IF(COUNTIF(Customers!A:A, H102)&gt;0, "Valid", "Invalid")</f>
        <v>Invalid</v>
      </c>
      <c r="L102" t="str">
        <f t="shared" si="5"/>
        <v>9</v>
      </c>
      <c r="M102" t="str">
        <f t="shared" si="6"/>
        <v>2023</v>
      </c>
      <c r="N102">
        <f t="shared" si="7"/>
        <v>-52304.95</v>
      </c>
      <c r="O102" t="str">
        <f t="shared" si="8"/>
        <v/>
      </c>
      <c r="P102">
        <f t="shared" si="9"/>
        <v>52304.95</v>
      </c>
      <c r="Q102" s="48" t="str">
        <f>IF(O102="","",
   IF(OR(O102&lt;EDA_Outlier_Analysis!$C$10, O102&gt;EDA_Outlier_Analysis!$C$11),
      "Outlier",
      "Normal"))</f>
        <v/>
      </c>
      <c r="R102" t="str">
        <f>IF(P102="","",
   IF(OR(P102 &lt; EDA_Outlier_Analysis!$F$7, P102 &gt; EDA_Outlier_Analysis!$F$8),
      "Outlier",
      "Normal"))</f>
        <v>Normal</v>
      </c>
      <c r="S102" t="str">
        <f>IF(N102="","",
   IF(OR(N102 &lt;EDA_Outlier_Analysis!$I$10, N102 &gt; EDA_Outlier_Analysis!$I$11),
      "Outlier",
      "Normal"))</f>
        <v>Normal</v>
      </c>
    </row>
    <row r="103" spans="1:19">
      <c r="A103" t="s">
        <v>1088</v>
      </c>
      <c r="B103" s="4">
        <v>44770</v>
      </c>
      <c r="C103" s="2">
        <v>-29143.83</v>
      </c>
      <c r="D103" t="s">
        <v>840</v>
      </c>
      <c r="E103" t="s">
        <v>856</v>
      </c>
      <c r="F103" t="s">
        <v>9</v>
      </c>
      <c r="G103" t="s">
        <v>31</v>
      </c>
      <c r="I103" t="s">
        <v>1083</v>
      </c>
      <c r="J103" t="s">
        <v>1089</v>
      </c>
      <c r="K103" t="str">
        <f>IF(COUNTIF(Customers!A:A, H103)&gt;0, "Valid", "Invalid")</f>
        <v>Invalid</v>
      </c>
      <c r="L103" t="str">
        <f t="shared" si="5"/>
        <v>7</v>
      </c>
      <c r="M103" t="str">
        <f t="shared" si="6"/>
        <v>2022</v>
      </c>
      <c r="N103">
        <f t="shared" si="7"/>
        <v>-29143.83</v>
      </c>
      <c r="O103" t="str">
        <f t="shared" si="8"/>
        <v/>
      </c>
      <c r="P103">
        <f t="shared" si="9"/>
        <v>29143.83</v>
      </c>
      <c r="Q103" s="48" t="str">
        <f>IF(O103="","",
   IF(OR(O103&lt;EDA_Outlier_Analysis!$C$10, O103&gt;EDA_Outlier_Analysis!$C$11),
      "Outlier",
      "Normal"))</f>
        <v/>
      </c>
      <c r="R103" t="str">
        <f>IF(P103="","",
   IF(OR(P103 &lt; EDA_Outlier_Analysis!$F$7, P103 &gt; EDA_Outlier_Analysis!$F$8),
      "Outlier",
      "Normal"))</f>
        <v>Normal</v>
      </c>
      <c r="S103" t="str">
        <f>IF(N103="","",
   IF(OR(N103 &lt;EDA_Outlier_Analysis!$I$10, N103 &gt; EDA_Outlier_Analysis!$I$11),
      "Outlier",
      "Normal"))</f>
        <v>Normal</v>
      </c>
    </row>
    <row r="104" spans="1:19">
      <c r="A104" t="s">
        <v>1090</v>
      </c>
      <c r="B104" s="4">
        <v>44761</v>
      </c>
      <c r="C104" s="2">
        <v>25663.11</v>
      </c>
      <c r="D104" t="s">
        <v>971</v>
      </c>
      <c r="E104" t="s">
        <v>971</v>
      </c>
      <c r="F104" t="s">
        <v>10</v>
      </c>
      <c r="G104" t="s">
        <v>24</v>
      </c>
      <c r="J104" t="s">
        <v>1091</v>
      </c>
      <c r="K104" t="str">
        <f>IF(COUNTIF(Customers!A:A, H104)&gt;0, "Valid", "Invalid")</f>
        <v>Invalid</v>
      </c>
      <c r="L104" t="str">
        <f t="shared" si="5"/>
        <v>7</v>
      </c>
      <c r="M104" t="str">
        <f t="shared" si="6"/>
        <v>2022</v>
      </c>
      <c r="N104">
        <f t="shared" si="7"/>
        <v>-25663.11</v>
      </c>
      <c r="O104" t="str">
        <f t="shared" si="8"/>
        <v/>
      </c>
      <c r="P104" t="str">
        <f t="shared" si="9"/>
        <v/>
      </c>
      <c r="Q104" s="48" t="str">
        <f>IF(O104="","",
   IF(OR(O104&lt;EDA_Outlier_Analysis!$C$10, O104&gt;EDA_Outlier_Analysis!$C$11),
      "Outlier",
      "Normal"))</f>
        <v/>
      </c>
      <c r="R104" t="str">
        <f>IF(P104="","",
   IF(OR(P104 &lt; EDA_Outlier_Analysis!$F$7, P104 &gt; EDA_Outlier_Analysis!$F$8),
      "Outlier",
      "Normal"))</f>
        <v/>
      </c>
      <c r="S104" t="str">
        <f>IF(N104="","",
   IF(OR(N104 &lt;EDA_Outlier_Analysis!$I$10, N104 &gt; EDA_Outlier_Analysis!$I$11),
      "Outlier",
      "Normal"))</f>
        <v>Normal</v>
      </c>
    </row>
    <row r="105" spans="1:19">
      <c r="A105" t="s">
        <v>1092</v>
      </c>
      <c r="B105" s="4">
        <v>44979</v>
      </c>
      <c r="C105" s="2">
        <v>-67973.899999999994</v>
      </c>
      <c r="D105" t="s">
        <v>840</v>
      </c>
      <c r="E105" t="s">
        <v>856</v>
      </c>
      <c r="F105" t="s">
        <v>11</v>
      </c>
      <c r="G105" t="s">
        <v>31</v>
      </c>
      <c r="I105" t="s">
        <v>1093</v>
      </c>
      <c r="J105" t="s">
        <v>1094</v>
      </c>
      <c r="K105" t="str">
        <f>IF(COUNTIF(Customers!A:A, H105)&gt;0, "Valid", "Invalid")</f>
        <v>Invalid</v>
      </c>
      <c r="L105" t="str">
        <f t="shared" si="5"/>
        <v>2</v>
      </c>
      <c r="M105" t="str">
        <f t="shared" si="6"/>
        <v>2023</v>
      </c>
      <c r="N105">
        <f t="shared" si="7"/>
        <v>-67973.899999999994</v>
      </c>
      <c r="O105" t="str">
        <f t="shared" si="8"/>
        <v/>
      </c>
      <c r="P105">
        <f t="shared" si="9"/>
        <v>67973.899999999994</v>
      </c>
      <c r="Q105" s="48" t="str">
        <f>IF(O105="","",
   IF(OR(O105&lt;EDA_Outlier_Analysis!$C$10, O105&gt;EDA_Outlier_Analysis!$C$11),
      "Outlier",
      "Normal"))</f>
        <v/>
      </c>
      <c r="R105" t="str">
        <f>IF(P105="","",
   IF(OR(P105 &lt; EDA_Outlier_Analysis!$F$7, P105 &gt; EDA_Outlier_Analysis!$F$8),
      "Outlier",
      "Normal"))</f>
        <v>Outlier</v>
      </c>
      <c r="S105" t="str">
        <f>IF(N105="","",
   IF(OR(N105 &lt;EDA_Outlier_Analysis!$I$10, N105 &gt; EDA_Outlier_Analysis!$I$11),
      "Outlier",
      "Normal"))</f>
        <v>Normal</v>
      </c>
    </row>
    <row r="106" spans="1:19">
      <c r="A106" t="s">
        <v>1095</v>
      </c>
      <c r="B106" s="4">
        <v>44573</v>
      </c>
      <c r="C106" s="2">
        <v>-29643.1</v>
      </c>
      <c r="D106" t="s">
        <v>840</v>
      </c>
      <c r="E106" t="s">
        <v>905</v>
      </c>
      <c r="F106" t="s">
        <v>10</v>
      </c>
      <c r="G106" t="s">
        <v>31</v>
      </c>
      <c r="I106" t="s">
        <v>1096</v>
      </c>
      <c r="J106" t="s">
        <v>1097</v>
      </c>
      <c r="K106" t="str">
        <f>IF(COUNTIF(Customers!A:A, H106)&gt;0, "Valid", "Invalid")</f>
        <v>Invalid</v>
      </c>
      <c r="L106" t="str">
        <f t="shared" si="5"/>
        <v>1</v>
      </c>
      <c r="M106" t="str">
        <f t="shared" si="6"/>
        <v>2022</v>
      </c>
      <c r="N106">
        <f t="shared" si="7"/>
        <v>-29643.1</v>
      </c>
      <c r="O106" t="str">
        <f t="shared" si="8"/>
        <v/>
      </c>
      <c r="P106">
        <f t="shared" si="9"/>
        <v>29643.1</v>
      </c>
      <c r="Q106" s="48" t="str">
        <f>IF(O106="","",
   IF(OR(O106&lt;EDA_Outlier_Analysis!$C$10, O106&gt;EDA_Outlier_Analysis!$C$11),
      "Outlier",
      "Normal"))</f>
        <v/>
      </c>
      <c r="R106" t="str">
        <f>IF(P106="","",
   IF(OR(P106 &lt; EDA_Outlier_Analysis!$F$7, P106 &gt; EDA_Outlier_Analysis!$F$8),
      "Outlier",
      "Normal"))</f>
        <v>Normal</v>
      </c>
      <c r="S106" t="str">
        <f>IF(N106="","",
   IF(OR(N106 &lt;EDA_Outlier_Analysis!$I$10, N106 &gt; EDA_Outlier_Analysis!$I$11),
      "Outlier",
      "Normal"))</f>
        <v>Normal</v>
      </c>
    </row>
    <row r="107" spans="1:19">
      <c r="A107" t="s">
        <v>1098</v>
      </c>
      <c r="B107" s="4">
        <v>44702</v>
      </c>
      <c r="C107" s="2">
        <v>152156.21</v>
      </c>
      <c r="D107" t="s">
        <v>849</v>
      </c>
      <c r="E107" t="s">
        <v>868</v>
      </c>
      <c r="F107" t="s">
        <v>11</v>
      </c>
      <c r="G107" t="s">
        <v>34</v>
      </c>
      <c r="H107" t="s">
        <v>18</v>
      </c>
      <c r="J107" t="s">
        <v>1099</v>
      </c>
      <c r="K107" t="str">
        <f>IF(COUNTIF(Customers!A:A, H107)&gt;0, "Valid", "Invalid")</f>
        <v>Valid</v>
      </c>
      <c r="L107" t="str">
        <f t="shared" si="5"/>
        <v>5</v>
      </c>
      <c r="M107" t="str">
        <f t="shared" si="6"/>
        <v>2022</v>
      </c>
      <c r="N107">
        <f t="shared" si="7"/>
        <v>152156.21</v>
      </c>
      <c r="O107">
        <f t="shared" si="8"/>
        <v>152156.21</v>
      </c>
      <c r="P107" t="str">
        <f t="shared" si="9"/>
        <v/>
      </c>
      <c r="Q107" s="48" t="str">
        <f>IF(O107="","",
   IF(OR(O107&lt;EDA_Outlier_Analysis!$C$10, O107&gt;EDA_Outlier_Analysis!$C$11),
      "Outlier",
      "Normal"))</f>
        <v>Normal</v>
      </c>
      <c r="R107" t="str">
        <f>IF(P107="","",
   IF(OR(P107 &lt; EDA_Outlier_Analysis!$F$7, P107 &gt; EDA_Outlier_Analysis!$F$8),
      "Outlier",
      "Normal"))</f>
        <v/>
      </c>
      <c r="S107" t="str">
        <f>IF(N107="","",
   IF(OR(N107 &lt;EDA_Outlier_Analysis!$I$10, N107 &gt; EDA_Outlier_Analysis!$I$11),
      "Outlier",
      "Normal"))</f>
        <v>Normal</v>
      </c>
    </row>
    <row r="108" spans="1:19">
      <c r="A108" t="s">
        <v>1100</v>
      </c>
      <c r="B108" s="4">
        <v>44727</v>
      </c>
      <c r="C108" s="2">
        <v>111093.11</v>
      </c>
      <c r="D108" t="s">
        <v>849</v>
      </c>
      <c r="E108" t="s">
        <v>853</v>
      </c>
      <c r="F108" t="s">
        <v>11</v>
      </c>
      <c r="G108" t="s">
        <v>34</v>
      </c>
      <c r="H108" t="s">
        <v>507</v>
      </c>
      <c r="J108" t="s">
        <v>1101</v>
      </c>
      <c r="K108" t="str">
        <f>IF(COUNTIF(Customers!A:A, H108)&gt;0, "Valid", "Invalid")</f>
        <v>Valid</v>
      </c>
      <c r="L108" t="str">
        <f t="shared" si="5"/>
        <v>6</v>
      </c>
      <c r="M108" t="str">
        <f t="shared" si="6"/>
        <v>2022</v>
      </c>
      <c r="N108">
        <f t="shared" si="7"/>
        <v>111093.11</v>
      </c>
      <c r="O108">
        <f t="shared" si="8"/>
        <v>111093.11</v>
      </c>
      <c r="P108" t="str">
        <f t="shared" si="9"/>
        <v/>
      </c>
      <c r="Q108" s="48" t="str">
        <f>IF(O108="","",
   IF(OR(O108&lt;EDA_Outlier_Analysis!$C$10, O108&gt;EDA_Outlier_Analysis!$C$11),
      "Outlier",
      "Normal"))</f>
        <v>Normal</v>
      </c>
      <c r="R108" t="str">
        <f>IF(P108="","",
   IF(OR(P108 &lt; EDA_Outlier_Analysis!$F$7, P108 &gt; EDA_Outlier_Analysis!$F$8),
      "Outlier",
      "Normal"))</f>
        <v/>
      </c>
      <c r="S108" t="str">
        <f>IF(N108="","",
   IF(OR(N108 &lt;EDA_Outlier_Analysis!$I$10, N108 &gt; EDA_Outlier_Analysis!$I$11),
      "Outlier",
      "Normal"))</f>
        <v>Normal</v>
      </c>
    </row>
    <row r="109" spans="1:19">
      <c r="A109" t="s">
        <v>1102</v>
      </c>
      <c r="B109" s="4">
        <v>44846</v>
      </c>
      <c r="C109" s="2">
        <v>160063.62</v>
      </c>
      <c r="D109" t="s">
        <v>849</v>
      </c>
      <c r="E109" t="s">
        <v>868</v>
      </c>
      <c r="F109" t="s">
        <v>11</v>
      </c>
      <c r="G109" t="s">
        <v>24</v>
      </c>
      <c r="H109" t="s">
        <v>405</v>
      </c>
      <c r="J109" t="s">
        <v>1103</v>
      </c>
      <c r="K109" t="str">
        <f>IF(COUNTIF(Customers!A:A, H109)&gt;0, "Valid", "Invalid")</f>
        <v>Valid</v>
      </c>
      <c r="L109" t="str">
        <f t="shared" si="5"/>
        <v>10</v>
      </c>
      <c r="M109" t="str">
        <f t="shared" si="6"/>
        <v>2022</v>
      </c>
      <c r="N109">
        <f t="shared" si="7"/>
        <v>160063.62</v>
      </c>
      <c r="O109">
        <f t="shared" si="8"/>
        <v>160063.62</v>
      </c>
      <c r="P109" t="str">
        <f t="shared" si="9"/>
        <v/>
      </c>
      <c r="Q109" s="48" t="str">
        <f>IF(O109="","",
   IF(OR(O109&lt;EDA_Outlier_Analysis!$C$10, O109&gt;EDA_Outlier_Analysis!$C$11),
      "Outlier",
      "Normal"))</f>
        <v>Normal</v>
      </c>
      <c r="R109" t="str">
        <f>IF(P109="","",
   IF(OR(P109 &lt; EDA_Outlier_Analysis!$F$7, P109 &gt; EDA_Outlier_Analysis!$F$8),
      "Outlier",
      "Normal"))</f>
        <v/>
      </c>
      <c r="S109" t="str">
        <f>IF(N109="","",
   IF(OR(N109 &lt;EDA_Outlier_Analysis!$I$10, N109 &gt; EDA_Outlier_Analysis!$I$11),
      "Outlier",
      "Normal"))</f>
        <v>Normal</v>
      </c>
    </row>
    <row r="110" spans="1:19">
      <c r="A110" t="s">
        <v>1104</v>
      </c>
      <c r="B110" s="4">
        <v>44716</v>
      </c>
      <c r="C110" s="2">
        <v>163121.35999999999</v>
      </c>
      <c r="D110" t="s">
        <v>849</v>
      </c>
      <c r="E110" t="s">
        <v>853</v>
      </c>
      <c r="F110" t="s">
        <v>10</v>
      </c>
      <c r="G110" t="s">
        <v>34</v>
      </c>
      <c r="H110" t="s">
        <v>309</v>
      </c>
      <c r="J110" t="s">
        <v>1105</v>
      </c>
      <c r="K110" t="str">
        <f>IF(COUNTIF(Customers!A:A, H110)&gt;0, "Valid", "Invalid")</f>
        <v>Valid</v>
      </c>
      <c r="L110" t="str">
        <f t="shared" si="5"/>
        <v>6</v>
      </c>
      <c r="M110" t="str">
        <f t="shared" si="6"/>
        <v>2022</v>
      </c>
      <c r="N110">
        <f t="shared" si="7"/>
        <v>163121.35999999999</v>
      </c>
      <c r="O110">
        <f t="shared" si="8"/>
        <v>163121.35999999999</v>
      </c>
      <c r="P110" t="str">
        <f t="shared" si="9"/>
        <v/>
      </c>
      <c r="Q110" s="48" t="str">
        <f>IF(O110="","",
   IF(OR(O110&lt;EDA_Outlier_Analysis!$C$10, O110&gt;EDA_Outlier_Analysis!$C$11),
      "Outlier",
      "Normal"))</f>
        <v>Normal</v>
      </c>
      <c r="R110" t="str">
        <f>IF(P110="","",
   IF(OR(P110 &lt; EDA_Outlier_Analysis!$F$7, P110 &gt; EDA_Outlier_Analysis!$F$8),
      "Outlier",
      "Normal"))</f>
        <v/>
      </c>
      <c r="S110" t="str">
        <f>IF(N110="","",
   IF(OR(N110 &lt;EDA_Outlier_Analysis!$I$10, N110 &gt; EDA_Outlier_Analysis!$I$11),
      "Outlier",
      "Normal"))</f>
        <v>Normal</v>
      </c>
    </row>
    <row r="111" spans="1:19">
      <c r="A111" t="s">
        <v>1106</v>
      </c>
      <c r="B111" s="4">
        <v>44764</v>
      </c>
      <c r="C111" s="2">
        <v>211276.4</v>
      </c>
      <c r="D111" t="s">
        <v>849</v>
      </c>
      <c r="E111" t="s">
        <v>850</v>
      </c>
      <c r="F111" t="s">
        <v>9</v>
      </c>
      <c r="G111" t="s">
        <v>31</v>
      </c>
      <c r="H111" t="s">
        <v>209</v>
      </c>
      <c r="J111" t="s">
        <v>1107</v>
      </c>
      <c r="K111" t="str">
        <f>IF(COUNTIF(Customers!A:A, H111)&gt;0, "Valid", "Invalid")</f>
        <v>Valid</v>
      </c>
      <c r="L111" t="str">
        <f t="shared" si="5"/>
        <v>7</v>
      </c>
      <c r="M111" t="str">
        <f t="shared" si="6"/>
        <v>2022</v>
      </c>
      <c r="N111">
        <f t="shared" si="7"/>
        <v>211276.4</v>
      </c>
      <c r="O111">
        <f t="shared" si="8"/>
        <v>211276.4</v>
      </c>
      <c r="P111" t="str">
        <f t="shared" si="9"/>
        <v/>
      </c>
      <c r="Q111" s="48" t="str">
        <f>IF(O111="","",
   IF(OR(O111&lt;EDA_Outlier_Analysis!$C$10, O111&gt;EDA_Outlier_Analysis!$C$11),
      "Outlier",
      "Normal"))</f>
        <v>Normal</v>
      </c>
      <c r="R111" t="str">
        <f>IF(P111="","",
   IF(OR(P111 &lt; EDA_Outlier_Analysis!$F$7, P111 &gt; EDA_Outlier_Analysis!$F$8),
      "Outlier",
      "Normal"))</f>
        <v/>
      </c>
      <c r="S111" t="str">
        <f>IF(N111="","",
   IF(OR(N111 &lt;EDA_Outlier_Analysis!$I$10, N111 &gt; EDA_Outlier_Analysis!$I$11),
      "Outlier",
      "Normal"))</f>
        <v>Normal</v>
      </c>
    </row>
    <row r="112" spans="1:19">
      <c r="A112" t="s">
        <v>1108</v>
      </c>
      <c r="B112" s="4">
        <v>44610</v>
      </c>
      <c r="C112" s="2">
        <v>-32825.35</v>
      </c>
      <c r="D112" t="s">
        <v>840</v>
      </c>
      <c r="E112" t="s">
        <v>864</v>
      </c>
      <c r="F112" t="s">
        <v>9</v>
      </c>
      <c r="G112" t="s">
        <v>24</v>
      </c>
      <c r="I112" t="s">
        <v>1109</v>
      </c>
      <c r="J112" t="s">
        <v>1110</v>
      </c>
      <c r="K112" t="str">
        <f>IF(COUNTIF(Customers!A:A, H112)&gt;0, "Valid", "Invalid")</f>
        <v>Invalid</v>
      </c>
      <c r="L112" t="str">
        <f t="shared" si="5"/>
        <v>2</v>
      </c>
      <c r="M112" t="str">
        <f t="shared" si="6"/>
        <v>2022</v>
      </c>
      <c r="N112">
        <f t="shared" si="7"/>
        <v>-32825.35</v>
      </c>
      <c r="O112" t="str">
        <f t="shared" si="8"/>
        <v/>
      </c>
      <c r="P112">
        <f t="shared" si="9"/>
        <v>32825.35</v>
      </c>
      <c r="Q112" s="48" t="str">
        <f>IF(O112="","",
   IF(OR(O112&lt;EDA_Outlier_Analysis!$C$10, O112&gt;EDA_Outlier_Analysis!$C$11),
      "Outlier",
      "Normal"))</f>
        <v/>
      </c>
      <c r="R112" t="str">
        <f>IF(P112="","",
   IF(OR(P112 &lt; EDA_Outlier_Analysis!$F$7, P112 &gt; EDA_Outlier_Analysis!$F$8),
      "Outlier",
      "Normal"))</f>
        <v>Normal</v>
      </c>
      <c r="S112" t="str">
        <f>IF(N112="","",
   IF(OR(N112 &lt;EDA_Outlier_Analysis!$I$10, N112 &gt; EDA_Outlier_Analysis!$I$11),
      "Outlier",
      "Normal"))</f>
        <v>Normal</v>
      </c>
    </row>
    <row r="113" spans="1:19">
      <c r="A113" t="s">
        <v>1111</v>
      </c>
      <c r="B113" s="4">
        <v>44901</v>
      </c>
      <c r="C113" s="2">
        <v>-4636.57</v>
      </c>
      <c r="D113" t="s">
        <v>840</v>
      </c>
      <c r="E113" t="s">
        <v>905</v>
      </c>
      <c r="F113" t="s">
        <v>9</v>
      </c>
      <c r="G113" t="s">
        <v>34</v>
      </c>
      <c r="I113" t="s">
        <v>1112</v>
      </c>
      <c r="J113" t="s">
        <v>1113</v>
      </c>
      <c r="K113" t="str">
        <f>IF(COUNTIF(Customers!A:A, H113)&gt;0, "Valid", "Invalid")</f>
        <v>Invalid</v>
      </c>
      <c r="L113" t="str">
        <f t="shared" si="5"/>
        <v>12</v>
      </c>
      <c r="M113" t="str">
        <f t="shared" si="6"/>
        <v>2022</v>
      </c>
      <c r="N113">
        <f t="shared" si="7"/>
        <v>-4636.57</v>
      </c>
      <c r="O113" t="str">
        <f t="shared" si="8"/>
        <v/>
      </c>
      <c r="P113">
        <f t="shared" si="9"/>
        <v>4636.57</v>
      </c>
      <c r="Q113" s="48" t="str">
        <f>IF(O113="","",
   IF(OR(O113&lt;EDA_Outlier_Analysis!$C$10, O113&gt;EDA_Outlier_Analysis!$C$11),
      "Outlier",
      "Normal"))</f>
        <v/>
      </c>
      <c r="R113" t="str">
        <f>IF(P113="","",
   IF(OR(P113 &lt; EDA_Outlier_Analysis!$F$7, P113 &gt; EDA_Outlier_Analysis!$F$8),
      "Outlier",
      "Normal"))</f>
        <v>Outlier</v>
      </c>
      <c r="S113" t="str">
        <f>IF(N113="","",
   IF(OR(N113 &lt;EDA_Outlier_Analysis!$I$10, N113 &gt; EDA_Outlier_Analysis!$I$11),
      "Outlier",
      "Normal"))</f>
        <v>Normal</v>
      </c>
    </row>
    <row r="114" spans="1:19">
      <c r="A114" t="s">
        <v>1114</v>
      </c>
      <c r="B114" s="4">
        <v>44595</v>
      </c>
      <c r="C114" s="2">
        <v>159281.15</v>
      </c>
      <c r="D114" t="s">
        <v>849</v>
      </c>
      <c r="E114" t="s">
        <v>853</v>
      </c>
      <c r="F114" t="s">
        <v>10</v>
      </c>
      <c r="G114" t="s">
        <v>31</v>
      </c>
      <c r="H114" t="s">
        <v>311</v>
      </c>
      <c r="J114" t="s">
        <v>1115</v>
      </c>
      <c r="K114" t="str">
        <f>IF(COUNTIF(Customers!A:A, H114)&gt;0, "Valid", "Invalid")</f>
        <v>Valid</v>
      </c>
      <c r="L114" t="str">
        <f t="shared" si="5"/>
        <v>2</v>
      </c>
      <c r="M114" t="str">
        <f t="shared" si="6"/>
        <v>2022</v>
      </c>
      <c r="N114">
        <f t="shared" si="7"/>
        <v>159281.15</v>
      </c>
      <c r="O114">
        <f t="shared" si="8"/>
        <v>159281.15</v>
      </c>
      <c r="P114" t="str">
        <f t="shared" si="9"/>
        <v/>
      </c>
      <c r="Q114" s="48" t="str">
        <f>IF(O114="","",
   IF(OR(O114&lt;EDA_Outlier_Analysis!$C$10, O114&gt;EDA_Outlier_Analysis!$C$11),
      "Outlier",
      "Normal"))</f>
        <v>Normal</v>
      </c>
      <c r="R114" t="str">
        <f>IF(P114="","",
   IF(OR(P114 &lt; EDA_Outlier_Analysis!$F$7, P114 &gt; EDA_Outlier_Analysis!$F$8),
      "Outlier",
      "Normal"))</f>
        <v/>
      </c>
      <c r="S114" t="str">
        <f>IF(N114="","",
   IF(OR(N114 &lt;EDA_Outlier_Analysis!$I$10, N114 &gt; EDA_Outlier_Analysis!$I$11),
      "Outlier",
      "Normal"))</f>
        <v>Normal</v>
      </c>
    </row>
    <row r="115" spans="1:19">
      <c r="A115" t="s">
        <v>1116</v>
      </c>
      <c r="B115" s="4">
        <v>45104</v>
      </c>
      <c r="C115" s="2">
        <v>-34378.11</v>
      </c>
      <c r="D115" t="s">
        <v>840</v>
      </c>
      <c r="E115" t="s">
        <v>856</v>
      </c>
      <c r="F115" t="s">
        <v>9</v>
      </c>
      <c r="G115" t="s">
        <v>20</v>
      </c>
      <c r="I115" t="s">
        <v>1117</v>
      </c>
      <c r="J115" t="s">
        <v>1118</v>
      </c>
      <c r="K115" t="str">
        <f>IF(COUNTIF(Customers!A:A, H115)&gt;0, "Valid", "Invalid")</f>
        <v>Invalid</v>
      </c>
      <c r="L115" t="str">
        <f t="shared" si="5"/>
        <v>6</v>
      </c>
      <c r="M115" t="str">
        <f t="shared" si="6"/>
        <v>2023</v>
      </c>
      <c r="N115">
        <f t="shared" si="7"/>
        <v>-34378.11</v>
      </c>
      <c r="O115" t="str">
        <f t="shared" si="8"/>
        <v/>
      </c>
      <c r="P115">
        <f t="shared" si="9"/>
        <v>34378.11</v>
      </c>
      <c r="Q115" s="48" t="str">
        <f>IF(O115="","",
   IF(OR(O115&lt;EDA_Outlier_Analysis!$C$10, O115&gt;EDA_Outlier_Analysis!$C$11),
      "Outlier",
      "Normal"))</f>
        <v/>
      </c>
      <c r="R115" t="str">
        <f>IF(P115="","",
   IF(OR(P115 &lt; EDA_Outlier_Analysis!$F$7, P115 &gt; EDA_Outlier_Analysis!$F$8),
      "Outlier",
      "Normal"))</f>
        <v>Normal</v>
      </c>
      <c r="S115" t="str">
        <f>IF(N115="","",
   IF(OR(N115 &lt;EDA_Outlier_Analysis!$I$10, N115 &gt; EDA_Outlier_Analysis!$I$11),
      "Outlier",
      "Normal"))</f>
        <v>Normal</v>
      </c>
    </row>
    <row r="116" spans="1:19">
      <c r="A116" t="s">
        <v>1119</v>
      </c>
      <c r="B116" s="4">
        <v>45146</v>
      </c>
      <c r="C116" s="2">
        <v>170722.89</v>
      </c>
      <c r="D116" t="s">
        <v>849</v>
      </c>
      <c r="E116" t="s">
        <v>853</v>
      </c>
      <c r="F116" t="s">
        <v>11</v>
      </c>
      <c r="G116" t="s">
        <v>24</v>
      </c>
      <c r="H116" t="s">
        <v>453</v>
      </c>
      <c r="J116" t="s">
        <v>1120</v>
      </c>
      <c r="K116" t="str">
        <f>IF(COUNTIF(Customers!A:A, H116)&gt;0, "Valid", "Invalid")</f>
        <v>Valid</v>
      </c>
      <c r="L116" t="str">
        <f t="shared" si="5"/>
        <v>8</v>
      </c>
      <c r="M116" t="str">
        <f t="shared" si="6"/>
        <v>2023</v>
      </c>
      <c r="N116">
        <f t="shared" si="7"/>
        <v>170722.89</v>
      </c>
      <c r="O116">
        <f t="shared" si="8"/>
        <v>170722.89</v>
      </c>
      <c r="P116" t="str">
        <f t="shared" si="9"/>
        <v/>
      </c>
      <c r="Q116" s="48" t="str">
        <f>IF(O116="","",
   IF(OR(O116&lt;EDA_Outlier_Analysis!$C$10, O116&gt;EDA_Outlier_Analysis!$C$11),
      "Outlier",
      "Normal"))</f>
        <v>Normal</v>
      </c>
      <c r="R116" t="str">
        <f>IF(P116="","",
   IF(OR(P116 &lt; EDA_Outlier_Analysis!$F$7, P116 &gt; EDA_Outlier_Analysis!$F$8),
      "Outlier",
      "Normal"))</f>
        <v/>
      </c>
      <c r="S116" t="str">
        <f>IF(N116="","",
   IF(OR(N116 &lt;EDA_Outlier_Analysis!$I$10, N116 &gt; EDA_Outlier_Analysis!$I$11),
      "Outlier",
      "Normal"))</f>
        <v>Normal</v>
      </c>
    </row>
    <row r="117" spans="1:19">
      <c r="A117" t="s">
        <v>1121</v>
      </c>
      <c r="B117" s="4">
        <v>45147</v>
      </c>
      <c r="C117" s="2">
        <v>-15399.58</v>
      </c>
      <c r="D117" t="s">
        <v>840</v>
      </c>
      <c r="E117" t="s">
        <v>841</v>
      </c>
      <c r="F117" t="s">
        <v>10</v>
      </c>
      <c r="G117" t="s">
        <v>31</v>
      </c>
      <c r="I117" t="s">
        <v>960</v>
      </c>
      <c r="J117" t="s">
        <v>1122</v>
      </c>
      <c r="K117" t="str">
        <f>IF(COUNTIF(Customers!A:A, H117)&gt;0, "Valid", "Invalid")</f>
        <v>Invalid</v>
      </c>
      <c r="L117" t="str">
        <f t="shared" si="5"/>
        <v>8</v>
      </c>
      <c r="M117" t="str">
        <f t="shared" si="6"/>
        <v>2023</v>
      </c>
      <c r="N117">
        <f t="shared" si="7"/>
        <v>-15399.58</v>
      </c>
      <c r="O117" t="str">
        <f t="shared" si="8"/>
        <v/>
      </c>
      <c r="P117">
        <f t="shared" si="9"/>
        <v>15399.58</v>
      </c>
      <c r="Q117" s="48" t="str">
        <f>IF(O117="","",
   IF(OR(O117&lt;EDA_Outlier_Analysis!$C$10, O117&gt;EDA_Outlier_Analysis!$C$11),
      "Outlier",
      "Normal"))</f>
        <v/>
      </c>
      <c r="R117" t="str">
        <f>IF(P117="","",
   IF(OR(P117 &lt; EDA_Outlier_Analysis!$F$7, P117 &gt; EDA_Outlier_Analysis!$F$8),
      "Outlier",
      "Normal"))</f>
        <v>Outlier</v>
      </c>
      <c r="S117" t="str">
        <f>IF(N117="","",
   IF(OR(N117 &lt;EDA_Outlier_Analysis!$I$10, N117 &gt; EDA_Outlier_Analysis!$I$11),
      "Outlier",
      "Normal"))</f>
        <v>Normal</v>
      </c>
    </row>
    <row r="118" spans="1:19">
      <c r="A118" t="s">
        <v>1123</v>
      </c>
      <c r="B118" s="4">
        <v>45230</v>
      </c>
      <c r="C118" s="2">
        <v>15498.98</v>
      </c>
      <c r="D118" t="s">
        <v>873</v>
      </c>
      <c r="E118" t="s">
        <v>873</v>
      </c>
      <c r="F118" t="s">
        <v>9</v>
      </c>
      <c r="G118" t="s">
        <v>20</v>
      </c>
      <c r="J118" t="s">
        <v>1124</v>
      </c>
      <c r="K118" t="str">
        <f>IF(COUNTIF(Customers!A:A, H118)&gt;0, "Valid", "Invalid")</f>
        <v>Invalid</v>
      </c>
      <c r="L118" t="str">
        <f t="shared" si="5"/>
        <v>10</v>
      </c>
      <c r="M118" t="str">
        <f t="shared" si="6"/>
        <v>2023</v>
      </c>
      <c r="N118">
        <f t="shared" si="7"/>
        <v>-15498.98</v>
      </c>
      <c r="O118" t="str">
        <f t="shared" si="8"/>
        <v/>
      </c>
      <c r="P118" t="str">
        <f t="shared" si="9"/>
        <v/>
      </c>
      <c r="Q118" s="48" t="str">
        <f>IF(O118="","",
   IF(OR(O118&lt;EDA_Outlier_Analysis!$C$10, O118&gt;EDA_Outlier_Analysis!$C$11),
      "Outlier",
      "Normal"))</f>
        <v/>
      </c>
      <c r="R118" t="str">
        <f>IF(P118="","",
   IF(OR(P118 &lt; EDA_Outlier_Analysis!$F$7, P118 &gt; EDA_Outlier_Analysis!$F$8),
      "Outlier",
      "Normal"))</f>
        <v/>
      </c>
      <c r="S118" t="str">
        <f>IF(N118="","",
   IF(OR(N118 &lt;EDA_Outlier_Analysis!$I$10, N118 &gt; EDA_Outlier_Analysis!$I$11),
      "Outlier",
      "Normal"))</f>
        <v>Normal</v>
      </c>
    </row>
    <row r="119" spans="1:19">
      <c r="A119" t="s">
        <v>1125</v>
      </c>
      <c r="B119" s="4">
        <v>44795</v>
      </c>
      <c r="C119" s="2">
        <v>154491.35999999999</v>
      </c>
      <c r="D119" t="s">
        <v>849</v>
      </c>
      <c r="E119" t="s">
        <v>850</v>
      </c>
      <c r="F119" t="s">
        <v>10</v>
      </c>
      <c r="G119" t="s">
        <v>31</v>
      </c>
      <c r="H119" t="s">
        <v>577</v>
      </c>
      <c r="J119" t="s">
        <v>1126</v>
      </c>
      <c r="K119" t="str">
        <f>IF(COUNTIF(Customers!A:A, H119)&gt;0, "Valid", "Invalid")</f>
        <v>Valid</v>
      </c>
      <c r="L119" t="str">
        <f t="shared" si="5"/>
        <v>8</v>
      </c>
      <c r="M119" t="str">
        <f t="shared" si="6"/>
        <v>2022</v>
      </c>
      <c r="N119">
        <f t="shared" si="7"/>
        <v>154491.35999999999</v>
      </c>
      <c r="O119">
        <f t="shared" si="8"/>
        <v>154491.35999999999</v>
      </c>
      <c r="P119" t="str">
        <f t="shared" si="9"/>
        <v/>
      </c>
      <c r="Q119" s="48" t="str">
        <f>IF(O119="","",
   IF(OR(O119&lt;EDA_Outlier_Analysis!$C$10, O119&gt;EDA_Outlier_Analysis!$C$11),
      "Outlier",
      "Normal"))</f>
        <v>Normal</v>
      </c>
      <c r="R119" t="str">
        <f>IF(P119="","",
   IF(OR(P119 &lt; EDA_Outlier_Analysis!$F$7, P119 &gt; EDA_Outlier_Analysis!$F$8),
      "Outlier",
      "Normal"))</f>
        <v/>
      </c>
      <c r="S119" t="str">
        <f>IF(N119="","",
   IF(OR(N119 &lt;EDA_Outlier_Analysis!$I$10, N119 &gt; EDA_Outlier_Analysis!$I$11),
      "Outlier",
      "Normal"))</f>
        <v>Normal</v>
      </c>
    </row>
    <row r="120" spans="1:19">
      <c r="A120" t="s">
        <v>1127</v>
      </c>
      <c r="B120" s="4">
        <v>45289</v>
      </c>
      <c r="C120" s="2">
        <v>101231.07</v>
      </c>
      <c r="D120" t="s">
        <v>849</v>
      </c>
      <c r="E120" t="s">
        <v>853</v>
      </c>
      <c r="F120" t="s">
        <v>11</v>
      </c>
      <c r="G120" t="s">
        <v>24</v>
      </c>
      <c r="H120" t="s">
        <v>263</v>
      </c>
      <c r="J120" t="s">
        <v>1128</v>
      </c>
      <c r="K120" t="str">
        <f>IF(COUNTIF(Customers!A:A, H120)&gt;0, "Valid", "Invalid")</f>
        <v>Valid</v>
      </c>
      <c r="L120" t="str">
        <f t="shared" si="5"/>
        <v>12</v>
      </c>
      <c r="M120" t="str">
        <f t="shared" si="6"/>
        <v>2023</v>
      </c>
      <c r="N120">
        <f t="shared" si="7"/>
        <v>101231.07</v>
      </c>
      <c r="O120">
        <f t="shared" si="8"/>
        <v>101231.07</v>
      </c>
      <c r="P120" t="str">
        <f t="shared" si="9"/>
        <v/>
      </c>
      <c r="Q120" s="48" t="str">
        <f>IF(O120="","",
   IF(OR(O120&lt;EDA_Outlier_Analysis!$C$10, O120&gt;EDA_Outlier_Analysis!$C$11),
      "Outlier",
      "Normal"))</f>
        <v>Normal</v>
      </c>
      <c r="R120" t="str">
        <f>IF(P120="","",
   IF(OR(P120 &lt; EDA_Outlier_Analysis!$F$7, P120 &gt; EDA_Outlier_Analysis!$F$8),
      "Outlier",
      "Normal"))</f>
        <v/>
      </c>
      <c r="S120" t="str">
        <f>IF(N120="","",
   IF(OR(N120 &lt;EDA_Outlier_Analysis!$I$10, N120 &gt; EDA_Outlier_Analysis!$I$11),
      "Outlier",
      "Normal"))</f>
        <v>Normal</v>
      </c>
    </row>
    <row r="121" spans="1:19">
      <c r="A121" t="s">
        <v>1129</v>
      </c>
      <c r="B121" s="4">
        <v>44919</v>
      </c>
      <c r="C121" s="2">
        <v>158267.98000000001</v>
      </c>
      <c r="D121" t="s">
        <v>849</v>
      </c>
      <c r="E121" t="s">
        <v>850</v>
      </c>
      <c r="F121" t="s">
        <v>9</v>
      </c>
      <c r="G121" t="s">
        <v>34</v>
      </c>
      <c r="H121" t="s">
        <v>625</v>
      </c>
      <c r="J121" t="s">
        <v>1130</v>
      </c>
      <c r="K121" t="str">
        <f>IF(COUNTIF(Customers!A:A, H121)&gt;0, "Valid", "Invalid")</f>
        <v>Valid</v>
      </c>
      <c r="L121" t="str">
        <f t="shared" si="5"/>
        <v>12</v>
      </c>
      <c r="M121" t="str">
        <f t="shared" si="6"/>
        <v>2022</v>
      </c>
      <c r="N121">
        <f t="shared" si="7"/>
        <v>158267.98000000001</v>
      </c>
      <c r="O121">
        <f t="shared" si="8"/>
        <v>158267.98000000001</v>
      </c>
      <c r="P121" t="str">
        <f t="shared" si="9"/>
        <v/>
      </c>
      <c r="Q121" s="48" t="str">
        <f>IF(O121="","",
   IF(OR(O121&lt;EDA_Outlier_Analysis!$C$10, O121&gt;EDA_Outlier_Analysis!$C$11),
      "Outlier",
      "Normal"))</f>
        <v>Normal</v>
      </c>
      <c r="R121" t="str">
        <f>IF(P121="","",
   IF(OR(P121 &lt; EDA_Outlier_Analysis!$F$7, P121 &gt; EDA_Outlier_Analysis!$F$8),
      "Outlier",
      "Normal"))</f>
        <v/>
      </c>
      <c r="S121" t="str">
        <f>IF(N121="","",
   IF(OR(N121 &lt;EDA_Outlier_Analysis!$I$10, N121 &gt; EDA_Outlier_Analysis!$I$11),
      "Outlier",
      "Normal"))</f>
        <v>Normal</v>
      </c>
    </row>
    <row r="122" spans="1:19">
      <c r="A122" t="s">
        <v>1131</v>
      </c>
      <c r="B122" s="4">
        <v>45152</v>
      </c>
      <c r="C122" s="2">
        <v>-16519.060000000001</v>
      </c>
      <c r="D122" t="s">
        <v>840</v>
      </c>
      <c r="E122" t="s">
        <v>864</v>
      </c>
      <c r="F122" t="s">
        <v>11</v>
      </c>
      <c r="G122" t="s">
        <v>20</v>
      </c>
      <c r="I122" t="s">
        <v>1132</v>
      </c>
      <c r="J122" t="s">
        <v>1133</v>
      </c>
      <c r="K122" t="str">
        <f>IF(COUNTIF(Customers!A:A, H122)&gt;0, "Valid", "Invalid")</f>
        <v>Invalid</v>
      </c>
      <c r="L122" t="str">
        <f t="shared" si="5"/>
        <v>8</v>
      </c>
      <c r="M122" t="str">
        <f t="shared" si="6"/>
        <v>2023</v>
      </c>
      <c r="N122">
        <f t="shared" si="7"/>
        <v>-16519.060000000001</v>
      </c>
      <c r="O122" t="str">
        <f t="shared" si="8"/>
        <v/>
      </c>
      <c r="P122">
        <f t="shared" si="9"/>
        <v>16519.060000000001</v>
      </c>
      <c r="Q122" s="48" t="str">
        <f>IF(O122="","",
   IF(OR(O122&lt;EDA_Outlier_Analysis!$C$10, O122&gt;EDA_Outlier_Analysis!$C$11),
      "Outlier",
      "Normal"))</f>
        <v/>
      </c>
      <c r="R122" t="str">
        <f>IF(P122="","",
   IF(OR(P122 &lt; EDA_Outlier_Analysis!$F$7, P122 &gt; EDA_Outlier_Analysis!$F$8),
      "Outlier",
      "Normal"))</f>
        <v>Outlier</v>
      </c>
      <c r="S122" t="str">
        <f>IF(N122="","",
   IF(OR(N122 &lt;EDA_Outlier_Analysis!$I$10, N122 &gt; EDA_Outlier_Analysis!$I$11),
      "Outlier",
      "Normal"))</f>
        <v>Normal</v>
      </c>
    </row>
    <row r="123" spans="1:19">
      <c r="A123" t="s">
        <v>1134</v>
      </c>
      <c r="B123" s="4">
        <v>45021</v>
      </c>
      <c r="C123" s="2">
        <v>133795.88</v>
      </c>
      <c r="D123" t="s">
        <v>849</v>
      </c>
      <c r="E123" t="s">
        <v>868</v>
      </c>
      <c r="F123" t="s">
        <v>11</v>
      </c>
      <c r="G123" t="s">
        <v>31</v>
      </c>
      <c r="H123" t="s">
        <v>211</v>
      </c>
      <c r="J123" t="s">
        <v>1135</v>
      </c>
      <c r="K123" t="str">
        <f>IF(COUNTIF(Customers!A:A, H123)&gt;0, "Valid", "Invalid")</f>
        <v>Valid</v>
      </c>
      <c r="L123" t="str">
        <f t="shared" si="5"/>
        <v>4</v>
      </c>
      <c r="M123" t="str">
        <f t="shared" si="6"/>
        <v>2023</v>
      </c>
      <c r="N123">
        <f t="shared" si="7"/>
        <v>133795.88</v>
      </c>
      <c r="O123">
        <f t="shared" si="8"/>
        <v>133795.88</v>
      </c>
      <c r="P123" t="str">
        <f t="shared" si="9"/>
        <v/>
      </c>
      <c r="Q123" s="48" t="str">
        <f>IF(O123="","",
   IF(OR(O123&lt;EDA_Outlier_Analysis!$C$10, O123&gt;EDA_Outlier_Analysis!$C$11),
      "Outlier",
      "Normal"))</f>
        <v>Normal</v>
      </c>
      <c r="R123" t="str">
        <f>IF(P123="","",
   IF(OR(P123 &lt; EDA_Outlier_Analysis!$F$7, P123 &gt; EDA_Outlier_Analysis!$F$8),
      "Outlier",
      "Normal"))</f>
        <v/>
      </c>
      <c r="S123" t="str">
        <f>IF(N123="","",
   IF(OR(N123 &lt;EDA_Outlier_Analysis!$I$10, N123 &gt; EDA_Outlier_Analysis!$I$11),
      "Outlier",
      "Normal"))</f>
        <v>Normal</v>
      </c>
    </row>
    <row r="124" spans="1:19">
      <c r="A124" t="s">
        <v>1136</v>
      </c>
      <c r="B124" s="4">
        <v>44969</v>
      </c>
      <c r="C124" s="2">
        <v>150954.20000000001</v>
      </c>
      <c r="D124" t="s">
        <v>849</v>
      </c>
      <c r="E124" t="s">
        <v>850</v>
      </c>
      <c r="F124" t="s">
        <v>10</v>
      </c>
      <c r="G124" t="s">
        <v>24</v>
      </c>
      <c r="H124" t="s">
        <v>581</v>
      </c>
      <c r="J124" t="s">
        <v>1137</v>
      </c>
      <c r="K124" t="str">
        <f>IF(COUNTIF(Customers!A:A, H124)&gt;0, "Valid", "Invalid")</f>
        <v>Valid</v>
      </c>
      <c r="L124" t="str">
        <f t="shared" si="5"/>
        <v>2</v>
      </c>
      <c r="M124" t="str">
        <f t="shared" si="6"/>
        <v>2023</v>
      </c>
      <c r="N124">
        <f t="shared" si="7"/>
        <v>150954.20000000001</v>
      </c>
      <c r="O124">
        <f t="shared" si="8"/>
        <v>150954.20000000001</v>
      </c>
      <c r="P124" t="str">
        <f t="shared" si="9"/>
        <v/>
      </c>
      <c r="Q124" s="48" t="str">
        <f>IF(O124="","",
   IF(OR(O124&lt;EDA_Outlier_Analysis!$C$10, O124&gt;EDA_Outlier_Analysis!$C$11),
      "Outlier",
      "Normal"))</f>
        <v>Normal</v>
      </c>
      <c r="R124" t="str">
        <f>IF(P124="","",
   IF(OR(P124 &lt; EDA_Outlier_Analysis!$F$7, P124 &gt; EDA_Outlier_Analysis!$F$8),
      "Outlier",
      "Normal"))</f>
        <v/>
      </c>
      <c r="S124" t="str">
        <f>IF(N124="","",
   IF(OR(N124 &lt;EDA_Outlier_Analysis!$I$10, N124 &gt; EDA_Outlier_Analysis!$I$11),
      "Outlier",
      "Normal"))</f>
        <v>Normal</v>
      </c>
    </row>
    <row r="125" spans="1:19">
      <c r="A125" t="s">
        <v>1138</v>
      </c>
      <c r="B125" s="4">
        <v>45047</v>
      </c>
      <c r="C125" s="2">
        <v>156547.14000000001</v>
      </c>
      <c r="D125" t="s">
        <v>849</v>
      </c>
      <c r="E125" t="s">
        <v>850</v>
      </c>
      <c r="F125" t="s">
        <v>11</v>
      </c>
      <c r="G125" t="s">
        <v>34</v>
      </c>
      <c r="H125" t="s">
        <v>631</v>
      </c>
      <c r="J125" t="s">
        <v>1139</v>
      </c>
      <c r="K125" t="str">
        <f>IF(COUNTIF(Customers!A:A, H125)&gt;0, "Valid", "Invalid")</f>
        <v>Valid</v>
      </c>
      <c r="L125" t="str">
        <f t="shared" si="5"/>
        <v>5</v>
      </c>
      <c r="M125" t="str">
        <f t="shared" si="6"/>
        <v>2023</v>
      </c>
      <c r="N125">
        <f t="shared" si="7"/>
        <v>156547.14000000001</v>
      </c>
      <c r="O125">
        <f t="shared" si="8"/>
        <v>156547.14000000001</v>
      </c>
      <c r="P125" t="str">
        <f t="shared" si="9"/>
        <v/>
      </c>
      <c r="Q125" s="48" t="str">
        <f>IF(O125="","",
   IF(OR(O125&lt;EDA_Outlier_Analysis!$C$10, O125&gt;EDA_Outlier_Analysis!$C$11),
      "Outlier",
      "Normal"))</f>
        <v>Normal</v>
      </c>
      <c r="R125" t="str">
        <f>IF(P125="","",
   IF(OR(P125 &lt; EDA_Outlier_Analysis!$F$7, P125 &gt; EDA_Outlier_Analysis!$F$8),
      "Outlier",
      "Normal"))</f>
        <v/>
      </c>
      <c r="S125" t="str">
        <f>IF(N125="","",
   IF(OR(N125 &lt;EDA_Outlier_Analysis!$I$10, N125 &gt; EDA_Outlier_Analysis!$I$11),
      "Outlier",
      "Normal"))</f>
        <v>Normal</v>
      </c>
    </row>
    <row r="126" spans="1:19">
      <c r="A126" t="s">
        <v>1140</v>
      </c>
      <c r="B126" s="4">
        <v>44848</v>
      </c>
      <c r="C126" s="2">
        <v>-22084.36</v>
      </c>
      <c r="D126" t="s">
        <v>840</v>
      </c>
      <c r="E126" t="s">
        <v>845</v>
      </c>
      <c r="F126" t="s">
        <v>9</v>
      </c>
      <c r="G126" t="s">
        <v>20</v>
      </c>
      <c r="I126" t="s">
        <v>1141</v>
      </c>
      <c r="J126" t="s">
        <v>1142</v>
      </c>
      <c r="K126" t="str">
        <f>IF(COUNTIF(Customers!A:A, H126)&gt;0, "Valid", "Invalid")</f>
        <v>Invalid</v>
      </c>
      <c r="L126" t="str">
        <f t="shared" si="5"/>
        <v>10</v>
      </c>
      <c r="M126" t="str">
        <f t="shared" si="6"/>
        <v>2022</v>
      </c>
      <c r="N126">
        <f t="shared" si="7"/>
        <v>-22084.36</v>
      </c>
      <c r="O126" t="str">
        <f t="shared" si="8"/>
        <v/>
      </c>
      <c r="P126">
        <f t="shared" si="9"/>
        <v>22084.36</v>
      </c>
      <c r="Q126" s="48" t="str">
        <f>IF(O126="","",
   IF(OR(O126&lt;EDA_Outlier_Analysis!$C$10, O126&gt;EDA_Outlier_Analysis!$C$11),
      "Outlier",
      "Normal"))</f>
        <v/>
      </c>
      <c r="R126" t="str">
        <f>IF(P126="","",
   IF(OR(P126 &lt; EDA_Outlier_Analysis!$F$7, P126 &gt; EDA_Outlier_Analysis!$F$8),
      "Outlier",
      "Normal"))</f>
        <v>Outlier</v>
      </c>
      <c r="S126" t="str">
        <f>IF(N126="","",
   IF(OR(N126 &lt;EDA_Outlier_Analysis!$I$10, N126 &gt; EDA_Outlier_Analysis!$I$11),
      "Outlier",
      "Normal"))</f>
        <v>Normal</v>
      </c>
    </row>
    <row r="127" spans="1:19">
      <c r="A127" t="s">
        <v>1143</v>
      </c>
      <c r="B127" s="4">
        <v>44631</v>
      </c>
      <c r="C127" s="2">
        <v>-43759.35</v>
      </c>
      <c r="D127" t="s">
        <v>840</v>
      </c>
      <c r="E127" t="s">
        <v>905</v>
      </c>
      <c r="F127" t="s">
        <v>10</v>
      </c>
      <c r="G127" t="s">
        <v>24</v>
      </c>
      <c r="I127" t="s">
        <v>1010</v>
      </c>
      <c r="J127" t="s">
        <v>1144</v>
      </c>
      <c r="K127" t="str">
        <f>IF(COUNTIF(Customers!A:A, H127)&gt;0, "Valid", "Invalid")</f>
        <v>Invalid</v>
      </c>
      <c r="L127" t="str">
        <f t="shared" si="5"/>
        <v>3</v>
      </c>
      <c r="M127" t="str">
        <f t="shared" si="6"/>
        <v>2022</v>
      </c>
      <c r="N127">
        <f t="shared" si="7"/>
        <v>-43759.35</v>
      </c>
      <c r="O127" t="str">
        <f t="shared" si="8"/>
        <v/>
      </c>
      <c r="P127">
        <f t="shared" si="9"/>
        <v>43759.35</v>
      </c>
      <c r="Q127" s="48" t="str">
        <f>IF(O127="","",
   IF(OR(O127&lt;EDA_Outlier_Analysis!$C$10, O127&gt;EDA_Outlier_Analysis!$C$11),
      "Outlier",
      "Normal"))</f>
        <v/>
      </c>
      <c r="R127" t="str">
        <f>IF(P127="","",
   IF(OR(P127 &lt; EDA_Outlier_Analysis!$F$7, P127 &gt; EDA_Outlier_Analysis!$F$8),
      "Outlier",
      "Normal"))</f>
        <v>Normal</v>
      </c>
      <c r="S127" t="str">
        <f>IF(N127="","",
   IF(OR(N127 &lt;EDA_Outlier_Analysis!$I$10, N127 &gt; EDA_Outlier_Analysis!$I$11),
      "Outlier",
      "Normal"))</f>
        <v>Normal</v>
      </c>
    </row>
    <row r="128" spans="1:19">
      <c r="A128" t="s">
        <v>1145</v>
      </c>
      <c r="B128" s="4">
        <v>45068</v>
      </c>
      <c r="C128" s="2">
        <v>153964.81</v>
      </c>
      <c r="D128" t="s">
        <v>849</v>
      </c>
      <c r="E128" t="s">
        <v>850</v>
      </c>
      <c r="F128" t="s">
        <v>10</v>
      </c>
      <c r="G128" t="s">
        <v>20</v>
      </c>
      <c r="H128" t="s">
        <v>477</v>
      </c>
      <c r="J128" t="s">
        <v>1146</v>
      </c>
      <c r="K128" t="str">
        <f>IF(COUNTIF(Customers!A:A, H128)&gt;0, "Valid", "Invalid")</f>
        <v>Valid</v>
      </c>
      <c r="L128" t="str">
        <f t="shared" si="5"/>
        <v>5</v>
      </c>
      <c r="M128" t="str">
        <f t="shared" si="6"/>
        <v>2023</v>
      </c>
      <c r="N128">
        <f t="shared" si="7"/>
        <v>153964.81</v>
      </c>
      <c r="O128">
        <f t="shared" si="8"/>
        <v>153964.81</v>
      </c>
      <c r="P128" t="str">
        <f t="shared" si="9"/>
        <v/>
      </c>
      <c r="Q128" s="48" t="str">
        <f>IF(O128="","",
   IF(OR(O128&lt;EDA_Outlier_Analysis!$C$10, O128&gt;EDA_Outlier_Analysis!$C$11),
      "Outlier",
      "Normal"))</f>
        <v>Normal</v>
      </c>
      <c r="R128" t="str">
        <f>IF(P128="","",
   IF(OR(P128 &lt; EDA_Outlier_Analysis!$F$7, P128 &gt; EDA_Outlier_Analysis!$F$8),
      "Outlier",
      "Normal"))</f>
        <v/>
      </c>
      <c r="S128" t="str">
        <f>IF(N128="","",
   IF(OR(N128 &lt;EDA_Outlier_Analysis!$I$10, N128 &gt; EDA_Outlier_Analysis!$I$11),
      "Outlier",
      "Normal"))</f>
        <v>Normal</v>
      </c>
    </row>
    <row r="129" spans="1:19">
      <c r="A129" t="s">
        <v>1147</v>
      </c>
      <c r="B129" s="4">
        <v>45054</v>
      </c>
      <c r="C129" s="2">
        <v>189532.01</v>
      </c>
      <c r="D129" t="s">
        <v>849</v>
      </c>
      <c r="E129" t="s">
        <v>868</v>
      </c>
      <c r="F129" t="s">
        <v>10</v>
      </c>
      <c r="G129" t="s">
        <v>24</v>
      </c>
      <c r="H129" t="s">
        <v>735</v>
      </c>
      <c r="J129" t="s">
        <v>1148</v>
      </c>
      <c r="K129" t="str">
        <f>IF(COUNTIF(Customers!A:A, H129)&gt;0, "Valid", "Invalid")</f>
        <v>Valid</v>
      </c>
      <c r="L129" t="str">
        <f t="shared" si="5"/>
        <v>5</v>
      </c>
      <c r="M129" t="str">
        <f t="shared" si="6"/>
        <v>2023</v>
      </c>
      <c r="N129">
        <f t="shared" si="7"/>
        <v>189532.01</v>
      </c>
      <c r="O129">
        <f t="shared" si="8"/>
        <v>189532.01</v>
      </c>
      <c r="P129" t="str">
        <f t="shared" si="9"/>
        <v/>
      </c>
      <c r="Q129" s="48" t="str">
        <f>IF(O129="","",
   IF(OR(O129&lt;EDA_Outlier_Analysis!$C$10, O129&gt;EDA_Outlier_Analysis!$C$11),
      "Outlier",
      "Normal"))</f>
        <v>Normal</v>
      </c>
      <c r="R129" t="str">
        <f>IF(P129="","",
   IF(OR(P129 &lt; EDA_Outlier_Analysis!$F$7, P129 &gt; EDA_Outlier_Analysis!$F$8),
      "Outlier",
      "Normal"))</f>
        <v/>
      </c>
      <c r="S129" t="str">
        <f>IF(N129="","",
   IF(OR(N129 &lt;EDA_Outlier_Analysis!$I$10, N129 &gt; EDA_Outlier_Analysis!$I$11),
      "Outlier",
      "Normal"))</f>
        <v>Normal</v>
      </c>
    </row>
    <row r="130" spans="1:19">
      <c r="A130" t="s">
        <v>1149</v>
      </c>
      <c r="B130" s="4">
        <v>44978</v>
      </c>
      <c r="C130" s="2">
        <v>136617.82</v>
      </c>
      <c r="D130" t="s">
        <v>849</v>
      </c>
      <c r="E130" t="s">
        <v>853</v>
      </c>
      <c r="F130" t="s">
        <v>11</v>
      </c>
      <c r="G130" t="s">
        <v>34</v>
      </c>
      <c r="H130" t="s">
        <v>385</v>
      </c>
      <c r="J130" t="s">
        <v>1150</v>
      </c>
      <c r="K130" t="str">
        <f>IF(COUNTIF(Customers!A:A, H130)&gt;0, "Valid", "Invalid")</f>
        <v>Valid</v>
      </c>
      <c r="L130" t="str">
        <f t="shared" si="5"/>
        <v>2</v>
      </c>
      <c r="M130" t="str">
        <f t="shared" si="6"/>
        <v>2023</v>
      </c>
      <c r="N130">
        <f t="shared" si="7"/>
        <v>136617.82</v>
      </c>
      <c r="O130">
        <f t="shared" si="8"/>
        <v>136617.82</v>
      </c>
      <c r="P130" t="str">
        <f t="shared" si="9"/>
        <v/>
      </c>
      <c r="Q130" s="48" t="str">
        <f>IF(O130="","",
   IF(OR(O130&lt;EDA_Outlier_Analysis!$C$10, O130&gt;EDA_Outlier_Analysis!$C$11),
      "Outlier",
      "Normal"))</f>
        <v>Normal</v>
      </c>
      <c r="R130" t="str">
        <f>IF(P130="","",
   IF(OR(P130 &lt; EDA_Outlier_Analysis!$F$7, P130 &gt; EDA_Outlier_Analysis!$F$8),
      "Outlier",
      "Normal"))</f>
        <v/>
      </c>
      <c r="S130" t="str">
        <f>IF(N130="","",
   IF(OR(N130 &lt;EDA_Outlier_Analysis!$I$10, N130 &gt; EDA_Outlier_Analysis!$I$11),
      "Outlier",
      "Normal"))</f>
        <v>Normal</v>
      </c>
    </row>
    <row r="131" spans="1:19">
      <c r="A131" t="s">
        <v>1151</v>
      </c>
      <c r="B131" s="4">
        <v>45006</v>
      </c>
      <c r="C131" s="2">
        <v>22872.89</v>
      </c>
      <c r="D131" t="s">
        <v>873</v>
      </c>
      <c r="E131" t="s">
        <v>873</v>
      </c>
      <c r="F131" t="s">
        <v>9</v>
      </c>
      <c r="G131" t="s">
        <v>24</v>
      </c>
      <c r="J131" t="s">
        <v>1152</v>
      </c>
      <c r="K131" t="str">
        <f>IF(COUNTIF(Customers!A:A, H131)&gt;0, "Valid", "Invalid")</f>
        <v>Invalid</v>
      </c>
      <c r="L131" t="str">
        <f t="shared" ref="L131:L194" si="10">TEXT(B131,"m")</f>
        <v>3</v>
      </c>
      <c r="M131" t="str">
        <f t="shared" ref="M131:M194" si="11">TEXT(B131,"yyyy")</f>
        <v>2023</v>
      </c>
      <c r="N131">
        <f t="shared" ref="N131:N194" si="12">IF(D131="Revenue",C131,-ABS(C131))</f>
        <v>-22872.89</v>
      </c>
      <c r="O131" t="str">
        <f t="shared" ref="O131:O194" si="13">IF(D131="Revenue", C131, "")</f>
        <v/>
      </c>
      <c r="P131" t="str">
        <f t="shared" ref="P131:P194" si="14">IF(D131="Expense", ABS(C131), "")</f>
        <v/>
      </c>
      <c r="Q131" s="48" t="str">
        <f>IF(O131="","",
   IF(OR(O131&lt;EDA_Outlier_Analysis!$C$10, O131&gt;EDA_Outlier_Analysis!$C$11),
      "Outlier",
      "Normal"))</f>
        <v/>
      </c>
      <c r="R131" t="str">
        <f>IF(P131="","",
   IF(OR(P131 &lt; EDA_Outlier_Analysis!$F$7, P131 &gt; EDA_Outlier_Analysis!$F$8),
      "Outlier",
      "Normal"))</f>
        <v/>
      </c>
      <c r="S131" t="str">
        <f>IF(N131="","",
   IF(OR(N131 &lt;EDA_Outlier_Analysis!$I$10, N131 &gt; EDA_Outlier_Analysis!$I$11),
      "Outlier",
      "Normal"))</f>
        <v>Normal</v>
      </c>
    </row>
    <row r="132" spans="1:19">
      <c r="A132" t="s">
        <v>1153</v>
      </c>
      <c r="B132" s="4">
        <v>45065</v>
      </c>
      <c r="C132" s="2">
        <v>225791.57</v>
      </c>
      <c r="D132" t="s">
        <v>849</v>
      </c>
      <c r="E132" t="s">
        <v>868</v>
      </c>
      <c r="F132" t="s">
        <v>11</v>
      </c>
      <c r="G132" t="s">
        <v>31</v>
      </c>
      <c r="H132" t="s">
        <v>311</v>
      </c>
      <c r="J132" t="s">
        <v>1154</v>
      </c>
      <c r="K132" t="str">
        <f>IF(COUNTIF(Customers!A:A, H132)&gt;0, "Valid", "Invalid")</f>
        <v>Valid</v>
      </c>
      <c r="L132" t="str">
        <f t="shared" si="10"/>
        <v>5</v>
      </c>
      <c r="M132" t="str">
        <f t="shared" si="11"/>
        <v>2023</v>
      </c>
      <c r="N132">
        <f t="shared" si="12"/>
        <v>225791.57</v>
      </c>
      <c r="O132">
        <f t="shared" si="13"/>
        <v>225791.57</v>
      </c>
      <c r="P132" t="str">
        <f t="shared" si="14"/>
        <v/>
      </c>
      <c r="Q132" s="48" t="str">
        <f>IF(O132="","",
   IF(OR(O132&lt;EDA_Outlier_Analysis!$C$10, O132&gt;EDA_Outlier_Analysis!$C$11),
      "Outlier",
      "Normal"))</f>
        <v>Normal</v>
      </c>
      <c r="R132" t="str">
        <f>IF(P132="","",
   IF(OR(P132 &lt; EDA_Outlier_Analysis!$F$7, P132 &gt; EDA_Outlier_Analysis!$F$8),
      "Outlier",
      "Normal"))</f>
        <v/>
      </c>
      <c r="S132" t="str">
        <f>IF(N132="","",
   IF(OR(N132 &lt;EDA_Outlier_Analysis!$I$10, N132 &gt; EDA_Outlier_Analysis!$I$11),
      "Outlier",
      "Normal"))</f>
        <v>Normal</v>
      </c>
    </row>
    <row r="133" spans="1:19">
      <c r="A133" t="s">
        <v>1155</v>
      </c>
      <c r="B133" s="4">
        <v>44669</v>
      </c>
      <c r="C133" s="2">
        <v>-47065.38</v>
      </c>
      <c r="D133" t="s">
        <v>840</v>
      </c>
      <c r="E133" t="s">
        <v>841</v>
      </c>
      <c r="F133" t="s">
        <v>10</v>
      </c>
      <c r="G133" t="s">
        <v>31</v>
      </c>
      <c r="I133" t="s">
        <v>1156</v>
      </c>
      <c r="J133" t="s">
        <v>1157</v>
      </c>
      <c r="K133" t="str">
        <f>IF(COUNTIF(Customers!A:A, H133)&gt;0, "Valid", "Invalid")</f>
        <v>Invalid</v>
      </c>
      <c r="L133" t="str">
        <f t="shared" si="10"/>
        <v>4</v>
      </c>
      <c r="M133" t="str">
        <f t="shared" si="11"/>
        <v>2022</v>
      </c>
      <c r="N133">
        <f t="shared" si="12"/>
        <v>-47065.38</v>
      </c>
      <c r="O133" t="str">
        <f t="shared" si="13"/>
        <v/>
      </c>
      <c r="P133">
        <f t="shared" si="14"/>
        <v>47065.38</v>
      </c>
      <c r="Q133" s="48" t="str">
        <f>IF(O133="","",
   IF(OR(O133&lt;EDA_Outlier_Analysis!$C$10, O133&gt;EDA_Outlier_Analysis!$C$11),
      "Outlier",
      "Normal"))</f>
        <v/>
      </c>
      <c r="R133" t="str">
        <f>IF(P133="","",
   IF(OR(P133 &lt; EDA_Outlier_Analysis!$F$7, P133 &gt; EDA_Outlier_Analysis!$F$8),
      "Outlier",
      "Normal"))</f>
        <v>Normal</v>
      </c>
      <c r="S133" t="str">
        <f>IF(N133="","",
   IF(OR(N133 &lt;EDA_Outlier_Analysis!$I$10, N133 &gt; EDA_Outlier_Analysis!$I$11),
      "Outlier",
      "Normal"))</f>
        <v>Normal</v>
      </c>
    </row>
    <row r="134" spans="1:19">
      <c r="A134" t="s">
        <v>1158</v>
      </c>
      <c r="B134" s="4">
        <v>44931</v>
      </c>
      <c r="C134" s="2">
        <v>142464.20000000001</v>
      </c>
      <c r="D134" t="s">
        <v>849</v>
      </c>
      <c r="E134" t="s">
        <v>853</v>
      </c>
      <c r="F134" t="s">
        <v>9</v>
      </c>
      <c r="G134" t="s">
        <v>24</v>
      </c>
      <c r="H134" t="s">
        <v>649</v>
      </c>
      <c r="J134" t="s">
        <v>1159</v>
      </c>
      <c r="K134" t="str">
        <f>IF(COUNTIF(Customers!A:A, H134)&gt;0, "Valid", "Invalid")</f>
        <v>Valid</v>
      </c>
      <c r="L134" t="str">
        <f t="shared" si="10"/>
        <v>1</v>
      </c>
      <c r="M134" t="str">
        <f t="shared" si="11"/>
        <v>2023</v>
      </c>
      <c r="N134">
        <f t="shared" si="12"/>
        <v>142464.20000000001</v>
      </c>
      <c r="O134">
        <f t="shared" si="13"/>
        <v>142464.20000000001</v>
      </c>
      <c r="P134" t="str">
        <f t="shared" si="14"/>
        <v/>
      </c>
      <c r="Q134" s="48" t="str">
        <f>IF(O134="","",
   IF(OR(O134&lt;EDA_Outlier_Analysis!$C$10, O134&gt;EDA_Outlier_Analysis!$C$11),
      "Outlier",
      "Normal"))</f>
        <v>Normal</v>
      </c>
      <c r="R134" t="str">
        <f>IF(P134="","",
   IF(OR(P134 &lt; EDA_Outlier_Analysis!$F$7, P134 &gt; EDA_Outlier_Analysis!$F$8),
      "Outlier",
      "Normal"))</f>
        <v/>
      </c>
      <c r="S134" t="str">
        <f>IF(N134="","",
   IF(OR(N134 &lt;EDA_Outlier_Analysis!$I$10, N134 &gt; EDA_Outlier_Analysis!$I$11),
      "Outlier",
      "Normal"))</f>
        <v>Normal</v>
      </c>
    </row>
    <row r="135" spans="1:19">
      <c r="A135" t="s">
        <v>1160</v>
      </c>
      <c r="B135" s="4">
        <v>44755</v>
      </c>
      <c r="C135" s="2">
        <v>230992.58</v>
      </c>
      <c r="D135" t="s">
        <v>849</v>
      </c>
      <c r="E135" t="s">
        <v>853</v>
      </c>
      <c r="F135" t="s">
        <v>9</v>
      </c>
      <c r="G135" t="s">
        <v>24</v>
      </c>
      <c r="H135" t="s">
        <v>283</v>
      </c>
      <c r="J135" t="s">
        <v>1161</v>
      </c>
      <c r="K135" t="str">
        <f>IF(COUNTIF(Customers!A:A, H135)&gt;0, "Valid", "Invalid")</f>
        <v>Valid</v>
      </c>
      <c r="L135" t="str">
        <f t="shared" si="10"/>
        <v>7</v>
      </c>
      <c r="M135" t="str">
        <f t="shared" si="11"/>
        <v>2022</v>
      </c>
      <c r="N135">
        <f t="shared" si="12"/>
        <v>230992.58</v>
      </c>
      <c r="O135">
        <f t="shared" si="13"/>
        <v>230992.58</v>
      </c>
      <c r="P135" t="str">
        <f t="shared" si="14"/>
        <v/>
      </c>
      <c r="Q135" s="48" t="str">
        <f>IF(O135="","",
   IF(OR(O135&lt;EDA_Outlier_Analysis!$C$10, O135&gt;EDA_Outlier_Analysis!$C$11),
      "Outlier",
      "Normal"))</f>
        <v>Normal</v>
      </c>
      <c r="R135" t="str">
        <f>IF(P135="","",
   IF(OR(P135 &lt; EDA_Outlier_Analysis!$F$7, P135 &gt; EDA_Outlier_Analysis!$F$8),
      "Outlier",
      "Normal"))</f>
        <v/>
      </c>
      <c r="S135" t="str">
        <f>IF(N135="","",
   IF(OR(N135 &lt;EDA_Outlier_Analysis!$I$10, N135 &gt; EDA_Outlier_Analysis!$I$11),
      "Outlier",
      "Normal"))</f>
        <v>Normal</v>
      </c>
    </row>
    <row r="136" spans="1:19">
      <c r="A136" t="s">
        <v>1162</v>
      </c>
      <c r="B136" s="4">
        <v>44639</v>
      </c>
      <c r="C136" s="2">
        <v>-36714.94</v>
      </c>
      <c r="D136" t="s">
        <v>840</v>
      </c>
      <c r="E136" t="s">
        <v>878</v>
      </c>
      <c r="F136" t="s">
        <v>11</v>
      </c>
      <c r="G136" t="s">
        <v>24</v>
      </c>
      <c r="I136" t="s">
        <v>932</v>
      </c>
      <c r="J136" t="s">
        <v>1163</v>
      </c>
      <c r="K136" t="str">
        <f>IF(COUNTIF(Customers!A:A, H136)&gt;0, "Valid", "Invalid")</f>
        <v>Invalid</v>
      </c>
      <c r="L136" t="str">
        <f t="shared" si="10"/>
        <v>3</v>
      </c>
      <c r="M136" t="str">
        <f t="shared" si="11"/>
        <v>2022</v>
      </c>
      <c r="N136">
        <f t="shared" si="12"/>
        <v>-36714.94</v>
      </c>
      <c r="O136" t="str">
        <f t="shared" si="13"/>
        <v/>
      </c>
      <c r="P136">
        <f t="shared" si="14"/>
        <v>36714.94</v>
      </c>
      <c r="Q136" s="48" t="str">
        <f>IF(O136="","",
   IF(OR(O136&lt;EDA_Outlier_Analysis!$C$10, O136&gt;EDA_Outlier_Analysis!$C$11),
      "Outlier",
      "Normal"))</f>
        <v/>
      </c>
      <c r="R136" t="str">
        <f>IF(P136="","",
   IF(OR(P136 &lt; EDA_Outlier_Analysis!$F$7, P136 &gt; EDA_Outlier_Analysis!$F$8),
      "Outlier",
      "Normal"))</f>
        <v>Normal</v>
      </c>
      <c r="S136" t="str">
        <f>IF(N136="","",
   IF(OR(N136 &lt;EDA_Outlier_Analysis!$I$10, N136 &gt; EDA_Outlier_Analysis!$I$11),
      "Outlier",
      "Normal"))</f>
        <v>Normal</v>
      </c>
    </row>
    <row r="137" spans="1:19">
      <c r="A137" t="s">
        <v>1164</v>
      </c>
      <c r="B137" s="4">
        <v>44613</v>
      </c>
      <c r="C137" s="2">
        <v>16188.41</v>
      </c>
      <c r="D137" t="s">
        <v>971</v>
      </c>
      <c r="E137" t="s">
        <v>971</v>
      </c>
      <c r="F137" t="s">
        <v>10</v>
      </c>
      <c r="G137" t="s">
        <v>34</v>
      </c>
      <c r="J137" t="s">
        <v>1165</v>
      </c>
      <c r="K137" t="str">
        <f>IF(COUNTIF(Customers!A:A, H137)&gt;0, "Valid", "Invalid")</f>
        <v>Invalid</v>
      </c>
      <c r="L137" t="str">
        <f t="shared" si="10"/>
        <v>2</v>
      </c>
      <c r="M137" t="str">
        <f t="shared" si="11"/>
        <v>2022</v>
      </c>
      <c r="N137">
        <f t="shared" si="12"/>
        <v>-16188.41</v>
      </c>
      <c r="O137" t="str">
        <f t="shared" si="13"/>
        <v/>
      </c>
      <c r="P137" t="str">
        <f t="shared" si="14"/>
        <v/>
      </c>
      <c r="Q137" s="48" t="str">
        <f>IF(O137="","",
   IF(OR(O137&lt;EDA_Outlier_Analysis!$C$10, O137&gt;EDA_Outlier_Analysis!$C$11),
      "Outlier",
      "Normal"))</f>
        <v/>
      </c>
      <c r="R137" t="str">
        <f>IF(P137="","",
   IF(OR(P137 &lt; EDA_Outlier_Analysis!$F$7, P137 &gt; EDA_Outlier_Analysis!$F$8),
      "Outlier",
      "Normal"))</f>
        <v/>
      </c>
      <c r="S137" t="str">
        <f>IF(N137="","",
   IF(OR(N137 &lt;EDA_Outlier_Analysis!$I$10, N137 &gt; EDA_Outlier_Analysis!$I$11),
      "Outlier",
      "Normal"))</f>
        <v>Normal</v>
      </c>
    </row>
    <row r="138" spans="1:19">
      <c r="A138" t="s">
        <v>1166</v>
      </c>
      <c r="B138" s="4">
        <v>44705</v>
      </c>
      <c r="C138" s="2">
        <v>-44941.919999999998</v>
      </c>
      <c r="D138" t="s">
        <v>840</v>
      </c>
      <c r="E138" t="s">
        <v>905</v>
      </c>
      <c r="F138" t="s">
        <v>10</v>
      </c>
      <c r="G138" t="s">
        <v>20</v>
      </c>
      <c r="I138" t="s">
        <v>1167</v>
      </c>
      <c r="J138" t="s">
        <v>1168</v>
      </c>
      <c r="K138" t="str">
        <f>IF(COUNTIF(Customers!A:A, H138)&gt;0, "Valid", "Invalid")</f>
        <v>Invalid</v>
      </c>
      <c r="L138" t="str">
        <f t="shared" si="10"/>
        <v>5</v>
      </c>
      <c r="M138" t="str">
        <f t="shared" si="11"/>
        <v>2022</v>
      </c>
      <c r="N138">
        <f t="shared" si="12"/>
        <v>-44941.919999999998</v>
      </c>
      <c r="O138" t="str">
        <f t="shared" si="13"/>
        <v/>
      </c>
      <c r="P138">
        <f t="shared" si="14"/>
        <v>44941.919999999998</v>
      </c>
      <c r="Q138" s="48" t="str">
        <f>IF(O138="","",
   IF(OR(O138&lt;EDA_Outlier_Analysis!$C$10, O138&gt;EDA_Outlier_Analysis!$C$11),
      "Outlier",
      "Normal"))</f>
        <v/>
      </c>
      <c r="R138" t="str">
        <f>IF(P138="","",
   IF(OR(P138 &lt; EDA_Outlier_Analysis!$F$7, P138 &gt; EDA_Outlier_Analysis!$F$8),
      "Outlier",
      "Normal"))</f>
        <v>Normal</v>
      </c>
      <c r="S138" t="str">
        <f>IF(N138="","",
   IF(OR(N138 &lt;EDA_Outlier_Analysis!$I$10, N138 &gt; EDA_Outlier_Analysis!$I$11),
      "Outlier",
      "Normal"))</f>
        <v>Normal</v>
      </c>
    </row>
    <row r="139" spans="1:19">
      <c r="A139" t="s">
        <v>1169</v>
      </c>
      <c r="B139" s="4">
        <v>45215</v>
      </c>
      <c r="C139" s="2">
        <v>93719.25</v>
      </c>
      <c r="D139" t="s">
        <v>849</v>
      </c>
      <c r="E139" t="s">
        <v>868</v>
      </c>
      <c r="F139" t="s">
        <v>11</v>
      </c>
      <c r="G139" t="s">
        <v>34</v>
      </c>
      <c r="H139" t="s">
        <v>167</v>
      </c>
      <c r="J139" t="s">
        <v>1170</v>
      </c>
      <c r="K139" t="str">
        <f>IF(COUNTIF(Customers!A:A, H139)&gt;0, "Valid", "Invalid")</f>
        <v>Valid</v>
      </c>
      <c r="L139" t="str">
        <f t="shared" si="10"/>
        <v>10</v>
      </c>
      <c r="M139" t="str">
        <f t="shared" si="11"/>
        <v>2023</v>
      </c>
      <c r="N139">
        <f t="shared" si="12"/>
        <v>93719.25</v>
      </c>
      <c r="O139">
        <f t="shared" si="13"/>
        <v>93719.25</v>
      </c>
      <c r="P139" t="str">
        <f t="shared" si="14"/>
        <v/>
      </c>
      <c r="Q139" s="48" t="str">
        <f>IF(O139="","",
   IF(OR(O139&lt;EDA_Outlier_Analysis!$C$10, O139&gt;EDA_Outlier_Analysis!$C$11),
      "Outlier",
      "Normal"))</f>
        <v>Normal</v>
      </c>
      <c r="R139" t="str">
        <f>IF(P139="","",
   IF(OR(P139 &lt; EDA_Outlier_Analysis!$F$7, P139 &gt; EDA_Outlier_Analysis!$F$8),
      "Outlier",
      "Normal"))</f>
        <v/>
      </c>
      <c r="S139" t="str">
        <f>IF(N139="","",
   IF(OR(N139 &lt;EDA_Outlier_Analysis!$I$10, N139 &gt; EDA_Outlier_Analysis!$I$11),
      "Outlier",
      "Normal"))</f>
        <v>Normal</v>
      </c>
    </row>
    <row r="140" spans="1:19">
      <c r="A140" t="s">
        <v>1171</v>
      </c>
      <c r="B140" s="4">
        <v>44676</v>
      </c>
      <c r="C140" s="2">
        <v>140607.13</v>
      </c>
      <c r="D140" t="s">
        <v>849</v>
      </c>
      <c r="E140" t="s">
        <v>853</v>
      </c>
      <c r="F140" t="s">
        <v>9</v>
      </c>
      <c r="G140" t="s">
        <v>20</v>
      </c>
      <c r="H140" t="s">
        <v>581</v>
      </c>
      <c r="J140" t="s">
        <v>1172</v>
      </c>
      <c r="K140" t="str">
        <f>IF(COUNTIF(Customers!A:A, H140)&gt;0, "Valid", "Invalid")</f>
        <v>Valid</v>
      </c>
      <c r="L140" t="str">
        <f t="shared" si="10"/>
        <v>4</v>
      </c>
      <c r="M140" t="str">
        <f t="shared" si="11"/>
        <v>2022</v>
      </c>
      <c r="N140">
        <f t="shared" si="12"/>
        <v>140607.13</v>
      </c>
      <c r="O140">
        <f t="shared" si="13"/>
        <v>140607.13</v>
      </c>
      <c r="P140" t="str">
        <f t="shared" si="14"/>
        <v/>
      </c>
      <c r="Q140" s="48" t="str">
        <f>IF(O140="","",
   IF(OR(O140&lt;EDA_Outlier_Analysis!$C$10, O140&gt;EDA_Outlier_Analysis!$C$11),
      "Outlier",
      "Normal"))</f>
        <v>Normal</v>
      </c>
      <c r="R140" t="str">
        <f>IF(P140="","",
   IF(OR(P140 &lt; EDA_Outlier_Analysis!$F$7, P140 &gt; EDA_Outlier_Analysis!$F$8),
      "Outlier",
      "Normal"))</f>
        <v/>
      </c>
      <c r="S140" t="str">
        <f>IF(N140="","",
   IF(OR(N140 &lt;EDA_Outlier_Analysis!$I$10, N140 &gt; EDA_Outlier_Analysis!$I$11),
      "Outlier",
      "Normal"))</f>
        <v>Normal</v>
      </c>
    </row>
    <row r="141" spans="1:19">
      <c r="A141" t="s">
        <v>1173</v>
      </c>
      <c r="B141" s="4">
        <v>44599</v>
      </c>
      <c r="C141" s="2">
        <v>-45744.35</v>
      </c>
      <c r="D141" t="s">
        <v>840</v>
      </c>
      <c r="E141" t="s">
        <v>864</v>
      </c>
      <c r="F141" t="s">
        <v>10</v>
      </c>
      <c r="G141" t="s">
        <v>31</v>
      </c>
      <c r="I141" t="s">
        <v>1174</v>
      </c>
      <c r="J141" t="s">
        <v>1175</v>
      </c>
      <c r="K141" t="str">
        <f>IF(COUNTIF(Customers!A:A, H141)&gt;0, "Valid", "Invalid")</f>
        <v>Invalid</v>
      </c>
      <c r="L141" t="str">
        <f t="shared" si="10"/>
        <v>2</v>
      </c>
      <c r="M141" t="str">
        <f t="shared" si="11"/>
        <v>2022</v>
      </c>
      <c r="N141">
        <f t="shared" si="12"/>
        <v>-45744.35</v>
      </c>
      <c r="O141" t="str">
        <f t="shared" si="13"/>
        <v/>
      </c>
      <c r="P141">
        <f t="shared" si="14"/>
        <v>45744.35</v>
      </c>
      <c r="Q141" s="48" t="str">
        <f>IF(O141="","",
   IF(OR(O141&lt;EDA_Outlier_Analysis!$C$10, O141&gt;EDA_Outlier_Analysis!$C$11),
      "Outlier",
      "Normal"))</f>
        <v/>
      </c>
      <c r="R141" t="str">
        <f>IF(P141="","",
   IF(OR(P141 &lt; EDA_Outlier_Analysis!$F$7, P141 &gt; EDA_Outlier_Analysis!$F$8),
      "Outlier",
      "Normal"))</f>
        <v>Normal</v>
      </c>
      <c r="S141" t="str">
        <f>IF(N141="","",
   IF(OR(N141 &lt;EDA_Outlier_Analysis!$I$10, N141 &gt; EDA_Outlier_Analysis!$I$11),
      "Outlier",
      "Normal"))</f>
        <v>Normal</v>
      </c>
    </row>
    <row r="142" spans="1:19">
      <c r="A142" t="s">
        <v>1176</v>
      </c>
      <c r="B142" s="4">
        <v>44705</v>
      </c>
      <c r="C142" s="2">
        <v>-42996.07</v>
      </c>
      <c r="D142" t="s">
        <v>840</v>
      </c>
      <c r="E142" t="s">
        <v>878</v>
      </c>
      <c r="F142" t="s">
        <v>10</v>
      </c>
      <c r="G142" t="s">
        <v>34</v>
      </c>
      <c r="I142" t="s">
        <v>1177</v>
      </c>
      <c r="J142" t="s">
        <v>1178</v>
      </c>
      <c r="K142" t="str">
        <f>IF(COUNTIF(Customers!A:A, H142)&gt;0, "Valid", "Invalid")</f>
        <v>Invalid</v>
      </c>
      <c r="L142" t="str">
        <f t="shared" si="10"/>
        <v>5</v>
      </c>
      <c r="M142" t="str">
        <f t="shared" si="11"/>
        <v>2022</v>
      </c>
      <c r="N142">
        <f t="shared" si="12"/>
        <v>-42996.07</v>
      </c>
      <c r="O142" t="str">
        <f t="shared" si="13"/>
        <v/>
      </c>
      <c r="P142">
        <f t="shared" si="14"/>
        <v>42996.07</v>
      </c>
      <c r="Q142" s="48" t="str">
        <f>IF(O142="","",
   IF(OR(O142&lt;EDA_Outlier_Analysis!$C$10, O142&gt;EDA_Outlier_Analysis!$C$11),
      "Outlier",
      "Normal"))</f>
        <v/>
      </c>
      <c r="R142" t="str">
        <f>IF(P142="","",
   IF(OR(P142 &lt; EDA_Outlier_Analysis!$F$7, P142 &gt; EDA_Outlier_Analysis!$F$8),
      "Outlier",
      "Normal"))</f>
        <v>Normal</v>
      </c>
      <c r="S142" t="str">
        <f>IF(N142="","",
   IF(OR(N142 &lt;EDA_Outlier_Analysis!$I$10, N142 &gt; EDA_Outlier_Analysis!$I$11),
      "Outlier",
      "Normal"))</f>
        <v>Normal</v>
      </c>
    </row>
    <row r="143" spans="1:19">
      <c r="A143" t="s">
        <v>1179</v>
      </c>
      <c r="B143" s="4">
        <v>45085</v>
      </c>
      <c r="C143" s="2">
        <v>191662.07999999999</v>
      </c>
      <c r="D143" t="s">
        <v>849</v>
      </c>
      <c r="E143" t="s">
        <v>853</v>
      </c>
      <c r="F143" t="s">
        <v>11</v>
      </c>
      <c r="G143" t="s">
        <v>20</v>
      </c>
      <c r="H143" t="s">
        <v>621</v>
      </c>
      <c r="J143" t="s">
        <v>1180</v>
      </c>
      <c r="K143" t="str">
        <f>IF(COUNTIF(Customers!A:A, H143)&gt;0, "Valid", "Invalid")</f>
        <v>Valid</v>
      </c>
      <c r="L143" t="str">
        <f t="shared" si="10"/>
        <v>6</v>
      </c>
      <c r="M143" t="str">
        <f t="shared" si="11"/>
        <v>2023</v>
      </c>
      <c r="N143">
        <f t="shared" si="12"/>
        <v>191662.07999999999</v>
      </c>
      <c r="O143">
        <f t="shared" si="13"/>
        <v>191662.07999999999</v>
      </c>
      <c r="P143" t="str">
        <f t="shared" si="14"/>
        <v/>
      </c>
      <c r="Q143" s="48" t="str">
        <f>IF(O143="","",
   IF(OR(O143&lt;EDA_Outlier_Analysis!$C$10, O143&gt;EDA_Outlier_Analysis!$C$11),
      "Outlier",
      "Normal"))</f>
        <v>Normal</v>
      </c>
      <c r="R143" t="str">
        <f>IF(P143="","",
   IF(OR(P143 &lt; EDA_Outlier_Analysis!$F$7, P143 &gt; EDA_Outlier_Analysis!$F$8),
      "Outlier",
      "Normal"))</f>
        <v/>
      </c>
      <c r="S143" t="str">
        <f>IF(N143="","",
   IF(OR(N143 &lt;EDA_Outlier_Analysis!$I$10, N143 &gt; EDA_Outlier_Analysis!$I$11),
      "Outlier",
      "Normal"))</f>
        <v>Normal</v>
      </c>
    </row>
    <row r="144" spans="1:19">
      <c r="A144" t="s">
        <v>1181</v>
      </c>
      <c r="B144" s="4">
        <v>44941</v>
      </c>
      <c r="C144" s="2">
        <v>237604.97</v>
      </c>
      <c r="D144" t="s">
        <v>849</v>
      </c>
      <c r="E144" t="s">
        <v>850</v>
      </c>
      <c r="F144" t="s">
        <v>11</v>
      </c>
      <c r="G144" t="s">
        <v>31</v>
      </c>
      <c r="H144" t="s">
        <v>507</v>
      </c>
      <c r="J144" t="s">
        <v>1182</v>
      </c>
      <c r="K144" t="str">
        <f>IF(COUNTIF(Customers!A:A, H144)&gt;0, "Valid", "Invalid")</f>
        <v>Valid</v>
      </c>
      <c r="L144" t="str">
        <f t="shared" si="10"/>
        <v>1</v>
      </c>
      <c r="M144" t="str">
        <f t="shared" si="11"/>
        <v>2023</v>
      </c>
      <c r="N144">
        <f t="shared" si="12"/>
        <v>237604.97</v>
      </c>
      <c r="O144">
        <f t="shared" si="13"/>
        <v>237604.97</v>
      </c>
      <c r="P144" t="str">
        <f t="shared" si="14"/>
        <v/>
      </c>
      <c r="Q144" s="48" t="str">
        <f>IF(O144="","",
   IF(OR(O144&lt;EDA_Outlier_Analysis!$C$10, O144&gt;EDA_Outlier_Analysis!$C$11),
      "Outlier",
      "Normal"))</f>
        <v>Normal</v>
      </c>
      <c r="R144" t="str">
        <f>IF(P144="","",
   IF(OR(P144 &lt; EDA_Outlier_Analysis!$F$7, P144 &gt; EDA_Outlier_Analysis!$F$8),
      "Outlier",
      "Normal"))</f>
        <v/>
      </c>
      <c r="S144" t="str">
        <f>IF(N144="","",
   IF(OR(N144 &lt;EDA_Outlier_Analysis!$I$10, N144 &gt; EDA_Outlier_Analysis!$I$11),
      "Outlier",
      "Normal"))</f>
        <v>Normal</v>
      </c>
    </row>
    <row r="145" spans="1:19">
      <c r="A145" t="s">
        <v>1183</v>
      </c>
      <c r="B145" s="4">
        <v>44648</v>
      </c>
      <c r="C145" s="2">
        <v>159016.85999999999</v>
      </c>
      <c r="D145" t="s">
        <v>849</v>
      </c>
      <c r="E145" t="s">
        <v>853</v>
      </c>
      <c r="F145" t="s">
        <v>11</v>
      </c>
      <c r="G145" t="s">
        <v>34</v>
      </c>
      <c r="H145" t="s">
        <v>83</v>
      </c>
      <c r="J145" t="s">
        <v>1184</v>
      </c>
      <c r="K145" t="str">
        <f>IF(COUNTIF(Customers!A:A, H145)&gt;0, "Valid", "Invalid")</f>
        <v>Valid</v>
      </c>
      <c r="L145" t="str">
        <f t="shared" si="10"/>
        <v>3</v>
      </c>
      <c r="M145" t="str">
        <f t="shared" si="11"/>
        <v>2022</v>
      </c>
      <c r="N145">
        <f t="shared" si="12"/>
        <v>159016.85999999999</v>
      </c>
      <c r="O145">
        <f t="shared" si="13"/>
        <v>159016.85999999999</v>
      </c>
      <c r="P145" t="str">
        <f t="shared" si="14"/>
        <v/>
      </c>
      <c r="Q145" s="48" t="str">
        <f>IF(O145="","",
   IF(OR(O145&lt;EDA_Outlier_Analysis!$C$10, O145&gt;EDA_Outlier_Analysis!$C$11),
      "Outlier",
      "Normal"))</f>
        <v>Normal</v>
      </c>
      <c r="R145" t="str">
        <f>IF(P145="","",
   IF(OR(P145 &lt; EDA_Outlier_Analysis!$F$7, P145 &gt; EDA_Outlier_Analysis!$F$8),
      "Outlier",
      "Normal"))</f>
        <v/>
      </c>
      <c r="S145" t="str">
        <f>IF(N145="","",
   IF(OR(N145 &lt;EDA_Outlier_Analysis!$I$10, N145 &gt; EDA_Outlier_Analysis!$I$11),
      "Outlier",
      "Normal"))</f>
        <v>Normal</v>
      </c>
    </row>
    <row r="146" spans="1:19">
      <c r="A146" t="s">
        <v>1185</v>
      </c>
      <c r="B146" s="4">
        <v>44730</v>
      </c>
      <c r="C146" s="2">
        <v>-44833.33</v>
      </c>
      <c r="D146" t="s">
        <v>840</v>
      </c>
      <c r="E146" t="s">
        <v>878</v>
      </c>
      <c r="F146" t="s">
        <v>11</v>
      </c>
      <c r="G146" t="s">
        <v>20</v>
      </c>
      <c r="I146" t="s">
        <v>1080</v>
      </c>
      <c r="J146" t="s">
        <v>1186</v>
      </c>
      <c r="K146" t="str">
        <f>IF(COUNTIF(Customers!A:A, H146)&gt;0, "Valid", "Invalid")</f>
        <v>Invalid</v>
      </c>
      <c r="L146" t="str">
        <f t="shared" si="10"/>
        <v>6</v>
      </c>
      <c r="M146" t="str">
        <f t="shared" si="11"/>
        <v>2022</v>
      </c>
      <c r="N146">
        <f t="shared" si="12"/>
        <v>-44833.33</v>
      </c>
      <c r="O146" t="str">
        <f t="shared" si="13"/>
        <v/>
      </c>
      <c r="P146">
        <f t="shared" si="14"/>
        <v>44833.33</v>
      </c>
      <c r="Q146" s="48" t="str">
        <f>IF(O146="","",
   IF(OR(O146&lt;EDA_Outlier_Analysis!$C$10, O146&gt;EDA_Outlier_Analysis!$C$11),
      "Outlier",
      "Normal"))</f>
        <v/>
      </c>
      <c r="R146" t="str">
        <f>IF(P146="","",
   IF(OR(P146 &lt; EDA_Outlier_Analysis!$F$7, P146 &gt; EDA_Outlier_Analysis!$F$8),
      "Outlier",
      "Normal"))</f>
        <v>Normal</v>
      </c>
      <c r="S146" t="str">
        <f>IF(N146="","",
   IF(OR(N146 &lt;EDA_Outlier_Analysis!$I$10, N146 &gt; EDA_Outlier_Analysis!$I$11),
      "Outlier",
      "Normal"))</f>
        <v>Normal</v>
      </c>
    </row>
    <row r="147" spans="1:19">
      <c r="A147" t="s">
        <v>1187</v>
      </c>
      <c r="B147" s="4">
        <v>44763</v>
      </c>
      <c r="C147" s="2">
        <v>18384.759999999998</v>
      </c>
      <c r="D147" t="s">
        <v>971</v>
      </c>
      <c r="E147" t="s">
        <v>971</v>
      </c>
      <c r="F147" t="s">
        <v>9</v>
      </c>
      <c r="G147" t="s">
        <v>34</v>
      </c>
      <c r="J147" t="s">
        <v>1188</v>
      </c>
      <c r="K147" t="str">
        <f>IF(COUNTIF(Customers!A:A, H147)&gt;0, "Valid", "Invalid")</f>
        <v>Invalid</v>
      </c>
      <c r="L147" t="str">
        <f t="shared" si="10"/>
        <v>7</v>
      </c>
      <c r="M147" t="str">
        <f t="shared" si="11"/>
        <v>2022</v>
      </c>
      <c r="N147">
        <f t="shared" si="12"/>
        <v>-18384.759999999998</v>
      </c>
      <c r="O147" t="str">
        <f t="shared" si="13"/>
        <v/>
      </c>
      <c r="P147" t="str">
        <f t="shared" si="14"/>
        <v/>
      </c>
      <c r="Q147" s="48" t="str">
        <f>IF(O147="","",
   IF(OR(O147&lt;EDA_Outlier_Analysis!$C$10, O147&gt;EDA_Outlier_Analysis!$C$11),
      "Outlier",
      "Normal"))</f>
        <v/>
      </c>
      <c r="R147" t="str">
        <f>IF(P147="","",
   IF(OR(P147 &lt; EDA_Outlier_Analysis!$F$7, P147 &gt; EDA_Outlier_Analysis!$F$8),
      "Outlier",
      "Normal"))</f>
        <v/>
      </c>
      <c r="S147" t="str">
        <f>IF(N147="","",
   IF(OR(N147 &lt;EDA_Outlier_Analysis!$I$10, N147 &gt; EDA_Outlier_Analysis!$I$11),
      "Outlier",
      "Normal"))</f>
        <v>Normal</v>
      </c>
    </row>
    <row r="148" spans="1:19">
      <c r="A148" t="s">
        <v>1189</v>
      </c>
      <c r="B148" s="4">
        <v>44898</v>
      </c>
      <c r="C148" s="2">
        <v>198337.92000000001</v>
      </c>
      <c r="D148" t="s">
        <v>849</v>
      </c>
      <c r="E148" t="s">
        <v>853</v>
      </c>
      <c r="F148" t="s">
        <v>11</v>
      </c>
      <c r="G148" t="s">
        <v>20</v>
      </c>
      <c r="H148" t="s">
        <v>511</v>
      </c>
      <c r="J148" t="s">
        <v>1190</v>
      </c>
      <c r="K148" t="str">
        <f>IF(COUNTIF(Customers!A:A, H148)&gt;0, "Valid", "Invalid")</f>
        <v>Valid</v>
      </c>
      <c r="L148" t="str">
        <f t="shared" si="10"/>
        <v>12</v>
      </c>
      <c r="M148" t="str">
        <f t="shared" si="11"/>
        <v>2022</v>
      </c>
      <c r="N148">
        <f t="shared" si="12"/>
        <v>198337.92000000001</v>
      </c>
      <c r="O148">
        <f t="shared" si="13"/>
        <v>198337.92000000001</v>
      </c>
      <c r="P148" t="str">
        <f t="shared" si="14"/>
        <v/>
      </c>
      <c r="Q148" s="48" t="str">
        <f>IF(O148="","",
   IF(OR(O148&lt;EDA_Outlier_Analysis!$C$10, O148&gt;EDA_Outlier_Analysis!$C$11),
      "Outlier",
      "Normal"))</f>
        <v>Normal</v>
      </c>
      <c r="R148" t="str">
        <f>IF(P148="","",
   IF(OR(P148 &lt; EDA_Outlier_Analysis!$F$7, P148 &gt; EDA_Outlier_Analysis!$F$8),
      "Outlier",
      "Normal"))</f>
        <v/>
      </c>
      <c r="S148" t="str">
        <f>IF(N148="","",
   IF(OR(N148 &lt;EDA_Outlier_Analysis!$I$10, N148 &gt; EDA_Outlier_Analysis!$I$11),
      "Outlier",
      "Normal"))</f>
        <v>Normal</v>
      </c>
    </row>
    <row r="149" spans="1:19">
      <c r="A149" t="s">
        <v>1191</v>
      </c>
      <c r="B149" s="4">
        <v>45248</v>
      </c>
      <c r="C149" s="2">
        <v>99439.12</v>
      </c>
      <c r="D149" t="s">
        <v>849</v>
      </c>
      <c r="E149" t="s">
        <v>853</v>
      </c>
      <c r="F149" t="s">
        <v>9</v>
      </c>
      <c r="G149" t="s">
        <v>20</v>
      </c>
      <c r="H149" t="s">
        <v>617</v>
      </c>
      <c r="J149" t="s">
        <v>1192</v>
      </c>
      <c r="K149" t="str">
        <f>IF(COUNTIF(Customers!A:A, H149)&gt;0, "Valid", "Invalid")</f>
        <v>Valid</v>
      </c>
      <c r="L149" t="str">
        <f t="shared" si="10"/>
        <v>11</v>
      </c>
      <c r="M149" t="str">
        <f t="shared" si="11"/>
        <v>2023</v>
      </c>
      <c r="N149">
        <f t="shared" si="12"/>
        <v>99439.12</v>
      </c>
      <c r="O149">
        <f t="shared" si="13"/>
        <v>99439.12</v>
      </c>
      <c r="P149" t="str">
        <f t="shared" si="14"/>
        <v/>
      </c>
      <c r="Q149" s="48" t="str">
        <f>IF(O149="","",
   IF(OR(O149&lt;EDA_Outlier_Analysis!$C$10, O149&gt;EDA_Outlier_Analysis!$C$11),
      "Outlier",
      "Normal"))</f>
        <v>Normal</v>
      </c>
      <c r="R149" t="str">
        <f>IF(P149="","",
   IF(OR(P149 &lt; EDA_Outlier_Analysis!$F$7, P149 &gt; EDA_Outlier_Analysis!$F$8),
      "Outlier",
      "Normal"))</f>
        <v/>
      </c>
      <c r="S149" t="str">
        <f>IF(N149="","",
   IF(OR(N149 &lt;EDA_Outlier_Analysis!$I$10, N149 &gt; EDA_Outlier_Analysis!$I$11),
      "Outlier",
      "Normal"))</f>
        <v>Normal</v>
      </c>
    </row>
    <row r="150" spans="1:19">
      <c r="A150" t="s">
        <v>1193</v>
      </c>
      <c r="B150" s="4">
        <v>44616</v>
      </c>
      <c r="C150" s="2">
        <v>-51832.07</v>
      </c>
      <c r="D150" t="s">
        <v>840</v>
      </c>
      <c r="E150" t="s">
        <v>856</v>
      </c>
      <c r="F150" t="s">
        <v>9</v>
      </c>
      <c r="G150" t="s">
        <v>31</v>
      </c>
      <c r="I150" t="s">
        <v>939</v>
      </c>
      <c r="J150" t="s">
        <v>1194</v>
      </c>
      <c r="K150" t="str">
        <f>IF(COUNTIF(Customers!A:A, H150)&gt;0, "Valid", "Invalid")</f>
        <v>Invalid</v>
      </c>
      <c r="L150" t="str">
        <f t="shared" si="10"/>
        <v>2</v>
      </c>
      <c r="M150" t="str">
        <f t="shared" si="11"/>
        <v>2022</v>
      </c>
      <c r="N150">
        <f t="shared" si="12"/>
        <v>-51832.07</v>
      </c>
      <c r="O150" t="str">
        <f t="shared" si="13"/>
        <v/>
      </c>
      <c r="P150">
        <f t="shared" si="14"/>
        <v>51832.07</v>
      </c>
      <c r="Q150" s="48" t="str">
        <f>IF(O150="","",
   IF(OR(O150&lt;EDA_Outlier_Analysis!$C$10, O150&gt;EDA_Outlier_Analysis!$C$11),
      "Outlier",
      "Normal"))</f>
        <v/>
      </c>
      <c r="R150" t="str">
        <f>IF(P150="","",
   IF(OR(P150 &lt; EDA_Outlier_Analysis!$F$7, P150 &gt; EDA_Outlier_Analysis!$F$8),
      "Outlier",
      "Normal"))</f>
        <v>Normal</v>
      </c>
      <c r="S150" t="str">
        <f>IF(N150="","",
   IF(OR(N150 &lt;EDA_Outlier_Analysis!$I$10, N150 &gt; EDA_Outlier_Analysis!$I$11),
      "Outlier",
      "Normal"))</f>
        <v>Normal</v>
      </c>
    </row>
    <row r="151" spans="1:19">
      <c r="A151" t="s">
        <v>1195</v>
      </c>
      <c r="B151" s="4">
        <v>45279</v>
      </c>
      <c r="C151" s="2">
        <v>-2000</v>
      </c>
      <c r="D151" t="s">
        <v>840</v>
      </c>
      <c r="E151" t="s">
        <v>864</v>
      </c>
      <c r="F151" t="s">
        <v>11</v>
      </c>
      <c r="G151" t="s">
        <v>34</v>
      </c>
      <c r="I151" t="s">
        <v>1196</v>
      </c>
      <c r="J151" t="s">
        <v>1197</v>
      </c>
      <c r="K151" t="str">
        <f>IF(COUNTIF(Customers!A:A, H151)&gt;0, "Valid", "Invalid")</f>
        <v>Invalid</v>
      </c>
      <c r="L151" t="str">
        <f t="shared" si="10"/>
        <v>12</v>
      </c>
      <c r="M151" t="str">
        <f t="shared" si="11"/>
        <v>2023</v>
      </c>
      <c r="N151">
        <f t="shared" si="12"/>
        <v>-2000</v>
      </c>
      <c r="O151" t="str">
        <f t="shared" si="13"/>
        <v/>
      </c>
      <c r="P151">
        <f t="shared" si="14"/>
        <v>2000</v>
      </c>
      <c r="Q151" s="48" t="str">
        <f>IF(O151="","",
   IF(OR(O151&lt;EDA_Outlier_Analysis!$C$10, O151&gt;EDA_Outlier_Analysis!$C$11),
      "Outlier",
      "Normal"))</f>
        <v/>
      </c>
      <c r="R151" t="str">
        <f>IF(P151="","",
   IF(OR(P151 &lt; EDA_Outlier_Analysis!$F$7, P151 &gt; EDA_Outlier_Analysis!$F$8),
      "Outlier",
      "Normal"))</f>
        <v>Outlier</v>
      </c>
      <c r="S151" t="str">
        <f>IF(N151="","",
   IF(OR(N151 &lt;EDA_Outlier_Analysis!$I$10, N151 &gt; EDA_Outlier_Analysis!$I$11),
      "Outlier",
      "Normal"))</f>
        <v>Normal</v>
      </c>
    </row>
    <row r="152" spans="1:19">
      <c r="A152" t="s">
        <v>1198</v>
      </c>
      <c r="B152" s="4">
        <v>45200</v>
      </c>
      <c r="C152" s="2">
        <v>-49703.8</v>
      </c>
      <c r="D152" t="s">
        <v>840</v>
      </c>
      <c r="E152" t="s">
        <v>878</v>
      </c>
      <c r="F152" t="s">
        <v>9</v>
      </c>
      <c r="G152" t="s">
        <v>20</v>
      </c>
      <c r="I152" t="s">
        <v>1199</v>
      </c>
      <c r="J152" t="s">
        <v>1200</v>
      </c>
      <c r="K152" t="str">
        <f>IF(COUNTIF(Customers!A:A, H152)&gt;0, "Valid", "Invalid")</f>
        <v>Invalid</v>
      </c>
      <c r="L152" t="str">
        <f t="shared" si="10"/>
        <v>10</v>
      </c>
      <c r="M152" t="str">
        <f t="shared" si="11"/>
        <v>2023</v>
      </c>
      <c r="N152">
        <f t="shared" si="12"/>
        <v>-49703.8</v>
      </c>
      <c r="O152" t="str">
        <f t="shared" si="13"/>
        <v/>
      </c>
      <c r="P152">
        <f t="shared" si="14"/>
        <v>49703.8</v>
      </c>
      <c r="Q152" s="48" t="str">
        <f>IF(O152="","",
   IF(OR(O152&lt;EDA_Outlier_Analysis!$C$10, O152&gt;EDA_Outlier_Analysis!$C$11),
      "Outlier",
      "Normal"))</f>
        <v/>
      </c>
      <c r="R152" t="str">
        <f>IF(P152="","",
   IF(OR(P152 &lt; EDA_Outlier_Analysis!$F$7, P152 &gt; EDA_Outlier_Analysis!$F$8),
      "Outlier",
      "Normal"))</f>
        <v>Normal</v>
      </c>
      <c r="S152" t="str">
        <f>IF(N152="","",
   IF(OR(N152 &lt;EDA_Outlier_Analysis!$I$10, N152 &gt; EDA_Outlier_Analysis!$I$11),
      "Outlier",
      "Normal"))</f>
        <v>Normal</v>
      </c>
    </row>
    <row r="153" spans="1:19">
      <c r="A153" t="s">
        <v>1201</v>
      </c>
      <c r="B153" s="4">
        <v>45227</v>
      </c>
      <c r="C153" s="2">
        <v>134505.5</v>
      </c>
      <c r="D153" t="s">
        <v>849</v>
      </c>
      <c r="E153" t="s">
        <v>853</v>
      </c>
      <c r="F153" t="s">
        <v>9</v>
      </c>
      <c r="G153" t="s">
        <v>31</v>
      </c>
      <c r="H153" t="s">
        <v>75</v>
      </c>
      <c r="J153" t="s">
        <v>1202</v>
      </c>
      <c r="K153" t="str">
        <f>IF(COUNTIF(Customers!A:A, H153)&gt;0, "Valid", "Invalid")</f>
        <v>Valid</v>
      </c>
      <c r="L153" t="str">
        <f t="shared" si="10"/>
        <v>10</v>
      </c>
      <c r="M153" t="str">
        <f t="shared" si="11"/>
        <v>2023</v>
      </c>
      <c r="N153">
        <f t="shared" si="12"/>
        <v>134505.5</v>
      </c>
      <c r="O153">
        <f t="shared" si="13"/>
        <v>134505.5</v>
      </c>
      <c r="P153" t="str">
        <f t="shared" si="14"/>
        <v/>
      </c>
      <c r="Q153" s="48" t="str">
        <f>IF(O153="","",
   IF(OR(O153&lt;EDA_Outlier_Analysis!$C$10, O153&gt;EDA_Outlier_Analysis!$C$11),
      "Outlier",
      "Normal"))</f>
        <v>Normal</v>
      </c>
      <c r="R153" t="str">
        <f>IF(P153="","",
   IF(OR(P153 &lt; EDA_Outlier_Analysis!$F$7, P153 &gt; EDA_Outlier_Analysis!$F$8),
      "Outlier",
      "Normal"))</f>
        <v/>
      </c>
      <c r="S153" t="str">
        <f>IF(N153="","",
   IF(OR(N153 &lt;EDA_Outlier_Analysis!$I$10, N153 &gt; EDA_Outlier_Analysis!$I$11),
      "Outlier",
      "Normal"))</f>
        <v>Normal</v>
      </c>
    </row>
    <row r="154" spans="1:19">
      <c r="A154" t="s">
        <v>1203</v>
      </c>
      <c r="B154" s="4">
        <v>45021</v>
      </c>
      <c r="C154" s="2">
        <v>119708.58</v>
      </c>
      <c r="D154" t="s">
        <v>849</v>
      </c>
      <c r="E154" t="s">
        <v>850</v>
      </c>
      <c r="F154" t="s">
        <v>11</v>
      </c>
      <c r="G154" t="s">
        <v>34</v>
      </c>
      <c r="H154" t="s">
        <v>459</v>
      </c>
      <c r="J154" t="s">
        <v>1204</v>
      </c>
      <c r="K154" t="str">
        <f>IF(COUNTIF(Customers!A:A, H154)&gt;0, "Valid", "Invalid")</f>
        <v>Valid</v>
      </c>
      <c r="L154" t="str">
        <f t="shared" si="10"/>
        <v>4</v>
      </c>
      <c r="M154" t="str">
        <f t="shared" si="11"/>
        <v>2023</v>
      </c>
      <c r="N154">
        <f t="shared" si="12"/>
        <v>119708.58</v>
      </c>
      <c r="O154">
        <f t="shared" si="13"/>
        <v>119708.58</v>
      </c>
      <c r="P154" t="str">
        <f t="shared" si="14"/>
        <v/>
      </c>
      <c r="Q154" s="48" t="str">
        <f>IF(O154="","",
   IF(OR(O154&lt;EDA_Outlier_Analysis!$C$10, O154&gt;EDA_Outlier_Analysis!$C$11),
      "Outlier",
      "Normal"))</f>
        <v>Normal</v>
      </c>
      <c r="R154" t="str">
        <f>IF(P154="","",
   IF(OR(P154 &lt; EDA_Outlier_Analysis!$F$7, P154 &gt; EDA_Outlier_Analysis!$F$8),
      "Outlier",
      "Normal"))</f>
        <v/>
      </c>
      <c r="S154" t="str">
        <f>IF(N154="","",
   IF(OR(N154 &lt;EDA_Outlier_Analysis!$I$10, N154 &gt; EDA_Outlier_Analysis!$I$11),
      "Outlier",
      "Normal"))</f>
        <v>Normal</v>
      </c>
    </row>
    <row r="155" spans="1:19">
      <c r="A155" t="s">
        <v>1205</v>
      </c>
      <c r="B155" s="4">
        <v>44941</v>
      </c>
      <c r="C155" s="2">
        <v>201278.82</v>
      </c>
      <c r="D155" t="s">
        <v>849</v>
      </c>
      <c r="E155" t="s">
        <v>853</v>
      </c>
      <c r="F155" t="s">
        <v>10</v>
      </c>
      <c r="G155" t="s">
        <v>20</v>
      </c>
      <c r="H155" t="s">
        <v>561</v>
      </c>
      <c r="J155" t="s">
        <v>1206</v>
      </c>
      <c r="K155" t="str">
        <f>IF(COUNTIF(Customers!A:A, H155)&gt;0, "Valid", "Invalid")</f>
        <v>Valid</v>
      </c>
      <c r="L155" t="str">
        <f t="shared" si="10"/>
        <v>1</v>
      </c>
      <c r="M155" t="str">
        <f t="shared" si="11"/>
        <v>2023</v>
      </c>
      <c r="N155">
        <f t="shared" si="12"/>
        <v>201278.82</v>
      </c>
      <c r="O155">
        <f t="shared" si="13"/>
        <v>201278.82</v>
      </c>
      <c r="P155" t="str">
        <f t="shared" si="14"/>
        <v/>
      </c>
      <c r="Q155" s="48" t="str">
        <f>IF(O155="","",
   IF(OR(O155&lt;EDA_Outlier_Analysis!$C$10, O155&gt;EDA_Outlier_Analysis!$C$11),
      "Outlier",
      "Normal"))</f>
        <v>Normal</v>
      </c>
      <c r="R155" t="str">
        <f>IF(P155="","",
   IF(OR(P155 &lt; EDA_Outlier_Analysis!$F$7, P155 &gt; EDA_Outlier_Analysis!$F$8),
      "Outlier",
      "Normal"))</f>
        <v/>
      </c>
      <c r="S155" t="str">
        <f>IF(N155="","",
   IF(OR(N155 &lt;EDA_Outlier_Analysis!$I$10, N155 &gt; EDA_Outlier_Analysis!$I$11),
      "Outlier",
      "Normal"))</f>
        <v>Normal</v>
      </c>
    </row>
    <row r="156" spans="1:19">
      <c r="A156" t="s">
        <v>1207</v>
      </c>
      <c r="B156" s="4">
        <v>44848</v>
      </c>
      <c r="C156" s="2">
        <v>149370.98000000001</v>
      </c>
      <c r="D156" t="s">
        <v>849</v>
      </c>
      <c r="E156" t="s">
        <v>868</v>
      </c>
      <c r="F156" t="s">
        <v>10</v>
      </c>
      <c r="G156" t="s">
        <v>34</v>
      </c>
      <c r="H156" t="s">
        <v>475</v>
      </c>
      <c r="J156" t="s">
        <v>1208</v>
      </c>
      <c r="K156" t="str">
        <f>IF(COUNTIF(Customers!A:A, H156)&gt;0, "Valid", "Invalid")</f>
        <v>Valid</v>
      </c>
      <c r="L156" t="str">
        <f t="shared" si="10"/>
        <v>10</v>
      </c>
      <c r="M156" t="str">
        <f t="shared" si="11"/>
        <v>2022</v>
      </c>
      <c r="N156">
        <f t="shared" si="12"/>
        <v>149370.98000000001</v>
      </c>
      <c r="O156">
        <f t="shared" si="13"/>
        <v>149370.98000000001</v>
      </c>
      <c r="P156" t="str">
        <f t="shared" si="14"/>
        <v/>
      </c>
      <c r="Q156" s="48" t="str">
        <f>IF(O156="","",
   IF(OR(O156&lt;EDA_Outlier_Analysis!$C$10, O156&gt;EDA_Outlier_Analysis!$C$11),
      "Outlier",
      "Normal"))</f>
        <v>Normal</v>
      </c>
      <c r="R156" t="str">
        <f>IF(P156="","",
   IF(OR(P156 &lt; EDA_Outlier_Analysis!$F$7, P156 &gt; EDA_Outlier_Analysis!$F$8),
      "Outlier",
      "Normal"))</f>
        <v/>
      </c>
      <c r="S156" t="str">
        <f>IF(N156="","",
   IF(OR(N156 &lt;EDA_Outlier_Analysis!$I$10, N156 &gt; EDA_Outlier_Analysis!$I$11),
      "Outlier",
      "Normal"))</f>
        <v>Normal</v>
      </c>
    </row>
    <row r="157" spans="1:19">
      <c r="A157" t="s">
        <v>1209</v>
      </c>
      <c r="B157" s="4">
        <v>44902</v>
      </c>
      <c r="C157" s="2">
        <v>-38870.42</v>
      </c>
      <c r="D157" t="s">
        <v>840</v>
      </c>
      <c r="E157" t="s">
        <v>841</v>
      </c>
      <c r="F157" t="s">
        <v>11</v>
      </c>
      <c r="G157" t="s">
        <v>24</v>
      </c>
      <c r="I157" t="s">
        <v>1210</v>
      </c>
      <c r="J157" t="s">
        <v>1211</v>
      </c>
      <c r="K157" t="str">
        <f>IF(COUNTIF(Customers!A:A, H157)&gt;0, "Valid", "Invalid")</f>
        <v>Invalid</v>
      </c>
      <c r="L157" t="str">
        <f t="shared" si="10"/>
        <v>12</v>
      </c>
      <c r="M157" t="str">
        <f t="shared" si="11"/>
        <v>2022</v>
      </c>
      <c r="N157">
        <f t="shared" si="12"/>
        <v>-38870.42</v>
      </c>
      <c r="O157" t="str">
        <f t="shared" si="13"/>
        <v/>
      </c>
      <c r="P157">
        <f t="shared" si="14"/>
        <v>38870.42</v>
      </c>
      <c r="Q157" s="48" t="str">
        <f>IF(O157="","",
   IF(OR(O157&lt;EDA_Outlier_Analysis!$C$10, O157&gt;EDA_Outlier_Analysis!$C$11),
      "Outlier",
      "Normal"))</f>
        <v/>
      </c>
      <c r="R157" t="str">
        <f>IF(P157="","",
   IF(OR(P157 &lt; EDA_Outlier_Analysis!$F$7, P157 &gt; EDA_Outlier_Analysis!$F$8),
      "Outlier",
      "Normal"))</f>
        <v>Normal</v>
      </c>
      <c r="S157" t="str">
        <f>IF(N157="","",
   IF(OR(N157 &lt;EDA_Outlier_Analysis!$I$10, N157 &gt; EDA_Outlier_Analysis!$I$11),
      "Outlier",
      "Normal"))</f>
        <v>Normal</v>
      </c>
    </row>
    <row r="158" spans="1:19">
      <c r="A158" t="s">
        <v>1212</v>
      </c>
      <c r="B158" s="4">
        <v>44813</v>
      </c>
      <c r="C158" s="2">
        <v>12200.16</v>
      </c>
      <c r="D158" t="s">
        <v>873</v>
      </c>
      <c r="E158" t="s">
        <v>873</v>
      </c>
      <c r="F158" t="s">
        <v>10</v>
      </c>
      <c r="G158" t="s">
        <v>24</v>
      </c>
      <c r="J158" t="s">
        <v>1213</v>
      </c>
      <c r="K158" t="str">
        <f>IF(COUNTIF(Customers!A:A, H158)&gt;0, "Valid", "Invalid")</f>
        <v>Invalid</v>
      </c>
      <c r="L158" t="str">
        <f t="shared" si="10"/>
        <v>9</v>
      </c>
      <c r="M158" t="str">
        <f t="shared" si="11"/>
        <v>2022</v>
      </c>
      <c r="N158">
        <f t="shared" si="12"/>
        <v>-12200.16</v>
      </c>
      <c r="O158" t="str">
        <f t="shared" si="13"/>
        <v/>
      </c>
      <c r="P158" t="str">
        <f t="shared" si="14"/>
        <v/>
      </c>
      <c r="Q158" s="48" t="str">
        <f>IF(O158="","",
   IF(OR(O158&lt;EDA_Outlier_Analysis!$C$10, O158&gt;EDA_Outlier_Analysis!$C$11),
      "Outlier",
      "Normal"))</f>
        <v/>
      </c>
      <c r="R158" t="str">
        <f>IF(P158="","",
   IF(OR(P158 &lt; EDA_Outlier_Analysis!$F$7, P158 &gt; EDA_Outlier_Analysis!$F$8),
      "Outlier",
      "Normal"))</f>
        <v/>
      </c>
      <c r="S158" t="str">
        <f>IF(N158="","",
   IF(OR(N158 &lt;EDA_Outlier_Analysis!$I$10, N158 &gt; EDA_Outlier_Analysis!$I$11),
      "Outlier",
      "Normal"))</f>
        <v>Normal</v>
      </c>
    </row>
    <row r="159" spans="1:19">
      <c r="A159" t="s">
        <v>1214</v>
      </c>
      <c r="B159" s="4">
        <v>44598</v>
      </c>
      <c r="C159" s="2">
        <v>-2000</v>
      </c>
      <c r="D159" t="s">
        <v>840</v>
      </c>
      <c r="E159" t="s">
        <v>841</v>
      </c>
      <c r="F159" t="s">
        <v>10</v>
      </c>
      <c r="G159" t="s">
        <v>31</v>
      </c>
      <c r="I159" t="s">
        <v>1096</v>
      </c>
      <c r="J159" t="s">
        <v>1215</v>
      </c>
      <c r="K159" t="str">
        <f>IF(COUNTIF(Customers!A:A, H159)&gt;0, "Valid", "Invalid")</f>
        <v>Invalid</v>
      </c>
      <c r="L159" t="str">
        <f t="shared" si="10"/>
        <v>2</v>
      </c>
      <c r="M159" t="str">
        <f t="shared" si="11"/>
        <v>2022</v>
      </c>
      <c r="N159">
        <f t="shared" si="12"/>
        <v>-2000</v>
      </c>
      <c r="O159" t="str">
        <f t="shared" si="13"/>
        <v/>
      </c>
      <c r="P159">
        <f t="shared" si="14"/>
        <v>2000</v>
      </c>
      <c r="Q159" s="48" t="str">
        <f>IF(O159="","",
   IF(OR(O159&lt;EDA_Outlier_Analysis!$C$10, O159&gt;EDA_Outlier_Analysis!$C$11),
      "Outlier",
      "Normal"))</f>
        <v/>
      </c>
      <c r="R159" t="str">
        <f>IF(P159="","",
   IF(OR(P159 &lt; EDA_Outlier_Analysis!$F$7, P159 &gt; EDA_Outlier_Analysis!$F$8),
      "Outlier",
      "Normal"))</f>
        <v>Outlier</v>
      </c>
      <c r="S159" t="str">
        <f>IF(N159="","",
   IF(OR(N159 &lt;EDA_Outlier_Analysis!$I$10, N159 &gt; EDA_Outlier_Analysis!$I$11),
      "Outlier",
      "Normal"))</f>
        <v>Normal</v>
      </c>
    </row>
    <row r="160" spans="1:19">
      <c r="A160" t="s">
        <v>1216</v>
      </c>
      <c r="B160" s="4">
        <v>44719</v>
      </c>
      <c r="C160" s="2">
        <v>-69861.91</v>
      </c>
      <c r="D160" t="s">
        <v>840</v>
      </c>
      <c r="E160" t="s">
        <v>905</v>
      </c>
      <c r="F160" t="s">
        <v>9</v>
      </c>
      <c r="G160" t="s">
        <v>24</v>
      </c>
      <c r="I160" t="s">
        <v>1217</v>
      </c>
      <c r="J160" t="s">
        <v>1218</v>
      </c>
      <c r="K160" t="str">
        <f>IF(COUNTIF(Customers!A:A, H160)&gt;0, "Valid", "Invalid")</f>
        <v>Invalid</v>
      </c>
      <c r="L160" t="str">
        <f t="shared" si="10"/>
        <v>6</v>
      </c>
      <c r="M160" t="str">
        <f t="shared" si="11"/>
        <v>2022</v>
      </c>
      <c r="N160">
        <f t="shared" si="12"/>
        <v>-69861.91</v>
      </c>
      <c r="O160" t="str">
        <f t="shared" si="13"/>
        <v/>
      </c>
      <c r="P160">
        <f t="shared" si="14"/>
        <v>69861.91</v>
      </c>
      <c r="Q160" s="48" t="str">
        <f>IF(O160="","",
   IF(OR(O160&lt;EDA_Outlier_Analysis!$C$10, O160&gt;EDA_Outlier_Analysis!$C$11),
      "Outlier",
      "Normal"))</f>
        <v/>
      </c>
      <c r="R160" t="str">
        <f>IF(P160="","",
   IF(OR(P160 &lt; EDA_Outlier_Analysis!$F$7, P160 &gt; EDA_Outlier_Analysis!$F$8),
      "Outlier",
      "Normal"))</f>
        <v>Outlier</v>
      </c>
      <c r="S160" t="str">
        <f>IF(N160="","",
   IF(OR(N160 &lt;EDA_Outlier_Analysis!$I$10, N160 &gt; EDA_Outlier_Analysis!$I$11),
      "Outlier",
      "Normal"))</f>
        <v>Normal</v>
      </c>
    </row>
    <row r="161" spans="1:19">
      <c r="A161" t="s">
        <v>1219</v>
      </c>
      <c r="B161" s="4">
        <v>44836</v>
      </c>
      <c r="C161" s="2">
        <v>-55950.48</v>
      </c>
      <c r="D161" t="s">
        <v>840</v>
      </c>
      <c r="E161" t="s">
        <v>878</v>
      </c>
      <c r="F161" t="s">
        <v>9</v>
      </c>
      <c r="G161" t="s">
        <v>34</v>
      </c>
      <c r="I161" t="s">
        <v>1210</v>
      </c>
      <c r="J161" t="s">
        <v>1220</v>
      </c>
      <c r="K161" t="str">
        <f>IF(COUNTIF(Customers!A:A, H161)&gt;0, "Valid", "Invalid")</f>
        <v>Invalid</v>
      </c>
      <c r="L161" t="str">
        <f t="shared" si="10"/>
        <v>10</v>
      </c>
      <c r="M161" t="str">
        <f t="shared" si="11"/>
        <v>2022</v>
      </c>
      <c r="N161">
        <f t="shared" si="12"/>
        <v>-55950.48</v>
      </c>
      <c r="O161" t="str">
        <f t="shared" si="13"/>
        <v/>
      </c>
      <c r="P161">
        <f t="shared" si="14"/>
        <v>55950.48</v>
      </c>
      <c r="Q161" s="48" t="str">
        <f>IF(O161="","",
   IF(OR(O161&lt;EDA_Outlier_Analysis!$C$10, O161&gt;EDA_Outlier_Analysis!$C$11),
      "Outlier",
      "Normal"))</f>
        <v/>
      </c>
      <c r="R161" t="str">
        <f>IF(P161="","",
   IF(OR(P161 &lt; EDA_Outlier_Analysis!$F$7, P161 &gt; EDA_Outlier_Analysis!$F$8),
      "Outlier",
      "Normal"))</f>
        <v>Outlier</v>
      </c>
      <c r="S161" t="str">
        <f>IF(N161="","",
   IF(OR(N161 &lt;EDA_Outlier_Analysis!$I$10, N161 &gt; EDA_Outlier_Analysis!$I$11),
      "Outlier",
      "Normal"))</f>
        <v>Normal</v>
      </c>
    </row>
    <row r="162" spans="1:19">
      <c r="A162" t="s">
        <v>1221</v>
      </c>
      <c r="B162" s="4">
        <v>44893</v>
      </c>
      <c r="C162" s="2">
        <v>208463.24</v>
      </c>
      <c r="D162" t="s">
        <v>849</v>
      </c>
      <c r="E162" t="s">
        <v>850</v>
      </c>
      <c r="F162" t="s">
        <v>9</v>
      </c>
      <c r="G162" t="s">
        <v>31</v>
      </c>
      <c r="H162" t="s">
        <v>461</v>
      </c>
      <c r="J162" t="s">
        <v>1222</v>
      </c>
      <c r="K162" t="str">
        <f>IF(COUNTIF(Customers!A:A, H162)&gt;0, "Valid", "Invalid")</f>
        <v>Valid</v>
      </c>
      <c r="L162" t="str">
        <f t="shared" si="10"/>
        <v>11</v>
      </c>
      <c r="M162" t="str">
        <f t="shared" si="11"/>
        <v>2022</v>
      </c>
      <c r="N162">
        <f t="shared" si="12"/>
        <v>208463.24</v>
      </c>
      <c r="O162">
        <f t="shared" si="13"/>
        <v>208463.24</v>
      </c>
      <c r="P162" t="str">
        <f t="shared" si="14"/>
        <v/>
      </c>
      <c r="Q162" s="48" t="str">
        <f>IF(O162="","",
   IF(OR(O162&lt;EDA_Outlier_Analysis!$C$10, O162&gt;EDA_Outlier_Analysis!$C$11),
      "Outlier",
      "Normal"))</f>
        <v>Normal</v>
      </c>
      <c r="R162" t="str">
        <f>IF(P162="","",
   IF(OR(P162 &lt; EDA_Outlier_Analysis!$F$7, P162 &gt; EDA_Outlier_Analysis!$F$8),
      "Outlier",
      "Normal"))</f>
        <v/>
      </c>
      <c r="S162" t="str">
        <f>IF(N162="","",
   IF(OR(N162 &lt;EDA_Outlier_Analysis!$I$10, N162 &gt; EDA_Outlier_Analysis!$I$11),
      "Outlier",
      "Normal"))</f>
        <v>Normal</v>
      </c>
    </row>
    <row r="163" spans="1:19">
      <c r="A163" t="s">
        <v>1223</v>
      </c>
      <c r="B163" s="4">
        <v>44848</v>
      </c>
      <c r="C163" s="2">
        <v>128155.49</v>
      </c>
      <c r="D163" t="s">
        <v>849</v>
      </c>
      <c r="E163" t="s">
        <v>868</v>
      </c>
      <c r="F163" t="s">
        <v>11</v>
      </c>
      <c r="G163" t="s">
        <v>20</v>
      </c>
      <c r="H163" t="s">
        <v>667</v>
      </c>
      <c r="J163" t="s">
        <v>1224</v>
      </c>
      <c r="K163" t="str">
        <f>IF(COUNTIF(Customers!A:A, H163)&gt;0, "Valid", "Invalid")</f>
        <v>Valid</v>
      </c>
      <c r="L163" t="str">
        <f t="shared" si="10"/>
        <v>10</v>
      </c>
      <c r="M163" t="str">
        <f t="shared" si="11"/>
        <v>2022</v>
      </c>
      <c r="N163">
        <f t="shared" si="12"/>
        <v>128155.49</v>
      </c>
      <c r="O163">
        <f t="shared" si="13"/>
        <v>128155.49</v>
      </c>
      <c r="P163" t="str">
        <f t="shared" si="14"/>
        <v/>
      </c>
      <c r="Q163" s="48" t="str">
        <f>IF(O163="","",
   IF(OR(O163&lt;EDA_Outlier_Analysis!$C$10, O163&gt;EDA_Outlier_Analysis!$C$11),
      "Outlier",
      "Normal"))</f>
        <v>Normal</v>
      </c>
      <c r="R163" t="str">
        <f>IF(P163="","",
   IF(OR(P163 &lt; EDA_Outlier_Analysis!$F$7, P163 &gt; EDA_Outlier_Analysis!$F$8),
      "Outlier",
      "Normal"))</f>
        <v/>
      </c>
      <c r="S163" t="str">
        <f>IF(N163="","",
   IF(OR(N163 &lt;EDA_Outlier_Analysis!$I$10, N163 &gt; EDA_Outlier_Analysis!$I$11),
      "Outlier",
      "Normal"))</f>
        <v>Normal</v>
      </c>
    </row>
    <row r="164" spans="1:19">
      <c r="A164" t="s">
        <v>1225</v>
      </c>
      <c r="B164" s="4">
        <v>44767</v>
      </c>
      <c r="C164" s="2">
        <v>187122.76</v>
      </c>
      <c r="D164" t="s">
        <v>849</v>
      </c>
      <c r="E164" t="s">
        <v>850</v>
      </c>
      <c r="F164" t="s">
        <v>9</v>
      </c>
      <c r="G164" t="s">
        <v>34</v>
      </c>
      <c r="H164" t="s">
        <v>269</v>
      </c>
      <c r="J164" t="s">
        <v>1226</v>
      </c>
      <c r="K164" t="str">
        <f>IF(COUNTIF(Customers!A:A, H164)&gt;0, "Valid", "Invalid")</f>
        <v>Valid</v>
      </c>
      <c r="L164" t="str">
        <f t="shared" si="10"/>
        <v>7</v>
      </c>
      <c r="M164" t="str">
        <f t="shared" si="11"/>
        <v>2022</v>
      </c>
      <c r="N164">
        <f t="shared" si="12"/>
        <v>187122.76</v>
      </c>
      <c r="O164">
        <f t="shared" si="13"/>
        <v>187122.76</v>
      </c>
      <c r="P164" t="str">
        <f t="shared" si="14"/>
        <v/>
      </c>
      <c r="Q164" s="48" t="str">
        <f>IF(O164="","",
   IF(OR(O164&lt;EDA_Outlier_Analysis!$C$10, O164&gt;EDA_Outlier_Analysis!$C$11),
      "Outlier",
      "Normal"))</f>
        <v>Normal</v>
      </c>
      <c r="R164" t="str">
        <f>IF(P164="","",
   IF(OR(P164 &lt; EDA_Outlier_Analysis!$F$7, P164 &gt; EDA_Outlier_Analysis!$F$8),
      "Outlier",
      "Normal"))</f>
        <v/>
      </c>
      <c r="S164" t="str">
        <f>IF(N164="","",
   IF(OR(N164 &lt;EDA_Outlier_Analysis!$I$10, N164 &gt; EDA_Outlier_Analysis!$I$11),
      "Outlier",
      "Normal"))</f>
        <v>Normal</v>
      </c>
    </row>
    <row r="165" spans="1:19">
      <c r="A165" t="s">
        <v>1227</v>
      </c>
      <c r="B165" s="4">
        <v>45121</v>
      </c>
      <c r="C165" s="2">
        <v>-20907.29</v>
      </c>
      <c r="D165" t="s">
        <v>840</v>
      </c>
      <c r="E165" t="s">
        <v>845</v>
      </c>
      <c r="F165" t="s">
        <v>10</v>
      </c>
      <c r="G165" t="s">
        <v>20</v>
      </c>
      <c r="I165" t="s">
        <v>879</v>
      </c>
      <c r="J165" t="s">
        <v>1228</v>
      </c>
      <c r="K165" t="str">
        <f>IF(COUNTIF(Customers!A:A, H165)&gt;0, "Valid", "Invalid")</f>
        <v>Invalid</v>
      </c>
      <c r="L165" t="str">
        <f t="shared" si="10"/>
        <v>7</v>
      </c>
      <c r="M165" t="str">
        <f t="shared" si="11"/>
        <v>2023</v>
      </c>
      <c r="N165">
        <f t="shared" si="12"/>
        <v>-20907.29</v>
      </c>
      <c r="O165" t="str">
        <f t="shared" si="13"/>
        <v/>
      </c>
      <c r="P165">
        <f t="shared" si="14"/>
        <v>20907.29</v>
      </c>
      <c r="Q165" s="48" t="str">
        <f>IF(O165="","",
   IF(OR(O165&lt;EDA_Outlier_Analysis!$C$10, O165&gt;EDA_Outlier_Analysis!$C$11),
      "Outlier",
      "Normal"))</f>
        <v/>
      </c>
      <c r="R165" t="str">
        <f>IF(P165="","",
   IF(OR(P165 &lt; EDA_Outlier_Analysis!$F$7, P165 &gt; EDA_Outlier_Analysis!$F$8),
      "Outlier",
      "Normal"))</f>
        <v>Outlier</v>
      </c>
      <c r="S165" t="str">
        <f>IF(N165="","",
   IF(OR(N165 &lt;EDA_Outlier_Analysis!$I$10, N165 &gt; EDA_Outlier_Analysis!$I$11),
      "Outlier",
      "Normal"))</f>
        <v>Normal</v>
      </c>
    </row>
    <row r="166" spans="1:19">
      <c r="A166" t="s">
        <v>1229</v>
      </c>
      <c r="B166" s="4">
        <v>44964</v>
      </c>
      <c r="C166" s="2">
        <v>14823.41</v>
      </c>
      <c r="D166" t="s">
        <v>971</v>
      </c>
      <c r="E166" t="s">
        <v>971</v>
      </c>
      <c r="F166" t="s">
        <v>11</v>
      </c>
      <c r="G166" t="s">
        <v>31</v>
      </c>
      <c r="J166" t="s">
        <v>1230</v>
      </c>
      <c r="K166" t="str">
        <f>IF(COUNTIF(Customers!A:A, H166)&gt;0, "Valid", "Invalid")</f>
        <v>Invalid</v>
      </c>
      <c r="L166" t="str">
        <f t="shared" si="10"/>
        <v>2</v>
      </c>
      <c r="M166" t="str">
        <f t="shared" si="11"/>
        <v>2023</v>
      </c>
      <c r="N166">
        <f t="shared" si="12"/>
        <v>-14823.41</v>
      </c>
      <c r="O166" t="str">
        <f t="shared" si="13"/>
        <v/>
      </c>
      <c r="P166" t="str">
        <f t="shared" si="14"/>
        <v/>
      </c>
      <c r="Q166" s="48" t="str">
        <f>IF(O166="","",
   IF(OR(O166&lt;EDA_Outlier_Analysis!$C$10, O166&gt;EDA_Outlier_Analysis!$C$11),
      "Outlier",
      "Normal"))</f>
        <v/>
      </c>
      <c r="R166" t="str">
        <f>IF(P166="","",
   IF(OR(P166 &lt; EDA_Outlier_Analysis!$F$7, P166 &gt; EDA_Outlier_Analysis!$F$8),
      "Outlier",
      "Normal"))</f>
        <v/>
      </c>
      <c r="S166" t="str">
        <f>IF(N166="","",
   IF(OR(N166 &lt;EDA_Outlier_Analysis!$I$10, N166 &gt; EDA_Outlier_Analysis!$I$11),
      "Outlier",
      "Normal"))</f>
        <v>Normal</v>
      </c>
    </row>
    <row r="167" spans="1:19">
      <c r="A167" t="s">
        <v>1231</v>
      </c>
      <c r="B167" s="4">
        <v>45117</v>
      </c>
      <c r="C167" s="2">
        <v>-28967.07</v>
      </c>
      <c r="D167" t="s">
        <v>840</v>
      </c>
      <c r="E167" t="s">
        <v>856</v>
      </c>
      <c r="F167" t="s">
        <v>11</v>
      </c>
      <c r="G167" t="s">
        <v>34</v>
      </c>
      <c r="I167" t="s">
        <v>1232</v>
      </c>
      <c r="J167" t="s">
        <v>1233</v>
      </c>
      <c r="K167" t="str">
        <f>IF(COUNTIF(Customers!A:A, H167)&gt;0, "Valid", "Invalid")</f>
        <v>Invalid</v>
      </c>
      <c r="L167" t="str">
        <f t="shared" si="10"/>
        <v>7</v>
      </c>
      <c r="M167" t="str">
        <f t="shared" si="11"/>
        <v>2023</v>
      </c>
      <c r="N167">
        <f t="shared" si="12"/>
        <v>-28967.07</v>
      </c>
      <c r="O167" t="str">
        <f t="shared" si="13"/>
        <v/>
      </c>
      <c r="P167">
        <f t="shared" si="14"/>
        <v>28967.07</v>
      </c>
      <c r="Q167" s="48" t="str">
        <f>IF(O167="","",
   IF(OR(O167&lt;EDA_Outlier_Analysis!$C$10, O167&gt;EDA_Outlier_Analysis!$C$11),
      "Outlier",
      "Normal"))</f>
        <v/>
      </c>
      <c r="R167" t="str">
        <f>IF(P167="","",
   IF(OR(P167 &lt; EDA_Outlier_Analysis!$F$7, P167 &gt; EDA_Outlier_Analysis!$F$8),
      "Outlier",
      "Normal"))</f>
        <v>Normal</v>
      </c>
      <c r="S167" t="str">
        <f>IF(N167="","",
   IF(OR(N167 &lt;EDA_Outlier_Analysis!$I$10, N167 &gt; EDA_Outlier_Analysis!$I$11),
      "Outlier",
      "Normal"))</f>
        <v>Normal</v>
      </c>
    </row>
    <row r="168" spans="1:19">
      <c r="A168" t="s">
        <v>1234</v>
      </c>
      <c r="B168" s="4">
        <v>44836</v>
      </c>
      <c r="C168" s="2">
        <v>169470.48</v>
      </c>
      <c r="D168" t="s">
        <v>849</v>
      </c>
      <c r="E168" t="s">
        <v>868</v>
      </c>
      <c r="F168" t="s">
        <v>11</v>
      </c>
      <c r="G168" t="s">
        <v>31</v>
      </c>
      <c r="H168" t="s">
        <v>417</v>
      </c>
      <c r="J168" t="s">
        <v>1235</v>
      </c>
      <c r="K168" t="str">
        <f>IF(COUNTIF(Customers!A:A, H168)&gt;0, "Valid", "Invalid")</f>
        <v>Valid</v>
      </c>
      <c r="L168" t="str">
        <f t="shared" si="10"/>
        <v>10</v>
      </c>
      <c r="M168" t="str">
        <f t="shared" si="11"/>
        <v>2022</v>
      </c>
      <c r="N168">
        <f t="shared" si="12"/>
        <v>169470.48</v>
      </c>
      <c r="O168">
        <f t="shared" si="13"/>
        <v>169470.48</v>
      </c>
      <c r="P168" t="str">
        <f t="shared" si="14"/>
        <v/>
      </c>
      <c r="Q168" s="48" t="str">
        <f>IF(O168="","",
   IF(OR(O168&lt;EDA_Outlier_Analysis!$C$10, O168&gt;EDA_Outlier_Analysis!$C$11),
      "Outlier",
      "Normal"))</f>
        <v>Normal</v>
      </c>
      <c r="R168" t="str">
        <f>IF(P168="","",
   IF(OR(P168 &lt; EDA_Outlier_Analysis!$F$7, P168 &gt; EDA_Outlier_Analysis!$F$8),
      "Outlier",
      "Normal"))</f>
        <v/>
      </c>
      <c r="S168" t="str">
        <f>IF(N168="","",
   IF(OR(N168 &lt;EDA_Outlier_Analysis!$I$10, N168 &gt; EDA_Outlier_Analysis!$I$11),
      "Outlier",
      "Normal"))</f>
        <v>Normal</v>
      </c>
    </row>
    <row r="169" spans="1:19">
      <c r="A169" t="s">
        <v>1236</v>
      </c>
      <c r="B169" s="4">
        <v>45188</v>
      </c>
      <c r="C169" s="2">
        <v>-33871.64</v>
      </c>
      <c r="D169" t="s">
        <v>840</v>
      </c>
      <c r="E169" t="s">
        <v>845</v>
      </c>
      <c r="F169" t="s">
        <v>11</v>
      </c>
      <c r="G169" t="s">
        <v>34</v>
      </c>
      <c r="I169" t="s">
        <v>1237</v>
      </c>
      <c r="J169" t="s">
        <v>1238</v>
      </c>
      <c r="K169" t="str">
        <f>IF(COUNTIF(Customers!A:A, H169)&gt;0, "Valid", "Invalid")</f>
        <v>Invalid</v>
      </c>
      <c r="L169" t="str">
        <f t="shared" si="10"/>
        <v>9</v>
      </c>
      <c r="M169" t="str">
        <f t="shared" si="11"/>
        <v>2023</v>
      </c>
      <c r="N169">
        <f t="shared" si="12"/>
        <v>-33871.64</v>
      </c>
      <c r="O169" t="str">
        <f t="shared" si="13"/>
        <v/>
      </c>
      <c r="P169">
        <f t="shared" si="14"/>
        <v>33871.64</v>
      </c>
      <c r="Q169" s="48" t="str">
        <f>IF(O169="","",
   IF(OR(O169&lt;EDA_Outlier_Analysis!$C$10, O169&gt;EDA_Outlier_Analysis!$C$11),
      "Outlier",
      "Normal"))</f>
        <v/>
      </c>
      <c r="R169" t="str">
        <f>IF(P169="","",
   IF(OR(P169 &lt; EDA_Outlier_Analysis!$F$7, P169 &gt; EDA_Outlier_Analysis!$F$8),
      "Outlier",
      "Normal"))</f>
        <v>Normal</v>
      </c>
      <c r="S169" t="str">
        <f>IF(N169="","",
   IF(OR(N169 &lt;EDA_Outlier_Analysis!$I$10, N169 &gt; EDA_Outlier_Analysis!$I$11),
      "Outlier",
      "Normal"))</f>
        <v>Normal</v>
      </c>
    </row>
    <row r="170" spans="1:19">
      <c r="A170" t="s">
        <v>1239</v>
      </c>
      <c r="B170" s="4">
        <v>44704</v>
      </c>
      <c r="C170" s="2">
        <v>-10104.65</v>
      </c>
      <c r="D170" t="s">
        <v>840</v>
      </c>
      <c r="E170" t="s">
        <v>905</v>
      </c>
      <c r="F170" t="s">
        <v>9</v>
      </c>
      <c r="G170" t="s">
        <v>31</v>
      </c>
      <c r="I170" t="s">
        <v>1117</v>
      </c>
      <c r="J170" t="s">
        <v>1240</v>
      </c>
      <c r="K170" t="str">
        <f>IF(COUNTIF(Customers!A:A, H170)&gt;0, "Valid", "Invalid")</f>
        <v>Invalid</v>
      </c>
      <c r="L170" t="str">
        <f t="shared" si="10"/>
        <v>5</v>
      </c>
      <c r="M170" t="str">
        <f t="shared" si="11"/>
        <v>2022</v>
      </c>
      <c r="N170">
        <f t="shared" si="12"/>
        <v>-10104.65</v>
      </c>
      <c r="O170" t="str">
        <f t="shared" si="13"/>
        <v/>
      </c>
      <c r="P170">
        <f t="shared" si="14"/>
        <v>10104.65</v>
      </c>
      <c r="Q170" s="48" t="str">
        <f>IF(O170="","",
   IF(OR(O170&lt;EDA_Outlier_Analysis!$C$10, O170&gt;EDA_Outlier_Analysis!$C$11),
      "Outlier",
      "Normal"))</f>
        <v/>
      </c>
      <c r="R170" t="str">
        <f>IF(P170="","",
   IF(OR(P170 &lt; EDA_Outlier_Analysis!$F$7, P170 &gt; EDA_Outlier_Analysis!$F$8),
      "Outlier",
      "Normal"))</f>
        <v>Outlier</v>
      </c>
      <c r="S170" t="str">
        <f>IF(N170="","",
   IF(OR(N170 &lt;EDA_Outlier_Analysis!$I$10, N170 &gt; EDA_Outlier_Analysis!$I$11),
      "Outlier",
      "Normal"))</f>
        <v>Normal</v>
      </c>
    </row>
    <row r="171" spans="1:19">
      <c r="A171" t="s">
        <v>1241</v>
      </c>
      <c r="B171" s="4">
        <v>44579</v>
      </c>
      <c r="C171" s="2">
        <v>129847.65</v>
      </c>
      <c r="D171" t="s">
        <v>849</v>
      </c>
      <c r="E171" t="s">
        <v>868</v>
      </c>
      <c r="F171" t="s">
        <v>11</v>
      </c>
      <c r="G171" t="s">
        <v>24</v>
      </c>
      <c r="H171" t="s">
        <v>457</v>
      </c>
      <c r="J171" t="s">
        <v>1242</v>
      </c>
      <c r="K171" t="str">
        <f>IF(COUNTIF(Customers!A:A, H171)&gt;0, "Valid", "Invalid")</f>
        <v>Valid</v>
      </c>
      <c r="L171" t="str">
        <f t="shared" si="10"/>
        <v>1</v>
      </c>
      <c r="M171" t="str">
        <f t="shared" si="11"/>
        <v>2022</v>
      </c>
      <c r="N171">
        <f t="shared" si="12"/>
        <v>129847.65</v>
      </c>
      <c r="O171">
        <f t="shared" si="13"/>
        <v>129847.65</v>
      </c>
      <c r="P171" t="str">
        <f t="shared" si="14"/>
        <v/>
      </c>
      <c r="Q171" s="48" t="str">
        <f>IF(O171="","",
   IF(OR(O171&lt;EDA_Outlier_Analysis!$C$10, O171&gt;EDA_Outlier_Analysis!$C$11),
      "Outlier",
      "Normal"))</f>
        <v>Normal</v>
      </c>
      <c r="R171" t="str">
        <f>IF(P171="","",
   IF(OR(P171 &lt; EDA_Outlier_Analysis!$F$7, P171 &gt; EDA_Outlier_Analysis!$F$8),
      "Outlier",
      "Normal"))</f>
        <v/>
      </c>
      <c r="S171" t="str">
        <f>IF(N171="","",
   IF(OR(N171 &lt;EDA_Outlier_Analysis!$I$10, N171 &gt; EDA_Outlier_Analysis!$I$11),
      "Outlier",
      "Normal"))</f>
        <v>Normal</v>
      </c>
    </row>
    <row r="172" spans="1:19">
      <c r="A172" t="s">
        <v>1243</v>
      </c>
      <c r="B172" s="4">
        <v>45241</v>
      </c>
      <c r="C172" s="2">
        <v>-59959.59</v>
      </c>
      <c r="D172" t="s">
        <v>840</v>
      </c>
      <c r="E172" t="s">
        <v>864</v>
      </c>
      <c r="F172" t="s">
        <v>11</v>
      </c>
      <c r="G172" t="s">
        <v>31</v>
      </c>
      <c r="I172" t="s">
        <v>865</v>
      </c>
      <c r="J172" t="s">
        <v>1244</v>
      </c>
      <c r="K172" t="str">
        <f>IF(COUNTIF(Customers!A:A, H172)&gt;0, "Valid", "Invalid")</f>
        <v>Invalid</v>
      </c>
      <c r="L172" t="str">
        <f t="shared" si="10"/>
        <v>11</v>
      </c>
      <c r="M172" t="str">
        <f t="shared" si="11"/>
        <v>2023</v>
      </c>
      <c r="N172">
        <f t="shared" si="12"/>
        <v>-59959.59</v>
      </c>
      <c r="O172" t="str">
        <f t="shared" si="13"/>
        <v/>
      </c>
      <c r="P172">
        <f t="shared" si="14"/>
        <v>59959.59</v>
      </c>
      <c r="Q172" s="48" t="str">
        <f>IF(O172="","",
   IF(OR(O172&lt;EDA_Outlier_Analysis!$C$10, O172&gt;EDA_Outlier_Analysis!$C$11),
      "Outlier",
      "Normal"))</f>
        <v/>
      </c>
      <c r="R172" t="str">
        <f>IF(P172="","",
   IF(OR(P172 &lt; EDA_Outlier_Analysis!$F$7, P172 &gt; EDA_Outlier_Analysis!$F$8),
      "Outlier",
      "Normal"))</f>
        <v>Outlier</v>
      </c>
      <c r="S172" t="str">
        <f>IF(N172="","",
   IF(OR(N172 &lt;EDA_Outlier_Analysis!$I$10, N172 &gt; EDA_Outlier_Analysis!$I$11),
      "Outlier",
      "Normal"))</f>
        <v>Normal</v>
      </c>
    </row>
    <row r="173" spans="1:19">
      <c r="A173" t="s">
        <v>1245</v>
      </c>
      <c r="B173" s="4">
        <v>45194</v>
      </c>
      <c r="C173" s="2">
        <v>132157.59</v>
      </c>
      <c r="D173" t="s">
        <v>849</v>
      </c>
      <c r="E173" t="s">
        <v>850</v>
      </c>
      <c r="F173" t="s">
        <v>10</v>
      </c>
      <c r="G173" t="s">
        <v>31</v>
      </c>
      <c r="H173" t="s">
        <v>765</v>
      </c>
      <c r="J173" t="s">
        <v>1246</v>
      </c>
      <c r="K173" t="str">
        <f>IF(COUNTIF(Customers!A:A, H173)&gt;0, "Valid", "Invalid")</f>
        <v>Valid</v>
      </c>
      <c r="L173" t="str">
        <f t="shared" si="10"/>
        <v>9</v>
      </c>
      <c r="M173" t="str">
        <f t="shared" si="11"/>
        <v>2023</v>
      </c>
      <c r="N173">
        <f t="shared" si="12"/>
        <v>132157.59</v>
      </c>
      <c r="O173">
        <f t="shared" si="13"/>
        <v>132157.59</v>
      </c>
      <c r="P173" t="str">
        <f t="shared" si="14"/>
        <v/>
      </c>
      <c r="Q173" s="48" t="str">
        <f>IF(O173="","",
   IF(OR(O173&lt;EDA_Outlier_Analysis!$C$10, O173&gt;EDA_Outlier_Analysis!$C$11),
      "Outlier",
      "Normal"))</f>
        <v>Normal</v>
      </c>
      <c r="R173" t="str">
        <f>IF(P173="","",
   IF(OR(P173 &lt; EDA_Outlier_Analysis!$F$7, P173 &gt; EDA_Outlier_Analysis!$F$8),
      "Outlier",
      "Normal"))</f>
        <v/>
      </c>
      <c r="S173" t="str">
        <f>IF(N173="","",
   IF(OR(N173 &lt;EDA_Outlier_Analysis!$I$10, N173 &gt; EDA_Outlier_Analysis!$I$11),
      "Outlier",
      "Normal"))</f>
        <v>Normal</v>
      </c>
    </row>
    <row r="174" spans="1:19">
      <c r="A174" t="s">
        <v>1247</v>
      </c>
      <c r="B174" s="4">
        <v>45273</v>
      </c>
      <c r="C174" s="2">
        <v>123500.13</v>
      </c>
      <c r="D174" t="s">
        <v>849</v>
      </c>
      <c r="E174" t="s">
        <v>850</v>
      </c>
      <c r="F174" t="s">
        <v>10</v>
      </c>
      <c r="G174" t="s">
        <v>24</v>
      </c>
      <c r="H174" t="s">
        <v>155</v>
      </c>
      <c r="J174" t="s">
        <v>1248</v>
      </c>
      <c r="K174" t="str">
        <f>IF(COUNTIF(Customers!A:A, H174)&gt;0, "Valid", "Invalid")</f>
        <v>Valid</v>
      </c>
      <c r="L174" t="str">
        <f t="shared" si="10"/>
        <v>12</v>
      </c>
      <c r="M174" t="str">
        <f t="shared" si="11"/>
        <v>2023</v>
      </c>
      <c r="N174">
        <f t="shared" si="12"/>
        <v>123500.13</v>
      </c>
      <c r="O174">
        <f t="shared" si="13"/>
        <v>123500.13</v>
      </c>
      <c r="P174" t="str">
        <f t="shared" si="14"/>
        <v/>
      </c>
      <c r="Q174" s="48" t="str">
        <f>IF(O174="","",
   IF(OR(O174&lt;EDA_Outlier_Analysis!$C$10, O174&gt;EDA_Outlier_Analysis!$C$11),
      "Outlier",
      "Normal"))</f>
        <v>Normal</v>
      </c>
      <c r="R174" t="str">
        <f>IF(P174="","",
   IF(OR(P174 &lt; EDA_Outlier_Analysis!$F$7, P174 &gt; EDA_Outlier_Analysis!$F$8),
      "Outlier",
      "Normal"))</f>
        <v/>
      </c>
      <c r="S174" t="str">
        <f>IF(N174="","",
   IF(OR(N174 &lt;EDA_Outlier_Analysis!$I$10, N174 &gt; EDA_Outlier_Analysis!$I$11),
      "Outlier",
      "Normal"))</f>
        <v>Normal</v>
      </c>
    </row>
    <row r="175" spans="1:19">
      <c r="A175" t="s">
        <v>1249</v>
      </c>
      <c r="B175" s="4">
        <v>45248</v>
      </c>
      <c r="C175" s="2">
        <v>184340.52</v>
      </c>
      <c r="D175" t="s">
        <v>849</v>
      </c>
      <c r="E175" t="s">
        <v>850</v>
      </c>
      <c r="F175" t="s">
        <v>10</v>
      </c>
      <c r="G175" t="s">
        <v>20</v>
      </c>
      <c r="H175" t="s">
        <v>617</v>
      </c>
      <c r="J175" t="s">
        <v>1250</v>
      </c>
      <c r="K175" t="str">
        <f>IF(COUNTIF(Customers!A:A, H175)&gt;0, "Valid", "Invalid")</f>
        <v>Valid</v>
      </c>
      <c r="L175" t="str">
        <f t="shared" si="10"/>
        <v>11</v>
      </c>
      <c r="M175" t="str">
        <f t="shared" si="11"/>
        <v>2023</v>
      </c>
      <c r="N175">
        <f t="shared" si="12"/>
        <v>184340.52</v>
      </c>
      <c r="O175">
        <f t="shared" si="13"/>
        <v>184340.52</v>
      </c>
      <c r="P175" t="str">
        <f t="shared" si="14"/>
        <v/>
      </c>
      <c r="Q175" s="48" t="str">
        <f>IF(O175="","",
   IF(OR(O175&lt;EDA_Outlier_Analysis!$C$10, O175&gt;EDA_Outlier_Analysis!$C$11),
      "Outlier",
      "Normal"))</f>
        <v>Normal</v>
      </c>
      <c r="R175" t="str">
        <f>IF(P175="","",
   IF(OR(P175 &lt; EDA_Outlier_Analysis!$F$7, P175 &gt; EDA_Outlier_Analysis!$F$8),
      "Outlier",
      "Normal"))</f>
        <v/>
      </c>
      <c r="S175" t="str">
        <f>IF(N175="","",
   IF(OR(N175 &lt;EDA_Outlier_Analysis!$I$10, N175 &gt; EDA_Outlier_Analysis!$I$11),
      "Outlier",
      "Normal"))</f>
        <v>Normal</v>
      </c>
    </row>
    <row r="176" spans="1:19">
      <c r="A176" t="s">
        <v>1251</v>
      </c>
      <c r="B176" s="4">
        <v>44768</v>
      </c>
      <c r="C176" s="2">
        <v>161356.91</v>
      </c>
      <c r="D176" t="s">
        <v>849</v>
      </c>
      <c r="E176" t="s">
        <v>853</v>
      </c>
      <c r="F176" t="s">
        <v>10</v>
      </c>
      <c r="G176" t="s">
        <v>24</v>
      </c>
      <c r="H176" t="s">
        <v>409</v>
      </c>
      <c r="J176" t="s">
        <v>1252</v>
      </c>
      <c r="K176" t="str">
        <f>IF(COUNTIF(Customers!A:A, H176)&gt;0, "Valid", "Invalid")</f>
        <v>Valid</v>
      </c>
      <c r="L176" t="str">
        <f t="shared" si="10"/>
        <v>7</v>
      </c>
      <c r="M176" t="str">
        <f t="shared" si="11"/>
        <v>2022</v>
      </c>
      <c r="N176">
        <f t="shared" si="12"/>
        <v>161356.91</v>
      </c>
      <c r="O176">
        <f t="shared" si="13"/>
        <v>161356.91</v>
      </c>
      <c r="P176" t="str">
        <f t="shared" si="14"/>
        <v/>
      </c>
      <c r="Q176" s="48" t="str">
        <f>IF(O176="","",
   IF(OR(O176&lt;EDA_Outlier_Analysis!$C$10, O176&gt;EDA_Outlier_Analysis!$C$11),
      "Outlier",
      "Normal"))</f>
        <v>Normal</v>
      </c>
      <c r="R176" t="str">
        <f>IF(P176="","",
   IF(OR(P176 &lt; EDA_Outlier_Analysis!$F$7, P176 &gt; EDA_Outlier_Analysis!$F$8),
      "Outlier",
      "Normal"))</f>
        <v/>
      </c>
      <c r="S176" t="str">
        <f>IF(N176="","",
   IF(OR(N176 &lt;EDA_Outlier_Analysis!$I$10, N176 &gt; EDA_Outlier_Analysis!$I$11),
      "Outlier",
      "Normal"))</f>
        <v>Normal</v>
      </c>
    </row>
    <row r="177" spans="1:19">
      <c r="A177" t="s">
        <v>1253</v>
      </c>
      <c r="B177" s="4">
        <v>45201</v>
      </c>
      <c r="C177" s="2">
        <v>-56282.81</v>
      </c>
      <c r="D177" t="s">
        <v>840</v>
      </c>
      <c r="E177" t="s">
        <v>864</v>
      </c>
      <c r="F177" t="s">
        <v>11</v>
      </c>
      <c r="G177" t="s">
        <v>34</v>
      </c>
      <c r="I177" t="s">
        <v>1254</v>
      </c>
      <c r="J177" t="s">
        <v>1255</v>
      </c>
      <c r="K177" t="str">
        <f>IF(COUNTIF(Customers!A:A, H177)&gt;0, "Valid", "Invalid")</f>
        <v>Invalid</v>
      </c>
      <c r="L177" t="str">
        <f t="shared" si="10"/>
        <v>10</v>
      </c>
      <c r="M177" t="str">
        <f t="shared" si="11"/>
        <v>2023</v>
      </c>
      <c r="N177">
        <f t="shared" si="12"/>
        <v>-56282.81</v>
      </c>
      <c r="O177" t="str">
        <f t="shared" si="13"/>
        <v/>
      </c>
      <c r="P177">
        <f t="shared" si="14"/>
        <v>56282.81</v>
      </c>
      <c r="Q177" s="48" t="str">
        <f>IF(O177="","",
   IF(OR(O177&lt;EDA_Outlier_Analysis!$C$10, O177&gt;EDA_Outlier_Analysis!$C$11),
      "Outlier",
      "Normal"))</f>
        <v/>
      </c>
      <c r="R177" t="str">
        <f>IF(P177="","",
   IF(OR(P177 &lt; EDA_Outlier_Analysis!$F$7, P177 &gt; EDA_Outlier_Analysis!$F$8),
      "Outlier",
      "Normal"))</f>
        <v>Outlier</v>
      </c>
      <c r="S177" t="str">
        <f>IF(N177="","",
   IF(OR(N177 &lt;EDA_Outlier_Analysis!$I$10, N177 &gt; EDA_Outlier_Analysis!$I$11),
      "Outlier",
      "Normal"))</f>
        <v>Normal</v>
      </c>
    </row>
    <row r="178" spans="1:19">
      <c r="A178" t="s">
        <v>1256</v>
      </c>
      <c r="B178" s="4">
        <v>44976</v>
      </c>
      <c r="C178" s="2">
        <v>59807.37</v>
      </c>
      <c r="D178" t="s">
        <v>849</v>
      </c>
      <c r="E178" t="s">
        <v>868</v>
      </c>
      <c r="F178" t="s">
        <v>11</v>
      </c>
      <c r="G178" t="s">
        <v>24</v>
      </c>
      <c r="H178" t="s">
        <v>581</v>
      </c>
      <c r="J178" t="s">
        <v>1257</v>
      </c>
      <c r="K178" t="str">
        <f>IF(COUNTIF(Customers!A:A, H178)&gt;0, "Valid", "Invalid")</f>
        <v>Valid</v>
      </c>
      <c r="L178" t="str">
        <f t="shared" si="10"/>
        <v>2</v>
      </c>
      <c r="M178" t="str">
        <f t="shared" si="11"/>
        <v>2023</v>
      </c>
      <c r="N178">
        <f t="shared" si="12"/>
        <v>59807.37</v>
      </c>
      <c r="O178">
        <f t="shared" si="13"/>
        <v>59807.37</v>
      </c>
      <c r="P178" t="str">
        <f t="shared" si="14"/>
        <v/>
      </c>
      <c r="Q178" s="48" t="str">
        <f>IF(O178="","",
   IF(OR(O178&lt;EDA_Outlier_Analysis!$C$10, O178&gt;EDA_Outlier_Analysis!$C$11),
      "Outlier",
      "Normal"))</f>
        <v>Normal</v>
      </c>
      <c r="R178" t="str">
        <f>IF(P178="","",
   IF(OR(P178 &lt; EDA_Outlier_Analysis!$F$7, P178 &gt; EDA_Outlier_Analysis!$F$8),
      "Outlier",
      "Normal"))</f>
        <v/>
      </c>
      <c r="S178" t="str">
        <f>IF(N178="","",
   IF(OR(N178 &lt;EDA_Outlier_Analysis!$I$10, N178 &gt; EDA_Outlier_Analysis!$I$11),
      "Outlier",
      "Normal"))</f>
        <v>Normal</v>
      </c>
    </row>
    <row r="179" spans="1:19">
      <c r="A179" t="s">
        <v>1258</v>
      </c>
      <c r="B179" s="4">
        <v>44742</v>
      </c>
      <c r="C179" s="2">
        <v>226510.26</v>
      </c>
      <c r="D179" t="s">
        <v>849</v>
      </c>
      <c r="E179" t="s">
        <v>850</v>
      </c>
      <c r="F179" t="s">
        <v>9</v>
      </c>
      <c r="G179" t="s">
        <v>31</v>
      </c>
      <c r="H179" t="s">
        <v>513</v>
      </c>
      <c r="J179" t="s">
        <v>1259</v>
      </c>
      <c r="K179" t="str">
        <f>IF(COUNTIF(Customers!A:A, H179)&gt;0, "Valid", "Invalid")</f>
        <v>Valid</v>
      </c>
      <c r="L179" t="str">
        <f t="shared" si="10"/>
        <v>6</v>
      </c>
      <c r="M179" t="str">
        <f t="shared" si="11"/>
        <v>2022</v>
      </c>
      <c r="N179">
        <f t="shared" si="12"/>
        <v>226510.26</v>
      </c>
      <c r="O179">
        <f t="shared" si="13"/>
        <v>226510.26</v>
      </c>
      <c r="P179" t="str">
        <f t="shared" si="14"/>
        <v/>
      </c>
      <c r="Q179" s="48" t="str">
        <f>IF(O179="","",
   IF(OR(O179&lt;EDA_Outlier_Analysis!$C$10, O179&gt;EDA_Outlier_Analysis!$C$11),
      "Outlier",
      "Normal"))</f>
        <v>Normal</v>
      </c>
      <c r="R179" t="str">
        <f>IF(P179="","",
   IF(OR(P179 &lt; EDA_Outlier_Analysis!$F$7, P179 &gt; EDA_Outlier_Analysis!$F$8),
      "Outlier",
      "Normal"))</f>
        <v/>
      </c>
      <c r="S179" t="str">
        <f>IF(N179="","",
   IF(OR(N179 &lt;EDA_Outlier_Analysis!$I$10, N179 &gt; EDA_Outlier_Analysis!$I$11),
      "Outlier",
      "Normal"))</f>
        <v>Normal</v>
      </c>
    </row>
    <row r="180" spans="1:19">
      <c r="A180" t="s">
        <v>1260</v>
      </c>
      <c r="B180" s="4">
        <v>44565</v>
      </c>
      <c r="C180" s="2">
        <v>-51969.38</v>
      </c>
      <c r="D180" t="s">
        <v>840</v>
      </c>
      <c r="E180" t="s">
        <v>905</v>
      </c>
      <c r="F180" t="s">
        <v>11</v>
      </c>
      <c r="G180" t="s">
        <v>31</v>
      </c>
      <c r="I180" t="s">
        <v>1261</v>
      </c>
      <c r="J180" t="s">
        <v>1262</v>
      </c>
      <c r="K180" t="str">
        <f>IF(COUNTIF(Customers!A:A, H180)&gt;0, "Valid", "Invalid")</f>
        <v>Invalid</v>
      </c>
      <c r="L180" t="str">
        <f t="shared" si="10"/>
        <v>1</v>
      </c>
      <c r="M180" t="str">
        <f t="shared" si="11"/>
        <v>2022</v>
      </c>
      <c r="N180">
        <f t="shared" si="12"/>
        <v>-51969.38</v>
      </c>
      <c r="O180" t="str">
        <f t="shared" si="13"/>
        <v/>
      </c>
      <c r="P180">
        <f t="shared" si="14"/>
        <v>51969.38</v>
      </c>
      <c r="Q180" s="48" t="str">
        <f>IF(O180="","",
   IF(OR(O180&lt;EDA_Outlier_Analysis!$C$10, O180&gt;EDA_Outlier_Analysis!$C$11),
      "Outlier",
      "Normal"))</f>
        <v/>
      </c>
      <c r="R180" t="str">
        <f>IF(P180="","",
   IF(OR(P180 &lt; EDA_Outlier_Analysis!$F$7, P180 &gt; EDA_Outlier_Analysis!$F$8),
      "Outlier",
      "Normal"))</f>
        <v>Normal</v>
      </c>
      <c r="S180" t="str">
        <f>IF(N180="","",
   IF(OR(N180 &lt;EDA_Outlier_Analysis!$I$10, N180 &gt; EDA_Outlier_Analysis!$I$11),
      "Outlier",
      "Normal"))</f>
        <v>Normal</v>
      </c>
    </row>
    <row r="181" spans="1:19">
      <c r="A181" t="s">
        <v>1263</v>
      </c>
      <c r="B181" s="4">
        <v>44828</v>
      </c>
      <c r="C181" s="2">
        <v>-20758.14</v>
      </c>
      <c r="D181" t="s">
        <v>840</v>
      </c>
      <c r="E181" t="s">
        <v>864</v>
      </c>
      <c r="F181" t="s">
        <v>11</v>
      </c>
      <c r="G181" t="s">
        <v>31</v>
      </c>
      <c r="I181" t="s">
        <v>929</v>
      </c>
      <c r="J181" t="s">
        <v>1264</v>
      </c>
      <c r="K181" t="str">
        <f>IF(COUNTIF(Customers!A:A, H181)&gt;0, "Valid", "Invalid")</f>
        <v>Invalid</v>
      </c>
      <c r="L181" t="str">
        <f t="shared" si="10"/>
        <v>9</v>
      </c>
      <c r="M181" t="str">
        <f t="shared" si="11"/>
        <v>2022</v>
      </c>
      <c r="N181">
        <f t="shared" si="12"/>
        <v>-20758.14</v>
      </c>
      <c r="O181" t="str">
        <f t="shared" si="13"/>
        <v/>
      </c>
      <c r="P181">
        <f t="shared" si="14"/>
        <v>20758.14</v>
      </c>
      <c r="Q181" s="48" t="str">
        <f>IF(O181="","",
   IF(OR(O181&lt;EDA_Outlier_Analysis!$C$10, O181&gt;EDA_Outlier_Analysis!$C$11),
      "Outlier",
      "Normal"))</f>
        <v/>
      </c>
      <c r="R181" t="str">
        <f>IF(P181="","",
   IF(OR(P181 &lt; EDA_Outlier_Analysis!$F$7, P181 &gt; EDA_Outlier_Analysis!$F$8),
      "Outlier",
      "Normal"))</f>
        <v>Outlier</v>
      </c>
      <c r="S181" t="str">
        <f>IF(N181="","",
   IF(OR(N181 &lt;EDA_Outlier_Analysis!$I$10, N181 &gt; EDA_Outlier_Analysis!$I$11),
      "Outlier",
      "Normal"))</f>
        <v>Normal</v>
      </c>
    </row>
    <row r="182" spans="1:19">
      <c r="A182" t="s">
        <v>1265</v>
      </c>
      <c r="B182" s="4">
        <v>44795</v>
      </c>
      <c r="C182" s="2">
        <v>173663.29</v>
      </c>
      <c r="D182" t="s">
        <v>849</v>
      </c>
      <c r="E182" t="s">
        <v>853</v>
      </c>
      <c r="F182" t="s">
        <v>9</v>
      </c>
      <c r="G182" t="s">
        <v>34</v>
      </c>
      <c r="H182" t="s">
        <v>55</v>
      </c>
      <c r="J182" t="s">
        <v>1266</v>
      </c>
      <c r="K182" t="str">
        <f>IF(COUNTIF(Customers!A:A, H182)&gt;0, "Valid", "Invalid")</f>
        <v>Valid</v>
      </c>
      <c r="L182" t="str">
        <f t="shared" si="10"/>
        <v>8</v>
      </c>
      <c r="M182" t="str">
        <f t="shared" si="11"/>
        <v>2022</v>
      </c>
      <c r="N182">
        <f t="shared" si="12"/>
        <v>173663.29</v>
      </c>
      <c r="O182">
        <f t="shared" si="13"/>
        <v>173663.29</v>
      </c>
      <c r="P182" t="str">
        <f t="shared" si="14"/>
        <v/>
      </c>
      <c r="Q182" s="48" t="str">
        <f>IF(O182="","",
   IF(OR(O182&lt;EDA_Outlier_Analysis!$C$10, O182&gt;EDA_Outlier_Analysis!$C$11),
      "Outlier",
      "Normal"))</f>
        <v>Normal</v>
      </c>
      <c r="R182" t="str">
        <f>IF(P182="","",
   IF(OR(P182 &lt; EDA_Outlier_Analysis!$F$7, P182 &gt; EDA_Outlier_Analysis!$F$8),
      "Outlier",
      "Normal"))</f>
        <v/>
      </c>
      <c r="S182" t="str">
        <f>IF(N182="","",
   IF(OR(N182 &lt;EDA_Outlier_Analysis!$I$10, N182 &gt; EDA_Outlier_Analysis!$I$11),
      "Outlier",
      "Normal"))</f>
        <v>Normal</v>
      </c>
    </row>
    <row r="183" spans="1:19">
      <c r="A183" t="s">
        <v>1267</v>
      </c>
      <c r="B183" s="4">
        <v>45179</v>
      </c>
      <c r="C183" s="2">
        <v>184661.07</v>
      </c>
      <c r="D183" t="s">
        <v>849</v>
      </c>
      <c r="E183" t="s">
        <v>868</v>
      </c>
      <c r="F183" t="s">
        <v>11</v>
      </c>
      <c r="G183" t="s">
        <v>34</v>
      </c>
      <c r="H183" t="s">
        <v>405</v>
      </c>
      <c r="J183" t="s">
        <v>1268</v>
      </c>
      <c r="K183" t="str">
        <f>IF(COUNTIF(Customers!A:A, H183)&gt;0, "Valid", "Invalid")</f>
        <v>Valid</v>
      </c>
      <c r="L183" t="str">
        <f t="shared" si="10"/>
        <v>9</v>
      </c>
      <c r="M183" t="str">
        <f t="shared" si="11"/>
        <v>2023</v>
      </c>
      <c r="N183">
        <f t="shared" si="12"/>
        <v>184661.07</v>
      </c>
      <c r="O183">
        <f t="shared" si="13"/>
        <v>184661.07</v>
      </c>
      <c r="P183" t="str">
        <f t="shared" si="14"/>
        <v/>
      </c>
      <c r="Q183" s="48" t="str">
        <f>IF(O183="","",
   IF(OR(O183&lt;EDA_Outlier_Analysis!$C$10, O183&gt;EDA_Outlier_Analysis!$C$11),
      "Outlier",
      "Normal"))</f>
        <v>Normal</v>
      </c>
      <c r="R183" t="str">
        <f>IF(P183="","",
   IF(OR(P183 &lt; EDA_Outlier_Analysis!$F$7, P183 &gt; EDA_Outlier_Analysis!$F$8),
      "Outlier",
      "Normal"))</f>
        <v/>
      </c>
      <c r="S183" t="str">
        <f>IF(N183="","",
   IF(OR(N183 &lt;EDA_Outlier_Analysis!$I$10, N183 &gt; EDA_Outlier_Analysis!$I$11),
      "Outlier",
      "Normal"))</f>
        <v>Normal</v>
      </c>
    </row>
    <row r="184" spans="1:19">
      <c r="A184" t="s">
        <v>1269</v>
      </c>
      <c r="B184" s="4">
        <v>44617</v>
      </c>
      <c r="C184" s="2">
        <v>-41784.83</v>
      </c>
      <c r="D184" t="s">
        <v>840</v>
      </c>
      <c r="E184" t="s">
        <v>905</v>
      </c>
      <c r="F184" t="s">
        <v>9</v>
      </c>
      <c r="G184" t="s">
        <v>34</v>
      </c>
      <c r="I184" t="s">
        <v>1035</v>
      </c>
      <c r="J184" t="s">
        <v>1270</v>
      </c>
      <c r="K184" t="str">
        <f>IF(COUNTIF(Customers!A:A, H184)&gt;0, "Valid", "Invalid")</f>
        <v>Invalid</v>
      </c>
      <c r="L184" t="str">
        <f t="shared" si="10"/>
        <v>2</v>
      </c>
      <c r="M184" t="str">
        <f t="shared" si="11"/>
        <v>2022</v>
      </c>
      <c r="N184">
        <f t="shared" si="12"/>
        <v>-41784.83</v>
      </c>
      <c r="O184" t="str">
        <f t="shared" si="13"/>
        <v/>
      </c>
      <c r="P184">
        <f t="shared" si="14"/>
        <v>41784.83</v>
      </c>
      <c r="Q184" s="48" t="str">
        <f>IF(O184="","",
   IF(OR(O184&lt;EDA_Outlier_Analysis!$C$10, O184&gt;EDA_Outlier_Analysis!$C$11),
      "Outlier",
      "Normal"))</f>
        <v/>
      </c>
      <c r="R184" t="str">
        <f>IF(P184="","",
   IF(OR(P184 &lt; EDA_Outlier_Analysis!$F$7, P184 &gt; EDA_Outlier_Analysis!$F$8),
      "Outlier",
      "Normal"))</f>
        <v>Normal</v>
      </c>
      <c r="S184" t="str">
        <f>IF(N184="","",
   IF(OR(N184 &lt;EDA_Outlier_Analysis!$I$10, N184 &gt; EDA_Outlier_Analysis!$I$11),
      "Outlier",
      "Normal"))</f>
        <v>Normal</v>
      </c>
    </row>
    <row r="185" spans="1:19">
      <c r="A185" t="s">
        <v>1271</v>
      </c>
      <c r="B185" s="4">
        <v>45264</v>
      </c>
      <c r="C185" s="2">
        <v>-61768.28</v>
      </c>
      <c r="D185" t="s">
        <v>840</v>
      </c>
      <c r="E185" t="s">
        <v>905</v>
      </c>
      <c r="F185" t="s">
        <v>10</v>
      </c>
      <c r="G185" t="s">
        <v>31</v>
      </c>
      <c r="I185" t="s">
        <v>932</v>
      </c>
      <c r="J185" t="s">
        <v>1272</v>
      </c>
      <c r="K185" t="str">
        <f>IF(COUNTIF(Customers!A:A, H185)&gt;0, "Valid", "Invalid")</f>
        <v>Invalid</v>
      </c>
      <c r="L185" t="str">
        <f t="shared" si="10"/>
        <v>12</v>
      </c>
      <c r="M185" t="str">
        <f t="shared" si="11"/>
        <v>2023</v>
      </c>
      <c r="N185">
        <f t="shared" si="12"/>
        <v>-61768.28</v>
      </c>
      <c r="O185" t="str">
        <f t="shared" si="13"/>
        <v/>
      </c>
      <c r="P185">
        <f t="shared" si="14"/>
        <v>61768.28</v>
      </c>
      <c r="Q185" s="48" t="str">
        <f>IF(O185="","",
   IF(OR(O185&lt;EDA_Outlier_Analysis!$C$10, O185&gt;EDA_Outlier_Analysis!$C$11),
      "Outlier",
      "Normal"))</f>
        <v/>
      </c>
      <c r="R185" t="str">
        <f>IF(P185="","",
   IF(OR(P185 &lt; EDA_Outlier_Analysis!$F$7, P185 &gt; EDA_Outlier_Analysis!$F$8),
      "Outlier",
      "Normal"))</f>
        <v>Outlier</v>
      </c>
      <c r="S185" t="str">
        <f>IF(N185="","",
   IF(OR(N185 &lt;EDA_Outlier_Analysis!$I$10, N185 &gt; EDA_Outlier_Analysis!$I$11),
      "Outlier",
      "Normal"))</f>
        <v>Normal</v>
      </c>
    </row>
    <row r="186" spans="1:19">
      <c r="A186" t="s">
        <v>1273</v>
      </c>
      <c r="B186" s="4">
        <v>44589</v>
      </c>
      <c r="C186" s="2">
        <v>140778.64000000001</v>
      </c>
      <c r="D186" t="s">
        <v>849</v>
      </c>
      <c r="E186" t="s">
        <v>853</v>
      </c>
      <c r="F186" t="s">
        <v>10</v>
      </c>
      <c r="G186" t="s">
        <v>31</v>
      </c>
      <c r="H186" t="s">
        <v>247</v>
      </c>
      <c r="J186" t="s">
        <v>1274</v>
      </c>
      <c r="K186" t="str">
        <f>IF(COUNTIF(Customers!A:A, H186)&gt;0, "Valid", "Invalid")</f>
        <v>Valid</v>
      </c>
      <c r="L186" t="str">
        <f t="shared" si="10"/>
        <v>1</v>
      </c>
      <c r="M186" t="str">
        <f t="shared" si="11"/>
        <v>2022</v>
      </c>
      <c r="N186">
        <f t="shared" si="12"/>
        <v>140778.64000000001</v>
      </c>
      <c r="O186">
        <f t="shared" si="13"/>
        <v>140778.64000000001</v>
      </c>
      <c r="P186" t="str">
        <f t="shared" si="14"/>
        <v/>
      </c>
      <c r="Q186" s="48" t="str">
        <f>IF(O186="","",
   IF(OR(O186&lt;EDA_Outlier_Analysis!$C$10, O186&gt;EDA_Outlier_Analysis!$C$11),
      "Outlier",
      "Normal"))</f>
        <v>Normal</v>
      </c>
      <c r="R186" t="str">
        <f>IF(P186="","",
   IF(OR(P186 &lt; EDA_Outlier_Analysis!$F$7, P186 &gt; EDA_Outlier_Analysis!$F$8),
      "Outlier",
      "Normal"))</f>
        <v/>
      </c>
      <c r="S186" t="str">
        <f>IF(N186="","",
   IF(OR(N186 &lt;EDA_Outlier_Analysis!$I$10, N186 &gt; EDA_Outlier_Analysis!$I$11),
      "Outlier",
      "Normal"))</f>
        <v>Normal</v>
      </c>
    </row>
    <row r="187" spans="1:19">
      <c r="A187" t="s">
        <v>1275</v>
      </c>
      <c r="B187" s="4">
        <v>44620</v>
      </c>
      <c r="C187" s="2">
        <v>110967.18</v>
      </c>
      <c r="D187" t="s">
        <v>849</v>
      </c>
      <c r="E187" t="s">
        <v>853</v>
      </c>
      <c r="F187" t="s">
        <v>9</v>
      </c>
      <c r="G187" t="s">
        <v>31</v>
      </c>
      <c r="H187" t="s">
        <v>465</v>
      </c>
      <c r="J187" t="s">
        <v>1276</v>
      </c>
      <c r="K187" t="str">
        <f>IF(COUNTIF(Customers!A:A, H187)&gt;0, "Valid", "Invalid")</f>
        <v>Valid</v>
      </c>
      <c r="L187" t="str">
        <f t="shared" si="10"/>
        <v>2</v>
      </c>
      <c r="M187" t="str">
        <f t="shared" si="11"/>
        <v>2022</v>
      </c>
      <c r="N187">
        <f t="shared" si="12"/>
        <v>110967.18</v>
      </c>
      <c r="O187">
        <f t="shared" si="13"/>
        <v>110967.18</v>
      </c>
      <c r="P187" t="str">
        <f t="shared" si="14"/>
        <v/>
      </c>
      <c r="Q187" s="48" t="str">
        <f>IF(O187="","",
   IF(OR(O187&lt;EDA_Outlier_Analysis!$C$10, O187&gt;EDA_Outlier_Analysis!$C$11),
      "Outlier",
      "Normal"))</f>
        <v>Normal</v>
      </c>
      <c r="R187" t="str">
        <f>IF(P187="","",
   IF(OR(P187 &lt; EDA_Outlier_Analysis!$F$7, P187 &gt; EDA_Outlier_Analysis!$F$8),
      "Outlier",
      "Normal"))</f>
        <v/>
      </c>
      <c r="S187" t="str">
        <f>IF(N187="","",
   IF(OR(N187 &lt;EDA_Outlier_Analysis!$I$10, N187 &gt; EDA_Outlier_Analysis!$I$11),
      "Outlier",
      "Normal"))</f>
        <v>Normal</v>
      </c>
    </row>
    <row r="188" spans="1:19">
      <c r="A188" t="s">
        <v>1277</v>
      </c>
      <c r="B188" s="4">
        <v>45019</v>
      </c>
      <c r="C188" s="2">
        <v>80490.899999999994</v>
      </c>
      <c r="D188" t="s">
        <v>849</v>
      </c>
      <c r="E188" t="s">
        <v>850</v>
      </c>
      <c r="F188" t="s">
        <v>11</v>
      </c>
      <c r="G188" t="s">
        <v>24</v>
      </c>
      <c r="H188" t="s">
        <v>331</v>
      </c>
      <c r="J188" t="s">
        <v>1278</v>
      </c>
      <c r="K188" t="str">
        <f>IF(COUNTIF(Customers!A:A, H188)&gt;0, "Valid", "Invalid")</f>
        <v>Valid</v>
      </c>
      <c r="L188" t="str">
        <f t="shared" si="10"/>
        <v>4</v>
      </c>
      <c r="M188" t="str">
        <f t="shared" si="11"/>
        <v>2023</v>
      </c>
      <c r="N188">
        <f t="shared" si="12"/>
        <v>80490.899999999994</v>
      </c>
      <c r="O188">
        <f t="shared" si="13"/>
        <v>80490.899999999994</v>
      </c>
      <c r="P188" t="str">
        <f t="shared" si="14"/>
        <v/>
      </c>
      <c r="Q188" s="48" t="str">
        <f>IF(O188="","",
   IF(OR(O188&lt;EDA_Outlier_Analysis!$C$10, O188&gt;EDA_Outlier_Analysis!$C$11),
      "Outlier",
      "Normal"))</f>
        <v>Normal</v>
      </c>
      <c r="R188" t="str">
        <f>IF(P188="","",
   IF(OR(P188 &lt; EDA_Outlier_Analysis!$F$7, P188 &gt; EDA_Outlier_Analysis!$F$8),
      "Outlier",
      "Normal"))</f>
        <v/>
      </c>
      <c r="S188" t="str">
        <f>IF(N188="","",
   IF(OR(N188 &lt;EDA_Outlier_Analysis!$I$10, N188 &gt; EDA_Outlier_Analysis!$I$11),
      "Outlier",
      "Normal"))</f>
        <v>Normal</v>
      </c>
    </row>
    <row r="189" spans="1:19">
      <c r="A189" t="s">
        <v>1279</v>
      </c>
      <c r="B189" s="4">
        <v>45130</v>
      </c>
      <c r="C189" s="2">
        <v>112269.5</v>
      </c>
      <c r="D189" t="s">
        <v>849</v>
      </c>
      <c r="E189" t="s">
        <v>868</v>
      </c>
      <c r="F189" t="s">
        <v>11</v>
      </c>
      <c r="G189" t="s">
        <v>34</v>
      </c>
      <c r="H189" t="s">
        <v>537</v>
      </c>
      <c r="J189" t="s">
        <v>1280</v>
      </c>
      <c r="K189" t="str">
        <f>IF(COUNTIF(Customers!A:A, H189)&gt;0, "Valid", "Invalid")</f>
        <v>Valid</v>
      </c>
      <c r="L189" t="str">
        <f t="shared" si="10"/>
        <v>7</v>
      </c>
      <c r="M189" t="str">
        <f t="shared" si="11"/>
        <v>2023</v>
      </c>
      <c r="N189">
        <f t="shared" si="12"/>
        <v>112269.5</v>
      </c>
      <c r="O189">
        <f t="shared" si="13"/>
        <v>112269.5</v>
      </c>
      <c r="P189" t="str">
        <f t="shared" si="14"/>
        <v/>
      </c>
      <c r="Q189" s="48" t="str">
        <f>IF(O189="","",
   IF(OR(O189&lt;EDA_Outlier_Analysis!$C$10, O189&gt;EDA_Outlier_Analysis!$C$11),
      "Outlier",
      "Normal"))</f>
        <v>Normal</v>
      </c>
      <c r="R189" t="str">
        <f>IF(P189="","",
   IF(OR(P189 &lt; EDA_Outlier_Analysis!$F$7, P189 &gt; EDA_Outlier_Analysis!$F$8),
      "Outlier",
      "Normal"))</f>
        <v/>
      </c>
      <c r="S189" t="str">
        <f>IF(N189="","",
   IF(OR(N189 &lt;EDA_Outlier_Analysis!$I$10, N189 &gt; EDA_Outlier_Analysis!$I$11),
      "Outlier",
      "Normal"))</f>
        <v>Normal</v>
      </c>
    </row>
    <row r="190" spans="1:19">
      <c r="A190" t="s">
        <v>1281</v>
      </c>
      <c r="B190" s="4">
        <v>45263</v>
      </c>
      <c r="C190" s="2">
        <v>256707.72</v>
      </c>
      <c r="D190" t="s">
        <v>849</v>
      </c>
      <c r="E190" t="s">
        <v>868</v>
      </c>
      <c r="F190" t="s">
        <v>10</v>
      </c>
      <c r="G190" t="s">
        <v>34</v>
      </c>
      <c r="H190" t="s">
        <v>735</v>
      </c>
      <c r="J190" t="s">
        <v>1282</v>
      </c>
      <c r="K190" t="str">
        <f>IF(COUNTIF(Customers!A:A, H190)&gt;0, "Valid", "Invalid")</f>
        <v>Valid</v>
      </c>
      <c r="L190" t="str">
        <f t="shared" si="10"/>
        <v>12</v>
      </c>
      <c r="M190" t="str">
        <f t="shared" si="11"/>
        <v>2023</v>
      </c>
      <c r="N190">
        <f t="shared" si="12"/>
        <v>256707.72</v>
      </c>
      <c r="O190">
        <f t="shared" si="13"/>
        <v>256707.72</v>
      </c>
      <c r="P190" t="str">
        <f t="shared" si="14"/>
        <v/>
      </c>
      <c r="Q190" s="48" t="str">
        <f>IF(O190="","",
   IF(OR(O190&lt;EDA_Outlier_Analysis!$C$10, O190&gt;EDA_Outlier_Analysis!$C$11),
      "Outlier",
      "Normal"))</f>
        <v>Normal</v>
      </c>
      <c r="R190" t="str">
        <f>IF(P190="","",
   IF(OR(P190 &lt; EDA_Outlier_Analysis!$F$7, P190 &gt; EDA_Outlier_Analysis!$F$8),
      "Outlier",
      "Normal"))</f>
        <v/>
      </c>
      <c r="S190" t="str">
        <f>IF(N190="","",
   IF(OR(N190 &lt;EDA_Outlier_Analysis!$I$10, N190 &gt; EDA_Outlier_Analysis!$I$11),
      "Outlier",
      "Normal"))</f>
        <v>Normal</v>
      </c>
    </row>
    <row r="191" spans="1:19">
      <c r="A191" t="s">
        <v>1283</v>
      </c>
      <c r="B191" s="4">
        <v>45088</v>
      </c>
      <c r="C191" s="2">
        <v>-3847.17</v>
      </c>
      <c r="D191" t="s">
        <v>840</v>
      </c>
      <c r="E191" t="s">
        <v>905</v>
      </c>
      <c r="F191" t="s">
        <v>10</v>
      </c>
      <c r="G191" t="s">
        <v>34</v>
      </c>
      <c r="I191" t="s">
        <v>1284</v>
      </c>
      <c r="J191" t="s">
        <v>1285</v>
      </c>
      <c r="K191" t="str">
        <f>IF(COUNTIF(Customers!A:A, H191)&gt;0, "Valid", "Invalid")</f>
        <v>Invalid</v>
      </c>
      <c r="L191" t="str">
        <f t="shared" si="10"/>
        <v>6</v>
      </c>
      <c r="M191" t="str">
        <f t="shared" si="11"/>
        <v>2023</v>
      </c>
      <c r="N191">
        <f t="shared" si="12"/>
        <v>-3847.17</v>
      </c>
      <c r="O191" t="str">
        <f t="shared" si="13"/>
        <v/>
      </c>
      <c r="P191">
        <f t="shared" si="14"/>
        <v>3847.17</v>
      </c>
      <c r="Q191" s="48" t="str">
        <f>IF(O191="","",
   IF(OR(O191&lt;EDA_Outlier_Analysis!$C$10, O191&gt;EDA_Outlier_Analysis!$C$11),
      "Outlier",
      "Normal"))</f>
        <v/>
      </c>
      <c r="R191" t="str">
        <f>IF(P191="","",
   IF(OR(P191 &lt; EDA_Outlier_Analysis!$F$7, P191 &gt; EDA_Outlier_Analysis!$F$8),
      "Outlier",
      "Normal"))</f>
        <v>Outlier</v>
      </c>
      <c r="S191" t="str">
        <f>IF(N191="","",
   IF(OR(N191 &lt;EDA_Outlier_Analysis!$I$10, N191 &gt; EDA_Outlier_Analysis!$I$11),
      "Outlier",
      "Normal"))</f>
        <v>Normal</v>
      </c>
    </row>
    <row r="192" spans="1:19">
      <c r="A192" t="s">
        <v>1286</v>
      </c>
      <c r="B192" s="4">
        <v>45167</v>
      </c>
      <c r="C192" s="2">
        <v>204542.93</v>
      </c>
      <c r="D192" t="s">
        <v>849</v>
      </c>
      <c r="E192" t="s">
        <v>868</v>
      </c>
      <c r="F192" t="s">
        <v>9</v>
      </c>
      <c r="G192" t="s">
        <v>31</v>
      </c>
      <c r="H192" t="s">
        <v>583</v>
      </c>
      <c r="J192" t="s">
        <v>1287</v>
      </c>
      <c r="K192" t="str">
        <f>IF(COUNTIF(Customers!A:A, H192)&gt;0, "Valid", "Invalid")</f>
        <v>Valid</v>
      </c>
      <c r="L192" t="str">
        <f t="shared" si="10"/>
        <v>8</v>
      </c>
      <c r="M192" t="str">
        <f t="shared" si="11"/>
        <v>2023</v>
      </c>
      <c r="N192">
        <f t="shared" si="12"/>
        <v>204542.93</v>
      </c>
      <c r="O192">
        <f t="shared" si="13"/>
        <v>204542.93</v>
      </c>
      <c r="P192" t="str">
        <f t="shared" si="14"/>
        <v/>
      </c>
      <c r="Q192" s="48" t="str">
        <f>IF(O192="","",
   IF(OR(O192&lt;EDA_Outlier_Analysis!$C$10, O192&gt;EDA_Outlier_Analysis!$C$11),
      "Outlier",
      "Normal"))</f>
        <v>Normal</v>
      </c>
      <c r="R192" t="str">
        <f>IF(P192="","",
   IF(OR(P192 &lt; EDA_Outlier_Analysis!$F$7, P192 &gt; EDA_Outlier_Analysis!$F$8),
      "Outlier",
      "Normal"))</f>
        <v/>
      </c>
      <c r="S192" t="str">
        <f>IF(N192="","",
   IF(OR(N192 &lt;EDA_Outlier_Analysis!$I$10, N192 &gt; EDA_Outlier_Analysis!$I$11),
      "Outlier",
      "Normal"))</f>
        <v>Normal</v>
      </c>
    </row>
    <row r="193" spans="1:19">
      <c r="A193" t="s">
        <v>1288</v>
      </c>
      <c r="B193" s="4">
        <v>44863</v>
      </c>
      <c r="C193" s="2">
        <v>165512.57</v>
      </c>
      <c r="D193" t="s">
        <v>849</v>
      </c>
      <c r="E193" t="s">
        <v>853</v>
      </c>
      <c r="F193" t="s">
        <v>11</v>
      </c>
      <c r="G193" t="s">
        <v>34</v>
      </c>
      <c r="H193" t="s">
        <v>191</v>
      </c>
      <c r="J193" t="s">
        <v>1289</v>
      </c>
      <c r="K193" t="str">
        <f>IF(COUNTIF(Customers!A:A, H193)&gt;0, "Valid", "Invalid")</f>
        <v>Valid</v>
      </c>
      <c r="L193" t="str">
        <f t="shared" si="10"/>
        <v>10</v>
      </c>
      <c r="M193" t="str">
        <f t="shared" si="11"/>
        <v>2022</v>
      </c>
      <c r="N193">
        <f t="shared" si="12"/>
        <v>165512.57</v>
      </c>
      <c r="O193">
        <f t="shared" si="13"/>
        <v>165512.57</v>
      </c>
      <c r="P193" t="str">
        <f t="shared" si="14"/>
        <v/>
      </c>
      <c r="Q193" s="48" t="str">
        <f>IF(O193="","",
   IF(OR(O193&lt;EDA_Outlier_Analysis!$C$10, O193&gt;EDA_Outlier_Analysis!$C$11),
      "Outlier",
      "Normal"))</f>
        <v>Normal</v>
      </c>
      <c r="R193" t="str">
        <f>IF(P193="","",
   IF(OR(P193 &lt; EDA_Outlier_Analysis!$F$7, P193 &gt; EDA_Outlier_Analysis!$F$8),
      "Outlier",
      "Normal"))</f>
        <v/>
      </c>
      <c r="S193" t="str">
        <f>IF(N193="","",
   IF(OR(N193 &lt;EDA_Outlier_Analysis!$I$10, N193 &gt; EDA_Outlier_Analysis!$I$11),
      "Outlier",
      "Normal"))</f>
        <v>Normal</v>
      </c>
    </row>
    <row r="194" spans="1:19">
      <c r="A194" t="s">
        <v>1290</v>
      </c>
      <c r="B194" s="4">
        <v>45091</v>
      </c>
      <c r="C194" s="2">
        <v>-37826.65</v>
      </c>
      <c r="D194" t="s">
        <v>840</v>
      </c>
      <c r="E194" t="s">
        <v>878</v>
      </c>
      <c r="F194" t="s">
        <v>10</v>
      </c>
      <c r="G194" t="s">
        <v>24</v>
      </c>
      <c r="I194" t="s">
        <v>1096</v>
      </c>
      <c r="J194" t="s">
        <v>1291</v>
      </c>
      <c r="K194" t="str">
        <f>IF(COUNTIF(Customers!A:A, H194)&gt;0, "Valid", "Invalid")</f>
        <v>Invalid</v>
      </c>
      <c r="L194" t="str">
        <f t="shared" si="10"/>
        <v>6</v>
      </c>
      <c r="M194" t="str">
        <f t="shared" si="11"/>
        <v>2023</v>
      </c>
      <c r="N194">
        <f t="shared" si="12"/>
        <v>-37826.65</v>
      </c>
      <c r="O194" t="str">
        <f t="shared" si="13"/>
        <v/>
      </c>
      <c r="P194">
        <f t="shared" si="14"/>
        <v>37826.65</v>
      </c>
      <c r="Q194" s="48" t="str">
        <f>IF(O194="","",
   IF(OR(O194&lt;EDA_Outlier_Analysis!$C$10, O194&gt;EDA_Outlier_Analysis!$C$11),
      "Outlier",
      "Normal"))</f>
        <v/>
      </c>
      <c r="R194" t="str">
        <f>IF(P194="","",
   IF(OR(P194 &lt; EDA_Outlier_Analysis!$F$7, P194 &gt; EDA_Outlier_Analysis!$F$8),
      "Outlier",
      "Normal"))</f>
        <v>Normal</v>
      </c>
      <c r="S194" t="str">
        <f>IF(N194="","",
   IF(OR(N194 &lt;EDA_Outlier_Analysis!$I$10, N194 &gt; EDA_Outlier_Analysis!$I$11),
      "Outlier",
      "Normal"))</f>
        <v>Normal</v>
      </c>
    </row>
    <row r="195" spans="1:19">
      <c r="A195" t="s">
        <v>1292</v>
      </c>
      <c r="B195" s="4">
        <v>45136</v>
      </c>
      <c r="C195" s="2">
        <v>110532.22</v>
      </c>
      <c r="D195" t="s">
        <v>849</v>
      </c>
      <c r="E195" t="s">
        <v>868</v>
      </c>
      <c r="F195" t="s">
        <v>10</v>
      </c>
      <c r="G195" t="s">
        <v>24</v>
      </c>
      <c r="H195" t="s">
        <v>299</v>
      </c>
      <c r="J195" t="s">
        <v>1293</v>
      </c>
      <c r="K195" t="str">
        <f>IF(COUNTIF(Customers!A:A, H195)&gt;0, "Valid", "Invalid")</f>
        <v>Valid</v>
      </c>
      <c r="L195" t="str">
        <f t="shared" ref="L195:L258" si="15">TEXT(B195,"m")</f>
        <v>7</v>
      </c>
      <c r="M195" t="str">
        <f t="shared" ref="M195:M258" si="16">TEXT(B195,"yyyy")</f>
        <v>2023</v>
      </c>
      <c r="N195">
        <f t="shared" ref="N195:N258" si="17">IF(D195="Revenue",C195,-ABS(C195))</f>
        <v>110532.22</v>
      </c>
      <c r="O195">
        <f t="shared" ref="O195:O258" si="18">IF(D195="Revenue", C195, "")</f>
        <v>110532.22</v>
      </c>
      <c r="P195" t="str">
        <f t="shared" ref="P195:P258" si="19">IF(D195="Expense", ABS(C195), "")</f>
        <v/>
      </c>
      <c r="Q195" s="48" t="str">
        <f>IF(O195="","",
   IF(OR(O195&lt;EDA_Outlier_Analysis!$C$10, O195&gt;EDA_Outlier_Analysis!$C$11),
      "Outlier",
      "Normal"))</f>
        <v>Normal</v>
      </c>
      <c r="R195" t="str">
        <f>IF(P195="","",
   IF(OR(P195 &lt; EDA_Outlier_Analysis!$F$7, P195 &gt; EDA_Outlier_Analysis!$F$8),
      "Outlier",
      "Normal"))</f>
        <v/>
      </c>
      <c r="S195" t="str">
        <f>IF(N195="","",
   IF(OR(N195 &lt;EDA_Outlier_Analysis!$I$10, N195 &gt; EDA_Outlier_Analysis!$I$11),
      "Outlier",
      "Normal"))</f>
        <v>Normal</v>
      </c>
    </row>
    <row r="196" spans="1:19">
      <c r="A196" t="s">
        <v>1294</v>
      </c>
      <c r="B196" s="4">
        <v>44813</v>
      </c>
      <c r="C196" s="2">
        <v>140743.79999999999</v>
      </c>
      <c r="D196" t="s">
        <v>849</v>
      </c>
      <c r="E196" t="s">
        <v>850</v>
      </c>
      <c r="F196" t="s">
        <v>9</v>
      </c>
      <c r="G196" t="s">
        <v>31</v>
      </c>
      <c r="H196" t="s">
        <v>303</v>
      </c>
      <c r="J196" t="s">
        <v>1295</v>
      </c>
      <c r="K196" t="str">
        <f>IF(COUNTIF(Customers!A:A, H196)&gt;0, "Valid", "Invalid")</f>
        <v>Valid</v>
      </c>
      <c r="L196" t="str">
        <f t="shared" si="15"/>
        <v>9</v>
      </c>
      <c r="M196" t="str">
        <f t="shared" si="16"/>
        <v>2022</v>
      </c>
      <c r="N196">
        <f t="shared" si="17"/>
        <v>140743.79999999999</v>
      </c>
      <c r="O196">
        <f t="shared" si="18"/>
        <v>140743.79999999999</v>
      </c>
      <c r="P196" t="str">
        <f t="shared" si="19"/>
        <v/>
      </c>
      <c r="Q196" s="48" t="str">
        <f>IF(O196="","",
   IF(OR(O196&lt;EDA_Outlier_Analysis!$C$10, O196&gt;EDA_Outlier_Analysis!$C$11),
      "Outlier",
      "Normal"))</f>
        <v>Normal</v>
      </c>
      <c r="R196" t="str">
        <f>IF(P196="","",
   IF(OR(P196 &lt; EDA_Outlier_Analysis!$F$7, P196 &gt; EDA_Outlier_Analysis!$F$8),
      "Outlier",
      "Normal"))</f>
        <v/>
      </c>
      <c r="S196" t="str">
        <f>IF(N196="","",
   IF(OR(N196 &lt;EDA_Outlier_Analysis!$I$10, N196 &gt; EDA_Outlier_Analysis!$I$11),
      "Outlier",
      "Normal"))</f>
        <v>Normal</v>
      </c>
    </row>
    <row r="197" spans="1:19">
      <c r="A197" t="s">
        <v>1296</v>
      </c>
      <c r="B197" s="4">
        <v>45159</v>
      </c>
      <c r="C197" s="2">
        <v>110450.42</v>
      </c>
      <c r="D197" t="s">
        <v>849</v>
      </c>
      <c r="E197" t="s">
        <v>853</v>
      </c>
      <c r="F197" t="s">
        <v>10</v>
      </c>
      <c r="G197" t="s">
        <v>31</v>
      </c>
      <c r="H197" t="s">
        <v>711</v>
      </c>
      <c r="J197" t="s">
        <v>1297</v>
      </c>
      <c r="K197" t="str">
        <f>IF(COUNTIF(Customers!A:A, H197)&gt;0, "Valid", "Invalid")</f>
        <v>Valid</v>
      </c>
      <c r="L197" t="str">
        <f t="shared" si="15"/>
        <v>8</v>
      </c>
      <c r="M197" t="str">
        <f t="shared" si="16"/>
        <v>2023</v>
      </c>
      <c r="N197">
        <f t="shared" si="17"/>
        <v>110450.42</v>
      </c>
      <c r="O197">
        <f t="shared" si="18"/>
        <v>110450.42</v>
      </c>
      <c r="P197" t="str">
        <f t="shared" si="19"/>
        <v/>
      </c>
      <c r="Q197" s="48" t="str">
        <f>IF(O197="","",
   IF(OR(O197&lt;EDA_Outlier_Analysis!$C$10, O197&gt;EDA_Outlier_Analysis!$C$11),
      "Outlier",
      "Normal"))</f>
        <v>Normal</v>
      </c>
      <c r="R197" t="str">
        <f>IF(P197="","",
   IF(OR(P197 &lt; EDA_Outlier_Analysis!$F$7, P197 &gt; EDA_Outlier_Analysis!$F$8),
      "Outlier",
      "Normal"))</f>
        <v/>
      </c>
      <c r="S197" t="str">
        <f>IF(N197="","",
   IF(OR(N197 &lt;EDA_Outlier_Analysis!$I$10, N197 &gt; EDA_Outlier_Analysis!$I$11),
      "Outlier",
      "Normal"))</f>
        <v>Normal</v>
      </c>
    </row>
    <row r="198" spans="1:19">
      <c r="A198" t="s">
        <v>1298</v>
      </c>
      <c r="B198" s="4">
        <v>44651</v>
      </c>
      <c r="C198" s="2">
        <v>142685.59</v>
      </c>
      <c r="D198" t="s">
        <v>849</v>
      </c>
      <c r="E198" t="s">
        <v>868</v>
      </c>
      <c r="F198" t="s">
        <v>10</v>
      </c>
      <c r="G198" t="s">
        <v>34</v>
      </c>
      <c r="H198" t="s">
        <v>641</v>
      </c>
      <c r="J198" t="s">
        <v>1299</v>
      </c>
      <c r="K198" t="str">
        <f>IF(COUNTIF(Customers!A:A, H198)&gt;0, "Valid", "Invalid")</f>
        <v>Valid</v>
      </c>
      <c r="L198" t="str">
        <f t="shared" si="15"/>
        <v>3</v>
      </c>
      <c r="M198" t="str">
        <f t="shared" si="16"/>
        <v>2022</v>
      </c>
      <c r="N198">
        <f t="shared" si="17"/>
        <v>142685.59</v>
      </c>
      <c r="O198">
        <f t="shared" si="18"/>
        <v>142685.59</v>
      </c>
      <c r="P198" t="str">
        <f t="shared" si="19"/>
        <v/>
      </c>
      <c r="Q198" s="48" t="str">
        <f>IF(O198="","",
   IF(OR(O198&lt;EDA_Outlier_Analysis!$C$10, O198&gt;EDA_Outlier_Analysis!$C$11),
      "Outlier",
      "Normal"))</f>
        <v>Normal</v>
      </c>
      <c r="R198" t="str">
        <f>IF(P198="","",
   IF(OR(P198 &lt; EDA_Outlier_Analysis!$F$7, P198 &gt; EDA_Outlier_Analysis!$F$8),
      "Outlier",
      "Normal"))</f>
        <v/>
      </c>
      <c r="S198" t="str">
        <f>IF(N198="","",
   IF(OR(N198 &lt;EDA_Outlier_Analysis!$I$10, N198 &gt; EDA_Outlier_Analysis!$I$11),
      "Outlier",
      "Normal"))</f>
        <v>Normal</v>
      </c>
    </row>
    <row r="199" spans="1:19">
      <c r="A199" t="s">
        <v>1300</v>
      </c>
      <c r="B199" s="4">
        <v>44795</v>
      </c>
      <c r="C199" s="2">
        <v>141925.95000000001</v>
      </c>
      <c r="D199" t="s">
        <v>849</v>
      </c>
      <c r="E199" t="s">
        <v>868</v>
      </c>
      <c r="F199" t="s">
        <v>9</v>
      </c>
      <c r="G199" t="s">
        <v>24</v>
      </c>
      <c r="H199" t="s">
        <v>123</v>
      </c>
      <c r="J199" t="s">
        <v>1301</v>
      </c>
      <c r="K199" t="str">
        <f>IF(COUNTIF(Customers!A:A, H199)&gt;0, "Valid", "Invalid")</f>
        <v>Valid</v>
      </c>
      <c r="L199" t="str">
        <f t="shared" si="15"/>
        <v>8</v>
      </c>
      <c r="M199" t="str">
        <f t="shared" si="16"/>
        <v>2022</v>
      </c>
      <c r="N199">
        <f t="shared" si="17"/>
        <v>141925.95000000001</v>
      </c>
      <c r="O199">
        <f t="shared" si="18"/>
        <v>141925.95000000001</v>
      </c>
      <c r="P199" t="str">
        <f t="shared" si="19"/>
        <v/>
      </c>
      <c r="Q199" s="48" t="str">
        <f>IF(O199="","",
   IF(OR(O199&lt;EDA_Outlier_Analysis!$C$10, O199&gt;EDA_Outlier_Analysis!$C$11),
      "Outlier",
      "Normal"))</f>
        <v>Normal</v>
      </c>
      <c r="R199" t="str">
        <f>IF(P199="","",
   IF(OR(P199 &lt; EDA_Outlier_Analysis!$F$7, P199 &gt; EDA_Outlier_Analysis!$F$8),
      "Outlier",
      "Normal"))</f>
        <v/>
      </c>
      <c r="S199" t="str">
        <f>IF(N199="","",
   IF(OR(N199 &lt;EDA_Outlier_Analysis!$I$10, N199 &gt; EDA_Outlier_Analysis!$I$11),
      "Outlier",
      "Normal"))</f>
        <v>Normal</v>
      </c>
    </row>
    <row r="200" spans="1:19">
      <c r="A200" t="s">
        <v>1302</v>
      </c>
      <c r="B200" s="4">
        <v>44693</v>
      </c>
      <c r="C200" s="2">
        <v>161733.72</v>
      </c>
      <c r="D200" t="s">
        <v>849</v>
      </c>
      <c r="E200" t="s">
        <v>850</v>
      </c>
      <c r="F200" t="s">
        <v>9</v>
      </c>
      <c r="G200" t="s">
        <v>20</v>
      </c>
      <c r="H200" t="s">
        <v>211</v>
      </c>
      <c r="J200" t="s">
        <v>1303</v>
      </c>
      <c r="K200" t="str">
        <f>IF(COUNTIF(Customers!A:A, H200)&gt;0, "Valid", "Invalid")</f>
        <v>Valid</v>
      </c>
      <c r="L200" t="str">
        <f t="shared" si="15"/>
        <v>5</v>
      </c>
      <c r="M200" t="str">
        <f t="shared" si="16"/>
        <v>2022</v>
      </c>
      <c r="N200">
        <f t="shared" si="17"/>
        <v>161733.72</v>
      </c>
      <c r="O200">
        <f t="shared" si="18"/>
        <v>161733.72</v>
      </c>
      <c r="P200" t="str">
        <f t="shared" si="19"/>
        <v/>
      </c>
      <c r="Q200" s="48" t="str">
        <f>IF(O200="","",
   IF(OR(O200&lt;EDA_Outlier_Analysis!$C$10, O200&gt;EDA_Outlier_Analysis!$C$11),
      "Outlier",
      "Normal"))</f>
        <v>Normal</v>
      </c>
      <c r="R200" t="str">
        <f>IF(P200="","",
   IF(OR(P200 &lt; EDA_Outlier_Analysis!$F$7, P200 &gt; EDA_Outlier_Analysis!$F$8),
      "Outlier",
      "Normal"))</f>
        <v/>
      </c>
      <c r="S200" t="str">
        <f>IF(N200="","",
   IF(OR(N200 &lt;EDA_Outlier_Analysis!$I$10, N200 &gt; EDA_Outlier_Analysis!$I$11),
      "Outlier",
      "Normal"))</f>
        <v>Normal</v>
      </c>
    </row>
    <row r="201" spans="1:19">
      <c r="A201" t="s">
        <v>1304</v>
      </c>
      <c r="B201" s="4">
        <v>44661</v>
      </c>
      <c r="C201" s="2">
        <v>195590.93</v>
      </c>
      <c r="D201" t="s">
        <v>849</v>
      </c>
      <c r="E201" t="s">
        <v>868</v>
      </c>
      <c r="F201" t="s">
        <v>11</v>
      </c>
      <c r="G201" t="s">
        <v>31</v>
      </c>
      <c r="H201" t="s">
        <v>219</v>
      </c>
      <c r="J201" t="s">
        <v>1305</v>
      </c>
      <c r="K201" t="str">
        <f>IF(COUNTIF(Customers!A:A, H201)&gt;0, "Valid", "Invalid")</f>
        <v>Valid</v>
      </c>
      <c r="L201" t="str">
        <f t="shared" si="15"/>
        <v>4</v>
      </c>
      <c r="M201" t="str">
        <f t="shared" si="16"/>
        <v>2022</v>
      </c>
      <c r="N201">
        <f t="shared" si="17"/>
        <v>195590.93</v>
      </c>
      <c r="O201">
        <f t="shared" si="18"/>
        <v>195590.93</v>
      </c>
      <c r="P201" t="str">
        <f t="shared" si="19"/>
        <v/>
      </c>
      <c r="Q201" s="48" t="str">
        <f>IF(O201="","",
   IF(OR(O201&lt;EDA_Outlier_Analysis!$C$10, O201&gt;EDA_Outlier_Analysis!$C$11),
      "Outlier",
      "Normal"))</f>
        <v>Normal</v>
      </c>
      <c r="R201" t="str">
        <f>IF(P201="","",
   IF(OR(P201 &lt; EDA_Outlier_Analysis!$F$7, P201 &gt; EDA_Outlier_Analysis!$F$8),
      "Outlier",
      "Normal"))</f>
        <v/>
      </c>
      <c r="S201" t="str">
        <f>IF(N201="","",
   IF(OR(N201 &lt;EDA_Outlier_Analysis!$I$10, N201 &gt; EDA_Outlier_Analysis!$I$11),
      "Outlier",
      "Normal"))</f>
        <v>Normal</v>
      </c>
    </row>
    <row r="202" spans="1:19">
      <c r="A202" t="s">
        <v>1306</v>
      </c>
      <c r="B202" s="4">
        <v>44856</v>
      </c>
      <c r="C202" s="2">
        <v>142362.76</v>
      </c>
      <c r="D202" t="s">
        <v>849</v>
      </c>
      <c r="E202" t="s">
        <v>868</v>
      </c>
      <c r="F202" t="s">
        <v>11</v>
      </c>
      <c r="G202" t="s">
        <v>31</v>
      </c>
      <c r="H202" t="s">
        <v>651</v>
      </c>
      <c r="J202" t="s">
        <v>1307</v>
      </c>
      <c r="K202" t="str">
        <f>IF(COUNTIF(Customers!A:A, H202)&gt;0, "Valid", "Invalid")</f>
        <v>Valid</v>
      </c>
      <c r="L202" t="str">
        <f t="shared" si="15"/>
        <v>10</v>
      </c>
      <c r="M202" t="str">
        <f t="shared" si="16"/>
        <v>2022</v>
      </c>
      <c r="N202">
        <f t="shared" si="17"/>
        <v>142362.76</v>
      </c>
      <c r="O202">
        <f t="shared" si="18"/>
        <v>142362.76</v>
      </c>
      <c r="P202" t="str">
        <f t="shared" si="19"/>
        <v/>
      </c>
      <c r="Q202" s="48" t="str">
        <f>IF(O202="","",
   IF(OR(O202&lt;EDA_Outlier_Analysis!$C$10, O202&gt;EDA_Outlier_Analysis!$C$11),
      "Outlier",
      "Normal"))</f>
        <v>Normal</v>
      </c>
      <c r="R202" t="str">
        <f>IF(P202="","",
   IF(OR(P202 &lt; EDA_Outlier_Analysis!$F$7, P202 &gt; EDA_Outlier_Analysis!$F$8),
      "Outlier",
      "Normal"))</f>
        <v/>
      </c>
      <c r="S202" t="str">
        <f>IF(N202="","",
   IF(OR(N202 &lt;EDA_Outlier_Analysis!$I$10, N202 &gt; EDA_Outlier_Analysis!$I$11),
      "Outlier",
      "Normal"))</f>
        <v>Normal</v>
      </c>
    </row>
    <row r="203" spans="1:19">
      <c r="A203" t="s">
        <v>1308</v>
      </c>
      <c r="B203" s="4">
        <v>44966</v>
      </c>
      <c r="C203" s="2">
        <v>187614.47</v>
      </c>
      <c r="D203" t="s">
        <v>849</v>
      </c>
      <c r="E203" t="s">
        <v>853</v>
      </c>
      <c r="F203" t="s">
        <v>9</v>
      </c>
      <c r="G203" t="s">
        <v>24</v>
      </c>
      <c r="H203" t="s">
        <v>259</v>
      </c>
      <c r="J203" t="s">
        <v>1309</v>
      </c>
      <c r="K203" t="str">
        <f>IF(COUNTIF(Customers!A:A, H203)&gt;0, "Valid", "Invalid")</f>
        <v>Valid</v>
      </c>
      <c r="L203" t="str">
        <f t="shared" si="15"/>
        <v>2</v>
      </c>
      <c r="M203" t="str">
        <f t="shared" si="16"/>
        <v>2023</v>
      </c>
      <c r="N203">
        <f t="shared" si="17"/>
        <v>187614.47</v>
      </c>
      <c r="O203">
        <f t="shared" si="18"/>
        <v>187614.47</v>
      </c>
      <c r="P203" t="str">
        <f t="shared" si="19"/>
        <v/>
      </c>
      <c r="Q203" s="48" t="str">
        <f>IF(O203="","",
   IF(OR(O203&lt;EDA_Outlier_Analysis!$C$10, O203&gt;EDA_Outlier_Analysis!$C$11),
      "Outlier",
      "Normal"))</f>
        <v>Normal</v>
      </c>
      <c r="R203" t="str">
        <f>IF(P203="","",
   IF(OR(P203 &lt; EDA_Outlier_Analysis!$F$7, P203 &gt; EDA_Outlier_Analysis!$F$8),
      "Outlier",
      "Normal"))</f>
        <v/>
      </c>
      <c r="S203" t="str">
        <f>IF(N203="","",
   IF(OR(N203 &lt;EDA_Outlier_Analysis!$I$10, N203 &gt; EDA_Outlier_Analysis!$I$11),
      "Outlier",
      "Normal"))</f>
        <v>Normal</v>
      </c>
    </row>
    <row r="204" spans="1:19">
      <c r="A204" t="s">
        <v>1310</v>
      </c>
      <c r="B204" s="4">
        <v>45242</v>
      </c>
      <c r="C204" s="2">
        <v>155269.99</v>
      </c>
      <c r="D204" t="s">
        <v>849</v>
      </c>
      <c r="E204" t="s">
        <v>853</v>
      </c>
      <c r="F204" t="s">
        <v>11</v>
      </c>
      <c r="G204" t="s">
        <v>34</v>
      </c>
      <c r="H204" t="s">
        <v>379</v>
      </c>
      <c r="J204" t="s">
        <v>1311</v>
      </c>
      <c r="K204" t="str">
        <f>IF(COUNTIF(Customers!A:A, H204)&gt;0, "Valid", "Invalid")</f>
        <v>Valid</v>
      </c>
      <c r="L204" t="str">
        <f t="shared" si="15"/>
        <v>11</v>
      </c>
      <c r="M204" t="str">
        <f t="shared" si="16"/>
        <v>2023</v>
      </c>
      <c r="N204">
        <f t="shared" si="17"/>
        <v>155269.99</v>
      </c>
      <c r="O204">
        <f t="shared" si="18"/>
        <v>155269.99</v>
      </c>
      <c r="P204" t="str">
        <f t="shared" si="19"/>
        <v/>
      </c>
      <c r="Q204" s="48" t="str">
        <f>IF(O204="","",
   IF(OR(O204&lt;EDA_Outlier_Analysis!$C$10, O204&gt;EDA_Outlier_Analysis!$C$11),
      "Outlier",
      "Normal"))</f>
        <v>Normal</v>
      </c>
      <c r="R204" t="str">
        <f>IF(P204="","",
   IF(OR(P204 &lt; EDA_Outlier_Analysis!$F$7, P204 &gt; EDA_Outlier_Analysis!$F$8),
      "Outlier",
      "Normal"))</f>
        <v/>
      </c>
      <c r="S204" t="str">
        <f>IF(N204="","",
   IF(OR(N204 &lt;EDA_Outlier_Analysis!$I$10, N204 &gt; EDA_Outlier_Analysis!$I$11),
      "Outlier",
      "Normal"))</f>
        <v>Normal</v>
      </c>
    </row>
    <row r="205" spans="1:19">
      <c r="A205" t="s">
        <v>1312</v>
      </c>
      <c r="B205" s="4">
        <v>44678</v>
      </c>
      <c r="C205" s="2">
        <v>13840.21</v>
      </c>
      <c r="D205" t="s">
        <v>873</v>
      </c>
      <c r="E205" t="s">
        <v>873</v>
      </c>
      <c r="F205" t="s">
        <v>11</v>
      </c>
      <c r="G205" t="s">
        <v>20</v>
      </c>
      <c r="J205" t="s">
        <v>1313</v>
      </c>
      <c r="K205" t="str">
        <f>IF(COUNTIF(Customers!A:A, H205)&gt;0, "Valid", "Invalid")</f>
        <v>Invalid</v>
      </c>
      <c r="L205" t="str">
        <f t="shared" si="15"/>
        <v>4</v>
      </c>
      <c r="M205" t="str">
        <f t="shared" si="16"/>
        <v>2022</v>
      </c>
      <c r="N205">
        <f t="shared" si="17"/>
        <v>-13840.21</v>
      </c>
      <c r="O205" t="str">
        <f t="shared" si="18"/>
        <v/>
      </c>
      <c r="P205" t="str">
        <f t="shared" si="19"/>
        <v/>
      </c>
      <c r="Q205" s="48" t="str">
        <f>IF(O205="","",
   IF(OR(O205&lt;EDA_Outlier_Analysis!$C$10, O205&gt;EDA_Outlier_Analysis!$C$11),
      "Outlier",
      "Normal"))</f>
        <v/>
      </c>
      <c r="R205" t="str">
        <f>IF(P205="","",
   IF(OR(P205 &lt; EDA_Outlier_Analysis!$F$7, P205 &gt; EDA_Outlier_Analysis!$F$8),
      "Outlier",
      "Normal"))</f>
        <v/>
      </c>
      <c r="S205" t="str">
        <f>IF(N205="","",
   IF(OR(N205 &lt;EDA_Outlier_Analysis!$I$10, N205 &gt; EDA_Outlier_Analysis!$I$11),
      "Outlier",
      "Normal"))</f>
        <v>Normal</v>
      </c>
    </row>
    <row r="206" spans="1:19">
      <c r="A206" t="s">
        <v>1314</v>
      </c>
      <c r="B206" s="4">
        <v>44707</v>
      </c>
      <c r="C206" s="2">
        <v>176192.68</v>
      </c>
      <c r="D206" t="s">
        <v>849</v>
      </c>
      <c r="E206" t="s">
        <v>853</v>
      </c>
      <c r="F206" t="s">
        <v>9</v>
      </c>
      <c r="G206" t="s">
        <v>31</v>
      </c>
      <c r="H206" t="s">
        <v>373</v>
      </c>
      <c r="J206" t="s">
        <v>1315</v>
      </c>
      <c r="K206" t="str">
        <f>IF(COUNTIF(Customers!A:A, H206)&gt;0, "Valid", "Invalid")</f>
        <v>Valid</v>
      </c>
      <c r="L206" t="str">
        <f t="shared" si="15"/>
        <v>5</v>
      </c>
      <c r="M206" t="str">
        <f t="shared" si="16"/>
        <v>2022</v>
      </c>
      <c r="N206">
        <f t="shared" si="17"/>
        <v>176192.68</v>
      </c>
      <c r="O206">
        <f t="shared" si="18"/>
        <v>176192.68</v>
      </c>
      <c r="P206" t="str">
        <f t="shared" si="19"/>
        <v/>
      </c>
      <c r="Q206" s="48" t="str">
        <f>IF(O206="","",
   IF(OR(O206&lt;EDA_Outlier_Analysis!$C$10, O206&gt;EDA_Outlier_Analysis!$C$11),
      "Outlier",
      "Normal"))</f>
        <v>Normal</v>
      </c>
      <c r="R206" t="str">
        <f>IF(P206="","",
   IF(OR(P206 &lt; EDA_Outlier_Analysis!$F$7, P206 &gt; EDA_Outlier_Analysis!$F$8),
      "Outlier",
      "Normal"))</f>
        <v/>
      </c>
      <c r="S206" t="str">
        <f>IF(N206="","",
   IF(OR(N206 &lt;EDA_Outlier_Analysis!$I$10, N206 &gt; EDA_Outlier_Analysis!$I$11),
      "Outlier",
      "Normal"))</f>
        <v>Normal</v>
      </c>
    </row>
    <row r="207" spans="1:19">
      <c r="A207" t="s">
        <v>1316</v>
      </c>
      <c r="B207" s="4">
        <v>45148</v>
      </c>
      <c r="C207" s="2">
        <v>-68512.38</v>
      </c>
      <c r="D207" t="s">
        <v>840</v>
      </c>
      <c r="E207" t="s">
        <v>841</v>
      </c>
      <c r="F207" t="s">
        <v>9</v>
      </c>
      <c r="G207" t="s">
        <v>20</v>
      </c>
      <c r="I207" t="s">
        <v>1317</v>
      </c>
      <c r="J207" t="s">
        <v>1318</v>
      </c>
      <c r="K207" t="str">
        <f>IF(COUNTIF(Customers!A:A, H207)&gt;0, "Valid", "Invalid")</f>
        <v>Invalid</v>
      </c>
      <c r="L207" t="str">
        <f t="shared" si="15"/>
        <v>8</v>
      </c>
      <c r="M207" t="str">
        <f t="shared" si="16"/>
        <v>2023</v>
      </c>
      <c r="N207">
        <f t="shared" si="17"/>
        <v>-68512.38</v>
      </c>
      <c r="O207" t="str">
        <f t="shared" si="18"/>
        <v/>
      </c>
      <c r="P207">
        <f t="shared" si="19"/>
        <v>68512.38</v>
      </c>
      <c r="Q207" s="48" t="str">
        <f>IF(O207="","",
   IF(OR(O207&lt;EDA_Outlier_Analysis!$C$10, O207&gt;EDA_Outlier_Analysis!$C$11),
      "Outlier",
      "Normal"))</f>
        <v/>
      </c>
      <c r="R207" t="str">
        <f>IF(P207="","",
   IF(OR(P207 &lt; EDA_Outlier_Analysis!$F$7, P207 &gt; EDA_Outlier_Analysis!$F$8),
      "Outlier",
      "Normal"))</f>
        <v>Outlier</v>
      </c>
      <c r="S207" t="str">
        <f>IF(N207="","",
   IF(OR(N207 &lt;EDA_Outlier_Analysis!$I$10, N207 &gt; EDA_Outlier_Analysis!$I$11),
      "Outlier",
      "Normal"))</f>
        <v>Normal</v>
      </c>
    </row>
    <row r="208" spans="1:19">
      <c r="A208" t="s">
        <v>1319</v>
      </c>
      <c r="B208" s="4">
        <v>44995</v>
      </c>
      <c r="C208" s="2">
        <v>168232.54</v>
      </c>
      <c r="D208" t="s">
        <v>849</v>
      </c>
      <c r="E208" t="s">
        <v>868</v>
      </c>
      <c r="F208" t="s">
        <v>10</v>
      </c>
      <c r="G208" t="s">
        <v>31</v>
      </c>
      <c r="H208" t="s">
        <v>185</v>
      </c>
      <c r="J208" t="s">
        <v>1320</v>
      </c>
      <c r="K208" t="str">
        <f>IF(COUNTIF(Customers!A:A, H208)&gt;0, "Valid", "Invalid")</f>
        <v>Valid</v>
      </c>
      <c r="L208" t="str">
        <f t="shared" si="15"/>
        <v>3</v>
      </c>
      <c r="M208" t="str">
        <f t="shared" si="16"/>
        <v>2023</v>
      </c>
      <c r="N208">
        <f t="shared" si="17"/>
        <v>168232.54</v>
      </c>
      <c r="O208">
        <f t="shared" si="18"/>
        <v>168232.54</v>
      </c>
      <c r="P208" t="str">
        <f t="shared" si="19"/>
        <v/>
      </c>
      <c r="Q208" s="48" t="str">
        <f>IF(O208="","",
   IF(OR(O208&lt;EDA_Outlier_Analysis!$C$10, O208&gt;EDA_Outlier_Analysis!$C$11),
      "Outlier",
      "Normal"))</f>
        <v>Normal</v>
      </c>
      <c r="R208" t="str">
        <f>IF(P208="","",
   IF(OR(P208 &lt; EDA_Outlier_Analysis!$F$7, P208 &gt; EDA_Outlier_Analysis!$F$8),
      "Outlier",
      "Normal"))</f>
        <v/>
      </c>
      <c r="S208" t="str">
        <f>IF(N208="","",
   IF(OR(N208 &lt;EDA_Outlier_Analysis!$I$10, N208 &gt; EDA_Outlier_Analysis!$I$11),
      "Outlier",
      "Normal"))</f>
        <v>Normal</v>
      </c>
    </row>
    <row r="209" spans="1:19">
      <c r="A209" t="s">
        <v>1321</v>
      </c>
      <c r="B209" s="4">
        <v>44951</v>
      </c>
      <c r="C209" s="2">
        <v>149168.32000000001</v>
      </c>
      <c r="D209" t="s">
        <v>849</v>
      </c>
      <c r="E209" t="s">
        <v>868</v>
      </c>
      <c r="F209" t="s">
        <v>9</v>
      </c>
      <c r="G209" t="s">
        <v>24</v>
      </c>
      <c r="H209" t="s">
        <v>39</v>
      </c>
      <c r="J209" t="s">
        <v>1322</v>
      </c>
      <c r="K209" t="str">
        <f>IF(COUNTIF(Customers!A:A, H209)&gt;0, "Valid", "Invalid")</f>
        <v>Valid</v>
      </c>
      <c r="L209" t="str">
        <f t="shared" si="15"/>
        <v>1</v>
      </c>
      <c r="M209" t="str">
        <f t="shared" si="16"/>
        <v>2023</v>
      </c>
      <c r="N209">
        <f t="shared" si="17"/>
        <v>149168.32000000001</v>
      </c>
      <c r="O209">
        <f t="shared" si="18"/>
        <v>149168.32000000001</v>
      </c>
      <c r="P209" t="str">
        <f t="shared" si="19"/>
        <v/>
      </c>
      <c r="Q209" s="48" t="str">
        <f>IF(O209="","",
   IF(OR(O209&lt;EDA_Outlier_Analysis!$C$10, O209&gt;EDA_Outlier_Analysis!$C$11),
      "Outlier",
      "Normal"))</f>
        <v>Normal</v>
      </c>
      <c r="R209" t="str">
        <f>IF(P209="","",
   IF(OR(P209 &lt; EDA_Outlier_Analysis!$F$7, P209 &gt; EDA_Outlier_Analysis!$F$8),
      "Outlier",
      "Normal"))</f>
        <v/>
      </c>
      <c r="S209" t="str">
        <f>IF(N209="","",
   IF(OR(N209 &lt;EDA_Outlier_Analysis!$I$10, N209 &gt; EDA_Outlier_Analysis!$I$11),
      "Outlier",
      "Normal"))</f>
        <v>Normal</v>
      </c>
    </row>
    <row r="210" spans="1:19">
      <c r="A210" t="s">
        <v>1323</v>
      </c>
      <c r="B210" s="4">
        <v>44756</v>
      </c>
      <c r="C210" s="2">
        <v>150846.6</v>
      </c>
      <c r="D210" t="s">
        <v>849</v>
      </c>
      <c r="E210" t="s">
        <v>853</v>
      </c>
      <c r="F210" t="s">
        <v>10</v>
      </c>
      <c r="G210" t="s">
        <v>34</v>
      </c>
      <c r="H210" t="s">
        <v>551</v>
      </c>
      <c r="J210" t="s">
        <v>1324</v>
      </c>
      <c r="K210" t="str">
        <f>IF(COUNTIF(Customers!A:A, H210)&gt;0, "Valid", "Invalid")</f>
        <v>Valid</v>
      </c>
      <c r="L210" t="str">
        <f t="shared" si="15"/>
        <v>7</v>
      </c>
      <c r="M210" t="str">
        <f t="shared" si="16"/>
        <v>2022</v>
      </c>
      <c r="N210">
        <f t="shared" si="17"/>
        <v>150846.6</v>
      </c>
      <c r="O210">
        <f t="shared" si="18"/>
        <v>150846.6</v>
      </c>
      <c r="P210" t="str">
        <f t="shared" si="19"/>
        <v/>
      </c>
      <c r="Q210" s="48" t="str">
        <f>IF(O210="","",
   IF(OR(O210&lt;EDA_Outlier_Analysis!$C$10, O210&gt;EDA_Outlier_Analysis!$C$11),
      "Outlier",
      "Normal"))</f>
        <v>Normal</v>
      </c>
      <c r="R210" t="str">
        <f>IF(P210="","",
   IF(OR(P210 &lt; EDA_Outlier_Analysis!$F$7, P210 &gt; EDA_Outlier_Analysis!$F$8),
      "Outlier",
      "Normal"))</f>
        <v/>
      </c>
      <c r="S210" t="str">
        <f>IF(N210="","",
   IF(OR(N210 &lt;EDA_Outlier_Analysis!$I$10, N210 &gt; EDA_Outlier_Analysis!$I$11),
      "Outlier",
      "Normal"))</f>
        <v>Normal</v>
      </c>
    </row>
    <row r="211" spans="1:19">
      <c r="A211" t="s">
        <v>1325</v>
      </c>
      <c r="B211" s="4">
        <v>44860</v>
      </c>
      <c r="C211" s="2">
        <v>22375.13</v>
      </c>
      <c r="D211" t="s">
        <v>971</v>
      </c>
      <c r="E211" t="s">
        <v>971</v>
      </c>
      <c r="F211" t="s">
        <v>9</v>
      </c>
      <c r="G211" t="s">
        <v>31</v>
      </c>
      <c r="J211" t="s">
        <v>1326</v>
      </c>
      <c r="K211" t="str">
        <f>IF(COUNTIF(Customers!A:A, H211)&gt;0, "Valid", "Invalid")</f>
        <v>Invalid</v>
      </c>
      <c r="L211" t="str">
        <f t="shared" si="15"/>
        <v>10</v>
      </c>
      <c r="M211" t="str">
        <f t="shared" si="16"/>
        <v>2022</v>
      </c>
      <c r="N211">
        <f t="shared" si="17"/>
        <v>-22375.13</v>
      </c>
      <c r="O211" t="str">
        <f t="shared" si="18"/>
        <v/>
      </c>
      <c r="P211" t="str">
        <f t="shared" si="19"/>
        <v/>
      </c>
      <c r="Q211" s="48" t="str">
        <f>IF(O211="","",
   IF(OR(O211&lt;EDA_Outlier_Analysis!$C$10, O211&gt;EDA_Outlier_Analysis!$C$11),
      "Outlier",
      "Normal"))</f>
        <v/>
      </c>
      <c r="R211" t="str">
        <f>IF(P211="","",
   IF(OR(P211 &lt; EDA_Outlier_Analysis!$F$7, P211 &gt; EDA_Outlier_Analysis!$F$8),
      "Outlier",
      "Normal"))</f>
        <v/>
      </c>
      <c r="S211" t="str">
        <f>IF(N211="","",
   IF(OR(N211 &lt;EDA_Outlier_Analysis!$I$10, N211 &gt; EDA_Outlier_Analysis!$I$11),
      "Outlier",
      "Normal"))</f>
        <v>Normal</v>
      </c>
    </row>
    <row r="212" spans="1:19">
      <c r="A212" t="s">
        <v>1327</v>
      </c>
      <c r="B212" s="4">
        <v>44630</v>
      </c>
      <c r="C212" s="2">
        <v>148379.32999999999</v>
      </c>
      <c r="D212" t="s">
        <v>849</v>
      </c>
      <c r="E212" t="s">
        <v>850</v>
      </c>
      <c r="F212" t="s">
        <v>9</v>
      </c>
      <c r="G212" t="s">
        <v>24</v>
      </c>
      <c r="H212" t="s">
        <v>75</v>
      </c>
      <c r="J212" t="s">
        <v>1328</v>
      </c>
      <c r="K212" t="str">
        <f>IF(COUNTIF(Customers!A:A, H212)&gt;0, "Valid", "Invalid")</f>
        <v>Valid</v>
      </c>
      <c r="L212" t="str">
        <f t="shared" si="15"/>
        <v>3</v>
      </c>
      <c r="M212" t="str">
        <f t="shared" si="16"/>
        <v>2022</v>
      </c>
      <c r="N212">
        <f t="shared" si="17"/>
        <v>148379.32999999999</v>
      </c>
      <c r="O212">
        <f t="shared" si="18"/>
        <v>148379.32999999999</v>
      </c>
      <c r="P212" t="str">
        <f t="shared" si="19"/>
        <v/>
      </c>
      <c r="Q212" s="48" t="str">
        <f>IF(O212="","",
   IF(OR(O212&lt;EDA_Outlier_Analysis!$C$10, O212&gt;EDA_Outlier_Analysis!$C$11),
      "Outlier",
      "Normal"))</f>
        <v>Normal</v>
      </c>
      <c r="R212" t="str">
        <f>IF(P212="","",
   IF(OR(P212 &lt; EDA_Outlier_Analysis!$F$7, P212 &gt; EDA_Outlier_Analysis!$F$8),
      "Outlier",
      "Normal"))</f>
        <v/>
      </c>
      <c r="S212" t="str">
        <f>IF(N212="","",
   IF(OR(N212 &lt;EDA_Outlier_Analysis!$I$10, N212 &gt; EDA_Outlier_Analysis!$I$11),
      "Outlier",
      "Normal"))</f>
        <v>Normal</v>
      </c>
    </row>
    <row r="213" spans="1:19">
      <c r="A213" t="s">
        <v>1329</v>
      </c>
      <c r="B213" s="4">
        <v>45197</v>
      </c>
      <c r="C213" s="2">
        <v>-4039.24</v>
      </c>
      <c r="D213" t="s">
        <v>840</v>
      </c>
      <c r="E213" t="s">
        <v>864</v>
      </c>
      <c r="F213" t="s">
        <v>11</v>
      </c>
      <c r="G213" t="s">
        <v>20</v>
      </c>
      <c r="I213" t="s">
        <v>898</v>
      </c>
      <c r="J213" t="s">
        <v>1330</v>
      </c>
      <c r="K213" t="str">
        <f>IF(COUNTIF(Customers!A:A, H213)&gt;0, "Valid", "Invalid")</f>
        <v>Invalid</v>
      </c>
      <c r="L213" t="str">
        <f t="shared" si="15"/>
        <v>9</v>
      </c>
      <c r="M213" t="str">
        <f t="shared" si="16"/>
        <v>2023</v>
      </c>
      <c r="N213">
        <f t="shared" si="17"/>
        <v>-4039.24</v>
      </c>
      <c r="O213" t="str">
        <f t="shared" si="18"/>
        <v/>
      </c>
      <c r="P213">
        <f t="shared" si="19"/>
        <v>4039.24</v>
      </c>
      <c r="Q213" s="48" t="str">
        <f>IF(O213="","",
   IF(OR(O213&lt;EDA_Outlier_Analysis!$C$10, O213&gt;EDA_Outlier_Analysis!$C$11),
      "Outlier",
      "Normal"))</f>
        <v/>
      </c>
      <c r="R213" t="str">
        <f>IF(P213="","",
   IF(OR(P213 &lt; EDA_Outlier_Analysis!$F$7, P213 &gt; EDA_Outlier_Analysis!$F$8),
      "Outlier",
      "Normal"))</f>
        <v>Outlier</v>
      </c>
      <c r="S213" t="str">
        <f>IF(N213="","",
   IF(OR(N213 &lt;EDA_Outlier_Analysis!$I$10, N213 &gt; EDA_Outlier_Analysis!$I$11),
      "Outlier",
      "Normal"))</f>
        <v>Normal</v>
      </c>
    </row>
    <row r="214" spans="1:19">
      <c r="A214" t="s">
        <v>1331</v>
      </c>
      <c r="B214" s="4">
        <v>45232</v>
      </c>
      <c r="C214" s="2">
        <v>47134.35</v>
      </c>
      <c r="D214" t="s">
        <v>849</v>
      </c>
      <c r="E214" t="s">
        <v>850</v>
      </c>
      <c r="F214" t="s">
        <v>9</v>
      </c>
      <c r="G214" t="s">
        <v>31</v>
      </c>
      <c r="H214" t="s">
        <v>419</v>
      </c>
      <c r="J214" t="s">
        <v>1332</v>
      </c>
      <c r="K214" t="str">
        <f>IF(COUNTIF(Customers!A:A, H214)&gt;0, "Valid", "Invalid")</f>
        <v>Valid</v>
      </c>
      <c r="L214" t="str">
        <f t="shared" si="15"/>
        <v>11</v>
      </c>
      <c r="M214" t="str">
        <f t="shared" si="16"/>
        <v>2023</v>
      </c>
      <c r="N214">
        <f t="shared" si="17"/>
        <v>47134.35</v>
      </c>
      <c r="O214">
        <f t="shared" si="18"/>
        <v>47134.35</v>
      </c>
      <c r="P214" t="str">
        <f t="shared" si="19"/>
        <v/>
      </c>
      <c r="Q214" s="48" t="str">
        <f>IF(O214="","",
   IF(OR(O214&lt;EDA_Outlier_Analysis!$C$10, O214&gt;EDA_Outlier_Analysis!$C$11),
      "Outlier",
      "Normal"))</f>
        <v>Normal</v>
      </c>
      <c r="R214" t="str">
        <f>IF(P214="","",
   IF(OR(P214 &lt; EDA_Outlier_Analysis!$F$7, P214 &gt; EDA_Outlier_Analysis!$F$8),
      "Outlier",
      "Normal"))</f>
        <v/>
      </c>
      <c r="S214" t="str">
        <f>IF(N214="","",
   IF(OR(N214 &lt;EDA_Outlier_Analysis!$I$10, N214 &gt; EDA_Outlier_Analysis!$I$11),
      "Outlier",
      "Normal"))</f>
        <v>Normal</v>
      </c>
    </row>
    <row r="215" spans="1:19">
      <c r="A215" t="s">
        <v>1333</v>
      </c>
      <c r="B215" s="4">
        <v>44576</v>
      </c>
      <c r="C215" s="2">
        <v>90157.01</v>
      </c>
      <c r="D215" t="s">
        <v>849</v>
      </c>
      <c r="E215" t="s">
        <v>853</v>
      </c>
      <c r="F215" t="s">
        <v>10</v>
      </c>
      <c r="G215" t="s">
        <v>34</v>
      </c>
      <c r="H215" t="s">
        <v>405</v>
      </c>
      <c r="J215" t="s">
        <v>1334</v>
      </c>
      <c r="K215" t="str">
        <f>IF(COUNTIF(Customers!A:A, H215)&gt;0, "Valid", "Invalid")</f>
        <v>Valid</v>
      </c>
      <c r="L215" t="str">
        <f t="shared" si="15"/>
        <v>1</v>
      </c>
      <c r="M215" t="str">
        <f t="shared" si="16"/>
        <v>2022</v>
      </c>
      <c r="N215">
        <f t="shared" si="17"/>
        <v>90157.01</v>
      </c>
      <c r="O215">
        <f t="shared" si="18"/>
        <v>90157.01</v>
      </c>
      <c r="P215" t="str">
        <f t="shared" si="19"/>
        <v/>
      </c>
      <c r="Q215" s="48" t="str">
        <f>IF(O215="","",
   IF(OR(O215&lt;EDA_Outlier_Analysis!$C$10, O215&gt;EDA_Outlier_Analysis!$C$11),
      "Outlier",
      "Normal"))</f>
        <v>Normal</v>
      </c>
      <c r="R215" t="str">
        <f>IF(P215="","",
   IF(OR(P215 &lt; EDA_Outlier_Analysis!$F$7, P215 &gt; EDA_Outlier_Analysis!$F$8),
      "Outlier",
      "Normal"))</f>
        <v/>
      </c>
      <c r="S215" t="str">
        <f>IF(N215="","",
   IF(OR(N215 &lt;EDA_Outlier_Analysis!$I$10, N215 &gt; EDA_Outlier_Analysis!$I$11),
      "Outlier",
      "Normal"))</f>
        <v>Normal</v>
      </c>
    </row>
    <row r="216" spans="1:19">
      <c r="A216" t="s">
        <v>1335</v>
      </c>
      <c r="B216" s="4">
        <v>45064</v>
      </c>
      <c r="C216" s="2">
        <v>210728.89</v>
      </c>
      <c r="D216" t="s">
        <v>849</v>
      </c>
      <c r="E216" t="s">
        <v>853</v>
      </c>
      <c r="F216" t="s">
        <v>11</v>
      </c>
      <c r="G216" t="s">
        <v>20</v>
      </c>
      <c r="H216" t="s">
        <v>39</v>
      </c>
      <c r="J216" t="s">
        <v>1336</v>
      </c>
      <c r="K216" t="str">
        <f>IF(COUNTIF(Customers!A:A, H216)&gt;0, "Valid", "Invalid")</f>
        <v>Valid</v>
      </c>
      <c r="L216" t="str">
        <f t="shared" si="15"/>
        <v>5</v>
      </c>
      <c r="M216" t="str">
        <f t="shared" si="16"/>
        <v>2023</v>
      </c>
      <c r="N216">
        <f t="shared" si="17"/>
        <v>210728.89</v>
      </c>
      <c r="O216">
        <f t="shared" si="18"/>
        <v>210728.89</v>
      </c>
      <c r="P216" t="str">
        <f t="shared" si="19"/>
        <v/>
      </c>
      <c r="Q216" s="48" t="str">
        <f>IF(O216="","",
   IF(OR(O216&lt;EDA_Outlier_Analysis!$C$10, O216&gt;EDA_Outlier_Analysis!$C$11),
      "Outlier",
      "Normal"))</f>
        <v>Normal</v>
      </c>
      <c r="R216" t="str">
        <f>IF(P216="","",
   IF(OR(P216 &lt; EDA_Outlier_Analysis!$F$7, P216 &gt; EDA_Outlier_Analysis!$F$8),
      "Outlier",
      "Normal"))</f>
        <v/>
      </c>
      <c r="S216" t="str">
        <f>IF(N216="","",
   IF(OR(N216 &lt;EDA_Outlier_Analysis!$I$10, N216 &gt; EDA_Outlier_Analysis!$I$11),
      "Outlier",
      "Normal"))</f>
        <v>Normal</v>
      </c>
    </row>
    <row r="217" spans="1:19">
      <c r="A217" t="s">
        <v>1337</v>
      </c>
      <c r="B217" s="4">
        <v>44607</v>
      </c>
      <c r="C217" s="2">
        <v>239664.05</v>
      </c>
      <c r="D217" t="s">
        <v>849</v>
      </c>
      <c r="E217" t="s">
        <v>850</v>
      </c>
      <c r="F217" t="s">
        <v>10</v>
      </c>
      <c r="G217" t="s">
        <v>31</v>
      </c>
      <c r="H217" t="s">
        <v>515</v>
      </c>
      <c r="J217" t="s">
        <v>1338</v>
      </c>
      <c r="K217" t="str">
        <f>IF(COUNTIF(Customers!A:A, H217)&gt;0, "Valid", "Invalid")</f>
        <v>Valid</v>
      </c>
      <c r="L217" t="str">
        <f t="shared" si="15"/>
        <v>2</v>
      </c>
      <c r="M217" t="str">
        <f t="shared" si="16"/>
        <v>2022</v>
      </c>
      <c r="N217">
        <f t="shared" si="17"/>
        <v>239664.05</v>
      </c>
      <c r="O217">
        <f t="shared" si="18"/>
        <v>239664.05</v>
      </c>
      <c r="P217" t="str">
        <f t="shared" si="19"/>
        <v/>
      </c>
      <c r="Q217" s="48" t="str">
        <f>IF(O217="","",
   IF(OR(O217&lt;EDA_Outlier_Analysis!$C$10, O217&gt;EDA_Outlier_Analysis!$C$11),
      "Outlier",
      "Normal"))</f>
        <v>Normal</v>
      </c>
      <c r="R217" t="str">
        <f>IF(P217="","",
   IF(OR(P217 &lt; EDA_Outlier_Analysis!$F$7, P217 &gt; EDA_Outlier_Analysis!$F$8),
      "Outlier",
      "Normal"))</f>
        <v/>
      </c>
      <c r="S217" t="str">
        <f>IF(N217="","",
   IF(OR(N217 &lt;EDA_Outlier_Analysis!$I$10, N217 &gt; EDA_Outlier_Analysis!$I$11),
      "Outlier",
      "Normal"))</f>
        <v>Normal</v>
      </c>
    </row>
    <row r="218" spans="1:19">
      <c r="A218" t="s">
        <v>1339</v>
      </c>
      <c r="B218" s="4">
        <v>44973</v>
      </c>
      <c r="C218" s="2">
        <v>-35323.57</v>
      </c>
      <c r="D218" t="s">
        <v>840</v>
      </c>
      <c r="E218" t="s">
        <v>905</v>
      </c>
      <c r="F218" t="s">
        <v>10</v>
      </c>
      <c r="G218" t="s">
        <v>31</v>
      </c>
      <c r="I218" t="s">
        <v>1340</v>
      </c>
      <c r="J218" t="s">
        <v>1341</v>
      </c>
      <c r="K218" t="str">
        <f>IF(COUNTIF(Customers!A:A, H218)&gt;0, "Valid", "Invalid")</f>
        <v>Invalid</v>
      </c>
      <c r="L218" t="str">
        <f t="shared" si="15"/>
        <v>2</v>
      </c>
      <c r="M218" t="str">
        <f t="shared" si="16"/>
        <v>2023</v>
      </c>
      <c r="N218">
        <f t="shared" si="17"/>
        <v>-35323.57</v>
      </c>
      <c r="O218" t="str">
        <f t="shared" si="18"/>
        <v/>
      </c>
      <c r="P218">
        <f t="shared" si="19"/>
        <v>35323.57</v>
      </c>
      <c r="Q218" s="48" t="str">
        <f>IF(O218="","",
   IF(OR(O218&lt;EDA_Outlier_Analysis!$C$10, O218&gt;EDA_Outlier_Analysis!$C$11),
      "Outlier",
      "Normal"))</f>
        <v/>
      </c>
      <c r="R218" t="str">
        <f>IF(P218="","",
   IF(OR(P218 &lt; EDA_Outlier_Analysis!$F$7, P218 &gt; EDA_Outlier_Analysis!$F$8),
      "Outlier",
      "Normal"))</f>
        <v>Normal</v>
      </c>
      <c r="S218" t="str">
        <f>IF(N218="","",
   IF(OR(N218 &lt;EDA_Outlier_Analysis!$I$10, N218 &gt; EDA_Outlier_Analysis!$I$11),
      "Outlier",
      "Normal"))</f>
        <v>Normal</v>
      </c>
    </row>
    <row r="219" spans="1:19">
      <c r="A219" t="s">
        <v>1342</v>
      </c>
      <c r="B219" s="4">
        <v>44899</v>
      </c>
      <c r="C219" s="2">
        <v>179064.28</v>
      </c>
      <c r="D219" t="s">
        <v>849</v>
      </c>
      <c r="E219" t="s">
        <v>850</v>
      </c>
      <c r="F219" t="s">
        <v>9</v>
      </c>
      <c r="G219" t="s">
        <v>31</v>
      </c>
      <c r="H219" t="s">
        <v>235</v>
      </c>
      <c r="J219" t="s">
        <v>1343</v>
      </c>
      <c r="K219" t="str">
        <f>IF(COUNTIF(Customers!A:A, H219)&gt;0, "Valid", "Invalid")</f>
        <v>Valid</v>
      </c>
      <c r="L219" t="str">
        <f t="shared" si="15"/>
        <v>12</v>
      </c>
      <c r="M219" t="str">
        <f t="shared" si="16"/>
        <v>2022</v>
      </c>
      <c r="N219">
        <f t="shared" si="17"/>
        <v>179064.28</v>
      </c>
      <c r="O219">
        <f t="shared" si="18"/>
        <v>179064.28</v>
      </c>
      <c r="P219" t="str">
        <f t="shared" si="19"/>
        <v/>
      </c>
      <c r="Q219" s="48" t="str">
        <f>IF(O219="","",
   IF(OR(O219&lt;EDA_Outlier_Analysis!$C$10, O219&gt;EDA_Outlier_Analysis!$C$11),
      "Outlier",
      "Normal"))</f>
        <v>Normal</v>
      </c>
      <c r="R219" t="str">
        <f>IF(P219="","",
   IF(OR(P219 &lt; EDA_Outlier_Analysis!$F$7, P219 &gt; EDA_Outlier_Analysis!$F$8),
      "Outlier",
      "Normal"))</f>
        <v/>
      </c>
      <c r="S219" t="str">
        <f>IF(N219="","",
   IF(OR(N219 &lt;EDA_Outlier_Analysis!$I$10, N219 &gt; EDA_Outlier_Analysis!$I$11),
      "Outlier",
      "Normal"))</f>
        <v>Normal</v>
      </c>
    </row>
    <row r="220" spans="1:19">
      <c r="A220" t="s">
        <v>1344</v>
      </c>
      <c r="B220" s="4">
        <v>44949</v>
      </c>
      <c r="C220" s="2">
        <v>26351.81</v>
      </c>
      <c r="D220" t="s">
        <v>1345</v>
      </c>
      <c r="E220" t="s">
        <v>1345</v>
      </c>
      <c r="F220" t="s">
        <v>11</v>
      </c>
      <c r="G220" t="s">
        <v>31</v>
      </c>
      <c r="J220" t="s">
        <v>1346</v>
      </c>
      <c r="K220" t="str">
        <f>IF(COUNTIF(Customers!A:A, H220)&gt;0, "Valid", "Invalid")</f>
        <v>Invalid</v>
      </c>
      <c r="L220" t="str">
        <f t="shared" si="15"/>
        <v>1</v>
      </c>
      <c r="M220" t="str">
        <f t="shared" si="16"/>
        <v>2023</v>
      </c>
      <c r="N220">
        <f t="shared" si="17"/>
        <v>-26351.81</v>
      </c>
      <c r="O220" t="str">
        <f t="shared" si="18"/>
        <v/>
      </c>
      <c r="P220" t="str">
        <f t="shared" si="19"/>
        <v/>
      </c>
      <c r="Q220" s="48" t="str">
        <f>IF(O220="","",
   IF(OR(O220&lt;EDA_Outlier_Analysis!$C$10, O220&gt;EDA_Outlier_Analysis!$C$11),
      "Outlier",
      "Normal"))</f>
        <v/>
      </c>
      <c r="R220" t="str">
        <f>IF(P220="","",
   IF(OR(P220 &lt; EDA_Outlier_Analysis!$F$7, P220 &gt; EDA_Outlier_Analysis!$F$8),
      "Outlier",
      "Normal"))</f>
        <v/>
      </c>
      <c r="S220" t="str">
        <f>IF(N220="","",
   IF(OR(N220 &lt;EDA_Outlier_Analysis!$I$10, N220 &gt; EDA_Outlier_Analysis!$I$11),
      "Outlier",
      "Normal"))</f>
        <v>Normal</v>
      </c>
    </row>
    <row r="221" spans="1:19">
      <c r="A221" t="s">
        <v>1347</v>
      </c>
      <c r="B221" s="4">
        <v>45265</v>
      </c>
      <c r="C221" s="2">
        <v>104723.28</v>
      </c>
      <c r="D221" t="s">
        <v>849</v>
      </c>
      <c r="E221" t="s">
        <v>868</v>
      </c>
      <c r="F221" t="s">
        <v>9</v>
      </c>
      <c r="G221" t="s">
        <v>20</v>
      </c>
      <c r="H221" t="s">
        <v>367</v>
      </c>
      <c r="J221" t="s">
        <v>1348</v>
      </c>
      <c r="K221" t="str">
        <f>IF(COUNTIF(Customers!A:A, H221)&gt;0, "Valid", "Invalid")</f>
        <v>Valid</v>
      </c>
      <c r="L221" t="str">
        <f t="shared" si="15"/>
        <v>12</v>
      </c>
      <c r="M221" t="str">
        <f t="shared" si="16"/>
        <v>2023</v>
      </c>
      <c r="N221">
        <f t="shared" si="17"/>
        <v>104723.28</v>
      </c>
      <c r="O221">
        <f t="shared" si="18"/>
        <v>104723.28</v>
      </c>
      <c r="P221" t="str">
        <f t="shared" si="19"/>
        <v/>
      </c>
      <c r="Q221" s="48" t="str">
        <f>IF(O221="","",
   IF(OR(O221&lt;EDA_Outlier_Analysis!$C$10, O221&gt;EDA_Outlier_Analysis!$C$11),
      "Outlier",
      "Normal"))</f>
        <v>Normal</v>
      </c>
      <c r="R221" t="str">
        <f>IF(P221="","",
   IF(OR(P221 &lt; EDA_Outlier_Analysis!$F$7, P221 &gt; EDA_Outlier_Analysis!$F$8),
      "Outlier",
      "Normal"))</f>
        <v/>
      </c>
      <c r="S221" t="str">
        <f>IF(N221="","",
   IF(OR(N221 &lt;EDA_Outlier_Analysis!$I$10, N221 &gt; EDA_Outlier_Analysis!$I$11),
      "Outlier",
      "Normal"))</f>
        <v>Normal</v>
      </c>
    </row>
    <row r="222" spans="1:19">
      <c r="A222" t="s">
        <v>1349</v>
      </c>
      <c r="B222" s="4">
        <v>45289</v>
      </c>
      <c r="C222" s="2">
        <v>200100.57</v>
      </c>
      <c r="D222" t="s">
        <v>849</v>
      </c>
      <c r="E222" t="s">
        <v>868</v>
      </c>
      <c r="F222" t="s">
        <v>11</v>
      </c>
      <c r="G222" t="s">
        <v>20</v>
      </c>
      <c r="H222" t="s">
        <v>351</v>
      </c>
      <c r="J222" t="s">
        <v>1350</v>
      </c>
      <c r="K222" t="str">
        <f>IF(COUNTIF(Customers!A:A, H222)&gt;0, "Valid", "Invalid")</f>
        <v>Valid</v>
      </c>
      <c r="L222" t="str">
        <f t="shared" si="15"/>
        <v>12</v>
      </c>
      <c r="M222" t="str">
        <f t="shared" si="16"/>
        <v>2023</v>
      </c>
      <c r="N222">
        <f t="shared" si="17"/>
        <v>200100.57</v>
      </c>
      <c r="O222">
        <f t="shared" si="18"/>
        <v>200100.57</v>
      </c>
      <c r="P222" t="str">
        <f t="shared" si="19"/>
        <v/>
      </c>
      <c r="Q222" s="48" t="str">
        <f>IF(O222="","",
   IF(OR(O222&lt;EDA_Outlier_Analysis!$C$10, O222&gt;EDA_Outlier_Analysis!$C$11),
      "Outlier",
      "Normal"))</f>
        <v>Normal</v>
      </c>
      <c r="R222" t="str">
        <f>IF(P222="","",
   IF(OR(P222 &lt; EDA_Outlier_Analysis!$F$7, P222 &gt; EDA_Outlier_Analysis!$F$8),
      "Outlier",
      "Normal"))</f>
        <v/>
      </c>
      <c r="S222" t="str">
        <f>IF(N222="","",
   IF(OR(N222 &lt;EDA_Outlier_Analysis!$I$10, N222 &gt; EDA_Outlier_Analysis!$I$11),
      "Outlier",
      "Normal"))</f>
        <v>Normal</v>
      </c>
    </row>
    <row r="223" spans="1:19">
      <c r="A223" t="s">
        <v>1351</v>
      </c>
      <c r="B223" s="4">
        <v>45067</v>
      </c>
      <c r="C223" s="2">
        <v>200288.76</v>
      </c>
      <c r="D223" t="s">
        <v>849</v>
      </c>
      <c r="E223" t="s">
        <v>868</v>
      </c>
      <c r="F223" t="s">
        <v>10</v>
      </c>
      <c r="G223" t="s">
        <v>20</v>
      </c>
      <c r="H223" t="s">
        <v>465</v>
      </c>
      <c r="J223" t="s">
        <v>1352</v>
      </c>
      <c r="K223" t="str">
        <f>IF(COUNTIF(Customers!A:A, H223)&gt;0, "Valid", "Invalid")</f>
        <v>Valid</v>
      </c>
      <c r="L223" t="str">
        <f t="shared" si="15"/>
        <v>5</v>
      </c>
      <c r="M223" t="str">
        <f t="shared" si="16"/>
        <v>2023</v>
      </c>
      <c r="N223">
        <f t="shared" si="17"/>
        <v>200288.76</v>
      </c>
      <c r="O223">
        <f t="shared" si="18"/>
        <v>200288.76</v>
      </c>
      <c r="P223" t="str">
        <f t="shared" si="19"/>
        <v/>
      </c>
      <c r="Q223" s="48" t="str">
        <f>IF(O223="","",
   IF(OR(O223&lt;EDA_Outlier_Analysis!$C$10, O223&gt;EDA_Outlier_Analysis!$C$11),
      "Outlier",
      "Normal"))</f>
        <v>Normal</v>
      </c>
      <c r="R223" t="str">
        <f>IF(P223="","",
   IF(OR(P223 &lt; EDA_Outlier_Analysis!$F$7, P223 &gt; EDA_Outlier_Analysis!$F$8),
      "Outlier",
      "Normal"))</f>
        <v/>
      </c>
      <c r="S223" t="str">
        <f>IF(N223="","",
   IF(OR(N223 &lt;EDA_Outlier_Analysis!$I$10, N223 &gt; EDA_Outlier_Analysis!$I$11),
      "Outlier",
      "Normal"))</f>
        <v>Normal</v>
      </c>
    </row>
    <row r="224" spans="1:19">
      <c r="A224" t="s">
        <v>1353</v>
      </c>
      <c r="B224" s="4">
        <v>44943</v>
      </c>
      <c r="C224" s="2">
        <v>-59966.239999999998</v>
      </c>
      <c r="D224" t="s">
        <v>840</v>
      </c>
      <c r="E224" t="s">
        <v>856</v>
      </c>
      <c r="F224" t="s">
        <v>10</v>
      </c>
      <c r="G224" t="s">
        <v>34</v>
      </c>
      <c r="I224" t="s">
        <v>1013</v>
      </c>
      <c r="J224" t="s">
        <v>1354</v>
      </c>
      <c r="K224" t="str">
        <f>IF(COUNTIF(Customers!A:A, H224)&gt;0, "Valid", "Invalid")</f>
        <v>Invalid</v>
      </c>
      <c r="L224" t="str">
        <f t="shared" si="15"/>
        <v>1</v>
      </c>
      <c r="M224" t="str">
        <f t="shared" si="16"/>
        <v>2023</v>
      </c>
      <c r="N224">
        <f t="shared" si="17"/>
        <v>-59966.239999999998</v>
      </c>
      <c r="O224" t="str">
        <f t="shared" si="18"/>
        <v/>
      </c>
      <c r="P224">
        <f t="shared" si="19"/>
        <v>59966.239999999998</v>
      </c>
      <c r="Q224" s="48" t="str">
        <f>IF(O224="","",
   IF(OR(O224&lt;EDA_Outlier_Analysis!$C$10, O224&gt;EDA_Outlier_Analysis!$C$11),
      "Outlier",
      "Normal"))</f>
        <v/>
      </c>
      <c r="R224" t="str">
        <f>IF(P224="","",
   IF(OR(P224 &lt; EDA_Outlier_Analysis!$F$7, P224 &gt; EDA_Outlier_Analysis!$F$8),
      "Outlier",
      "Normal"))</f>
        <v>Outlier</v>
      </c>
      <c r="S224" t="str">
        <f>IF(N224="","",
   IF(OR(N224 &lt;EDA_Outlier_Analysis!$I$10, N224 &gt; EDA_Outlier_Analysis!$I$11),
      "Outlier",
      "Normal"))</f>
        <v>Normal</v>
      </c>
    </row>
    <row r="225" spans="1:19">
      <c r="A225" t="s">
        <v>1355</v>
      </c>
      <c r="B225" s="4">
        <v>45248</v>
      </c>
      <c r="C225" s="2">
        <v>143333.76999999999</v>
      </c>
      <c r="D225" t="s">
        <v>849</v>
      </c>
      <c r="E225" t="s">
        <v>868</v>
      </c>
      <c r="F225" t="s">
        <v>9</v>
      </c>
      <c r="G225" t="s">
        <v>34</v>
      </c>
      <c r="H225" t="s">
        <v>617</v>
      </c>
      <c r="J225" t="s">
        <v>1356</v>
      </c>
      <c r="K225" t="str">
        <f>IF(COUNTIF(Customers!A:A, H225)&gt;0, "Valid", "Invalid")</f>
        <v>Valid</v>
      </c>
      <c r="L225" t="str">
        <f t="shared" si="15"/>
        <v>11</v>
      </c>
      <c r="M225" t="str">
        <f t="shared" si="16"/>
        <v>2023</v>
      </c>
      <c r="N225">
        <f t="shared" si="17"/>
        <v>143333.76999999999</v>
      </c>
      <c r="O225">
        <f t="shared" si="18"/>
        <v>143333.76999999999</v>
      </c>
      <c r="P225" t="str">
        <f t="shared" si="19"/>
        <v/>
      </c>
      <c r="Q225" s="48" t="str">
        <f>IF(O225="","",
   IF(OR(O225&lt;EDA_Outlier_Analysis!$C$10, O225&gt;EDA_Outlier_Analysis!$C$11),
      "Outlier",
      "Normal"))</f>
        <v>Normal</v>
      </c>
      <c r="R225" t="str">
        <f>IF(P225="","",
   IF(OR(P225 &lt; EDA_Outlier_Analysis!$F$7, P225 &gt; EDA_Outlier_Analysis!$F$8),
      "Outlier",
      "Normal"))</f>
        <v/>
      </c>
      <c r="S225" t="str">
        <f>IF(N225="","",
   IF(OR(N225 &lt;EDA_Outlier_Analysis!$I$10, N225 &gt; EDA_Outlier_Analysis!$I$11),
      "Outlier",
      "Normal"))</f>
        <v>Normal</v>
      </c>
    </row>
    <row r="226" spans="1:19">
      <c r="A226" t="s">
        <v>1357</v>
      </c>
      <c r="B226" s="4">
        <v>44944</v>
      </c>
      <c r="C226" s="2">
        <v>-37758.51</v>
      </c>
      <c r="D226" t="s">
        <v>840</v>
      </c>
      <c r="E226" t="s">
        <v>905</v>
      </c>
      <c r="F226" t="s">
        <v>11</v>
      </c>
      <c r="G226" t="s">
        <v>31</v>
      </c>
      <c r="I226" t="s">
        <v>1358</v>
      </c>
      <c r="J226" t="s">
        <v>1359</v>
      </c>
      <c r="K226" t="str">
        <f>IF(COUNTIF(Customers!A:A, H226)&gt;0, "Valid", "Invalid")</f>
        <v>Invalid</v>
      </c>
      <c r="L226" t="str">
        <f t="shared" si="15"/>
        <v>1</v>
      </c>
      <c r="M226" t="str">
        <f t="shared" si="16"/>
        <v>2023</v>
      </c>
      <c r="N226">
        <f t="shared" si="17"/>
        <v>-37758.51</v>
      </c>
      <c r="O226" t="str">
        <f t="shared" si="18"/>
        <v/>
      </c>
      <c r="P226">
        <f t="shared" si="19"/>
        <v>37758.51</v>
      </c>
      <c r="Q226" s="48" t="str">
        <f>IF(O226="","",
   IF(OR(O226&lt;EDA_Outlier_Analysis!$C$10, O226&gt;EDA_Outlier_Analysis!$C$11),
      "Outlier",
      "Normal"))</f>
        <v/>
      </c>
      <c r="R226" t="str">
        <f>IF(P226="","",
   IF(OR(P226 &lt; EDA_Outlier_Analysis!$F$7, P226 &gt; EDA_Outlier_Analysis!$F$8),
      "Outlier",
      "Normal"))</f>
        <v>Normal</v>
      </c>
      <c r="S226" t="str">
        <f>IF(N226="","",
   IF(OR(N226 &lt;EDA_Outlier_Analysis!$I$10, N226 &gt; EDA_Outlier_Analysis!$I$11),
      "Outlier",
      "Normal"))</f>
        <v>Normal</v>
      </c>
    </row>
    <row r="227" spans="1:19">
      <c r="A227" t="s">
        <v>1360</v>
      </c>
      <c r="B227" s="4">
        <v>45114</v>
      </c>
      <c r="C227" s="2">
        <v>-52435.17</v>
      </c>
      <c r="D227" t="s">
        <v>840</v>
      </c>
      <c r="E227" t="s">
        <v>878</v>
      </c>
      <c r="F227" t="s">
        <v>11</v>
      </c>
      <c r="G227" t="s">
        <v>24</v>
      </c>
      <c r="I227" t="s">
        <v>1361</v>
      </c>
      <c r="J227" t="s">
        <v>1362</v>
      </c>
      <c r="K227" t="str">
        <f>IF(COUNTIF(Customers!A:A, H227)&gt;0, "Valid", "Invalid")</f>
        <v>Invalid</v>
      </c>
      <c r="L227" t="str">
        <f t="shared" si="15"/>
        <v>7</v>
      </c>
      <c r="M227" t="str">
        <f t="shared" si="16"/>
        <v>2023</v>
      </c>
      <c r="N227">
        <f t="shared" si="17"/>
        <v>-52435.17</v>
      </c>
      <c r="O227" t="str">
        <f t="shared" si="18"/>
        <v/>
      </c>
      <c r="P227">
        <f t="shared" si="19"/>
        <v>52435.17</v>
      </c>
      <c r="Q227" s="48" t="str">
        <f>IF(O227="","",
   IF(OR(O227&lt;EDA_Outlier_Analysis!$C$10, O227&gt;EDA_Outlier_Analysis!$C$11),
      "Outlier",
      "Normal"))</f>
        <v/>
      </c>
      <c r="R227" t="str">
        <f>IF(P227="","",
   IF(OR(P227 &lt; EDA_Outlier_Analysis!$F$7, P227 &gt; EDA_Outlier_Analysis!$F$8),
      "Outlier",
      "Normal"))</f>
        <v>Normal</v>
      </c>
      <c r="S227" t="str">
        <f>IF(N227="","",
   IF(OR(N227 &lt;EDA_Outlier_Analysis!$I$10, N227 &gt; EDA_Outlier_Analysis!$I$11),
      "Outlier",
      "Normal"))</f>
        <v>Normal</v>
      </c>
    </row>
    <row r="228" spans="1:19">
      <c r="A228" t="s">
        <v>1363</v>
      </c>
      <c r="B228" s="4">
        <v>44942</v>
      </c>
      <c r="C228" s="2">
        <v>219687.82</v>
      </c>
      <c r="D228" t="s">
        <v>849</v>
      </c>
      <c r="E228" t="s">
        <v>850</v>
      </c>
      <c r="F228" t="s">
        <v>10</v>
      </c>
      <c r="G228" t="s">
        <v>34</v>
      </c>
      <c r="H228" t="s">
        <v>215</v>
      </c>
      <c r="J228" t="s">
        <v>1364</v>
      </c>
      <c r="K228" t="str">
        <f>IF(COUNTIF(Customers!A:A, H228)&gt;0, "Valid", "Invalid")</f>
        <v>Valid</v>
      </c>
      <c r="L228" t="str">
        <f t="shared" si="15"/>
        <v>1</v>
      </c>
      <c r="M228" t="str">
        <f t="shared" si="16"/>
        <v>2023</v>
      </c>
      <c r="N228">
        <f t="shared" si="17"/>
        <v>219687.82</v>
      </c>
      <c r="O228">
        <f t="shared" si="18"/>
        <v>219687.82</v>
      </c>
      <c r="P228" t="str">
        <f t="shared" si="19"/>
        <v/>
      </c>
      <c r="Q228" s="48" t="str">
        <f>IF(O228="","",
   IF(OR(O228&lt;EDA_Outlier_Analysis!$C$10, O228&gt;EDA_Outlier_Analysis!$C$11),
      "Outlier",
      "Normal"))</f>
        <v>Normal</v>
      </c>
      <c r="R228" t="str">
        <f>IF(P228="","",
   IF(OR(P228 &lt; EDA_Outlier_Analysis!$F$7, P228 &gt; EDA_Outlier_Analysis!$F$8),
      "Outlier",
      "Normal"))</f>
        <v/>
      </c>
      <c r="S228" t="str">
        <f>IF(N228="","",
   IF(OR(N228 &lt;EDA_Outlier_Analysis!$I$10, N228 &gt; EDA_Outlier_Analysis!$I$11),
      "Outlier",
      "Normal"))</f>
        <v>Normal</v>
      </c>
    </row>
    <row r="229" spans="1:19">
      <c r="A229" t="s">
        <v>1365</v>
      </c>
      <c r="B229" s="4">
        <v>44737</v>
      </c>
      <c r="C229" s="2">
        <v>190706.66</v>
      </c>
      <c r="D229" t="s">
        <v>849</v>
      </c>
      <c r="E229" t="s">
        <v>853</v>
      </c>
      <c r="F229" t="s">
        <v>10</v>
      </c>
      <c r="G229" t="s">
        <v>20</v>
      </c>
      <c r="H229" t="s">
        <v>575</v>
      </c>
      <c r="J229" t="s">
        <v>1366</v>
      </c>
      <c r="K229" t="str">
        <f>IF(COUNTIF(Customers!A:A, H229)&gt;0, "Valid", "Invalid")</f>
        <v>Valid</v>
      </c>
      <c r="L229" t="str">
        <f t="shared" si="15"/>
        <v>6</v>
      </c>
      <c r="M229" t="str">
        <f t="shared" si="16"/>
        <v>2022</v>
      </c>
      <c r="N229">
        <f t="shared" si="17"/>
        <v>190706.66</v>
      </c>
      <c r="O229">
        <f t="shared" si="18"/>
        <v>190706.66</v>
      </c>
      <c r="P229" t="str">
        <f t="shared" si="19"/>
        <v/>
      </c>
      <c r="Q229" s="48" t="str">
        <f>IF(O229="","",
   IF(OR(O229&lt;EDA_Outlier_Analysis!$C$10, O229&gt;EDA_Outlier_Analysis!$C$11),
      "Outlier",
      "Normal"))</f>
        <v>Normal</v>
      </c>
      <c r="R229" t="str">
        <f>IF(P229="","",
   IF(OR(P229 &lt; EDA_Outlier_Analysis!$F$7, P229 &gt; EDA_Outlier_Analysis!$F$8),
      "Outlier",
      "Normal"))</f>
        <v/>
      </c>
      <c r="S229" t="str">
        <f>IF(N229="","",
   IF(OR(N229 &lt;EDA_Outlier_Analysis!$I$10, N229 &gt; EDA_Outlier_Analysis!$I$11),
      "Outlier",
      "Normal"))</f>
        <v>Normal</v>
      </c>
    </row>
    <row r="230" spans="1:19">
      <c r="A230" t="s">
        <v>1367</v>
      </c>
      <c r="B230" s="4">
        <v>45169</v>
      </c>
      <c r="C230" s="2">
        <v>-32221.65</v>
      </c>
      <c r="D230" t="s">
        <v>840</v>
      </c>
      <c r="E230" t="s">
        <v>864</v>
      </c>
      <c r="F230" t="s">
        <v>10</v>
      </c>
      <c r="G230" t="s">
        <v>34</v>
      </c>
      <c r="I230" t="s">
        <v>1368</v>
      </c>
      <c r="J230" t="s">
        <v>1369</v>
      </c>
      <c r="K230" t="str">
        <f>IF(COUNTIF(Customers!A:A, H230)&gt;0, "Valid", "Invalid")</f>
        <v>Invalid</v>
      </c>
      <c r="L230" t="str">
        <f t="shared" si="15"/>
        <v>8</v>
      </c>
      <c r="M230" t="str">
        <f t="shared" si="16"/>
        <v>2023</v>
      </c>
      <c r="N230">
        <f t="shared" si="17"/>
        <v>-32221.65</v>
      </c>
      <c r="O230" t="str">
        <f t="shared" si="18"/>
        <v/>
      </c>
      <c r="P230">
        <f t="shared" si="19"/>
        <v>32221.65</v>
      </c>
      <c r="Q230" s="48" t="str">
        <f>IF(O230="","",
   IF(OR(O230&lt;EDA_Outlier_Analysis!$C$10, O230&gt;EDA_Outlier_Analysis!$C$11),
      "Outlier",
      "Normal"))</f>
        <v/>
      </c>
      <c r="R230" t="str">
        <f>IF(P230="","",
   IF(OR(P230 &lt; EDA_Outlier_Analysis!$F$7, P230 &gt; EDA_Outlier_Analysis!$F$8),
      "Outlier",
      "Normal"))</f>
        <v>Normal</v>
      </c>
      <c r="S230" t="str">
        <f>IF(N230="","",
   IF(OR(N230 &lt;EDA_Outlier_Analysis!$I$10, N230 &gt; EDA_Outlier_Analysis!$I$11),
      "Outlier",
      "Normal"))</f>
        <v>Normal</v>
      </c>
    </row>
    <row r="231" spans="1:19">
      <c r="A231" t="s">
        <v>1370</v>
      </c>
      <c r="B231" s="4">
        <v>44836</v>
      </c>
      <c r="C231" s="2">
        <v>-34065.910000000003</v>
      </c>
      <c r="D231" t="s">
        <v>840</v>
      </c>
      <c r="E231" t="s">
        <v>878</v>
      </c>
      <c r="F231" t="s">
        <v>11</v>
      </c>
      <c r="G231" t="s">
        <v>34</v>
      </c>
      <c r="I231" t="s">
        <v>1371</v>
      </c>
      <c r="J231" t="s">
        <v>1372</v>
      </c>
      <c r="K231" t="str">
        <f>IF(COUNTIF(Customers!A:A, H231)&gt;0, "Valid", "Invalid")</f>
        <v>Invalid</v>
      </c>
      <c r="L231" t="str">
        <f t="shared" si="15"/>
        <v>10</v>
      </c>
      <c r="M231" t="str">
        <f t="shared" si="16"/>
        <v>2022</v>
      </c>
      <c r="N231">
        <f t="shared" si="17"/>
        <v>-34065.910000000003</v>
      </c>
      <c r="O231" t="str">
        <f t="shared" si="18"/>
        <v/>
      </c>
      <c r="P231">
        <f t="shared" si="19"/>
        <v>34065.910000000003</v>
      </c>
      <c r="Q231" s="48" t="str">
        <f>IF(O231="","",
   IF(OR(O231&lt;EDA_Outlier_Analysis!$C$10, O231&gt;EDA_Outlier_Analysis!$C$11),
      "Outlier",
      "Normal"))</f>
        <v/>
      </c>
      <c r="R231" t="str">
        <f>IF(P231="","",
   IF(OR(P231 &lt; EDA_Outlier_Analysis!$F$7, P231 &gt; EDA_Outlier_Analysis!$F$8),
      "Outlier",
      "Normal"))</f>
        <v>Normal</v>
      </c>
      <c r="S231" t="str">
        <f>IF(N231="","",
   IF(OR(N231 &lt;EDA_Outlier_Analysis!$I$10, N231 &gt; EDA_Outlier_Analysis!$I$11),
      "Outlier",
      "Normal"))</f>
        <v>Normal</v>
      </c>
    </row>
    <row r="232" spans="1:19">
      <c r="A232" t="s">
        <v>1373</v>
      </c>
      <c r="B232" s="4">
        <v>45047</v>
      </c>
      <c r="C232" s="2">
        <v>115969.76</v>
      </c>
      <c r="D232" t="s">
        <v>849</v>
      </c>
      <c r="E232" t="s">
        <v>868</v>
      </c>
      <c r="F232" t="s">
        <v>10</v>
      </c>
      <c r="G232" t="s">
        <v>31</v>
      </c>
      <c r="H232" t="s">
        <v>85</v>
      </c>
      <c r="J232" t="s">
        <v>1374</v>
      </c>
      <c r="K232" t="str">
        <f>IF(COUNTIF(Customers!A:A, H232)&gt;0, "Valid", "Invalid")</f>
        <v>Valid</v>
      </c>
      <c r="L232" t="str">
        <f t="shared" si="15"/>
        <v>5</v>
      </c>
      <c r="M232" t="str">
        <f t="shared" si="16"/>
        <v>2023</v>
      </c>
      <c r="N232">
        <f t="shared" si="17"/>
        <v>115969.76</v>
      </c>
      <c r="O232">
        <f t="shared" si="18"/>
        <v>115969.76</v>
      </c>
      <c r="P232" t="str">
        <f t="shared" si="19"/>
        <v/>
      </c>
      <c r="Q232" s="48" t="str">
        <f>IF(O232="","",
   IF(OR(O232&lt;EDA_Outlier_Analysis!$C$10, O232&gt;EDA_Outlier_Analysis!$C$11),
      "Outlier",
      "Normal"))</f>
        <v>Normal</v>
      </c>
      <c r="R232" t="str">
        <f>IF(P232="","",
   IF(OR(P232 &lt; EDA_Outlier_Analysis!$F$7, P232 &gt; EDA_Outlier_Analysis!$F$8),
      "Outlier",
      "Normal"))</f>
        <v/>
      </c>
      <c r="S232" t="str">
        <f>IF(N232="","",
   IF(OR(N232 &lt;EDA_Outlier_Analysis!$I$10, N232 &gt; EDA_Outlier_Analysis!$I$11),
      "Outlier",
      "Normal"))</f>
        <v>Normal</v>
      </c>
    </row>
    <row r="233" spans="1:19">
      <c r="A233" t="s">
        <v>1375</v>
      </c>
      <c r="B233" s="4">
        <v>45290</v>
      </c>
      <c r="C233" s="2">
        <v>206771.14</v>
      </c>
      <c r="D233" t="s">
        <v>849</v>
      </c>
      <c r="E233" t="s">
        <v>853</v>
      </c>
      <c r="F233" t="s">
        <v>9</v>
      </c>
      <c r="G233" t="s">
        <v>34</v>
      </c>
      <c r="H233" t="s">
        <v>141</v>
      </c>
      <c r="J233" t="s">
        <v>1376</v>
      </c>
      <c r="K233" t="str">
        <f>IF(COUNTIF(Customers!A:A, H233)&gt;0, "Valid", "Invalid")</f>
        <v>Valid</v>
      </c>
      <c r="L233" t="str">
        <f t="shared" si="15"/>
        <v>12</v>
      </c>
      <c r="M233" t="str">
        <f t="shared" si="16"/>
        <v>2023</v>
      </c>
      <c r="N233">
        <f t="shared" si="17"/>
        <v>206771.14</v>
      </c>
      <c r="O233">
        <f t="shared" si="18"/>
        <v>206771.14</v>
      </c>
      <c r="P233" t="str">
        <f t="shared" si="19"/>
        <v/>
      </c>
      <c r="Q233" s="48" t="str">
        <f>IF(O233="","",
   IF(OR(O233&lt;EDA_Outlier_Analysis!$C$10, O233&gt;EDA_Outlier_Analysis!$C$11),
      "Outlier",
      "Normal"))</f>
        <v>Normal</v>
      </c>
      <c r="R233" t="str">
        <f>IF(P233="","",
   IF(OR(P233 &lt; EDA_Outlier_Analysis!$F$7, P233 &gt; EDA_Outlier_Analysis!$F$8),
      "Outlier",
      "Normal"))</f>
        <v/>
      </c>
      <c r="S233" t="str">
        <f>IF(N233="","",
   IF(OR(N233 &lt;EDA_Outlier_Analysis!$I$10, N233 &gt; EDA_Outlier_Analysis!$I$11),
      "Outlier",
      "Normal"))</f>
        <v>Normal</v>
      </c>
    </row>
    <row r="234" spans="1:19">
      <c r="A234" t="s">
        <v>1377</v>
      </c>
      <c r="B234" s="4">
        <v>45253</v>
      </c>
      <c r="C234" s="2">
        <v>-11089.57</v>
      </c>
      <c r="D234" t="s">
        <v>840</v>
      </c>
      <c r="E234" t="s">
        <v>905</v>
      </c>
      <c r="F234" t="s">
        <v>9</v>
      </c>
      <c r="G234" t="s">
        <v>20</v>
      </c>
      <c r="I234" t="s">
        <v>1156</v>
      </c>
      <c r="J234" t="s">
        <v>1378</v>
      </c>
      <c r="K234" t="str">
        <f>IF(COUNTIF(Customers!A:A, H234)&gt;0, "Valid", "Invalid")</f>
        <v>Invalid</v>
      </c>
      <c r="L234" t="str">
        <f t="shared" si="15"/>
        <v>11</v>
      </c>
      <c r="M234" t="str">
        <f t="shared" si="16"/>
        <v>2023</v>
      </c>
      <c r="N234">
        <f t="shared" si="17"/>
        <v>-11089.57</v>
      </c>
      <c r="O234" t="str">
        <f t="shared" si="18"/>
        <v/>
      </c>
      <c r="P234">
        <f t="shared" si="19"/>
        <v>11089.57</v>
      </c>
      <c r="Q234" s="48" t="str">
        <f>IF(O234="","",
   IF(OR(O234&lt;EDA_Outlier_Analysis!$C$10, O234&gt;EDA_Outlier_Analysis!$C$11),
      "Outlier",
      "Normal"))</f>
        <v/>
      </c>
      <c r="R234" t="str">
        <f>IF(P234="","",
   IF(OR(P234 &lt; EDA_Outlier_Analysis!$F$7, P234 &gt; EDA_Outlier_Analysis!$F$8),
      "Outlier",
      "Normal"))</f>
        <v>Outlier</v>
      </c>
      <c r="S234" t="str">
        <f>IF(N234="","",
   IF(OR(N234 &lt;EDA_Outlier_Analysis!$I$10, N234 &gt; EDA_Outlier_Analysis!$I$11),
      "Outlier",
      "Normal"))</f>
        <v>Normal</v>
      </c>
    </row>
    <row r="235" spans="1:19">
      <c r="A235" t="s">
        <v>1379</v>
      </c>
      <c r="B235" s="4">
        <v>44618</v>
      </c>
      <c r="C235" s="2">
        <v>-37243.06</v>
      </c>
      <c r="D235" t="s">
        <v>840</v>
      </c>
      <c r="E235" t="s">
        <v>864</v>
      </c>
      <c r="F235" t="s">
        <v>10</v>
      </c>
      <c r="G235" t="s">
        <v>24</v>
      </c>
      <c r="I235" t="s">
        <v>1086</v>
      </c>
      <c r="J235" t="s">
        <v>1380</v>
      </c>
      <c r="K235" t="str">
        <f>IF(COUNTIF(Customers!A:A, H235)&gt;0, "Valid", "Invalid")</f>
        <v>Invalid</v>
      </c>
      <c r="L235" t="str">
        <f t="shared" si="15"/>
        <v>2</v>
      </c>
      <c r="M235" t="str">
        <f t="shared" si="16"/>
        <v>2022</v>
      </c>
      <c r="N235">
        <f t="shared" si="17"/>
        <v>-37243.06</v>
      </c>
      <c r="O235" t="str">
        <f t="shared" si="18"/>
        <v/>
      </c>
      <c r="P235">
        <f t="shared" si="19"/>
        <v>37243.06</v>
      </c>
      <c r="Q235" s="48" t="str">
        <f>IF(O235="","",
   IF(OR(O235&lt;EDA_Outlier_Analysis!$C$10, O235&gt;EDA_Outlier_Analysis!$C$11),
      "Outlier",
      "Normal"))</f>
        <v/>
      </c>
      <c r="R235" t="str">
        <f>IF(P235="","",
   IF(OR(P235 &lt; EDA_Outlier_Analysis!$F$7, P235 &gt; EDA_Outlier_Analysis!$F$8),
      "Outlier",
      "Normal"))</f>
        <v>Normal</v>
      </c>
      <c r="S235" t="str">
        <f>IF(N235="","",
   IF(OR(N235 &lt;EDA_Outlier_Analysis!$I$10, N235 &gt; EDA_Outlier_Analysis!$I$11),
      "Outlier",
      "Normal"))</f>
        <v>Normal</v>
      </c>
    </row>
    <row r="236" spans="1:19">
      <c r="A236" t="s">
        <v>1381</v>
      </c>
      <c r="B236" s="4">
        <v>44925</v>
      </c>
      <c r="C236" s="2">
        <v>-60975.57</v>
      </c>
      <c r="D236" t="s">
        <v>840</v>
      </c>
      <c r="E236" t="s">
        <v>878</v>
      </c>
      <c r="F236" t="s">
        <v>10</v>
      </c>
      <c r="G236" t="s">
        <v>31</v>
      </c>
      <c r="I236" t="s">
        <v>1237</v>
      </c>
      <c r="J236" t="s">
        <v>1382</v>
      </c>
      <c r="K236" t="str">
        <f>IF(COUNTIF(Customers!A:A, H236)&gt;0, "Valid", "Invalid")</f>
        <v>Invalid</v>
      </c>
      <c r="L236" t="str">
        <f t="shared" si="15"/>
        <v>12</v>
      </c>
      <c r="M236" t="str">
        <f t="shared" si="16"/>
        <v>2022</v>
      </c>
      <c r="N236">
        <f t="shared" si="17"/>
        <v>-60975.57</v>
      </c>
      <c r="O236" t="str">
        <f t="shared" si="18"/>
        <v/>
      </c>
      <c r="P236">
        <f t="shared" si="19"/>
        <v>60975.57</v>
      </c>
      <c r="Q236" s="48" t="str">
        <f>IF(O236="","",
   IF(OR(O236&lt;EDA_Outlier_Analysis!$C$10, O236&gt;EDA_Outlier_Analysis!$C$11),
      "Outlier",
      "Normal"))</f>
        <v/>
      </c>
      <c r="R236" t="str">
        <f>IF(P236="","",
   IF(OR(P236 &lt; EDA_Outlier_Analysis!$F$7, P236 &gt; EDA_Outlier_Analysis!$F$8),
      "Outlier",
      "Normal"))</f>
        <v>Outlier</v>
      </c>
      <c r="S236" t="str">
        <f>IF(N236="","",
   IF(OR(N236 &lt;EDA_Outlier_Analysis!$I$10, N236 &gt; EDA_Outlier_Analysis!$I$11),
      "Outlier",
      "Normal"))</f>
        <v>Normal</v>
      </c>
    </row>
    <row r="237" spans="1:19">
      <c r="A237" t="s">
        <v>1383</v>
      </c>
      <c r="B237" s="4">
        <v>44861</v>
      </c>
      <c r="C237" s="2">
        <v>124412.19</v>
      </c>
      <c r="D237" t="s">
        <v>849</v>
      </c>
      <c r="E237" t="s">
        <v>853</v>
      </c>
      <c r="F237" t="s">
        <v>11</v>
      </c>
      <c r="G237" t="s">
        <v>20</v>
      </c>
      <c r="H237" t="s">
        <v>165</v>
      </c>
      <c r="J237" t="s">
        <v>1384</v>
      </c>
      <c r="K237" t="str">
        <f>IF(COUNTIF(Customers!A:A, H237)&gt;0, "Valid", "Invalid")</f>
        <v>Valid</v>
      </c>
      <c r="L237" t="str">
        <f t="shared" si="15"/>
        <v>10</v>
      </c>
      <c r="M237" t="str">
        <f t="shared" si="16"/>
        <v>2022</v>
      </c>
      <c r="N237">
        <f t="shared" si="17"/>
        <v>124412.19</v>
      </c>
      <c r="O237">
        <f t="shared" si="18"/>
        <v>124412.19</v>
      </c>
      <c r="P237" t="str">
        <f t="shared" si="19"/>
        <v/>
      </c>
      <c r="Q237" s="48" t="str">
        <f>IF(O237="","",
   IF(OR(O237&lt;EDA_Outlier_Analysis!$C$10, O237&gt;EDA_Outlier_Analysis!$C$11),
      "Outlier",
      "Normal"))</f>
        <v>Normal</v>
      </c>
      <c r="R237" t="str">
        <f>IF(P237="","",
   IF(OR(P237 &lt; EDA_Outlier_Analysis!$F$7, P237 &gt; EDA_Outlier_Analysis!$F$8),
      "Outlier",
      "Normal"))</f>
        <v/>
      </c>
      <c r="S237" t="str">
        <f>IF(N237="","",
   IF(OR(N237 &lt;EDA_Outlier_Analysis!$I$10, N237 &gt; EDA_Outlier_Analysis!$I$11),
      "Outlier",
      "Normal"))</f>
        <v>Normal</v>
      </c>
    </row>
    <row r="238" spans="1:19">
      <c r="A238" t="s">
        <v>1385</v>
      </c>
      <c r="B238" s="4">
        <v>44611</v>
      </c>
      <c r="C238" s="2">
        <v>143226.17000000001</v>
      </c>
      <c r="D238" t="s">
        <v>849</v>
      </c>
      <c r="E238" t="s">
        <v>853</v>
      </c>
      <c r="F238" t="s">
        <v>10</v>
      </c>
      <c r="G238" t="s">
        <v>34</v>
      </c>
      <c r="H238" t="s">
        <v>309</v>
      </c>
      <c r="J238" t="s">
        <v>1386</v>
      </c>
      <c r="K238" t="str">
        <f>IF(COUNTIF(Customers!A:A, H238)&gt;0, "Valid", "Invalid")</f>
        <v>Valid</v>
      </c>
      <c r="L238" t="str">
        <f t="shared" si="15"/>
        <v>2</v>
      </c>
      <c r="M238" t="str">
        <f t="shared" si="16"/>
        <v>2022</v>
      </c>
      <c r="N238">
        <f t="shared" si="17"/>
        <v>143226.17000000001</v>
      </c>
      <c r="O238">
        <f t="shared" si="18"/>
        <v>143226.17000000001</v>
      </c>
      <c r="P238" t="str">
        <f t="shared" si="19"/>
        <v/>
      </c>
      <c r="Q238" s="48" t="str">
        <f>IF(O238="","",
   IF(OR(O238&lt;EDA_Outlier_Analysis!$C$10, O238&gt;EDA_Outlier_Analysis!$C$11),
      "Outlier",
      "Normal"))</f>
        <v>Normal</v>
      </c>
      <c r="R238" t="str">
        <f>IF(P238="","",
   IF(OR(P238 &lt; EDA_Outlier_Analysis!$F$7, P238 &gt; EDA_Outlier_Analysis!$F$8),
      "Outlier",
      "Normal"))</f>
        <v/>
      </c>
      <c r="S238" t="str">
        <f>IF(N238="","",
   IF(OR(N238 &lt;EDA_Outlier_Analysis!$I$10, N238 &gt; EDA_Outlier_Analysis!$I$11),
      "Outlier",
      "Normal"))</f>
        <v>Normal</v>
      </c>
    </row>
    <row r="239" spans="1:19">
      <c r="A239" t="s">
        <v>1387</v>
      </c>
      <c r="B239" s="4">
        <v>45222</v>
      </c>
      <c r="C239" s="2">
        <v>25468.07</v>
      </c>
      <c r="D239" t="s">
        <v>971</v>
      </c>
      <c r="E239" t="s">
        <v>971</v>
      </c>
      <c r="F239" t="s">
        <v>11</v>
      </c>
      <c r="G239" t="s">
        <v>20</v>
      </c>
      <c r="J239" t="s">
        <v>1388</v>
      </c>
      <c r="K239" t="str">
        <f>IF(COUNTIF(Customers!A:A, H239)&gt;0, "Valid", "Invalid")</f>
        <v>Invalid</v>
      </c>
      <c r="L239" t="str">
        <f t="shared" si="15"/>
        <v>10</v>
      </c>
      <c r="M239" t="str">
        <f t="shared" si="16"/>
        <v>2023</v>
      </c>
      <c r="N239">
        <f t="shared" si="17"/>
        <v>-25468.07</v>
      </c>
      <c r="O239" t="str">
        <f t="shared" si="18"/>
        <v/>
      </c>
      <c r="P239" t="str">
        <f t="shared" si="19"/>
        <v/>
      </c>
      <c r="Q239" s="48" t="str">
        <f>IF(O239="","",
   IF(OR(O239&lt;EDA_Outlier_Analysis!$C$10, O239&gt;EDA_Outlier_Analysis!$C$11),
      "Outlier",
      "Normal"))</f>
        <v/>
      </c>
      <c r="R239" t="str">
        <f>IF(P239="","",
   IF(OR(P239 &lt; EDA_Outlier_Analysis!$F$7, P239 &gt; EDA_Outlier_Analysis!$F$8),
      "Outlier",
      "Normal"))</f>
        <v/>
      </c>
      <c r="S239" t="str">
        <f>IF(N239="","",
   IF(OR(N239 &lt;EDA_Outlier_Analysis!$I$10, N239 &gt; EDA_Outlier_Analysis!$I$11),
      "Outlier",
      "Normal"))</f>
        <v>Normal</v>
      </c>
    </row>
    <row r="240" spans="1:19">
      <c r="A240" t="s">
        <v>1389</v>
      </c>
      <c r="B240" s="4">
        <v>45204</v>
      </c>
      <c r="C240" s="2">
        <v>127291.15</v>
      </c>
      <c r="D240" t="s">
        <v>849</v>
      </c>
      <c r="E240" t="s">
        <v>853</v>
      </c>
      <c r="F240" t="s">
        <v>10</v>
      </c>
      <c r="G240" t="s">
        <v>34</v>
      </c>
      <c r="H240" t="s">
        <v>637</v>
      </c>
      <c r="J240" t="s">
        <v>1390</v>
      </c>
      <c r="K240" t="str">
        <f>IF(COUNTIF(Customers!A:A, H240)&gt;0, "Valid", "Invalid")</f>
        <v>Valid</v>
      </c>
      <c r="L240" t="str">
        <f t="shared" si="15"/>
        <v>10</v>
      </c>
      <c r="M240" t="str">
        <f t="shared" si="16"/>
        <v>2023</v>
      </c>
      <c r="N240">
        <f t="shared" si="17"/>
        <v>127291.15</v>
      </c>
      <c r="O240">
        <f t="shared" si="18"/>
        <v>127291.15</v>
      </c>
      <c r="P240" t="str">
        <f t="shared" si="19"/>
        <v/>
      </c>
      <c r="Q240" s="48" t="str">
        <f>IF(O240="","",
   IF(OR(O240&lt;EDA_Outlier_Analysis!$C$10, O240&gt;EDA_Outlier_Analysis!$C$11),
      "Outlier",
      "Normal"))</f>
        <v>Normal</v>
      </c>
      <c r="R240" t="str">
        <f>IF(P240="","",
   IF(OR(P240 &lt; EDA_Outlier_Analysis!$F$7, P240 &gt; EDA_Outlier_Analysis!$F$8),
      "Outlier",
      "Normal"))</f>
        <v/>
      </c>
      <c r="S240" t="str">
        <f>IF(N240="","",
   IF(OR(N240 &lt;EDA_Outlier_Analysis!$I$10, N240 &gt; EDA_Outlier_Analysis!$I$11),
      "Outlier",
      "Normal"))</f>
        <v>Normal</v>
      </c>
    </row>
    <row r="241" spans="1:19">
      <c r="A241" t="s">
        <v>1391</v>
      </c>
      <c r="B241" s="4">
        <v>45120</v>
      </c>
      <c r="C241" s="2">
        <v>130463.02</v>
      </c>
      <c r="D241" t="s">
        <v>849</v>
      </c>
      <c r="E241" t="s">
        <v>853</v>
      </c>
      <c r="F241" t="s">
        <v>11</v>
      </c>
      <c r="G241" t="s">
        <v>24</v>
      </c>
      <c r="H241" t="s">
        <v>573</v>
      </c>
      <c r="J241" t="s">
        <v>1392</v>
      </c>
      <c r="K241" t="str">
        <f>IF(COUNTIF(Customers!A:A, H241)&gt;0, "Valid", "Invalid")</f>
        <v>Valid</v>
      </c>
      <c r="L241" t="str">
        <f t="shared" si="15"/>
        <v>7</v>
      </c>
      <c r="M241" t="str">
        <f t="shared" si="16"/>
        <v>2023</v>
      </c>
      <c r="N241">
        <f t="shared" si="17"/>
        <v>130463.02</v>
      </c>
      <c r="O241">
        <f t="shared" si="18"/>
        <v>130463.02</v>
      </c>
      <c r="P241" t="str">
        <f t="shared" si="19"/>
        <v/>
      </c>
      <c r="Q241" s="48" t="str">
        <f>IF(O241="","",
   IF(OR(O241&lt;EDA_Outlier_Analysis!$C$10, O241&gt;EDA_Outlier_Analysis!$C$11),
      "Outlier",
      "Normal"))</f>
        <v>Normal</v>
      </c>
      <c r="R241" t="str">
        <f>IF(P241="","",
   IF(OR(P241 &lt; EDA_Outlier_Analysis!$F$7, P241 &gt; EDA_Outlier_Analysis!$F$8),
      "Outlier",
      "Normal"))</f>
        <v/>
      </c>
      <c r="S241" t="str">
        <f>IF(N241="","",
   IF(OR(N241 &lt;EDA_Outlier_Analysis!$I$10, N241 &gt; EDA_Outlier_Analysis!$I$11),
      "Outlier",
      "Normal"))</f>
        <v>Normal</v>
      </c>
    </row>
    <row r="242" spans="1:19">
      <c r="A242" t="s">
        <v>1393</v>
      </c>
      <c r="B242" s="4">
        <v>45019</v>
      </c>
      <c r="C242" s="2">
        <v>-30172.639999999999</v>
      </c>
      <c r="D242" t="s">
        <v>840</v>
      </c>
      <c r="E242" t="s">
        <v>905</v>
      </c>
      <c r="F242" t="s">
        <v>10</v>
      </c>
      <c r="G242" t="s">
        <v>24</v>
      </c>
      <c r="I242" t="s">
        <v>1394</v>
      </c>
      <c r="J242" t="s">
        <v>1395</v>
      </c>
      <c r="K242" t="str">
        <f>IF(COUNTIF(Customers!A:A, H242)&gt;0, "Valid", "Invalid")</f>
        <v>Invalid</v>
      </c>
      <c r="L242" t="str">
        <f t="shared" si="15"/>
        <v>4</v>
      </c>
      <c r="M242" t="str">
        <f t="shared" si="16"/>
        <v>2023</v>
      </c>
      <c r="N242">
        <f t="shared" si="17"/>
        <v>-30172.639999999999</v>
      </c>
      <c r="O242" t="str">
        <f t="shared" si="18"/>
        <v/>
      </c>
      <c r="P242">
        <f t="shared" si="19"/>
        <v>30172.639999999999</v>
      </c>
      <c r="Q242" s="48" t="str">
        <f>IF(O242="","",
   IF(OR(O242&lt;EDA_Outlier_Analysis!$C$10, O242&gt;EDA_Outlier_Analysis!$C$11),
      "Outlier",
      "Normal"))</f>
        <v/>
      </c>
      <c r="R242" t="str">
        <f>IF(P242="","",
   IF(OR(P242 &lt; EDA_Outlier_Analysis!$F$7, P242 &gt; EDA_Outlier_Analysis!$F$8),
      "Outlier",
      "Normal"))</f>
        <v>Normal</v>
      </c>
      <c r="S242" t="str">
        <f>IF(N242="","",
   IF(OR(N242 &lt;EDA_Outlier_Analysis!$I$10, N242 &gt; EDA_Outlier_Analysis!$I$11),
      "Outlier",
      "Normal"))</f>
        <v>Normal</v>
      </c>
    </row>
    <row r="243" spans="1:19">
      <c r="A243" t="s">
        <v>1396</v>
      </c>
      <c r="B243" s="4">
        <v>44790</v>
      </c>
      <c r="C243" s="2">
        <v>198436.19</v>
      </c>
      <c r="D243" t="s">
        <v>849</v>
      </c>
      <c r="E243" t="s">
        <v>868</v>
      </c>
      <c r="F243" t="s">
        <v>9</v>
      </c>
      <c r="G243" t="s">
        <v>24</v>
      </c>
      <c r="H243" t="s">
        <v>647</v>
      </c>
      <c r="J243" t="s">
        <v>1397</v>
      </c>
      <c r="K243" t="str">
        <f>IF(COUNTIF(Customers!A:A, H243)&gt;0, "Valid", "Invalid")</f>
        <v>Valid</v>
      </c>
      <c r="L243" t="str">
        <f t="shared" si="15"/>
        <v>8</v>
      </c>
      <c r="M243" t="str">
        <f t="shared" si="16"/>
        <v>2022</v>
      </c>
      <c r="N243">
        <f t="shared" si="17"/>
        <v>198436.19</v>
      </c>
      <c r="O243">
        <f t="shared" si="18"/>
        <v>198436.19</v>
      </c>
      <c r="P243" t="str">
        <f t="shared" si="19"/>
        <v/>
      </c>
      <c r="Q243" s="48" t="str">
        <f>IF(O243="","",
   IF(OR(O243&lt;EDA_Outlier_Analysis!$C$10, O243&gt;EDA_Outlier_Analysis!$C$11),
      "Outlier",
      "Normal"))</f>
        <v>Normal</v>
      </c>
      <c r="R243" t="str">
        <f>IF(P243="","",
   IF(OR(P243 &lt; EDA_Outlier_Analysis!$F$7, P243 &gt; EDA_Outlier_Analysis!$F$8),
      "Outlier",
      "Normal"))</f>
        <v/>
      </c>
      <c r="S243" t="str">
        <f>IF(N243="","",
   IF(OR(N243 &lt;EDA_Outlier_Analysis!$I$10, N243 &gt; EDA_Outlier_Analysis!$I$11),
      "Outlier",
      "Normal"))</f>
        <v>Normal</v>
      </c>
    </row>
    <row r="244" spans="1:19">
      <c r="A244" t="s">
        <v>1398</v>
      </c>
      <c r="B244" s="4">
        <v>45223</v>
      </c>
      <c r="C244" s="2">
        <v>-66926.77</v>
      </c>
      <c r="D244" t="s">
        <v>840</v>
      </c>
      <c r="E244" t="s">
        <v>878</v>
      </c>
      <c r="F244" t="s">
        <v>10</v>
      </c>
      <c r="G244" t="s">
        <v>20</v>
      </c>
      <c r="I244" t="s">
        <v>1399</v>
      </c>
      <c r="J244" t="s">
        <v>1400</v>
      </c>
      <c r="K244" t="str">
        <f>IF(COUNTIF(Customers!A:A, H244)&gt;0, "Valid", "Invalid")</f>
        <v>Invalid</v>
      </c>
      <c r="L244" t="str">
        <f t="shared" si="15"/>
        <v>10</v>
      </c>
      <c r="M244" t="str">
        <f t="shared" si="16"/>
        <v>2023</v>
      </c>
      <c r="N244">
        <f t="shared" si="17"/>
        <v>-66926.77</v>
      </c>
      <c r="O244" t="str">
        <f t="shared" si="18"/>
        <v/>
      </c>
      <c r="P244">
        <f t="shared" si="19"/>
        <v>66926.77</v>
      </c>
      <c r="Q244" s="48" t="str">
        <f>IF(O244="","",
   IF(OR(O244&lt;EDA_Outlier_Analysis!$C$10, O244&gt;EDA_Outlier_Analysis!$C$11),
      "Outlier",
      "Normal"))</f>
        <v/>
      </c>
      <c r="R244" t="str">
        <f>IF(P244="","",
   IF(OR(P244 &lt; EDA_Outlier_Analysis!$F$7, P244 &gt; EDA_Outlier_Analysis!$F$8),
      "Outlier",
      "Normal"))</f>
        <v>Outlier</v>
      </c>
      <c r="S244" t="str">
        <f>IF(N244="","",
   IF(OR(N244 &lt;EDA_Outlier_Analysis!$I$10, N244 &gt; EDA_Outlier_Analysis!$I$11),
      "Outlier",
      "Normal"))</f>
        <v>Normal</v>
      </c>
    </row>
    <row r="245" spans="1:19">
      <c r="A245" t="s">
        <v>1401</v>
      </c>
      <c r="B245" s="4">
        <v>45153</v>
      </c>
      <c r="C245" s="2">
        <v>233980.73</v>
      </c>
      <c r="D245" t="s">
        <v>849</v>
      </c>
      <c r="E245" t="s">
        <v>868</v>
      </c>
      <c r="F245" t="s">
        <v>9</v>
      </c>
      <c r="G245" t="s">
        <v>20</v>
      </c>
      <c r="H245" t="s">
        <v>559</v>
      </c>
      <c r="J245" t="s">
        <v>1402</v>
      </c>
      <c r="K245" t="str">
        <f>IF(COUNTIF(Customers!A:A, H245)&gt;0, "Valid", "Invalid")</f>
        <v>Valid</v>
      </c>
      <c r="L245" t="str">
        <f t="shared" si="15"/>
        <v>8</v>
      </c>
      <c r="M245" t="str">
        <f t="shared" si="16"/>
        <v>2023</v>
      </c>
      <c r="N245">
        <f t="shared" si="17"/>
        <v>233980.73</v>
      </c>
      <c r="O245">
        <f t="shared" si="18"/>
        <v>233980.73</v>
      </c>
      <c r="P245" t="str">
        <f t="shared" si="19"/>
        <v/>
      </c>
      <c r="Q245" s="48" t="str">
        <f>IF(O245="","",
   IF(OR(O245&lt;EDA_Outlier_Analysis!$C$10, O245&gt;EDA_Outlier_Analysis!$C$11),
      "Outlier",
      "Normal"))</f>
        <v>Normal</v>
      </c>
      <c r="R245" t="str">
        <f>IF(P245="","",
   IF(OR(P245 &lt; EDA_Outlier_Analysis!$F$7, P245 &gt; EDA_Outlier_Analysis!$F$8),
      "Outlier",
      "Normal"))</f>
        <v/>
      </c>
      <c r="S245" t="str">
        <f>IF(N245="","",
   IF(OR(N245 &lt;EDA_Outlier_Analysis!$I$10, N245 &gt; EDA_Outlier_Analysis!$I$11),
      "Outlier",
      "Normal"))</f>
        <v>Normal</v>
      </c>
    </row>
    <row r="246" spans="1:19">
      <c r="A246" t="s">
        <v>1403</v>
      </c>
      <c r="B246" s="4">
        <v>45182</v>
      </c>
      <c r="C246" s="2">
        <v>-40637.75</v>
      </c>
      <c r="D246" t="s">
        <v>840</v>
      </c>
      <c r="E246" t="s">
        <v>841</v>
      </c>
      <c r="F246" t="s">
        <v>9</v>
      </c>
      <c r="G246" t="s">
        <v>24</v>
      </c>
      <c r="I246" t="s">
        <v>965</v>
      </c>
      <c r="J246" t="s">
        <v>1404</v>
      </c>
      <c r="K246" t="str">
        <f>IF(COUNTIF(Customers!A:A, H246)&gt;0, "Valid", "Invalid")</f>
        <v>Invalid</v>
      </c>
      <c r="L246" t="str">
        <f t="shared" si="15"/>
        <v>9</v>
      </c>
      <c r="M246" t="str">
        <f t="shared" si="16"/>
        <v>2023</v>
      </c>
      <c r="N246">
        <f t="shared" si="17"/>
        <v>-40637.75</v>
      </c>
      <c r="O246" t="str">
        <f t="shared" si="18"/>
        <v/>
      </c>
      <c r="P246">
        <f t="shared" si="19"/>
        <v>40637.75</v>
      </c>
      <c r="Q246" s="48" t="str">
        <f>IF(O246="","",
   IF(OR(O246&lt;EDA_Outlier_Analysis!$C$10, O246&gt;EDA_Outlier_Analysis!$C$11),
      "Outlier",
      "Normal"))</f>
        <v/>
      </c>
      <c r="R246" t="str">
        <f>IF(P246="","",
   IF(OR(P246 &lt; EDA_Outlier_Analysis!$F$7, P246 &gt; EDA_Outlier_Analysis!$F$8),
      "Outlier",
      "Normal"))</f>
        <v>Normal</v>
      </c>
      <c r="S246" t="str">
        <f>IF(N246="","",
   IF(OR(N246 &lt;EDA_Outlier_Analysis!$I$10, N246 &gt; EDA_Outlier_Analysis!$I$11),
      "Outlier",
      "Normal"))</f>
        <v>Normal</v>
      </c>
    </row>
    <row r="247" spans="1:19">
      <c r="A247" t="s">
        <v>1405</v>
      </c>
      <c r="B247" s="4">
        <v>45146</v>
      </c>
      <c r="C247" s="2">
        <v>184082.85</v>
      </c>
      <c r="D247" t="s">
        <v>849</v>
      </c>
      <c r="E247" t="s">
        <v>850</v>
      </c>
      <c r="F247" t="s">
        <v>10</v>
      </c>
      <c r="G247" t="s">
        <v>24</v>
      </c>
      <c r="H247" t="s">
        <v>731</v>
      </c>
      <c r="J247" t="s">
        <v>1406</v>
      </c>
      <c r="K247" t="str">
        <f>IF(COUNTIF(Customers!A:A, H247)&gt;0, "Valid", "Invalid")</f>
        <v>Valid</v>
      </c>
      <c r="L247" t="str">
        <f t="shared" si="15"/>
        <v>8</v>
      </c>
      <c r="M247" t="str">
        <f t="shared" si="16"/>
        <v>2023</v>
      </c>
      <c r="N247">
        <f t="shared" si="17"/>
        <v>184082.85</v>
      </c>
      <c r="O247">
        <f t="shared" si="18"/>
        <v>184082.85</v>
      </c>
      <c r="P247" t="str">
        <f t="shared" si="19"/>
        <v/>
      </c>
      <c r="Q247" s="48" t="str">
        <f>IF(O247="","",
   IF(OR(O247&lt;EDA_Outlier_Analysis!$C$10, O247&gt;EDA_Outlier_Analysis!$C$11),
      "Outlier",
      "Normal"))</f>
        <v>Normal</v>
      </c>
      <c r="R247" t="str">
        <f>IF(P247="","",
   IF(OR(P247 &lt; EDA_Outlier_Analysis!$F$7, P247 &gt; EDA_Outlier_Analysis!$F$8),
      "Outlier",
      "Normal"))</f>
        <v/>
      </c>
      <c r="S247" t="str">
        <f>IF(N247="","",
   IF(OR(N247 &lt;EDA_Outlier_Analysis!$I$10, N247 &gt; EDA_Outlier_Analysis!$I$11),
      "Outlier",
      "Normal"))</f>
        <v>Normal</v>
      </c>
    </row>
    <row r="248" spans="1:19">
      <c r="A248" t="s">
        <v>1407</v>
      </c>
      <c r="B248" s="4">
        <v>45010</v>
      </c>
      <c r="C248" s="2">
        <v>209452.91</v>
      </c>
      <c r="D248" t="s">
        <v>849</v>
      </c>
      <c r="E248" t="s">
        <v>853</v>
      </c>
      <c r="F248" t="s">
        <v>11</v>
      </c>
      <c r="G248" t="s">
        <v>24</v>
      </c>
      <c r="H248" t="s">
        <v>357</v>
      </c>
      <c r="J248" t="s">
        <v>1408</v>
      </c>
      <c r="K248" t="str">
        <f>IF(COUNTIF(Customers!A:A, H248)&gt;0, "Valid", "Invalid")</f>
        <v>Valid</v>
      </c>
      <c r="L248" t="str">
        <f t="shared" si="15"/>
        <v>3</v>
      </c>
      <c r="M248" t="str">
        <f t="shared" si="16"/>
        <v>2023</v>
      </c>
      <c r="N248">
        <f t="shared" si="17"/>
        <v>209452.91</v>
      </c>
      <c r="O248">
        <f t="shared" si="18"/>
        <v>209452.91</v>
      </c>
      <c r="P248" t="str">
        <f t="shared" si="19"/>
        <v/>
      </c>
      <c r="Q248" s="48" t="str">
        <f>IF(O248="","",
   IF(OR(O248&lt;EDA_Outlier_Analysis!$C$10, O248&gt;EDA_Outlier_Analysis!$C$11),
      "Outlier",
      "Normal"))</f>
        <v>Normal</v>
      </c>
      <c r="R248" t="str">
        <f>IF(P248="","",
   IF(OR(P248 &lt; EDA_Outlier_Analysis!$F$7, P248 &gt; EDA_Outlier_Analysis!$F$8),
      "Outlier",
      "Normal"))</f>
        <v/>
      </c>
      <c r="S248" t="str">
        <f>IF(N248="","",
   IF(OR(N248 &lt;EDA_Outlier_Analysis!$I$10, N248 &gt; EDA_Outlier_Analysis!$I$11),
      "Outlier",
      "Normal"))</f>
        <v>Normal</v>
      </c>
    </row>
    <row r="249" spans="1:19">
      <c r="A249" t="s">
        <v>1409</v>
      </c>
      <c r="B249" s="4">
        <v>44629</v>
      </c>
      <c r="C249" s="2">
        <v>155723.09</v>
      </c>
      <c r="D249" t="s">
        <v>849</v>
      </c>
      <c r="E249" t="s">
        <v>850</v>
      </c>
      <c r="F249" t="s">
        <v>9</v>
      </c>
      <c r="G249" t="s">
        <v>20</v>
      </c>
      <c r="H249" t="s">
        <v>763</v>
      </c>
      <c r="J249" t="s">
        <v>1410</v>
      </c>
      <c r="K249" t="str">
        <f>IF(COUNTIF(Customers!A:A, H249)&gt;0, "Valid", "Invalid")</f>
        <v>Valid</v>
      </c>
      <c r="L249" t="str">
        <f t="shared" si="15"/>
        <v>3</v>
      </c>
      <c r="M249" t="str">
        <f t="shared" si="16"/>
        <v>2022</v>
      </c>
      <c r="N249">
        <f t="shared" si="17"/>
        <v>155723.09</v>
      </c>
      <c r="O249">
        <f t="shared" si="18"/>
        <v>155723.09</v>
      </c>
      <c r="P249" t="str">
        <f t="shared" si="19"/>
        <v/>
      </c>
      <c r="Q249" s="48" t="str">
        <f>IF(O249="","",
   IF(OR(O249&lt;EDA_Outlier_Analysis!$C$10, O249&gt;EDA_Outlier_Analysis!$C$11),
      "Outlier",
      "Normal"))</f>
        <v>Normal</v>
      </c>
      <c r="R249" t="str">
        <f>IF(P249="","",
   IF(OR(P249 &lt; EDA_Outlier_Analysis!$F$7, P249 &gt; EDA_Outlier_Analysis!$F$8),
      "Outlier",
      "Normal"))</f>
        <v/>
      </c>
      <c r="S249" t="str">
        <f>IF(N249="","",
   IF(OR(N249 &lt;EDA_Outlier_Analysis!$I$10, N249 &gt; EDA_Outlier_Analysis!$I$11),
      "Outlier",
      "Normal"))</f>
        <v>Normal</v>
      </c>
    </row>
    <row r="250" spans="1:19">
      <c r="A250" t="s">
        <v>1411</v>
      </c>
      <c r="B250" s="4">
        <v>44731</v>
      </c>
      <c r="C250" s="2">
        <v>-60508.54</v>
      </c>
      <c r="D250" t="s">
        <v>840</v>
      </c>
      <c r="E250" t="s">
        <v>905</v>
      </c>
      <c r="F250" t="s">
        <v>10</v>
      </c>
      <c r="G250" t="s">
        <v>20</v>
      </c>
      <c r="I250" t="s">
        <v>1412</v>
      </c>
      <c r="J250" t="s">
        <v>1413</v>
      </c>
      <c r="K250" t="str">
        <f>IF(COUNTIF(Customers!A:A, H250)&gt;0, "Valid", "Invalid")</f>
        <v>Invalid</v>
      </c>
      <c r="L250" t="str">
        <f t="shared" si="15"/>
        <v>6</v>
      </c>
      <c r="M250" t="str">
        <f t="shared" si="16"/>
        <v>2022</v>
      </c>
      <c r="N250">
        <f t="shared" si="17"/>
        <v>-60508.54</v>
      </c>
      <c r="O250" t="str">
        <f t="shared" si="18"/>
        <v/>
      </c>
      <c r="P250">
        <f t="shared" si="19"/>
        <v>60508.54</v>
      </c>
      <c r="Q250" s="48" t="str">
        <f>IF(O250="","",
   IF(OR(O250&lt;EDA_Outlier_Analysis!$C$10, O250&gt;EDA_Outlier_Analysis!$C$11),
      "Outlier",
      "Normal"))</f>
        <v/>
      </c>
      <c r="R250" t="str">
        <f>IF(P250="","",
   IF(OR(P250 &lt; EDA_Outlier_Analysis!$F$7, P250 &gt; EDA_Outlier_Analysis!$F$8),
      "Outlier",
      "Normal"))</f>
        <v>Outlier</v>
      </c>
      <c r="S250" t="str">
        <f>IF(N250="","",
   IF(OR(N250 &lt;EDA_Outlier_Analysis!$I$10, N250 &gt; EDA_Outlier_Analysis!$I$11),
      "Outlier",
      "Normal"))</f>
        <v>Normal</v>
      </c>
    </row>
    <row r="251" spans="1:19">
      <c r="A251" t="s">
        <v>1414</v>
      </c>
      <c r="B251" s="4">
        <v>44971</v>
      </c>
      <c r="C251" s="2">
        <v>-35202.089999999997</v>
      </c>
      <c r="D251" t="s">
        <v>840</v>
      </c>
      <c r="E251" t="s">
        <v>905</v>
      </c>
      <c r="F251" t="s">
        <v>11</v>
      </c>
      <c r="G251" t="s">
        <v>24</v>
      </c>
      <c r="I251" t="s">
        <v>1415</v>
      </c>
      <c r="J251" t="s">
        <v>1416</v>
      </c>
      <c r="K251" t="str">
        <f>IF(COUNTIF(Customers!A:A, H251)&gt;0, "Valid", "Invalid")</f>
        <v>Invalid</v>
      </c>
      <c r="L251" t="str">
        <f t="shared" si="15"/>
        <v>2</v>
      </c>
      <c r="M251" t="str">
        <f t="shared" si="16"/>
        <v>2023</v>
      </c>
      <c r="N251">
        <f t="shared" si="17"/>
        <v>-35202.089999999997</v>
      </c>
      <c r="O251" t="str">
        <f t="shared" si="18"/>
        <v/>
      </c>
      <c r="P251">
        <f t="shared" si="19"/>
        <v>35202.089999999997</v>
      </c>
      <c r="Q251" s="48" t="str">
        <f>IF(O251="","",
   IF(OR(O251&lt;EDA_Outlier_Analysis!$C$10, O251&gt;EDA_Outlier_Analysis!$C$11),
      "Outlier",
      "Normal"))</f>
        <v/>
      </c>
      <c r="R251" t="str">
        <f>IF(P251="","",
   IF(OR(P251 &lt; EDA_Outlier_Analysis!$F$7, P251 &gt; EDA_Outlier_Analysis!$F$8),
      "Outlier",
      "Normal"))</f>
        <v>Normal</v>
      </c>
      <c r="S251" t="str">
        <f>IF(N251="","",
   IF(OR(N251 &lt;EDA_Outlier_Analysis!$I$10, N251 &gt; EDA_Outlier_Analysis!$I$11),
      "Outlier",
      "Normal"))</f>
        <v>Normal</v>
      </c>
    </row>
    <row r="252" spans="1:19">
      <c r="A252" t="s">
        <v>1417</v>
      </c>
      <c r="B252" s="4">
        <v>45005</v>
      </c>
      <c r="C252" s="2">
        <v>-48822.68</v>
      </c>
      <c r="D252" t="s">
        <v>840</v>
      </c>
      <c r="E252" t="s">
        <v>856</v>
      </c>
      <c r="F252" t="s">
        <v>11</v>
      </c>
      <c r="G252" t="s">
        <v>20</v>
      </c>
      <c r="I252" t="s">
        <v>954</v>
      </c>
      <c r="J252" t="s">
        <v>1418</v>
      </c>
      <c r="K252" t="str">
        <f>IF(COUNTIF(Customers!A:A, H252)&gt;0, "Valid", "Invalid")</f>
        <v>Invalid</v>
      </c>
      <c r="L252" t="str">
        <f t="shared" si="15"/>
        <v>3</v>
      </c>
      <c r="M252" t="str">
        <f t="shared" si="16"/>
        <v>2023</v>
      </c>
      <c r="N252">
        <f t="shared" si="17"/>
        <v>-48822.68</v>
      </c>
      <c r="O252" t="str">
        <f t="shared" si="18"/>
        <v/>
      </c>
      <c r="P252">
        <f t="shared" si="19"/>
        <v>48822.68</v>
      </c>
      <c r="Q252" s="48" t="str">
        <f>IF(O252="","",
   IF(OR(O252&lt;EDA_Outlier_Analysis!$C$10, O252&gt;EDA_Outlier_Analysis!$C$11),
      "Outlier",
      "Normal"))</f>
        <v/>
      </c>
      <c r="R252" t="str">
        <f>IF(P252="","",
   IF(OR(P252 &lt; EDA_Outlier_Analysis!$F$7, P252 &gt; EDA_Outlier_Analysis!$F$8),
      "Outlier",
      "Normal"))</f>
        <v>Normal</v>
      </c>
      <c r="S252" t="str">
        <f>IF(N252="","",
   IF(OR(N252 &lt;EDA_Outlier_Analysis!$I$10, N252 &gt; EDA_Outlier_Analysis!$I$11),
      "Outlier",
      "Normal"))</f>
        <v>Normal</v>
      </c>
    </row>
    <row r="253" spans="1:19">
      <c r="A253" t="s">
        <v>1419</v>
      </c>
      <c r="B253" s="4">
        <v>44791</v>
      </c>
      <c r="C253" s="2">
        <v>194773.82</v>
      </c>
      <c r="D253" t="s">
        <v>849</v>
      </c>
      <c r="E253" t="s">
        <v>868</v>
      </c>
      <c r="F253" t="s">
        <v>11</v>
      </c>
      <c r="G253" t="s">
        <v>34</v>
      </c>
      <c r="H253" t="s">
        <v>719</v>
      </c>
      <c r="J253" t="s">
        <v>1420</v>
      </c>
      <c r="K253" t="str">
        <f>IF(COUNTIF(Customers!A:A, H253)&gt;0, "Valid", "Invalid")</f>
        <v>Valid</v>
      </c>
      <c r="L253" t="str">
        <f t="shared" si="15"/>
        <v>8</v>
      </c>
      <c r="M253" t="str">
        <f t="shared" si="16"/>
        <v>2022</v>
      </c>
      <c r="N253">
        <f t="shared" si="17"/>
        <v>194773.82</v>
      </c>
      <c r="O253">
        <f t="shared" si="18"/>
        <v>194773.82</v>
      </c>
      <c r="P253" t="str">
        <f t="shared" si="19"/>
        <v/>
      </c>
      <c r="Q253" s="48" t="str">
        <f>IF(O253="","",
   IF(OR(O253&lt;EDA_Outlier_Analysis!$C$10, O253&gt;EDA_Outlier_Analysis!$C$11),
      "Outlier",
      "Normal"))</f>
        <v>Normal</v>
      </c>
      <c r="R253" t="str">
        <f>IF(P253="","",
   IF(OR(P253 &lt; EDA_Outlier_Analysis!$F$7, P253 &gt; EDA_Outlier_Analysis!$F$8),
      "Outlier",
      "Normal"))</f>
        <v/>
      </c>
      <c r="S253" t="str">
        <f>IF(N253="","",
   IF(OR(N253 &lt;EDA_Outlier_Analysis!$I$10, N253 &gt; EDA_Outlier_Analysis!$I$11),
      "Outlier",
      "Normal"))</f>
        <v>Normal</v>
      </c>
    </row>
    <row r="254" spans="1:19">
      <c r="A254" t="s">
        <v>1421</v>
      </c>
      <c r="B254" s="4">
        <v>44902</v>
      </c>
      <c r="C254" s="2">
        <v>164226.57</v>
      </c>
      <c r="D254" t="s">
        <v>849</v>
      </c>
      <c r="E254" t="s">
        <v>850</v>
      </c>
      <c r="F254" t="s">
        <v>10</v>
      </c>
      <c r="G254" t="s">
        <v>31</v>
      </c>
      <c r="H254" t="s">
        <v>277</v>
      </c>
      <c r="J254" t="s">
        <v>1422</v>
      </c>
      <c r="K254" t="str">
        <f>IF(COUNTIF(Customers!A:A, H254)&gt;0, "Valid", "Invalid")</f>
        <v>Valid</v>
      </c>
      <c r="L254" t="str">
        <f t="shared" si="15"/>
        <v>12</v>
      </c>
      <c r="M254" t="str">
        <f t="shared" si="16"/>
        <v>2022</v>
      </c>
      <c r="N254">
        <f t="shared" si="17"/>
        <v>164226.57</v>
      </c>
      <c r="O254">
        <f t="shared" si="18"/>
        <v>164226.57</v>
      </c>
      <c r="P254" t="str">
        <f t="shared" si="19"/>
        <v/>
      </c>
      <c r="Q254" s="48" t="str">
        <f>IF(O254="","",
   IF(OR(O254&lt;EDA_Outlier_Analysis!$C$10, O254&gt;EDA_Outlier_Analysis!$C$11),
      "Outlier",
      "Normal"))</f>
        <v>Normal</v>
      </c>
      <c r="R254" t="str">
        <f>IF(P254="","",
   IF(OR(P254 &lt; EDA_Outlier_Analysis!$F$7, P254 &gt; EDA_Outlier_Analysis!$F$8),
      "Outlier",
      "Normal"))</f>
        <v/>
      </c>
      <c r="S254" t="str">
        <f>IF(N254="","",
   IF(OR(N254 &lt;EDA_Outlier_Analysis!$I$10, N254 &gt; EDA_Outlier_Analysis!$I$11),
      "Outlier",
      "Normal"))</f>
        <v>Normal</v>
      </c>
    </row>
    <row r="255" spans="1:19">
      <c r="A255" t="s">
        <v>1423</v>
      </c>
      <c r="B255" s="4">
        <v>44964</v>
      </c>
      <c r="C255" s="2">
        <v>159195.70000000001</v>
      </c>
      <c r="D255" t="s">
        <v>849</v>
      </c>
      <c r="E255" t="s">
        <v>853</v>
      </c>
      <c r="F255" t="s">
        <v>10</v>
      </c>
      <c r="G255" t="s">
        <v>31</v>
      </c>
      <c r="H255" t="s">
        <v>655</v>
      </c>
      <c r="J255" t="s">
        <v>1424</v>
      </c>
      <c r="K255" t="str">
        <f>IF(COUNTIF(Customers!A:A, H255)&gt;0, "Valid", "Invalid")</f>
        <v>Valid</v>
      </c>
      <c r="L255" t="str">
        <f t="shared" si="15"/>
        <v>2</v>
      </c>
      <c r="M255" t="str">
        <f t="shared" si="16"/>
        <v>2023</v>
      </c>
      <c r="N255">
        <f t="shared" si="17"/>
        <v>159195.70000000001</v>
      </c>
      <c r="O255">
        <f t="shared" si="18"/>
        <v>159195.70000000001</v>
      </c>
      <c r="P255" t="str">
        <f t="shared" si="19"/>
        <v/>
      </c>
      <c r="Q255" s="48" t="str">
        <f>IF(O255="","",
   IF(OR(O255&lt;EDA_Outlier_Analysis!$C$10, O255&gt;EDA_Outlier_Analysis!$C$11),
      "Outlier",
      "Normal"))</f>
        <v>Normal</v>
      </c>
      <c r="R255" t="str">
        <f>IF(P255="","",
   IF(OR(P255 &lt; EDA_Outlier_Analysis!$F$7, P255 &gt; EDA_Outlier_Analysis!$F$8),
      "Outlier",
      "Normal"))</f>
        <v/>
      </c>
      <c r="S255" t="str">
        <f>IF(N255="","",
   IF(OR(N255 &lt;EDA_Outlier_Analysis!$I$10, N255 &gt; EDA_Outlier_Analysis!$I$11),
      "Outlier",
      "Normal"))</f>
        <v>Normal</v>
      </c>
    </row>
    <row r="256" spans="1:19">
      <c r="A256" t="s">
        <v>1425</v>
      </c>
      <c r="B256" s="4">
        <v>45224</v>
      </c>
      <c r="C256" s="2">
        <v>-52095.54</v>
      </c>
      <c r="D256" t="s">
        <v>840</v>
      </c>
      <c r="E256" t="s">
        <v>905</v>
      </c>
      <c r="F256" t="s">
        <v>9</v>
      </c>
      <c r="G256" t="s">
        <v>34</v>
      </c>
      <c r="I256" t="s">
        <v>987</v>
      </c>
      <c r="J256" t="s">
        <v>1426</v>
      </c>
      <c r="K256" t="str">
        <f>IF(COUNTIF(Customers!A:A, H256)&gt;0, "Valid", "Invalid")</f>
        <v>Invalid</v>
      </c>
      <c r="L256" t="str">
        <f t="shared" si="15"/>
        <v>10</v>
      </c>
      <c r="M256" t="str">
        <f t="shared" si="16"/>
        <v>2023</v>
      </c>
      <c r="N256">
        <f t="shared" si="17"/>
        <v>-52095.54</v>
      </c>
      <c r="O256" t="str">
        <f t="shared" si="18"/>
        <v/>
      </c>
      <c r="P256">
        <f t="shared" si="19"/>
        <v>52095.54</v>
      </c>
      <c r="Q256" s="48" t="str">
        <f>IF(O256="","",
   IF(OR(O256&lt;EDA_Outlier_Analysis!$C$10, O256&gt;EDA_Outlier_Analysis!$C$11),
      "Outlier",
      "Normal"))</f>
        <v/>
      </c>
      <c r="R256" t="str">
        <f>IF(P256="","",
   IF(OR(P256 &lt; EDA_Outlier_Analysis!$F$7, P256 &gt; EDA_Outlier_Analysis!$F$8),
      "Outlier",
      "Normal"))</f>
        <v>Normal</v>
      </c>
      <c r="S256" t="str">
        <f>IF(N256="","",
   IF(OR(N256 &lt;EDA_Outlier_Analysis!$I$10, N256 &gt; EDA_Outlier_Analysis!$I$11),
      "Outlier",
      "Normal"))</f>
        <v>Normal</v>
      </c>
    </row>
    <row r="257" spans="1:19">
      <c r="A257" t="s">
        <v>1427</v>
      </c>
      <c r="B257" s="4">
        <v>44805</v>
      </c>
      <c r="C257" s="2">
        <v>-16147.83</v>
      </c>
      <c r="D257" t="s">
        <v>840</v>
      </c>
      <c r="E257" t="s">
        <v>841</v>
      </c>
      <c r="F257" t="s">
        <v>10</v>
      </c>
      <c r="G257" t="s">
        <v>31</v>
      </c>
      <c r="I257" t="s">
        <v>1428</v>
      </c>
      <c r="J257" t="s">
        <v>1429</v>
      </c>
      <c r="K257" t="str">
        <f>IF(COUNTIF(Customers!A:A, H257)&gt;0, "Valid", "Invalid")</f>
        <v>Invalid</v>
      </c>
      <c r="L257" t="str">
        <f t="shared" si="15"/>
        <v>9</v>
      </c>
      <c r="M257" t="str">
        <f t="shared" si="16"/>
        <v>2022</v>
      </c>
      <c r="N257">
        <f t="shared" si="17"/>
        <v>-16147.83</v>
      </c>
      <c r="O257" t="str">
        <f t="shared" si="18"/>
        <v/>
      </c>
      <c r="P257">
        <f t="shared" si="19"/>
        <v>16147.83</v>
      </c>
      <c r="Q257" s="48" t="str">
        <f>IF(O257="","",
   IF(OR(O257&lt;EDA_Outlier_Analysis!$C$10, O257&gt;EDA_Outlier_Analysis!$C$11),
      "Outlier",
      "Normal"))</f>
        <v/>
      </c>
      <c r="R257" t="str">
        <f>IF(P257="","",
   IF(OR(P257 &lt; EDA_Outlier_Analysis!$F$7, P257 &gt; EDA_Outlier_Analysis!$F$8),
      "Outlier",
      "Normal"))</f>
        <v>Outlier</v>
      </c>
      <c r="S257" t="str">
        <f>IF(N257="","",
   IF(OR(N257 &lt;EDA_Outlier_Analysis!$I$10, N257 &gt; EDA_Outlier_Analysis!$I$11),
      "Outlier",
      "Normal"))</f>
        <v>Normal</v>
      </c>
    </row>
    <row r="258" spans="1:19">
      <c r="A258" t="s">
        <v>1430</v>
      </c>
      <c r="B258" s="4">
        <v>45055</v>
      </c>
      <c r="C258" s="2">
        <v>178264.7</v>
      </c>
      <c r="D258" t="s">
        <v>849</v>
      </c>
      <c r="E258" t="s">
        <v>850</v>
      </c>
      <c r="F258" t="s">
        <v>9</v>
      </c>
      <c r="G258" t="s">
        <v>24</v>
      </c>
      <c r="H258" t="s">
        <v>605</v>
      </c>
      <c r="J258" t="s">
        <v>1431</v>
      </c>
      <c r="K258" t="str">
        <f>IF(COUNTIF(Customers!A:A, H258)&gt;0, "Valid", "Invalid")</f>
        <v>Valid</v>
      </c>
      <c r="L258" t="str">
        <f t="shared" si="15"/>
        <v>5</v>
      </c>
      <c r="M258" t="str">
        <f t="shared" si="16"/>
        <v>2023</v>
      </c>
      <c r="N258">
        <f t="shared" si="17"/>
        <v>178264.7</v>
      </c>
      <c r="O258">
        <f t="shared" si="18"/>
        <v>178264.7</v>
      </c>
      <c r="P258" t="str">
        <f t="shared" si="19"/>
        <v/>
      </c>
      <c r="Q258" s="48" t="str">
        <f>IF(O258="","",
   IF(OR(O258&lt;EDA_Outlier_Analysis!$C$10, O258&gt;EDA_Outlier_Analysis!$C$11),
      "Outlier",
      "Normal"))</f>
        <v>Normal</v>
      </c>
      <c r="R258" t="str">
        <f>IF(P258="","",
   IF(OR(P258 &lt; EDA_Outlier_Analysis!$F$7, P258 &gt; EDA_Outlier_Analysis!$F$8),
      "Outlier",
      "Normal"))</f>
        <v/>
      </c>
      <c r="S258" t="str">
        <f>IF(N258="","",
   IF(OR(N258 &lt;EDA_Outlier_Analysis!$I$10, N258 &gt; EDA_Outlier_Analysis!$I$11),
      "Outlier",
      "Normal"))</f>
        <v>Normal</v>
      </c>
    </row>
    <row r="259" spans="1:19">
      <c r="A259" t="s">
        <v>1432</v>
      </c>
      <c r="B259" s="4">
        <v>45270</v>
      </c>
      <c r="C259" s="2">
        <v>156945.42000000001</v>
      </c>
      <c r="D259" t="s">
        <v>849</v>
      </c>
      <c r="E259" t="s">
        <v>850</v>
      </c>
      <c r="F259" t="s">
        <v>9</v>
      </c>
      <c r="G259" t="s">
        <v>34</v>
      </c>
      <c r="H259" t="s">
        <v>297</v>
      </c>
      <c r="J259" t="s">
        <v>1433</v>
      </c>
      <c r="K259" t="str">
        <f>IF(COUNTIF(Customers!A:A, H259)&gt;0, "Valid", "Invalid")</f>
        <v>Valid</v>
      </c>
      <c r="L259" t="str">
        <f t="shared" ref="L259:L322" si="20">TEXT(B259,"m")</f>
        <v>12</v>
      </c>
      <c r="M259" t="str">
        <f t="shared" ref="M259:M322" si="21">TEXT(B259,"yyyy")</f>
        <v>2023</v>
      </c>
      <c r="N259">
        <f t="shared" ref="N259:N322" si="22">IF(D259="Revenue",C259,-ABS(C259))</f>
        <v>156945.42000000001</v>
      </c>
      <c r="O259">
        <f t="shared" ref="O259:O322" si="23">IF(D259="Revenue", C259, "")</f>
        <v>156945.42000000001</v>
      </c>
      <c r="P259" t="str">
        <f t="shared" ref="P259:P322" si="24">IF(D259="Expense", ABS(C259), "")</f>
        <v/>
      </c>
      <c r="Q259" s="48" t="str">
        <f>IF(O259="","",
   IF(OR(O259&lt;EDA_Outlier_Analysis!$C$10, O259&gt;EDA_Outlier_Analysis!$C$11),
      "Outlier",
      "Normal"))</f>
        <v>Normal</v>
      </c>
      <c r="R259" t="str">
        <f>IF(P259="","",
   IF(OR(P259 &lt; EDA_Outlier_Analysis!$F$7, P259 &gt; EDA_Outlier_Analysis!$F$8),
      "Outlier",
      "Normal"))</f>
        <v/>
      </c>
      <c r="S259" t="str">
        <f>IF(N259="","",
   IF(OR(N259 &lt;EDA_Outlier_Analysis!$I$10, N259 &gt; EDA_Outlier_Analysis!$I$11),
      "Outlier",
      "Normal"))</f>
        <v>Normal</v>
      </c>
    </row>
    <row r="260" spans="1:19">
      <c r="A260" t="s">
        <v>1434</v>
      </c>
      <c r="B260" s="4">
        <v>44778</v>
      </c>
      <c r="C260" s="2">
        <v>-41339.760000000002</v>
      </c>
      <c r="D260" t="s">
        <v>840</v>
      </c>
      <c r="E260" t="s">
        <v>845</v>
      </c>
      <c r="F260" t="s">
        <v>9</v>
      </c>
      <c r="G260" t="s">
        <v>34</v>
      </c>
      <c r="I260" t="s">
        <v>1435</v>
      </c>
      <c r="J260" t="s">
        <v>1436</v>
      </c>
      <c r="K260" t="str">
        <f>IF(COUNTIF(Customers!A:A, H260)&gt;0, "Valid", "Invalid")</f>
        <v>Invalid</v>
      </c>
      <c r="L260" t="str">
        <f t="shared" si="20"/>
        <v>8</v>
      </c>
      <c r="M260" t="str">
        <f t="shared" si="21"/>
        <v>2022</v>
      </c>
      <c r="N260">
        <f t="shared" si="22"/>
        <v>-41339.760000000002</v>
      </c>
      <c r="O260" t="str">
        <f t="shared" si="23"/>
        <v/>
      </c>
      <c r="P260">
        <f t="shared" si="24"/>
        <v>41339.760000000002</v>
      </c>
      <c r="Q260" s="48" t="str">
        <f>IF(O260="","",
   IF(OR(O260&lt;EDA_Outlier_Analysis!$C$10, O260&gt;EDA_Outlier_Analysis!$C$11),
      "Outlier",
      "Normal"))</f>
        <v/>
      </c>
      <c r="R260" t="str">
        <f>IF(P260="","",
   IF(OR(P260 &lt; EDA_Outlier_Analysis!$F$7, P260 &gt; EDA_Outlier_Analysis!$F$8),
      "Outlier",
      "Normal"))</f>
        <v>Normal</v>
      </c>
      <c r="S260" t="str">
        <f>IF(N260="","",
   IF(OR(N260 &lt;EDA_Outlier_Analysis!$I$10, N260 &gt; EDA_Outlier_Analysis!$I$11),
      "Outlier",
      "Normal"))</f>
        <v>Normal</v>
      </c>
    </row>
    <row r="261" spans="1:19">
      <c r="A261" t="s">
        <v>1437</v>
      </c>
      <c r="B261" s="4">
        <v>44705</v>
      </c>
      <c r="C261" s="2">
        <v>-43202.58</v>
      </c>
      <c r="D261" t="s">
        <v>840</v>
      </c>
      <c r="E261" t="s">
        <v>878</v>
      </c>
      <c r="F261" t="s">
        <v>11</v>
      </c>
      <c r="G261" t="s">
        <v>20</v>
      </c>
      <c r="I261" t="s">
        <v>1438</v>
      </c>
      <c r="J261" t="s">
        <v>1439</v>
      </c>
      <c r="K261" t="str">
        <f>IF(COUNTIF(Customers!A:A, H261)&gt;0, "Valid", "Invalid")</f>
        <v>Invalid</v>
      </c>
      <c r="L261" t="str">
        <f t="shared" si="20"/>
        <v>5</v>
      </c>
      <c r="M261" t="str">
        <f t="shared" si="21"/>
        <v>2022</v>
      </c>
      <c r="N261">
        <f t="shared" si="22"/>
        <v>-43202.58</v>
      </c>
      <c r="O261" t="str">
        <f t="shared" si="23"/>
        <v/>
      </c>
      <c r="P261">
        <f t="shared" si="24"/>
        <v>43202.58</v>
      </c>
      <c r="Q261" s="48" t="str">
        <f>IF(O261="","",
   IF(OR(O261&lt;EDA_Outlier_Analysis!$C$10, O261&gt;EDA_Outlier_Analysis!$C$11),
      "Outlier",
      "Normal"))</f>
        <v/>
      </c>
      <c r="R261" t="str">
        <f>IF(P261="","",
   IF(OR(P261 &lt; EDA_Outlier_Analysis!$F$7, P261 &gt; EDA_Outlier_Analysis!$F$8),
      "Outlier",
      "Normal"))</f>
        <v>Normal</v>
      </c>
      <c r="S261" t="str">
        <f>IF(N261="","",
   IF(OR(N261 &lt;EDA_Outlier_Analysis!$I$10, N261 &gt; EDA_Outlier_Analysis!$I$11),
      "Outlier",
      "Normal"))</f>
        <v>Normal</v>
      </c>
    </row>
    <row r="262" spans="1:19">
      <c r="A262" t="s">
        <v>1440</v>
      </c>
      <c r="B262" s="4">
        <v>44971</v>
      </c>
      <c r="C262" s="2">
        <v>115218.39</v>
      </c>
      <c r="D262" t="s">
        <v>849</v>
      </c>
      <c r="E262" t="s">
        <v>850</v>
      </c>
      <c r="F262" t="s">
        <v>11</v>
      </c>
      <c r="G262" t="s">
        <v>34</v>
      </c>
      <c r="H262" t="s">
        <v>705</v>
      </c>
      <c r="J262" t="s">
        <v>1441</v>
      </c>
      <c r="K262" t="str">
        <f>IF(COUNTIF(Customers!A:A, H262)&gt;0, "Valid", "Invalid")</f>
        <v>Valid</v>
      </c>
      <c r="L262" t="str">
        <f t="shared" si="20"/>
        <v>2</v>
      </c>
      <c r="M262" t="str">
        <f t="shared" si="21"/>
        <v>2023</v>
      </c>
      <c r="N262">
        <f t="shared" si="22"/>
        <v>115218.39</v>
      </c>
      <c r="O262">
        <f t="shared" si="23"/>
        <v>115218.39</v>
      </c>
      <c r="P262" t="str">
        <f t="shared" si="24"/>
        <v/>
      </c>
      <c r="Q262" s="48" t="str">
        <f>IF(O262="","",
   IF(OR(O262&lt;EDA_Outlier_Analysis!$C$10, O262&gt;EDA_Outlier_Analysis!$C$11),
      "Outlier",
      "Normal"))</f>
        <v>Normal</v>
      </c>
      <c r="R262" t="str">
        <f>IF(P262="","",
   IF(OR(P262 &lt; EDA_Outlier_Analysis!$F$7, P262 &gt; EDA_Outlier_Analysis!$F$8),
      "Outlier",
      "Normal"))</f>
        <v/>
      </c>
      <c r="S262" t="str">
        <f>IF(N262="","",
   IF(OR(N262 &lt;EDA_Outlier_Analysis!$I$10, N262 &gt; EDA_Outlier_Analysis!$I$11),
      "Outlier",
      "Normal"))</f>
        <v>Normal</v>
      </c>
    </row>
    <row r="263" spans="1:19">
      <c r="A263" t="s">
        <v>1442</v>
      </c>
      <c r="B263" s="4">
        <v>45289</v>
      </c>
      <c r="C263" s="2">
        <v>-7357.52</v>
      </c>
      <c r="D263" t="s">
        <v>840</v>
      </c>
      <c r="E263" t="s">
        <v>841</v>
      </c>
      <c r="F263" t="s">
        <v>10</v>
      </c>
      <c r="G263" t="s">
        <v>34</v>
      </c>
      <c r="I263" t="s">
        <v>1443</v>
      </c>
      <c r="J263" t="s">
        <v>1444</v>
      </c>
      <c r="K263" t="str">
        <f>IF(COUNTIF(Customers!A:A, H263)&gt;0, "Valid", "Invalid")</f>
        <v>Invalid</v>
      </c>
      <c r="L263" t="str">
        <f t="shared" si="20"/>
        <v>12</v>
      </c>
      <c r="M263" t="str">
        <f t="shared" si="21"/>
        <v>2023</v>
      </c>
      <c r="N263">
        <f t="shared" si="22"/>
        <v>-7357.52</v>
      </c>
      <c r="O263" t="str">
        <f t="shared" si="23"/>
        <v/>
      </c>
      <c r="P263">
        <f t="shared" si="24"/>
        <v>7357.52</v>
      </c>
      <c r="Q263" s="48" t="str">
        <f>IF(O263="","",
   IF(OR(O263&lt;EDA_Outlier_Analysis!$C$10, O263&gt;EDA_Outlier_Analysis!$C$11),
      "Outlier",
      "Normal"))</f>
        <v/>
      </c>
      <c r="R263" t="str">
        <f>IF(P263="","",
   IF(OR(P263 &lt; EDA_Outlier_Analysis!$F$7, P263 &gt; EDA_Outlier_Analysis!$F$8),
      "Outlier",
      "Normal"))</f>
        <v>Outlier</v>
      </c>
      <c r="S263" t="str">
        <f>IF(N263="","",
   IF(OR(N263 &lt;EDA_Outlier_Analysis!$I$10, N263 &gt; EDA_Outlier_Analysis!$I$11),
      "Outlier",
      "Normal"))</f>
        <v>Normal</v>
      </c>
    </row>
    <row r="264" spans="1:19">
      <c r="A264" t="s">
        <v>1445</v>
      </c>
      <c r="B264" s="4">
        <v>44688</v>
      </c>
      <c r="C264" s="2">
        <v>-29490.91</v>
      </c>
      <c r="D264" t="s">
        <v>840</v>
      </c>
      <c r="E264" t="s">
        <v>841</v>
      </c>
      <c r="F264" t="s">
        <v>10</v>
      </c>
      <c r="G264" t="s">
        <v>34</v>
      </c>
      <c r="I264" t="s">
        <v>965</v>
      </c>
      <c r="J264" t="s">
        <v>1446</v>
      </c>
      <c r="K264" t="str">
        <f>IF(COUNTIF(Customers!A:A, H264)&gt;0, "Valid", "Invalid")</f>
        <v>Invalid</v>
      </c>
      <c r="L264" t="str">
        <f t="shared" si="20"/>
        <v>5</v>
      </c>
      <c r="M264" t="str">
        <f t="shared" si="21"/>
        <v>2022</v>
      </c>
      <c r="N264">
        <f t="shared" si="22"/>
        <v>-29490.91</v>
      </c>
      <c r="O264" t="str">
        <f t="shared" si="23"/>
        <v/>
      </c>
      <c r="P264">
        <f t="shared" si="24"/>
        <v>29490.91</v>
      </c>
      <c r="Q264" s="48" t="str">
        <f>IF(O264="","",
   IF(OR(O264&lt;EDA_Outlier_Analysis!$C$10, O264&gt;EDA_Outlier_Analysis!$C$11),
      "Outlier",
      "Normal"))</f>
        <v/>
      </c>
      <c r="R264" t="str">
        <f>IF(P264="","",
   IF(OR(P264 &lt; EDA_Outlier_Analysis!$F$7, P264 &gt; EDA_Outlier_Analysis!$F$8),
      "Outlier",
      "Normal"))</f>
        <v>Normal</v>
      </c>
      <c r="S264" t="str">
        <f>IF(N264="","",
   IF(OR(N264 &lt;EDA_Outlier_Analysis!$I$10, N264 &gt; EDA_Outlier_Analysis!$I$11),
      "Outlier",
      "Normal"))</f>
        <v>Normal</v>
      </c>
    </row>
    <row r="265" spans="1:19">
      <c r="A265" t="s">
        <v>1447</v>
      </c>
      <c r="B265" s="4">
        <v>44589</v>
      </c>
      <c r="C265" s="2">
        <v>-33946.99</v>
      </c>
      <c r="D265" t="s">
        <v>840</v>
      </c>
      <c r="E265" t="s">
        <v>856</v>
      </c>
      <c r="F265" t="s">
        <v>11</v>
      </c>
      <c r="G265" t="s">
        <v>34</v>
      </c>
      <c r="I265" t="s">
        <v>1448</v>
      </c>
      <c r="J265" t="s">
        <v>1449</v>
      </c>
      <c r="K265" t="str">
        <f>IF(COUNTIF(Customers!A:A, H265)&gt;0, "Valid", "Invalid")</f>
        <v>Invalid</v>
      </c>
      <c r="L265" t="str">
        <f t="shared" si="20"/>
        <v>1</v>
      </c>
      <c r="M265" t="str">
        <f t="shared" si="21"/>
        <v>2022</v>
      </c>
      <c r="N265">
        <f t="shared" si="22"/>
        <v>-33946.99</v>
      </c>
      <c r="O265" t="str">
        <f t="shared" si="23"/>
        <v/>
      </c>
      <c r="P265">
        <f t="shared" si="24"/>
        <v>33946.99</v>
      </c>
      <c r="Q265" s="48" t="str">
        <f>IF(O265="","",
   IF(OR(O265&lt;EDA_Outlier_Analysis!$C$10, O265&gt;EDA_Outlier_Analysis!$C$11),
      "Outlier",
      "Normal"))</f>
        <v/>
      </c>
      <c r="R265" t="str">
        <f>IF(P265="","",
   IF(OR(P265 &lt; EDA_Outlier_Analysis!$F$7, P265 &gt; EDA_Outlier_Analysis!$F$8),
      "Outlier",
      "Normal"))</f>
        <v>Normal</v>
      </c>
      <c r="S265" t="str">
        <f>IF(N265="","",
   IF(OR(N265 &lt;EDA_Outlier_Analysis!$I$10, N265 &gt; EDA_Outlier_Analysis!$I$11),
      "Outlier",
      "Normal"))</f>
        <v>Normal</v>
      </c>
    </row>
    <row r="266" spans="1:19">
      <c r="A266" t="s">
        <v>1450</v>
      </c>
      <c r="B266" s="4">
        <v>44606</v>
      </c>
      <c r="C266" s="2">
        <v>194189.19</v>
      </c>
      <c r="D266" t="s">
        <v>849</v>
      </c>
      <c r="E266" t="s">
        <v>853</v>
      </c>
      <c r="F266" t="s">
        <v>9</v>
      </c>
      <c r="G266" t="s">
        <v>20</v>
      </c>
      <c r="H266" t="s">
        <v>513</v>
      </c>
      <c r="J266" t="s">
        <v>1451</v>
      </c>
      <c r="K266" t="str">
        <f>IF(COUNTIF(Customers!A:A, H266)&gt;0, "Valid", "Invalid")</f>
        <v>Valid</v>
      </c>
      <c r="L266" t="str">
        <f t="shared" si="20"/>
        <v>2</v>
      </c>
      <c r="M266" t="str">
        <f t="shared" si="21"/>
        <v>2022</v>
      </c>
      <c r="N266">
        <f t="shared" si="22"/>
        <v>194189.19</v>
      </c>
      <c r="O266">
        <f t="shared" si="23"/>
        <v>194189.19</v>
      </c>
      <c r="P266" t="str">
        <f t="shared" si="24"/>
        <v/>
      </c>
      <c r="Q266" s="48" t="str">
        <f>IF(O266="","",
   IF(OR(O266&lt;EDA_Outlier_Analysis!$C$10, O266&gt;EDA_Outlier_Analysis!$C$11),
      "Outlier",
      "Normal"))</f>
        <v>Normal</v>
      </c>
      <c r="R266" t="str">
        <f>IF(P266="","",
   IF(OR(P266 &lt; EDA_Outlier_Analysis!$F$7, P266 &gt; EDA_Outlier_Analysis!$F$8),
      "Outlier",
      "Normal"))</f>
        <v/>
      </c>
      <c r="S266" t="str">
        <f>IF(N266="","",
   IF(OR(N266 &lt;EDA_Outlier_Analysis!$I$10, N266 &gt; EDA_Outlier_Analysis!$I$11),
      "Outlier",
      "Normal"))</f>
        <v>Normal</v>
      </c>
    </row>
    <row r="267" spans="1:19">
      <c r="A267" t="s">
        <v>1452</v>
      </c>
      <c r="B267" s="4">
        <v>45163</v>
      </c>
      <c r="C267" s="2">
        <v>-36438.03</v>
      </c>
      <c r="D267" t="s">
        <v>840</v>
      </c>
      <c r="E267" t="s">
        <v>878</v>
      </c>
      <c r="F267" t="s">
        <v>10</v>
      </c>
      <c r="G267" t="s">
        <v>34</v>
      </c>
      <c r="I267" t="s">
        <v>1453</v>
      </c>
      <c r="J267" t="s">
        <v>1454</v>
      </c>
      <c r="K267" t="str">
        <f>IF(COUNTIF(Customers!A:A, H267)&gt;0, "Valid", "Invalid")</f>
        <v>Invalid</v>
      </c>
      <c r="L267" t="str">
        <f t="shared" si="20"/>
        <v>8</v>
      </c>
      <c r="M267" t="str">
        <f t="shared" si="21"/>
        <v>2023</v>
      </c>
      <c r="N267">
        <f t="shared" si="22"/>
        <v>-36438.03</v>
      </c>
      <c r="O267" t="str">
        <f t="shared" si="23"/>
        <v/>
      </c>
      <c r="P267">
        <f t="shared" si="24"/>
        <v>36438.03</v>
      </c>
      <c r="Q267" s="48" t="str">
        <f>IF(O267="","",
   IF(OR(O267&lt;EDA_Outlier_Analysis!$C$10, O267&gt;EDA_Outlier_Analysis!$C$11),
      "Outlier",
      "Normal"))</f>
        <v/>
      </c>
      <c r="R267" t="str">
        <f>IF(P267="","",
   IF(OR(P267 &lt; EDA_Outlier_Analysis!$F$7, P267 &gt; EDA_Outlier_Analysis!$F$8),
      "Outlier",
      "Normal"))</f>
        <v>Normal</v>
      </c>
      <c r="S267" t="str">
        <f>IF(N267="","",
   IF(OR(N267 &lt;EDA_Outlier_Analysis!$I$10, N267 &gt; EDA_Outlier_Analysis!$I$11),
      "Outlier",
      "Normal"))</f>
        <v>Normal</v>
      </c>
    </row>
    <row r="268" spans="1:19">
      <c r="A268" t="s">
        <v>1455</v>
      </c>
      <c r="B268" s="4">
        <v>44838</v>
      </c>
      <c r="C268" s="2">
        <v>190879.5</v>
      </c>
      <c r="D268" t="s">
        <v>849</v>
      </c>
      <c r="E268" t="s">
        <v>850</v>
      </c>
      <c r="F268" t="s">
        <v>9</v>
      </c>
      <c r="G268" t="s">
        <v>34</v>
      </c>
      <c r="H268" t="s">
        <v>635</v>
      </c>
      <c r="J268" t="s">
        <v>1456</v>
      </c>
      <c r="K268" t="str">
        <f>IF(COUNTIF(Customers!A:A, H268)&gt;0, "Valid", "Invalid")</f>
        <v>Valid</v>
      </c>
      <c r="L268" t="str">
        <f t="shared" si="20"/>
        <v>10</v>
      </c>
      <c r="M268" t="str">
        <f t="shared" si="21"/>
        <v>2022</v>
      </c>
      <c r="N268">
        <f t="shared" si="22"/>
        <v>190879.5</v>
      </c>
      <c r="O268">
        <f t="shared" si="23"/>
        <v>190879.5</v>
      </c>
      <c r="P268" t="str">
        <f t="shared" si="24"/>
        <v/>
      </c>
      <c r="Q268" s="48" t="str">
        <f>IF(O268="","",
   IF(OR(O268&lt;EDA_Outlier_Analysis!$C$10, O268&gt;EDA_Outlier_Analysis!$C$11),
      "Outlier",
      "Normal"))</f>
        <v>Normal</v>
      </c>
      <c r="R268" t="str">
        <f>IF(P268="","",
   IF(OR(P268 &lt; EDA_Outlier_Analysis!$F$7, P268 &gt; EDA_Outlier_Analysis!$F$8),
      "Outlier",
      "Normal"))</f>
        <v/>
      </c>
      <c r="S268" t="str">
        <f>IF(N268="","",
   IF(OR(N268 &lt;EDA_Outlier_Analysis!$I$10, N268 &gt; EDA_Outlier_Analysis!$I$11),
      "Outlier",
      "Normal"))</f>
        <v>Normal</v>
      </c>
    </row>
    <row r="269" spans="1:19">
      <c r="A269" t="s">
        <v>1457</v>
      </c>
      <c r="B269" s="4">
        <v>44682</v>
      </c>
      <c r="C269" s="2">
        <v>107273.72</v>
      </c>
      <c r="D269" t="s">
        <v>849</v>
      </c>
      <c r="E269" t="s">
        <v>853</v>
      </c>
      <c r="F269" t="s">
        <v>11</v>
      </c>
      <c r="G269" t="s">
        <v>31</v>
      </c>
      <c r="H269" t="s">
        <v>215</v>
      </c>
      <c r="J269" t="s">
        <v>1458</v>
      </c>
      <c r="K269" t="str">
        <f>IF(COUNTIF(Customers!A:A, H269)&gt;0, "Valid", "Invalid")</f>
        <v>Valid</v>
      </c>
      <c r="L269" t="str">
        <f t="shared" si="20"/>
        <v>5</v>
      </c>
      <c r="M269" t="str">
        <f t="shared" si="21"/>
        <v>2022</v>
      </c>
      <c r="N269">
        <f t="shared" si="22"/>
        <v>107273.72</v>
      </c>
      <c r="O269">
        <f t="shared" si="23"/>
        <v>107273.72</v>
      </c>
      <c r="P269" t="str">
        <f t="shared" si="24"/>
        <v/>
      </c>
      <c r="Q269" s="48" t="str">
        <f>IF(O269="","",
   IF(OR(O269&lt;EDA_Outlier_Analysis!$C$10, O269&gt;EDA_Outlier_Analysis!$C$11),
      "Outlier",
      "Normal"))</f>
        <v>Normal</v>
      </c>
      <c r="R269" t="str">
        <f>IF(P269="","",
   IF(OR(P269 &lt; EDA_Outlier_Analysis!$F$7, P269 &gt; EDA_Outlier_Analysis!$F$8),
      "Outlier",
      "Normal"))</f>
        <v/>
      </c>
      <c r="S269" t="str">
        <f>IF(N269="","",
   IF(OR(N269 &lt;EDA_Outlier_Analysis!$I$10, N269 &gt; EDA_Outlier_Analysis!$I$11),
      "Outlier",
      "Normal"))</f>
        <v>Normal</v>
      </c>
    </row>
    <row r="270" spans="1:19">
      <c r="A270" t="s">
        <v>1459</v>
      </c>
      <c r="B270" s="4">
        <v>45228</v>
      </c>
      <c r="C270" s="2">
        <v>-30125.48</v>
      </c>
      <c r="D270" t="s">
        <v>840</v>
      </c>
      <c r="E270" t="s">
        <v>864</v>
      </c>
      <c r="F270" t="s">
        <v>9</v>
      </c>
      <c r="G270" t="s">
        <v>31</v>
      </c>
      <c r="I270" t="s">
        <v>1062</v>
      </c>
      <c r="J270" t="s">
        <v>1460</v>
      </c>
      <c r="K270" t="str">
        <f>IF(COUNTIF(Customers!A:A, H270)&gt;0, "Valid", "Invalid")</f>
        <v>Invalid</v>
      </c>
      <c r="L270" t="str">
        <f t="shared" si="20"/>
        <v>10</v>
      </c>
      <c r="M270" t="str">
        <f t="shared" si="21"/>
        <v>2023</v>
      </c>
      <c r="N270">
        <f t="shared" si="22"/>
        <v>-30125.48</v>
      </c>
      <c r="O270" t="str">
        <f t="shared" si="23"/>
        <v/>
      </c>
      <c r="P270">
        <f t="shared" si="24"/>
        <v>30125.48</v>
      </c>
      <c r="Q270" s="48" t="str">
        <f>IF(O270="","",
   IF(OR(O270&lt;EDA_Outlier_Analysis!$C$10, O270&gt;EDA_Outlier_Analysis!$C$11),
      "Outlier",
      "Normal"))</f>
        <v/>
      </c>
      <c r="R270" t="str">
        <f>IF(P270="","",
   IF(OR(P270 &lt; EDA_Outlier_Analysis!$F$7, P270 &gt; EDA_Outlier_Analysis!$F$8),
      "Outlier",
      "Normal"))</f>
        <v>Normal</v>
      </c>
      <c r="S270" t="str">
        <f>IF(N270="","",
   IF(OR(N270 &lt;EDA_Outlier_Analysis!$I$10, N270 &gt; EDA_Outlier_Analysis!$I$11),
      "Outlier",
      "Normal"))</f>
        <v>Normal</v>
      </c>
    </row>
    <row r="271" spans="1:19">
      <c r="A271" t="s">
        <v>1461</v>
      </c>
      <c r="B271" s="4">
        <v>44735</v>
      </c>
      <c r="C271" s="2">
        <v>161371.92000000001</v>
      </c>
      <c r="D271" t="s">
        <v>849</v>
      </c>
      <c r="E271" t="s">
        <v>850</v>
      </c>
      <c r="F271" t="s">
        <v>9</v>
      </c>
      <c r="G271" t="s">
        <v>20</v>
      </c>
      <c r="H271" t="s">
        <v>155</v>
      </c>
      <c r="J271" t="s">
        <v>1462</v>
      </c>
      <c r="K271" t="str">
        <f>IF(COUNTIF(Customers!A:A, H271)&gt;0, "Valid", "Invalid")</f>
        <v>Valid</v>
      </c>
      <c r="L271" t="str">
        <f t="shared" si="20"/>
        <v>6</v>
      </c>
      <c r="M271" t="str">
        <f t="shared" si="21"/>
        <v>2022</v>
      </c>
      <c r="N271">
        <f t="shared" si="22"/>
        <v>161371.92000000001</v>
      </c>
      <c r="O271">
        <f t="shared" si="23"/>
        <v>161371.92000000001</v>
      </c>
      <c r="P271" t="str">
        <f t="shared" si="24"/>
        <v/>
      </c>
      <c r="Q271" s="48" t="str">
        <f>IF(O271="","",
   IF(OR(O271&lt;EDA_Outlier_Analysis!$C$10, O271&gt;EDA_Outlier_Analysis!$C$11),
      "Outlier",
      "Normal"))</f>
        <v>Normal</v>
      </c>
      <c r="R271" t="str">
        <f>IF(P271="","",
   IF(OR(P271 &lt; EDA_Outlier_Analysis!$F$7, P271 &gt; EDA_Outlier_Analysis!$F$8),
      "Outlier",
      "Normal"))</f>
        <v/>
      </c>
      <c r="S271" t="str">
        <f>IF(N271="","",
   IF(OR(N271 &lt;EDA_Outlier_Analysis!$I$10, N271 &gt; EDA_Outlier_Analysis!$I$11),
      "Outlier",
      "Normal"))</f>
        <v>Normal</v>
      </c>
    </row>
    <row r="272" spans="1:19">
      <c r="A272" t="s">
        <v>1463</v>
      </c>
      <c r="B272" s="4">
        <v>44825</v>
      </c>
      <c r="C272" s="2">
        <v>216003.38</v>
      </c>
      <c r="D272" t="s">
        <v>849</v>
      </c>
      <c r="E272" t="s">
        <v>850</v>
      </c>
      <c r="F272" t="s">
        <v>10</v>
      </c>
      <c r="G272" t="s">
        <v>31</v>
      </c>
      <c r="H272" t="s">
        <v>181</v>
      </c>
      <c r="J272" t="s">
        <v>1464</v>
      </c>
      <c r="K272" t="str">
        <f>IF(COUNTIF(Customers!A:A, H272)&gt;0, "Valid", "Invalid")</f>
        <v>Valid</v>
      </c>
      <c r="L272" t="str">
        <f t="shared" si="20"/>
        <v>9</v>
      </c>
      <c r="M272" t="str">
        <f t="shared" si="21"/>
        <v>2022</v>
      </c>
      <c r="N272">
        <f t="shared" si="22"/>
        <v>216003.38</v>
      </c>
      <c r="O272">
        <f t="shared" si="23"/>
        <v>216003.38</v>
      </c>
      <c r="P272" t="str">
        <f t="shared" si="24"/>
        <v/>
      </c>
      <c r="Q272" s="48" t="str">
        <f>IF(O272="","",
   IF(OR(O272&lt;EDA_Outlier_Analysis!$C$10, O272&gt;EDA_Outlier_Analysis!$C$11),
      "Outlier",
      "Normal"))</f>
        <v>Normal</v>
      </c>
      <c r="R272" t="str">
        <f>IF(P272="","",
   IF(OR(P272 &lt; EDA_Outlier_Analysis!$F$7, P272 &gt; EDA_Outlier_Analysis!$F$8),
      "Outlier",
      "Normal"))</f>
        <v/>
      </c>
      <c r="S272" t="str">
        <f>IF(N272="","",
   IF(OR(N272 &lt;EDA_Outlier_Analysis!$I$10, N272 &gt; EDA_Outlier_Analysis!$I$11),
      "Outlier",
      "Normal"))</f>
        <v>Normal</v>
      </c>
    </row>
    <row r="273" spans="1:19">
      <c r="A273" t="s">
        <v>1465</v>
      </c>
      <c r="B273" s="4">
        <v>45127</v>
      </c>
      <c r="C273" s="2">
        <v>-67076.69</v>
      </c>
      <c r="D273" t="s">
        <v>840</v>
      </c>
      <c r="E273" t="s">
        <v>841</v>
      </c>
      <c r="F273" t="s">
        <v>11</v>
      </c>
      <c r="G273" t="s">
        <v>24</v>
      </c>
      <c r="I273" t="s">
        <v>1035</v>
      </c>
      <c r="J273" t="s">
        <v>1466</v>
      </c>
      <c r="K273" t="str">
        <f>IF(COUNTIF(Customers!A:A, H273)&gt;0, "Valid", "Invalid")</f>
        <v>Invalid</v>
      </c>
      <c r="L273" t="str">
        <f t="shared" si="20"/>
        <v>7</v>
      </c>
      <c r="M273" t="str">
        <f t="shared" si="21"/>
        <v>2023</v>
      </c>
      <c r="N273">
        <f t="shared" si="22"/>
        <v>-67076.69</v>
      </c>
      <c r="O273" t="str">
        <f t="shared" si="23"/>
        <v/>
      </c>
      <c r="P273">
        <f t="shared" si="24"/>
        <v>67076.69</v>
      </c>
      <c r="Q273" s="48" t="str">
        <f>IF(O273="","",
   IF(OR(O273&lt;EDA_Outlier_Analysis!$C$10, O273&gt;EDA_Outlier_Analysis!$C$11),
      "Outlier",
      "Normal"))</f>
        <v/>
      </c>
      <c r="R273" t="str">
        <f>IF(P273="","",
   IF(OR(P273 &lt; EDA_Outlier_Analysis!$F$7, P273 &gt; EDA_Outlier_Analysis!$F$8),
      "Outlier",
      "Normal"))</f>
        <v>Outlier</v>
      </c>
      <c r="S273" t="str">
        <f>IF(N273="","",
   IF(OR(N273 &lt;EDA_Outlier_Analysis!$I$10, N273 &gt; EDA_Outlier_Analysis!$I$11),
      "Outlier",
      "Normal"))</f>
        <v>Normal</v>
      </c>
    </row>
    <row r="274" spans="1:19">
      <c r="A274" t="s">
        <v>1467</v>
      </c>
      <c r="B274" s="4">
        <v>44908</v>
      </c>
      <c r="C274" s="2">
        <v>-55056.56</v>
      </c>
      <c r="D274" t="s">
        <v>840</v>
      </c>
      <c r="E274" t="s">
        <v>845</v>
      </c>
      <c r="F274" t="s">
        <v>10</v>
      </c>
      <c r="G274" t="s">
        <v>24</v>
      </c>
      <c r="I274" t="s">
        <v>1468</v>
      </c>
      <c r="J274" t="s">
        <v>1469</v>
      </c>
      <c r="K274" t="str">
        <f>IF(COUNTIF(Customers!A:A, H274)&gt;0, "Valid", "Invalid")</f>
        <v>Invalid</v>
      </c>
      <c r="L274" t="str">
        <f t="shared" si="20"/>
        <v>12</v>
      </c>
      <c r="M274" t="str">
        <f t="shared" si="21"/>
        <v>2022</v>
      </c>
      <c r="N274">
        <f t="shared" si="22"/>
        <v>-55056.56</v>
      </c>
      <c r="O274" t="str">
        <f t="shared" si="23"/>
        <v/>
      </c>
      <c r="P274">
        <f t="shared" si="24"/>
        <v>55056.56</v>
      </c>
      <c r="Q274" s="48" t="str">
        <f>IF(O274="","",
   IF(OR(O274&lt;EDA_Outlier_Analysis!$C$10, O274&gt;EDA_Outlier_Analysis!$C$11),
      "Outlier",
      "Normal"))</f>
        <v/>
      </c>
      <c r="R274" t="str">
        <f>IF(P274="","",
   IF(OR(P274 &lt; EDA_Outlier_Analysis!$F$7, P274 &gt; EDA_Outlier_Analysis!$F$8),
      "Outlier",
      "Normal"))</f>
        <v>Outlier</v>
      </c>
      <c r="S274" t="str">
        <f>IF(N274="","",
   IF(OR(N274 &lt;EDA_Outlier_Analysis!$I$10, N274 &gt; EDA_Outlier_Analysis!$I$11),
      "Outlier",
      "Normal"))</f>
        <v>Normal</v>
      </c>
    </row>
    <row r="275" spans="1:19">
      <c r="A275" t="s">
        <v>1470</v>
      </c>
      <c r="B275" s="4">
        <v>45244</v>
      </c>
      <c r="C275" s="2">
        <v>247703.79</v>
      </c>
      <c r="D275" t="s">
        <v>849</v>
      </c>
      <c r="E275" t="s">
        <v>850</v>
      </c>
      <c r="F275" t="s">
        <v>10</v>
      </c>
      <c r="G275" t="s">
        <v>34</v>
      </c>
      <c r="H275" t="s">
        <v>231</v>
      </c>
      <c r="J275" t="s">
        <v>1471</v>
      </c>
      <c r="K275" t="str">
        <f>IF(COUNTIF(Customers!A:A, H275)&gt;0, "Valid", "Invalid")</f>
        <v>Valid</v>
      </c>
      <c r="L275" t="str">
        <f t="shared" si="20"/>
        <v>11</v>
      </c>
      <c r="M275" t="str">
        <f t="shared" si="21"/>
        <v>2023</v>
      </c>
      <c r="N275">
        <f t="shared" si="22"/>
        <v>247703.79</v>
      </c>
      <c r="O275">
        <f t="shared" si="23"/>
        <v>247703.79</v>
      </c>
      <c r="P275" t="str">
        <f t="shared" si="24"/>
        <v/>
      </c>
      <c r="Q275" s="48" t="str">
        <f>IF(O275="","",
   IF(OR(O275&lt;EDA_Outlier_Analysis!$C$10, O275&gt;EDA_Outlier_Analysis!$C$11),
      "Outlier",
      "Normal"))</f>
        <v>Normal</v>
      </c>
      <c r="R275" t="str">
        <f>IF(P275="","",
   IF(OR(P275 &lt; EDA_Outlier_Analysis!$F$7, P275 &gt; EDA_Outlier_Analysis!$F$8),
      "Outlier",
      "Normal"))</f>
        <v/>
      </c>
      <c r="S275" t="str">
        <f>IF(N275="","",
   IF(OR(N275 &lt;EDA_Outlier_Analysis!$I$10, N275 &gt; EDA_Outlier_Analysis!$I$11),
      "Outlier",
      "Normal"))</f>
        <v>Normal</v>
      </c>
    </row>
    <row r="276" spans="1:19">
      <c r="A276" t="s">
        <v>1472</v>
      </c>
      <c r="B276" s="4">
        <v>45222</v>
      </c>
      <c r="C276" s="2">
        <v>156493.51999999999</v>
      </c>
      <c r="D276" t="s">
        <v>849</v>
      </c>
      <c r="E276" t="s">
        <v>853</v>
      </c>
      <c r="F276" t="s">
        <v>9</v>
      </c>
      <c r="G276" t="s">
        <v>24</v>
      </c>
      <c r="H276" t="s">
        <v>115</v>
      </c>
      <c r="J276" t="s">
        <v>1473</v>
      </c>
      <c r="K276" t="str">
        <f>IF(COUNTIF(Customers!A:A, H276)&gt;0, "Valid", "Invalid")</f>
        <v>Valid</v>
      </c>
      <c r="L276" t="str">
        <f t="shared" si="20"/>
        <v>10</v>
      </c>
      <c r="M276" t="str">
        <f t="shared" si="21"/>
        <v>2023</v>
      </c>
      <c r="N276">
        <f t="shared" si="22"/>
        <v>156493.51999999999</v>
      </c>
      <c r="O276">
        <f t="shared" si="23"/>
        <v>156493.51999999999</v>
      </c>
      <c r="P276" t="str">
        <f t="shared" si="24"/>
        <v/>
      </c>
      <c r="Q276" s="48" t="str">
        <f>IF(O276="","",
   IF(OR(O276&lt;EDA_Outlier_Analysis!$C$10, O276&gt;EDA_Outlier_Analysis!$C$11),
      "Outlier",
      "Normal"))</f>
        <v>Normal</v>
      </c>
      <c r="R276" t="str">
        <f>IF(P276="","",
   IF(OR(P276 &lt; EDA_Outlier_Analysis!$F$7, P276 &gt; EDA_Outlier_Analysis!$F$8),
      "Outlier",
      "Normal"))</f>
        <v/>
      </c>
      <c r="S276" t="str">
        <f>IF(N276="","",
   IF(OR(N276 &lt;EDA_Outlier_Analysis!$I$10, N276 &gt; EDA_Outlier_Analysis!$I$11),
      "Outlier",
      "Normal"))</f>
        <v>Normal</v>
      </c>
    </row>
    <row r="277" spans="1:19">
      <c r="A277" t="s">
        <v>1474</v>
      </c>
      <c r="B277" s="4">
        <v>44932</v>
      </c>
      <c r="C277" s="2">
        <v>-25526.44</v>
      </c>
      <c r="D277" t="s">
        <v>840</v>
      </c>
      <c r="E277" t="s">
        <v>864</v>
      </c>
      <c r="F277" t="s">
        <v>10</v>
      </c>
      <c r="G277" t="s">
        <v>34</v>
      </c>
      <c r="I277" t="s">
        <v>1237</v>
      </c>
      <c r="J277" t="s">
        <v>1475</v>
      </c>
      <c r="K277" t="str">
        <f>IF(COUNTIF(Customers!A:A, H277)&gt;0, "Valid", "Invalid")</f>
        <v>Invalid</v>
      </c>
      <c r="L277" t="str">
        <f t="shared" si="20"/>
        <v>1</v>
      </c>
      <c r="M277" t="str">
        <f t="shared" si="21"/>
        <v>2023</v>
      </c>
      <c r="N277">
        <f t="shared" si="22"/>
        <v>-25526.44</v>
      </c>
      <c r="O277" t="str">
        <f t="shared" si="23"/>
        <v/>
      </c>
      <c r="P277">
        <f t="shared" si="24"/>
        <v>25526.44</v>
      </c>
      <c r="Q277" s="48" t="str">
        <f>IF(O277="","",
   IF(OR(O277&lt;EDA_Outlier_Analysis!$C$10, O277&gt;EDA_Outlier_Analysis!$C$11),
      "Outlier",
      "Normal"))</f>
        <v/>
      </c>
      <c r="R277" t="str">
        <f>IF(P277="","",
   IF(OR(P277 &lt; EDA_Outlier_Analysis!$F$7, P277 &gt; EDA_Outlier_Analysis!$F$8),
      "Outlier",
      "Normal"))</f>
        <v>Outlier</v>
      </c>
      <c r="S277" t="str">
        <f>IF(N277="","",
   IF(OR(N277 &lt;EDA_Outlier_Analysis!$I$10, N277 &gt; EDA_Outlier_Analysis!$I$11),
      "Outlier",
      "Normal"))</f>
        <v>Normal</v>
      </c>
    </row>
    <row r="278" spans="1:19">
      <c r="A278" t="s">
        <v>1476</v>
      </c>
      <c r="B278" s="4">
        <v>44632</v>
      </c>
      <c r="C278" s="2">
        <v>93751.56</v>
      </c>
      <c r="D278" t="s">
        <v>849</v>
      </c>
      <c r="E278" t="s">
        <v>868</v>
      </c>
      <c r="F278" t="s">
        <v>10</v>
      </c>
      <c r="G278" t="s">
        <v>24</v>
      </c>
      <c r="H278" t="s">
        <v>269</v>
      </c>
      <c r="J278" t="s">
        <v>1477</v>
      </c>
      <c r="K278" t="str">
        <f>IF(COUNTIF(Customers!A:A, H278)&gt;0, "Valid", "Invalid")</f>
        <v>Valid</v>
      </c>
      <c r="L278" t="str">
        <f t="shared" si="20"/>
        <v>3</v>
      </c>
      <c r="M278" t="str">
        <f t="shared" si="21"/>
        <v>2022</v>
      </c>
      <c r="N278">
        <f t="shared" si="22"/>
        <v>93751.56</v>
      </c>
      <c r="O278">
        <f t="shared" si="23"/>
        <v>93751.56</v>
      </c>
      <c r="P278" t="str">
        <f t="shared" si="24"/>
        <v/>
      </c>
      <c r="Q278" s="48" t="str">
        <f>IF(O278="","",
   IF(OR(O278&lt;EDA_Outlier_Analysis!$C$10, O278&gt;EDA_Outlier_Analysis!$C$11),
      "Outlier",
      "Normal"))</f>
        <v>Normal</v>
      </c>
      <c r="R278" t="str">
        <f>IF(P278="","",
   IF(OR(P278 &lt; EDA_Outlier_Analysis!$F$7, P278 &gt; EDA_Outlier_Analysis!$F$8),
      "Outlier",
      "Normal"))</f>
        <v/>
      </c>
      <c r="S278" t="str">
        <f>IF(N278="","",
   IF(OR(N278 &lt;EDA_Outlier_Analysis!$I$10, N278 &gt; EDA_Outlier_Analysis!$I$11),
      "Outlier",
      "Normal"))</f>
        <v>Normal</v>
      </c>
    </row>
    <row r="279" spans="1:19">
      <c r="A279" t="s">
        <v>1478</v>
      </c>
      <c r="B279" s="4">
        <v>44951</v>
      </c>
      <c r="C279" s="2">
        <v>219046.98</v>
      </c>
      <c r="D279" t="s">
        <v>849</v>
      </c>
      <c r="E279" t="s">
        <v>850</v>
      </c>
      <c r="F279" t="s">
        <v>11</v>
      </c>
      <c r="G279" t="s">
        <v>34</v>
      </c>
      <c r="H279" t="s">
        <v>647</v>
      </c>
      <c r="J279" t="s">
        <v>1479</v>
      </c>
      <c r="K279" t="str">
        <f>IF(COUNTIF(Customers!A:A, H279)&gt;0, "Valid", "Invalid")</f>
        <v>Valid</v>
      </c>
      <c r="L279" t="str">
        <f t="shared" si="20"/>
        <v>1</v>
      </c>
      <c r="M279" t="str">
        <f t="shared" si="21"/>
        <v>2023</v>
      </c>
      <c r="N279">
        <f t="shared" si="22"/>
        <v>219046.98</v>
      </c>
      <c r="O279">
        <f t="shared" si="23"/>
        <v>219046.98</v>
      </c>
      <c r="P279" t="str">
        <f t="shared" si="24"/>
        <v/>
      </c>
      <c r="Q279" s="48" t="str">
        <f>IF(O279="","",
   IF(OR(O279&lt;EDA_Outlier_Analysis!$C$10, O279&gt;EDA_Outlier_Analysis!$C$11),
      "Outlier",
      "Normal"))</f>
        <v>Normal</v>
      </c>
      <c r="R279" t="str">
        <f>IF(P279="","",
   IF(OR(P279 &lt; EDA_Outlier_Analysis!$F$7, P279 &gt; EDA_Outlier_Analysis!$F$8),
      "Outlier",
      "Normal"))</f>
        <v/>
      </c>
      <c r="S279" t="str">
        <f>IF(N279="","",
   IF(OR(N279 &lt;EDA_Outlier_Analysis!$I$10, N279 &gt; EDA_Outlier_Analysis!$I$11),
      "Outlier",
      "Normal"))</f>
        <v>Normal</v>
      </c>
    </row>
    <row r="280" spans="1:19">
      <c r="A280" t="s">
        <v>1480</v>
      </c>
      <c r="B280" s="4">
        <v>45205</v>
      </c>
      <c r="C280" s="2">
        <v>148142.59</v>
      </c>
      <c r="D280" t="s">
        <v>849</v>
      </c>
      <c r="E280" t="s">
        <v>850</v>
      </c>
      <c r="F280" t="s">
        <v>9</v>
      </c>
      <c r="G280" t="s">
        <v>24</v>
      </c>
      <c r="H280" t="s">
        <v>237</v>
      </c>
      <c r="J280" t="s">
        <v>1481</v>
      </c>
      <c r="K280" t="str">
        <f>IF(COUNTIF(Customers!A:A, H280)&gt;0, "Valid", "Invalid")</f>
        <v>Valid</v>
      </c>
      <c r="L280" t="str">
        <f t="shared" si="20"/>
        <v>10</v>
      </c>
      <c r="M280" t="str">
        <f t="shared" si="21"/>
        <v>2023</v>
      </c>
      <c r="N280">
        <f t="shared" si="22"/>
        <v>148142.59</v>
      </c>
      <c r="O280">
        <f t="shared" si="23"/>
        <v>148142.59</v>
      </c>
      <c r="P280" t="str">
        <f t="shared" si="24"/>
        <v/>
      </c>
      <c r="Q280" s="48" t="str">
        <f>IF(O280="","",
   IF(OR(O280&lt;EDA_Outlier_Analysis!$C$10, O280&gt;EDA_Outlier_Analysis!$C$11),
      "Outlier",
      "Normal"))</f>
        <v>Normal</v>
      </c>
      <c r="R280" t="str">
        <f>IF(P280="","",
   IF(OR(P280 &lt; EDA_Outlier_Analysis!$F$7, P280 &gt; EDA_Outlier_Analysis!$F$8),
      "Outlier",
      "Normal"))</f>
        <v/>
      </c>
      <c r="S280" t="str">
        <f>IF(N280="","",
   IF(OR(N280 &lt;EDA_Outlier_Analysis!$I$10, N280 &gt; EDA_Outlier_Analysis!$I$11),
      "Outlier",
      "Normal"))</f>
        <v>Normal</v>
      </c>
    </row>
    <row r="281" spans="1:19">
      <c r="A281" t="s">
        <v>1482</v>
      </c>
      <c r="B281" s="4">
        <v>45272</v>
      </c>
      <c r="C281" s="2">
        <v>-52227.98</v>
      </c>
      <c r="D281" t="s">
        <v>840</v>
      </c>
      <c r="E281" t="s">
        <v>878</v>
      </c>
      <c r="F281" t="s">
        <v>10</v>
      </c>
      <c r="G281" t="s">
        <v>31</v>
      </c>
      <c r="I281" t="s">
        <v>1080</v>
      </c>
      <c r="J281" t="s">
        <v>1483</v>
      </c>
      <c r="K281" t="str">
        <f>IF(COUNTIF(Customers!A:A, H281)&gt;0, "Valid", "Invalid")</f>
        <v>Invalid</v>
      </c>
      <c r="L281" t="str">
        <f t="shared" si="20"/>
        <v>12</v>
      </c>
      <c r="M281" t="str">
        <f t="shared" si="21"/>
        <v>2023</v>
      </c>
      <c r="N281">
        <f t="shared" si="22"/>
        <v>-52227.98</v>
      </c>
      <c r="O281" t="str">
        <f t="shared" si="23"/>
        <v/>
      </c>
      <c r="P281">
        <f t="shared" si="24"/>
        <v>52227.98</v>
      </c>
      <c r="Q281" s="48" t="str">
        <f>IF(O281="","",
   IF(OR(O281&lt;EDA_Outlier_Analysis!$C$10, O281&gt;EDA_Outlier_Analysis!$C$11),
      "Outlier",
      "Normal"))</f>
        <v/>
      </c>
      <c r="R281" t="str">
        <f>IF(P281="","",
   IF(OR(P281 &lt; EDA_Outlier_Analysis!$F$7, P281 &gt; EDA_Outlier_Analysis!$F$8),
      "Outlier",
      "Normal"))</f>
        <v>Normal</v>
      </c>
      <c r="S281" t="str">
        <f>IF(N281="","",
   IF(OR(N281 &lt;EDA_Outlier_Analysis!$I$10, N281 &gt; EDA_Outlier_Analysis!$I$11),
      "Outlier",
      "Normal"))</f>
        <v>Normal</v>
      </c>
    </row>
    <row r="282" spans="1:19">
      <c r="A282" t="s">
        <v>1484</v>
      </c>
      <c r="B282" s="4">
        <v>44876</v>
      </c>
      <c r="C282" s="2">
        <v>-54871.46</v>
      </c>
      <c r="D282" t="s">
        <v>840</v>
      </c>
      <c r="E282" t="s">
        <v>856</v>
      </c>
      <c r="F282" t="s">
        <v>9</v>
      </c>
      <c r="G282" t="s">
        <v>24</v>
      </c>
      <c r="I282" t="s">
        <v>1485</v>
      </c>
      <c r="J282" t="s">
        <v>1486</v>
      </c>
      <c r="K282" t="str">
        <f>IF(COUNTIF(Customers!A:A, H282)&gt;0, "Valid", "Invalid")</f>
        <v>Invalid</v>
      </c>
      <c r="L282" t="str">
        <f t="shared" si="20"/>
        <v>11</v>
      </c>
      <c r="M282" t="str">
        <f t="shared" si="21"/>
        <v>2022</v>
      </c>
      <c r="N282">
        <f t="shared" si="22"/>
        <v>-54871.46</v>
      </c>
      <c r="O282" t="str">
        <f t="shared" si="23"/>
        <v/>
      </c>
      <c r="P282">
        <f t="shared" si="24"/>
        <v>54871.46</v>
      </c>
      <c r="Q282" s="48" t="str">
        <f>IF(O282="","",
   IF(OR(O282&lt;EDA_Outlier_Analysis!$C$10, O282&gt;EDA_Outlier_Analysis!$C$11),
      "Outlier",
      "Normal"))</f>
        <v/>
      </c>
      <c r="R282" t="str">
        <f>IF(P282="","",
   IF(OR(P282 &lt; EDA_Outlier_Analysis!$F$7, P282 &gt; EDA_Outlier_Analysis!$F$8),
      "Outlier",
      "Normal"))</f>
        <v>Outlier</v>
      </c>
      <c r="S282" t="str">
        <f>IF(N282="","",
   IF(OR(N282 &lt;EDA_Outlier_Analysis!$I$10, N282 &gt; EDA_Outlier_Analysis!$I$11),
      "Outlier",
      "Normal"))</f>
        <v>Normal</v>
      </c>
    </row>
    <row r="283" spans="1:19">
      <c r="A283" t="s">
        <v>1487</v>
      </c>
      <c r="B283" s="4">
        <v>44625</v>
      </c>
      <c r="C283" s="2">
        <v>137013.92000000001</v>
      </c>
      <c r="D283" t="s">
        <v>849</v>
      </c>
      <c r="E283" t="s">
        <v>868</v>
      </c>
      <c r="F283" t="s">
        <v>10</v>
      </c>
      <c r="G283" t="s">
        <v>20</v>
      </c>
      <c r="H283" t="s">
        <v>213</v>
      </c>
      <c r="J283" t="s">
        <v>1488</v>
      </c>
      <c r="K283" t="str">
        <f>IF(COUNTIF(Customers!A:A, H283)&gt;0, "Valid", "Invalid")</f>
        <v>Valid</v>
      </c>
      <c r="L283" t="str">
        <f t="shared" si="20"/>
        <v>3</v>
      </c>
      <c r="M283" t="str">
        <f t="shared" si="21"/>
        <v>2022</v>
      </c>
      <c r="N283">
        <f t="shared" si="22"/>
        <v>137013.92000000001</v>
      </c>
      <c r="O283">
        <f t="shared" si="23"/>
        <v>137013.92000000001</v>
      </c>
      <c r="P283" t="str">
        <f t="shared" si="24"/>
        <v/>
      </c>
      <c r="Q283" s="48" t="str">
        <f>IF(O283="","",
   IF(OR(O283&lt;EDA_Outlier_Analysis!$C$10, O283&gt;EDA_Outlier_Analysis!$C$11),
      "Outlier",
      "Normal"))</f>
        <v>Normal</v>
      </c>
      <c r="R283" t="str">
        <f>IF(P283="","",
   IF(OR(P283 &lt; EDA_Outlier_Analysis!$F$7, P283 &gt; EDA_Outlier_Analysis!$F$8),
      "Outlier",
      "Normal"))</f>
        <v/>
      </c>
      <c r="S283" t="str">
        <f>IF(N283="","",
   IF(OR(N283 &lt;EDA_Outlier_Analysis!$I$10, N283 &gt; EDA_Outlier_Analysis!$I$11),
      "Outlier",
      "Normal"))</f>
        <v>Normal</v>
      </c>
    </row>
    <row r="284" spans="1:19">
      <c r="A284" t="s">
        <v>1489</v>
      </c>
      <c r="B284" s="4">
        <v>44590</v>
      </c>
      <c r="C284" s="2">
        <v>-60579.32</v>
      </c>
      <c r="D284" t="s">
        <v>840</v>
      </c>
      <c r="E284" t="s">
        <v>864</v>
      </c>
      <c r="F284" t="s">
        <v>10</v>
      </c>
      <c r="G284" t="s">
        <v>34</v>
      </c>
      <c r="I284" t="s">
        <v>1007</v>
      </c>
      <c r="J284" t="s">
        <v>1490</v>
      </c>
      <c r="K284" t="str">
        <f>IF(COUNTIF(Customers!A:A, H284)&gt;0, "Valid", "Invalid")</f>
        <v>Invalid</v>
      </c>
      <c r="L284" t="str">
        <f t="shared" si="20"/>
        <v>1</v>
      </c>
      <c r="M284" t="str">
        <f t="shared" si="21"/>
        <v>2022</v>
      </c>
      <c r="N284">
        <f t="shared" si="22"/>
        <v>-60579.32</v>
      </c>
      <c r="O284" t="str">
        <f t="shared" si="23"/>
        <v/>
      </c>
      <c r="P284">
        <f t="shared" si="24"/>
        <v>60579.32</v>
      </c>
      <c r="Q284" s="48" t="str">
        <f>IF(O284="","",
   IF(OR(O284&lt;EDA_Outlier_Analysis!$C$10, O284&gt;EDA_Outlier_Analysis!$C$11),
      "Outlier",
      "Normal"))</f>
        <v/>
      </c>
      <c r="R284" t="str">
        <f>IF(P284="","",
   IF(OR(P284 &lt; EDA_Outlier_Analysis!$F$7, P284 &gt; EDA_Outlier_Analysis!$F$8),
      "Outlier",
      "Normal"))</f>
        <v>Outlier</v>
      </c>
      <c r="S284" t="str">
        <f>IF(N284="","",
   IF(OR(N284 &lt;EDA_Outlier_Analysis!$I$10, N284 &gt; EDA_Outlier_Analysis!$I$11),
      "Outlier",
      "Normal"))</f>
        <v>Normal</v>
      </c>
    </row>
    <row r="285" spans="1:19">
      <c r="A285" t="s">
        <v>1491</v>
      </c>
      <c r="B285" s="4">
        <v>44616</v>
      </c>
      <c r="C285" s="2">
        <v>115211.61</v>
      </c>
      <c r="D285" t="s">
        <v>849</v>
      </c>
      <c r="E285" t="s">
        <v>868</v>
      </c>
      <c r="F285" t="s">
        <v>10</v>
      </c>
      <c r="G285" t="s">
        <v>34</v>
      </c>
      <c r="H285" t="s">
        <v>735</v>
      </c>
      <c r="J285" t="s">
        <v>1492</v>
      </c>
      <c r="K285" t="str">
        <f>IF(COUNTIF(Customers!A:A, H285)&gt;0, "Valid", "Invalid")</f>
        <v>Valid</v>
      </c>
      <c r="L285" t="str">
        <f t="shared" si="20"/>
        <v>2</v>
      </c>
      <c r="M285" t="str">
        <f t="shared" si="21"/>
        <v>2022</v>
      </c>
      <c r="N285">
        <f t="shared" si="22"/>
        <v>115211.61</v>
      </c>
      <c r="O285">
        <f t="shared" si="23"/>
        <v>115211.61</v>
      </c>
      <c r="P285" t="str">
        <f t="shared" si="24"/>
        <v/>
      </c>
      <c r="Q285" s="48" t="str">
        <f>IF(O285="","",
   IF(OR(O285&lt;EDA_Outlier_Analysis!$C$10, O285&gt;EDA_Outlier_Analysis!$C$11),
      "Outlier",
      "Normal"))</f>
        <v>Normal</v>
      </c>
      <c r="R285" t="str">
        <f>IF(P285="","",
   IF(OR(P285 &lt; EDA_Outlier_Analysis!$F$7, P285 &gt; EDA_Outlier_Analysis!$F$8),
      "Outlier",
      "Normal"))</f>
        <v/>
      </c>
      <c r="S285" t="str">
        <f>IF(N285="","",
   IF(OR(N285 &lt;EDA_Outlier_Analysis!$I$10, N285 &gt; EDA_Outlier_Analysis!$I$11),
      "Outlier",
      "Normal"))</f>
        <v>Normal</v>
      </c>
    </row>
    <row r="286" spans="1:19">
      <c r="A286" t="s">
        <v>1493</v>
      </c>
      <c r="B286" s="4">
        <v>44730</v>
      </c>
      <c r="C286" s="2">
        <v>-46969.58</v>
      </c>
      <c r="D286" t="s">
        <v>840</v>
      </c>
      <c r="E286" t="s">
        <v>856</v>
      </c>
      <c r="F286" t="s">
        <v>10</v>
      </c>
      <c r="G286" t="s">
        <v>34</v>
      </c>
      <c r="I286" t="s">
        <v>1494</v>
      </c>
      <c r="J286" t="s">
        <v>1495</v>
      </c>
      <c r="K286" t="str">
        <f>IF(COUNTIF(Customers!A:A, H286)&gt;0, "Valid", "Invalid")</f>
        <v>Invalid</v>
      </c>
      <c r="L286" t="str">
        <f t="shared" si="20"/>
        <v>6</v>
      </c>
      <c r="M286" t="str">
        <f t="shared" si="21"/>
        <v>2022</v>
      </c>
      <c r="N286">
        <f t="shared" si="22"/>
        <v>-46969.58</v>
      </c>
      <c r="O286" t="str">
        <f t="shared" si="23"/>
        <v/>
      </c>
      <c r="P286">
        <f t="shared" si="24"/>
        <v>46969.58</v>
      </c>
      <c r="Q286" s="48" t="str">
        <f>IF(O286="","",
   IF(OR(O286&lt;EDA_Outlier_Analysis!$C$10, O286&gt;EDA_Outlier_Analysis!$C$11),
      "Outlier",
      "Normal"))</f>
        <v/>
      </c>
      <c r="R286" t="str">
        <f>IF(P286="","",
   IF(OR(P286 &lt; EDA_Outlier_Analysis!$F$7, P286 &gt; EDA_Outlier_Analysis!$F$8),
      "Outlier",
      "Normal"))</f>
        <v>Normal</v>
      </c>
      <c r="S286" t="str">
        <f>IF(N286="","",
   IF(OR(N286 &lt;EDA_Outlier_Analysis!$I$10, N286 &gt; EDA_Outlier_Analysis!$I$11),
      "Outlier",
      "Normal"))</f>
        <v>Normal</v>
      </c>
    </row>
    <row r="287" spans="1:19">
      <c r="A287" t="s">
        <v>1496</v>
      </c>
      <c r="B287" s="4">
        <v>44744</v>
      </c>
      <c r="C287" s="2">
        <v>188671</v>
      </c>
      <c r="D287" t="s">
        <v>849</v>
      </c>
      <c r="E287" t="s">
        <v>850</v>
      </c>
      <c r="F287" t="s">
        <v>9</v>
      </c>
      <c r="G287" t="s">
        <v>20</v>
      </c>
      <c r="H287" t="s">
        <v>345</v>
      </c>
      <c r="J287" t="s">
        <v>1497</v>
      </c>
      <c r="K287" t="str">
        <f>IF(COUNTIF(Customers!A:A, H287)&gt;0, "Valid", "Invalid")</f>
        <v>Valid</v>
      </c>
      <c r="L287" t="str">
        <f t="shared" si="20"/>
        <v>7</v>
      </c>
      <c r="M287" t="str">
        <f t="shared" si="21"/>
        <v>2022</v>
      </c>
      <c r="N287">
        <f t="shared" si="22"/>
        <v>188671</v>
      </c>
      <c r="O287">
        <f t="shared" si="23"/>
        <v>188671</v>
      </c>
      <c r="P287" t="str">
        <f t="shared" si="24"/>
        <v/>
      </c>
      <c r="Q287" s="48" t="str">
        <f>IF(O287="","",
   IF(OR(O287&lt;EDA_Outlier_Analysis!$C$10, O287&gt;EDA_Outlier_Analysis!$C$11),
      "Outlier",
      "Normal"))</f>
        <v>Normal</v>
      </c>
      <c r="R287" t="str">
        <f>IF(P287="","",
   IF(OR(P287 &lt; EDA_Outlier_Analysis!$F$7, P287 &gt; EDA_Outlier_Analysis!$F$8),
      "Outlier",
      "Normal"))</f>
        <v/>
      </c>
      <c r="S287" t="str">
        <f>IF(N287="","",
   IF(OR(N287 &lt;EDA_Outlier_Analysis!$I$10, N287 &gt; EDA_Outlier_Analysis!$I$11),
      "Outlier",
      "Normal"))</f>
        <v>Normal</v>
      </c>
    </row>
    <row r="288" spans="1:19">
      <c r="A288" t="s">
        <v>1498</v>
      </c>
      <c r="B288" s="4">
        <v>45199</v>
      </c>
      <c r="C288" s="2">
        <v>206782.17</v>
      </c>
      <c r="D288" t="s">
        <v>849</v>
      </c>
      <c r="E288" t="s">
        <v>853</v>
      </c>
      <c r="F288" t="s">
        <v>10</v>
      </c>
      <c r="G288" t="s">
        <v>20</v>
      </c>
      <c r="H288" t="s">
        <v>707</v>
      </c>
      <c r="J288" t="s">
        <v>1499</v>
      </c>
      <c r="K288" t="str">
        <f>IF(COUNTIF(Customers!A:A, H288)&gt;0, "Valid", "Invalid")</f>
        <v>Valid</v>
      </c>
      <c r="L288" t="str">
        <f t="shared" si="20"/>
        <v>9</v>
      </c>
      <c r="M288" t="str">
        <f t="shared" si="21"/>
        <v>2023</v>
      </c>
      <c r="N288">
        <f t="shared" si="22"/>
        <v>206782.17</v>
      </c>
      <c r="O288">
        <f t="shared" si="23"/>
        <v>206782.17</v>
      </c>
      <c r="P288" t="str">
        <f t="shared" si="24"/>
        <v/>
      </c>
      <c r="Q288" s="48" t="str">
        <f>IF(O288="","",
   IF(OR(O288&lt;EDA_Outlier_Analysis!$C$10, O288&gt;EDA_Outlier_Analysis!$C$11),
      "Outlier",
      "Normal"))</f>
        <v>Normal</v>
      </c>
      <c r="R288" t="str">
        <f>IF(P288="","",
   IF(OR(P288 &lt; EDA_Outlier_Analysis!$F$7, P288 &gt; EDA_Outlier_Analysis!$F$8),
      "Outlier",
      "Normal"))</f>
        <v/>
      </c>
      <c r="S288" t="str">
        <f>IF(N288="","",
   IF(OR(N288 &lt;EDA_Outlier_Analysis!$I$10, N288 &gt; EDA_Outlier_Analysis!$I$11),
      "Outlier",
      "Normal"))</f>
        <v>Normal</v>
      </c>
    </row>
    <row r="289" spans="1:19">
      <c r="A289" t="s">
        <v>1500</v>
      </c>
      <c r="B289" s="4">
        <v>44826</v>
      </c>
      <c r="C289" s="2">
        <v>-26925.97</v>
      </c>
      <c r="D289" t="s">
        <v>840</v>
      </c>
      <c r="E289" t="s">
        <v>845</v>
      </c>
      <c r="F289" t="s">
        <v>11</v>
      </c>
      <c r="G289" t="s">
        <v>34</v>
      </c>
      <c r="I289" t="s">
        <v>1412</v>
      </c>
      <c r="J289" t="s">
        <v>1501</v>
      </c>
      <c r="K289" t="str">
        <f>IF(COUNTIF(Customers!A:A, H289)&gt;0, "Valid", "Invalid")</f>
        <v>Invalid</v>
      </c>
      <c r="L289" t="str">
        <f t="shared" si="20"/>
        <v>9</v>
      </c>
      <c r="M289" t="str">
        <f t="shared" si="21"/>
        <v>2022</v>
      </c>
      <c r="N289">
        <f t="shared" si="22"/>
        <v>-26925.97</v>
      </c>
      <c r="O289" t="str">
        <f t="shared" si="23"/>
        <v/>
      </c>
      <c r="P289">
        <f t="shared" si="24"/>
        <v>26925.97</v>
      </c>
      <c r="Q289" s="48" t="str">
        <f>IF(O289="","",
   IF(OR(O289&lt;EDA_Outlier_Analysis!$C$10, O289&gt;EDA_Outlier_Analysis!$C$11),
      "Outlier",
      "Normal"))</f>
        <v/>
      </c>
      <c r="R289" t="str">
        <f>IF(P289="","",
   IF(OR(P289 &lt; EDA_Outlier_Analysis!$F$7, P289 &gt; EDA_Outlier_Analysis!$F$8),
      "Outlier",
      "Normal"))</f>
        <v>Outlier</v>
      </c>
      <c r="S289" t="str">
        <f>IF(N289="","",
   IF(OR(N289 &lt;EDA_Outlier_Analysis!$I$10, N289 &gt; EDA_Outlier_Analysis!$I$11),
      "Outlier",
      "Normal"))</f>
        <v>Normal</v>
      </c>
    </row>
    <row r="290" spans="1:19">
      <c r="A290" t="s">
        <v>1502</v>
      </c>
      <c r="B290" s="4">
        <v>45213</v>
      </c>
      <c r="C290" s="2">
        <v>171634.47</v>
      </c>
      <c r="D290" t="s">
        <v>849</v>
      </c>
      <c r="E290" t="s">
        <v>853</v>
      </c>
      <c r="F290" t="s">
        <v>11</v>
      </c>
      <c r="G290" t="s">
        <v>31</v>
      </c>
      <c r="H290" t="s">
        <v>737</v>
      </c>
      <c r="J290" t="s">
        <v>1503</v>
      </c>
      <c r="K290" t="str">
        <f>IF(COUNTIF(Customers!A:A, H290)&gt;0, "Valid", "Invalid")</f>
        <v>Valid</v>
      </c>
      <c r="L290" t="str">
        <f t="shared" si="20"/>
        <v>10</v>
      </c>
      <c r="M290" t="str">
        <f t="shared" si="21"/>
        <v>2023</v>
      </c>
      <c r="N290">
        <f t="shared" si="22"/>
        <v>171634.47</v>
      </c>
      <c r="O290">
        <f t="shared" si="23"/>
        <v>171634.47</v>
      </c>
      <c r="P290" t="str">
        <f t="shared" si="24"/>
        <v/>
      </c>
      <c r="Q290" s="48" t="str">
        <f>IF(O290="","",
   IF(OR(O290&lt;EDA_Outlier_Analysis!$C$10, O290&gt;EDA_Outlier_Analysis!$C$11),
      "Outlier",
      "Normal"))</f>
        <v>Normal</v>
      </c>
      <c r="R290" t="str">
        <f>IF(P290="","",
   IF(OR(P290 &lt; EDA_Outlier_Analysis!$F$7, P290 &gt; EDA_Outlier_Analysis!$F$8),
      "Outlier",
      "Normal"))</f>
        <v/>
      </c>
      <c r="S290" t="str">
        <f>IF(N290="","",
   IF(OR(N290 &lt;EDA_Outlier_Analysis!$I$10, N290 &gt; EDA_Outlier_Analysis!$I$11),
      "Outlier",
      "Normal"))</f>
        <v>Normal</v>
      </c>
    </row>
    <row r="291" spans="1:19">
      <c r="A291" t="s">
        <v>1504</v>
      </c>
      <c r="B291" s="4">
        <v>45118</v>
      </c>
      <c r="C291" s="2">
        <v>-53891.06</v>
      </c>
      <c r="D291" t="s">
        <v>840</v>
      </c>
      <c r="E291" t="s">
        <v>856</v>
      </c>
      <c r="F291" t="s">
        <v>10</v>
      </c>
      <c r="G291" t="s">
        <v>20</v>
      </c>
      <c r="I291" t="s">
        <v>1505</v>
      </c>
      <c r="J291" t="s">
        <v>1506</v>
      </c>
      <c r="K291" t="str">
        <f>IF(COUNTIF(Customers!A:A, H291)&gt;0, "Valid", "Invalid")</f>
        <v>Invalid</v>
      </c>
      <c r="L291" t="str">
        <f t="shared" si="20"/>
        <v>7</v>
      </c>
      <c r="M291" t="str">
        <f t="shared" si="21"/>
        <v>2023</v>
      </c>
      <c r="N291">
        <f t="shared" si="22"/>
        <v>-53891.06</v>
      </c>
      <c r="O291" t="str">
        <f t="shared" si="23"/>
        <v/>
      </c>
      <c r="P291">
        <f t="shared" si="24"/>
        <v>53891.06</v>
      </c>
      <c r="Q291" s="48" t="str">
        <f>IF(O291="","",
   IF(OR(O291&lt;EDA_Outlier_Analysis!$C$10, O291&gt;EDA_Outlier_Analysis!$C$11),
      "Outlier",
      "Normal"))</f>
        <v/>
      </c>
      <c r="R291" t="str">
        <f>IF(P291="","",
   IF(OR(P291 &lt; EDA_Outlier_Analysis!$F$7, P291 &gt; EDA_Outlier_Analysis!$F$8),
      "Outlier",
      "Normal"))</f>
        <v>Outlier</v>
      </c>
      <c r="S291" t="str">
        <f>IF(N291="","",
   IF(OR(N291 &lt;EDA_Outlier_Analysis!$I$10, N291 &gt; EDA_Outlier_Analysis!$I$11),
      "Outlier",
      "Normal"))</f>
        <v>Normal</v>
      </c>
    </row>
    <row r="292" spans="1:19">
      <c r="A292" t="s">
        <v>1507</v>
      </c>
      <c r="B292" s="4">
        <v>45290</v>
      </c>
      <c r="C292" s="2">
        <v>264387.12</v>
      </c>
      <c r="D292" t="s">
        <v>849</v>
      </c>
      <c r="E292" t="s">
        <v>850</v>
      </c>
      <c r="F292" t="s">
        <v>10</v>
      </c>
      <c r="G292" t="s">
        <v>20</v>
      </c>
      <c r="H292" t="s">
        <v>65</v>
      </c>
      <c r="J292" t="s">
        <v>1508</v>
      </c>
      <c r="K292" t="str">
        <f>IF(COUNTIF(Customers!A:A, H292)&gt;0, "Valid", "Invalid")</f>
        <v>Valid</v>
      </c>
      <c r="L292" t="str">
        <f t="shared" si="20"/>
        <v>12</v>
      </c>
      <c r="M292" t="str">
        <f t="shared" si="21"/>
        <v>2023</v>
      </c>
      <c r="N292">
        <f t="shared" si="22"/>
        <v>264387.12</v>
      </c>
      <c r="O292">
        <f t="shared" si="23"/>
        <v>264387.12</v>
      </c>
      <c r="P292" t="str">
        <f t="shared" si="24"/>
        <v/>
      </c>
      <c r="Q292" s="48" t="str">
        <f>IF(O292="","",
   IF(OR(O292&lt;EDA_Outlier_Analysis!$C$10, O292&gt;EDA_Outlier_Analysis!$C$11),
      "Outlier",
      "Normal"))</f>
        <v>Normal</v>
      </c>
      <c r="R292" t="str">
        <f>IF(P292="","",
   IF(OR(P292 &lt; EDA_Outlier_Analysis!$F$7, P292 &gt; EDA_Outlier_Analysis!$F$8),
      "Outlier",
      "Normal"))</f>
        <v/>
      </c>
      <c r="S292" t="str">
        <f>IF(N292="","",
   IF(OR(N292 &lt;EDA_Outlier_Analysis!$I$10, N292 &gt; EDA_Outlier_Analysis!$I$11),
      "Outlier",
      "Normal"))</f>
        <v>Normal</v>
      </c>
    </row>
    <row r="293" spans="1:19">
      <c r="A293" t="s">
        <v>1509</v>
      </c>
      <c r="B293" s="4">
        <v>44862</v>
      </c>
      <c r="C293" s="2">
        <v>-12137.06</v>
      </c>
      <c r="D293" t="s">
        <v>840</v>
      </c>
      <c r="E293" t="s">
        <v>864</v>
      </c>
      <c r="F293" t="s">
        <v>11</v>
      </c>
      <c r="G293" t="s">
        <v>20</v>
      </c>
      <c r="I293" t="s">
        <v>1510</v>
      </c>
      <c r="J293" t="s">
        <v>1511</v>
      </c>
      <c r="K293" t="str">
        <f>IF(COUNTIF(Customers!A:A, H293)&gt;0, "Valid", "Invalid")</f>
        <v>Invalid</v>
      </c>
      <c r="L293" t="str">
        <f t="shared" si="20"/>
        <v>10</v>
      </c>
      <c r="M293" t="str">
        <f t="shared" si="21"/>
        <v>2022</v>
      </c>
      <c r="N293">
        <f t="shared" si="22"/>
        <v>-12137.06</v>
      </c>
      <c r="O293" t="str">
        <f t="shared" si="23"/>
        <v/>
      </c>
      <c r="P293">
        <f t="shared" si="24"/>
        <v>12137.06</v>
      </c>
      <c r="Q293" s="48" t="str">
        <f>IF(O293="","",
   IF(OR(O293&lt;EDA_Outlier_Analysis!$C$10, O293&gt;EDA_Outlier_Analysis!$C$11),
      "Outlier",
      "Normal"))</f>
        <v/>
      </c>
      <c r="R293" t="str">
        <f>IF(P293="","",
   IF(OR(P293 &lt; EDA_Outlier_Analysis!$F$7, P293 &gt; EDA_Outlier_Analysis!$F$8),
      "Outlier",
      "Normal"))</f>
        <v>Outlier</v>
      </c>
      <c r="S293" t="str">
        <f>IF(N293="","",
   IF(OR(N293 &lt;EDA_Outlier_Analysis!$I$10, N293 &gt; EDA_Outlier_Analysis!$I$11),
      "Outlier",
      "Normal"))</f>
        <v>Normal</v>
      </c>
    </row>
    <row r="294" spans="1:19">
      <c r="A294" t="s">
        <v>1512</v>
      </c>
      <c r="B294" s="4">
        <v>45284</v>
      </c>
      <c r="C294" s="2">
        <v>201162.37</v>
      </c>
      <c r="D294" t="s">
        <v>849</v>
      </c>
      <c r="E294" t="s">
        <v>853</v>
      </c>
      <c r="F294" t="s">
        <v>11</v>
      </c>
      <c r="G294" t="s">
        <v>24</v>
      </c>
      <c r="H294" t="s">
        <v>525</v>
      </c>
      <c r="J294" t="s">
        <v>1513</v>
      </c>
      <c r="K294" t="str">
        <f>IF(COUNTIF(Customers!A:A, H294)&gt;0, "Valid", "Invalid")</f>
        <v>Valid</v>
      </c>
      <c r="L294" t="str">
        <f t="shared" si="20"/>
        <v>12</v>
      </c>
      <c r="M294" t="str">
        <f t="shared" si="21"/>
        <v>2023</v>
      </c>
      <c r="N294">
        <f t="shared" si="22"/>
        <v>201162.37</v>
      </c>
      <c r="O294">
        <f t="shared" si="23"/>
        <v>201162.37</v>
      </c>
      <c r="P294" t="str">
        <f t="shared" si="24"/>
        <v/>
      </c>
      <c r="Q294" s="48" t="str">
        <f>IF(O294="","",
   IF(OR(O294&lt;EDA_Outlier_Analysis!$C$10, O294&gt;EDA_Outlier_Analysis!$C$11),
      "Outlier",
      "Normal"))</f>
        <v>Normal</v>
      </c>
      <c r="R294" t="str">
        <f>IF(P294="","",
   IF(OR(P294 &lt; EDA_Outlier_Analysis!$F$7, P294 &gt; EDA_Outlier_Analysis!$F$8),
      "Outlier",
      "Normal"))</f>
        <v/>
      </c>
      <c r="S294" t="str">
        <f>IF(N294="","",
   IF(OR(N294 &lt;EDA_Outlier_Analysis!$I$10, N294 &gt; EDA_Outlier_Analysis!$I$11),
      "Outlier",
      "Normal"))</f>
        <v>Normal</v>
      </c>
    </row>
    <row r="295" spans="1:19">
      <c r="A295" t="s">
        <v>1514</v>
      </c>
      <c r="B295" s="4">
        <v>45196</v>
      </c>
      <c r="C295" s="2">
        <v>46983.73</v>
      </c>
      <c r="D295" t="s">
        <v>849</v>
      </c>
      <c r="E295" t="s">
        <v>868</v>
      </c>
      <c r="F295" t="s">
        <v>10</v>
      </c>
      <c r="G295" t="s">
        <v>34</v>
      </c>
      <c r="H295" t="s">
        <v>665</v>
      </c>
      <c r="J295" t="s">
        <v>1515</v>
      </c>
      <c r="K295" t="str">
        <f>IF(COUNTIF(Customers!A:A, H295)&gt;0, "Valid", "Invalid")</f>
        <v>Valid</v>
      </c>
      <c r="L295" t="str">
        <f t="shared" si="20"/>
        <v>9</v>
      </c>
      <c r="M295" t="str">
        <f t="shared" si="21"/>
        <v>2023</v>
      </c>
      <c r="N295">
        <f t="shared" si="22"/>
        <v>46983.73</v>
      </c>
      <c r="O295">
        <f t="shared" si="23"/>
        <v>46983.73</v>
      </c>
      <c r="P295" t="str">
        <f t="shared" si="24"/>
        <v/>
      </c>
      <c r="Q295" s="48" t="str">
        <f>IF(O295="","",
   IF(OR(O295&lt;EDA_Outlier_Analysis!$C$10, O295&gt;EDA_Outlier_Analysis!$C$11),
      "Outlier",
      "Normal"))</f>
        <v>Normal</v>
      </c>
      <c r="R295" t="str">
        <f>IF(P295="","",
   IF(OR(P295 &lt; EDA_Outlier_Analysis!$F$7, P295 &gt; EDA_Outlier_Analysis!$F$8),
      "Outlier",
      "Normal"))</f>
        <v/>
      </c>
      <c r="S295" t="str">
        <f>IF(N295="","",
   IF(OR(N295 &lt;EDA_Outlier_Analysis!$I$10, N295 &gt; EDA_Outlier_Analysis!$I$11),
      "Outlier",
      "Normal"))</f>
        <v>Normal</v>
      </c>
    </row>
    <row r="296" spans="1:19">
      <c r="A296" t="s">
        <v>1516</v>
      </c>
      <c r="B296" s="4">
        <v>44860</v>
      </c>
      <c r="C296" s="2">
        <v>177675.85</v>
      </c>
      <c r="D296" t="s">
        <v>849</v>
      </c>
      <c r="E296" t="s">
        <v>850</v>
      </c>
      <c r="F296" t="s">
        <v>9</v>
      </c>
      <c r="G296" t="s">
        <v>34</v>
      </c>
      <c r="H296" t="s">
        <v>53</v>
      </c>
      <c r="J296" t="s">
        <v>1517</v>
      </c>
      <c r="K296" t="str">
        <f>IF(COUNTIF(Customers!A:A, H296)&gt;0, "Valid", "Invalid")</f>
        <v>Valid</v>
      </c>
      <c r="L296" t="str">
        <f t="shared" si="20"/>
        <v>10</v>
      </c>
      <c r="M296" t="str">
        <f t="shared" si="21"/>
        <v>2022</v>
      </c>
      <c r="N296">
        <f t="shared" si="22"/>
        <v>177675.85</v>
      </c>
      <c r="O296">
        <f t="shared" si="23"/>
        <v>177675.85</v>
      </c>
      <c r="P296" t="str">
        <f t="shared" si="24"/>
        <v/>
      </c>
      <c r="Q296" s="48" t="str">
        <f>IF(O296="","",
   IF(OR(O296&lt;EDA_Outlier_Analysis!$C$10, O296&gt;EDA_Outlier_Analysis!$C$11),
      "Outlier",
      "Normal"))</f>
        <v>Normal</v>
      </c>
      <c r="R296" t="str">
        <f>IF(P296="","",
   IF(OR(P296 &lt; EDA_Outlier_Analysis!$F$7, P296 &gt; EDA_Outlier_Analysis!$F$8),
      "Outlier",
      "Normal"))</f>
        <v/>
      </c>
      <c r="S296" t="str">
        <f>IF(N296="","",
   IF(OR(N296 &lt;EDA_Outlier_Analysis!$I$10, N296 &gt; EDA_Outlier_Analysis!$I$11),
      "Outlier",
      "Normal"))</f>
        <v>Normal</v>
      </c>
    </row>
    <row r="297" spans="1:19">
      <c r="A297" t="s">
        <v>1518</v>
      </c>
      <c r="B297" s="4">
        <v>44963</v>
      </c>
      <c r="C297" s="2">
        <v>-62199.199999999997</v>
      </c>
      <c r="D297" t="s">
        <v>840</v>
      </c>
      <c r="E297" t="s">
        <v>845</v>
      </c>
      <c r="F297" t="s">
        <v>10</v>
      </c>
      <c r="G297" t="s">
        <v>34</v>
      </c>
      <c r="I297" t="s">
        <v>1519</v>
      </c>
      <c r="J297" t="s">
        <v>1520</v>
      </c>
      <c r="K297" t="str">
        <f>IF(COUNTIF(Customers!A:A, H297)&gt;0, "Valid", "Invalid")</f>
        <v>Invalid</v>
      </c>
      <c r="L297" t="str">
        <f t="shared" si="20"/>
        <v>2</v>
      </c>
      <c r="M297" t="str">
        <f t="shared" si="21"/>
        <v>2023</v>
      </c>
      <c r="N297">
        <f t="shared" si="22"/>
        <v>-62199.199999999997</v>
      </c>
      <c r="O297" t="str">
        <f t="shared" si="23"/>
        <v/>
      </c>
      <c r="P297">
        <f t="shared" si="24"/>
        <v>62199.199999999997</v>
      </c>
      <c r="Q297" s="48" t="str">
        <f>IF(O297="","",
   IF(OR(O297&lt;EDA_Outlier_Analysis!$C$10, O297&gt;EDA_Outlier_Analysis!$C$11),
      "Outlier",
      "Normal"))</f>
        <v/>
      </c>
      <c r="R297" t="str">
        <f>IF(P297="","",
   IF(OR(P297 &lt; EDA_Outlier_Analysis!$F$7, P297 &gt; EDA_Outlier_Analysis!$F$8),
      "Outlier",
      "Normal"))</f>
        <v>Outlier</v>
      </c>
      <c r="S297" t="str">
        <f>IF(N297="","",
   IF(OR(N297 &lt;EDA_Outlier_Analysis!$I$10, N297 &gt; EDA_Outlier_Analysis!$I$11),
      "Outlier",
      "Normal"))</f>
        <v>Normal</v>
      </c>
    </row>
    <row r="298" spans="1:19">
      <c r="A298" t="s">
        <v>1521</v>
      </c>
      <c r="B298" s="4">
        <v>45047</v>
      </c>
      <c r="C298" s="2">
        <v>189263.08</v>
      </c>
      <c r="D298" t="s">
        <v>849</v>
      </c>
      <c r="E298" t="s">
        <v>850</v>
      </c>
      <c r="F298" t="s">
        <v>9</v>
      </c>
      <c r="G298" t="s">
        <v>31</v>
      </c>
      <c r="H298" t="s">
        <v>85</v>
      </c>
      <c r="J298" t="s">
        <v>1522</v>
      </c>
      <c r="K298" t="str">
        <f>IF(COUNTIF(Customers!A:A, H298)&gt;0, "Valid", "Invalid")</f>
        <v>Valid</v>
      </c>
      <c r="L298" t="str">
        <f t="shared" si="20"/>
        <v>5</v>
      </c>
      <c r="M298" t="str">
        <f t="shared" si="21"/>
        <v>2023</v>
      </c>
      <c r="N298">
        <f t="shared" si="22"/>
        <v>189263.08</v>
      </c>
      <c r="O298">
        <f t="shared" si="23"/>
        <v>189263.08</v>
      </c>
      <c r="P298" t="str">
        <f t="shared" si="24"/>
        <v/>
      </c>
      <c r="Q298" s="48" t="str">
        <f>IF(O298="","",
   IF(OR(O298&lt;EDA_Outlier_Analysis!$C$10, O298&gt;EDA_Outlier_Analysis!$C$11),
      "Outlier",
      "Normal"))</f>
        <v>Normal</v>
      </c>
      <c r="R298" t="str">
        <f>IF(P298="","",
   IF(OR(P298 &lt; EDA_Outlier_Analysis!$F$7, P298 &gt; EDA_Outlier_Analysis!$F$8),
      "Outlier",
      "Normal"))</f>
        <v/>
      </c>
      <c r="S298" t="str">
        <f>IF(N298="","",
   IF(OR(N298 &lt;EDA_Outlier_Analysis!$I$10, N298 &gt; EDA_Outlier_Analysis!$I$11),
      "Outlier",
      "Normal"))</f>
        <v>Normal</v>
      </c>
    </row>
    <row r="299" spans="1:19">
      <c r="A299" t="s">
        <v>1523</v>
      </c>
      <c r="B299" s="4">
        <v>44680</v>
      </c>
      <c r="C299" s="2">
        <v>-42177.95</v>
      </c>
      <c r="D299" t="s">
        <v>840</v>
      </c>
      <c r="E299" t="s">
        <v>841</v>
      </c>
      <c r="F299" t="s">
        <v>9</v>
      </c>
      <c r="G299" t="s">
        <v>34</v>
      </c>
      <c r="I299" t="s">
        <v>1524</v>
      </c>
      <c r="J299" t="s">
        <v>1525</v>
      </c>
      <c r="K299" t="str">
        <f>IF(COUNTIF(Customers!A:A, H299)&gt;0, "Valid", "Invalid")</f>
        <v>Invalid</v>
      </c>
      <c r="L299" t="str">
        <f t="shared" si="20"/>
        <v>4</v>
      </c>
      <c r="M299" t="str">
        <f t="shared" si="21"/>
        <v>2022</v>
      </c>
      <c r="N299">
        <f t="shared" si="22"/>
        <v>-42177.95</v>
      </c>
      <c r="O299" t="str">
        <f t="shared" si="23"/>
        <v/>
      </c>
      <c r="P299">
        <f t="shared" si="24"/>
        <v>42177.95</v>
      </c>
      <c r="Q299" s="48" t="str">
        <f>IF(O299="","",
   IF(OR(O299&lt;EDA_Outlier_Analysis!$C$10, O299&gt;EDA_Outlier_Analysis!$C$11),
      "Outlier",
      "Normal"))</f>
        <v/>
      </c>
      <c r="R299" t="str">
        <f>IF(P299="","",
   IF(OR(P299 &lt; EDA_Outlier_Analysis!$F$7, P299 &gt; EDA_Outlier_Analysis!$F$8),
      "Outlier",
      "Normal"))</f>
        <v>Normal</v>
      </c>
      <c r="S299" t="str">
        <f>IF(N299="","",
   IF(OR(N299 &lt;EDA_Outlier_Analysis!$I$10, N299 &gt; EDA_Outlier_Analysis!$I$11),
      "Outlier",
      "Normal"))</f>
        <v>Normal</v>
      </c>
    </row>
    <row r="300" spans="1:19">
      <c r="A300" t="s">
        <v>1526</v>
      </c>
      <c r="B300" s="4">
        <v>44562</v>
      </c>
      <c r="C300" s="2">
        <v>107450.51</v>
      </c>
      <c r="D300" t="s">
        <v>849</v>
      </c>
      <c r="E300" t="s">
        <v>853</v>
      </c>
      <c r="F300" t="s">
        <v>10</v>
      </c>
      <c r="G300" t="s">
        <v>31</v>
      </c>
      <c r="H300" t="s">
        <v>185</v>
      </c>
      <c r="J300" t="s">
        <v>1527</v>
      </c>
      <c r="K300" t="str">
        <f>IF(COUNTIF(Customers!A:A, H300)&gt;0, "Valid", "Invalid")</f>
        <v>Valid</v>
      </c>
      <c r="L300" t="str">
        <f t="shared" si="20"/>
        <v>1</v>
      </c>
      <c r="M300" t="str">
        <f t="shared" si="21"/>
        <v>2022</v>
      </c>
      <c r="N300">
        <f t="shared" si="22"/>
        <v>107450.51</v>
      </c>
      <c r="O300">
        <f t="shared" si="23"/>
        <v>107450.51</v>
      </c>
      <c r="P300" t="str">
        <f t="shared" si="24"/>
        <v/>
      </c>
      <c r="Q300" s="48" t="str">
        <f>IF(O300="","",
   IF(OR(O300&lt;EDA_Outlier_Analysis!$C$10, O300&gt;EDA_Outlier_Analysis!$C$11),
      "Outlier",
      "Normal"))</f>
        <v>Normal</v>
      </c>
      <c r="R300" t="str">
        <f>IF(P300="","",
   IF(OR(P300 &lt; EDA_Outlier_Analysis!$F$7, P300 &gt; EDA_Outlier_Analysis!$F$8),
      "Outlier",
      "Normal"))</f>
        <v/>
      </c>
      <c r="S300" t="str">
        <f>IF(N300="","",
   IF(OR(N300 &lt;EDA_Outlier_Analysis!$I$10, N300 &gt; EDA_Outlier_Analysis!$I$11),
      "Outlier",
      "Normal"))</f>
        <v>Normal</v>
      </c>
    </row>
    <row r="301" spans="1:19">
      <c r="A301" t="s">
        <v>1528</v>
      </c>
      <c r="B301" s="4">
        <v>45144</v>
      </c>
      <c r="C301" s="2">
        <v>86381.34</v>
      </c>
      <c r="D301" t="s">
        <v>849</v>
      </c>
      <c r="E301" t="s">
        <v>853</v>
      </c>
      <c r="F301" t="s">
        <v>10</v>
      </c>
      <c r="G301" t="s">
        <v>24</v>
      </c>
      <c r="H301" t="s">
        <v>397</v>
      </c>
      <c r="J301" t="s">
        <v>1529</v>
      </c>
      <c r="K301" t="str">
        <f>IF(COUNTIF(Customers!A:A, H301)&gt;0, "Valid", "Invalid")</f>
        <v>Valid</v>
      </c>
      <c r="L301" t="str">
        <f t="shared" si="20"/>
        <v>8</v>
      </c>
      <c r="M301" t="str">
        <f t="shared" si="21"/>
        <v>2023</v>
      </c>
      <c r="N301">
        <f t="shared" si="22"/>
        <v>86381.34</v>
      </c>
      <c r="O301">
        <f t="shared" si="23"/>
        <v>86381.34</v>
      </c>
      <c r="P301" t="str">
        <f t="shared" si="24"/>
        <v/>
      </c>
      <c r="Q301" s="48" t="str">
        <f>IF(O301="","",
   IF(OR(O301&lt;EDA_Outlier_Analysis!$C$10, O301&gt;EDA_Outlier_Analysis!$C$11),
      "Outlier",
      "Normal"))</f>
        <v>Normal</v>
      </c>
      <c r="R301" t="str">
        <f>IF(P301="","",
   IF(OR(P301 &lt; EDA_Outlier_Analysis!$F$7, P301 &gt; EDA_Outlier_Analysis!$F$8),
      "Outlier",
      "Normal"))</f>
        <v/>
      </c>
      <c r="S301" t="str">
        <f>IF(N301="","",
   IF(OR(N301 &lt;EDA_Outlier_Analysis!$I$10, N301 &gt; EDA_Outlier_Analysis!$I$11),
      "Outlier",
      "Normal"))</f>
        <v>Normal</v>
      </c>
    </row>
    <row r="302" spans="1:19">
      <c r="A302" t="s">
        <v>1530</v>
      </c>
      <c r="B302" s="4">
        <v>44567</v>
      </c>
      <c r="C302" s="2">
        <v>146835.20000000001</v>
      </c>
      <c r="D302" t="s">
        <v>849</v>
      </c>
      <c r="E302" t="s">
        <v>868</v>
      </c>
      <c r="F302" t="s">
        <v>11</v>
      </c>
      <c r="G302" t="s">
        <v>24</v>
      </c>
      <c r="H302" t="s">
        <v>535</v>
      </c>
      <c r="J302" t="s">
        <v>1531</v>
      </c>
      <c r="K302" t="str">
        <f>IF(COUNTIF(Customers!A:A, H302)&gt;0, "Valid", "Invalid")</f>
        <v>Valid</v>
      </c>
      <c r="L302" t="str">
        <f t="shared" si="20"/>
        <v>1</v>
      </c>
      <c r="M302" t="str">
        <f t="shared" si="21"/>
        <v>2022</v>
      </c>
      <c r="N302">
        <f t="shared" si="22"/>
        <v>146835.20000000001</v>
      </c>
      <c r="O302">
        <f t="shared" si="23"/>
        <v>146835.20000000001</v>
      </c>
      <c r="P302" t="str">
        <f t="shared" si="24"/>
        <v/>
      </c>
      <c r="Q302" s="48" t="str">
        <f>IF(O302="","",
   IF(OR(O302&lt;EDA_Outlier_Analysis!$C$10, O302&gt;EDA_Outlier_Analysis!$C$11),
      "Outlier",
      "Normal"))</f>
        <v>Normal</v>
      </c>
      <c r="R302" t="str">
        <f>IF(P302="","",
   IF(OR(P302 &lt; EDA_Outlier_Analysis!$F$7, P302 &gt; EDA_Outlier_Analysis!$F$8),
      "Outlier",
      "Normal"))</f>
        <v/>
      </c>
      <c r="S302" t="str">
        <f>IF(N302="","",
   IF(OR(N302 &lt;EDA_Outlier_Analysis!$I$10, N302 &gt; EDA_Outlier_Analysis!$I$11),
      "Outlier",
      "Normal"))</f>
        <v>Normal</v>
      </c>
    </row>
    <row r="303" spans="1:19">
      <c r="A303" t="s">
        <v>1532</v>
      </c>
      <c r="B303" s="4">
        <v>45009</v>
      </c>
      <c r="C303" s="2">
        <v>-16860.52</v>
      </c>
      <c r="D303" t="s">
        <v>840</v>
      </c>
      <c r="E303" t="s">
        <v>856</v>
      </c>
      <c r="F303" t="s">
        <v>11</v>
      </c>
      <c r="G303" t="s">
        <v>34</v>
      </c>
      <c r="I303" t="s">
        <v>1533</v>
      </c>
      <c r="J303" t="s">
        <v>1534</v>
      </c>
      <c r="K303" t="str">
        <f>IF(COUNTIF(Customers!A:A, H303)&gt;0, "Valid", "Invalid")</f>
        <v>Invalid</v>
      </c>
      <c r="L303" t="str">
        <f t="shared" si="20"/>
        <v>3</v>
      </c>
      <c r="M303" t="str">
        <f t="shared" si="21"/>
        <v>2023</v>
      </c>
      <c r="N303">
        <f t="shared" si="22"/>
        <v>-16860.52</v>
      </c>
      <c r="O303" t="str">
        <f t="shared" si="23"/>
        <v/>
      </c>
      <c r="P303">
        <f t="shared" si="24"/>
        <v>16860.52</v>
      </c>
      <c r="Q303" s="48" t="str">
        <f>IF(O303="","",
   IF(OR(O303&lt;EDA_Outlier_Analysis!$C$10, O303&gt;EDA_Outlier_Analysis!$C$11),
      "Outlier",
      "Normal"))</f>
        <v/>
      </c>
      <c r="R303" t="str">
        <f>IF(P303="","",
   IF(OR(P303 &lt; EDA_Outlier_Analysis!$F$7, P303 &gt; EDA_Outlier_Analysis!$F$8),
      "Outlier",
      "Normal"))</f>
        <v>Outlier</v>
      </c>
      <c r="S303" t="str">
        <f>IF(N303="","",
   IF(OR(N303 &lt;EDA_Outlier_Analysis!$I$10, N303 &gt; EDA_Outlier_Analysis!$I$11),
      "Outlier",
      "Normal"))</f>
        <v>Normal</v>
      </c>
    </row>
    <row r="304" spans="1:19">
      <c r="A304" t="s">
        <v>1535</v>
      </c>
      <c r="B304" s="4">
        <v>44907</v>
      </c>
      <c r="C304" s="2">
        <v>112755.32</v>
      </c>
      <c r="D304" t="s">
        <v>849</v>
      </c>
      <c r="E304" t="s">
        <v>868</v>
      </c>
      <c r="F304" t="s">
        <v>9</v>
      </c>
      <c r="G304" t="s">
        <v>24</v>
      </c>
      <c r="H304" t="s">
        <v>409</v>
      </c>
      <c r="J304" t="s">
        <v>1536</v>
      </c>
      <c r="K304" t="str">
        <f>IF(COUNTIF(Customers!A:A, H304)&gt;0, "Valid", "Invalid")</f>
        <v>Valid</v>
      </c>
      <c r="L304" t="str">
        <f t="shared" si="20"/>
        <v>12</v>
      </c>
      <c r="M304" t="str">
        <f t="shared" si="21"/>
        <v>2022</v>
      </c>
      <c r="N304">
        <f t="shared" si="22"/>
        <v>112755.32</v>
      </c>
      <c r="O304">
        <f t="shared" si="23"/>
        <v>112755.32</v>
      </c>
      <c r="P304" t="str">
        <f t="shared" si="24"/>
        <v/>
      </c>
      <c r="Q304" s="48" t="str">
        <f>IF(O304="","",
   IF(OR(O304&lt;EDA_Outlier_Analysis!$C$10, O304&gt;EDA_Outlier_Analysis!$C$11),
      "Outlier",
      "Normal"))</f>
        <v>Normal</v>
      </c>
      <c r="R304" t="str">
        <f>IF(P304="","",
   IF(OR(P304 &lt; EDA_Outlier_Analysis!$F$7, P304 &gt; EDA_Outlier_Analysis!$F$8),
      "Outlier",
      "Normal"))</f>
        <v/>
      </c>
      <c r="S304" t="str">
        <f>IF(N304="","",
   IF(OR(N304 &lt;EDA_Outlier_Analysis!$I$10, N304 &gt; EDA_Outlier_Analysis!$I$11),
      "Outlier",
      "Normal"))</f>
        <v>Normal</v>
      </c>
    </row>
    <row r="305" spans="1:19">
      <c r="A305" t="s">
        <v>1537</v>
      </c>
      <c r="B305" s="4">
        <v>45199</v>
      </c>
      <c r="C305" s="2">
        <v>224842.23999999999</v>
      </c>
      <c r="D305" t="s">
        <v>849</v>
      </c>
      <c r="E305" t="s">
        <v>853</v>
      </c>
      <c r="F305" t="s">
        <v>11</v>
      </c>
      <c r="G305" t="s">
        <v>34</v>
      </c>
      <c r="H305" t="s">
        <v>707</v>
      </c>
      <c r="J305" t="s">
        <v>1538</v>
      </c>
      <c r="K305" t="str">
        <f>IF(COUNTIF(Customers!A:A, H305)&gt;0, "Valid", "Invalid")</f>
        <v>Valid</v>
      </c>
      <c r="L305" t="str">
        <f t="shared" si="20"/>
        <v>9</v>
      </c>
      <c r="M305" t="str">
        <f t="shared" si="21"/>
        <v>2023</v>
      </c>
      <c r="N305">
        <f t="shared" si="22"/>
        <v>224842.23999999999</v>
      </c>
      <c r="O305">
        <f t="shared" si="23"/>
        <v>224842.23999999999</v>
      </c>
      <c r="P305" t="str">
        <f t="shared" si="24"/>
        <v/>
      </c>
      <c r="Q305" s="48" t="str">
        <f>IF(O305="","",
   IF(OR(O305&lt;EDA_Outlier_Analysis!$C$10, O305&gt;EDA_Outlier_Analysis!$C$11),
      "Outlier",
      "Normal"))</f>
        <v>Normal</v>
      </c>
      <c r="R305" t="str">
        <f>IF(P305="","",
   IF(OR(P305 &lt; EDA_Outlier_Analysis!$F$7, P305 &gt; EDA_Outlier_Analysis!$F$8),
      "Outlier",
      "Normal"))</f>
        <v/>
      </c>
      <c r="S305" t="str">
        <f>IF(N305="","",
   IF(OR(N305 &lt;EDA_Outlier_Analysis!$I$10, N305 &gt; EDA_Outlier_Analysis!$I$11),
      "Outlier",
      "Normal"))</f>
        <v>Normal</v>
      </c>
    </row>
    <row r="306" spans="1:19">
      <c r="A306" t="s">
        <v>1539</v>
      </c>
      <c r="B306" s="4">
        <v>44835</v>
      </c>
      <c r="C306" s="2">
        <v>-52699.4</v>
      </c>
      <c r="D306" t="s">
        <v>840</v>
      </c>
      <c r="E306" t="s">
        <v>845</v>
      </c>
      <c r="F306" t="s">
        <v>10</v>
      </c>
      <c r="G306" t="s">
        <v>20</v>
      </c>
      <c r="I306" t="s">
        <v>1540</v>
      </c>
      <c r="J306" t="s">
        <v>1541</v>
      </c>
      <c r="K306" t="str">
        <f>IF(COUNTIF(Customers!A:A, H306)&gt;0, "Valid", "Invalid")</f>
        <v>Invalid</v>
      </c>
      <c r="L306" t="str">
        <f t="shared" si="20"/>
        <v>10</v>
      </c>
      <c r="M306" t="str">
        <f t="shared" si="21"/>
        <v>2022</v>
      </c>
      <c r="N306">
        <f t="shared" si="22"/>
        <v>-52699.4</v>
      </c>
      <c r="O306" t="str">
        <f t="shared" si="23"/>
        <v/>
      </c>
      <c r="P306">
        <f t="shared" si="24"/>
        <v>52699.4</v>
      </c>
      <c r="Q306" s="48" t="str">
        <f>IF(O306="","",
   IF(OR(O306&lt;EDA_Outlier_Analysis!$C$10, O306&gt;EDA_Outlier_Analysis!$C$11),
      "Outlier",
      "Normal"))</f>
        <v/>
      </c>
      <c r="R306" t="str">
        <f>IF(P306="","",
   IF(OR(P306 &lt; EDA_Outlier_Analysis!$F$7, P306 &gt; EDA_Outlier_Analysis!$F$8),
      "Outlier",
      "Normal"))</f>
        <v>Normal</v>
      </c>
      <c r="S306" t="str">
        <f>IF(N306="","",
   IF(OR(N306 &lt;EDA_Outlier_Analysis!$I$10, N306 &gt; EDA_Outlier_Analysis!$I$11),
      "Outlier",
      "Normal"))</f>
        <v>Normal</v>
      </c>
    </row>
    <row r="307" spans="1:19">
      <c r="A307" t="s">
        <v>1542</v>
      </c>
      <c r="B307" s="4">
        <v>44572</v>
      </c>
      <c r="C307" s="2">
        <v>139345.70000000001</v>
      </c>
      <c r="D307" t="s">
        <v>849</v>
      </c>
      <c r="E307" t="s">
        <v>850</v>
      </c>
      <c r="F307" t="s">
        <v>9</v>
      </c>
      <c r="G307" t="s">
        <v>34</v>
      </c>
      <c r="H307" t="s">
        <v>391</v>
      </c>
      <c r="J307" t="s">
        <v>1543</v>
      </c>
      <c r="K307" t="str">
        <f>IF(COUNTIF(Customers!A:A, H307)&gt;0, "Valid", "Invalid")</f>
        <v>Valid</v>
      </c>
      <c r="L307" t="str">
        <f t="shared" si="20"/>
        <v>1</v>
      </c>
      <c r="M307" t="str">
        <f t="shared" si="21"/>
        <v>2022</v>
      </c>
      <c r="N307">
        <f t="shared" si="22"/>
        <v>139345.70000000001</v>
      </c>
      <c r="O307">
        <f t="shared" si="23"/>
        <v>139345.70000000001</v>
      </c>
      <c r="P307" t="str">
        <f t="shared" si="24"/>
        <v/>
      </c>
      <c r="Q307" s="48" t="str">
        <f>IF(O307="","",
   IF(OR(O307&lt;EDA_Outlier_Analysis!$C$10, O307&gt;EDA_Outlier_Analysis!$C$11),
      "Outlier",
      "Normal"))</f>
        <v>Normal</v>
      </c>
      <c r="R307" t="str">
        <f>IF(P307="","",
   IF(OR(P307 &lt; EDA_Outlier_Analysis!$F$7, P307 &gt; EDA_Outlier_Analysis!$F$8),
      "Outlier",
      "Normal"))</f>
        <v/>
      </c>
      <c r="S307" t="str">
        <f>IF(N307="","",
   IF(OR(N307 &lt;EDA_Outlier_Analysis!$I$10, N307 &gt; EDA_Outlier_Analysis!$I$11),
      "Outlier",
      "Normal"))</f>
        <v>Normal</v>
      </c>
    </row>
    <row r="308" spans="1:19">
      <c r="A308" t="s">
        <v>1544</v>
      </c>
      <c r="B308" s="4">
        <v>44579</v>
      </c>
      <c r="C308" s="2">
        <v>-3804.18</v>
      </c>
      <c r="D308" t="s">
        <v>840</v>
      </c>
      <c r="E308" t="s">
        <v>905</v>
      </c>
      <c r="F308" t="s">
        <v>10</v>
      </c>
      <c r="G308" t="s">
        <v>20</v>
      </c>
      <c r="I308" t="s">
        <v>1545</v>
      </c>
      <c r="J308" t="s">
        <v>1546</v>
      </c>
      <c r="K308" t="str">
        <f>IF(COUNTIF(Customers!A:A, H308)&gt;0, "Valid", "Invalid")</f>
        <v>Invalid</v>
      </c>
      <c r="L308" t="str">
        <f t="shared" si="20"/>
        <v>1</v>
      </c>
      <c r="M308" t="str">
        <f t="shared" si="21"/>
        <v>2022</v>
      </c>
      <c r="N308">
        <f t="shared" si="22"/>
        <v>-3804.18</v>
      </c>
      <c r="O308" t="str">
        <f t="shared" si="23"/>
        <v/>
      </c>
      <c r="P308">
        <f t="shared" si="24"/>
        <v>3804.18</v>
      </c>
      <c r="Q308" s="48" t="str">
        <f>IF(O308="","",
   IF(OR(O308&lt;EDA_Outlier_Analysis!$C$10, O308&gt;EDA_Outlier_Analysis!$C$11),
      "Outlier",
      "Normal"))</f>
        <v/>
      </c>
      <c r="R308" t="str">
        <f>IF(P308="","",
   IF(OR(P308 &lt; EDA_Outlier_Analysis!$F$7, P308 &gt; EDA_Outlier_Analysis!$F$8),
      "Outlier",
      "Normal"))</f>
        <v>Outlier</v>
      </c>
      <c r="S308" t="str">
        <f>IF(N308="","",
   IF(OR(N308 &lt;EDA_Outlier_Analysis!$I$10, N308 &gt; EDA_Outlier_Analysis!$I$11),
      "Outlier",
      "Normal"))</f>
        <v>Normal</v>
      </c>
    </row>
    <row r="309" spans="1:19">
      <c r="A309" t="s">
        <v>1547</v>
      </c>
      <c r="B309" s="4">
        <v>44568</v>
      </c>
      <c r="C309" s="2">
        <v>-18502.04</v>
      </c>
      <c r="D309" t="s">
        <v>840</v>
      </c>
      <c r="E309" t="s">
        <v>841</v>
      </c>
      <c r="F309" t="s">
        <v>11</v>
      </c>
      <c r="G309" t="s">
        <v>20</v>
      </c>
      <c r="I309" t="s">
        <v>1261</v>
      </c>
      <c r="J309" t="s">
        <v>1548</v>
      </c>
      <c r="K309" t="str">
        <f>IF(COUNTIF(Customers!A:A, H309)&gt;0, "Valid", "Invalid")</f>
        <v>Invalid</v>
      </c>
      <c r="L309" t="str">
        <f t="shared" si="20"/>
        <v>1</v>
      </c>
      <c r="M309" t="str">
        <f t="shared" si="21"/>
        <v>2022</v>
      </c>
      <c r="N309">
        <f t="shared" si="22"/>
        <v>-18502.04</v>
      </c>
      <c r="O309" t="str">
        <f t="shared" si="23"/>
        <v/>
      </c>
      <c r="P309">
        <f t="shared" si="24"/>
        <v>18502.04</v>
      </c>
      <c r="Q309" s="48" t="str">
        <f>IF(O309="","",
   IF(OR(O309&lt;EDA_Outlier_Analysis!$C$10, O309&gt;EDA_Outlier_Analysis!$C$11),
      "Outlier",
      "Normal"))</f>
        <v/>
      </c>
      <c r="R309" t="str">
        <f>IF(P309="","",
   IF(OR(P309 &lt; EDA_Outlier_Analysis!$F$7, P309 &gt; EDA_Outlier_Analysis!$F$8),
      "Outlier",
      "Normal"))</f>
        <v>Outlier</v>
      </c>
      <c r="S309" t="str">
        <f>IF(N309="","",
   IF(OR(N309 &lt;EDA_Outlier_Analysis!$I$10, N309 &gt; EDA_Outlier_Analysis!$I$11),
      "Outlier",
      "Normal"))</f>
        <v>Normal</v>
      </c>
    </row>
    <row r="310" spans="1:19">
      <c r="A310" t="s">
        <v>1549</v>
      </c>
      <c r="B310" s="4">
        <v>45197</v>
      </c>
      <c r="C310" s="2">
        <v>218256.13</v>
      </c>
      <c r="D310" t="s">
        <v>849</v>
      </c>
      <c r="E310" t="s">
        <v>853</v>
      </c>
      <c r="F310" t="s">
        <v>9</v>
      </c>
      <c r="G310" t="s">
        <v>24</v>
      </c>
      <c r="H310" t="s">
        <v>317</v>
      </c>
      <c r="J310" t="s">
        <v>1550</v>
      </c>
      <c r="K310" t="str">
        <f>IF(COUNTIF(Customers!A:A, H310)&gt;0, "Valid", "Invalid")</f>
        <v>Valid</v>
      </c>
      <c r="L310" t="str">
        <f t="shared" si="20"/>
        <v>9</v>
      </c>
      <c r="M310" t="str">
        <f t="shared" si="21"/>
        <v>2023</v>
      </c>
      <c r="N310">
        <f t="shared" si="22"/>
        <v>218256.13</v>
      </c>
      <c r="O310">
        <f t="shared" si="23"/>
        <v>218256.13</v>
      </c>
      <c r="P310" t="str">
        <f t="shared" si="24"/>
        <v/>
      </c>
      <c r="Q310" s="48" t="str">
        <f>IF(O310="","",
   IF(OR(O310&lt;EDA_Outlier_Analysis!$C$10, O310&gt;EDA_Outlier_Analysis!$C$11),
      "Outlier",
      "Normal"))</f>
        <v>Normal</v>
      </c>
      <c r="R310" t="str">
        <f>IF(P310="","",
   IF(OR(P310 &lt; EDA_Outlier_Analysis!$F$7, P310 &gt; EDA_Outlier_Analysis!$F$8),
      "Outlier",
      "Normal"))</f>
        <v/>
      </c>
      <c r="S310" t="str">
        <f>IF(N310="","",
   IF(OR(N310 &lt;EDA_Outlier_Analysis!$I$10, N310 &gt; EDA_Outlier_Analysis!$I$11),
      "Outlier",
      "Normal"))</f>
        <v>Normal</v>
      </c>
    </row>
    <row r="311" spans="1:19">
      <c r="A311" t="s">
        <v>1551</v>
      </c>
      <c r="B311" s="4">
        <v>44895</v>
      </c>
      <c r="C311" s="2">
        <v>-73050.929999999993</v>
      </c>
      <c r="D311" t="s">
        <v>840</v>
      </c>
      <c r="E311" t="s">
        <v>905</v>
      </c>
      <c r="F311" t="s">
        <v>10</v>
      </c>
      <c r="G311" t="s">
        <v>24</v>
      </c>
      <c r="I311" t="s">
        <v>1013</v>
      </c>
      <c r="J311" t="s">
        <v>1552</v>
      </c>
      <c r="K311" t="str">
        <f>IF(COUNTIF(Customers!A:A, H311)&gt;0, "Valid", "Invalid")</f>
        <v>Invalid</v>
      </c>
      <c r="L311" t="str">
        <f t="shared" si="20"/>
        <v>11</v>
      </c>
      <c r="M311" t="str">
        <f t="shared" si="21"/>
        <v>2022</v>
      </c>
      <c r="N311">
        <f t="shared" si="22"/>
        <v>-73050.929999999993</v>
      </c>
      <c r="O311" t="str">
        <f t="shared" si="23"/>
        <v/>
      </c>
      <c r="P311">
        <f t="shared" si="24"/>
        <v>73050.929999999993</v>
      </c>
      <c r="Q311" s="48" t="str">
        <f>IF(O311="","",
   IF(OR(O311&lt;EDA_Outlier_Analysis!$C$10, O311&gt;EDA_Outlier_Analysis!$C$11),
      "Outlier",
      "Normal"))</f>
        <v/>
      </c>
      <c r="R311" t="str">
        <f>IF(P311="","",
   IF(OR(P311 &lt; EDA_Outlier_Analysis!$F$7, P311 &gt; EDA_Outlier_Analysis!$F$8),
      "Outlier",
      "Normal"))</f>
        <v>Outlier</v>
      </c>
      <c r="S311" t="str">
        <f>IF(N311="","",
   IF(OR(N311 &lt;EDA_Outlier_Analysis!$I$10, N311 &gt; EDA_Outlier_Analysis!$I$11),
      "Outlier",
      "Normal"))</f>
        <v>Normal</v>
      </c>
    </row>
    <row r="312" spans="1:19">
      <c r="A312" t="s">
        <v>1553</v>
      </c>
      <c r="B312" s="4">
        <v>45171</v>
      </c>
      <c r="C312" s="2">
        <v>138798.94</v>
      </c>
      <c r="D312" t="s">
        <v>849</v>
      </c>
      <c r="E312" t="s">
        <v>868</v>
      </c>
      <c r="F312" t="s">
        <v>11</v>
      </c>
      <c r="G312" t="s">
        <v>34</v>
      </c>
      <c r="H312" t="s">
        <v>37</v>
      </c>
      <c r="J312" t="s">
        <v>1554</v>
      </c>
      <c r="K312" t="str">
        <f>IF(COUNTIF(Customers!A:A, H312)&gt;0, "Valid", "Invalid")</f>
        <v>Valid</v>
      </c>
      <c r="L312" t="str">
        <f t="shared" si="20"/>
        <v>9</v>
      </c>
      <c r="M312" t="str">
        <f t="shared" si="21"/>
        <v>2023</v>
      </c>
      <c r="N312">
        <f t="shared" si="22"/>
        <v>138798.94</v>
      </c>
      <c r="O312">
        <f t="shared" si="23"/>
        <v>138798.94</v>
      </c>
      <c r="P312" t="str">
        <f t="shared" si="24"/>
        <v/>
      </c>
      <c r="Q312" s="48" t="str">
        <f>IF(O312="","",
   IF(OR(O312&lt;EDA_Outlier_Analysis!$C$10, O312&gt;EDA_Outlier_Analysis!$C$11),
      "Outlier",
      "Normal"))</f>
        <v>Normal</v>
      </c>
      <c r="R312" t="str">
        <f>IF(P312="","",
   IF(OR(P312 &lt; EDA_Outlier_Analysis!$F$7, P312 &gt; EDA_Outlier_Analysis!$F$8),
      "Outlier",
      "Normal"))</f>
        <v/>
      </c>
      <c r="S312" t="str">
        <f>IF(N312="","",
   IF(OR(N312 &lt;EDA_Outlier_Analysis!$I$10, N312 &gt; EDA_Outlier_Analysis!$I$11),
      "Outlier",
      "Normal"))</f>
        <v>Normal</v>
      </c>
    </row>
    <row r="313" spans="1:19">
      <c r="A313" t="s">
        <v>1555</v>
      </c>
      <c r="B313" s="4">
        <v>44997</v>
      </c>
      <c r="C313" s="2">
        <v>205150.4</v>
      </c>
      <c r="D313" t="s">
        <v>849</v>
      </c>
      <c r="E313" t="s">
        <v>853</v>
      </c>
      <c r="F313" t="s">
        <v>9</v>
      </c>
      <c r="G313" t="s">
        <v>34</v>
      </c>
      <c r="H313" t="s">
        <v>441</v>
      </c>
      <c r="J313" t="s">
        <v>1556</v>
      </c>
      <c r="K313" t="str">
        <f>IF(COUNTIF(Customers!A:A, H313)&gt;0, "Valid", "Invalid")</f>
        <v>Valid</v>
      </c>
      <c r="L313" t="str">
        <f t="shared" si="20"/>
        <v>3</v>
      </c>
      <c r="M313" t="str">
        <f t="shared" si="21"/>
        <v>2023</v>
      </c>
      <c r="N313">
        <f t="shared" si="22"/>
        <v>205150.4</v>
      </c>
      <c r="O313">
        <f t="shared" si="23"/>
        <v>205150.4</v>
      </c>
      <c r="P313" t="str">
        <f t="shared" si="24"/>
        <v/>
      </c>
      <c r="Q313" s="48" t="str">
        <f>IF(O313="","",
   IF(OR(O313&lt;EDA_Outlier_Analysis!$C$10, O313&gt;EDA_Outlier_Analysis!$C$11),
      "Outlier",
      "Normal"))</f>
        <v>Normal</v>
      </c>
      <c r="R313" t="str">
        <f>IF(P313="","",
   IF(OR(P313 &lt; EDA_Outlier_Analysis!$F$7, P313 &gt; EDA_Outlier_Analysis!$F$8),
      "Outlier",
      "Normal"))</f>
        <v/>
      </c>
      <c r="S313" t="str">
        <f>IF(N313="","",
   IF(OR(N313 &lt;EDA_Outlier_Analysis!$I$10, N313 &gt; EDA_Outlier_Analysis!$I$11),
      "Outlier",
      "Normal"))</f>
        <v>Normal</v>
      </c>
    </row>
    <row r="314" spans="1:19">
      <c r="A314" t="s">
        <v>1557</v>
      </c>
      <c r="B314" s="4">
        <v>44634</v>
      </c>
      <c r="C314" s="2">
        <v>72123.97</v>
      </c>
      <c r="D314" t="s">
        <v>849</v>
      </c>
      <c r="E314" t="s">
        <v>853</v>
      </c>
      <c r="F314" t="s">
        <v>9</v>
      </c>
      <c r="G314" t="s">
        <v>24</v>
      </c>
      <c r="H314" t="s">
        <v>307</v>
      </c>
      <c r="J314" t="s">
        <v>1558</v>
      </c>
      <c r="K314" t="str">
        <f>IF(COUNTIF(Customers!A:A, H314)&gt;0, "Valid", "Invalid")</f>
        <v>Valid</v>
      </c>
      <c r="L314" t="str">
        <f t="shared" si="20"/>
        <v>3</v>
      </c>
      <c r="M314" t="str">
        <f t="shared" si="21"/>
        <v>2022</v>
      </c>
      <c r="N314">
        <f t="shared" si="22"/>
        <v>72123.97</v>
      </c>
      <c r="O314">
        <f t="shared" si="23"/>
        <v>72123.97</v>
      </c>
      <c r="P314" t="str">
        <f t="shared" si="24"/>
        <v/>
      </c>
      <c r="Q314" s="48" t="str">
        <f>IF(O314="","",
   IF(OR(O314&lt;EDA_Outlier_Analysis!$C$10, O314&gt;EDA_Outlier_Analysis!$C$11),
      "Outlier",
      "Normal"))</f>
        <v>Normal</v>
      </c>
      <c r="R314" t="str">
        <f>IF(P314="","",
   IF(OR(P314 &lt; EDA_Outlier_Analysis!$F$7, P314 &gt; EDA_Outlier_Analysis!$F$8),
      "Outlier",
      "Normal"))</f>
        <v/>
      </c>
      <c r="S314" t="str">
        <f>IF(N314="","",
   IF(OR(N314 &lt;EDA_Outlier_Analysis!$I$10, N314 &gt; EDA_Outlier_Analysis!$I$11),
      "Outlier",
      "Normal"))</f>
        <v>Normal</v>
      </c>
    </row>
    <row r="315" spans="1:19">
      <c r="A315" t="s">
        <v>1559</v>
      </c>
      <c r="B315" s="4">
        <v>44954</v>
      </c>
      <c r="C315" s="2">
        <v>162970.69</v>
      </c>
      <c r="D315" t="s">
        <v>849</v>
      </c>
      <c r="E315" t="s">
        <v>853</v>
      </c>
      <c r="F315" t="s">
        <v>9</v>
      </c>
      <c r="G315" t="s">
        <v>31</v>
      </c>
      <c r="H315" t="s">
        <v>89</v>
      </c>
      <c r="J315" t="s">
        <v>1560</v>
      </c>
      <c r="K315" t="str">
        <f>IF(COUNTIF(Customers!A:A, H315)&gt;0, "Valid", "Invalid")</f>
        <v>Valid</v>
      </c>
      <c r="L315" t="str">
        <f t="shared" si="20"/>
        <v>1</v>
      </c>
      <c r="M315" t="str">
        <f t="shared" si="21"/>
        <v>2023</v>
      </c>
      <c r="N315">
        <f t="shared" si="22"/>
        <v>162970.69</v>
      </c>
      <c r="O315">
        <f t="shared" si="23"/>
        <v>162970.69</v>
      </c>
      <c r="P315" t="str">
        <f t="shared" si="24"/>
        <v/>
      </c>
      <c r="Q315" s="48" t="str">
        <f>IF(O315="","",
   IF(OR(O315&lt;EDA_Outlier_Analysis!$C$10, O315&gt;EDA_Outlier_Analysis!$C$11),
      "Outlier",
      "Normal"))</f>
        <v>Normal</v>
      </c>
      <c r="R315" t="str">
        <f>IF(P315="","",
   IF(OR(P315 &lt; EDA_Outlier_Analysis!$F$7, P315 &gt; EDA_Outlier_Analysis!$F$8),
      "Outlier",
      "Normal"))</f>
        <v/>
      </c>
      <c r="S315" t="str">
        <f>IF(N315="","",
   IF(OR(N315 &lt;EDA_Outlier_Analysis!$I$10, N315 &gt; EDA_Outlier_Analysis!$I$11),
      "Outlier",
      "Normal"))</f>
        <v>Normal</v>
      </c>
    </row>
    <row r="316" spans="1:19">
      <c r="A316" t="s">
        <v>1561</v>
      </c>
      <c r="B316" s="4">
        <v>45119</v>
      </c>
      <c r="C316" s="2">
        <v>9871.9</v>
      </c>
      <c r="D316" t="s">
        <v>873</v>
      </c>
      <c r="E316" t="s">
        <v>873</v>
      </c>
      <c r="F316" t="s">
        <v>11</v>
      </c>
      <c r="G316" t="s">
        <v>34</v>
      </c>
      <c r="J316" t="s">
        <v>1562</v>
      </c>
      <c r="K316" t="str">
        <f>IF(COUNTIF(Customers!A:A, H316)&gt;0, "Valid", "Invalid")</f>
        <v>Invalid</v>
      </c>
      <c r="L316" t="str">
        <f t="shared" si="20"/>
        <v>7</v>
      </c>
      <c r="M316" t="str">
        <f t="shared" si="21"/>
        <v>2023</v>
      </c>
      <c r="N316">
        <f t="shared" si="22"/>
        <v>-9871.9</v>
      </c>
      <c r="O316" t="str">
        <f t="shared" si="23"/>
        <v/>
      </c>
      <c r="P316" t="str">
        <f t="shared" si="24"/>
        <v/>
      </c>
      <c r="Q316" s="48" t="str">
        <f>IF(O316="","",
   IF(OR(O316&lt;EDA_Outlier_Analysis!$C$10, O316&gt;EDA_Outlier_Analysis!$C$11),
      "Outlier",
      "Normal"))</f>
        <v/>
      </c>
      <c r="R316" t="str">
        <f>IF(P316="","",
   IF(OR(P316 &lt; EDA_Outlier_Analysis!$F$7, P316 &gt; EDA_Outlier_Analysis!$F$8),
      "Outlier",
      "Normal"))</f>
        <v/>
      </c>
      <c r="S316" t="str">
        <f>IF(N316="","",
   IF(OR(N316 &lt;EDA_Outlier_Analysis!$I$10, N316 &gt; EDA_Outlier_Analysis!$I$11),
      "Outlier",
      "Normal"))</f>
        <v>Normal</v>
      </c>
    </row>
    <row r="317" spans="1:19">
      <c r="A317" t="s">
        <v>1563</v>
      </c>
      <c r="B317" s="4">
        <v>45212</v>
      </c>
      <c r="C317" s="2">
        <v>218291.57</v>
      </c>
      <c r="D317" t="s">
        <v>849</v>
      </c>
      <c r="E317" t="s">
        <v>853</v>
      </c>
      <c r="F317" t="s">
        <v>11</v>
      </c>
      <c r="G317" t="s">
        <v>34</v>
      </c>
      <c r="H317" t="s">
        <v>753</v>
      </c>
      <c r="J317" t="s">
        <v>1564</v>
      </c>
      <c r="K317" t="str">
        <f>IF(COUNTIF(Customers!A:A, H317)&gt;0, "Valid", "Invalid")</f>
        <v>Valid</v>
      </c>
      <c r="L317" t="str">
        <f t="shared" si="20"/>
        <v>10</v>
      </c>
      <c r="M317" t="str">
        <f t="shared" si="21"/>
        <v>2023</v>
      </c>
      <c r="N317">
        <f t="shared" si="22"/>
        <v>218291.57</v>
      </c>
      <c r="O317">
        <f t="shared" si="23"/>
        <v>218291.57</v>
      </c>
      <c r="P317" t="str">
        <f t="shared" si="24"/>
        <v/>
      </c>
      <c r="Q317" s="48" t="str">
        <f>IF(O317="","",
   IF(OR(O317&lt;EDA_Outlier_Analysis!$C$10, O317&gt;EDA_Outlier_Analysis!$C$11),
      "Outlier",
      "Normal"))</f>
        <v>Normal</v>
      </c>
      <c r="R317" t="str">
        <f>IF(P317="","",
   IF(OR(P317 &lt; EDA_Outlier_Analysis!$F$7, P317 &gt; EDA_Outlier_Analysis!$F$8),
      "Outlier",
      "Normal"))</f>
        <v/>
      </c>
      <c r="S317" t="str">
        <f>IF(N317="","",
   IF(OR(N317 &lt;EDA_Outlier_Analysis!$I$10, N317 &gt; EDA_Outlier_Analysis!$I$11),
      "Outlier",
      "Normal"))</f>
        <v>Normal</v>
      </c>
    </row>
    <row r="318" spans="1:19">
      <c r="A318" t="s">
        <v>1565</v>
      </c>
      <c r="B318" s="4">
        <v>44925</v>
      </c>
      <c r="C318" s="2">
        <v>226461.79</v>
      </c>
      <c r="D318" t="s">
        <v>849</v>
      </c>
      <c r="E318" t="s">
        <v>853</v>
      </c>
      <c r="F318" t="s">
        <v>9</v>
      </c>
      <c r="G318" t="s">
        <v>24</v>
      </c>
      <c r="H318" t="s">
        <v>501</v>
      </c>
      <c r="J318" t="s">
        <v>1566</v>
      </c>
      <c r="K318" t="str">
        <f>IF(COUNTIF(Customers!A:A, H318)&gt;0, "Valid", "Invalid")</f>
        <v>Valid</v>
      </c>
      <c r="L318" t="str">
        <f t="shared" si="20"/>
        <v>12</v>
      </c>
      <c r="M318" t="str">
        <f t="shared" si="21"/>
        <v>2022</v>
      </c>
      <c r="N318">
        <f t="shared" si="22"/>
        <v>226461.79</v>
      </c>
      <c r="O318">
        <f t="shared" si="23"/>
        <v>226461.79</v>
      </c>
      <c r="P318" t="str">
        <f t="shared" si="24"/>
        <v/>
      </c>
      <c r="Q318" s="48" t="str">
        <f>IF(O318="","",
   IF(OR(O318&lt;EDA_Outlier_Analysis!$C$10, O318&gt;EDA_Outlier_Analysis!$C$11),
      "Outlier",
      "Normal"))</f>
        <v>Normal</v>
      </c>
      <c r="R318" t="str">
        <f>IF(P318="","",
   IF(OR(P318 &lt; EDA_Outlier_Analysis!$F$7, P318 &gt; EDA_Outlier_Analysis!$F$8),
      "Outlier",
      "Normal"))</f>
        <v/>
      </c>
      <c r="S318" t="str">
        <f>IF(N318="","",
   IF(OR(N318 &lt;EDA_Outlier_Analysis!$I$10, N318 &gt; EDA_Outlier_Analysis!$I$11),
      "Outlier",
      "Normal"))</f>
        <v>Normal</v>
      </c>
    </row>
    <row r="319" spans="1:19">
      <c r="A319" t="s">
        <v>1567</v>
      </c>
      <c r="B319" s="4">
        <v>45280</v>
      </c>
      <c r="C319" s="2">
        <v>151367.88</v>
      </c>
      <c r="D319" t="s">
        <v>849</v>
      </c>
      <c r="E319" t="s">
        <v>868</v>
      </c>
      <c r="F319" t="s">
        <v>9</v>
      </c>
      <c r="G319" t="s">
        <v>31</v>
      </c>
      <c r="H319" t="s">
        <v>677</v>
      </c>
      <c r="J319" t="s">
        <v>1568</v>
      </c>
      <c r="K319" t="str">
        <f>IF(COUNTIF(Customers!A:A, H319)&gt;0, "Valid", "Invalid")</f>
        <v>Valid</v>
      </c>
      <c r="L319" t="str">
        <f t="shared" si="20"/>
        <v>12</v>
      </c>
      <c r="M319" t="str">
        <f t="shared" si="21"/>
        <v>2023</v>
      </c>
      <c r="N319">
        <f t="shared" si="22"/>
        <v>151367.88</v>
      </c>
      <c r="O319">
        <f t="shared" si="23"/>
        <v>151367.88</v>
      </c>
      <c r="P319" t="str">
        <f t="shared" si="24"/>
        <v/>
      </c>
      <c r="Q319" s="48" t="str">
        <f>IF(O319="","",
   IF(OR(O319&lt;EDA_Outlier_Analysis!$C$10, O319&gt;EDA_Outlier_Analysis!$C$11),
      "Outlier",
      "Normal"))</f>
        <v>Normal</v>
      </c>
      <c r="R319" t="str">
        <f>IF(P319="","",
   IF(OR(P319 &lt; EDA_Outlier_Analysis!$F$7, P319 &gt; EDA_Outlier_Analysis!$F$8),
      "Outlier",
      "Normal"))</f>
        <v/>
      </c>
      <c r="S319" t="str">
        <f>IF(N319="","",
   IF(OR(N319 &lt;EDA_Outlier_Analysis!$I$10, N319 &gt; EDA_Outlier_Analysis!$I$11),
      "Outlier",
      "Normal"))</f>
        <v>Normal</v>
      </c>
    </row>
    <row r="320" spans="1:19">
      <c r="A320" t="s">
        <v>1569</v>
      </c>
      <c r="B320" s="4">
        <v>44662</v>
      </c>
      <c r="C320" s="2">
        <v>245321.54</v>
      </c>
      <c r="D320" t="s">
        <v>849</v>
      </c>
      <c r="E320" t="s">
        <v>850</v>
      </c>
      <c r="F320" t="s">
        <v>10</v>
      </c>
      <c r="G320" t="s">
        <v>24</v>
      </c>
      <c r="H320" t="s">
        <v>59</v>
      </c>
      <c r="J320" t="s">
        <v>1570</v>
      </c>
      <c r="K320" t="str">
        <f>IF(COUNTIF(Customers!A:A, H320)&gt;0, "Valid", "Invalid")</f>
        <v>Valid</v>
      </c>
      <c r="L320" t="str">
        <f t="shared" si="20"/>
        <v>4</v>
      </c>
      <c r="M320" t="str">
        <f t="shared" si="21"/>
        <v>2022</v>
      </c>
      <c r="N320">
        <f t="shared" si="22"/>
        <v>245321.54</v>
      </c>
      <c r="O320">
        <f t="shared" si="23"/>
        <v>245321.54</v>
      </c>
      <c r="P320" t="str">
        <f t="shared" si="24"/>
        <v/>
      </c>
      <c r="Q320" s="48" t="str">
        <f>IF(O320="","",
   IF(OR(O320&lt;EDA_Outlier_Analysis!$C$10, O320&gt;EDA_Outlier_Analysis!$C$11),
      "Outlier",
      "Normal"))</f>
        <v>Normal</v>
      </c>
      <c r="R320" t="str">
        <f>IF(P320="","",
   IF(OR(P320 &lt; EDA_Outlier_Analysis!$F$7, P320 &gt; EDA_Outlier_Analysis!$F$8),
      "Outlier",
      "Normal"))</f>
        <v/>
      </c>
      <c r="S320" t="str">
        <f>IF(N320="","",
   IF(OR(N320 &lt;EDA_Outlier_Analysis!$I$10, N320 &gt; EDA_Outlier_Analysis!$I$11),
      "Outlier",
      "Normal"))</f>
        <v>Normal</v>
      </c>
    </row>
    <row r="321" spans="1:19">
      <c r="A321" t="s">
        <v>1571</v>
      </c>
      <c r="B321" s="4">
        <v>45065</v>
      </c>
      <c r="C321" s="2">
        <v>118281.9</v>
      </c>
      <c r="D321" t="s">
        <v>849</v>
      </c>
      <c r="E321" t="s">
        <v>850</v>
      </c>
      <c r="F321" t="s">
        <v>11</v>
      </c>
      <c r="G321" t="s">
        <v>31</v>
      </c>
      <c r="H321" t="s">
        <v>547</v>
      </c>
      <c r="J321" t="s">
        <v>1572</v>
      </c>
      <c r="K321" t="str">
        <f>IF(COUNTIF(Customers!A:A, H321)&gt;0, "Valid", "Invalid")</f>
        <v>Valid</v>
      </c>
      <c r="L321" t="str">
        <f t="shared" si="20"/>
        <v>5</v>
      </c>
      <c r="M321" t="str">
        <f t="shared" si="21"/>
        <v>2023</v>
      </c>
      <c r="N321">
        <f t="shared" si="22"/>
        <v>118281.9</v>
      </c>
      <c r="O321">
        <f t="shared" si="23"/>
        <v>118281.9</v>
      </c>
      <c r="P321" t="str">
        <f t="shared" si="24"/>
        <v/>
      </c>
      <c r="Q321" s="48" t="str">
        <f>IF(O321="","",
   IF(OR(O321&lt;EDA_Outlier_Analysis!$C$10, O321&gt;EDA_Outlier_Analysis!$C$11),
      "Outlier",
      "Normal"))</f>
        <v>Normal</v>
      </c>
      <c r="R321" t="str">
        <f>IF(P321="","",
   IF(OR(P321 &lt; EDA_Outlier_Analysis!$F$7, P321 &gt; EDA_Outlier_Analysis!$F$8),
      "Outlier",
      "Normal"))</f>
        <v/>
      </c>
      <c r="S321" t="str">
        <f>IF(N321="","",
   IF(OR(N321 &lt;EDA_Outlier_Analysis!$I$10, N321 &gt; EDA_Outlier_Analysis!$I$11),
      "Outlier",
      "Normal"))</f>
        <v>Normal</v>
      </c>
    </row>
    <row r="322" spans="1:19">
      <c r="A322" t="s">
        <v>1573</v>
      </c>
      <c r="B322" s="4">
        <v>44648</v>
      </c>
      <c r="C322" s="2">
        <v>4048.86</v>
      </c>
      <c r="D322" t="s">
        <v>971</v>
      </c>
      <c r="E322" t="s">
        <v>971</v>
      </c>
      <c r="F322" t="s">
        <v>10</v>
      </c>
      <c r="G322" t="s">
        <v>24</v>
      </c>
      <c r="J322" t="s">
        <v>1574</v>
      </c>
      <c r="K322" t="str">
        <f>IF(COUNTIF(Customers!A:A, H322)&gt;0, "Valid", "Invalid")</f>
        <v>Invalid</v>
      </c>
      <c r="L322" t="str">
        <f t="shared" si="20"/>
        <v>3</v>
      </c>
      <c r="M322" t="str">
        <f t="shared" si="21"/>
        <v>2022</v>
      </c>
      <c r="N322">
        <f t="shared" si="22"/>
        <v>-4048.86</v>
      </c>
      <c r="O322" t="str">
        <f t="shared" si="23"/>
        <v/>
      </c>
      <c r="P322" t="str">
        <f t="shared" si="24"/>
        <v/>
      </c>
      <c r="Q322" s="48" t="str">
        <f>IF(O322="","",
   IF(OR(O322&lt;EDA_Outlier_Analysis!$C$10, O322&gt;EDA_Outlier_Analysis!$C$11),
      "Outlier",
      "Normal"))</f>
        <v/>
      </c>
      <c r="R322" t="str">
        <f>IF(P322="","",
   IF(OR(P322 &lt; EDA_Outlier_Analysis!$F$7, P322 &gt; EDA_Outlier_Analysis!$F$8),
      "Outlier",
      "Normal"))</f>
        <v/>
      </c>
      <c r="S322" t="str">
        <f>IF(N322="","",
   IF(OR(N322 &lt;EDA_Outlier_Analysis!$I$10, N322 &gt; EDA_Outlier_Analysis!$I$11),
      "Outlier",
      "Normal"))</f>
        <v>Normal</v>
      </c>
    </row>
    <row r="323" spans="1:19">
      <c r="A323" t="s">
        <v>1575</v>
      </c>
      <c r="B323" s="4">
        <v>44854</v>
      </c>
      <c r="C323" s="2">
        <v>199640.44</v>
      </c>
      <c r="D323" t="s">
        <v>849</v>
      </c>
      <c r="E323" t="s">
        <v>850</v>
      </c>
      <c r="F323" t="s">
        <v>9</v>
      </c>
      <c r="G323" t="s">
        <v>31</v>
      </c>
      <c r="H323" t="s">
        <v>705</v>
      </c>
      <c r="J323" t="s">
        <v>1576</v>
      </c>
      <c r="K323" t="str">
        <f>IF(COUNTIF(Customers!A:A, H323)&gt;0, "Valid", "Invalid")</f>
        <v>Valid</v>
      </c>
      <c r="L323" t="str">
        <f t="shared" ref="L323:L386" si="25">TEXT(B323,"m")</f>
        <v>10</v>
      </c>
      <c r="M323" t="str">
        <f t="shared" ref="M323:M386" si="26">TEXT(B323,"yyyy")</f>
        <v>2022</v>
      </c>
      <c r="N323">
        <f t="shared" ref="N323:N386" si="27">IF(D323="Revenue",C323,-ABS(C323))</f>
        <v>199640.44</v>
      </c>
      <c r="O323">
        <f t="shared" ref="O323:O386" si="28">IF(D323="Revenue", C323, "")</f>
        <v>199640.44</v>
      </c>
      <c r="P323" t="str">
        <f t="shared" ref="P323:P386" si="29">IF(D323="Expense", ABS(C323), "")</f>
        <v/>
      </c>
      <c r="Q323" s="48" t="str">
        <f>IF(O323="","",
   IF(OR(O323&lt;EDA_Outlier_Analysis!$C$10, O323&gt;EDA_Outlier_Analysis!$C$11),
      "Outlier",
      "Normal"))</f>
        <v>Normal</v>
      </c>
      <c r="R323" t="str">
        <f>IF(P323="","",
   IF(OR(P323 &lt; EDA_Outlier_Analysis!$F$7, P323 &gt; EDA_Outlier_Analysis!$F$8),
      "Outlier",
      "Normal"))</f>
        <v/>
      </c>
      <c r="S323" t="str">
        <f>IF(N323="","",
   IF(OR(N323 &lt;EDA_Outlier_Analysis!$I$10, N323 &gt; EDA_Outlier_Analysis!$I$11),
      "Outlier",
      "Normal"))</f>
        <v>Normal</v>
      </c>
    </row>
    <row r="324" spans="1:19">
      <c r="A324" t="s">
        <v>1577</v>
      </c>
      <c r="B324" s="4">
        <v>44768</v>
      </c>
      <c r="C324" s="2">
        <v>-22768.48</v>
      </c>
      <c r="D324" t="s">
        <v>840</v>
      </c>
      <c r="E324" t="s">
        <v>878</v>
      </c>
      <c r="F324" t="s">
        <v>10</v>
      </c>
      <c r="G324" t="s">
        <v>24</v>
      </c>
      <c r="I324" t="s">
        <v>898</v>
      </c>
      <c r="J324" t="s">
        <v>1578</v>
      </c>
      <c r="K324" t="str">
        <f>IF(COUNTIF(Customers!A:A, H324)&gt;0, "Valid", "Invalid")</f>
        <v>Invalid</v>
      </c>
      <c r="L324" t="str">
        <f t="shared" si="25"/>
        <v>7</v>
      </c>
      <c r="M324" t="str">
        <f t="shared" si="26"/>
        <v>2022</v>
      </c>
      <c r="N324">
        <f t="shared" si="27"/>
        <v>-22768.48</v>
      </c>
      <c r="O324" t="str">
        <f t="shared" si="28"/>
        <v/>
      </c>
      <c r="P324">
        <f t="shared" si="29"/>
        <v>22768.48</v>
      </c>
      <c r="Q324" s="48" t="str">
        <f>IF(O324="","",
   IF(OR(O324&lt;EDA_Outlier_Analysis!$C$10, O324&gt;EDA_Outlier_Analysis!$C$11),
      "Outlier",
      "Normal"))</f>
        <v/>
      </c>
      <c r="R324" t="str">
        <f>IF(P324="","",
   IF(OR(P324 &lt; EDA_Outlier_Analysis!$F$7, P324 &gt; EDA_Outlier_Analysis!$F$8),
      "Outlier",
      "Normal"))</f>
        <v>Outlier</v>
      </c>
      <c r="S324" t="str">
        <f>IF(N324="","",
   IF(OR(N324 &lt;EDA_Outlier_Analysis!$I$10, N324 &gt; EDA_Outlier_Analysis!$I$11),
      "Outlier",
      "Normal"))</f>
        <v>Normal</v>
      </c>
    </row>
    <row r="325" spans="1:19">
      <c r="A325" t="s">
        <v>1579</v>
      </c>
      <c r="B325" s="4">
        <v>44934</v>
      </c>
      <c r="C325" s="2">
        <v>-53490.98</v>
      </c>
      <c r="D325" t="s">
        <v>840</v>
      </c>
      <c r="E325" t="s">
        <v>878</v>
      </c>
      <c r="F325" t="s">
        <v>9</v>
      </c>
      <c r="G325" t="s">
        <v>20</v>
      </c>
      <c r="I325" t="s">
        <v>1580</v>
      </c>
      <c r="J325" t="s">
        <v>1581</v>
      </c>
      <c r="K325" t="str">
        <f>IF(COUNTIF(Customers!A:A, H325)&gt;0, "Valid", "Invalid")</f>
        <v>Invalid</v>
      </c>
      <c r="L325" t="str">
        <f t="shared" si="25"/>
        <v>1</v>
      </c>
      <c r="M325" t="str">
        <f t="shared" si="26"/>
        <v>2023</v>
      </c>
      <c r="N325">
        <f t="shared" si="27"/>
        <v>-53490.98</v>
      </c>
      <c r="O325" t="str">
        <f t="shared" si="28"/>
        <v/>
      </c>
      <c r="P325">
        <f t="shared" si="29"/>
        <v>53490.98</v>
      </c>
      <c r="Q325" s="48" t="str">
        <f>IF(O325="","",
   IF(OR(O325&lt;EDA_Outlier_Analysis!$C$10, O325&gt;EDA_Outlier_Analysis!$C$11),
      "Outlier",
      "Normal"))</f>
        <v/>
      </c>
      <c r="R325" t="str">
        <f>IF(P325="","",
   IF(OR(P325 &lt; EDA_Outlier_Analysis!$F$7, P325 &gt; EDA_Outlier_Analysis!$F$8),
      "Outlier",
      "Normal"))</f>
        <v>Normal</v>
      </c>
      <c r="S325" t="str">
        <f>IF(N325="","",
   IF(OR(N325 &lt;EDA_Outlier_Analysis!$I$10, N325 &gt; EDA_Outlier_Analysis!$I$11),
      "Outlier",
      "Normal"))</f>
        <v>Normal</v>
      </c>
    </row>
    <row r="326" spans="1:19">
      <c r="A326" t="s">
        <v>1582</v>
      </c>
      <c r="B326" s="4">
        <v>44796</v>
      </c>
      <c r="C326" s="2">
        <v>301226.49</v>
      </c>
      <c r="D326" t="s">
        <v>849</v>
      </c>
      <c r="E326" t="s">
        <v>850</v>
      </c>
      <c r="F326" t="s">
        <v>11</v>
      </c>
      <c r="G326" t="s">
        <v>34</v>
      </c>
      <c r="H326" t="s">
        <v>561</v>
      </c>
      <c r="J326" t="s">
        <v>1583</v>
      </c>
      <c r="K326" t="str">
        <f>IF(COUNTIF(Customers!A:A, H326)&gt;0, "Valid", "Invalid")</f>
        <v>Valid</v>
      </c>
      <c r="L326" t="str">
        <f t="shared" si="25"/>
        <v>8</v>
      </c>
      <c r="M326" t="str">
        <f t="shared" si="26"/>
        <v>2022</v>
      </c>
      <c r="N326">
        <f t="shared" si="27"/>
        <v>301226.49</v>
      </c>
      <c r="O326">
        <f t="shared" si="28"/>
        <v>301226.49</v>
      </c>
      <c r="P326" t="str">
        <f t="shared" si="29"/>
        <v/>
      </c>
      <c r="Q326" s="48" t="str">
        <f>IF(O326="","",
   IF(OR(O326&lt;EDA_Outlier_Analysis!$C$10, O326&gt;EDA_Outlier_Analysis!$C$11),
      "Outlier",
      "Normal"))</f>
        <v>Outlier</v>
      </c>
      <c r="R326" t="str">
        <f>IF(P326="","",
   IF(OR(P326 &lt; EDA_Outlier_Analysis!$F$7, P326 &gt; EDA_Outlier_Analysis!$F$8),
      "Outlier",
      "Normal"))</f>
        <v/>
      </c>
      <c r="S326" t="str">
        <f>IF(N326="","",
   IF(OR(N326 &lt;EDA_Outlier_Analysis!$I$10, N326 &gt; EDA_Outlier_Analysis!$I$11),
      "Outlier",
      "Normal"))</f>
        <v>Normal</v>
      </c>
    </row>
    <row r="327" spans="1:19">
      <c r="A327" t="s">
        <v>1584</v>
      </c>
      <c r="B327" s="4">
        <v>44581</v>
      </c>
      <c r="C327" s="2">
        <v>-38366.620000000003</v>
      </c>
      <c r="D327" t="s">
        <v>840</v>
      </c>
      <c r="E327" t="s">
        <v>905</v>
      </c>
      <c r="F327" t="s">
        <v>9</v>
      </c>
      <c r="G327" t="s">
        <v>24</v>
      </c>
      <c r="I327" t="s">
        <v>1585</v>
      </c>
      <c r="J327" t="s">
        <v>1586</v>
      </c>
      <c r="K327" t="str">
        <f>IF(COUNTIF(Customers!A:A, H327)&gt;0, "Valid", "Invalid")</f>
        <v>Invalid</v>
      </c>
      <c r="L327" t="str">
        <f t="shared" si="25"/>
        <v>1</v>
      </c>
      <c r="M327" t="str">
        <f t="shared" si="26"/>
        <v>2022</v>
      </c>
      <c r="N327">
        <f t="shared" si="27"/>
        <v>-38366.620000000003</v>
      </c>
      <c r="O327" t="str">
        <f t="shared" si="28"/>
        <v/>
      </c>
      <c r="P327">
        <f t="shared" si="29"/>
        <v>38366.620000000003</v>
      </c>
      <c r="Q327" s="48" t="str">
        <f>IF(O327="","",
   IF(OR(O327&lt;EDA_Outlier_Analysis!$C$10, O327&gt;EDA_Outlier_Analysis!$C$11),
      "Outlier",
      "Normal"))</f>
        <v/>
      </c>
      <c r="R327" t="str">
        <f>IF(P327="","",
   IF(OR(P327 &lt; EDA_Outlier_Analysis!$F$7, P327 &gt; EDA_Outlier_Analysis!$F$8),
      "Outlier",
      "Normal"))</f>
        <v>Normal</v>
      </c>
      <c r="S327" t="str">
        <f>IF(N327="","",
   IF(OR(N327 &lt;EDA_Outlier_Analysis!$I$10, N327 &gt; EDA_Outlier_Analysis!$I$11),
      "Outlier",
      "Normal"))</f>
        <v>Normal</v>
      </c>
    </row>
    <row r="328" spans="1:19">
      <c r="A328" t="s">
        <v>1587</v>
      </c>
      <c r="B328" s="4">
        <v>44825</v>
      </c>
      <c r="C328" s="2">
        <v>-35574.81</v>
      </c>
      <c r="D328" t="s">
        <v>840</v>
      </c>
      <c r="E328" t="s">
        <v>845</v>
      </c>
      <c r="F328" t="s">
        <v>9</v>
      </c>
      <c r="G328" t="s">
        <v>24</v>
      </c>
      <c r="I328" t="s">
        <v>1519</v>
      </c>
      <c r="J328" t="s">
        <v>1588</v>
      </c>
      <c r="K328" t="str">
        <f>IF(COUNTIF(Customers!A:A, H328)&gt;0, "Valid", "Invalid")</f>
        <v>Invalid</v>
      </c>
      <c r="L328" t="str">
        <f t="shared" si="25"/>
        <v>9</v>
      </c>
      <c r="M328" t="str">
        <f t="shared" si="26"/>
        <v>2022</v>
      </c>
      <c r="N328">
        <f t="shared" si="27"/>
        <v>-35574.81</v>
      </c>
      <c r="O328" t="str">
        <f t="shared" si="28"/>
        <v/>
      </c>
      <c r="P328">
        <f t="shared" si="29"/>
        <v>35574.81</v>
      </c>
      <c r="Q328" s="48" t="str">
        <f>IF(O328="","",
   IF(OR(O328&lt;EDA_Outlier_Analysis!$C$10, O328&gt;EDA_Outlier_Analysis!$C$11),
      "Outlier",
      "Normal"))</f>
        <v/>
      </c>
      <c r="R328" t="str">
        <f>IF(P328="","",
   IF(OR(P328 &lt; EDA_Outlier_Analysis!$F$7, P328 &gt; EDA_Outlier_Analysis!$F$8),
      "Outlier",
      "Normal"))</f>
        <v>Normal</v>
      </c>
      <c r="S328" t="str">
        <f>IF(N328="","",
   IF(OR(N328 &lt;EDA_Outlier_Analysis!$I$10, N328 &gt; EDA_Outlier_Analysis!$I$11),
      "Outlier",
      "Normal"))</f>
        <v>Normal</v>
      </c>
    </row>
    <row r="329" spans="1:19">
      <c r="A329" t="s">
        <v>1589</v>
      </c>
      <c r="B329" s="4">
        <v>45069</v>
      </c>
      <c r="C329" s="2">
        <v>91001.27</v>
      </c>
      <c r="D329" t="s">
        <v>849</v>
      </c>
      <c r="E329" t="s">
        <v>853</v>
      </c>
      <c r="F329" t="s">
        <v>9</v>
      </c>
      <c r="G329" t="s">
        <v>34</v>
      </c>
      <c r="H329" t="s">
        <v>273</v>
      </c>
      <c r="J329" t="s">
        <v>1590</v>
      </c>
      <c r="K329" t="str">
        <f>IF(COUNTIF(Customers!A:A, H329)&gt;0, "Valid", "Invalid")</f>
        <v>Valid</v>
      </c>
      <c r="L329" t="str">
        <f t="shared" si="25"/>
        <v>5</v>
      </c>
      <c r="M329" t="str">
        <f t="shared" si="26"/>
        <v>2023</v>
      </c>
      <c r="N329">
        <f t="shared" si="27"/>
        <v>91001.27</v>
      </c>
      <c r="O329">
        <f t="shared" si="28"/>
        <v>91001.27</v>
      </c>
      <c r="P329" t="str">
        <f t="shared" si="29"/>
        <v/>
      </c>
      <c r="Q329" s="48" t="str">
        <f>IF(O329="","",
   IF(OR(O329&lt;EDA_Outlier_Analysis!$C$10, O329&gt;EDA_Outlier_Analysis!$C$11),
      "Outlier",
      "Normal"))</f>
        <v>Normal</v>
      </c>
      <c r="R329" t="str">
        <f>IF(P329="","",
   IF(OR(P329 &lt; EDA_Outlier_Analysis!$F$7, P329 &gt; EDA_Outlier_Analysis!$F$8),
      "Outlier",
      "Normal"))</f>
        <v/>
      </c>
      <c r="S329" t="str">
        <f>IF(N329="","",
   IF(OR(N329 &lt;EDA_Outlier_Analysis!$I$10, N329 &gt; EDA_Outlier_Analysis!$I$11),
      "Outlier",
      "Normal"))</f>
        <v>Normal</v>
      </c>
    </row>
    <row r="330" spans="1:19">
      <c r="A330" t="s">
        <v>1591</v>
      </c>
      <c r="B330" s="4">
        <v>44828</v>
      </c>
      <c r="C330" s="2">
        <v>-43001.599999999999</v>
      </c>
      <c r="D330" t="s">
        <v>840</v>
      </c>
      <c r="E330" t="s">
        <v>856</v>
      </c>
      <c r="F330" t="s">
        <v>10</v>
      </c>
      <c r="G330" t="s">
        <v>24</v>
      </c>
      <c r="I330" t="s">
        <v>1018</v>
      </c>
      <c r="J330" t="s">
        <v>1592</v>
      </c>
      <c r="K330" t="str">
        <f>IF(COUNTIF(Customers!A:A, H330)&gt;0, "Valid", "Invalid")</f>
        <v>Invalid</v>
      </c>
      <c r="L330" t="str">
        <f t="shared" si="25"/>
        <v>9</v>
      </c>
      <c r="M330" t="str">
        <f t="shared" si="26"/>
        <v>2022</v>
      </c>
      <c r="N330">
        <f t="shared" si="27"/>
        <v>-43001.599999999999</v>
      </c>
      <c r="O330" t="str">
        <f t="shared" si="28"/>
        <v/>
      </c>
      <c r="P330">
        <f t="shared" si="29"/>
        <v>43001.599999999999</v>
      </c>
      <c r="Q330" s="48" t="str">
        <f>IF(O330="","",
   IF(OR(O330&lt;EDA_Outlier_Analysis!$C$10, O330&gt;EDA_Outlier_Analysis!$C$11),
      "Outlier",
      "Normal"))</f>
        <v/>
      </c>
      <c r="R330" t="str">
        <f>IF(P330="","",
   IF(OR(P330 &lt; EDA_Outlier_Analysis!$F$7, P330 &gt; EDA_Outlier_Analysis!$F$8),
      "Outlier",
      "Normal"))</f>
        <v>Normal</v>
      </c>
      <c r="S330" t="str">
        <f>IF(N330="","",
   IF(OR(N330 &lt;EDA_Outlier_Analysis!$I$10, N330 &gt; EDA_Outlier_Analysis!$I$11),
      "Outlier",
      "Normal"))</f>
        <v>Normal</v>
      </c>
    </row>
    <row r="331" spans="1:19">
      <c r="A331" t="s">
        <v>1593</v>
      </c>
      <c r="B331" s="4">
        <v>44902</v>
      </c>
      <c r="C331" s="2">
        <v>-7146.32</v>
      </c>
      <c r="D331" t="s">
        <v>840</v>
      </c>
      <c r="E331" t="s">
        <v>878</v>
      </c>
      <c r="F331" t="s">
        <v>9</v>
      </c>
      <c r="G331" t="s">
        <v>24</v>
      </c>
      <c r="I331" t="s">
        <v>1412</v>
      </c>
      <c r="J331" t="s">
        <v>1594</v>
      </c>
      <c r="K331" t="str">
        <f>IF(COUNTIF(Customers!A:A, H331)&gt;0, "Valid", "Invalid")</f>
        <v>Invalid</v>
      </c>
      <c r="L331" t="str">
        <f t="shared" si="25"/>
        <v>12</v>
      </c>
      <c r="M331" t="str">
        <f t="shared" si="26"/>
        <v>2022</v>
      </c>
      <c r="N331">
        <f t="shared" si="27"/>
        <v>-7146.32</v>
      </c>
      <c r="O331" t="str">
        <f t="shared" si="28"/>
        <v/>
      </c>
      <c r="P331">
        <f t="shared" si="29"/>
        <v>7146.32</v>
      </c>
      <c r="Q331" s="48" t="str">
        <f>IF(O331="","",
   IF(OR(O331&lt;EDA_Outlier_Analysis!$C$10, O331&gt;EDA_Outlier_Analysis!$C$11),
      "Outlier",
      "Normal"))</f>
        <v/>
      </c>
      <c r="R331" t="str">
        <f>IF(P331="","",
   IF(OR(P331 &lt; EDA_Outlier_Analysis!$F$7, P331 &gt; EDA_Outlier_Analysis!$F$8),
      "Outlier",
      "Normal"))</f>
        <v>Outlier</v>
      </c>
      <c r="S331" t="str">
        <f>IF(N331="","",
   IF(OR(N331 &lt;EDA_Outlier_Analysis!$I$10, N331 &gt; EDA_Outlier_Analysis!$I$11),
      "Outlier",
      "Normal"))</f>
        <v>Normal</v>
      </c>
    </row>
    <row r="332" spans="1:19">
      <c r="A332" t="s">
        <v>1595</v>
      </c>
      <c r="B332" s="4">
        <v>44778</v>
      </c>
      <c r="C332" s="2">
        <v>236266.74</v>
      </c>
      <c r="D332" t="s">
        <v>849</v>
      </c>
      <c r="E332" t="s">
        <v>868</v>
      </c>
      <c r="F332" t="s">
        <v>11</v>
      </c>
      <c r="G332" t="s">
        <v>20</v>
      </c>
      <c r="H332" t="s">
        <v>251</v>
      </c>
      <c r="J332" t="s">
        <v>1596</v>
      </c>
      <c r="K332" t="str">
        <f>IF(COUNTIF(Customers!A:A, H332)&gt;0, "Valid", "Invalid")</f>
        <v>Valid</v>
      </c>
      <c r="L332" t="str">
        <f t="shared" si="25"/>
        <v>8</v>
      </c>
      <c r="M332" t="str">
        <f t="shared" si="26"/>
        <v>2022</v>
      </c>
      <c r="N332">
        <f t="shared" si="27"/>
        <v>236266.74</v>
      </c>
      <c r="O332">
        <f t="shared" si="28"/>
        <v>236266.74</v>
      </c>
      <c r="P332" t="str">
        <f t="shared" si="29"/>
        <v/>
      </c>
      <c r="Q332" s="48" t="str">
        <f>IF(O332="","",
   IF(OR(O332&lt;EDA_Outlier_Analysis!$C$10, O332&gt;EDA_Outlier_Analysis!$C$11),
      "Outlier",
      "Normal"))</f>
        <v>Normal</v>
      </c>
      <c r="R332" t="str">
        <f>IF(P332="","",
   IF(OR(P332 &lt; EDA_Outlier_Analysis!$F$7, P332 &gt; EDA_Outlier_Analysis!$F$8),
      "Outlier",
      "Normal"))</f>
        <v/>
      </c>
      <c r="S332" t="str">
        <f>IF(N332="","",
   IF(OR(N332 &lt;EDA_Outlier_Analysis!$I$10, N332 &gt; EDA_Outlier_Analysis!$I$11),
      "Outlier",
      "Normal"))</f>
        <v>Normal</v>
      </c>
    </row>
    <row r="333" spans="1:19">
      <c r="A333" t="s">
        <v>1597</v>
      </c>
      <c r="B333" s="4">
        <v>44689</v>
      </c>
      <c r="C333" s="2">
        <v>-46208.2</v>
      </c>
      <c r="D333" t="s">
        <v>840</v>
      </c>
      <c r="E333" t="s">
        <v>841</v>
      </c>
      <c r="F333" t="s">
        <v>9</v>
      </c>
      <c r="G333" t="s">
        <v>20</v>
      </c>
      <c r="I333" t="s">
        <v>1415</v>
      </c>
      <c r="J333" t="s">
        <v>1598</v>
      </c>
      <c r="K333" t="str">
        <f>IF(COUNTIF(Customers!A:A, H333)&gt;0, "Valid", "Invalid")</f>
        <v>Invalid</v>
      </c>
      <c r="L333" t="str">
        <f t="shared" si="25"/>
        <v>5</v>
      </c>
      <c r="M333" t="str">
        <f t="shared" si="26"/>
        <v>2022</v>
      </c>
      <c r="N333">
        <f t="shared" si="27"/>
        <v>-46208.2</v>
      </c>
      <c r="O333" t="str">
        <f t="shared" si="28"/>
        <v/>
      </c>
      <c r="P333">
        <f t="shared" si="29"/>
        <v>46208.2</v>
      </c>
      <c r="Q333" s="48" t="str">
        <f>IF(O333="","",
   IF(OR(O333&lt;EDA_Outlier_Analysis!$C$10, O333&gt;EDA_Outlier_Analysis!$C$11),
      "Outlier",
      "Normal"))</f>
        <v/>
      </c>
      <c r="R333" t="str">
        <f>IF(P333="","",
   IF(OR(P333 &lt; EDA_Outlier_Analysis!$F$7, P333 &gt; EDA_Outlier_Analysis!$F$8),
      "Outlier",
      "Normal"))</f>
        <v>Normal</v>
      </c>
      <c r="S333" t="str">
        <f>IF(N333="","",
   IF(OR(N333 &lt;EDA_Outlier_Analysis!$I$10, N333 &gt; EDA_Outlier_Analysis!$I$11),
      "Outlier",
      "Normal"))</f>
        <v>Normal</v>
      </c>
    </row>
    <row r="334" spans="1:19">
      <c r="A334" t="s">
        <v>1599</v>
      </c>
      <c r="B334" s="4">
        <v>45219</v>
      </c>
      <c r="C334" s="2">
        <v>119347.94</v>
      </c>
      <c r="D334" t="s">
        <v>849</v>
      </c>
      <c r="E334" t="s">
        <v>853</v>
      </c>
      <c r="F334" t="s">
        <v>9</v>
      </c>
      <c r="G334" t="s">
        <v>34</v>
      </c>
      <c r="H334" t="s">
        <v>45</v>
      </c>
      <c r="J334" t="s">
        <v>1600</v>
      </c>
      <c r="K334" t="str">
        <f>IF(COUNTIF(Customers!A:A, H334)&gt;0, "Valid", "Invalid")</f>
        <v>Valid</v>
      </c>
      <c r="L334" t="str">
        <f t="shared" si="25"/>
        <v>10</v>
      </c>
      <c r="M334" t="str">
        <f t="shared" si="26"/>
        <v>2023</v>
      </c>
      <c r="N334">
        <f t="shared" si="27"/>
        <v>119347.94</v>
      </c>
      <c r="O334">
        <f t="shared" si="28"/>
        <v>119347.94</v>
      </c>
      <c r="P334" t="str">
        <f t="shared" si="29"/>
        <v/>
      </c>
      <c r="Q334" s="48" t="str">
        <f>IF(O334="","",
   IF(OR(O334&lt;EDA_Outlier_Analysis!$C$10, O334&gt;EDA_Outlier_Analysis!$C$11),
      "Outlier",
      "Normal"))</f>
        <v>Normal</v>
      </c>
      <c r="R334" t="str">
        <f>IF(P334="","",
   IF(OR(P334 &lt; EDA_Outlier_Analysis!$F$7, P334 &gt; EDA_Outlier_Analysis!$F$8),
      "Outlier",
      "Normal"))</f>
        <v/>
      </c>
      <c r="S334" t="str">
        <f>IF(N334="","",
   IF(OR(N334 &lt;EDA_Outlier_Analysis!$I$10, N334 &gt; EDA_Outlier_Analysis!$I$11),
      "Outlier",
      "Normal"))</f>
        <v>Normal</v>
      </c>
    </row>
    <row r="335" spans="1:19">
      <c r="A335" t="s">
        <v>1601</v>
      </c>
      <c r="B335" s="4">
        <v>45231</v>
      </c>
      <c r="C335" s="2">
        <v>72919.789999999994</v>
      </c>
      <c r="D335" t="s">
        <v>849</v>
      </c>
      <c r="E335" t="s">
        <v>853</v>
      </c>
      <c r="F335" t="s">
        <v>9</v>
      </c>
      <c r="G335" t="s">
        <v>20</v>
      </c>
      <c r="H335" t="s">
        <v>199</v>
      </c>
      <c r="J335" t="s">
        <v>1602</v>
      </c>
      <c r="K335" t="str">
        <f>IF(COUNTIF(Customers!A:A, H335)&gt;0, "Valid", "Invalid")</f>
        <v>Valid</v>
      </c>
      <c r="L335" t="str">
        <f t="shared" si="25"/>
        <v>11</v>
      </c>
      <c r="M335" t="str">
        <f t="shared" si="26"/>
        <v>2023</v>
      </c>
      <c r="N335">
        <f t="shared" si="27"/>
        <v>72919.789999999994</v>
      </c>
      <c r="O335">
        <f t="shared" si="28"/>
        <v>72919.789999999994</v>
      </c>
      <c r="P335" t="str">
        <f t="shared" si="29"/>
        <v/>
      </c>
      <c r="Q335" s="48" t="str">
        <f>IF(O335="","",
   IF(OR(O335&lt;EDA_Outlier_Analysis!$C$10, O335&gt;EDA_Outlier_Analysis!$C$11),
      "Outlier",
      "Normal"))</f>
        <v>Normal</v>
      </c>
      <c r="R335" t="str">
        <f>IF(P335="","",
   IF(OR(P335 &lt; EDA_Outlier_Analysis!$F$7, P335 &gt; EDA_Outlier_Analysis!$F$8),
      "Outlier",
      "Normal"))</f>
        <v/>
      </c>
      <c r="S335" t="str">
        <f>IF(N335="","",
   IF(OR(N335 &lt;EDA_Outlier_Analysis!$I$10, N335 &gt; EDA_Outlier_Analysis!$I$11),
      "Outlier",
      "Normal"))</f>
        <v>Normal</v>
      </c>
    </row>
    <row r="336" spans="1:19">
      <c r="A336" t="s">
        <v>1603</v>
      </c>
      <c r="B336" s="4">
        <v>44982</v>
      </c>
      <c r="C336" s="2">
        <v>-57561.41</v>
      </c>
      <c r="D336" t="s">
        <v>840</v>
      </c>
      <c r="E336" t="s">
        <v>841</v>
      </c>
      <c r="F336" t="s">
        <v>10</v>
      </c>
      <c r="G336" t="s">
        <v>20</v>
      </c>
      <c r="I336" t="s">
        <v>957</v>
      </c>
      <c r="J336" t="s">
        <v>1604</v>
      </c>
      <c r="K336" t="str">
        <f>IF(COUNTIF(Customers!A:A, H336)&gt;0, "Valid", "Invalid")</f>
        <v>Invalid</v>
      </c>
      <c r="L336" t="str">
        <f t="shared" si="25"/>
        <v>2</v>
      </c>
      <c r="M336" t="str">
        <f t="shared" si="26"/>
        <v>2023</v>
      </c>
      <c r="N336">
        <f t="shared" si="27"/>
        <v>-57561.41</v>
      </c>
      <c r="O336" t="str">
        <f t="shared" si="28"/>
        <v/>
      </c>
      <c r="P336">
        <f t="shared" si="29"/>
        <v>57561.41</v>
      </c>
      <c r="Q336" s="48" t="str">
        <f>IF(O336="","",
   IF(OR(O336&lt;EDA_Outlier_Analysis!$C$10, O336&gt;EDA_Outlier_Analysis!$C$11),
      "Outlier",
      "Normal"))</f>
        <v/>
      </c>
      <c r="R336" t="str">
        <f>IF(P336="","",
   IF(OR(P336 &lt; EDA_Outlier_Analysis!$F$7, P336 &gt; EDA_Outlier_Analysis!$F$8),
      "Outlier",
      "Normal"))</f>
        <v>Outlier</v>
      </c>
      <c r="S336" t="str">
        <f>IF(N336="","",
   IF(OR(N336 &lt;EDA_Outlier_Analysis!$I$10, N336 &gt; EDA_Outlier_Analysis!$I$11),
      "Outlier",
      "Normal"))</f>
        <v>Normal</v>
      </c>
    </row>
    <row r="337" spans="1:19">
      <c r="A337" t="s">
        <v>1605</v>
      </c>
      <c r="B337" s="4">
        <v>44949</v>
      </c>
      <c r="C337" s="2">
        <v>161202.76</v>
      </c>
      <c r="D337" t="s">
        <v>849</v>
      </c>
      <c r="E337" t="s">
        <v>850</v>
      </c>
      <c r="F337" t="s">
        <v>9</v>
      </c>
      <c r="G337" t="s">
        <v>34</v>
      </c>
      <c r="H337" t="s">
        <v>359</v>
      </c>
      <c r="J337" t="s">
        <v>1606</v>
      </c>
      <c r="K337" t="str">
        <f>IF(COUNTIF(Customers!A:A, H337)&gt;0, "Valid", "Invalid")</f>
        <v>Valid</v>
      </c>
      <c r="L337" t="str">
        <f t="shared" si="25"/>
        <v>1</v>
      </c>
      <c r="M337" t="str">
        <f t="shared" si="26"/>
        <v>2023</v>
      </c>
      <c r="N337">
        <f t="shared" si="27"/>
        <v>161202.76</v>
      </c>
      <c r="O337">
        <f t="shared" si="28"/>
        <v>161202.76</v>
      </c>
      <c r="P337" t="str">
        <f t="shared" si="29"/>
        <v/>
      </c>
      <c r="Q337" s="48" t="str">
        <f>IF(O337="","",
   IF(OR(O337&lt;EDA_Outlier_Analysis!$C$10, O337&gt;EDA_Outlier_Analysis!$C$11),
      "Outlier",
      "Normal"))</f>
        <v>Normal</v>
      </c>
      <c r="R337" t="str">
        <f>IF(P337="","",
   IF(OR(P337 &lt; EDA_Outlier_Analysis!$F$7, P337 &gt; EDA_Outlier_Analysis!$F$8),
      "Outlier",
      "Normal"))</f>
        <v/>
      </c>
      <c r="S337" t="str">
        <f>IF(N337="","",
   IF(OR(N337 &lt;EDA_Outlier_Analysis!$I$10, N337 &gt; EDA_Outlier_Analysis!$I$11),
      "Outlier",
      "Normal"))</f>
        <v>Normal</v>
      </c>
    </row>
    <row r="338" spans="1:19">
      <c r="A338" t="s">
        <v>1607</v>
      </c>
      <c r="B338" s="4">
        <v>45179</v>
      </c>
      <c r="C338" s="2">
        <v>207305.55</v>
      </c>
      <c r="D338" t="s">
        <v>849</v>
      </c>
      <c r="E338" t="s">
        <v>868</v>
      </c>
      <c r="F338" t="s">
        <v>9</v>
      </c>
      <c r="G338" t="s">
        <v>34</v>
      </c>
      <c r="H338" t="s">
        <v>55</v>
      </c>
      <c r="J338" t="s">
        <v>1608</v>
      </c>
      <c r="K338" t="str">
        <f>IF(COUNTIF(Customers!A:A, H338)&gt;0, "Valid", "Invalid")</f>
        <v>Valid</v>
      </c>
      <c r="L338" t="str">
        <f t="shared" si="25"/>
        <v>9</v>
      </c>
      <c r="M338" t="str">
        <f t="shared" si="26"/>
        <v>2023</v>
      </c>
      <c r="N338">
        <f t="shared" si="27"/>
        <v>207305.55</v>
      </c>
      <c r="O338">
        <f t="shared" si="28"/>
        <v>207305.55</v>
      </c>
      <c r="P338" t="str">
        <f t="shared" si="29"/>
        <v/>
      </c>
      <c r="Q338" s="48" t="str">
        <f>IF(O338="","",
   IF(OR(O338&lt;EDA_Outlier_Analysis!$C$10, O338&gt;EDA_Outlier_Analysis!$C$11),
      "Outlier",
      "Normal"))</f>
        <v>Normal</v>
      </c>
      <c r="R338" t="str">
        <f>IF(P338="","",
   IF(OR(P338 &lt; EDA_Outlier_Analysis!$F$7, P338 &gt; EDA_Outlier_Analysis!$F$8),
      "Outlier",
      "Normal"))</f>
        <v/>
      </c>
      <c r="S338" t="str">
        <f>IF(N338="","",
   IF(OR(N338 &lt;EDA_Outlier_Analysis!$I$10, N338 &gt; EDA_Outlier_Analysis!$I$11),
      "Outlier",
      "Normal"))</f>
        <v>Normal</v>
      </c>
    </row>
    <row r="339" spans="1:19">
      <c r="A339" t="s">
        <v>1609</v>
      </c>
      <c r="B339" s="4">
        <v>44736</v>
      </c>
      <c r="C339" s="2">
        <v>114653.66</v>
      </c>
      <c r="D339" t="s">
        <v>849</v>
      </c>
      <c r="E339" t="s">
        <v>853</v>
      </c>
      <c r="F339" t="s">
        <v>11</v>
      </c>
      <c r="G339" t="s">
        <v>31</v>
      </c>
      <c r="H339" t="s">
        <v>635</v>
      </c>
      <c r="J339" t="s">
        <v>1610</v>
      </c>
      <c r="K339" t="str">
        <f>IF(COUNTIF(Customers!A:A, H339)&gt;0, "Valid", "Invalid")</f>
        <v>Valid</v>
      </c>
      <c r="L339" t="str">
        <f t="shared" si="25"/>
        <v>6</v>
      </c>
      <c r="M339" t="str">
        <f t="shared" si="26"/>
        <v>2022</v>
      </c>
      <c r="N339">
        <f t="shared" si="27"/>
        <v>114653.66</v>
      </c>
      <c r="O339">
        <f t="shared" si="28"/>
        <v>114653.66</v>
      </c>
      <c r="P339" t="str">
        <f t="shared" si="29"/>
        <v/>
      </c>
      <c r="Q339" s="48" t="str">
        <f>IF(O339="","",
   IF(OR(O339&lt;EDA_Outlier_Analysis!$C$10, O339&gt;EDA_Outlier_Analysis!$C$11),
      "Outlier",
      "Normal"))</f>
        <v>Normal</v>
      </c>
      <c r="R339" t="str">
        <f>IF(P339="","",
   IF(OR(P339 &lt; EDA_Outlier_Analysis!$F$7, P339 &gt; EDA_Outlier_Analysis!$F$8),
      "Outlier",
      "Normal"))</f>
        <v/>
      </c>
      <c r="S339" t="str">
        <f>IF(N339="","",
   IF(OR(N339 &lt;EDA_Outlier_Analysis!$I$10, N339 &gt; EDA_Outlier_Analysis!$I$11),
      "Outlier",
      "Normal"))</f>
        <v>Normal</v>
      </c>
    </row>
    <row r="340" spans="1:19">
      <c r="A340" t="s">
        <v>1611</v>
      </c>
      <c r="B340" s="4">
        <v>44944</v>
      </c>
      <c r="C340" s="2">
        <v>193889.51</v>
      </c>
      <c r="D340" t="s">
        <v>849</v>
      </c>
      <c r="E340" t="s">
        <v>853</v>
      </c>
      <c r="F340" t="s">
        <v>9</v>
      </c>
      <c r="G340" t="s">
        <v>24</v>
      </c>
      <c r="H340" t="s">
        <v>685</v>
      </c>
      <c r="J340" t="s">
        <v>1612</v>
      </c>
      <c r="K340" t="str">
        <f>IF(COUNTIF(Customers!A:A, H340)&gt;0, "Valid", "Invalid")</f>
        <v>Valid</v>
      </c>
      <c r="L340" t="str">
        <f t="shared" si="25"/>
        <v>1</v>
      </c>
      <c r="M340" t="str">
        <f t="shared" si="26"/>
        <v>2023</v>
      </c>
      <c r="N340">
        <f t="shared" si="27"/>
        <v>193889.51</v>
      </c>
      <c r="O340">
        <f t="shared" si="28"/>
        <v>193889.51</v>
      </c>
      <c r="P340" t="str">
        <f t="shared" si="29"/>
        <v/>
      </c>
      <c r="Q340" s="48" t="str">
        <f>IF(O340="","",
   IF(OR(O340&lt;EDA_Outlier_Analysis!$C$10, O340&gt;EDA_Outlier_Analysis!$C$11),
      "Outlier",
      "Normal"))</f>
        <v>Normal</v>
      </c>
      <c r="R340" t="str">
        <f>IF(P340="","",
   IF(OR(P340 &lt; EDA_Outlier_Analysis!$F$7, P340 &gt; EDA_Outlier_Analysis!$F$8),
      "Outlier",
      "Normal"))</f>
        <v/>
      </c>
      <c r="S340" t="str">
        <f>IF(N340="","",
   IF(OR(N340 &lt;EDA_Outlier_Analysis!$I$10, N340 &gt; EDA_Outlier_Analysis!$I$11),
      "Outlier",
      "Normal"))</f>
        <v>Normal</v>
      </c>
    </row>
    <row r="341" spans="1:19">
      <c r="A341" t="s">
        <v>1613</v>
      </c>
      <c r="B341" s="4">
        <v>45254</v>
      </c>
      <c r="C341" s="2">
        <v>119341.63</v>
      </c>
      <c r="D341" t="s">
        <v>849</v>
      </c>
      <c r="E341" t="s">
        <v>850</v>
      </c>
      <c r="F341" t="s">
        <v>11</v>
      </c>
      <c r="G341" t="s">
        <v>34</v>
      </c>
      <c r="H341" t="s">
        <v>145</v>
      </c>
      <c r="J341" t="s">
        <v>1614</v>
      </c>
      <c r="K341" t="str">
        <f>IF(COUNTIF(Customers!A:A, H341)&gt;0, "Valid", "Invalid")</f>
        <v>Valid</v>
      </c>
      <c r="L341" t="str">
        <f t="shared" si="25"/>
        <v>11</v>
      </c>
      <c r="M341" t="str">
        <f t="shared" si="26"/>
        <v>2023</v>
      </c>
      <c r="N341">
        <f t="shared" si="27"/>
        <v>119341.63</v>
      </c>
      <c r="O341">
        <f t="shared" si="28"/>
        <v>119341.63</v>
      </c>
      <c r="P341" t="str">
        <f t="shared" si="29"/>
        <v/>
      </c>
      <c r="Q341" s="48" t="str">
        <f>IF(O341="","",
   IF(OR(O341&lt;EDA_Outlier_Analysis!$C$10, O341&gt;EDA_Outlier_Analysis!$C$11),
      "Outlier",
      "Normal"))</f>
        <v>Normal</v>
      </c>
      <c r="R341" t="str">
        <f>IF(P341="","",
   IF(OR(P341 &lt; EDA_Outlier_Analysis!$F$7, P341 &gt; EDA_Outlier_Analysis!$F$8),
      "Outlier",
      "Normal"))</f>
        <v/>
      </c>
      <c r="S341" t="str">
        <f>IF(N341="","",
   IF(OR(N341 &lt;EDA_Outlier_Analysis!$I$10, N341 &gt; EDA_Outlier_Analysis!$I$11),
      "Outlier",
      "Normal"))</f>
        <v>Normal</v>
      </c>
    </row>
    <row r="342" spans="1:19">
      <c r="A342" t="s">
        <v>1615</v>
      </c>
      <c r="B342" s="4">
        <v>44816</v>
      </c>
      <c r="C342" s="2">
        <v>108931.16</v>
      </c>
      <c r="D342" t="s">
        <v>849</v>
      </c>
      <c r="E342" t="s">
        <v>853</v>
      </c>
      <c r="F342" t="s">
        <v>9</v>
      </c>
      <c r="G342" t="s">
        <v>20</v>
      </c>
      <c r="H342" t="s">
        <v>491</v>
      </c>
      <c r="J342" t="s">
        <v>1616</v>
      </c>
      <c r="K342" t="str">
        <f>IF(COUNTIF(Customers!A:A, H342)&gt;0, "Valid", "Invalid")</f>
        <v>Valid</v>
      </c>
      <c r="L342" t="str">
        <f t="shared" si="25"/>
        <v>9</v>
      </c>
      <c r="M342" t="str">
        <f t="shared" si="26"/>
        <v>2022</v>
      </c>
      <c r="N342">
        <f t="shared" si="27"/>
        <v>108931.16</v>
      </c>
      <c r="O342">
        <f t="shared" si="28"/>
        <v>108931.16</v>
      </c>
      <c r="P342" t="str">
        <f t="shared" si="29"/>
        <v/>
      </c>
      <c r="Q342" s="48" t="str">
        <f>IF(O342="","",
   IF(OR(O342&lt;EDA_Outlier_Analysis!$C$10, O342&gt;EDA_Outlier_Analysis!$C$11),
      "Outlier",
      "Normal"))</f>
        <v>Normal</v>
      </c>
      <c r="R342" t="str">
        <f>IF(P342="","",
   IF(OR(P342 &lt; EDA_Outlier_Analysis!$F$7, P342 &gt; EDA_Outlier_Analysis!$F$8),
      "Outlier",
      "Normal"))</f>
        <v/>
      </c>
      <c r="S342" t="str">
        <f>IF(N342="","",
   IF(OR(N342 &lt;EDA_Outlier_Analysis!$I$10, N342 &gt; EDA_Outlier_Analysis!$I$11),
      "Outlier",
      "Normal"))</f>
        <v>Normal</v>
      </c>
    </row>
    <row r="343" spans="1:19">
      <c r="A343" t="s">
        <v>1617</v>
      </c>
      <c r="B343" s="4">
        <v>44928</v>
      </c>
      <c r="C343" s="2">
        <v>233416.73</v>
      </c>
      <c r="D343" t="s">
        <v>849</v>
      </c>
      <c r="E343" t="s">
        <v>868</v>
      </c>
      <c r="F343" t="s">
        <v>9</v>
      </c>
      <c r="G343" t="s">
        <v>31</v>
      </c>
      <c r="H343" t="s">
        <v>311</v>
      </c>
      <c r="J343" t="s">
        <v>1618</v>
      </c>
      <c r="K343" t="str">
        <f>IF(COUNTIF(Customers!A:A, H343)&gt;0, "Valid", "Invalid")</f>
        <v>Valid</v>
      </c>
      <c r="L343" t="str">
        <f t="shared" si="25"/>
        <v>1</v>
      </c>
      <c r="M343" t="str">
        <f t="shared" si="26"/>
        <v>2023</v>
      </c>
      <c r="N343">
        <f t="shared" si="27"/>
        <v>233416.73</v>
      </c>
      <c r="O343">
        <f t="shared" si="28"/>
        <v>233416.73</v>
      </c>
      <c r="P343" t="str">
        <f t="shared" si="29"/>
        <v/>
      </c>
      <c r="Q343" s="48" t="str">
        <f>IF(O343="","",
   IF(OR(O343&lt;EDA_Outlier_Analysis!$C$10, O343&gt;EDA_Outlier_Analysis!$C$11),
      "Outlier",
      "Normal"))</f>
        <v>Normal</v>
      </c>
      <c r="R343" t="str">
        <f>IF(P343="","",
   IF(OR(P343 &lt; EDA_Outlier_Analysis!$F$7, P343 &gt; EDA_Outlier_Analysis!$F$8),
      "Outlier",
      "Normal"))</f>
        <v/>
      </c>
      <c r="S343" t="str">
        <f>IF(N343="","",
   IF(OR(N343 &lt;EDA_Outlier_Analysis!$I$10, N343 &gt; EDA_Outlier_Analysis!$I$11),
      "Outlier",
      "Normal"))</f>
        <v>Normal</v>
      </c>
    </row>
    <row r="344" spans="1:19">
      <c r="A344" t="s">
        <v>1619</v>
      </c>
      <c r="B344" s="4">
        <v>44638</v>
      </c>
      <c r="C344" s="2">
        <v>-29619.34</v>
      </c>
      <c r="D344" t="s">
        <v>840</v>
      </c>
      <c r="E344" t="s">
        <v>856</v>
      </c>
      <c r="F344" t="s">
        <v>9</v>
      </c>
      <c r="G344" t="s">
        <v>34</v>
      </c>
      <c r="I344" t="s">
        <v>1620</v>
      </c>
      <c r="J344" t="s">
        <v>1621</v>
      </c>
      <c r="K344" t="str">
        <f>IF(COUNTIF(Customers!A:A, H344)&gt;0, "Valid", "Invalid")</f>
        <v>Invalid</v>
      </c>
      <c r="L344" t="str">
        <f t="shared" si="25"/>
        <v>3</v>
      </c>
      <c r="M344" t="str">
        <f t="shared" si="26"/>
        <v>2022</v>
      </c>
      <c r="N344">
        <f t="shared" si="27"/>
        <v>-29619.34</v>
      </c>
      <c r="O344" t="str">
        <f t="shared" si="28"/>
        <v/>
      </c>
      <c r="P344">
        <f t="shared" si="29"/>
        <v>29619.34</v>
      </c>
      <c r="Q344" s="48" t="str">
        <f>IF(O344="","",
   IF(OR(O344&lt;EDA_Outlier_Analysis!$C$10, O344&gt;EDA_Outlier_Analysis!$C$11),
      "Outlier",
      "Normal"))</f>
        <v/>
      </c>
      <c r="R344" t="str">
        <f>IF(P344="","",
   IF(OR(P344 &lt; EDA_Outlier_Analysis!$F$7, P344 &gt; EDA_Outlier_Analysis!$F$8),
      "Outlier",
      "Normal"))</f>
        <v>Normal</v>
      </c>
      <c r="S344" t="str">
        <f>IF(N344="","",
   IF(OR(N344 &lt;EDA_Outlier_Analysis!$I$10, N344 &gt; EDA_Outlier_Analysis!$I$11),
      "Outlier",
      "Normal"))</f>
        <v>Normal</v>
      </c>
    </row>
    <row r="345" spans="1:19">
      <c r="A345" t="s">
        <v>1622</v>
      </c>
      <c r="B345" s="4">
        <v>45106</v>
      </c>
      <c r="C345" s="2">
        <v>-60812.65</v>
      </c>
      <c r="D345" t="s">
        <v>840</v>
      </c>
      <c r="E345" t="s">
        <v>878</v>
      </c>
      <c r="F345" t="s">
        <v>9</v>
      </c>
      <c r="G345" t="s">
        <v>20</v>
      </c>
      <c r="I345" t="s">
        <v>1623</v>
      </c>
      <c r="J345" t="s">
        <v>1624</v>
      </c>
      <c r="K345" t="str">
        <f>IF(COUNTIF(Customers!A:A, H345)&gt;0, "Valid", "Invalid")</f>
        <v>Invalid</v>
      </c>
      <c r="L345" t="str">
        <f t="shared" si="25"/>
        <v>6</v>
      </c>
      <c r="M345" t="str">
        <f t="shared" si="26"/>
        <v>2023</v>
      </c>
      <c r="N345">
        <f t="shared" si="27"/>
        <v>-60812.65</v>
      </c>
      <c r="O345" t="str">
        <f t="shared" si="28"/>
        <v/>
      </c>
      <c r="P345">
        <f t="shared" si="29"/>
        <v>60812.65</v>
      </c>
      <c r="Q345" s="48" t="str">
        <f>IF(O345="","",
   IF(OR(O345&lt;EDA_Outlier_Analysis!$C$10, O345&gt;EDA_Outlier_Analysis!$C$11),
      "Outlier",
      "Normal"))</f>
        <v/>
      </c>
      <c r="R345" t="str">
        <f>IF(P345="","",
   IF(OR(P345 &lt; EDA_Outlier_Analysis!$F$7, P345 &gt; EDA_Outlier_Analysis!$F$8),
      "Outlier",
      "Normal"))</f>
        <v>Outlier</v>
      </c>
      <c r="S345" t="str">
        <f>IF(N345="","",
   IF(OR(N345 &lt;EDA_Outlier_Analysis!$I$10, N345 &gt; EDA_Outlier_Analysis!$I$11),
      "Outlier",
      "Normal"))</f>
        <v>Normal</v>
      </c>
    </row>
    <row r="346" spans="1:19">
      <c r="A346" t="s">
        <v>1625</v>
      </c>
      <c r="B346" s="4">
        <v>44796</v>
      </c>
      <c r="C346" s="2">
        <v>14728.29</v>
      </c>
      <c r="D346" t="s">
        <v>873</v>
      </c>
      <c r="E346" t="s">
        <v>873</v>
      </c>
      <c r="F346" t="s">
        <v>10</v>
      </c>
      <c r="G346" t="s">
        <v>34</v>
      </c>
      <c r="J346" t="s">
        <v>1626</v>
      </c>
      <c r="K346" t="str">
        <f>IF(COUNTIF(Customers!A:A, H346)&gt;0, "Valid", "Invalid")</f>
        <v>Invalid</v>
      </c>
      <c r="L346" t="str">
        <f t="shared" si="25"/>
        <v>8</v>
      </c>
      <c r="M346" t="str">
        <f t="shared" si="26"/>
        <v>2022</v>
      </c>
      <c r="N346">
        <f t="shared" si="27"/>
        <v>-14728.29</v>
      </c>
      <c r="O346" t="str">
        <f t="shared" si="28"/>
        <v/>
      </c>
      <c r="P346" t="str">
        <f t="shared" si="29"/>
        <v/>
      </c>
      <c r="Q346" s="48" t="str">
        <f>IF(O346="","",
   IF(OR(O346&lt;EDA_Outlier_Analysis!$C$10, O346&gt;EDA_Outlier_Analysis!$C$11),
      "Outlier",
      "Normal"))</f>
        <v/>
      </c>
      <c r="R346" t="str">
        <f>IF(P346="","",
   IF(OR(P346 &lt; EDA_Outlier_Analysis!$F$7, P346 &gt; EDA_Outlier_Analysis!$F$8),
      "Outlier",
      "Normal"))</f>
        <v/>
      </c>
      <c r="S346" t="str">
        <f>IF(N346="","",
   IF(OR(N346 &lt;EDA_Outlier_Analysis!$I$10, N346 &gt; EDA_Outlier_Analysis!$I$11),
      "Outlier",
      "Normal"))</f>
        <v>Normal</v>
      </c>
    </row>
    <row r="347" spans="1:19">
      <c r="A347" t="s">
        <v>1627</v>
      </c>
      <c r="B347" s="4">
        <v>45097</v>
      </c>
      <c r="C347" s="2">
        <v>209660.3</v>
      </c>
      <c r="D347" t="s">
        <v>849</v>
      </c>
      <c r="E347" t="s">
        <v>868</v>
      </c>
      <c r="F347" t="s">
        <v>10</v>
      </c>
      <c r="G347" t="s">
        <v>31</v>
      </c>
      <c r="H347" t="s">
        <v>111</v>
      </c>
      <c r="J347" t="s">
        <v>1628</v>
      </c>
      <c r="K347" t="str">
        <f>IF(COUNTIF(Customers!A:A, H347)&gt;0, "Valid", "Invalid")</f>
        <v>Valid</v>
      </c>
      <c r="L347" t="str">
        <f t="shared" si="25"/>
        <v>6</v>
      </c>
      <c r="M347" t="str">
        <f t="shared" si="26"/>
        <v>2023</v>
      </c>
      <c r="N347">
        <f t="shared" si="27"/>
        <v>209660.3</v>
      </c>
      <c r="O347">
        <f t="shared" si="28"/>
        <v>209660.3</v>
      </c>
      <c r="P347" t="str">
        <f t="shared" si="29"/>
        <v/>
      </c>
      <c r="Q347" s="48" t="str">
        <f>IF(O347="","",
   IF(OR(O347&lt;EDA_Outlier_Analysis!$C$10, O347&gt;EDA_Outlier_Analysis!$C$11),
      "Outlier",
      "Normal"))</f>
        <v>Normal</v>
      </c>
      <c r="R347" t="str">
        <f>IF(P347="","",
   IF(OR(P347 &lt; EDA_Outlier_Analysis!$F$7, P347 &gt; EDA_Outlier_Analysis!$F$8),
      "Outlier",
      "Normal"))</f>
        <v/>
      </c>
      <c r="S347" t="str">
        <f>IF(N347="","",
   IF(OR(N347 &lt;EDA_Outlier_Analysis!$I$10, N347 &gt; EDA_Outlier_Analysis!$I$11),
      "Outlier",
      "Normal"))</f>
        <v>Normal</v>
      </c>
    </row>
    <row r="348" spans="1:19">
      <c r="A348" t="s">
        <v>1629</v>
      </c>
      <c r="B348" s="4">
        <v>44734</v>
      </c>
      <c r="C348" s="2">
        <v>23307.46</v>
      </c>
      <c r="D348" t="s">
        <v>1345</v>
      </c>
      <c r="E348" t="s">
        <v>1345</v>
      </c>
      <c r="F348" t="s">
        <v>10</v>
      </c>
      <c r="G348" t="s">
        <v>20</v>
      </c>
      <c r="J348" t="s">
        <v>1630</v>
      </c>
      <c r="K348" t="str">
        <f>IF(COUNTIF(Customers!A:A, H348)&gt;0, "Valid", "Invalid")</f>
        <v>Invalid</v>
      </c>
      <c r="L348" t="str">
        <f t="shared" si="25"/>
        <v>6</v>
      </c>
      <c r="M348" t="str">
        <f t="shared" si="26"/>
        <v>2022</v>
      </c>
      <c r="N348">
        <f t="shared" si="27"/>
        <v>-23307.46</v>
      </c>
      <c r="O348" t="str">
        <f t="shared" si="28"/>
        <v/>
      </c>
      <c r="P348" t="str">
        <f t="shared" si="29"/>
        <v/>
      </c>
      <c r="Q348" s="48" t="str">
        <f>IF(O348="","",
   IF(OR(O348&lt;EDA_Outlier_Analysis!$C$10, O348&gt;EDA_Outlier_Analysis!$C$11),
      "Outlier",
      "Normal"))</f>
        <v/>
      </c>
      <c r="R348" t="str">
        <f>IF(P348="","",
   IF(OR(P348 &lt; EDA_Outlier_Analysis!$F$7, P348 &gt; EDA_Outlier_Analysis!$F$8),
      "Outlier",
      "Normal"))</f>
        <v/>
      </c>
      <c r="S348" t="str">
        <f>IF(N348="","",
   IF(OR(N348 &lt;EDA_Outlier_Analysis!$I$10, N348 &gt; EDA_Outlier_Analysis!$I$11),
      "Outlier",
      "Normal"))</f>
        <v>Normal</v>
      </c>
    </row>
    <row r="349" spans="1:19">
      <c r="A349" t="s">
        <v>1631</v>
      </c>
      <c r="B349" s="4">
        <v>44595</v>
      </c>
      <c r="C349" s="2">
        <v>-59800.6</v>
      </c>
      <c r="D349" t="s">
        <v>840</v>
      </c>
      <c r="E349" t="s">
        <v>864</v>
      </c>
      <c r="F349" t="s">
        <v>9</v>
      </c>
      <c r="G349" t="s">
        <v>34</v>
      </c>
      <c r="I349" t="s">
        <v>1132</v>
      </c>
      <c r="J349" t="s">
        <v>1632</v>
      </c>
      <c r="K349" t="str">
        <f>IF(COUNTIF(Customers!A:A, H349)&gt;0, "Valid", "Invalid")</f>
        <v>Invalid</v>
      </c>
      <c r="L349" t="str">
        <f t="shared" si="25"/>
        <v>2</v>
      </c>
      <c r="M349" t="str">
        <f t="shared" si="26"/>
        <v>2022</v>
      </c>
      <c r="N349">
        <f t="shared" si="27"/>
        <v>-59800.6</v>
      </c>
      <c r="O349" t="str">
        <f t="shared" si="28"/>
        <v/>
      </c>
      <c r="P349">
        <f t="shared" si="29"/>
        <v>59800.6</v>
      </c>
      <c r="Q349" s="48" t="str">
        <f>IF(O349="","",
   IF(OR(O349&lt;EDA_Outlier_Analysis!$C$10, O349&gt;EDA_Outlier_Analysis!$C$11),
      "Outlier",
      "Normal"))</f>
        <v/>
      </c>
      <c r="R349" t="str">
        <f>IF(P349="","",
   IF(OR(P349 &lt; EDA_Outlier_Analysis!$F$7, P349 &gt; EDA_Outlier_Analysis!$F$8),
      "Outlier",
      "Normal"))</f>
        <v>Outlier</v>
      </c>
      <c r="S349" t="str">
        <f>IF(N349="","",
   IF(OR(N349 &lt;EDA_Outlier_Analysis!$I$10, N349 &gt; EDA_Outlier_Analysis!$I$11),
      "Outlier",
      "Normal"))</f>
        <v>Normal</v>
      </c>
    </row>
    <row r="350" spans="1:19">
      <c r="A350" t="s">
        <v>1633</v>
      </c>
      <c r="B350" s="4">
        <v>45249</v>
      </c>
      <c r="C350" s="2">
        <v>-45937.52</v>
      </c>
      <c r="D350" t="s">
        <v>840</v>
      </c>
      <c r="E350" t="s">
        <v>878</v>
      </c>
      <c r="F350" t="s">
        <v>9</v>
      </c>
      <c r="G350" t="s">
        <v>31</v>
      </c>
      <c r="I350" t="s">
        <v>1443</v>
      </c>
      <c r="J350" t="s">
        <v>1634</v>
      </c>
      <c r="K350" t="str">
        <f>IF(COUNTIF(Customers!A:A, H350)&gt;0, "Valid", "Invalid")</f>
        <v>Invalid</v>
      </c>
      <c r="L350" t="str">
        <f t="shared" si="25"/>
        <v>11</v>
      </c>
      <c r="M350" t="str">
        <f t="shared" si="26"/>
        <v>2023</v>
      </c>
      <c r="N350">
        <f t="shared" si="27"/>
        <v>-45937.52</v>
      </c>
      <c r="O350" t="str">
        <f t="shared" si="28"/>
        <v/>
      </c>
      <c r="P350">
        <f t="shared" si="29"/>
        <v>45937.52</v>
      </c>
      <c r="Q350" s="48" t="str">
        <f>IF(O350="","",
   IF(OR(O350&lt;EDA_Outlier_Analysis!$C$10, O350&gt;EDA_Outlier_Analysis!$C$11),
      "Outlier",
      "Normal"))</f>
        <v/>
      </c>
      <c r="R350" t="str">
        <f>IF(P350="","",
   IF(OR(P350 &lt; EDA_Outlier_Analysis!$F$7, P350 &gt; EDA_Outlier_Analysis!$F$8),
      "Outlier",
      "Normal"))</f>
        <v>Normal</v>
      </c>
      <c r="S350" t="str">
        <f>IF(N350="","",
   IF(OR(N350 &lt;EDA_Outlier_Analysis!$I$10, N350 &gt; EDA_Outlier_Analysis!$I$11),
      "Outlier",
      "Normal"))</f>
        <v>Normal</v>
      </c>
    </row>
    <row r="351" spans="1:19">
      <c r="A351" t="s">
        <v>1635</v>
      </c>
      <c r="B351" s="4">
        <v>45184</v>
      </c>
      <c r="C351" s="2">
        <v>202449.96</v>
      </c>
      <c r="D351" t="s">
        <v>849</v>
      </c>
      <c r="E351" t="s">
        <v>868</v>
      </c>
      <c r="F351" t="s">
        <v>9</v>
      </c>
      <c r="G351" t="s">
        <v>24</v>
      </c>
      <c r="H351" t="s">
        <v>651</v>
      </c>
      <c r="J351" t="s">
        <v>1636</v>
      </c>
      <c r="K351" t="str">
        <f>IF(COUNTIF(Customers!A:A, H351)&gt;0, "Valid", "Invalid")</f>
        <v>Valid</v>
      </c>
      <c r="L351" t="str">
        <f t="shared" si="25"/>
        <v>9</v>
      </c>
      <c r="M351" t="str">
        <f t="shared" si="26"/>
        <v>2023</v>
      </c>
      <c r="N351">
        <f t="shared" si="27"/>
        <v>202449.96</v>
      </c>
      <c r="O351">
        <f t="shared" si="28"/>
        <v>202449.96</v>
      </c>
      <c r="P351" t="str">
        <f t="shared" si="29"/>
        <v/>
      </c>
      <c r="Q351" s="48" t="str">
        <f>IF(O351="","",
   IF(OR(O351&lt;EDA_Outlier_Analysis!$C$10, O351&gt;EDA_Outlier_Analysis!$C$11),
      "Outlier",
      "Normal"))</f>
        <v>Normal</v>
      </c>
      <c r="R351" t="str">
        <f>IF(P351="","",
   IF(OR(P351 &lt; EDA_Outlier_Analysis!$F$7, P351 &gt; EDA_Outlier_Analysis!$F$8),
      "Outlier",
      "Normal"))</f>
        <v/>
      </c>
      <c r="S351" t="str">
        <f>IF(N351="","",
   IF(OR(N351 &lt;EDA_Outlier_Analysis!$I$10, N351 &gt; EDA_Outlier_Analysis!$I$11),
      "Outlier",
      "Normal"))</f>
        <v>Normal</v>
      </c>
    </row>
    <row r="352" spans="1:19">
      <c r="A352" t="s">
        <v>1637</v>
      </c>
      <c r="B352" s="4">
        <v>44831</v>
      </c>
      <c r="C352" s="2">
        <v>-25782.35</v>
      </c>
      <c r="D352" t="s">
        <v>840</v>
      </c>
      <c r="E352" t="s">
        <v>845</v>
      </c>
      <c r="F352" t="s">
        <v>10</v>
      </c>
      <c r="G352" t="s">
        <v>31</v>
      </c>
      <c r="I352" t="s">
        <v>1468</v>
      </c>
      <c r="J352" t="s">
        <v>1638</v>
      </c>
      <c r="K352" t="str">
        <f>IF(COUNTIF(Customers!A:A, H352)&gt;0, "Valid", "Invalid")</f>
        <v>Invalid</v>
      </c>
      <c r="L352" t="str">
        <f t="shared" si="25"/>
        <v>9</v>
      </c>
      <c r="M352" t="str">
        <f t="shared" si="26"/>
        <v>2022</v>
      </c>
      <c r="N352">
        <f t="shared" si="27"/>
        <v>-25782.35</v>
      </c>
      <c r="O352" t="str">
        <f t="shared" si="28"/>
        <v/>
      </c>
      <c r="P352">
        <f t="shared" si="29"/>
        <v>25782.35</v>
      </c>
      <c r="Q352" s="48" t="str">
        <f>IF(O352="","",
   IF(OR(O352&lt;EDA_Outlier_Analysis!$C$10, O352&gt;EDA_Outlier_Analysis!$C$11),
      "Outlier",
      "Normal"))</f>
        <v/>
      </c>
      <c r="R352" t="str">
        <f>IF(P352="","",
   IF(OR(P352 &lt; EDA_Outlier_Analysis!$F$7, P352 &gt; EDA_Outlier_Analysis!$F$8),
      "Outlier",
      "Normal"))</f>
        <v>Outlier</v>
      </c>
      <c r="S352" t="str">
        <f>IF(N352="","",
   IF(OR(N352 &lt;EDA_Outlier_Analysis!$I$10, N352 &gt; EDA_Outlier_Analysis!$I$11),
      "Outlier",
      "Normal"))</f>
        <v>Normal</v>
      </c>
    </row>
    <row r="353" spans="1:19">
      <c r="A353" t="s">
        <v>1639</v>
      </c>
      <c r="B353" s="4">
        <v>44634</v>
      </c>
      <c r="C353" s="2">
        <v>188644.22</v>
      </c>
      <c r="D353" t="s">
        <v>849</v>
      </c>
      <c r="E353" t="s">
        <v>850</v>
      </c>
      <c r="F353" t="s">
        <v>11</v>
      </c>
      <c r="G353" t="s">
        <v>24</v>
      </c>
      <c r="H353" t="s">
        <v>499</v>
      </c>
      <c r="J353" t="s">
        <v>1640</v>
      </c>
      <c r="K353" t="str">
        <f>IF(COUNTIF(Customers!A:A, H353)&gt;0, "Valid", "Invalid")</f>
        <v>Valid</v>
      </c>
      <c r="L353" t="str">
        <f t="shared" si="25"/>
        <v>3</v>
      </c>
      <c r="M353" t="str">
        <f t="shared" si="26"/>
        <v>2022</v>
      </c>
      <c r="N353">
        <f t="shared" si="27"/>
        <v>188644.22</v>
      </c>
      <c r="O353">
        <f t="shared" si="28"/>
        <v>188644.22</v>
      </c>
      <c r="P353" t="str">
        <f t="shared" si="29"/>
        <v/>
      </c>
      <c r="Q353" s="48" t="str">
        <f>IF(O353="","",
   IF(OR(O353&lt;EDA_Outlier_Analysis!$C$10, O353&gt;EDA_Outlier_Analysis!$C$11),
      "Outlier",
      "Normal"))</f>
        <v>Normal</v>
      </c>
      <c r="R353" t="str">
        <f>IF(P353="","",
   IF(OR(P353 &lt; EDA_Outlier_Analysis!$F$7, P353 &gt; EDA_Outlier_Analysis!$F$8),
      "Outlier",
      "Normal"))</f>
        <v/>
      </c>
      <c r="S353" t="str">
        <f>IF(N353="","",
   IF(OR(N353 &lt;EDA_Outlier_Analysis!$I$10, N353 &gt; EDA_Outlier_Analysis!$I$11),
      "Outlier",
      "Normal"))</f>
        <v>Normal</v>
      </c>
    </row>
    <row r="354" spans="1:19">
      <c r="A354" t="s">
        <v>1641</v>
      </c>
      <c r="B354" s="4">
        <v>44688</v>
      </c>
      <c r="C354" s="2">
        <v>201083.03</v>
      </c>
      <c r="D354" t="s">
        <v>849</v>
      </c>
      <c r="E354" t="s">
        <v>853</v>
      </c>
      <c r="F354" t="s">
        <v>9</v>
      </c>
      <c r="G354" t="s">
        <v>20</v>
      </c>
      <c r="H354" t="s">
        <v>469</v>
      </c>
      <c r="J354" t="s">
        <v>1642</v>
      </c>
      <c r="K354" t="str">
        <f>IF(COUNTIF(Customers!A:A, H354)&gt;0, "Valid", "Invalid")</f>
        <v>Valid</v>
      </c>
      <c r="L354" t="str">
        <f t="shared" si="25"/>
        <v>5</v>
      </c>
      <c r="M354" t="str">
        <f t="shared" si="26"/>
        <v>2022</v>
      </c>
      <c r="N354">
        <f t="shared" si="27"/>
        <v>201083.03</v>
      </c>
      <c r="O354">
        <f t="shared" si="28"/>
        <v>201083.03</v>
      </c>
      <c r="P354" t="str">
        <f t="shared" si="29"/>
        <v/>
      </c>
      <c r="Q354" s="48" t="str">
        <f>IF(O354="","",
   IF(OR(O354&lt;EDA_Outlier_Analysis!$C$10, O354&gt;EDA_Outlier_Analysis!$C$11),
      "Outlier",
      "Normal"))</f>
        <v>Normal</v>
      </c>
      <c r="R354" t="str">
        <f>IF(P354="","",
   IF(OR(P354 &lt; EDA_Outlier_Analysis!$F$7, P354 &gt; EDA_Outlier_Analysis!$F$8),
      "Outlier",
      "Normal"))</f>
        <v/>
      </c>
      <c r="S354" t="str">
        <f>IF(N354="","",
   IF(OR(N354 &lt;EDA_Outlier_Analysis!$I$10, N354 &gt; EDA_Outlier_Analysis!$I$11),
      "Outlier",
      "Normal"))</f>
        <v>Normal</v>
      </c>
    </row>
    <row r="355" spans="1:19">
      <c r="A355" t="s">
        <v>1643</v>
      </c>
      <c r="B355" s="4">
        <v>44787</v>
      </c>
      <c r="C355" s="2">
        <v>133774.72</v>
      </c>
      <c r="D355" t="s">
        <v>849</v>
      </c>
      <c r="E355" t="s">
        <v>850</v>
      </c>
      <c r="F355" t="s">
        <v>10</v>
      </c>
      <c r="G355" t="s">
        <v>34</v>
      </c>
      <c r="H355" t="s">
        <v>385</v>
      </c>
      <c r="J355" t="s">
        <v>1644</v>
      </c>
      <c r="K355" t="str">
        <f>IF(COUNTIF(Customers!A:A, H355)&gt;0, "Valid", "Invalid")</f>
        <v>Valid</v>
      </c>
      <c r="L355" t="str">
        <f t="shared" si="25"/>
        <v>8</v>
      </c>
      <c r="M355" t="str">
        <f t="shared" si="26"/>
        <v>2022</v>
      </c>
      <c r="N355">
        <f t="shared" si="27"/>
        <v>133774.72</v>
      </c>
      <c r="O355">
        <f t="shared" si="28"/>
        <v>133774.72</v>
      </c>
      <c r="P355" t="str">
        <f t="shared" si="29"/>
        <v/>
      </c>
      <c r="Q355" s="48" t="str">
        <f>IF(O355="","",
   IF(OR(O355&lt;EDA_Outlier_Analysis!$C$10, O355&gt;EDA_Outlier_Analysis!$C$11),
      "Outlier",
      "Normal"))</f>
        <v>Normal</v>
      </c>
      <c r="R355" t="str">
        <f>IF(P355="","",
   IF(OR(P355 &lt; EDA_Outlier_Analysis!$F$7, P355 &gt; EDA_Outlier_Analysis!$F$8),
      "Outlier",
      "Normal"))</f>
        <v/>
      </c>
      <c r="S355" t="str">
        <f>IF(N355="","",
   IF(OR(N355 &lt;EDA_Outlier_Analysis!$I$10, N355 &gt; EDA_Outlier_Analysis!$I$11),
      "Outlier",
      "Normal"))</f>
        <v>Normal</v>
      </c>
    </row>
    <row r="356" spans="1:19">
      <c r="A356" t="s">
        <v>1645</v>
      </c>
      <c r="B356" s="4">
        <v>45123</v>
      </c>
      <c r="C356" s="2">
        <v>157258.45000000001</v>
      </c>
      <c r="D356" t="s">
        <v>849</v>
      </c>
      <c r="E356" t="s">
        <v>868</v>
      </c>
      <c r="F356" t="s">
        <v>11</v>
      </c>
      <c r="G356" t="s">
        <v>20</v>
      </c>
      <c r="H356" t="s">
        <v>127</v>
      </c>
      <c r="J356" t="s">
        <v>1646</v>
      </c>
      <c r="K356" t="str">
        <f>IF(COUNTIF(Customers!A:A, H356)&gt;0, "Valid", "Invalid")</f>
        <v>Valid</v>
      </c>
      <c r="L356" t="str">
        <f t="shared" si="25"/>
        <v>7</v>
      </c>
      <c r="M356" t="str">
        <f t="shared" si="26"/>
        <v>2023</v>
      </c>
      <c r="N356">
        <f t="shared" si="27"/>
        <v>157258.45000000001</v>
      </c>
      <c r="O356">
        <f t="shared" si="28"/>
        <v>157258.45000000001</v>
      </c>
      <c r="P356" t="str">
        <f t="shared" si="29"/>
        <v/>
      </c>
      <c r="Q356" s="48" t="str">
        <f>IF(O356="","",
   IF(OR(O356&lt;EDA_Outlier_Analysis!$C$10, O356&gt;EDA_Outlier_Analysis!$C$11),
      "Outlier",
      "Normal"))</f>
        <v>Normal</v>
      </c>
      <c r="R356" t="str">
        <f>IF(P356="","",
   IF(OR(P356 &lt; EDA_Outlier_Analysis!$F$7, P356 &gt; EDA_Outlier_Analysis!$F$8),
      "Outlier",
      "Normal"))</f>
        <v/>
      </c>
      <c r="S356" t="str">
        <f>IF(N356="","",
   IF(OR(N356 &lt;EDA_Outlier_Analysis!$I$10, N356 &gt; EDA_Outlier_Analysis!$I$11),
      "Outlier",
      "Normal"))</f>
        <v>Normal</v>
      </c>
    </row>
    <row r="357" spans="1:19">
      <c r="A357" t="s">
        <v>1647</v>
      </c>
      <c r="B357" s="4">
        <v>44589</v>
      </c>
      <c r="C357" s="2">
        <v>125386.02</v>
      </c>
      <c r="D357" t="s">
        <v>849</v>
      </c>
      <c r="E357" t="s">
        <v>850</v>
      </c>
      <c r="F357" t="s">
        <v>9</v>
      </c>
      <c r="G357" t="s">
        <v>31</v>
      </c>
      <c r="H357" t="s">
        <v>595</v>
      </c>
      <c r="J357" t="s">
        <v>1648</v>
      </c>
      <c r="K357" t="str">
        <f>IF(COUNTIF(Customers!A:A, H357)&gt;0, "Valid", "Invalid")</f>
        <v>Valid</v>
      </c>
      <c r="L357" t="str">
        <f t="shared" si="25"/>
        <v>1</v>
      </c>
      <c r="M357" t="str">
        <f t="shared" si="26"/>
        <v>2022</v>
      </c>
      <c r="N357">
        <f t="shared" si="27"/>
        <v>125386.02</v>
      </c>
      <c r="O357">
        <f t="shared" si="28"/>
        <v>125386.02</v>
      </c>
      <c r="P357" t="str">
        <f t="shared" si="29"/>
        <v/>
      </c>
      <c r="Q357" s="48" t="str">
        <f>IF(O357="","",
   IF(OR(O357&lt;EDA_Outlier_Analysis!$C$10, O357&gt;EDA_Outlier_Analysis!$C$11),
      "Outlier",
      "Normal"))</f>
        <v>Normal</v>
      </c>
      <c r="R357" t="str">
        <f>IF(P357="","",
   IF(OR(P357 &lt; EDA_Outlier_Analysis!$F$7, P357 &gt; EDA_Outlier_Analysis!$F$8),
      "Outlier",
      "Normal"))</f>
        <v/>
      </c>
      <c r="S357" t="str">
        <f>IF(N357="","",
   IF(OR(N357 &lt;EDA_Outlier_Analysis!$I$10, N357 &gt; EDA_Outlier_Analysis!$I$11),
      "Outlier",
      "Normal"))</f>
        <v>Normal</v>
      </c>
    </row>
    <row r="358" spans="1:19">
      <c r="A358" t="s">
        <v>1649</v>
      </c>
      <c r="B358" s="4">
        <v>44741</v>
      </c>
      <c r="C358" s="2">
        <v>56870.13</v>
      </c>
      <c r="D358" t="s">
        <v>849</v>
      </c>
      <c r="E358" t="s">
        <v>868</v>
      </c>
      <c r="F358" t="s">
        <v>11</v>
      </c>
      <c r="G358" t="s">
        <v>31</v>
      </c>
      <c r="H358" t="s">
        <v>493</v>
      </c>
      <c r="J358" t="s">
        <v>1650</v>
      </c>
      <c r="K358" t="str">
        <f>IF(COUNTIF(Customers!A:A, H358)&gt;0, "Valid", "Invalid")</f>
        <v>Valid</v>
      </c>
      <c r="L358" t="str">
        <f t="shared" si="25"/>
        <v>6</v>
      </c>
      <c r="M358" t="str">
        <f t="shared" si="26"/>
        <v>2022</v>
      </c>
      <c r="N358">
        <f t="shared" si="27"/>
        <v>56870.13</v>
      </c>
      <c r="O358">
        <f t="shared" si="28"/>
        <v>56870.13</v>
      </c>
      <c r="P358" t="str">
        <f t="shared" si="29"/>
        <v/>
      </c>
      <c r="Q358" s="48" t="str">
        <f>IF(O358="","",
   IF(OR(O358&lt;EDA_Outlier_Analysis!$C$10, O358&gt;EDA_Outlier_Analysis!$C$11),
      "Outlier",
      "Normal"))</f>
        <v>Normal</v>
      </c>
      <c r="R358" t="str">
        <f>IF(P358="","",
   IF(OR(P358 &lt; EDA_Outlier_Analysis!$F$7, P358 &gt; EDA_Outlier_Analysis!$F$8),
      "Outlier",
      "Normal"))</f>
        <v/>
      </c>
      <c r="S358" t="str">
        <f>IF(N358="","",
   IF(OR(N358 &lt;EDA_Outlier_Analysis!$I$10, N358 &gt; EDA_Outlier_Analysis!$I$11),
      "Outlier",
      "Normal"))</f>
        <v>Normal</v>
      </c>
    </row>
    <row r="359" spans="1:19">
      <c r="A359" t="s">
        <v>1651</v>
      </c>
      <c r="B359" s="4">
        <v>44886</v>
      </c>
      <c r="C359" s="2">
        <v>157156.67000000001</v>
      </c>
      <c r="D359" t="s">
        <v>849</v>
      </c>
      <c r="E359" t="s">
        <v>853</v>
      </c>
      <c r="F359" t="s">
        <v>11</v>
      </c>
      <c r="G359" t="s">
        <v>24</v>
      </c>
      <c r="H359" t="s">
        <v>371</v>
      </c>
      <c r="J359" t="s">
        <v>1652</v>
      </c>
      <c r="K359" t="str">
        <f>IF(COUNTIF(Customers!A:A, H359)&gt;0, "Valid", "Invalid")</f>
        <v>Valid</v>
      </c>
      <c r="L359" t="str">
        <f t="shared" si="25"/>
        <v>11</v>
      </c>
      <c r="M359" t="str">
        <f t="shared" si="26"/>
        <v>2022</v>
      </c>
      <c r="N359">
        <f t="shared" si="27"/>
        <v>157156.67000000001</v>
      </c>
      <c r="O359">
        <f t="shared" si="28"/>
        <v>157156.67000000001</v>
      </c>
      <c r="P359" t="str">
        <f t="shared" si="29"/>
        <v/>
      </c>
      <c r="Q359" s="48" t="str">
        <f>IF(O359="","",
   IF(OR(O359&lt;EDA_Outlier_Analysis!$C$10, O359&gt;EDA_Outlier_Analysis!$C$11),
      "Outlier",
      "Normal"))</f>
        <v>Normal</v>
      </c>
      <c r="R359" t="str">
        <f>IF(P359="","",
   IF(OR(P359 &lt; EDA_Outlier_Analysis!$F$7, P359 &gt; EDA_Outlier_Analysis!$F$8),
      "Outlier",
      "Normal"))</f>
        <v/>
      </c>
      <c r="S359" t="str">
        <f>IF(N359="","",
   IF(OR(N359 &lt;EDA_Outlier_Analysis!$I$10, N359 &gt; EDA_Outlier_Analysis!$I$11),
      "Outlier",
      "Normal"))</f>
        <v>Normal</v>
      </c>
    </row>
    <row r="360" spans="1:19">
      <c r="A360" t="s">
        <v>1653</v>
      </c>
      <c r="B360" s="4">
        <v>45078</v>
      </c>
      <c r="C360" s="2">
        <v>-33587.800000000003</v>
      </c>
      <c r="D360" t="s">
        <v>840</v>
      </c>
      <c r="E360" t="s">
        <v>905</v>
      </c>
      <c r="F360" t="s">
        <v>11</v>
      </c>
      <c r="G360" t="s">
        <v>20</v>
      </c>
      <c r="I360" t="s">
        <v>1217</v>
      </c>
      <c r="J360" t="s">
        <v>1654</v>
      </c>
      <c r="K360" t="str">
        <f>IF(COUNTIF(Customers!A:A, H360)&gt;0, "Valid", "Invalid")</f>
        <v>Invalid</v>
      </c>
      <c r="L360" t="str">
        <f t="shared" si="25"/>
        <v>6</v>
      </c>
      <c r="M360" t="str">
        <f t="shared" si="26"/>
        <v>2023</v>
      </c>
      <c r="N360">
        <f t="shared" si="27"/>
        <v>-33587.800000000003</v>
      </c>
      <c r="O360" t="str">
        <f t="shared" si="28"/>
        <v/>
      </c>
      <c r="P360">
        <f t="shared" si="29"/>
        <v>33587.800000000003</v>
      </c>
      <c r="Q360" s="48" t="str">
        <f>IF(O360="","",
   IF(OR(O360&lt;EDA_Outlier_Analysis!$C$10, O360&gt;EDA_Outlier_Analysis!$C$11),
      "Outlier",
      "Normal"))</f>
        <v/>
      </c>
      <c r="R360" t="str">
        <f>IF(P360="","",
   IF(OR(P360 &lt; EDA_Outlier_Analysis!$F$7, P360 &gt; EDA_Outlier_Analysis!$F$8),
      "Outlier",
      "Normal"))</f>
        <v>Normal</v>
      </c>
      <c r="S360" t="str">
        <f>IF(N360="","",
   IF(OR(N360 &lt;EDA_Outlier_Analysis!$I$10, N360 &gt; EDA_Outlier_Analysis!$I$11),
      "Outlier",
      "Normal"))</f>
        <v>Normal</v>
      </c>
    </row>
    <row r="361" spans="1:19">
      <c r="A361" t="s">
        <v>1655</v>
      </c>
      <c r="B361" s="4">
        <v>45289</v>
      </c>
      <c r="C361" s="2">
        <v>190387.89</v>
      </c>
      <c r="D361" t="s">
        <v>849</v>
      </c>
      <c r="E361" t="s">
        <v>868</v>
      </c>
      <c r="F361" t="s">
        <v>10</v>
      </c>
      <c r="G361" t="s">
        <v>34</v>
      </c>
      <c r="H361" t="s">
        <v>403</v>
      </c>
      <c r="J361" t="s">
        <v>1656</v>
      </c>
      <c r="K361" t="str">
        <f>IF(COUNTIF(Customers!A:A, H361)&gt;0, "Valid", "Invalid")</f>
        <v>Valid</v>
      </c>
      <c r="L361" t="str">
        <f t="shared" si="25"/>
        <v>12</v>
      </c>
      <c r="M361" t="str">
        <f t="shared" si="26"/>
        <v>2023</v>
      </c>
      <c r="N361">
        <f t="shared" si="27"/>
        <v>190387.89</v>
      </c>
      <c r="O361">
        <f t="shared" si="28"/>
        <v>190387.89</v>
      </c>
      <c r="P361" t="str">
        <f t="shared" si="29"/>
        <v/>
      </c>
      <c r="Q361" s="48" t="str">
        <f>IF(O361="","",
   IF(OR(O361&lt;EDA_Outlier_Analysis!$C$10, O361&gt;EDA_Outlier_Analysis!$C$11),
      "Outlier",
      "Normal"))</f>
        <v>Normal</v>
      </c>
      <c r="R361" t="str">
        <f>IF(P361="","",
   IF(OR(P361 &lt; EDA_Outlier_Analysis!$F$7, P361 &gt; EDA_Outlier_Analysis!$F$8),
      "Outlier",
      "Normal"))</f>
        <v/>
      </c>
      <c r="S361" t="str">
        <f>IF(N361="","",
   IF(OR(N361 &lt;EDA_Outlier_Analysis!$I$10, N361 &gt; EDA_Outlier_Analysis!$I$11),
      "Outlier",
      "Normal"))</f>
        <v>Normal</v>
      </c>
    </row>
    <row r="362" spans="1:19">
      <c r="A362" t="s">
        <v>1657</v>
      </c>
      <c r="B362" s="4">
        <v>44843</v>
      </c>
      <c r="C362" s="2">
        <v>20147.849999999999</v>
      </c>
      <c r="D362" t="s">
        <v>1345</v>
      </c>
      <c r="E362" t="s">
        <v>1345</v>
      </c>
      <c r="F362" t="s">
        <v>11</v>
      </c>
      <c r="G362" t="s">
        <v>24</v>
      </c>
      <c r="J362" t="s">
        <v>1658</v>
      </c>
      <c r="K362" t="str">
        <f>IF(COUNTIF(Customers!A:A, H362)&gt;0, "Valid", "Invalid")</f>
        <v>Invalid</v>
      </c>
      <c r="L362" t="str">
        <f t="shared" si="25"/>
        <v>10</v>
      </c>
      <c r="M362" t="str">
        <f t="shared" si="26"/>
        <v>2022</v>
      </c>
      <c r="N362">
        <f t="shared" si="27"/>
        <v>-20147.849999999999</v>
      </c>
      <c r="O362" t="str">
        <f t="shared" si="28"/>
        <v/>
      </c>
      <c r="P362" t="str">
        <f t="shared" si="29"/>
        <v/>
      </c>
      <c r="Q362" s="48" t="str">
        <f>IF(O362="","",
   IF(OR(O362&lt;EDA_Outlier_Analysis!$C$10, O362&gt;EDA_Outlier_Analysis!$C$11),
      "Outlier",
      "Normal"))</f>
        <v/>
      </c>
      <c r="R362" t="str">
        <f>IF(P362="","",
   IF(OR(P362 &lt; EDA_Outlier_Analysis!$F$7, P362 &gt; EDA_Outlier_Analysis!$F$8),
      "Outlier",
      "Normal"))</f>
        <v/>
      </c>
      <c r="S362" t="str">
        <f>IF(N362="","",
   IF(OR(N362 &lt;EDA_Outlier_Analysis!$I$10, N362 &gt; EDA_Outlier_Analysis!$I$11),
      "Outlier",
      "Normal"))</f>
        <v>Normal</v>
      </c>
    </row>
    <row r="363" spans="1:19">
      <c r="A363" t="s">
        <v>1659</v>
      </c>
      <c r="B363" s="4">
        <v>44681</v>
      </c>
      <c r="C363" s="2">
        <v>215041.68</v>
      </c>
      <c r="D363" t="s">
        <v>849</v>
      </c>
      <c r="E363" t="s">
        <v>853</v>
      </c>
      <c r="F363" t="s">
        <v>9</v>
      </c>
      <c r="G363" t="s">
        <v>31</v>
      </c>
      <c r="H363" t="s">
        <v>429</v>
      </c>
      <c r="J363" t="s">
        <v>1660</v>
      </c>
      <c r="K363" t="str">
        <f>IF(COUNTIF(Customers!A:A, H363)&gt;0, "Valid", "Invalid")</f>
        <v>Valid</v>
      </c>
      <c r="L363" t="str">
        <f t="shared" si="25"/>
        <v>4</v>
      </c>
      <c r="M363" t="str">
        <f t="shared" si="26"/>
        <v>2022</v>
      </c>
      <c r="N363">
        <f t="shared" si="27"/>
        <v>215041.68</v>
      </c>
      <c r="O363">
        <f t="shared" si="28"/>
        <v>215041.68</v>
      </c>
      <c r="P363" t="str">
        <f t="shared" si="29"/>
        <v/>
      </c>
      <c r="Q363" s="48" t="str">
        <f>IF(O363="","",
   IF(OR(O363&lt;EDA_Outlier_Analysis!$C$10, O363&gt;EDA_Outlier_Analysis!$C$11),
      "Outlier",
      "Normal"))</f>
        <v>Normal</v>
      </c>
      <c r="R363" t="str">
        <f>IF(P363="","",
   IF(OR(P363 &lt; EDA_Outlier_Analysis!$F$7, P363 &gt; EDA_Outlier_Analysis!$F$8),
      "Outlier",
      "Normal"))</f>
        <v/>
      </c>
      <c r="S363" t="str">
        <f>IF(N363="","",
   IF(OR(N363 &lt;EDA_Outlier_Analysis!$I$10, N363 &gt; EDA_Outlier_Analysis!$I$11),
      "Outlier",
      "Normal"))</f>
        <v>Normal</v>
      </c>
    </row>
    <row r="364" spans="1:19">
      <c r="A364" t="s">
        <v>1661</v>
      </c>
      <c r="B364" s="4">
        <v>44889</v>
      </c>
      <c r="C364" s="2">
        <v>-46499.18</v>
      </c>
      <c r="D364" t="s">
        <v>840</v>
      </c>
      <c r="E364" t="s">
        <v>841</v>
      </c>
      <c r="F364" t="s">
        <v>10</v>
      </c>
      <c r="G364" t="s">
        <v>20</v>
      </c>
      <c r="I364" t="s">
        <v>1428</v>
      </c>
      <c r="J364" t="s">
        <v>1662</v>
      </c>
      <c r="K364" t="str">
        <f>IF(COUNTIF(Customers!A:A, H364)&gt;0, "Valid", "Invalid")</f>
        <v>Invalid</v>
      </c>
      <c r="L364" t="str">
        <f t="shared" si="25"/>
        <v>11</v>
      </c>
      <c r="M364" t="str">
        <f t="shared" si="26"/>
        <v>2022</v>
      </c>
      <c r="N364">
        <f t="shared" si="27"/>
        <v>-46499.18</v>
      </c>
      <c r="O364" t="str">
        <f t="shared" si="28"/>
        <v/>
      </c>
      <c r="P364">
        <f t="shared" si="29"/>
        <v>46499.18</v>
      </c>
      <c r="Q364" s="48" t="str">
        <f>IF(O364="","",
   IF(OR(O364&lt;EDA_Outlier_Analysis!$C$10, O364&gt;EDA_Outlier_Analysis!$C$11),
      "Outlier",
      "Normal"))</f>
        <v/>
      </c>
      <c r="R364" t="str">
        <f>IF(P364="","",
   IF(OR(P364 &lt; EDA_Outlier_Analysis!$F$7, P364 &gt; EDA_Outlier_Analysis!$F$8),
      "Outlier",
      "Normal"))</f>
        <v>Normal</v>
      </c>
      <c r="S364" t="str">
        <f>IF(N364="","",
   IF(OR(N364 &lt;EDA_Outlier_Analysis!$I$10, N364 &gt; EDA_Outlier_Analysis!$I$11),
      "Outlier",
      "Normal"))</f>
        <v>Normal</v>
      </c>
    </row>
    <row r="365" spans="1:19">
      <c r="A365" t="s">
        <v>1663</v>
      </c>
      <c r="B365" s="4">
        <v>44790</v>
      </c>
      <c r="C365" s="2">
        <v>183633.25</v>
      </c>
      <c r="D365" t="s">
        <v>849</v>
      </c>
      <c r="E365" t="s">
        <v>868</v>
      </c>
      <c r="F365" t="s">
        <v>11</v>
      </c>
      <c r="G365" t="s">
        <v>31</v>
      </c>
      <c r="H365" t="s">
        <v>449</v>
      </c>
      <c r="J365" t="s">
        <v>1664</v>
      </c>
      <c r="K365" t="str">
        <f>IF(COUNTIF(Customers!A:A, H365)&gt;0, "Valid", "Invalid")</f>
        <v>Valid</v>
      </c>
      <c r="L365" t="str">
        <f t="shared" si="25"/>
        <v>8</v>
      </c>
      <c r="M365" t="str">
        <f t="shared" si="26"/>
        <v>2022</v>
      </c>
      <c r="N365">
        <f t="shared" si="27"/>
        <v>183633.25</v>
      </c>
      <c r="O365">
        <f t="shared" si="28"/>
        <v>183633.25</v>
      </c>
      <c r="P365" t="str">
        <f t="shared" si="29"/>
        <v/>
      </c>
      <c r="Q365" s="48" t="str">
        <f>IF(O365="","",
   IF(OR(O365&lt;EDA_Outlier_Analysis!$C$10, O365&gt;EDA_Outlier_Analysis!$C$11),
      "Outlier",
      "Normal"))</f>
        <v>Normal</v>
      </c>
      <c r="R365" t="str">
        <f>IF(P365="","",
   IF(OR(P365 &lt; EDA_Outlier_Analysis!$F$7, P365 &gt; EDA_Outlier_Analysis!$F$8),
      "Outlier",
      "Normal"))</f>
        <v/>
      </c>
      <c r="S365" t="str">
        <f>IF(N365="","",
   IF(OR(N365 &lt;EDA_Outlier_Analysis!$I$10, N365 &gt; EDA_Outlier_Analysis!$I$11),
      "Outlier",
      "Normal"))</f>
        <v>Normal</v>
      </c>
    </row>
    <row r="366" spans="1:19">
      <c r="A366" t="s">
        <v>1665</v>
      </c>
      <c r="B366" s="4">
        <v>45269</v>
      </c>
      <c r="C366" s="2">
        <v>120041.37</v>
      </c>
      <c r="D366" t="s">
        <v>849</v>
      </c>
      <c r="E366" t="s">
        <v>868</v>
      </c>
      <c r="F366" t="s">
        <v>10</v>
      </c>
      <c r="G366" t="s">
        <v>31</v>
      </c>
      <c r="H366" t="s">
        <v>711</v>
      </c>
      <c r="J366" t="s">
        <v>1666</v>
      </c>
      <c r="K366" t="str">
        <f>IF(COUNTIF(Customers!A:A, H366)&gt;0, "Valid", "Invalid")</f>
        <v>Valid</v>
      </c>
      <c r="L366" t="str">
        <f t="shared" si="25"/>
        <v>12</v>
      </c>
      <c r="M366" t="str">
        <f t="shared" si="26"/>
        <v>2023</v>
      </c>
      <c r="N366">
        <f t="shared" si="27"/>
        <v>120041.37</v>
      </c>
      <c r="O366">
        <f t="shared" si="28"/>
        <v>120041.37</v>
      </c>
      <c r="P366" t="str">
        <f t="shared" si="29"/>
        <v/>
      </c>
      <c r="Q366" s="48" t="str">
        <f>IF(O366="","",
   IF(OR(O366&lt;EDA_Outlier_Analysis!$C$10, O366&gt;EDA_Outlier_Analysis!$C$11),
      "Outlier",
      "Normal"))</f>
        <v>Normal</v>
      </c>
      <c r="R366" t="str">
        <f>IF(P366="","",
   IF(OR(P366 &lt; EDA_Outlier_Analysis!$F$7, P366 &gt; EDA_Outlier_Analysis!$F$8),
      "Outlier",
      "Normal"))</f>
        <v/>
      </c>
      <c r="S366" t="str">
        <f>IF(N366="","",
   IF(OR(N366 &lt;EDA_Outlier_Analysis!$I$10, N366 &gt; EDA_Outlier_Analysis!$I$11),
      "Outlier",
      "Normal"))</f>
        <v>Normal</v>
      </c>
    </row>
    <row r="367" spans="1:19">
      <c r="A367" t="s">
        <v>1667</v>
      </c>
      <c r="B367" s="4">
        <v>44945</v>
      </c>
      <c r="C367" s="2">
        <v>85339.67</v>
      </c>
      <c r="D367" t="s">
        <v>849</v>
      </c>
      <c r="E367" t="s">
        <v>868</v>
      </c>
      <c r="F367" t="s">
        <v>11</v>
      </c>
      <c r="G367" t="s">
        <v>34</v>
      </c>
      <c r="H367" t="s">
        <v>329</v>
      </c>
      <c r="J367" t="s">
        <v>1668</v>
      </c>
      <c r="K367" t="str">
        <f>IF(COUNTIF(Customers!A:A, H367)&gt;0, "Valid", "Invalid")</f>
        <v>Valid</v>
      </c>
      <c r="L367" t="str">
        <f t="shared" si="25"/>
        <v>1</v>
      </c>
      <c r="M367" t="str">
        <f t="shared" si="26"/>
        <v>2023</v>
      </c>
      <c r="N367">
        <f t="shared" si="27"/>
        <v>85339.67</v>
      </c>
      <c r="O367">
        <f t="shared" si="28"/>
        <v>85339.67</v>
      </c>
      <c r="P367" t="str">
        <f t="shared" si="29"/>
        <v/>
      </c>
      <c r="Q367" s="48" t="str">
        <f>IF(O367="","",
   IF(OR(O367&lt;EDA_Outlier_Analysis!$C$10, O367&gt;EDA_Outlier_Analysis!$C$11),
      "Outlier",
      "Normal"))</f>
        <v>Normal</v>
      </c>
      <c r="R367" t="str">
        <f>IF(P367="","",
   IF(OR(P367 &lt; EDA_Outlier_Analysis!$F$7, P367 &gt; EDA_Outlier_Analysis!$F$8),
      "Outlier",
      "Normal"))</f>
        <v/>
      </c>
      <c r="S367" t="str">
        <f>IF(N367="","",
   IF(OR(N367 &lt;EDA_Outlier_Analysis!$I$10, N367 &gt; EDA_Outlier_Analysis!$I$11),
      "Outlier",
      "Normal"))</f>
        <v>Normal</v>
      </c>
    </row>
    <row r="368" spans="1:19">
      <c r="A368" t="s">
        <v>1669</v>
      </c>
      <c r="B368" s="4">
        <v>44654</v>
      </c>
      <c r="C368" s="2">
        <v>61982.51</v>
      </c>
      <c r="D368" t="s">
        <v>849</v>
      </c>
      <c r="E368" t="s">
        <v>853</v>
      </c>
      <c r="F368" t="s">
        <v>11</v>
      </c>
      <c r="G368" t="s">
        <v>34</v>
      </c>
      <c r="H368" t="s">
        <v>127</v>
      </c>
      <c r="J368" t="s">
        <v>1670</v>
      </c>
      <c r="K368" t="str">
        <f>IF(COUNTIF(Customers!A:A, H368)&gt;0, "Valid", "Invalid")</f>
        <v>Valid</v>
      </c>
      <c r="L368" t="str">
        <f t="shared" si="25"/>
        <v>4</v>
      </c>
      <c r="M368" t="str">
        <f t="shared" si="26"/>
        <v>2022</v>
      </c>
      <c r="N368">
        <f t="shared" si="27"/>
        <v>61982.51</v>
      </c>
      <c r="O368">
        <f t="shared" si="28"/>
        <v>61982.51</v>
      </c>
      <c r="P368" t="str">
        <f t="shared" si="29"/>
        <v/>
      </c>
      <c r="Q368" s="48" t="str">
        <f>IF(O368="","",
   IF(OR(O368&lt;EDA_Outlier_Analysis!$C$10, O368&gt;EDA_Outlier_Analysis!$C$11),
      "Outlier",
      "Normal"))</f>
        <v>Normal</v>
      </c>
      <c r="R368" t="str">
        <f>IF(P368="","",
   IF(OR(P368 &lt; EDA_Outlier_Analysis!$F$7, P368 &gt; EDA_Outlier_Analysis!$F$8),
      "Outlier",
      "Normal"))</f>
        <v/>
      </c>
      <c r="S368" t="str">
        <f>IF(N368="","",
   IF(OR(N368 &lt;EDA_Outlier_Analysis!$I$10, N368 &gt; EDA_Outlier_Analysis!$I$11),
      "Outlier",
      "Normal"))</f>
        <v>Normal</v>
      </c>
    </row>
    <row r="369" spans="1:19">
      <c r="A369" t="s">
        <v>1671</v>
      </c>
      <c r="B369" s="4">
        <v>44570</v>
      </c>
      <c r="C369" s="2">
        <v>24250.16</v>
      </c>
      <c r="D369" t="s">
        <v>873</v>
      </c>
      <c r="E369" t="s">
        <v>873</v>
      </c>
      <c r="F369" t="s">
        <v>10</v>
      </c>
      <c r="G369" t="s">
        <v>31</v>
      </c>
      <c r="J369" t="s">
        <v>1672</v>
      </c>
      <c r="K369" t="str">
        <f>IF(COUNTIF(Customers!A:A, H369)&gt;0, "Valid", "Invalid")</f>
        <v>Invalid</v>
      </c>
      <c r="L369" t="str">
        <f t="shared" si="25"/>
        <v>1</v>
      </c>
      <c r="M369" t="str">
        <f t="shared" si="26"/>
        <v>2022</v>
      </c>
      <c r="N369">
        <f t="shared" si="27"/>
        <v>-24250.16</v>
      </c>
      <c r="O369" t="str">
        <f t="shared" si="28"/>
        <v/>
      </c>
      <c r="P369" t="str">
        <f t="shared" si="29"/>
        <v/>
      </c>
      <c r="Q369" s="48" t="str">
        <f>IF(O369="","",
   IF(OR(O369&lt;EDA_Outlier_Analysis!$C$10, O369&gt;EDA_Outlier_Analysis!$C$11),
      "Outlier",
      "Normal"))</f>
        <v/>
      </c>
      <c r="R369" t="str">
        <f>IF(P369="","",
   IF(OR(P369 &lt; EDA_Outlier_Analysis!$F$7, P369 &gt; EDA_Outlier_Analysis!$F$8),
      "Outlier",
      "Normal"))</f>
        <v/>
      </c>
      <c r="S369" t="str">
        <f>IF(N369="","",
   IF(OR(N369 &lt;EDA_Outlier_Analysis!$I$10, N369 &gt; EDA_Outlier_Analysis!$I$11),
      "Outlier",
      "Normal"))</f>
        <v>Normal</v>
      </c>
    </row>
    <row r="370" spans="1:19">
      <c r="A370" t="s">
        <v>1673</v>
      </c>
      <c r="B370" s="4">
        <v>44978</v>
      </c>
      <c r="C370" s="2">
        <v>111459.44</v>
      </c>
      <c r="D370" t="s">
        <v>849</v>
      </c>
      <c r="E370" t="s">
        <v>850</v>
      </c>
      <c r="F370" t="s">
        <v>10</v>
      </c>
      <c r="G370" t="s">
        <v>20</v>
      </c>
      <c r="H370" t="s">
        <v>253</v>
      </c>
      <c r="J370" t="s">
        <v>1674</v>
      </c>
      <c r="K370" t="str">
        <f>IF(COUNTIF(Customers!A:A, H370)&gt;0, "Valid", "Invalid")</f>
        <v>Valid</v>
      </c>
      <c r="L370" t="str">
        <f t="shared" si="25"/>
        <v>2</v>
      </c>
      <c r="M370" t="str">
        <f t="shared" si="26"/>
        <v>2023</v>
      </c>
      <c r="N370">
        <f t="shared" si="27"/>
        <v>111459.44</v>
      </c>
      <c r="O370">
        <f t="shared" si="28"/>
        <v>111459.44</v>
      </c>
      <c r="P370" t="str">
        <f t="shared" si="29"/>
        <v/>
      </c>
      <c r="Q370" s="48" t="str">
        <f>IF(O370="","",
   IF(OR(O370&lt;EDA_Outlier_Analysis!$C$10, O370&gt;EDA_Outlier_Analysis!$C$11),
      "Outlier",
      "Normal"))</f>
        <v>Normal</v>
      </c>
      <c r="R370" t="str">
        <f>IF(P370="","",
   IF(OR(P370 &lt; EDA_Outlier_Analysis!$F$7, P370 &gt; EDA_Outlier_Analysis!$F$8),
      "Outlier",
      "Normal"))</f>
        <v/>
      </c>
      <c r="S370" t="str">
        <f>IF(N370="","",
   IF(OR(N370 &lt;EDA_Outlier_Analysis!$I$10, N370 &gt; EDA_Outlier_Analysis!$I$11),
      "Outlier",
      "Normal"))</f>
        <v>Normal</v>
      </c>
    </row>
    <row r="371" spans="1:19">
      <c r="A371" t="s">
        <v>1675</v>
      </c>
      <c r="B371" s="4">
        <v>44946</v>
      </c>
      <c r="C371" s="2">
        <v>188936.19</v>
      </c>
      <c r="D371" t="s">
        <v>849</v>
      </c>
      <c r="E371" t="s">
        <v>853</v>
      </c>
      <c r="F371" t="s">
        <v>9</v>
      </c>
      <c r="G371" t="s">
        <v>34</v>
      </c>
      <c r="H371" t="s">
        <v>209</v>
      </c>
      <c r="J371" t="s">
        <v>1676</v>
      </c>
      <c r="K371" t="str">
        <f>IF(COUNTIF(Customers!A:A, H371)&gt;0, "Valid", "Invalid")</f>
        <v>Valid</v>
      </c>
      <c r="L371" t="str">
        <f t="shared" si="25"/>
        <v>1</v>
      </c>
      <c r="M371" t="str">
        <f t="shared" si="26"/>
        <v>2023</v>
      </c>
      <c r="N371">
        <f t="shared" si="27"/>
        <v>188936.19</v>
      </c>
      <c r="O371">
        <f t="shared" si="28"/>
        <v>188936.19</v>
      </c>
      <c r="P371" t="str">
        <f t="shared" si="29"/>
        <v/>
      </c>
      <c r="Q371" s="48" t="str">
        <f>IF(O371="","",
   IF(OR(O371&lt;EDA_Outlier_Analysis!$C$10, O371&gt;EDA_Outlier_Analysis!$C$11),
      "Outlier",
      "Normal"))</f>
        <v>Normal</v>
      </c>
      <c r="R371" t="str">
        <f>IF(P371="","",
   IF(OR(P371 &lt; EDA_Outlier_Analysis!$F$7, P371 &gt; EDA_Outlier_Analysis!$F$8),
      "Outlier",
      "Normal"))</f>
        <v/>
      </c>
      <c r="S371" t="str">
        <f>IF(N371="","",
   IF(OR(N371 &lt;EDA_Outlier_Analysis!$I$10, N371 &gt; EDA_Outlier_Analysis!$I$11),
      "Outlier",
      "Normal"))</f>
        <v>Normal</v>
      </c>
    </row>
    <row r="372" spans="1:19">
      <c r="A372" t="s">
        <v>1677</v>
      </c>
      <c r="B372" s="4">
        <v>45056</v>
      </c>
      <c r="C372" s="2">
        <v>-24726.81</v>
      </c>
      <c r="D372" t="s">
        <v>840</v>
      </c>
      <c r="E372" t="s">
        <v>878</v>
      </c>
      <c r="F372" t="s">
        <v>9</v>
      </c>
      <c r="G372" t="s">
        <v>20</v>
      </c>
      <c r="I372" t="s">
        <v>857</v>
      </c>
      <c r="J372" t="s">
        <v>1678</v>
      </c>
      <c r="K372" t="str">
        <f>IF(COUNTIF(Customers!A:A, H372)&gt;0, "Valid", "Invalid")</f>
        <v>Invalid</v>
      </c>
      <c r="L372" t="str">
        <f t="shared" si="25"/>
        <v>5</v>
      </c>
      <c r="M372" t="str">
        <f t="shared" si="26"/>
        <v>2023</v>
      </c>
      <c r="N372">
        <f t="shared" si="27"/>
        <v>-24726.81</v>
      </c>
      <c r="O372" t="str">
        <f t="shared" si="28"/>
        <v/>
      </c>
      <c r="P372">
        <f t="shared" si="29"/>
        <v>24726.81</v>
      </c>
      <c r="Q372" s="48" t="str">
        <f>IF(O372="","",
   IF(OR(O372&lt;EDA_Outlier_Analysis!$C$10, O372&gt;EDA_Outlier_Analysis!$C$11),
      "Outlier",
      "Normal"))</f>
        <v/>
      </c>
      <c r="R372" t="str">
        <f>IF(P372="","",
   IF(OR(P372 &lt; EDA_Outlier_Analysis!$F$7, P372 &gt; EDA_Outlier_Analysis!$F$8),
      "Outlier",
      "Normal"))</f>
        <v>Outlier</v>
      </c>
      <c r="S372" t="str">
        <f>IF(N372="","",
   IF(OR(N372 &lt;EDA_Outlier_Analysis!$I$10, N372 &gt; EDA_Outlier_Analysis!$I$11),
      "Outlier",
      "Normal"))</f>
        <v>Normal</v>
      </c>
    </row>
    <row r="373" spans="1:19">
      <c r="A373" t="s">
        <v>1679</v>
      </c>
      <c r="B373" s="4">
        <v>44771</v>
      </c>
      <c r="C373" s="2">
        <v>-53775.27</v>
      </c>
      <c r="D373" t="s">
        <v>840</v>
      </c>
      <c r="E373" t="s">
        <v>841</v>
      </c>
      <c r="F373" t="s">
        <v>11</v>
      </c>
      <c r="G373" t="s">
        <v>34</v>
      </c>
      <c r="I373" t="s">
        <v>1080</v>
      </c>
      <c r="J373" t="s">
        <v>1680</v>
      </c>
      <c r="K373" t="str">
        <f>IF(COUNTIF(Customers!A:A, H373)&gt;0, "Valid", "Invalid")</f>
        <v>Invalid</v>
      </c>
      <c r="L373" t="str">
        <f t="shared" si="25"/>
        <v>7</v>
      </c>
      <c r="M373" t="str">
        <f t="shared" si="26"/>
        <v>2022</v>
      </c>
      <c r="N373">
        <f t="shared" si="27"/>
        <v>-53775.27</v>
      </c>
      <c r="O373" t="str">
        <f t="shared" si="28"/>
        <v/>
      </c>
      <c r="P373">
        <f t="shared" si="29"/>
        <v>53775.27</v>
      </c>
      <c r="Q373" s="48" t="str">
        <f>IF(O373="","",
   IF(OR(O373&lt;EDA_Outlier_Analysis!$C$10, O373&gt;EDA_Outlier_Analysis!$C$11),
      "Outlier",
      "Normal"))</f>
        <v/>
      </c>
      <c r="R373" t="str">
        <f>IF(P373="","",
   IF(OR(P373 &lt; EDA_Outlier_Analysis!$F$7, P373 &gt; EDA_Outlier_Analysis!$F$8),
      "Outlier",
      "Normal"))</f>
        <v>Outlier</v>
      </c>
      <c r="S373" t="str">
        <f>IF(N373="","",
   IF(OR(N373 &lt;EDA_Outlier_Analysis!$I$10, N373 &gt; EDA_Outlier_Analysis!$I$11),
      "Outlier",
      "Normal"))</f>
        <v>Normal</v>
      </c>
    </row>
    <row r="374" spans="1:19">
      <c r="A374" t="s">
        <v>1681</v>
      </c>
      <c r="B374" s="4">
        <v>44727</v>
      </c>
      <c r="C374" s="2">
        <v>241772.79999999999</v>
      </c>
      <c r="D374" t="s">
        <v>849</v>
      </c>
      <c r="E374" t="s">
        <v>868</v>
      </c>
      <c r="F374" t="s">
        <v>10</v>
      </c>
      <c r="G374" t="s">
        <v>24</v>
      </c>
      <c r="H374" t="s">
        <v>107</v>
      </c>
      <c r="J374" t="s">
        <v>1682</v>
      </c>
      <c r="K374" t="str">
        <f>IF(COUNTIF(Customers!A:A, H374)&gt;0, "Valid", "Invalid")</f>
        <v>Valid</v>
      </c>
      <c r="L374" t="str">
        <f t="shared" si="25"/>
        <v>6</v>
      </c>
      <c r="M374" t="str">
        <f t="shared" si="26"/>
        <v>2022</v>
      </c>
      <c r="N374">
        <f t="shared" si="27"/>
        <v>241772.79999999999</v>
      </c>
      <c r="O374">
        <f t="shared" si="28"/>
        <v>241772.79999999999</v>
      </c>
      <c r="P374" t="str">
        <f t="shared" si="29"/>
        <v/>
      </c>
      <c r="Q374" s="48" t="str">
        <f>IF(O374="","",
   IF(OR(O374&lt;EDA_Outlier_Analysis!$C$10, O374&gt;EDA_Outlier_Analysis!$C$11),
      "Outlier",
      "Normal"))</f>
        <v>Normal</v>
      </c>
      <c r="R374" t="str">
        <f>IF(P374="","",
   IF(OR(P374 &lt; EDA_Outlier_Analysis!$F$7, P374 &gt; EDA_Outlier_Analysis!$F$8),
      "Outlier",
      "Normal"))</f>
        <v/>
      </c>
      <c r="S374" t="str">
        <f>IF(N374="","",
   IF(OR(N374 &lt;EDA_Outlier_Analysis!$I$10, N374 &gt; EDA_Outlier_Analysis!$I$11),
      "Outlier",
      "Normal"))</f>
        <v>Normal</v>
      </c>
    </row>
    <row r="375" spans="1:19">
      <c r="A375" t="s">
        <v>1683</v>
      </c>
      <c r="B375" s="4">
        <v>44720</v>
      </c>
      <c r="C375" s="2">
        <v>228962.86</v>
      </c>
      <c r="D375" t="s">
        <v>849</v>
      </c>
      <c r="E375" t="s">
        <v>853</v>
      </c>
      <c r="F375" t="s">
        <v>11</v>
      </c>
      <c r="G375" t="s">
        <v>31</v>
      </c>
      <c r="H375" t="s">
        <v>731</v>
      </c>
      <c r="J375" t="s">
        <v>1684</v>
      </c>
      <c r="K375" t="str">
        <f>IF(COUNTIF(Customers!A:A, H375)&gt;0, "Valid", "Invalid")</f>
        <v>Valid</v>
      </c>
      <c r="L375" t="str">
        <f t="shared" si="25"/>
        <v>6</v>
      </c>
      <c r="M375" t="str">
        <f t="shared" si="26"/>
        <v>2022</v>
      </c>
      <c r="N375">
        <f t="shared" si="27"/>
        <v>228962.86</v>
      </c>
      <c r="O375">
        <f t="shared" si="28"/>
        <v>228962.86</v>
      </c>
      <c r="P375" t="str">
        <f t="shared" si="29"/>
        <v/>
      </c>
      <c r="Q375" s="48" t="str">
        <f>IF(O375="","",
   IF(OR(O375&lt;EDA_Outlier_Analysis!$C$10, O375&gt;EDA_Outlier_Analysis!$C$11),
      "Outlier",
      "Normal"))</f>
        <v>Normal</v>
      </c>
      <c r="R375" t="str">
        <f>IF(P375="","",
   IF(OR(P375 &lt; EDA_Outlier_Analysis!$F$7, P375 &gt; EDA_Outlier_Analysis!$F$8),
      "Outlier",
      "Normal"))</f>
        <v/>
      </c>
      <c r="S375" t="str">
        <f>IF(N375="","",
   IF(OR(N375 &lt;EDA_Outlier_Analysis!$I$10, N375 &gt; EDA_Outlier_Analysis!$I$11),
      "Outlier",
      "Normal"))</f>
        <v>Normal</v>
      </c>
    </row>
    <row r="376" spans="1:19">
      <c r="A376" t="s">
        <v>1685</v>
      </c>
      <c r="B376" s="4">
        <v>45145</v>
      </c>
      <c r="C376" s="2">
        <v>218907.56</v>
      </c>
      <c r="D376" t="s">
        <v>849</v>
      </c>
      <c r="E376" t="s">
        <v>868</v>
      </c>
      <c r="F376" t="s">
        <v>9</v>
      </c>
      <c r="G376" t="s">
        <v>34</v>
      </c>
      <c r="H376" t="s">
        <v>691</v>
      </c>
      <c r="J376" t="s">
        <v>1686</v>
      </c>
      <c r="K376" t="str">
        <f>IF(COUNTIF(Customers!A:A, H376)&gt;0, "Valid", "Invalid")</f>
        <v>Valid</v>
      </c>
      <c r="L376" t="str">
        <f t="shared" si="25"/>
        <v>8</v>
      </c>
      <c r="M376" t="str">
        <f t="shared" si="26"/>
        <v>2023</v>
      </c>
      <c r="N376">
        <f t="shared" si="27"/>
        <v>218907.56</v>
      </c>
      <c r="O376">
        <f t="shared" si="28"/>
        <v>218907.56</v>
      </c>
      <c r="P376" t="str">
        <f t="shared" si="29"/>
        <v/>
      </c>
      <c r="Q376" s="48" t="str">
        <f>IF(O376="","",
   IF(OR(O376&lt;EDA_Outlier_Analysis!$C$10, O376&gt;EDA_Outlier_Analysis!$C$11),
      "Outlier",
      "Normal"))</f>
        <v>Normal</v>
      </c>
      <c r="R376" t="str">
        <f>IF(P376="","",
   IF(OR(P376 &lt; EDA_Outlier_Analysis!$F$7, P376 &gt; EDA_Outlier_Analysis!$F$8),
      "Outlier",
      "Normal"))</f>
        <v/>
      </c>
      <c r="S376" t="str">
        <f>IF(N376="","",
   IF(OR(N376 &lt;EDA_Outlier_Analysis!$I$10, N376 &gt; EDA_Outlier_Analysis!$I$11),
      "Outlier",
      "Normal"))</f>
        <v>Normal</v>
      </c>
    </row>
    <row r="377" spans="1:19">
      <c r="A377" t="s">
        <v>1687</v>
      </c>
      <c r="B377" s="4">
        <v>44965</v>
      </c>
      <c r="C377" s="2">
        <v>120449.86</v>
      </c>
      <c r="D377" t="s">
        <v>849</v>
      </c>
      <c r="E377" t="s">
        <v>850</v>
      </c>
      <c r="F377" t="s">
        <v>9</v>
      </c>
      <c r="G377" t="s">
        <v>24</v>
      </c>
      <c r="H377" t="s">
        <v>315</v>
      </c>
      <c r="J377" t="s">
        <v>1688</v>
      </c>
      <c r="K377" t="str">
        <f>IF(COUNTIF(Customers!A:A, H377)&gt;0, "Valid", "Invalid")</f>
        <v>Valid</v>
      </c>
      <c r="L377" t="str">
        <f t="shared" si="25"/>
        <v>2</v>
      </c>
      <c r="M377" t="str">
        <f t="shared" si="26"/>
        <v>2023</v>
      </c>
      <c r="N377">
        <f t="shared" si="27"/>
        <v>120449.86</v>
      </c>
      <c r="O377">
        <f t="shared" si="28"/>
        <v>120449.86</v>
      </c>
      <c r="P377" t="str">
        <f t="shared" si="29"/>
        <v/>
      </c>
      <c r="Q377" s="48" t="str">
        <f>IF(O377="","",
   IF(OR(O377&lt;EDA_Outlier_Analysis!$C$10, O377&gt;EDA_Outlier_Analysis!$C$11),
      "Outlier",
      "Normal"))</f>
        <v>Normal</v>
      </c>
      <c r="R377" t="str">
        <f>IF(P377="","",
   IF(OR(P377 &lt; EDA_Outlier_Analysis!$F$7, P377 &gt; EDA_Outlier_Analysis!$F$8),
      "Outlier",
      "Normal"))</f>
        <v/>
      </c>
      <c r="S377" t="str">
        <f>IF(N377="","",
   IF(OR(N377 &lt;EDA_Outlier_Analysis!$I$10, N377 &gt; EDA_Outlier_Analysis!$I$11),
      "Outlier",
      "Normal"))</f>
        <v>Normal</v>
      </c>
    </row>
    <row r="378" spans="1:19">
      <c r="A378" t="s">
        <v>1689</v>
      </c>
      <c r="B378" s="4">
        <v>45065</v>
      </c>
      <c r="C378" s="2">
        <v>-40491.699999999997</v>
      </c>
      <c r="D378" t="s">
        <v>840</v>
      </c>
      <c r="E378" t="s">
        <v>856</v>
      </c>
      <c r="F378" t="s">
        <v>10</v>
      </c>
      <c r="G378" t="s">
        <v>31</v>
      </c>
      <c r="I378" t="s">
        <v>1083</v>
      </c>
      <c r="J378" t="s">
        <v>1690</v>
      </c>
      <c r="K378" t="str">
        <f>IF(COUNTIF(Customers!A:A, H378)&gt;0, "Valid", "Invalid")</f>
        <v>Invalid</v>
      </c>
      <c r="L378" t="str">
        <f t="shared" si="25"/>
        <v>5</v>
      </c>
      <c r="M378" t="str">
        <f t="shared" si="26"/>
        <v>2023</v>
      </c>
      <c r="N378">
        <f t="shared" si="27"/>
        <v>-40491.699999999997</v>
      </c>
      <c r="O378" t="str">
        <f t="shared" si="28"/>
        <v/>
      </c>
      <c r="P378">
        <f t="shared" si="29"/>
        <v>40491.699999999997</v>
      </c>
      <c r="Q378" s="48" t="str">
        <f>IF(O378="","",
   IF(OR(O378&lt;EDA_Outlier_Analysis!$C$10, O378&gt;EDA_Outlier_Analysis!$C$11),
      "Outlier",
      "Normal"))</f>
        <v/>
      </c>
      <c r="R378" t="str">
        <f>IF(P378="","",
   IF(OR(P378 &lt; EDA_Outlier_Analysis!$F$7, P378 &gt; EDA_Outlier_Analysis!$F$8),
      "Outlier",
      "Normal"))</f>
        <v>Normal</v>
      </c>
      <c r="S378" t="str">
        <f>IF(N378="","",
   IF(OR(N378 &lt;EDA_Outlier_Analysis!$I$10, N378 &gt; EDA_Outlier_Analysis!$I$11),
      "Outlier",
      "Normal"))</f>
        <v>Normal</v>
      </c>
    </row>
    <row r="379" spans="1:19">
      <c r="A379" t="s">
        <v>1691</v>
      </c>
      <c r="B379" s="4">
        <v>44940</v>
      </c>
      <c r="C379" s="2">
        <v>123434.8</v>
      </c>
      <c r="D379" t="s">
        <v>849</v>
      </c>
      <c r="E379" t="s">
        <v>850</v>
      </c>
      <c r="F379" t="s">
        <v>9</v>
      </c>
      <c r="G379" t="s">
        <v>24</v>
      </c>
      <c r="H379" t="s">
        <v>573</v>
      </c>
      <c r="J379" t="s">
        <v>1692</v>
      </c>
      <c r="K379" t="str">
        <f>IF(COUNTIF(Customers!A:A, H379)&gt;0, "Valid", "Invalid")</f>
        <v>Valid</v>
      </c>
      <c r="L379" t="str">
        <f t="shared" si="25"/>
        <v>1</v>
      </c>
      <c r="M379" t="str">
        <f t="shared" si="26"/>
        <v>2023</v>
      </c>
      <c r="N379">
        <f t="shared" si="27"/>
        <v>123434.8</v>
      </c>
      <c r="O379">
        <f t="shared" si="28"/>
        <v>123434.8</v>
      </c>
      <c r="P379" t="str">
        <f t="shared" si="29"/>
        <v/>
      </c>
      <c r="Q379" s="48" t="str">
        <f>IF(O379="","",
   IF(OR(O379&lt;EDA_Outlier_Analysis!$C$10, O379&gt;EDA_Outlier_Analysis!$C$11),
      "Outlier",
      "Normal"))</f>
        <v>Normal</v>
      </c>
      <c r="R379" t="str">
        <f>IF(P379="","",
   IF(OR(P379 &lt; EDA_Outlier_Analysis!$F$7, P379 &gt; EDA_Outlier_Analysis!$F$8),
      "Outlier",
      "Normal"))</f>
        <v/>
      </c>
      <c r="S379" t="str">
        <f>IF(N379="","",
   IF(OR(N379 &lt;EDA_Outlier_Analysis!$I$10, N379 &gt; EDA_Outlier_Analysis!$I$11),
      "Outlier",
      "Normal"))</f>
        <v>Normal</v>
      </c>
    </row>
    <row r="380" spans="1:19">
      <c r="A380" t="s">
        <v>1693</v>
      </c>
      <c r="B380" s="4">
        <v>44844</v>
      </c>
      <c r="C380" s="2">
        <v>201236.49</v>
      </c>
      <c r="D380" t="s">
        <v>849</v>
      </c>
      <c r="E380" t="s">
        <v>853</v>
      </c>
      <c r="F380" t="s">
        <v>10</v>
      </c>
      <c r="G380" t="s">
        <v>34</v>
      </c>
      <c r="H380" t="s">
        <v>259</v>
      </c>
      <c r="J380" t="s">
        <v>1694</v>
      </c>
      <c r="K380" t="str">
        <f>IF(COUNTIF(Customers!A:A, H380)&gt;0, "Valid", "Invalid")</f>
        <v>Valid</v>
      </c>
      <c r="L380" t="str">
        <f t="shared" si="25"/>
        <v>10</v>
      </c>
      <c r="M380" t="str">
        <f t="shared" si="26"/>
        <v>2022</v>
      </c>
      <c r="N380">
        <f t="shared" si="27"/>
        <v>201236.49</v>
      </c>
      <c r="O380">
        <f t="shared" si="28"/>
        <v>201236.49</v>
      </c>
      <c r="P380" t="str">
        <f t="shared" si="29"/>
        <v/>
      </c>
      <c r="Q380" s="48" t="str">
        <f>IF(O380="","",
   IF(OR(O380&lt;EDA_Outlier_Analysis!$C$10, O380&gt;EDA_Outlier_Analysis!$C$11),
      "Outlier",
      "Normal"))</f>
        <v>Normal</v>
      </c>
      <c r="R380" t="str">
        <f>IF(P380="","",
   IF(OR(P380 &lt; EDA_Outlier_Analysis!$F$7, P380 &gt; EDA_Outlier_Analysis!$F$8),
      "Outlier",
      "Normal"))</f>
        <v/>
      </c>
      <c r="S380" t="str">
        <f>IF(N380="","",
   IF(OR(N380 &lt;EDA_Outlier_Analysis!$I$10, N380 &gt; EDA_Outlier_Analysis!$I$11),
      "Outlier",
      "Normal"))</f>
        <v>Normal</v>
      </c>
    </row>
    <row r="381" spans="1:19">
      <c r="A381" t="s">
        <v>1695</v>
      </c>
      <c r="B381" s="4">
        <v>45159</v>
      </c>
      <c r="C381" s="2">
        <v>199134.12</v>
      </c>
      <c r="D381" t="s">
        <v>849</v>
      </c>
      <c r="E381" t="s">
        <v>868</v>
      </c>
      <c r="F381" t="s">
        <v>9</v>
      </c>
      <c r="G381" t="s">
        <v>34</v>
      </c>
      <c r="H381" t="s">
        <v>711</v>
      </c>
      <c r="J381" t="s">
        <v>1696</v>
      </c>
      <c r="K381" t="str">
        <f>IF(COUNTIF(Customers!A:A, H381)&gt;0, "Valid", "Invalid")</f>
        <v>Valid</v>
      </c>
      <c r="L381" t="str">
        <f t="shared" si="25"/>
        <v>8</v>
      </c>
      <c r="M381" t="str">
        <f t="shared" si="26"/>
        <v>2023</v>
      </c>
      <c r="N381">
        <f t="shared" si="27"/>
        <v>199134.12</v>
      </c>
      <c r="O381">
        <f t="shared" si="28"/>
        <v>199134.12</v>
      </c>
      <c r="P381" t="str">
        <f t="shared" si="29"/>
        <v/>
      </c>
      <c r="Q381" s="48" t="str">
        <f>IF(O381="","",
   IF(OR(O381&lt;EDA_Outlier_Analysis!$C$10, O381&gt;EDA_Outlier_Analysis!$C$11),
      "Outlier",
      "Normal"))</f>
        <v>Normal</v>
      </c>
      <c r="R381" t="str">
        <f>IF(P381="","",
   IF(OR(P381 &lt; EDA_Outlier_Analysis!$F$7, P381 &gt; EDA_Outlier_Analysis!$F$8),
      "Outlier",
      "Normal"))</f>
        <v/>
      </c>
      <c r="S381" t="str">
        <f>IF(N381="","",
   IF(OR(N381 &lt;EDA_Outlier_Analysis!$I$10, N381 &gt; EDA_Outlier_Analysis!$I$11),
      "Outlier",
      "Normal"))</f>
        <v>Normal</v>
      </c>
    </row>
    <row r="382" spans="1:19">
      <c r="A382" t="s">
        <v>1697</v>
      </c>
      <c r="B382" s="4">
        <v>44971</v>
      </c>
      <c r="C382" s="2">
        <v>130343.22</v>
      </c>
      <c r="D382" t="s">
        <v>849</v>
      </c>
      <c r="E382" t="s">
        <v>868</v>
      </c>
      <c r="F382" t="s">
        <v>11</v>
      </c>
      <c r="G382" t="s">
        <v>31</v>
      </c>
      <c r="H382" t="s">
        <v>157</v>
      </c>
      <c r="J382" t="s">
        <v>1698</v>
      </c>
      <c r="K382" t="str">
        <f>IF(COUNTIF(Customers!A:A, H382)&gt;0, "Valid", "Invalid")</f>
        <v>Valid</v>
      </c>
      <c r="L382" t="str">
        <f t="shared" si="25"/>
        <v>2</v>
      </c>
      <c r="M382" t="str">
        <f t="shared" si="26"/>
        <v>2023</v>
      </c>
      <c r="N382">
        <f t="shared" si="27"/>
        <v>130343.22</v>
      </c>
      <c r="O382">
        <f t="shared" si="28"/>
        <v>130343.22</v>
      </c>
      <c r="P382" t="str">
        <f t="shared" si="29"/>
        <v/>
      </c>
      <c r="Q382" s="48" t="str">
        <f>IF(O382="","",
   IF(OR(O382&lt;EDA_Outlier_Analysis!$C$10, O382&gt;EDA_Outlier_Analysis!$C$11),
      "Outlier",
      "Normal"))</f>
        <v>Normal</v>
      </c>
      <c r="R382" t="str">
        <f>IF(P382="","",
   IF(OR(P382 &lt; EDA_Outlier_Analysis!$F$7, P382 &gt; EDA_Outlier_Analysis!$F$8),
      "Outlier",
      "Normal"))</f>
        <v/>
      </c>
      <c r="S382" t="str">
        <f>IF(N382="","",
   IF(OR(N382 &lt;EDA_Outlier_Analysis!$I$10, N382 &gt; EDA_Outlier_Analysis!$I$11),
      "Outlier",
      "Normal"))</f>
        <v>Normal</v>
      </c>
    </row>
    <row r="383" spans="1:19">
      <c r="A383" t="s">
        <v>1699</v>
      </c>
      <c r="B383" s="4">
        <v>44678</v>
      </c>
      <c r="C383" s="2">
        <v>196741.09</v>
      </c>
      <c r="D383" t="s">
        <v>849</v>
      </c>
      <c r="E383" t="s">
        <v>850</v>
      </c>
      <c r="F383" t="s">
        <v>11</v>
      </c>
      <c r="G383" t="s">
        <v>24</v>
      </c>
      <c r="H383" t="s">
        <v>407</v>
      </c>
      <c r="J383" t="s">
        <v>1700</v>
      </c>
      <c r="K383" t="str">
        <f>IF(COUNTIF(Customers!A:A, H383)&gt;0, "Valid", "Invalid")</f>
        <v>Valid</v>
      </c>
      <c r="L383" t="str">
        <f t="shared" si="25"/>
        <v>4</v>
      </c>
      <c r="M383" t="str">
        <f t="shared" si="26"/>
        <v>2022</v>
      </c>
      <c r="N383">
        <f t="shared" si="27"/>
        <v>196741.09</v>
      </c>
      <c r="O383">
        <f t="shared" si="28"/>
        <v>196741.09</v>
      </c>
      <c r="P383" t="str">
        <f t="shared" si="29"/>
        <v/>
      </c>
      <c r="Q383" s="48" t="str">
        <f>IF(O383="","",
   IF(OR(O383&lt;EDA_Outlier_Analysis!$C$10, O383&gt;EDA_Outlier_Analysis!$C$11),
      "Outlier",
      "Normal"))</f>
        <v>Normal</v>
      </c>
      <c r="R383" t="str">
        <f>IF(P383="","",
   IF(OR(P383 &lt; EDA_Outlier_Analysis!$F$7, P383 &gt; EDA_Outlier_Analysis!$F$8),
      "Outlier",
      "Normal"))</f>
        <v/>
      </c>
      <c r="S383" t="str">
        <f>IF(N383="","",
   IF(OR(N383 &lt;EDA_Outlier_Analysis!$I$10, N383 &gt; EDA_Outlier_Analysis!$I$11),
      "Outlier",
      "Normal"))</f>
        <v>Normal</v>
      </c>
    </row>
    <row r="384" spans="1:19">
      <c r="A384" t="s">
        <v>1701</v>
      </c>
      <c r="B384" s="4">
        <v>45043</v>
      </c>
      <c r="C384" s="2">
        <v>-31661.61</v>
      </c>
      <c r="D384" t="s">
        <v>840</v>
      </c>
      <c r="E384" t="s">
        <v>841</v>
      </c>
      <c r="F384" t="s">
        <v>10</v>
      </c>
      <c r="G384" t="s">
        <v>20</v>
      </c>
      <c r="I384" t="s">
        <v>1428</v>
      </c>
      <c r="J384" t="s">
        <v>1702</v>
      </c>
      <c r="K384" t="str">
        <f>IF(COUNTIF(Customers!A:A, H384)&gt;0, "Valid", "Invalid")</f>
        <v>Invalid</v>
      </c>
      <c r="L384" t="str">
        <f t="shared" si="25"/>
        <v>4</v>
      </c>
      <c r="M384" t="str">
        <f t="shared" si="26"/>
        <v>2023</v>
      </c>
      <c r="N384">
        <f t="shared" si="27"/>
        <v>-31661.61</v>
      </c>
      <c r="O384" t="str">
        <f t="shared" si="28"/>
        <v/>
      </c>
      <c r="P384">
        <f t="shared" si="29"/>
        <v>31661.61</v>
      </c>
      <c r="Q384" s="48" t="str">
        <f>IF(O384="","",
   IF(OR(O384&lt;EDA_Outlier_Analysis!$C$10, O384&gt;EDA_Outlier_Analysis!$C$11),
      "Outlier",
      "Normal"))</f>
        <v/>
      </c>
      <c r="R384" t="str">
        <f>IF(P384="","",
   IF(OR(P384 &lt; EDA_Outlier_Analysis!$F$7, P384 &gt; EDA_Outlier_Analysis!$F$8),
      "Outlier",
      "Normal"))</f>
        <v>Normal</v>
      </c>
      <c r="S384" t="str">
        <f>IF(N384="","",
   IF(OR(N384 &lt;EDA_Outlier_Analysis!$I$10, N384 &gt; EDA_Outlier_Analysis!$I$11),
      "Outlier",
      "Normal"))</f>
        <v>Normal</v>
      </c>
    </row>
    <row r="385" spans="1:19">
      <c r="A385" t="s">
        <v>1703</v>
      </c>
      <c r="B385" s="4">
        <v>45050</v>
      </c>
      <c r="C385" s="2">
        <v>246717.42</v>
      </c>
      <c r="D385" t="s">
        <v>849</v>
      </c>
      <c r="E385" t="s">
        <v>853</v>
      </c>
      <c r="F385" t="s">
        <v>11</v>
      </c>
      <c r="G385" t="s">
        <v>31</v>
      </c>
      <c r="H385" t="s">
        <v>233</v>
      </c>
      <c r="J385" t="s">
        <v>1704</v>
      </c>
      <c r="K385" t="str">
        <f>IF(COUNTIF(Customers!A:A, H385)&gt;0, "Valid", "Invalid")</f>
        <v>Valid</v>
      </c>
      <c r="L385" t="str">
        <f t="shared" si="25"/>
        <v>5</v>
      </c>
      <c r="M385" t="str">
        <f t="shared" si="26"/>
        <v>2023</v>
      </c>
      <c r="N385">
        <f t="shared" si="27"/>
        <v>246717.42</v>
      </c>
      <c r="O385">
        <f t="shared" si="28"/>
        <v>246717.42</v>
      </c>
      <c r="P385" t="str">
        <f t="shared" si="29"/>
        <v/>
      </c>
      <c r="Q385" s="48" t="str">
        <f>IF(O385="","",
   IF(OR(O385&lt;EDA_Outlier_Analysis!$C$10, O385&gt;EDA_Outlier_Analysis!$C$11),
      "Outlier",
      "Normal"))</f>
        <v>Normal</v>
      </c>
      <c r="R385" t="str">
        <f>IF(P385="","",
   IF(OR(P385 &lt; EDA_Outlier_Analysis!$F$7, P385 &gt; EDA_Outlier_Analysis!$F$8),
      "Outlier",
      "Normal"))</f>
        <v/>
      </c>
      <c r="S385" t="str">
        <f>IF(N385="","",
   IF(OR(N385 &lt;EDA_Outlier_Analysis!$I$10, N385 &gt; EDA_Outlier_Analysis!$I$11),
      "Outlier",
      "Normal"))</f>
        <v>Normal</v>
      </c>
    </row>
    <row r="386" spans="1:19">
      <c r="A386" t="s">
        <v>1705</v>
      </c>
      <c r="B386" s="4">
        <v>44756</v>
      </c>
      <c r="C386" s="2">
        <v>153918.29999999999</v>
      </c>
      <c r="D386" t="s">
        <v>849</v>
      </c>
      <c r="E386" t="s">
        <v>850</v>
      </c>
      <c r="F386" t="s">
        <v>11</v>
      </c>
      <c r="G386" t="s">
        <v>24</v>
      </c>
      <c r="H386" t="s">
        <v>243</v>
      </c>
      <c r="J386" t="s">
        <v>1706</v>
      </c>
      <c r="K386" t="str">
        <f>IF(COUNTIF(Customers!A:A, H386)&gt;0, "Valid", "Invalid")</f>
        <v>Valid</v>
      </c>
      <c r="L386" t="str">
        <f t="shared" si="25"/>
        <v>7</v>
      </c>
      <c r="M386" t="str">
        <f t="shared" si="26"/>
        <v>2022</v>
      </c>
      <c r="N386">
        <f t="shared" si="27"/>
        <v>153918.29999999999</v>
      </c>
      <c r="O386">
        <f t="shared" si="28"/>
        <v>153918.29999999999</v>
      </c>
      <c r="P386" t="str">
        <f t="shared" si="29"/>
        <v/>
      </c>
      <c r="Q386" s="48" t="str">
        <f>IF(O386="","",
   IF(OR(O386&lt;EDA_Outlier_Analysis!$C$10, O386&gt;EDA_Outlier_Analysis!$C$11),
      "Outlier",
      "Normal"))</f>
        <v>Normal</v>
      </c>
      <c r="R386" t="str">
        <f>IF(P386="","",
   IF(OR(P386 &lt; EDA_Outlier_Analysis!$F$7, P386 &gt; EDA_Outlier_Analysis!$F$8),
      "Outlier",
      "Normal"))</f>
        <v/>
      </c>
      <c r="S386" t="str">
        <f>IF(N386="","",
   IF(OR(N386 &lt;EDA_Outlier_Analysis!$I$10, N386 &gt; EDA_Outlier_Analysis!$I$11),
      "Outlier",
      "Normal"))</f>
        <v>Normal</v>
      </c>
    </row>
    <row r="387" spans="1:19">
      <c r="A387" t="s">
        <v>1707</v>
      </c>
      <c r="B387" s="4">
        <v>44727</v>
      </c>
      <c r="C387" s="2">
        <v>140489.9</v>
      </c>
      <c r="D387" t="s">
        <v>849</v>
      </c>
      <c r="E387" t="s">
        <v>853</v>
      </c>
      <c r="F387" t="s">
        <v>10</v>
      </c>
      <c r="G387" t="s">
        <v>31</v>
      </c>
      <c r="H387" t="s">
        <v>417</v>
      </c>
      <c r="J387" t="s">
        <v>1708</v>
      </c>
      <c r="K387" t="str">
        <f>IF(COUNTIF(Customers!A:A, H387)&gt;0, "Valid", "Invalid")</f>
        <v>Valid</v>
      </c>
      <c r="L387" t="str">
        <f t="shared" ref="L387:L450" si="30">TEXT(B387,"m")</f>
        <v>6</v>
      </c>
      <c r="M387" t="str">
        <f t="shared" ref="M387:M450" si="31">TEXT(B387,"yyyy")</f>
        <v>2022</v>
      </c>
      <c r="N387">
        <f t="shared" ref="N387:N450" si="32">IF(D387="Revenue",C387,-ABS(C387))</f>
        <v>140489.9</v>
      </c>
      <c r="O387">
        <f t="shared" ref="O387:O450" si="33">IF(D387="Revenue", C387, "")</f>
        <v>140489.9</v>
      </c>
      <c r="P387" t="str">
        <f t="shared" ref="P387:P450" si="34">IF(D387="Expense", ABS(C387), "")</f>
        <v/>
      </c>
      <c r="Q387" s="48" t="str">
        <f>IF(O387="","",
   IF(OR(O387&lt;EDA_Outlier_Analysis!$C$10, O387&gt;EDA_Outlier_Analysis!$C$11),
      "Outlier",
      "Normal"))</f>
        <v>Normal</v>
      </c>
      <c r="R387" t="str">
        <f>IF(P387="","",
   IF(OR(P387 &lt; EDA_Outlier_Analysis!$F$7, P387 &gt; EDA_Outlier_Analysis!$F$8),
      "Outlier",
      "Normal"))</f>
        <v/>
      </c>
      <c r="S387" t="str">
        <f>IF(N387="","",
   IF(OR(N387 &lt;EDA_Outlier_Analysis!$I$10, N387 &gt; EDA_Outlier_Analysis!$I$11),
      "Outlier",
      "Normal"))</f>
        <v>Normal</v>
      </c>
    </row>
    <row r="388" spans="1:19">
      <c r="A388" t="s">
        <v>1709</v>
      </c>
      <c r="B388" s="4">
        <v>44951</v>
      </c>
      <c r="C388" s="2">
        <v>147189.32999999999</v>
      </c>
      <c r="D388" t="s">
        <v>849</v>
      </c>
      <c r="E388" t="s">
        <v>853</v>
      </c>
      <c r="F388" t="s">
        <v>10</v>
      </c>
      <c r="G388" t="s">
        <v>20</v>
      </c>
      <c r="H388" t="s">
        <v>227</v>
      </c>
      <c r="J388" t="s">
        <v>1710</v>
      </c>
      <c r="K388" t="str">
        <f>IF(COUNTIF(Customers!A:A, H388)&gt;0, "Valid", "Invalid")</f>
        <v>Valid</v>
      </c>
      <c r="L388" t="str">
        <f t="shared" si="30"/>
        <v>1</v>
      </c>
      <c r="M388" t="str">
        <f t="shared" si="31"/>
        <v>2023</v>
      </c>
      <c r="N388">
        <f t="shared" si="32"/>
        <v>147189.32999999999</v>
      </c>
      <c r="O388">
        <f t="shared" si="33"/>
        <v>147189.32999999999</v>
      </c>
      <c r="P388" t="str">
        <f t="shared" si="34"/>
        <v/>
      </c>
      <c r="Q388" s="48" t="str">
        <f>IF(O388="","",
   IF(OR(O388&lt;EDA_Outlier_Analysis!$C$10, O388&gt;EDA_Outlier_Analysis!$C$11),
      "Outlier",
      "Normal"))</f>
        <v>Normal</v>
      </c>
      <c r="R388" t="str">
        <f>IF(P388="","",
   IF(OR(P388 &lt; EDA_Outlier_Analysis!$F$7, P388 &gt; EDA_Outlier_Analysis!$F$8),
      "Outlier",
      "Normal"))</f>
        <v/>
      </c>
      <c r="S388" t="str">
        <f>IF(N388="","",
   IF(OR(N388 &lt;EDA_Outlier_Analysis!$I$10, N388 &gt; EDA_Outlier_Analysis!$I$11),
      "Outlier",
      "Normal"))</f>
        <v>Normal</v>
      </c>
    </row>
    <row r="389" spans="1:19">
      <c r="A389" t="s">
        <v>1711</v>
      </c>
      <c r="B389" s="4">
        <v>44804</v>
      </c>
      <c r="C389" s="2">
        <v>161963.34</v>
      </c>
      <c r="D389" t="s">
        <v>849</v>
      </c>
      <c r="E389" t="s">
        <v>853</v>
      </c>
      <c r="F389" t="s">
        <v>11</v>
      </c>
      <c r="G389" t="s">
        <v>31</v>
      </c>
      <c r="H389" t="s">
        <v>697</v>
      </c>
      <c r="J389" t="s">
        <v>1712</v>
      </c>
      <c r="K389" t="str">
        <f>IF(COUNTIF(Customers!A:A, H389)&gt;0, "Valid", "Invalid")</f>
        <v>Valid</v>
      </c>
      <c r="L389" t="str">
        <f t="shared" si="30"/>
        <v>8</v>
      </c>
      <c r="M389" t="str">
        <f t="shared" si="31"/>
        <v>2022</v>
      </c>
      <c r="N389">
        <f t="shared" si="32"/>
        <v>161963.34</v>
      </c>
      <c r="O389">
        <f t="shared" si="33"/>
        <v>161963.34</v>
      </c>
      <c r="P389" t="str">
        <f t="shared" si="34"/>
        <v/>
      </c>
      <c r="Q389" s="48" t="str">
        <f>IF(O389="","",
   IF(OR(O389&lt;EDA_Outlier_Analysis!$C$10, O389&gt;EDA_Outlier_Analysis!$C$11),
      "Outlier",
      "Normal"))</f>
        <v>Normal</v>
      </c>
      <c r="R389" t="str">
        <f>IF(P389="","",
   IF(OR(P389 &lt; EDA_Outlier_Analysis!$F$7, P389 &gt; EDA_Outlier_Analysis!$F$8),
      "Outlier",
      "Normal"))</f>
        <v/>
      </c>
      <c r="S389" t="str">
        <f>IF(N389="","",
   IF(OR(N389 &lt;EDA_Outlier_Analysis!$I$10, N389 &gt; EDA_Outlier_Analysis!$I$11),
      "Outlier",
      "Normal"))</f>
        <v>Normal</v>
      </c>
    </row>
    <row r="390" spans="1:19">
      <c r="A390" t="s">
        <v>1713</v>
      </c>
      <c r="B390" s="4">
        <v>45097</v>
      </c>
      <c r="C390" s="2">
        <v>-82568.09</v>
      </c>
      <c r="D390" t="s">
        <v>840</v>
      </c>
      <c r="E390" t="s">
        <v>878</v>
      </c>
      <c r="F390" t="s">
        <v>9</v>
      </c>
      <c r="G390" t="s">
        <v>24</v>
      </c>
      <c r="I390" t="s">
        <v>1714</v>
      </c>
      <c r="J390" t="s">
        <v>1715</v>
      </c>
      <c r="K390" t="str">
        <f>IF(COUNTIF(Customers!A:A, H390)&gt;0, "Valid", "Invalid")</f>
        <v>Invalid</v>
      </c>
      <c r="L390" t="str">
        <f t="shared" si="30"/>
        <v>6</v>
      </c>
      <c r="M390" t="str">
        <f t="shared" si="31"/>
        <v>2023</v>
      </c>
      <c r="N390">
        <f t="shared" si="32"/>
        <v>-82568.09</v>
      </c>
      <c r="O390" t="str">
        <f t="shared" si="33"/>
        <v/>
      </c>
      <c r="P390">
        <f t="shared" si="34"/>
        <v>82568.09</v>
      </c>
      <c r="Q390" s="48" t="str">
        <f>IF(O390="","",
   IF(OR(O390&lt;EDA_Outlier_Analysis!$C$10, O390&gt;EDA_Outlier_Analysis!$C$11),
      "Outlier",
      "Normal"))</f>
        <v/>
      </c>
      <c r="R390" t="str">
        <f>IF(P390="","",
   IF(OR(P390 &lt; EDA_Outlier_Analysis!$F$7, P390 &gt; EDA_Outlier_Analysis!$F$8),
      "Outlier",
      "Normal"))</f>
        <v>Outlier</v>
      </c>
      <c r="S390" t="str">
        <f>IF(N390="","",
   IF(OR(N390 &lt;EDA_Outlier_Analysis!$I$10, N390 &gt; EDA_Outlier_Analysis!$I$11),
      "Outlier",
      "Normal"))</f>
        <v>Normal</v>
      </c>
    </row>
    <row r="391" spans="1:19">
      <c r="A391" t="s">
        <v>1716</v>
      </c>
      <c r="B391" s="4">
        <v>44653</v>
      </c>
      <c r="C391" s="2">
        <v>-47310.14</v>
      </c>
      <c r="D391" t="s">
        <v>840</v>
      </c>
      <c r="E391" t="s">
        <v>845</v>
      </c>
      <c r="F391" t="s">
        <v>9</v>
      </c>
      <c r="G391" t="s">
        <v>34</v>
      </c>
      <c r="I391" t="s">
        <v>1394</v>
      </c>
      <c r="J391" t="s">
        <v>1717</v>
      </c>
      <c r="K391" t="str">
        <f>IF(COUNTIF(Customers!A:A, H391)&gt;0, "Valid", "Invalid")</f>
        <v>Invalid</v>
      </c>
      <c r="L391" t="str">
        <f t="shared" si="30"/>
        <v>4</v>
      </c>
      <c r="M391" t="str">
        <f t="shared" si="31"/>
        <v>2022</v>
      </c>
      <c r="N391">
        <f t="shared" si="32"/>
        <v>-47310.14</v>
      </c>
      <c r="O391" t="str">
        <f t="shared" si="33"/>
        <v/>
      </c>
      <c r="P391">
        <f t="shared" si="34"/>
        <v>47310.14</v>
      </c>
      <c r="Q391" s="48" t="str">
        <f>IF(O391="","",
   IF(OR(O391&lt;EDA_Outlier_Analysis!$C$10, O391&gt;EDA_Outlier_Analysis!$C$11),
      "Outlier",
      "Normal"))</f>
        <v/>
      </c>
      <c r="R391" t="str">
        <f>IF(P391="","",
   IF(OR(P391 &lt; EDA_Outlier_Analysis!$F$7, P391 &gt; EDA_Outlier_Analysis!$F$8),
      "Outlier",
      "Normal"))</f>
        <v>Normal</v>
      </c>
      <c r="S391" t="str">
        <f>IF(N391="","",
   IF(OR(N391 &lt;EDA_Outlier_Analysis!$I$10, N391 &gt; EDA_Outlier_Analysis!$I$11),
      "Outlier",
      "Normal"))</f>
        <v>Normal</v>
      </c>
    </row>
    <row r="392" spans="1:19">
      <c r="A392" t="s">
        <v>1718</v>
      </c>
      <c r="B392" s="4">
        <v>44796</v>
      </c>
      <c r="C392" s="2">
        <v>153682.46</v>
      </c>
      <c r="D392" t="s">
        <v>849</v>
      </c>
      <c r="E392" t="s">
        <v>853</v>
      </c>
      <c r="F392" t="s">
        <v>11</v>
      </c>
      <c r="G392" t="s">
        <v>20</v>
      </c>
      <c r="H392" t="s">
        <v>351</v>
      </c>
      <c r="J392" t="s">
        <v>1719</v>
      </c>
      <c r="K392" t="str">
        <f>IF(COUNTIF(Customers!A:A, H392)&gt;0, "Valid", "Invalid")</f>
        <v>Valid</v>
      </c>
      <c r="L392" t="str">
        <f t="shared" si="30"/>
        <v>8</v>
      </c>
      <c r="M392" t="str">
        <f t="shared" si="31"/>
        <v>2022</v>
      </c>
      <c r="N392">
        <f t="shared" si="32"/>
        <v>153682.46</v>
      </c>
      <c r="O392">
        <f t="shared" si="33"/>
        <v>153682.46</v>
      </c>
      <c r="P392" t="str">
        <f t="shared" si="34"/>
        <v/>
      </c>
      <c r="Q392" s="48" t="str">
        <f>IF(O392="","",
   IF(OR(O392&lt;EDA_Outlier_Analysis!$C$10, O392&gt;EDA_Outlier_Analysis!$C$11),
      "Outlier",
      "Normal"))</f>
        <v>Normal</v>
      </c>
      <c r="R392" t="str">
        <f>IF(P392="","",
   IF(OR(P392 &lt; EDA_Outlier_Analysis!$F$7, P392 &gt; EDA_Outlier_Analysis!$F$8),
      "Outlier",
      "Normal"))</f>
        <v/>
      </c>
      <c r="S392" t="str">
        <f>IF(N392="","",
   IF(OR(N392 &lt;EDA_Outlier_Analysis!$I$10, N392 &gt; EDA_Outlier_Analysis!$I$11),
      "Outlier",
      "Normal"))</f>
        <v>Normal</v>
      </c>
    </row>
    <row r="393" spans="1:19">
      <c r="A393" t="s">
        <v>1720</v>
      </c>
      <c r="B393" s="4">
        <v>44878</v>
      </c>
      <c r="C393" s="2">
        <v>-36777.08</v>
      </c>
      <c r="D393" t="s">
        <v>840</v>
      </c>
      <c r="E393" t="s">
        <v>856</v>
      </c>
      <c r="F393" t="s">
        <v>11</v>
      </c>
      <c r="G393" t="s">
        <v>31</v>
      </c>
      <c r="I393" t="s">
        <v>1010</v>
      </c>
      <c r="J393" t="s">
        <v>1721</v>
      </c>
      <c r="K393" t="str">
        <f>IF(COUNTIF(Customers!A:A, H393)&gt;0, "Valid", "Invalid")</f>
        <v>Invalid</v>
      </c>
      <c r="L393" t="str">
        <f t="shared" si="30"/>
        <v>11</v>
      </c>
      <c r="M393" t="str">
        <f t="shared" si="31"/>
        <v>2022</v>
      </c>
      <c r="N393">
        <f t="shared" si="32"/>
        <v>-36777.08</v>
      </c>
      <c r="O393" t="str">
        <f t="shared" si="33"/>
        <v/>
      </c>
      <c r="P393">
        <f t="shared" si="34"/>
        <v>36777.08</v>
      </c>
      <c r="Q393" s="48" t="str">
        <f>IF(O393="","",
   IF(OR(O393&lt;EDA_Outlier_Analysis!$C$10, O393&gt;EDA_Outlier_Analysis!$C$11),
      "Outlier",
      "Normal"))</f>
        <v/>
      </c>
      <c r="R393" t="str">
        <f>IF(P393="","",
   IF(OR(P393 &lt; EDA_Outlier_Analysis!$F$7, P393 &gt; EDA_Outlier_Analysis!$F$8),
      "Outlier",
      "Normal"))</f>
        <v>Normal</v>
      </c>
      <c r="S393" t="str">
        <f>IF(N393="","",
   IF(OR(N393 &lt;EDA_Outlier_Analysis!$I$10, N393 &gt; EDA_Outlier_Analysis!$I$11),
      "Outlier",
      "Normal"))</f>
        <v>Normal</v>
      </c>
    </row>
    <row r="394" spans="1:19">
      <c r="A394" t="s">
        <v>1722</v>
      </c>
      <c r="B394" s="4">
        <v>44983</v>
      </c>
      <c r="C394" s="2">
        <v>-88873.44</v>
      </c>
      <c r="D394" t="s">
        <v>840</v>
      </c>
      <c r="E394" t="s">
        <v>841</v>
      </c>
      <c r="F394" t="s">
        <v>10</v>
      </c>
      <c r="G394" t="s">
        <v>24</v>
      </c>
      <c r="I394" t="s">
        <v>957</v>
      </c>
      <c r="J394" t="s">
        <v>1723</v>
      </c>
      <c r="K394" t="str">
        <f>IF(COUNTIF(Customers!A:A, H394)&gt;0, "Valid", "Invalid")</f>
        <v>Invalid</v>
      </c>
      <c r="L394" t="str">
        <f t="shared" si="30"/>
        <v>2</v>
      </c>
      <c r="M394" t="str">
        <f t="shared" si="31"/>
        <v>2023</v>
      </c>
      <c r="N394">
        <f t="shared" si="32"/>
        <v>-88873.44</v>
      </c>
      <c r="O394" t="str">
        <f t="shared" si="33"/>
        <v/>
      </c>
      <c r="P394">
        <f t="shared" si="34"/>
        <v>88873.44</v>
      </c>
      <c r="Q394" s="48" t="str">
        <f>IF(O394="","",
   IF(OR(O394&lt;EDA_Outlier_Analysis!$C$10, O394&gt;EDA_Outlier_Analysis!$C$11),
      "Outlier",
      "Normal"))</f>
        <v/>
      </c>
      <c r="R394" t="str">
        <f>IF(P394="","",
   IF(OR(P394 &lt; EDA_Outlier_Analysis!$F$7, P394 &gt; EDA_Outlier_Analysis!$F$8),
      "Outlier",
      "Normal"))</f>
        <v>Outlier</v>
      </c>
      <c r="S394" t="str">
        <f>IF(N394="","",
   IF(OR(N394 &lt;EDA_Outlier_Analysis!$I$10, N394 &gt; EDA_Outlier_Analysis!$I$11),
      "Outlier",
      "Normal"))</f>
        <v>Normal</v>
      </c>
    </row>
    <row r="395" spans="1:19">
      <c r="A395" t="s">
        <v>1724</v>
      </c>
      <c r="B395" s="4">
        <v>44956</v>
      </c>
      <c r="C395" s="2">
        <v>-41193.22</v>
      </c>
      <c r="D395" t="s">
        <v>840</v>
      </c>
      <c r="E395" t="s">
        <v>841</v>
      </c>
      <c r="F395" t="s">
        <v>11</v>
      </c>
      <c r="G395" t="s">
        <v>34</v>
      </c>
      <c r="I395" t="s">
        <v>965</v>
      </c>
      <c r="J395" t="s">
        <v>1725</v>
      </c>
      <c r="K395" t="str">
        <f>IF(COUNTIF(Customers!A:A, H395)&gt;0, "Valid", "Invalid")</f>
        <v>Invalid</v>
      </c>
      <c r="L395" t="str">
        <f t="shared" si="30"/>
        <v>1</v>
      </c>
      <c r="M395" t="str">
        <f t="shared" si="31"/>
        <v>2023</v>
      </c>
      <c r="N395">
        <f t="shared" si="32"/>
        <v>-41193.22</v>
      </c>
      <c r="O395" t="str">
        <f t="shared" si="33"/>
        <v/>
      </c>
      <c r="P395">
        <f t="shared" si="34"/>
        <v>41193.22</v>
      </c>
      <c r="Q395" s="48" t="str">
        <f>IF(O395="","",
   IF(OR(O395&lt;EDA_Outlier_Analysis!$C$10, O395&gt;EDA_Outlier_Analysis!$C$11),
      "Outlier",
      "Normal"))</f>
        <v/>
      </c>
      <c r="R395" t="str">
        <f>IF(P395="","",
   IF(OR(P395 &lt; EDA_Outlier_Analysis!$F$7, P395 &gt; EDA_Outlier_Analysis!$F$8),
      "Outlier",
      "Normal"))</f>
        <v>Normal</v>
      </c>
      <c r="S395" t="str">
        <f>IF(N395="","",
   IF(OR(N395 &lt;EDA_Outlier_Analysis!$I$10, N395 &gt; EDA_Outlier_Analysis!$I$11),
      "Outlier",
      "Normal"))</f>
        <v>Normal</v>
      </c>
    </row>
    <row r="396" spans="1:19">
      <c r="A396" t="s">
        <v>1726</v>
      </c>
      <c r="B396" s="4">
        <v>44590</v>
      </c>
      <c r="C396" s="2">
        <v>18429.78</v>
      </c>
      <c r="D396" t="s">
        <v>971</v>
      </c>
      <c r="E396" t="s">
        <v>971</v>
      </c>
      <c r="F396" t="s">
        <v>11</v>
      </c>
      <c r="G396" t="s">
        <v>31</v>
      </c>
      <c r="J396" t="s">
        <v>1727</v>
      </c>
      <c r="K396" t="str">
        <f>IF(COUNTIF(Customers!A:A, H396)&gt;0, "Valid", "Invalid")</f>
        <v>Invalid</v>
      </c>
      <c r="L396" t="str">
        <f t="shared" si="30"/>
        <v>1</v>
      </c>
      <c r="M396" t="str">
        <f t="shared" si="31"/>
        <v>2022</v>
      </c>
      <c r="N396">
        <f t="shared" si="32"/>
        <v>-18429.78</v>
      </c>
      <c r="O396" t="str">
        <f t="shared" si="33"/>
        <v/>
      </c>
      <c r="P396" t="str">
        <f t="shared" si="34"/>
        <v/>
      </c>
      <c r="Q396" s="48" t="str">
        <f>IF(O396="","",
   IF(OR(O396&lt;EDA_Outlier_Analysis!$C$10, O396&gt;EDA_Outlier_Analysis!$C$11),
      "Outlier",
      "Normal"))</f>
        <v/>
      </c>
      <c r="R396" t="str">
        <f>IF(P396="","",
   IF(OR(P396 &lt; EDA_Outlier_Analysis!$F$7, P396 &gt; EDA_Outlier_Analysis!$F$8),
      "Outlier",
      "Normal"))</f>
        <v/>
      </c>
      <c r="S396" t="str">
        <f>IF(N396="","",
   IF(OR(N396 &lt;EDA_Outlier_Analysis!$I$10, N396 &gt; EDA_Outlier_Analysis!$I$11),
      "Outlier",
      "Normal"))</f>
        <v>Normal</v>
      </c>
    </row>
    <row r="397" spans="1:19">
      <c r="A397" t="s">
        <v>1728</v>
      </c>
      <c r="B397" s="4">
        <v>44711</v>
      </c>
      <c r="C397" s="2">
        <v>64920.72</v>
      </c>
      <c r="D397" t="s">
        <v>849</v>
      </c>
      <c r="E397" t="s">
        <v>850</v>
      </c>
      <c r="F397" t="s">
        <v>10</v>
      </c>
      <c r="G397" t="s">
        <v>24</v>
      </c>
      <c r="H397" t="s">
        <v>395</v>
      </c>
      <c r="J397" t="s">
        <v>1729</v>
      </c>
      <c r="K397" t="str">
        <f>IF(COUNTIF(Customers!A:A, H397)&gt;0, "Valid", "Invalid")</f>
        <v>Valid</v>
      </c>
      <c r="L397" t="str">
        <f t="shared" si="30"/>
        <v>5</v>
      </c>
      <c r="M397" t="str">
        <f t="shared" si="31"/>
        <v>2022</v>
      </c>
      <c r="N397">
        <f t="shared" si="32"/>
        <v>64920.72</v>
      </c>
      <c r="O397">
        <f t="shared" si="33"/>
        <v>64920.72</v>
      </c>
      <c r="P397" t="str">
        <f t="shared" si="34"/>
        <v/>
      </c>
      <c r="Q397" s="48" t="str">
        <f>IF(O397="","",
   IF(OR(O397&lt;EDA_Outlier_Analysis!$C$10, O397&gt;EDA_Outlier_Analysis!$C$11),
      "Outlier",
      "Normal"))</f>
        <v>Normal</v>
      </c>
      <c r="R397" t="str">
        <f>IF(P397="","",
   IF(OR(P397 &lt; EDA_Outlier_Analysis!$F$7, P397 &gt; EDA_Outlier_Analysis!$F$8),
      "Outlier",
      "Normal"))</f>
        <v/>
      </c>
      <c r="S397" t="str">
        <f>IF(N397="","",
   IF(OR(N397 &lt;EDA_Outlier_Analysis!$I$10, N397 &gt; EDA_Outlier_Analysis!$I$11),
      "Outlier",
      "Normal"))</f>
        <v>Normal</v>
      </c>
    </row>
    <row r="398" spans="1:19">
      <c r="A398" t="s">
        <v>1730</v>
      </c>
      <c r="B398" s="4">
        <v>44933</v>
      </c>
      <c r="C398" s="2">
        <v>13813.79</v>
      </c>
      <c r="D398" t="s">
        <v>1345</v>
      </c>
      <c r="E398" t="s">
        <v>1345</v>
      </c>
      <c r="F398" t="s">
        <v>10</v>
      </c>
      <c r="G398" t="s">
        <v>24</v>
      </c>
      <c r="J398" t="s">
        <v>1731</v>
      </c>
      <c r="K398" t="str">
        <f>IF(COUNTIF(Customers!A:A, H398)&gt;0, "Valid", "Invalid")</f>
        <v>Invalid</v>
      </c>
      <c r="L398" t="str">
        <f t="shared" si="30"/>
        <v>1</v>
      </c>
      <c r="M398" t="str">
        <f t="shared" si="31"/>
        <v>2023</v>
      </c>
      <c r="N398">
        <f t="shared" si="32"/>
        <v>-13813.79</v>
      </c>
      <c r="O398" t="str">
        <f t="shared" si="33"/>
        <v/>
      </c>
      <c r="P398" t="str">
        <f t="shared" si="34"/>
        <v/>
      </c>
      <c r="Q398" s="48" t="str">
        <f>IF(O398="","",
   IF(OR(O398&lt;EDA_Outlier_Analysis!$C$10, O398&gt;EDA_Outlier_Analysis!$C$11),
      "Outlier",
      "Normal"))</f>
        <v/>
      </c>
      <c r="R398" t="str">
        <f>IF(P398="","",
   IF(OR(P398 &lt; EDA_Outlier_Analysis!$F$7, P398 &gt; EDA_Outlier_Analysis!$F$8),
      "Outlier",
      "Normal"))</f>
        <v/>
      </c>
      <c r="S398" t="str">
        <f>IF(N398="","",
   IF(OR(N398 &lt;EDA_Outlier_Analysis!$I$10, N398 &gt; EDA_Outlier_Analysis!$I$11),
      "Outlier",
      "Normal"))</f>
        <v>Normal</v>
      </c>
    </row>
    <row r="399" spans="1:19">
      <c r="A399" t="s">
        <v>1732</v>
      </c>
      <c r="B399" s="4">
        <v>45244</v>
      </c>
      <c r="C399" s="2">
        <v>148742.57</v>
      </c>
      <c r="D399" t="s">
        <v>849</v>
      </c>
      <c r="E399" t="s">
        <v>853</v>
      </c>
      <c r="F399" t="s">
        <v>11</v>
      </c>
      <c r="G399" t="s">
        <v>24</v>
      </c>
      <c r="H399" t="s">
        <v>231</v>
      </c>
      <c r="J399" t="s">
        <v>1733</v>
      </c>
      <c r="K399" t="str">
        <f>IF(COUNTIF(Customers!A:A, H399)&gt;0, "Valid", "Invalid")</f>
        <v>Valid</v>
      </c>
      <c r="L399" t="str">
        <f t="shared" si="30"/>
        <v>11</v>
      </c>
      <c r="M399" t="str">
        <f t="shared" si="31"/>
        <v>2023</v>
      </c>
      <c r="N399">
        <f t="shared" si="32"/>
        <v>148742.57</v>
      </c>
      <c r="O399">
        <f t="shared" si="33"/>
        <v>148742.57</v>
      </c>
      <c r="P399" t="str">
        <f t="shared" si="34"/>
        <v/>
      </c>
      <c r="Q399" s="48" t="str">
        <f>IF(O399="","",
   IF(OR(O399&lt;EDA_Outlier_Analysis!$C$10, O399&gt;EDA_Outlier_Analysis!$C$11),
      "Outlier",
      "Normal"))</f>
        <v>Normal</v>
      </c>
      <c r="R399" t="str">
        <f>IF(P399="","",
   IF(OR(P399 &lt; EDA_Outlier_Analysis!$F$7, P399 &gt; EDA_Outlier_Analysis!$F$8),
      "Outlier",
      "Normal"))</f>
        <v/>
      </c>
      <c r="S399" t="str">
        <f>IF(N399="","",
   IF(OR(N399 &lt;EDA_Outlier_Analysis!$I$10, N399 &gt; EDA_Outlier_Analysis!$I$11),
      "Outlier",
      "Normal"))</f>
        <v>Normal</v>
      </c>
    </row>
    <row r="400" spans="1:19">
      <c r="A400" t="s">
        <v>1734</v>
      </c>
      <c r="B400" s="4">
        <v>44572</v>
      </c>
      <c r="C400" s="2">
        <v>160863.34</v>
      </c>
      <c r="D400" t="s">
        <v>849</v>
      </c>
      <c r="E400" t="s">
        <v>853</v>
      </c>
      <c r="F400" t="s">
        <v>9</v>
      </c>
      <c r="G400" t="s">
        <v>34</v>
      </c>
      <c r="H400" t="s">
        <v>515</v>
      </c>
      <c r="J400" t="s">
        <v>1735</v>
      </c>
      <c r="K400" t="str">
        <f>IF(COUNTIF(Customers!A:A, H400)&gt;0, "Valid", "Invalid")</f>
        <v>Valid</v>
      </c>
      <c r="L400" t="str">
        <f t="shared" si="30"/>
        <v>1</v>
      </c>
      <c r="M400" t="str">
        <f t="shared" si="31"/>
        <v>2022</v>
      </c>
      <c r="N400">
        <f t="shared" si="32"/>
        <v>160863.34</v>
      </c>
      <c r="O400">
        <f t="shared" si="33"/>
        <v>160863.34</v>
      </c>
      <c r="P400" t="str">
        <f t="shared" si="34"/>
        <v/>
      </c>
      <c r="Q400" s="48" t="str">
        <f>IF(O400="","",
   IF(OR(O400&lt;EDA_Outlier_Analysis!$C$10, O400&gt;EDA_Outlier_Analysis!$C$11),
      "Outlier",
      "Normal"))</f>
        <v>Normal</v>
      </c>
      <c r="R400" t="str">
        <f>IF(P400="","",
   IF(OR(P400 &lt; EDA_Outlier_Analysis!$F$7, P400 &gt; EDA_Outlier_Analysis!$F$8),
      "Outlier",
      "Normal"))</f>
        <v/>
      </c>
      <c r="S400" t="str">
        <f>IF(N400="","",
   IF(OR(N400 &lt;EDA_Outlier_Analysis!$I$10, N400 &gt; EDA_Outlier_Analysis!$I$11),
      "Outlier",
      "Normal"))</f>
        <v>Normal</v>
      </c>
    </row>
    <row r="401" spans="1:19">
      <c r="A401" t="s">
        <v>1736</v>
      </c>
      <c r="B401" s="4">
        <v>45173</v>
      </c>
      <c r="C401" s="2">
        <v>224236.76</v>
      </c>
      <c r="D401" t="s">
        <v>849</v>
      </c>
      <c r="E401" t="s">
        <v>853</v>
      </c>
      <c r="F401" t="s">
        <v>11</v>
      </c>
      <c r="G401" t="s">
        <v>31</v>
      </c>
      <c r="H401" t="s">
        <v>355</v>
      </c>
      <c r="J401" t="s">
        <v>1737</v>
      </c>
      <c r="K401" t="str">
        <f>IF(COUNTIF(Customers!A:A, H401)&gt;0, "Valid", "Invalid")</f>
        <v>Valid</v>
      </c>
      <c r="L401" t="str">
        <f t="shared" si="30"/>
        <v>9</v>
      </c>
      <c r="M401" t="str">
        <f t="shared" si="31"/>
        <v>2023</v>
      </c>
      <c r="N401">
        <f t="shared" si="32"/>
        <v>224236.76</v>
      </c>
      <c r="O401">
        <f t="shared" si="33"/>
        <v>224236.76</v>
      </c>
      <c r="P401" t="str">
        <f t="shared" si="34"/>
        <v/>
      </c>
      <c r="Q401" s="48" t="str">
        <f>IF(O401="","",
   IF(OR(O401&lt;EDA_Outlier_Analysis!$C$10, O401&gt;EDA_Outlier_Analysis!$C$11),
      "Outlier",
      "Normal"))</f>
        <v>Normal</v>
      </c>
      <c r="R401" t="str">
        <f>IF(P401="","",
   IF(OR(P401 &lt; EDA_Outlier_Analysis!$F$7, P401 &gt; EDA_Outlier_Analysis!$F$8),
      "Outlier",
      "Normal"))</f>
        <v/>
      </c>
      <c r="S401" t="str">
        <f>IF(N401="","",
   IF(OR(N401 &lt;EDA_Outlier_Analysis!$I$10, N401 &gt; EDA_Outlier_Analysis!$I$11),
      "Outlier",
      "Normal"))</f>
        <v>Normal</v>
      </c>
    </row>
    <row r="402" spans="1:19">
      <c r="A402" t="s">
        <v>1738</v>
      </c>
      <c r="B402" s="4">
        <v>44600</v>
      </c>
      <c r="C402" s="2">
        <v>98502.1</v>
      </c>
      <c r="D402" t="s">
        <v>849</v>
      </c>
      <c r="E402" t="s">
        <v>853</v>
      </c>
      <c r="F402" t="s">
        <v>9</v>
      </c>
      <c r="G402" t="s">
        <v>34</v>
      </c>
      <c r="H402" t="s">
        <v>733</v>
      </c>
      <c r="J402" t="s">
        <v>1739</v>
      </c>
      <c r="K402" t="str">
        <f>IF(COUNTIF(Customers!A:A, H402)&gt;0, "Valid", "Invalid")</f>
        <v>Valid</v>
      </c>
      <c r="L402" t="str">
        <f t="shared" si="30"/>
        <v>2</v>
      </c>
      <c r="M402" t="str">
        <f t="shared" si="31"/>
        <v>2022</v>
      </c>
      <c r="N402">
        <f t="shared" si="32"/>
        <v>98502.1</v>
      </c>
      <c r="O402">
        <f t="shared" si="33"/>
        <v>98502.1</v>
      </c>
      <c r="P402" t="str">
        <f t="shared" si="34"/>
        <v/>
      </c>
      <c r="Q402" s="48" t="str">
        <f>IF(O402="","",
   IF(OR(O402&lt;EDA_Outlier_Analysis!$C$10, O402&gt;EDA_Outlier_Analysis!$C$11),
      "Outlier",
      "Normal"))</f>
        <v>Normal</v>
      </c>
      <c r="R402" t="str">
        <f>IF(P402="","",
   IF(OR(P402 &lt; EDA_Outlier_Analysis!$F$7, P402 &gt; EDA_Outlier_Analysis!$F$8),
      "Outlier",
      "Normal"))</f>
        <v/>
      </c>
      <c r="S402" t="str">
        <f>IF(N402="","",
   IF(OR(N402 &lt;EDA_Outlier_Analysis!$I$10, N402 &gt; EDA_Outlier_Analysis!$I$11),
      "Outlier",
      "Normal"))</f>
        <v>Normal</v>
      </c>
    </row>
    <row r="403" spans="1:19">
      <c r="A403" t="s">
        <v>1740</v>
      </c>
      <c r="B403" s="4">
        <v>44706</v>
      </c>
      <c r="C403" s="2">
        <v>-79985.56</v>
      </c>
      <c r="D403" t="s">
        <v>840</v>
      </c>
      <c r="E403" t="s">
        <v>878</v>
      </c>
      <c r="F403" t="s">
        <v>10</v>
      </c>
      <c r="G403" t="s">
        <v>20</v>
      </c>
      <c r="I403" t="s">
        <v>1485</v>
      </c>
      <c r="J403" t="s">
        <v>1741</v>
      </c>
      <c r="K403" t="str">
        <f>IF(COUNTIF(Customers!A:A, H403)&gt;0, "Valid", "Invalid")</f>
        <v>Invalid</v>
      </c>
      <c r="L403" t="str">
        <f t="shared" si="30"/>
        <v>5</v>
      </c>
      <c r="M403" t="str">
        <f t="shared" si="31"/>
        <v>2022</v>
      </c>
      <c r="N403">
        <f t="shared" si="32"/>
        <v>-79985.56</v>
      </c>
      <c r="O403" t="str">
        <f t="shared" si="33"/>
        <v/>
      </c>
      <c r="P403">
        <f t="shared" si="34"/>
        <v>79985.56</v>
      </c>
      <c r="Q403" s="48" t="str">
        <f>IF(O403="","",
   IF(OR(O403&lt;EDA_Outlier_Analysis!$C$10, O403&gt;EDA_Outlier_Analysis!$C$11),
      "Outlier",
      "Normal"))</f>
        <v/>
      </c>
      <c r="R403" t="str">
        <f>IF(P403="","",
   IF(OR(P403 &lt; EDA_Outlier_Analysis!$F$7, P403 &gt; EDA_Outlier_Analysis!$F$8),
      "Outlier",
      "Normal"))</f>
        <v>Outlier</v>
      </c>
      <c r="S403" t="str">
        <f>IF(N403="","",
   IF(OR(N403 &lt;EDA_Outlier_Analysis!$I$10, N403 &gt; EDA_Outlier_Analysis!$I$11),
      "Outlier",
      "Normal"))</f>
        <v>Normal</v>
      </c>
    </row>
    <row r="404" spans="1:19">
      <c r="A404" t="s">
        <v>1742</v>
      </c>
      <c r="B404" s="4">
        <v>44841</v>
      </c>
      <c r="C404" s="2">
        <v>184753.17</v>
      </c>
      <c r="D404" t="s">
        <v>849</v>
      </c>
      <c r="E404" t="s">
        <v>868</v>
      </c>
      <c r="F404" t="s">
        <v>10</v>
      </c>
      <c r="G404" t="s">
        <v>31</v>
      </c>
      <c r="H404" t="s">
        <v>667</v>
      </c>
      <c r="J404" t="s">
        <v>1743</v>
      </c>
      <c r="K404" t="str">
        <f>IF(COUNTIF(Customers!A:A, H404)&gt;0, "Valid", "Invalid")</f>
        <v>Valid</v>
      </c>
      <c r="L404" t="str">
        <f t="shared" si="30"/>
        <v>10</v>
      </c>
      <c r="M404" t="str">
        <f t="shared" si="31"/>
        <v>2022</v>
      </c>
      <c r="N404">
        <f t="shared" si="32"/>
        <v>184753.17</v>
      </c>
      <c r="O404">
        <f t="shared" si="33"/>
        <v>184753.17</v>
      </c>
      <c r="P404" t="str">
        <f t="shared" si="34"/>
        <v/>
      </c>
      <c r="Q404" s="48" t="str">
        <f>IF(O404="","",
   IF(OR(O404&lt;EDA_Outlier_Analysis!$C$10, O404&gt;EDA_Outlier_Analysis!$C$11),
      "Outlier",
      "Normal"))</f>
        <v>Normal</v>
      </c>
      <c r="R404" t="str">
        <f>IF(P404="","",
   IF(OR(P404 &lt; EDA_Outlier_Analysis!$F$7, P404 &gt; EDA_Outlier_Analysis!$F$8),
      "Outlier",
      "Normal"))</f>
        <v/>
      </c>
      <c r="S404" t="str">
        <f>IF(N404="","",
   IF(OR(N404 &lt;EDA_Outlier_Analysis!$I$10, N404 &gt; EDA_Outlier_Analysis!$I$11),
      "Outlier",
      "Normal"))</f>
        <v>Normal</v>
      </c>
    </row>
    <row r="405" spans="1:19">
      <c r="A405" t="s">
        <v>1744</v>
      </c>
      <c r="B405" s="4">
        <v>44775</v>
      </c>
      <c r="C405" s="2">
        <v>186975.1</v>
      </c>
      <c r="D405" t="s">
        <v>849</v>
      </c>
      <c r="E405" t="s">
        <v>850</v>
      </c>
      <c r="F405" t="s">
        <v>9</v>
      </c>
      <c r="G405" t="s">
        <v>31</v>
      </c>
      <c r="H405" t="s">
        <v>373</v>
      </c>
      <c r="J405" t="s">
        <v>1745</v>
      </c>
      <c r="K405" t="str">
        <f>IF(COUNTIF(Customers!A:A, H405)&gt;0, "Valid", "Invalid")</f>
        <v>Valid</v>
      </c>
      <c r="L405" t="str">
        <f t="shared" si="30"/>
        <v>8</v>
      </c>
      <c r="M405" t="str">
        <f t="shared" si="31"/>
        <v>2022</v>
      </c>
      <c r="N405">
        <f t="shared" si="32"/>
        <v>186975.1</v>
      </c>
      <c r="O405">
        <f t="shared" si="33"/>
        <v>186975.1</v>
      </c>
      <c r="P405" t="str">
        <f t="shared" si="34"/>
        <v/>
      </c>
      <c r="Q405" s="48" t="str">
        <f>IF(O405="","",
   IF(OR(O405&lt;EDA_Outlier_Analysis!$C$10, O405&gt;EDA_Outlier_Analysis!$C$11),
      "Outlier",
      "Normal"))</f>
        <v>Normal</v>
      </c>
      <c r="R405" t="str">
        <f>IF(P405="","",
   IF(OR(P405 &lt; EDA_Outlier_Analysis!$F$7, P405 &gt; EDA_Outlier_Analysis!$F$8),
      "Outlier",
      "Normal"))</f>
        <v/>
      </c>
      <c r="S405" t="str">
        <f>IF(N405="","",
   IF(OR(N405 &lt;EDA_Outlier_Analysis!$I$10, N405 &gt; EDA_Outlier_Analysis!$I$11),
      "Outlier",
      "Normal"))</f>
        <v>Normal</v>
      </c>
    </row>
    <row r="406" spans="1:19">
      <c r="A406" t="s">
        <v>1746</v>
      </c>
      <c r="B406" s="4">
        <v>45219</v>
      </c>
      <c r="C406" s="2">
        <v>250882.26</v>
      </c>
      <c r="D406" t="s">
        <v>849</v>
      </c>
      <c r="E406" t="s">
        <v>868</v>
      </c>
      <c r="F406" t="s">
        <v>10</v>
      </c>
      <c r="G406" t="s">
        <v>31</v>
      </c>
      <c r="H406" t="s">
        <v>647</v>
      </c>
      <c r="J406" t="s">
        <v>1747</v>
      </c>
      <c r="K406" t="str">
        <f>IF(COUNTIF(Customers!A:A, H406)&gt;0, "Valid", "Invalid")</f>
        <v>Valid</v>
      </c>
      <c r="L406" t="str">
        <f t="shared" si="30"/>
        <v>10</v>
      </c>
      <c r="M406" t="str">
        <f t="shared" si="31"/>
        <v>2023</v>
      </c>
      <c r="N406">
        <f t="shared" si="32"/>
        <v>250882.26</v>
      </c>
      <c r="O406">
        <f t="shared" si="33"/>
        <v>250882.26</v>
      </c>
      <c r="P406" t="str">
        <f t="shared" si="34"/>
        <v/>
      </c>
      <c r="Q406" s="48" t="str">
        <f>IF(O406="","",
   IF(OR(O406&lt;EDA_Outlier_Analysis!$C$10, O406&gt;EDA_Outlier_Analysis!$C$11),
      "Outlier",
      "Normal"))</f>
        <v>Normal</v>
      </c>
      <c r="R406" t="str">
        <f>IF(P406="","",
   IF(OR(P406 &lt; EDA_Outlier_Analysis!$F$7, P406 &gt; EDA_Outlier_Analysis!$F$8),
      "Outlier",
      "Normal"))</f>
        <v/>
      </c>
      <c r="S406" t="str">
        <f>IF(N406="","",
   IF(OR(N406 &lt;EDA_Outlier_Analysis!$I$10, N406 &gt; EDA_Outlier_Analysis!$I$11),
      "Outlier",
      "Normal"))</f>
        <v>Normal</v>
      </c>
    </row>
    <row r="407" spans="1:19">
      <c r="A407" t="s">
        <v>1748</v>
      </c>
      <c r="B407" s="4">
        <v>44667</v>
      </c>
      <c r="C407" s="2">
        <v>-55551.76</v>
      </c>
      <c r="D407" t="s">
        <v>840</v>
      </c>
      <c r="E407" t="s">
        <v>905</v>
      </c>
      <c r="F407" t="s">
        <v>10</v>
      </c>
      <c r="G407" t="s">
        <v>24</v>
      </c>
      <c r="I407" t="s">
        <v>942</v>
      </c>
      <c r="J407" t="s">
        <v>1749</v>
      </c>
      <c r="K407" t="str">
        <f>IF(COUNTIF(Customers!A:A, H407)&gt;0, "Valid", "Invalid")</f>
        <v>Invalid</v>
      </c>
      <c r="L407" t="str">
        <f t="shared" si="30"/>
        <v>4</v>
      </c>
      <c r="M407" t="str">
        <f t="shared" si="31"/>
        <v>2022</v>
      </c>
      <c r="N407">
        <f t="shared" si="32"/>
        <v>-55551.76</v>
      </c>
      <c r="O407" t="str">
        <f t="shared" si="33"/>
        <v/>
      </c>
      <c r="P407">
        <f t="shared" si="34"/>
        <v>55551.76</v>
      </c>
      <c r="Q407" s="48" t="str">
        <f>IF(O407="","",
   IF(OR(O407&lt;EDA_Outlier_Analysis!$C$10, O407&gt;EDA_Outlier_Analysis!$C$11),
      "Outlier",
      "Normal"))</f>
        <v/>
      </c>
      <c r="R407" t="str">
        <f>IF(P407="","",
   IF(OR(P407 &lt; EDA_Outlier_Analysis!$F$7, P407 &gt; EDA_Outlier_Analysis!$F$8),
      "Outlier",
      "Normal"))</f>
        <v>Outlier</v>
      </c>
      <c r="S407" t="str">
        <f>IF(N407="","",
   IF(OR(N407 &lt;EDA_Outlier_Analysis!$I$10, N407 &gt; EDA_Outlier_Analysis!$I$11),
      "Outlier",
      "Normal"))</f>
        <v>Normal</v>
      </c>
    </row>
    <row r="408" spans="1:19">
      <c r="A408" t="s">
        <v>1750</v>
      </c>
      <c r="B408" s="4">
        <v>44883</v>
      </c>
      <c r="C408" s="2">
        <v>-51077.57</v>
      </c>
      <c r="D408" t="s">
        <v>840</v>
      </c>
      <c r="E408" t="s">
        <v>905</v>
      </c>
      <c r="F408" t="s">
        <v>9</v>
      </c>
      <c r="G408" t="s">
        <v>24</v>
      </c>
      <c r="I408" t="s">
        <v>1083</v>
      </c>
      <c r="J408" t="s">
        <v>1751</v>
      </c>
      <c r="K408" t="str">
        <f>IF(COUNTIF(Customers!A:A, H408)&gt;0, "Valid", "Invalid")</f>
        <v>Invalid</v>
      </c>
      <c r="L408" t="str">
        <f t="shared" si="30"/>
        <v>11</v>
      </c>
      <c r="M408" t="str">
        <f t="shared" si="31"/>
        <v>2022</v>
      </c>
      <c r="N408">
        <f t="shared" si="32"/>
        <v>-51077.57</v>
      </c>
      <c r="O408" t="str">
        <f t="shared" si="33"/>
        <v/>
      </c>
      <c r="P408">
        <f t="shared" si="34"/>
        <v>51077.57</v>
      </c>
      <c r="Q408" s="48" t="str">
        <f>IF(O408="","",
   IF(OR(O408&lt;EDA_Outlier_Analysis!$C$10, O408&gt;EDA_Outlier_Analysis!$C$11),
      "Outlier",
      "Normal"))</f>
        <v/>
      </c>
      <c r="R408" t="str">
        <f>IF(P408="","",
   IF(OR(P408 &lt; EDA_Outlier_Analysis!$F$7, P408 &gt; EDA_Outlier_Analysis!$F$8),
      "Outlier",
      "Normal"))</f>
        <v>Normal</v>
      </c>
      <c r="S408" t="str">
        <f>IF(N408="","",
   IF(OR(N408 &lt;EDA_Outlier_Analysis!$I$10, N408 &gt; EDA_Outlier_Analysis!$I$11),
      "Outlier",
      "Normal"))</f>
        <v>Normal</v>
      </c>
    </row>
    <row r="409" spans="1:19">
      <c r="A409" t="s">
        <v>1752</v>
      </c>
      <c r="B409" s="4">
        <v>45052</v>
      </c>
      <c r="C409" s="2">
        <v>194627.37</v>
      </c>
      <c r="D409" t="s">
        <v>849</v>
      </c>
      <c r="E409" t="s">
        <v>850</v>
      </c>
      <c r="F409" t="s">
        <v>10</v>
      </c>
      <c r="G409" t="s">
        <v>20</v>
      </c>
      <c r="H409" t="s">
        <v>465</v>
      </c>
      <c r="J409" t="s">
        <v>1753</v>
      </c>
      <c r="K409" t="str">
        <f>IF(COUNTIF(Customers!A:A, H409)&gt;0, "Valid", "Invalid")</f>
        <v>Valid</v>
      </c>
      <c r="L409" t="str">
        <f t="shared" si="30"/>
        <v>5</v>
      </c>
      <c r="M409" t="str">
        <f t="shared" si="31"/>
        <v>2023</v>
      </c>
      <c r="N409">
        <f t="shared" si="32"/>
        <v>194627.37</v>
      </c>
      <c r="O409">
        <f t="shared" si="33"/>
        <v>194627.37</v>
      </c>
      <c r="P409" t="str">
        <f t="shared" si="34"/>
        <v/>
      </c>
      <c r="Q409" s="48" t="str">
        <f>IF(O409="","",
   IF(OR(O409&lt;EDA_Outlier_Analysis!$C$10, O409&gt;EDA_Outlier_Analysis!$C$11),
      "Outlier",
      "Normal"))</f>
        <v>Normal</v>
      </c>
      <c r="R409" t="str">
        <f>IF(P409="","",
   IF(OR(P409 &lt; EDA_Outlier_Analysis!$F$7, P409 &gt; EDA_Outlier_Analysis!$F$8),
      "Outlier",
      "Normal"))</f>
        <v/>
      </c>
      <c r="S409" t="str">
        <f>IF(N409="","",
   IF(OR(N409 &lt;EDA_Outlier_Analysis!$I$10, N409 &gt; EDA_Outlier_Analysis!$I$11),
      "Outlier",
      "Normal"))</f>
        <v>Normal</v>
      </c>
    </row>
    <row r="410" spans="1:19">
      <c r="A410" t="s">
        <v>1754</v>
      </c>
      <c r="B410" s="4">
        <v>45199</v>
      </c>
      <c r="C410" s="2">
        <v>254765.93</v>
      </c>
      <c r="D410" t="s">
        <v>849</v>
      </c>
      <c r="E410" t="s">
        <v>850</v>
      </c>
      <c r="F410" t="s">
        <v>9</v>
      </c>
      <c r="G410" t="s">
        <v>34</v>
      </c>
      <c r="H410" t="s">
        <v>735</v>
      </c>
      <c r="J410" t="s">
        <v>1755</v>
      </c>
      <c r="K410" t="str">
        <f>IF(COUNTIF(Customers!A:A, H410)&gt;0, "Valid", "Invalid")</f>
        <v>Valid</v>
      </c>
      <c r="L410" t="str">
        <f t="shared" si="30"/>
        <v>9</v>
      </c>
      <c r="M410" t="str">
        <f t="shared" si="31"/>
        <v>2023</v>
      </c>
      <c r="N410">
        <f t="shared" si="32"/>
        <v>254765.93</v>
      </c>
      <c r="O410">
        <f t="shared" si="33"/>
        <v>254765.93</v>
      </c>
      <c r="P410" t="str">
        <f t="shared" si="34"/>
        <v/>
      </c>
      <c r="Q410" s="48" t="str">
        <f>IF(O410="","",
   IF(OR(O410&lt;EDA_Outlier_Analysis!$C$10, O410&gt;EDA_Outlier_Analysis!$C$11),
      "Outlier",
      "Normal"))</f>
        <v>Normal</v>
      </c>
      <c r="R410" t="str">
        <f>IF(P410="","",
   IF(OR(P410 &lt; EDA_Outlier_Analysis!$F$7, P410 &gt; EDA_Outlier_Analysis!$F$8),
      "Outlier",
      "Normal"))</f>
        <v/>
      </c>
      <c r="S410" t="str">
        <f>IF(N410="","",
   IF(OR(N410 &lt;EDA_Outlier_Analysis!$I$10, N410 &gt; EDA_Outlier_Analysis!$I$11),
      "Outlier",
      "Normal"))</f>
        <v>Normal</v>
      </c>
    </row>
    <row r="411" spans="1:19">
      <c r="A411" t="s">
        <v>1756</v>
      </c>
      <c r="B411" s="4">
        <v>44802</v>
      </c>
      <c r="C411" s="2">
        <v>-33536.81</v>
      </c>
      <c r="D411" t="s">
        <v>840</v>
      </c>
      <c r="E411" t="s">
        <v>864</v>
      </c>
      <c r="F411" t="s">
        <v>9</v>
      </c>
      <c r="G411" t="s">
        <v>24</v>
      </c>
      <c r="I411" t="s">
        <v>1620</v>
      </c>
      <c r="J411" t="s">
        <v>1757</v>
      </c>
      <c r="K411" t="str">
        <f>IF(COUNTIF(Customers!A:A, H411)&gt;0, "Valid", "Invalid")</f>
        <v>Invalid</v>
      </c>
      <c r="L411" t="str">
        <f t="shared" si="30"/>
        <v>8</v>
      </c>
      <c r="M411" t="str">
        <f t="shared" si="31"/>
        <v>2022</v>
      </c>
      <c r="N411">
        <f t="shared" si="32"/>
        <v>-33536.81</v>
      </c>
      <c r="O411" t="str">
        <f t="shared" si="33"/>
        <v/>
      </c>
      <c r="P411">
        <f t="shared" si="34"/>
        <v>33536.81</v>
      </c>
      <c r="Q411" s="48" t="str">
        <f>IF(O411="","",
   IF(OR(O411&lt;EDA_Outlier_Analysis!$C$10, O411&gt;EDA_Outlier_Analysis!$C$11),
      "Outlier",
      "Normal"))</f>
        <v/>
      </c>
      <c r="R411" t="str">
        <f>IF(P411="","",
   IF(OR(P411 &lt; EDA_Outlier_Analysis!$F$7, P411 &gt; EDA_Outlier_Analysis!$F$8),
      "Outlier",
      "Normal"))</f>
        <v>Normal</v>
      </c>
      <c r="S411" t="str">
        <f>IF(N411="","",
   IF(OR(N411 &lt;EDA_Outlier_Analysis!$I$10, N411 &gt; EDA_Outlier_Analysis!$I$11),
      "Outlier",
      "Normal"))</f>
        <v>Normal</v>
      </c>
    </row>
    <row r="412" spans="1:19">
      <c r="A412" t="s">
        <v>1758</v>
      </c>
      <c r="B412" s="4">
        <v>45135</v>
      </c>
      <c r="C412" s="2">
        <v>156947.68</v>
      </c>
      <c r="D412" t="s">
        <v>849</v>
      </c>
      <c r="E412" t="s">
        <v>868</v>
      </c>
      <c r="F412" t="s">
        <v>10</v>
      </c>
      <c r="G412" t="s">
        <v>31</v>
      </c>
      <c r="H412" t="s">
        <v>581</v>
      </c>
      <c r="J412" t="s">
        <v>1759</v>
      </c>
      <c r="K412" t="str">
        <f>IF(COUNTIF(Customers!A:A, H412)&gt;0, "Valid", "Invalid")</f>
        <v>Valid</v>
      </c>
      <c r="L412" t="str">
        <f t="shared" si="30"/>
        <v>7</v>
      </c>
      <c r="M412" t="str">
        <f t="shared" si="31"/>
        <v>2023</v>
      </c>
      <c r="N412">
        <f t="shared" si="32"/>
        <v>156947.68</v>
      </c>
      <c r="O412">
        <f t="shared" si="33"/>
        <v>156947.68</v>
      </c>
      <c r="P412" t="str">
        <f t="shared" si="34"/>
        <v/>
      </c>
      <c r="Q412" s="48" t="str">
        <f>IF(O412="","",
   IF(OR(O412&lt;EDA_Outlier_Analysis!$C$10, O412&gt;EDA_Outlier_Analysis!$C$11),
      "Outlier",
      "Normal"))</f>
        <v>Normal</v>
      </c>
      <c r="R412" t="str">
        <f>IF(P412="","",
   IF(OR(P412 &lt; EDA_Outlier_Analysis!$F$7, P412 &gt; EDA_Outlier_Analysis!$F$8),
      "Outlier",
      "Normal"))</f>
        <v/>
      </c>
      <c r="S412" t="str">
        <f>IF(N412="","",
   IF(OR(N412 &lt;EDA_Outlier_Analysis!$I$10, N412 &gt; EDA_Outlier_Analysis!$I$11),
      "Outlier",
      "Normal"))</f>
        <v>Normal</v>
      </c>
    </row>
    <row r="413" spans="1:19">
      <c r="A413" t="s">
        <v>1760</v>
      </c>
      <c r="B413" s="4">
        <v>45057</v>
      </c>
      <c r="C413" s="2">
        <v>-35942.019999999997</v>
      </c>
      <c r="D413" t="s">
        <v>840</v>
      </c>
      <c r="E413" t="s">
        <v>856</v>
      </c>
      <c r="F413" t="s">
        <v>9</v>
      </c>
      <c r="G413" t="s">
        <v>24</v>
      </c>
      <c r="I413" t="s">
        <v>898</v>
      </c>
      <c r="J413" t="s">
        <v>1761</v>
      </c>
      <c r="K413" t="str">
        <f>IF(COUNTIF(Customers!A:A, H413)&gt;0, "Valid", "Invalid")</f>
        <v>Invalid</v>
      </c>
      <c r="L413" t="str">
        <f t="shared" si="30"/>
        <v>5</v>
      </c>
      <c r="M413" t="str">
        <f t="shared" si="31"/>
        <v>2023</v>
      </c>
      <c r="N413">
        <f t="shared" si="32"/>
        <v>-35942.019999999997</v>
      </c>
      <c r="O413" t="str">
        <f t="shared" si="33"/>
        <v/>
      </c>
      <c r="P413">
        <f t="shared" si="34"/>
        <v>35942.019999999997</v>
      </c>
      <c r="Q413" s="48" t="str">
        <f>IF(O413="","",
   IF(OR(O413&lt;EDA_Outlier_Analysis!$C$10, O413&gt;EDA_Outlier_Analysis!$C$11),
      "Outlier",
      "Normal"))</f>
        <v/>
      </c>
      <c r="R413" t="str">
        <f>IF(P413="","",
   IF(OR(P413 &lt; EDA_Outlier_Analysis!$F$7, P413 &gt; EDA_Outlier_Analysis!$F$8),
      "Outlier",
      "Normal"))</f>
        <v>Normal</v>
      </c>
      <c r="S413" t="str">
        <f>IF(N413="","",
   IF(OR(N413 &lt;EDA_Outlier_Analysis!$I$10, N413 &gt; EDA_Outlier_Analysis!$I$11),
      "Outlier",
      "Normal"))</f>
        <v>Normal</v>
      </c>
    </row>
    <row r="414" spans="1:19">
      <c r="A414" t="s">
        <v>1762</v>
      </c>
      <c r="B414" s="4">
        <v>45276</v>
      </c>
      <c r="C414" s="2">
        <v>-50475.62</v>
      </c>
      <c r="D414" t="s">
        <v>840</v>
      </c>
      <c r="E414" t="s">
        <v>841</v>
      </c>
      <c r="F414" t="s">
        <v>9</v>
      </c>
      <c r="G414" t="s">
        <v>20</v>
      </c>
      <c r="I414" t="s">
        <v>1585</v>
      </c>
      <c r="J414" t="s">
        <v>1763</v>
      </c>
      <c r="K414" t="str">
        <f>IF(COUNTIF(Customers!A:A, H414)&gt;0, "Valid", "Invalid")</f>
        <v>Invalid</v>
      </c>
      <c r="L414" t="str">
        <f t="shared" si="30"/>
        <v>12</v>
      </c>
      <c r="M414" t="str">
        <f t="shared" si="31"/>
        <v>2023</v>
      </c>
      <c r="N414">
        <f t="shared" si="32"/>
        <v>-50475.62</v>
      </c>
      <c r="O414" t="str">
        <f t="shared" si="33"/>
        <v/>
      </c>
      <c r="P414">
        <f t="shared" si="34"/>
        <v>50475.62</v>
      </c>
      <c r="Q414" s="48" t="str">
        <f>IF(O414="","",
   IF(OR(O414&lt;EDA_Outlier_Analysis!$C$10, O414&gt;EDA_Outlier_Analysis!$C$11),
      "Outlier",
      "Normal"))</f>
        <v/>
      </c>
      <c r="R414" t="str">
        <f>IF(P414="","",
   IF(OR(P414 &lt; EDA_Outlier_Analysis!$F$7, P414 &gt; EDA_Outlier_Analysis!$F$8),
      "Outlier",
      "Normal"))</f>
        <v>Normal</v>
      </c>
      <c r="S414" t="str">
        <f>IF(N414="","",
   IF(OR(N414 &lt;EDA_Outlier_Analysis!$I$10, N414 &gt; EDA_Outlier_Analysis!$I$11),
      "Outlier",
      "Normal"))</f>
        <v>Normal</v>
      </c>
    </row>
    <row r="415" spans="1:19">
      <c r="A415" t="s">
        <v>1764</v>
      </c>
      <c r="B415" s="4">
        <v>44677</v>
      </c>
      <c r="C415" s="2">
        <v>172516.8</v>
      </c>
      <c r="D415" t="s">
        <v>849</v>
      </c>
      <c r="E415" t="s">
        <v>850</v>
      </c>
      <c r="F415" t="s">
        <v>11</v>
      </c>
      <c r="G415" t="s">
        <v>31</v>
      </c>
      <c r="H415" t="s">
        <v>483</v>
      </c>
      <c r="J415" t="s">
        <v>1765</v>
      </c>
      <c r="K415" t="str">
        <f>IF(COUNTIF(Customers!A:A, H415)&gt;0, "Valid", "Invalid")</f>
        <v>Valid</v>
      </c>
      <c r="L415" t="str">
        <f t="shared" si="30"/>
        <v>4</v>
      </c>
      <c r="M415" t="str">
        <f t="shared" si="31"/>
        <v>2022</v>
      </c>
      <c r="N415">
        <f t="shared" si="32"/>
        <v>172516.8</v>
      </c>
      <c r="O415">
        <f t="shared" si="33"/>
        <v>172516.8</v>
      </c>
      <c r="P415" t="str">
        <f t="shared" si="34"/>
        <v/>
      </c>
      <c r="Q415" s="48" t="str">
        <f>IF(O415="","",
   IF(OR(O415&lt;EDA_Outlier_Analysis!$C$10, O415&gt;EDA_Outlier_Analysis!$C$11),
      "Outlier",
      "Normal"))</f>
        <v>Normal</v>
      </c>
      <c r="R415" t="str">
        <f>IF(P415="","",
   IF(OR(P415 &lt; EDA_Outlier_Analysis!$F$7, P415 &gt; EDA_Outlier_Analysis!$F$8),
      "Outlier",
      "Normal"))</f>
        <v/>
      </c>
      <c r="S415" t="str">
        <f>IF(N415="","",
   IF(OR(N415 &lt;EDA_Outlier_Analysis!$I$10, N415 &gt; EDA_Outlier_Analysis!$I$11),
      "Outlier",
      "Normal"))</f>
        <v>Normal</v>
      </c>
    </row>
    <row r="416" spans="1:19">
      <c r="A416" t="s">
        <v>1766</v>
      </c>
      <c r="B416" s="4">
        <v>44783</v>
      </c>
      <c r="C416" s="2">
        <v>-21676.75</v>
      </c>
      <c r="D416" t="s">
        <v>840</v>
      </c>
      <c r="E416" t="s">
        <v>905</v>
      </c>
      <c r="F416" t="s">
        <v>11</v>
      </c>
      <c r="G416" t="s">
        <v>24</v>
      </c>
      <c r="I416" t="s">
        <v>1767</v>
      </c>
      <c r="J416" t="s">
        <v>1768</v>
      </c>
      <c r="K416" t="str">
        <f>IF(COUNTIF(Customers!A:A, H416)&gt;0, "Valid", "Invalid")</f>
        <v>Invalid</v>
      </c>
      <c r="L416" t="str">
        <f t="shared" si="30"/>
        <v>8</v>
      </c>
      <c r="M416" t="str">
        <f t="shared" si="31"/>
        <v>2022</v>
      </c>
      <c r="N416">
        <f t="shared" si="32"/>
        <v>-21676.75</v>
      </c>
      <c r="O416" t="str">
        <f t="shared" si="33"/>
        <v/>
      </c>
      <c r="P416">
        <f t="shared" si="34"/>
        <v>21676.75</v>
      </c>
      <c r="Q416" s="48" t="str">
        <f>IF(O416="","",
   IF(OR(O416&lt;EDA_Outlier_Analysis!$C$10, O416&gt;EDA_Outlier_Analysis!$C$11),
      "Outlier",
      "Normal"))</f>
        <v/>
      </c>
      <c r="R416" t="str">
        <f>IF(P416="","",
   IF(OR(P416 &lt; EDA_Outlier_Analysis!$F$7, P416 &gt; EDA_Outlier_Analysis!$F$8),
      "Outlier",
      "Normal"))</f>
        <v>Outlier</v>
      </c>
      <c r="S416" t="str">
        <f>IF(N416="","",
   IF(OR(N416 &lt;EDA_Outlier_Analysis!$I$10, N416 &gt; EDA_Outlier_Analysis!$I$11),
      "Outlier",
      "Normal"))</f>
        <v>Normal</v>
      </c>
    </row>
    <row r="417" spans="1:19">
      <c r="A417" t="s">
        <v>1769</v>
      </c>
      <c r="B417" s="4">
        <v>44727</v>
      </c>
      <c r="C417" s="2">
        <v>159919.85</v>
      </c>
      <c r="D417" t="s">
        <v>849</v>
      </c>
      <c r="E417" t="s">
        <v>868</v>
      </c>
      <c r="F417" t="s">
        <v>10</v>
      </c>
      <c r="G417" t="s">
        <v>34</v>
      </c>
      <c r="H417" t="s">
        <v>293</v>
      </c>
      <c r="J417" t="s">
        <v>1770</v>
      </c>
      <c r="K417" t="str">
        <f>IF(COUNTIF(Customers!A:A, H417)&gt;0, "Valid", "Invalid")</f>
        <v>Valid</v>
      </c>
      <c r="L417" t="str">
        <f t="shared" si="30"/>
        <v>6</v>
      </c>
      <c r="M417" t="str">
        <f t="shared" si="31"/>
        <v>2022</v>
      </c>
      <c r="N417">
        <f t="shared" si="32"/>
        <v>159919.85</v>
      </c>
      <c r="O417">
        <f t="shared" si="33"/>
        <v>159919.85</v>
      </c>
      <c r="P417" t="str">
        <f t="shared" si="34"/>
        <v/>
      </c>
      <c r="Q417" s="48" t="str">
        <f>IF(O417="","",
   IF(OR(O417&lt;EDA_Outlier_Analysis!$C$10, O417&gt;EDA_Outlier_Analysis!$C$11),
      "Outlier",
      "Normal"))</f>
        <v>Normal</v>
      </c>
      <c r="R417" t="str">
        <f>IF(P417="","",
   IF(OR(P417 &lt; EDA_Outlier_Analysis!$F$7, P417 &gt; EDA_Outlier_Analysis!$F$8),
      "Outlier",
      "Normal"))</f>
        <v/>
      </c>
      <c r="S417" t="str">
        <f>IF(N417="","",
   IF(OR(N417 &lt;EDA_Outlier_Analysis!$I$10, N417 &gt; EDA_Outlier_Analysis!$I$11),
      "Outlier",
      "Normal"))</f>
        <v>Normal</v>
      </c>
    </row>
    <row r="418" spans="1:19">
      <c r="A418" t="s">
        <v>1771</v>
      </c>
      <c r="B418" s="4">
        <v>45186</v>
      </c>
      <c r="C418" s="2">
        <v>64198.51</v>
      </c>
      <c r="D418" t="s">
        <v>849</v>
      </c>
      <c r="E418" t="s">
        <v>850</v>
      </c>
      <c r="F418" t="s">
        <v>10</v>
      </c>
      <c r="G418" t="s">
        <v>34</v>
      </c>
      <c r="H418" t="s">
        <v>461</v>
      </c>
      <c r="J418" t="s">
        <v>1772</v>
      </c>
      <c r="K418" t="str">
        <f>IF(COUNTIF(Customers!A:A, H418)&gt;0, "Valid", "Invalid")</f>
        <v>Valid</v>
      </c>
      <c r="L418" t="str">
        <f t="shared" si="30"/>
        <v>9</v>
      </c>
      <c r="M418" t="str">
        <f t="shared" si="31"/>
        <v>2023</v>
      </c>
      <c r="N418">
        <f t="shared" si="32"/>
        <v>64198.51</v>
      </c>
      <c r="O418">
        <f t="shared" si="33"/>
        <v>64198.51</v>
      </c>
      <c r="P418" t="str">
        <f t="shared" si="34"/>
        <v/>
      </c>
      <c r="Q418" s="48" t="str">
        <f>IF(O418="","",
   IF(OR(O418&lt;EDA_Outlier_Analysis!$C$10, O418&gt;EDA_Outlier_Analysis!$C$11),
      "Outlier",
      "Normal"))</f>
        <v>Normal</v>
      </c>
      <c r="R418" t="str">
        <f>IF(P418="","",
   IF(OR(P418 &lt; EDA_Outlier_Analysis!$F$7, P418 &gt; EDA_Outlier_Analysis!$F$8),
      "Outlier",
      "Normal"))</f>
        <v/>
      </c>
      <c r="S418" t="str">
        <f>IF(N418="","",
   IF(OR(N418 &lt;EDA_Outlier_Analysis!$I$10, N418 &gt; EDA_Outlier_Analysis!$I$11),
      "Outlier",
      "Normal"))</f>
        <v>Normal</v>
      </c>
    </row>
    <row r="419" spans="1:19">
      <c r="A419" t="s">
        <v>1773</v>
      </c>
      <c r="B419" s="4">
        <v>44995</v>
      </c>
      <c r="C419" s="2">
        <v>-40532.94</v>
      </c>
      <c r="D419" t="s">
        <v>840</v>
      </c>
      <c r="E419" t="s">
        <v>864</v>
      </c>
      <c r="F419" t="s">
        <v>11</v>
      </c>
      <c r="G419" t="s">
        <v>24</v>
      </c>
      <c r="I419" t="s">
        <v>1623</v>
      </c>
      <c r="J419" t="s">
        <v>1774</v>
      </c>
      <c r="K419" t="str">
        <f>IF(COUNTIF(Customers!A:A, H419)&gt;0, "Valid", "Invalid")</f>
        <v>Invalid</v>
      </c>
      <c r="L419" t="str">
        <f t="shared" si="30"/>
        <v>3</v>
      </c>
      <c r="M419" t="str">
        <f t="shared" si="31"/>
        <v>2023</v>
      </c>
      <c r="N419">
        <f t="shared" si="32"/>
        <v>-40532.94</v>
      </c>
      <c r="O419" t="str">
        <f t="shared" si="33"/>
        <v/>
      </c>
      <c r="P419">
        <f t="shared" si="34"/>
        <v>40532.94</v>
      </c>
      <c r="Q419" s="48" t="str">
        <f>IF(O419="","",
   IF(OR(O419&lt;EDA_Outlier_Analysis!$C$10, O419&gt;EDA_Outlier_Analysis!$C$11),
      "Outlier",
      "Normal"))</f>
        <v/>
      </c>
      <c r="R419" t="str">
        <f>IF(P419="","",
   IF(OR(P419 &lt; EDA_Outlier_Analysis!$F$7, P419 &gt; EDA_Outlier_Analysis!$F$8),
      "Outlier",
      "Normal"))</f>
        <v>Normal</v>
      </c>
      <c r="S419" t="str">
        <f>IF(N419="","",
   IF(OR(N419 &lt;EDA_Outlier_Analysis!$I$10, N419 &gt; EDA_Outlier_Analysis!$I$11),
      "Outlier",
      "Normal"))</f>
        <v>Normal</v>
      </c>
    </row>
    <row r="420" spans="1:19">
      <c r="A420" t="s">
        <v>1775</v>
      </c>
      <c r="B420" s="4">
        <v>44718</v>
      </c>
      <c r="C420" s="2">
        <v>112306.01</v>
      </c>
      <c r="D420" t="s">
        <v>849</v>
      </c>
      <c r="E420" t="s">
        <v>853</v>
      </c>
      <c r="F420" t="s">
        <v>9</v>
      </c>
      <c r="G420" t="s">
        <v>20</v>
      </c>
      <c r="H420" t="s">
        <v>699</v>
      </c>
      <c r="J420" t="s">
        <v>1776</v>
      </c>
      <c r="K420" t="str">
        <f>IF(COUNTIF(Customers!A:A, H420)&gt;0, "Valid", "Invalid")</f>
        <v>Valid</v>
      </c>
      <c r="L420" t="str">
        <f t="shared" si="30"/>
        <v>6</v>
      </c>
      <c r="M420" t="str">
        <f t="shared" si="31"/>
        <v>2022</v>
      </c>
      <c r="N420">
        <f t="shared" si="32"/>
        <v>112306.01</v>
      </c>
      <c r="O420">
        <f t="shared" si="33"/>
        <v>112306.01</v>
      </c>
      <c r="P420" t="str">
        <f t="shared" si="34"/>
        <v/>
      </c>
      <c r="Q420" s="48" t="str">
        <f>IF(O420="","",
   IF(OR(O420&lt;EDA_Outlier_Analysis!$C$10, O420&gt;EDA_Outlier_Analysis!$C$11),
      "Outlier",
      "Normal"))</f>
        <v>Normal</v>
      </c>
      <c r="R420" t="str">
        <f>IF(P420="","",
   IF(OR(P420 &lt; EDA_Outlier_Analysis!$F$7, P420 &gt; EDA_Outlier_Analysis!$F$8),
      "Outlier",
      "Normal"))</f>
        <v/>
      </c>
      <c r="S420" t="str">
        <f>IF(N420="","",
   IF(OR(N420 &lt;EDA_Outlier_Analysis!$I$10, N420 &gt; EDA_Outlier_Analysis!$I$11),
      "Outlier",
      "Normal"))</f>
        <v>Normal</v>
      </c>
    </row>
    <row r="421" spans="1:19">
      <c r="A421" t="s">
        <v>1777</v>
      </c>
      <c r="B421" s="4">
        <v>44992</v>
      </c>
      <c r="C421" s="2">
        <v>101034.95</v>
      </c>
      <c r="D421" t="s">
        <v>849</v>
      </c>
      <c r="E421" t="s">
        <v>853</v>
      </c>
      <c r="F421" t="s">
        <v>10</v>
      </c>
      <c r="G421" t="s">
        <v>24</v>
      </c>
      <c r="H421" t="s">
        <v>507</v>
      </c>
      <c r="J421" t="s">
        <v>1778</v>
      </c>
      <c r="K421" t="str">
        <f>IF(COUNTIF(Customers!A:A, H421)&gt;0, "Valid", "Invalid")</f>
        <v>Valid</v>
      </c>
      <c r="L421" t="str">
        <f t="shared" si="30"/>
        <v>3</v>
      </c>
      <c r="M421" t="str">
        <f t="shared" si="31"/>
        <v>2023</v>
      </c>
      <c r="N421">
        <f t="shared" si="32"/>
        <v>101034.95</v>
      </c>
      <c r="O421">
        <f t="shared" si="33"/>
        <v>101034.95</v>
      </c>
      <c r="P421" t="str">
        <f t="shared" si="34"/>
        <v/>
      </c>
      <c r="Q421" s="48" t="str">
        <f>IF(O421="","",
   IF(OR(O421&lt;EDA_Outlier_Analysis!$C$10, O421&gt;EDA_Outlier_Analysis!$C$11),
      "Outlier",
      "Normal"))</f>
        <v>Normal</v>
      </c>
      <c r="R421" t="str">
        <f>IF(P421="","",
   IF(OR(P421 &lt; EDA_Outlier_Analysis!$F$7, P421 &gt; EDA_Outlier_Analysis!$F$8),
      "Outlier",
      "Normal"))</f>
        <v/>
      </c>
      <c r="S421" t="str">
        <f>IF(N421="","",
   IF(OR(N421 &lt;EDA_Outlier_Analysis!$I$10, N421 &gt; EDA_Outlier_Analysis!$I$11),
      "Outlier",
      "Normal"))</f>
        <v>Normal</v>
      </c>
    </row>
    <row r="422" spans="1:19">
      <c r="A422" t="s">
        <v>1779</v>
      </c>
      <c r="B422" s="4">
        <v>44772</v>
      </c>
      <c r="C422" s="2">
        <v>10881.14</v>
      </c>
      <c r="D422" t="s">
        <v>971</v>
      </c>
      <c r="E422" t="s">
        <v>971</v>
      </c>
      <c r="F422" t="s">
        <v>11</v>
      </c>
      <c r="G422" t="s">
        <v>20</v>
      </c>
      <c r="J422" t="s">
        <v>1780</v>
      </c>
      <c r="K422" t="str">
        <f>IF(COUNTIF(Customers!A:A, H422)&gt;0, "Valid", "Invalid")</f>
        <v>Invalid</v>
      </c>
      <c r="L422" t="str">
        <f t="shared" si="30"/>
        <v>7</v>
      </c>
      <c r="M422" t="str">
        <f t="shared" si="31"/>
        <v>2022</v>
      </c>
      <c r="N422">
        <f t="shared" si="32"/>
        <v>-10881.14</v>
      </c>
      <c r="O422" t="str">
        <f t="shared" si="33"/>
        <v/>
      </c>
      <c r="P422" t="str">
        <f t="shared" si="34"/>
        <v/>
      </c>
      <c r="Q422" s="48" t="str">
        <f>IF(O422="","",
   IF(OR(O422&lt;EDA_Outlier_Analysis!$C$10, O422&gt;EDA_Outlier_Analysis!$C$11),
      "Outlier",
      "Normal"))</f>
        <v/>
      </c>
      <c r="R422" t="str">
        <f>IF(P422="","",
   IF(OR(P422 &lt; EDA_Outlier_Analysis!$F$7, P422 &gt; EDA_Outlier_Analysis!$F$8),
      "Outlier",
      "Normal"))</f>
        <v/>
      </c>
      <c r="S422" t="str">
        <f>IF(N422="","",
   IF(OR(N422 &lt;EDA_Outlier_Analysis!$I$10, N422 &gt; EDA_Outlier_Analysis!$I$11),
      "Outlier",
      "Normal"))</f>
        <v>Normal</v>
      </c>
    </row>
    <row r="423" spans="1:19">
      <c r="A423" t="s">
        <v>1781</v>
      </c>
      <c r="B423" s="4">
        <v>45005</v>
      </c>
      <c r="C423" s="2">
        <v>13874.32</v>
      </c>
      <c r="D423" t="s">
        <v>873</v>
      </c>
      <c r="E423" t="s">
        <v>873</v>
      </c>
      <c r="F423" t="s">
        <v>11</v>
      </c>
      <c r="G423" t="s">
        <v>34</v>
      </c>
      <c r="J423" t="s">
        <v>1782</v>
      </c>
      <c r="K423" t="str">
        <f>IF(COUNTIF(Customers!A:A, H423)&gt;0, "Valid", "Invalid")</f>
        <v>Invalid</v>
      </c>
      <c r="L423" t="str">
        <f t="shared" si="30"/>
        <v>3</v>
      </c>
      <c r="M423" t="str">
        <f t="shared" si="31"/>
        <v>2023</v>
      </c>
      <c r="N423">
        <f t="shared" si="32"/>
        <v>-13874.32</v>
      </c>
      <c r="O423" t="str">
        <f t="shared" si="33"/>
        <v/>
      </c>
      <c r="P423" t="str">
        <f t="shared" si="34"/>
        <v/>
      </c>
      <c r="Q423" s="48" t="str">
        <f>IF(O423="","",
   IF(OR(O423&lt;EDA_Outlier_Analysis!$C$10, O423&gt;EDA_Outlier_Analysis!$C$11),
      "Outlier",
      "Normal"))</f>
        <v/>
      </c>
      <c r="R423" t="str">
        <f>IF(P423="","",
   IF(OR(P423 &lt; EDA_Outlier_Analysis!$F$7, P423 &gt; EDA_Outlier_Analysis!$F$8),
      "Outlier",
      "Normal"))</f>
        <v/>
      </c>
      <c r="S423" t="str">
        <f>IF(N423="","",
   IF(OR(N423 &lt;EDA_Outlier_Analysis!$I$10, N423 &gt; EDA_Outlier_Analysis!$I$11),
      "Outlier",
      "Normal"))</f>
        <v>Normal</v>
      </c>
    </row>
    <row r="424" spans="1:19">
      <c r="A424" t="s">
        <v>1783</v>
      </c>
      <c r="B424" s="4">
        <v>45267</v>
      </c>
      <c r="C424" s="2">
        <v>22705.08</v>
      </c>
      <c r="D424" t="s">
        <v>873</v>
      </c>
      <c r="E424" t="s">
        <v>873</v>
      </c>
      <c r="F424" t="s">
        <v>10</v>
      </c>
      <c r="G424" t="s">
        <v>34</v>
      </c>
      <c r="J424" t="s">
        <v>1784</v>
      </c>
      <c r="K424" t="str">
        <f>IF(COUNTIF(Customers!A:A, H424)&gt;0, "Valid", "Invalid")</f>
        <v>Invalid</v>
      </c>
      <c r="L424" t="str">
        <f t="shared" si="30"/>
        <v>12</v>
      </c>
      <c r="M424" t="str">
        <f t="shared" si="31"/>
        <v>2023</v>
      </c>
      <c r="N424">
        <f t="shared" si="32"/>
        <v>-22705.08</v>
      </c>
      <c r="O424" t="str">
        <f t="shared" si="33"/>
        <v/>
      </c>
      <c r="P424" t="str">
        <f t="shared" si="34"/>
        <v/>
      </c>
      <c r="Q424" s="48" t="str">
        <f>IF(O424="","",
   IF(OR(O424&lt;EDA_Outlier_Analysis!$C$10, O424&gt;EDA_Outlier_Analysis!$C$11),
      "Outlier",
      "Normal"))</f>
        <v/>
      </c>
      <c r="R424" t="str">
        <f>IF(P424="","",
   IF(OR(P424 &lt; EDA_Outlier_Analysis!$F$7, P424 &gt; EDA_Outlier_Analysis!$F$8),
      "Outlier",
      "Normal"))</f>
        <v/>
      </c>
      <c r="S424" t="str">
        <f>IF(N424="","",
   IF(OR(N424 &lt;EDA_Outlier_Analysis!$I$10, N424 &gt; EDA_Outlier_Analysis!$I$11),
      "Outlier",
      "Normal"))</f>
        <v>Normal</v>
      </c>
    </row>
    <row r="425" spans="1:19">
      <c r="A425" t="s">
        <v>1785</v>
      </c>
      <c r="B425" s="4">
        <v>45030</v>
      </c>
      <c r="C425" s="2">
        <v>129521.52</v>
      </c>
      <c r="D425" t="s">
        <v>849</v>
      </c>
      <c r="E425" t="s">
        <v>868</v>
      </c>
      <c r="F425" t="s">
        <v>9</v>
      </c>
      <c r="G425" t="s">
        <v>20</v>
      </c>
      <c r="H425" t="s">
        <v>463</v>
      </c>
      <c r="J425" t="s">
        <v>1786</v>
      </c>
      <c r="K425" t="str">
        <f>IF(COUNTIF(Customers!A:A, H425)&gt;0, "Valid", "Invalid")</f>
        <v>Valid</v>
      </c>
      <c r="L425" t="str">
        <f t="shared" si="30"/>
        <v>4</v>
      </c>
      <c r="M425" t="str">
        <f t="shared" si="31"/>
        <v>2023</v>
      </c>
      <c r="N425">
        <f t="shared" si="32"/>
        <v>129521.52</v>
      </c>
      <c r="O425">
        <f t="shared" si="33"/>
        <v>129521.52</v>
      </c>
      <c r="P425" t="str">
        <f t="shared" si="34"/>
        <v/>
      </c>
      <c r="Q425" s="48" t="str">
        <f>IF(O425="","",
   IF(OR(O425&lt;EDA_Outlier_Analysis!$C$10, O425&gt;EDA_Outlier_Analysis!$C$11),
      "Outlier",
      "Normal"))</f>
        <v>Normal</v>
      </c>
      <c r="R425" t="str">
        <f>IF(P425="","",
   IF(OR(P425 &lt; EDA_Outlier_Analysis!$F$7, P425 &gt; EDA_Outlier_Analysis!$F$8),
      "Outlier",
      "Normal"))</f>
        <v/>
      </c>
      <c r="S425" t="str">
        <f>IF(N425="","",
   IF(OR(N425 &lt;EDA_Outlier_Analysis!$I$10, N425 &gt; EDA_Outlier_Analysis!$I$11),
      "Outlier",
      "Normal"))</f>
        <v>Normal</v>
      </c>
    </row>
    <row r="426" spans="1:19">
      <c r="A426" t="s">
        <v>1787</v>
      </c>
      <c r="B426" s="4">
        <v>45039</v>
      </c>
      <c r="C426" s="2">
        <v>183093.3</v>
      </c>
      <c r="D426" t="s">
        <v>849</v>
      </c>
      <c r="E426" t="s">
        <v>850</v>
      </c>
      <c r="F426" t="s">
        <v>10</v>
      </c>
      <c r="G426" t="s">
        <v>31</v>
      </c>
      <c r="H426" t="s">
        <v>205</v>
      </c>
      <c r="J426" t="s">
        <v>1788</v>
      </c>
      <c r="K426" t="str">
        <f>IF(COUNTIF(Customers!A:A, H426)&gt;0, "Valid", "Invalid")</f>
        <v>Valid</v>
      </c>
      <c r="L426" t="str">
        <f t="shared" si="30"/>
        <v>4</v>
      </c>
      <c r="M426" t="str">
        <f t="shared" si="31"/>
        <v>2023</v>
      </c>
      <c r="N426">
        <f t="shared" si="32"/>
        <v>183093.3</v>
      </c>
      <c r="O426">
        <f t="shared" si="33"/>
        <v>183093.3</v>
      </c>
      <c r="P426" t="str">
        <f t="shared" si="34"/>
        <v/>
      </c>
      <c r="Q426" s="48" t="str">
        <f>IF(O426="","",
   IF(OR(O426&lt;EDA_Outlier_Analysis!$C$10, O426&gt;EDA_Outlier_Analysis!$C$11),
      "Outlier",
      "Normal"))</f>
        <v>Normal</v>
      </c>
      <c r="R426" t="str">
        <f>IF(P426="","",
   IF(OR(P426 &lt; EDA_Outlier_Analysis!$F$7, P426 &gt; EDA_Outlier_Analysis!$F$8),
      "Outlier",
      "Normal"))</f>
        <v/>
      </c>
      <c r="S426" t="str">
        <f>IF(N426="","",
   IF(OR(N426 &lt;EDA_Outlier_Analysis!$I$10, N426 &gt; EDA_Outlier_Analysis!$I$11),
      "Outlier",
      "Normal"))</f>
        <v>Normal</v>
      </c>
    </row>
    <row r="427" spans="1:19">
      <c r="A427" t="s">
        <v>1789</v>
      </c>
      <c r="B427" s="4">
        <v>44947</v>
      </c>
      <c r="C427" s="2">
        <v>197576.11</v>
      </c>
      <c r="D427" t="s">
        <v>849</v>
      </c>
      <c r="E427" t="s">
        <v>853</v>
      </c>
      <c r="F427" t="s">
        <v>11</v>
      </c>
      <c r="G427" t="s">
        <v>20</v>
      </c>
      <c r="H427" t="s">
        <v>371</v>
      </c>
      <c r="J427" t="s">
        <v>1790</v>
      </c>
      <c r="K427" t="str">
        <f>IF(COUNTIF(Customers!A:A, H427)&gt;0, "Valid", "Invalid")</f>
        <v>Valid</v>
      </c>
      <c r="L427" t="str">
        <f t="shared" si="30"/>
        <v>1</v>
      </c>
      <c r="M427" t="str">
        <f t="shared" si="31"/>
        <v>2023</v>
      </c>
      <c r="N427">
        <f t="shared" si="32"/>
        <v>197576.11</v>
      </c>
      <c r="O427">
        <f t="shared" si="33"/>
        <v>197576.11</v>
      </c>
      <c r="P427" t="str">
        <f t="shared" si="34"/>
        <v/>
      </c>
      <c r="Q427" s="48" t="str">
        <f>IF(O427="","",
   IF(OR(O427&lt;EDA_Outlier_Analysis!$C$10, O427&gt;EDA_Outlier_Analysis!$C$11),
      "Outlier",
      "Normal"))</f>
        <v>Normal</v>
      </c>
      <c r="R427" t="str">
        <f>IF(P427="","",
   IF(OR(P427 &lt; EDA_Outlier_Analysis!$F$7, P427 &gt; EDA_Outlier_Analysis!$F$8),
      "Outlier",
      "Normal"))</f>
        <v/>
      </c>
      <c r="S427" t="str">
        <f>IF(N427="","",
   IF(OR(N427 &lt;EDA_Outlier_Analysis!$I$10, N427 &gt; EDA_Outlier_Analysis!$I$11),
      "Outlier",
      "Normal"))</f>
        <v>Normal</v>
      </c>
    </row>
    <row r="428" spans="1:19">
      <c r="A428" t="s">
        <v>1791</v>
      </c>
      <c r="B428" s="4">
        <v>44568</v>
      </c>
      <c r="C428" s="2">
        <v>-2000</v>
      </c>
      <c r="D428" t="s">
        <v>840</v>
      </c>
      <c r="E428" t="s">
        <v>845</v>
      </c>
      <c r="F428" t="s">
        <v>11</v>
      </c>
      <c r="G428" t="s">
        <v>31</v>
      </c>
      <c r="I428" t="s">
        <v>929</v>
      </c>
      <c r="J428" t="s">
        <v>1792</v>
      </c>
      <c r="K428" t="str">
        <f>IF(COUNTIF(Customers!A:A, H428)&gt;0, "Valid", "Invalid")</f>
        <v>Invalid</v>
      </c>
      <c r="L428" t="str">
        <f t="shared" si="30"/>
        <v>1</v>
      </c>
      <c r="M428" t="str">
        <f t="shared" si="31"/>
        <v>2022</v>
      </c>
      <c r="N428">
        <f t="shared" si="32"/>
        <v>-2000</v>
      </c>
      <c r="O428" t="str">
        <f t="shared" si="33"/>
        <v/>
      </c>
      <c r="P428">
        <f t="shared" si="34"/>
        <v>2000</v>
      </c>
      <c r="Q428" s="48" t="str">
        <f>IF(O428="","",
   IF(OR(O428&lt;EDA_Outlier_Analysis!$C$10, O428&gt;EDA_Outlier_Analysis!$C$11),
      "Outlier",
      "Normal"))</f>
        <v/>
      </c>
      <c r="R428" t="str">
        <f>IF(P428="","",
   IF(OR(P428 &lt; EDA_Outlier_Analysis!$F$7, P428 &gt; EDA_Outlier_Analysis!$F$8),
      "Outlier",
      "Normal"))</f>
        <v>Outlier</v>
      </c>
      <c r="S428" t="str">
        <f>IF(N428="","",
   IF(OR(N428 &lt;EDA_Outlier_Analysis!$I$10, N428 &gt; EDA_Outlier_Analysis!$I$11),
      "Outlier",
      "Normal"))</f>
        <v>Normal</v>
      </c>
    </row>
    <row r="429" spans="1:19">
      <c r="A429" t="s">
        <v>1793</v>
      </c>
      <c r="B429" s="4">
        <v>44921</v>
      </c>
      <c r="C429" s="2">
        <v>108621.48</v>
      </c>
      <c r="D429" t="s">
        <v>849</v>
      </c>
      <c r="E429" t="s">
        <v>850</v>
      </c>
      <c r="F429" t="s">
        <v>11</v>
      </c>
      <c r="G429" t="s">
        <v>34</v>
      </c>
      <c r="H429" t="s">
        <v>359</v>
      </c>
      <c r="J429" t="s">
        <v>1794</v>
      </c>
      <c r="K429" t="str">
        <f>IF(COUNTIF(Customers!A:A, H429)&gt;0, "Valid", "Invalid")</f>
        <v>Valid</v>
      </c>
      <c r="L429" t="str">
        <f t="shared" si="30"/>
        <v>12</v>
      </c>
      <c r="M429" t="str">
        <f t="shared" si="31"/>
        <v>2022</v>
      </c>
      <c r="N429">
        <f t="shared" si="32"/>
        <v>108621.48</v>
      </c>
      <c r="O429">
        <f t="shared" si="33"/>
        <v>108621.48</v>
      </c>
      <c r="P429" t="str">
        <f t="shared" si="34"/>
        <v/>
      </c>
      <c r="Q429" s="48" t="str">
        <f>IF(O429="","",
   IF(OR(O429&lt;EDA_Outlier_Analysis!$C$10, O429&gt;EDA_Outlier_Analysis!$C$11),
      "Outlier",
      "Normal"))</f>
        <v>Normal</v>
      </c>
      <c r="R429" t="str">
        <f>IF(P429="","",
   IF(OR(P429 &lt; EDA_Outlier_Analysis!$F$7, P429 &gt; EDA_Outlier_Analysis!$F$8),
      "Outlier",
      "Normal"))</f>
        <v/>
      </c>
      <c r="S429" t="str">
        <f>IF(N429="","",
   IF(OR(N429 &lt;EDA_Outlier_Analysis!$I$10, N429 &gt; EDA_Outlier_Analysis!$I$11),
      "Outlier",
      "Normal"))</f>
        <v>Normal</v>
      </c>
    </row>
    <row r="430" spans="1:19">
      <c r="A430" t="s">
        <v>1795</v>
      </c>
      <c r="B430" s="4">
        <v>44683</v>
      </c>
      <c r="C430" s="2">
        <v>22460.080000000002</v>
      </c>
      <c r="D430" t="s">
        <v>1345</v>
      </c>
      <c r="E430" t="s">
        <v>1345</v>
      </c>
      <c r="F430" t="s">
        <v>9</v>
      </c>
      <c r="G430" t="s">
        <v>24</v>
      </c>
      <c r="J430" t="s">
        <v>1796</v>
      </c>
      <c r="K430" t="str">
        <f>IF(COUNTIF(Customers!A:A, H430)&gt;0, "Valid", "Invalid")</f>
        <v>Invalid</v>
      </c>
      <c r="L430" t="str">
        <f t="shared" si="30"/>
        <v>5</v>
      </c>
      <c r="M430" t="str">
        <f t="shared" si="31"/>
        <v>2022</v>
      </c>
      <c r="N430">
        <f t="shared" si="32"/>
        <v>-22460.080000000002</v>
      </c>
      <c r="O430" t="str">
        <f t="shared" si="33"/>
        <v/>
      </c>
      <c r="P430" t="str">
        <f t="shared" si="34"/>
        <v/>
      </c>
      <c r="Q430" s="48" t="str">
        <f>IF(O430="","",
   IF(OR(O430&lt;EDA_Outlier_Analysis!$C$10, O430&gt;EDA_Outlier_Analysis!$C$11),
      "Outlier",
      "Normal"))</f>
        <v/>
      </c>
      <c r="R430" t="str">
        <f>IF(P430="","",
   IF(OR(P430 &lt; EDA_Outlier_Analysis!$F$7, P430 &gt; EDA_Outlier_Analysis!$F$8),
      "Outlier",
      "Normal"))</f>
        <v/>
      </c>
      <c r="S430" t="str">
        <f>IF(N430="","",
   IF(OR(N430 &lt;EDA_Outlier_Analysis!$I$10, N430 &gt; EDA_Outlier_Analysis!$I$11),
      "Outlier",
      "Normal"))</f>
        <v>Normal</v>
      </c>
    </row>
    <row r="431" spans="1:19">
      <c r="A431" t="s">
        <v>1797</v>
      </c>
      <c r="B431" s="4">
        <v>44697</v>
      </c>
      <c r="C431" s="2">
        <v>-61814.83</v>
      </c>
      <c r="D431" t="s">
        <v>840</v>
      </c>
      <c r="E431" t="s">
        <v>905</v>
      </c>
      <c r="F431" t="s">
        <v>10</v>
      </c>
      <c r="G431" t="s">
        <v>31</v>
      </c>
      <c r="I431" t="s">
        <v>1438</v>
      </c>
      <c r="J431" t="s">
        <v>1798</v>
      </c>
      <c r="K431" t="str">
        <f>IF(COUNTIF(Customers!A:A, H431)&gt;0, "Valid", "Invalid")</f>
        <v>Invalid</v>
      </c>
      <c r="L431" t="str">
        <f t="shared" si="30"/>
        <v>5</v>
      </c>
      <c r="M431" t="str">
        <f t="shared" si="31"/>
        <v>2022</v>
      </c>
      <c r="N431">
        <f t="shared" si="32"/>
        <v>-61814.83</v>
      </c>
      <c r="O431" t="str">
        <f t="shared" si="33"/>
        <v/>
      </c>
      <c r="P431">
        <f t="shared" si="34"/>
        <v>61814.83</v>
      </c>
      <c r="Q431" s="48" t="str">
        <f>IF(O431="","",
   IF(OR(O431&lt;EDA_Outlier_Analysis!$C$10, O431&gt;EDA_Outlier_Analysis!$C$11),
      "Outlier",
      "Normal"))</f>
        <v/>
      </c>
      <c r="R431" t="str">
        <f>IF(P431="","",
   IF(OR(P431 &lt; EDA_Outlier_Analysis!$F$7, P431 &gt; EDA_Outlier_Analysis!$F$8),
      "Outlier",
      "Normal"))</f>
        <v>Outlier</v>
      </c>
      <c r="S431" t="str">
        <f>IF(N431="","",
   IF(OR(N431 &lt;EDA_Outlier_Analysis!$I$10, N431 &gt; EDA_Outlier_Analysis!$I$11),
      "Outlier",
      "Normal"))</f>
        <v>Normal</v>
      </c>
    </row>
    <row r="432" spans="1:19">
      <c r="A432" t="s">
        <v>1799</v>
      </c>
      <c r="B432" s="4">
        <v>45028</v>
      </c>
      <c r="C432" s="2">
        <v>-24348.28</v>
      </c>
      <c r="D432" t="s">
        <v>840</v>
      </c>
      <c r="E432" t="s">
        <v>864</v>
      </c>
      <c r="F432" t="s">
        <v>9</v>
      </c>
      <c r="G432" t="s">
        <v>20</v>
      </c>
      <c r="I432" t="s">
        <v>1800</v>
      </c>
      <c r="J432" t="s">
        <v>1801</v>
      </c>
      <c r="K432" t="str">
        <f>IF(COUNTIF(Customers!A:A, H432)&gt;0, "Valid", "Invalid")</f>
        <v>Invalid</v>
      </c>
      <c r="L432" t="str">
        <f t="shared" si="30"/>
        <v>4</v>
      </c>
      <c r="M432" t="str">
        <f t="shared" si="31"/>
        <v>2023</v>
      </c>
      <c r="N432">
        <f t="shared" si="32"/>
        <v>-24348.28</v>
      </c>
      <c r="O432" t="str">
        <f t="shared" si="33"/>
        <v/>
      </c>
      <c r="P432">
        <f t="shared" si="34"/>
        <v>24348.28</v>
      </c>
      <c r="Q432" s="48" t="str">
        <f>IF(O432="","",
   IF(OR(O432&lt;EDA_Outlier_Analysis!$C$10, O432&gt;EDA_Outlier_Analysis!$C$11),
      "Outlier",
      "Normal"))</f>
        <v/>
      </c>
      <c r="R432" t="str">
        <f>IF(P432="","",
   IF(OR(P432 &lt; EDA_Outlier_Analysis!$F$7, P432 &gt; EDA_Outlier_Analysis!$F$8),
      "Outlier",
      "Normal"))</f>
        <v>Outlier</v>
      </c>
      <c r="S432" t="str">
        <f>IF(N432="","",
   IF(OR(N432 &lt;EDA_Outlier_Analysis!$I$10, N432 &gt; EDA_Outlier_Analysis!$I$11),
      "Outlier",
      "Normal"))</f>
        <v>Normal</v>
      </c>
    </row>
    <row r="433" spans="1:19">
      <c r="A433" t="s">
        <v>1802</v>
      </c>
      <c r="B433" s="4">
        <v>45071</v>
      </c>
      <c r="C433" s="2">
        <v>-58955.59</v>
      </c>
      <c r="D433" t="s">
        <v>840</v>
      </c>
      <c r="E433" t="s">
        <v>864</v>
      </c>
      <c r="F433" t="s">
        <v>9</v>
      </c>
      <c r="G433" t="s">
        <v>34</v>
      </c>
      <c r="I433" t="s">
        <v>987</v>
      </c>
      <c r="J433" t="s">
        <v>1803</v>
      </c>
      <c r="K433" t="str">
        <f>IF(COUNTIF(Customers!A:A, H433)&gt;0, "Valid", "Invalid")</f>
        <v>Invalid</v>
      </c>
      <c r="L433" t="str">
        <f t="shared" si="30"/>
        <v>5</v>
      </c>
      <c r="M433" t="str">
        <f t="shared" si="31"/>
        <v>2023</v>
      </c>
      <c r="N433">
        <f t="shared" si="32"/>
        <v>-58955.59</v>
      </c>
      <c r="O433" t="str">
        <f t="shared" si="33"/>
        <v/>
      </c>
      <c r="P433">
        <f t="shared" si="34"/>
        <v>58955.59</v>
      </c>
      <c r="Q433" s="48" t="str">
        <f>IF(O433="","",
   IF(OR(O433&lt;EDA_Outlier_Analysis!$C$10, O433&gt;EDA_Outlier_Analysis!$C$11),
      "Outlier",
      "Normal"))</f>
        <v/>
      </c>
      <c r="R433" t="str">
        <f>IF(P433="","",
   IF(OR(P433 &lt; EDA_Outlier_Analysis!$F$7, P433 &gt; EDA_Outlier_Analysis!$F$8),
      "Outlier",
      "Normal"))</f>
        <v>Outlier</v>
      </c>
      <c r="S433" t="str">
        <f>IF(N433="","",
   IF(OR(N433 &lt;EDA_Outlier_Analysis!$I$10, N433 &gt; EDA_Outlier_Analysis!$I$11),
      "Outlier",
      "Normal"))</f>
        <v>Normal</v>
      </c>
    </row>
    <row r="434" spans="1:19">
      <c r="A434" t="s">
        <v>1804</v>
      </c>
      <c r="B434" s="4">
        <v>44632</v>
      </c>
      <c r="C434" s="2">
        <v>-20242.53</v>
      </c>
      <c r="D434" t="s">
        <v>840</v>
      </c>
      <c r="E434" t="s">
        <v>841</v>
      </c>
      <c r="F434" t="s">
        <v>11</v>
      </c>
      <c r="G434" t="s">
        <v>31</v>
      </c>
      <c r="I434" t="s">
        <v>1210</v>
      </c>
      <c r="J434" t="s">
        <v>1805</v>
      </c>
      <c r="K434" t="str">
        <f>IF(COUNTIF(Customers!A:A, H434)&gt;0, "Valid", "Invalid")</f>
        <v>Invalid</v>
      </c>
      <c r="L434" t="str">
        <f t="shared" si="30"/>
        <v>3</v>
      </c>
      <c r="M434" t="str">
        <f t="shared" si="31"/>
        <v>2022</v>
      </c>
      <c r="N434">
        <f t="shared" si="32"/>
        <v>-20242.53</v>
      </c>
      <c r="O434" t="str">
        <f t="shared" si="33"/>
        <v/>
      </c>
      <c r="P434">
        <f t="shared" si="34"/>
        <v>20242.53</v>
      </c>
      <c r="Q434" s="48" t="str">
        <f>IF(O434="","",
   IF(OR(O434&lt;EDA_Outlier_Analysis!$C$10, O434&gt;EDA_Outlier_Analysis!$C$11),
      "Outlier",
      "Normal"))</f>
        <v/>
      </c>
      <c r="R434" t="str">
        <f>IF(P434="","",
   IF(OR(P434 &lt; EDA_Outlier_Analysis!$F$7, P434 &gt; EDA_Outlier_Analysis!$F$8),
      "Outlier",
      "Normal"))</f>
        <v>Outlier</v>
      </c>
      <c r="S434" t="str">
        <f>IF(N434="","",
   IF(OR(N434 &lt;EDA_Outlier_Analysis!$I$10, N434 &gt; EDA_Outlier_Analysis!$I$11),
      "Outlier",
      "Normal"))</f>
        <v>Normal</v>
      </c>
    </row>
    <row r="435" spans="1:19">
      <c r="A435" t="s">
        <v>1806</v>
      </c>
      <c r="B435" s="4">
        <v>44684</v>
      </c>
      <c r="C435" s="2">
        <v>-50834.85</v>
      </c>
      <c r="D435" t="s">
        <v>840</v>
      </c>
      <c r="E435" t="s">
        <v>905</v>
      </c>
      <c r="F435" t="s">
        <v>11</v>
      </c>
      <c r="G435" t="s">
        <v>34</v>
      </c>
      <c r="I435" t="s">
        <v>1284</v>
      </c>
      <c r="J435" t="s">
        <v>1807</v>
      </c>
      <c r="K435" t="str">
        <f>IF(COUNTIF(Customers!A:A, H435)&gt;0, "Valid", "Invalid")</f>
        <v>Invalid</v>
      </c>
      <c r="L435" t="str">
        <f t="shared" si="30"/>
        <v>5</v>
      </c>
      <c r="M435" t="str">
        <f t="shared" si="31"/>
        <v>2022</v>
      </c>
      <c r="N435">
        <f t="shared" si="32"/>
        <v>-50834.85</v>
      </c>
      <c r="O435" t="str">
        <f t="shared" si="33"/>
        <v/>
      </c>
      <c r="P435">
        <f t="shared" si="34"/>
        <v>50834.85</v>
      </c>
      <c r="Q435" s="48" t="str">
        <f>IF(O435="","",
   IF(OR(O435&lt;EDA_Outlier_Analysis!$C$10, O435&gt;EDA_Outlier_Analysis!$C$11),
      "Outlier",
      "Normal"))</f>
        <v/>
      </c>
      <c r="R435" t="str">
        <f>IF(P435="","",
   IF(OR(P435 &lt; EDA_Outlier_Analysis!$F$7, P435 &gt; EDA_Outlier_Analysis!$F$8),
      "Outlier",
      "Normal"))</f>
        <v>Normal</v>
      </c>
      <c r="S435" t="str">
        <f>IF(N435="","",
   IF(OR(N435 &lt;EDA_Outlier_Analysis!$I$10, N435 &gt; EDA_Outlier_Analysis!$I$11),
      "Outlier",
      "Normal"))</f>
        <v>Normal</v>
      </c>
    </row>
    <row r="436" spans="1:19">
      <c r="A436" t="s">
        <v>1808</v>
      </c>
      <c r="B436" s="4">
        <v>44688</v>
      </c>
      <c r="C436" s="2">
        <v>126254.82</v>
      </c>
      <c r="D436" t="s">
        <v>849</v>
      </c>
      <c r="E436" t="s">
        <v>850</v>
      </c>
      <c r="F436" t="s">
        <v>9</v>
      </c>
      <c r="G436" t="s">
        <v>34</v>
      </c>
      <c r="H436" t="s">
        <v>179</v>
      </c>
      <c r="J436" t="s">
        <v>1809</v>
      </c>
      <c r="K436" t="str">
        <f>IF(COUNTIF(Customers!A:A, H436)&gt;0, "Valid", "Invalid")</f>
        <v>Valid</v>
      </c>
      <c r="L436" t="str">
        <f t="shared" si="30"/>
        <v>5</v>
      </c>
      <c r="M436" t="str">
        <f t="shared" si="31"/>
        <v>2022</v>
      </c>
      <c r="N436">
        <f t="shared" si="32"/>
        <v>126254.82</v>
      </c>
      <c r="O436">
        <f t="shared" si="33"/>
        <v>126254.82</v>
      </c>
      <c r="P436" t="str">
        <f t="shared" si="34"/>
        <v/>
      </c>
      <c r="Q436" s="48" t="str">
        <f>IF(O436="","",
   IF(OR(O436&lt;EDA_Outlier_Analysis!$C$10, O436&gt;EDA_Outlier_Analysis!$C$11),
      "Outlier",
      "Normal"))</f>
        <v>Normal</v>
      </c>
      <c r="R436" t="str">
        <f>IF(P436="","",
   IF(OR(P436 &lt; EDA_Outlier_Analysis!$F$7, P436 &gt; EDA_Outlier_Analysis!$F$8),
      "Outlier",
      "Normal"))</f>
        <v/>
      </c>
      <c r="S436" t="str">
        <f>IF(N436="","",
   IF(OR(N436 &lt;EDA_Outlier_Analysis!$I$10, N436 &gt; EDA_Outlier_Analysis!$I$11),
      "Outlier",
      "Normal"))</f>
        <v>Normal</v>
      </c>
    </row>
    <row r="437" spans="1:19">
      <c r="A437" t="s">
        <v>1810</v>
      </c>
      <c r="B437" s="4">
        <v>44720</v>
      </c>
      <c r="C437" s="2">
        <v>-46241.62</v>
      </c>
      <c r="D437" t="s">
        <v>840</v>
      </c>
      <c r="E437" t="s">
        <v>841</v>
      </c>
      <c r="F437" t="s">
        <v>10</v>
      </c>
      <c r="G437" t="s">
        <v>24</v>
      </c>
      <c r="I437" t="s">
        <v>1156</v>
      </c>
      <c r="J437" t="s">
        <v>1811</v>
      </c>
      <c r="K437" t="str">
        <f>IF(COUNTIF(Customers!A:A, H437)&gt;0, "Valid", "Invalid")</f>
        <v>Invalid</v>
      </c>
      <c r="L437" t="str">
        <f t="shared" si="30"/>
        <v>6</v>
      </c>
      <c r="M437" t="str">
        <f t="shared" si="31"/>
        <v>2022</v>
      </c>
      <c r="N437">
        <f t="shared" si="32"/>
        <v>-46241.62</v>
      </c>
      <c r="O437" t="str">
        <f t="shared" si="33"/>
        <v/>
      </c>
      <c r="P437">
        <f t="shared" si="34"/>
        <v>46241.62</v>
      </c>
      <c r="Q437" s="48" t="str">
        <f>IF(O437="","",
   IF(OR(O437&lt;EDA_Outlier_Analysis!$C$10, O437&gt;EDA_Outlier_Analysis!$C$11),
      "Outlier",
      "Normal"))</f>
        <v/>
      </c>
      <c r="R437" t="str">
        <f>IF(P437="","",
   IF(OR(P437 &lt; EDA_Outlier_Analysis!$F$7, P437 &gt; EDA_Outlier_Analysis!$F$8),
      "Outlier",
      "Normal"))</f>
        <v>Normal</v>
      </c>
      <c r="S437" t="str">
        <f>IF(N437="","",
   IF(OR(N437 &lt;EDA_Outlier_Analysis!$I$10, N437 &gt; EDA_Outlier_Analysis!$I$11),
      "Outlier",
      "Normal"))</f>
        <v>Normal</v>
      </c>
    </row>
    <row r="438" spans="1:19">
      <c r="A438" t="s">
        <v>1812</v>
      </c>
      <c r="B438" s="4">
        <v>44830</v>
      </c>
      <c r="C438" s="2">
        <v>-11000.56</v>
      </c>
      <c r="D438" t="s">
        <v>840</v>
      </c>
      <c r="E438" t="s">
        <v>905</v>
      </c>
      <c r="F438" t="s">
        <v>10</v>
      </c>
      <c r="G438" t="s">
        <v>24</v>
      </c>
      <c r="I438" t="s">
        <v>1813</v>
      </c>
      <c r="J438" t="s">
        <v>1814</v>
      </c>
      <c r="K438" t="str">
        <f>IF(COUNTIF(Customers!A:A, H438)&gt;0, "Valid", "Invalid")</f>
        <v>Invalid</v>
      </c>
      <c r="L438" t="str">
        <f t="shared" si="30"/>
        <v>9</v>
      </c>
      <c r="M438" t="str">
        <f t="shared" si="31"/>
        <v>2022</v>
      </c>
      <c r="N438">
        <f t="shared" si="32"/>
        <v>-11000.56</v>
      </c>
      <c r="O438" t="str">
        <f t="shared" si="33"/>
        <v/>
      </c>
      <c r="P438">
        <f t="shared" si="34"/>
        <v>11000.56</v>
      </c>
      <c r="Q438" s="48" t="str">
        <f>IF(O438="","",
   IF(OR(O438&lt;EDA_Outlier_Analysis!$C$10, O438&gt;EDA_Outlier_Analysis!$C$11),
      "Outlier",
      "Normal"))</f>
        <v/>
      </c>
      <c r="R438" t="str">
        <f>IF(P438="","",
   IF(OR(P438 &lt; EDA_Outlier_Analysis!$F$7, P438 &gt; EDA_Outlier_Analysis!$F$8),
      "Outlier",
      "Normal"))</f>
        <v>Outlier</v>
      </c>
      <c r="S438" t="str">
        <f>IF(N438="","",
   IF(OR(N438 &lt;EDA_Outlier_Analysis!$I$10, N438 &gt; EDA_Outlier_Analysis!$I$11),
      "Outlier",
      "Normal"))</f>
        <v>Normal</v>
      </c>
    </row>
    <row r="439" spans="1:19">
      <c r="A439" t="s">
        <v>1815</v>
      </c>
      <c r="B439" s="4">
        <v>45167</v>
      </c>
      <c r="C439" s="2">
        <v>119701.05</v>
      </c>
      <c r="D439" t="s">
        <v>849</v>
      </c>
      <c r="E439" t="s">
        <v>868</v>
      </c>
      <c r="F439" t="s">
        <v>10</v>
      </c>
      <c r="G439" t="s">
        <v>34</v>
      </c>
      <c r="H439" t="s">
        <v>583</v>
      </c>
      <c r="J439" t="s">
        <v>1816</v>
      </c>
      <c r="K439" t="str">
        <f>IF(COUNTIF(Customers!A:A, H439)&gt;0, "Valid", "Invalid")</f>
        <v>Valid</v>
      </c>
      <c r="L439" t="str">
        <f t="shared" si="30"/>
        <v>8</v>
      </c>
      <c r="M439" t="str">
        <f t="shared" si="31"/>
        <v>2023</v>
      </c>
      <c r="N439">
        <f t="shared" si="32"/>
        <v>119701.05</v>
      </c>
      <c r="O439">
        <f t="shared" si="33"/>
        <v>119701.05</v>
      </c>
      <c r="P439" t="str">
        <f t="shared" si="34"/>
        <v/>
      </c>
      <c r="Q439" s="48" t="str">
        <f>IF(O439="","",
   IF(OR(O439&lt;EDA_Outlier_Analysis!$C$10, O439&gt;EDA_Outlier_Analysis!$C$11),
      "Outlier",
      "Normal"))</f>
        <v>Normal</v>
      </c>
      <c r="R439" t="str">
        <f>IF(P439="","",
   IF(OR(P439 &lt; EDA_Outlier_Analysis!$F$7, P439 &gt; EDA_Outlier_Analysis!$F$8),
      "Outlier",
      "Normal"))</f>
        <v/>
      </c>
      <c r="S439" t="str">
        <f>IF(N439="","",
   IF(OR(N439 &lt;EDA_Outlier_Analysis!$I$10, N439 &gt; EDA_Outlier_Analysis!$I$11),
      "Outlier",
      "Normal"))</f>
        <v>Normal</v>
      </c>
    </row>
    <row r="440" spans="1:19">
      <c r="A440" t="s">
        <v>1817</v>
      </c>
      <c r="B440" s="4">
        <v>44875</v>
      </c>
      <c r="C440" s="2">
        <v>-2000</v>
      </c>
      <c r="D440" t="s">
        <v>840</v>
      </c>
      <c r="E440" t="s">
        <v>905</v>
      </c>
      <c r="F440" t="s">
        <v>11</v>
      </c>
      <c r="G440" t="s">
        <v>34</v>
      </c>
      <c r="I440" t="s">
        <v>1585</v>
      </c>
      <c r="J440" t="s">
        <v>1818</v>
      </c>
      <c r="K440" t="str">
        <f>IF(COUNTIF(Customers!A:A, H440)&gt;0, "Valid", "Invalid")</f>
        <v>Invalid</v>
      </c>
      <c r="L440" t="str">
        <f t="shared" si="30"/>
        <v>11</v>
      </c>
      <c r="M440" t="str">
        <f t="shared" si="31"/>
        <v>2022</v>
      </c>
      <c r="N440">
        <f t="shared" si="32"/>
        <v>-2000</v>
      </c>
      <c r="O440" t="str">
        <f t="shared" si="33"/>
        <v/>
      </c>
      <c r="P440">
        <f t="shared" si="34"/>
        <v>2000</v>
      </c>
      <c r="Q440" s="48" t="str">
        <f>IF(O440="","",
   IF(OR(O440&lt;EDA_Outlier_Analysis!$C$10, O440&gt;EDA_Outlier_Analysis!$C$11),
      "Outlier",
      "Normal"))</f>
        <v/>
      </c>
      <c r="R440" t="str">
        <f>IF(P440="","",
   IF(OR(P440 &lt; EDA_Outlier_Analysis!$F$7, P440 &gt; EDA_Outlier_Analysis!$F$8),
      "Outlier",
      "Normal"))</f>
        <v>Outlier</v>
      </c>
      <c r="S440" t="str">
        <f>IF(N440="","",
   IF(OR(N440 &lt;EDA_Outlier_Analysis!$I$10, N440 &gt; EDA_Outlier_Analysis!$I$11),
      "Outlier",
      "Normal"))</f>
        <v>Normal</v>
      </c>
    </row>
    <row r="441" spans="1:19">
      <c r="A441" t="s">
        <v>1819</v>
      </c>
      <c r="B441" s="4">
        <v>44936</v>
      </c>
      <c r="C441" s="2">
        <v>143865.95000000001</v>
      </c>
      <c r="D441" t="s">
        <v>849</v>
      </c>
      <c r="E441" t="s">
        <v>853</v>
      </c>
      <c r="F441" t="s">
        <v>10</v>
      </c>
      <c r="G441" t="s">
        <v>20</v>
      </c>
      <c r="H441" t="s">
        <v>245</v>
      </c>
      <c r="J441" t="s">
        <v>1820</v>
      </c>
      <c r="K441" t="str">
        <f>IF(COUNTIF(Customers!A:A, H441)&gt;0, "Valid", "Invalid")</f>
        <v>Valid</v>
      </c>
      <c r="L441" t="str">
        <f t="shared" si="30"/>
        <v>1</v>
      </c>
      <c r="M441" t="str">
        <f t="shared" si="31"/>
        <v>2023</v>
      </c>
      <c r="N441">
        <f t="shared" si="32"/>
        <v>143865.95000000001</v>
      </c>
      <c r="O441">
        <f t="shared" si="33"/>
        <v>143865.95000000001</v>
      </c>
      <c r="P441" t="str">
        <f t="shared" si="34"/>
        <v/>
      </c>
      <c r="Q441" s="48" t="str">
        <f>IF(O441="","",
   IF(OR(O441&lt;EDA_Outlier_Analysis!$C$10, O441&gt;EDA_Outlier_Analysis!$C$11),
      "Outlier",
      "Normal"))</f>
        <v>Normal</v>
      </c>
      <c r="R441" t="str">
        <f>IF(P441="","",
   IF(OR(P441 &lt; EDA_Outlier_Analysis!$F$7, P441 &gt; EDA_Outlier_Analysis!$F$8),
      "Outlier",
      "Normal"))</f>
        <v/>
      </c>
      <c r="S441" t="str">
        <f>IF(N441="","",
   IF(OR(N441 &lt;EDA_Outlier_Analysis!$I$10, N441 &gt; EDA_Outlier_Analysis!$I$11),
      "Outlier",
      "Normal"))</f>
        <v>Normal</v>
      </c>
    </row>
    <row r="442" spans="1:19">
      <c r="A442" t="s">
        <v>1821</v>
      </c>
      <c r="B442" s="4">
        <v>44735</v>
      </c>
      <c r="C442" s="2">
        <v>-40062.67</v>
      </c>
      <c r="D442" t="s">
        <v>840</v>
      </c>
      <c r="E442" t="s">
        <v>845</v>
      </c>
      <c r="F442" t="s">
        <v>11</v>
      </c>
      <c r="G442" t="s">
        <v>31</v>
      </c>
      <c r="I442" t="s">
        <v>1141</v>
      </c>
      <c r="J442" t="s">
        <v>1822</v>
      </c>
      <c r="K442" t="str">
        <f>IF(COUNTIF(Customers!A:A, H442)&gt;0, "Valid", "Invalid")</f>
        <v>Invalid</v>
      </c>
      <c r="L442" t="str">
        <f t="shared" si="30"/>
        <v>6</v>
      </c>
      <c r="M442" t="str">
        <f t="shared" si="31"/>
        <v>2022</v>
      </c>
      <c r="N442">
        <f t="shared" si="32"/>
        <v>-40062.67</v>
      </c>
      <c r="O442" t="str">
        <f t="shared" si="33"/>
        <v/>
      </c>
      <c r="P442">
        <f t="shared" si="34"/>
        <v>40062.67</v>
      </c>
      <c r="Q442" s="48" t="str">
        <f>IF(O442="","",
   IF(OR(O442&lt;EDA_Outlier_Analysis!$C$10, O442&gt;EDA_Outlier_Analysis!$C$11),
      "Outlier",
      "Normal"))</f>
        <v/>
      </c>
      <c r="R442" t="str">
        <f>IF(P442="","",
   IF(OR(P442 &lt; EDA_Outlier_Analysis!$F$7, P442 &gt; EDA_Outlier_Analysis!$F$8),
      "Outlier",
      "Normal"))</f>
        <v>Normal</v>
      </c>
      <c r="S442" t="str">
        <f>IF(N442="","",
   IF(OR(N442 &lt;EDA_Outlier_Analysis!$I$10, N442 &gt; EDA_Outlier_Analysis!$I$11),
      "Outlier",
      "Normal"))</f>
        <v>Normal</v>
      </c>
    </row>
    <row r="443" spans="1:19">
      <c r="A443" t="s">
        <v>1823</v>
      </c>
      <c r="B443" s="4">
        <v>45044</v>
      </c>
      <c r="C443" s="2">
        <v>86229.35</v>
      </c>
      <c r="D443" t="s">
        <v>849</v>
      </c>
      <c r="E443" t="s">
        <v>868</v>
      </c>
      <c r="F443" t="s">
        <v>9</v>
      </c>
      <c r="G443" t="s">
        <v>24</v>
      </c>
      <c r="H443" t="s">
        <v>323</v>
      </c>
      <c r="J443" t="s">
        <v>1824</v>
      </c>
      <c r="K443" t="str">
        <f>IF(COUNTIF(Customers!A:A, H443)&gt;0, "Valid", "Invalid")</f>
        <v>Valid</v>
      </c>
      <c r="L443" t="str">
        <f t="shared" si="30"/>
        <v>4</v>
      </c>
      <c r="M443" t="str">
        <f t="shared" si="31"/>
        <v>2023</v>
      </c>
      <c r="N443">
        <f t="shared" si="32"/>
        <v>86229.35</v>
      </c>
      <c r="O443">
        <f t="shared" si="33"/>
        <v>86229.35</v>
      </c>
      <c r="P443" t="str">
        <f t="shared" si="34"/>
        <v/>
      </c>
      <c r="Q443" s="48" t="str">
        <f>IF(O443="","",
   IF(OR(O443&lt;EDA_Outlier_Analysis!$C$10, O443&gt;EDA_Outlier_Analysis!$C$11),
      "Outlier",
      "Normal"))</f>
        <v>Normal</v>
      </c>
      <c r="R443" t="str">
        <f>IF(P443="","",
   IF(OR(P443 &lt; EDA_Outlier_Analysis!$F$7, P443 &gt; EDA_Outlier_Analysis!$F$8),
      "Outlier",
      "Normal"))</f>
        <v/>
      </c>
      <c r="S443" t="str">
        <f>IF(N443="","",
   IF(OR(N443 &lt;EDA_Outlier_Analysis!$I$10, N443 &gt; EDA_Outlier_Analysis!$I$11),
      "Outlier",
      "Normal"))</f>
        <v>Normal</v>
      </c>
    </row>
    <row r="444" spans="1:19">
      <c r="A444" t="s">
        <v>1825</v>
      </c>
      <c r="B444" s="4">
        <v>44616</v>
      </c>
      <c r="C444" s="2">
        <v>16974.63</v>
      </c>
      <c r="D444" t="s">
        <v>971</v>
      </c>
      <c r="E444" t="s">
        <v>971</v>
      </c>
      <c r="F444" t="s">
        <v>9</v>
      </c>
      <c r="G444" t="s">
        <v>31</v>
      </c>
      <c r="J444" t="s">
        <v>1826</v>
      </c>
      <c r="K444" t="str">
        <f>IF(COUNTIF(Customers!A:A, H444)&gt;0, "Valid", "Invalid")</f>
        <v>Invalid</v>
      </c>
      <c r="L444" t="str">
        <f t="shared" si="30"/>
        <v>2</v>
      </c>
      <c r="M444" t="str">
        <f t="shared" si="31"/>
        <v>2022</v>
      </c>
      <c r="N444">
        <f t="shared" si="32"/>
        <v>-16974.63</v>
      </c>
      <c r="O444" t="str">
        <f t="shared" si="33"/>
        <v/>
      </c>
      <c r="P444" t="str">
        <f t="shared" si="34"/>
        <v/>
      </c>
      <c r="Q444" s="48" t="str">
        <f>IF(O444="","",
   IF(OR(O444&lt;EDA_Outlier_Analysis!$C$10, O444&gt;EDA_Outlier_Analysis!$C$11),
      "Outlier",
      "Normal"))</f>
        <v/>
      </c>
      <c r="R444" t="str">
        <f>IF(P444="","",
   IF(OR(P444 &lt; EDA_Outlier_Analysis!$F$7, P444 &gt; EDA_Outlier_Analysis!$F$8),
      "Outlier",
      "Normal"))</f>
        <v/>
      </c>
      <c r="S444" t="str">
        <f>IF(N444="","",
   IF(OR(N444 &lt;EDA_Outlier_Analysis!$I$10, N444 &gt; EDA_Outlier_Analysis!$I$11),
      "Outlier",
      "Normal"))</f>
        <v>Normal</v>
      </c>
    </row>
    <row r="445" spans="1:19">
      <c r="A445" t="s">
        <v>1827</v>
      </c>
      <c r="B445" s="4">
        <v>44891</v>
      </c>
      <c r="C445" s="2">
        <v>174841.09</v>
      </c>
      <c r="D445" t="s">
        <v>849</v>
      </c>
      <c r="E445" t="s">
        <v>850</v>
      </c>
      <c r="F445" t="s">
        <v>10</v>
      </c>
      <c r="G445" t="s">
        <v>34</v>
      </c>
      <c r="H445" t="s">
        <v>745</v>
      </c>
      <c r="J445" t="s">
        <v>1828</v>
      </c>
      <c r="K445" t="str">
        <f>IF(COUNTIF(Customers!A:A, H445)&gt;0, "Valid", "Invalid")</f>
        <v>Valid</v>
      </c>
      <c r="L445" t="str">
        <f t="shared" si="30"/>
        <v>11</v>
      </c>
      <c r="M445" t="str">
        <f t="shared" si="31"/>
        <v>2022</v>
      </c>
      <c r="N445">
        <f t="shared" si="32"/>
        <v>174841.09</v>
      </c>
      <c r="O445">
        <f t="shared" si="33"/>
        <v>174841.09</v>
      </c>
      <c r="P445" t="str">
        <f t="shared" si="34"/>
        <v/>
      </c>
      <c r="Q445" s="48" t="str">
        <f>IF(O445="","",
   IF(OR(O445&lt;EDA_Outlier_Analysis!$C$10, O445&gt;EDA_Outlier_Analysis!$C$11),
      "Outlier",
      "Normal"))</f>
        <v>Normal</v>
      </c>
      <c r="R445" t="str">
        <f>IF(P445="","",
   IF(OR(P445 &lt; EDA_Outlier_Analysis!$F$7, P445 &gt; EDA_Outlier_Analysis!$F$8),
      "Outlier",
      "Normal"))</f>
        <v/>
      </c>
      <c r="S445" t="str">
        <f>IF(N445="","",
   IF(OR(N445 &lt;EDA_Outlier_Analysis!$I$10, N445 &gt; EDA_Outlier_Analysis!$I$11),
      "Outlier",
      "Normal"))</f>
        <v>Normal</v>
      </c>
    </row>
    <row r="446" spans="1:19">
      <c r="A446" t="s">
        <v>1829</v>
      </c>
      <c r="B446" s="4">
        <v>45184</v>
      </c>
      <c r="C446" s="2">
        <v>168140.23</v>
      </c>
      <c r="D446" t="s">
        <v>849</v>
      </c>
      <c r="E446" t="s">
        <v>868</v>
      </c>
      <c r="F446" t="s">
        <v>11</v>
      </c>
      <c r="G446" t="s">
        <v>24</v>
      </c>
      <c r="H446" t="s">
        <v>639</v>
      </c>
      <c r="J446" t="s">
        <v>1830</v>
      </c>
      <c r="K446" t="str">
        <f>IF(COUNTIF(Customers!A:A, H446)&gt;0, "Valid", "Invalid")</f>
        <v>Valid</v>
      </c>
      <c r="L446" t="str">
        <f t="shared" si="30"/>
        <v>9</v>
      </c>
      <c r="M446" t="str">
        <f t="shared" si="31"/>
        <v>2023</v>
      </c>
      <c r="N446">
        <f t="shared" si="32"/>
        <v>168140.23</v>
      </c>
      <c r="O446">
        <f t="shared" si="33"/>
        <v>168140.23</v>
      </c>
      <c r="P446" t="str">
        <f t="shared" si="34"/>
        <v/>
      </c>
      <c r="Q446" s="48" t="str">
        <f>IF(O446="","",
   IF(OR(O446&lt;EDA_Outlier_Analysis!$C$10, O446&gt;EDA_Outlier_Analysis!$C$11),
      "Outlier",
      "Normal"))</f>
        <v>Normal</v>
      </c>
      <c r="R446" t="str">
        <f>IF(P446="","",
   IF(OR(P446 &lt; EDA_Outlier_Analysis!$F$7, P446 &gt; EDA_Outlier_Analysis!$F$8),
      "Outlier",
      "Normal"))</f>
        <v/>
      </c>
      <c r="S446" t="str">
        <f>IF(N446="","",
   IF(OR(N446 &lt;EDA_Outlier_Analysis!$I$10, N446 &gt; EDA_Outlier_Analysis!$I$11),
      "Outlier",
      "Normal"))</f>
        <v>Normal</v>
      </c>
    </row>
    <row r="447" spans="1:19">
      <c r="A447" t="s">
        <v>1831</v>
      </c>
      <c r="B447" s="4">
        <v>45025</v>
      </c>
      <c r="C447" s="2">
        <v>152610.14000000001</v>
      </c>
      <c r="D447" t="s">
        <v>849</v>
      </c>
      <c r="E447" t="s">
        <v>850</v>
      </c>
      <c r="F447" t="s">
        <v>11</v>
      </c>
      <c r="G447" t="s">
        <v>34</v>
      </c>
      <c r="H447" t="s">
        <v>345</v>
      </c>
      <c r="J447" t="s">
        <v>1832</v>
      </c>
      <c r="K447" t="str">
        <f>IF(COUNTIF(Customers!A:A, H447)&gt;0, "Valid", "Invalid")</f>
        <v>Valid</v>
      </c>
      <c r="L447" t="str">
        <f t="shared" si="30"/>
        <v>4</v>
      </c>
      <c r="M447" t="str">
        <f t="shared" si="31"/>
        <v>2023</v>
      </c>
      <c r="N447">
        <f t="shared" si="32"/>
        <v>152610.14000000001</v>
      </c>
      <c r="O447">
        <f t="shared" si="33"/>
        <v>152610.14000000001</v>
      </c>
      <c r="P447" t="str">
        <f t="shared" si="34"/>
        <v/>
      </c>
      <c r="Q447" s="48" t="str">
        <f>IF(O447="","",
   IF(OR(O447&lt;EDA_Outlier_Analysis!$C$10, O447&gt;EDA_Outlier_Analysis!$C$11),
      "Outlier",
      "Normal"))</f>
        <v>Normal</v>
      </c>
      <c r="R447" t="str">
        <f>IF(P447="","",
   IF(OR(P447 &lt; EDA_Outlier_Analysis!$F$7, P447 &gt; EDA_Outlier_Analysis!$F$8),
      "Outlier",
      "Normal"))</f>
        <v/>
      </c>
      <c r="S447" t="str">
        <f>IF(N447="","",
   IF(OR(N447 &lt;EDA_Outlier_Analysis!$I$10, N447 &gt; EDA_Outlier_Analysis!$I$11),
      "Outlier",
      "Normal"))</f>
        <v>Normal</v>
      </c>
    </row>
    <row r="448" spans="1:19">
      <c r="A448" t="s">
        <v>1833</v>
      </c>
      <c r="B448" s="4">
        <v>45092</v>
      </c>
      <c r="C448" s="2">
        <v>175346.21</v>
      </c>
      <c r="D448" t="s">
        <v>849</v>
      </c>
      <c r="E448" t="s">
        <v>868</v>
      </c>
      <c r="F448" t="s">
        <v>11</v>
      </c>
      <c r="G448" t="s">
        <v>31</v>
      </c>
      <c r="H448" t="s">
        <v>575</v>
      </c>
      <c r="J448" t="s">
        <v>1834</v>
      </c>
      <c r="K448" t="str">
        <f>IF(COUNTIF(Customers!A:A, H448)&gt;0, "Valid", "Invalid")</f>
        <v>Valid</v>
      </c>
      <c r="L448" t="str">
        <f t="shared" si="30"/>
        <v>6</v>
      </c>
      <c r="M448" t="str">
        <f t="shared" si="31"/>
        <v>2023</v>
      </c>
      <c r="N448">
        <f t="shared" si="32"/>
        <v>175346.21</v>
      </c>
      <c r="O448">
        <f t="shared" si="33"/>
        <v>175346.21</v>
      </c>
      <c r="P448" t="str">
        <f t="shared" si="34"/>
        <v/>
      </c>
      <c r="Q448" s="48" t="str">
        <f>IF(O448="","",
   IF(OR(O448&lt;EDA_Outlier_Analysis!$C$10, O448&gt;EDA_Outlier_Analysis!$C$11),
      "Outlier",
      "Normal"))</f>
        <v>Normal</v>
      </c>
      <c r="R448" t="str">
        <f>IF(P448="","",
   IF(OR(P448 &lt; EDA_Outlier_Analysis!$F$7, P448 &gt; EDA_Outlier_Analysis!$F$8),
      "Outlier",
      "Normal"))</f>
        <v/>
      </c>
      <c r="S448" t="str">
        <f>IF(N448="","",
   IF(OR(N448 &lt;EDA_Outlier_Analysis!$I$10, N448 &gt; EDA_Outlier_Analysis!$I$11),
      "Outlier",
      "Normal"))</f>
        <v>Normal</v>
      </c>
    </row>
    <row r="449" spans="1:19">
      <c r="A449" t="s">
        <v>1835</v>
      </c>
      <c r="B449" s="4">
        <v>44574</v>
      </c>
      <c r="C449" s="2">
        <v>242977.64</v>
      </c>
      <c r="D449" t="s">
        <v>849</v>
      </c>
      <c r="E449" t="s">
        <v>868</v>
      </c>
      <c r="F449" t="s">
        <v>11</v>
      </c>
      <c r="G449" t="s">
        <v>20</v>
      </c>
      <c r="H449" t="s">
        <v>453</v>
      </c>
      <c r="J449" t="s">
        <v>1836</v>
      </c>
      <c r="K449" t="str">
        <f>IF(COUNTIF(Customers!A:A, H449)&gt;0, "Valid", "Invalid")</f>
        <v>Valid</v>
      </c>
      <c r="L449" t="str">
        <f t="shared" si="30"/>
        <v>1</v>
      </c>
      <c r="M449" t="str">
        <f t="shared" si="31"/>
        <v>2022</v>
      </c>
      <c r="N449">
        <f t="shared" si="32"/>
        <v>242977.64</v>
      </c>
      <c r="O449">
        <f t="shared" si="33"/>
        <v>242977.64</v>
      </c>
      <c r="P449" t="str">
        <f t="shared" si="34"/>
        <v/>
      </c>
      <c r="Q449" s="48" t="str">
        <f>IF(O449="","",
   IF(OR(O449&lt;EDA_Outlier_Analysis!$C$10, O449&gt;EDA_Outlier_Analysis!$C$11),
      "Outlier",
      "Normal"))</f>
        <v>Normal</v>
      </c>
      <c r="R449" t="str">
        <f>IF(P449="","",
   IF(OR(P449 &lt; EDA_Outlier_Analysis!$F$7, P449 &gt; EDA_Outlier_Analysis!$F$8),
      "Outlier",
      "Normal"))</f>
        <v/>
      </c>
      <c r="S449" t="str">
        <f>IF(N449="","",
   IF(OR(N449 &lt;EDA_Outlier_Analysis!$I$10, N449 &gt; EDA_Outlier_Analysis!$I$11),
      "Outlier",
      "Normal"))</f>
        <v>Normal</v>
      </c>
    </row>
    <row r="450" spans="1:19">
      <c r="A450" t="s">
        <v>1837</v>
      </c>
      <c r="B450" s="4">
        <v>44912</v>
      </c>
      <c r="C450" s="2">
        <v>-54267.57</v>
      </c>
      <c r="D450" t="s">
        <v>840</v>
      </c>
      <c r="E450" t="s">
        <v>856</v>
      </c>
      <c r="F450" t="s">
        <v>11</v>
      </c>
      <c r="G450" t="s">
        <v>20</v>
      </c>
      <c r="I450" t="s">
        <v>1533</v>
      </c>
      <c r="J450" t="s">
        <v>1838</v>
      </c>
      <c r="K450" t="str">
        <f>IF(COUNTIF(Customers!A:A, H450)&gt;0, "Valid", "Invalid")</f>
        <v>Invalid</v>
      </c>
      <c r="L450" t="str">
        <f t="shared" si="30"/>
        <v>12</v>
      </c>
      <c r="M450" t="str">
        <f t="shared" si="31"/>
        <v>2022</v>
      </c>
      <c r="N450">
        <f t="shared" si="32"/>
        <v>-54267.57</v>
      </c>
      <c r="O450" t="str">
        <f t="shared" si="33"/>
        <v/>
      </c>
      <c r="P450">
        <f t="shared" si="34"/>
        <v>54267.57</v>
      </c>
      <c r="Q450" s="48" t="str">
        <f>IF(O450="","",
   IF(OR(O450&lt;EDA_Outlier_Analysis!$C$10, O450&gt;EDA_Outlier_Analysis!$C$11),
      "Outlier",
      "Normal"))</f>
        <v/>
      </c>
      <c r="R450" t="str">
        <f>IF(P450="","",
   IF(OR(P450 &lt; EDA_Outlier_Analysis!$F$7, P450 &gt; EDA_Outlier_Analysis!$F$8),
      "Outlier",
      "Normal"))</f>
        <v>Outlier</v>
      </c>
      <c r="S450" t="str">
        <f>IF(N450="","",
   IF(OR(N450 &lt;EDA_Outlier_Analysis!$I$10, N450 &gt; EDA_Outlier_Analysis!$I$11),
      "Outlier",
      "Normal"))</f>
        <v>Normal</v>
      </c>
    </row>
    <row r="451" spans="1:19">
      <c r="A451" t="s">
        <v>1839</v>
      </c>
      <c r="B451" s="4">
        <v>45041</v>
      </c>
      <c r="C451" s="2">
        <v>-63251.35</v>
      </c>
      <c r="D451" t="s">
        <v>840</v>
      </c>
      <c r="E451" t="s">
        <v>864</v>
      </c>
      <c r="F451" t="s">
        <v>10</v>
      </c>
      <c r="G451" t="s">
        <v>20</v>
      </c>
      <c r="I451" t="s">
        <v>1210</v>
      </c>
      <c r="J451" t="s">
        <v>1840</v>
      </c>
      <c r="K451" t="str">
        <f>IF(COUNTIF(Customers!A:A, H451)&gt;0, "Valid", "Invalid")</f>
        <v>Invalid</v>
      </c>
      <c r="L451" t="str">
        <f t="shared" ref="L451:L514" si="35">TEXT(B451,"m")</f>
        <v>4</v>
      </c>
      <c r="M451" t="str">
        <f t="shared" ref="M451:M514" si="36">TEXT(B451,"yyyy")</f>
        <v>2023</v>
      </c>
      <c r="N451">
        <f t="shared" ref="N451:N514" si="37">IF(D451="Revenue",C451,-ABS(C451))</f>
        <v>-63251.35</v>
      </c>
      <c r="O451" t="str">
        <f t="shared" ref="O451:O514" si="38">IF(D451="Revenue", C451, "")</f>
        <v/>
      </c>
      <c r="P451">
        <f t="shared" ref="P451:P514" si="39">IF(D451="Expense", ABS(C451), "")</f>
        <v>63251.35</v>
      </c>
      <c r="Q451" s="48" t="str">
        <f>IF(O451="","",
   IF(OR(O451&lt;EDA_Outlier_Analysis!$C$10, O451&gt;EDA_Outlier_Analysis!$C$11),
      "Outlier",
      "Normal"))</f>
        <v/>
      </c>
      <c r="R451" t="str">
        <f>IF(P451="","",
   IF(OR(P451 &lt; EDA_Outlier_Analysis!$F$7, P451 &gt; EDA_Outlier_Analysis!$F$8),
      "Outlier",
      "Normal"))</f>
        <v>Outlier</v>
      </c>
      <c r="S451" t="str">
        <f>IF(N451="","",
   IF(OR(N451 &lt;EDA_Outlier_Analysis!$I$10, N451 &gt; EDA_Outlier_Analysis!$I$11),
      "Outlier",
      "Normal"))</f>
        <v>Normal</v>
      </c>
    </row>
    <row r="452" spans="1:19">
      <c r="A452" t="s">
        <v>1841</v>
      </c>
      <c r="B452" s="4">
        <v>45272</v>
      </c>
      <c r="C452" s="2">
        <v>-23448.48</v>
      </c>
      <c r="D452" t="s">
        <v>840</v>
      </c>
      <c r="E452" t="s">
        <v>845</v>
      </c>
      <c r="F452" t="s">
        <v>10</v>
      </c>
      <c r="G452" t="s">
        <v>31</v>
      </c>
      <c r="I452" t="s">
        <v>846</v>
      </c>
      <c r="J452" t="s">
        <v>1842</v>
      </c>
      <c r="K452" t="str">
        <f>IF(COUNTIF(Customers!A:A, H452)&gt;0, "Valid", "Invalid")</f>
        <v>Invalid</v>
      </c>
      <c r="L452" t="str">
        <f t="shared" si="35"/>
        <v>12</v>
      </c>
      <c r="M452" t="str">
        <f t="shared" si="36"/>
        <v>2023</v>
      </c>
      <c r="N452">
        <f t="shared" si="37"/>
        <v>-23448.48</v>
      </c>
      <c r="O452" t="str">
        <f t="shared" si="38"/>
        <v/>
      </c>
      <c r="P452">
        <f t="shared" si="39"/>
        <v>23448.48</v>
      </c>
      <c r="Q452" s="48" t="str">
        <f>IF(O452="","",
   IF(OR(O452&lt;EDA_Outlier_Analysis!$C$10, O452&gt;EDA_Outlier_Analysis!$C$11),
      "Outlier",
      "Normal"))</f>
        <v/>
      </c>
      <c r="R452" t="str">
        <f>IF(P452="","",
   IF(OR(P452 &lt; EDA_Outlier_Analysis!$F$7, P452 &gt; EDA_Outlier_Analysis!$F$8),
      "Outlier",
      "Normal"))</f>
        <v>Outlier</v>
      </c>
      <c r="S452" t="str">
        <f>IF(N452="","",
   IF(OR(N452 &lt;EDA_Outlier_Analysis!$I$10, N452 &gt; EDA_Outlier_Analysis!$I$11),
      "Outlier",
      "Normal"))</f>
        <v>Normal</v>
      </c>
    </row>
    <row r="453" spans="1:19">
      <c r="A453" t="s">
        <v>1843</v>
      </c>
      <c r="B453" s="4">
        <v>44978</v>
      </c>
      <c r="C453" s="2">
        <v>-3684.81</v>
      </c>
      <c r="D453" t="s">
        <v>840</v>
      </c>
      <c r="E453" t="s">
        <v>905</v>
      </c>
      <c r="F453" t="s">
        <v>9</v>
      </c>
      <c r="G453" t="s">
        <v>24</v>
      </c>
      <c r="I453" t="s">
        <v>942</v>
      </c>
      <c r="J453" t="s">
        <v>1844</v>
      </c>
      <c r="K453" t="str">
        <f>IF(COUNTIF(Customers!A:A, H453)&gt;0, "Valid", "Invalid")</f>
        <v>Invalid</v>
      </c>
      <c r="L453" t="str">
        <f t="shared" si="35"/>
        <v>2</v>
      </c>
      <c r="M453" t="str">
        <f t="shared" si="36"/>
        <v>2023</v>
      </c>
      <c r="N453">
        <f t="shared" si="37"/>
        <v>-3684.81</v>
      </c>
      <c r="O453" t="str">
        <f t="shared" si="38"/>
        <v/>
      </c>
      <c r="P453">
        <f t="shared" si="39"/>
        <v>3684.81</v>
      </c>
      <c r="Q453" s="48" t="str">
        <f>IF(O453="","",
   IF(OR(O453&lt;EDA_Outlier_Analysis!$C$10, O453&gt;EDA_Outlier_Analysis!$C$11),
      "Outlier",
      "Normal"))</f>
        <v/>
      </c>
      <c r="R453" t="str">
        <f>IF(P453="","",
   IF(OR(P453 &lt; EDA_Outlier_Analysis!$F$7, P453 &gt; EDA_Outlier_Analysis!$F$8),
      "Outlier",
      "Normal"))</f>
        <v>Outlier</v>
      </c>
      <c r="S453" t="str">
        <f>IF(N453="","",
   IF(OR(N453 &lt;EDA_Outlier_Analysis!$I$10, N453 &gt; EDA_Outlier_Analysis!$I$11),
      "Outlier",
      "Normal"))</f>
        <v>Normal</v>
      </c>
    </row>
    <row r="454" spans="1:19">
      <c r="A454" t="s">
        <v>1845</v>
      </c>
      <c r="B454" s="4">
        <v>45209</v>
      </c>
      <c r="C454" s="2">
        <v>-62396.34</v>
      </c>
      <c r="D454" t="s">
        <v>840</v>
      </c>
      <c r="E454" t="s">
        <v>845</v>
      </c>
      <c r="F454" t="s">
        <v>9</v>
      </c>
      <c r="G454" t="s">
        <v>24</v>
      </c>
      <c r="I454" t="s">
        <v>846</v>
      </c>
      <c r="J454" t="s">
        <v>1846</v>
      </c>
      <c r="K454" t="str">
        <f>IF(COUNTIF(Customers!A:A, H454)&gt;0, "Valid", "Invalid")</f>
        <v>Invalid</v>
      </c>
      <c r="L454" t="str">
        <f t="shared" si="35"/>
        <v>10</v>
      </c>
      <c r="M454" t="str">
        <f t="shared" si="36"/>
        <v>2023</v>
      </c>
      <c r="N454">
        <f t="shared" si="37"/>
        <v>-62396.34</v>
      </c>
      <c r="O454" t="str">
        <f t="shared" si="38"/>
        <v/>
      </c>
      <c r="P454">
        <f t="shared" si="39"/>
        <v>62396.34</v>
      </c>
      <c r="Q454" s="48" t="str">
        <f>IF(O454="","",
   IF(OR(O454&lt;EDA_Outlier_Analysis!$C$10, O454&gt;EDA_Outlier_Analysis!$C$11),
      "Outlier",
      "Normal"))</f>
        <v/>
      </c>
      <c r="R454" t="str">
        <f>IF(P454="","",
   IF(OR(P454 &lt; EDA_Outlier_Analysis!$F$7, P454 &gt; EDA_Outlier_Analysis!$F$8),
      "Outlier",
      "Normal"))</f>
        <v>Outlier</v>
      </c>
      <c r="S454" t="str">
        <f>IF(N454="","",
   IF(OR(N454 &lt;EDA_Outlier_Analysis!$I$10, N454 &gt; EDA_Outlier_Analysis!$I$11),
      "Outlier",
      "Normal"))</f>
        <v>Normal</v>
      </c>
    </row>
    <row r="455" spans="1:19">
      <c r="A455" t="s">
        <v>1847</v>
      </c>
      <c r="B455" s="4">
        <v>44967</v>
      </c>
      <c r="C455" s="2">
        <v>21996.19</v>
      </c>
      <c r="D455" t="s">
        <v>1345</v>
      </c>
      <c r="E455" t="s">
        <v>1345</v>
      </c>
      <c r="F455" t="s">
        <v>11</v>
      </c>
      <c r="G455" t="s">
        <v>31</v>
      </c>
      <c r="J455" t="s">
        <v>1848</v>
      </c>
      <c r="K455" t="str">
        <f>IF(COUNTIF(Customers!A:A, H455)&gt;0, "Valid", "Invalid")</f>
        <v>Invalid</v>
      </c>
      <c r="L455" t="str">
        <f t="shared" si="35"/>
        <v>2</v>
      </c>
      <c r="M455" t="str">
        <f t="shared" si="36"/>
        <v>2023</v>
      </c>
      <c r="N455">
        <f t="shared" si="37"/>
        <v>-21996.19</v>
      </c>
      <c r="O455" t="str">
        <f t="shared" si="38"/>
        <v/>
      </c>
      <c r="P455" t="str">
        <f t="shared" si="39"/>
        <v/>
      </c>
      <c r="Q455" s="48" t="str">
        <f>IF(O455="","",
   IF(OR(O455&lt;EDA_Outlier_Analysis!$C$10, O455&gt;EDA_Outlier_Analysis!$C$11),
      "Outlier",
      "Normal"))</f>
        <v/>
      </c>
      <c r="R455" t="str">
        <f>IF(P455="","",
   IF(OR(P455 &lt; EDA_Outlier_Analysis!$F$7, P455 &gt; EDA_Outlier_Analysis!$F$8),
      "Outlier",
      "Normal"))</f>
        <v/>
      </c>
      <c r="S455" t="str">
        <f>IF(N455="","",
   IF(OR(N455 &lt;EDA_Outlier_Analysis!$I$10, N455 &gt; EDA_Outlier_Analysis!$I$11),
      "Outlier",
      "Normal"))</f>
        <v>Normal</v>
      </c>
    </row>
    <row r="456" spans="1:19">
      <c r="A456" t="s">
        <v>1849</v>
      </c>
      <c r="B456" s="4">
        <v>44961</v>
      </c>
      <c r="C456" s="2">
        <v>18147.53</v>
      </c>
      <c r="D456" t="s">
        <v>971</v>
      </c>
      <c r="E456" t="s">
        <v>971</v>
      </c>
      <c r="F456" t="s">
        <v>10</v>
      </c>
      <c r="G456" t="s">
        <v>24</v>
      </c>
      <c r="J456" t="s">
        <v>1850</v>
      </c>
      <c r="K456" t="str">
        <f>IF(COUNTIF(Customers!A:A, H456)&gt;0, "Valid", "Invalid")</f>
        <v>Invalid</v>
      </c>
      <c r="L456" t="str">
        <f t="shared" si="35"/>
        <v>2</v>
      </c>
      <c r="M456" t="str">
        <f t="shared" si="36"/>
        <v>2023</v>
      </c>
      <c r="N456">
        <f t="shared" si="37"/>
        <v>-18147.53</v>
      </c>
      <c r="O456" t="str">
        <f t="shared" si="38"/>
        <v/>
      </c>
      <c r="P456" t="str">
        <f t="shared" si="39"/>
        <v/>
      </c>
      <c r="Q456" s="48" t="str">
        <f>IF(O456="","",
   IF(OR(O456&lt;EDA_Outlier_Analysis!$C$10, O456&gt;EDA_Outlier_Analysis!$C$11),
      "Outlier",
      "Normal"))</f>
        <v/>
      </c>
      <c r="R456" t="str">
        <f>IF(P456="","",
   IF(OR(P456 &lt; EDA_Outlier_Analysis!$F$7, P456 &gt; EDA_Outlier_Analysis!$F$8),
      "Outlier",
      "Normal"))</f>
        <v/>
      </c>
      <c r="S456" t="str">
        <f>IF(N456="","",
   IF(OR(N456 &lt;EDA_Outlier_Analysis!$I$10, N456 &gt; EDA_Outlier_Analysis!$I$11),
      "Outlier",
      "Normal"))</f>
        <v>Normal</v>
      </c>
    </row>
    <row r="457" spans="1:19">
      <c r="A457" t="s">
        <v>1851</v>
      </c>
      <c r="B457" s="4">
        <v>44831</v>
      </c>
      <c r="C457" s="2">
        <v>286205.44</v>
      </c>
      <c r="D457" t="s">
        <v>849</v>
      </c>
      <c r="E457" t="s">
        <v>853</v>
      </c>
      <c r="F457" t="s">
        <v>10</v>
      </c>
      <c r="G457" t="s">
        <v>31</v>
      </c>
      <c r="H457" t="s">
        <v>303</v>
      </c>
      <c r="J457" t="s">
        <v>1852</v>
      </c>
      <c r="K457" t="str">
        <f>IF(COUNTIF(Customers!A:A, H457)&gt;0, "Valid", "Invalid")</f>
        <v>Valid</v>
      </c>
      <c r="L457" t="str">
        <f t="shared" si="35"/>
        <v>9</v>
      </c>
      <c r="M457" t="str">
        <f t="shared" si="36"/>
        <v>2022</v>
      </c>
      <c r="N457">
        <f t="shared" si="37"/>
        <v>286205.44</v>
      </c>
      <c r="O457">
        <f t="shared" si="38"/>
        <v>286205.44</v>
      </c>
      <c r="P457" t="str">
        <f t="shared" si="39"/>
        <v/>
      </c>
      <c r="Q457" s="48" t="str">
        <f>IF(O457="","",
   IF(OR(O457&lt;EDA_Outlier_Analysis!$C$10, O457&gt;EDA_Outlier_Analysis!$C$11),
      "Outlier",
      "Normal"))</f>
        <v>Normal</v>
      </c>
      <c r="R457" t="str">
        <f>IF(P457="","",
   IF(OR(P457 &lt; EDA_Outlier_Analysis!$F$7, P457 &gt; EDA_Outlier_Analysis!$F$8),
      "Outlier",
      "Normal"))</f>
        <v/>
      </c>
      <c r="S457" t="str">
        <f>IF(N457="","",
   IF(OR(N457 &lt;EDA_Outlier_Analysis!$I$10, N457 &gt; EDA_Outlier_Analysis!$I$11),
      "Outlier",
      "Normal"))</f>
        <v>Normal</v>
      </c>
    </row>
    <row r="458" spans="1:19">
      <c r="A458" t="s">
        <v>1853</v>
      </c>
      <c r="B458" s="4">
        <v>44704</v>
      </c>
      <c r="C458" s="2">
        <v>32281.48</v>
      </c>
      <c r="D458" t="s">
        <v>971</v>
      </c>
      <c r="E458" t="s">
        <v>971</v>
      </c>
      <c r="F458" t="s">
        <v>11</v>
      </c>
      <c r="G458" t="s">
        <v>34</v>
      </c>
      <c r="J458" t="s">
        <v>1854</v>
      </c>
      <c r="K458" t="str">
        <f>IF(COUNTIF(Customers!A:A, H458)&gt;0, "Valid", "Invalid")</f>
        <v>Invalid</v>
      </c>
      <c r="L458" t="str">
        <f t="shared" si="35"/>
        <v>5</v>
      </c>
      <c r="M458" t="str">
        <f t="shared" si="36"/>
        <v>2022</v>
      </c>
      <c r="N458">
        <f t="shared" si="37"/>
        <v>-32281.48</v>
      </c>
      <c r="O458" t="str">
        <f t="shared" si="38"/>
        <v/>
      </c>
      <c r="P458" t="str">
        <f t="shared" si="39"/>
        <v/>
      </c>
      <c r="Q458" s="48" t="str">
        <f>IF(O458="","",
   IF(OR(O458&lt;EDA_Outlier_Analysis!$C$10, O458&gt;EDA_Outlier_Analysis!$C$11),
      "Outlier",
      "Normal"))</f>
        <v/>
      </c>
      <c r="R458" t="str">
        <f>IF(P458="","",
   IF(OR(P458 &lt; EDA_Outlier_Analysis!$F$7, P458 &gt; EDA_Outlier_Analysis!$F$8),
      "Outlier",
      "Normal"))</f>
        <v/>
      </c>
      <c r="S458" t="str">
        <f>IF(N458="","",
   IF(OR(N458 &lt;EDA_Outlier_Analysis!$I$10, N458 &gt; EDA_Outlier_Analysis!$I$11),
      "Outlier",
      "Normal"))</f>
        <v>Normal</v>
      </c>
    </row>
    <row r="459" spans="1:19">
      <c r="A459" t="s">
        <v>1855</v>
      </c>
      <c r="B459" s="4">
        <v>45273</v>
      </c>
      <c r="C459" s="2">
        <v>189550.62</v>
      </c>
      <c r="D459" t="s">
        <v>849</v>
      </c>
      <c r="E459" t="s">
        <v>868</v>
      </c>
      <c r="F459" t="s">
        <v>9</v>
      </c>
      <c r="G459" t="s">
        <v>24</v>
      </c>
      <c r="H459" t="s">
        <v>77</v>
      </c>
      <c r="J459" t="s">
        <v>1856</v>
      </c>
      <c r="K459" t="str">
        <f>IF(COUNTIF(Customers!A:A, H459)&gt;0, "Valid", "Invalid")</f>
        <v>Valid</v>
      </c>
      <c r="L459" t="str">
        <f t="shared" si="35"/>
        <v>12</v>
      </c>
      <c r="M459" t="str">
        <f t="shared" si="36"/>
        <v>2023</v>
      </c>
      <c r="N459">
        <f t="shared" si="37"/>
        <v>189550.62</v>
      </c>
      <c r="O459">
        <f t="shared" si="38"/>
        <v>189550.62</v>
      </c>
      <c r="P459" t="str">
        <f t="shared" si="39"/>
        <v/>
      </c>
      <c r="Q459" s="48" t="str">
        <f>IF(O459="","",
   IF(OR(O459&lt;EDA_Outlier_Analysis!$C$10, O459&gt;EDA_Outlier_Analysis!$C$11),
      "Outlier",
      "Normal"))</f>
        <v>Normal</v>
      </c>
      <c r="R459" t="str">
        <f>IF(P459="","",
   IF(OR(P459 &lt; EDA_Outlier_Analysis!$F$7, P459 &gt; EDA_Outlier_Analysis!$F$8),
      "Outlier",
      "Normal"))</f>
        <v/>
      </c>
      <c r="S459" t="str">
        <f>IF(N459="","",
   IF(OR(N459 &lt;EDA_Outlier_Analysis!$I$10, N459 &gt; EDA_Outlier_Analysis!$I$11),
      "Outlier",
      "Normal"))</f>
        <v>Normal</v>
      </c>
    </row>
    <row r="460" spans="1:19">
      <c r="A460" t="s">
        <v>1857</v>
      </c>
      <c r="B460" s="4">
        <v>44857</v>
      </c>
      <c r="C460" s="2">
        <v>131793.06</v>
      </c>
      <c r="D460" t="s">
        <v>849</v>
      </c>
      <c r="E460" t="s">
        <v>850</v>
      </c>
      <c r="F460" t="s">
        <v>9</v>
      </c>
      <c r="G460" t="s">
        <v>24</v>
      </c>
      <c r="H460" t="s">
        <v>355</v>
      </c>
      <c r="J460" t="s">
        <v>1858</v>
      </c>
      <c r="K460" t="str">
        <f>IF(COUNTIF(Customers!A:A, H460)&gt;0, "Valid", "Invalid")</f>
        <v>Valid</v>
      </c>
      <c r="L460" t="str">
        <f t="shared" si="35"/>
        <v>10</v>
      </c>
      <c r="M460" t="str">
        <f t="shared" si="36"/>
        <v>2022</v>
      </c>
      <c r="N460">
        <f t="shared" si="37"/>
        <v>131793.06</v>
      </c>
      <c r="O460">
        <f t="shared" si="38"/>
        <v>131793.06</v>
      </c>
      <c r="P460" t="str">
        <f t="shared" si="39"/>
        <v/>
      </c>
      <c r="Q460" s="48" t="str">
        <f>IF(O460="","",
   IF(OR(O460&lt;EDA_Outlier_Analysis!$C$10, O460&gt;EDA_Outlier_Analysis!$C$11),
      "Outlier",
      "Normal"))</f>
        <v>Normal</v>
      </c>
      <c r="R460" t="str">
        <f>IF(P460="","",
   IF(OR(P460 &lt; EDA_Outlier_Analysis!$F$7, P460 &gt; EDA_Outlier_Analysis!$F$8),
      "Outlier",
      "Normal"))</f>
        <v/>
      </c>
      <c r="S460" t="str">
        <f>IF(N460="","",
   IF(OR(N460 &lt;EDA_Outlier_Analysis!$I$10, N460 &gt; EDA_Outlier_Analysis!$I$11),
      "Outlier",
      "Normal"))</f>
        <v>Normal</v>
      </c>
    </row>
    <row r="461" spans="1:19">
      <c r="A461" t="s">
        <v>1859</v>
      </c>
      <c r="B461" s="4">
        <v>45148</v>
      </c>
      <c r="C461" s="2">
        <v>-31988.37</v>
      </c>
      <c r="D461" t="s">
        <v>840</v>
      </c>
      <c r="E461" t="s">
        <v>864</v>
      </c>
      <c r="F461" t="s">
        <v>9</v>
      </c>
      <c r="G461" t="s">
        <v>20</v>
      </c>
      <c r="I461" t="s">
        <v>1361</v>
      </c>
      <c r="J461" t="s">
        <v>1860</v>
      </c>
      <c r="K461" t="str">
        <f>IF(COUNTIF(Customers!A:A, H461)&gt;0, "Valid", "Invalid")</f>
        <v>Invalid</v>
      </c>
      <c r="L461" t="str">
        <f t="shared" si="35"/>
        <v>8</v>
      </c>
      <c r="M461" t="str">
        <f t="shared" si="36"/>
        <v>2023</v>
      </c>
      <c r="N461">
        <f t="shared" si="37"/>
        <v>-31988.37</v>
      </c>
      <c r="O461" t="str">
        <f t="shared" si="38"/>
        <v/>
      </c>
      <c r="P461">
        <f t="shared" si="39"/>
        <v>31988.37</v>
      </c>
      <c r="Q461" s="48" t="str">
        <f>IF(O461="","",
   IF(OR(O461&lt;EDA_Outlier_Analysis!$C$10, O461&gt;EDA_Outlier_Analysis!$C$11),
      "Outlier",
      "Normal"))</f>
        <v/>
      </c>
      <c r="R461" t="str">
        <f>IF(P461="","",
   IF(OR(P461 &lt; EDA_Outlier_Analysis!$F$7, P461 &gt; EDA_Outlier_Analysis!$F$8),
      "Outlier",
      "Normal"))</f>
        <v>Normal</v>
      </c>
      <c r="S461" t="str">
        <f>IF(N461="","",
   IF(OR(N461 &lt;EDA_Outlier_Analysis!$I$10, N461 &gt; EDA_Outlier_Analysis!$I$11),
      "Outlier",
      "Normal"))</f>
        <v>Normal</v>
      </c>
    </row>
    <row r="462" spans="1:19">
      <c r="A462" t="s">
        <v>1861</v>
      </c>
      <c r="B462" s="4">
        <v>45187</v>
      </c>
      <c r="C462" s="2">
        <v>82262.100000000006</v>
      </c>
      <c r="D462" t="s">
        <v>849</v>
      </c>
      <c r="E462" t="s">
        <v>868</v>
      </c>
      <c r="F462" t="s">
        <v>9</v>
      </c>
      <c r="G462" t="s">
        <v>34</v>
      </c>
      <c r="H462" t="s">
        <v>155</v>
      </c>
      <c r="J462" t="s">
        <v>1862</v>
      </c>
      <c r="K462" t="str">
        <f>IF(COUNTIF(Customers!A:A, H462)&gt;0, "Valid", "Invalid")</f>
        <v>Valid</v>
      </c>
      <c r="L462" t="str">
        <f t="shared" si="35"/>
        <v>9</v>
      </c>
      <c r="M462" t="str">
        <f t="shared" si="36"/>
        <v>2023</v>
      </c>
      <c r="N462">
        <f t="shared" si="37"/>
        <v>82262.100000000006</v>
      </c>
      <c r="O462">
        <f t="shared" si="38"/>
        <v>82262.100000000006</v>
      </c>
      <c r="P462" t="str">
        <f t="shared" si="39"/>
        <v/>
      </c>
      <c r="Q462" s="48" t="str">
        <f>IF(O462="","",
   IF(OR(O462&lt;EDA_Outlier_Analysis!$C$10, O462&gt;EDA_Outlier_Analysis!$C$11),
      "Outlier",
      "Normal"))</f>
        <v>Normal</v>
      </c>
      <c r="R462" t="str">
        <f>IF(P462="","",
   IF(OR(P462 &lt; EDA_Outlier_Analysis!$F$7, P462 &gt; EDA_Outlier_Analysis!$F$8),
      "Outlier",
      "Normal"))</f>
        <v/>
      </c>
      <c r="S462" t="str">
        <f>IF(N462="","",
   IF(OR(N462 &lt;EDA_Outlier_Analysis!$I$10, N462 &gt; EDA_Outlier_Analysis!$I$11),
      "Outlier",
      "Normal"))</f>
        <v>Normal</v>
      </c>
    </row>
    <row r="463" spans="1:19">
      <c r="A463" t="s">
        <v>1863</v>
      </c>
      <c r="B463" s="4">
        <v>44629</v>
      </c>
      <c r="C463" s="2">
        <v>147496.24</v>
      </c>
      <c r="D463" t="s">
        <v>849</v>
      </c>
      <c r="E463" t="s">
        <v>853</v>
      </c>
      <c r="F463" t="s">
        <v>9</v>
      </c>
      <c r="G463" t="s">
        <v>24</v>
      </c>
      <c r="H463" t="s">
        <v>37</v>
      </c>
      <c r="J463" t="s">
        <v>1864</v>
      </c>
      <c r="K463" t="str">
        <f>IF(COUNTIF(Customers!A:A, H463)&gt;0, "Valid", "Invalid")</f>
        <v>Valid</v>
      </c>
      <c r="L463" t="str">
        <f t="shared" si="35"/>
        <v>3</v>
      </c>
      <c r="M463" t="str">
        <f t="shared" si="36"/>
        <v>2022</v>
      </c>
      <c r="N463">
        <f t="shared" si="37"/>
        <v>147496.24</v>
      </c>
      <c r="O463">
        <f t="shared" si="38"/>
        <v>147496.24</v>
      </c>
      <c r="P463" t="str">
        <f t="shared" si="39"/>
        <v/>
      </c>
      <c r="Q463" s="48" t="str">
        <f>IF(O463="","",
   IF(OR(O463&lt;EDA_Outlier_Analysis!$C$10, O463&gt;EDA_Outlier_Analysis!$C$11),
      "Outlier",
      "Normal"))</f>
        <v>Normal</v>
      </c>
      <c r="R463" t="str">
        <f>IF(P463="","",
   IF(OR(P463 &lt; EDA_Outlier_Analysis!$F$7, P463 &gt; EDA_Outlier_Analysis!$F$8),
      "Outlier",
      "Normal"))</f>
        <v/>
      </c>
      <c r="S463" t="str">
        <f>IF(N463="","",
   IF(OR(N463 &lt;EDA_Outlier_Analysis!$I$10, N463 &gt; EDA_Outlier_Analysis!$I$11),
      "Outlier",
      "Normal"))</f>
        <v>Normal</v>
      </c>
    </row>
    <row r="464" spans="1:19">
      <c r="A464" t="s">
        <v>1865</v>
      </c>
      <c r="B464" s="4">
        <v>45090</v>
      </c>
      <c r="C464" s="2">
        <v>207905</v>
      </c>
      <c r="D464" t="s">
        <v>849</v>
      </c>
      <c r="E464" t="s">
        <v>853</v>
      </c>
      <c r="F464" t="s">
        <v>10</v>
      </c>
      <c r="G464" t="s">
        <v>34</v>
      </c>
      <c r="H464" t="s">
        <v>425</v>
      </c>
      <c r="J464" t="s">
        <v>1866</v>
      </c>
      <c r="K464" t="str">
        <f>IF(COUNTIF(Customers!A:A, H464)&gt;0, "Valid", "Invalid")</f>
        <v>Valid</v>
      </c>
      <c r="L464" t="str">
        <f t="shared" si="35"/>
        <v>6</v>
      </c>
      <c r="M464" t="str">
        <f t="shared" si="36"/>
        <v>2023</v>
      </c>
      <c r="N464">
        <f t="shared" si="37"/>
        <v>207905</v>
      </c>
      <c r="O464">
        <f t="shared" si="38"/>
        <v>207905</v>
      </c>
      <c r="P464" t="str">
        <f t="shared" si="39"/>
        <v/>
      </c>
      <c r="Q464" s="48" t="str">
        <f>IF(O464="","",
   IF(OR(O464&lt;EDA_Outlier_Analysis!$C$10, O464&gt;EDA_Outlier_Analysis!$C$11),
      "Outlier",
      "Normal"))</f>
        <v>Normal</v>
      </c>
      <c r="R464" t="str">
        <f>IF(P464="","",
   IF(OR(P464 &lt; EDA_Outlier_Analysis!$F$7, P464 &gt; EDA_Outlier_Analysis!$F$8),
      "Outlier",
      "Normal"))</f>
        <v/>
      </c>
      <c r="S464" t="str">
        <f>IF(N464="","",
   IF(OR(N464 &lt;EDA_Outlier_Analysis!$I$10, N464 &gt; EDA_Outlier_Analysis!$I$11),
      "Outlier",
      "Normal"))</f>
        <v>Normal</v>
      </c>
    </row>
    <row r="465" spans="1:19">
      <c r="A465" t="s">
        <v>1867</v>
      </c>
      <c r="B465" s="4">
        <v>44889</v>
      </c>
      <c r="C465" s="2">
        <v>113786.33</v>
      </c>
      <c r="D465" t="s">
        <v>849</v>
      </c>
      <c r="E465" t="s">
        <v>868</v>
      </c>
      <c r="F465" t="s">
        <v>10</v>
      </c>
      <c r="G465" t="s">
        <v>31</v>
      </c>
      <c r="H465" t="s">
        <v>531</v>
      </c>
      <c r="J465" t="s">
        <v>1868</v>
      </c>
      <c r="K465" t="str">
        <f>IF(COUNTIF(Customers!A:A, H465)&gt;0, "Valid", "Invalid")</f>
        <v>Valid</v>
      </c>
      <c r="L465" t="str">
        <f t="shared" si="35"/>
        <v>11</v>
      </c>
      <c r="M465" t="str">
        <f t="shared" si="36"/>
        <v>2022</v>
      </c>
      <c r="N465">
        <f t="shared" si="37"/>
        <v>113786.33</v>
      </c>
      <c r="O465">
        <f t="shared" si="38"/>
        <v>113786.33</v>
      </c>
      <c r="P465" t="str">
        <f t="shared" si="39"/>
        <v/>
      </c>
      <c r="Q465" s="48" t="str">
        <f>IF(O465="","",
   IF(OR(O465&lt;EDA_Outlier_Analysis!$C$10, O465&gt;EDA_Outlier_Analysis!$C$11),
      "Outlier",
      "Normal"))</f>
        <v>Normal</v>
      </c>
      <c r="R465" t="str">
        <f>IF(P465="","",
   IF(OR(P465 &lt; EDA_Outlier_Analysis!$F$7, P465 &gt; EDA_Outlier_Analysis!$F$8),
      "Outlier",
      "Normal"))</f>
        <v/>
      </c>
      <c r="S465" t="str">
        <f>IF(N465="","",
   IF(OR(N465 &lt;EDA_Outlier_Analysis!$I$10, N465 &gt; EDA_Outlier_Analysis!$I$11),
      "Outlier",
      "Normal"))</f>
        <v>Normal</v>
      </c>
    </row>
    <row r="466" spans="1:19">
      <c r="A466" t="s">
        <v>1869</v>
      </c>
      <c r="B466" s="4">
        <v>45146</v>
      </c>
      <c r="C466" s="2">
        <v>244973.53</v>
      </c>
      <c r="D466" t="s">
        <v>849</v>
      </c>
      <c r="E466" t="s">
        <v>850</v>
      </c>
      <c r="F466" t="s">
        <v>9</v>
      </c>
      <c r="G466" t="s">
        <v>24</v>
      </c>
      <c r="H466" t="s">
        <v>155</v>
      </c>
      <c r="J466" t="s">
        <v>1870</v>
      </c>
      <c r="K466" t="str">
        <f>IF(COUNTIF(Customers!A:A, H466)&gt;0, "Valid", "Invalid")</f>
        <v>Valid</v>
      </c>
      <c r="L466" t="str">
        <f t="shared" si="35"/>
        <v>8</v>
      </c>
      <c r="M466" t="str">
        <f t="shared" si="36"/>
        <v>2023</v>
      </c>
      <c r="N466">
        <f t="shared" si="37"/>
        <v>244973.53</v>
      </c>
      <c r="O466">
        <f t="shared" si="38"/>
        <v>244973.53</v>
      </c>
      <c r="P466" t="str">
        <f t="shared" si="39"/>
        <v/>
      </c>
      <c r="Q466" s="48" t="str">
        <f>IF(O466="","",
   IF(OR(O466&lt;EDA_Outlier_Analysis!$C$10, O466&gt;EDA_Outlier_Analysis!$C$11),
      "Outlier",
      "Normal"))</f>
        <v>Normal</v>
      </c>
      <c r="R466" t="str">
        <f>IF(P466="","",
   IF(OR(P466 &lt; EDA_Outlier_Analysis!$F$7, P466 &gt; EDA_Outlier_Analysis!$F$8),
      "Outlier",
      "Normal"))</f>
        <v/>
      </c>
      <c r="S466" t="str">
        <f>IF(N466="","",
   IF(OR(N466 &lt;EDA_Outlier_Analysis!$I$10, N466 &gt; EDA_Outlier_Analysis!$I$11),
      "Outlier",
      "Normal"))</f>
        <v>Normal</v>
      </c>
    </row>
    <row r="467" spans="1:19">
      <c r="A467" t="s">
        <v>1871</v>
      </c>
      <c r="B467" s="4">
        <v>44828</v>
      </c>
      <c r="C467" s="2">
        <v>213835.37</v>
      </c>
      <c r="D467" t="s">
        <v>849</v>
      </c>
      <c r="E467" t="s">
        <v>850</v>
      </c>
      <c r="F467" t="s">
        <v>11</v>
      </c>
      <c r="G467" t="s">
        <v>24</v>
      </c>
      <c r="H467" t="s">
        <v>229</v>
      </c>
      <c r="J467" t="s">
        <v>1872</v>
      </c>
      <c r="K467" t="str">
        <f>IF(COUNTIF(Customers!A:A, H467)&gt;0, "Valid", "Invalid")</f>
        <v>Valid</v>
      </c>
      <c r="L467" t="str">
        <f t="shared" si="35"/>
        <v>9</v>
      </c>
      <c r="M467" t="str">
        <f t="shared" si="36"/>
        <v>2022</v>
      </c>
      <c r="N467">
        <f t="shared" si="37"/>
        <v>213835.37</v>
      </c>
      <c r="O467">
        <f t="shared" si="38"/>
        <v>213835.37</v>
      </c>
      <c r="P467" t="str">
        <f t="shared" si="39"/>
        <v/>
      </c>
      <c r="Q467" s="48" t="str">
        <f>IF(O467="","",
   IF(OR(O467&lt;EDA_Outlier_Analysis!$C$10, O467&gt;EDA_Outlier_Analysis!$C$11),
      "Outlier",
      "Normal"))</f>
        <v>Normal</v>
      </c>
      <c r="R467" t="str">
        <f>IF(P467="","",
   IF(OR(P467 &lt; EDA_Outlier_Analysis!$F$7, P467 &gt; EDA_Outlier_Analysis!$F$8),
      "Outlier",
      "Normal"))</f>
        <v/>
      </c>
      <c r="S467" t="str">
        <f>IF(N467="","",
   IF(OR(N467 &lt;EDA_Outlier_Analysis!$I$10, N467 &gt; EDA_Outlier_Analysis!$I$11),
      "Outlier",
      "Normal"))</f>
        <v>Normal</v>
      </c>
    </row>
    <row r="468" spans="1:19">
      <c r="A468" t="s">
        <v>1873</v>
      </c>
      <c r="B468" s="4">
        <v>45062</v>
      </c>
      <c r="C468" s="2">
        <v>127705.13</v>
      </c>
      <c r="D468" t="s">
        <v>849</v>
      </c>
      <c r="E468" t="s">
        <v>868</v>
      </c>
      <c r="F468" t="s">
        <v>10</v>
      </c>
      <c r="G468" t="s">
        <v>31</v>
      </c>
      <c r="H468" t="s">
        <v>227</v>
      </c>
      <c r="J468" t="s">
        <v>1874</v>
      </c>
      <c r="K468" t="str">
        <f>IF(COUNTIF(Customers!A:A, H468)&gt;0, "Valid", "Invalid")</f>
        <v>Valid</v>
      </c>
      <c r="L468" t="str">
        <f t="shared" si="35"/>
        <v>5</v>
      </c>
      <c r="M468" t="str">
        <f t="shared" si="36"/>
        <v>2023</v>
      </c>
      <c r="N468">
        <f t="shared" si="37"/>
        <v>127705.13</v>
      </c>
      <c r="O468">
        <f t="shared" si="38"/>
        <v>127705.13</v>
      </c>
      <c r="P468" t="str">
        <f t="shared" si="39"/>
        <v/>
      </c>
      <c r="Q468" s="48" t="str">
        <f>IF(O468="","",
   IF(OR(O468&lt;EDA_Outlier_Analysis!$C$10, O468&gt;EDA_Outlier_Analysis!$C$11),
      "Outlier",
      "Normal"))</f>
        <v>Normal</v>
      </c>
      <c r="R468" t="str">
        <f>IF(P468="","",
   IF(OR(P468 &lt; EDA_Outlier_Analysis!$F$7, P468 &gt; EDA_Outlier_Analysis!$F$8),
      "Outlier",
      "Normal"))</f>
        <v/>
      </c>
      <c r="S468" t="str">
        <f>IF(N468="","",
   IF(OR(N468 &lt;EDA_Outlier_Analysis!$I$10, N468 &gt; EDA_Outlier_Analysis!$I$11),
      "Outlier",
      "Normal"))</f>
        <v>Normal</v>
      </c>
    </row>
    <row r="469" spans="1:19">
      <c r="A469" t="s">
        <v>1875</v>
      </c>
      <c r="B469" s="4">
        <v>44982</v>
      </c>
      <c r="C469" s="2">
        <v>18987.21</v>
      </c>
      <c r="D469" t="s">
        <v>873</v>
      </c>
      <c r="E469" t="s">
        <v>873</v>
      </c>
      <c r="F469" t="s">
        <v>9</v>
      </c>
      <c r="G469" t="s">
        <v>31</v>
      </c>
      <c r="J469" t="s">
        <v>1876</v>
      </c>
      <c r="K469" t="str">
        <f>IF(COUNTIF(Customers!A:A, H469)&gt;0, "Valid", "Invalid")</f>
        <v>Invalid</v>
      </c>
      <c r="L469" t="str">
        <f t="shared" si="35"/>
        <v>2</v>
      </c>
      <c r="M469" t="str">
        <f t="shared" si="36"/>
        <v>2023</v>
      </c>
      <c r="N469">
        <f t="shared" si="37"/>
        <v>-18987.21</v>
      </c>
      <c r="O469" t="str">
        <f t="shared" si="38"/>
        <v/>
      </c>
      <c r="P469" t="str">
        <f t="shared" si="39"/>
        <v/>
      </c>
      <c r="Q469" s="48" t="str">
        <f>IF(O469="","",
   IF(OR(O469&lt;EDA_Outlier_Analysis!$C$10, O469&gt;EDA_Outlier_Analysis!$C$11),
      "Outlier",
      "Normal"))</f>
        <v/>
      </c>
      <c r="R469" t="str">
        <f>IF(P469="","",
   IF(OR(P469 &lt; EDA_Outlier_Analysis!$F$7, P469 &gt; EDA_Outlier_Analysis!$F$8),
      "Outlier",
      "Normal"))</f>
        <v/>
      </c>
      <c r="S469" t="str">
        <f>IF(N469="","",
   IF(OR(N469 &lt;EDA_Outlier_Analysis!$I$10, N469 &gt; EDA_Outlier_Analysis!$I$11),
      "Outlier",
      "Normal"))</f>
        <v>Normal</v>
      </c>
    </row>
    <row r="470" spans="1:19">
      <c r="A470" t="s">
        <v>1877</v>
      </c>
      <c r="B470" s="4">
        <v>45050</v>
      </c>
      <c r="C470" s="2">
        <v>138989.85</v>
      </c>
      <c r="D470" t="s">
        <v>849</v>
      </c>
      <c r="E470" t="s">
        <v>850</v>
      </c>
      <c r="F470" t="s">
        <v>9</v>
      </c>
      <c r="G470" t="s">
        <v>24</v>
      </c>
      <c r="H470" t="s">
        <v>753</v>
      </c>
      <c r="J470" t="s">
        <v>1878</v>
      </c>
      <c r="K470" t="str">
        <f>IF(COUNTIF(Customers!A:A, H470)&gt;0, "Valid", "Invalid")</f>
        <v>Valid</v>
      </c>
      <c r="L470" t="str">
        <f t="shared" si="35"/>
        <v>5</v>
      </c>
      <c r="M470" t="str">
        <f t="shared" si="36"/>
        <v>2023</v>
      </c>
      <c r="N470">
        <f t="shared" si="37"/>
        <v>138989.85</v>
      </c>
      <c r="O470">
        <f t="shared" si="38"/>
        <v>138989.85</v>
      </c>
      <c r="P470" t="str">
        <f t="shared" si="39"/>
        <v/>
      </c>
      <c r="Q470" s="48" t="str">
        <f>IF(O470="","",
   IF(OR(O470&lt;EDA_Outlier_Analysis!$C$10, O470&gt;EDA_Outlier_Analysis!$C$11),
      "Outlier",
      "Normal"))</f>
        <v>Normal</v>
      </c>
      <c r="R470" t="str">
        <f>IF(P470="","",
   IF(OR(P470 &lt; EDA_Outlier_Analysis!$F$7, P470 &gt; EDA_Outlier_Analysis!$F$8),
      "Outlier",
      "Normal"))</f>
        <v/>
      </c>
      <c r="S470" t="str">
        <f>IF(N470="","",
   IF(OR(N470 &lt;EDA_Outlier_Analysis!$I$10, N470 &gt; EDA_Outlier_Analysis!$I$11),
      "Outlier",
      "Normal"))</f>
        <v>Normal</v>
      </c>
    </row>
    <row r="471" spans="1:19">
      <c r="A471" t="s">
        <v>1879</v>
      </c>
      <c r="B471" s="4">
        <v>44625</v>
      </c>
      <c r="C471" s="2">
        <v>-36218.61</v>
      </c>
      <c r="D471" t="s">
        <v>840</v>
      </c>
      <c r="E471" t="s">
        <v>905</v>
      </c>
      <c r="F471" t="s">
        <v>10</v>
      </c>
      <c r="G471" t="s">
        <v>24</v>
      </c>
      <c r="I471" t="s">
        <v>957</v>
      </c>
      <c r="J471" t="s">
        <v>1880</v>
      </c>
      <c r="K471" t="str">
        <f>IF(COUNTIF(Customers!A:A, H471)&gt;0, "Valid", "Invalid")</f>
        <v>Invalid</v>
      </c>
      <c r="L471" t="str">
        <f t="shared" si="35"/>
        <v>3</v>
      </c>
      <c r="M471" t="str">
        <f t="shared" si="36"/>
        <v>2022</v>
      </c>
      <c r="N471">
        <f t="shared" si="37"/>
        <v>-36218.61</v>
      </c>
      <c r="O471" t="str">
        <f t="shared" si="38"/>
        <v/>
      </c>
      <c r="P471">
        <f t="shared" si="39"/>
        <v>36218.61</v>
      </c>
      <c r="Q471" s="48" t="str">
        <f>IF(O471="","",
   IF(OR(O471&lt;EDA_Outlier_Analysis!$C$10, O471&gt;EDA_Outlier_Analysis!$C$11),
      "Outlier",
      "Normal"))</f>
        <v/>
      </c>
      <c r="R471" t="str">
        <f>IF(P471="","",
   IF(OR(P471 &lt; EDA_Outlier_Analysis!$F$7, P471 &gt; EDA_Outlier_Analysis!$F$8),
      "Outlier",
      "Normal"))</f>
        <v>Normal</v>
      </c>
      <c r="S471" t="str">
        <f>IF(N471="","",
   IF(OR(N471 &lt;EDA_Outlier_Analysis!$I$10, N471 &gt; EDA_Outlier_Analysis!$I$11),
      "Outlier",
      "Normal"))</f>
        <v>Normal</v>
      </c>
    </row>
    <row r="472" spans="1:19">
      <c r="A472" t="s">
        <v>1881</v>
      </c>
      <c r="B472" s="4">
        <v>44600</v>
      </c>
      <c r="C472" s="2">
        <v>-39817.78</v>
      </c>
      <c r="D472" t="s">
        <v>840</v>
      </c>
      <c r="E472" t="s">
        <v>841</v>
      </c>
      <c r="F472" t="s">
        <v>10</v>
      </c>
      <c r="G472" t="s">
        <v>20</v>
      </c>
      <c r="I472" t="s">
        <v>1261</v>
      </c>
      <c r="J472" t="s">
        <v>1882</v>
      </c>
      <c r="K472" t="str">
        <f>IF(COUNTIF(Customers!A:A, H472)&gt;0, "Valid", "Invalid")</f>
        <v>Invalid</v>
      </c>
      <c r="L472" t="str">
        <f t="shared" si="35"/>
        <v>2</v>
      </c>
      <c r="M472" t="str">
        <f t="shared" si="36"/>
        <v>2022</v>
      </c>
      <c r="N472">
        <f t="shared" si="37"/>
        <v>-39817.78</v>
      </c>
      <c r="O472" t="str">
        <f t="shared" si="38"/>
        <v/>
      </c>
      <c r="P472">
        <f t="shared" si="39"/>
        <v>39817.78</v>
      </c>
      <c r="Q472" s="48" t="str">
        <f>IF(O472="","",
   IF(OR(O472&lt;EDA_Outlier_Analysis!$C$10, O472&gt;EDA_Outlier_Analysis!$C$11),
      "Outlier",
      "Normal"))</f>
        <v/>
      </c>
      <c r="R472" t="str">
        <f>IF(P472="","",
   IF(OR(P472 &lt; EDA_Outlier_Analysis!$F$7, P472 &gt; EDA_Outlier_Analysis!$F$8),
      "Outlier",
      "Normal"))</f>
        <v>Normal</v>
      </c>
      <c r="S472" t="str">
        <f>IF(N472="","",
   IF(OR(N472 &lt;EDA_Outlier_Analysis!$I$10, N472 &gt; EDA_Outlier_Analysis!$I$11),
      "Outlier",
      "Normal"))</f>
        <v>Normal</v>
      </c>
    </row>
    <row r="473" spans="1:19">
      <c r="A473" t="s">
        <v>1883</v>
      </c>
      <c r="B473" s="4">
        <v>44714</v>
      </c>
      <c r="C473" s="2">
        <v>132970.07999999999</v>
      </c>
      <c r="D473" t="s">
        <v>849</v>
      </c>
      <c r="E473" t="s">
        <v>850</v>
      </c>
      <c r="F473" t="s">
        <v>10</v>
      </c>
      <c r="G473" t="s">
        <v>31</v>
      </c>
      <c r="H473" t="s">
        <v>117</v>
      </c>
      <c r="J473" t="s">
        <v>1884</v>
      </c>
      <c r="K473" t="str">
        <f>IF(COUNTIF(Customers!A:A, H473)&gt;0, "Valid", "Invalid")</f>
        <v>Valid</v>
      </c>
      <c r="L473" t="str">
        <f t="shared" si="35"/>
        <v>6</v>
      </c>
      <c r="M473" t="str">
        <f t="shared" si="36"/>
        <v>2022</v>
      </c>
      <c r="N473">
        <f t="shared" si="37"/>
        <v>132970.07999999999</v>
      </c>
      <c r="O473">
        <f t="shared" si="38"/>
        <v>132970.07999999999</v>
      </c>
      <c r="P473" t="str">
        <f t="shared" si="39"/>
        <v/>
      </c>
      <c r="Q473" s="48" t="str">
        <f>IF(O473="","",
   IF(OR(O473&lt;EDA_Outlier_Analysis!$C$10, O473&gt;EDA_Outlier_Analysis!$C$11),
      "Outlier",
      "Normal"))</f>
        <v>Normal</v>
      </c>
      <c r="R473" t="str">
        <f>IF(P473="","",
   IF(OR(P473 &lt; EDA_Outlier_Analysis!$F$7, P473 &gt; EDA_Outlier_Analysis!$F$8),
      "Outlier",
      "Normal"))</f>
        <v/>
      </c>
      <c r="S473" t="str">
        <f>IF(N473="","",
   IF(OR(N473 &lt;EDA_Outlier_Analysis!$I$10, N473 &gt; EDA_Outlier_Analysis!$I$11),
      "Outlier",
      "Normal"))</f>
        <v>Normal</v>
      </c>
    </row>
    <row r="474" spans="1:19">
      <c r="A474" t="s">
        <v>1885</v>
      </c>
      <c r="B474" s="4">
        <v>44716</v>
      </c>
      <c r="C474" s="2">
        <v>62846.02</v>
      </c>
      <c r="D474" t="s">
        <v>849</v>
      </c>
      <c r="E474" t="s">
        <v>853</v>
      </c>
      <c r="F474" t="s">
        <v>11</v>
      </c>
      <c r="G474" t="s">
        <v>31</v>
      </c>
      <c r="H474" t="s">
        <v>151</v>
      </c>
      <c r="J474" t="s">
        <v>1886</v>
      </c>
      <c r="K474" t="str">
        <f>IF(COUNTIF(Customers!A:A, H474)&gt;0, "Valid", "Invalid")</f>
        <v>Valid</v>
      </c>
      <c r="L474" t="str">
        <f t="shared" si="35"/>
        <v>6</v>
      </c>
      <c r="M474" t="str">
        <f t="shared" si="36"/>
        <v>2022</v>
      </c>
      <c r="N474">
        <f t="shared" si="37"/>
        <v>62846.02</v>
      </c>
      <c r="O474">
        <f t="shared" si="38"/>
        <v>62846.02</v>
      </c>
      <c r="P474" t="str">
        <f t="shared" si="39"/>
        <v/>
      </c>
      <c r="Q474" s="48" t="str">
        <f>IF(O474="","",
   IF(OR(O474&lt;EDA_Outlier_Analysis!$C$10, O474&gt;EDA_Outlier_Analysis!$C$11),
      "Outlier",
      "Normal"))</f>
        <v>Normal</v>
      </c>
      <c r="R474" t="str">
        <f>IF(P474="","",
   IF(OR(P474 &lt; EDA_Outlier_Analysis!$F$7, P474 &gt; EDA_Outlier_Analysis!$F$8),
      "Outlier",
      "Normal"))</f>
        <v/>
      </c>
      <c r="S474" t="str">
        <f>IF(N474="","",
   IF(OR(N474 &lt;EDA_Outlier_Analysis!$I$10, N474 &gt; EDA_Outlier_Analysis!$I$11),
      "Outlier",
      "Normal"))</f>
        <v>Normal</v>
      </c>
    </row>
    <row r="475" spans="1:19">
      <c r="A475" t="s">
        <v>1887</v>
      </c>
      <c r="B475" s="4">
        <v>44802</v>
      </c>
      <c r="C475" s="2">
        <v>194888.67</v>
      </c>
      <c r="D475" t="s">
        <v>849</v>
      </c>
      <c r="E475" t="s">
        <v>868</v>
      </c>
      <c r="F475" t="s">
        <v>10</v>
      </c>
      <c r="G475" t="s">
        <v>31</v>
      </c>
      <c r="H475" t="s">
        <v>765</v>
      </c>
      <c r="J475" t="s">
        <v>1888</v>
      </c>
      <c r="K475" t="str">
        <f>IF(COUNTIF(Customers!A:A, H475)&gt;0, "Valid", "Invalid")</f>
        <v>Valid</v>
      </c>
      <c r="L475" t="str">
        <f t="shared" si="35"/>
        <v>8</v>
      </c>
      <c r="M475" t="str">
        <f t="shared" si="36"/>
        <v>2022</v>
      </c>
      <c r="N475">
        <f t="shared" si="37"/>
        <v>194888.67</v>
      </c>
      <c r="O475">
        <f t="shared" si="38"/>
        <v>194888.67</v>
      </c>
      <c r="P475" t="str">
        <f t="shared" si="39"/>
        <v/>
      </c>
      <c r="Q475" s="48" t="str">
        <f>IF(O475="","",
   IF(OR(O475&lt;EDA_Outlier_Analysis!$C$10, O475&gt;EDA_Outlier_Analysis!$C$11),
      "Outlier",
      "Normal"))</f>
        <v>Normal</v>
      </c>
      <c r="R475" t="str">
        <f>IF(P475="","",
   IF(OR(P475 &lt; EDA_Outlier_Analysis!$F$7, P475 &gt; EDA_Outlier_Analysis!$F$8),
      "Outlier",
      "Normal"))</f>
        <v/>
      </c>
      <c r="S475" t="str">
        <f>IF(N475="","",
   IF(OR(N475 &lt;EDA_Outlier_Analysis!$I$10, N475 &gt; EDA_Outlier_Analysis!$I$11),
      "Outlier",
      "Normal"))</f>
        <v>Normal</v>
      </c>
    </row>
    <row r="476" spans="1:19">
      <c r="A476" t="s">
        <v>1889</v>
      </c>
      <c r="B476" s="4">
        <v>44963</v>
      </c>
      <c r="C476" s="2">
        <v>-63298.71</v>
      </c>
      <c r="D476" t="s">
        <v>840</v>
      </c>
      <c r="E476" t="s">
        <v>856</v>
      </c>
      <c r="F476" t="s">
        <v>10</v>
      </c>
      <c r="G476" t="s">
        <v>34</v>
      </c>
      <c r="I476" t="s">
        <v>1010</v>
      </c>
      <c r="J476" t="s">
        <v>1890</v>
      </c>
      <c r="K476" t="str">
        <f>IF(COUNTIF(Customers!A:A, H476)&gt;0, "Valid", "Invalid")</f>
        <v>Invalid</v>
      </c>
      <c r="L476" t="str">
        <f t="shared" si="35"/>
        <v>2</v>
      </c>
      <c r="M476" t="str">
        <f t="shared" si="36"/>
        <v>2023</v>
      </c>
      <c r="N476">
        <f t="shared" si="37"/>
        <v>-63298.71</v>
      </c>
      <c r="O476" t="str">
        <f t="shared" si="38"/>
        <v/>
      </c>
      <c r="P476">
        <f t="shared" si="39"/>
        <v>63298.71</v>
      </c>
      <c r="Q476" s="48" t="str">
        <f>IF(O476="","",
   IF(OR(O476&lt;EDA_Outlier_Analysis!$C$10, O476&gt;EDA_Outlier_Analysis!$C$11),
      "Outlier",
      "Normal"))</f>
        <v/>
      </c>
      <c r="R476" t="str">
        <f>IF(P476="","",
   IF(OR(P476 &lt; EDA_Outlier_Analysis!$F$7, P476 &gt; EDA_Outlier_Analysis!$F$8),
      "Outlier",
      "Normal"))</f>
        <v>Outlier</v>
      </c>
      <c r="S476" t="str">
        <f>IF(N476="","",
   IF(OR(N476 &lt;EDA_Outlier_Analysis!$I$10, N476 &gt; EDA_Outlier_Analysis!$I$11),
      "Outlier",
      "Normal"))</f>
        <v>Normal</v>
      </c>
    </row>
    <row r="477" spans="1:19">
      <c r="A477" t="s">
        <v>1891</v>
      </c>
      <c r="B477" s="4">
        <v>45057</v>
      </c>
      <c r="C477" s="2">
        <v>-43509.68</v>
      </c>
      <c r="D477" t="s">
        <v>840</v>
      </c>
      <c r="E477" t="s">
        <v>864</v>
      </c>
      <c r="F477" t="s">
        <v>10</v>
      </c>
      <c r="G477" t="s">
        <v>20</v>
      </c>
      <c r="I477" t="s">
        <v>1448</v>
      </c>
      <c r="J477" t="s">
        <v>1892</v>
      </c>
      <c r="K477" t="str">
        <f>IF(COUNTIF(Customers!A:A, H477)&gt;0, "Valid", "Invalid")</f>
        <v>Invalid</v>
      </c>
      <c r="L477" t="str">
        <f t="shared" si="35"/>
        <v>5</v>
      </c>
      <c r="M477" t="str">
        <f t="shared" si="36"/>
        <v>2023</v>
      </c>
      <c r="N477">
        <f t="shared" si="37"/>
        <v>-43509.68</v>
      </c>
      <c r="O477" t="str">
        <f t="shared" si="38"/>
        <v/>
      </c>
      <c r="P477">
        <f t="shared" si="39"/>
        <v>43509.68</v>
      </c>
      <c r="Q477" s="48" t="str">
        <f>IF(O477="","",
   IF(OR(O477&lt;EDA_Outlier_Analysis!$C$10, O477&gt;EDA_Outlier_Analysis!$C$11),
      "Outlier",
      "Normal"))</f>
        <v/>
      </c>
      <c r="R477" t="str">
        <f>IF(P477="","",
   IF(OR(P477 &lt; EDA_Outlier_Analysis!$F$7, P477 &gt; EDA_Outlier_Analysis!$F$8),
      "Outlier",
      "Normal"))</f>
        <v>Normal</v>
      </c>
      <c r="S477" t="str">
        <f>IF(N477="","",
   IF(OR(N477 &lt;EDA_Outlier_Analysis!$I$10, N477 &gt; EDA_Outlier_Analysis!$I$11),
      "Outlier",
      "Normal"))</f>
        <v>Normal</v>
      </c>
    </row>
    <row r="478" spans="1:19">
      <c r="A478" t="s">
        <v>1893</v>
      </c>
      <c r="B478" s="4">
        <v>44744</v>
      </c>
      <c r="C478" s="2">
        <v>91252.88</v>
      </c>
      <c r="D478" t="s">
        <v>849</v>
      </c>
      <c r="E478" t="s">
        <v>853</v>
      </c>
      <c r="F478" t="s">
        <v>9</v>
      </c>
      <c r="G478" t="s">
        <v>34</v>
      </c>
      <c r="H478" t="s">
        <v>737</v>
      </c>
      <c r="J478" t="s">
        <v>1894</v>
      </c>
      <c r="K478" t="str">
        <f>IF(COUNTIF(Customers!A:A, H478)&gt;0, "Valid", "Invalid")</f>
        <v>Valid</v>
      </c>
      <c r="L478" t="str">
        <f t="shared" si="35"/>
        <v>7</v>
      </c>
      <c r="M478" t="str">
        <f t="shared" si="36"/>
        <v>2022</v>
      </c>
      <c r="N478">
        <f t="shared" si="37"/>
        <v>91252.88</v>
      </c>
      <c r="O478">
        <f t="shared" si="38"/>
        <v>91252.88</v>
      </c>
      <c r="P478" t="str">
        <f t="shared" si="39"/>
        <v/>
      </c>
      <c r="Q478" s="48" t="str">
        <f>IF(O478="","",
   IF(OR(O478&lt;EDA_Outlier_Analysis!$C$10, O478&gt;EDA_Outlier_Analysis!$C$11),
      "Outlier",
      "Normal"))</f>
        <v>Normal</v>
      </c>
      <c r="R478" t="str">
        <f>IF(P478="","",
   IF(OR(P478 &lt; EDA_Outlier_Analysis!$F$7, P478 &gt; EDA_Outlier_Analysis!$F$8),
      "Outlier",
      "Normal"))</f>
        <v/>
      </c>
      <c r="S478" t="str">
        <f>IF(N478="","",
   IF(OR(N478 &lt;EDA_Outlier_Analysis!$I$10, N478 &gt; EDA_Outlier_Analysis!$I$11),
      "Outlier",
      "Normal"))</f>
        <v>Normal</v>
      </c>
    </row>
    <row r="479" spans="1:19">
      <c r="A479" t="s">
        <v>1895</v>
      </c>
      <c r="B479" s="4">
        <v>45119</v>
      </c>
      <c r="C479" s="2">
        <v>-46000.69</v>
      </c>
      <c r="D479" t="s">
        <v>840</v>
      </c>
      <c r="E479" t="s">
        <v>856</v>
      </c>
      <c r="F479" t="s">
        <v>11</v>
      </c>
      <c r="G479" t="s">
        <v>20</v>
      </c>
      <c r="I479" t="s">
        <v>1623</v>
      </c>
      <c r="J479" t="s">
        <v>1896</v>
      </c>
      <c r="K479" t="str">
        <f>IF(COUNTIF(Customers!A:A, H479)&gt;0, "Valid", "Invalid")</f>
        <v>Invalid</v>
      </c>
      <c r="L479" t="str">
        <f t="shared" si="35"/>
        <v>7</v>
      </c>
      <c r="M479" t="str">
        <f t="shared" si="36"/>
        <v>2023</v>
      </c>
      <c r="N479">
        <f t="shared" si="37"/>
        <v>-46000.69</v>
      </c>
      <c r="O479" t="str">
        <f t="shared" si="38"/>
        <v/>
      </c>
      <c r="P479">
        <f t="shared" si="39"/>
        <v>46000.69</v>
      </c>
      <c r="Q479" s="48" t="str">
        <f>IF(O479="","",
   IF(OR(O479&lt;EDA_Outlier_Analysis!$C$10, O479&gt;EDA_Outlier_Analysis!$C$11),
      "Outlier",
      "Normal"))</f>
        <v/>
      </c>
      <c r="R479" t="str">
        <f>IF(P479="","",
   IF(OR(P479 &lt; EDA_Outlier_Analysis!$F$7, P479 &gt; EDA_Outlier_Analysis!$F$8),
      "Outlier",
      "Normal"))</f>
        <v>Normal</v>
      </c>
      <c r="S479" t="str">
        <f>IF(N479="","",
   IF(OR(N479 &lt;EDA_Outlier_Analysis!$I$10, N479 &gt; EDA_Outlier_Analysis!$I$11),
      "Outlier",
      "Normal"))</f>
        <v>Normal</v>
      </c>
    </row>
    <row r="480" spans="1:19">
      <c r="A480" t="s">
        <v>1897</v>
      </c>
      <c r="B480" s="4">
        <v>44976</v>
      </c>
      <c r="C480" s="2">
        <v>132992.4</v>
      </c>
      <c r="D480" t="s">
        <v>849</v>
      </c>
      <c r="E480" t="s">
        <v>868</v>
      </c>
      <c r="F480" t="s">
        <v>10</v>
      </c>
      <c r="G480" t="s">
        <v>24</v>
      </c>
      <c r="H480" t="s">
        <v>245</v>
      </c>
      <c r="J480" t="s">
        <v>1898</v>
      </c>
      <c r="K480" t="str">
        <f>IF(COUNTIF(Customers!A:A, H480)&gt;0, "Valid", "Invalid")</f>
        <v>Valid</v>
      </c>
      <c r="L480" t="str">
        <f t="shared" si="35"/>
        <v>2</v>
      </c>
      <c r="M480" t="str">
        <f t="shared" si="36"/>
        <v>2023</v>
      </c>
      <c r="N480">
        <f t="shared" si="37"/>
        <v>132992.4</v>
      </c>
      <c r="O480">
        <f t="shared" si="38"/>
        <v>132992.4</v>
      </c>
      <c r="P480" t="str">
        <f t="shared" si="39"/>
        <v/>
      </c>
      <c r="Q480" s="48" t="str">
        <f>IF(O480="","",
   IF(OR(O480&lt;EDA_Outlier_Analysis!$C$10, O480&gt;EDA_Outlier_Analysis!$C$11),
      "Outlier",
      "Normal"))</f>
        <v>Normal</v>
      </c>
      <c r="R480" t="str">
        <f>IF(P480="","",
   IF(OR(P480 &lt; EDA_Outlier_Analysis!$F$7, P480 &gt; EDA_Outlier_Analysis!$F$8),
      "Outlier",
      "Normal"))</f>
        <v/>
      </c>
      <c r="S480" t="str">
        <f>IF(N480="","",
   IF(OR(N480 &lt;EDA_Outlier_Analysis!$I$10, N480 &gt; EDA_Outlier_Analysis!$I$11),
      "Outlier",
      "Normal"))</f>
        <v>Normal</v>
      </c>
    </row>
    <row r="481" spans="1:19">
      <c r="A481" t="s">
        <v>1899</v>
      </c>
      <c r="B481" s="4">
        <v>44588</v>
      </c>
      <c r="C481" s="2">
        <v>147402.41</v>
      </c>
      <c r="D481" t="s">
        <v>849</v>
      </c>
      <c r="E481" t="s">
        <v>850</v>
      </c>
      <c r="F481" t="s">
        <v>10</v>
      </c>
      <c r="G481" t="s">
        <v>31</v>
      </c>
      <c r="H481" t="s">
        <v>339</v>
      </c>
      <c r="J481" t="s">
        <v>1900</v>
      </c>
      <c r="K481" t="str">
        <f>IF(COUNTIF(Customers!A:A, H481)&gt;0, "Valid", "Invalid")</f>
        <v>Valid</v>
      </c>
      <c r="L481" t="str">
        <f t="shared" si="35"/>
        <v>1</v>
      </c>
      <c r="M481" t="str">
        <f t="shared" si="36"/>
        <v>2022</v>
      </c>
      <c r="N481">
        <f t="shared" si="37"/>
        <v>147402.41</v>
      </c>
      <c r="O481">
        <f t="shared" si="38"/>
        <v>147402.41</v>
      </c>
      <c r="P481" t="str">
        <f t="shared" si="39"/>
        <v/>
      </c>
      <c r="Q481" s="48" t="str">
        <f>IF(O481="","",
   IF(OR(O481&lt;EDA_Outlier_Analysis!$C$10, O481&gt;EDA_Outlier_Analysis!$C$11),
      "Outlier",
      "Normal"))</f>
        <v>Normal</v>
      </c>
      <c r="R481" t="str">
        <f>IF(P481="","",
   IF(OR(P481 &lt; EDA_Outlier_Analysis!$F$7, P481 &gt; EDA_Outlier_Analysis!$F$8),
      "Outlier",
      "Normal"))</f>
        <v/>
      </c>
      <c r="S481" t="str">
        <f>IF(N481="","",
   IF(OR(N481 &lt;EDA_Outlier_Analysis!$I$10, N481 &gt; EDA_Outlier_Analysis!$I$11),
      "Outlier",
      "Normal"))</f>
        <v>Normal</v>
      </c>
    </row>
    <row r="482" spans="1:19">
      <c r="A482" t="s">
        <v>1901</v>
      </c>
      <c r="B482" s="4">
        <v>45171</v>
      </c>
      <c r="C482" s="2">
        <v>115783.79</v>
      </c>
      <c r="D482" t="s">
        <v>849</v>
      </c>
      <c r="E482" t="s">
        <v>853</v>
      </c>
      <c r="F482" t="s">
        <v>11</v>
      </c>
      <c r="G482" t="s">
        <v>34</v>
      </c>
      <c r="H482" t="s">
        <v>611</v>
      </c>
      <c r="J482" t="s">
        <v>1902</v>
      </c>
      <c r="K482" t="str">
        <f>IF(COUNTIF(Customers!A:A, H482)&gt;0, "Valid", "Invalid")</f>
        <v>Valid</v>
      </c>
      <c r="L482" t="str">
        <f t="shared" si="35"/>
        <v>9</v>
      </c>
      <c r="M482" t="str">
        <f t="shared" si="36"/>
        <v>2023</v>
      </c>
      <c r="N482">
        <f t="shared" si="37"/>
        <v>115783.79</v>
      </c>
      <c r="O482">
        <f t="shared" si="38"/>
        <v>115783.79</v>
      </c>
      <c r="P482" t="str">
        <f t="shared" si="39"/>
        <v/>
      </c>
      <c r="Q482" s="48" t="str">
        <f>IF(O482="","",
   IF(OR(O482&lt;EDA_Outlier_Analysis!$C$10, O482&gt;EDA_Outlier_Analysis!$C$11),
      "Outlier",
      "Normal"))</f>
        <v>Normal</v>
      </c>
      <c r="R482" t="str">
        <f>IF(P482="","",
   IF(OR(P482 &lt; EDA_Outlier_Analysis!$F$7, P482 &gt; EDA_Outlier_Analysis!$F$8),
      "Outlier",
      "Normal"))</f>
        <v/>
      </c>
      <c r="S482" t="str">
        <f>IF(N482="","",
   IF(OR(N482 &lt;EDA_Outlier_Analysis!$I$10, N482 &gt; EDA_Outlier_Analysis!$I$11),
      "Outlier",
      "Normal"))</f>
        <v>Normal</v>
      </c>
    </row>
    <row r="483" spans="1:19">
      <c r="A483" t="s">
        <v>1903</v>
      </c>
      <c r="B483" s="4">
        <v>45206</v>
      </c>
      <c r="C483" s="2">
        <v>-71670.64</v>
      </c>
      <c r="D483" t="s">
        <v>840</v>
      </c>
      <c r="E483" t="s">
        <v>845</v>
      </c>
      <c r="F483" t="s">
        <v>10</v>
      </c>
      <c r="G483" t="s">
        <v>20</v>
      </c>
      <c r="I483" t="s">
        <v>1468</v>
      </c>
      <c r="J483" t="s">
        <v>1904</v>
      </c>
      <c r="K483" t="str">
        <f>IF(COUNTIF(Customers!A:A, H483)&gt;0, "Valid", "Invalid")</f>
        <v>Invalid</v>
      </c>
      <c r="L483" t="str">
        <f t="shared" si="35"/>
        <v>10</v>
      </c>
      <c r="M483" t="str">
        <f t="shared" si="36"/>
        <v>2023</v>
      </c>
      <c r="N483">
        <f t="shared" si="37"/>
        <v>-71670.64</v>
      </c>
      <c r="O483" t="str">
        <f t="shared" si="38"/>
        <v/>
      </c>
      <c r="P483">
        <f t="shared" si="39"/>
        <v>71670.64</v>
      </c>
      <c r="Q483" s="48" t="str">
        <f>IF(O483="","",
   IF(OR(O483&lt;EDA_Outlier_Analysis!$C$10, O483&gt;EDA_Outlier_Analysis!$C$11),
      "Outlier",
      "Normal"))</f>
        <v/>
      </c>
      <c r="R483" t="str">
        <f>IF(P483="","",
   IF(OR(P483 &lt; EDA_Outlier_Analysis!$F$7, P483 &gt; EDA_Outlier_Analysis!$F$8),
      "Outlier",
      "Normal"))</f>
        <v>Outlier</v>
      </c>
      <c r="S483" t="str">
        <f>IF(N483="","",
   IF(OR(N483 &lt;EDA_Outlier_Analysis!$I$10, N483 &gt; EDA_Outlier_Analysis!$I$11),
      "Outlier",
      "Normal"))</f>
        <v>Normal</v>
      </c>
    </row>
    <row r="484" spans="1:19">
      <c r="A484" t="s">
        <v>1905</v>
      </c>
      <c r="B484" s="4">
        <v>44842</v>
      </c>
      <c r="C484" s="2">
        <v>169659.79</v>
      </c>
      <c r="D484" t="s">
        <v>849</v>
      </c>
      <c r="E484" t="s">
        <v>853</v>
      </c>
      <c r="F484" t="s">
        <v>11</v>
      </c>
      <c r="G484" t="s">
        <v>34</v>
      </c>
      <c r="H484" t="s">
        <v>653</v>
      </c>
      <c r="J484" t="s">
        <v>1906</v>
      </c>
      <c r="K484" t="str">
        <f>IF(COUNTIF(Customers!A:A, H484)&gt;0, "Valid", "Invalid")</f>
        <v>Valid</v>
      </c>
      <c r="L484" t="str">
        <f t="shared" si="35"/>
        <v>10</v>
      </c>
      <c r="M484" t="str">
        <f t="shared" si="36"/>
        <v>2022</v>
      </c>
      <c r="N484">
        <f t="shared" si="37"/>
        <v>169659.79</v>
      </c>
      <c r="O484">
        <f t="shared" si="38"/>
        <v>169659.79</v>
      </c>
      <c r="P484" t="str">
        <f t="shared" si="39"/>
        <v/>
      </c>
      <c r="Q484" s="48" t="str">
        <f>IF(O484="","",
   IF(OR(O484&lt;EDA_Outlier_Analysis!$C$10, O484&gt;EDA_Outlier_Analysis!$C$11),
      "Outlier",
      "Normal"))</f>
        <v>Normal</v>
      </c>
      <c r="R484" t="str">
        <f>IF(P484="","",
   IF(OR(P484 &lt; EDA_Outlier_Analysis!$F$7, P484 &gt; EDA_Outlier_Analysis!$F$8),
      "Outlier",
      "Normal"))</f>
        <v/>
      </c>
      <c r="S484" t="str">
        <f>IF(N484="","",
   IF(OR(N484 &lt;EDA_Outlier_Analysis!$I$10, N484 &gt; EDA_Outlier_Analysis!$I$11),
      "Outlier",
      "Normal"))</f>
        <v>Normal</v>
      </c>
    </row>
    <row r="485" spans="1:19">
      <c r="A485" t="s">
        <v>1907</v>
      </c>
      <c r="B485" s="4">
        <v>44722</v>
      </c>
      <c r="C485" s="2">
        <v>225436.69</v>
      </c>
      <c r="D485" t="s">
        <v>849</v>
      </c>
      <c r="E485" t="s">
        <v>850</v>
      </c>
      <c r="F485" t="s">
        <v>9</v>
      </c>
      <c r="G485" t="s">
        <v>34</v>
      </c>
      <c r="H485" t="s">
        <v>423</v>
      </c>
      <c r="J485" t="s">
        <v>1908</v>
      </c>
      <c r="K485" t="str">
        <f>IF(COUNTIF(Customers!A:A, H485)&gt;0, "Valid", "Invalid")</f>
        <v>Valid</v>
      </c>
      <c r="L485" t="str">
        <f t="shared" si="35"/>
        <v>6</v>
      </c>
      <c r="M485" t="str">
        <f t="shared" si="36"/>
        <v>2022</v>
      </c>
      <c r="N485">
        <f t="shared" si="37"/>
        <v>225436.69</v>
      </c>
      <c r="O485">
        <f t="shared" si="38"/>
        <v>225436.69</v>
      </c>
      <c r="P485" t="str">
        <f t="shared" si="39"/>
        <v/>
      </c>
      <c r="Q485" s="48" t="str">
        <f>IF(O485="","",
   IF(OR(O485&lt;EDA_Outlier_Analysis!$C$10, O485&gt;EDA_Outlier_Analysis!$C$11),
      "Outlier",
      "Normal"))</f>
        <v>Normal</v>
      </c>
      <c r="R485" t="str">
        <f>IF(P485="","",
   IF(OR(P485 &lt; EDA_Outlier_Analysis!$F$7, P485 &gt; EDA_Outlier_Analysis!$F$8),
      "Outlier",
      "Normal"))</f>
        <v/>
      </c>
      <c r="S485" t="str">
        <f>IF(N485="","",
   IF(OR(N485 &lt;EDA_Outlier_Analysis!$I$10, N485 &gt; EDA_Outlier_Analysis!$I$11),
      "Outlier",
      "Normal"))</f>
        <v>Normal</v>
      </c>
    </row>
    <row r="486" spans="1:19">
      <c r="A486" t="s">
        <v>1909</v>
      </c>
      <c r="B486" s="4">
        <v>45172</v>
      </c>
      <c r="C486" s="2">
        <v>158650.19</v>
      </c>
      <c r="D486" t="s">
        <v>849</v>
      </c>
      <c r="E486" t="s">
        <v>850</v>
      </c>
      <c r="F486" t="s">
        <v>9</v>
      </c>
      <c r="G486" t="s">
        <v>20</v>
      </c>
      <c r="H486" t="s">
        <v>331</v>
      </c>
      <c r="J486" t="s">
        <v>1910</v>
      </c>
      <c r="K486" t="str">
        <f>IF(COUNTIF(Customers!A:A, H486)&gt;0, "Valid", "Invalid")</f>
        <v>Valid</v>
      </c>
      <c r="L486" t="str">
        <f t="shared" si="35"/>
        <v>9</v>
      </c>
      <c r="M486" t="str">
        <f t="shared" si="36"/>
        <v>2023</v>
      </c>
      <c r="N486">
        <f t="shared" si="37"/>
        <v>158650.19</v>
      </c>
      <c r="O486">
        <f t="shared" si="38"/>
        <v>158650.19</v>
      </c>
      <c r="P486" t="str">
        <f t="shared" si="39"/>
        <v/>
      </c>
      <c r="Q486" s="48" t="str">
        <f>IF(O486="","",
   IF(OR(O486&lt;EDA_Outlier_Analysis!$C$10, O486&gt;EDA_Outlier_Analysis!$C$11),
      "Outlier",
      "Normal"))</f>
        <v>Normal</v>
      </c>
      <c r="R486" t="str">
        <f>IF(P486="","",
   IF(OR(P486 &lt; EDA_Outlier_Analysis!$F$7, P486 &gt; EDA_Outlier_Analysis!$F$8),
      "Outlier",
      "Normal"))</f>
        <v/>
      </c>
      <c r="S486" t="str">
        <f>IF(N486="","",
   IF(OR(N486 &lt;EDA_Outlier_Analysis!$I$10, N486 &gt; EDA_Outlier_Analysis!$I$11),
      "Outlier",
      "Normal"))</f>
        <v>Normal</v>
      </c>
    </row>
    <row r="487" spans="1:19">
      <c r="A487" t="s">
        <v>1911</v>
      </c>
      <c r="B487" s="4">
        <v>44787</v>
      </c>
      <c r="C487" s="2">
        <v>-31567.38</v>
      </c>
      <c r="D487" t="s">
        <v>840</v>
      </c>
      <c r="E487" t="s">
        <v>856</v>
      </c>
      <c r="F487" t="s">
        <v>11</v>
      </c>
      <c r="G487" t="s">
        <v>31</v>
      </c>
      <c r="I487" t="s">
        <v>1109</v>
      </c>
      <c r="J487" t="s">
        <v>1912</v>
      </c>
      <c r="K487" t="str">
        <f>IF(COUNTIF(Customers!A:A, H487)&gt;0, "Valid", "Invalid")</f>
        <v>Invalid</v>
      </c>
      <c r="L487" t="str">
        <f t="shared" si="35"/>
        <v>8</v>
      </c>
      <c r="M487" t="str">
        <f t="shared" si="36"/>
        <v>2022</v>
      </c>
      <c r="N487">
        <f t="shared" si="37"/>
        <v>-31567.38</v>
      </c>
      <c r="O487" t="str">
        <f t="shared" si="38"/>
        <v/>
      </c>
      <c r="P487">
        <f t="shared" si="39"/>
        <v>31567.38</v>
      </c>
      <c r="Q487" s="48" t="str">
        <f>IF(O487="","",
   IF(OR(O487&lt;EDA_Outlier_Analysis!$C$10, O487&gt;EDA_Outlier_Analysis!$C$11),
      "Outlier",
      "Normal"))</f>
        <v/>
      </c>
      <c r="R487" t="str">
        <f>IF(P487="","",
   IF(OR(P487 &lt; EDA_Outlier_Analysis!$F$7, P487 &gt; EDA_Outlier_Analysis!$F$8),
      "Outlier",
      "Normal"))</f>
        <v>Normal</v>
      </c>
      <c r="S487" t="str">
        <f>IF(N487="","",
   IF(OR(N487 &lt;EDA_Outlier_Analysis!$I$10, N487 &gt; EDA_Outlier_Analysis!$I$11),
      "Outlier",
      "Normal"))</f>
        <v>Normal</v>
      </c>
    </row>
    <row r="488" spans="1:19">
      <c r="A488" t="s">
        <v>1913</v>
      </c>
      <c r="B488" s="4">
        <v>44966</v>
      </c>
      <c r="C488" s="2">
        <v>206983.44</v>
      </c>
      <c r="D488" t="s">
        <v>849</v>
      </c>
      <c r="E488" t="s">
        <v>850</v>
      </c>
      <c r="F488" t="s">
        <v>9</v>
      </c>
      <c r="G488" t="s">
        <v>31</v>
      </c>
      <c r="H488" t="s">
        <v>529</v>
      </c>
      <c r="J488" t="s">
        <v>1914</v>
      </c>
      <c r="K488" t="str">
        <f>IF(COUNTIF(Customers!A:A, H488)&gt;0, "Valid", "Invalid")</f>
        <v>Valid</v>
      </c>
      <c r="L488" t="str">
        <f t="shared" si="35"/>
        <v>2</v>
      </c>
      <c r="M488" t="str">
        <f t="shared" si="36"/>
        <v>2023</v>
      </c>
      <c r="N488">
        <f t="shared" si="37"/>
        <v>206983.44</v>
      </c>
      <c r="O488">
        <f t="shared" si="38"/>
        <v>206983.44</v>
      </c>
      <c r="P488" t="str">
        <f t="shared" si="39"/>
        <v/>
      </c>
      <c r="Q488" s="48" t="str">
        <f>IF(O488="","",
   IF(OR(O488&lt;EDA_Outlier_Analysis!$C$10, O488&gt;EDA_Outlier_Analysis!$C$11),
      "Outlier",
      "Normal"))</f>
        <v>Normal</v>
      </c>
      <c r="R488" t="str">
        <f>IF(P488="","",
   IF(OR(P488 &lt; EDA_Outlier_Analysis!$F$7, P488 &gt; EDA_Outlier_Analysis!$F$8),
      "Outlier",
      "Normal"))</f>
        <v/>
      </c>
      <c r="S488" t="str">
        <f>IF(N488="","",
   IF(OR(N488 &lt;EDA_Outlier_Analysis!$I$10, N488 &gt; EDA_Outlier_Analysis!$I$11),
      "Outlier",
      "Normal"))</f>
        <v>Normal</v>
      </c>
    </row>
    <row r="489" spans="1:19">
      <c r="A489" t="s">
        <v>1915</v>
      </c>
      <c r="B489" s="4">
        <v>44587</v>
      </c>
      <c r="C489" s="2">
        <v>18696.18</v>
      </c>
      <c r="D489" t="s">
        <v>971</v>
      </c>
      <c r="E489" t="s">
        <v>971</v>
      </c>
      <c r="F489" t="s">
        <v>9</v>
      </c>
      <c r="G489" t="s">
        <v>24</v>
      </c>
      <c r="J489" t="s">
        <v>1916</v>
      </c>
      <c r="K489" t="str">
        <f>IF(COUNTIF(Customers!A:A, H489)&gt;0, "Valid", "Invalid")</f>
        <v>Invalid</v>
      </c>
      <c r="L489" t="str">
        <f t="shared" si="35"/>
        <v>1</v>
      </c>
      <c r="M489" t="str">
        <f t="shared" si="36"/>
        <v>2022</v>
      </c>
      <c r="N489">
        <f t="shared" si="37"/>
        <v>-18696.18</v>
      </c>
      <c r="O489" t="str">
        <f t="shared" si="38"/>
        <v/>
      </c>
      <c r="P489" t="str">
        <f t="shared" si="39"/>
        <v/>
      </c>
      <c r="Q489" s="48" t="str">
        <f>IF(O489="","",
   IF(OR(O489&lt;EDA_Outlier_Analysis!$C$10, O489&gt;EDA_Outlier_Analysis!$C$11),
      "Outlier",
      "Normal"))</f>
        <v/>
      </c>
      <c r="R489" t="str">
        <f>IF(P489="","",
   IF(OR(P489 &lt; EDA_Outlier_Analysis!$F$7, P489 &gt; EDA_Outlier_Analysis!$F$8),
      "Outlier",
      "Normal"))</f>
        <v/>
      </c>
      <c r="S489" t="str">
        <f>IF(N489="","",
   IF(OR(N489 &lt;EDA_Outlier_Analysis!$I$10, N489 &gt; EDA_Outlier_Analysis!$I$11),
      "Outlier",
      "Normal"))</f>
        <v>Normal</v>
      </c>
    </row>
    <row r="490" spans="1:19">
      <c r="A490" t="s">
        <v>1917</v>
      </c>
      <c r="B490" s="4">
        <v>45206</v>
      </c>
      <c r="C490" s="2">
        <v>229725.38</v>
      </c>
      <c r="D490" t="s">
        <v>849</v>
      </c>
      <c r="E490" t="s">
        <v>853</v>
      </c>
      <c r="F490" t="s">
        <v>10</v>
      </c>
      <c r="G490" t="s">
        <v>24</v>
      </c>
      <c r="H490" t="s">
        <v>159</v>
      </c>
      <c r="J490" t="s">
        <v>1918</v>
      </c>
      <c r="K490" t="str">
        <f>IF(COUNTIF(Customers!A:A, H490)&gt;0, "Valid", "Invalid")</f>
        <v>Valid</v>
      </c>
      <c r="L490" t="str">
        <f t="shared" si="35"/>
        <v>10</v>
      </c>
      <c r="M490" t="str">
        <f t="shared" si="36"/>
        <v>2023</v>
      </c>
      <c r="N490">
        <f t="shared" si="37"/>
        <v>229725.38</v>
      </c>
      <c r="O490">
        <f t="shared" si="38"/>
        <v>229725.38</v>
      </c>
      <c r="P490" t="str">
        <f t="shared" si="39"/>
        <v/>
      </c>
      <c r="Q490" s="48" t="str">
        <f>IF(O490="","",
   IF(OR(O490&lt;EDA_Outlier_Analysis!$C$10, O490&gt;EDA_Outlier_Analysis!$C$11),
      "Outlier",
      "Normal"))</f>
        <v>Normal</v>
      </c>
      <c r="R490" t="str">
        <f>IF(P490="","",
   IF(OR(P490 &lt; EDA_Outlier_Analysis!$F$7, P490 &gt; EDA_Outlier_Analysis!$F$8),
      "Outlier",
      "Normal"))</f>
        <v/>
      </c>
      <c r="S490" t="str">
        <f>IF(N490="","",
   IF(OR(N490 &lt;EDA_Outlier_Analysis!$I$10, N490 &gt; EDA_Outlier_Analysis!$I$11),
      "Outlier",
      "Normal"))</f>
        <v>Normal</v>
      </c>
    </row>
    <row r="491" spans="1:19">
      <c r="A491" t="s">
        <v>1919</v>
      </c>
      <c r="B491" s="4">
        <v>45248</v>
      </c>
      <c r="C491" s="2">
        <v>202828.33</v>
      </c>
      <c r="D491" t="s">
        <v>849</v>
      </c>
      <c r="E491" t="s">
        <v>850</v>
      </c>
      <c r="F491" t="s">
        <v>10</v>
      </c>
      <c r="G491" t="s">
        <v>34</v>
      </c>
      <c r="H491" t="s">
        <v>617</v>
      </c>
      <c r="J491" t="s">
        <v>1920</v>
      </c>
      <c r="K491" t="str">
        <f>IF(COUNTIF(Customers!A:A, H491)&gt;0, "Valid", "Invalid")</f>
        <v>Valid</v>
      </c>
      <c r="L491" t="str">
        <f t="shared" si="35"/>
        <v>11</v>
      </c>
      <c r="M491" t="str">
        <f t="shared" si="36"/>
        <v>2023</v>
      </c>
      <c r="N491">
        <f t="shared" si="37"/>
        <v>202828.33</v>
      </c>
      <c r="O491">
        <f t="shared" si="38"/>
        <v>202828.33</v>
      </c>
      <c r="P491" t="str">
        <f t="shared" si="39"/>
        <v/>
      </c>
      <c r="Q491" s="48" t="str">
        <f>IF(O491="","",
   IF(OR(O491&lt;EDA_Outlier_Analysis!$C$10, O491&gt;EDA_Outlier_Analysis!$C$11),
      "Outlier",
      "Normal"))</f>
        <v>Normal</v>
      </c>
      <c r="R491" t="str">
        <f>IF(P491="","",
   IF(OR(P491 &lt; EDA_Outlier_Analysis!$F$7, P491 &gt; EDA_Outlier_Analysis!$F$8),
      "Outlier",
      "Normal"))</f>
        <v/>
      </c>
      <c r="S491" t="str">
        <f>IF(N491="","",
   IF(OR(N491 &lt;EDA_Outlier_Analysis!$I$10, N491 &gt; EDA_Outlier_Analysis!$I$11),
      "Outlier",
      "Normal"))</f>
        <v>Normal</v>
      </c>
    </row>
    <row r="492" spans="1:19">
      <c r="A492" t="s">
        <v>1921</v>
      </c>
      <c r="B492" s="4">
        <v>45122</v>
      </c>
      <c r="C492" s="2">
        <v>-21504.9</v>
      </c>
      <c r="D492" t="s">
        <v>840</v>
      </c>
      <c r="E492" t="s">
        <v>841</v>
      </c>
      <c r="F492" t="s">
        <v>9</v>
      </c>
      <c r="G492" t="s">
        <v>31</v>
      </c>
      <c r="I492" t="s">
        <v>1080</v>
      </c>
      <c r="J492" t="s">
        <v>1922</v>
      </c>
      <c r="K492" t="str">
        <f>IF(COUNTIF(Customers!A:A, H492)&gt;0, "Valid", "Invalid")</f>
        <v>Invalid</v>
      </c>
      <c r="L492" t="str">
        <f t="shared" si="35"/>
        <v>7</v>
      </c>
      <c r="M492" t="str">
        <f t="shared" si="36"/>
        <v>2023</v>
      </c>
      <c r="N492">
        <f t="shared" si="37"/>
        <v>-21504.9</v>
      </c>
      <c r="O492" t="str">
        <f t="shared" si="38"/>
        <v/>
      </c>
      <c r="P492">
        <f t="shared" si="39"/>
        <v>21504.9</v>
      </c>
      <c r="Q492" s="48" t="str">
        <f>IF(O492="","",
   IF(OR(O492&lt;EDA_Outlier_Analysis!$C$10, O492&gt;EDA_Outlier_Analysis!$C$11),
      "Outlier",
      "Normal"))</f>
        <v/>
      </c>
      <c r="R492" t="str">
        <f>IF(P492="","",
   IF(OR(P492 &lt; EDA_Outlier_Analysis!$F$7, P492 &gt; EDA_Outlier_Analysis!$F$8),
      "Outlier",
      "Normal"))</f>
        <v>Outlier</v>
      </c>
      <c r="S492" t="str">
        <f>IF(N492="","",
   IF(OR(N492 &lt;EDA_Outlier_Analysis!$I$10, N492 &gt; EDA_Outlier_Analysis!$I$11),
      "Outlier",
      "Normal"))</f>
        <v>Normal</v>
      </c>
    </row>
    <row r="493" spans="1:19">
      <c r="A493" t="s">
        <v>1923</v>
      </c>
      <c r="B493" s="4">
        <v>44599</v>
      </c>
      <c r="C493" s="2">
        <v>-88250.7</v>
      </c>
      <c r="D493" t="s">
        <v>840</v>
      </c>
      <c r="E493" t="s">
        <v>845</v>
      </c>
      <c r="F493" t="s">
        <v>10</v>
      </c>
      <c r="G493" t="s">
        <v>31</v>
      </c>
      <c r="I493" t="s">
        <v>1435</v>
      </c>
      <c r="J493" t="s">
        <v>1924</v>
      </c>
      <c r="K493" t="str">
        <f>IF(COUNTIF(Customers!A:A, H493)&gt;0, "Valid", "Invalid")</f>
        <v>Invalid</v>
      </c>
      <c r="L493" t="str">
        <f t="shared" si="35"/>
        <v>2</v>
      </c>
      <c r="M493" t="str">
        <f t="shared" si="36"/>
        <v>2022</v>
      </c>
      <c r="N493">
        <f t="shared" si="37"/>
        <v>-88250.7</v>
      </c>
      <c r="O493" t="str">
        <f t="shared" si="38"/>
        <v/>
      </c>
      <c r="P493">
        <f t="shared" si="39"/>
        <v>88250.7</v>
      </c>
      <c r="Q493" s="48" t="str">
        <f>IF(O493="","",
   IF(OR(O493&lt;EDA_Outlier_Analysis!$C$10, O493&gt;EDA_Outlier_Analysis!$C$11),
      "Outlier",
      "Normal"))</f>
        <v/>
      </c>
      <c r="R493" t="str">
        <f>IF(P493="","",
   IF(OR(P493 &lt; EDA_Outlier_Analysis!$F$7, P493 &gt; EDA_Outlier_Analysis!$F$8),
      "Outlier",
      "Normal"))</f>
        <v>Outlier</v>
      </c>
      <c r="S493" t="str">
        <f>IF(N493="","",
   IF(OR(N493 &lt;EDA_Outlier_Analysis!$I$10, N493 &gt; EDA_Outlier_Analysis!$I$11),
      "Outlier",
      "Normal"))</f>
        <v>Normal</v>
      </c>
    </row>
    <row r="494" spans="1:19">
      <c r="A494" t="s">
        <v>1925</v>
      </c>
      <c r="B494" s="4">
        <v>44918</v>
      </c>
      <c r="C494" s="2">
        <v>-29641.64</v>
      </c>
      <c r="D494" t="s">
        <v>840</v>
      </c>
      <c r="E494" t="s">
        <v>856</v>
      </c>
      <c r="F494" t="s">
        <v>10</v>
      </c>
      <c r="G494" t="s">
        <v>34</v>
      </c>
      <c r="I494" t="s">
        <v>939</v>
      </c>
      <c r="J494" t="s">
        <v>1926</v>
      </c>
      <c r="K494" t="str">
        <f>IF(COUNTIF(Customers!A:A, H494)&gt;0, "Valid", "Invalid")</f>
        <v>Invalid</v>
      </c>
      <c r="L494" t="str">
        <f t="shared" si="35"/>
        <v>12</v>
      </c>
      <c r="M494" t="str">
        <f t="shared" si="36"/>
        <v>2022</v>
      </c>
      <c r="N494">
        <f t="shared" si="37"/>
        <v>-29641.64</v>
      </c>
      <c r="O494" t="str">
        <f t="shared" si="38"/>
        <v/>
      </c>
      <c r="P494">
        <f t="shared" si="39"/>
        <v>29641.64</v>
      </c>
      <c r="Q494" s="48" t="str">
        <f>IF(O494="","",
   IF(OR(O494&lt;EDA_Outlier_Analysis!$C$10, O494&gt;EDA_Outlier_Analysis!$C$11),
      "Outlier",
      "Normal"))</f>
        <v/>
      </c>
      <c r="R494" t="str">
        <f>IF(P494="","",
   IF(OR(P494 &lt; EDA_Outlier_Analysis!$F$7, P494 &gt; EDA_Outlier_Analysis!$F$8),
      "Outlier",
      "Normal"))</f>
        <v>Normal</v>
      </c>
      <c r="S494" t="str">
        <f>IF(N494="","",
   IF(OR(N494 &lt;EDA_Outlier_Analysis!$I$10, N494 &gt; EDA_Outlier_Analysis!$I$11),
      "Outlier",
      "Normal"))</f>
        <v>Normal</v>
      </c>
    </row>
    <row r="495" spans="1:19">
      <c r="A495" t="s">
        <v>1927</v>
      </c>
      <c r="B495" s="4">
        <v>44679</v>
      </c>
      <c r="C495" s="2">
        <v>138404.17000000001</v>
      </c>
      <c r="D495" t="s">
        <v>849</v>
      </c>
      <c r="E495" t="s">
        <v>868</v>
      </c>
      <c r="F495" t="s">
        <v>9</v>
      </c>
      <c r="G495" t="s">
        <v>31</v>
      </c>
      <c r="H495" t="s">
        <v>619</v>
      </c>
      <c r="J495" t="s">
        <v>1928</v>
      </c>
      <c r="K495" t="str">
        <f>IF(COUNTIF(Customers!A:A, H495)&gt;0, "Valid", "Invalid")</f>
        <v>Valid</v>
      </c>
      <c r="L495" t="str">
        <f t="shared" si="35"/>
        <v>4</v>
      </c>
      <c r="M495" t="str">
        <f t="shared" si="36"/>
        <v>2022</v>
      </c>
      <c r="N495">
        <f t="shared" si="37"/>
        <v>138404.17000000001</v>
      </c>
      <c r="O495">
        <f t="shared" si="38"/>
        <v>138404.17000000001</v>
      </c>
      <c r="P495" t="str">
        <f t="shared" si="39"/>
        <v/>
      </c>
      <c r="Q495" s="48" t="str">
        <f>IF(O495="","",
   IF(OR(O495&lt;EDA_Outlier_Analysis!$C$10, O495&gt;EDA_Outlier_Analysis!$C$11),
      "Outlier",
      "Normal"))</f>
        <v>Normal</v>
      </c>
      <c r="R495" t="str">
        <f>IF(P495="","",
   IF(OR(P495 &lt; EDA_Outlier_Analysis!$F$7, P495 &gt; EDA_Outlier_Analysis!$F$8),
      "Outlier",
      "Normal"))</f>
        <v/>
      </c>
      <c r="S495" t="str">
        <f>IF(N495="","",
   IF(OR(N495 &lt;EDA_Outlier_Analysis!$I$10, N495 &gt; EDA_Outlier_Analysis!$I$11),
      "Outlier",
      "Normal"))</f>
        <v>Normal</v>
      </c>
    </row>
    <row r="496" spans="1:19">
      <c r="A496" t="s">
        <v>1929</v>
      </c>
      <c r="B496" s="4">
        <v>44595</v>
      </c>
      <c r="C496" s="2">
        <v>-42687.17</v>
      </c>
      <c r="D496" t="s">
        <v>840</v>
      </c>
      <c r="E496" t="s">
        <v>878</v>
      </c>
      <c r="F496" t="s">
        <v>11</v>
      </c>
      <c r="G496" t="s">
        <v>20</v>
      </c>
      <c r="I496" t="s">
        <v>1620</v>
      </c>
      <c r="J496" t="s">
        <v>1930</v>
      </c>
      <c r="K496" t="str">
        <f>IF(COUNTIF(Customers!A:A, H496)&gt;0, "Valid", "Invalid")</f>
        <v>Invalid</v>
      </c>
      <c r="L496" t="str">
        <f t="shared" si="35"/>
        <v>2</v>
      </c>
      <c r="M496" t="str">
        <f t="shared" si="36"/>
        <v>2022</v>
      </c>
      <c r="N496">
        <f t="shared" si="37"/>
        <v>-42687.17</v>
      </c>
      <c r="O496" t="str">
        <f t="shared" si="38"/>
        <v/>
      </c>
      <c r="P496">
        <f t="shared" si="39"/>
        <v>42687.17</v>
      </c>
      <c r="Q496" s="48" t="str">
        <f>IF(O496="","",
   IF(OR(O496&lt;EDA_Outlier_Analysis!$C$10, O496&gt;EDA_Outlier_Analysis!$C$11),
      "Outlier",
      "Normal"))</f>
        <v/>
      </c>
      <c r="R496" t="str">
        <f>IF(P496="","",
   IF(OR(P496 &lt; EDA_Outlier_Analysis!$F$7, P496 &gt; EDA_Outlier_Analysis!$F$8),
      "Outlier",
      "Normal"))</f>
        <v>Normal</v>
      </c>
      <c r="S496" t="str">
        <f>IF(N496="","",
   IF(OR(N496 &lt;EDA_Outlier_Analysis!$I$10, N496 &gt; EDA_Outlier_Analysis!$I$11),
      "Outlier",
      "Normal"))</f>
        <v>Normal</v>
      </c>
    </row>
    <row r="497" spans="1:19">
      <c r="A497" t="s">
        <v>1931</v>
      </c>
      <c r="B497" s="4">
        <v>44836</v>
      </c>
      <c r="C497" s="2">
        <v>22992.49</v>
      </c>
      <c r="D497" t="s">
        <v>873</v>
      </c>
      <c r="E497" t="s">
        <v>873</v>
      </c>
      <c r="F497" t="s">
        <v>11</v>
      </c>
      <c r="G497" t="s">
        <v>20</v>
      </c>
      <c r="J497" t="s">
        <v>1932</v>
      </c>
      <c r="K497" t="str">
        <f>IF(COUNTIF(Customers!A:A, H497)&gt;0, "Valid", "Invalid")</f>
        <v>Invalid</v>
      </c>
      <c r="L497" t="str">
        <f t="shared" si="35"/>
        <v>10</v>
      </c>
      <c r="M497" t="str">
        <f t="shared" si="36"/>
        <v>2022</v>
      </c>
      <c r="N497">
        <f t="shared" si="37"/>
        <v>-22992.49</v>
      </c>
      <c r="O497" t="str">
        <f t="shared" si="38"/>
        <v/>
      </c>
      <c r="P497" t="str">
        <f t="shared" si="39"/>
        <v/>
      </c>
      <c r="Q497" s="48" t="str">
        <f>IF(O497="","",
   IF(OR(O497&lt;EDA_Outlier_Analysis!$C$10, O497&gt;EDA_Outlier_Analysis!$C$11),
      "Outlier",
      "Normal"))</f>
        <v/>
      </c>
      <c r="R497" t="str">
        <f>IF(P497="","",
   IF(OR(P497 &lt; EDA_Outlier_Analysis!$F$7, P497 &gt; EDA_Outlier_Analysis!$F$8),
      "Outlier",
      "Normal"))</f>
        <v/>
      </c>
      <c r="S497" t="str">
        <f>IF(N497="","",
   IF(OR(N497 &lt;EDA_Outlier_Analysis!$I$10, N497 &gt; EDA_Outlier_Analysis!$I$11),
      "Outlier",
      "Normal"))</f>
        <v>Normal</v>
      </c>
    </row>
    <row r="498" spans="1:19">
      <c r="A498" t="s">
        <v>1933</v>
      </c>
      <c r="B498" s="4">
        <v>44769</v>
      </c>
      <c r="C498" s="2">
        <v>-45799.17</v>
      </c>
      <c r="D498" t="s">
        <v>840</v>
      </c>
      <c r="E498" t="s">
        <v>856</v>
      </c>
      <c r="F498" t="s">
        <v>10</v>
      </c>
      <c r="G498" t="s">
        <v>24</v>
      </c>
      <c r="I498" t="s">
        <v>1018</v>
      </c>
      <c r="J498" t="s">
        <v>1934</v>
      </c>
      <c r="K498" t="str">
        <f>IF(COUNTIF(Customers!A:A, H498)&gt;0, "Valid", "Invalid")</f>
        <v>Invalid</v>
      </c>
      <c r="L498" t="str">
        <f t="shared" si="35"/>
        <v>7</v>
      </c>
      <c r="M498" t="str">
        <f t="shared" si="36"/>
        <v>2022</v>
      </c>
      <c r="N498">
        <f t="shared" si="37"/>
        <v>-45799.17</v>
      </c>
      <c r="O498" t="str">
        <f t="shared" si="38"/>
        <v/>
      </c>
      <c r="P498">
        <f t="shared" si="39"/>
        <v>45799.17</v>
      </c>
      <c r="Q498" s="48" t="str">
        <f>IF(O498="","",
   IF(OR(O498&lt;EDA_Outlier_Analysis!$C$10, O498&gt;EDA_Outlier_Analysis!$C$11),
      "Outlier",
      "Normal"))</f>
        <v/>
      </c>
      <c r="R498" t="str">
        <f>IF(P498="","",
   IF(OR(P498 &lt; EDA_Outlier_Analysis!$F$7, P498 &gt; EDA_Outlier_Analysis!$F$8),
      "Outlier",
      "Normal"))</f>
        <v>Normal</v>
      </c>
      <c r="S498" t="str">
        <f>IF(N498="","",
   IF(OR(N498 &lt;EDA_Outlier_Analysis!$I$10, N498 &gt; EDA_Outlier_Analysis!$I$11),
      "Outlier",
      "Normal"))</f>
        <v>Normal</v>
      </c>
    </row>
    <row r="499" spans="1:19">
      <c r="A499" t="s">
        <v>1935</v>
      </c>
      <c r="B499" s="4">
        <v>45057</v>
      </c>
      <c r="C499" s="2">
        <v>117505.74</v>
      </c>
      <c r="D499" t="s">
        <v>849</v>
      </c>
      <c r="E499" t="s">
        <v>868</v>
      </c>
      <c r="F499" t="s">
        <v>9</v>
      </c>
      <c r="G499" t="s">
        <v>20</v>
      </c>
      <c r="H499" t="s">
        <v>651</v>
      </c>
      <c r="J499" t="s">
        <v>1936</v>
      </c>
      <c r="K499" t="str">
        <f>IF(COUNTIF(Customers!A:A, H499)&gt;0, "Valid", "Invalid")</f>
        <v>Valid</v>
      </c>
      <c r="L499" t="str">
        <f t="shared" si="35"/>
        <v>5</v>
      </c>
      <c r="M499" t="str">
        <f t="shared" si="36"/>
        <v>2023</v>
      </c>
      <c r="N499">
        <f t="shared" si="37"/>
        <v>117505.74</v>
      </c>
      <c r="O499">
        <f t="shared" si="38"/>
        <v>117505.74</v>
      </c>
      <c r="P499" t="str">
        <f t="shared" si="39"/>
        <v/>
      </c>
      <c r="Q499" s="48" t="str">
        <f>IF(O499="","",
   IF(OR(O499&lt;EDA_Outlier_Analysis!$C$10, O499&gt;EDA_Outlier_Analysis!$C$11),
      "Outlier",
      "Normal"))</f>
        <v>Normal</v>
      </c>
      <c r="R499" t="str">
        <f>IF(P499="","",
   IF(OR(P499 &lt; EDA_Outlier_Analysis!$F$7, P499 &gt; EDA_Outlier_Analysis!$F$8),
      "Outlier",
      "Normal"))</f>
        <v/>
      </c>
      <c r="S499" t="str">
        <f>IF(N499="","",
   IF(OR(N499 &lt;EDA_Outlier_Analysis!$I$10, N499 &gt; EDA_Outlier_Analysis!$I$11),
      "Outlier",
      "Normal"))</f>
        <v>Normal</v>
      </c>
    </row>
    <row r="500" spans="1:19">
      <c r="A500" t="s">
        <v>1937</v>
      </c>
      <c r="B500" s="4">
        <v>45167</v>
      </c>
      <c r="C500" s="2">
        <v>-37821.25</v>
      </c>
      <c r="D500" t="s">
        <v>840</v>
      </c>
      <c r="E500" t="s">
        <v>856</v>
      </c>
      <c r="F500" t="s">
        <v>10</v>
      </c>
      <c r="G500" t="s">
        <v>24</v>
      </c>
      <c r="I500" t="s">
        <v>1505</v>
      </c>
      <c r="J500" t="s">
        <v>1938</v>
      </c>
      <c r="K500" t="str">
        <f>IF(COUNTIF(Customers!A:A, H500)&gt;0, "Valid", "Invalid")</f>
        <v>Invalid</v>
      </c>
      <c r="L500" t="str">
        <f t="shared" si="35"/>
        <v>8</v>
      </c>
      <c r="M500" t="str">
        <f t="shared" si="36"/>
        <v>2023</v>
      </c>
      <c r="N500">
        <f t="shared" si="37"/>
        <v>-37821.25</v>
      </c>
      <c r="O500" t="str">
        <f t="shared" si="38"/>
        <v/>
      </c>
      <c r="P500">
        <f t="shared" si="39"/>
        <v>37821.25</v>
      </c>
      <c r="Q500" s="48" t="str">
        <f>IF(O500="","",
   IF(OR(O500&lt;EDA_Outlier_Analysis!$C$10, O500&gt;EDA_Outlier_Analysis!$C$11),
      "Outlier",
      "Normal"))</f>
        <v/>
      </c>
      <c r="R500" t="str">
        <f>IF(P500="","",
   IF(OR(P500 &lt; EDA_Outlier_Analysis!$F$7, P500 &gt; EDA_Outlier_Analysis!$F$8),
      "Outlier",
      "Normal"))</f>
        <v>Normal</v>
      </c>
      <c r="S500" t="str">
        <f>IF(N500="","",
   IF(OR(N500 &lt;EDA_Outlier_Analysis!$I$10, N500 &gt; EDA_Outlier_Analysis!$I$11),
      "Outlier",
      "Normal"))</f>
        <v>Normal</v>
      </c>
    </row>
    <row r="501" spans="1:19">
      <c r="A501" t="s">
        <v>1939</v>
      </c>
      <c r="B501" s="4">
        <v>44805</v>
      </c>
      <c r="C501" s="2">
        <v>-50338.21</v>
      </c>
      <c r="D501" t="s">
        <v>840</v>
      </c>
      <c r="E501" t="s">
        <v>864</v>
      </c>
      <c r="F501" t="s">
        <v>11</v>
      </c>
      <c r="G501" t="s">
        <v>31</v>
      </c>
      <c r="I501" t="s">
        <v>1940</v>
      </c>
      <c r="J501" t="s">
        <v>1941</v>
      </c>
      <c r="K501" t="str">
        <f>IF(COUNTIF(Customers!A:A, H501)&gt;0, "Valid", "Invalid")</f>
        <v>Invalid</v>
      </c>
      <c r="L501" t="str">
        <f t="shared" si="35"/>
        <v>9</v>
      </c>
      <c r="M501" t="str">
        <f t="shared" si="36"/>
        <v>2022</v>
      </c>
      <c r="N501">
        <f t="shared" si="37"/>
        <v>-50338.21</v>
      </c>
      <c r="O501" t="str">
        <f t="shared" si="38"/>
        <v/>
      </c>
      <c r="P501">
        <f t="shared" si="39"/>
        <v>50338.21</v>
      </c>
      <c r="Q501" s="48" t="str">
        <f>IF(O501="","",
   IF(OR(O501&lt;EDA_Outlier_Analysis!$C$10, O501&gt;EDA_Outlier_Analysis!$C$11),
      "Outlier",
      "Normal"))</f>
        <v/>
      </c>
      <c r="R501" t="str">
        <f>IF(P501="","",
   IF(OR(P501 &lt; EDA_Outlier_Analysis!$F$7, P501 &gt; EDA_Outlier_Analysis!$F$8),
      "Outlier",
      "Normal"))</f>
        <v>Normal</v>
      </c>
      <c r="S501" t="str">
        <f>IF(N501="","",
   IF(OR(N501 &lt;EDA_Outlier_Analysis!$I$10, N501 &gt; EDA_Outlier_Analysis!$I$11),
      "Outlier",
      "Normal"))</f>
        <v>Normal</v>
      </c>
    </row>
    <row r="502" spans="1:19">
      <c r="A502" t="s">
        <v>1942</v>
      </c>
      <c r="B502" s="4">
        <v>44588</v>
      </c>
      <c r="C502" s="2">
        <v>-72636.41</v>
      </c>
      <c r="D502" t="s">
        <v>840</v>
      </c>
      <c r="E502" t="s">
        <v>845</v>
      </c>
      <c r="F502" t="s">
        <v>10</v>
      </c>
      <c r="G502" t="s">
        <v>31</v>
      </c>
      <c r="I502" t="s">
        <v>1394</v>
      </c>
      <c r="J502" t="s">
        <v>1943</v>
      </c>
      <c r="K502" t="str">
        <f>IF(COUNTIF(Customers!A:A, H502)&gt;0, "Valid", "Invalid")</f>
        <v>Invalid</v>
      </c>
      <c r="L502" t="str">
        <f t="shared" si="35"/>
        <v>1</v>
      </c>
      <c r="M502" t="str">
        <f t="shared" si="36"/>
        <v>2022</v>
      </c>
      <c r="N502">
        <f t="shared" si="37"/>
        <v>-72636.41</v>
      </c>
      <c r="O502" t="str">
        <f t="shared" si="38"/>
        <v/>
      </c>
      <c r="P502">
        <f t="shared" si="39"/>
        <v>72636.41</v>
      </c>
      <c r="Q502" s="48" t="str">
        <f>IF(O502="","",
   IF(OR(O502&lt;EDA_Outlier_Analysis!$C$10, O502&gt;EDA_Outlier_Analysis!$C$11),
      "Outlier",
      "Normal"))</f>
        <v/>
      </c>
      <c r="R502" t="str">
        <f>IF(P502="","",
   IF(OR(P502 &lt; EDA_Outlier_Analysis!$F$7, P502 &gt; EDA_Outlier_Analysis!$F$8),
      "Outlier",
      "Normal"))</f>
        <v>Outlier</v>
      </c>
      <c r="S502" t="str">
        <f>IF(N502="","",
   IF(OR(N502 &lt;EDA_Outlier_Analysis!$I$10, N502 &gt; EDA_Outlier_Analysis!$I$11),
      "Outlier",
      "Normal"))</f>
        <v>Normal</v>
      </c>
    </row>
    <row r="503" spans="1:19">
      <c r="A503" t="s">
        <v>1944</v>
      </c>
      <c r="B503" s="4">
        <v>45253</v>
      </c>
      <c r="C503" s="2">
        <v>19649.169999999998</v>
      </c>
      <c r="D503" t="s">
        <v>1345</v>
      </c>
      <c r="E503" t="s">
        <v>1345</v>
      </c>
      <c r="F503" t="s">
        <v>11</v>
      </c>
      <c r="G503" t="s">
        <v>34</v>
      </c>
      <c r="J503" t="s">
        <v>1945</v>
      </c>
      <c r="K503" t="str">
        <f>IF(COUNTIF(Customers!A:A, H503)&gt;0, "Valid", "Invalid")</f>
        <v>Invalid</v>
      </c>
      <c r="L503" t="str">
        <f t="shared" si="35"/>
        <v>11</v>
      </c>
      <c r="M503" t="str">
        <f t="shared" si="36"/>
        <v>2023</v>
      </c>
      <c r="N503">
        <f t="shared" si="37"/>
        <v>-19649.169999999998</v>
      </c>
      <c r="O503" t="str">
        <f t="shared" si="38"/>
        <v/>
      </c>
      <c r="P503" t="str">
        <f t="shared" si="39"/>
        <v/>
      </c>
      <c r="Q503" s="48" t="str">
        <f>IF(O503="","",
   IF(OR(O503&lt;EDA_Outlier_Analysis!$C$10, O503&gt;EDA_Outlier_Analysis!$C$11),
      "Outlier",
      "Normal"))</f>
        <v/>
      </c>
      <c r="R503" t="str">
        <f>IF(P503="","",
   IF(OR(P503 &lt; EDA_Outlier_Analysis!$F$7, P503 &gt; EDA_Outlier_Analysis!$F$8),
      "Outlier",
      "Normal"))</f>
        <v/>
      </c>
      <c r="S503" t="str">
        <f>IF(N503="","",
   IF(OR(N503 &lt;EDA_Outlier_Analysis!$I$10, N503 &gt; EDA_Outlier_Analysis!$I$11),
      "Outlier",
      "Normal"))</f>
        <v>Normal</v>
      </c>
    </row>
    <row r="504" spans="1:19">
      <c r="A504" t="s">
        <v>1946</v>
      </c>
      <c r="B504" s="4">
        <v>45044</v>
      </c>
      <c r="C504" s="2">
        <v>153857.76</v>
      </c>
      <c r="D504" t="s">
        <v>849</v>
      </c>
      <c r="E504" t="s">
        <v>850</v>
      </c>
      <c r="F504" t="s">
        <v>11</v>
      </c>
      <c r="G504" t="s">
        <v>34</v>
      </c>
      <c r="H504" t="s">
        <v>323</v>
      </c>
      <c r="J504" t="s">
        <v>1947</v>
      </c>
      <c r="K504" t="str">
        <f>IF(COUNTIF(Customers!A:A, H504)&gt;0, "Valid", "Invalid")</f>
        <v>Valid</v>
      </c>
      <c r="L504" t="str">
        <f t="shared" si="35"/>
        <v>4</v>
      </c>
      <c r="M504" t="str">
        <f t="shared" si="36"/>
        <v>2023</v>
      </c>
      <c r="N504">
        <f t="shared" si="37"/>
        <v>153857.76</v>
      </c>
      <c r="O504">
        <f t="shared" si="38"/>
        <v>153857.76</v>
      </c>
      <c r="P504" t="str">
        <f t="shared" si="39"/>
        <v/>
      </c>
      <c r="Q504" s="48" t="str">
        <f>IF(O504="","",
   IF(OR(O504&lt;EDA_Outlier_Analysis!$C$10, O504&gt;EDA_Outlier_Analysis!$C$11),
      "Outlier",
      "Normal"))</f>
        <v>Normal</v>
      </c>
      <c r="R504" t="str">
        <f>IF(P504="","",
   IF(OR(P504 &lt; EDA_Outlier_Analysis!$F$7, P504 &gt; EDA_Outlier_Analysis!$F$8),
      "Outlier",
      "Normal"))</f>
        <v/>
      </c>
      <c r="S504" t="str">
        <f>IF(N504="","",
   IF(OR(N504 &lt;EDA_Outlier_Analysis!$I$10, N504 &gt; EDA_Outlier_Analysis!$I$11),
      "Outlier",
      "Normal"))</f>
        <v>Normal</v>
      </c>
    </row>
    <row r="505" spans="1:19">
      <c r="A505" t="s">
        <v>1948</v>
      </c>
      <c r="B505" s="4">
        <v>44778</v>
      </c>
      <c r="C505" s="2">
        <v>165239.32999999999</v>
      </c>
      <c r="D505" t="s">
        <v>849</v>
      </c>
      <c r="E505" t="s">
        <v>850</v>
      </c>
      <c r="F505" t="s">
        <v>10</v>
      </c>
      <c r="G505" t="s">
        <v>31</v>
      </c>
      <c r="H505" t="s">
        <v>693</v>
      </c>
      <c r="J505" t="s">
        <v>1949</v>
      </c>
      <c r="K505" t="str">
        <f>IF(COUNTIF(Customers!A:A, H505)&gt;0, "Valid", "Invalid")</f>
        <v>Valid</v>
      </c>
      <c r="L505" t="str">
        <f t="shared" si="35"/>
        <v>8</v>
      </c>
      <c r="M505" t="str">
        <f t="shared" si="36"/>
        <v>2022</v>
      </c>
      <c r="N505">
        <f t="shared" si="37"/>
        <v>165239.32999999999</v>
      </c>
      <c r="O505">
        <f t="shared" si="38"/>
        <v>165239.32999999999</v>
      </c>
      <c r="P505" t="str">
        <f t="shared" si="39"/>
        <v/>
      </c>
      <c r="Q505" s="48" t="str">
        <f>IF(O505="","",
   IF(OR(O505&lt;EDA_Outlier_Analysis!$C$10, O505&gt;EDA_Outlier_Analysis!$C$11),
      "Outlier",
      "Normal"))</f>
        <v>Normal</v>
      </c>
      <c r="R505" t="str">
        <f>IF(P505="","",
   IF(OR(P505 &lt; EDA_Outlier_Analysis!$F$7, P505 &gt; EDA_Outlier_Analysis!$F$8),
      "Outlier",
      "Normal"))</f>
        <v/>
      </c>
      <c r="S505" t="str">
        <f>IF(N505="","",
   IF(OR(N505 &lt;EDA_Outlier_Analysis!$I$10, N505 &gt; EDA_Outlier_Analysis!$I$11),
      "Outlier",
      "Normal"))</f>
        <v>Normal</v>
      </c>
    </row>
    <row r="506" spans="1:19">
      <c r="A506" t="s">
        <v>1950</v>
      </c>
      <c r="B506" s="4">
        <v>44705</v>
      </c>
      <c r="C506" s="2">
        <v>173596.53</v>
      </c>
      <c r="D506" t="s">
        <v>849</v>
      </c>
      <c r="E506" t="s">
        <v>868</v>
      </c>
      <c r="F506" t="s">
        <v>11</v>
      </c>
      <c r="G506" t="s">
        <v>31</v>
      </c>
      <c r="H506" t="s">
        <v>439</v>
      </c>
      <c r="J506" t="s">
        <v>1951</v>
      </c>
      <c r="K506" t="str">
        <f>IF(COUNTIF(Customers!A:A, H506)&gt;0, "Valid", "Invalid")</f>
        <v>Valid</v>
      </c>
      <c r="L506" t="str">
        <f t="shared" si="35"/>
        <v>5</v>
      </c>
      <c r="M506" t="str">
        <f t="shared" si="36"/>
        <v>2022</v>
      </c>
      <c r="N506">
        <f t="shared" si="37"/>
        <v>173596.53</v>
      </c>
      <c r="O506">
        <f t="shared" si="38"/>
        <v>173596.53</v>
      </c>
      <c r="P506" t="str">
        <f t="shared" si="39"/>
        <v/>
      </c>
      <c r="Q506" s="48" t="str">
        <f>IF(O506="","",
   IF(OR(O506&lt;EDA_Outlier_Analysis!$C$10, O506&gt;EDA_Outlier_Analysis!$C$11),
      "Outlier",
      "Normal"))</f>
        <v>Normal</v>
      </c>
      <c r="R506" t="str">
        <f>IF(P506="","",
   IF(OR(P506 &lt; EDA_Outlier_Analysis!$F$7, P506 &gt; EDA_Outlier_Analysis!$F$8),
      "Outlier",
      "Normal"))</f>
        <v/>
      </c>
      <c r="S506" t="str">
        <f>IF(N506="","",
   IF(OR(N506 &lt;EDA_Outlier_Analysis!$I$10, N506 &gt; EDA_Outlier_Analysis!$I$11),
      "Outlier",
      "Normal"))</f>
        <v>Normal</v>
      </c>
    </row>
    <row r="507" spans="1:19">
      <c r="A507" t="s">
        <v>1952</v>
      </c>
      <c r="B507" s="4">
        <v>44693</v>
      </c>
      <c r="C507" s="2">
        <v>-41113.22</v>
      </c>
      <c r="D507" t="s">
        <v>840</v>
      </c>
      <c r="E507" t="s">
        <v>856</v>
      </c>
      <c r="F507" t="s">
        <v>11</v>
      </c>
      <c r="G507" t="s">
        <v>20</v>
      </c>
      <c r="I507" t="s">
        <v>1953</v>
      </c>
      <c r="J507" t="s">
        <v>1954</v>
      </c>
      <c r="K507" t="str">
        <f>IF(COUNTIF(Customers!A:A, H507)&gt;0, "Valid", "Invalid")</f>
        <v>Invalid</v>
      </c>
      <c r="L507" t="str">
        <f t="shared" si="35"/>
        <v>5</v>
      </c>
      <c r="M507" t="str">
        <f t="shared" si="36"/>
        <v>2022</v>
      </c>
      <c r="N507">
        <f t="shared" si="37"/>
        <v>-41113.22</v>
      </c>
      <c r="O507" t="str">
        <f t="shared" si="38"/>
        <v/>
      </c>
      <c r="P507">
        <f t="shared" si="39"/>
        <v>41113.22</v>
      </c>
      <c r="Q507" s="48" t="str">
        <f>IF(O507="","",
   IF(OR(O507&lt;EDA_Outlier_Analysis!$C$10, O507&gt;EDA_Outlier_Analysis!$C$11),
      "Outlier",
      "Normal"))</f>
        <v/>
      </c>
      <c r="R507" t="str">
        <f>IF(P507="","",
   IF(OR(P507 &lt; EDA_Outlier_Analysis!$F$7, P507 &gt; EDA_Outlier_Analysis!$F$8),
      "Outlier",
      "Normal"))</f>
        <v>Normal</v>
      </c>
      <c r="S507" t="str">
        <f>IF(N507="","",
   IF(OR(N507 &lt;EDA_Outlier_Analysis!$I$10, N507 &gt; EDA_Outlier_Analysis!$I$11),
      "Outlier",
      "Normal"))</f>
        <v>Normal</v>
      </c>
    </row>
    <row r="508" spans="1:19">
      <c r="A508" t="s">
        <v>1955</v>
      </c>
      <c r="B508" s="4">
        <v>44585</v>
      </c>
      <c r="C508" s="2">
        <v>157473.15</v>
      </c>
      <c r="D508" t="s">
        <v>849</v>
      </c>
      <c r="E508" t="s">
        <v>868</v>
      </c>
      <c r="F508" t="s">
        <v>10</v>
      </c>
      <c r="G508" t="s">
        <v>20</v>
      </c>
      <c r="H508" t="s">
        <v>275</v>
      </c>
      <c r="J508" t="s">
        <v>1956</v>
      </c>
      <c r="K508" t="str">
        <f>IF(COUNTIF(Customers!A:A, H508)&gt;0, "Valid", "Invalid")</f>
        <v>Valid</v>
      </c>
      <c r="L508" t="str">
        <f t="shared" si="35"/>
        <v>1</v>
      </c>
      <c r="M508" t="str">
        <f t="shared" si="36"/>
        <v>2022</v>
      </c>
      <c r="N508">
        <f t="shared" si="37"/>
        <v>157473.15</v>
      </c>
      <c r="O508">
        <f t="shared" si="38"/>
        <v>157473.15</v>
      </c>
      <c r="P508" t="str">
        <f t="shared" si="39"/>
        <v/>
      </c>
      <c r="Q508" s="48" t="str">
        <f>IF(O508="","",
   IF(OR(O508&lt;EDA_Outlier_Analysis!$C$10, O508&gt;EDA_Outlier_Analysis!$C$11),
      "Outlier",
      "Normal"))</f>
        <v>Normal</v>
      </c>
      <c r="R508" t="str">
        <f>IF(P508="","",
   IF(OR(P508 &lt; EDA_Outlier_Analysis!$F$7, P508 &gt; EDA_Outlier_Analysis!$F$8),
      "Outlier",
      "Normal"))</f>
        <v/>
      </c>
      <c r="S508" t="str">
        <f>IF(N508="","",
   IF(OR(N508 &lt;EDA_Outlier_Analysis!$I$10, N508 &gt; EDA_Outlier_Analysis!$I$11),
      "Outlier",
      "Normal"))</f>
        <v>Normal</v>
      </c>
    </row>
    <row r="509" spans="1:19">
      <c r="A509" t="s">
        <v>1957</v>
      </c>
      <c r="B509" s="4">
        <v>44802</v>
      </c>
      <c r="C509" s="2">
        <v>200410.07</v>
      </c>
      <c r="D509" t="s">
        <v>849</v>
      </c>
      <c r="E509" t="s">
        <v>850</v>
      </c>
      <c r="F509" t="s">
        <v>10</v>
      </c>
      <c r="G509" t="s">
        <v>34</v>
      </c>
      <c r="H509" t="s">
        <v>111</v>
      </c>
      <c r="J509" t="s">
        <v>1958</v>
      </c>
      <c r="K509" t="str">
        <f>IF(COUNTIF(Customers!A:A, H509)&gt;0, "Valid", "Invalid")</f>
        <v>Valid</v>
      </c>
      <c r="L509" t="str">
        <f t="shared" si="35"/>
        <v>8</v>
      </c>
      <c r="M509" t="str">
        <f t="shared" si="36"/>
        <v>2022</v>
      </c>
      <c r="N509">
        <f t="shared" si="37"/>
        <v>200410.07</v>
      </c>
      <c r="O509">
        <f t="shared" si="38"/>
        <v>200410.07</v>
      </c>
      <c r="P509" t="str">
        <f t="shared" si="39"/>
        <v/>
      </c>
      <c r="Q509" s="48" t="str">
        <f>IF(O509="","",
   IF(OR(O509&lt;EDA_Outlier_Analysis!$C$10, O509&gt;EDA_Outlier_Analysis!$C$11),
      "Outlier",
      "Normal"))</f>
        <v>Normal</v>
      </c>
      <c r="R509" t="str">
        <f>IF(P509="","",
   IF(OR(P509 &lt; EDA_Outlier_Analysis!$F$7, P509 &gt; EDA_Outlier_Analysis!$F$8),
      "Outlier",
      "Normal"))</f>
        <v/>
      </c>
      <c r="S509" t="str">
        <f>IF(N509="","",
   IF(OR(N509 &lt;EDA_Outlier_Analysis!$I$10, N509 &gt; EDA_Outlier_Analysis!$I$11),
      "Outlier",
      "Normal"))</f>
        <v>Normal</v>
      </c>
    </row>
    <row r="510" spans="1:19">
      <c r="A510" t="s">
        <v>1959</v>
      </c>
      <c r="B510" s="4">
        <v>44747</v>
      </c>
      <c r="C510" s="2">
        <v>106402.19</v>
      </c>
      <c r="D510" t="s">
        <v>849</v>
      </c>
      <c r="E510" t="s">
        <v>853</v>
      </c>
      <c r="F510" t="s">
        <v>10</v>
      </c>
      <c r="G510" t="s">
        <v>31</v>
      </c>
      <c r="H510" t="s">
        <v>673</v>
      </c>
      <c r="J510" t="s">
        <v>1960</v>
      </c>
      <c r="K510" t="str">
        <f>IF(COUNTIF(Customers!A:A, H510)&gt;0, "Valid", "Invalid")</f>
        <v>Valid</v>
      </c>
      <c r="L510" t="str">
        <f t="shared" si="35"/>
        <v>7</v>
      </c>
      <c r="M510" t="str">
        <f t="shared" si="36"/>
        <v>2022</v>
      </c>
      <c r="N510">
        <f t="shared" si="37"/>
        <v>106402.19</v>
      </c>
      <c r="O510">
        <f t="shared" si="38"/>
        <v>106402.19</v>
      </c>
      <c r="P510" t="str">
        <f t="shared" si="39"/>
        <v/>
      </c>
      <c r="Q510" s="48" t="str">
        <f>IF(O510="","",
   IF(OR(O510&lt;EDA_Outlier_Analysis!$C$10, O510&gt;EDA_Outlier_Analysis!$C$11),
      "Outlier",
      "Normal"))</f>
        <v>Normal</v>
      </c>
      <c r="R510" t="str">
        <f>IF(P510="","",
   IF(OR(P510 &lt; EDA_Outlier_Analysis!$F$7, P510 &gt; EDA_Outlier_Analysis!$F$8),
      "Outlier",
      "Normal"))</f>
        <v/>
      </c>
      <c r="S510" t="str">
        <f>IF(N510="","",
   IF(OR(N510 &lt;EDA_Outlier_Analysis!$I$10, N510 &gt; EDA_Outlier_Analysis!$I$11),
      "Outlier",
      "Normal"))</f>
        <v>Normal</v>
      </c>
    </row>
    <row r="511" spans="1:19">
      <c r="A511" t="s">
        <v>1961</v>
      </c>
      <c r="B511" s="4">
        <v>44936</v>
      </c>
      <c r="C511" s="2">
        <v>189667.16</v>
      </c>
      <c r="D511" t="s">
        <v>849</v>
      </c>
      <c r="E511" t="s">
        <v>868</v>
      </c>
      <c r="F511" t="s">
        <v>11</v>
      </c>
      <c r="G511" t="s">
        <v>20</v>
      </c>
      <c r="H511" t="s">
        <v>201</v>
      </c>
      <c r="J511" t="s">
        <v>1962</v>
      </c>
      <c r="K511" t="str">
        <f>IF(COUNTIF(Customers!A:A, H511)&gt;0, "Valid", "Invalid")</f>
        <v>Valid</v>
      </c>
      <c r="L511" t="str">
        <f t="shared" si="35"/>
        <v>1</v>
      </c>
      <c r="M511" t="str">
        <f t="shared" si="36"/>
        <v>2023</v>
      </c>
      <c r="N511">
        <f t="shared" si="37"/>
        <v>189667.16</v>
      </c>
      <c r="O511">
        <f t="shared" si="38"/>
        <v>189667.16</v>
      </c>
      <c r="P511" t="str">
        <f t="shared" si="39"/>
        <v/>
      </c>
      <c r="Q511" s="48" t="str">
        <f>IF(O511="","",
   IF(OR(O511&lt;EDA_Outlier_Analysis!$C$10, O511&gt;EDA_Outlier_Analysis!$C$11),
      "Outlier",
      "Normal"))</f>
        <v>Normal</v>
      </c>
      <c r="R511" t="str">
        <f>IF(P511="","",
   IF(OR(P511 &lt; EDA_Outlier_Analysis!$F$7, P511 &gt; EDA_Outlier_Analysis!$F$8),
      "Outlier",
      "Normal"))</f>
        <v/>
      </c>
      <c r="S511" t="str">
        <f>IF(N511="","",
   IF(OR(N511 &lt;EDA_Outlier_Analysis!$I$10, N511 &gt; EDA_Outlier_Analysis!$I$11),
      "Outlier",
      "Normal"))</f>
        <v>Normal</v>
      </c>
    </row>
    <row r="512" spans="1:19">
      <c r="A512" t="s">
        <v>1963</v>
      </c>
      <c r="B512" s="4">
        <v>45121</v>
      </c>
      <c r="C512" s="2">
        <v>68139.16</v>
      </c>
      <c r="D512" t="s">
        <v>849</v>
      </c>
      <c r="E512" t="s">
        <v>853</v>
      </c>
      <c r="F512" t="s">
        <v>10</v>
      </c>
      <c r="G512" t="s">
        <v>31</v>
      </c>
      <c r="H512" t="s">
        <v>129</v>
      </c>
      <c r="J512" t="s">
        <v>1964</v>
      </c>
      <c r="K512" t="str">
        <f>IF(COUNTIF(Customers!A:A, H512)&gt;0, "Valid", "Invalid")</f>
        <v>Valid</v>
      </c>
      <c r="L512" t="str">
        <f t="shared" si="35"/>
        <v>7</v>
      </c>
      <c r="M512" t="str">
        <f t="shared" si="36"/>
        <v>2023</v>
      </c>
      <c r="N512">
        <f t="shared" si="37"/>
        <v>68139.16</v>
      </c>
      <c r="O512">
        <f t="shared" si="38"/>
        <v>68139.16</v>
      </c>
      <c r="P512" t="str">
        <f t="shared" si="39"/>
        <v/>
      </c>
      <c r="Q512" s="48" t="str">
        <f>IF(O512="","",
   IF(OR(O512&lt;EDA_Outlier_Analysis!$C$10, O512&gt;EDA_Outlier_Analysis!$C$11),
      "Outlier",
      "Normal"))</f>
        <v>Normal</v>
      </c>
      <c r="R512" t="str">
        <f>IF(P512="","",
   IF(OR(P512 &lt; EDA_Outlier_Analysis!$F$7, P512 &gt; EDA_Outlier_Analysis!$F$8),
      "Outlier",
      "Normal"))</f>
        <v/>
      </c>
      <c r="S512" t="str">
        <f>IF(N512="","",
   IF(OR(N512 &lt;EDA_Outlier_Analysis!$I$10, N512 &gt; EDA_Outlier_Analysis!$I$11),
      "Outlier",
      "Normal"))</f>
        <v>Normal</v>
      </c>
    </row>
    <row r="513" spans="1:19">
      <c r="A513" t="s">
        <v>1965</v>
      </c>
      <c r="B513" s="4">
        <v>44910</v>
      </c>
      <c r="C513" s="2">
        <v>58423.98</v>
      </c>
      <c r="D513" t="s">
        <v>849</v>
      </c>
      <c r="E513" t="s">
        <v>853</v>
      </c>
      <c r="F513" t="s">
        <v>11</v>
      </c>
      <c r="G513" t="s">
        <v>20</v>
      </c>
      <c r="H513" t="s">
        <v>233</v>
      </c>
      <c r="J513" t="s">
        <v>1966</v>
      </c>
      <c r="K513" t="str">
        <f>IF(COUNTIF(Customers!A:A, H513)&gt;0, "Valid", "Invalid")</f>
        <v>Valid</v>
      </c>
      <c r="L513" t="str">
        <f t="shared" si="35"/>
        <v>12</v>
      </c>
      <c r="M513" t="str">
        <f t="shared" si="36"/>
        <v>2022</v>
      </c>
      <c r="N513">
        <f t="shared" si="37"/>
        <v>58423.98</v>
      </c>
      <c r="O513">
        <f t="shared" si="38"/>
        <v>58423.98</v>
      </c>
      <c r="P513" t="str">
        <f t="shared" si="39"/>
        <v/>
      </c>
      <c r="Q513" s="48" t="str">
        <f>IF(O513="","",
   IF(OR(O513&lt;EDA_Outlier_Analysis!$C$10, O513&gt;EDA_Outlier_Analysis!$C$11),
      "Outlier",
      "Normal"))</f>
        <v>Normal</v>
      </c>
      <c r="R513" t="str">
        <f>IF(P513="","",
   IF(OR(P513 &lt; EDA_Outlier_Analysis!$F$7, P513 &gt; EDA_Outlier_Analysis!$F$8),
      "Outlier",
      "Normal"))</f>
        <v/>
      </c>
      <c r="S513" t="str">
        <f>IF(N513="","",
   IF(OR(N513 &lt;EDA_Outlier_Analysis!$I$10, N513 &gt; EDA_Outlier_Analysis!$I$11),
      "Outlier",
      "Normal"))</f>
        <v>Normal</v>
      </c>
    </row>
    <row r="514" spans="1:19">
      <c r="A514" t="s">
        <v>1967</v>
      </c>
      <c r="B514" s="4">
        <v>44704</v>
      </c>
      <c r="C514" s="2">
        <v>-40171.82</v>
      </c>
      <c r="D514" t="s">
        <v>840</v>
      </c>
      <c r="E514" t="s">
        <v>878</v>
      </c>
      <c r="F514" t="s">
        <v>11</v>
      </c>
      <c r="G514" t="s">
        <v>24</v>
      </c>
      <c r="I514" t="s">
        <v>1968</v>
      </c>
      <c r="J514" t="s">
        <v>1969</v>
      </c>
      <c r="K514" t="str">
        <f>IF(COUNTIF(Customers!A:A, H514)&gt;0, "Valid", "Invalid")</f>
        <v>Invalid</v>
      </c>
      <c r="L514" t="str">
        <f t="shared" si="35"/>
        <v>5</v>
      </c>
      <c r="M514" t="str">
        <f t="shared" si="36"/>
        <v>2022</v>
      </c>
      <c r="N514">
        <f t="shared" si="37"/>
        <v>-40171.82</v>
      </c>
      <c r="O514" t="str">
        <f t="shared" si="38"/>
        <v/>
      </c>
      <c r="P514">
        <f t="shared" si="39"/>
        <v>40171.82</v>
      </c>
      <c r="Q514" s="48" t="str">
        <f>IF(O514="","",
   IF(OR(O514&lt;EDA_Outlier_Analysis!$C$10, O514&gt;EDA_Outlier_Analysis!$C$11),
      "Outlier",
      "Normal"))</f>
        <v/>
      </c>
      <c r="R514" t="str">
        <f>IF(P514="","",
   IF(OR(P514 &lt; EDA_Outlier_Analysis!$F$7, P514 &gt; EDA_Outlier_Analysis!$F$8),
      "Outlier",
      "Normal"))</f>
        <v>Normal</v>
      </c>
      <c r="S514" t="str">
        <f>IF(N514="","",
   IF(OR(N514 &lt;EDA_Outlier_Analysis!$I$10, N514 &gt; EDA_Outlier_Analysis!$I$11),
      "Outlier",
      "Normal"))</f>
        <v>Normal</v>
      </c>
    </row>
    <row r="515" spans="1:19">
      <c r="A515" t="s">
        <v>1970</v>
      </c>
      <c r="B515" s="4">
        <v>44761</v>
      </c>
      <c r="C515" s="2">
        <v>-2000</v>
      </c>
      <c r="D515" t="s">
        <v>840</v>
      </c>
      <c r="E515" t="s">
        <v>845</v>
      </c>
      <c r="F515" t="s">
        <v>9</v>
      </c>
      <c r="G515" t="s">
        <v>24</v>
      </c>
      <c r="I515" t="s">
        <v>1971</v>
      </c>
      <c r="J515" t="s">
        <v>1972</v>
      </c>
      <c r="K515" t="str">
        <f>IF(COUNTIF(Customers!A:A, H515)&gt;0, "Valid", "Invalid")</f>
        <v>Invalid</v>
      </c>
      <c r="L515" t="str">
        <f t="shared" ref="L515:L578" si="40">TEXT(B515,"m")</f>
        <v>7</v>
      </c>
      <c r="M515" t="str">
        <f t="shared" ref="M515:M578" si="41">TEXT(B515,"yyyy")</f>
        <v>2022</v>
      </c>
      <c r="N515">
        <f t="shared" ref="N515:N578" si="42">IF(D515="Revenue",C515,-ABS(C515))</f>
        <v>-2000</v>
      </c>
      <c r="O515" t="str">
        <f t="shared" ref="O515:O578" si="43">IF(D515="Revenue", C515, "")</f>
        <v/>
      </c>
      <c r="P515">
        <f t="shared" ref="P515:P578" si="44">IF(D515="Expense", ABS(C515), "")</f>
        <v>2000</v>
      </c>
      <c r="Q515" s="48" t="str">
        <f>IF(O515="","",
   IF(OR(O515&lt;EDA_Outlier_Analysis!$C$10, O515&gt;EDA_Outlier_Analysis!$C$11),
      "Outlier",
      "Normal"))</f>
        <v/>
      </c>
      <c r="R515" t="str">
        <f>IF(P515="","",
   IF(OR(P515 &lt; EDA_Outlier_Analysis!$F$7, P515 &gt; EDA_Outlier_Analysis!$F$8),
      "Outlier",
      "Normal"))</f>
        <v>Outlier</v>
      </c>
      <c r="S515" t="str">
        <f>IF(N515="","",
   IF(OR(N515 &lt;EDA_Outlier_Analysis!$I$10, N515 &gt; EDA_Outlier_Analysis!$I$11),
      "Outlier",
      "Normal"))</f>
        <v>Normal</v>
      </c>
    </row>
    <row r="516" spans="1:19">
      <c r="A516" t="s">
        <v>1973</v>
      </c>
      <c r="B516" s="4">
        <v>45072</v>
      </c>
      <c r="C516" s="2">
        <v>308602.53999999998</v>
      </c>
      <c r="D516" t="s">
        <v>849</v>
      </c>
      <c r="E516" t="s">
        <v>868</v>
      </c>
      <c r="F516" t="s">
        <v>10</v>
      </c>
      <c r="G516" t="s">
        <v>24</v>
      </c>
      <c r="H516" t="s">
        <v>363</v>
      </c>
      <c r="J516" t="s">
        <v>1974</v>
      </c>
      <c r="K516" t="str">
        <f>IF(COUNTIF(Customers!A:A, H516)&gt;0, "Valid", "Invalid")</f>
        <v>Valid</v>
      </c>
      <c r="L516" t="str">
        <f t="shared" si="40"/>
        <v>5</v>
      </c>
      <c r="M516" t="str">
        <f t="shared" si="41"/>
        <v>2023</v>
      </c>
      <c r="N516">
        <f t="shared" si="42"/>
        <v>308602.53999999998</v>
      </c>
      <c r="O516">
        <f t="shared" si="43"/>
        <v>308602.53999999998</v>
      </c>
      <c r="P516" t="str">
        <f t="shared" si="44"/>
        <v/>
      </c>
      <c r="Q516" s="48" t="str">
        <f>IF(O516="","",
   IF(OR(O516&lt;EDA_Outlier_Analysis!$C$10, O516&gt;EDA_Outlier_Analysis!$C$11),
      "Outlier",
      "Normal"))</f>
        <v>Outlier</v>
      </c>
      <c r="R516" t="str">
        <f>IF(P516="","",
   IF(OR(P516 &lt; EDA_Outlier_Analysis!$F$7, P516 &gt; EDA_Outlier_Analysis!$F$8),
      "Outlier",
      "Normal"))</f>
        <v/>
      </c>
      <c r="S516" t="str">
        <f>IF(N516="","",
   IF(OR(N516 &lt;EDA_Outlier_Analysis!$I$10, N516 &gt; EDA_Outlier_Analysis!$I$11),
      "Outlier",
      "Normal"))</f>
        <v>Normal</v>
      </c>
    </row>
    <row r="517" spans="1:19">
      <c r="A517" t="s">
        <v>1975</v>
      </c>
      <c r="B517" s="4">
        <v>44818</v>
      </c>
      <c r="C517" s="2">
        <v>170760.18</v>
      </c>
      <c r="D517" t="s">
        <v>849</v>
      </c>
      <c r="E517" t="s">
        <v>868</v>
      </c>
      <c r="F517" t="s">
        <v>11</v>
      </c>
      <c r="G517" t="s">
        <v>34</v>
      </c>
      <c r="H517" t="s">
        <v>403</v>
      </c>
      <c r="J517" t="s">
        <v>1976</v>
      </c>
      <c r="K517" t="str">
        <f>IF(COUNTIF(Customers!A:A, H517)&gt;0, "Valid", "Invalid")</f>
        <v>Valid</v>
      </c>
      <c r="L517" t="str">
        <f t="shared" si="40"/>
        <v>9</v>
      </c>
      <c r="M517" t="str">
        <f t="shared" si="41"/>
        <v>2022</v>
      </c>
      <c r="N517">
        <f t="shared" si="42"/>
        <v>170760.18</v>
      </c>
      <c r="O517">
        <f t="shared" si="43"/>
        <v>170760.18</v>
      </c>
      <c r="P517" t="str">
        <f t="shared" si="44"/>
        <v/>
      </c>
      <c r="Q517" s="48" t="str">
        <f>IF(O517="","",
   IF(OR(O517&lt;EDA_Outlier_Analysis!$C$10, O517&gt;EDA_Outlier_Analysis!$C$11),
      "Outlier",
      "Normal"))</f>
        <v>Normal</v>
      </c>
      <c r="R517" t="str">
        <f>IF(P517="","",
   IF(OR(P517 &lt; EDA_Outlier_Analysis!$F$7, P517 &gt; EDA_Outlier_Analysis!$F$8),
      "Outlier",
      "Normal"))</f>
        <v/>
      </c>
      <c r="S517" t="str">
        <f>IF(N517="","",
   IF(OR(N517 &lt;EDA_Outlier_Analysis!$I$10, N517 &gt; EDA_Outlier_Analysis!$I$11),
      "Outlier",
      "Normal"))</f>
        <v>Normal</v>
      </c>
    </row>
    <row r="518" spans="1:19">
      <c r="A518" t="s">
        <v>1977</v>
      </c>
      <c r="B518" s="4">
        <v>45159</v>
      </c>
      <c r="C518" s="2">
        <v>130659.05</v>
      </c>
      <c r="D518" t="s">
        <v>849</v>
      </c>
      <c r="E518" t="s">
        <v>853</v>
      </c>
      <c r="F518" t="s">
        <v>10</v>
      </c>
      <c r="G518" t="s">
        <v>34</v>
      </c>
      <c r="H518" t="s">
        <v>461</v>
      </c>
      <c r="J518" t="s">
        <v>1978</v>
      </c>
      <c r="K518" t="str">
        <f>IF(COUNTIF(Customers!A:A, H518)&gt;0, "Valid", "Invalid")</f>
        <v>Valid</v>
      </c>
      <c r="L518" t="str">
        <f t="shared" si="40"/>
        <v>8</v>
      </c>
      <c r="M518" t="str">
        <f t="shared" si="41"/>
        <v>2023</v>
      </c>
      <c r="N518">
        <f t="shared" si="42"/>
        <v>130659.05</v>
      </c>
      <c r="O518">
        <f t="shared" si="43"/>
        <v>130659.05</v>
      </c>
      <c r="P518" t="str">
        <f t="shared" si="44"/>
        <v/>
      </c>
      <c r="Q518" s="48" t="str">
        <f>IF(O518="","",
   IF(OR(O518&lt;EDA_Outlier_Analysis!$C$10, O518&gt;EDA_Outlier_Analysis!$C$11),
      "Outlier",
      "Normal"))</f>
        <v>Normal</v>
      </c>
      <c r="R518" t="str">
        <f>IF(P518="","",
   IF(OR(P518 &lt; EDA_Outlier_Analysis!$F$7, P518 &gt; EDA_Outlier_Analysis!$F$8),
      "Outlier",
      "Normal"))</f>
        <v/>
      </c>
      <c r="S518" t="str">
        <f>IF(N518="","",
   IF(OR(N518 &lt;EDA_Outlier_Analysis!$I$10, N518 &gt; EDA_Outlier_Analysis!$I$11),
      "Outlier",
      "Normal"))</f>
        <v>Normal</v>
      </c>
    </row>
    <row r="519" spans="1:19">
      <c r="A519" t="s">
        <v>1979</v>
      </c>
      <c r="B519" s="4">
        <v>45163</v>
      </c>
      <c r="C519" s="2">
        <v>170386.85</v>
      </c>
      <c r="D519" t="s">
        <v>849</v>
      </c>
      <c r="E519" t="s">
        <v>850</v>
      </c>
      <c r="F519" t="s">
        <v>11</v>
      </c>
      <c r="G519" t="s">
        <v>24</v>
      </c>
      <c r="H519" t="s">
        <v>233</v>
      </c>
      <c r="J519" t="s">
        <v>1980</v>
      </c>
      <c r="K519" t="str">
        <f>IF(COUNTIF(Customers!A:A, H519)&gt;0, "Valid", "Invalid")</f>
        <v>Valid</v>
      </c>
      <c r="L519" t="str">
        <f t="shared" si="40"/>
        <v>8</v>
      </c>
      <c r="M519" t="str">
        <f t="shared" si="41"/>
        <v>2023</v>
      </c>
      <c r="N519">
        <f t="shared" si="42"/>
        <v>170386.85</v>
      </c>
      <c r="O519">
        <f t="shared" si="43"/>
        <v>170386.85</v>
      </c>
      <c r="P519" t="str">
        <f t="shared" si="44"/>
        <v/>
      </c>
      <c r="Q519" s="48" t="str">
        <f>IF(O519="","",
   IF(OR(O519&lt;EDA_Outlier_Analysis!$C$10, O519&gt;EDA_Outlier_Analysis!$C$11),
      "Outlier",
      "Normal"))</f>
        <v>Normal</v>
      </c>
      <c r="R519" t="str">
        <f>IF(P519="","",
   IF(OR(P519 &lt; EDA_Outlier_Analysis!$F$7, P519 &gt; EDA_Outlier_Analysis!$F$8),
      "Outlier",
      "Normal"))</f>
        <v/>
      </c>
      <c r="S519" t="str">
        <f>IF(N519="","",
   IF(OR(N519 &lt;EDA_Outlier_Analysis!$I$10, N519 &gt; EDA_Outlier_Analysis!$I$11),
      "Outlier",
      "Normal"))</f>
        <v>Normal</v>
      </c>
    </row>
    <row r="520" spans="1:19">
      <c r="A520" t="s">
        <v>1981</v>
      </c>
      <c r="B520" s="4">
        <v>45059</v>
      </c>
      <c r="C520" s="2">
        <v>168572.99</v>
      </c>
      <c r="D520" t="s">
        <v>849</v>
      </c>
      <c r="E520" t="s">
        <v>853</v>
      </c>
      <c r="F520" t="s">
        <v>11</v>
      </c>
      <c r="G520" t="s">
        <v>31</v>
      </c>
      <c r="H520" t="s">
        <v>533</v>
      </c>
      <c r="J520" t="s">
        <v>1982</v>
      </c>
      <c r="K520" t="str">
        <f>IF(COUNTIF(Customers!A:A, H520)&gt;0, "Valid", "Invalid")</f>
        <v>Valid</v>
      </c>
      <c r="L520" t="str">
        <f t="shared" si="40"/>
        <v>5</v>
      </c>
      <c r="M520" t="str">
        <f t="shared" si="41"/>
        <v>2023</v>
      </c>
      <c r="N520">
        <f t="shared" si="42"/>
        <v>168572.99</v>
      </c>
      <c r="O520">
        <f t="shared" si="43"/>
        <v>168572.99</v>
      </c>
      <c r="P520" t="str">
        <f t="shared" si="44"/>
        <v/>
      </c>
      <c r="Q520" s="48" t="str">
        <f>IF(O520="","",
   IF(OR(O520&lt;EDA_Outlier_Analysis!$C$10, O520&gt;EDA_Outlier_Analysis!$C$11),
      "Outlier",
      "Normal"))</f>
        <v>Normal</v>
      </c>
      <c r="R520" t="str">
        <f>IF(P520="","",
   IF(OR(P520 &lt; EDA_Outlier_Analysis!$F$7, P520 &gt; EDA_Outlier_Analysis!$F$8),
      "Outlier",
      "Normal"))</f>
        <v/>
      </c>
      <c r="S520" t="str">
        <f>IF(N520="","",
   IF(OR(N520 &lt;EDA_Outlier_Analysis!$I$10, N520 &gt; EDA_Outlier_Analysis!$I$11),
      "Outlier",
      "Normal"))</f>
        <v>Normal</v>
      </c>
    </row>
    <row r="521" spans="1:19">
      <c r="A521" t="s">
        <v>1983</v>
      </c>
      <c r="B521" s="4">
        <v>45059</v>
      </c>
      <c r="C521" s="2">
        <v>30775.15</v>
      </c>
      <c r="D521" t="s">
        <v>971</v>
      </c>
      <c r="E521" t="s">
        <v>971</v>
      </c>
      <c r="F521" t="s">
        <v>10</v>
      </c>
      <c r="G521" t="s">
        <v>34</v>
      </c>
      <c r="J521" t="s">
        <v>1984</v>
      </c>
      <c r="K521" t="str">
        <f>IF(COUNTIF(Customers!A:A, H521)&gt;0, "Valid", "Invalid")</f>
        <v>Invalid</v>
      </c>
      <c r="L521" t="str">
        <f t="shared" si="40"/>
        <v>5</v>
      </c>
      <c r="M521" t="str">
        <f t="shared" si="41"/>
        <v>2023</v>
      </c>
      <c r="N521">
        <f t="shared" si="42"/>
        <v>-30775.15</v>
      </c>
      <c r="O521" t="str">
        <f t="shared" si="43"/>
        <v/>
      </c>
      <c r="P521" t="str">
        <f t="shared" si="44"/>
        <v/>
      </c>
      <c r="Q521" s="48" t="str">
        <f>IF(O521="","",
   IF(OR(O521&lt;EDA_Outlier_Analysis!$C$10, O521&gt;EDA_Outlier_Analysis!$C$11),
      "Outlier",
      "Normal"))</f>
        <v/>
      </c>
      <c r="R521" t="str">
        <f>IF(P521="","",
   IF(OR(P521 &lt; EDA_Outlier_Analysis!$F$7, P521 &gt; EDA_Outlier_Analysis!$F$8),
      "Outlier",
      "Normal"))</f>
        <v/>
      </c>
      <c r="S521" t="str">
        <f>IF(N521="","",
   IF(OR(N521 &lt;EDA_Outlier_Analysis!$I$10, N521 &gt; EDA_Outlier_Analysis!$I$11),
      "Outlier",
      "Normal"))</f>
        <v>Normal</v>
      </c>
    </row>
    <row r="522" spans="1:19">
      <c r="A522" t="s">
        <v>1985</v>
      </c>
      <c r="B522" s="4">
        <v>45258</v>
      </c>
      <c r="C522" s="2">
        <v>-42650.92</v>
      </c>
      <c r="D522" t="s">
        <v>840</v>
      </c>
      <c r="E522" t="s">
        <v>845</v>
      </c>
      <c r="F522" t="s">
        <v>11</v>
      </c>
      <c r="G522" t="s">
        <v>20</v>
      </c>
      <c r="I522" t="s">
        <v>879</v>
      </c>
      <c r="J522" t="s">
        <v>1986</v>
      </c>
      <c r="K522" t="str">
        <f>IF(COUNTIF(Customers!A:A, H522)&gt;0, "Valid", "Invalid")</f>
        <v>Invalid</v>
      </c>
      <c r="L522" t="str">
        <f t="shared" si="40"/>
        <v>11</v>
      </c>
      <c r="M522" t="str">
        <f t="shared" si="41"/>
        <v>2023</v>
      </c>
      <c r="N522">
        <f t="shared" si="42"/>
        <v>-42650.92</v>
      </c>
      <c r="O522" t="str">
        <f t="shared" si="43"/>
        <v/>
      </c>
      <c r="P522">
        <f t="shared" si="44"/>
        <v>42650.92</v>
      </c>
      <c r="Q522" s="48" t="str">
        <f>IF(O522="","",
   IF(OR(O522&lt;EDA_Outlier_Analysis!$C$10, O522&gt;EDA_Outlier_Analysis!$C$11),
      "Outlier",
      "Normal"))</f>
        <v/>
      </c>
      <c r="R522" t="str">
        <f>IF(P522="","",
   IF(OR(P522 &lt; EDA_Outlier_Analysis!$F$7, P522 &gt; EDA_Outlier_Analysis!$F$8),
      "Outlier",
      "Normal"))</f>
        <v>Normal</v>
      </c>
      <c r="S522" t="str">
        <f>IF(N522="","",
   IF(OR(N522 &lt;EDA_Outlier_Analysis!$I$10, N522 &gt; EDA_Outlier_Analysis!$I$11),
      "Outlier",
      "Normal"))</f>
        <v>Normal</v>
      </c>
    </row>
    <row r="523" spans="1:19">
      <c r="A523" t="s">
        <v>1987</v>
      </c>
      <c r="B523" s="4">
        <v>45076</v>
      </c>
      <c r="C523" s="2">
        <v>-79096.92</v>
      </c>
      <c r="D523" t="s">
        <v>840</v>
      </c>
      <c r="E523" t="s">
        <v>845</v>
      </c>
      <c r="F523" t="s">
        <v>10</v>
      </c>
      <c r="G523" t="s">
        <v>31</v>
      </c>
      <c r="I523" t="s">
        <v>846</v>
      </c>
      <c r="J523" t="s">
        <v>1988</v>
      </c>
      <c r="K523" t="str">
        <f>IF(COUNTIF(Customers!A:A, H523)&gt;0, "Valid", "Invalid")</f>
        <v>Invalid</v>
      </c>
      <c r="L523" t="str">
        <f t="shared" si="40"/>
        <v>5</v>
      </c>
      <c r="M523" t="str">
        <f t="shared" si="41"/>
        <v>2023</v>
      </c>
      <c r="N523">
        <f t="shared" si="42"/>
        <v>-79096.92</v>
      </c>
      <c r="O523" t="str">
        <f t="shared" si="43"/>
        <v/>
      </c>
      <c r="P523">
        <f t="shared" si="44"/>
        <v>79096.92</v>
      </c>
      <c r="Q523" s="48" t="str">
        <f>IF(O523="","",
   IF(OR(O523&lt;EDA_Outlier_Analysis!$C$10, O523&gt;EDA_Outlier_Analysis!$C$11),
      "Outlier",
      "Normal"))</f>
        <v/>
      </c>
      <c r="R523" t="str">
        <f>IF(P523="","",
   IF(OR(P523 &lt; EDA_Outlier_Analysis!$F$7, P523 &gt; EDA_Outlier_Analysis!$F$8),
      "Outlier",
      "Normal"))</f>
        <v>Outlier</v>
      </c>
      <c r="S523" t="str">
        <f>IF(N523="","",
   IF(OR(N523 &lt;EDA_Outlier_Analysis!$I$10, N523 &gt; EDA_Outlier_Analysis!$I$11),
      "Outlier",
      "Normal"))</f>
        <v>Normal</v>
      </c>
    </row>
    <row r="524" spans="1:19">
      <c r="A524" t="s">
        <v>1989</v>
      </c>
      <c r="B524" s="4">
        <v>45196</v>
      </c>
      <c r="C524" s="2">
        <v>203546.86</v>
      </c>
      <c r="D524" t="s">
        <v>849</v>
      </c>
      <c r="E524" t="s">
        <v>850</v>
      </c>
      <c r="F524" t="s">
        <v>9</v>
      </c>
      <c r="G524" t="s">
        <v>20</v>
      </c>
      <c r="H524" t="s">
        <v>109</v>
      </c>
      <c r="J524" t="s">
        <v>1990</v>
      </c>
      <c r="K524" t="str">
        <f>IF(COUNTIF(Customers!A:A, H524)&gt;0, "Valid", "Invalid")</f>
        <v>Valid</v>
      </c>
      <c r="L524" t="str">
        <f t="shared" si="40"/>
        <v>9</v>
      </c>
      <c r="M524" t="str">
        <f t="shared" si="41"/>
        <v>2023</v>
      </c>
      <c r="N524">
        <f t="shared" si="42"/>
        <v>203546.86</v>
      </c>
      <c r="O524">
        <f t="shared" si="43"/>
        <v>203546.86</v>
      </c>
      <c r="P524" t="str">
        <f t="shared" si="44"/>
        <v/>
      </c>
      <c r="Q524" s="48" t="str">
        <f>IF(O524="","",
   IF(OR(O524&lt;EDA_Outlier_Analysis!$C$10, O524&gt;EDA_Outlier_Analysis!$C$11),
      "Outlier",
      "Normal"))</f>
        <v>Normal</v>
      </c>
      <c r="R524" t="str">
        <f>IF(P524="","",
   IF(OR(P524 &lt; EDA_Outlier_Analysis!$F$7, P524 &gt; EDA_Outlier_Analysis!$F$8),
      "Outlier",
      "Normal"))</f>
        <v/>
      </c>
      <c r="S524" t="str">
        <f>IF(N524="","",
   IF(OR(N524 &lt;EDA_Outlier_Analysis!$I$10, N524 &gt; EDA_Outlier_Analysis!$I$11),
      "Outlier",
      "Normal"))</f>
        <v>Normal</v>
      </c>
    </row>
    <row r="525" spans="1:19">
      <c r="A525" t="s">
        <v>1991</v>
      </c>
      <c r="B525" s="4">
        <v>45195</v>
      </c>
      <c r="C525" s="2">
        <v>66909.429999999993</v>
      </c>
      <c r="D525" t="s">
        <v>849</v>
      </c>
      <c r="E525" t="s">
        <v>850</v>
      </c>
      <c r="F525" t="s">
        <v>10</v>
      </c>
      <c r="G525" t="s">
        <v>34</v>
      </c>
      <c r="H525" t="s">
        <v>447</v>
      </c>
      <c r="J525" t="s">
        <v>1992</v>
      </c>
      <c r="K525" t="str">
        <f>IF(COUNTIF(Customers!A:A, H525)&gt;0, "Valid", "Invalid")</f>
        <v>Valid</v>
      </c>
      <c r="L525" t="str">
        <f t="shared" si="40"/>
        <v>9</v>
      </c>
      <c r="M525" t="str">
        <f t="shared" si="41"/>
        <v>2023</v>
      </c>
      <c r="N525">
        <f t="shared" si="42"/>
        <v>66909.429999999993</v>
      </c>
      <c r="O525">
        <f t="shared" si="43"/>
        <v>66909.429999999993</v>
      </c>
      <c r="P525" t="str">
        <f t="shared" si="44"/>
        <v/>
      </c>
      <c r="Q525" s="48" t="str">
        <f>IF(O525="","",
   IF(OR(O525&lt;EDA_Outlier_Analysis!$C$10, O525&gt;EDA_Outlier_Analysis!$C$11),
      "Outlier",
      "Normal"))</f>
        <v>Normal</v>
      </c>
      <c r="R525" t="str">
        <f>IF(P525="","",
   IF(OR(P525 &lt; EDA_Outlier_Analysis!$F$7, P525 &gt; EDA_Outlier_Analysis!$F$8),
      "Outlier",
      "Normal"))</f>
        <v/>
      </c>
      <c r="S525" t="str">
        <f>IF(N525="","",
   IF(OR(N525 &lt;EDA_Outlier_Analysis!$I$10, N525 &gt; EDA_Outlier_Analysis!$I$11),
      "Outlier",
      "Normal"))</f>
        <v>Normal</v>
      </c>
    </row>
    <row r="526" spans="1:19">
      <c r="A526" t="s">
        <v>1993</v>
      </c>
      <c r="B526" s="4">
        <v>45211</v>
      </c>
      <c r="C526" s="2">
        <v>14298.04</v>
      </c>
      <c r="D526" t="s">
        <v>971</v>
      </c>
      <c r="E526" t="s">
        <v>971</v>
      </c>
      <c r="F526" t="s">
        <v>10</v>
      </c>
      <c r="G526" t="s">
        <v>31</v>
      </c>
      <c r="J526" t="s">
        <v>1994</v>
      </c>
      <c r="K526" t="str">
        <f>IF(COUNTIF(Customers!A:A, H526)&gt;0, "Valid", "Invalid")</f>
        <v>Invalid</v>
      </c>
      <c r="L526" t="str">
        <f t="shared" si="40"/>
        <v>10</v>
      </c>
      <c r="M526" t="str">
        <f t="shared" si="41"/>
        <v>2023</v>
      </c>
      <c r="N526">
        <f t="shared" si="42"/>
        <v>-14298.04</v>
      </c>
      <c r="O526" t="str">
        <f t="shared" si="43"/>
        <v/>
      </c>
      <c r="P526" t="str">
        <f t="shared" si="44"/>
        <v/>
      </c>
      <c r="Q526" s="48" t="str">
        <f>IF(O526="","",
   IF(OR(O526&lt;EDA_Outlier_Analysis!$C$10, O526&gt;EDA_Outlier_Analysis!$C$11),
      "Outlier",
      "Normal"))</f>
        <v/>
      </c>
      <c r="R526" t="str">
        <f>IF(P526="","",
   IF(OR(P526 &lt; EDA_Outlier_Analysis!$F$7, P526 &gt; EDA_Outlier_Analysis!$F$8),
      "Outlier",
      "Normal"))</f>
        <v/>
      </c>
      <c r="S526" t="str">
        <f>IF(N526="","",
   IF(OR(N526 &lt;EDA_Outlier_Analysis!$I$10, N526 &gt; EDA_Outlier_Analysis!$I$11),
      "Outlier",
      "Normal"))</f>
        <v>Normal</v>
      </c>
    </row>
    <row r="527" spans="1:19">
      <c r="A527" t="s">
        <v>1995</v>
      </c>
      <c r="B527" s="4">
        <v>44954</v>
      </c>
      <c r="C527" s="2">
        <v>-39947.71</v>
      </c>
      <c r="D527" t="s">
        <v>840</v>
      </c>
      <c r="E527" t="s">
        <v>841</v>
      </c>
      <c r="F527" t="s">
        <v>11</v>
      </c>
      <c r="G527" t="s">
        <v>31</v>
      </c>
      <c r="I527" t="s">
        <v>957</v>
      </c>
      <c r="J527" t="s">
        <v>1996</v>
      </c>
      <c r="K527" t="str">
        <f>IF(COUNTIF(Customers!A:A, H527)&gt;0, "Valid", "Invalid")</f>
        <v>Invalid</v>
      </c>
      <c r="L527" t="str">
        <f t="shared" si="40"/>
        <v>1</v>
      </c>
      <c r="M527" t="str">
        <f t="shared" si="41"/>
        <v>2023</v>
      </c>
      <c r="N527">
        <f t="shared" si="42"/>
        <v>-39947.71</v>
      </c>
      <c r="O527" t="str">
        <f t="shared" si="43"/>
        <v/>
      </c>
      <c r="P527">
        <f t="shared" si="44"/>
        <v>39947.71</v>
      </c>
      <c r="Q527" s="48" t="str">
        <f>IF(O527="","",
   IF(OR(O527&lt;EDA_Outlier_Analysis!$C$10, O527&gt;EDA_Outlier_Analysis!$C$11),
      "Outlier",
      "Normal"))</f>
        <v/>
      </c>
      <c r="R527" t="str">
        <f>IF(P527="","",
   IF(OR(P527 &lt; EDA_Outlier_Analysis!$F$7, P527 &gt; EDA_Outlier_Analysis!$F$8),
      "Outlier",
      "Normal"))</f>
        <v>Normal</v>
      </c>
      <c r="S527" t="str">
        <f>IF(N527="","",
   IF(OR(N527 &lt;EDA_Outlier_Analysis!$I$10, N527 &gt; EDA_Outlier_Analysis!$I$11),
      "Outlier",
      "Normal"))</f>
        <v>Normal</v>
      </c>
    </row>
    <row r="528" spans="1:19">
      <c r="A528" t="s">
        <v>1997</v>
      </c>
      <c r="B528" s="4">
        <v>44841</v>
      </c>
      <c r="C528" s="2">
        <v>179689.2</v>
      </c>
      <c r="D528" t="s">
        <v>849</v>
      </c>
      <c r="E528" t="s">
        <v>868</v>
      </c>
      <c r="F528" t="s">
        <v>11</v>
      </c>
      <c r="G528" t="s">
        <v>31</v>
      </c>
      <c r="H528" t="s">
        <v>109</v>
      </c>
      <c r="J528" t="s">
        <v>1998</v>
      </c>
      <c r="K528" t="str">
        <f>IF(COUNTIF(Customers!A:A, H528)&gt;0, "Valid", "Invalid")</f>
        <v>Valid</v>
      </c>
      <c r="L528" t="str">
        <f t="shared" si="40"/>
        <v>10</v>
      </c>
      <c r="M528" t="str">
        <f t="shared" si="41"/>
        <v>2022</v>
      </c>
      <c r="N528">
        <f t="shared" si="42"/>
        <v>179689.2</v>
      </c>
      <c r="O528">
        <f t="shared" si="43"/>
        <v>179689.2</v>
      </c>
      <c r="P528" t="str">
        <f t="shared" si="44"/>
        <v/>
      </c>
      <c r="Q528" s="48" t="str">
        <f>IF(O528="","",
   IF(OR(O528&lt;EDA_Outlier_Analysis!$C$10, O528&gt;EDA_Outlier_Analysis!$C$11),
      "Outlier",
      "Normal"))</f>
        <v>Normal</v>
      </c>
      <c r="R528" t="str">
        <f>IF(P528="","",
   IF(OR(P528 &lt; EDA_Outlier_Analysis!$F$7, P528 &gt; EDA_Outlier_Analysis!$F$8),
      "Outlier",
      "Normal"))</f>
        <v/>
      </c>
      <c r="S528" t="str">
        <f>IF(N528="","",
   IF(OR(N528 &lt;EDA_Outlier_Analysis!$I$10, N528 &gt; EDA_Outlier_Analysis!$I$11),
      "Outlier",
      "Normal"))</f>
        <v>Normal</v>
      </c>
    </row>
    <row r="529" spans="1:19">
      <c r="A529" t="s">
        <v>1999</v>
      </c>
      <c r="B529" s="4">
        <v>45063</v>
      </c>
      <c r="C529" s="2">
        <v>21186.85</v>
      </c>
      <c r="D529" t="s">
        <v>873</v>
      </c>
      <c r="E529" t="s">
        <v>873</v>
      </c>
      <c r="F529" t="s">
        <v>10</v>
      </c>
      <c r="G529" t="s">
        <v>31</v>
      </c>
      <c r="J529" t="s">
        <v>2000</v>
      </c>
      <c r="K529" t="str">
        <f>IF(COUNTIF(Customers!A:A, H529)&gt;0, "Valid", "Invalid")</f>
        <v>Invalid</v>
      </c>
      <c r="L529" t="str">
        <f t="shared" si="40"/>
        <v>5</v>
      </c>
      <c r="M529" t="str">
        <f t="shared" si="41"/>
        <v>2023</v>
      </c>
      <c r="N529">
        <f t="shared" si="42"/>
        <v>-21186.85</v>
      </c>
      <c r="O529" t="str">
        <f t="shared" si="43"/>
        <v/>
      </c>
      <c r="P529" t="str">
        <f t="shared" si="44"/>
        <v/>
      </c>
      <c r="Q529" s="48" t="str">
        <f>IF(O529="","",
   IF(OR(O529&lt;EDA_Outlier_Analysis!$C$10, O529&gt;EDA_Outlier_Analysis!$C$11),
      "Outlier",
      "Normal"))</f>
        <v/>
      </c>
      <c r="R529" t="str">
        <f>IF(P529="","",
   IF(OR(P529 &lt; EDA_Outlier_Analysis!$F$7, P529 &gt; EDA_Outlier_Analysis!$F$8),
      "Outlier",
      "Normal"))</f>
        <v/>
      </c>
      <c r="S529" t="str">
        <f>IF(N529="","",
   IF(OR(N529 &lt;EDA_Outlier_Analysis!$I$10, N529 &gt; EDA_Outlier_Analysis!$I$11),
      "Outlier",
      "Normal"))</f>
        <v>Normal</v>
      </c>
    </row>
    <row r="530" spans="1:19">
      <c r="A530" t="s">
        <v>2001</v>
      </c>
      <c r="B530" s="4">
        <v>44832</v>
      </c>
      <c r="C530" s="2">
        <v>-20941.900000000001</v>
      </c>
      <c r="D530" t="s">
        <v>840</v>
      </c>
      <c r="E530" t="s">
        <v>905</v>
      </c>
      <c r="F530" t="s">
        <v>10</v>
      </c>
      <c r="G530" t="s">
        <v>34</v>
      </c>
      <c r="I530" t="s">
        <v>1415</v>
      </c>
      <c r="J530" t="s">
        <v>2002</v>
      </c>
      <c r="K530" t="str">
        <f>IF(COUNTIF(Customers!A:A, H530)&gt;0, "Valid", "Invalid")</f>
        <v>Invalid</v>
      </c>
      <c r="L530" t="str">
        <f t="shared" si="40"/>
        <v>9</v>
      </c>
      <c r="M530" t="str">
        <f t="shared" si="41"/>
        <v>2022</v>
      </c>
      <c r="N530">
        <f t="shared" si="42"/>
        <v>-20941.900000000001</v>
      </c>
      <c r="O530" t="str">
        <f t="shared" si="43"/>
        <v/>
      </c>
      <c r="P530">
        <f t="shared" si="44"/>
        <v>20941.900000000001</v>
      </c>
      <c r="Q530" s="48" t="str">
        <f>IF(O530="","",
   IF(OR(O530&lt;EDA_Outlier_Analysis!$C$10, O530&gt;EDA_Outlier_Analysis!$C$11),
      "Outlier",
      "Normal"))</f>
        <v/>
      </c>
      <c r="R530" t="str">
        <f>IF(P530="","",
   IF(OR(P530 &lt; EDA_Outlier_Analysis!$F$7, P530 &gt; EDA_Outlier_Analysis!$F$8),
      "Outlier",
      "Normal"))</f>
        <v>Outlier</v>
      </c>
      <c r="S530" t="str">
        <f>IF(N530="","",
   IF(OR(N530 &lt;EDA_Outlier_Analysis!$I$10, N530 &gt; EDA_Outlier_Analysis!$I$11),
      "Outlier",
      "Normal"))</f>
        <v>Normal</v>
      </c>
    </row>
    <row r="531" spans="1:19">
      <c r="A531" t="s">
        <v>2003</v>
      </c>
      <c r="B531" s="4">
        <v>45231</v>
      </c>
      <c r="C531" s="2">
        <v>-24898.92</v>
      </c>
      <c r="D531" t="s">
        <v>840</v>
      </c>
      <c r="E531" t="s">
        <v>856</v>
      </c>
      <c r="F531" t="s">
        <v>9</v>
      </c>
      <c r="G531" t="s">
        <v>20</v>
      </c>
      <c r="I531" t="s">
        <v>1533</v>
      </c>
      <c r="J531" t="s">
        <v>2004</v>
      </c>
      <c r="K531" t="str">
        <f>IF(COUNTIF(Customers!A:A, H531)&gt;0, "Valid", "Invalid")</f>
        <v>Invalid</v>
      </c>
      <c r="L531" t="str">
        <f t="shared" si="40"/>
        <v>11</v>
      </c>
      <c r="M531" t="str">
        <f t="shared" si="41"/>
        <v>2023</v>
      </c>
      <c r="N531">
        <f t="shared" si="42"/>
        <v>-24898.92</v>
      </c>
      <c r="O531" t="str">
        <f t="shared" si="43"/>
        <v/>
      </c>
      <c r="P531">
        <f t="shared" si="44"/>
        <v>24898.92</v>
      </c>
      <c r="Q531" s="48" t="str">
        <f>IF(O531="","",
   IF(OR(O531&lt;EDA_Outlier_Analysis!$C$10, O531&gt;EDA_Outlier_Analysis!$C$11),
      "Outlier",
      "Normal"))</f>
        <v/>
      </c>
      <c r="R531" t="str">
        <f>IF(P531="","",
   IF(OR(P531 &lt; EDA_Outlier_Analysis!$F$7, P531 &gt; EDA_Outlier_Analysis!$F$8),
      "Outlier",
      "Normal"))</f>
        <v>Outlier</v>
      </c>
      <c r="S531" t="str">
        <f>IF(N531="","",
   IF(OR(N531 &lt;EDA_Outlier_Analysis!$I$10, N531 &gt; EDA_Outlier_Analysis!$I$11),
      "Outlier",
      "Normal"))</f>
        <v>Normal</v>
      </c>
    </row>
    <row r="532" spans="1:19">
      <c r="A532" t="s">
        <v>2005</v>
      </c>
      <c r="B532" s="4">
        <v>44582</v>
      </c>
      <c r="C532" s="2">
        <v>177260.34</v>
      </c>
      <c r="D532" t="s">
        <v>849</v>
      </c>
      <c r="E532" t="s">
        <v>853</v>
      </c>
      <c r="F532" t="s">
        <v>11</v>
      </c>
      <c r="G532" t="s">
        <v>20</v>
      </c>
      <c r="H532" t="s">
        <v>673</v>
      </c>
      <c r="J532" t="s">
        <v>2006</v>
      </c>
      <c r="K532" t="str">
        <f>IF(COUNTIF(Customers!A:A, H532)&gt;0, "Valid", "Invalid")</f>
        <v>Valid</v>
      </c>
      <c r="L532" t="str">
        <f t="shared" si="40"/>
        <v>1</v>
      </c>
      <c r="M532" t="str">
        <f t="shared" si="41"/>
        <v>2022</v>
      </c>
      <c r="N532">
        <f t="shared" si="42"/>
        <v>177260.34</v>
      </c>
      <c r="O532">
        <f t="shared" si="43"/>
        <v>177260.34</v>
      </c>
      <c r="P532" t="str">
        <f t="shared" si="44"/>
        <v/>
      </c>
      <c r="Q532" s="48" t="str">
        <f>IF(O532="","",
   IF(OR(O532&lt;EDA_Outlier_Analysis!$C$10, O532&gt;EDA_Outlier_Analysis!$C$11),
      "Outlier",
      "Normal"))</f>
        <v>Normal</v>
      </c>
      <c r="R532" t="str">
        <f>IF(P532="","",
   IF(OR(P532 &lt; EDA_Outlier_Analysis!$F$7, P532 &gt; EDA_Outlier_Analysis!$F$8),
      "Outlier",
      "Normal"))</f>
        <v/>
      </c>
      <c r="S532" t="str">
        <f>IF(N532="","",
   IF(OR(N532 &lt;EDA_Outlier_Analysis!$I$10, N532 &gt; EDA_Outlier_Analysis!$I$11),
      "Outlier",
      "Normal"))</f>
        <v>Normal</v>
      </c>
    </row>
    <row r="533" spans="1:19">
      <c r="A533" t="s">
        <v>2007</v>
      </c>
      <c r="B533" s="4">
        <v>44865</v>
      </c>
      <c r="C533" s="2">
        <v>-19974.439999999999</v>
      </c>
      <c r="D533" t="s">
        <v>840</v>
      </c>
      <c r="E533" t="s">
        <v>878</v>
      </c>
      <c r="F533" t="s">
        <v>10</v>
      </c>
      <c r="G533" t="s">
        <v>20</v>
      </c>
      <c r="I533" t="s">
        <v>1174</v>
      </c>
      <c r="J533" t="s">
        <v>2008</v>
      </c>
      <c r="K533" t="str">
        <f>IF(COUNTIF(Customers!A:A, H533)&gt;0, "Valid", "Invalid")</f>
        <v>Invalid</v>
      </c>
      <c r="L533" t="str">
        <f t="shared" si="40"/>
        <v>10</v>
      </c>
      <c r="M533" t="str">
        <f t="shared" si="41"/>
        <v>2022</v>
      </c>
      <c r="N533">
        <f t="shared" si="42"/>
        <v>-19974.439999999999</v>
      </c>
      <c r="O533" t="str">
        <f t="shared" si="43"/>
        <v/>
      </c>
      <c r="P533">
        <f t="shared" si="44"/>
        <v>19974.439999999999</v>
      </c>
      <c r="Q533" s="48" t="str">
        <f>IF(O533="","",
   IF(OR(O533&lt;EDA_Outlier_Analysis!$C$10, O533&gt;EDA_Outlier_Analysis!$C$11),
      "Outlier",
      "Normal"))</f>
        <v/>
      </c>
      <c r="R533" t="str">
        <f>IF(P533="","",
   IF(OR(P533 &lt; EDA_Outlier_Analysis!$F$7, P533 &gt; EDA_Outlier_Analysis!$F$8),
      "Outlier",
      "Normal"))</f>
        <v>Outlier</v>
      </c>
      <c r="S533" t="str">
        <f>IF(N533="","",
   IF(OR(N533 &lt;EDA_Outlier_Analysis!$I$10, N533 &gt; EDA_Outlier_Analysis!$I$11),
      "Outlier",
      "Normal"))</f>
        <v>Normal</v>
      </c>
    </row>
    <row r="534" spans="1:19">
      <c r="A534" t="s">
        <v>2009</v>
      </c>
      <c r="B534" s="4">
        <v>45211</v>
      </c>
      <c r="C534" s="2">
        <v>247608.02</v>
      </c>
      <c r="D534" t="s">
        <v>849</v>
      </c>
      <c r="E534" t="s">
        <v>850</v>
      </c>
      <c r="F534" t="s">
        <v>11</v>
      </c>
      <c r="G534" t="s">
        <v>31</v>
      </c>
      <c r="H534" t="s">
        <v>369</v>
      </c>
      <c r="J534" t="s">
        <v>2010</v>
      </c>
      <c r="K534" t="str">
        <f>IF(COUNTIF(Customers!A:A, H534)&gt;0, "Valid", "Invalid")</f>
        <v>Valid</v>
      </c>
      <c r="L534" t="str">
        <f t="shared" si="40"/>
        <v>10</v>
      </c>
      <c r="M534" t="str">
        <f t="shared" si="41"/>
        <v>2023</v>
      </c>
      <c r="N534">
        <f t="shared" si="42"/>
        <v>247608.02</v>
      </c>
      <c r="O534">
        <f t="shared" si="43"/>
        <v>247608.02</v>
      </c>
      <c r="P534" t="str">
        <f t="shared" si="44"/>
        <v/>
      </c>
      <c r="Q534" s="48" t="str">
        <f>IF(O534="","",
   IF(OR(O534&lt;EDA_Outlier_Analysis!$C$10, O534&gt;EDA_Outlier_Analysis!$C$11),
      "Outlier",
      "Normal"))</f>
        <v>Normal</v>
      </c>
      <c r="R534" t="str">
        <f>IF(P534="","",
   IF(OR(P534 &lt; EDA_Outlier_Analysis!$F$7, P534 &gt; EDA_Outlier_Analysis!$F$8),
      "Outlier",
      "Normal"))</f>
        <v/>
      </c>
      <c r="S534" t="str">
        <f>IF(N534="","",
   IF(OR(N534 &lt;EDA_Outlier_Analysis!$I$10, N534 &gt; EDA_Outlier_Analysis!$I$11),
      "Outlier",
      "Normal"))</f>
        <v>Normal</v>
      </c>
    </row>
    <row r="535" spans="1:19">
      <c r="A535" t="s">
        <v>2011</v>
      </c>
      <c r="B535" s="4">
        <v>45118</v>
      </c>
      <c r="C535" s="2">
        <v>14535.73</v>
      </c>
      <c r="D535" t="s">
        <v>971</v>
      </c>
      <c r="E535" t="s">
        <v>971</v>
      </c>
      <c r="F535" t="s">
        <v>9</v>
      </c>
      <c r="G535" t="s">
        <v>34</v>
      </c>
      <c r="J535" t="s">
        <v>2012</v>
      </c>
      <c r="K535" t="str">
        <f>IF(COUNTIF(Customers!A:A, H535)&gt;0, "Valid", "Invalid")</f>
        <v>Invalid</v>
      </c>
      <c r="L535" t="str">
        <f t="shared" si="40"/>
        <v>7</v>
      </c>
      <c r="M535" t="str">
        <f t="shared" si="41"/>
        <v>2023</v>
      </c>
      <c r="N535">
        <f t="shared" si="42"/>
        <v>-14535.73</v>
      </c>
      <c r="O535" t="str">
        <f t="shared" si="43"/>
        <v/>
      </c>
      <c r="P535" t="str">
        <f t="shared" si="44"/>
        <v/>
      </c>
      <c r="Q535" s="48" t="str">
        <f>IF(O535="","",
   IF(OR(O535&lt;EDA_Outlier_Analysis!$C$10, O535&gt;EDA_Outlier_Analysis!$C$11),
      "Outlier",
      "Normal"))</f>
        <v/>
      </c>
      <c r="R535" t="str">
        <f>IF(P535="","",
   IF(OR(P535 &lt; EDA_Outlier_Analysis!$F$7, P535 &gt; EDA_Outlier_Analysis!$F$8),
      "Outlier",
      "Normal"))</f>
        <v/>
      </c>
      <c r="S535" t="str">
        <f>IF(N535="","",
   IF(OR(N535 &lt;EDA_Outlier_Analysis!$I$10, N535 &gt; EDA_Outlier_Analysis!$I$11),
      "Outlier",
      "Normal"))</f>
        <v>Normal</v>
      </c>
    </row>
    <row r="536" spans="1:19">
      <c r="A536" t="s">
        <v>2013</v>
      </c>
      <c r="B536" s="4">
        <v>44976</v>
      </c>
      <c r="C536" s="2">
        <v>-20079.91</v>
      </c>
      <c r="D536" t="s">
        <v>840</v>
      </c>
      <c r="E536" t="s">
        <v>878</v>
      </c>
      <c r="F536" t="s">
        <v>9</v>
      </c>
      <c r="G536" t="s">
        <v>34</v>
      </c>
      <c r="I536" t="s">
        <v>2014</v>
      </c>
      <c r="J536" t="s">
        <v>2015</v>
      </c>
      <c r="K536" t="str">
        <f>IF(COUNTIF(Customers!A:A, H536)&gt;0, "Valid", "Invalid")</f>
        <v>Invalid</v>
      </c>
      <c r="L536" t="str">
        <f t="shared" si="40"/>
        <v>2</v>
      </c>
      <c r="M536" t="str">
        <f t="shared" si="41"/>
        <v>2023</v>
      </c>
      <c r="N536">
        <f t="shared" si="42"/>
        <v>-20079.91</v>
      </c>
      <c r="O536" t="str">
        <f t="shared" si="43"/>
        <v/>
      </c>
      <c r="P536">
        <f t="shared" si="44"/>
        <v>20079.91</v>
      </c>
      <c r="Q536" s="48" t="str">
        <f>IF(O536="","",
   IF(OR(O536&lt;EDA_Outlier_Analysis!$C$10, O536&gt;EDA_Outlier_Analysis!$C$11),
      "Outlier",
      "Normal"))</f>
        <v/>
      </c>
      <c r="R536" t="str">
        <f>IF(P536="","",
   IF(OR(P536 &lt; EDA_Outlier_Analysis!$F$7, P536 &gt; EDA_Outlier_Analysis!$F$8),
      "Outlier",
      "Normal"))</f>
        <v>Outlier</v>
      </c>
      <c r="S536" t="str">
        <f>IF(N536="","",
   IF(OR(N536 &lt;EDA_Outlier_Analysis!$I$10, N536 &gt; EDA_Outlier_Analysis!$I$11),
      "Outlier",
      "Normal"))</f>
        <v>Normal</v>
      </c>
    </row>
    <row r="537" spans="1:19">
      <c r="A537" t="s">
        <v>2016</v>
      </c>
      <c r="B537" s="4">
        <v>45219</v>
      </c>
      <c r="C537" s="2">
        <v>-68178.929999999993</v>
      </c>
      <c r="D537" t="s">
        <v>840</v>
      </c>
      <c r="E537" t="s">
        <v>845</v>
      </c>
      <c r="F537" t="s">
        <v>11</v>
      </c>
      <c r="G537" t="s">
        <v>34</v>
      </c>
      <c r="I537" t="s">
        <v>2017</v>
      </c>
      <c r="J537" t="s">
        <v>2018</v>
      </c>
      <c r="K537" t="str">
        <f>IF(COUNTIF(Customers!A:A, H537)&gt;0, "Valid", "Invalid")</f>
        <v>Invalid</v>
      </c>
      <c r="L537" t="str">
        <f t="shared" si="40"/>
        <v>10</v>
      </c>
      <c r="M537" t="str">
        <f t="shared" si="41"/>
        <v>2023</v>
      </c>
      <c r="N537">
        <f t="shared" si="42"/>
        <v>-68178.929999999993</v>
      </c>
      <c r="O537" t="str">
        <f t="shared" si="43"/>
        <v/>
      </c>
      <c r="P537">
        <f t="shared" si="44"/>
        <v>68178.929999999993</v>
      </c>
      <c r="Q537" s="48" t="str">
        <f>IF(O537="","",
   IF(OR(O537&lt;EDA_Outlier_Analysis!$C$10, O537&gt;EDA_Outlier_Analysis!$C$11),
      "Outlier",
      "Normal"))</f>
        <v/>
      </c>
      <c r="R537" t="str">
        <f>IF(P537="","",
   IF(OR(P537 &lt; EDA_Outlier_Analysis!$F$7, P537 &gt; EDA_Outlier_Analysis!$F$8),
      "Outlier",
      "Normal"))</f>
        <v>Outlier</v>
      </c>
      <c r="S537" t="str">
        <f>IF(N537="","",
   IF(OR(N537 &lt;EDA_Outlier_Analysis!$I$10, N537 &gt; EDA_Outlier_Analysis!$I$11),
      "Outlier",
      "Normal"))</f>
        <v>Normal</v>
      </c>
    </row>
    <row r="538" spans="1:19">
      <c r="A538" t="s">
        <v>2019</v>
      </c>
      <c r="B538" s="4">
        <v>44810</v>
      </c>
      <c r="C538" s="2">
        <v>203054.23</v>
      </c>
      <c r="D538" t="s">
        <v>849</v>
      </c>
      <c r="E538" t="s">
        <v>868</v>
      </c>
      <c r="F538" t="s">
        <v>10</v>
      </c>
      <c r="G538" t="s">
        <v>24</v>
      </c>
      <c r="H538" t="s">
        <v>189</v>
      </c>
      <c r="J538" t="s">
        <v>2020</v>
      </c>
      <c r="K538" t="str">
        <f>IF(COUNTIF(Customers!A:A, H538)&gt;0, "Valid", "Invalid")</f>
        <v>Valid</v>
      </c>
      <c r="L538" t="str">
        <f t="shared" si="40"/>
        <v>9</v>
      </c>
      <c r="M538" t="str">
        <f t="shared" si="41"/>
        <v>2022</v>
      </c>
      <c r="N538">
        <f t="shared" si="42"/>
        <v>203054.23</v>
      </c>
      <c r="O538">
        <f t="shared" si="43"/>
        <v>203054.23</v>
      </c>
      <c r="P538" t="str">
        <f t="shared" si="44"/>
        <v/>
      </c>
      <c r="Q538" s="48" t="str">
        <f>IF(O538="","",
   IF(OR(O538&lt;EDA_Outlier_Analysis!$C$10, O538&gt;EDA_Outlier_Analysis!$C$11),
      "Outlier",
      "Normal"))</f>
        <v>Normal</v>
      </c>
      <c r="R538" t="str">
        <f>IF(P538="","",
   IF(OR(P538 &lt; EDA_Outlier_Analysis!$F$7, P538 &gt; EDA_Outlier_Analysis!$F$8),
      "Outlier",
      "Normal"))</f>
        <v/>
      </c>
      <c r="S538" t="str">
        <f>IF(N538="","",
   IF(OR(N538 &lt;EDA_Outlier_Analysis!$I$10, N538 &gt; EDA_Outlier_Analysis!$I$11),
      "Outlier",
      "Normal"))</f>
        <v>Normal</v>
      </c>
    </row>
    <row r="539" spans="1:19">
      <c r="A539" t="s">
        <v>2021</v>
      </c>
      <c r="B539" s="4">
        <v>44742</v>
      </c>
      <c r="C539" s="2">
        <v>202881.81</v>
      </c>
      <c r="D539" t="s">
        <v>849</v>
      </c>
      <c r="E539" t="s">
        <v>868</v>
      </c>
      <c r="F539" t="s">
        <v>10</v>
      </c>
      <c r="G539" t="s">
        <v>34</v>
      </c>
      <c r="H539" t="s">
        <v>165</v>
      </c>
      <c r="J539" t="s">
        <v>2022</v>
      </c>
      <c r="K539" t="str">
        <f>IF(COUNTIF(Customers!A:A, H539)&gt;0, "Valid", "Invalid")</f>
        <v>Valid</v>
      </c>
      <c r="L539" t="str">
        <f t="shared" si="40"/>
        <v>6</v>
      </c>
      <c r="M539" t="str">
        <f t="shared" si="41"/>
        <v>2022</v>
      </c>
      <c r="N539">
        <f t="shared" si="42"/>
        <v>202881.81</v>
      </c>
      <c r="O539">
        <f t="shared" si="43"/>
        <v>202881.81</v>
      </c>
      <c r="P539" t="str">
        <f t="shared" si="44"/>
        <v/>
      </c>
      <c r="Q539" s="48" t="str">
        <f>IF(O539="","",
   IF(OR(O539&lt;EDA_Outlier_Analysis!$C$10, O539&gt;EDA_Outlier_Analysis!$C$11),
      "Outlier",
      "Normal"))</f>
        <v>Normal</v>
      </c>
      <c r="R539" t="str">
        <f>IF(P539="","",
   IF(OR(P539 &lt; EDA_Outlier_Analysis!$F$7, P539 &gt; EDA_Outlier_Analysis!$F$8),
      "Outlier",
      "Normal"))</f>
        <v/>
      </c>
      <c r="S539" t="str">
        <f>IF(N539="","",
   IF(OR(N539 &lt;EDA_Outlier_Analysis!$I$10, N539 &gt; EDA_Outlier_Analysis!$I$11),
      "Outlier",
      "Normal"))</f>
        <v>Normal</v>
      </c>
    </row>
    <row r="540" spans="1:19">
      <c r="A540" t="s">
        <v>2023</v>
      </c>
      <c r="B540" s="4">
        <v>45159</v>
      </c>
      <c r="C540" s="2">
        <v>-28421.07</v>
      </c>
      <c r="D540" t="s">
        <v>840</v>
      </c>
      <c r="E540" t="s">
        <v>845</v>
      </c>
      <c r="F540" t="s">
        <v>9</v>
      </c>
      <c r="G540" t="s">
        <v>31</v>
      </c>
      <c r="I540" t="s">
        <v>879</v>
      </c>
      <c r="J540" t="s">
        <v>2024</v>
      </c>
      <c r="K540" t="str">
        <f>IF(COUNTIF(Customers!A:A, H540)&gt;0, "Valid", "Invalid")</f>
        <v>Invalid</v>
      </c>
      <c r="L540" t="str">
        <f t="shared" si="40"/>
        <v>8</v>
      </c>
      <c r="M540" t="str">
        <f t="shared" si="41"/>
        <v>2023</v>
      </c>
      <c r="N540">
        <f t="shared" si="42"/>
        <v>-28421.07</v>
      </c>
      <c r="O540" t="str">
        <f t="shared" si="43"/>
        <v/>
      </c>
      <c r="P540">
        <f t="shared" si="44"/>
        <v>28421.07</v>
      </c>
      <c r="Q540" s="48" t="str">
        <f>IF(O540="","",
   IF(OR(O540&lt;EDA_Outlier_Analysis!$C$10, O540&gt;EDA_Outlier_Analysis!$C$11),
      "Outlier",
      "Normal"))</f>
        <v/>
      </c>
      <c r="R540" t="str">
        <f>IF(P540="","",
   IF(OR(P540 &lt; EDA_Outlier_Analysis!$F$7, P540 &gt; EDA_Outlier_Analysis!$F$8),
      "Outlier",
      "Normal"))</f>
        <v>Normal</v>
      </c>
      <c r="S540" t="str">
        <f>IF(N540="","",
   IF(OR(N540 &lt;EDA_Outlier_Analysis!$I$10, N540 &gt; EDA_Outlier_Analysis!$I$11),
      "Outlier",
      "Normal"))</f>
        <v>Normal</v>
      </c>
    </row>
    <row r="541" spans="1:19">
      <c r="A541" t="s">
        <v>2025</v>
      </c>
      <c r="B541" s="4">
        <v>44569</v>
      </c>
      <c r="C541" s="2">
        <v>-23030.86</v>
      </c>
      <c r="D541" t="s">
        <v>840</v>
      </c>
      <c r="E541" t="s">
        <v>845</v>
      </c>
      <c r="F541" t="s">
        <v>10</v>
      </c>
      <c r="G541" t="s">
        <v>34</v>
      </c>
      <c r="I541" t="s">
        <v>865</v>
      </c>
      <c r="J541" t="s">
        <v>2026</v>
      </c>
      <c r="K541" t="str">
        <f>IF(COUNTIF(Customers!A:A, H541)&gt;0, "Valid", "Invalid")</f>
        <v>Invalid</v>
      </c>
      <c r="L541" t="str">
        <f t="shared" si="40"/>
        <v>1</v>
      </c>
      <c r="M541" t="str">
        <f t="shared" si="41"/>
        <v>2022</v>
      </c>
      <c r="N541">
        <f t="shared" si="42"/>
        <v>-23030.86</v>
      </c>
      <c r="O541" t="str">
        <f t="shared" si="43"/>
        <v/>
      </c>
      <c r="P541">
        <f t="shared" si="44"/>
        <v>23030.86</v>
      </c>
      <c r="Q541" s="48" t="str">
        <f>IF(O541="","",
   IF(OR(O541&lt;EDA_Outlier_Analysis!$C$10, O541&gt;EDA_Outlier_Analysis!$C$11),
      "Outlier",
      "Normal"))</f>
        <v/>
      </c>
      <c r="R541" t="str">
        <f>IF(P541="","",
   IF(OR(P541 &lt; EDA_Outlier_Analysis!$F$7, P541 &gt; EDA_Outlier_Analysis!$F$8),
      "Outlier",
      "Normal"))</f>
        <v>Outlier</v>
      </c>
      <c r="S541" t="str">
        <f>IF(N541="","",
   IF(OR(N541 &lt;EDA_Outlier_Analysis!$I$10, N541 &gt; EDA_Outlier_Analysis!$I$11),
      "Outlier",
      "Normal"))</f>
        <v>Normal</v>
      </c>
    </row>
    <row r="542" spans="1:19">
      <c r="A542" t="s">
        <v>2027</v>
      </c>
      <c r="B542" s="4">
        <v>44810</v>
      </c>
      <c r="C542" s="2">
        <v>25773.81</v>
      </c>
      <c r="D542" t="s">
        <v>971</v>
      </c>
      <c r="E542" t="s">
        <v>971</v>
      </c>
      <c r="F542" t="s">
        <v>10</v>
      </c>
      <c r="G542" t="s">
        <v>34</v>
      </c>
      <c r="J542" t="s">
        <v>2028</v>
      </c>
      <c r="K542" t="str">
        <f>IF(COUNTIF(Customers!A:A, H542)&gt;0, "Valid", "Invalid")</f>
        <v>Invalid</v>
      </c>
      <c r="L542" t="str">
        <f t="shared" si="40"/>
        <v>9</v>
      </c>
      <c r="M542" t="str">
        <f t="shared" si="41"/>
        <v>2022</v>
      </c>
      <c r="N542">
        <f t="shared" si="42"/>
        <v>-25773.81</v>
      </c>
      <c r="O542" t="str">
        <f t="shared" si="43"/>
        <v/>
      </c>
      <c r="P542" t="str">
        <f t="shared" si="44"/>
        <v/>
      </c>
      <c r="Q542" s="48" t="str">
        <f>IF(O542="","",
   IF(OR(O542&lt;EDA_Outlier_Analysis!$C$10, O542&gt;EDA_Outlier_Analysis!$C$11),
      "Outlier",
      "Normal"))</f>
        <v/>
      </c>
      <c r="R542" t="str">
        <f>IF(P542="","",
   IF(OR(P542 &lt; EDA_Outlier_Analysis!$F$7, P542 &gt; EDA_Outlier_Analysis!$F$8),
      "Outlier",
      "Normal"))</f>
        <v/>
      </c>
      <c r="S542" t="str">
        <f>IF(N542="","",
   IF(OR(N542 &lt;EDA_Outlier_Analysis!$I$10, N542 &gt; EDA_Outlier_Analysis!$I$11),
      "Outlier",
      "Normal"))</f>
        <v>Normal</v>
      </c>
    </row>
    <row r="543" spans="1:19">
      <c r="A543" t="s">
        <v>2029</v>
      </c>
      <c r="B543" s="4">
        <v>44878</v>
      </c>
      <c r="C543" s="2">
        <v>-62518.53</v>
      </c>
      <c r="D543" t="s">
        <v>840</v>
      </c>
      <c r="E543" t="s">
        <v>841</v>
      </c>
      <c r="F543" t="s">
        <v>9</v>
      </c>
      <c r="G543" t="s">
        <v>31</v>
      </c>
      <c r="I543" t="s">
        <v>1453</v>
      </c>
      <c r="J543" t="s">
        <v>2030</v>
      </c>
      <c r="K543" t="str">
        <f>IF(COUNTIF(Customers!A:A, H543)&gt;0, "Valid", "Invalid")</f>
        <v>Invalid</v>
      </c>
      <c r="L543" t="str">
        <f t="shared" si="40"/>
        <v>11</v>
      </c>
      <c r="M543" t="str">
        <f t="shared" si="41"/>
        <v>2022</v>
      </c>
      <c r="N543">
        <f t="shared" si="42"/>
        <v>-62518.53</v>
      </c>
      <c r="O543" t="str">
        <f t="shared" si="43"/>
        <v/>
      </c>
      <c r="P543">
        <f t="shared" si="44"/>
        <v>62518.53</v>
      </c>
      <c r="Q543" s="48" t="str">
        <f>IF(O543="","",
   IF(OR(O543&lt;EDA_Outlier_Analysis!$C$10, O543&gt;EDA_Outlier_Analysis!$C$11),
      "Outlier",
      "Normal"))</f>
        <v/>
      </c>
      <c r="R543" t="str">
        <f>IF(P543="","",
   IF(OR(P543 &lt; EDA_Outlier_Analysis!$F$7, P543 &gt; EDA_Outlier_Analysis!$F$8),
      "Outlier",
      "Normal"))</f>
        <v>Outlier</v>
      </c>
      <c r="S543" t="str">
        <f>IF(N543="","",
   IF(OR(N543 &lt;EDA_Outlier_Analysis!$I$10, N543 &gt; EDA_Outlier_Analysis!$I$11),
      "Outlier",
      "Normal"))</f>
        <v>Normal</v>
      </c>
    </row>
    <row r="544" spans="1:19">
      <c r="A544" t="s">
        <v>2031</v>
      </c>
      <c r="B544" s="4">
        <v>44590</v>
      </c>
      <c r="C544" s="2">
        <v>84235.62</v>
      </c>
      <c r="D544" t="s">
        <v>849</v>
      </c>
      <c r="E544" t="s">
        <v>853</v>
      </c>
      <c r="F544" t="s">
        <v>9</v>
      </c>
      <c r="G544" t="s">
        <v>34</v>
      </c>
      <c r="H544" t="s">
        <v>497</v>
      </c>
      <c r="J544" t="s">
        <v>2032</v>
      </c>
      <c r="K544" t="str">
        <f>IF(COUNTIF(Customers!A:A, H544)&gt;0, "Valid", "Invalid")</f>
        <v>Valid</v>
      </c>
      <c r="L544" t="str">
        <f t="shared" si="40"/>
        <v>1</v>
      </c>
      <c r="M544" t="str">
        <f t="shared" si="41"/>
        <v>2022</v>
      </c>
      <c r="N544">
        <f t="shared" si="42"/>
        <v>84235.62</v>
      </c>
      <c r="O544">
        <f t="shared" si="43"/>
        <v>84235.62</v>
      </c>
      <c r="P544" t="str">
        <f t="shared" si="44"/>
        <v/>
      </c>
      <c r="Q544" s="48" t="str">
        <f>IF(O544="","",
   IF(OR(O544&lt;EDA_Outlier_Analysis!$C$10, O544&gt;EDA_Outlier_Analysis!$C$11),
      "Outlier",
      "Normal"))</f>
        <v>Normal</v>
      </c>
      <c r="R544" t="str">
        <f>IF(P544="","",
   IF(OR(P544 &lt; EDA_Outlier_Analysis!$F$7, P544 &gt; EDA_Outlier_Analysis!$F$8),
      "Outlier",
      "Normal"))</f>
        <v/>
      </c>
      <c r="S544" t="str">
        <f>IF(N544="","",
   IF(OR(N544 &lt;EDA_Outlier_Analysis!$I$10, N544 &gt; EDA_Outlier_Analysis!$I$11),
      "Outlier",
      "Normal"))</f>
        <v>Normal</v>
      </c>
    </row>
    <row r="545" spans="1:19">
      <c r="A545" t="s">
        <v>2033</v>
      </c>
      <c r="B545" s="4">
        <v>44748</v>
      </c>
      <c r="C545" s="2">
        <v>195756.79</v>
      </c>
      <c r="D545" t="s">
        <v>849</v>
      </c>
      <c r="E545" t="s">
        <v>853</v>
      </c>
      <c r="F545" t="s">
        <v>10</v>
      </c>
      <c r="G545" t="s">
        <v>20</v>
      </c>
      <c r="H545" t="s">
        <v>719</v>
      </c>
      <c r="J545" t="s">
        <v>2034</v>
      </c>
      <c r="K545" t="str">
        <f>IF(COUNTIF(Customers!A:A, H545)&gt;0, "Valid", "Invalid")</f>
        <v>Valid</v>
      </c>
      <c r="L545" t="str">
        <f t="shared" si="40"/>
        <v>7</v>
      </c>
      <c r="M545" t="str">
        <f t="shared" si="41"/>
        <v>2022</v>
      </c>
      <c r="N545">
        <f t="shared" si="42"/>
        <v>195756.79</v>
      </c>
      <c r="O545">
        <f t="shared" si="43"/>
        <v>195756.79</v>
      </c>
      <c r="P545" t="str">
        <f t="shared" si="44"/>
        <v/>
      </c>
      <c r="Q545" s="48" t="str">
        <f>IF(O545="","",
   IF(OR(O545&lt;EDA_Outlier_Analysis!$C$10, O545&gt;EDA_Outlier_Analysis!$C$11),
      "Outlier",
      "Normal"))</f>
        <v>Normal</v>
      </c>
      <c r="R545" t="str">
        <f>IF(P545="","",
   IF(OR(P545 &lt; EDA_Outlier_Analysis!$F$7, P545 &gt; EDA_Outlier_Analysis!$F$8),
      "Outlier",
      "Normal"))</f>
        <v/>
      </c>
      <c r="S545" t="str">
        <f>IF(N545="","",
   IF(OR(N545 &lt;EDA_Outlier_Analysis!$I$10, N545 &gt; EDA_Outlier_Analysis!$I$11),
      "Outlier",
      "Normal"))</f>
        <v>Normal</v>
      </c>
    </row>
    <row r="546" spans="1:19">
      <c r="A546" t="s">
        <v>2035</v>
      </c>
      <c r="B546" s="4">
        <v>45061</v>
      </c>
      <c r="C546" s="2">
        <v>103284.49</v>
      </c>
      <c r="D546" t="s">
        <v>849</v>
      </c>
      <c r="E546" t="s">
        <v>853</v>
      </c>
      <c r="F546" t="s">
        <v>9</v>
      </c>
      <c r="G546" t="s">
        <v>24</v>
      </c>
      <c r="H546" t="s">
        <v>171</v>
      </c>
      <c r="J546" t="s">
        <v>2036</v>
      </c>
      <c r="K546" t="str">
        <f>IF(COUNTIF(Customers!A:A, H546)&gt;0, "Valid", "Invalid")</f>
        <v>Valid</v>
      </c>
      <c r="L546" t="str">
        <f t="shared" si="40"/>
        <v>5</v>
      </c>
      <c r="M546" t="str">
        <f t="shared" si="41"/>
        <v>2023</v>
      </c>
      <c r="N546">
        <f t="shared" si="42"/>
        <v>103284.49</v>
      </c>
      <c r="O546">
        <f t="shared" si="43"/>
        <v>103284.49</v>
      </c>
      <c r="P546" t="str">
        <f t="shared" si="44"/>
        <v/>
      </c>
      <c r="Q546" s="48" t="str">
        <f>IF(O546="","",
   IF(OR(O546&lt;EDA_Outlier_Analysis!$C$10, O546&gt;EDA_Outlier_Analysis!$C$11),
      "Outlier",
      "Normal"))</f>
        <v>Normal</v>
      </c>
      <c r="R546" t="str">
        <f>IF(P546="","",
   IF(OR(P546 &lt; EDA_Outlier_Analysis!$F$7, P546 &gt; EDA_Outlier_Analysis!$F$8),
      "Outlier",
      "Normal"))</f>
        <v/>
      </c>
      <c r="S546" t="str">
        <f>IF(N546="","",
   IF(OR(N546 &lt;EDA_Outlier_Analysis!$I$10, N546 &gt; EDA_Outlier_Analysis!$I$11),
      "Outlier",
      "Normal"))</f>
        <v>Normal</v>
      </c>
    </row>
    <row r="547" spans="1:19">
      <c r="A547" t="s">
        <v>2037</v>
      </c>
      <c r="B547" s="4">
        <v>45045</v>
      </c>
      <c r="C547" s="2">
        <v>-62959.55</v>
      </c>
      <c r="D547" t="s">
        <v>840</v>
      </c>
      <c r="E547" t="s">
        <v>856</v>
      </c>
      <c r="F547" t="s">
        <v>9</v>
      </c>
      <c r="G547" t="s">
        <v>34</v>
      </c>
      <c r="I547" t="s">
        <v>1018</v>
      </c>
      <c r="J547" t="s">
        <v>2038</v>
      </c>
      <c r="K547" t="str">
        <f>IF(COUNTIF(Customers!A:A, H547)&gt;0, "Valid", "Invalid")</f>
        <v>Invalid</v>
      </c>
      <c r="L547" t="str">
        <f t="shared" si="40"/>
        <v>4</v>
      </c>
      <c r="M547" t="str">
        <f t="shared" si="41"/>
        <v>2023</v>
      </c>
      <c r="N547">
        <f t="shared" si="42"/>
        <v>-62959.55</v>
      </c>
      <c r="O547" t="str">
        <f t="shared" si="43"/>
        <v/>
      </c>
      <c r="P547">
        <f t="shared" si="44"/>
        <v>62959.55</v>
      </c>
      <c r="Q547" s="48" t="str">
        <f>IF(O547="","",
   IF(OR(O547&lt;EDA_Outlier_Analysis!$C$10, O547&gt;EDA_Outlier_Analysis!$C$11),
      "Outlier",
      "Normal"))</f>
        <v/>
      </c>
      <c r="R547" t="str">
        <f>IF(P547="","",
   IF(OR(P547 &lt; EDA_Outlier_Analysis!$F$7, P547 &gt; EDA_Outlier_Analysis!$F$8),
      "Outlier",
      "Normal"))</f>
        <v>Outlier</v>
      </c>
      <c r="S547" t="str">
        <f>IF(N547="","",
   IF(OR(N547 &lt;EDA_Outlier_Analysis!$I$10, N547 &gt; EDA_Outlier_Analysis!$I$11),
      "Outlier",
      "Normal"))</f>
        <v>Normal</v>
      </c>
    </row>
    <row r="548" spans="1:19">
      <c r="A548" t="s">
        <v>2039</v>
      </c>
      <c r="B548" s="4">
        <v>44612</v>
      </c>
      <c r="C548" s="2">
        <v>176097.78</v>
      </c>
      <c r="D548" t="s">
        <v>849</v>
      </c>
      <c r="E548" t="s">
        <v>868</v>
      </c>
      <c r="F548" t="s">
        <v>9</v>
      </c>
      <c r="G548" t="s">
        <v>31</v>
      </c>
      <c r="H548" t="s">
        <v>119</v>
      </c>
      <c r="J548" t="s">
        <v>2040</v>
      </c>
      <c r="K548" t="str">
        <f>IF(COUNTIF(Customers!A:A, H548)&gt;0, "Valid", "Invalid")</f>
        <v>Valid</v>
      </c>
      <c r="L548" t="str">
        <f t="shared" si="40"/>
        <v>2</v>
      </c>
      <c r="M548" t="str">
        <f t="shared" si="41"/>
        <v>2022</v>
      </c>
      <c r="N548">
        <f t="shared" si="42"/>
        <v>176097.78</v>
      </c>
      <c r="O548">
        <f t="shared" si="43"/>
        <v>176097.78</v>
      </c>
      <c r="P548" t="str">
        <f t="shared" si="44"/>
        <v/>
      </c>
      <c r="Q548" s="48" t="str">
        <f>IF(O548="","",
   IF(OR(O548&lt;EDA_Outlier_Analysis!$C$10, O548&gt;EDA_Outlier_Analysis!$C$11),
      "Outlier",
      "Normal"))</f>
        <v>Normal</v>
      </c>
      <c r="R548" t="str">
        <f>IF(P548="","",
   IF(OR(P548 &lt; EDA_Outlier_Analysis!$F$7, P548 &gt; EDA_Outlier_Analysis!$F$8),
      "Outlier",
      "Normal"))</f>
        <v/>
      </c>
      <c r="S548" t="str">
        <f>IF(N548="","",
   IF(OR(N548 &lt;EDA_Outlier_Analysis!$I$10, N548 &gt; EDA_Outlier_Analysis!$I$11),
      "Outlier",
      "Normal"))</f>
        <v>Normal</v>
      </c>
    </row>
    <row r="549" spans="1:19">
      <c r="A549" t="s">
        <v>2041</v>
      </c>
      <c r="B549" s="4">
        <v>45210</v>
      </c>
      <c r="C549" s="2">
        <v>-48133.440000000002</v>
      </c>
      <c r="D549" t="s">
        <v>840</v>
      </c>
      <c r="E549" t="s">
        <v>841</v>
      </c>
      <c r="F549" t="s">
        <v>11</v>
      </c>
      <c r="G549" t="s">
        <v>31</v>
      </c>
      <c r="I549" t="s">
        <v>1428</v>
      </c>
      <c r="J549" t="s">
        <v>2042</v>
      </c>
      <c r="K549" t="str">
        <f>IF(COUNTIF(Customers!A:A, H549)&gt;0, "Valid", "Invalid")</f>
        <v>Invalid</v>
      </c>
      <c r="L549" t="str">
        <f t="shared" si="40"/>
        <v>10</v>
      </c>
      <c r="M549" t="str">
        <f t="shared" si="41"/>
        <v>2023</v>
      </c>
      <c r="N549">
        <f t="shared" si="42"/>
        <v>-48133.440000000002</v>
      </c>
      <c r="O549" t="str">
        <f t="shared" si="43"/>
        <v/>
      </c>
      <c r="P549">
        <f t="shared" si="44"/>
        <v>48133.440000000002</v>
      </c>
      <c r="Q549" s="48" t="str">
        <f>IF(O549="","",
   IF(OR(O549&lt;EDA_Outlier_Analysis!$C$10, O549&gt;EDA_Outlier_Analysis!$C$11),
      "Outlier",
      "Normal"))</f>
        <v/>
      </c>
      <c r="R549" t="str">
        <f>IF(P549="","",
   IF(OR(P549 &lt; EDA_Outlier_Analysis!$F$7, P549 &gt; EDA_Outlier_Analysis!$F$8),
      "Outlier",
      "Normal"))</f>
        <v>Normal</v>
      </c>
      <c r="S549" t="str">
        <f>IF(N549="","",
   IF(OR(N549 &lt;EDA_Outlier_Analysis!$I$10, N549 &gt; EDA_Outlier_Analysis!$I$11),
      "Outlier",
      "Normal"))</f>
        <v>Normal</v>
      </c>
    </row>
    <row r="550" spans="1:19">
      <c r="A550" t="s">
        <v>2043</v>
      </c>
      <c r="B550" s="4">
        <v>45023</v>
      </c>
      <c r="C550" s="2">
        <v>92885.45</v>
      </c>
      <c r="D550" t="s">
        <v>849</v>
      </c>
      <c r="E550" t="s">
        <v>850</v>
      </c>
      <c r="F550" t="s">
        <v>10</v>
      </c>
      <c r="G550" t="s">
        <v>31</v>
      </c>
      <c r="H550" t="s">
        <v>341</v>
      </c>
      <c r="J550" t="s">
        <v>2044</v>
      </c>
      <c r="K550" t="str">
        <f>IF(COUNTIF(Customers!A:A, H550)&gt;0, "Valid", "Invalid")</f>
        <v>Valid</v>
      </c>
      <c r="L550" t="str">
        <f t="shared" si="40"/>
        <v>4</v>
      </c>
      <c r="M550" t="str">
        <f t="shared" si="41"/>
        <v>2023</v>
      </c>
      <c r="N550">
        <f t="shared" si="42"/>
        <v>92885.45</v>
      </c>
      <c r="O550">
        <f t="shared" si="43"/>
        <v>92885.45</v>
      </c>
      <c r="P550" t="str">
        <f t="shared" si="44"/>
        <v/>
      </c>
      <c r="Q550" s="48" t="str">
        <f>IF(O550="","",
   IF(OR(O550&lt;EDA_Outlier_Analysis!$C$10, O550&gt;EDA_Outlier_Analysis!$C$11),
      "Outlier",
      "Normal"))</f>
        <v>Normal</v>
      </c>
      <c r="R550" t="str">
        <f>IF(P550="","",
   IF(OR(P550 &lt; EDA_Outlier_Analysis!$F$7, P550 &gt; EDA_Outlier_Analysis!$F$8),
      "Outlier",
      "Normal"))</f>
        <v/>
      </c>
      <c r="S550" t="str">
        <f>IF(N550="","",
   IF(OR(N550 &lt;EDA_Outlier_Analysis!$I$10, N550 &gt; EDA_Outlier_Analysis!$I$11),
      "Outlier",
      "Normal"))</f>
        <v>Normal</v>
      </c>
    </row>
    <row r="551" spans="1:19">
      <c r="A551" t="s">
        <v>2045</v>
      </c>
      <c r="B551" s="4">
        <v>44574</v>
      </c>
      <c r="C551" s="2">
        <v>193208.76</v>
      </c>
      <c r="D551" t="s">
        <v>849</v>
      </c>
      <c r="E551" t="s">
        <v>853</v>
      </c>
      <c r="F551" t="s">
        <v>11</v>
      </c>
      <c r="G551" t="s">
        <v>31</v>
      </c>
      <c r="H551" t="s">
        <v>631</v>
      </c>
      <c r="J551" t="s">
        <v>2046</v>
      </c>
      <c r="K551" t="str">
        <f>IF(COUNTIF(Customers!A:A, H551)&gt;0, "Valid", "Invalid")</f>
        <v>Valid</v>
      </c>
      <c r="L551" t="str">
        <f t="shared" si="40"/>
        <v>1</v>
      </c>
      <c r="M551" t="str">
        <f t="shared" si="41"/>
        <v>2022</v>
      </c>
      <c r="N551">
        <f t="shared" si="42"/>
        <v>193208.76</v>
      </c>
      <c r="O551">
        <f t="shared" si="43"/>
        <v>193208.76</v>
      </c>
      <c r="P551" t="str">
        <f t="shared" si="44"/>
        <v/>
      </c>
      <c r="Q551" s="48" t="str">
        <f>IF(O551="","",
   IF(OR(O551&lt;EDA_Outlier_Analysis!$C$10, O551&gt;EDA_Outlier_Analysis!$C$11),
      "Outlier",
      "Normal"))</f>
        <v>Normal</v>
      </c>
      <c r="R551" t="str">
        <f>IF(P551="","",
   IF(OR(P551 &lt; EDA_Outlier_Analysis!$F$7, P551 &gt; EDA_Outlier_Analysis!$F$8),
      "Outlier",
      "Normal"))</f>
        <v/>
      </c>
      <c r="S551" t="str">
        <f>IF(N551="","",
   IF(OR(N551 &lt;EDA_Outlier_Analysis!$I$10, N551 &gt; EDA_Outlier_Analysis!$I$11),
      "Outlier",
      "Normal"))</f>
        <v>Normal</v>
      </c>
    </row>
    <row r="552" spans="1:19">
      <c r="A552" t="s">
        <v>2047</v>
      </c>
      <c r="B552" s="4">
        <v>44884</v>
      </c>
      <c r="C552" s="2">
        <v>-60014.15</v>
      </c>
      <c r="D552" t="s">
        <v>840</v>
      </c>
      <c r="E552" t="s">
        <v>864</v>
      </c>
      <c r="F552" t="s">
        <v>9</v>
      </c>
      <c r="G552" t="s">
        <v>31</v>
      </c>
      <c r="I552" t="s">
        <v>2048</v>
      </c>
      <c r="J552" t="s">
        <v>2049</v>
      </c>
      <c r="K552" t="str">
        <f>IF(COUNTIF(Customers!A:A, H552)&gt;0, "Valid", "Invalid")</f>
        <v>Invalid</v>
      </c>
      <c r="L552" t="str">
        <f t="shared" si="40"/>
        <v>11</v>
      </c>
      <c r="M552" t="str">
        <f t="shared" si="41"/>
        <v>2022</v>
      </c>
      <c r="N552">
        <f t="shared" si="42"/>
        <v>-60014.15</v>
      </c>
      <c r="O552" t="str">
        <f t="shared" si="43"/>
        <v/>
      </c>
      <c r="P552">
        <f t="shared" si="44"/>
        <v>60014.15</v>
      </c>
      <c r="Q552" s="48" t="str">
        <f>IF(O552="","",
   IF(OR(O552&lt;EDA_Outlier_Analysis!$C$10, O552&gt;EDA_Outlier_Analysis!$C$11),
      "Outlier",
      "Normal"))</f>
        <v/>
      </c>
      <c r="R552" t="str">
        <f>IF(P552="","",
   IF(OR(P552 &lt; EDA_Outlier_Analysis!$F$7, P552 &gt; EDA_Outlier_Analysis!$F$8),
      "Outlier",
      "Normal"))</f>
        <v>Outlier</v>
      </c>
      <c r="S552" t="str">
        <f>IF(N552="","",
   IF(OR(N552 &lt;EDA_Outlier_Analysis!$I$10, N552 &gt; EDA_Outlier_Analysis!$I$11),
      "Outlier",
      "Normal"))</f>
        <v>Normal</v>
      </c>
    </row>
    <row r="553" spans="1:19">
      <c r="A553" t="s">
        <v>2050</v>
      </c>
      <c r="B553" s="4">
        <v>44830</v>
      </c>
      <c r="C553" s="2">
        <v>163273.94</v>
      </c>
      <c r="D553" t="s">
        <v>849</v>
      </c>
      <c r="E553" t="s">
        <v>853</v>
      </c>
      <c r="F553" t="s">
        <v>10</v>
      </c>
      <c r="G553" t="s">
        <v>34</v>
      </c>
      <c r="H553" t="s">
        <v>601</v>
      </c>
      <c r="J553" t="s">
        <v>2051</v>
      </c>
      <c r="K553" t="str">
        <f>IF(COUNTIF(Customers!A:A, H553)&gt;0, "Valid", "Invalid")</f>
        <v>Valid</v>
      </c>
      <c r="L553" t="str">
        <f t="shared" si="40"/>
        <v>9</v>
      </c>
      <c r="M553" t="str">
        <f t="shared" si="41"/>
        <v>2022</v>
      </c>
      <c r="N553">
        <f t="shared" si="42"/>
        <v>163273.94</v>
      </c>
      <c r="O553">
        <f t="shared" si="43"/>
        <v>163273.94</v>
      </c>
      <c r="P553" t="str">
        <f t="shared" si="44"/>
        <v/>
      </c>
      <c r="Q553" s="48" t="str">
        <f>IF(O553="","",
   IF(OR(O553&lt;EDA_Outlier_Analysis!$C$10, O553&gt;EDA_Outlier_Analysis!$C$11),
      "Outlier",
      "Normal"))</f>
        <v>Normal</v>
      </c>
      <c r="R553" t="str">
        <f>IF(P553="","",
   IF(OR(P553 &lt; EDA_Outlier_Analysis!$F$7, P553 &gt; EDA_Outlier_Analysis!$F$8),
      "Outlier",
      "Normal"))</f>
        <v/>
      </c>
      <c r="S553" t="str">
        <f>IF(N553="","",
   IF(OR(N553 &lt;EDA_Outlier_Analysis!$I$10, N553 &gt; EDA_Outlier_Analysis!$I$11),
      "Outlier",
      "Normal"))</f>
        <v>Normal</v>
      </c>
    </row>
    <row r="554" spans="1:19">
      <c r="A554" t="s">
        <v>2052</v>
      </c>
      <c r="B554" s="4">
        <v>45062</v>
      </c>
      <c r="C554" s="2">
        <v>-54392.03</v>
      </c>
      <c r="D554" t="s">
        <v>840</v>
      </c>
      <c r="E554" t="s">
        <v>864</v>
      </c>
      <c r="F554" t="s">
        <v>10</v>
      </c>
      <c r="G554" t="s">
        <v>34</v>
      </c>
      <c r="I554" t="s">
        <v>2053</v>
      </c>
      <c r="J554" t="s">
        <v>2054</v>
      </c>
      <c r="K554" t="str">
        <f>IF(COUNTIF(Customers!A:A, H554)&gt;0, "Valid", "Invalid")</f>
        <v>Invalid</v>
      </c>
      <c r="L554" t="str">
        <f t="shared" si="40"/>
        <v>5</v>
      </c>
      <c r="M554" t="str">
        <f t="shared" si="41"/>
        <v>2023</v>
      </c>
      <c r="N554">
        <f t="shared" si="42"/>
        <v>-54392.03</v>
      </c>
      <c r="O554" t="str">
        <f t="shared" si="43"/>
        <v/>
      </c>
      <c r="P554">
        <f t="shared" si="44"/>
        <v>54392.03</v>
      </c>
      <c r="Q554" s="48" t="str">
        <f>IF(O554="","",
   IF(OR(O554&lt;EDA_Outlier_Analysis!$C$10, O554&gt;EDA_Outlier_Analysis!$C$11),
      "Outlier",
      "Normal"))</f>
        <v/>
      </c>
      <c r="R554" t="str">
        <f>IF(P554="","",
   IF(OR(P554 &lt; EDA_Outlier_Analysis!$F$7, P554 &gt; EDA_Outlier_Analysis!$F$8),
      "Outlier",
      "Normal"))</f>
        <v>Outlier</v>
      </c>
      <c r="S554" t="str">
        <f>IF(N554="","",
   IF(OR(N554 &lt;EDA_Outlier_Analysis!$I$10, N554 &gt; EDA_Outlier_Analysis!$I$11),
      "Outlier",
      "Normal"))</f>
        <v>Normal</v>
      </c>
    </row>
    <row r="555" spans="1:19">
      <c r="A555" t="s">
        <v>2055</v>
      </c>
      <c r="B555" s="4">
        <v>44652</v>
      </c>
      <c r="C555" s="2">
        <v>-55514.04</v>
      </c>
      <c r="D555" t="s">
        <v>840</v>
      </c>
      <c r="E555" t="s">
        <v>845</v>
      </c>
      <c r="F555" t="s">
        <v>9</v>
      </c>
      <c r="G555" t="s">
        <v>24</v>
      </c>
      <c r="I555" t="s">
        <v>2017</v>
      </c>
      <c r="J555" t="s">
        <v>2056</v>
      </c>
      <c r="K555" t="str">
        <f>IF(COUNTIF(Customers!A:A, H555)&gt;0, "Valid", "Invalid")</f>
        <v>Invalid</v>
      </c>
      <c r="L555" t="str">
        <f t="shared" si="40"/>
        <v>4</v>
      </c>
      <c r="M555" t="str">
        <f t="shared" si="41"/>
        <v>2022</v>
      </c>
      <c r="N555">
        <f t="shared" si="42"/>
        <v>-55514.04</v>
      </c>
      <c r="O555" t="str">
        <f t="shared" si="43"/>
        <v/>
      </c>
      <c r="P555">
        <f t="shared" si="44"/>
        <v>55514.04</v>
      </c>
      <c r="Q555" s="48" t="str">
        <f>IF(O555="","",
   IF(OR(O555&lt;EDA_Outlier_Analysis!$C$10, O555&gt;EDA_Outlier_Analysis!$C$11),
      "Outlier",
      "Normal"))</f>
        <v/>
      </c>
      <c r="R555" t="str">
        <f>IF(P555="","",
   IF(OR(P555 &lt; EDA_Outlier_Analysis!$F$7, P555 &gt; EDA_Outlier_Analysis!$F$8),
      "Outlier",
      "Normal"))</f>
        <v>Outlier</v>
      </c>
      <c r="S555" t="str">
        <f>IF(N555="","",
   IF(OR(N555 &lt;EDA_Outlier_Analysis!$I$10, N555 &gt; EDA_Outlier_Analysis!$I$11),
      "Outlier",
      "Normal"))</f>
        <v>Normal</v>
      </c>
    </row>
    <row r="556" spans="1:19">
      <c r="A556" t="s">
        <v>2057</v>
      </c>
      <c r="B556" s="4">
        <v>45284</v>
      </c>
      <c r="C556" s="2">
        <v>260322.3</v>
      </c>
      <c r="D556" t="s">
        <v>849</v>
      </c>
      <c r="E556" t="s">
        <v>853</v>
      </c>
      <c r="F556" t="s">
        <v>9</v>
      </c>
      <c r="G556" t="s">
        <v>20</v>
      </c>
      <c r="H556" t="s">
        <v>181</v>
      </c>
      <c r="J556" t="s">
        <v>2058</v>
      </c>
      <c r="K556" t="str">
        <f>IF(COUNTIF(Customers!A:A, H556)&gt;0, "Valid", "Invalid")</f>
        <v>Valid</v>
      </c>
      <c r="L556" t="str">
        <f t="shared" si="40"/>
        <v>12</v>
      </c>
      <c r="M556" t="str">
        <f t="shared" si="41"/>
        <v>2023</v>
      </c>
      <c r="N556">
        <f t="shared" si="42"/>
        <v>260322.3</v>
      </c>
      <c r="O556">
        <f t="shared" si="43"/>
        <v>260322.3</v>
      </c>
      <c r="P556" t="str">
        <f t="shared" si="44"/>
        <v/>
      </c>
      <c r="Q556" s="48" t="str">
        <f>IF(O556="","",
   IF(OR(O556&lt;EDA_Outlier_Analysis!$C$10, O556&gt;EDA_Outlier_Analysis!$C$11),
      "Outlier",
      "Normal"))</f>
        <v>Normal</v>
      </c>
      <c r="R556" t="str">
        <f>IF(P556="","",
   IF(OR(P556 &lt; EDA_Outlier_Analysis!$F$7, P556 &gt; EDA_Outlier_Analysis!$F$8),
      "Outlier",
      "Normal"))</f>
        <v/>
      </c>
      <c r="S556" t="str">
        <f>IF(N556="","",
   IF(OR(N556 &lt;EDA_Outlier_Analysis!$I$10, N556 &gt; EDA_Outlier_Analysis!$I$11),
      "Outlier",
      "Normal"))</f>
        <v>Normal</v>
      </c>
    </row>
    <row r="557" spans="1:19">
      <c r="A557" t="s">
        <v>2059</v>
      </c>
      <c r="B557" s="4">
        <v>44806</v>
      </c>
      <c r="C557" s="2">
        <v>-38714.18</v>
      </c>
      <c r="D557" t="s">
        <v>840</v>
      </c>
      <c r="E557" t="s">
        <v>841</v>
      </c>
      <c r="F557" t="s">
        <v>10</v>
      </c>
      <c r="G557" t="s">
        <v>34</v>
      </c>
      <c r="I557" t="s">
        <v>1096</v>
      </c>
      <c r="J557" t="s">
        <v>2060</v>
      </c>
      <c r="K557" t="str">
        <f>IF(COUNTIF(Customers!A:A, H557)&gt;0, "Valid", "Invalid")</f>
        <v>Invalid</v>
      </c>
      <c r="L557" t="str">
        <f t="shared" si="40"/>
        <v>9</v>
      </c>
      <c r="M557" t="str">
        <f t="shared" si="41"/>
        <v>2022</v>
      </c>
      <c r="N557">
        <f t="shared" si="42"/>
        <v>-38714.18</v>
      </c>
      <c r="O557" t="str">
        <f t="shared" si="43"/>
        <v/>
      </c>
      <c r="P557">
        <f t="shared" si="44"/>
        <v>38714.18</v>
      </c>
      <c r="Q557" s="48" t="str">
        <f>IF(O557="","",
   IF(OR(O557&lt;EDA_Outlier_Analysis!$C$10, O557&gt;EDA_Outlier_Analysis!$C$11),
      "Outlier",
      "Normal"))</f>
        <v/>
      </c>
      <c r="R557" t="str">
        <f>IF(P557="","",
   IF(OR(P557 &lt; EDA_Outlier_Analysis!$F$7, P557 &gt; EDA_Outlier_Analysis!$F$8),
      "Outlier",
      "Normal"))</f>
        <v>Normal</v>
      </c>
      <c r="S557" t="str">
        <f>IF(N557="","",
   IF(OR(N557 &lt;EDA_Outlier_Analysis!$I$10, N557 &gt; EDA_Outlier_Analysis!$I$11),
      "Outlier",
      "Normal"))</f>
        <v>Normal</v>
      </c>
    </row>
    <row r="558" spans="1:19">
      <c r="A558" t="s">
        <v>2061</v>
      </c>
      <c r="B558" s="4">
        <v>44782</v>
      </c>
      <c r="C558" s="2">
        <v>156773.94</v>
      </c>
      <c r="D558" t="s">
        <v>849</v>
      </c>
      <c r="E558" t="s">
        <v>850</v>
      </c>
      <c r="F558" t="s">
        <v>11</v>
      </c>
      <c r="G558" t="s">
        <v>31</v>
      </c>
      <c r="H558" t="s">
        <v>125</v>
      </c>
      <c r="J558" t="s">
        <v>2062</v>
      </c>
      <c r="K558" t="str">
        <f>IF(COUNTIF(Customers!A:A, H558)&gt;0, "Valid", "Invalid")</f>
        <v>Valid</v>
      </c>
      <c r="L558" t="str">
        <f t="shared" si="40"/>
        <v>8</v>
      </c>
      <c r="M558" t="str">
        <f t="shared" si="41"/>
        <v>2022</v>
      </c>
      <c r="N558">
        <f t="shared" si="42"/>
        <v>156773.94</v>
      </c>
      <c r="O558">
        <f t="shared" si="43"/>
        <v>156773.94</v>
      </c>
      <c r="P558" t="str">
        <f t="shared" si="44"/>
        <v/>
      </c>
      <c r="Q558" s="48" t="str">
        <f>IF(O558="","",
   IF(OR(O558&lt;EDA_Outlier_Analysis!$C$10, O558&gt;EDA_Outlier_Analysis!$C$11),
      "Outlier",
      "Normal"))</f>
        <v>Normal</v>
      </c>
      <c r="R558" t="str">
        <f>IF(P558="","",
   IF(OR(P558 &lt; EDA_Outlier_Analysis!$F$7, P558 &gt; EDA_Outlier_Analysis!$F$8),
      "Outlier",
      "Normal"))</f>
        <v/>
      </c>
      <c r="S558" t="str">
        <f>IF(N558="","",
   IF(OR(N558 &lt;EDA_Outlier_Analysis!$I$10, N558 &gt; EDA_Outlier_Analysis!$I$11),
      "Outlier",
      "Normal"))</f>
        <v>Normal</v>
      </c>
    </row>
    <row r="559" spans="1:19">
      <c r="A559" t="s">
        <v>2063</v>
      </c>
      <c r="B559" s="4">
        <v>45247</v>
      </c>
      <c r="C559" s="2">
        <v>11353.44</v>
      </c>
      <c r="D559" t="s">
        <v>971</v>
      </c>
      <c r="E559" t="s">
        <v>971</v>
      </c>
      <c r="F559" t="s">
        <v>9</v>
      </c>
      <c r="G559" t="s">
        <v>34</v>
      </c>
      <c r="J559" t="s">
        <v>2064</v>
      </c>
      <c r="K559" t="str">
        <f>IF(COUNTIF(Customers!A:A, H559)&gt;0, "Valid", "Invalid")</f>
        <v>Invalid</v>
      </c>
      <c r="L559" t="str">
        <f t="shared" si="40"/>
        <v>11</v>
      </c>
      <c r="M559" t="str">
        <f t="shared" si="41"/>
        <v>2023</v>
      </c>
      <c r="N559">
        <f t="shared" si="42"/>
        <v>-11353.44</v>
      </c>
      <c r="O559" t="str">
        <f t="shared" si="43"/>
        <v/>
      </c>
      <c r="P559" t="str">
        <f t="shared" si="44"/>
        <v/>
      </c>
      <c r="Q559" s="48" t="str">
        <f>IF(O559="","",
   IF(OR(O559&lt;EDA_Outlier_Analysis!$C$10, O559&gt;EDA_Outlier_Analysis!$C$11),
      "Outlier",
      "Normal"))</f>
        <v/>
      </c>
      <c r="R559" t="str">
        <f>IF(P559="","",
   IF(OR(P559 &lt; EDA_Outlier_Analysis!$F$7, P559 &gt; EDA_Outlier_Analysis!$F$8),
      "Outlier",
      "Normal"))</f>
        <v/>
      </c>
      <c r="S559" t="str">
        <f>IF(N559="","",
   IF(OR(N559 &lt;EDA_Outlier_Analysis!$I$10, N559 &gt; EDA_Outlier_Analysis!$I$11),
      "Outlier",
      "Normal"))</f>
        <v>Normal</v>
      </c>
    </row>
    <row r="560" spans="1:19">
      <c r="A560" t="s">
        <v>2065</v>
      </c>
      <c r="B560" s="4">
        <v>44641</v>
      </c>
      <c r="C560" s="2">
        <v>187706.79</v>
      </c>
      <c r="D560" t="s">
        <v>849</v>
      </c>
      <c r="E560" t="s">
        <v>850</v>
      </c>
      <c r="F560" t="s">
        <v>10</v>
      </c>
      <c r="G560" t="s">
        <v>31</v>
      </c>
      <c r="H560" t="s">
        <v>39</v>
      </c>
      <c r="J560" t="s">
        <v>2066</v>
      </c>
      <c r="K560" t="str">
        <f>IF(COUNTIF(Customers!A:A, H560)&gt;0, "Valid", "Invalid")</f>
        <v>Valid</v>
      </c>
      <c r="L560" t="str">
        <f t="shared" si="40"/>
        <v>3</v>
      </c>
      <c r="M560" t="str">
        <f t="shared" si="41"/>
        <v>2022</v>
      </c>
      <c r="N560">
        <f t="shared" si="42"/>
        <v>187706.79</v>
      </c>
      <c r="O560">
        <f t="shared" si="43"/>
        <v>187706.79</v>
      </c>
      <c r="P560" t="str">
        <f t="shared" si="44"/>
        <v/>
      </c>
      <c r="Q560" s="48" t="str">
        <f>IF(O560="","",
   IF(OR(O560&lt;EDA_Outlier_Analysis!$C$10, O560&gt;EDA_Outlier_Analysis!$C$11),
      "Outlier",
      "Normal"))</f>
        <v>Normal</v>
      </c>
      <c r="R560" t="str">
        <f>IF(P560="","",
   IF(OR(P560 &lt; EDA_Outlier_Analysis!$F$7, P560 &gt; EDA_Outlier_Analysis!$F$8),
      "Outlier",
      "Normal"))</f>
        <v/>
      </c>
      <c r="S560" t="str">
        <f>IF(N560="","",
   IF(OR(N560 &lt;EDA_Outlier_Analysis!$I$10, N560 &gt; EDA_Outlier_Analysis!$I$11),
      "Outlier",
      "Normal"))</f>
        <v>Normal</v>
      </c>
    </row>
    <row r="561" spans="1:19">
      <c r="A561" t="s">
        <v>2067</v>
      </c>
      <c r="B561" s="4">
        <v>45059</v>
      </c>
      <c r="C561" s="2">
        <v>-44623.39</v>
      </c>
      <c r="D561" t="s">
        <v>840</v>
      </c>
      <c r="E561" t="s">
        <v>856</v>
      </c>
      <c r="F561" t="s">
        <v>10</v>
      </c>
      <c r="G561" t="s">
        <v>20</v>
      </c>
      <c r="I561" t="s">
        <v>1494</v>
      </c>
      <c r="J561" t="s">
        <v>2068</v>
      </c>
      <c r="K561" t="str">
        <f>IF(COUNTIF(Customers!A:A, H561)&gt;0, "Valid", "Invalid")</f>
        <v>Invalid</v>
      </c>
      <c r="L561" t="str">
        <f t="shared" si="40"/>
        <v>5</v>
      </c>
      <c r="M561" t="str">
        <f t="shared" si="41"/>
        <v>2023</v>
      </c>
      <c r="N561">
        <f t="shared" si="42"/>
        <v>-44623.39</v>
      </c>
      <c r="O561" t="str">
        <f t="shared" si="43"/>
        <v/>
      </c>
      <c r="P561">
        <f t="shared" si="44"/>
        <v>44623.39</v>
      </c>
      <c r="Q561" s="48" t="str">
        <f>IF(O561="","",
   IF(OR(O561&lt;EDA_Outlier_Analysis!$C$10, O561&gt;EDA_Outlier_Analysis!$C$11),
      "Outlier",
      "Normal"))</f>
        <v/>
      </c>
      <c r="R561" t="str">
        <f>IF(P561="","",
   IF(OR(P561 &lt; EDA_Outlier_Analysis!$F$7, P561 &gt; EDA_Outlier_Analysis!$F$8),
      "Outlier",
      "Normal"))</f>
        <v>Normal</v>
      </c>
      <c r="S561" t="str">
        <f>IF(N561="","",
   IF(OR(N561 &lt;EDA_Outlier_Analysis!$I$10, N561 &gt; EDA_Outlier_Analysis!$I$11),
      "Outlier",
      "Normal"))</f>
        <v>Normal</v>
      </c>
    </row>
    <row r="562" spans="1:19">
      <c r="A562" t="s">
        <v>2069</v>
      </c>
      <c r="B562" s="4">
        <v>44648</v>
      </c>
      <c r="C562" s="2">
        <v>162595.19</v>
      </c>
      <c r="D562" t="s">
        <v>849</v>
      </c>
      <c r="E562" t="s">
        <v>850</v>
      </c>
      <c r="F562" t="s">
        <v>10</v>
      </c>
      <c r="G562" t="s">
        <v>31</v>
      </c>
      <c r="H562" t="s">
        <v>93</v>
      </c>
      <c r="J562" t="s">
        <v>2070</v>
      </c>
      <c r="K562" t="str">
        <f>IF(COUNTIF(Customers!A:A, H562)&gt;0, "Valid", "Invalid")</f>
        <v>Valid</v>
      </c>
      <c r="L562" t="str">
        <f t="shared" si="40"/>
        <v>3</v>
      </c>
      <c r="M562" t="str">
        <f t="shared" si="41"/>
        <v>2022</v>
      </c>
      <c r="N562">
        <f t="shared" si="42"/>
        <v>162595.19</v>
      </c>
      <c r="O562">
        <f t="shared" si="43"/>
        <v>162595.19</v>
      </c>
      <c r="P562" t="str">
        <f t="shared" si="44"/>
        <v/>
      </c>
      <c r="Q562" s="48" t="str">
        <f>IF(O562="","",
   IF(OR(O562&lt;EDA_Outlier_Analysis!$C$10, O562&gt;EDA_Outlier_Analysis!$C$11),
      "Outlier",
      "Normal"))</f>
        <v>Normal</v>
      </c>
      <c r="R562" t="str">
        <f>IF(P562="","",
   IF(OR(P562 &lt; EDA_Outlier_Analysis!$F$7, P562 &gt; EDA_Outlier_Analysis!$F$8),
      "Outlier",
      "Normal"))</f>
        <v/>
      </c>
      <c r="S562" t="str">
        <f>IF(N562="","",
   IF(OR(N562 &lt;EDA_Outlier_Analysis!$I$10, N562 &gt; EDA_Outlier_Analysis!$I$11),
      "Outlier",
      "Normal"))</f>
        <v>Normal</v>
      </c>
    </row>
    <row r="563" spans="1:19">
      <c r="A563" t="s">
        <v>2071</v>
      </c>
      <c r="B563" s="4">
        <v>44681</v>
      </c>
      <c r="C563" s="2">
        <v>-68023.59</v>
      </c>
      <c r="D563" t="s">
        <v>840</v>
      </c>
      <c r="E563" t="s">
        <v>864</v>
      </c>
      <c r="F563" t="s">
        <v>10</v>
      </c>
      <c r="G563" t="s">
        <v>20</v>
      </c>
      <c r="I563" t="s">
        <v>1141</v>
      </c>
      <c r="J563" t="s">
        <v>2072</v>
      </c>
      <c r="K563" t="str">
        <f>IF(COUNTIF(Customers!A:A, H563)&gt;0, "Valid", "Invalid")</f>
        <v>Invalid</v>
      </c>
      <c r="L563" t="str">
        <f t="shared" si="40"/>
        <v>4</v>
      </c>
      <c r="M563" t="str">
        <f t="shared" si="41"/>
        <v>2022</v>
      </c>
      <c r="N563">
        <f t="shared" si="42"/>
        <v>-68023.59</v>
      </c>
      <c r="O563" t="str">
        <f t="shared" si="43"/>
        <v/>
      </c>
      <c r="P563">
        <f t="shared" si="44"/>
        <v>68023.59</v>
      </c>
      <c r="Q563" s="48" t="str">
        <f>IF(O563="","",
   IF(OR(O563&lt;EDA_Outlier_Analysis!$C$10, O563&gt;EDA_Outlier_Analysis!$C$11),
      "Outlier",
      "Normal"))</f>
        <v/>
      </c>
      <c r="R563" t="str">
        <f>IF(P563="","",
   IF(OR(P563 &lt; EDA_Outlier_Analysis!$F$7, P563 &gt; EDA_Outlier_Analysis!$F$8),
      "Outlier",
      "Normal"))</f>
        <v>Outlier</v>
      </c>
      <c r="S563" t="str">
        <f>IF(N563="","",
   IF(OR(N563 &lt;EDA_Outlier_Analysis!$I$10, N563 &gt; EDA_Outlier_Analysis!$I$11),
      "Outlier",
      "Normal"))</f>
        <v>Normal</v>
      </c>
    </row>
    <row r="564" spans="1:19">
      <c r="A564" t="s">
        <v>2073</v>
      </c>
      <c r="B564" s="4">
        <v>44995</v>
      </c>
      <c r="C564" s="2">
        <v>-61359.02</v>
      </c>
      <c r="D564" t="s">
        <v>840</v>
      </c>
      <c r="E564" t="s">
        <v>841</v>
      </c>
      <c r="F564" t="s">
        <v>10</v>
      </c>
      <c r="G564" t="s">
        <v>34</v>
      </c>
      <c r="I564" t="s">
        <v>1210</v>
      </c>
      <c r="J564" t="s">
        <v>2074</v>
      </c>
      <c r="K564" t="str">
        <f>IF(COUNTIF(Customers!A:A, H564)&gt;0, "Valid", "Invalid")</f>
        <v>Invalid</v>
      </c>
      <c r="L564" t="str">
        <f t="shared" si="40"/>
        <v>3</v>
      </c>
      <c r="M564" t="str">
        <f t="shared" si="41"/>
        <v>2023</v>
      </c>
      <c r="N564">
        <f t="shared" si="42"/>
        <v>-61359.02</v>
      </c>
      <c r="O564" t="str">
        <f t="shared" si="43"/>
        <v/>
      </c>
      <c r="P564">
        <f t="shared" si="44"/>
        <v>61359.02</v>
      </c>
      <c r="Q564" s="48" t="str">
        <f>IF(O564="","",
   IF(OR(O564&lt;EDA_Outlier_Analysis!$C$10, O564&gt;EDA_Outlier_Analysis!$C$11),
      "Outlier",
      "Normal"))</f>
        <v/>
      </c>
      <c r="R564" t="str">
        <f>IF(P564="","",
   IF(OR(P564 &lt; EDA_Outlier_Analysis!$F$7, P564 &gt; EDA_Outlier_Analysis!$F$8),
      "Outlier",
      "Normal"))</f>
        <v>Outlier</v>
      </c>
      <c r="S564" t="str">
        <f>IF(N564="","",
   IF(OR(N564 &lt;EDA_Outlier_Analysis!$I$10, N564 &gt; EDA_Outlier_Analysis!$I$11),
      "Outlier",
      "Normal"))</f>
        <v>Normal</v>
      </c>
    </row>
    <row r="565" spans="1:19">
      <c r="A565" t="s">
        <v>2075</v>
      </c>
      <c r="B565" s="4">
        <v>44885</v>
      </c>
      <c r="C565" s="2">
        <v>181854.55</v>
      </c>
      <c r="D565" t="s">
        <v>849</v>
      </c>
      <c r="E565" t="s">
        <v>850</v>
      </c>
      <c r="F565" t="s">
        <v>11</v>
      </c>
      <c r="G565" t="s">
        <v>20</v>
      </c>
      <c r="H565" t="s">
        <v>113</v>
      </c>
      <c r="J565" t="s">
        <v>2076</v>
      </c>
      <c r="K565" t="str">
        <f>IF(COUNTIF(Customers!A:A, H565)&gt;0, "Valid", "Invalid")</f>
        <v>Valid</v>
      </c>
      <c r="L565" t="str">
        <f t="shared" si="40"/>
        <v>11</v>
      </c>
      <c r="M565" t="str">
        <f t="shared" si="41"/>
        <v>2022</v>
      </c>
      <c r="N565">
        <f t="shared" si="42"/>
        <v>181854.55</v>
      </c>
      <c r="O565">
        <f t="shared" si="43"/>
        <v>181854.55</v>
      </c>
      <c r="P565" t="str">
        <f t="shared" si="44"/>
        <v/>
      </c>
      <c r="Q565" s="48" t="str">
        <f>IF(O565="","",
   IF(OR(O565&lt;EDA_Outlier_Analysis!$C$10, O565&gt;EDA_Outlier_Analysis!$C$11),
      "Outlier",
      "Normal"))</f>
        <v>Normal</v>
      </c>
      <c r="R565" t="str">
        <f>IF(P565="","",
   IF(OR(P565 &lt; EDA_Outlier_Analysis!$F$7, P565 &gt; EDA_Outlier_Analysis!$F$8),
      "Outlier",
      "Normal"))</f>
        <v/>
      </c>
      <c r="S565" t="str">
        <f>IF(N565="","",
   IF(OR(N565 &lt;EDA_Outlier_Analysis!$I$10, N565 &gt; EDA_Outlier_Analysis!$I$11),
      "Outlier",
      "Normal"))</f>
        <v>Normal</v>
      </c>
    </row>
    <row r="566" spans="1:19">
      <c r="A566" t="s">
        <v>2077</v>
      </c>
      <c r="B566" s="4">
        <v>45157</v>
      </c>
      <c r="C566" s="2">
        <v>124661.87</v>
      </c>
      <c r="D566" t="s">
        <v>849</v>
      </c>
      <c r="E566" t="s">
        <v>868</v>
      </c>
      <c r="F566" t="s">
        <v>10</v>
      </c>
      <c r="G566" t="s">
        <v>31</v>
      </c>
      <c r="H566" t="s">
        <v>189</v>
      </c>
      <c r="J566" t="s">
        <v>2078</v>
      </c>
      <c r="K566" t="str">
        <f>IF(COUNTIF(Customers!A:A, H566)&gt;0, "Valid", "Invalid")</f>
        <v>Valid</v>
      </c>
      <c r="L566" t="str">
        <f t="shared" si="40"/>
        <v>8</v>
      </c>
      <c r="M566" t="str">
        <f t="shared" si="41"/>
        <v>2023</v>
      </c>
      <c r="N566">
        <f t="shared" si="42"/>
        <v>124661.87</v>
      </c>
      <c r="O566">
        <f t="shared" si="43"/>
        <v>124661.87</v>
      </c>
      <c r="P566" t="str">
        <f t="shared" si="44"/>
        <v/>
      </c>
      <c r="Q566" s="48" t="str">
        <f>IF(O566="","",
   IF(OR(O566&lt;EDA_Outlier_Analysis!$C$10, O566&gt;EDA_Outlier_Analysis!$C$11),
      "Outlier",
      "Normal"))</f>
        <v>Normal</v>
      </c>
      <c r="R566" t="str">
        <f>IF(P566="","",
   IF(OR(P566 &lt; EDA_Outlier_Analysis!$F$7, P566 &gt; EDA_Outlier_Analysis!$F$8),
      "Outlier",
      "Normal"))</f>
        <v/>
      </c>
      <c r="S566" t="str">
        <f>IF(N566="","",
   IF(OR(N566 &lt;EDA_Outlier_Analysis!$I$10, N566 &gt; EDA_Outlier_Analysis!$I$11),
      "Outlier",
      "Normal"))</f>
        <v>Normal</v>
      </c>
    </row>
    <row r="567" spans="1:19">
      <c r="A567" t="s">
        <v>2079</v>
      </c>
      <c r="B567" s="4">
        <v>44656</v>
      </c>
      <c r="C567" s="2">
        <v>-21949.52</v>
      </c>
      <c r="D567" t="s">
        <v>840</v>
      </c>
      <c r="E567" t="s">
        <v>856</v>
      </c>
      <c r="F567" t="s">
        <v>11</v>
      </c>
      <c r="G567" t="s">
        <v>34</v>
      </c>
      <c r="I567" t="s">
        <v>909</v>
      </c>
      <c r="J567" t="s">
        <v>2080</v>
      </c>
      <c r="K567" t="str">
        <f>IF(COUNTIF(Customers!A:A, H567)&gt;0, "Valid", "Invalid")</f>
        <v>Invalid</v>
      </c>
      <c r="L567" t="str">
        <f t="shared" si="40"/>
        <v>4</v>
      </c>
      <c r="M567" t="str">
        <f t="shared" si="41"/>
        <v>2022</v>
      </c>
      <c r="N567">
        <f t="shared" si="42"/>
        <v>-21949.52</v>
      </c>
      <c r="O567" t="str">
        <f t="shared" si="43"/>
        <v/>
      </c>
      <c r="P567">
        <f t="shared" si="44"/>
        <v>21949.52</v>
      </c>
      <c r="Q567" s="48" t="str">
        <f>IF(O567="","",
   IF(OR(O567&lt;EDA_Outlier_Analysis!$C$10, O567&gt;EDA_Outlier_Analysis!$C$11),
      "Outlier",
      "Normal"))</f>
        <v/>
      </c>
      <c r="R567" t="str">
        <f>IF(P567="","",
   IF(OR(P567 &lt; EDA_Outlier_Analysis!$F$7, P567 &gt; EDA_Outlier_Analysis!$F$8),
      "Outlier",
      "Normal"))</f>
        <v>Outlier</v>
      </c>
      <c r="S567" t="str">
        <f>IF(N567="","",
   IF(OR(N567 &lt;EDA_Outlier_Analysis!$I$10, N567 &gt; EDA_Outlier_Analysis!$I$11),
      "Outlier",
      "Normal"))</f>
        <v>Normal</v>
      </c>
    </row>
    <row r="568" spans="1:19">
      <c r="A568" t="s">
        <v>2081</v>
      </c>
      <c r="B568" s="4">
        <v>45007</v>
      </c>
      <c r="C568" s="2">
        <v>50836.39</v>
      </c>
      <c r="D568" t="s">
        <v>849</v>
      </c>
      <c r="E568" t="s">
        <v>853</v>
      </c>
      <c r="F568" t="s">
        <v>10</v>
      </c>
      <c r="G568" t="s">
        <v>20</v>
      </c>
      <c r="H568" t="s">
        <v>491</v>
      </c>
      <c r="J568" t="s">
        <v>2082</v>
      </c>
      <c r="K568" t="str">
        <f>IF(COUNTIF(Customers!A:A, H568)&gt;0, "Valid", "Invalid")</f>
        <v>Valid</v>
      </c>
      <c r="L568" t="str">
        <f t="shared" si="40"/>
        <v>3</v>
      </c>
      <c r="M568" t="str">
        <f t="shared" si="41"/>
        <v>2023</v>
      </c>
      <c r="N568">
        <f t="shared" si="42"/>
        <v>50836.39</v>
      </c>
      <c r="O568">
        <f t="shared" si="43"/>
        <v>50836.39</v>
      </c>
      <c r="P568" t="str">
        <f t="shared" si="44"/>
        <v/>
      </c>
      <c r="Q568" s="48" t="str">
        <f>IF(O568="","",
   IF(OR(O568&lt;EDA_Outlier_Analysis!$C$10, O568&gt;EDA_Outlier_Analysis!$C$11),
      "Outlier",
      "Normal"))</f>
        <v>Normal</v>
      </c>
      <c r="R568" t="str">
        <f>IF(P568="","",
   IF(OR(P568 &lt; EDA_Outlier_Analysis!$F$7, P568 &gt; EDA_Outlier_Analysis!$F$8),
      "Outlier",
      "Normal"))</f>
        <v/>
      </c>
      <c r="S568" t="str">
        <f>IF(N568="","",
   IF(OR(N568 &lt;EDA_Outlier_Analysis!$I$10, N568 &gt; EDA_Outlier_Analysis!$I$11),
      "Outlier",
      "Normal"))</f>
        <v>Normal</v>
      </c>
    </row>
    <row r="569" spans="1:19">
      <c r="A569" t="s">
        <v>2083</v>
      </c>
      <c r="B569" s="4">
        <v>44637</v>
      </c>
      <c r="C569" s="2">
        <v>-50608.29</v>
      </c>
      <c r="D569" t="s">
        <v>840</v>
      </c>
      <c r="E569" t="s">
        <v>864</v>
      </c>
      <c r="F569" t="s">
        <v>10</v>
      </c>
      <c r="G569" t="s">
        <v>20</v>
      </c>
      <c r="I569" t="s">
        <v>1361</v>
      </c>
      <c r="J569" t="s">
        <v>2084</v>
      </c>
      <c r="K569" t="str">
        <f>IF(COUNTIF(Customers!A:A, H569)&gt;0, "Valid", "Invalid")</f>
        <v>Invalid</v>
      </c>
      <c r="L569" t="str">
        <f t="shared" si="40"/>
        <v>3</v>
      </c>
      <c r="M569" t="str">
        <f t="shared" si="41"/>
        <v>2022</v>
      </c>
      <c r="N569">
        <f t="shared" si="42"/>
        <v>-50608.29</v>
      </c>
      <c r="O569" t="str">
        <f t="shared" si="43"/>
        <v/>
      </c>
      <c r="P569">
        <f t="shared" si="44"/>
        <v>50608.29</v>
      </c>
      <c r="Q569" s="48" t="str">
        <f>IF(O569="","",
   IF(OR(O569&lt;EDA_Outlier_Analysis!$C$10, O569&gt;EDA_Outlier_Analysis!$C$11),
      "Outlier",
      "Normal"))</f>
        <v/>
      </c>
      <c r="R569" t="str">
        <f>IF(P569="","",
   IF(OR(P569 &lt; EDA_Outlier_Analysis!$F$7, P569 &gt; EDA_Outlier_Analysis!$F$8),
      "Outlier",
      "Normal"))</f>
        <v>Normal</v>
      </c>
      <c r="S569" t="str">
        <f>IF(N569="","",
   IF(OR(N569 &lt;EDA_Outlier_Analysis!$I$10, N569 &gt; EDA_Outlier_Analysis!$I$11),
      "Outlier",
      "Normal"))</f>
        <v>Normal</v>
      </c>
    </row>
    <row r="570" spans="1:19">
      <c r="A570" t="s">
        <v>2085</v>
      </c>
      <c r="B570" s="4">
        <v>44624</v>
      </c>
      <c r="C570" s="2">
        <v>-14860.32</v>
      </c>
      <c r="D570" t="s">
        <v>840</v>
      </c>
      <c r="E570" t="s">
        <v>864</v>
      </c>
      <c r="F570" t="s">
        <v>11</v>
      </c>
      <c r="G570" t="s">
        <v>34</v>
      </c>
      <c r="I570" t="s">
        <v>2086</v>
      </c>
      <c r="J570" t="s">
        <v>2087</v>
      </c>
      <c r="K570" t="str">
        <f>IF(COUNTIF(Customers!A:A, H570)&gt;0, "Valid", "Invalid")</f>
        <v>Invalid</v>
      </c>
      <c r="L570" t="str">
        <f t="shared" si="40"/>
        <v>3</v>
      </c>
      <c r="M570" t="str">
        <f t="shared" si="41"/>
        <v>2022</v>
      </c>
      <c r="N570">
        <f t="shared" si="42"/>
        <v>-14860.32</v>
      </c>
      <c r="O570" t="str">
        <f t="shared" si="43"/>
        <v/>
      </c>
      <c r="P570">
        <f t="shared" si="44"/>
        <v>14860.32</v>
      </c>
      <c r="Q570" s="48" t="str">
        <f>IF(O570="","",
   IF(OR(O570&lt;EDA_Outlier_Analysis!$C$10, O570&gt;EDA_Outlier_Analysis!$C$11),
      "Outlier",
      "Normal"))</f>
        <v/>
      </c>
      <c r="R570" t="str">
        <f>IF(P570="","",
   IF(OR(P570 &lt; EDA_Outlier_Analysis!$F$7, P570 &gt; EDA_Outlier_Analysis!$F$8),
      "Outlier",
      "Normal"))</f>
        <v>Outlier</v>
      </c>
      <c r="S570" t="str">
        <f>IF(N570="","",
   IF(OR(N570 &lt;EDA_Outlier_Analysis!$I$10, N570 &gt; EDA_Outlier_Analysis!$I$11),
      "Outlier",
      "Normal"))</f>
        <v>Normal</v>
      </c>
    </row>
    <row r="571" spans="1:19">
      <c r="A571" t="s">
        <v>2088</v>
      </c>
      <c r="B571" s="4">
        <v>45094</v>
      </c>
      <c r="C571" s="2">
        <v>61862.52</v>
      </c>
      <c r="D571" t="s">
        <v>849</v>
      </c>
      <c r="E571" t="s">
        <v>868</v>
      </c>
      <c r="F571" t="s">
        <v>10</v>
      </c>
      <c r="G571" t="s">
        <v>34</v>
      </c>
      <c r="H571" t="s">
        <v>679</v>
      </c>
      <c r="J571" t="s">
        <v>2089</v>
      </c>
      <c r="K571" t="str">
        <f>IF(COUNTIF(Customers!A:A, H571)&gt;0, "Valid", "Invalid")</f>
        <v>Valid</v>
      </c>
      <c r="L571" t="str">
        <f t="shared" si="40"/>
        <v>6</v>
      </c>
      <c r="M571" t="str">
        <f t="shared" si="41"/>
        <v>2023</v>
      </c>
      <c r="N571">
        <f t="shared" si="42"/>
        <v>61862.52</v>
      </c>
      <c r="O571">
        <f t="shared" si="43"/>
        <v>61862.52</v>
      </c>
      <c r="P571" t="str">
        <f t="shared" si="44"/>
        <v/>
      </c>
      <c r="Q571" s="48" t="str">
        <f>IF(O571="","",
   IF(OR(O571&lt;EDA_Outlier_Analysis!$C$10, O571&gt;EDA_Outlier_Analysis!$C$11),
      "Outlier",
      "Normal"))</f>
        <v>Normal</v>
      </c>
      <c r="R571" t="str">
        <f>IF(P571="","",
   IF(OR(P571 &lt; EDA_Outlier_Analysis!$F$7, P571 &gt; EDA_Outlier_Analysis!$F$8),
      "Outlier",
      "Normal"))</f>
        <v/>
      </c>
      <c r="S571" t="str">
        <f>IF(N571="","",
   IF(OR(N571 &lt;EDA_Outlier_Analysis!$I$10, N571 &gt; EDA_Outlier_Analysis!$I$11),
      "Outlier",
      "Normal"))</f>
        <v>Normal</v>
      </c>
    </row>
    <row r="572" spans="1:19">
      <c r="A572" t="s">
        <v>2090</v>
      </c>
      <c r="B572" s="4">
        <v>44898</v>
      </c>
      <c r="C572" s="2">
        <v>19947.75</v>
      </c>
      <c r="D572" t="s">
        <v>873</v>
      </c>
      <c r="E572" t="s">
        <v>873</v>
      </c>
      <c r="F572" t="s">
        <v>9</v>
      </c>
      <c r="G572" t="s">
        <v>20</v>
      </c>
      <c r="J572" t="s">
        <v>2091</v>
      </c>
      <c r="K572" t="str">
        <f>IF(COUNTIF(Customers!A:A, H572)&gt;0, "Valid", "Invalid")</f>
        <v>Invalid</v>
      </c>
      <c r="L572" t="str">
        <f t="shared" si="40"/>
        <v>12</v>
      </c>
      <c r="M572" t="str">
        <f t="shared" si="41"/>
        <v>2022</v>
      </c>
      <c r="N572">
        <f t="shared" si="42"/>
        <v>-19947.75</v>
      </c>
      <c r="O572" t="str">
        <f t="shared" si="43"/>
        <v/>
      </c>
      <c r="P572" t="str">
        <f t="shared" si="44"/>
        <v/>
      </c>
      <c r="Q572" s="48" t="str">
        <f>IF(O572="","",
   IF(OR(O572&lt;EDA_Outlier_Analysis!$C$10, O572&gt;EDA_Outlier_Analysis!$C$11),
      "Outlier",
      "Normal"))</f>
        <v/>
      </c>
      <c r="R572" t="str">
        <f>IF(P572="","",
   IF(OR(P572 &lt; EDA_Outlier_Analysis!$F$7, P572 &gt; EDA_Outlier_Analysis!$F$8),
      "Outlier",
      "Normal"))</f>
        <v/>
      </c>
      <c r="S572" t="str">
        <f>IF(N572="","",
   IF(OR(N572 &lt;EDA_Outlier_Analysis!$I$10, N572 &gt; EDA_Outlier_Analysis!$I$11),
      "Outlier",
      "Normal"))</f>
        <v>Normal</v>
      </c>
    </row>
    <row r="573" spans="1:19">
      <c r="A573" t="s">
        <v>2092</v>
      </c>
      <c r="B573" s="4">
        <v>44619</v>
      </c>
      <c r="C573" s="2">
        <v>135835.44</v>
      </c>
      <c r="D573" t="s">
        <v>849</v>
      </c>
      <c r="E573" t="s">
        <v>868</v>
      </c>
      <c r="F573" t="s">
        <v>10</v>
      </c>
      <c r="G573" t="s">
        <v>24</v>
      </c>
      <c r="H573" t="s">
        <v>557</v>
      </c>
      <c r="J573" t="s">
        <v>2093</v>
      </c>
      <c r="K573" t="str">
        <f>IF(COUNTIF(Customers!A:A, H573)&gt;0, "Valid", "Invalid")</f>
        <v>Valid</v>
      </c>
      <c r="L573" t="str">
        <f t="shared" si="40"/>
        <v>2</v>
      </c>
      <c r="M573" t="str">
        <f t="shared" si="41"/>
        <v>2022</v>
      </c>
      <c r="N573">
        <f t="shared" si="42"/>
        <v>135835.44</v>
      </c>
      <c r="O573">
        <f t="shared" si="43"/>
        <v>135835.44</v>
      </c>
      <c r="P573" t="str">
        <f t="shared" si="44"/>
        <v/>
      </c>
      <c r="Q573" s="48" t="str">
        <f>IF(O573="","",
   IF(OR(O573&lt;EDA_Outlier_Analysis!$C$10, O573&gt;EDA_Outlier_Analysis!$C$11),
      "Outlier",
      "Normal"))</f>
        <v>Normal</v>
      </c>
      <c r="R573" t="str">
        <f>IF(P573="","",
   IF(OR(P573 &lt; EDA_Outlier_Analysis!$F$7, P573 &gt; EDA_Outlier_Analysis!$F$8),
      "Outlier",
      "Normal"))</f>
        <v/>
      </c>
      <c r="S573" t="str">
        <f>IF(N573="","",
   IF(OR(N573 &lt;EDA_Outlier_Analysis!$I$10, N573 &gt; EDA_Outlier_Analysis!$I$11),
      "Outlier",
      "Normal"))</f>
        <v>Normal</v>
      </c>
    </row>
    <row r="574" spans="1:19">
      <c r="A574" t="s">
        <v>2094</v>
      </c>
      <c r="B574" s="4">
        <v>45284</v>
      </c>
      <c r="C574" s="2">
        <v>184499.41</v>
      </c>
      <c r="D574" t="s">
        <v>849</v>
      </c>
      <c r="E574" t="s">
        <v>850</v>
      </c>
      <c r="F574" t="s">
        <v>11</v>
      </c>
      <c r="G574" t="s">
        <v>31</v>
      </c>
      <c r="H574" t="s">
        <v>407</v>
      </c>
      <c r="J574" t="s">
        <v>2095</v>
      </c>
      <c r="K574" t="str">
        <f>IF(COUNTIF(Customers!A:A, H574)&gt;0, "Valid", "Invalid")</f>
        <v>Valid</v>
      </c>
      <c r="L574" t="str">
        <f t="shared" si="40"/>
        <v>12</v>
      </c>
      <c r="M574" t="str">
        <f t="shared" si="41"/>
        <v>2023</v>
      </c>
      <c r="N574">
        <f t="shared" si="42"/>
        <v>184499.41</v>
      </c>
      <c r="O574">
        <f t="shared" si="43"/>
        <v>184499.41</v>
      </c>
      <c r="P574" t="str">
        <f t="shared" si="44"/>
        <v/>
      </c>
      <c r="Q574" s="48" t="str">
        <f>IF(O574="","",
   IF(OR(O574&lt;EDA_Outlier_Analysis!$C$10, O574&gt;EDA_Outlier_Analysis!$C$11),
      "Outlier",
      "Normal"))</f>
        <v>Normal</v>
      </c>
      <c r="R574" t="str">
        <f>IF(P574="","",
   IF(OR(P574 &lt; EDA_Outlier_Analysis!$F$7, P574 &gt; EDA_Outlier_Analysis!$F$8),
      "Outlier",
      "Normal"))</f>
        <v/>
      </c>
      <c r="S574" t="str">
        <f>IF(N574="","",
   IF(OR(N574 &lt;EDA_Outlier_Analysis!$I$10, N574 &gt; EDA_Outlier_Analysis!$I$11),
      "Outlier",
      "Normal"))</f>
        <v>Normal</v>
      </c>
    </row>
    <row r="575" spans="1:19">
      <c r="A575" t="s">
        <v>2096</v>
      </c>
      <c r="B575" s="4">
        <v>44643</v>
      </c>
      <c r="C575" s="2">
        <v>178094.49</v>
      </c>
      <c r="D575" t="s">
        <v>849</v>
      </c>
      <c r="E575" t="s">
        <v>853</v>
      </c>
      <c r="F575" t="s">
        <v>10</v>
      </c>
      <c r="G575" t="s">
        <v>20</v>
      </c>
      <c r="H575" t="s">
        <v>341</v>
      </c>
      <c r="J575" t="s">
        <v>2097</v>
      </c>
      <c r="K575" t="str">
        <f>IF(COUNTIF(Customers!A:A, H575)&gt;0, "Valid", "Invalid")</f>
        <v>Valid</v>
      </c>
      <c r="L575" t="str">
        <f t="shared" si="40"/>
        <v>3</v>
      </c>
      <c r="M575" t="str">
        <f t="shared" si="41"/>
        <v>2022</v>
      </c>
      <c r="N575">
        <f t="shared" si="42"/>
        <v>178094.49</v>
      </c>
      <c r="O575">
        <f t="shared" si="43"/>
        <v>178094.49</v>
      </c>
      <c r="P575" t="str">
        <f t="shared" si="44"/>
        <v/>
      </c>
      <c r="Q575" s="48" t="str">
        <f>IF(O575="","",
   IF(OR(O575&lt;EDA_Outlier_Analysis!$C$10, O575&gt;EDA_Outlier_Analysis!$C$11),
      "Outlier",
      "Normal"))</f>
        <v>Normal</v>
      </c>
      <c r="R575" t="str">
        <f>IF(P575="","",
   IF(OR(P575 &lt; EDA_Outlier_Analysis!$F$7, P575 &gt; EDA_Outlier_Analysis!$F$8),
      "Outlier",
      "Normal"))</f>
        <v/>
      </c>
      <c r="S575" t="str">
        <f>IF(N575="","",
   IF(OR(N575 &lt;EDA_Outlier_Analysis!$I$10, N575 &gt; EDA_Outlier_Analysis!$I$11),
      "Outlier",
      "Normal"))</f>
        <v>Normal</v>
      </c>
    </row>
    <row r="576" spans="1:19">
      <c r="A576" t="s">
        <v>2098</v>
      </c>
      <c r="B576" s="4">
        <v>44696</v>
      </c>
      <c r="C576" s="2">
        <v>-35973.58</v>
      </c>
      <c r="D576" t="s">
        <v>840</v>
      </c>
      <c r="E576" t="s">
        <v>845</v>
      </c>
      <c r="F576" t="s">
        <v>9</v>
      </c>
      <c r="G576" t="s">
        <v>34</v>
      </c>
      <c r="I576" t="s">
        <v>1358</v>
      </c>
      <c r="J576" t="s">
        <v>2099</v>
      </c>
      <c r="K576" t="str">
        <f>IF(COUNTIF(Customers!A:A, H576)&gt;0, "Valid", "Invalid")</f>
        <v>Invalid</v>
      </c>
      <c r="L576" t="str">
        <f t="shared" si="40"/>
        <v>5</v>
      </c>
      <c r="M576" t="str">
        <f t="shared" si="41"/>
        <v>2022</v>
      </c>
      <c r="N576">
        <f t="shared" si="42"/>
        <v>-35973.58</v>
      </c>
      <c r="O576" t="str">
        <f t="shared" si="43"/>
        <v/>
      </c>
      <c r="P576">
        <f t="shared" si="44"/>
        <v>35973.58</v>
      </c>
      <c r="Q576" s="48" t="str">
        <f>IF(O576="","",
   IF(OR(O576&lt;EDA_Outlier_Analysis!$C$10, O576&gt;EDA_Outlier_Analysis!$C$11),
      "Outlier",
      "Normal"))</f>
        <v/>
      </c>
      <c r="R576" t="str">
        <f>IF(P576="","",
   IF(OR(P576 &lt; EDA_Outlier_Analysis!$F$7, P576 &gt; EDA_Outlier_Analysis!$F$8),
      "Outlier",
      "Normal"))</f>
        <v>Normal</v>
      </c>
      <c r="S576" t="str">
        <f>IF(N576="","",
   IF(OR(N576 &lt;EDA_Outlier_Analysis!$I$10, N576 &gt; EDA_Outlier_Analysis!$I$11),
      "Outlier",
      "Normal"))</f>
        <v>Normal</v>
      </c>
    </row>
    <row r="577" spans="1:19">
      <c r="A577" t="s">
        <v>2100</v>
      </c>
      <c r="B577" s="4">
        <v>44665</v>
      </c>
      <c r="C577" s="2">
        <v>170582.65</v>
      </c>
      <c r="D577" t="s">
        <v>849</v>
      </c>
      <c r="E577" t="s">
        <v>868</v>
      </c>
      <c r="F577" t="s">
        <v>10</v>
      </c>
      <c r="G577" t="s">
        <v>20</v>
      </c>
      <c r="H577" t="s">
        <v>83</v>
      </c>
      <c r="J577" t="s">
        <v>2101</v>
      </c>
      <c r="K577" t="str">
        <f>IF(COUNTIF(Customers!A:A, H577)&gt;0, "Valid", "Invalid")</f>
        <v>Valid</v>
      </c>
      <c r="L577" t="str">
        <f t="shared" si="40"/>
        <v>4</v>
      </c>
      <c r="M577" t="str">
        <f t="shared" si="41"/>
        <v>2022</v>
      </c>
      <c r="N577">
        <f t="shared" si="42"/>
        <v>170582.65</v>
      </c>
      <c r="O577">
        <f t="shared" si="43"/>
        <v>170582.65</v>
      </c>
      <c r="P577" t="str">
        <f t="shared" si="44"/>
        <v/>
      </c>
      <c r="Q577" s="48" t="str">
        <f>IF(O577="","",
   IF(OR(O577&lt;EDA_Outlier_Analysis!$C$10, O577&gt;EDA_Outlier_Analysis!$C$11),
      "Outlier",
      "Normal"))</f>
        <v>Normal</v>
      </c>
      <c r="R577" t="str">
        <f>IF(P577="","",
   IF(OR(P577 &lt; EDA_Outlier_Analysis!$F$7, P577 &gt; EDA_Outlier_Analysis!$F$8),
      "Outlier",
      "Normal"))</f>
        <v/>
      </c>
      <c r="S577" t="str">
        <f>IF(N577="","",
   IF(OR(N577 &lt;EDA_Outlier_Analysis!$I$10, N577 &gt; EDA_Outlier_Analysis!$I$11),
      "Outlier",
      "Normal"))</f>
        <v>Normal</v>
      </c>
    </row>
    <row r="578" spans="1:19">
      <c r="A578" t="s">
        <v>2102</v>
      </c>
      <c r="B578" s="4">
        <v>45074</v>
      </c>
      <c r="C578" s="2">
        <v>100899.03</v>
      </c>
      <c r="D578" t="s">
        <v>849</v>
      </c>
      <c r="E578" t="s">
        <v>853</v>
      </c>
      <c r="F578" t="s">
        <v>9</v>
      </c>
      <c r="G578" t="s">
        <v>34</v>
      </c>
      <c r="H578" t="s">
        <v>199</v>
      </c>
      <c r="J578" t="s">
        <v>2103</v>
      </c>
      <c r="K578" t="str">
        <f>IF(COUNTIF(Customers!A:A, H578)&gt;0, "Valid", "Invalid")</f>
        <v>Valid</v>
      </c>
      <c r="L578" t="str">
        <f t="shared" si="40"/>
        <v>5</v>
      </c>
      <c r="M578" t="str">
        <f t="shared" si="41"/>
        <v>2023</v>
      </c>
      <c r="N578">
        <f t="shared" si="42"/>
        <v>100899.03</v>
      </c>
      <c r="O578">
        <f t="shared" si="43"/>
        <v>100899.03</v>
      </c>
      <c r="P578" t="str">
        <f t="shared" si="44"/>
        <v/>
      </c>
      <c r="Q578" s="48" t="str">
        <f>IF(O578="","",
   IF(OR(O578&lt;EDA_Outlier_Analysis!$C$10, O578&gt;EDA_Outlier_Analysis!$C$11),
      "Outlier",
      "Normal"))</f>
        <v>Normal</v>
      </c>
      <c r="R578" t="str">
        <f>IF(P578="","",
   IF(OR(P578 &lt; EDA_Outlier_Analysis!$F$7, P578 &gt; EDA_Outlier_Analysis!$F$8),
      "Outlier",
      "Normal"))</f>
        <v/>
      </c>
      <c r="S578" t="str">
        <f>IF(N578="","",
   IF(OR(N578 &lt;EDA_Outlier_Analysis!$I$10, N578 &gt; EDA_Outlier_Analysis!$I$11),
      "Outlier",
      "Normal"))</f>
        <v>Normal</v>
      </c>
    </row>
    <row r="579" spans="1:19">
      <c r="A579" t="s">
        <v>2104</v>
      </c>
      <c r="B579" s="4">
        <v>44924</v>
      </c>
      <c r="C579" s="2">
        <v>-69884.990000000005</v>
      </c>
      <c r="D579" t="s">
        <v>840</v>
      </c>
      <c r="E579" t="s">
        <v>878</v>
      </c>
      <c r="F579" t="s">
        <v>9</v>
      </c>
      <c r="G579" t="s">
        <v>24</v>
      </c>
      <c r="I579" t="s">
        <v>2105</v>
      </c>
      <c r="J579" t="s">
        <v>2106</v>
      </c>
      <c r="K579" t="str">
        <f>IF(COUNTIF(Customers!A:A, H579)&gt;0, "Valid", "Invalid")</f>
        <v>Invalid</v>
      </c>
      <c r="L579" t="str">
        <f t="shared" ref="L579:L642" si="45">TEXT(B579,"m")</f>
        <v>12</v>
      </c>
      <c r="M579" t="str">
        <f t="shared" ref="M579:M642" si="46">TEXT(B579,"yyyy")</f>
        <v>2022</v>
      </c>
      <c r="N579">
        <f t="shared" ref="N579:N642" si="47">IF(D579="Revenue",C579,-ABS(C579))</f>
        <v>-69884.990000000005</v>
      </c>
      <c r="O579" t="str">
        <f t="shared" ref="O579:O642" si="48">IF(D579="Revenue", C579, "")</f>
        <v/>
      </c>
      <c r="P579">
        <f t="shared" ref="P579:P642" si="49">IF(D579="Expense", ABS(C579), "")</f>
        <v>69884.990000000005</v>
      </c>
      <c r="Q579" s="48" t="str">
        <f>IF(O579="","",
   IF(OR(O579&lt;EDA_Outlier_Analysis!$C$10, O579&gt;EDA_Outlier_Analysis!$C$11),
      "Outlier",
      "Normal"))</f>
        <v/>
      </c>
      <c r="R579" t="str">
        <f>IF(P579="","",
   IF(OR(P579 &lt; EDA_Outlier_Analysis!$F$7, P579 &gt; EDA_Outlier_Analysis!$F$8),
      "Outlier",
      "Normal"))</f>
        <v>Outlier</v>
      </c>
      <c r="S579" t="str">
        <f>IF(N579="","",
   IF(OR(N579 &lt;EDA_Outlier_Analysis!$I$10, N579 &gt; EDA_Outlier_Analysis!$I$11),
      "Outlier",
      "Normal"))</f>
        <v>Normal</v>
      </c>
    </row>
    <row r="580" spans="1:19">
      <c r="A580" t="s">
        <v>2107</v>
      </c>
      <c r="B580" s="4">
        <v>45066</v>
      </c>
      <c r="C580" s="2">
        <v>118698.34</v>
      </c>
      <c r="D580" t="s">
        <v>849</v>
      </c>
      <c r="E580" t="s">
        <v>868</v>
      </c>
      <c r="F580" t="s">
        <v>9</v>
      </c>
      <c r="G580" t="s">
        <v>24</v>
      </c>
      <c r="H580" t="s">
        <v>183</v>
      </c>
      <c r="J580" t="s">
        <v>2108</v>
      </c>
      <c r="K580" t="str">
        <f>IF(COUNTIF(Customers!A:A, H580)&gt;0, "Valid", "Invalid")</f>
        <v>Valid</v>
      </c>
      <c r="L580" t="str">
        <f t="shared" si="45"/>
        <v>5</v>
      </c>
      <c r="M580" t="str">
        <f t="shared" si="46"/>
        <v>2023</v>
      </c>
      <c r="N580">
        <f t="shared" si="47"/>
        <v>118698.34</v>
      </c>
      <c r="O580">
        <f t="shared" si="48"/>
        <v>118698.34</v>
      </c>
      <c r="P580" t="str">
        <f t="shared" si="49"/>
        <v/>
      </c>
      <c r="Q580" s="48" t="str">
        <f>IF(O580="","",
   IF(OR(O580&lt;EDA_Outlier_Analysis!$C$10, O580&gt;EDA_Outlier_Analysis!$C$11),
      "Outlier",
      "Normal"))</f>
        <v>Normal</v>
      </c>
      <c r="R580" t="str">
        <f>IF(P580="","",
   IF(OR(P580 &lt; EDA_Outlier_Analysis!$F$7, P580 &gt; EDA_Outlier_Analysis!$F$8),
      "Outlier",
      "Normal"))</f>
        <v/>
      </c>
      <c r="S580" t="str">
        <f>IF(N580="","",
   IF(OR(N580 &lt;EDA_Outlier_Analysis!$I$10, N580 &gt; EDA_Outlier_Analysis!$I$11),
      "Outlier",
      "Normal"))</f>
        <v>Normal</v>
      </c>
    </row>
    <row r="581" spans="1:19">
      <c r="A581" t="s">
        <v>2109</v>
      </c>
      <c r="B581" s="4">
        <v>45212</v>
      </c>
      <c r="C581" s="2">
        <v>139589.63</v>
      </c>
      <c r="D581" t="s">
        <v>849</v>
      </c>
      <c r="E581" t="s">
        <v>850</v>
      </c>
      <c r="F581" t="s">
        <v>9</v>
      </c>
      <c r="G581" t="s">
        <v>31</v>
      </c>
      <c r="H581" t="s">
        <v>35</v>
      </c>
      <c r="J581" t="s">
        <v>2110</v>
      </c>
      <c r="K581" t="str">
        <f>IF(COUNTIF(Customers!A:A, H581)&gt;0, "Valid", "Invalid")</f>
        <v>Valid</v>
      </c>
      <c r="L581" t="str">
        <f t="shared" si="45"/>
        <v>10</v>
      </c>
      <c r="M581" t="str">
        <f t="shared" si="46"/>
        <v>2023</v>
      </c>
      <c r="N581">
        <f t="shared" si="47"/>
        <v>139589.63</v>
      </c>
      <c r="O581">
        <f t="shared" si="48"/>
        <v>139589.63</v>
      </c>
      <c r="P581" t="str">
        <f t="shared" si="49"/>
        <v/>
      </c>
      <c r="Q581" s="48" t="str">
        <f>IF(O581="","",
   IF(OR(O581&lt;EDA_Outlier_Analysis!$C$10, O581&gt;EDA_Outlier_Analysis!$C$11),
      "Outlier",
      "Normal"))</f>
        <v>Normal</v>
      </c>
      <c r="R581" t="str">
        <f>IF(P581="","",
   IF(OR(P581 &lt; EDA_Outlier_Analysis!$F$7, P581 &gt; EDA_Outlier_Analysis!$F$8),
      "Outlier",
      "Normal"))</f>
        <v/>
      </c>
      <c r="S581" t="str">
        <f>IF(N581="","",
   IF(OR(N581 &lt;EDA_Outlier_Analysis!$I$10, N581 &gt; EDA_Outlier_Analysis!$I$11),
      "Outlier",
      "Normal"))</f>
        <v>Normal</v>
      </c>
    </row>
    <row r="582" spans="1:19">
      <c r="A582" t="s">
        <v>2111</v>
      </c>
      <c r="B582" s="4">
        <v>44869</v>
      </c>
      <c r="C582" s="2">
        <v>142955.62</v>
      </c>
      <c r="D582" t="s">
        <v>849</v>
      </c>
      <c r="E582" t="s">
        <v>850</v>
      </c>
      <c r="F582" t="s">
        <v>11</v>
      </c>
      <c r="G582" t="s">
        <v>34</v>
      </c>
      <c r="H582" t="s">
        <v>157</v>
      </c>
      <c r="J582" t="s">
        <v>2112</v>
      </c>
      <c r="K582" t="str">
        <f>IF(COUNTIF(Customers!A:A, H582)&gt;0, "Valid", "Invalid")</f>
        <v>Valid</v>
      </c>
      <c r="L582" t="str">
        <f t="shared" si="45"/>
        <v>11</v>
      </c>
      <c r="M582" t="str">
        <f t="shared" si="46"/>
        <v>2022</v>
      </c>
      <c r="N582">
        <f t="shared" si="47"/>
        <v>142955.62</v>
      </c>
      <c r="O582">
        <f t="shared" si="48"/>
        <v>142955.62</v>
      </c>
      <c r="P582" t="str">
        <f t="shared" si="49"/>
        <v/>
      </c>
      <c r="Q582" s="48" t="str">
        <f>IF(O582="","",
   IF(OR(O582&lt;EDA_Outlier_Analysis!$C$10, O582&gt;EDA_Outlier_Analysis!$C$11),
      "Outlier",
      "Normal"))</f>
        <v>Normal</v>
      </c>
      <c r="R582" t="str">
        <f>IF(P582="","",
   IF(OR(P582 &lt; EDA_Outlier_Analysis!$F$7, P582 &gt; EDA_Outlier_Analysis!$F$8),
      "Outlier",
      "Normal"))</f>
        <v/>
      </c>
      <c r="S582" t="str">
        <f>IF(N582="","",
   IF(OR(N582 &lt;EDA_Outlier_Analysis!$I$10, N582 &gt; EDA_Outlier_Analysis!$I$11),
      "Outlier",
      "Normal"))</f>
        <v>Normal</v>
      </c>
    </row>
    <row r="583" spans="1:19">
      <c r="A583" t="s">
        <v>2113</v>
      </c>
      <c r="B583" s="4">
        <v>44965</v>
      </c>
      <c r="C583" s="2">
        <v>-65159.05</v>
      </c>
      <c r="D583" t="s">
        <v>840</v>
      </c>
      <c r="E583" t="s">
        <v>856</v>
      </c>
      <c r="F583" t="s">
        <v>10</v>
      </c>
      <c r="G583" t="s">
        <v>20</v>
      </c>
      <c r="I583" t="s">
        <v>939</v>
      </c>
      <c r="J583" t="s">
        <v>2114</v>
      </c>
      <c r="K583" t="str">
        <f>IF(COUNTIF(Customers!A:A, H583)&gt;0, "Valid", "Invalid")</f>
        <v>Invalid</v>
      </c>
      <c r="L583" t="str">
        <f t="shared" si="45"/>
        <v>2</v>
      </c>
      <c r="M583" t="str">
        <f t="shared" si="46"/>
        <v>2023</v>
      </c>
      <c r="N583">
        <f t="shared" si="47"/>
        <v>-65159.05</v>
      </c>
      <c r="O583" t="str">
        <f t="shared" si="48"/>
        <v/>
      </c>
      <c r="P583">
        <f t="shared" si="49"/>
        <v>65159.05</v>
      </c>
      <c r="Q583" s="48" t="str">
        <f>IF(O583="","",
   IF(OR(O583&lt;EDA_Outlier_Analysis!$C$10, O583&gt;EDA_Outlier_Analysis!$C$11),
      "Outlier",
      "Normal"))</f>
        <v/>
      </c>
      <c r="R583" t="str">
        <f>IF(P583="","",
   IF(OR(P583 &lt; EDA_Outlier_Analysis!$F$7, P583 &gt; EDA_Outlier_Analysis!$F$8),
      "Outlier",
      "Normal"))</f>
        <v>Outlier</v>
      </c>
      <c r="S583" t="str">
        <f>IF(N583="","",
   IF(OR(N583 &lt;EDA_Outlier_Analysis!$I$10, N583 &gt; EDA_Outlier_Analysis!$I$11),
      "Outlier",
      "Normal"))</f>
        <v>Normal</v>
      </c>
    </row>
    <row r="584" spans="1:19">
      <c r="A584" t="s">
        <v>2115</v>
      </c>
      <c r="B584" s="4">
        <v>44914</v>
      </c>
      <c r="C584" s="2">
        <v>-55734.57</v>
      </c>
      <c r="D584" t="s">
        <v>840</v>
      </c>
      <c r="E584" t="s">
        <v>905</v>
      </c>
      <c r="F584" t="s">
        <v>9</v>
      </c>
      <c r="G584" t="s">
        <v>31</v>
      </c>
      <c r="I584" t="s">
        <v>949</v>
      </c>
      <c r="J584" t="s">
        <v>2116</v>
      </c>
      <c r="K584" t="str">
        <f>IF(COUNTIF(Customers!A:A, H584)&gt;0, "Valid", "Invalid")</f>
        <v>Invalid</v>
      </c>
      <c r="L584" t="str">
        <f t="shared" si="45"/>
        <v>12</v>
      </c>
      <c r="M584" t="str">
        <f t="shared" si="46"/>
        <v>2022</v>
      </c>
      <c r="N584">
        <f t="shared" si="47"/>
        <v>-55734.57</v>
      </c>
      <c r="O584" t="str">
        <f t="shared" si="48"/>
        <v/>
      </c>
      <c r="P584">
        <f t="shared" si="49"/>
        <v>55734.57</v>
      </c>
      <c r="Q584" s="48" t="str">
        <f>IF(O584="","",
   IF(OR(O584&lt;EDA_Outlier_Analysis!$C$10, O584&gt;EDA_Outlier_Analysis!$C$11),
      "Outlier",
      "Normal"))</f>
        <v/>
      </c>
      <c r="R584" t="str">
        <f>IF(P584="","",
   IF(OR(P584 &lt; EDA_Outlier_Analysis!$F$7, P584 &gt; EDA_Outlier_Analysis!$F$8),
      "Outlier",
      "Normal"))</f>
        <v>Outlier</v>
      </c>
      <c r="S584" t="str">
        <f>IF(N584="","",
   IF(OR(N584 &lt;EDA_Outlier_Analysis!$I$10, N584 &gt; EDA_Outlier_Analysis!$I$11),
      "Outlier",
      "Normal"))</f>
        <v>Normal</v>
      </c>
    </row>
    <row r="585" spans="1:19">
      <c r="A585" t="s">
        <v>2117</v>
      </c>
      <c r="B585" s="4">
        <v>45041</v>
      </c>
      <c r="C585" s="2">
        <v>154379.59</v>
      </c>
      <c r="D585" t="s">
        <v>849</v>
      </c>
      <c r="E585" t="s">
        <v>868</v>
      </c>
      <c r="F585" t="s">
        <v>9</v>
      </c>
      <c r="G585" t="s">
        <v>34</v>
      </c>
      <c r="H585" t="s">
        <v>383</v>
      </c>
      <c r="J585" t="s">
        <v>2118</v>
      </c>
      <c r="K585" t="str">
        <f>IF(COUNTIF(Customers!A:A, H585)&gt;0, "Valid", "Invalid")</f>
        <v>Valid</v>
      </c>
      <c r="L585" t="str">
        <f t="shared" si="45"/>
        <v>4</v>
      </c>
      <c r="M585" t="str">
        <f t="shared" si="46"/>
        <v>2023</v>
      </c>
      <c r="N585">
        <f t="shared" si="47"/>
        <v>154379.59</v>
      </c>
      <c r="O585">
        <f t="shared" si="48"/>
        <v>154379.59</v>
      </c>
      <c r="P585" t="str">
        <f t="shared" si="49"/>
        <v/>
      </c>
      <c r="Q585" s="48" t="str">
        <f>IF(O585="","",
   IF(OR(O585&lt;EDA_Outlier_Analysis!$C$10, O585&gt;EDA_Outlier_Analysis!$C$11),
      "Outlier",
      "Normal"))</f>
        <v>Normal</v>
      </c>
      <c r="R585" t="str">
        <f>IF(P585="","",
   IF(OR(P585 &lt; EDA_Outlier_Analysis!$F$7, P585 &gt; EDA_Outlier_Analysis!$F$8),
      "Outlier",
      "Normal"))</f>
        <v/>
      </c>
      <c r="S585" t="str">
        <f>IF(N585="","",
   IF(OR(N585 &lt;EDA_Outlier_Analysis!$I$10, N585 &gt; EDA_Outlier_Analysis!$I$11),
      "Outlier",
      "Normal"))</f>
        <v>Normal</v>
      </c>
    </row>
    <row r="586" spans="1:19">
      <c r="A586" t="s">
        <v>2119</v>
      </c>
      <c r="B586" s="4">
        <v>44781</v>
      </c>
      <c r="C586" s="2">
        <v>-36188.86</v>
      </c>
      <c r="D586" t="s">
        <v>840</v>
      </c>
      <c r="E586" t="s">
        <v>845</v>
      </c>
      <c r="F586" t="s">
        <v>11</v>
      </c>
      <c r="G586" t="s">
        <v>34</v>
      </c>
      <c r="I586" t="s">
        <v>1141</v>
      </c>
      <c r="J586" t="s">
        <v>2120</v>
      </c>
      <c r="K586" t="str">
        <f>IF(COUNTIF(Customers!A:A, H586)&gt;0, "Valid", "Invalid")</f>
        <v>Invalid</v>
      </c>
      <c r="L586" t="str">
        <f t="shared" si="45"/>
        <v>8</v>
      </c>
      <c r="M586" t="str">
        <f t="shared" si="46"/>
        <v>2022</v>
      </c>
      <c r="N586">
        <f t="shared" si="47"/>
        <v>-36188.86</v>
      </c>
      <c r="O586" t="str">
        <f t="shared" si="48"/>
        <v/>
      </c>
      <c r="P586">
        <f t="shared" si="49"/>
        <v>36188.86</v>
      </c>
      <c r="Q586" s="48" t="str">
        <f>IF(O586="","",
   IF(OR(O586&lt;EDA_Outlier_Analysis!$C$10, O586&gt;EDA_Outlier_Analysis!$C$11),
      "Outlier",
      "Normal"))</f>
        <v/>
      </c>
      <c r="R586" t="str">
        <f>IF(P586="","",
   IF(OR(P586 &lt; EDA_Outlier_Analysis!$F$7, P586 &gt; EDA_Outlier_Analysis!$F$8),
      "Outlier",
      "Normal"))</f>
        <v>Normal</v>
      </c>
      <c r="S586" t="str">
        <f>IF(N586="","",
   IF(OR(N586 &lt;EDA_Outlier_Analysis!$I$10, N586 &gt; EDA_Outlier_Analysis!$I$11),
      "Outlier",
      "Normal"))</f>
        <v>Normal</v>
      </c>
    </row>
    <row r="587" spans="1:19">
      <c r="A587" t="s">
        <v>2121</v>
      </c>
      <c r="B587" s="4">
        <v>45107</v>
      </c>
      <c r="C587" s="2">
        <v>28784.91</v>
      </c>
      <c r="D587" t="s">
        <v>971</v>
      </c>
      <c r="E587" t="s">
        <v>971</v>
      </c>
      <c r="F587" t="s">
        <v>10</v>
      </c>
      <c r="G587" t="s">
        <v>34</v>
      </c>
      <c r="J587" t="s">
        <v>2122</v>
      </c>
      <c r="K587" t="str">
        <f>IF(COUNTIF(Customers!A:A, H587)&gt;0, "Valid", "Invalid")</f>
        <v>Invalid</v>
      </c>
      <c r="L587" t="str">
        <f t="shared" si="45"/>
        <v>6</v>
      </c>
      <c r="M587" t="str">
        <f t="shared" si="46"/>
        <v>2023</v>
      </c>
      <c r="N587">
        <f t="shared" si="47"/>
        <v>-28784.91</v>
      </c>
      <c r="O587" t="str">
        <f t="shared" si="48"/>
        <v/>
      </c>
      <c r="P587" t="str">
        <f t="shared" si="49"/>
        <v/>
      </c>
      <c r="Q587" s="48" t="str">
        <f>IF(O587="","",
   IF(OR(O587&lt;EDA_Outlier_Analysis!$C$10, O587&gt;EDA_Outlier_Analysis!$C$11),
      "Outlier",
      "Normal"))</f>
        <v/>
      </c>
      <c r="R587" t="str">
        <f>IF(P587="","",
   IF(OR(P587 &lt; EDA_Outlier_Analysis!$F$7, P587 &gt; EDA_Outlier_Analysis!$F$8),
      "Outlier",
      "Normal"))</f>
        <v/>
      </c>
      <c r="S587" t="str">
        <f>IF(N587="","",
   IF(OR(N587 &lt;EDA_Outlier_Analysis!$I$10, N587 &gt; EDA_Outlier_Analysis!$I$11),
      "Outlier",
      "Normal"))</f>
        <v>Normal</v>
      </c>
    </row>
    <row r="588" spans="1:19">
      <c r="A588" t="s">
        <v>2123</v>
      </c>
      <c r="B588" s="4">
        <v>44593</v>
      </c>
      <c r="C588" s="2">
        <v>218132.37</v>
      </c>
      <c r="D588" t="s">
        <v>849</v>
      </c>
      <c r="E588" t="s">
        <v>853</v>
      </c>
      <c r="F588" t="s">
        <v>9</v>
      </c>
      <c r="G588" t="s">
        <v>20</v>
      </c>
      <c r="H588" t="s">
        <v>735</v>
      </c>
      <c r="J588" t="s">
        <v>2124</v>
      </c>
      <c r="K588" t="str">
        <f>IF(COUNTIF(Customers!A:A, H588)&gt;0, "Valid", "Invalid")</f>
        <v>Valid</v>
      </c>
      <c r="L588" t="str">
        <f t="shared" si="45"/>
        <v>2</v>
      </c>
      <c r="M588" t="str">
        <f t="shared" si="46"/>
        <v>2022</v>
      </c>
      <c r="N588">
        <f t="shared" si="47"/>
        <v>218132.37</v>
      </c>
      <c r="O588">
        <f t="shared" si="48"/>
        <v>218132.37</v>
      </c>
      <c r="P588" t="str">
        <f t="shared" si="49"/>
        <v/>
      </c>
      <c r="Q588" s="48" t="str">
        <f>IF(O588="","",
   IF(OR(O588&lt;EDA_Outlier_Analysis!$C$10, O588&gt;EDA_Outlier_Analysis!$C$11),
      "Outlier",
      "Normal"))</f>
        <v>Normal</v>
      </c>
      <c r="R588" t="str">
        <f>IF(P588="","",
   IF(OR(P588 &lt; EDA_Outlier_Analysis!$F$7, P588 &gt; EDA_Outlier_Analysis!$F$8),
      "Outlier",
      "Normal"))</f>
        <v/>
      </c>
      <c r="S588" t="str">
        <f>IF(N588="","",
   IF(OR(N588 &lt;EDA_Outlier_Analysis!$I$10, N588 &gt; EDA_Outlier_Analysis!$I$11),
      "Outlier",
      "Normal"))</f>
        <v>Normal</v>
      </c>
    </row>
    <row r="589" spans="1:19">
      <c r="A589" t="s">
        <v>2125</v>
      </c>
      <c r="B589" s="4">
        <v>44723</v>
      </c>
      <c r="C589" s="2">
        <v>120977.74</v>
      </c>
      <c r="D589" t="s">
        <v>849</v>
      </c>
      <c r="E589" t="s">
        <v>853</v>
      </c>
      <c r="F589" t="s">
        <v>11</v>
      </c>
      <c r="G589" t="s">
        <v>34</v>
      </c>
      <c r="H589" t="s">
        <v>703</v>
      </c>
      <c r="J589" t="s">
        <v>2126</v>
      </c>
      <c r="K589" t="str">
        <f>IF(COUNTIF(Customers!A:A, H589)&gt;0, "Valid", "Invalid")</f>
        <v>Valid</v>
      </c>
      <c r="L589" t="str">
        <f t="shared" si="45"/>
        <v>6</v>
      </c>
      <c r="M589" t="str">
        <f t="shared" si="46"/>
        <v>2022</v>
      </c>
      <c r="N589">
        <f t="shared" si="47"/>
        <v>120977.74</v>
      </c>
      <c r="O589">
        <f t="shared" si="48"/>
        <v>120977.74</v>
      </c>
      <c r="P589" t="str">
        <f t="shared" si="49"/>
        <v/>
      </c>
      <c r="Q589" s="48" t="str">
        <f>IF(O589="","",
   IF(OR(O589&lt;EDA_Outlier_Analysis!$C$10, O589&gt;EDA_Outlier_Analysis!$C$11),
      "Outlier",
      "Normal"))</f>
        <v>Normal</v>
      </c>
      <c r="R589" t="str">
        <f>IF(P589="","",
   IF(OR(P589 &lt; EDA_Outlier_Analysis!$F$7, P589 &gt; EDA_Outlier_Analysis!$F$8),
      "Outlier",
      "Normal"))</f>
        <v/>
      </c>
      <c r="S589" t="str">
        <f>IF(N589="","",
   IF(OR(N589 &lt;EDA_Outlier_Analysis!$I$10, N589 &gt; EDA_Outlier_Analysis!$I$11),
      "Outlier",
      "Normal"))</f>
        <v>Normal</v>
      </c>
    </row>
    <row r="590" spans="1:19">
      <c r="A590" t="s">
        <v>2127</v>
      </c>
      <c r="B590" s="4">
        <v>45106</v>
      </c>
      <c r="C590" s="2">
        <v>-33516.21</v>
      </c>
      <c r="D590" t="s">
        <v>840</v>
      </c>
      <c r="E590" t="s">
        <v>845</v>
      </c>
      <c r="F590" t="s">
        <v>11</v>
      </c>
      <c r="G590" t="s">
        <v>20</v>
      </c>
      <c r="I590" t="s">
        <v>1519</v>
      </c>
      <c r="J590" t="s">
        <v>2128</v>
      </c>
      <c r="K590" t="str">
        <f>IF(COUNTIF(Customers!A:A, H590)&gt;0, "Valid", "Invalid")</f>
        <v>Invalid</v>
      </c>
      <c r="L590" t="str">
        <f t="shared" si="45"/>
        <v>6</v>
      </c>
      <c r="M590" t="str">
        <f t="shared" si="46"/>
        <v>2023</v>
      </c>
      <c r="N590">
        <f t="shared" si="47"/>
        <v>-33516.21</v>
      </c>
      <c r="O590" t="str">
        <f t="shared" si="48"/>
        <v/>
      </c>
      <c r="P590">
        <f t="shared" si="49"/>
        <v>33516.21</v>
      </c>
      <c r="Q590" s="48" t="str">
        <f>IF(O590="","",
   IF(OR(O590&lt;EDA_Outlier_Analysis!$C$10, O590&gt;EDA_Outlier_Analysis!$C$11),
      "Outlier",
      "Normal"))</f>
        <v/>
      </c>
      <c r="R590" t="str">
        <f>IF(P590="","",
   IF(OR(P590 &lt; EDA_Outlier_Analysis!$F$7, P590 &gt; EDA_Outlier_Analysis!$F$8),
      "Outlier",
      "Normal"))</f>
        <v>Normal</v>
      </c>
      <c r="S590" t="str">
        <f>IF(N590="","",
   IF(OR(N590 &lt;EDA_Outlier_Analysis!$I$10, N590 &gt; EDA_Outlier_Analysis!$I$11),
      "Outlier",
      "Normal"))</f>
        <v>Normal</v>
      </c>
    </row>
    <row r="591" spans="1:19">
      <c r="A591" t="s">
        <v>2129</v>
      </c>
      <c r="B591" s="4">
        <v>44943</v>
      </c>
      <c r="C591" s="2">
        <v>283627.67</v>
      </c>
      <c r="D591" t="s">
        <v>849</v>
      </c>
      <c r="E591" t="s">
        <v>853</v>
      </c>
      <c r="F591" t="s">
        <v>11</v>
      </c>
      <c r="G591" t="s">
        <v>24</v>
      </c>
      <c r="H591" t="s">
        <v>749</v>
      </c>
      <c r="J591" t="s">
        <v>2130</v>
      </c>
      <c r="K591" t="str">
        <f>IF(COUNTIF(Customers!A:A, H591)&gt;0, "Valid", "Invalid")</f>
        <v>Valid</v>
      </c>
      <c r="L591" t="str">
        <f t="shared" si="45"/>
        <v>1</v>
      </c>
      <c r="M591" t="str">
        <f t="shared" si="46"/>
        <v>2023</v>
      </c>
      <c r="N591">
        <f t="shared" si="47"/>
        <v>283627.67</v>
      </c>
      <c r="O591">
        <f t="shared" si="48"/>
        <v>283627.67</v>
      </c>
      <c r="P591" t="str">
        <f t="shared" si="49"/>
        <v/>
      </c>
      <c r="Q591" s="48" t="str">
        <f>IF(O591="","",
   IF(OR(O591&lt;EDA_Outlier_Analysis!$C$10, O591&gt;EDA_Outlier_Analysis!$C$11),
      "Outlier",
      "Normal"))</f>
        <v>Normal</v>
      </c>
      <c r="R591" t="str">
        <f>IF(P591="","",
   IF(OR(P591 &lt; EDA_Outlier_Analysis!$F$7, P591 &gt; EDA_Outlier_Analysis!$F$8),
      "Outlier",
      "Normal"))</f>
        <v/>
      </c>
      <c r="S591" t="str">
        <f>IF(N591="","",
   IF(OR(N591 &lt;EDA_Outlier_Analysis!$I$10, N591 &gt; EDA_Outlier_Analysis!$I$11),
      "Outlier",
      "Normal"))</f>
        <v>Normal</v>
      </c>
    </row>
    <row r="592" spans="1:19">
      <c r="A592" t="s">
        <v>2131</v>
      </c>
      <c r="B592" s="4">
        <v>44968</v>
      </c>
      <c r="C592" s="2">
        <v>-32902.410000000003</v>
      </c>
      <c r="D592" t="s">
        <v>840</v>
      </c>
      <c r="E592" t="s">
        <v>878</v>
      </c>
      <c r="F592" t="s">
        <v>11</v>
      </c>
      <c r="G592" t="s">
        <v>34</v>
      </c>
      <c r="I592" t="s">
        <v>1284</v>
      </c>
      <c r="J592" t="s">
        <v>2132</v>
      </c>
      <c r="K592" t="str">
        <f>IF(COUNTIF(Customers!A:A, H592)&gt;0, "Valid", "Invalid")</f>
        <v>Invalid</v>
      </c>
      <c r="L592" t="str">
        <f t="shared" si="45"/>
        <v>2</v>
      </c>
      <c r="M592" t="str">
        <f t="shared" si="46"/>
        <v>2023</v>
      </c>
      <c r="N592">
        <f t="shared" si="47"/>
        <v>-32902.410000000003</v>
      </c>
      <c r="O592" t="str">
        <f t="shared" si="48"/>
        <v/>
      </c>
      <c r="P592">
        <f t="shared" si="49"/>
        <v>32902.410000000003</v>
      </c>
      <c r="Q592" s="48" t="str">
        <f>IF(O592="","",
   IF(OR(O592&lt;EDA_Outlier_Analysis!$C$10, O592&gt;EDA_Outlier_Analysis!$C$11),
      "Outlier",
      "Normal"))</f>
        <v/>
      </c>
      <c r="R592" t="str">
        <f>IF(P592="","",
   IF(OR(P592 &lt; EDA_Outlier_Analysis!$F$7, P592 &gt; EDA_Outlier_Analysis!$F$8),
      "Outlier",
      "Normal"))</f>
        <v>Normal</v>
      </c>
      <c r="S592" t="str">
        <f>IF(N592="","",
   IF(OR(N592 &lt;EDA_Outlier_Analysis!$I$10, N592 &gt; EDA_Outlier_Analysis!$I$11),
      "Outlier",
      "Normal"))</f>
        <v>Normal</v>
      </c>
    </row>
    <row r="593" spans="1:19">
      <c r="A593" t="s">
        <v>2133</v>
      </c>
      <c r="B593" s="4">
        <v>44882</v>
      </c>
      <c r="C593" s="2">
        <v>103097.28</v>
      </c>
      <c r="D593" t="s">
        <v>849</v>
      </c>
      <c r="E593" t="s">
        <v>853</v>
      </c>
      <c r="F593" t="s">
        <v>11</v>
      </c>
      <c r="G593" t="s">
        <v>20</v>
      </c>
      <c r="H593" t="s">
        <v>519</v>
      </c>
      <c r="J593" t="s">
        <v>2134</v>
      </c>
      <c r="K593" t="str">
        <f>IF(COUNTIF(Customers!A:A, H593)&gt;0, "Valid", "Invalid")</f>
        <v>Valid</v>
      </c>
      <c r="L593" t="str">
        <f t="shared" si="45"/>
        <v>11</v>
      </c>
      <c r="M593" t="str">
        <f t="shared" si="46"/>
        <v>2022</v>
      </c>
      <c r="N593">
        <f t="shared" si="47"/>
        <v>103097.28</v>
      </c>
      <c r="O593">
        <f t="shared" si="48"/>
        <v>103097.28</v>
      </c>
      <c r="P593" t="str">
        <f t="shared" si="49"/>
        <v/>
      </c>
      <c r="Q593" s="48" t="str">
        <f>IF(O593="","",
   IF(OR(O593&lt;EDA_Outlier_Analysis!$C$10, O593&gt;EDA_Outlier_Analysis!$C$11),
      "Outlier",
      "Normal"))</f>
        <v>Normal</v>
      </c>
      <c r="R593" t="str">
        <f>IF(P593="","",
   IF(OR(P593 &lt; EDA_Outlier_Analysis!$F$7, P593 &gt; EDA_Outlier_Analysis!$F$8),
      "Outlier",
      "Normal"))</f>
        <v/>
      </c>
      <c r="S593" t="str">
        <f>IF(N593="","",
   IF(OR(N593 &lt;EDA_Outlier_Analysis!$I$10, N593 &gt; EDA_Outlier_Analysis!$I$11),
      "Outlier",
      "Normal"))</f>
        <v>Normal</v>
      </c>
    </row>
    <row r="594" spans="1:19">
      <c r="A594" t="s">
        <v>2135</v>
      </c>
      <c r="B594" s="4">
        <v>44984</v>
      </c>
      <c r="C594" s="2">
        <v>93725.16</v>
      </c>
      <c r="D594" t="s">
        <v>849</v>
      </c>
      <c r="E594" t="s">
        <v>850</v>
      </c>
      <c r="F594" t="s">
        <v>11</v>
      </c>
      <c r="G594" t="s">
        <v>31</v>
      </c>
      <c r="H594" t="s">
        <v>53</v>
      </c>
      <c r="J594" t="s">
        <v>2136</v>
      </c>
      <c r="K594" t="str">
        <f>IF(COUNTIF(Customers!A:A, H594)&gt;0, "Valid", "Invalid")</f>
        <v>Valid</v>
      </c>
      <c r="L594" t="str">
        <f t="shared" si="45"/>
        <v>2</v>
      </c>
      <c r="M594" t="str">
        <f t="shared" si="46"/>
        <v>2023</v>
      </c>
      <c r="N594">
        <f t="shared" si="47"/>
        <v>93725.16</v>
      </c>
      <c r="O594">
        <f t="shared" si="48"/>
        <v>93725.16</v>
      </c>
      <c r="P594" t="str">
        <f t="shared" si="49"/>
        <v/>
      </c>
      <c r="Q594" s="48" t="str">
        <f>IF(O594="","",
   IF(OR(O594&lt;EDA_Outlier_Analysis!$C$10, O594&gt;EDA_Outlier_Analysis!$C$11),
      "Outlier",
      "Normal"))</f>
        <v>Normal</v>
      </c>
      <c r="R594" t="str">
        <f>IF(P594="","",
   IF(OR(P594 &lt; EDA_Outlier_Analysis!$F$7, P594 &gt; EDA_Outlier_Analysis!$F$8),
      "Outlier",
      "Normal"))</f>
        <v/>
      </c>
      <c r="S594" t="str">
        <f>IF(N594="","",
   IF(OR(N594 &lt;EDA_Outlier_Analysis!$I$10, N594 &gt; EDA_Outlier_Analysis!$I$11),
      "Outlier",
      "Normal"))</f>
        <v>Normal</v>
      </c>
    </row>
    <row r="595" spans="1:19">
      <c r="A595" t="s">
        <v>2137</v>
      </c>
      <c r="B595" s="4">
        <v>44664</v>
      </c>
      <c r="C595" s="2">
        <v>186881.69</v>
      </c>
      <c r="D595" t="s">
        <v>849</v>
      </c>
      <c r="E595" t="s">
        <v>853</v>
      </c>
      <c r="F595" t="s">
        <v>9</v>
      </c>
      <c r="G595" t="s">
        <v>31</v>
      </c>
      <c r="H595" t="s">
        <v>513</v>
      </c>
      <c r="J595" t="s">
        <v>2138</v>
      </c>
      <c r="K595" t="str">
        <f>IF(COUNTIF(Customers!A:A, H595)&gt;0, "Valid", "Invalid")</f>
        <v>Valid</v>
      </c>
      <c r="L595" t="str">
        <f t="shared" si="45"/>
        <v>4</v>
      </c>
      <c r="M595" t="str">
        <f t="shared" si="46"/>
        <v>2022</v>
      </c>
      <c r="N595">
        <f t="shared" si="47"/>
        <v>186881.69</v>
      </c>
      <c r="O595">
        <f t="shared" si="48"/>
        <v>186881.69</v>
      </c>
      <c r="P595" t="str">
        <f t="shared" si="49"/>
        <v/>
      </c>
      <c r="Q595" s="48" t="str">
        <f>IF(O595="","",
   IF(OR(O595&lt;EDA_Outlier_Analysis!$C$10, O595&gt;EDA_Outlier_Analysis!$C$11),
      "Outlier",
      "Normal"))</f>
        <v>Normal</v>
      </c>
      <c r="R595" t="str">
        <f>IF(P595="","",
   IF(OR(P595 &lt; EDA_Outlier_Analysis!$F$7, P595 &gt; EDA_Outlier_Analysis!$F$8),
      "Outlier",
      "Normal"))</f>
        <v/>
      </c>
      <c r="S595" t="str">
        <f>IF(N595="","",
   IF(OR(N595 &lt;EDA_Outlier_Analysis!$I$10, N595 &gt; EDA_Outlier_Analysis!$I$11),
      "Outlier",
      "Normal"))</f>
        <v>Normal</v>
      </c>
    </row>
    <row r="596" spans="1:19">
      <c r="A596" t="s">
        <v>2139</v>
      </c>
      <c r="B596" s="4">
        <v>44791</v>
      </c>
      <c r="C596" s="2">
        <v>125883.97</v>
      </c>
      <c r="D596" t="s">
        <v>849</v>
      </c>
      <c r="E596" t="s">
        <v>868</v>
      </c>
      <c r="F596" t="s">
        <v>11</v>
      </c>
      <c r="G596" t="s">
        <v>20</v>
      </c>
      <c r="H596" t="s">
        <v>201</v>
      </c>
      <c r="J596" t="s">
        <v>2140</v>
      </c>
      <c r="K596" t="str">
        <f>IF(COUNTIF(Customers!A:A, H596)&gt;0, "Valid", "Invalid")</f>
        <v>Valid</v>
      </c>
      <c r="L596" t="str">
        <f t="shared" si="45"/>
        <v>8</v>
      </c>
      <c r="M596" t="str">
        <f t="shared" si="46"/>
        <v>2022</v>
      </c>
      <c r="N596">
        <f t="shared" si="47"/>
        <v>125883.97</v>
      </c>
      <c r="O596">
        <f t="shared" si="48"/>
        <v>125883.97</v>
      </c>
      <c r="P596" t="str">
        <f t="shared" si="49"/>
        <v/>
      </c>
      <c r="Q596" s="48" t="str">
        <f>IF(O596="","",
   IF(OR(O596&lt;EDA_Outlier_Analysis!$C$10, O596&gt;EDA_Outlier_Analysis!$C$11),
      "Outlier",
      "Normal"))</f>
        <v>Normal</v>
      </c>
      <c r="R596" t="str">
        <f>IF(P596="","",
   IF(OR(P596 &lt; EDA_Outlier_Analysis!$F$7, P596 &gt; EDA_Outlier_Analysis!$F$8),
      "Outlier",
      "Normal"))</f>
        <v/>
      </c>
      <c r="S596" t="str">
        <f>IF(N596="","",
   IF(OR(N596 &lt;EDA_Outlier_Analysis!$I$10, N596 &gt; EDA_Outlier_Analysis!$I$11),
      "Outlier",
      "Normal"))</f>
        <v>Normal</v>
      </c>
    </row>
    <row r="597" spans="1:19">
      <c r="A597" t="s">
        <v>2141</v>
      </c>
      <c r="B597" s="4">
        <v>45219</v>
      </c>
      <c r="C597" s="2">
        <v>225537.18</v>
      </c>
      <c r="D597" t="s">
        <v>849</v>
      </c>
      <c r="E597" t="s">
        <v>850</v>
      </c>
      <c r="F597" t="s">
        <v>11</v>
      </c>
      <c r="G597" t="s">
        <v>20</v>
      </c>
      <c r="H597" t="s">
        <v>43</v>
      </c>
      <c r="J597" t="s">
        <v>2142</v>
      </c>
      <c r="K597" t="str">
        <f>IF(COUNTIF(Customers!A:A, H597)&gt;0, "Valid", "Invalid")</f>
        <v>Valid</v>
      </c>
      <c r="L597" t="str">
        <f t="shared" si="45"/>
        <v>10</v>
      </c>
      <c r="M597" t="str">
        <f t="shared" si="46"/>
        <v>2023</v>
      </c>
      <c r="N597">
        <f t="shared" si="47"/>
        <v>225537.18</v>
      </c>
      <c r="O597">
        <f t="shared" si="48"/>
        <v>225537.18</v>
      </c>
      <c r="P597" t="str">
        <f t="shared" si="49"/>
        <v/>
      </c>
      <c r="Q597" s="48" t="str">
        <f>IF(O597="","",
   IF(OR(O597&lt;EDA_Outlier_Analysis!$C$10, O597&gt;EDA_Outlier_Analysis!$C$11),
      "Outlier",
      "Normal"))</f>
        <v>Normal</v>
      </c>
      <c r="R597" t="str">
        <f>IF(P597="","",
   IF(OR(P597 &lt; EDA_Outlier_Analysis!$F$7, P597 &gt; EDA_Outlier_Analysis!$F$8),
      "Outlier",
      "Normal"))</f>
        <v/>
      </c>
      <c r="S597" t="str">
        <f>IF(N597="","",
   IF(OR(N597 &lt;EDA_Outlier_Analysis!$I$10, N597 &gt; EDA_Outlier_Analysis!$I$11),
      "Outlier",
      "Normal"))</f>
        <v>Normal</v>
      </c>
    </row>
    <row r="598" spans="1:19">
      <c r="A598" t="s">
        <v>2143</v>
      </c>
      <c r="B598" s="4">
        <v>45144</v>
      </c>
      <c r="C598" s="2">
        <v>59277.89</v>
      </c>
      <c r="D598" t="s">
        <v>849</v>
      </c>
      <c r="E598" t="s">
        <v>868</v>
      </c>
      <c r="F598" t="s">
        <v>10</v>
      </c>
      <c r="G598" t="s">
        <v>20</v>
      </c>
      <c r="H598" t="s">
        <v>713</v>
      </c>
      <c r="J598" t="s">
        <v>2144</v>
      </c>
      <c r="K598" t="str">
        <f>IF(COUNTIF(Customers!A:A, H598)&gt;0, "Valid", "Invalid")</f>
        <v>Valid</v>
      </c>
      <c r="L598" t="str">
        <f t="shared" si="45"/>
        <v>8</v>
      </c>
      <c r="M598" t="str">
        <f t="shared" si="46"/>
        <v>2023</v>
      </c>
      <c r="N598">
        <f t="shared" si="47"/>
        <v>59277.89</v>
      </c>
      <c r="O598">
        <f t="shared" si="48"/>
        <v>59277.89</v>
      </c>
      <c r="P598" t="str">
        <f t="shared" si="49"/>
        <v/>
      </c>
      <c r="Q598" s="48" t="str">
        <f>IF(O598="","",
   IF(OR(O598&lt;EDA_Outlier_Analysis!$C$10, O598&gt;EDA_Outlier_Analysis!$C$11),
      "Outlier",
      "Normal"))</f>
        <v>Normal</v>
      </c>
      <c r="R598" t="str">
        <f>IF(P598="","",
   IF(OR(P598 &lt; EDA_Outlier_Analysis!$F$7, P598 &gt; EDA_Outlier_Analysis!$F$8),
      "Outlier",
      "Normal"))</f>
        <v/>
      </c>
      <c r="S598" t="str">
        <f>IF(N598="","",
   IF(OR(N598 &lt;EDA_Outlier_Analysis!$I$10, N598 &gt; EDA_Outlier_Analysis!$I$11),
      "Outlier",
      "Normal"))</f>
        <v>Normal</v>
      </c>
    </row>
    <row r="599" spans="1:19">
      <c r="A599" t="s">
        <v>2145</v>
      </c>
      <c r="B599" s="4">
        <v>44874</v>
      </c>
      <c r="C599" s="2">
        <v>136469.6</v>
      </c>
      <c r="D599" t="s">
        <v>849</v>
      </c>
      <c r="E599" t="s">
        <v>853</v>
      </c>
      <c r="F599" t="s">
        <v>9</v>
      </c>
      <c r="G599" t="s">
        <v>20</v>
      </c>
      <c r="H599" t="s">
        <v>475</v>
      </c>
      <c r="J599" t="s">
        <v>2146</v>
      </c>
      <c r="K599" t="str">
        <f>IF(COUNTIF(Customers!A:A, H599)&gt;0, "Valid", "Invalid")</f>
        <v>Valid</v>
      </c>
      <c r="L599" t="str">
        <f t="shared" si="45"/>
        <v>11</v>
      </c>
      <c r="M599" t="str">
        <f t="shared" si="46"/>
        <v>2022</v>
      </c>
      <c r="N599">
        <f t="shared" si="47"/>
        <v>136469.6</v>
      </c>
      <c r="O599">
        <f t="shared" si="48"/>
        <v>136469.6</v>
      </c>
      <c r="P599" t="str">
        <f t="shared" si="49"/>
        <v/>
      </c>
      <c r="Q599" s="48" t="str">
        <f>IF(O599="","",
   IF(OR(O599&lt;EDA_Outlier_Analysis!$C$10, O599&gt;EDA_Outlier_Analysis!$C$11),
      "Outlier",
      "Normal"))</f>
        <v>Normal</v>
      </c>
      <c r="R599" t="str">
        <f>IF(P599="","",
   IF(OR(P599 &lt; EDA_Outlier_Analysis!$F$7, P599 &gt; EDA_Outlier_Analysis!$F$8),
      "Outlier",
      "Normal"))</f>
        <v/>
      </c>
      <c r="S599" t="str">
        <f>IF(N599="","",
   IF(OR(N599 &lt;EDA_Outlier_Analysis!$I$10, N599 &gt; EDA_Outlier_Analysis!$I$11),
      "Outlier",
      "Normal"))</f>
        <v>Normal</v>
      </c>
    </row>
    <row r="600" spans="1:19">
      <c r="A600" t="s">
        <v>2147</v>
      </c>
      <c r="B600" s="4">
        <v>44801</v>
      </c>
      <c r="C600" s="2">
        <v>110420.99</v>
      </c>
      <c r="D600" t="s">
        <v>849</v>
      </c>
      <c r="E600" t="s">
        <v>850</v>
      </c>
      <c r="F600" t="s">
        <v>10</v>
      </c>
      <c r="G600" t="s">
        <v>34</v>
      </c>
      <c r="H600" t="s">
        <v>253</v>
      </c>
      <c r="J600" t="s">
        <v>2148</v>
      </c>
      <c r="K600" t="str">
        <f>IF(COUNTIF(Customers!A:A, H600)&gt;0, "Valid", "Invalid")</f>
        <v>Valid</v>
      </c>
      <c r="L600" t="str">
        <f t="shared" si="45"/>
        <v>8</v>
      </c>
      <c r="M600" t="str">
        <f t="shared" si="46"/>
        <v>2022</v>
      </c>
      <c r="N600">
        <f t="shared" si="47"/>
        <v>110420.99</v>
      </c>
      <c r="O600">
        <f t="shared" si="48"/>
        <v>110420.99</v>
      </c>
      <c r="P600" t="str">
        <f t="shared" si="49"/>
        <v/>
      </c>
      <c r="Q600" s="48" t="str">
        <f>IF(O600="","",
   IF(OR(O600&lt;EDA_Outlier_Analysis!$C$10, O600&gt;EDA_Outlier_Analysis!$C$11),
      "Outlier",
      "Normal"))</f>
        <v>Normal</v>
      </c>
      <c r="R600" t="str">
        <f>IF(P600="","",
   IF(OR(P600 &lt; EDA_Outlier_Analysis!$F$7, P600 &gt; EDA_Outlier_Analysis!$F$8),
      "Outlier",
      "Normal"))</f>
        <v/>
      </c>
      <c r="S600" t="str">
        <f>IF(N600="","",
   IF(OR(N600 &lt;EDA_Outlier_Analysis!$I$10, N600 &gt; EDA_Outlier_Analysis!$I$11),
      "Outlier",
      "Normal"))</f>
        <v>Normal</v>
      </c>
    </row>
    <row r="601" spans="1:19">
      <c r="A601" t="s">
        <v>2149</v>
      </c>
      <c r="B601" s="4">
        <v>45166</v>
      </c>
      <c r="C601" s="2">
        <v>152850</v>
      </c>
      <c r="D601" t="s">
        <v>849</v>
      </c>
      <c r="E601" t="s">
        <v>868</v>
      </c>
      <c r="F601" t="s">
        <v>9</v>
      </c>
      <c r="G601" t="s">
        <v>20</v>
      </c>
      <c r="H601" t="s">
        <v>237</v>
      </c>
      <c r="J601" t="s">
        <v>2150</v>
      </c>
      <c r="K601" t="str">
        <f>IF(COUNTIF(Customers!A:A, H601)&gt;0, "Valid", "Invalid")</f>
        <v>Valid</v>
      </c>
      <c r="L601" t="str">
        <f t="shared" si="45"/>
        <v>8</v>
      </c>
      <c r="M601" t="str">
        <f t="shared" si="46"/>
        <v>2023</v>
      </c>
      <c r="N601">
        <f t="shared" si="47"/>
        <v>152850</v>
      </c>
      <c r="O601">
        <f t="shared" si="48"/>
        <v>152850</v>
      </c>
      <c r="P601" t="str">
        <f t="shared" si="49"/>
        <v/>
      </c>
      <c r="Q601" s="48" t="str">
        <f>IF(O601="","",
   IF(OR(O601&lt;EDA_Outlier_Analysis!$C$10, O601&gt;EDA_Outlier_Analysis!$C$11),
      "Outlier",
      "Normal"))</f>
        <v>Normal</v>
      </c>
      <c r="R601" t="str">
        <f>IF(P601="","",
   IF(OR(P601 &lt; EDA_Outlier_Analysis!$F$7, P601 &gt; EDA_Outlier_Analysis!$F$8),
      "Outlier",
      "Normal"))</f>
        <v/>
      </c>
      <c r="S601" t="str">
        <f>IF(N601="","",
   IF(OR(N601 &lt;EDA_Outlier_Analysis!$I$10, N601 &gt; EDA_Outlier_Analysis!$I$11),
      "Outlier",
      "Normal"))</f>
        <v>Normal</v>
      </c>
    </row>
    <row r="602" spans="1:19">
      <c r="A602" t="s">
        <v>2151</v>
      </c>
      <c r="B602" s="4">
        <v>45005</v>
      </c>
      <c r="C602" s="2">
        <v>-40914.39</v>
      </c>
      <c r="D602" t="s">
        <v>840</v>
      </c>
      <c r="E602" t="s">
        <v>878</v>
      </c>
      <c r="F602" t="s">
        <v>10</v>
      </c>
      <c r="G602" t="s">
        <v>31</v>
      </c>
      <c r="I602" t="s">
        <v>1340</v>
      </c>
      <c r="J602" t="s">
        <v>2152</v>
      </c>
      <c r="K602" t="str">
        <f>IF(COUNTIF(Customers!A:A, H602)&gt;0, "Valid", "Invalid")</f>
        <v>Invalid</v>
      </c>
      <c r="L602" t="str">
        <f t="shared" si="45"/>
        <v>3</v>
      </c>
      <c r="M602" t="str">
        <f t="shared" si="46"/>
        <v>2023</v>
      </c>
      <c r="N602">
        <f t="shared" si="47"/>
        <v>-40914.39</v>
      </c>
      <c r="O602" t="str">
        <f t="shared" si="48"/>
        <v/>
      </c>
      <c r="P602">
        <f t="shared" si="49"/>
        <v>40914.39</v>
      </c>
      <c r="Q602" s="48" t="str">
        <f>IF(O602="","",
   IF(OR(O602&lt;EDA_Outlier_Analysis!$C$10, O602&gt;EDA_Outlier_Analysis!$C$11),
      "Outlier",
      "Normal"))</f>
        <v/>
      </c>
      <c r="R602" t="str">
        <f>IF(P602="","",
   IF(OR(P602 &lt; EDA_Outlier_Analysis!$F$7, P602 &gt; EDA_Outlier_Analysis!$F$8),
      "Outlier",
      "Normal"))</f>
        <v>Normal</v>
      </c>
      <c r="S602" t="str">
        <f>IF(N602="","",
   IF(OR(N602 &lt;EDA_Outlier_Analysis!$I$10, N602 &gt; EDA_Outlier_Analysis!$I$11),
      "Outlier",
      "Normal"))</f>
        <v>Normal</v>
      </c>
    </row>
    <row r="603" spans="1:19">
      <c r="A603" t="s">
        <v>2153</v>
      </c>
      <c r="B603" s="4">
        <v>44777</v>
      </c>
      <c r="C603" s="2">
        <v>178458.79</v>
      </c>
      <c r="D603" t="s">
        <v>849</v>
      </c>
      <c r="E603" t="s">
        <v>853</v>
      </c>
      <c r="F603" t="s">
        <v>10</v>
      </c>
      <c r="G603" t="s">
        <v>20</v>
      </c>
      <c r="H603" t="s">
        <v>219</v>
      </c>
      <c r="J603" t="s">
        <v>2154</v>
      </c>
      <c r="K603" t="str">
        <f>IF(COUNTIF(Customers!A:A, H603)&gt;0, "Valid", "Invalid")</f>
        <v>Valid</v>
      </c>
      <c r="L603" t="str">
        <f t="shared" si="45"/>
        <v>8</v>
      </c>
      <c r="M603" t="str">
        <f t="shared" si="46"/>
        <v>2022</v>
      </c>
      <c r="N603">
        <f t="shared" si="47"/>
        <v>178458.79</v>
      </c>
      <c r="O603">
        <f t="shared" si="48"/>
        <v>178458.79</v>
      </c>
      <c r="P603" t="str">
        <f t="shared" si="49"/>
        <v/>
      </c>
      <c r="Q603" s="48" t="str">
        <f>IF(O603="","",
   IF(OR(O603&lt;EDA_Outlier_Analysis!$C$10, O603&gt;EDA_Outlier_Analysis!$C$11),
      "Outlier",
      "Normal"))</f>
        <v>Normal</v>
      </c>
      <c r="R603" t="str">
        <f>IF(P603="","",
   IF(OR(P603 &lt; EDA_Outlier_Analysis!$F$7, P603 &gt; EDA_Outlier_Analysis!$F$8),
      "Outlier",
      "Normal"))</f>
        <v/>
      </c>
      <c r="S603" t="str">
        <f>IF(N603="","",
   IF(OR(N603 &lt;EDA_Outlier_Analysis!$I$10, N603 &gt; EDA_Outlier_Analysis!$I$11),
      "Outlier",
      "Normal"))</f>
        <v>Normal</v>
      </c>
    </row>
    <row r="604" spans="1:19">
      <c r="A604" t="s">
        <v>2155</v>
      </c>
      <c r="B604" s="4">
        <v>44628</v>
      </c>
      <c r="C604" s="2">
        <v>-47886.23</v>
      </c>
      <c r="D604" t="s">
        <v>840</v>
      </c>
      <c r="E604" t="s">
        <v>856</v>
      </c>
      <c r="F604" t="s">
        <v>11</v>
      </c>
      <c r="G604" t="s">
        <v>34</v>
      </c>
      <c r="I604" t="s">
        <v>954</v>
      </c>
      <c r="J604" t="s">
        <v>2156</v>
      </c>
      <c r="K604" t="str">
        <f>IF(COUNTIF(Customers!A:A, H604)&gt;0, "Valid", "Invalid")</f>
        <v>Invalid</v>
      </c>
      <c r="L604" t="str">
        <f t="shared" si="45"/>
        <v>3</v>
      </c>
      <c r="M604" t="str">
        <f t="shared" si="46"/>
        <v>2022</v>
      </c>
      <c r="N604">
        <f t="shared" si="47"/>
        <v>-47886.23</v>
      </c>
      <c r="O604" t="str">
        <f t="shared" si="48"/>
        <v/>
      </c>
      <c r="P604">
        <f t="shared" si="49"/>
        <v>47886.23</v>
      </c>
      <c r="Q604" s="48" t="str">
        <f>IF(O604="","",
   IF(OR(O604&lt;EDA_Outlier_Analysis!$C$10, O604&gt;EDA_Outlier_Analysis!$C$11),
      "Outlier",
      "Normal"))</f>
        <v/>
      </c>
      <c r="R604" t="str">
        <f>IF(P604="","",
   IF(OR(P604 &lt; EDA_Outlier_Analysis!$F$7, P604 &gt; EDA_Outlier_Analysis!$F$8),
      "Outlier",
      "Normal"))</f>
        <v>Normal</v>
      </c>
      <c r="S604" t="str">
        <f>IF(N604="","",
   IF(OR(N604 &lt;EDA_Outlier_Analysis!$I$10, N604 &gt; EDA_Outlier_Analysis!$I$11),
      "Outlier",
      "Normal"))</f>
        <v>Normal</v>
      </c>
    </row>
    <row r="605" spans="1:19">
      <c r="A605" t="s">
        <v>2157</v>
      </c>
      <c r="B605" s="4">
        <v>45000</v>
      </c>
      <c r="C605" s="2">
        <v>96914.73</v>
      </c>
      <c r="D605" t="s">
        <v>849</v>
      </c>
      <c r="E605" t="s">
        <v>868</v>
      </c>
      <c r="F605" t="s">
        <v>9</v>
      </c>
      <c r="G605" t="s">
        <v>20</v>
      </c>
      <c r="H605" t="s">
        <v>449</v>
      </c>
      <c r="J605" t="s">
        <v>2158</v>
      </c>
      <c r="K605" t="str">
        <f>IF(COUNTIF(Customers!A:A, H605)&gt;0, "Valid", "Invalid")</f>
        <v>Valid</v>
      </c>
      <c r="L605" t="str">
        <f t="shared" si="45"/>
        <v>3</v>
      </c>
      <c r="M605" t="str">
        <f t="shared" si="46"/>
        <v>2023</v>
      </c>
      <c r="N605">
        <f t="shared" si="47"/>
        <v>96914.73</v>
      </c>
      <c r="O605">
        <f t="shared" si="48"/>
        <v>96914.73</v>
      </c>
      <c r="P605" t="str">
        <f t="shared" si="49"/>
        <v/>
      </c>
      <c r="Q605" s="48" t="str">
        <f>IF(O605="","",
   IF(OR(O605&lt;EDA_Outlier_Analysis!$C$10, O605&gt;EDA_Outlier_Analysis!$C$11),
      "Outlier",
      "Normal"))</f>
        <v>Normal</v>
      </c>
      <c r="R605" t="str">
        <f>IF(P605="","",
   IF(OR(P605 &lt; EDA_Outlier_Analysis!$F$7, P605 &gt; EDA_Outlier_Analysis!$F$8),
      "Outlier",
      "Normal"))</f>
        <v/>
      </c>
      <c r="S605" t="str">
        <f>IF(N605="","",
   IF(OR(N605 &lt;EDA_Outlier_Analysis!$I$10, N605 &gt; EDA_Outlier_Analysis!$I$11),
      "Outlier",
      "Normal"))</f>
        <v>Normal</v>
      </c>
    </row>
    <row r="606" spans="1:19">
      <c r="A606" t="s">
        <v>2159</v>
      </c>
      <c r="B606" s="4">
        <v>44835</v>
      </c>
      <c r="C606" s="2">
        <v>-66287.25</v>
      </c>
      <c r="D606" t="s">
        <v>840</v>
      </c>
      <c r="E606" t="s">
        <v>905</v>
      </c>
      <c r="F606" t="s">
        <v>9</v>
      </c>
      <c r="G606" t="s">
        <v>20</v>
      </c>
      <c r="I606" t="s">
        <v>1953</v>
      </c>
      <c r="J606" t="s">
        <v>2160</v>
      </c>
      <c r="K606" t="str">
        <f>IF(COUNTIF(Customers!A:A, H606)&gt;0, "Valid", "Invalid")</f>
        <v>Invalid</v>
      </c>
      <c r="L606" t="str">
        <f t="shared" si="45"/>
        <v>10</v>
      </c>
      <c r="M606" t="str">
        <f t="shared" si="46"/>
        <v>2022</v>
      </c>
      <c r="N606">
        <f t="shared" si="47"/>
        <v>-66287.25</v>
      </c>
      <c r="O606" t="str">
        <f t="shared" si="48"/>
        <v/>
      </c>
      <c r="P606">
        <f t="shared" si="49"/>
        <v>66287.25</v>
      </c>
      <c r="Q606" s="48" t="str">
        <f>IF(O606="","",
   IF(OR(O606&lt;EDA_Outlier_Analysis!$C$10, O606&gt;EDA_Outlier_Analysis!$C$11),
      "Outlier",
      "Normal"))</f>
        <v/>
      </c>
      <c r="R606" t="str">
        <f>IF(P606="","",
   IF(OR(P606 &lt; EDA_Outlier_Analysis!$F$7, P606 &gt; EDA_Outlier_Analysis!$F$8),
      "Outlier",
      "Normal"))</f>
        <v>Outlier</v>
      </c>
      <c r="S606" t="str">
        <f>IF(N606="","",
   IF(OR(N606 &lt;EDA_Outlier_Analysis!$I$10, N606 &gt; EDA_Outlier_Analysis!$I$11),
      "Outlier",
      "Normal"))</f>
        <v>Normal</v>
      </c>
    </row>
    <row r="607" spans="1:19">
      <c r="A607" t="s">
        <v>2161</v>
      </c>
      <c r="B607" s="4">
        <v>44974</v>
      </c>
      <c r="C607" s="2">
        <v>109070.85</v>
      </c>
      <c r="D607" t="s">
        <v>849</v>
      </c>
      <c r="E607" t="s">
        <v>853</v>
      </c>
      <c r="F607" t="s">
        <v>11</v>
      </c>
      <c r="G607" t="s">
        <v>31</v>
      </c>
      <c r="H607" t="s">
        <v>683</v>
      </c>
      <c r="J607" t="s">
        <v>2162</v>
      </c>
      <c r="K607" t="str">
        <f>IF(COUNTIF(Customers!A:A, H607)&gt;0, "Valid", "Invalid")</f>
        <v>Valid</v>
      </c>
      <c r="L607" t="str">
        <f t="shared" si="45"/>
        <v>2</v>
      </c>
      <c r="M607" t="str">
        <f t="shared" si="46"/>
        <v>2023</v>
      </c>
      <c r="N607">
        <f t="shared" si="47"/>
        <v>109070.85</v>
      </c>
      <c r="O607">
        <f t="shared" si="48"/>
        <v>109070.85</v>
      </c>
      <c r="P607" t="str">
        <f t="shared" si="49"/>
        <v/>
      </c>
      <c r="Q607" s="48" t="str">
        <f>IF(O607="","",
   IF(OR(O607&lt;EDA_Outlier_Analysis!$C$10, O607&gt;EDA_Outlier_Analysis!$C$11),
      "Outlier",
      "Normal"))</f>
        <v>Normal</v>
      </c>
      <c r="R607" t="str">
        <f>IF(P607="","",
   IF(OR(P607 &lt; EDA_Outlier_Analysis!$F$7, P607 &gt; EDA_Outlier_Analysis!$F$8),
      "Outlier",
      "Normal"))</f>
        <v/>
      </c>
      <c r="S607" t="str">
        <f>IF(N607="","",
   IF(OR(N607 &lt;EDA_Outlier_Analysis!$I$10, N607 &gt; EDA_Outlier_Analysis!$I$11),
      "Outlier",
      "Normal"))</f>
        <v>Normal</v>
      </c>
    </row>
    <row r="608" spans="1:19">
      <c r="A608" t="s">
        <v>2163</v>
      </c>
      <c r="B608" s="4">
        <v>44979</v>
      </c>
      <c r="C608" s="2">
        <v>98637.6</v>
      </c>
      <c r="D608" t="s">
        <v>849</v>
      </c>
      <c r="E608" t="s">
        <v>850</v>
      </c>
      <c r="F608" t="s">
        <v>10</v>
      </c>
      <c r="G608" t="s">
        <v>24</v>
      </c>
      <c r="H608" t="s">
        <v>443</v>
      </c>
      <c r="J608" t="s">
        <v>2164</v>
      </c>
      <c r="K608" t="str">
        <f>IF(COUNTIF(Customers!A:A, H608)&gt;0, "Valid", "Invalid")</f>
        <v>Valid</v>
      </c>
      <c r="L608" t="str">
        <f t="shared" si="45"/>
        <v>2</v>
      </c>
      <c r="M608" t="str">
        <f t="shared" si="46"/>
        <v>2023</v>
      </c>
      <c r="N608">
        <f t="shared" si="47"/>
        <v>98637.6</v>
      </c>
      <c r="O608">
        <f t="shared" si="48"/>
        <v>98637.6</v>
      </c>
      <c r="P608" t="str">
        <f t="shared" si="49"/>
        <v/>
      </c>
      <c r="Q608" s="48" t="str">
        <f>IF(O608="","",
   IF(OR(O608&lt;EDA_Outlier_Analysis!$C$10, O608&gt;EDA_Outlier_Analysis!$C$11),
      "Outlier",
      "Normal"))</f>
        <v>Normal</v>
      </c>
      <c r="R608" t="str">
        <f>IF(P608="","",
   IF(OR(P608 &lt; EDA_Outlier_Analysis!$F$7, P608 &gt; EDA_Outlier_Analysis!$F$8),
      "Outlier",
      "Normal"))</f>
        <v/>
      </c>
      <c r="S608" t="str">
        <f>IF(N608="","",
   IF(OR(N608 &lt;EDA_Outlier_Analysis!$I$10, N608 &gt; EDA_Outlier_Analysis!$I$11),
      "Outlier",
      "Normal"))</f>
        <v>Normal</v>
      </c>
    </row>
    <row r="609" spans="1:19">
      <c r="A609" t="s">
        <v>2165</v>
      </c>
      <c r="B609" s="4">
        <v>44715</v>
      </c>
      <c r="C609" s="2">
        <v>113197.98</v>
      </c>
      <c r="D609" t="s">
        <v>849</v>
      </c>
      <c r="E609" t="s">
        <v>868</v>
      </c>
      <c r="F609" t="s">
        <v>11</v>
      </c>
      <c r="G609" t="s">
        <v>31</v>
      </c>
      <c r="H609" t="s">
        <v>725</v>
      </c>
      <c r="J609" t="s">
        <v>2166</v>
      </c>
      <c r="K609" t="str">
        <f>IF(COUNTIF(Customers!A:A, H609)&gt;0, "Valid", "Invalid")</f>
        <v>Valid</v>
      </c>
      <c r="L609" t="str">
        <f t="shared" si="45"/>
        <v>6</v>
      </c>
      <c r="M609" t="str">
        <f t="shared" si="46"/>
        <v>2022</v>
      </c>
      <c r="N609">
        <f t="shared" si="47"/>
        <v>113197.98</v>
      </c>
      <c r="O609">
        <f t="shared" si="48"/>
        <v>113197.98</v>
      </c>
      <c r="P609" t="str">
        <f t="shared" si="49"/>
        <v/>
      </c>
      <c r="Q609" s="48" t="str">
        <f>IF(O609="","",
   IF(OR(O609&lt;EDA_Outlier_Analysis!$C$10, O609&gt;EDA_Outlier_Analysis!$C$11),
      "Outlier",
      "Normal"))</f>
        <v>Normal</v>
      </c>
      <c r="R609" t="str">
        <f>IF(P609="","",
   IF(OR(P609 &lt; EDA_Outlier_Analysis!$F$7, P609 &gt; EDA_Outlier_Analysis!$F$8),
      "Outlier",
      "Normal"))</f>
        <v/>
      </c>
      <c r="S609" t="str">
        <f>IF(N609="","",
   IF(OR(N609 &lt;EDA_Outlier_Analysis!$I$10, N609 &gt; EDA_Outlier_Analysis!$I$11),
      "Outlier",
      "Normal"))</f>
        <v>Normal</v>
      </c>
    </row>
    <row r="610" spans="1:19">
      <c r="A610" t="s">
        <v>2167</v>
      </c>
      <c r="B610" s="4">
        <v>45068</v>
      </c>
      <c r="C610" s="2">
        <v>140045.79</v>
      </c>
      <c r="D610" t="s">
        <v>849</v>
      </c>
      <c r="E610" t="s">
        <v>850</v>
      </c>
      <c r="F610" t="s">
        <v>9</v>
      </c>
      <c r="G610" t="s">
        <v>34</v>
      </c>
      <c r="H610" t="s">
        <v>477</v>
      </c>
      <c r="J610" t="s">
        <v>2168</v>
      </c>
      <c r="K610" t="str">
        <f>IF(COUNTIF(Customers!A:A, H610)&gt;0, "Valid", "Invalid")</f>
        <v>Valid</v>
      </c>
      <c r="L610" t="str">
        <f t="shared" si="45"/>
        <v>5</v>
      </c>
      <c r="M610" t="str">
        <f t="shared" si="46"/>
        <v>2023</v>
      </c>
      <c r="N610">
        <f t="shared" si="47"/>
        <v>140045.79</v>
      </c>
      <c r="O610">
        <f t="shared" si="48"/>
        <v>140045.79</v>
      </c>
      <c r="P610" t="str">
        <f t="shared" si="49"/>
        <v/>
      </c>
      <c r="Q610" s="48" t="str">
        <f>IF(O610="","",
   IF(OR(O610&lt;EDA_Outlier_Analysis!$C$10, O610&gt;EDA_Outlier_Analysis!$C$11),
      "Outlier",
      "Normal"))</f>
        <v>Normal</v>
      </c>
      <c r="R610" t="str">
        <f>IF(P610="","",
   IF(OR(P610 &lt; EDA_Outlier_Analysis!$F$7, P610 &gt; EDA_Outlier_Analysis!$F$8),
      "Outlier",
      "Normal"))</f>
        <v/>
      </c>
      <c r="S610" t="str">
        <f>IF(N610="","",
   IF(OR(N610 &lt;EDA_Outlier_Analysis!$I$10, N610 &gt; EDA_Outlier_Analysis!$I$11),
      "Outlier",
      "Normal"))</f>
        <v>Normal</v>
      </c>
    </row>
    <row r="611" spans="1:19">
      <c r="A611" t="s">
        <v>2169</v>
      </c>
      <c r="B611" s="4">
        <v>45040</v>
      </c>
      <c r="C611" s="2">
        <v>-52383.32</v>
      </c>
      <c r="D611" t="s">
        <v>840</v>
      </c>
      <c r="E611" t="s">
        <v>864</v>
      </c>
      <c r="F611" t="s">
        <v>10</v>
      </c>
      <c r="G611" t="s">
        <v>34</v>
      </c>
      <c r="I611" t="s">
        <v>1358</v>
      </c>
      <c r="J611" t="s">
        <v>2170</v>
      </c>
      <c r="K611" t="str">
        <f>IF(COUNTIF(Customers!A:A, H611)&gt;0, "Valid", "Invalid")</f>
        <v>Invalid</v>
      </c>
      <c r="L611" t="str">
        <f t="shared" si="45"/>
        <v>4</v>
      </c>
      <c r="M611" t="str">
        <f t="shared" si="46"/>
        <v>2023</v>
      </c>
      <c r="N611">
        <f t="shared" si="47"/>
        <v>-52383.32</v>
      </c>
      <c r="O611" t="str">
        <f t="shared" si="48"/>
        <v/>
      </c>
      <c r="P611">
        <f t="shared" si="49"/>
        <v>52383.32</v>
      </c>
      <c r="Q611" s="48" t="str">
        <f>IF(O611="","",
   IF(OR(O611&lt;EDA_Outlier_Analysis!$C$10, O611&gt;EDA_Outlier_Analysis!$C$11),
      "Outlier",
      "Normal"))</f>
        <v/>
      </c>
      <c r="R611" t="str">
        <f>IF(P611="","",
   IF(OR(P611 &lt; EDA_Outlier_Analysis!$F$7, P611 &gt; EDA_Outlier_Analysis!$F$8),
      "Outlier",
      "Normal"))</f>
        <v>Normal</v>
      </c>
      <c r="S611" t="str">
        <f>IF(N611="","",
   IF(OR(N611 &lt;EDA_Outlier_Analysis!$I$10, N611 &gt; EDA_Outlier_Analysis!$I$11),
      "Outlier",
      "Normal"))</f>
        <v>Normal</v>
      </c>
    </row>
    <row r="612" spans="1:19">
      <c r="A612" t="s">
        <v>2171</v>
      </c>
      <c r="B612" s="4">
        <v>45179</v>
      </c>
      <c r="C612" s="2">
        <v>207236.73</v>
      </c>
      <c r="D612" t="s">
        <v>849</v>
      </c>
      <c r="E612" t="s">
        <v>868</v>
      </c>
      <c r="F612" t="s">
        <v>9</v>
      </c>
      <c r="G612" t="s">
        <v>24</v>
      </c>
      <c r="H612" t="s">
        <v>32</v>
      </c>
      <c r="J612" t="s">
        <v>2172</v>
      </c>
      <c r="K612" t="str">
        <f>IF(COUNTIF(Customers!A:A, H612)&gt;0, "Valid", "Invalid")</f>
        <v>Valid</v>
      </c>
      <c r="L612" t="str">
        <f t="shared" si="45"/>
        <v>9</v>
      </c>
      <c r="M612" t="str">
        <f t="shared" si="46"/>
        <v>2023</v>
      </c>
      <c r="N612">
        <f t="shared" si="47"/>
        <v>207236.73</v>
      </c>
      <c r="O612">
        <f t="shared" si="48"/>
        <v>207236.73</v>
      </c>
      <c r="P612" t="str">
        <f t="shared" si="49"/>
        <v/>
      </c>
      <c r="Q612" s="48" t="str">
        <f>IF(O612="","",
   IF(OR(O612&lt;EDA_Outlier_Analysis!$C$10, O612&gt;EDA_Outlier_Analysis!$C$11),
      "Outlier",
      "Normal"))</f>
        <v>Normal</v>
      </c>
      <c r="R612" t="str">
        <f>IF(P612="","",
   IF(OR(P612 &lt; EDA_Outlier_Analysis!$F$7, P612 &gt; EDA_Outlier_Analysis!$F$8),
      "Outlier",
      "Normal"))</f>
        <v/>
      </c>
      <c r="S612" t="str">
        <f>IF(N612="","",
   IF(OR(N612 &lt;EDA_Outlier_Analysis!$I$10, N612 &gt; EDA_Outlier_Analysis!$I$11),
      "Outlier",
      "Normal"))</f>
        <v>Normal</v>
      </c>
    </row>
    <row r="613" spans="1:19">
      <c r="A613" t="s">
        <v>2173</v>
      </c>
      <c r="B613" s="4">
        <v>44611</v>
      </c>
      <c r="C613" s="2">
        <v>85524.13</v>
      </c>
      <c r="D613" t="s">
        <v>849</v>
      </c>
      <c r="E613" t="s">
        <v>868</v>
      </c>
      <c r="F613" t="s">
        <v>11</v>
      </c>
      <c r="G613" t="s">
        <v>24</v>
      </c>
      <c r="H613" t="s">
        <v>649</v>
      </c>
      <c r="J613" t="s">
        <v>2174</v>
      </c>
      <c r="K613" t="str">
        <f>IF(COUNTIF(Customers!A:A, H613)&gt;0, "Valid", "Invalid")</f>
        <v>Valid</v>
      </c>
      <c r="L613" t="str">
        <f t="shared" si="45"/>
        <v>2</v>
      </c>
      <c r="M613" t="str">
        <f t="shared" si="46"/>
        <v>2022</v>
      </c>
      <c r="N613">
        <f t="shared" si="47"/>
        <v>85524.13</v>
      </c>
      <c r="O613">
        <f t="shared" si="48"/>
        <v>85524.13</v>
      </c>
      <c r="P613" t="str">
        <f t="shared" si="49"/>
        <v/>
      </c>
      <c r="Q613" s="48" t="str">
        <f>IF(O613="","",
   IF(OR(O613&lt;EDA_Outlier_Analysis!$C$10, O613&gt;EDA_Outlier_Analysis!$C$11),
      "Outlier",
      "Normal"))</f>
        <v>Normal</v>
      </c>
      <c r="R613" t="str">
        <f>IF(P613="","",
   IF(OR(P613 &lt; EDA_Outlier_Analysis!$F$7, P613 &gt; EDA_Outlier_Analysis!$F$8),
      "Outlier",
      "Normal"))</f>
        <v/>
      </c>
      <c r="S613" t="str">
        <f>IF(N613="","",
   IF(OR(N613 &lt;EDA_Outlier_Analysis!$I$10, N613 &gt; EDA_Outlier_Analysis!$I$11),
      "Outlier",
      "Normal"))</f>
        <v>Normal</v>
      </c>
    </row>
    <row r="614" spans="1:19">
      <c r="A614" t="s">
        <v>2175</v>
      </c>
      <c r="B614" s="4">
        <v>44999</v>
      </c>
      <c r="C614" s="2">
        <v>199001.02</v>
      </c>
      <c r="D614" t="s">
        <v>849</v>
      </c>
      <c r="E614" t="s">
        <v>850</v>
      </c>
      <c r="F614" t="s">
        <v>10</v>
      </c>
      <c r="G614" t="s">
        <v>20</v>
      </c>
      <c r="H614" t="s">
        <v>37</v>
      </c>
      <c r="J614" t="s">
        <v>2176</v>
      </c>
      <c r="K614" t="str">
        <f>IF(COUNTIF(Customers!A:A, H614)&gt;0, "Valid", "Invalid")</f>
        <v>Valid</v>
      </c>
      <c r="L614" t="str">
        <f t="shared" si="45"/>
        <v>3</v>
      </c>
      <c r="M614" t="str">
        <f t="shared" si="46"/>
        <v>2023</v>
      </c>
      <c r="N614">
        <f t="shared" si="47"/>
        <v>199001.02</v>
      </c>
      <c r="O614">
        <f t="shared" si="48"/>
        <v>199001.02</v>
      </c>
      <c r="P614" t="str">
        <f t="shared" si="49"/>
        <v/>
      </c>
      <c r="Q614" s="48" t="str">
        <f>IF(O614="","",
   IF(OR(O614&lt;EDA_Outlier_Analysis!$C$10, O614&gt;EDA_Outlier_Analysis!$C$11),
      "Outlier",
      "Normal"))</f>
        <v>Normal</v>
      </c>
      <c r="R614" t="str">
        <f>IF(P614="","",
   IF(OR(P614 &lt; EDA_Outlier_Analysis!$F$7, P614 &gt; EDA_Outlier_Analysis!$F$8),
      "Outlier",
      "Normal"))</f>
        <v/>
      </c>
      <c r="S614" t="str">
        <f>IF(N614="","",
   IF(OR(N614 &lt;EDA_Outlier_Analysis!$I$10, N614 &gt; EDA_Outlier_Analysis!$I$11),
      "Outlier",
      "Normal"))</f>
        <v>Normal</v>
      </c>
    </row>
    <row r="615" spans="1:19">
      <c r="A615" t="s">
        <v>2177</v>
      </c>
      <c r="B615" s="4">
        <v>44894</v>
      </c>
      <c r="C615" s="2">
        <v>126121.52</v>
      </c>
      <c r="D615" t="s">
        <v>849</v>
      </c>
      <c r="E615" t="s">
        <v>850</v>
      </c>
      <c r="F615" t="s">
        <v>10</v>
      </c>
      <c r="G615" t="s">
        <v>31</v>
      </c>
      <c r="H615" t="s">
        <v>125</v>
      </c>
      <c r="J615" t="s">
        <v>2178</v>
      </c>
      <c r="K615" t="str">
        <f>IF(COUNTIF(Customers!A:A, H615)&gt;0, "Valid", "Invalid")</f>
        <v>Valid</v>
      </c>
      <c r="L615" t="str">
        <f t="shared" si="45"/>
        <v>11</v>
      </c>
      <c r="M615" t="str">
        <f t="shared" si="46"/>
        <v>2022</v>
      </c>
      <c r="N615">
        <f t="shared" si="47"/>
        <v>126121.52</v>
      </c>
      <c r="O615">
        <f t="shared" si="48"/>
        <v>126121.52</v>
      </c>
      <c r="P615" t="str">
        <f t="shared" si="49"/>
        <v/>
      </c>
      <c r="Q615" s="48" t="str">
        <f>IF(O615="","",
   IF(OR(O615&lt;EDA_Outlier_Analysis!$C$10, O615&gt;EDA_Outlier_Analysis!$C$11),
      "Outlier",
      "Normal"))</f>
        <v>Normal</v>
      </c>
      <c r="R615" t="str">
        <f>IF(P615="","",
   IF(OR(P615 &lt; EDA_Outlier_Analysis!$F$7, P615 &gt; EDA_Outlier_Analysis!$F$8),
      "Outlier",
      "Normal"))</f>
        <v/>
      </c>
      <c r="S615" t="str">
        <f>IF(N615="","",
   IF(OR(N615 &lt;EDA_Outlier_Analysis!$I$10, N615 &gt; EDA_Outlier_Analysis!$I$11),
      "Outlier",
      "Normal"))</f>
        <v>Normal</v>
      </c>
    </row>
    <row r="616" spans="1:19">
      <c r="A616" t="s">
        <v>2179</v>
      </c>
      <c r="B616" s="4">
        <v>44876</v>
      </c>
      <c r="C616" s="2">
        <v>118562.37</v>
      </c>
      <c r="D616" t="s">
        <v>849</v>
      </c>
      <c r="E616" t="s">
        <v>850</v>
      </c>
      <c r="F616" t="s">
        <v>10</v>
      </c>
      <c r="G616" t="s">
        <v>31</v>
      </c>
      <c r="H616" t="s">
        <v>715</v>
      </c>
      <c r="J616" t="s">
        <v>2180</v>
      </c>
      <c r="K616" t="str">
        <f>IF(COUNTIF(Customers!A:A, H616)&gt;0, "Valid", "Invalid")</f>
        <v>Valid</v>
      </c>
      <c r="L616" t="str">
        <f t="shared" si="45"/>
        <v>11</v>
      </c>
      <c r="M616" t="str">
        <f t="shared" si="46"/>
        <v>2022</v>
      </c>
      <c r="N616">
        <f t="shared" si="47"/>
        <v>118562.37</v>
      </c>
      <c r="O616">
        <f t="shared" si="48"/>
        <v>118562.37</v>
      </c>
      <c r="P616" t="str">
        <f t="shared" si="49"/>
        <v/>
      </c>
      <c r="Q616" s="48" t="str">
        <f>IF(O616="","",
   IF(OR(O616&lt;EDA_Outlier_Analysis!$C$10, O616&gt;EDA_Outlier_Analysis!$C$11),
      "Outlier",
      "Normal"))</f>
        <v>Normal</v>
      </c>
      <c r="R616" t="str">
        <f>IF(P616="","",
   IF(OR(P616 &lt; EDA_Outlier_Analysis!$F$7, P616 &gt; EDA_Outlier_Analysis!$F$8),
      "Outlier",
      "Normal"))</f>
        <v/>
      </c>
      <c r="S616" t="str">
        <f>IF(N616="","",
   IF(OR(N616 &lt;EDA_Outlier_Analysis!$I$10, N616 &gt; EDA_Outlier_Analysis!$I$11),
      "Outlier",
      "Normal"))</f>
        <v>Normal</v>
      </c>
    </row>
    <row r="617" spans="1:19">
      <c r="A617" t="s">
        <v>2181</v>
      </c>
      <c r="B617" s="4">
        <v>44689</v>
      </c>
      <c r="C617" s="2">
        <v>-67347.08</v>
      </c>
      <c r="D617" t="s">
        <v>840</v>
      </c>
      <c r="E617" t="s">
        <v>905</v>
      </c>
      <c r="F617" t="s">
        <v>11</v>
      </c>
      <c r="G617" t="s">
        <v>31</v>
      </c>
      <c r="I617" t="s">
        <v>1361</v>
      </c>
      <c r="J617" t="s">
        <v>2182</v>
      </c>
      <c r="K617" t="str">
        <f>IF(COUNTIF(Customers!A:A, H617)&gt;0, "Valid", "Invalid")</f>
        <v>Invalid</v>
      </c>
      <c r="L617" t="str">
        <f t="shared" si="45"/>
        <v>5</v>
      </c>
      <c r="M617" t="str">
        <f t="shared" si="46"/>
        <v>2022</v>
      </c>
      <c r="N617">
        <f t="shared" si="47"/>
        <v>-67347.08</v>
      </c>
      <c r="O617" t="str">
        <f t="shared" si="48"/>
        <v/>
      </c>
      <c r="P617">
        <f t="shared" si="49"/>
        <v>67347.08</v>
      </c>
      <c r="Q617" s="48" t="str">
        <f>IF(O617="","",
   IF(OR(O617&lt;EDA_Outlier_Analysis!$C$10, O617&gt;EDA_Outlier_Analysis!$C$11),
      "Outlier",
      "Normal"))</f>
        <v/>
      </c>
      <c r="R617" t="str">
        <f>IF(P617="","",
   IF(OR(P617 &lt; EDA_Outlier_Analysis!$F$7, P617 &gt; EDA_Outlier_Analysis!$F$8),
      "Outlier",
      "Normal"))</f>
        <v>Outlier</v>
      </c>
      <c r="S617" t="str">
        <f>IF(N617="","",
   IF(OR(N617 &lt;EDA_Outlier_Analysis!$I$10, N617 &gt; EDA_Outlier_Analysis!$I$11),
      "Outlier",
      "Normal"))</f>
        <v>Normal</v>
      </c>
    </row>
    <row r="618" spans="1:19">
      <c r="A618" t="s">
        <v>2183</v>
      </c>
      <c r="B618" s="4">
        <v>44593</v>
      </c>
      <c r="C618" s="2">
        <v>-22890.22</v>
      </c>
      <c r="D618" t="s">
        <v>840</v>
      </c>
      <c r="E618" t="s">
        <v>864</v>
      </c>
      <c r="F618" t="s">
        <v>10</v>
      </c>
      <c r="G618" t="s">
        <v>20</v>
      </c>
      <c r="I618" t="s">
        <v>1813</v>
      </c>
      <c r="J618" t="s">
        <v>2184</v>
      </c>
      <c r="K618" t="str">
        <f>IF(COUNTIF(Customers!A:A, H618)&gt;0, "Valid", "Invalid")</f>
        <v>Invalid</v>
      </c>
      <c r="L618" t="str">
        <f t="shared" si="45"/>
        <v>2</v>
      </c>
      <c r="M618" t="str">
        <f t="shared" si="46"/>
        <v>2022</v>
      </c>
      <c r="N618">
        <f t="shared" si="47"/>
        <v>-22890.22</v>
      </c>
      <c r="O618" t="str">
        <f t="shared" si="48"/>
        <v/>
      </c>
      <c r="P618">
        <f t="shared" si="49"/>
        <v>22890.22</v>
      </c>
      <c r="Q618" s="48" t="str">
        <f>IF(O618="","",
   IF(OR(O618&lt;EDA_Outlier_Analysis!$C$10, O618&gt;EDA_Outlier_Analysis!$C$11),
      "Outlier",
      "Normal"))</f>
        <v/>
      </c>
      <c r="R618" t="str">
        <f>IF(P618="","",
   IF(OR(P618 &lt; EDA_Outlier_Analysis!$F$7, P618 &gt; EDA_Outlier_Analysis!$F$8),
      "Outlier",
      "Normal"))</f>
        <v>Outlier</v>
      </c>
      <c r="S618" t="str">
        <f>IF(N618="","",
   IF(OR(N618 &lt;EDA_Outlier_Analysis!$I$10, N618 &gt; EDA_Outlier_Analysis!$I$11),
      "Outlier",
      "Normal"))</f>
        <v>Normal</v>
      </c>
    </row>
    <row r="619" spans="1:19">
      <c r="A619" t="s">
        <v>2185</v>
      </c>
      <c r="B619" s="4">
        <v>44564</v>
      </c>
      <c r="C619" s="2">
        <v>15920.27</v>
      </c>
      <c r="D619" t="s">
        <v>971</v>
      </c>
      <c r="E619" t="s">
        <v>971</v>
      </c>
      <c r="F619" t="s">
        <v>10</v>
      </c>
      <c r="G619" t="s">
        <v>34</v>
      </c>
      <c r="J619" t="s">
        <v>2186</v>
      </c>
      <c r="K619" t="str">
        <f>IF(COUNTIF(Customers!A:A, H619)&gt;0, "Valid", "Invalid")</f>
        <v>Invalid</v>
      </c>
      <c r="L619" t="str">
        <f t="shared" si="45"/>
        <v>1</v>
      </c>
      <c r="M619" t="str">
        <f t="shared" si="46"/>
        <v>2022</v>
      </c>
      <c r="N619">
        <f t="shared" si="47"/>
        <v>-15920.27</v>
      </c>
      <c r="O619" t="str">
        <f t="shared" si="48"/>
        <v/>
      </c>
      <c r="P619" t="str">
        <f t="shared" si="49"/>
        <v/>
      </c>
      <c r="Q619" s="48" t="str">
        <f>IF(O619="","",
   IF(OR(O619&lt;EDA_Outlier_Analysis!$C$10, O619&gt;EDA_Outlier_Analysis!$C$11),
      "Outlier",
      "Normal"))</f>
        <v/>
      </c>
      <c r="R619" t="str">
        <f>IF(P619="","",
   IF(OR(P619 &lt; EDA_Outlier_Analysis!$F$7, P619 &gt; EDA_Outlier_Analysis!$F$8),
      "Outlier",
      "Normal"))</f>
        <v/>
      </c>
      <c r="S619" t="str">
        <f>IF(N619="","",
   IF(OR(N619 &lt;EDA_Outlier_Analysis!$I$10, N619 &gt; EDA_Outlier_Analysis!$I$11),
      "Outlier",
      "Normal"))</f>
        <v>Normal</v>
      </c>
    </row>
    <row r="620" spans="1:19">
      <c r="A620" t="s">
        <v>2187</v>
      </c>
      <c r="B620" s="4">
        <v>44745</v>
      </c>
      <c r="C620" s="2">
        <v>102974.45</v>
      </c>
      <c r="D620" t="s">
        <v>849</v>
      </c>
      <c r="E620" t="s">
        <v>853</v>
      </c>
      <c r="F620" t="s">
        <v>10</v>
      </c>
      <c r="G620" t="s">
        <v>24</v>
      </c>
      <c r="H620" t="s">
        <v>551</v>
      </c>
      <c r="J620" t="s">
        <v>2188</v>
      </c>
      <c r="K620" t="str">
        <f>IF(COUNTIF(Customers!A:A, H620)&gt;0, "Valid", "Invalid")</f>
        <v>Valid</v>
      </c>
      <c r="L620" t="str">
        <f t="shared" si="45"/>
        <v>7</v>
      </c>
      <c r="M620" t="str">
        <f t="shared" si="46"/>
        <v>2022</v>
      </c>
      <c r="N620">
        <f t="shared" si="47"/>
        <v>102974.45</v>
      </c>
      <c r="O620">
        <f t="shared" si="48"/>
        <v>102974.45</v>
      </c>
      <c r="P620" t="str">
        <f t="shared" si="49"/>
        <v/>
      </c>
      <c r="Q620" s="48" t="str">
        <f>IF(O620="","",
   IF(OR(O620&lt;EDA_Outlier_Analysis!$C$10, O620&gt;EDA_Outlier_Analysis!$C$11),
      "Outlier",
      "Normal"))</f>
        <v>Normal</v>
      </c>
      <c r="R620" t="str">
        <f>IF(P620="","",
   IF(OR(P620 &lt; EDA_Outlier_Analysis!$F$7, P620 &gt; EDA_Outlier_Analysis!$F$8),
      "Outlier",
      "Normal"))</f>
        <v/>
      </c>
      <c r="S620" t="str">
        <f>IF(N620="","",
   IF(OR(N620 &lt;EDA_Outlier_Analysis!$I$10, N620 &gt; EDA_Outlier_Analysis!$I$11),
      "Outlier",
      "Normal"))</f>
        <v>Normal</v>
      </c>
    </row>
    <row r="621" spans="1:19">
      <c r="A621" t="s">
        <v>2189</v>
      </c>
      <c r="B621" s="4">
        <v>45242</v>
      </c>
      <c r="C621" s="2">
        <v>150418.72</v>
      </c>
      <c r="D621" t="s">
        <v>849</v>
      </c>
      <c r="E621" t="s">
        <v>868</v>
      </c>
      <c r="F621" t="s">
        <v>9</v>
      </c>
      <c r="G621" t="s">
        <v>34</v>
      </c>
      <c r="H621" t="s">
        <v>379</v>
      </c>
      <c r="J621" t="s">
        <v>2190</v>
      </c>
      <c r="K621" t="str">
        <f>IF(COUNTIF(Customers!A:A, H621)&gt;0, "Valid", "Invalid")</f>
        <v>Valid</v>
      </c>
      <c r="L621" t="str">
        <f t="shared" si="45"/>
        <v>11</v>
      </c>
      <c r="M621" t="str">
        <f t="shared" si="46"/>
        <v>2023</v>
      </c>
      <c r="N621">
        <f t="shared" si="47"/>
        <v>150418.72</v>
      </c>
      <c r="O621">
        <f t="shared" si="48"/>
        <v>150418.72</v>
      </c>
      <c r="P621" t="str">
        <f t="shared" si="49"/>
        <v/>
      </c>
      <c r="Q621" s="48" t="str">
        <f>IF(O621="","",
   IF(OR(O621&lt;EDA_Outlier_Analysis!$C$10, O621&gt;EDA_Outlier_Analysis!$C$11),
      "Outlier",
      "Normal"))</f>
        <v>Normal</v>
      </c>
      <c r="R621" t="str">
        <f>IF(P621="","",
   IF(OR(P621 &lt; EDA_Outlier_Analysis!$F$7, P621 &gt; EDA_Outlier_Analysis!$F$8),
      "Outlier",
      "Normal"))</f>
        <v/>
      </c>
      <c r="S621" t="str">
        <f>IF(N621="","",
   IF(OR(N621 &lt;EDA_Outlier_Analysis!$I$10, N621 &gt; EDA_Outlier_Analysis!$I$11),
      "Outlier",
      "Normal"))</f>
        <v>Normal</v>
      </c>
    </row>
    <row r="622" spans="1:19">
      <c r="A622" t="s">
        <v>2191</v>
      </c>
      <c r="B622" s="4">
        <v>44992</v>
      </c>
      <c r="C622" s="2">
        <v>155748.82</v>
      </c>
      <c r="D622" t="s">
        <v>849</v>
      </c>
      <c r="E622" t="s">
        <v>868</v>
      </c>
      <c r="F622" t="s">
        <v>10</v>
      </c>
      <c r="G622" t="s">
        <v>20</v>
      </c>
      <c r="H622" t="s">
        <v>439</v>
      </c>
      <c r="J622" t="s">
        <v>2192</v>
      </c>
      <c r="K622" t="str">
        <f>IF(COUNTIF(Customers!A:A, H622)&gt;0, "Valid", "Invalid")</f>
        <v>Valid</v>
      </c>
      <c r="L622" t="str">
        <f t="shared" si="45"/>
        <v>3</v>
      </c>
      <c r="M622" t="str">
        <f t="shared" si="46"/>
        <v>2023</v>
      </c>
      <c r="N622">
        <f t="shared" si="47"/>
        <v>155748.82</v>
      </c>
      <c r="O622">
        <f t="shared" si="48"/>
        <v>155748.82</v>
      </c>
      <c r="P622" t="str">
        <f t="shared" si="49"/>
        <v/>
      </c>
      <c r="Q622" s="48" t="str">
        <f>IF(O622="","",
   IF(OR(O622&lt;EDA_Outlier_Analysis!$C$10, O622&gt;EDA_Outlier_Analysis!$C$11),
      "Outlier",
      "Normal"))</f>
        <v>Normal</v>
      </c>
      <c r="R622" t="str">
        <f>IF(P622="","",
   IF(OR(P622 &lt; EDA_Outlier_Analysis!$F$7, P622 &gt; EDA_Outlier_Analysis!$F$8),
      "Outlier",
      "Normal"))</f>
        <v/>
      </c>
      <c r="S622" t="str">
        <f>IF(N622="","",
   IF(OR(N622 &lt;EDA_Outlier_Analysis!$I$10, N622 &gt; EDA_Outlier_Analysis!$I$11),
      "Outlier",
      "Normal"))</f>
        <v>Normal</v>
      </c>
    </row>
    <row r="623" spans="1:19">
      <c r="A623" t="s">
        <v>2193</v>
      </c>
      <c r="B623" s="4">
        <v>44981</v>
      </c>
      <c r="C623" s="2">
        <v>-29706.84</v>
      </c>
      <c r="D623" t="s">
        <v>840</v>
      </c>
      <c r="E623" t="s">
        <v>878</v>
      </c>
      <c r="F623" t="s">
        <v>11</v>
      </c>
      <c r="G623" t="s">
        <v>24</v>
      </c>
      <c r="I623" t="s">
        <v>1435</v>
      </c>
      <c r="J623" t="s">
        <v>2194</v>
      </c>
      <c r="K623" t="str">
        <f>IF(COUNTIF(Customers!A:A, H623)&gt;0, "Valid", "Invalid")</f>
        <v>Invalid</v>
      </c>
      <c r="L623" t="str">
        <f t="shared" si="45"/>
        <v>2</v>
      </c>
      <c r="M623" t="str">
        <f t="shared" si="46"/>
        <v>2023</v>
      </c>
      <c r="N623">
        <f t="shared" si="47"/>
        <v>-29706.84</v>
      </c>
      <c r="O623" t="str">
        <f t="shared" si="48"/>
        <v/>
      </c>
      <c r="P623">
        <f t="shared" si="49"/>
        <v>29706.84</v>
      </c>
      <c r="Q623" s="48" t="str">
        <f>IF(O623="","",
   IF(OR(O623&lt;EDA_Outlier_Analysis!$C$10, O623&gt;EDA_Outlier_Analysis!$C$11),
      "Outlier",
      "Normal"))</f>
        <v/>
      </c>
      <c r="R623" t="str">
        <f>IF(P623="","",
   IF(OR(P623 &lt; EDA_Outlier_Analysis!$F$7, P623 &gt; EDA_Outlier_Analysis!$F$8),
      "Outlier",
      "Normal"))</f>
        <v>Normal</v>
      </c>
      <c r="S623" t="str">
        <f>IF(N623="","",
   IF(OR(N623 &lt;EDA_Outlier_Analysis!$I$10, N623 &gt; EDA_Outlier_Analysis!$I$11),
      "Outlier",
      "Normal"))</f>
        <v>Normal</v>
      </c>
    </row>
    <row r="624" spans="1:19">
      <c r="A624" t="s">
        <v>2195</v>
      </c>
      <c r="B624" s="4">
        <v>44688</v>
      </c>
      <c r="C624" s="2">
        <v>-32475.03</v>
      </c>
      <c r="D624" t="s">
        <v>840</v>
      </c>
      <c r="E624" t="s">
        <v>878</v>
      </c>
      <c r="F624" t="s">
        <v>11</v>
      </c>
      <c r="G624" t="s">
        <v>31</v>
      </c>
      <c r="I624" t="s">
        <v>2196</v>
      </c>
      <c r="J624" t="s">
        <v>2197</v>
      </c>
      <c r="K624" t="str">
        <f>IF(COUNTIF(Customers!A:A, H624)&gt;0, "Valid", "Invalid")</f>
        <v>Invalid</v>
      </c>
      <c r="L624" t="str">
        <f t="shared" si="45"/>
        <v>5</v>
      </c>
      <c r="M624" t="str">
        <f t="shared" si="46"/>
        <v>2022</v>
      </c>
      <c r="N624">
        <f t="shared" si="47"/>
        <v>-32475.03</v>
      </c>
      <c r="O624" t="str">
        <f t="shared" si="48"/>
        <v/>
      </c>
      <c r="P624">
        <f t="shared" si="49"/>
        <v>32475.03</v>
      </c>
      <c r="Q624" s="48" t="str">
        <f>IF(O624="","",
   IF(OR(O624&lt;EDA_Outlier_Analysis!$C$10, O624&gt;EDA_Outlier_Analysis!$C$11),
      "Outlier",
      "Normal"))</f>
        <v/>
      </c>
      <c r="R624" t="str">
        <f>IF(P624="","",
   IF(OR(P624 &lt; EDA_Outlier_Analysis!$F$7, P624 &gt; EDA_Outlier_Analysis!$F$8),
      "Outlier",
      "Normal"))</f>
        <v>Normal</v>
      </c>
      <c r="S624" t="str">
        <f>IF(N624="","",
   IF(OR(N624 &lt;EDA_Outlier_Analysis!$I$10, N624 &gt; EDA_Outlier_Analysis!$I$11),
      "Outlier",
      "Normal"))</f>
        <v>Normal</v>
      </c>
    </row>
    <row r="625" spans="1:19">
      <c r="A625" t="s">
        <v>2198</v>
      </c>
      <c r="B625" s="4">
        <v>44929</v>
      </c>
      <c r="C625" s="2">
        <v>124261.02</v>
      </c>
      <c r="D625" t="s">
        <v>849</v>
      </c>
      <c r="E625" t="s">
        <v>853</v>
      </c>
      <c r="F625" t="s">
        <v>11</v>
      </c>
      <c r="G625" t="s">
        <v>24</v>
      </c>
      <c r="H625" t="s">
        <v>567</v>
      </c>
      <c r="J625" t="s">
        <v>2199</v>
      </c>
      <c r="K625" t="str">
        <f>IF(COUNTIF(Customers!A:A, H625)&gt;0, "Valid", "Invalid")</f>
        <v>Valid</v>
      </c>
      <c r="L625" t="str">
        <f t="shared" si="45"/>
        <v>1</v>
      </c>
      <c r="M625" t="str">
        <f t="shared" si="46"/>
        <v>2023</v>
      </c>
      <c r="N625">
        <f t="shared" si="47"/>
        <v>124261.02</v>
      </c>
      <c r="O625">
        <f t="shared" si="48"/>
        <v>124261.02</v>
      </c>
      <c r="P625" t="str">
        <f t="shared" si="49"/>
        <v/>
      </c>
      <c r="Q625" s="48" t="str">
        <f>IF(O625="","",
   IF(OR(O625&lt;EDA_Outlier_Analysis!$C$10, O625&gt;EDA_Outlier_Analysis!$C$11),
      "Outlier",
      "Normal"))</f>
        <v>Normal</v>
      </c>
      <c r="R625" t="str">
        <f>IF(P625="","",
   IF(OR(P625 &lt; EDA_Outlier_Analysis!$F$7, P625 &gt; EDA_Outlier_Analysis!$F$8),
      "Outlier",
      "Normal"))</f>
        <v/>
      </c>
      <c r="S625" t="str">
        <f>IF(N625="","",
   IF(OR(N625 &lt;EDA_Outlier_Analysis!$I$10, N625 &gt; EDA_Outlier_Analysis!$I$11),
      "Outlier",
      "Normal"))</f>
        <v>Normal</v>
      </c>
    </row>
    <row r="626" spans="1:19">
      <c r="A626" t="s">
        <v>2200</v>
      </c>
      <c r="B626" s="4">
        <v>44865</v>
      </c>
      <c r="C626" s="2">
        <v>147258.13</v>
      </c>
      <c r="D626" t="s">
        <v>849</v>
      </c>
      <c r="E626" t="s">
        <v>853</v>
      </c>
      <c r="F626" t="s">
        <v>11</v>
      </c>
      <c r="G626" t="s">
        <v>31</v>
      </c>
      <c r="H626" t="s">
        <v>211</v>
      </c>
      <c r="J626" t="s">
        <v>2201</v>
      </c>
      <c r="K626" t="str">
        <f>IF(COUNTIF(Customers!A:A, H626)&gt;0, "Valid", "Invalid")</f>
        <v>Valid</v>
      </c>
      <c r="L626" t="str">
        <f t="shared" si="45"/>
        <v>10</v>
      </c>
      <c r="M626" t="str">
        <f t="shared" si="46"/>
        <v>2022</v>
      </c>
      <c r="N626">
        <f t="shared" si="47"/>
        <v>147258.13</v>
      </c>
      <c r="O626">
        <f t="shared" si="48"/>
        <v>147258.13</v>
      </c>
      <c r="P626" t="str">
        <f t="shared" si="49"/>
        <v/>
      </c>
      <c r="Q626" s="48" t="str">
        <f>IF(O626="","",
   IF(OR(O626&lt;EDA_Outlier_Analysis!$C$10, O626&gt;EDA_Outlier_Analysis!$C$11),
      "Outlier",
      "Normal"))</f>
        <v>Normal</v>
      </c>
      <c r="R626" t="str">
        <f>IF(P626="","",
   IF(OR(P626 &lt; EDA_Outlier_Analysis!$F$7, P626 &gt; EDA_Outlier_Analysis!$F$8),
      "Outlier",
      "Normal"))</f>
        <v/>
      </c>
      <c r="S626" t="str">
        <f>IF(N626="","",
   IF(OR(N626 &lt;EDA_Outlier_Analysis!$I$10, N626 &gt; EDA_Outlier_Analysis!$I$11),
      "Outlier",
      "Normal"))</f>
        <v>Normal</v>
      </c>
    </row>
    <row r="627" spans="1:19">
      <c r="A627" t="s">
        <v>2202</v>
      </c>
      <c r="B627" s="4">
        <v>44749</v>
      </c>
      <c r="C627" s="2">
        <v>11866.42</v>
      </c>
      <c r="D627" t="s">
        <v>971</v>
      </c>
      <c r="E627" t="s">
        <v>971</v>
      </c>
      <c r="F627" t="s">
        <v>11</v>
      </c>
      <c r="G627" t="s">
        <v>31</v>
      </c>
      <c r="J627" t="s">
        <v>2203</v>
      </c>
      <c r="K627" t="str">
        <f>IF(COUNTIF(Customers!A:A, H627)&gt;0, "Valid", "Invalid")</f>
        <v>Invalid</v>
      </c>
      <c r="L627" t="str">
        <f t="shared" si="45"/>
        <v>7</v>
      </c>
      <c r="M627" t="str">
        <f t="shared" si="46"/>
        <v>2022</v>
      </c>
      <c r="N627">
        <f t="shared" si="47"/>
        <v>-11866.42</v>
      </c>
      <c r="O627" t="str">
        <f t="shared" si="48"/>
        <v/>
      </c>
      <c r="P627" t="str">
        <f t="shared" si="49"/>
        <v/>
      </c>
      <c r="Q627" s="48" t="str">
        <f>IF(O627="","",
   IF(OR(O627&lt;EDA_Outlier_Analysis!$C$10, O627&gt;EDA_Outlier_Analysis!$C$11),
      "Outlier",
      "Normal"))</f>
        <v/>
      </c>
      <c r="R627" t="str">
        <f>IF(P627="","",
   IF(OR(P627 &lt; EDA_Outlier_Analysis!$F$7, P627 &gt; EDA_Outlier_Analysis!$F$8),
      "Outlier",
      "Normal"))</f>
        <v/>
      </c>
      <c r="S627" t="str">
        <f>IF(N627="","",
   IF(OR(N627 &lt;EDA_Outlier_Analysis!$I$10, N627 &gt; EDA_Outlier_Analysis!$I$11),
      "Outlier",
      "Normal"))</f>
        <v>Normal</v>
      </c>
    </row>
    <row r="628" spans="1:19">
      <c r="A628" t="s">
        <v>2204</v>
      </c>
      <c r="B628" s="4">
        <v>44922</v>
      </c>
      <c r="C628" s="2">
        <v>50375.94</v>
      </c>
      <c r="D628" t="s">
        <v>849</v>
      </c>
      <c r="E628" t="s">
        <v>853</v>
      </c>
      <c r="F628" t="s">
        <v>10</v>
      </c>
      <c r="G628" t="s">
        <v>31</v>
      </c>
      <c r="H628" t="s">
        <v>629</v>
      </c>
      <c r="J628" t="s">
        <v>2205</v>
      </c>
      <c r="K628" t="str">
        <f>IF(COUNTIF(Customers!A:A, H628)&gt;0, "Valid", "Invalid")</f>
        <v>Valid</v>
      </c>
      <c r="L628" t="str">
        <f t="shared" si="45"/>
        <v>12</v>
      </c>
      <c r="M628" t="str">
        <f t="shared" si="46"/>
        <v>2022</v>
      </c>
      <c r="N628">
        <f t="shared" si="47"/>
        <v>50375.94</v>
      </c>
      <c r="O628">
        <f t="shared" si="48"/>
        <v>50375.94</v>
      </c>
      <c r="P628" t="str">
        <f t="shared" si="49"/>
        <v/>
      </c>
      <c r="Q628" s="48" t="str">
        <f>IF(O628="","",
   IF(OR(O628&lt;EDA_Outlier_Analysis!$C$10, O628&gt;EDA_Outlier_Analysis!$C$11),
      "Outlier",
      "Normal"))</f>
        <v>Normal</v>
      </c>
      <c r="R628" t="str">
        <f>IF(P628="","",
   IF(OR(P628 &lt; EDA_Outlier_Analysis!$F$7, P628 &gt; EDA_Outlier_Analysis!$F$8),
      "Outlier",
      "Normal"))</f>
        <v/>
      </c>
      <c r="S628" t="str">
        <f>IF(N628="","",
   IF(OR(N628 &lt;EDA_Outlier_Analysis!$I$10, N628 &gt; EDA_Outlier_Analysis!$I$11),
      "Outlier",
      "Normal"))</f>
        <v>Normal</v>
      </c>
    </row>
    <row r="629" spans="1:19">
      <c r="A629" t="s">
        <v>2206</v>
      </c>
      <c r="B629" s="4">
        <v>45287</v>
      </c>
      <c r="C629" s="2">
        <v>110701.02</v>
      </c>
      <c r="D629" t="s">
        <v>849</v>
      </c>
      <c r="E629" t="s">
        <v>850</v>
      </c>
      <c r="F629" t="s">
        <v>10</v>
      </c>
      <c r="G629" t="s">
        <v>24</v>
      </c>
      <c r="H629" t="s">
        <v>413</v>
      </c>
      <c r="J629" t="s">
        <v>2207</v>
      </c>
      <c r="K629" t="str">
        <f>IF(COUNTIF(Customers!A:A, H629)&gt;0, "Valid", "Invalid")</f>
        <v>Valid</v>
      </c>
      <c r="L629" t="str">
        <f t="shared" si="45"/>
        <v>12</v>
      </c>
      <c r="M629" t="str">
        <f t="shared" si="46"/>
        <v>2023</v>
      </c>
      <c r="N629">
        <f t="shared" si="47"/>
        <v>110701.02</v>
      </c>
      <c r="O629">
        <f t="shared" si="48"/>
        <v>110701.02</v>
      </c>
      <c r="P629" t="str">
        <f t="shared" si="49"/>
        <v/>
      </c>
      <c r="Q629" s="48" t="str">
        <f>IF(O629="","",
   IF(OR(O629&lt;EDA_Outlier_Analysis!$C$10, O629&gt;EDA_Outlier_Analysis!$C$11),
      "Outlier",
      "Normal"))</f>
        <v>Normal</v>
      </c>
      <c r="R629" t="str">
        <f>IF(P629="","",
   IF(OR(P629 &lt; EDA_Outlier_Analysis!$F$7, P629 &gt; EDA_Outlier_Analysis!$F$8),
      "Outlier",
      "Normal"))</f>
        <v/>
      </c>
      <c r="S629" t="str">
        <f>IF(N629="","",
   IF(OR(N629 &lt;EDA_Outlier_Analysis!$I$10, N629 &gt; EDA_Outlier_Analysis!$I$11),
      "Outlier",
      "Normal"))</f>
        <v>Normal</v>
      </c>
    </row>
    <row r="630" spans="1:19">
      <c r="A630" t="s">
        <v>2208</v>
      </c>
      <c r="B630" s="4">
        <v>45253</v>
      </c>
      <c r="C630" s="2">
        <v>-2000</v>
      </c>
      <c r="D630" t="s">
        <v>840</v>
      </c>
      <c r="E630" t="s">
        <v>841</v>
      </c>
      <c r="F630" t="s">
        <v>10</v>
      </c>
      <c r="G630" t="s">
        <v>24</v>
      </c>
      <c r="I630" t="s">
        <v>968</v>
      </c>
      <c r="J630" t="s">
        <v>2209</v>
      </c>
      <c r="K630" t="str">
        <f>IF(COUNTIF(Customers!A:A, H630)&gt;0, "Valid", "Invalid")</f>
        <v>Invalid</v>
      </c>
      <c r="L630" t="str">
        <f t="shared" si="45"/>
        <v>11</v>
      </c>
      <c r="M630" t="str">
        <f t="shared" si="46"/>
        <v>2023</v>
      </c>
      <c r="N630">
        <f t="shared" si="47"/>
        <v>-2000</v>
      </c>
      <c r="O630" t="str">
        <f t="shared" si="48"/>
        <v/>
      </c>
      <c r="P630">
        <f t="shared" si="49"/>
        <v>2000</v>
      </c>
      <c r="Q630" s="48" t="str">
        <f>IF(O630="","",
   IF(OR(O630&lt;EDA_Outlier_Analysis!$C$10, O630&gt;EDA_Outlier_Analysis!$C$11),
      "Outlier",
      "Normal"))</f>
        <v/>
      </c>
      <c r="R630" t="str">
        <f>IF(P630="","",
   IF(OR(P630 &lt; EDA_Outlier_Analysis!$F$7, P630 &gt; EDA_Outlier_Analysis!$F$8),
      "Outlier",
      "Normal"))</f>
        <v>Outlier</v>
      </c>
      <c r="S630" t="str">
        <f>IF(N630="","",
   IF(OR(N630 &lt;EDA_Outlier_Analysis!$I$10, N630 &gt; EDA_Outlier_Analysis!$I$11),
      "Outlier",
      "Normal"))</f>
        <v>Normal</v>
      </c>
    </row>
    <row r="631" spans="1:19">
      <c r="A631" t="s">
        <v>2210</v>
      </c>
      <c r="B631" s="4">
        <v>45144</v>
      </c>
      <c r="C631" s="2">
        <v>-16327.12</v>
      </c>
      <c r="D631" t="s">
        <v>840</v>
      </c>
      <c r="E631" t="s">
        <v>841</v>
      </c>
      <c r="F631" t="s">
        <v>10</v>
      </c>
      <c r="G631" t="s">
        <v>31</v>
      </c>
      <c r="I631" t="s">
        <v>957</v>
      </c>
      <c r="J631" t="s">
        <v>2211</v>
      </c>
      <c r="K631" t="str">
        <f>IF(COUNTIF(Customers!A:A, H631)&gt;0, "Valid", "Invalid")</f>
        <v>Invalid</v>
      </c>
      <c r="L631" t="str">
        <f t="shared" si="45"/>
        <v>8</v>
      </c>
      <c r="M631" t="str">
        <f t="shared" si="46"/>
        <v>2023</v>
      </c>
      <c r="N631">
        <f t="shared" si="47"/>
        <v>-16327.12</v>
      </c>
      <c r="O631" t="str">
        <f t="shared" si="48"/>
        <v/>
      </c>
      <c r="P631">
        <f t="shared" si="49"/>
        <v>16327.12</v>
      </c>
      <c r="Q631" s="48" t="str">
        <f>IF(O631="","",
   IF(OR(O631&lt;EDA_Outlier_Analysis!$C$10, O631&gt;EDA_Outlier_Analysis!$C$11),
      "Outlier",
      "Normal"))</f>
        <v/>
      </c>
      <c r="R631" t="str">
        <f>IF(P631="","",
   IF(OR(P631 &lt; EDA_Outlier_Analysis!$F$7, P631 &gt; EDA_Outlier_Analysis!$F$8),
      "Outlier",
      "Normal"))</f>
        <v>Outlier</v>
      </c>
      <c r="S631" t="str">
        <f>IF(N631="","",
   IF(OR(N631 &lt;EDA_Outlier_Analysis!$I$10, N631 &gt; EDA_Outlier_Analysis!$I$11),
      "Outlier",
      "Normal"))</f>
        <v>Normal</v>
      </c>
    </row>
    <row r="632" spans="1:19">
      <c r="A632" t="s">
        <v>2212</v>
      </c>
      <c r="B632" s="4">
        <v>44826</v>
      </c>
      <c r="C632" s="2">
        <v>-13904.96</v>
      </c>
      <c r="D632" t="s">
        <v>840</v>
      </c>
      <c r="E632" t="s">
        <v>845</v>
      </c>
      <c r="F632" t="s">
        <v>9</v>
      </c>
      <c r="G632" t="s">
        <v>34</v>
      </c>
      <c r="I632" t="s">
        <v>929</v>
      </c>
      <c r="J632" t="s">
        <v>2213</v>
      </c>
      <c r="K632" t="str">
        <f>IF(COUNTIF(Customers!A:A, H632)&gt;0, "Valid", "Invalid")</f>
        <v>Invalid</v>
      </c>
      <c r="L632" t="str">
        <f t="shared" si="45"/>
        <v>9</v>
      </c>
      <c r="M632" t="str">
        <f t="shared" si="46"/>
        <v>2022</v>
      </c>
      <c r="N632">
        <f t="shared" si="47"/>
        <v>-13904.96</v>
      </c>
      <c r="O632" t="str">
        <f t="shared" si="48"/>
        <v/>
      </c>
      <c r="P632">
        <f t="shared" si="49"/>
        <v>13904.96</v>
      </c>
      <c r="Q632" s="48" t="str">
        <f>IF(O632="","",
   IF(OR(O632&lt;EDA_Outlier_Analysis!$C$10, O632&gt;EDA_Outlier_Analysis!$C$11),
      "Outlier",
      "Normal"))</f>
        <v/>
      </c>
      <c r="R632" t="str">
        <f>IF(P632="","",
   IF(OR(P632 &lt; EDA_Outlier_Analysis!$F$7, P632 &gt; EDA_Outlier_Analysis!$F$8),
      "Outlier",
      "Normal"))</f>
        <v>Outlier</v>
      </c>
      <c r="S632" t="str">
        <f>IF(N632="","",
   IF(OR(N632 &lt;EDA_Outlier_Analysis!$I$10, N632 &gt; EDA_Outlier_Analysis!$I$11),
      "Outlier",
      "Normal"))</f>
        <v>Normal</v>
      </c>
    </row>
    <row r="633" spans="1:19">
      <c r="A633" t="s">
        <v>2214</v>
      </c>
      <c r="B633" s="4">
        <v>44943</v>
      </c>
      <c r="C633" s="2">
        <v>-32539.18</v>
      </c>
      <c r="D633" t="s">
        <v>840</v>
      </c>
      <c r="E633" t="s">
        <v>878</v>
      </c>
      <c r="F633" t="s">
        <v>11</v>
      </c>
      <c r="G633" t="s">
        <v>20</v>
      </c>
      <c r="I633" t="s">
        <v>1519</v>
      </c>
      <c r="J633" t="s">
        <v>2215</v>
      </c>
      <c r="K633" t="str">
        <f>IF(COUNTIF(Customers!A:A, H633)&gt;0, "Valid", "Invalid")</f>
        <v>Invalid</v>
      </c>
      <c r="L633" t="str">
        <f t="shared" si="45"/>
        <v>1</v>
      </c>
      <c r="M633" t="str">
        <f t="shared" si="46"/>
        <v>2023</v>
      </c>
      <c r="N633">
        <f t="shared" si="47"/>
        <v>-32539.18</v>
      </c>
      <c r="O633" t="str">
        <f t="shared" si="48"/>
        <v/>
      </c>
      <c r="P633">
        <f t="shared" si="49"/>
        <v>32539.18</v>
      </c>
      <c r="Q633" s="48" t="str">
        <f>IF(O633="","",
   IF(OR(O633&lt;EDA_Outlier_Analysis!$C$10, O633&gt;EDA_Outlier_Analysis!$C$11),
      "Outlier",
      "Normal"))</f>
        <v/>
      </c>
      <c r="R633" t="str">
        <f>IF(P633="","",
   IF(OR(P633 &lt; EDA_Outlier_Analysis!$F$7, P633 &gt; EDA_Outlier_Analysis!$F$8),
      "Outlier",
      "Normal"))</f>
        <v>Normal</v>
      </c>
      <c r="S633" t="str">
        <f>IF(N633="","",
   IF(OR(N633 &lt;EDA_Outlier_Analysis!$I$10, N633 &gt; EDA_Outlier_Analysis!$I$11),
      "Outlier",
      "Normal"))</f>
        <v>Normal</v>
      </c>
    </row>
    <row r="634" spans="1:19">
      <c r="A634" t="s">
        <v>2216</v>
      </c>
      <c r="B634" s="4">
        <v>45051</v>
      </c>
      <c r="C634" s="2">
        <v>223620.95</v>
      </c>
      <c r="D634" t="s">
        <v>849</v>
      </c>
      <c r="E634" t="s">
        <v>853</v>
      </c>
      <c r="F634" t="s">
        <v>10</v>
      </c>
      <c r="G634" t="s">
        <v>24</v>
      </c>
      <c r="H634" t="s">
        <v>257</v>
      </c>
      <c r="J634" t="s">
        <v>2217</v>
      </c>
      <c r="K634" t="str">
        <f>IF(COUNTIF(Customers!A:A, H634)&gt;0, "Valid", "Invalid")</f>
        <v>Valid</v>
      </c>
      <c r="L634" t="str">
        <f t="shared" si="45"/>
        <v>5</v>
      </c>
      <c r="M634" t="str">
        <f t="shared" si="46"/>
        <v>2023</v>
      </c>
      <c r="N634">
        <f t="shared" si="47"/>
        <v>223620.95</v>
      </c>
      <c r="O634">
        <f t="shared" si="48"/>
        <v>223620.95</v>
      </c>
      <c r="P634" t="str">
        <f t="shared" si="49"/>
        <v/>
      </c>
      <c r="Q634" s="48" t="str">
        <f>IF(O634="","",
   IF(OR(O634&lt;EDA_Outlier_Analysis!$C$10, O634&gt;EDA_Outlier_Analysis!$C$11),
      "Outlier",
      "Normal"))</f>
        <v>Normal</v>
      </c>
      <c r="R634" t="str">
        <f>IF(P634="","",
   IF(OR(P634 &lt; EDA_Outlier_Analysis!$F$7, P634 &gt; EDA_Outlier_Analysis!$F$8),
      "Outlier",
      "Normal"))</f>
        <v/>
      </c>
      <c r="S634" t="str">
        <f>IF(N634="","",
   IF(OR(N634 &lt;EDA_Outlier_Analysis!$I$10, N634 &gt; EDA_Outlier_Analysis!$I$11),
      "Outlier",
      "Normal"))</f>
        <v>Normal</v>
      </c>
    </row>
    <row r="635" spans="1:19">
      <c r="A635" t="s">
        <v>2218</v>
      </c>
      <c r="B635" s="4">
        <v>45030</v>
      </c>
      <c r="C635" s="2">
        <v>28079.64</v>
      </c>
      <c r="D635" t="s">
        <v>971</v>
      </c>
      <c r="E635" t="s">
        <v>971</v>
      </c>
      <c r="F635" t="s">
        <v>10</v>
      </c>
      <c r="G635" t="s">
        <v>34</v>
      </c>
      <c r="J635" t="s">
        <v>2219</v>
      </c>
      <c r="K635" t="str">
        <f>IF(COUNTIF(Customers!A:A, H635)&gt;0, "Valid", "Invalid")</f>
        <v>Invalid</v>
      </c>
      <c r="L635" t="str">
        <f t="shared" si="45"/>
        <v>4</v>
      </c>
      <c r="M635" t="str">
        <f t="shared" si="46"/>
        <v>2023</v>
      </c>
      <c r="N635">
        <f t="shared" si="47"/>
        <v>-28079.64</v>
      </c>
      <c r="O635" t="str">
        <f t="shared" si="48"/>
        <v/>
      </c>
      <c r="P635" t="str">
        <f t="shared" si="49"/>
        <v/>
      </c>
      <c r="Q635" s="48" t="str">
        <f>IF(O635="","",
   IF(OR(O635&lt;EDA_Outlier_Analysis!$C$10, O635&gt;EDA_Outlier_Analysis!$C$11),
      "Outlier",
      "Normal"))</f>
        <v/>
      </c>
      <c r="R635" t="str">
        <f>IF(P635="","",
   IF(OR(P635 &lt; EDA_Outlier_Analysis!$F$7, P635 &gt; EDA_Outlier_Analysis!$F$8),
      "Outlier",
      "Normal"))</f>
        <v/>
      </c>
      <c r="S635" t="str">
        <f>IF(N635="","",
   IF(OR(N635 &lt;EDA_Outlier_Analysis!$I$10, N635 &gt; EDA_Outlier_Analysis!$I$11),
      "Outlier",
      "Normal"))</f>
        <v>Normal</v>
      </c>
    </row>
    <row r="636" spans="1:19">
      <c r="A636" t="s">
        <v>2220</v>
      </c>
      <c r="B636" s="4">
        <v>45249</v>
      </c>
      <c r="C636" s="2">
        <v>202456.23</v>
      </c>
      <c r="D636" t="s">
        <v>849</v>
      </c>
      <c r="E636" t="s">
        <v>853</v>
      </c>
      <c r="F636" t="s">
        <v>10</v>
      </c>
      <c r="G636" t="s">
        <v>24</v>
      </c>
      <c r="H636" t="s">
        <v>151</v>
      </c>
      <c r="J636" t="s">
        <v>2221</v>
      </c>
      <c r="K636" t="str">
        <f>IF(COUNTIF(Customers!A:A, H636)&gt;0, "Valid", "Invalid")</f>
        <v>Valid</v>
      </c>
      <c r="L636" t="str">
        <f t="shared" si="45"/>
        <v>11</v>
      </c>
      <c r="M636" t="str">
        <f t="shared" si="46"/>
        <v>2023</v>
      </c>
      <c r="N636">
        <f t="shared" si="47"/>
        <v>202456.23</v>
      </c>
      <c r="O636">
        <f t="shared" si="48"/>
        <v>202456.23</v>
      </c>
      <c r="P636" t="str">
        <f t="shared" si="49"/>
        <v/>
      </c>
      <c r="Q636" s="48" t="str">
        <f>IF(O636="","",
   IF(OR(O636&lt;EDA_Outlier_Analysis!$C$10, O636&gt;EDA_Outlier_Analysis!$C$11),
      "Outlier",
      "Normal"))</f>
        <v>Normal</v>
      </c>
      <c r="R636" t="str">
        <f>IF(P636="","",
   IF(OR(P636 &lt; EDA_Outlier_Analysis!$F$7, P636 &gt; EDA_Outlier_Analysis!$F$8),
      "Outlier",
      "Normal"))</f>
        <v/>
      </c>
      <c r="S636" t="str">
        <f>IF(N636="","",
   IF(OR(N636 &lt;EDA_Outlier_Analysis!$I$10, N636 &gt; EDA_Outlier_Analysis!$I$11),
      "Outlier",
      "Normal"))</f>
        <v>Normal</v>
      </c>
    </row>
    <row r="637" spans="1:19">
      <c r="A637" t="s">
        <v>2222</v>
      </c>
      <c r="B637" s="4">
        <v>45188</v>
      </c>
      <c r="C637" s="2">
        <v>-75331.97</v>
      </c>
      <c r="D637" t="s">
        <v>840</v>
      </c>
      <c r="E637" t="s">
        <v>856</v>
      </c>
      <c r="F637" t="s">
        <v>10</v>
      </c>
      <c r="G637" t="s">
        <v>24</v>
      </c>
      <c r="I637" t="s">
        <v>909</v>
      </c>
      <c r="J637" t="s">
        <v>2223</v>
      </c>
      <c r="K637" t="str">
        <f>IF(COUNTIF(Customers!A:A, H637)&gt;0, "Valid", "Invalid")</f>
        <v>Invalid</v>
      </c>
      <c r="L637" t="str">
        <f t="shared" si="45"/>
        <v>9</v>
      </c>
      <c r="M637" t="str">
        <f t="shared" si="46"/>
        <v>2023</v>
      </c>
      <c r="N637">
        <f t="shared" si="47"/>
        <v>-75331.97</v>
      </c>
      <c r="O637" t="str">
        <f t="shared" si="48"/>
        <v/>
      </c>
      <c r="P637">
        <f t="shared" si="49"/>
        <v>75331.97</v>
      </c>
      <c r="Q637" s="48" t="str">
        <f>IF(O637="","",
   IF(OR(O637&lt;EDA_Outlier_Analysis!$C$10, O637&gt;EDA_Outlier_Analysis!$C$11),
      "Outlier",
      "Normal"))</f>
        <v/>
      </c>
      <c r="R637" t="str">
        <f>IF(P637="","",
   IF(OR(P637 &lt; EDA_Outlier_Analysis!$F$7, P637 &gt; EDA_Outlier_Analysis!$F$8),
      "Outlier",
      "Normal"))</f>
        <v>Outlier</v>
      </c>
      <c r="S637" t="str">
        <f>IF(N637="","",
   IF(OR(N637 &lt;EDA_Outlier_Analysis!$I$10, N637 &gt; EDA_Outlier_Analysis!$I$11),
      "Outlier",
      "Normal"))</f>
        <v>Normal</v>
      </c>
    </row>
    <row r="638" spans="1:19">
      <c r="A638" t="s">
        <v>2224</v>
      </c>
      <c r="B638" s="4">
        <v>44807</v>
      </c>
      <c r="C638" s="2">
        <v>-59729.03</v>
      </c>
      <c r="D638" t="s">
        <v>840</v>
      </c>
      <c r="E638" t="s">
        <v>905</v>
      </c>
      <c r="F638" t="s">
        <v>9</v>
      </c>
      <c r="G638" t="s">
        <v>24</v>
      </c>
      <c r="I638" t="s">
        <v>857</v>
      </c>
      <c r="J638" t="s">
        <v>2225</v>
      </c>
      <c r="K638" t="str">
        <f>IF(COUNTIF(Customers!A:A, H638)&gt;0, "Valid", "Invalid")</f>
        <v>Invalid</v>
      </c>
      <c r="L638" t="str">
        <f t="shared" si="45"/>
        <v>9</v>
      </c>
      <c r="M638" t="str">
        <f t="shared" si="46"/>
        <v>2022</v>
      </c>
      <c r="N638">
        <f t="shared" si="47"/>
        <v>-59729.03</v>
      </c>
      <c r="O638" t="str">
        <f t="shared" si="48"/>
        <v/>
      </c>
      <c r="P638">
        <f t="shared" si="49"/>
        <v>59729.03</v>
      </c>
      <c r="Q638" s="48" t="str">
        <f>IF(O638="","",
   IF(OR(O638&lt;EDA_Outlier_Analysis!$C$10, O638&gt;EDA_Outlier_Analysis!$C$11),
      "Outlier",
      "Normal"))</f>
        <v/>
      </c>
      <c r="R638" t="str">
        <f>IF(P638="","",
   IF(OR(P638 &lt; EDA_Outlier_Analysis!$F$7, P638 &gt; EDA_Outlier_Analysis!$F$8),
      "Outlier",
      "Normal"))</f>
        <v>Outlier</v>
      </c>
      <c r="S638" t="str">
        <f>IF(N638="","",
   IF(OR(N638 &lt;EDA_Outlier_Analysis!$I$10, N638 &gt; EDA_Outlier_Analysis!$I$11),
      "Outlier",
      "Normal"))</f>
        <v>Normal</v>
      </c>
    </row>
    <row r="639" spans="1:19">
      <c r="A639" t="s">
        <v>2226</v>
      </c>
      <c r="B639" s="4">
        <v>45191</v>
      </c>
      <c r="C639" s="2">
        <v>174314.63</v>
      </c>
      <c r="D639" t="s">
        <v>849</v>
      </c>
      <c r="E639" t="s">
        <v>868</v>
      </c>
      <c r="F639" t="s">
        <v>10</v>
      </c>
      <c r="G639" t="s">
        <v>31</v>
      </c>
      <c r="H639" t="s">
        <v>63</v>
      </c>
      <c r="J639" t="s">
        <v>2227</v>
      </c>
      <c r="K639" t="str">
        <f>IF(COUNTIF(Customers!A:A, H639)&gt;0, "Valid", "Invalid")</f>
        <v>Valid</v>
      </c>
      <c r="L639" t="str">
        <f t="shared" si="45"/>
        <v>9</v>
      </c>
      <c r="M639" t="str">
        <f t="shared" si="46"/>
        <v>2023</v>
      </c>
      <c r="N639">
        <f t="shared" si="47"/>
        <v>174314.63</v>
      </c>
      <c r="O639">
        <f t="shared" si="48"/>
        <v>174314.63</v>
      </c>
      <c r="P639" t="str">
        <f t="shared" si="49"/>
        <v/>
      </c>
      <c r="Q639" s="48" t="str">
        <f>IF(O639="","",
   IF(OR(O639&lt;EDA_Outlier_Analysis!$C$10, O639&gt;EDA_Outlier_Analysis!$C$11),
      "Outlier",
      "Normal"))</f>
        <v>Normal</v>
      </c>
      <c r="R639" t="str">
        <f>IF(P639="","",
   IF(OR(P639 &lt; EDA_Outlier_Analysis!$F$7, P639 &gt; EDA_Outlier_Analysis!$F$8),
      "Outlier",
      "Normal"))</f>
        <v/>
      </c>
      <c r="S639" t="str">
        <f>IF(N639="","",
   IF(OR(N639 &lt;EDA_Outlier_Analysis!$I$10, N639 &gt; EDA_Outlier_Analysis!$I$11),
      "Outlier",
      "Normal"))</f>
        <v>Normal</v>
      </c>
    </row>
    <row r="640" spans="1:19">
      <c r="A640" t="s">
        <v>2228</v>
      </c>
      <c r="B640" s="4">
        <v>45243</v>
      </c>
      <c r="C640" s="2">
        <v>166836.94</v>
      </c>
      <c r="D640" t="s">
        <v>849</v>
      </c>
      <c r="E640" t="s">
        <v>868</v>
      </c>
      <c r="F640" t="s">
        <v>11</v>
      </c>
      <c r="G640" t="s">
        <v>31</v>
      </c>
      <c r="H640" t="s">
        <v>255</v>
      </c>
      <c r="J640" t="s">
        <v>2229</v>
      </c>
      <c r="K640" t="str">
        <f>IF(COUNTIF(Customers!A:A, H640)&gt;0, "Valid", "Invalid")</f>
        <v>Valid</v>
      </c>
      <c r="L640" t="str">
        <f t="shared" si="45"/>
        <v>11</v>
      </c>
      <c r="M640" t="str">
        <f t="shared" si="46"/>
        <v>2023</v>
      </c>
      <c r="N640">
        <f t="shared" si="47"/>
        <v>166836.94</v>
      </c>
      <c r="O640">
        <f t="shared" si="48"/>
        <v>166836.94</v>
      </c>
      <c r="P640" t="str">
        <f t="shared" si="49"/>
        <v/>
      </c>
      <c r="Q640" s="48" t="str">
        <f>IF(O640="","",
   IF(OR(O640&lt;EDA_Outlier_Analysis!$C$10, O640&gt;EDA_Outlier_Analysis!$C$11),
      "Outlier",
      "Normal"))</f>
        <v>Normal</v>
      </c>
      <c r="R640" t="str">
        <f>IF(P640="","",
   IF(OR(P640 &lt; EDA_Outlier_Analysis!$F$7, P640 &gt; EDA_Outlier_Analysis!$F$8),
      "Outlier",
      "Normal"))</f>
        <v/>
      </c>
      <c r="S640" t="str">
        <f>IF(N640="","",
   IF(OR(N640 &lt;EDA_Outlier_Analysis!$I$10, N640 &gt; EDA_Outlier_Analysis!$I$11),
      "Outlier",
      "Normal"))</f>
        <v>Normal</v>
      </c>
    </row>
    <row r="641" spans="1:19">
      <c r="A641" t="s">
        <v>2230</v>
      </c>
      <c r="B641" s="4">
        <v>45096</v>
      </c>
      <c r="C641" s="2">
        <v>-42520.15</v>
      </c>
      <c r="D641" t="s">
        <v>840</v>
      </c>
      <c r="E641" t="s">
        <v>864</v>
      </c>
      <c r="F641" t="s">
        <v>11</v>
      </c>
      <c r="G641" t="s">
        <v>34</v>
      </c>
      <c r="I641" t="s">
        <v>1210</v>
      </c>
      <c r="J641" t="s">
        <v>2231</v>
      </c>
      <c r="K641" t="str">
        <f>IF(COUNTIF(Customers!A:A, H641)&gt;0, "Valid", "Invalid")</f>
        <v>Invalid</v>
      </c>
      <c r="L641" t="str">
        <f t="shared" si="45"/>
        <v>6</v>
      </c>
      <c r="M641" t="str">
        <f t="shared" si="46"/>
        <v>2023</v>
      </c>
      <c r="N641">
        <f t="shared" si="47"/>
        <v>-42520.15</v>
      </c>
      <c r="O641" t="str">
        <f t="shared" si="48"/>
        <v/>
      </c>
      <c r="P641">
        <f t="shared" si="49"/>
        <v>42520.15</v>
      </c>
      <c r="Q641" s="48" t="str">
        <f>IF(O641="","",
   IF(OR(O641&lt;EDA_Outlier_Analysis!$C$10, O641&gt;EDA_Outlier_Analysis!$C$11),
      "Outlier",
      "Normal"))</f>
        <v/>
      </c>
      <c r="R641" t="str">
        <f>IF(P641="","",
   IF(OR(P641 &lt; EDA_Outlier_Analysis!$F$7, P641 &gt; EDA_Outlier_Analysis!$F$8),
      "Outlier",
      "Normal"))</f>
        <v>Normal</v>
      </c>
      <c r="S641" t="str">
        <f>IF(N641="","",
   IF(OR(N641 &lt;EDA_Outlier_Analysis!$I$10, N641 &gt; EDA_Outlier_Analysis!$I$11),
      "Outlier",
      "Normal"))</f>
        <v>Normal</v>
      </c>
    </row>
    <row r="642" spans="1:19">
      <c r="A642" t="s">
        <v>2232</v>
      </c>
      <c r="B642" s="4">
        <v>45139</v>
      </c>
      <c r="C642" s="2">
        <v>-63573.599999999999</v>
      </c>
      <c r="D642" t="s">
        <v>840</v>
      </c>
      <c r="E642" t="s">
        <v>856</v>
      </c>
      <c r="F642" t="s">
        <v>11</v>
      </c>
      <c r="G642" t="s">
        <v>24</v>
      </c>
      <c r="I642" t="s">
        <v>1340</v>
      </c>
      <c r="J642" t="s">
        <v>2233</v>
      </c>
      <c r="K642" t="str">
        <f>IF(COUNTIF(Customers!A:A, H642)&gt;0, "Valid", "Invalid")</f>
        <v>Invalid</v>
      </c>
      <c r="L642" t="str">
        <f t="shared" si="45"/>
        <v>8</v>
      </c>
      <c r="M642" t="str">
        <f t="shared" si="46"/>
        <v>2023</v>
      </c>
      <c r="N642">
        <f t="shared" si="47"/>
        <v>-63573.599999999999</v>
      </c>
      <c r="O642" t="str">
        <f t="shared" si="48"/>
        <v/>
      </c>
      <c r="P642">
        <f t="shared" si="49"/>
        <v>63573.599999999999</v>
      </c>
      <c r="Q642" s="48" t="str">
        <f>IF(O642="","",
   IF(OR(O642&lt;EDA_Outlier_Analysis!$C$10, O642&gt;EDA_Outlier_Analysis!$C$11),
      "Outlier",
      "Normal"))</f>
        <v/>
      </c>
      <c r="R642" t="str">
        <f>IF(P642="","",
   IF(OR(P642 &lt; EDA_Outlier_Analysis!$F$7, P642 &gt; EDA_Outlier_Analysis!$F$8),
      "Outlier",
      "Normal"))</f>
        <v>Outlier</v>
      </c>
      <c r="S642" t="str">
        <f>IF(N642="","",
   IF(OR(N642 &lt;EDA_Outlier_Analysis!$I$10, N642 &gt; EDA_Outlier_Analysis!$I$11),
      "Outlier",
      "Normal"))</f>
        <v>Normal</v>
      </c>
    </row>
    <row r="643" spans="1:19">
      <c r="A643" t="s">
        <v>2234</v>
      </c>
      <c r="B643" s="4">
        <v>44914</v>
      </c>
      <c r="C643" s="2">
        <v>149711.24</v>
      </c>
      <c r="D643" t="s">
        <v>849</v>
      </c>
      <c r="E643" t="s">
        <v>853</v>
      </c>
      <c r="F643" t="s">
        <v>9</v>
      </c>
      <c r="G643" t="s">
        <v>31</v>
      </c>
      <c r="H643" t="s">
        <v>413</v>
      </c>
      <c r="J643" t="s">
        <v>2235</v>
      </c>
      <c r="K643" t="str">
        <f>IF(COUNTIF(Customers!A:A, H643)&gt;0, "Valid", "Invalid")</f>
        <v>Valid</v>
      </c>
      <c r="L643" t="str">
        <f t="shared" ref="L643:L706" si="50">TEXT(B643,"m")</f>
        <v>12</v>
      </c>
      <c r="M643" t="str">
        <f t="shared" ref="M643:M706" si="51">TEXT(B643,"yyyy")</f>
        <v>2022</v>
      </c>
      <c r="N643">
        <f t="shared" ref="N643:N706" si="52">IF(D643="Revenue",C643,-ABS(C643))</f>
        <v>149711.24</v>
      </c>
      <c r="O643">
        <f t="shared" ref="O643:O706" si="53">IF(D643="Revenue", C643, "")</f>
        <v>149711.24</v>
      </c>
      <c r="P643" t="str">
        <f t="shared" ref="P643:P706" si="54">IF(D643="Expense", ABS(C643), "")</f>
        <v/>
      </c>
      <c r="Q643" s="48" t="str">
        <f>IF(O643="","",
   IF(OR(O643&lt;EDA_Outlier_Analysis!$C$10, O643&gt;EDA_Outlier_Analysis!$C$11),
      "Outlier",
      "Normal"))</f>
        <v>Normal</v>
      </c>
      <c r="R643" t="str">
        <f>IF(P643="","",
   IF(OR(P643 &lt; EDA_Outlier_Analysis!$F$7, P643 &gt; EDA_Outlier_Analysis!$F$8),
      "Outlier",
      "Normal"))</f>
        <v/>
      </c>
      <c r="S643" t="str">
        <f>IF(N643="","",
   IF(OR(N643 &lt;EDA_Outlier_Analysis!$I$10, N643 &gt; EDA_Outlier_Analysis!$I$11),
      "Outlier",
      "Normal"))</f>
        <v>Normal</v>
      </c>
    </row>
    <row r="644" spans="1:19">
      <c r="A644" t="s">
        <v>2236</v>
      </c>
      <c r="B644" s="4">
        <v>45185</v>
      </c>
      <c r="C644" s="2">
        <v>137079.43</v>
      </c>
      <c r="D644" t="s">
        <v>849</v>
      </c>
      <c r="E644" t="s">
        <v>853</v>
      </c>
      <c r="F644" t="s">
        <v>9</v>
      </c>
      <c r="G644" t="s">
        <v>34</v>
      </c>
      <c r="H644" t="s">
        <v>559</v>
      </c>
      <c r="J644" t="s">
        <v>2237</v>
      </c>
      <c r="K644" t="str">
        <f>IF(COUNTIF(Customers!A:A, H644)&gt;0, "Valid", "Invalid")</f>
        <v>Valid</v>
      </c>
      <c r="L644" t="str">
        <f t="shared" si="50"/>
        <v>9</v>
      </c>
      <c r="M644" t="str">
        <f t="shared" si="51"/>
        <v>2023</v>
      </c>
      <c r="N644">
        <f t="shared" si="52"/>
        <v>137079.43</v>
      </c>
      <c r="O644">
        <f t="shared" si="53"/>
        <v>137079.43</v>
      </c>
      <c r="P644" t="str">
        <f t="shared" si="54"/>
        <v/>
      </c>
      <c r="Q644" s="48" t="str">
        <f>IF(O644="","",
   IF(OR(O644&lt;EDA_Outlier_Analysis!$C$10, O644&gt;EDA_Outlier_Analysis!$C$11),
      "Outlier",
      "Normal"))</f>
        <v>Normal</v>
      </c>
      <c r="R644" t="str">
        <f>IF(P644="","",
   IF(OR(P644 &lt; EDA_Outlier_Analysis!$F$7, P644 &gt; EDA_Outlier_Analysis!$F$8),
      "Outlier",
      "Normal"))</f>
        <v/>
      </c>
      <c r="S644" t="str">
        <f>IF(N644="","",
   IF(OR(N644 &lt;EDA_Outlier_Analysis!$I$10, N644 &gt; EDA_Outlier_Analysis!$I$11),
      "Outlier",
      "Normal"))</f>
        <v>Normal</v>
      </c>
    </row>
    <row r="645" spans="1:19">
      <c r="A645" t="s">
        <v>2238</v>
      </c>
      <c r="B645" s="4">
        <v>44608</v>
      </c>
      <c r="C645" s="2">
        <v>-33988.28</v>
      </c>
      <c r="D645" t="s">
        <v>840</v>
      </c>
      <c r="E645" t="s">
        <v>841</v>
      </c>
      <c r="F645" t="s">
        <v>10</v>
      </c>
      <c r="G645" t="s">
        <v>24</v>
      </c>
      <c r="I645" t="s">
        <v>1261</v>
      </c>
      <c r="J645" t="s">
        <v>2239</v>
      </c>
      <c r="K645" t="str">
        <f>IF(COUNTIF(Customers!A:A, H645)&gt;0, "Valid", "Invalid")</f>
        <v>Invalid</v>
      </c>
      <c r="L645" t="str">
        <f t="shared" si="50"/>
        <v>2</v>
      </c>
      <c r="M645" t="str">
        <f t="shared" si="51"/>
        <v>2022</v>
      </c>
      <c r="N645">
        <f t="shared" si="52"/>
        <v>-33988.28</v>
      </c>
      <c r="O645" t="str">
        <f t="shared" si="53"/>
        <v/>
      </c>
      <c r="P645">
        <f t="shared" si="54"/>
        <v>33988.28</v>
      </c>
      <c r="Q645" s="48" t="str">
        <f>IF(O645="","",
   IF(OR(O645&lt;EDA_Outlier_Analysis!$C$10, O645&gt;EDA_Outlier_Analysis!$C$11),
      "Outlier",
      "Normal"))</f>
        <v/>
      </c>
      <c r="R645" t="str">
        <f>IF(P645="","",
   IF(OR(P645 &lt; EDA_Outlier_Analysis!$F$7, P645 &gt; EDA_Outlier_Analysis!$F$8),
      "Outlier",
      "Normal"))</f>
        <v>Normal</v>
      </c>
      <c r="S645" t="str">
        <f>IF(N645="","",
   IF(OR(N645 &lt;EDA_Outlier_Analysis!$I$10, N645 &gt; EDA_Outlier_Analysis!$I$11),
      "Outlier",
      "Normal"))</f>
        <v>Normal</v>
      </c>
    </row>
    <row r="646" spans="1:19">
      <c r="A646" t="s">
        <v>2240</v>
      </c>
      <c r="B646" s="4">
        <v>44743</v>
      </c>
      <c r="C646" s="2">
        <v>-59148.21</v>
      </c>
      <c r="D646" t="s">
        <v>840</v>
      </c>
      <c r="E646" t="s">
        <v>845</v>
      </c>
      <c r="F646" t="s">
        <v>11</v>
      </c>
      <c r="G646" t="s">
        <v>24</v>
      </c>
      <c r="I646" t="s">
        <v>932</v>
      </c>
      <c r="J646" t="s">
        <v>2241</v>
      </c>
      <c r="K646" t="str">
        <f>IF(COUNTIF(Customers!A:A, H646)&gt;0, "Valid", "Invalid")</f>
        <v>Invalid</v>
      </c>
      <c r="L646" t="str">
        <f t="shared" si="50"/>
        <v>7</v>
      </c>
      <c r="M646" t="str">
        <f t="shared" si="51"/>
        <v>2022</v>
      </c>
      <c r="N646">
        <f t="shared" si="52"/>
        <v>-59148.21</v>
      </c>
      <c r="O646" t="str">
        <f t="shared" si="53"/>
        <v/>
      </c>
      <c r="P646">
        <f t="shared" si="54"/>
        <v>59148.21</v>
      </c>
      <c r="Q646" s="48" t="str">
        <f>IF(O646="","",
   IF(OR(O646&lt;EDA_Outlier_Analysis!$C$10, O646&gt;EDA_Outlier_Analysis!$C$11),
      "Outlier",
      "Normal"))</f>
        <v/>
      </c>
      <c r="R646" t="str">
        <f>IF(P646="","",
   IF(OR(P646 &lt; EDA_Outlier_Analysis!$F$7, P646 &gt; EDA_Outlier_Analysis!$F$8),
      "Outlier",
      "Normal"))</f>
        <v>Outlier</v>
      </c>
      <c r="S646" t="str">
        <f>IF(N646="","",
   IF(OR(N646 &lt;EDA_Outlier_Analysis!$I$10, N646 &gt; EDA_Outlier_Analysis!$I$11),
      "Outlier",
      "Normal"))</f>
        <v>Normal</v>
      </c>
    </row>
    <row r="647" spans="1:19">
      <c r="A647" t="s">
        <v>2242</v>
      </c>
      <c r="B647" s="4">
        <v>44684</v>
      </c>
      <c r="C647" s="2">
        <v>-39323.35</v>
      </c>
      <c r="D647" t="s">
        <v>840</v>
      </c>
      <c r="E647" t="s">
        <v>845</v>
      </c>
      <c r="F647" t="s">
        <v>10</v>
      </c>
      <c r="G647" t="s">
        <v>31</v>
      </c>
      <c r="I647" t="s">
        <v>1394</v>
      </c>
      <c r="J647" t="s">
        <v>2243</v>
      </c>
      <c r="K647" t="str">
        <f>IF(COUNTIF(Customers!A:A, H647)&gt;0, "Valid", "Invalid")</f>
        <v>Invalid</v>
      </c>
      <c r="L647" t="str">
        <f t="shared" si="50"/>
        <v>5</v>
      </c>
      <c r="M647" t="str">
        <f t="shared" si="51"/>
        <v>2022</v>
      </c>
      <c r="N647">
        <f t="shared" si="52"/>
        <v>-39323.35</v>
      </c>
      <c r="O647" t="str">
        <f t="shared" si="53"/>
        <v/>
      </c>
      <c r="P647">
        <f t="shared" si="54"/>
        <v>39323.35</v>
      </c>
      <c r="Q647" s="48" t="str">
        <f>IF(O647="","",
   IF(OR(O647&lt;EDA_Outlier_Analysis!$C$10, O647&gt;EDA_Outlier_Analysis!$C$11),
      "Outlier",
      "Normal"))</f>
        <v/>
      </c>
      <c r="R647" t="str">
        <f>IF(P647="","",
   IF(OR(P647 &lt; EDA_Outlier_Analysis!$F$7, P647 &gt; EDA_Outlier_Analysis!$F$8),
      "Outlier",
      "Normal"))</f>
        <v>Normal</v>
      </c>
      <c r="S647" t="str">
        <f>IF(N647="","",
   IF(OR(N647 &lt;EDA_Outlier_Analysis!$I$10, N647 &gt; EDA_Outlier_Analysis!$I$11),
      "Outlier",
      "Normal"))</f>
        <v>Normal</v>
      </c>
    </row>
    <row r="648" spans="1:19">
      <c r="A648" t="s">
        <v>2244</v>
      </c>
      <c r="B648" s="4">
        <v>45113</v>
      </c>
      <c r="C648" s="2">
        <v>-15629.98</v>
      </c>
      <c r="D648" t="s">
        <v>840</v>
      </c>
      <c r="E648" t="s">
        <v>878</v>
      </c>
      <c r="F648" t="s">
        <v>11</v>
      </c>
      <c r="G648" t="s">
        <v>31</v>
      </c>
      <c r="I648" t="s">
        <v>1361</v>
      </c>
      <c r="J648" t="s">
        <v>2245</v>
      </c>
      <c r="K648" t="str">
        <f>IF(COUNTIF(Customers!A:A, H648)&gt;0, "Valid", "Invalid")</f>
        <v>Invalid</v>
      </c>
      <c r="L648" t="str">
        <f t="shared" si="50"/>
        <v>7</v>
      </c>
      <c r="M648" t="str">
        <f t="shared" si="51"/>
        <v>2023</v>
      </c>
      <c r="N648">
        <f t="shared" si="52"/>
        <v>-15629.98</v>
      </c>
      <c r="O648" t="str">
        <f t="shared" si="53"/>
        <v/>
      </c>
      <c r="P648">
        <f t="shared" si="54"/>
        <v>15629.98</v>
      </c>
      <c r="Q648" s="48" t="str">
        <f>IF(O648="","",
   IF(OR(O648&lt;EDA_Outlier_Analysis!$C$10, O648&gt;EDA_Outlier_Analysis!$C$11),
      "Outlier",
      "Normal"))</f>
        <v/>
      </c>
      <c r="R648" t="str">
        <f>IF(P648="","",
   IF(OR(P648 &lt; EDA_Outlier_Analysis!$F$7, P648 &gt; EDA_Outlier_Analysis!$F$8),
      "Outlier",
      "Normal"))</f>
        <v>Outlier</v>
      </c>
      <c r="S648" t="str">
        <f>IF(N648="","",
   IF(OR(N648 &lt;EDA_Outlier_Analysis!$I$10, N648 &gt; EDA_Outlier_Analysis!$I$11),
      "Outlier",
      "Normal"))</f>
        <v>Normal</v>
      </c>
    </row>
    <row r="649" spans="1:19">
      <c r="A649" t="s">
        <v>2246</v>
      </c>
      <c r="B649" s="4">
        <v>44672</v>
      </c>
      <c r="C649" s="2">
        <v>123676.21</v>
      </c>
      <c r="D649" t="s">
        <v>849</v>
      </c>
      <c r="E649" t="s">
        <v>853</v>
      </c>
      <c r="F649" t="s">
        <v>11</v>
      </c>
      <c r="G649" t="s">
        <v>31</v>
      </c>
      <c r="H649" t="s">
        <v>493</v>
      </c>
      <c r="J649" t="s">
        <v>2247</v>
      </c>
      <c r="K649" t="str">
        <f>IF(COUNTIF(Customers!A:A, H649)&gt;0, "Valid", "Invalid")</f>
        <v>Valid</v>
      </c>
      <c r="L649" t="str">
        <f t="shared" si="50"/>
        <v>4</v>
      </c>
      <c r="M649" t="str">
        <f t="shared" si="51"/>
        <v>2022</v>
      </c>
      <c r="N649">
        <f t="shared" si="52"/>
        <v>123676.21</v>
      </c>
      <c r="O649">
        <f t="shared" si="53"/>
        <v>123676.21</v>
      </c>
      <c r="P649" t="str">
        <f t="shared" si="54"/>
        <v/>
      </c>
      <c r="Q649" s="48" t="str">
        <f>IF(O649="","",
   IF(OR(O649&lt;EDA_Outlier_Analysis!$C$10, O649&gt;EDA_Outlier_Analysis!$C$11),
      "Outlier",
      "Normal"))</f>
        <v>Normal</v>
      </c>
      <c r="R649" t="str">
        <f>IF(P649="","",
   IF(OR(P649 &lt; EDA_Outlier_Analysis!$F$7, P649 &gt; EDA_Outlier_Analysis!$F$8),
      "Outlier",
      "Normal"))</f>
        <v/>
      </c>
      <c r="S649" t="str">
        <f>IF(N649="","",
   IF(OR(N649 &lt;EDA_Outlier_Analysis!$I$10, N649 &gt; EDA_Outlier_Analysis!$I$11),
      "Outlier",
      "Normal"))</f>
        <v>Normal</v>
      </c>
    </row>
    <row r="650" spans="1:19">
      <c r="A650" t="s">
        <v>2248</v>
      </c>
      <c r="B650" s="4">
        <v>45010</v>
      </c>
      <c r="C650" s="2">
        <v>124133.61</v>
      </c>
      <c r="D650" t="s">
        <v>849</v>
      </c>
      <c r="E650" t="s">
        <v>853</v>
      </c>
      <c r="F650" t="s">
        <v>9</v>
      </c>
      <c r="G650" t="s">
        <v>24</v>
      </c>
      <c r="H650" t="s">
        <v>697</v>
      </c>
      <c r="J650" t="s">
        <v>2249</v>
      </c>
      <c r="K650" t="str">
        <f>IF(COUNTIF(Customers!A:A, H650)&gt;0, "Valid", "Invalid")</f>
        <v>Valid</v>
      </c>
      <c r="L650" t="str">
        <f t="shared" si="50"/>
        <v>3</v>
      </c>
      <c r="M650" t="str">
        <f t="shared" si="51"/>
        <v>2023</v>
      </c>
      <c r="N650">
        <f t="shared" si="52"/>
        <v>124133.61</v>
      </c>
      <c r="O650">
        <f t="shared" si="53"/>
        <v>124133.61</v>
      </c>
      <c r="P650" t="str">
        <f t="shared" si="54"/>
        <v/>
      </c>
      <c r="Q650" s="48" t="str">
        <f>IF(O650="","",
   IF(OR(O650&lt;EDA_Outlier_Analysis!$C$10, O650&gt;EDA_Outlier_Analysis!$C$11),
      "Outlier",
      "Normal"))</f>
        <v>Normal</v>
      </c>
      <c r="R650" t="str">
        <f>IF(P650="","",
   IF(OR(P650 &lt; EDA_Outlier_Analysis!$F$7, P650 &gt; EDA_Outlier_Analysis!$F$8),
      "Outlier",
      "Normal"))</f>
        <v/>
      </c>
      <c r="S650" t="str">
        <f>IF(N650="","",
   IF(OR(N650 &lt;EDA_Outlier_Analysis!$I$10, N650 &gt; EDA_Outlier_Analysis!$I$11),
      "Outlier",
      "Normal"))</f>
        <v>Normal</v>
      </c>
    </row>
    <row r="651" spans="1:19">
      <c r="A651" t="s">
        <v>2250</v>
      </c>
      <c r="B651" s="4">
        <v>45249</v>
      </c>
      <c r="C651" s="2">
        <v>171387.58</v>
      </c>
      <c r="D651" t="s">
        <v>849</v>
      </c>
      <c r="E651" t="s">
        <v>850</v>
      </c>
      <c r="F651" t="s">
        <v>11</v>
      </c>
      <c r="G651" t="s">
        <v>31</v>
      </c>
      <c r="H651" t="s">
        <v>32</v>
      </c>
      <c r="J651" t="s">
        <v>2251</v>
      </c>
      <c r="K651" t="str">
        <f>IF(COUNTIF(Customers!A:A, H651)&gt;0, "Valid", "Invalid")</f>
        <v>Valid</v>
      </c>
      <c r="L651" t="str">
        <f t="shared" si="50"/>
        <v>11</v>
      </c>
      <c r="M651" t="str">
        <f t="shared" si="51"/>
        <v>2023</v>
      </c>
      <c r="N651">
        <f t="shared" si="52"/>
        <v>171387.58</v>
      </c>
      <c r="O651">
        <f t="shared" si="53"/>
        <v>171387.58</v>
      </c>
      <c r="P651" t="str">
        <f t="shared" si="54"/>
        <v/>
      </c>
      <c r="Q651" s="48" t="str">
        <f>IF(O651="","",
   IF(OR(O651&lt;EDA_Outlier_Analysis!$C$10, O651&gt;EDA_Outlier_Analysis!$C$11),
      "Outlier",
      "Normal"))</f>
        <v>Normal</v>
      </c>
      <c r="R651" t="str">
        <f>IF(P651="","",
   IF(OR(P651 &lt; EDA_Outlier_Analysis!$F$7, P651 &gt; EDA_Outlier_Analysis!$F$8),
      "Outlier",
      "Normal"))</f>
        <v/>
      </c>
      <c r="S651" t="str">
        <f>IF(N651="","",
   IF(OR(N651 &lt;EDA_Outlier_Analysis!$I$10, N651 &gt; EDA_Outlier_Analysis!$I$11),
      "Outlier",
      "Normal"))</f>
        <v>Normal</v>
      </c>
    </row>
    <row r="652" spans="1:19">
      <c r="A652" t="s">
        <v>2252</v>
      </c>
      <c r="B652" s="4">
        <v>44736</v>
      </c>
      <c r="C652" s="2">
        <v>-45880.2</v>
      </c>
      <c r="D652" t="s">
        <v>840</v>
      </c>
      <c r="E652" t="s">
        <v>845</v>
      </c>
      <c r="F652" t="s">
        <v>10</v>
      </c>
      <c r="G652" t="s">
        <v>20</v>
      </c>
      <c r="I652" t="s">
        <v>979</v>
      </c>
      <c r="J652" t="s">
        <v>2253</v>
      </c>
      <c r="K652" t="str">
        <f>IF(COUNTIF(Customers!A:A, H652)&gt;0, "Valid", "Invalid")</f>
        <v>Invalid</v>
      </c>
      <c r="L652" t="str">
        <f t="shared" si="50"/>
        <v>6</v>
      </c>
      <c r="M652" t="str">
        <f t="shared" si="51"/>
        <v>2022</v>
      </c>
      <c r="N652">
        <f t="shared" si="52"/>
        <v>-45880.2</v>
      </c>
      <c r="O652" t="str">
        <f t="shared" si="53"/>
        <v/>
      </c>
      <c r="P652">
        <f t="shared" si="54"/>
        <v>45880.2</v>
      </c>
      <c r="Q652" s="48" t="str">
        <f>IF(O652="","",
   IF(OR(O652&lt;EDA_Outlier_Analysis!$C$10, O652&gt;EDA_Outlier_Analysis!$C$11),
      "Outlier",
      "Normal"))</f>
        <v/>
      </c>
      <c r="R652" t="str">
        <f>IF(P652="","",
   IF(OR(P652 &lt; EDA_Outlier_Analysis!$F$7, P652 &gt; EDA_Outlier_Analysis!$F$8),
      "Outlier",
      "Normal"))</f>
        <v>Normal</v>
      </c>
      <c r="S652" t="str">
        <f>IF(N652="","",
   IF(OR(N652 &lt;EDA_Outlier_Analysis!$I$10, N652 &gt; EDA_Outlier_Analysis!$I$11),
      "Outlier",
      "Normal"))</f>
        <v>Normal</v>
      </c>
    </row>
    <row r="653" spans="1:19">
      <c r="A653" t="s">
        <v>2254</v>
      </c>
      <c r="B653" s="4">
        <v>44977</v>
      </c>
      <c r="C653" s="2">
        <v>239845.12</v>
      </c>
      <c r="D653" t="s">
        <v>849</v>
      </c>
      <c r="E653" t="s">
        <v>868</v>
      </c>
      <c r="F653" t="s">
        <v>9</v>
      </c>
      <c r="G653" t="s">
        <v>20</v>
      </c>
      <c r="H653" t="s">
        <v>655</v>
      </c>
      <c r="J653" t="s">
        <v>2255</v>
      </c>
      <c r="K653" t="str">
        <f>IF(COUNTIF(Customers!A:A, H653)&gt;0, "Valid", "Invalid")</f>
        <v>Valid</v>
      </c>
      <c r="L653" t="str">
        <f t="shared" si="50"/>
        <v>2</v>
      </c>
      <c r="M653" t="str">
        <f t="shared" si="51"/>
        <v>2023</v>
      </c>
      <c r="N653">
        <f t="shared" si="52"/>
        <v>239845.12</v>
      </c>
      <c r="O653">
        <f t="shared" si="53"/>
        <v>239845.12</v>
      </c>
      <c r="P653" t="str">
        <f t="shared" si="54"/>
        <v/>
      </c>
      <c r="Q653" s="48" t="str">
        <f>IF(O653="","",
   IF(OR(O653&lt;EDA_Outlier_Analysis!$C$10, O653&gt;EDA_Outlier_Analysis!$C$11),
      "Outlier",
      "Normal"))</f>
        <v>Normal</v>
      </c>
      <c r="R653" t="str">
        <f>IF(P653="","",
   IF(OR(P653 &lt; EDA_Outlier_Analysis!$F$7, P653 &gt; EDA_Outlier_Analysis!$F$8),
      "Outlier",
      "Normal"))</f>
        <v/>
      </c>
      <c r="S653" t="str">
        <f>IF(N653="","",
   IF(OR(N653 &lt;EDA_Outlier_Analysis!$I$10, N653 &gt; EDA_Outlier_Analysis!$I$11),
      "Outlier",
      "Normal"))</f>
        <v>Normal</v>
      </c>
    </row>
    <row r="654" spans="1:19">
      <c r="A654" t="s">
        <v>2256</v>
      </c>
      <c r="B654" s="4">
        <v>44841</v>
      </c>
      <c r="C654" s="2">
        <v>112818.5</v>
      </c>
      <c r="D654" t="s">
        <v>849</v>
      </c>
      <c r="E654" t="s">
        <v>853</v>
      </c>
      <c r="F654" t="s">
        <v>9</v>
      </c>
      <c r="G654" t="s">
        <v>24</v>
      </c>
      <c r="H654" t="s">
        <v>147</v>
      </c>
      <c r="J654" t="s">
        <v>2257</v>
      </c>
      <c r="K654" t="str">
        <f>IF(COUNTIF(Customers!A:A, H654)&gt;0, "Valid", "Invalid")</f>
        <v>Valid</v>
      </c>
      <c r="L654" t="str">
        <f t="shared" si="50"/>
        <v>10</v>
      </c>
      <c r="M654" t="str">
        <f t="shared" si="51"/>
        <v>2022</v>
      </c>
      <c r="N654">
        <f t="shared" si="52"/>
        <v>112818.5</v>
      </c>
      <c r="O654">
        <f t="shared" si="53"/>
        <v>112818.5</v>
      </c>
      <c r="P654" t="str">
        <f t="shared" si="54"/>
        <v/>
      </c>
      <c r="Q654" s="48" t="str">
        <f>IF(O654="","",
   IF(OR(O654&lt;EDA_Outlier_Analysis!$C$10, O654&gt;EDA_Outlier_Analysis!$C$11),
      "Outlier",
      "Normal"))</f>
        <v>Normal</v>
      </c>
      <c r="R654" t="str">
        <f>IF(P654="","",
   IF(OR(P654 &lt; EDA_Outlier_Analysis!$F$7, P654 &gt; EDA_Outlier_Analysis!$F$8),
      "Outlier",
      "Normal"))</f>
        <v/>
      </c>
      <c r="S654" t="str">
        <f>IF(N654="","",
   IF(OR(N654 &lt;EDA_Outlier_Analysis!$I$10, N654 &gt; EDA_Outlier_Analysis!$I$11),
      "Outlier",
      "Normal"))</f>
        <v>Normal</v>
      </c>
    </row>
    <row r="655" spans="1:19">
      <c r="A655" t="s">
        <v>2258</v>
      </c>
      <c r="B655" s="4">
        <v>44868</v>
      </c>
      <c r="C655" s="2">
        <v>-34394.36</v>
      </c>
      <c r="D655" t="s">
        <v>840</v>
      </c>
      <c r="E655" t="s">
        <v>856</v>
      </c>
      <c r="F655" t="s">
        <v>10</v>
      </c>
      <c r="G655" t="s">
        <v>34</v>
      </c>
      <c r="I655" t="s">
        <v>1109</v>
      </c>
      <c r="J655" t="s">
        <v>2259</v>
      </c>
      <c r="K655" t="str">
        <f>IF(COUNTIF(Customers!A:A, H655)&gt;0, "Valid", "Invalid")</f>
        <v>Invalid</v>
      </c>
      <c r="L655" t="str">
        <f t="shared" si="50"/>
        <v>11</v>
      </c>
      <c r="M655" t="str">
        <f t="shared" si="51"/>
        <v>2022</v>
      </c>
      <c r="N655">
        <f t="shared" si="52"/>
        <v>-34394.36</v>
      </c>
      <c r="O655" t="str">
        <f t="shared" si="53"/>
        <v/>
      </c>
      <c r="P655">
        <f t="shared" si="54"/>
        <v>34394.36</v>
      </c>
      <c r="Q655" s="48" t="str">
        <f>IF(O655="","",
   IF(OR(O655&lt;EDA_Outlier_Analysis!$C$10, O655&gt;EDA_Outlier_Analysis!$C$11),
      "Outlier",
      "Normal"))</f>
        <v/>
      </c>
      <c r="R655" t="str">
        <f>IF(P655="","",
   IF(OR(P655 &lt; EDA_Outlier_Analysis!$F$7, P655 &gt; EDA_Outlier_Analysis!$F$8),
      "Outlier",
      "Normal"))</f>
        <v>Normal</v>
      </c>
      <c r="S655" t="str">
        <f>IF(N655="","",
   IF(OR(N655 &lt;EDA_Outlier_Analysis!$I$10, N655 &gt; EDA_Outlier_Analysis!$I$11),
      "Outlier",
      "Normal"))</f>
        <v>Normal</v>
      </c>
    </row>
    <row r="656" spans="1:19">
      <c r="A656" t="s">
        <v>2260</v>
      </c>
      <c r="B656" s="4">
        <v>44959</v>
      </c>
      <c r="C656" s="2">
        <v>155348.34</v>
      </c>
      <c r="D656" t="s">
        <v>849</v>
      </c>
      <c r="E656" t="s">
        <v>853</v>
      </c>
      <c r="F656" t="s">
        <v>10</v>
      </c>
      <c r="G656" t="s">
        <v>31</v>
      </c>
      <c r="H656" t="s">
        <v>147</v>
      </c>
      <c r="J656" t="s">
        <v>2261</v>
      </c>
      <c r="K656" t="str">
        <f>IF(COUNTIF(Customers!A:A, H656)&gt;0, "Valid", "Invalid")</f>
        <v>Valid</v>
      </c>
      <c r="L656" t="str">
        <f t="shared" si="50"/>
        <v>2</v>
      </c>
      <c r="M656" t="str">
        <f t="shared" si="51"/>
        <v>2023</v>
      </c>
      <c r="N656">
        <f t="shared" si="52"/>
        <v>155348.34</v>
      </c>
      <c r="O656">
        <f t="shared" si="53"/>
        <v>155348.34</v>
      </c>
      <c r="P656" t="str">
        <f t="shared" si="54"/>
        <v/>
      </c>
      <c r="Q656" s="48" t="str">
        <f>IF(O656="","",
   IF(OR(O656&lt;EDA_Outlier_Analysis!$C$10, O656&gt;EDA_Outlier_Analysis!$C$11),
      "Outlier",
      "Normal"))</f>
        <v>Normal</v>
      </c>
      <c r="R656" t="str">
        <f>IF(P656="","",
   IF(OR(P656 &lt; EDA_Outlier_Analysis!$F$7, P656 &gt; EDA_Outlier_Analysis!$F$8),
      "Outlier",
      "Normal"))</f>
        <v/>
      </c>
      <c r="S656" t="str">
        <f>IF(N656="","",
   IF(OR(N656 &lt;EDA_Outlier_Analysis!$I$10, N656 &gt; EDA_Outlier_Analysis!$I$11),
      "Outlier",
      "Normal"))</f>
        <v>Normal</v>
      </c>
    </row>
    <row r="657" spans="1:19">
      <c r="A657" t="s">
        <v>2262</v>
      </c>
      <c r="B657" s="4">
        <v>45101</v>
      </c>
      <c r="C657" s="2">
        <v>220042.28</v>
      </c>
      <c r="D657" t="s">
        <v>849</v>
      </c>
      <c r="E657" t="s">
        <v>853</v>
      </c>
      <c r="F657" t="s">
        <v>10</v>
      </c>
      <c r="G657" t="s">
        <v>31</v>
      </c>
      <c r="H657" t="s">
        <v>595</v>
      </c>
      <c r="J657" t="s">
        <v>2263</v>
      </c>
      <c r="K657" t="str">
        <f>IF(COUNTIF(Customers!A:A, H657)&gt;0, "Valid", "Invalid")</f>
        <v>Valid</v>
      </c>
      <c r="L657" t="str">
        <f t="shared" si="50"/>
        <v>6</v>
      </c>
      <c r="M657" t="str">
        <f t="shared" si="51"/>
        <v>2023</v>
      </c>
      <c r="N657">
        <f t="shared" si="52"/>
        <v>220042.28</v>
      </c>
      <c r="O657">
        <f t="shared" si="53"/>
        <v>220042.28</v>
      </c>
      <c r="P657" t="str">
        <f t="shared" si="54"/>
        <v/>
      </c>
      <c r="Q657" s="48" t="str">
        <f>IF(O657="","",
   IF(OR(O657&lt;EDA_Outlier_Analysis!$C$10, O657&gt;EDA_Outlier_Analysis!$C$11),
      "Outlier",
      "Normal"))</f>
        <v>Normal</v>
      </c>
      <c r="R657" t="str">
        <f>IF(P657="","",
   IF(OR(P657 &lt; EDA_Outlier_Analysis!$F$7, P657 &gt; EDA_Outlier_Analysis!$F$8),
      "Outlier",
      "Normal"))</f>
        <v/>
      </c>
      <c r="S657" t="str">
        <f>IF(N657="","",
   IF(OR(N657 &lt;EDA_Outlier_Analysis!$I$10, N657 &gt; EDA_Outlier_Analysis!$I$11),
      "Outlier",
      "Normal"))</f>
        <v>Normal</v>
      </c>
    </row>
    <row r="658" spans="1:19">
      <c r="A658" t="s">
        <v>2264</v>
      </c>
      <c r="B658" s="4">
        <v>44667</v>
      </c>
      <c r="C658" s="2">
        <v>111998.74</v>
      </c>
      <c r="D658" t="s">
        <v>849</v>
      </c>
      <c r="E658" t="s">
        <v>868</v>
      </c>
      <c r="F658" t="s">
        <v>10</v>
      </c>
      <c r="G658" t="s">
        <v>20</v>
      </c>
      <c r="H658" t="s">
        <v>165</v>
      </c>
      <c r="J658" t="s">
        <v>2265</v>
      </c>
      <c r="K658" t="str">
        <f>IF(COUNTIF(Customers!A:A, H658)&gt;0, "Valid", "Invalid")</f>
        <v>Valid</v>
      </c>
      <c r="L658" t="str">
        <f t="shared" si="50"/>
        <v>4</v>
      </c>
      <c r="M658" t="str">
        <f t="shared" si="51"/>
        <v>2022</v>
      </c>
      <c r="N658">
        <f t="shared" si="52"/>
        <v>111998.74</v>
      </c>
      <c r="O658">
        <f t="shared" si="53"/>
        <v>111998.74</v>
      </c>
      <c r="P658" t="str">
        <f t="shared" si="54"/>
        <v/>
      </c>
      <c r="Q658" s="48" t="str">
        <f>IF(O658="","",
   IF(OR(O658&lt;EDA_Outlier_Analysis!$C$10, O658&gt;EDA_Outlier_Analysis!$C$11),
      "Outlier",
      "Normal"))</f>
        <v>Normal</v>
      </c>
      <c r="R658" t="str">
        <f>IF(P658="","",
   IF(OR(P658 &lt; EDA_Outlier_Analysis!$F$7, P658 &gt; EDA_Outlier_Analysis!$F$8),
      "Outlier",
      "Normal"))</f>
        <v/>
      </c>
      <c r="S658" t="str">
        <f>IF(N658="","",
   IF(OR(N658 &lt;EDA_Outlier_Analysis!$I$10, N658 &gt; EDA_Outlier_Analysis!$I$11),
      "Outlier",
      "Normal"))</f>
        <v>Normal</v>
      </c>
    </row>
    <row r="659" spans="1:19">
      <c r="A659" t="s">
        <v>2266</v>
      </c>
      <c r="B659" s="4">
        <v>44620</v>
      </c>
      <c r="C659" s="2">
        <v>-13291.8</v>
      </c>
      <c r="D659" t="s">
        <v>840</v>
      </c>
      <c r="E659" t="s">
        <v>878</v>
      </c>
      <c r="F659" t="s">
        <v>9</v>
      </c>
      <c r="G659" t="s">
        <v>31</v>
      </c>
      <c r="I659" t="s">
        <v>865</v>
      </c>
      <c r="J659" t="s">
        <v>2267</v>
      </c>
      <c r="K659" t="str">
        <f>IF(COUNTIF(Customers!A:A, H659)&gt;0, "Valid", "Invalid")</f>
        <v>Invalid</v>
      </c>
      <c r="L659" t="str">
        <f t="shared" si="50"/>
        <v>2</v>
      </c>
      <c r="M659" t="str">
        <f t="shared" si="51"/>
        <v>2022</v>
      </c>
      <c r="N659">
        <f t="shared" si="52"/>
        <v>-13291.8</v>
      </c>
      <c r="O659" t="str">
        <f t="shared" si="53"/>
        <v/>
      </c>
      <c r="P659">
        <f t="shared" si="54"/>
        <v>13291.8</v>
      </c>
      <c r="Q659" s="48" t="str">
        <f>IF(O659="","",
   IF(OR(O659&lt;EDA_Outlier_Analysis!$C$10, O659&gt;EDA_Outlier_Analysis!$C$11),
      "Outlier",
      "Normal"))</f>
        <v/>
      </c>
      <c r="R659" t="str">
        <f>IF(P659="","",
   IF(OR(P659 &lt; EDA_Outlier_Analysis!$F$7, P659 &gt; EDA_Outlier_Analysis!$F$8),
      "Outlier",
      "Normal"))</f>
        <v>Outlier</v>
      </c>
      <c r="S659" t="str">
        <f>IF(N659="","",
   IF(OR(N659 &lt;EDA_Outlier_Analysis!$I$10, N659 &gt; EDA_Outlier_Analysis!$I$11),
      "Outlier",
      "Normal"))</f>
        <v>Normal</v>
      </c>
    </row>
    <row r="660" spans="1:19">
      <c r="A660" t="s">
        <v>2268</v>
      </c>
      <c r="B660" s="4">
        <v>44716</v>
      </c>
      <c r="C660" s="2">
        <v>109054.56</v>
      </c>
      <c r="D660" t="s">
        <v>849</v>
      </c>
      <c r="E660" t="s">
        <v>868</v>
      </c>
      <c r="F660" t="s">
        <v>11</v>
      </c>
      <c r="G660" t="s">
        <v>20</v>
      </c>
      <c r="H660" t="s">
        <v>755</v>
      </c>
      <c r="J660" t="s">
        <v>2269</v>
      </c>
      <c r="K660" t="str">
        <f>IF(COUNTIF(Customers!A:A, H660)&gt;0, "Valid", "Invalid")</f>
        <v>Valid</v>
      </c>
      <c r="L660" t="str">
        <f t="shared" si="50"/>
        <v>6</v>
      </c>
      <c r="M660" t="str">
        <f t="shared" si="51"/>
        <v>2022</v>
      </c>
      <c r="N660">
        <f t="shared" si="52"/>
        <v>109054.56</v>
      </c>
      <c r="O660">
        <f t="shared" si="53"/>
        <v>109054.56</v>
      </c>
      <c r="P660" t="str">
        <f t="shared" si="54"/>
        <v/>
      </c>
      <c r="Q660" s="48" t="str">
        <f>IF(O660="","",
   IF(OR(O660&lt;EDA_Outlier_Analysis!$C$10, O660&gt;EDA_Outlier_Analysis!$C$11),
      "Outlier",
      "Normal"))</f>
        <v>Normal</v>
      </c>
      <c r="R660" t="str">
        <f>IF(P660="","",
   IF(OR(P660 &lt; EDA_Outlier_Analysis!$F$7, P660 &gt; EDA_Outlier_Analysis!$F$8),
      "Outlier",
      "Normal"))</f>
        <v/>
      </c>
      <c r="S660" t="str">
        <f>IF(N660="","",
   IF(OR(N660 &lt;EDA_Outlier_Analysis!$I$10, N660 &gt; EDA_Outlier_Analysis!$I$11),
      "Outlier",
      "Normal"))</f>
        <v>Normal</v>
      </c>
    </row>
    <row r="661" spans="1:19">
      <c r="A661" t="s">
        <v>2270</v>
      </c>
      <c r="B661" s="4">
        <v>44735</v>
      </c>
      <c r="C661" s="2">
        <v>19734.07</v>
      </c>
      <c r="D661" t="s">
        <v>873</v>
      </c>
      <c r="E661" t="s">
        <v>873</v>
      </c>
      <c r="F661" t="s">
        <v>11</v>
      </c>
      <c r="G661" t="s">
        <v>34</v>
      </c>
      <c r="J661" t="s">
        <v>2271</v>
      </c>
      <c r="K661" t="str">
        <f>IF(COUNTIF(Customers!A:A, H661)&gt;0, "Valid", "Invalid")</f>
        <v>Invalid</v>
      </c>
      <c r="L661" t="str">
        <f t="shared" si="50"/>
        <v>6</v>
      </c>
      <c r="M661" t="str">
        <f t="shared" si="51"/>
        <v>2022</v>
      </c>
      <c r="N661">
        <f t="shared" si="52"/>
        <v>-19734.07</v>
      </c>
      <c r="O661" t="str">
        <f t="shared" si="53"/>
        <v/>
      </c>
      <c r="P661" t="str">
        <f t="shared" si="54"/>
        <v/>
      </c>
      <c r="Q661" s="48" t="str">
        <f>IF(O661="","",
   IF(OR(O661&lt;EDA_Outlier_Analysis!$C$10, O661&gt;EDA_Outlier_Analysis!$C$11),
      "Outlier",
      "Normal"))</f>
        <v/>
      </c>
      <c r="R661" t="str">
        <f>IF(P661="","",
   IF(OR(P661 &lt; EDA_Outlier_Analysis!$F$7, P661 &gt; EDA_Outlier_Analysis!$F$8),
      "Outlier",
      "Normal"))</f>
        <v/>
      </c>
      <c r="S661" t="str">
        <f>IF(N661="","",
   IF(OR(N661 &lt;EDA_Outlier_Analysis!$I$10, N661 &gt; EDA_Outlier_Analysis!$I$11),
      "Outlier",
      "Normal"))</f>
        <v>Normal</v>
      </c>
    </row>
    <row r="662" spans="1:19">
      <c r="A662" t="s">
        <v>2272</v>
      </c>
      <c r="B662" s="4">
        <v>44668</v>
      </c>
      <c r="C662" s="2">
        <v>-54390.52</v>
      </c>
      <c r="D662" t="s">
        <v>840</v>
      </c>
      <c r="E662" t="s">
        <v>845</v>
      </c>
      <c r="F662" t="s">
        <v>9</v>
      </c>
      <c r="G662" t="s">
        <v>24</v>
      </c>
      <c r="I662" t="s">
        <v>1519</v>
      </c>
      <c r="J662" t="s">
        <v>2273</v>
      </c>
      <c r="K662" t="str">
        <f>IF(COUNTIF(Customers!A:A, H662)&gt;0, "Valid", "Invalid")</f>
        <v>Invalid</v>
      </c>
      <c r="L662" t="str">
        <f t="shared" si="50"/>
        <v>4</v>
      </c>
      <c r="M662" t="str">
        <f t="shared" si="51"/>
        <v>2022</v>
      </c>
      <c r="N662">
        <f t="shared" si="52"/>
        <v>-54390.52</v>
      </c>
      <c r="O662" t="str">
        <f t="shared" si="53"/>
        <v/>
      </c>
      <c r="P662">
        <f t="shared" si="54"/>
        <v>54390.52</v>
      </c>
      <c r="Q662" s="48" t="str">
        <f>IF(O662="","",
   IF(OR(O662&lt;EDA_Outlier_Analysis!$C$10, O662&gt;EDA_Outlier_Analysis!$C$11),
      "Outlier",
      "Normal"))</f>
        <v/>
      </c>
      <c r="R662" t="str">
        <f>IF(P662="","",
   IF(OR(P662 &lt; EDA_Outlier_Analysis!$F$7, P662 &gt; EDA_Outlier_Analysis!$F$8),
      "Outlier",
      "Normal"))</f>
        <v>Outlier</v>
      </c>
      <c r="S662" t="str">
        <f>IF(N662="","",
   IF(OR(N662 &lt;EDA_Outlier_Analysis!$I$10, N662 &gt; EDA_Outlier_Analysis!$I$11),
      "Outlier",
      "Normal"))</f>
        <v>Normal</v>
      </c>
    </row>
    <row r="663" spans="1:19">
      <c r="A663" t="s">
        <v>2274</v>
      </c>
      <c r="B663" s="4">
        <v>44848</v>
      </c>
      <c r="C663" s="2">
        <v>-77180.31</v>
      </c>
      <c r="D663" t="s">
        <v>840</v>
      </c>
      <c r="E663" t="s">
        <v>841</v>
      </c>
      <c r="F663" t="s">
        <v>9</v>
      </c>
      <c r="G663" t="s">
        <v>20</v>
      </c>
      <c r="I663" t="s">
        <v>842</v>
      </c>
      <c r="J663" t="s">
        <v>2275</v>
      </c>
      <c r="K663" t="str">
        <f>IF(COUNTIF(Customers!A:A, H663)&gt;0, "Valid", "Invalid")</f>
        <v>Invalid</v>
      </c>
      <c r="L663" t="str">
        <f t="shared" si="50"/>
        <v>10</v>
      </c>
      <c r="M663" t="str">
        <f t="shared" si="51"/>
        <v>2022</v>
      </c>
      <c r="N663">
        <f t="shared" si="52"/>
        <v>-77180.31</v>
      </c>
      <c r="O663" t="str">
        <f t="shared" si="53"/>
        <v/>
      </c>
      <c r="P663">
        <f t="shared" si="54"/>
        <v>77180.31</v>
      </c>
      <c r="Q663" s="48" t="str">
        <f>IF(O663="","",
   IF(OR(O663&lt;EDA_Outlier_Analysis!$C$10, O663&gt;EDA_Outlier_Analysis!$C$11),
      "Outlier",
      "Normal"))</f>
        <v/>
      </c>
      <c r="R663" t="str">
        <f>IF(P663="","",
   IF(OR(P663 &lt; EDA_Outlier_Analysis!$F$7, P663 &gt; EDA_Outlier_Analysis!$F$8),
      "Outlier",
      "Normal"))</f>
        <v>Outlier</v>
      </c>
      <c r="S663" t="str">
        <f>IF(N663="","",
   IF(OR(N663 &lt;EDA_Outlier_Analysis!$I$10, N663 &gt; EDA_Outlier_Analysis!$I$11),
      "Outlier",
      "Normal"))</f>
        <v>Normal</v>
      </c>
    </row>
    <row r="664" spans="1:19">
      <c r="A664" t="s">
        <v>2276</v>
      </c>
      <c r="B664" s="4">
        <v>44662</v>
      </c>
      <c r="C664" s="2">
        <v>-24654.12</v>
      </c>
      <c r="D664" t="s">
        <v>840</v>
      </c>
      <c r="E664" t="s">
        <v>905</v>
      </c>
      <c r="F664" t="s">
        <v>9</v>
      </c>
      <c r="G664" t="s">
        <v>34</v>
      </c>
      <c r="I664" t="s">
        <v>2196</v>
      </c>
      <c r="J664" t="s">
        <v>2277</v>
      </c>
      <c r="K664" t="str">
        <f>IF(COUNTIF(Customers!A:A, H664)&gt;0, "Valid", "Invalid")</f>
        <v>Invalid</v>
      </c>
      <c r="L664" t="str">
        <f t="shared" si="50"/>
        <v>4</v>
      </c>
      <c r="M664" t="str">
        <f t="shared" si="51"/>
        <v>2022</v>
      </c>
      <c r="N664">
        <f t="shared" si="52"/>
        <v>-24654.12</v>
      </c>
      <c r="O664" t="str">
        <f t="shared" si="53"/>
        <v/>
      </c>
      <c r="P664">
        <f t="shared" si="54"/>
        <v>24654.12</v>
      </c>
      <c r="Q664" s="48" t="str">
        <f>IF(O664="","",
   IF(OR(O664&lt;EDA_Outlier_Analysis!$C$10, O664&gt;EDA_Outlier_Analysis!$C$11),
      "Outlier",
      "Normal"))</f>
        <v/>
      </c>
      <c r="R664" t="str">
        <f>IF(P664="","",
   IF(OR(P664 &lt; EDA_Outlier_Analysis!$F$7, P664 &gt; EDA_Outlier_Analysis!$F$8),
      "Outlier",
      "Normal"))</f>
        <v>Outlier</v>
      </c>
      <c r="S664" t="str">
        <f>IF(N664="","",
   IF(OR(N664 &lt;EDA_Outlier_Analysis!$I$10, N664 &gt; EDA_Outlier_Analysis!$I$11),
      "Outlier",
      "Normal"))</f>
        <v>Normal</v>
      </c>
    </row>
    <row r="665" spans="1:19">
      <c r="A665" t="s">
        <v>2278</v>
      </c>
      <c r="B665" s="4">
        <v>44676</v>
      </c>
      <c r="C665" s="2">
        <v>224362.32</v>
      </c>
      <c r="D665" t="s">
        <v>849</v>
      </c>
      <c r="E665" t="s">
        <v>868</v>
      </c>
      <c r="F665" t="s">
        <v>10</v>
      </c>
      <c r="G665" t="s">
        <v>24</v>
      </c>
      <c r="H665" t="s">
        <v>111</v>
      </c>
      <c r="J665" t="s">
        <v>2279</v>
      </c>
      <c r="K665" t="str">
        <f>IF(COUNTIF(Customers!A:A, H665)&gt;0, "Valid", "Invalid")</f>
        <v>Valid</v>
      </c>
      <c r="L665" t="str">
        <f t="shared" si="50"/>
        <v>4</v>
      </c>
      <c r="M665" t="str">
        <f t="shared" si="51"/>
        <v>2022</v>
      </c>
      <c r="N665">
        <f t="shared" si="52"/>
        <v>224362.32</v>
      </c>
      <c r="O665">
        <f t="shared" si="53"/>
        <v>224362.32</v>
      </c>
      <c r="P665" t="str">
        <f t="shared" si="54"/>
        <v/>
      </c>
      <c r="Q665" s="48" t="str">
        <f>IF(O665="","",
   IF(OR(O665&lt;EDA_Outlier_Analysis!$C$10, O665&gt;EDA_Outlier_Analysis!$C$11),
      "Outlier",
      "Normal"))</f>
        <v>Normal</v>
      </c>
      <c r="R665" t="str">
        <f>IF(P665="","",
   IF(OR(P665 &lt; EDA_Outlier_Analysis!$F$7, P665 &gt; EDA_Outlier_Analysis!$F$8),
      "Outlier",
      "Normal"))</f>
        <v/>
      </c>
      <c r="S665" t="str">
        <f>IF(N665="","",
   IF(OR(N665 &lt;EDA_Outlier_Analysis!$I$10, N665 &gt; EDA_Outlier_Analysis!$I$11),
      "Outlier",
      "Normal"))</f>
        <v>Normal</v>
      </c>
    </row>
    <row r="666" spans="1:19">
      <c r="A666" t="s">
        <v>2280</v>
      </c>
      <c r="B666" s="4">
        <v>45243</v>
      </c>
      <c r="C666" s="2">
        <v>133652.85</v>
      </c>
      <c r="D666" t="s">
        <v>849</v>
      </c>
      <c r="E666" t="s">
        <v>868</v>
      </c>
      <c r="F666" t="s">
        <v>11</v>
      </c>
      <c r="G666" t="s">
        <v>31</v>
      </c>
      <c r="H666" t="s">
        <v>427</v>
      </c>
      <c r="J666" t="s">
        <v>2281</v>
      </c>
      <c r="K666" t="str">
        <f>IF(COUNTIF(Customers!A:A, H666)&gt;0, "Valid", "Invalid")</f>
        <v>Valid</v>
      </c>
      <c r="L666" t="str">
        <f t="shared" si="50"/>
        <v>11</v>
      </c>
      <c r="M666" t="str">
        <f t="shared" si="51"/>
        <v>2023</v>
      </c>
      <c r="N666">
        <f t="shared" si="52"/>
        <v>133652.85</v>
      </c>
      <c r="O666">
        <f t="shared" si="53"/>
        <v>133652.85</v>
      </c>
      <c r="P666" t="str">
        <f t="shared" si="54"/>
        <v/>
      </c>
      <c r="Q666" s="48" t="str">
        <f>IF(O666="","",
   IF(OR(O666&lt;EDA_Outlier_Analysis!$C$10, O666&gt;EDA_Outlier_Analysis!$C$11),
      "Outlier",
      "Normal"))</f>
        <v>Normal</v>
      </c>
      <c r="R666" t="str">
        <f>IF(P666="","",
   IF(OR(P666 &lt; EDA_Outlier_Analysis!$F$7, P666 &gt; EDA_Outlier_Analysis!$F$8),
      "Outlier",
      "Normal"))</f>
        <v/>
      </c>
      <c r="S666" t="str">
        <f>IF(N666="","",
   IF(OR(N666 &lt;EDA_Outlier_Analysis!$I$10, N666 &gt; EDA_Outlier_Analysis!$I$11),
      "Outlier",
      "Normal"))</f>
        <v>Normal</v>
      </c>
    </row>
    <row r="667" spans="1:19">
      <c r="A667" t="s">
        <v>2282</v>
      </c>
      <c r="B667" s="4">
        <v>44595</v>
      </c>
      <c r="C667" s="2">
        <v>122780.11</v>
      </c>
      <c r="D667" t="s">
        <v>849</v>
      </c>
      <c r="E667" t="s">
        <v>868</v>
      </c>
      <c r="F667" t="s">
        <v>9</v>
      </c>
      <c r="G667" t="s">
        <v>31</v>
      </c>
      <c r="H667" t="s">
        <v>181</v>
      </c>
      <c r="J667" t="s">
        <v>2283</v>
      </c>
      <c r="K667" t="str">
        <f>IF(COUNTIF(Customers!A:A, H667)&gt;0, "Valid", "Invalid")</f>
        <v>Valid</v>
      </c>
      <c r="L667" t="str">
        <f t="shared" si="50"/>
        <v>2</v>
      </c>
      <c r="M667" t="str">
        <f t="shared" si="51"/>
        <v>2022</v>
      </c>
      <c r="N667">
        <f t="shared" si="52"/>
        <v>122780.11</v>
      </c>
      <c r="O667">
        <f t="shared" si="53"/>
        <v>122780.11</v>
      </c>
      <c r="P667" t="str">
        <f t="shared" si="54"/>
        <v/>
      </c>
      <c r="Q667" s="48" t="str">
        <f>IF(O667="","",
   IF(OR(O667&lt;EDA_Outlier_Analysis!$C$10, O667&gt;EDA_Outlier_Analysis!$C$11),
      "Outlier",
      "Normal"))</f>
        <v>Normal</v>
      </c>
      <c r="R667" t="str">
        <f>IF(P667="","",
   IF(OR(P667 &lt; EDA_Outlier_Analysis!$F$7, P667 &gt; EDA_Outlier_Analysis!$F$8),
      "Outlier",
      "Normal"))</f>
        <v/>
      </c>
      <c r="S667" t="str">
        <f>IF(N667="","",
   IF(OR(N667 &lt;EDA_Outlier_Analysis!$I$10, N667 &gt; EDA_Outlier_Analysis!$I$11),
      "Outlier",
      "Normal"))</f>
        <v>Normal</v>
      </c>
    </row>
    <row r="668" spans="1:19">
      <c r="A668" t="s">
        <v>2284</v>
      </c>
      <c r="B668" s="4">
        <v>44722</v>
      </c>
      <c r="C668" s="2">
        <v>174449.31</v>
      </c>
      <c r="D668" t="s">
        <v>849</v>
      </c>
      <c r="E668" t="s">
        <v>850</v>
      </c>
      <c r="F668" t="s">
        <v>11</v>
      </c>
      <c r="G668" t="s">
        <v>34</v>
      </c>
      <c r="H668" t="s">
        <v>423</v>
      </c>
      <c r="J668" t="s">
        <v>2285</v>
      </c>
      <c r="K668" t="str">
        <f>IF(COUNTIF(Customers!A:A, H668)&gt;0, "Valid", "Invalid")</f>
        <v>Valid</v>
      </c>
      <c r="L668" t="str">
        <f t="shared" si="50"/>
        <v>6</v>
      </c>
      <c r="M668" t="str">
        <f t="shared" si="51"/>
        <v>2022</v>
      </c>
      <c r="N668">
        <f t="shared" si="52"/>
        <v>174449.31</v>
      </c>
      <c r="O668">
        <f t="shared" si="53"/>
        <v>174449.31</v>
      </c>
      <c r="P668" t="str">
        <f t="shared" si="54"/>
        <v/>
      </c>
      <c r="Q668" s="48" t="str">
        <f>IF(O668="","",
   IF(OR(O668&lt;EDA_Outlier_Analysis!$C$10, O668&gt;EDA_Outlier_Analysis!$C$11),
      "Outlier",
      "Normal"))</f>
        <v>Normal</v>
      </c>
      <c r="R668" t="str">
        <f>IF(P668="","",
   IF(OR(P668 &lt; EDA_Outlier_Analysis!$F$7, P668 &gt; EDA_Outlier_Analysis!$F$8),
      "Outlier",
      "Normal"))</f>
        <v/>
      </c>
      <c r="S668" t="str">
        <f>IF(N668="","",
   IF(OR(N668 &lt;EDA_Outlier_Analysis!$I$10, N668 &gt; EDA_Outlier_Analysis!$I$11),
      "Outlier",
      "Normal"))</f>
        <v>Normal</v>
      </c>
    </row>
    <row r="669" spans="1:19">
      <c r="A669" t="s">
        <v>2286</v>
      </c>
      <c r="B669" s="4">
        <v>45256</v>
      </c>
      <c r="C669" s="2">
        <v>123525.59</v>
      </c>
      <c r="D669" t="s">
        <v>849</v>
      </c>
      <c r="E669" t="s">
        <v>850</v>
      </c>
      <c r="F669" t="s">
        <v>9</v>
      </c>
      <c r="G669" t="s">
        <v>20</v>
      </c>
      <c r="H669" t="s">
        <v>445</v>
      </c>
      <c r="J669" t="s">
        <v>2287</v>
      </c>
      <c r="K669" t="str">
        <f>IF(COUNTIF(Customers!A:A, H669)&gt;0, "Valid", "Invalid")</f>
        <v>Valid</v>
      </c>
      <c r="L669" t="str">
        <f t="shared" si="50"/>
        <v>11</v>
      </c>
      <c r="M669" t="str">
        <f t="shared" si="51"/>
        <v>2023</v>
      </c>
      <c r="N669">
        <f t="shared" si="52"/>
        <v>123525.59</v>
      </c>
      <c r="O669">
        <f t="shared" si="53"/>
        <v>123525.59</v>
      </c>
      <c r="P669" t="str">
        <f t="shared" si="54"/>
        <v/>
      </c>
      <c r="Q669" s="48" t="str">
        <f>IF(O669="","",
   IF(OR(O669&lt;EDA_Outlier_Analysis!$C$10, O669&gt;EDA_Outlier_Analysis!$C$11),
      "Outlier",
      "Normal"))</f>
        <v>Normal</v>
      </c>
      <c r="R669" t="str">
        <f>IF(P669="","",
   IF(OR(P669 &lt; EDA_Outlier_Analysis!$F$7, P669 &gt; EDA_Outlier_Analysis!$F$8),
      "Outlier",
      "Normal"))</f>
        <v/>
      </c>
      <c r="S669" t="str">
        <f>IF(N669="","",
   IF(OR(N669 &lt;EDA_Outlier_Analysis!$I$10, N669 &gt; EDA_Outlier_Analysis!$I$11),
      "Outlier",
      "Normal"))</f>
        <v>Normal</v>
      </c>
    </row>
    <row r="670" spans="1:19">
      <c r="A670" t="s">
        <v>2288</v>
      </c>
      <c r="B670" s="4">
        <v>45057</v>
      </c>
      <c r="C670" s="2">
        <v>-26079.19</v>
      </c>
      <c r="D670" t="s">
        <v>840</v>
      </c>
      <c r="E670" t="s">
        <v>905</v>
      </c>
      <c r="F670" t="s">
        <v>10</v>
      </c>
      <c r="G670" t="s">
        <v>34</v>
      </c>
      <c r="I670" t="s">
        <v>957</v>
      </c>
      <c r="J670" t="s">
        <v>2289</v>
      </c>
      <c r="K670" t="str">
        <f>IF(COUNTIF(Customers!A:A, H670)&gt;0, "Valid", "Invalid")</f>
        <v>Invalid</v>
      </c>
      <c r="L670" t="str">
        <f t="shared" si="50"/>
        <v>5</v>
      </c>
      <c r="M670" t="str">
        <f t="shared" si="51"/>
        <v>2023</v>
      </c>
      <c r="N670">
        <f t="shared" si="52"/>
        <v>-26079.19</v>
      </c>
      <c r="O670" t="str">
        <f t="shared" si="53"/>
        <v/>
      </c>
      <c r="P670">
        <f t="shared" si="54"/>
        <v>26079.19</v>
      </c>
      <c r="Q670" s="48" t="str">
        <f>IF(O670="","",
   IF(OR(O670&lt;EDA_Outlier_Analysis!$C$10, O670&gt;EDA_Outlier_Analysis!$C$11),
      "Outlier",
      "Normal"))</f>
        <v/>
      </c>
      <c r="R670" t="str">
        <f>IF(P670="","",
   IF(OR(P670 &lt; EDA_Outlier_Analysis!$F$7, P670 &gt; EDA_Outlier_Analysis!$F$8),
      "Outlier",
      "Normal"))</f>
        <v>Outlier</v>
      </c>
      <c r="S670" t="str">
        <f>IF(N670="","",
   IF(OR(N670 &lt;EDA_Outlier_Analysis!$I$10, N670 &gt; EDA_Outlier_Analysis!$I$11),
      "Outlier",
      "Normal"))</f>
        <v>Normal</v>
      </c>
    </row>
    <row r="671" spans="1:19">
      <c r="A671" t="s">
        <v>2290</v>
      </c>
      <c r="B671" s="4">
        <v>45221</v>
      </c>
      <c r="C671" s="2">
        <v>129928.48</v>
      </c>
      <c r="D671" t="s">
        <v>849</v>
      </c>
      <c r="E671" t="s">
        <v>853</v>
      </c>
      <c r="F671" t="s">
        <v>10</v>
      </c>
      <c r="G671" t="s">
        <v>34</v>
      </c>
      <c r="H671" t="s">
        <v>165</v>
      </c>
      <c r="J671" t="s">
        <v>2291</v>
      </c>
      <c r="K671" t="str">
        <f>IF(COUNTIF(Customers!A:A, H671)&gt;0, "Valid", "Invalid")</f>
        <v>Valid</v>
      </c>
      <c r="L671" t="str">
        <f t="shared" si="50"/>
        <v>10</v>
      </c>
      <c r="M671" t="str">
        <f t="shared" si="51"/>
        <v>2023</v>
      </c>
      <c r="N671">
        <f t="shared" si="52"/>
        <v>129928.48</v>
      </c>
      <c r="O671">
        <f t="shared" si="53"/>
        <v>129928.48</v>
      </c>
      <c r="P671" t="str">
        <f t="shared" si="54"/>
        <v/>
      </c>
      <c r="Q671" s="48" t="str">
        <f>IF(O671="","",
   IF(OR(O671&lt;EDA_Outlier_Analysis!$C$10, O671&gt;EDA_Outlier_Analysis!$C$11),
      "Outlier",
      "Normal"))</f>
        <v>Normal</v>
      </c>
      <c r="R671" t="str">
        <f>IF(P671="","",
   IF(OR(P671 &lt; EDA_Outlier_Analysis!$F$7, P671 &gt; EDA_Outlier_Analysis!$F$8),
      "Outlier",
      "Normal"))</f>
        <v/>
      </c>
      <c r="S671" t="str">
        <f>IF(N671="","",
   IF(OR(N671 &lt;EDA_Outlier_Analysis!$I$10, N671 &gt; EDA_Outlier_Analysis!$I$11),
      "Outlier",
      "Normal"))</f>
        <v>Normal</v>
      </c>
    </row>
    <row r="672" spans="1:19">
      <c r="A672" t="s">
        <v>2292</v>
      </c>
      <c r="B672" s="4">
        <v>44942</v>
      </c>
      <c r="C672" s="2">
        <v>168825.71</v>
      </c>
      <c r="D672" t="s">
        <v>849</v>
      </c>
      <c r="E672" t="s">
        <v>850</v>
      </c>
      <c r="F672" t="s">
        <v>9</v>
      </c>
      <c r="G672" t="s">
        <v>24</v>
      </c>
      <c r="H672" t="s">
        <v>609</v>
      </c>
      <c r="J672" t="s">
        <v>2293</v>
      </c>
      <c r="K672" t="str">
        <f>IF(COUNTIF(Customers!A:A, H672)&gt;0, "Valid", "Invalid")</f>
        <v>Valid</v>
      </c>
      <c r="L672" t="str">
        <f t="shared" si="50"/>
        <v>1</v>
      </c>
      <c r="M672" t="str">
        <f t="shared" si="51"/>
        <v>2023</v>
      </c>
      <c r="N672">
        <f t="shared" si="52"/>
        <v>168825.71</v>
      </c>
      <c r="O672">
        <f t="shared" si="53"/>
        <v>168825.71</v>
      </c>
      <c r="P672" t="str">
        <f t="shared" si="54"/>
        <v/>
      </c>
      <c r="Q672" s="48" t="str">
        <f>IF(O672="","",
   IF(OR(O672&lt;EDA_Outlier_Analysis!$C$10, O672&gt;EDA_Outlier_Analysis!$C$11),
      "Outlier",
      "Normal"))</f>
        <v>Normal</v>
      </c>
      <c r="R672" t="str">
        <f>IF(P672="","",
   IF(OR(P672 &lt; EDA_Outlier_Analysis!$F$7, P672 &gt; EDA_Outlier_Analysis!$F$8),
      "Outlier",
      "Normal"))</f>
        <v/>
      </c>
      <c r="S672" t="str">
        <f>IF(N672="","",
   IF(OR(N672 &lt;EDA_Outlier_Analysis!$I$10, N672 &gt; EDA_Outlier_Analysis!$I$11),
      "Outlier",
      "Normal"))</f>
        <v>Normal</v>
      </c>
    </row>
    <row r="673" spans="1:19">
      <c r="A673" t="s">
        <v>2294</v>
      </c>
      <c r="B673" s="4">
        <v>44713</v>
      </c>
      <c r="C673" s="2">
        <v>-21714.09</v>
      </c>
      <c r="D673" t="s">
        <v>840</v>
      </c>
      <c r="E673" t="s">
        <v>845</v>
      </c>
      <c r="F673" t="s">
        <v>11</v>
      </c>
      <c r="G673" t="s">
        <v>24</v>
      </c>
      <c r="I673" t="s">
        <v>1971</v>
      </c>
      <c r="J673" t="s">
        <v>2295</v>
      </c>
      <c r="K673" t="str">
        <f>IF(COUNTIF(Customers!A:A, H673)&gt;0, "Valid", "Invalid")</f>
        <v>Invalid</v>
      </c>
      <c r="L673" t="str">
        <f t="shared" si="50"/>
        <v>6</v>
      </c>
      <c r="M673" t="str">
        <f t="shared" si="51"/>
        <v>2022</v>
      </c>
      <c r="N673">
        <f t="shared" si="52"/>
        <v>-21714.09</v>
      </c>
      <c r="O673" t="str">
        <f t="shared" si="53"/>
        <v/>
      </c>
      <c r="P673">
        <f t="shared" si="54"/>
        <v>21714.09</v>
      </c>
      <c r="Q673" s="48" t="str">
        <f>IF(O673="","",
   IF(OR(O673&lt;EDA_Outlier_Analysis!$C$10, O673&gt;EDA_Outlier_Analysis!$C$11),
      "Outlier",
      "Normal"))</f>
        <v/>
      </c>
      <c r="R673" t="str">
        <f>IF(P673="","",
   IF(OR(P673 &lt; EDA_Outlier_Analysis!$F$7, P673 &gt; EDA_Outlier_Analysis!$F$8),
      "Outlier",
      "Normal"))</f>
        <v>Outlier</v>
      </c>
      <c r="S673" t="str">
        <f>IF(N673="","",
   IF(OR(N673 &lt;EDA_Outlier_Analysis!$I$10, N673 &gt; EDA_Outlier_Analysis!$I$11),
      "Outlier",
      "Normal"))</f>
        <v>Normal</v>
      </c>
    </row>
    <row r="674" spans="1:19">
      <c r="A674" t="s">
        <v>2296</v>
      </c>
      <c r="B674" s="4">
        <v>44859</v>
      </c>
      <c r="C674" s="2">
        <v>82423.759999999995</v>
      </c>
      <c r="D674" t="s">
        <v>849</v>
      </c>
      <c r="E674" t="s">
        <v>868</v>
      </c>
      <c r="F674" t="s">
        <v>11</v>
      </c>
      <c r="G674" t="s">
        <v>24</v>
      </c>
      <c r="H674" t="s">
        <v>389</v>
      </c>
      <c r="J674" t="s">
        <v>2297</v>
      </c>
      <c r="K674" t="str">
        <f>IF(COUNTIF(Customers!A:A, H674)&gt;0, "Valid", "Invalid")</f>
        <v>Valid</v>
      </c>
      <c r="L674" t="str">
        <f t="shared" si="50"/>
        <v>10</v>
      </c>
      <c r="M674" t="str">
        <f t="shared" si="51"/>
        <v>2022</v>
      </c>
      <c r="N674">
        <f t="shared" si="52"/>
        <v>82423.759999999995</v>
      </c>
      <c r="O674">
        <f t="shared" si="53"/>
        <v>82423.759999999995</v>
      </c>
      <c r="P674" t="str">
        <f t="shared" si="54"/>
        <v/>
      </c>
      <c r="Q674" s="48" t="str">
        <f>IF(O674="","",
   IF(OR(O674&lt;EDA_Outlier_Analysis!$C$10, O674&gt;EDA_Outlier_Analysis!$C$11),
      "Outlier",
      "Normal"))</f>
        <v>Normal</v>
      </c>
      <c r="R674" t="str">
        <f>IF(P674="","",
   IF(OR(P674 &lt; EDA_Outlier_Analysis!$F$7, P674 &gt; EDA_Outlier_Analysis!$F$8),
      "Outlier",
      "Normal"))</f>
        <v/>
      </c>
      <c r="S674" t="str">
        <f>IF(N674="","",
   IF(OR(N674 &lt;EDA_Outlier_Analysis!$I$10, N674 &gt; EDA_Outlier_Analysis!$I$11),
      "Outlier",
      "Normal"))</f>
        <v>Normal</v>
      </c>
    </row>
    <row r="675" spans="1:19">
      <c r="A675" t="s">
        <v>2298</v>
      </c>
      <c r="B675" s="4">
        <v>45100</v>
      </c>
      <c r="C675" s="2">
        <v>104796.4</v>
      </c>
      <c r="D675" t="s">
        <v>849</v>
      </c>
      <c r="E675" t="s">
        <v>853</v>
      </c>
      <c r="F675" t="s">
        <v>9</v>
      </c>
      <c r="G675" t="s">
        <v>20</v>
      </c>
      <c r="H675" t="s">
        <v>61</v>
      </c>
      <c r="J675" t="s">
        <v>2299</v>
      </c>
      <c r="K675" t="str">
        <f>IF(COUNTIF(Customers!A:A, H675)&gt;0, "Valid", "Invalid")</f>
        <v>Valid</v>
      </c>
      <c r="L675" t="str">
        <f t="shared" si="50"/>
        <v>6</v>
      </c>
      <c r="M675" t="str">
        <f t="shared" si="51"/>
        <v>2023</v>
      </c>
      <c r="N675">
        <f t="shared" si="52"/>
        <v>104796.4</v>
      </c>
      <c r="O675">
        <f t="shared" si="53"/>
        <v>104796.4</v>
      </c>
      <c r="P675" t="str">
        <f t="shared" si="54"/>
        <v/>
      </c>
      <c r="Q675" s="48" t="str">
        <f>IF(O675="","",
   IF(OR(O675&lt;EDA_Outlier_Analysis!$C$10, O675&gt;EDA_Outlier_Analysis!$C$11),
      "Outlier",
      "Normal"))</f>
        <v>Normal</v>
      </c>
      <c r="R675" t="str">
        <f>IF(P675="","",
   IF(OR(P675 &lt; EDA_Outlier_Analysis!$F$7, P675 &gt; EDA_Outlier_Analysis!$F$8),
      "Outlier",
      "Normal"))</f>
        <v/>
      </c>
      <c r="S675" t="str">
        <f>IF(N675="","",
   IF(OR(N675 &lt;EDA_Outlier_Analysis!$I$10, N675 &gt; EDA_Outlier_Analysis!$I$11),
      "Outlier",
      "Normal"))</f>
        <v>Normal</v>
      </c>
    </row>
    <row r="676" spans="1:19">
      <c r="A676" t="s">
        <v>2300</v>
      </c>
      <c r="B676" s="4">
        <v>45236</v>
      </c>
      <c r="C676" s="2">
        <v>-21306.880000000001</v>
      </c>
      <c r="D676" t="s">
        <v>840</v>
      </c>
      <c r="E676" t="s">
        <v>856</v>
      </c>
      <c r="F676" t="s">
        <v>10</v>
      </c>
      <c r="G676" t="s">
        <v>24</v>
      </c>
      <c r="I676" t="s">
        <v>1340</v>
      </c>
      <c r="J676" t="s">
        <v>2301</v>
      </c>
      <c r="K676" t="str">
        <f>IF(COUNTIF(Customers!A:A, H676)&gt;0, "Valid", "Invalid")</f>
        <v>Invalid</v>
      </c>
      <c r="L676" t="str">
        <f t="shared" si="50"/>
        <v>11</v>
      </c>
      <c r="M676" t="str">
        <f t="shared" si="51"/>
        <v>2023</v>
      </c>
      <c r="N676">
        <f t="shared" si="52"/>
        <v>-21306.880000000001</v>
      </c>
      <c r="O676" t="str">
        <f t="shared" si="53"/>
        <v/>
      </c>
      <c r="P676">
        <f t="shared" si="54"/>
        <v>21306.880000000001</v>
      </c>
      <c r="Q676" s="48" t="str">
        <f>IF(O676="","",
   IF(OR(O676&lt;EDA_Outlier_Analysis!$C$10, O676&gt;EDA_Outlier_Analysis!$C$11),
      "Outlier",
      "Normal"))</f>
        <v/>
      </c>
      <c r="R676" t="str">
        <f>IF(P676="","",
   IF(OR(P676 &lt; EDA_Outlier_Analysis!$F$7, P676 &gt; EDA_Outlier_Analysis!$F$8),
      "Outlier",
      "Normal"))</f>
        <v>Outlier</v>
      </c>
      <c r="S676" t="str">
        <f>IF(N676="","",
   IF(OR(N676 &lt;EDA_Outlier_Analysis!$I$10, N676 &gt; EDA_Outlier_Analysis!$I$11),
      "Outlier",
      "Normal"))</f>
        <v>Normal</v>
      </c>
    </row>
    <row r="677" spans="1:19">
      <c r="A677" t="s">
        <v>2302</v>
      </c>
      <c r="B677" s="4">
        <v>45071</v>
      </c>
      <c r="C677" s="2">
        <v>219596.84</v>
      </c>
      <c r="D677" t="s">
        <v>849</v>
      </c>
      <c r="E677" t="s">
        <v>850</v>
      </c>
      <c r="F677" t="s">
        <v>9</v>
      </c>
      <c r="G677" t="s">
        <v>24</v>
      </c>
      <c r="H677" t="s">
        <v>331</v>
      </c>
      <c r="J677" t="s">
        <v>2303</v>
      </c>
      <c r="K677" t="str">
        <f>IF(COUNTIF(Customers!A:A, H677)&gt;0, "Valid", "Invalid")</f>
        <v>Valid</v>
      </c>
      <c r="L677" t="str">
        <f t="shared" si="50"/>
        <v>5</v>
      </c>
      <c r="M677" t="str">
        <f t="shared" si="51"/>
        <v>2023</v>
      </c>
      <c r="N677">
        <f t="shared" si="52"/>
        <v>219596.84</v>
      </c>
      <c r="O677">
        <f t="shared" si="53"/>
        <v>219596.84</v>
      </c>
      <c r="P677" t="str">
        <f t="shared" si="54"/>
        <v/>
      </c>
      <c r="Q677" s="48" t="str">
        <f>IF(O677="","",
   IF(OR(O677&lt;EDA_Outlier_Analysis!$C$10, O677&gt;EDA_Outlier_Analysis!$C$11),
      "Outlier",
      "Normal"))</f>
        <v>Normal</v>
      </c>
      <c r="R677" t="str">
        <f>IF(P677="","",
   IF(OR(P677 &lt; EDA_Outlier_Analysis!$F$7, P677 &gt; EDA_Outlier_Analysis!$F$8),
      "Outlier",
      "Normal"))</f>
        <v/>
      </c>
      <c r="S677" t="str">
        <f>IF(N677="","",
   IF(OR(N677 &lt;EDA_Outlier_Analysis!$I$10, N677 &gt; EDA_Outlier_Analysis!$I$11),
      "Outlier",
      "Normal"))</f>
        <v>Normal</v>
      </c>
    </row>
    <row r="678" spans="1:19">
      <c r="A678" t="s">
        <v>2304</v>
      </c>
      <c r="B678" s="4">
        <v>44665</v>
      </c>
      <c r="C678" s="2">
        <v>220736.33</v>
      </c>
      <c r="D678" t="s">
        <v>849</v>
      </c>
      <c r="E678" t="s">
        <v>868</v>
      </c>
      <c r="F678" t="s">
        <v>11</v>
      </c>
      <c r="G678" t="s">
        <v>31</v>
      </c>
      <c r="H678" t="s">
        <v>77</v>
      </c>
      <c r="J678" t="s">
        <v>2305</v>
      </c>
      <c r="K678" t="str">
        <f>IF(COUNTIF(Customers!A:A, H678)&gt;0, "Valid", "Invalid")</f>
        <v>Valid</v>
      </c>
      <c r="L678" t="str">
        <f t="shared" si="50"/>
        <v>4</v>
      </c>
      <c r="M678" t="str">
        <f t="shared" si="51"/>
        <v>2022</v>
      </c>
      <c r="N678">
        <f t="shared" si="52"/>
        <v>220736.33</v>
      </c>
      <c r="O678">
        <f t="shared" si="53"/>
        <v>220736.33</v>
      </c>
      <c r="P678" t="str">
        <f t="shared" si="54"/>
        <v/>
      </c>
      <c r="Q678" s="48" t="str">
        <f>IF(O678="","",
   IF(OR(O678&lt;EDA_Outlier_Analysis!$C$10, O678&gt;EDA_Outlier_Analysis!$C$11),
      "Outlier",
      "Normal"))</f>
        <v>Normal</v>
      </c>
      <c r="R678" t="str">
        <f>IF(P678="","",
   IF(OR(P678 &lt; EDA_Outlier_Analysis!$F$7, P678 &gt; EDA_Outlier_Analysis!$F$8),
      "Outlier",
      "Normal"))</f>
        <v/>
      </c>
      <c r="S678" t="str">
        <f>IF(N678="","",
   IF(OR(N678 &lt;EDA_Outlier_Analysis!$I$10, N678 &gt; EDA_Outlier_Analysis!$I$11),
      "Outlier",
      "Normal"))</f>
        <v>Normal</v>
      </c>
    </row>
    <row r="679" spans="1:19">
      <c r="A679" t="s">
        <v>2306</v>
      </c>
      <c r="B679" s="4">
        <v>44855</v>
      </c>
      <c r="C679" s="2">
        <v>-56237.52</v>
      </c>
      <c r="D679" t="s">
        <v>840</v>
      </c>
      <c r="E679" t="s">
        <v>856</v>
      </c>
      <c r="F679" t="s">
        <v>10</v>
      </c>
      <c r="G679" t="s">
        <v>20</v>
      </c>
      <c r="I679" t="s">
        <v>1485</v>
      </c>
      <c r="J679" t="s">
        <v>2307</v>
      </c>
      <c r="K679" t="str">
        <f>IF(COUNTIF(Customers!A:A, H679)&gt;0, "Valid", "Invalid")</f>
        <v>Invalid</v>
      </c>
      <c r="L679" t="str">
        <f t="shared" si="50"/>
        <v>10</v>
      </c>
      <c r="M679" t="str">
        <f t="shared" si="51"/>
        <v>2022</v>
      </c>
      <c r="N679">
        <f t="shared" si="52"/>
        <v>-56237.52</v>
      </c>
      <c r="O679" t="str">
        <f t="shared" si="53"/>
        <v/>
      </c>
      <c r="P679">
        <f t="shared" si="54"/>
        <v>56237.52</v>
      </c>
      <c r="Q679" s="48" t="str">
        <f>IF(O679="","",
   IF(OR(O679&lt;EDA_Outlier_Analysis!$C$10, O679&gt;EDA_Outlier_Analysis!$C$11),
      "Outlier",
      "Normal"))</f>
        <v/>
      </c>
      <c r="R679" t="str">
        <f>IF(P679="","",
   IF(OR(P679 &lt; EDA_Outlier_Analysis!$F$7, P679 &gt; EDA_Outlier_Analysis!$F$8),
      "Outlier",
      "Normal"))</f>
        <v>Outlier</v>
      </c>
      <c r="S679" t="str">
        <f>IF(N679="","",
   IF(OR(N679 &lt;EDA_Outlier_Analysis!$I$10, N679 &gt; EDA_Outlier_Analysis!$I$11),
      "Outlier",
      "Normal"))</f>
        <v>Normal</v>
      </c>
    </row>
    <row r="680" spans="1:19">
      <c r="A680" t="s">
        <v>2308</v>
      </c>
      <c r="B680" s="4">
        <v>44888</v>
      </c>
      <c r="C680" s="2">
        <v>240541.35</v>
      </c>
      <c r="D680" t="s">
        <v>849</v>
      </c>
      <c r="E680" t="s">
        <v>868</v>
      </c>
      <c r="F680" t="s">
        <v>9</v>
      </c>
      <c r="G680" t="s">
        <v>31</v>
      </c>
      <c r="H680" t="s">
        <v>381</v>
      </c>
      <c r="J680" t="s">
        <v>2309</v>
      </c>
      <c r="K680" t="str">
        <f>IF(COUNTIF(Customers!A:A, H680)&gt;0, "Valid", "Invalid")</f>
        <v>Valid</v>
      </c>
      <c r="L680" t="str">
        <f t="shared" si="50"/>
        <v>11</v>
      </c>
      <c r="M680" t="str">
        <f t="shared" si="51"/>
        <v>2022</v>
      </c>
      <c r="N680">
        <f t="shared" si="52"/>
        <v>240541.35</v>
      </c>
      <c r="O680">
        <f t="shared" si="53"/>
        <v>240541.35</v>
      </c>
      <c r="P680" t="str">
        <f t="shared" si="54"/>
        <v/>
      </c>
      <c r="Q680" s="48" t="str">
        <f>IF(O680="","",
   IF(OR(O680&lt;EDA_Outlier_Analysis!$C$10, O680&gt;EDA_Outlier_Analysis!$C$11),
      "Outlier",
      "Normal"))</f>
        <v>Normal</v>
      </c>
      <c r="R680" t="str">
        <f>IF(P680="","",
   IF(OR(P680 &lt; EDA_Outlier_Analysis!$F$7, P680 &gt; EDA_Outlier_Analysis!$F$8),
      "Outlier",
      "Normal"))</f>
        <v/>
      </c>
      <c r="S680" t="str">
        <f>IF(N680="","",
   IF(OR(N680 &lt;EDA_Outlier_Analysis!$I$10, N680 &gt; EDA_Outlier_Analysis!$I$11),
      "Outlier",
      "Normal"))</f>
        <v>Normal</v>
      </c>
    </row>
    <row r="681" spans="1:19">
      <c r="A681" t="s">
        <v>2310</v>
      </c>
      <c r="B681" s="4">
        <v>45068</v>
      </c>
      <c r="C681" s="2">
        <v>123408.7</v>
      </c>
      <c r="D681" t="s">
        <v>849</v>
      </c>
      <c r="E681" t="s">
        <v>850</v>
      </c>
      <c r="F681" t="s">
        <v>9</v>
      </c>
      <c r="G681" t="s">
        <v>31</v>
      </c>
      <c r="H681" t="s">
        <v>389</v>
      </c>
      <c r="J681" t="s">
        <v>2311</v>
      </c>
      <c r="K681" t="str">
        <f>IF(COUNTIF(Customers!A:A, H681)&gt;0, "Valid", "Invalid")</f>
        <v>Valid</v>
      </c>
      <c r="L681" t="str">
        <f t="shared" si="50"/>
        <v>5</v>
      </c>
      <c r="M681" t="str">
        <f t="shared" si="51"/>
        <v>2023</v>
      </c>
      <c r="N681">
        <f t="shared" si="52"/>
        <v>123408.7</v>
      </c>
      <c r="O681">
        <f t="shared" si="53"/>
        <v>123408.7</v>
      </c>
      <c r="P681" t="str">
        <f t="shared" si="54"/>
        <v/>
      </c>
      <c r="Q681" s="48" t="str">
        <f>IF(O681="","",
   IF(OR(O681&lt;EDA_Outlier_Analysis!$C$10, O681&gt;EDA_Outlier_Analysis!$C$11),
      "Outlier",
      "Normal"))</f>
        <v>Normal</v>
      </c>
      <c r="R681" t="str">
        <f>IF(P681="","",
   IF(OR(P681 &lt; EDA_Outlier_Analysis!$F$7, P681 &gt; EDA_Outlier_Analysis!$F$8),
      "Outlier",
      "Normal"))</f>
        <v/>
      </c>
      <c r="S681" t="str">
        <f>IF(N681="","",
   IF(OR(N681 &lt;EDA_Outlier_Analysis!$I$10, N681 &gt; EDA_Outlier_Analysis!$I$11),
      "Outlier",
      "Normal"))</f>
        <v>Normal</v>
      </c>
    </row>
    <row r="682" spans="1:19">
      <c r="A682" t="s">
        <v>2312</v>
      </c>
      <c r="B682" s="4">
        <v>45071</v>
      </c>
      <c r="C682" s="2">
        <v>46047.56</v>
      </c>
      <c r="D682" t="s">
        <v>849</v>
      </c>
      <c r="E682" t="s">
        <v>853</v>
      </c>
      <c r="F682" t="s">
        <v>9</v>
      </c>
      <c r="G682" t="s">
        <v>20</v>
      </c>
      <c r="H682" t="s">
        <v>119</v>
      </c>
      <c r="J682" t="s">
        <v>2313</v>
      </c>
      <c r="K682" t="str">
        <f>IF(COUNTIF(Customers!A:A, H682)&gt;0, "Valid", "Invalid")</f>
        <v>Valid</v>
      </c>
      <c r="L682" t="str">
        <f t="shared" si="50"/>
        <v>5</v>
      </c>
      <c r="M682" t="str">
        <f t="shared" si="51"/>
        <v>2023</v>
      </c>
      <c r="N682">
        <f t="shared" si="52"/>
        <v>46047.56</v>
      </c>
      <c r="O682">
        <f t="shared" si="53"/>
        <v>46047.56</v>
      </c>
      <c r="P682" t="str">
        <f t="shared" si="54"/>
        <v/>
      </c>
      <c r="Q682" s="48" t="str">
        <f>IF(O682="","",
   IF(OR(O682&lt;EDA_Outlier_Analysis!$C$10, O682&gt;EDA_Outlier_Analysis!$C$11),
      "Outlier",
      "Normal"))</f>
        <v>Normal</v>
      </c>
      <c r="R682" t="str">
        <f>IF(P682="","",
   IF(OR(P682 &lt; EDA_Outlier_Analysis!$F$7, P682 &gt; EDA_Outlier_Analysis!$F$8),
      "Outlier",
      "Normal"))</f>
        <v/>
      </c>
      <c r="S682" t="str">
        <f>IF(N682="","",
   IF(OR(N682 &lt;EDA_Outlier_Analysis!$I$10, N682 &gt; EDA_Outlier_Analysis!$I$11),
      "Outlier",
      "Normal"))</f>
        <v>Normal</v>
      </c>
    </row>
    <row r="683" spans="1:19">
      <c r="A683" t="s">
        <v>2314</v>
      </c>
      <c r="B683" s="4">
        <v>45233</v>
      </c>
      <c r="C683" s="2">
        <v>-49976.59</v>
      </c>
      <c r="D683" t="s">
        <v>840</v>
      </c>
      <c r="E683" t="s">
        <v>864</v>
      </c>
      <c r="F683" t="s">
        <v>10</v>
      </c>
      <c r="G683" t="s">
        <v>34</v>
      </c>
      <c r="I683" t="s">
        <v>1093</v>
      </c>
      <c r="J683" t="s">
        <v>2315</v>
      </c>
      <c r="K683" t="str">
        <f>IF(COUNTIF(Customers!A:A, H683)&gt;0, "Valid", "Invalid")</f>
        <v>Invalid</v>
      </c>
      <c r="L683" t="str">
        <f t="shared" si="50"/>
        <v>11</v>
      </c>
      <c r="M683" t="str">
        <f t="shared" si="51"/>
        <v>2023</v>
      </c>
      <c r="N683">
        <f t="shared" si="52"/>
        <v>-49976.59</v>
      </c>
      <c r="O683" t="str">
        <f t="shared" si="53"/>
        <v/>
      </c>
      <c r="P683">
        <f t="shared" si="54"/>
        <v>49976.59</v>
      </c>
      <c r="Q683" s="48" t="str">
        <f>IF(O683="","",
   IF(OR(O683&lt;EDA_Outlier_Analysis!$C$10, O683&gt;EDA_Outlier_Analysis!$C$11),
      "Outlier",
      "Normal"))</f>
        <v/>
      </c>
      <c r="R683" t="str">
        <f>IF(P683="","",
   IF(OR(P683 &lt; EDA_Outlier_Analysis!$F$7, P683 &gt; EDA_Outlier_Analysis!$F$8),
      "Outlier",
      "Normal"))</f>
        <v>Normal</v>
      </c>
      <c r="S683" t="str">
        <f>IF(N683="","",
   IF(OR(N683 &lt;EDA_Outlier_Analysis!$I$10, N683 &gt; EDA_Outlier_Analysis!$I$11),
      "Outlier",
      "Normal"))</f>
        <v>Normal</v>
      </c>
    </row>
    <row r="684" spans="1:19">
      <c r="A684" t="s">
        <v>2316</v>
      </c>
      <c r="B684" s="4">
        <v>44953</v>
      </c>
      <c r="C684" s="2">
        <v>178327.28</v>
      </c>
      <c r="D684" t="s">
        <v>849</v>
      </c>
      <c r="E684" t="s">
        <v>850</v>
      </c>
      <c r="F684" t="s">
        <v>10</v>
      </c>
      <c r="G684" t="s">
        <v>24</v>
      </c>
      <c r="H684" t="s">
        <v>349</v>
      </c>
      <c r="J684" t="s">
        <v>2317</v>
      </c>
      <c r="K684" t="str">
        <f>IF(COUNTIF(Customers!A:A, H684)&gt;0, "Valid", "Invalid")</f>
        <v>Valid</v>
      </c>
      <c r="L684" t="str">
        <f t="shared" si="50"/>
        <v>1</v>
      </c>
      <c r="M684" t="str">
        <f t="shared" si="51"/>
        <v>2023</v>
      </c>
      <c r="N684">
        <f t="shared" si="52"/>
        <v>178327.28</v>
      </c>
      <c r="O684">
        <f t="shared" si="53"/>
        <v>178327.28</v>
      </c>
      <c r="P684" t="str">
        <f t="shared" si="54"/>
        <v/>
      </c>
      <c r="Q684" s="48" t="str">
        <f>IF(O684="","",
   IF(OR(O684&lt;EDA_Outlier_Analysis!$C$10, O684&gt;EDA_Outlier_Analysis!$C$11),
      "Outlier",
      "Normal"))</f>
        <v>Normal</v>
      </c>
      <c r="R684" t="str">
        <f>IF(P684="","",
   IF(OR(P684 &lt; EDA_Outlier_Analysis!$F$7, P684 &gt; EDA_Outlier_Analysis!$F$8),
      "Outlier",
      "Normal"))</f>
        <v/>
      </c>
      <c r="S684" t="str">
        <f>IF(N684="","",
   IF(OR(N684 &lt;EDA_Outlier_Analysis!$I$10, N684 &gt; EDA_Outlier_Analysis!$I$11),
      "Outlier",
      "Normal"))</f>
        <v>Normal</v>
      </c>
    </row>
    <row r="685" spans="1:19">
      <c r="A685" t="s">
        <v>2318</v>
      </c>
      <c r="B685" s="4">
        <v>44662</v>
      </c>
      <c r="C685" s="2">
        <v>-20582.52</v>
      </c>
      <c r="D685" t="s">
        <v>840</v>
      </c>
      <c r="E685" t="s">
        <v>856</v>
      </c>
      <c r="F685" t="s">
        <v>9</v>
      </c>
      <c r="G685" t="s">
        <v>34</v>
      </c>
      <c r="I685" t="s">
        <v>1093</v>
      </c>
      <c r="J685" t="s">
        <v>2319</v>
      </c>
      <c r="K685" t="str">
        <f>IF(COUNTIF(Customers!A:A, H685)&gt;0, "Valid", "Invalid")</f>
        <v>Invalid</v>
      </c>
      <c r="L685" t="str">
        <f t="shared" si="50"/>
        <v>4</v>
      </c>
      <c r="M685" t="str">
        <f t="shared" si="51"/>
        <v>2022</v>
      </c>
      <c r="N685">
        <f t="shared" si="52"/>
        <v>-20582.52</v>
      </c>
      <c r="O685" t="str">
        <f t="shared" si="53"/>
        <v/>
      </c>
      <c r="P685">
        <f t="shared" si="54"/>
        <v>20582.52</v>
      </c>
      <c r="Q685" s="48" t="str">
        <f>IF(O685="","",
   IF(OR(O685&lt;EDA_Outlier_Analysis!$C$10, O685&gt;EDA_Outlier_Analysis!$C$11),
      "Outlier",
      "Normal"))</f>
        <v/>
      </c>
      <c r="R685" t="str">
        <f>IF(P685="","",
   IF(OR(P685 &lt; EDA_Outlier_Analysis!$F$7, P685 &gt; EDA_Outlier_Analysis!$F$8),
      "Outlier",
      "Normal"))</f>
        <v>Outlier</v>
      </c>
      <c r="S685" t="str">
        <f>IF(N685="","",
   IF(OR(N685 &lt;EDA_Outlier_Analysis!$I$10, N685 &gt; EDA_Outlier_Analysis!$I$11),
      "Outlier",
      "Normal"))</f>
        <v>Normal</v>
      </c>
    </row>
    <row r="686" spans="1:19">
      <c r="A686" t="s">
        <v>2320</v>
      </c>
      <c r="B686" s="4">
        <v>44783</v>
      </c>
      <c r="C686" s="2">
        <v>196424.94</v>
      </c>
      <c r="D686" t="s">
        <v>849</v>
      </c>
      <c r="E686" t="s">
        <v>850</v>
      </c>
      <c r="F686" t="s">
        <v>9</v>
      </c>
      <c r="G686" t="s">
        <v>34</v>
      </c>
      <c r="H686" t="s">
        <v>487</v>
      </c>
      <c r="J686" t="s">
        <v>2321</v>
      </c>
      <c r="K686" t="str">
        <f>IF(COUNTIF(Customers!A:A, H686)&gt;0, "Valid", "Invalid")</f>
        <v>Valid</v>
      </c>
      <c r="L686" t="str">
        <f t="shared" si="50"/>
        <v>8</v>
      </c>
      <c r="M686" t="str">
        <f t="shared" si="51"/>
        <v>2022</v>
      </c>
      <c r="N686">
        <f t="shared" si="52"/>
        <v>196424.94</v>
      </c>
      <c r="O686">
        <f t="shared" si="53"/>
        <v>196424.94</v>
      </c>
      <c r="P686" t="str">
        <f t="shared" si="54"/>
        <v/>
      </c>
      <c r="Q686" s="48" t="str">
        <f>IF(O686="","",
   IF(OR(O686&lt;EDA_Outlier_Analysis!$C$10, O686&gt;EDA_Outlier_Analysis!$C$11),
      "Outlier",
      "Normal"))</f>
        <v>Normal</v>
      </c>
      <c r="R686" t="str">
        <f>IF(P686="","",
   IF(OR(P686 &lt; EDA_Outlier_Analysis!$F$7, P686 &gt; EDA_Outlier_Analysis!$F$8),
      "Outlier",
      "Normal"))</f>
        <v/>
      </c>
      <c r="S686" t="str">
        <f>IF(N686="","",
   IF(OR(N686 &lt;EDA_Outlier_Analysis!$I$10, N686 &gt; EDA_Outlier_Analysis!$I$11),
      "Outlier",
      "Normal"))</f>
        <v>Normal</v>
      </c>
    </row>
    <row r="687" spans="1:19">
      <c r="A687" t="s">
        <v>2322</v>
      </c>
      <c r="B687" s="4">
        <v>45046</v>
      </c>
      <c r="C687" s="2">
        <v>-38767.480000000003</v>
      </c>
      <c r="D687" t="s">
        <v>840</v>
      </c>
      <c r="E687" t="s">
        <v>905</v>
      </c>
      <c r="F687" t="s">
        <v>9</v>
      </c>
      <c r="G687" t="s">
        <v>34</v>
      </c>
      <c r="I687" t="s">
        <v>1448</v>
      </c>
      <c r="J687" t="s">
        <v>2323</v>
      </c>
      <c r="K687" t="str">
        <f>IF(COUNTIF(Customers!A:A, H687)&gt;0, "Valid", "Invalid")</f>
        <v>Invalid</v>
      </c>
      <c r="L687" t="str">
        <f t="shared" si="50"/>
        <v>4</v>
      </c>
      <c r="M687" t="str">
        <f t="shared" si="51"/>
        <v>2023</v>
      </c>
      <c r="N687">
        <f t="shared" si="52"/>
        <v>-38767.480000000003</v>
      </c>
      <c r="O687" t="str">
        <f t="shared" si="53"/>
        <v/>
      </c>
      <c r="P687">
        <f t="shared" si="54"/>
        <v>38767.480000000003</v>
      </c>
      <c r="Q687" s="48" t="str">
        <f>IF(O687="","",
   IF(OR(O687&lt;EDA_Outlier_Analysis!$C$10, O687&gt;EDA_Outlier_Analysis!$C$11),
      "Outlier",
      "Normal"))</f>
        <v/>
      </c>
      <c r="R687" t="str">
        <f>IF(P687="","",
   IF(OR(P687 &lt; EDA_Outlier_Analysis!$F$7, P687 &gt; EDA_Outlier_Analysis!$F$8),
      "Outlier",
      "Normal"))</f>
        <v>Normal</v>
      </c>
      <c r="S687" t="str">
        <f>IF(N687="","",
   IF(OR(N687 &lt;EDA_Outlier_Analysis!$I$10, N687 &gt; EDA_Outlier_Analysis!$I$11),
      "Outlier",
      "Normal"))</f>
        <v>Normal</v>
      </c>
    </row>
    <row r="688" spans="1:19">
      <c r="A688" t="s">
        <v>2324</v>
      </c>
      <c r="B688" s="4">
        <v>44853</v>
      </c>
      <c r="C688" s="2">
        <v>-35158.75</v>
      </c>
      <c r="D688" t="s">
        <v>840</v>
      </c>
      <c r="E688" t="s">
        <v>841</v>
      </c>
      <c r="F688" t="s">
        <v>10</v>
      </c>
      <c r="G688" t="s">
        <v>20</v>
      </c>
      <c r="I688" t="s">
        <v>1585</v>
      </c>
      <c r="J688" t="s">
        <v>2325</v>
      </c>
      <c r="K688" t="str">
        <f>IF(COUNTIF(Customers!A:A, H688)&gt;0, "Valid", "Invalid")</f>
        <v>Invalid</v>
      </c>
      <c r="L688" t="str">
        <f t="shared" si="50"/>
        <v>10</v>
      </c>
      <c r="M688" t="str">
        <f t="shared" si="51"/>
        <v>2022</v>
      </c>
      <c r="N688">
        <f t="shared" si="52"/>
        <v>-35158.75</v>
      </c>
      <c r="O688" t="str">
        <f t="shared" si="53"/>
        <v/>
      </c>
      <c r="P688">
        <f t="shared" si="54"/>
        <v>35158.75</v>
      </c>
      <c r="Q688" s="48" t="str">
        <f>IF(O688="","",
   IF(OR(O688&lt;EDA_Outlier_Analysis!$C$10, O688&gt;EDA_Outlier_Analysis!$C$11),
      "Outlier",
      "Normal"))</f>
        <v/>
      </c>
      <c r="R688" t="str">
        <f>IF(P688="","",
   IF(OR(P688 &lt; EDA_Outlier_Analysis!$F$7, P688 &gt; EDA_Outlier_Analysis!$F$8),
      "Outlier",
      "Normal"))</f>
        <v>Normal</v>
      </c>
      <c r="S688" t="str">
        <f>IF(N688="","",
   IF(OR(N688 &lt;EDA_Outlier_Analysis!$I$10, N688 &gt; EDA_Outlier_Analysis!$I$11),
      "Outlier",
      "Normal"))</f>
        <v>Normal</v>
      </c>
    </row>
    <row r="689" spans="1:19">
      <c r="A689" t="s">
        <v>2326</v>
      </c>
      <c r="B689" s="4">
        <v>44598</v>
      </c>
      <c r="C689" s="2">
        <v>118973.23</v>
      </c>
      <c r="D689" t="s">
        <v>849</v>
      </c>
      <c r="E689" t="s">
        <v>850</v>
      </c>
      <c r="F689" t="s">
        <v>11</v>
      </c>
      <c r="G689" t="s">
        <v>31</v>
      </c>
      <c r="H689" t="s">
        <v>375</v>
      </c>
      <c r="J689" t="s">
        <v>2327</v>
      </c>
      <c r="K689" t="str">
        <f>IF(COUNTIF(Customers!A:A, H689)&gt;0, "Valid", "Invalid")</f>
        <v>Valid</v>
      </c>
      <c r="L689" t="str">
        <f t="shared" si="50"/>
        <v>2</v>
      </c>
      <c r="M689" t="str">
        <f t="shared" si="51"/>
        <v>2022</v>
      </c>
      <c r="N689">
        <f t="shared" si="52"/>
        <v>118973.23</v>
      </c>
      <c r="O689">
        <f t="shared" si="53"/>
        <v>118973.23</v>
      </c>
      <c r="P689" t="str">
        <f t="shared" si="54"/>
        <v/>
      </c>
      <c r="Q689" s="48" t="str">
        <f>IF(O689="","",
   IF(OR(O689&lt;EDA_Outlier_Analysis!$C$10, O689&gt;EDA_Outlier_Analysis!$C$11),
      "Outlier",
      "Normal"))</f>
        <v>Normal</v>
      </c>
      <c r="R689" t="str">
        <f>IF(P689="","",
   IF(OR(P689 &lt; EDA_Outlier_Analysis!$F$7, P689 &gt; EDA_Outlier_Analysis!$F$8),
      "Outlier",
      "Normal"))</f>
        <v/>
      </c>
      <c r="S689" t="str">
        <f>IF(N689="","",
   IF(OR(N689 &lt;EDA_Outlier_Analysis!$I$10, N689 &gt; EDA_Outlier_Analysis!$I$11),
      "Outlier",
      "Normal"))</f>
        <v>Normal</v>
      </c>
    </row>
    <row r="690" spans="1:19">
      <c r="A690" t="s">
        <v>2328</v>
      </c>
      <c r="B690" s="4">
        <v>44764</v>
      </c>
      <c r="C690" s="2">
        <v>131183.29999999999</v>
      </c>
      <c r="D690" t="s">
        <v>849</v>
      </c>
      <c r="E690" t="s">
        <v>853</v>
      </c>
      <c r="F690" t="s">
        <v>11</v>
      </c>
      <c r="G690" t="s">
        <v>31</v>
      </c>
      <c r="H690" t="s">
        <v>513</v>
      </c>
      <c r="J690" t="s">
        <v>2329</v>
      </c>
      <c r="K690" t="str">
        <f>IF(COUNTIF(Customers!A:A, H690)&gt;0, "Valid", "Invalid")</f>
        <v>Valid</v>
      </c>
      <c r="L690" t="str">
        <f t="shared" si="50"/>
        <v>7</v>
      </c>
      <c r="M690" t="str">
        <f t="shared" si="51"/>
        <v>2022</v>
      </c>
      <c r="N690">
        <f t="shared" si="52"/>
        <v>131183.29999999999</v>
      </c>
      <c r="O690">
        <f t="shared" si="53"/>
        <v>131183.29999999999</v>
      </c>
      <c r="P690" t="str">
        <f t="shared" si="54"/>
        <v/>
      </c>
      <c r="Q690" s="48" t="str">
        <f>IF(O690="","",
   IF(OR(O690&lt;EDA_Outlier_Analysis!$C$10, O690&gt;EDA_Outlier_Analysis!$C$11),
      "Outlier",
      "Normal"))</f>
        <v>Normal</v>
      </c>
      <c r="R690" t="str">
        <f>IF(P690="","",
   IF(OR(P690 &lt; EDA_Outlier_Analysis!$F$7, P690 &gt; EDA_Outlier_Analysis!$F$8),
      "Outlier",
      "Normal"))</f>
        <v/>
      </c>
      <c r="S690" t="str">
        <f>IF(N690="","",
   IF(OR(N690 &lt;EDA_Outlier_Analysis!$I$10, N690 &gt; EDA_Outlier_Analysis!$I$11),
      "Outlier",
      "Normal"))</f>
        <v>Normal</v>
      </c>
    </row>
    <row r="691" spans="1:19">
      <c r="A691" t="s">
        <v>2330</v>
      </c>
      <c r="B691" s="4">
        <v>44939</v>
      </c>
      <c r="C691" s="2">
        <v>200012.94</v>
      </c>
      <c r="D691" t="s">
        <v>849</v>
      </c>
      <c r="E691" t="s">
        <v>850</v>
      </c>
      <c r="F691" t="s">
        <v>11</v>
      </c>
      <c r="G691" t="s">
        <v>20</v>
      </c>
      <c r="H691" t="s">
        <v>501</v>
      </c>
      <c r="J691" t="s">
        <v>2331</v>
      </c>
      <c r="K691" t="str">
        <f>IF(COUNTIF(Customers!A:A, H691)&gt;0, "Valid", "Invalid")</f>
        <v>Valid</v>
      </c>
      <c r="L691" t="str">
        <f t="shared" si="50"/>
        <v>1</v>
      </c>
      <c r="M691" t="str">
        <f t="shared" si="51"/>
        <v>2023</v>
      </c>
      <c r="N691">
        <f t="shared" si="52"/>
        <v>200012.94</v>
      </c>
      <c r="O691">
        <f t="shared" si="53"/>
        <v>200012.94</v>
      </c>
      <c r="P691" t="str">
        <f t="shared" si="54"/>
        <v/>
      </c>
      <c r="Q691" s="48" t="str">
        <f>IF(O691="","",
   IF(OR(O691&lt;EDA_Outlier_Analysis!$C$10, O691&gt;EDA_Outlier_Analysis!$C$11),
      "Outlier",
      "Normal"))</f>
        <v>Normal</v>
      </c>
      <c r="R691" t="str">
        <f>IF(P691="","",
   IF(OR(P691 &lt; EDA_Outlier_Analysis!$F$7, P691 &gt; EDA_Outlier_Analysis!$F$8),
      "Outlier",
      "Normal"))</f>
        <v/>
      </c>
      <c r="S691" t="str">
        <f>IF(N691="","",
   IF(OR(N691 &lt;EDA_Outlier_Analysis!$I$10, N691 &gt; EDA_Outlier_Analysis!$I$11),
      "Outlier",
      "Normal"))</f>
        <v>Normal</v>
      </c>
    </row>
    <row r="692" spans="1:19">
      <c r="A692" t="s">
        <v>2332</v>
      </c>
      <c r="B692" s="4">
        <v>44990</v>
      </c>
      <c r="C692" s="2">
        <v>-39327.1</v>
      </c>
      <c r="D692" t="s">
        <v>840</v>
      </c>
      <c r="E692" t="s">
        <v>856</v>
      </c>
      <c r="F692" t="s">
        <v>10</v>
      </c>
      <c r="G692" t="s">
        <v>31</v>
      </c>
      <c r="I692" t="s">
        <v>1062</v>
      </c>
      <c r="J692" t="s">
        <v>2333</v>
      </c>
      <c r="K692" t="str">
        <f>IF(COUNTIF(Customers!A:A, H692)&gt;0, "Valid", "Invalid")</f>
        <v>Invalid</v>
      </c>
      <c r="L692" t="str">
        <f t="shared" si="50"/>
        <v>3</v>
      </c>
      <c r="M692" t="str">
        <f t="shared" si="51"/>
        <v>2023</v>
      </c>
      <c r="N692">
        <f t="shared" si="52"/>
        <v>-39327.1</v>
      </c>
      <c r="O692" t="str">
        <f t="shared" si="53"/>
        <v/>
      </c>
      <c r="P692">
        <f t="shared" si="54"/>
        <v>39327.1</v>
      </c>
      <c r="Q692" s="48" t="str">
        <f>IF(O692="","",
   IF(OR(O692&lt;EDA_Outlier_Analysis!$C$10, O692&gt;EDA_Outlier_Analysis!$C$11),
      "Outlier",
      "Normal"))</f>
        <v/>
      </c>
      <c r="R692" t="str">
        <f>IF(P692="","",
   IF(OR(P692 &lt; EDA_Outlier_Analysis!$F$7, P692 &gt; EDA_Outlier_Analysis!$F$8),
      "Outlier",
      "Normal"))</f>
        <v>Normal</v>
      </c>
      <c r="S692" t="str">
        <f>IF(N692="","",
   IF(OR(N692 &lt;EDA_Outlier_Analysis!$I$10, N692 &gt; EDA_Outlier_Analysis!$I$11),
      "Outlier",
      "Normal"))</f>
        <v>Normal</v>
      </c>
    </row>
    <row r="693" spans="1:19">
      <c r="A693" t="s">
        <v>2334</v>
      </c>
      <c r="B693" s="4">
        <v>45019</v>
      </c>
      <c r="C693" s="2">
        <v>169929.04</v>
      </c>
      <c r="D693" t="s">
        <v>849</v>
      </c>
      <c r="E693" t="s">
        <v>850</v>
      </c>
      <c r="F693" t="s">
        <v>11</v>
      </c>
      <c r="G693" t="s">
        <v>31</v>
      </c>
      <c r="H693" t="s">
        <v>331</v>
      </c>
      <c r="J693" t="s">
        <v>2335</v>
      </c>
      <c r="K693" t="str">
        <f>IF(COUNTIF(Customers!A:A, H693)&gt;0, "Valid", "Invalid")</f>
        <v>Valid</v>
      </c>
      <c r="L693" t="str">
        <f t="shared" si="50"/>
        <v>4</v>
      </c>
      <c r="M693" t="str">
        <f t="shared" si="51"/>
        <v>2023</v>
      </c>
      <c r="N693">
        <f t="shared" si="52"/>
        <v>169929.04</v>
      </c>
      <c r="O693">
        <f t="shared" si="53"/>
        <v>169929.04</v>
      </c>
      <c r="P693" t="str">
        <f t="shared" si="54"/>
        <v/>
      </c>
      <c r="Q693" s="48" t="str">
        <f>IF(O693="","",
   IF(OR(O693&lt;EDA_Outlier_Analysis!$C$10, O693&gt;EDA_Outlier_Analysis!$C$11),
      "Outlier",
      "Normal"))</f>
        <v>Normal</v>
      </c>
      <c r="R693" t="str">
        <f>IF(P693="","",
   IF(OR(P693 &lt; EDA_Outlier_Analysis!$F$7, P693 &gt; EDA_Outlier_Analysis!$F$8),
      "Outlier",
      "Normal"))</f>
        <v/>
      </c>
      <c r="S693" t="str">
        <f>IF(N693="","",
   IF(OR(N693 &lt;EDA_Outlier_Analysis!$I$10, N693 &gt; EDA_Outlier_Analysis!$I$11),
      "Outlier",
      "Normal"))</f>
        <v>Normal</v>
      </c>
    </row>
    <row r="694" spans="1:19">
      <c r="A694" t="s">
        <v>2336</v>
      </c>
      <c r="B694" s="4">
        <v>44790</v>
      </c>
      <c r="C694" s="2">
        <v>154223.04999999999</v>
      </c>
      <c r="D694" t="s">
        <v>849</v>
      </c>
      <c r="E694" t="s">
        <v>868</v>
      </c>
      <c r="F694" t="s">
        <v>11</v>
      </c>
      <c r="G694" t="s">
        <v>20</v>
      </c>
      <c r="H694" t="s">
        <v>29</v>
      </c>
      <c r="J694" t="s">
        <v>2337</v>
      </c>
      <c r="K694" t="str">
        <f>IF(COUNTIF(Customers!A:A, H694)&gt;0, "Valid", "Invalid")</f>
        <v>Valid</v>
      </c>
      <c r="L694" t="str">
        <f t="shared" si="50"/>
        <v>8</v>
      </c>
      <c r="M694" t="str">
        <f t="shared" si="51"/>
        <v>2022</v>
      </c>
      <c r="N694">
        <f t="shared" si="52"/>
        <v>154223.04999999999</v>
      </c>
      <c r="O694">
        <f t="shared" si="53"/>
        <v>154223.04999999999</v>
      </c>
      <c r="P694" t="str">
        <f t="shared" si="54"/>
        <v/>
      </c>
      <c r="Q694" s="48" t="str">
        <f>IF(O694="","",
   IF(OR(O694&lt;EDA_Outlier_Analysis!$C$10, O694&gt;EDA_Outlier_Analysis!$C$11),
      "Outlier",
      "Normal"))</f>
        <v>Normal</v>
      </c>
      <c r="R694" t="str">
        <f>IF(P694="","",
   IF(OR(P694 &lt; EDA_Outlier_Analysis!$F$7, P694 &gt; EDA_Outlier_Analysis!$F$8),
      "Outlier",
      "Normal"))</f>
        <v/>
      </c>
      <c r="S694" t="str">
        <f>IF(N694="","",
   IF(OR(N694 &lt;EDA_Outlier_Analysis!$I$10, N694 &gt; EDA_Outlier_Analysis!$I$11),
      "Outlier",
      "Normal"))</f>
        <v>Normal</v>
      </c>
    </row>
    <row r="695" spans="1:19">
      <c r="A695" t="s">
        <v>2338</v>
      </c>
      <c r="B695" s="4">
        <v>45183</v>
      </c>
      <c r="C695" s="2">
        <v>18132.2</v>
      </c>
      <c r="D695" t="s">
        <v>873</v>
      </c>
      <c r="E695" t="s">
        <v>873</v>
      </c>
      <c r="F695" t="s">
        <v>11</v>
      </c>
      <c r="G695" t="s">
        <v>31</v>
      </c>
      <c r="J695" t="s">
        <v>2339</v>
      </c>
      <c r="K695" t="str">
        <f>IF(COUNTIF(Customers!A:A, H695)&gt;0, "Valid", "Invalid")</f>
        <v>Invalid</v>
      </c>
      <c r="L695" t="str">
        <f t="shared" si="50"/>
        <v>9</v>
      </c>
      <c r="M695" t="str">
        <f t="shared" si="51"/>
        <v>2023</v>
      </c>
      <c r="N695">
        <f t="shared" si="52"/>
        <v>-18132.2</v>
      </c>
      <c r="O695" t="str">
        <f t="shared" si="53"/>
        <v/>
      </c>
      <c r="P695" t="str">
        <f t="shared" si="54"/>
        <v/>
      </c>
      <c r="Q695" s="48" t="str">
        <f>IF(O695="","",
   IF(OR(O695&lt;EDA_Outlier_Analysis!$C$10, O695&gt;EDA_Outlier_Analysis!$C$11),
      "Outlier",
      "Normal"))</f>
        <v/>
      </c>
      <c r="R695" t="str">
        <f>IF(P695="","",
   IF(OR(P695 &lt; EDA_Outlier_Analysis!$F$7, P695 &gt; EDA_Outlier_Analysis!$F$8),
      "Outlier",
      "Normal"))</f>
        <v/>
      </c>
      <c r="S695" t="str">
        <f>IF(N695="","",
   IF(OR(N695 &lt;EDA_Outlier_Analysis!$I$10, N695 &gt; EDA_Outlier_Analysis!$I$11),
      "Outlier",
      "Normal"))</f>
        <v>Normal</v>
      </c>
    </row>
    <row r="696" spans="1:19">
      <c r="A696" t="s">
        <v>2340</v>
      </c>
      <c r="B696" s="4">
        <v>45189</v>
      </c>
      <c r="C696" s="2">
        <v>-14317.88</v>
      </c>
      <c r="D696" t="s">
        <v>840</v>
      </c>
      <c r="E696" t="s">
        <v>841</v>
      </c>
      <c r="F696" t="s">
        <v>9</v>
      </c>
      <c r="G696" t="s">
        <v>24</v>
      </c>
      <c r="I696" t="s">
        <v>1453</v>
      </c>
      <c r="J696" t="s">
        <v>2341</v>
      </c>
      <c r="K696" t="str">
        <f>IF(COUNTIF(Customers!A:A, H696)&gt;0, "Valid", "Invalid")</f>
        <v>Invalid</v>
      </c>
      <c r="L696" t="str">
        <f t="shared" si="50"/>
        <v>9</v>
      </c>
      <c r="M696" t="str">
        <f t="shared" si="51"/>
        <v>2023</v>
      </c>
      <c r="N696">
        <f t="shared" si="52"/>
        <v>-14317.88</v>
      </c>
      <c r="O696" t="str">
        <f t="shared" si="53"/>
        <v/>
      </c>
      <c r="P696">
        <f t="shared" si="54"/>
        <v>14317.88</v>
      </c>
      <c r="Q696" s="48" t="str">
        <f>IF(O696="","",
   IF(OR(O696&lt;EDA_Outlier_Analysis!$C$10, O696&gt;EDA_Outlier_Analysis!$C$11),
      "Outlier",
      "Normal"))</f>
        <v/>
      </c>
      <c r="R696" t="str">
        <f>IF(P696="","",
   IF(OR(P696 &lt; EDA_Outlier_Analysis!$F$7, P696 &gt; EDA_Outlier_Analysis!$F$8),
      "Outlier",
      "Normal"))</f>
        <v>Outlier</v>
      </c>
      <c r="S696" t="str">
        <f>IF(N696="","",
   IF(OR(N696 &lt;EDA_Outlier_Analysis!$I$10, N696 &gt; EDA_Outlier_Analysis!$I$11),
      "Outlier",
      "Normal"))</f>
        <v>Normal</v>
      </c>
    </row>
    <row r="697" spans="1:19">
      <c r="A697" t="s">
        <v>2342</v>
      </c>
      <c r="B697" s="4">
        <v>44580</v>
      </c>
      <c r="C697" s="2">
        <v>171044.96</v>
      </c>
      <c r="D697" t="s">
        <v>849</v>
      </c>
      <c r="E697" t="s">
        <v>850</v>
      </c>
      <c r="F697" t="s">
        <v>10</v>
      </c>
      <c r="G697" t="s">
        <v>20</v>
      </c>
      <c r="H697" t="s">
        <v>525</v>
      </c>
      <c r="J697" t="s">
        <v>2343</v>
      </c>
      <c r="K697" t="str">
        <f>IF(COUNTIF(Customers!A:A, H697)&gt;0, "Valid", "Invalid")</f>
        <v>Valid</v>
      </c>
      <c r="L697" t="str">
        <f t="shared" si="50"/>
        <v>1</v>
      </c>
      <c r="M697" t="str">
        <f t="shared" si="51"/>
        <v>2022</v>
      </c>
      <c r="N697">
        <f t="shared" si="52"/>
        <v>171044.96</v>
      </c>
      <c r="O697">
        <f t="shared" si="53"/>
        <v>171044.96</v>
      </c>
      <c r="P697" t="str">
        <f t="shared" si="54"/>
        <v/>
      </c>
      <c r="Q697" s="48" t="str">
        <f>IF(O697="","",
   IF(OR(O697&lt;EDA_Outlier_Analysis!$C$10, O697&gt;EDA_Outlier_Analysis!$C$11),
      "Outlier",
      "Normal"))</f>
        <v>Normal</v>
      </c>
      <c r="R697" t="str">
        <f>IF(P697="","",
   IF(OR(P697 &lt; EDA_Outlier_Analysis!$F$7, P697 &gt; EDA_Outlier_Analysis!$F$8),
      "Outlier",
      "Normal"))</f>
        <v/>
      </c>
      <c r="S697" t="str">
        <f>IF(N697="","",
   IF(OR(N697 &lt;EDA_Outlier_Analysis!$I$10, N697 &gt; EDA_Outlier_Analysis!$I$11),
      "Outlier",
      "Normal"))</f>
        <v>Normal</v>
      </c>
    </row>
    <row r="698" spans="1:19">
      <c r="A698" t="s">
        <v>2344</v>
      </c>
      <c r="B698" s="4">
        <v>44710</v>
      </c>
      <c r="C698" s="2">
        <v>-54299.57</v>
      </c>
      <c r="D698" t="s">
        <v>840</v>
      </c>
      <c r="E698" t="s">
        <v>856</v>
      </c>
      <c r="F698" t="s">
        <v>10</v>
      </c>
      <c r="G698" t="s">
        <v>24</v>
      </c>
      <c r="I698" t="s">
        <v>1109</v>
      </c>
      <c r="J698" t="s">
        <v>2345</v>
      </c>
      <c r="K698" t="str">
        <f>IF(COUNTIF(Customers!A:A, H698)&gt;0, "Valid", "Invalid")</f>
        <v>Invalid</v>
      </c>
      <c r="L698" t="str">
        <f t="shared" si="50"/>
        <v>5</v>
      </c>
      <c r="M698" t="str">
        <f t="shared" si="51"/>
        <v>2022</v>
      </c>
      <c r="N698">
        <f t="shared" si="52"/>
        <v>-54299.57</v>
      </c>
      <c r="O698" t="str">
        <f t="shared" si="53"/>
        <v/>
      </c>
      <c r="P698">
        <f t="shared" si="54"/>
        <v>54299.57</v>
      </c>
      <c r="Q698" s="48" t="str">
        <f>IF(O698="","",
   IF(OR(O698&lt;EDA_Outlier_Analysis!$C$10, O698&gt;EDA_Outlier_Analysis!$C$11),
      "Outlier",
      "Normal"))</f>
        <v/>
      </c>
      <c r="R698" t="str">
        <f>IF(P698="","",
   IF(OR(P698 &lt; EDA_Outlier_Analysis!$F$7, P698 &gt; EDA_Outlier_Analysis!$F$8),
      "Outlier",
      "Normal"))</f>
        <v>Outlier</v>
      </c>
      <c r="S698" t="str">
        <f>IF(N698="","",
   IF(OR(N698 &lt;EDA_Outlier_Analysis!$I$10, N698 &gt; EDA_Outlier_Analysis!$I$11),
      "Outlier",
      "Normal"))</f>
        <v>Normal</v>
      </c>
    </row>
    <row r="699" spans="1:19">
      <c r="A699" t="s">
        <v>2346</v>
      </c>
      <c r="B699" s="4">
        <v>45060</v>
      </c>
      <c r="C699" s="2">
        <v>106243.69</v>
      </c>
      <c r="D699" t="s">
        <v>849</v>
      </c>
      <c r="E699" t="s">
        <v>868</v>
      </c>
      <c r="F699" t="s">
        <v>10</v>
      </c>
      <c r="G699" t="s">
        <v>34</v>
      </c>
      <c r="H699" t="s">
        <v>91</v>
      </c>
      <c r="J699" t="s">
        <v>2347</v>
      </c>
      <c r="K699" t="str">
        <f>IF(COUNTIF(Customers!A:A, H699)&gt;0, "Valid", "Invalid")</f>
        <v>Valid</v>
      </c>
      <c r="L699" t="str">
        <f t="shared" si="50"/>
        <v>5</v>
      </c>
      <c r="M699" t="str">
        <f t="shared" si="51"/>
        <v>2023</v>
      </c>
      <c r="N699">
        <f t="shared" si="52"/>
        <v>106243.69</v>
      </c>
      <c r="O699">
        <f t="shared" si="53"/>
        <v>106243.69</v>
      </c>
      <c r="P699" t="str">
        <f t="shared" si="54"/>
        <v/>
      </c>
      <c r="Q699" s="48" t="str">
        <f>IF(O699="","",
   IF(OR(O699&lt;EDA_Outlier_Analysis!$C$10, O699&gt;EDA_Outlier_Analysis!$C$11),
      "Outlier",
      "Normal"))</f>
        <v>Normal</v>
      </c>
      <c r="R699" t="str">
        <f>IF(P699="","",
   IF(OR(P699 &lt; EDA_Outlier_Analysis!$F$7, P699 &gt; EDA_Outlier_Analysis!$F$8),
      "Outlier",
      "Normal"))</f>
        <v/>
      </c>
      <c r="S699" t="str">
        <f>IF(N699="","",
   IF(OR(N699 &lt;EDA_Outlier_Analysis!$I$10, N699 &gt; EDA_Outlier_Analysis!$I$11),
      "Outlier",
      "Normal"))</f>
        <v>Normal</v>
      </c>
    </row>
    <row r="700" spans="1:19">
      <c r="A700" t="s">
        <v>2348</v>
      </c>
      <c r="B700" s="4">
        <v>45166</v>
      </c>
      <c r="C700" s="2">
        <v>164074.35999999999</v>
      </c>
      <c r="D700" t="s">
        <v>849</v>
      </c>
      <c r="E700" t="s">
        <v>868</v>
      </c>
      <c r="F700" t="s">
        <v>9</v>
      </c>
      <c r="G700" t="s">
        <v>31</v>
      </c>
      <c r="H700" t="s">
        <v>711</v>
      </c>
      <c r="J700" t="s">
        <v>2349</v>
      </c>
      <c r="K700" t="str">
        <f>IF(COUNTIF(Customers!A:A, H700)&gt;0, "Valid", "Invalid")</f>
        <v>Valid</v>
      </c>
      <c r="L700" t="str">
        <f t="shared" si="50"/>
        <v>8</v>
      </c>
      <c r="M700" t="str">
        <f t="shared" si="51"/>
        <v>2023</v>
      </c>
      <c r="N700">
        <f t="shared" si="52"/>
        <v>164074.35999999999</v>
      </c>
      <c r="O700">
        <f t="shared" si="53"/>
        <v>164074.35999999999</v>
      </c>
      <c r="P700" t="str">
        <f t="shared" si="54"/>
        <v/>
      </c>
      <c r="Q700" s="48" t="str">
        <f>IF(O700="","",
   IF(OR(O700&lt;EDA_Outlier_Analysis!$C$10, O700&gt;EDA_Outlier_Analysis!$C$11),
      "Outlier",
      "Normal"))</f>
        <v>Normal</v>
      </c>
      <c r="R700" t="str">
        <f>IF(P700="","",
   IF(OR(P700 &lt; EDA_Outlier_Analysis!$F$7, P700 &gt; EDA_Outlier_Analysis!$F$8),
      "Outlier",
      "Normal"))</f>
        <v/>
      </c>
      <c r="S700" t="str">
        <f>IF(N700="","",
   IF(OR(N700 &lt;EDA_Outlier_Analysis!$I$10, N700 &gt; EDA_Outlier_Analysis!$I$11),
      "Outlier",
      "Normal"))</f>
        <v>Normal</v>
      </c>
    </row>
    <row r="701" spans="1:19">
      <c r="A701" t="s">
        <v>2350</v>
      </c>
      <c r="B701" s="4">
        <v>45052</v>
      </c>
      <c r="C701" s="2">
        <v>-78423.59</v>
      </c>
      <c r="D701" t="s">
        <v>840</v>
      </c>
      <c r="E701" t="s">
        <v>845</v>
      </c>
      <c r="F701" t="s">
        <v>9</v>
      </c>
      <c r="G701" t="s">
        <v>20</v>
      </c>
      <c r="I701" t="s">
        <v>1971</v>
      </c>
      <c r="J701" t="s">
        <v>2351</v>
      </c>
      <c r="K701" t="str">
        <f>IF(COUNTIF(Customers!A:A, H701)&gt;0, "Valid", "Invalid")</f>
        <v>Invalid</v>
      </c>
      <c r="L701" t="str">
        <f t="shared" si="50"/>
        <v>5</v>
      </c>
      <c r="M701" t="str">
        <f t="shared" si="51"/>
        <v>2023</v>
      </c>
      <c r="N701">
        <f t="shared" si="52"/>
        <v>-78423.59</v>
      </c>
      <c r="O701" t="str">
        <f t="shared" si="53"/>
        <v/>
      </c>
      <c r="P701">
        <f t="shared" si="54"/>
        <v>78423.59</v>
      </c>
      <c r="Q701" s="48" t="str">
        <f>IF(O701="","",
   IF(OR(O701&lt;EDA_Outlier_Analysis!$C$10, O701&gt;EDA_Outlier_Analysis!$C$11),
      "Outlier",
      "Normal"))</f>
        <v/>
      </c>
      <c r="R701" t="str">
        <f>IF(P701="","",
   IF(OR(P701 &lt; EDA_Outlier_Analysis!$F$7, P701 &gt; EDA_Outlier_Analysis!$F$8),
      "Outlier",
      "Normal"))</f>
        <v>Outlier</v>
      </c>
      <c r="S701" t="str">
        <f>IF(N701="","",
   IF(OR(N701 &lt;EDA_Outlier_Analysis!$I$10, N701 &gt; EDA_Outlier_Analysis!$I$11),
      "Outlier",
      "Normal"))</f>
        <v>Normal</v>
      </c>
    </row>
    <row r="702" spans="1:19">
      <c r="A702" t="s">
        <v>2352</v>
      </c>
      <c r="B702" s="4">
        <v>44652</v>
      </c>
      <c r="C702" s="2">
        <v>-38520</v>
      </c>
      <c r="D702" t="s">
        <v>840</v>
      </c>
      <c r="E702" t="s">
        <v>905</v>
      </c>
      <c r="F702" t="s">
        <v>11</v>
      </c>
      <c r="G702" t="s">
        <v>34</v>
      </c>
      <c r="I702" t="s">
        <v>1540</v>
      </c>
      <c r="J702" t="s">
        <v>2353</v>
      </c>
      <c r="K702" t="str">
        <f>IF(COUNTIF(Customers!A:A, H702)&gt;0, "Valid", "Invalid")</f>
        <v>Invalid</v>
      </c>
      <c r="L702" t="str">
        <f t="shared" si="50"/>
        <v>4</v>
      </c>
      <c r="M702" t="str">
        <f t="shared" si="51"/>
        <v>2022</v>
      </c>
      <c r="N702">
        <f t="shared" si="52"/>
        <v>-38520</v>
      </c>
      <c r="O702" t="str">
        <f t="shared" si="53"/>
        <v/>
      </c>
      <c r="P702">
        <f t="shared" si="54"/>
        <v>38520</v>
      </c>
      <c r="Q702" s="48" t="str">
        <f>IF(O702="","",
   IF(OR(O702&lt;EDA_Outlier_Analysis!$C$10, O702&gt;EDA_Outlier_Analysis!$C$11),
      "Outlier",
      "Normal"))</f>
        <v/>
      </c>
      <c r="R702" t="str">
        <f>IF(P702="","",
   IF(OR(P702 &lt; EDA_Outlier_Analysis!$F$7, P702 &gt; EDA_Outlier_Analysis!$F$8),
      "Outlier",
      "Normal"))</f>
        <v>Normal</v>
      </c>
      <c r="S702" t="str">
        <f>IF(N702="","",
   IF(OR(N702 &lt;EDA_Outlier_Analysis!$I$10, N702 &gt; EDA_Outlier_Analysis!$I$11),
      "Outlier",
      "Normal"))</f>
        <v>Normal</v>
      </c>
    </row>
    <row r="703" spans="1:19">
      <c r="A703" t="s">
        <v>2354</v>
      </c>
      <c r="B703" s="4">
        <v>44917</v>
      </c>
      <c r="C703" s="2">
        <v>205331.67</v>
      </c>
      <c r="D703" t="s">
        <v>849</v>
      </c>
      <c r="E703" t="s">
        <v>868</v>
      </c>
      <c r="F703" t="s">
        <v>10</v>
      </c>
      <c r="G703" t="s">
        <v>34</v>
      </c>
      <c r="H703" t="s">
        <v>669</v>
      </c>
      <c r="J703" t="s">
        <v>2355</v>
      </c>
      <c r="K703" t="str">
        <f>IF(COUNTIF(Customers!A:A, H703)&gt;0, "Valid", "Invalid")</f>
        <v>Valid</v>
      </c>
      <c r="L703" t="str">
        <f t="shared" si="50"/>
        <v>12</v>
      </c>
      <c r="M703" t="str">
        <f t="shared" si="51"/>
        <v>2022</v>
      </c>
      <c r="N703">
        <f t="shared" si="52"/>
        <v>205331.67</v>
      </c>
      <c r="O703">
        <f t="shared" si="53"/>
        <v>205331.67</v>
      </c>
      <c r="P703" t="str">
        <f t="shared" si="54"/>
        <v/>
      </c>
      <c r="Q703" s="48" t="str">
        <f>IF(O703="","",
   IF(OR(O703&lt;EDA_Outlier_Analysis!$C$10, O703&gt;EDA_Outlier_Analysis!$C$11),
      "Outlier",
      "Normal"))</f>
        <v>Normal</v>
      </c>
      <c r="R703" t="str">
        <f>IF(P703="","",
   IF(OR(P703 &lt; EDA_Outlier_Analysis!$F$7, P703 &gt; EDA_Outlier_Analysis!$F$8),
      "Outlier",
      "Normal"))</f>
        <v/>
      </c>
      <c r="S703" t="str">
        <f>IF(N703="","",
   IF(OR(N703 &lt;EDA_Outlier_Analysis!$I$10, N703 &gt; EDA_Outlier_Analysis!$I$11),
      "Outlier",
      "Normal"))</f>
        <v>Normal</v>
      </c>
    </row>
    <row r="704" spans="1:19">
      <c r="A704" t="s">
        <v>2356</v>
      </c>
      <c r="B704" s="4">
        <v>44931</v>
      </c>
      <c r="C704" s="2">
        <v>-65039.53</v>
      </c>
      <c r="D704" t="s">
        <v>840</v>
      </c>
      <c r="E704" t="s">
        <v>864</v>
      </c>
      <c r="F704" t="s">
        <v>9</v>
      </c>
      <c r="G704" t="s">
        <v>24</v>
      </c>
      <c r="I704" t="s">
        <v>954</v>
      </c>
      <c r="J704" t="s">
        <v>2357</v>
      </c>
      <c r="K704" t="str">
        <f>IF(COUNTIF(Customers!A:A, H704)&gt;0, "Valid", "Invalid")</f>
        <v>Invalid</v>
      </c>
      <c r="L704" t="str">
        <f t="shared" si="50"/>
        <v>1</v>
      </c>
      <c r="M704" t="str">
        <f t="shared" si="51"/>
        <v>2023</v>
      </c>
      <c r="N704">
        <f t="shared" si="52"/>
        <v>-65039.53</v>
      </c>
      <c r="O704" t="str">
        <f t="shared" si="53"/>
        <v/>
      </c>
      <c r="P704">
        <f t="shared" si="54"/>
        <v>65039.53</v>
      </c>
      <c r="Q704" s="48" t="str">
        <f>IF(O704="","",
   IF(OR(O704&lt;EDA_Outlier_Analysis!$C$10, O704&gt;EDA_Outlier_Analysis!$C$11),
      "Outlier",
      "Normal"))</f>
        <v/>
      </c>
      <c r="R704" t="str">
        <f>IF(P704="","",
   IF(OR(P704 &lt; EDA_Outlier_Analysis!$F$7, P704 &gt; EDA_Outlier_Analysis!$F$8),
      "Outlier",
      "Normal"))</f>
        <v>Outlier</v>
      </c>
      <c r="S704" t="str">
        <f>IF(N704="","",
   IF(OR(N704 &lt;EDA_Outlier_Analysis!$I$10, N704 &gt; EDA_Outlier_Analysis!$I$11),
      "Outlier",
      "Normal"))</f>
        <v>Normal</v>
      </c>
    </row>
    <row r="705" spans="1:19">
      <c r="A705" t="s">
        <v>2358</v>
      </c>
      <c r="B705" s="4">
        <v>45268</v>
      </c>
      <c r="C705" s="2">
        <v>102503.72</v>
      </c>
      <c r="D705" t="s">
        <v>849</v>
      </c>
      <c r="E705" t="s">
        <v>853</v>
      </c>
      <c r="F705" t="s">
        <v>10</v>
      </c>
      <c r="G705" t="s">
        <v>24</v>
      </c>
      <c r="H705" t="s">
        <v>635</v>
      </c>
      <c r="J705" t="s">
        <v>2359</v>
      </c>
      <c r="K705" t="str">
        <f>IF(COUNTIF(Customers!A:A, H705)&gt;0, "Valid", "Invalid")</f>
        <v>Valid</v>
      </c>
      <c r="L705" t="str">
        <f t="shared" si="50"/>
        <v>12</v>
      </c>
      <c r="M705" t="str">
        <f t="shared" si="51"/>
        <v>2023</v>
      </c>
      <c r="N705">
        <f t="shared" si="52"/>
        <v>102503.72</v>
      </c>
      <c r="O705">
        <f t="shared" si="53"/>
        <v>102503.72</v>
      </c>
      <c r="P705" t="str">
        <f t="shared" si="54"/>
        <v/>
      </c>
      <c r="Q705" s="48" t="str">
        <f>IF(O705="","",
   IF(OR(O705&lt;EDA_Outlier_Analysis!$C$10, O705&gt;EDA_Outlier_Analysis!$C$11),
      "Outlier",
      "Normal"))</f>
        <v>Normal</v>
      </c>
      <c r="R705" t="str">
        <f>IF(P705="","",
   IF(OR(P705 &lt; EDA_Outlier_Analysis!$F$7, P705 &gt; EDA_Outlier_Analysis!$F$8),
      "Outlier",
      "Normal"))</f>
        <v/>
      </c>
      <c r="S705" t="str">
        <f>IF(N705="","",
   IF(OR(N705 &lt;EDA_Outlier_Analysis!$I$10, N705 &gt; EDA_Outlier_Analysis!$I$11),
      "Outlier",
      "Normal"))</f>
        <v>Normal</v>
      </c>
    </row>
    <row r="706" spans="1:19">
      <c r="A706" t="s">
        <v>2360</v>
      </c>
      <c r="B706" s="4">
        <v>45166</v>
      </c>
      <c r="C706" s="2">
        <v>125519.34</v>
      </c>
      <c r="D706" t="s">
        <v>849</v>
      </c>
      <c r="E706" t="s">
        <v>853</v>
      </c>
      <c r="F706" t="s">
        <v>10</v>
      </c>
      <c r="G706" t="s">
        <v>31</v>
      </c>
      <c r="H706" t="s">
        <v>249</v>
      </c>
      <c r="J706" t="s">
        <v>2361</v>
      </c>
      <c r="K706" t="str">
        <f>IF(COUNTIF(Customers!A:A, H706)&gt;0, "Valid", "Invalid")</f>
        <v>Valid</v>
      </c>
      <c r="L706" t="str">
        <f t="shared" si="50"/>
        <v>8</v>
      </c>
      <c r="M706" t="str">
        <f t="shared" si="51"/>
        <v>2023</v>
      </c>
      <c r="N706">
        <f t="shared" si="52"/>
        <v>125519.34</v>
      </c>
      <c r="O706">
        <f t="shared" si="53"/>
        <v>125519.34</v>
      </c>
      <c r="P706" t="str">
        <f t="shared" si="54"/>
        <v/>
      </c>
      <c r="Q706" s="48" t="str">
        <f>IF(O706="","",
   IF(OR(O706&lt;EDA_Outlier_Analysis!$C$10, O706&gt;EDA_Outlier_Analysis!$C$11),
      "Outlier",
      "Normal"))</f>
        <v>Normal</v>
      </c>
      <c r="R706" t="str">
        <f>IF(P706="","",
   IF(OR(P706 &lt; EDA_Outlier_Analysis!$F$7, P706 &gt; EDA_Outlier_Analysis!$F$8),
      "Outlier",
      "Normal"))</f>
        <v/>
      </c>
      <c r="S706" t="str">
        <f>IF(N706="","",
   IF(OR(N706 &lt;EDA_Outlier_Analysis!$I$10, N706 &gt; EDA_Outlier_Analysis!$I$11),
      "Outlier",
      "Normal"))</f>
        <v>Normal</v>
      </c>
    </row>
    <row r="707" spans="1:19">
      <c r="A707" t="s">
        <v>2362</v>
      </c>
      <c r="B707" s="4">
        <v>45177</v>
      </c>
      <c r="C707" s="2">
        <v>-21053.54</v>
      </c>
      <c r="D707" t="s">
        <v>840</v>
      </c>
      <c r="E707" t="s">
        <v>905</v>
      </c>
      <c r="F707" t="s">
        <v>10</v>
      </c>
      <c r="G707" t="s">
        <v>34</v>
      </c>
      <c r="I707" t="s">
        <v>879</v>
      </c>
      <c r="J707" t="s">
        <v>2363</v>
      </c>
      <c r="K707" t="str">
        <f>IF(COUNTIF(Customers!A:A, H707)&gt;0, "Valid", "Invalid")</f>
        <v>Invalid</v>
      </c>
      <c r="L707" t="str">
        <f t="shared" ref="L707:L770" si="55">TEXT(B707,"m")</f>
        <v>9</v>
      </c>
      <c r="M707" t="str">
        <f t="shared" ref="M707:M770" si="56">TEXT(B707,"yyyy")</f>
        <v>2023</v>
      </c>
      <c r="N707">
        <f t="shared" ref="N707:N770" si="57">IF(D707="Revenue",C707,-ABS(C707))</f>
        <v>-21053.54</v>
      </c>
      <c r="O707" t="str">
        <f t="shared" ref="O707:O770" si="58">IF(D707="Revenue", C707, "")</f>
        <v/>
      </c>
      <c r="P707">
        <f t="shared" ref="P707:P770" si="59">IF(D707="Expense", ABS(C707), "")</f>
        <v>21053.54</v>
      </c>
      <c r="Q707" s="48" t="str">
        <f>IF(O707="","",
   IF(OR(O707&lt;EDA_Outlier_Analysis!$C$10, O707&gt;EDA_Outlier_Analysis!$C$11),
      "Outlier",
      "Normal"))</f>
        <v/>
      </c>
      <c r="R707" t="str">
        <f>IF(P707="","",
   IF(OR(P707 &lt; EDA_Outlier_Analysis!$F$7, P707 &gt; EDA_Outlier_Analysis!$F$8),
      "Outlier",
      "Normal"))</f>
        <v>Outlier</v>
      </c>
      <c r="S707" t="str">
        <f>IF(N707="","",
   IF(OR(N707 &lt;EDA_Outlier_Analysis!$I$10, N707 &gt; EDA_Outlier_Analysis!$I$11),
      "Outlier",
      "Normal"))</f>
        <v>Normal</v>
      </c>
    </row>
    <row r="708" spans="1:19">
      <c r="A708" t="s">
        <v>2364</v>
      </c>
      <c r="B708" s="4">
        <v>44821</v>
      </c>
      <c r="C708" s="2">
        <v>145822.07</v>
      </c>
      <c r="D708" t="s">
        <v>849</v>
      </c>
      <c r="E708" t="s">
        <v>850</v>
      </c>
      <c r="F708" t="s">
        <v>11</v>
      </c>
      <c r="G708" t="s">
        <v>31</v>
      </c>
      <c r="H708" t="s">
        <v>551</v>
      </c>
      <c r="J708" t="s">
        <v>2365</v>
      </c>
      <c r="K708" t="str">
        <f>IF(COUNTIF(Customers!A:A, H708)&gt;0, "Valid", "Invalid")</f>
        <v>Valid</v>
      </c>
      <c r="L708" t="str">
        <f t="shared" si="55"/>
        <v>9</v>
      </c>
      <c r="M708" t="str">
        <f t="shared" si="56"/>
        <v>2022</v>
      </c>
      <c r="N708">
        <f t="shared" si="57"/>
        <v>145822.07</v>
      </c>
      <c r="O708">
        <f t="shared" si="58"/>
        <v>145822.07</v>
      </c>
      <c r="P708" t="str">
        <f t="shared" si="59"/>
        <v/>
      </c>
      <c r="Q708" s="48" t="str">
        <f>IF(O708="","",
   IF(OR(O708&lt;EDA_Outlier_Analysis!$C$10, O708&gt;EDA_Outlier_Analysis!$C$11),
      "Outlier",
      "Normal"))</f>
        <v>Normal</v>
      </c>
      <c r="R708" t="str">
        <f>IF(P708="","",
   IF(OR(P708 &lt; EDA_Outlier_Analysis!$F$7, P708 &gt; EDA_Outlier_Analysis!$F$8),
      "Outlier",
      "Normal"))</f>
        <v/>
      </c>
      <c r="S708" t="str">
        <f>IF(N708="","",
   IF(OR(N708 &lt;EDA_Outlier_Analysis!$I$10, N708 &gt; EDA_Outlier_Analysis!$I$11),
      "Outlier",
      "Normal"))</f>
        <v>Normal</v>
      </c>
    </row>
    <row r="709" spans="1:19">
      <c r="A709" t="s">
        <v>2366</v>
      </c>
      <c r="B709" s="4">
        <v>44581</v>
      </c>
      <c r="C709" s="2">
        <v>140485.37</v>
      </c>
      <c r="D709" t="s">
        <v>849</v>
      </c>
      <c r="E709" t="s">
        <v>853</v>
      </c>
      <c r="F709" t="s">
        <v>10</v>
      </c>
      <c r="G709" t="s">
        <v>34</v>
      </c>
      <c r="H709" t="s">
        <v>591</v>
      </c>
      <c r="J709" t="s">
        <v>2367</v>
      </c>
      <c r="K709" t="str">
        <f>IF(COUNTIF(Customers!A:A, H709)&gt;0, "Valid", "Invalid")</f>
        <v>Valid</v>
      </c>
      <c r="L709" t="str">
        <f t="shared" si="55"/>
        <v>1</v>
      </c>
      <c r="M709" t="str">
        <f t="shared" si="56"/>
        <v>2022</v>
      </c>
      <c r="N709">
        <f t="shared" si="57"/>
        <v>140485.37</v>
      </c>
      <c r="O709">
        <f t="shared" si="58"/>
        <v>140485.37</v>
      </c>
      <c r="P709" t="str">
        <f t="shared" si="59"/>
        <v/>
      </c>
      <c r="Q709" s="48" t="str">
        <f>IF(O709="","",
   IF(OR(O709&lt;EDA_Outlier_Analysis!$C$10, O709&gt;EDA_Outlier_Analysis!$C$11),
      "Outlier",
      "Normal"))</f>
        <v>Normal</v>
      </c>
      <c r="R709" t="str">
        <f>IF(P709="","",
   IF(OR(P709 &lt; EDA_Outlier_Analysis!$F$7, P709 &gt; EDA_Outlier_Analysis!$F$8),
      "Outlier",
      "Normal"))</f>
        <v/>
      </c>
      <c r="S709" t="str">
        <f>IF(N709="","",
   IF(OR(N709 &lt;EDA_Outlier_Analysis!$I$10, N709 &gt; EDA_Outlier_Analysis!$I$11),
      "Outlier",
      "Normal"))</f>
        <v>Normal</v>
      </c>
    </row>
    <row r="710" spans="1:19">
      <c r="A710" t="s">
        <v>2368</v>
      </c>
      <c r="B710" s="4">
        <v>45195</v>
      </c>
      <c r="C710" s="2">
        <v>155633.51999999999</v>
      </c>
      <c r="D710" t="s">
        <v>849</v>
      </c>
      <c r="E710" t="s">
        <v>850</v>
      </c>
      <c r="F710" t="s">
        <v>9</v>
      </c>
      <c r="G710" t="s">
        <v>20</v>
      </c>
      <c r="H710" t="s">
        <v>71</v>
      </c>
      <c r="J710" t="s">
        <v>2369</v>
      </c>
      <c r="K710" t="str">
        <f>IF(COUNTIF(Customers!A:A, H710)&gt;0, "Valid", "Invalid")</f>
        <v>Valid</v>
      </c>
      <c r="L710" t="str">
        <f t="shared" si="55"/>
        <v>9</v>
      </c>
      <c r="M710" t="str">
        <f t="shared" si="56"/>
        <v>2023</v>
      </c>
      <c r="N710">
        <f t="shared" si="57"/>
        <v>155633.51999999999</v>
      </c>
      <c r="O710">
        <f t="shared" si="58"/>
        <v>155633.51999999999</v>
      </c>
      <c r="P710" t="str">
        <f t="shared" si="59"/>
        <v/>
      </c>
      <c r="Q710" s="48" t="str">
        <f>IF(O710="","",
   IF(OR(O710&lt;EDA_Outlier_Analysis!$C$10, O710&gt;EDA_Outlier_Analysis!$C$11),
      "Outlier",
      "Normal"))</f>
        <v>Normal</v>
      </c>
      <c r="R710" t="str">
        <f>IF(P710="","",
   IF(OR(P710 &lt; EDA_Outlier_Analysis!$F$7, P710 &gt; EDA_Outlier_Analysis!$F$8),
      "Outlier",
      "Normal"))</f>
        <v/>
      </c>
      <c r="S710" t="str">
        <f>IF(N710="","",
   IF(OR(N710 &lt;EDA_Outlier_Analysis!$I$10, N710 &gt; EDA_Outlier_Analysis!$I$11),
      "Outlier",
      "Normal"))</f>
        <v>Normal</v>
      </c>
    </row>
    <row r="711" spans="1:19">
      <c r="A711" t="s">
        <v>2370</v>
      </c>
      <c r="B711" s="4">
        <v>45165</v>
      </c>
      <c r="C711" s="2">
        <v>188922.82</v>
      </c>
      <c r="D711" t="s">
        <v>849</v>
      </c>
      <c r="E711" t="s">
        <v>868</v>
      </c>
      <c r="F711" t="s">
        <v>11</v>
      </c>
      <c r="G711" t="s">
        <v>20</v>
      </c>
      <c r="H711" t="s">
        <v>213</v>
      </c>
      <c r="J711" t="s">
        <v>2371</v>
      </c>
      <c r="K711" t="str">
        <f>IF(COUNTIF(Customers!A:A, H711)&gt;0, "Valid", "Invalid")</f>
        <v>Valid</v>
      </c>
      <c r="L711" t="str">
        <f t="shared" si="55"/>
        <v>8</v>
      </c>
      <c r="M711" t="str">
        <f t="shared" si="56"/>
        <v>2023</v>
      </c>
      <c r="N711">
        <f t="shared" si="57"/>
        <v>188922.82</v>
      </c>
      <c r="O711">
        <f t="shared" si="58"/>
        <v>188922.82</v>
      </c>
      <c r="P711" t="str">
        <f t="shared" si="59"/>
        <v/>
      </c>
      <c r="Q711" s="48" t="str">
        <f>IF(O711="","",
   IF(OR(O711&lt;EDA_Outlier_Analysis!$C$10, O711&gt;EDA_Outlier_Analysis!$C$11),
      "Outlier",
      "Normal"))</f>
        <v>Normal</v>
      </c>
      <c r="R711" t="str">
        <f>IF(P711="","",
   IF(OR(P711 &lt; EDA_Outlier_Analysis!$F$7, P711 &gt; EDA_Outlier_Analysis!$F$8),
      "Outlier",
      "Normal"))</f>
        <v/>
      </c>
      <c r="S711" t="str">
        <f>IF(N711="","",
   IF(OR(N711 &lt;EDA_Outlier_Analysis!$I$10, N711 &gt; EDA_Outlier_Analysis!$I$11),
      "Outlier",
      "Normal"))</f>
        <v>Normal</v>
      </c>
    </row>
    <row r="712" spans="1:19">
      <c r="A712" t="s">
        <v>2372</v>
      </c>
      <c r="B712" s="4">
        <v>44856</v>
      </c>
      <c r="C712" s="2">
        <v>-50006.93</v>
      </c>
      <c r="D712" t="s">
        <v>840</v>
      </c>
      <c r="E712" t="s">
        <v>878</v>
      </c>
      <c r="F712" t="s">
        <v>9</v>
      </c>
      <c r="G712" t="s">
        <v>34</v>
      </c>
      <c r="I712" t="s">
        <v>968</v>
      </c>
      <c r="J712" t="s">
        <v>2373</v>
      </c>
      <c r="K712" t="str">
        <f>IF(COUNTIF(Customers!A:A, H712)&gt;0, "Valid", "Invalid")</f>
        <v>Invalid</v>
      </c>
      <c r="L712" t="str">
        <f t="shared" si="55"/>
        <v>10</v>
      </c>
      <c r="M712" t="str">
        <f t="shared" si="56"/>
        <v>2022</v>
      </c>
      <c r="N712">
        <f t="shared" si="57"/>
        <v>-50006.93</v>
      </c>
      <c r="O712" t="str">
        <f t="shared" si="58"/>
        <v/>
      </c>
      <c r="P712">
        <f t="shared" si="59"/>
        <v>50006.93</v>
      </c>
      <c r="Q712" s="48" t="str">
        <f>IF(O712="","",
   IF(OR(O712&lt;EDA_Outlier_Analysis!$C$10, O712&gt;EDA_Outlier_Analysis!$C$11),
      "Outlier",
      "Normal"))</f>
        <v/>
      </c>
      <c r="R712" t="str">
        <f>IF(P712="","",
   IF(OR(P712 &lt; EDA_Outlier_Analysis!$F$7, P712 &gt; EDA_Outlier_Analysis!$F$8),
      "Outlier",
      "Normal"))</f>
        <v>Normal</v>
      </c>
      <c r="S712" t="str">
        <f>IF(N712="","",
   IF(OR(N712 &lt;EDA_Outlier_Analysis!$I$10, N712 &gt; EDA_Outlier_Analysis!$I$11),
      "Outlier",
      "Normal"))</f>
        <v>Normal</v>
      </c>
    </row>
    <row r="713" spans="1:19">
      <c r="A713" t="s">
        <v>2374</v>
      </c>
      <c r="B713" s="4">
        <v>45061</v>
      </c>
      <c r="C713" s="2">
        <v>122342</v>
      </c>
      <c r="D713" t="s">
        <v>849</v>
      </c>
      <c r="E713" t="s">
        <v>853</v>
      </c>
      <c r="F713" t="s">
        <v>9</v>
      </c>
      <c r="G713" t="s">
        <v>20</v>
      </c>
      <c r="H713" t="s">
        <v>559</v>
      </c>
      <c r="J713" t="s">
        <v>2375</v>
      </c>
      <c r="K713" t="str">
        <f>IF(COUNTIF(Customers!A:A, H713)&gt;0, "Valid", "Invalid")</f>
        <v>Valid</v>
      </c>
      <c r="L713" t="str">
        <f t="shared" si="55"/>
        <v>5</v>
      </c>
      <c r="M713" t="str">
        <f t="shared" si="56"/>
        <v>2023</v>
      </c>
      <c r="N713">
        <f t="shared" si="57"/>
        <v>122342</v>
      </c>
      <c r="O713">
        <f t="shared" si="58"/>
        <v>122342</v>
      </c>
      <c r="P713" t="str">
        <f t="shared" si="59"/>
        <v/>
      </c>
      <c r="Q713" s="48" t="str">
        <f>IF(O713="","",
   IF(OR(O713&lt;EDA_Outlier_Analysis!$C$10, O713&gt;EDA_Outlier_Analysis!$C$11),
      "Outlier",
      "Normal"))</f>
        <v>Normal</v>
      </c>
      <c r="R713" t="str">
        <f>IF(P713="","",
   IF(OR(P713 &lt; EDA_Outlier_Analysis!$F$7, P713 &gt; EDA_Outlier_Analysis!$F$8),
      "Outlier",
      "Normal"))</f>
        <v/>
      </c>
      <c r="S713" t="str">
        <f>IF(N713="","",
   IF(OR(N713 &lt;EDA_Outlier_Analysis!$I$10, N713 &gt; EDA_Outlier_Analysis!$I$11),
      "Outlier",
      "Normal"))</f>
        <v>Normal</v>
      </c>
    </row>
    <row r="714" spans="1:19">
      <c r="A714" t="s">
        <v>2376</v>
      </c>
      <c r="B714" s="4">
        <v>45185</v>
      </c>
      <c r="C714" s="2">
        <v>197294.05</v>
      </c>
      <c r="D714" t="s">
        <v>849</v>
      </c>
      <c r="E714" t="s">
        <v>868</v>
      </c>
      <c r="F714" t="s">
        <v>11</v>
      </c>
      <c r="G714" t="s">
        <v>20</v>
      </c>
      <c r="H714" t="s">
        <v>737</v>
      </c>
      <c r="J714" t="s">
        <v>2377</v>
      </c>
      <c r="K714" t="str">
        <f>IF(COUNTIF(Customers!A:A, H714)&gt;0, "Valid", "Invalid")</f>
        <v>Valid</v>
      </c>
      <c r="L714" t="str">
        <f t="shared" si="55"/>
        <v>9</v>
      </c>
      <c r="M714" t="str">
        <f t="shared" si="56"/>
        <v>2023</v>
      </c>
      <c r="N714">
        <f t="shared" si="57"/>
        <v>197294.05</v>
      </c>
      <c r="O714">
        <f t="shared" si="58"/>
        <v>197294.05</v>
      </c>
      <c r="P714" t="str">
        <f t="shared" si="59"/>
        <v/>
      </c>
      <c r="Q714" s="48" t="str">
        <f>IF(O714="","",
   IF(OR(O714&lt;EDA_Outlier_Analysis!$C$10, O714&gt;EDA_Outlier_Analysis!$C$11),
      "Outlier",
      "Normal"))</f>
        <v>Normal</v>
      </c>
      <c r="R714" t="str">
        <f>IF(P714="","",
   IF(OR(P714 &lt; EDA_Outlier_Analysis!$F$7, P714 &gt; EDA_Outlier_Analysis!$F$8),
      "Outlier",
      "Normal"))</f>
        <v/>
      </c>
      <c r="S714" t="str">
        <f>IF(N714="","",
   IF(OR(N714 &lt;EDA_Outlier_Analysis!$I$10, N714 &gt; EDA_Outlier_Analysis!$I$11),
      "Outlier",
      "Normal"))</f>
        <v>Normal</v>
      </c>
    </row>
    <row r="715" spans="1:19">
      <c r="A715" t="s">
        <v>2378</v>
      </c>
      <c r="B715" s="4">
        <v>44570</v>
      </c>
      <c r="C715" s="2">
        <v>16037.05</v>
      </c>
      <c r="D715" t="s">
        <v>873</v>
      </c>
      <c r="E715" t="s">
        <v>873</v>
      </c>
      <c r="F715" t="s">
        <v>11</v>
      </c>
      <c r="G715" t="s">
        <v>31</v>
      </c>
      <c r="J715" t="s">
        <v>2379</v>
      </c>
      <c r="K715" t="str">
        <f>IF(COUNTIF(Customers!A:A, H715)&gt;0, "Valid", "Invalid")</f>
        <v>Invalid</v>
      </c>
      <c r="L715" t="str">
        <f t="shared" si="55"/>
        <v>1</v>
      </c>
      <c r="M715" t="str">
        <f t="shared" si="56"/>
        <v>2022</v>
      </c>
      <c r="N715">
        <f t="shared" si="57"/>
        <v>-16037.05</v>
      </c>
      <c r="O715" t="str">
        <f t="shared" si="58"/>
        <v/>
      </c>
      <c r="P715" t="str">
        <f t="shared" si="59"/>
        <v/>
      </c>
      <c r="Q715" s="48" t="str">
        <f>IF(O715="","",
   IF(OR(O715&lt;EDA_Outlier_Analysis!$C$10, O715&gt;EDA_Outlier_Analysis!$C$11),
      "Outlier",
      "Normal"))</f>
        <v/>
      </c>
      <c r="R715" t="str">
        <f>IF(P715="","",
   IF(OR(P715 &lt; EDA_Outlier_Analysis!$F$7, P715 &gt; EDA_Outlier_Analysis!$F$8),
      "Outlier",
      "Normal"))</f>
        <v/>
      </c>
      <c r="S715" t="str">
        <f>IF(N715="","",
   IF(OR(N715 &lt;EDA_Outlier_Analysis!$I$10, N715 &gt; EDA_Outlier_Analysis!$I$11),
      "Outlier",
      "Normal"))</f>
        <v>Normal</v>
      </c>
    </row>
    <row r="716" spans="1:19">
      <c r="A716" t="s">
        <v>2380</v>
      </c>
      <c r="B716" s="4">
        <v>45275</v>
      </c>
      <c r="C716" s="2">
        <v>-30518.55</v>
      </c>
      <c r="D716" t="s">
        <v>840</v>
      </c>
      <c r="E716" t="s">
        <v>841</v>
      </c>
      <c r="F716" t="s">
        <v>11</v>
      </c>
      <c r="G716" t="s">
        <v>20</v>
      </c>
      <c r="I716" t="s">
        <v>1261</v>
      </c>
      <c r="J716" t="s">
        <v>2381</v>
      </c>
      <c r="K716" t="str">
        <f>IF(COUNTIF(Customers!A:A, H716)&gt;0, "Valid", "Invalid")</f>
        <v>Invalid</v>
      </c>
      <c r="L716" t="str">
        <f t="shared" si="55"/>
        <v>12</v>
      </c>
      <c r="M716" t="str">
        <f t="shared" si="56"/>
        <v>2023</v>
      </c>
      <c r="N716">
        <f t="shared" si="57"/>
        <v>-30518.55</v>
      </c>
      <c r="O716" t="str">
        <f t="shared" si="58"/>
        <v/>
      </c>
      <c r="P716">
        <f t="shared" si="59"/>
        <v>30518.55</v>
      </c>
      <c r="Q716" s="48" t="str">
        <f>IF(O716="","",
   IF(OR(O716&lt;EDA_Outlier_Analysis!$C$10, O716&gt;EDA_Outlier_Analysis!$C$11),
      "Outlier",
      "Normal"))</f>
        <v/>
      </c>
      <c r="R716" t="str">
        <f>IF(P716="","",
   IF(OR(P716 &lt; EDA_Outlier_Analysis!$F$7, P716 &gt; EDA_Outlier_Analysis!$F$8),
      "Outlier",
      "Normal"))</f>
        <v>Normal</v>
      </c>
      <c r="S716" t="str">
        <f>IF(N716="","",
   IF(OR(N716 &lt;EDA_Outlier_Analysis!$I$10, N716 &gt; EDA_Outlier_Analysis!$I$11),
      "Outlier",
      "Normal"))</f>
        <v>Normal</v>
      </c>
    </row>
    <row r="717" spans="1:19">
      <c r="A717" t="s">
        <v>2382</v>
      </c>
      <c r="B717" s="4">
        <v>45152</v>
      </c>
      <c r="C717" s="2">
        <v>-69816.5</v>
      </c>
      <c r="D717" t="s">
        <v>840</v>
      </c>
      <c r="E717" t="s">
        <v>845</v>
      </c>
      <c r="F717" t="s">
        <v>11</v>
      </c>
      <c r="G717" t="s">
        <v>31</v>
      </c>
      <c r="I717" t="s">
        <v>865</v>
      </c>
      <c r="J717" t="s">
        <v>2383</v>
      </c>
      <c r="K717" t="str">
        <f>IF(COUNTIF(Customers!A:A, H717)&gt;0, "Valid", "Invalid")</f>
        <v>Invalid</v>
      </c>
      <c r="L717" t="str">
        <f t="shared" si="55"/>
        <v>8</v>
      </c>
      <c r="M717" t="str">
        <f t="shared" si="56"/>
        <v>2023</v>
      </c>
      <c r="N717">
        <f t="shared" si="57"/>
        <v>-69816.5</v>
      </c>
      <c r="O717" t="str">
        <f t="shared" si="58"/>
        <v/>
      </c>
      <c r="P717">
        <f t="shared" si="59"/>
        <v>69816.5</v>
      </c>
      <c r="Q717" s="48" t="str">
        <f>IF(O717="","",
   IF(OR(O717&lt;EDA_Outlier_Analysis!$C$10, O717&gt;EDA_Outlier_Analysis!$C$11),
      "Outlier",
      "Normal"))</f>
        <v/>
      </c>
      <c r="R717" t="str">
        <f>IF(P717="","",
   IF(OR(P717 &lt; EDA_Outlier_Analysis!$F$7, P717 &gt; EDA_Outlier_Analysis!$F$8),
      "Outlier",
      "Normal"))</f>
        <v>Outlier</v>
      </c>
      <c r="S717" t="str">
        <f>IF(N717="","",
   IF(OR(N717 &lt;EDA_Outlier_Analysis!$I$10, N717 &gt; EDA_Outlier_Analysis!$I$11),
      "Outlier",
      "Normal"))</f>
        <v>Normal</v>
      </c>
    </row>
    <row r="718" spans="1:19">
      <c r="A718" t="s">
        <v>2384</v>
      </c>
      <c r="B718" s="4">
        <v>44937</v>
      </c>
      <c r="C718" s="2">
        <v>-41107.120000000003</v>
      </c>
      <c r="D718" t="s">
        <v>840</v>
      </c>
      <c r="E718" t="s">
        <v>878</v>
      </c>
      <c r="F718" t="s">
        <v>11</v>
      </c>
      <c r="G718" t="s">
        <v>31</v>
      </c>
      <c r="I718" t="s">
        <v>976</v>
      </c>
      <c r="J718" t="s">
        <v>2385</v>
      </c>
      <c r="K718" t="str">
        <f>IF(COUNTIF(Customers!A:A, H718)&gt;0, "Valid", "Invalid")</f>
        <v>Invalid</v>
      </c>
      <c r="L718" t="str">
        <f t="shared" si="55"/>
        <v>1</v>
      </c>
      <c r="M718" t="str">
        <f t="shared" si="56"/>
        <v>2023</v>
      </c>
      <c r="N718">
        <f t="shared" si="57"/>
        <v>-41107.120000000003</v>
      </c>
      <c r="O718" t="str">
        <f t="shared" si="58"/>
        <v/>
      </c>
      <c r="P718">
        <f t="shared" si="59"/>
        <v>41107.120000000003</v>
      </c>
      <c r="Q718" s="48" t="str">
        <f>IF(O718="","",
   IF(OR(O718&lt;EDA_Outlier_Analysis!$C$10, O718&gt;EDA_Outlier_Analysis!$C$11),
      "Outlier",
      "Normal"))</f>
        <v/>
      </c>
      <c r="R718" t="str">
        <f>IF(P718="","",
   IF(OR(P718 &lt; EDA_Outlier_Analysis!$F$7, P718 &gt; EDA_Outlier_Analysis!$F$8),
      "Outlier",
      "Normal"))</f>
        <v>Normal</v>
      </c>
      <c r="S718" t="str">
        <f>IF(N718="","",
   IF(OR(N718 &lt;EDA_Outlier_Analysis!$I$10, N718 &gt; EDA_Outlier_Analysis!$I$11),
      "Outlier",
      "Normal"))</f>
        <v>Normal</v>
      </c>
    </row>
    <row r="719" spans="1:19">
      <c r="A719" t="s">
        <v>2386</v>
      </c>
      <c r="B719" s="4">
        <v>44610</v>
      </c>
      <c r="C719" s="2">
        <v>-24965.26</v>
      </c>
      <c r="D719" t="s">
        <v>840</v>
      </c>
      <c r="E719" t="s">
        <v>845</v>
      </c>
      <c r="F719" t="s">
        <v>10</v>
      </c>
      <c r="G719" t="s">
        <v>34</v>
      </c>
      <c r="I719" t="s">
        <v>990</v>
      </c>
      <c r="J719" t="s">
        <v>2387</v>
      </c>
      <c r="K719" t="str">
        <f>IF(COUNTIF(Customers!A:A, H719)&gt;0, "Valid", "Invalid")</f>
        <v>Invalid</v>
      </c>
      <c r="L719" t="str">
        <f t="shared" si="55"/>
        <v>2</v>
      </c>
      <c r="M719" t="str">
        <f t="shared" si="56"/>
        <v>2022</v>
      </c>
      <c r="N719">
        <f t="shared" si="57"/>
        <v>-24965.26</v>
      </c>
      <c r="O719" t="str">
        <f t="shared" si="58"/>
        <v/>
      </c>
      <c r="P719">
        <f t="shared" si="59"/>
        <v>24965.26</v>
      </c>
      <c r="Q719" s="48" t="str">
        <f>IF(O719="","",
   IF(OR(O719&lt;EDA_Outlier_Analysis!$C$10, O719&gt;EDA_Outlier_Analysis!$C$11),
      "Outlier",
      "Normal"))</f>
        <v/>
      </c>
      <c r="R719" t="str">
        <f>IF(P719="","",
   IF(OR(P719 &lt; EDA_Outlier_Analysis!$F$7, P719 &gt; EDA_Outlier_Analysis!$F$8),
      "Outlier",
      "Normal"))</f>
        <v>Outlier</v>
      </c>
      <c r="S719" t="str">
        <f>IF(N719="","",
   IF(OR(N719 &lt;EDA_Outlier_Analysis!$I$10, N719 &gt; EDA_Outlier_Analysis!$I$11),
      "Outlier",
      "Normal"))</f>
        <v>Normal</v>
      </c>
    </row>
    <row r="720" spans="1:19">
      <c r="A720" t="s">
        <v>2388</v>
      </c>
      <c r="B720" s="4">
        <v>44609</v>
      </c>
      <c r="C720" s="2">
        <v>-20995.64</v>
      </c>
      <c r="D720" t="s">
        <v>840</v>
      </c>
      <c r="E720" t="s">
        <v>905</v>
      </c>
      <c r="F720" t="s">
        <v>10</v>
      </c>
      <c r="G720" t="s">
        <v>34</v>
      </c>
      <c r="I720" t="s">
        <v>1394</v>
      </c>
      <c r="J720" t="s">
        <v>2389</v>
      </c>
      <c r="K720" t="str">
        <f>IF(COUNTIF(Customers!A:A, H720)&gt;0, "Valid", "Invalid")</f>
        <v>Invalid</v>
      </c>
      <c r="L720" t="str">
        <f t="shared" si="55"/>
        <v>2</v>
      </c>
      <c r="M720" t="str">
        <f t="shared" si="56"/>
        <v>2022</v>
      </c>
      <c r="N720">
        <f t="shared" si="57"/>
        <v>-20995.64</v>
      </c>
      <c r="O720" t="str">
        <f t="shared" si="58"/>
        <v/>
      </c>
      <c r="P720">
        <f t="shared" si="59"/>
        <v>20995.64</v>
      </c>
      <c r="Q720" s="48" t="str">
        <f>IF(O720="","",
   IF(OR(O720&lt;EDA_Outlier_Analysis!$C$10, O720&gt;EDA_Outlier_Analysis!$C$11),
      "Outlier",
      "Normal"))</f>
        <v/>
      </c>
      <c r="R720" t="str">
        <f>IF(P720="","",
   IF(OR(P720 &lt; EDA_Outlier_Analysis!$F$7, P720 &gt; EDA_Outlier_Analysis!$F$8),
      "Outlier",
      "Normal"))</f>
        <v>Outlier</v>
      </c>
      <c r="S720" t="str">
        <f>IF(N720="","",
   IF(OR(N720 &lt;EDA_Outlier_Analysis!$I$10, N720 &gt; EDA_Outlier_Analysis!$I$11),
      "Outlier",
      "Normal"))</f>
        <v>Normal</v>
      </c>
    </row>
    <row r="721" spans="1:19">
      <c r="A721" t="s">
        <v>2390</v>
      </c>
      <c r="B721" s="4">
        <v>45104</v>
      </c>
      <c r="C721" s="2">
        <v>-13688.67</v>
      </c>
      <c r="D721" t="s">
        <v>840</v>
      </c>
      <c r="E721" t="s">
        <v>878</v>
      </c>
      <c r="F721" t="s">
        <v>9</v>
      </c>
      <c r="G721" t="s">
        <v>20</v>
      </c>
      <c r="I721" t="s">
        <v>2391</v>
      </c>
      <c r="J721" t="s">
        <v>2392</v>
      </c>
      <c r="K721" t="str">
        <f>IF(COUNTIF(Customers!A:A, H721)&gt;0, "Valid", "Invalid")</f>
        <v>Invalid</v>
      </c>
      <c r="L721" t="str">
        <f t="shared" si="55"/>
        <v>6</v>
      </c>
      <c r="M721" t="str">
        <f t="shared" si="56"/>
        <v>2023</v>
      </c>
      <c r="N721">
        <f t="shared" si="57"/>
        <v>-13688.67</v>
      </c>
      <c r="O721" t="str">
        <f t="shared" si="58"/>
        <v/>
      </c>
      <c r="P721">
        <f t="shared" si="59"/>
        <v>13688.67</v>
      </c>
      <c r="Q721" s="48" t="str">
        <f>IF(O721="","",
   IF(OR(O721&lt;EDA_Outlier_Analysis!$C$10, O721&gt;EDA_Outlier_Analysis!$C$11),
      "Outlier",
      "Normal"))</f>
        <v/>
      </c>
      <c r="R721" t="str">
        <f>IF(P721="","",
   IF(OR(P721 &lt; EDA_Outlier_Analysis!$F$7, P721 &gt; EDA_Outlier_Analysis!$F$8),
      "Outlier",
      "Normal"))</f>
        <v>Outlier</v>
      </c>
      <c r="S721" t="str">
        <f>IF(N721="","",
   IF(OR(N721 &lt;EDA_Outlier_Analysis!$I$10, N721 &gt; EDA_Outlier_Analysis!$I$11),
      "Outlier",
      "Normal"))</f>
        <v>Normal</v>
      </c>
    </row>
    <row r="722" spans="1:19">
      <c r="A722" t="s">
        <v>2393</v>
      </c>
      <c r="B722" s="4">
        <v>44650</v>
      </c>
      <c r="C722" s="2">
        <v>-39949.83</v>
      </c>
      <c r="D722" t="s">
        <v>840</v>
      </c>
      <c r="E722" t="s">
        <v>864</v>
      </c>
      <c r="F722" t="s">
        <v>9</v>
      </c>
      <c r="G722" t="s">
        <v>24</v>
      </c>
      <c r="I722" t="s">
        <v>1254</v>
      </c>
      <c r="J722" t="s">
        <v>2394</v>
      </c>
      <c r="K722" t="str">
        <f>IF(COUNTIF(Customers!A:A, H722)&gt;0, "Valid", "Invalid")</f>
        <v>Invalid</v>
      </c>
      <c r="L722" t="str">
        <f t="shared" si="55"/>
        <v>3</v>
      </c>
      <c r="M722" t="str">
        <f t="shared" si="56"/>
        <v>2022</v>
      </c>
      <c r="N722">
        <f t="shared" si="57"/>
        <v>-39949.83</v>
      </c>
      <c r="O722" t="str">
        <f t="shared" si="58"/>
        <v/>
      </c>
      <c r="P722">
        <f t="shared" si="59"/>
        <v>39949.83</v>
      </c>
      <c r="Q722" s="48" t="str">
        <f>IF(O722="","",
   IF(OR(O722&lt;EDA_Outlier_Analysis!$C$10, O722&gt;EDA_Outlier_Analysis!$C$11),
      "Outlier",
      "Normal"))</f>
        <v/>
      </c>
      <c r="R722" t="str">
        <f>IF(P722="","",
   IF(OR(P722 &lt; EDA_Outlier_Analysis!$F$7, P722 &gt; EDA_Outlier_Analysis!$F$8),
      "Outlier",
      "Normal"))</f>
        <v>Normal</v>
      </c>
      <c r="S722" t="str">
        <f>IF(N722="","",
   IF(OR(N722 &lt;EDA_Outlier_Analysis!$I$10, N722 &gt; EDA_Outlier_Analysis!$I$11),
      "Outlier",
      "Normal"))</f>
        <v>Normal</v>
      </c>
    </row>
    <row r="723" spans="1:19">
      <c r="A723" t="s">
        <v>2395</v>
      </c>
      <c r="B723" s="4">
        <v>44731</v>
      </c>
      <c r="C723" s="2">
        <v>174312.6</v>
      </c>
      <c r="D723" t="s">
        <v>849</v>
      </c>
      <c r="E723" t="s">
        <v>853</v>
      </c>
      <c r="F723" t="s">
        <v>10</v>
      </c>
      <c r="G723" t="s">
        <v>20</v>
      </c>
      <c r="H723" t="s">
        <v>643</v>
      </c>
      <c r="J723" t="s">
        <v>2396</v>
      </c>
      <c r="K723" t="str">
        <f>IF(COUNTIF(Customers!A:A, H723)&gt;0, "Valid", "Invalid")</f>
        <v>Valid</v>
      </c>
      <c r="L723" t="str">
        <f t="shared" si="55"/>
        <v>6</v>
      </c>
      <c r="M723" t="str">
        <f t="shared" si="56"/>
        <v>2022</v>
      </c>
      <c r="N723">
        <f t="shared" si="57"/>
        <v>174312.6</v>
      </c>
      <c r="O723">
        <f t="shared" si="58"/>
        <v>174312.6</v>
      </c>
      <c r="P723" t="str">
        <f t="shared" si="59"/>
        <v/>
      </c>
      <c r="Q723" s="48" t="str">
        <f>IF(O723="","",
   IF(OR(O723&lt;EDA_Outlier_Analysis!$C$10, O723&gt;EDA_Outlier_Analysis!$C$11),
      "Outlier",
      "Normal"))</f>
        <v>Normal</v>
      </c>
      <c r="R723" t="str">
        <f>IF(P723="","",
   IF(OR(P723 &lt; EDA_Outlier_Analysis!$F$7, P723 &gt; EDA_Outlier_Analysis!$F$8),
      "Outlier",
      "Normal"))</f>
        <v/>
      </c>
      <c r="S723" t="str">
        <f>IF(N723="","",
   IF(OR(N723 &lt;EDA_Outlier_Analysis!$I$10, N723 &gt; EDA_Outlier_Analysis!$I$11),
      "Outlier",
      "Normal"))</f>
        <v>Normal</v>
      </c>
    </row>
    <row r="724" spans="1:19">
      <c r="A724" t="s">
        <v>2397</v>
      </c>
      <c r="B724" s="4">
        <v>45095</v>
      </c>
      <c r="C724" s="2">
        <v>-49801.8</v>
      </c>
      <c r="D724" t="s">
        <v>840</v>
      </c>
      <c r="E724" t="s">
        <v>856</v>
      </c>
      <c r="F724" t="s">
        <v>10</v>
      </c>
      <c r="G724" t="s">
        <v>24</v>
      </c>
      <c r="I724" t="s">
        <v>1093</v>
      </c>
      <c r="J724" t="s">
        <v>2398</v>
      </c>
      <c r="K724" t="str">
        <f>IF(COUNTIF(Customers!A:A, H724)&gt;0, "Valid", "Invalid")</f>
        <v>Invalid</v>
      </c>
      <c r="L724" t="str">
        <f t="shared" si="55"/>
        <v>6</v>
      </c>
      <c r="M724" t="str">
        <f t="shared" si="56"/>
        <v>2023</v>
      </c>
      <c r="N724">
        <f t="shared" si="57"/>
        <v>-49801.8</v>
      </c>
      <c r="O724" t="str">
        <f t="shared" si="58"/>
        <v/>
      </c>
      <c r="P724">
        <f t="shared" si="59"/>
        <v>49801.8</v>
      </c>
      <c r="Q724" s="48" t="str">
        <f>IF(O724="","",
   IF(OR(O724&lt;EDA_Outlier_Analysis!$C$10, O724&gt;EDA_Outlier_Analysis!$C$11),
      "Outlier",
      "Normal"))</f>
        <v/>
      </c>
      <c r="R724" t="str">
        <f>IF(P724="","",
   IF(OR(P724 &lt; EDA_Outlier_Analysis!$F$7, P724 &gt; EDA_Outlier_Analysis!$F$8),
      "Outlier",
      "Normal"))</f>
        <v>Normal</v>
      </c>
      <c r="S724" t="str">
        <f>IF(N724="","",
   IF(OR(N724 &lt;EDA_Outlier_Analysis!$I$10, N724 &gt; EDA_Outlier_Analysis!$I$11),
      "Outlier",
      "Normal"))</f>
        <v>Normal</v>
      </c>
    </row>
    <row r="725" spans="1:19">
      <c r="A725" t="s">
        <v>2399</v>
      </c>
      <c r="B725" s="4">
        <v>44706</v>
      </c>
      <c r="C725" s="2">
        <v>-57423.73</v>
      </c>
      <c r="D725" t="s">
        <v>840</v>
      </c>
      <c r="E725" t="s">
        <v>878</v>
      </c>
      <c r="F725" t="s">
        <v>9</v>
      </c>
      <c r="G725" t="s">
        <v>31</v>
      </c>
      <c r="I725" t="s">
        <v>1096</v>
      </c>
      <c r="J725" t="s">
        <v>2400</v>
      </c>
      <c r="K725" t="str">
        <f>IF(COUNTIF(Customers!A:A, H725)&gt;0, "Valid", "Invalid")</f>
        <v>Invalid</v>
      </c>
      <c r="L725" t="str">
        <f t="shared" si="55"/>
        <v>5</v>
      </c>
      <c r="M725" t="str">
        <f t="shared" si="56"/>
        <v>2022</v>
      </c>
      <c r="N725">
        <f t="shared" si="57"/>
        <v>-57423.73</v>
      </c>
      <c r="O725" t="str">
        <f t="shared" si="58"/>
        <v/>
      </c>
      <c r="P725">
        <f t="shared" si="59"/>
        <v>57423.73</v>
      </c>
      <c r="Q725" s="48" t="str">
        <f>IF(O725="","",
   IF(OR(O725&lt;EDA_Outlier_Analysis!$C$10, O725&gt;EDA_Outlier_Analysis!$C$11),
      "Outlier",
      "Normal"))</f>
        <v/>
      </c>
      <c r="R725" t="str">
        <f>IF(P725="","",
   IF(OR(P725 &lt; EDA_Outlier_Analysis!$F$7, P725 &gt; EDA_Outlier_Analysis!$F$8),
      "Outlier",
      "Normal"))</f>
        <v>Outlier</v>
      </c>
      <c r="S725" t="str">
        <f>IF(N725="","",
   IF(OR(N725 &lt;EDA_Outlier_Analysis!$I$10, N725 &gt; EDA_Outlier_Analysis!$I$11),
      "Outlier",
      "Normal"))</f>
        <v>Normal</v>
      </c>
    </row>
    <row r="726" spans="1:19">
      <c r="A726" t="s">
        <v>2401</v>
      </c>
      <c r="B726" s="4">
        <v>45016</v>
      </c>
      <c r="C726" s="2">
        <v>250873.33</v>
      </c>
      <c r="D726" t="s">
        <v>849</v>
      </c>
      <c r="E726" t="s">
        <v>850</v>
      </c>
      <c r="F726" t="s">
        <v>10</v>
      </c>
      <c r="G726" t="s">
        <v>20</v>
      </c>
      <c r="H726" t="s">
        <v>277</v>
      </c>
      <c r="J726" t="s">
        <v>2402</v>
      </c>
      <c r="K726" t="str">
        <f>IF(COUNTIF(Customers!A:A, H726)&gt;0, "Valid", "Invalid")</f>
        <v>Valid</v>
      </c>
      <c r="L726" t="str">
        <f t="shared" si="55"/>
        <v>3</v>
      </c>
      <c r="M726" t="str">
        <f t="shared" si="56"/>
        <v>2023</v>
      </c>
      <c r="N726">
        <f t="shared" si="57"/>
        <v>250873.33</v>
      </c>
      <c r="O726">
        <f t="shared" si="58"/>
        <v>250873.33</v>
      </c>
      <c r="P726" t="str">
        <f t="shared" si="59"/>
        <v/>
      </c>
      <c r="Q726" s="48" t="str">
        <f>IF(O726="","",
   IF(OR(O726&lt;EDA_Outlier_Analysis!$C$10, O726&gt;EDA_Outlier_Analysis!$C$11),
      "Outlier",
      "Normal"))</f>
        <v>Normal</v>
      </c>
      <c r="R726" t="str">
        <f>IF(P726="","",
   IF(OR(P726 &lt; EDA_Outlier_Analysis!$F$7, P726 &gt; EDA_Outlier_Analysis!$F$8),
      "Outlier",
      "Normal"))</f>
        <v/>
      </c>
      <c r="S726" t="str">
        <f>IF(N726="","",
   IF(OR(N726 &lt;EDA_Outlier_Analysis!$I$10, N726 &gt; EDA_Outlier_Analysis!$I$11),
      "Outlier",
      "Normal"))</f>
        <v>Normal</v>
      </c>
    </row>
    <row r="727" spans="1:19">
      <c r="A727" t="s">
        <v>2403</v>
      </c>
      <c r="B727" s="4">
        <v>44989</v>
      </c>
      <c r="C727" s="2">
        <v>141323.16</v>
      </c>
      <c r="D727" t="s">
        <v>849</v>
      </c>
      <c r="E727" t="s">
        <v>853</v>
      </c>
      <c r="F727" t="s">
        <v>10</v>
      </c>
      <c r="G727" t="s">
        <v>31</v>
      </c>
      <c r="H727" t="s">
        <v>367</v>
      </c>
      <c r="J727" t="s">
        <v>2404</v>
      </c>
      <c r="K727" t="str">
        <f>IF(COUNTIF(Customers!A:A, H727)&gt;0, "Valid", "Invalid")</f>
        <v>Valid</v>
      </c>
      <c r="L727" t="str">
        <f t="shared" si="55"/>
        <v>3</v>
      </c>
      <c r="M727" t="str">
        <f t="shared" si="56"/>
        <v>2023</v>
      </c>
      <c r="N727">
        <f t="shared" si="57"/>
        <v>141323.16</v>
      </c>
      <c r="O727">
        <f t="shared" si="58"/>
        <v>141323.16</v>
      </c>
      <c r="P727" t="str">
        <f t="shared" si="59"/>
        <v/>
      </c>
      <c r="Q727" s="48" t="str">
        <f>IF(O727="","",
   IF(OR(O727&lt;EDA_Outlier_Analysis!$C$10, O727&gt;EDA_Outlier_Analysis!$C$11),
      "Outlier",
      "Normal"))</f>
        <v>Normal</v>
      </c>
      <c r="R727" t="str">
        <f>IF(P727="","",
   IF(OR(P727 &lt; EDA_Outlier_Analysis!$F$7, P727 &gt; EDA_Outlier_Analysis!$F$8),
      "Outlier",
      "Normal"))</f>
        <v/>
      </c>
      <c r="S727" t="str">
        <f>IF(N727="","",
   IF(OR(N727 &lt;EDA_Outlier_Analysis!$I$10, N727 &gt; EDA_Outlier_Analysis!$I$11),
      "Outlier",
      "Normal"))</f>
        <v>Normal</v>
      </c>
    </row>
    <row r="728" spans="1:19">
      <c r="A728" t="s">
        <v>2405</v>
      </c>
      <c r="B728" s="4">
        <v>44811</v>
      </c>
      <c r="C728" s="2">
        <v>183558.32</v>
      </c>
      <c r="D728" t="s">
        <v>849</v>
      </c>
      <c r="E728" t="s">
        <v>850</v>
      </c>
      <c r="F728" t="s">
        <v>11</v>
      </c>
      <c r="G728" t="s">
        <v>34</v>
      </c>
      <c r="H728" t="s">
        <v>525</v>
      </c>
      <c r="J728" t="s">
        <v>2406</v>
      </c>
      <c r="K728" t="str">
        <f>IF(COUNTIF(Customers!A:A, H728)&gt;0, "Valid", "Invalid")</f>
        <v>Valid</v>
      </c>
      <c r="L728" t="str">
        <f t="shared" si="55"/>
        <v>9</v>
      </c>
      <c r="M728" t="str">
        <f t="shared" si="56"/>
        <v>2022</v>
      </c>
      <c r="N728">
        <f t="shared" si="57"/>
        <v>183558.32</v>
      </c>
      <c r="O728">
        <f t="shared" si="58"/>
        <v>183558.32</v>
      </c>
      <c r="P728" t="str">
        <f t="shared" si="59"/>
        <v/>
      </c>
      <c r="Q728" s="48" t="str">
        <f>IF(O728="","",
   IF(OR(O728&lt;EDA_Outlier_Analysis!$C$10, O728&gt;EDA_Outlier_Analysis!$C$11),
      "Outlier",
      "Normal"))</f>
        <v>Normal</v>
      </c>
      <c r="R728" t="str">
        <f>IF(P728="","",
   IF(OR(P728 &lt; EDA_Outlier_Analysis!$F$7, P728 &gt; EDA_Outlier_Analysis!$F$8),
      "Outlier",
      "Normal"))</f>
        <v/>
      </c>
      <c r="S728" t="str">
        <f>IF(N728="","",
   IF(OR(N728 &lt;EDA_Outlier_Analysis!$I$10, N728 &gt; EDA_Outlier_Analysis!$I$11),
      "Outlier",
      "Normal"))</f>
        <v>Normal</v>
      </c>
    </row>
    <row r="729" spans="1:19">
      <c r="A729" t="s">
        <v>2407</v>
      </c>
      <c r="B729" s="4">
        <v>44840</v>
      </c>
      <c r="C729" s="2">
        <v>-50899.5</v>
      </c>
      <c r="D729" t="s">
        <v>840</v>
      </c>
      <c r="E729" t="s">
        <v>845</v>
      </c>
      <c r="F729" t="s">
        <v>10</v>
      </c>
      <c r="G729" t="s">
        <v>34</v>
      </c>
      <c r="I729" t="s">
        <v>1540</v>
      </c>
      <c r="J729" t="s">
        <v>2408</v>
      </c>
      <c r="K729" t="str">
        <f>IF(COUNTIF(Customers!A:A, H729)&gt;0, "Valid", "Invalid")</f>
        <v>Invalid</v>
      </c>
      <c r="L729" t="str">
        <f t="shared" si="55"/>
        <v>10</v>
      </c>
      <c r="M729" t="str">
        <f t="shared" si="56"/>
        <v>2022</v>
      </c>
      <c r="N729">
        <f t="shared" si="57"/>
        <v>-50899.5</v>
      </c>
      <c r="O729" t="str">
        <f t="shared" si="58"/>
        <v/>
      </c>
      <c r="P729">
        <f t="shared" si="59"/>
        <v>50899.5</v>
      </c>
      <c r="Q729" s="48" t="str">
        <f>IF(O729="","",
   IF(OR(O729&lt;EDA_Outlier_Analysis!$C$10, O729&gt;EDA_Outlier_Analysis!$C$11),
      "Outlier",
      "Normal"))</f>
        <v/>
      </c>
      <c r="R729" t="str">
        <f>IF(P729="","",
   IF(OR(P729 &lt; EDA_Outlier_Analysis!$F$7, P729 &gt; EDA_Outlier_Analysis!$F$8),
      "Outlier",
      "Normal"))</f>
        <v>Normal</v>
      </c>
      <c r="S729" t="str">
        <f>IF(N729="","",
   IF(OR(N729 &lt;EDA_Outlier_Analysis!$I$10, N729 &gt; EDA_Outlier_Analysis!$I$11),
      "Outlier",
      "Normal"))</f>
        <v>Normal</v>
      </c>
    </row>
    <row r="730" spans="1:19">
      <c r="A730" t="s">
        <v>2409</v>
      </c>
      <c r="B730" s="4">
        <v>44568</v>
      </c>
      <c r="C730" s="2">
        <v>112195.87</v>
      </c>
      <c r="D730" t="s">
        <v>849</v>
      </c>
      <c r="E730" t="s">
        <v>853</v>
      </c>
      <c r="F730" t="s">
        <v>10</v>
      </c>
      <c r="G730" t="s">
        <v>20</v>
      </c>
      <c r="H730" t="s">
        <v>605</v>
      </c>
      <c r="J730" t="s">
        <v>2410</v>
      </c>
      <c r="K730" t="str">
        <f>IF(COUNTIF(Customers!A:A, H730)&gt;0, "Valid", "Invalid")</f>
        <v>Valid</v>
      </c>
      <c r="L730" t="str">
        <f t="shared" si="55"/>
        <v>1</v>
      </c>
      <c r="M730" t="str">
        <f t="shared" si="56"/>
        <v>2022</v>
      </c>
      <c r="N730">
        <f t="shared" si="57"/>
        <v>112195.87</v>
      </c>
      <c r="O730">
        <f t="shared" si="58"/>
        <v>112195.87</v>
      </c>
      <c r="P730" t="str">
        <f t="shared" si="59"/>
        <v/>
      </c>
      <c r="Q730" s="48" t="str">
        <f>IF(O730="","",
   IF(OR(O730&lt;EDA_Outlier_Analysis!$C$10, O730&gt;EDA_Outlier_Analysis!$C$11),
      "Outlier",
      "Normal"))</f>
        <v>Normal</v>
      </c>
      <c r="R730" t="str">
        <f>IF(P730="","",
   IF(OR(P730 &lt; EDA_Outlier_Analysis!$F$7, P730 &gt; EDA_Outlier_Analysis!$F$8),
      "Outlier",
      "Normal"))</f>
        <v/>
      </c>
      <c r="S730" t="str">
        <f>IF(N730="","",
   IF(OR(N730 &lt;EDA_Outlier_Analysis!$I$10, N730 &gt; EDA_Outlier_Analysis!$I$11),
      "Outlier",
      "Normal"))</f>
        <v>Normal</v>
      </c>
    </row>
    <row r="731" spans="1:19">
      <c r="A731" t="s">
        <v>2411</v>
      </c>
      <c r="B731" s="4">
        <v>44616</v>
      </c>
      <c r="C731" s="2">
        <v>149892.32</v>
      </c>
      <c r="D731" t="s">
        <v>849</v>
      </c>
      <c r="E731" t="s">
        <v>853</v>
      </c>
      <c r="F731" t="s">
        <v>10</v>
      </c>
      <c r="G731" t="s">
        <v>34</v>
      </c>
      <c r="H731" t="s">
        <v>763</v>
      </c>
      <c r="J731" t="s">
        <v>2412</v>
      </c>
      <c r="K731" t="str">
        <f>IF(COUNTIF(Customers!A:A, H731)&gt;0, "Valid", "Invalid")</f>
        <v>Valid</v>
      </c>
      <c r="L731" t="str">
        <f t="shared" si="55"/>
        <v>2</v>
      </c>
      <c r="M731" t="str">
        <f t="shared" si="56"/>
        <v>2022</v>
      </c>
      <c r="N731">
        <f t="shared" si="57"/>
        <v>149892.32</v>
      </c>
      <c r="O731">
        <f t="shared" si="58"/>
        <v>149892.32</v>
      </c>
      <c r="P731" t="str">
        <f t="shared" si="59"/>
        <v/>
      </c>
      <c r="Q731" s="48" t="str">
        <f>IF(O731="","",
   IF(OR(O731&lt;EDA_Outlier_Analysis!$C$10, O731&gt;EDA_Outlier_Analysis!$C$11),
      "Outlier",
      "Normal"))</f>
        <v>Normal</v>
      </c>
      <c r="R731" t="str">
        <f>IF(P731="","",
   IF(OR(P731 &lt; EDA_Outlier_Analysis!$F$7, P731 &gt; EDA_Outlier_Analysis!$F$8),
      "Outlier",
      "Normal"))</f>
        <v/>
      </c>
      <c r="S731" t="str">
        <f>IF(N731="","",
   IF(OR(N731 &lt;EDA_Outlier_Analysis!$I$10, N731 &gt; EDA_Outlier_Analysis!$I$11),
      "Outlier",
      "Normal"))</f>
        <v>Normal</v>
      </c>
    </row>
    <row r="732" spans="1:19">
      <c r="A732" t="s">
        <v>2413</v>
      </c>
      <c r="B732" s="4">
        <v>45260</v>
      </c>
      <c r="C732" s="2">
        <v>212642.8</v>
      </c>
      <c r="D732" t="s">
        <v>849</v>
      </c>
      <c r="E732" t="s">
        <v>853</v>
      </c>
      <c r="F732" t="s">
        <v>11</v>
      </c>
      <c r="G732" t="s">
        <v>24</v>
      </c>
      <c r="H732" t="s">
        <v>211</v>
      </c>
      <c r="J732" t="s">
        <v>2414</v>
      </c>
      <c r="K732" t="str">
        <f>IF(COUNTIF(Customers!A:A, H732)&gt;0, "Valid", "Invalid")</f>
        <v>Valid</v>
      </c>
      <c r="L732" t="str">
        <f t="shared" si="55"/>
        <v>11</v>
      </c>
      <c r="M732" t="str">
        <f t="shared" si="56"/>
        <v>2023</v>
      </c>
      <c r="N732">
        <f t="shared" si="57"/>
        <v>212642.8</v>
      </c>
      <c r="O732">
        <f t="shared" si="58"/>
        <v>212642.8</v>
      </c>
      <c r="P732" t="str">
        <f t="shared" si="59"/>
        <v/>
      </c>
      <c r="Q732" s="48" t="str">
        <f>IF(O732="","",
   IF(OR(O732&lt;EDA_Outlier_Analysis!$C$10, O732&gt;EDA_Outlier_Analysis!$C$11),
      "Outlier",
      "Normal"))</f>
        <v>Normal</v>
      </c>
      <c r="R732" t="str">
        <f>IF(P732="","",
   IF(OR(P732 &lt; EDA_Outlier_Analysis!$F$7, P732 &gt; EDA_Outlier_Analysis!$F$8),
      "Outlier",
      "Normal"))</f>
        <v/>
      </c>
      <c r="S732" t="str">
        <f>IF(N732="","",
   IF(OR(N732 &lt;EDA_Outlier_Analysis!$I$10, N732 &gt; EDA_Outlier_Analysis!$I$11),
      "Outlier",
      "Normal"))</f>
        <v>Normal</v>
      </c>
    </row>
    <row r="733" spans="1:19">
      <c r="A733" t="s">
        <v>2415</v>
      </c>
      <c r="B733" s="4">
        <v>45021</v>
      </c>
      <c r="C733" s="2">
        <v>-18886.759999999998</v>
      </c>
      <c r="D733" t="s">
        <v>840</v>
      </c>
      <c r="E733" t="s">
        <v>878</v>
      </c>
      <c r="F733" t="s">
        <v>11</v>
      </c>
      <c r="G733" t="s">
        <v>20</v>
      </c>
      <c r="I733" t="s">
        <v>1971</v>
      </c>
      <c r="J733" t="s">
        <v>2416</v>
      </c>
      <c r="K733" t="str">
        <f>IF(COUNTIF(Customers!A:A, H733)&gt;0, "Valid", "Invalid")</f>
        <v>Invalid</v>
      </c>
      <c r="L733" t="str">
        <f t="shared" si="55"/>
        <v>4</v>
      </c>
      <c r="M733" t="str">
        <f t="shared" si="56"/>
        <v>2023</v>
      </c>
      <c r="N733">
        <f t="shared" si="57"/>
        <v>-18886.759999999998</v>
      </c>
      <c r="O733" t="str">
        <f t="shared" si="58"/>
        <v/>
      </c>
      <c r="P733">
        <f t="shared" si="59"/>
        <v>18886.759999999998</v>
      </c>
      <c r="Q733" s="48" t="str">
        <f>IF(O733="","",
   IF(OR(O733&lt;EDA_Outlier_Analysis!$C$10, O733&gt;EDA_Outlier_Analysis!$C$11),
      "Outlier",
      "Normal"))</f>
        <v/>
      </c>
      <c r="R733" t="str">
        <f>IF(P733="","",
   IF(OR(P733 &lt; EDA_Outlier_Analysis!$F$7, P733 &gt; EDA_Outlier_Analysis!$F$8),
      "Outlier",
      "Normal"))</f>
        <v>Outlier</v>
      </c>
      <c r="S733" t="str">
        <f>IF(N733="","",
   IF(OR(N733 &lt;EDA_Outlier_Analysis!$I$10, N733 &gt; EDA_Outlier_Analysis!$I$11),
      "Outlier",
      "Normal"))</f>
        <v>Normal</v>
      </c>
    </row>
    <row r="734" spans="1:19">
      <c r="A734" t="s">
        <v>2417</v>
      </c>
      <c r="B734" s="4">
        <v>45008</v>
      </c>
      <c r="C734" s="2">
        <v>259694.92</v>
      </c>
      <c r="D734" t="s">
        <v>849</v>
      </c>
      <c r="E734" t="s">
        <v>853</v>
      </c>
      <c r="F734" t="s">
        <v>10</v>
      </c>
      <c r="G734" t="s">
        <v>31</v>
      </c>
      <c r="H734" t="s">
        <v>145</v>
      </c>
      <c r="J734" t="s">
        <v>2418</v>
      </c>
      <c r="K734" t="str">
        <f>IF(COUNTIF(Customers!A:A, H734)&gt;0, "Valid", "Invalid")</f>
        <v>Valid</v>
      </c>
      <c r="L734" t="str">
        <f t="shared" si="55"/>
        <v>3</v>
      </c>
      <c r="M734" t="str">
        <f t="shared" si="56"/>
        <v>2023</v>
      </c>
      <c r="N734">
        <f t="shared" si="57"/>
        <v>259694.92</v>
      </c>
      <c r="O734">
        <f t="shared" si="58"/>
        <v>259694.92</v>
      </c>
      <c r="P734" t="str">
        <f t="shared" si="59"/>
        <v/>
      </c>
      <c r="Q734" s="48" t="str">
        <f>IF(O734="","",
   IF(OR(O734&lt;EDA_Outlier_Analysis!$C$10, O734&gt;EDA_Outlier_Analysis!$C$11),
      "Outlier",
      "Normal"))</f>
        <v>Normal</v>
      </c>
      <c r="R734" t="str">
        <f>IF(P734="","",
   IF(OR(P734 &lt; EDA_Outlier_Analysis!$F$7, P734 &gt; EDA_Outlier_Analysis!$F$8),
      "Outlier",
      "Normal"))</f>
        <v/>
      </c>
      <c r="S734" t="str">
        <f>IF(N734="","",
   IF(OR(N734 &lt;EDA_Outlier_Analysis!$I$10, N734 &gt; EDA_Outlier_Analysis!$I$11),
      "Outlier",
      "Normal"))</f>
        <v>Normal</v>
      </c>
    </row>
    <row r="735" spans="1:19">
      <c r="A735" t="s">
        <v>2419</v>
      </c>
      <c r="B735" s="4">
        <v>44874</v>
      </c>
      <c r="C735" s="2">
        <v>-52461.279999999999</v>
      </c>
      <c r="D735" t="s">
        <v>840</v>
      </c>
      <c r="E735" t="s">
        <v>905</v>
      </c>
      <c r="F735" t="s">
        <v>9</v>
      </c>
      <c r="G735" t="s">
        <v>34</v>
      </c>
      <c r="I735" t="s">
        <v>2048</v>
      </c>
      <c r="J735" t="s">
        <v>2420</v>
      </c>
      <c r="K735" t="str">
        <f>IF(COUNTIF(Customers!A:A, H735)&gt;0, "Valid", "Invalid")</f>
        <v>Invalid</v>
      </c>
      <c r="L735" t="str">
        <f t="shared" si="55"/>
        <v>11</v>
      </c>
      <c r="M735" t="str">
        <f t="shared" si="56"/>
        <v>2022</v>
      </c>
      <c r="N735">
        <f t="shared" si="57"/>
        <v>-52461.279999999999</v>
      </c>
      <c r="O735" t="str">
        <f t="shared" si="58"/>
        <v/>
      </c>
      <c r="P735">
        <f t="shared" si="59"/>
        <v>52461.279999999999</v>
      </c>
      <c r="Q735" s="48" t="str">
        <f>IF(O735="","",
   IF(OR(O735&lt;EDA_Outlier_Analysis!$C$10, O735&gt;EDA_Outlier_Analysis!$C$11),
      "Outlier",
      "Normal"))</f>
        <v/>
      </c>
      <c r="R735" t="str">
        <f>IF(P735="","",
   IF(OR(P735 &lt; EDA_Outlier_Analysis!$F$7, P735 &gt; EDA_Outlier_Analysis!$F$8),
      "Outlier",
      "Normal"))</f>
        <v>Normal</v>
      </c>
      <c r="S735" t="str">
        <f>IF(N735="","",
   IF(OR(N735 &lt;EDA_Outlier_Analysis!$I$10, N735 &gt; EDA_Outlier_Analysis!$I$11),
      "Outlier",
      "Normal"))</f>
        <v>Normal</v>
      </c>
    </row>
    <row r="736" spans="1:19">
      <c r="A736" t="s">
        <v>2421</v>
      </c>
      <c r="B736" s="4">
        <v>44868</v>
      </c>
      <c r="C736" s="2">
        <v>154606.26</v>
      </c>
      <c r="D736" t="s">
        <v>849</v>
      </c>
      <c r="E736" t="s">
        <v>850</v>
      </c>
      <c r="F736" t="s">
        <v>9</v>
      </c>
      <c r="G736" t="s">
        <v>24</v>
      </c>
      <c r="H736" t="s">
        <v>203</v>
      </c>
      <c r="J736" t="s">
        <v>2422</v>
      </c>
      <c r="K736" t="str">
        <f>IF(COUNTIF(Customers!A:A, H736)&gt;0, "Valid", "Invalid")</f>
        <v>Valid</v>
      </c>
      <c r="L736" t="str">
        <f t="shared" si="55"/>
        <v>11</v>
      </c>
      <c r="M736" t="str">
        <f t="shared" si="56"/>
        <v>2022</v>
      </c>
      <c r="N736">
        <f t="shared" si="57"/>
        <v>154606.26</v>
      </c>
      <c r="O736">
        <f t="shared" si="58"/>
        <v>154606.26</v>
      </c>
      <c r="P736" t="str">
        <f t="shared" si="59"/>
        <v/>
      </c>
      <c r="Q736" s="48" t="str">
        <f>IF(O736="","",
   IF(OR(O736&lt;EDA_Outlier_Analysis!$C$10, O736&gt;EDA_Outlier_Analysis!$C$11),
      "Outlier",
      "Normal"))</f>
        <v>Normal</v>
      </c>
      <c r="R736" t="str">
        <f>IF(P736="","",
   IF(OR(P736 &lt; EDA_Outlier_Analysis!$F$7, P736 &gt; EDA_Outlier_Analysis!$F$8),
      "Outlier",
      "Normal"))</f>
        <v/>
      </c>
      <c r="S736" t="str">
        <f>IF(N736="","",
   IF(OR(N736 &lt;EDA_Outlier_Analysis!$I$10, N736 &gt; EDA_Outlier_Analysis!$I$11),
      "Outlier",
      "Normal"))</f>
        <v>Normal</v>
      </c>
    </row>
    <row r="737" spans="1:19">
      <c r="A737" t="s">
        <v>2423</v>
      </c>
      <c r="B737" s="4">
        <v>45269</v>
      </c>
      <c r="C737" s="2">
        <v>-52495.07</v>
      </c>
      <c r="D737" t="s">
        <v>840</v>
      </c>
      <c r="E737" t="s">
        <v>878</v>
      </c>
      <c r="F737" t="s">
        <v>9</v>
      </c>
      <c r="G737" t="s">
        <v>24</v>
      </c>
      <c r="I737" t="s">
        <v>2424</v>
      </c>
      <c r="J737" t="s">
        <v>2425</v>
      </c>
      <c r="K737" t="str">
        <f>IF(COUNTIF(Customers!A:A, H737)&gt;0, "Valid", "Invalid")</f>
        <v>Invalid</v>
      </c>
      <c r="L737" t="str">
        <f t="shared" si="55"/>
        <v>12</v>
      </c>
      <c r="M737" t="str">
        <f t="shared" si="56"/>
        <v>2023</v>
      </c>
      <c r="N737">
        <f t="shared" si="57"/>
        <v>-52495.07</v>
      </c>
      <c r="O737" t="str">
        <f t="shared" si="58"/>
        <v/>
      </c>
      <c r="P737">
        <f t="shared" si="59"/>
        <v>52495.07</v>
      </c>
      <c r="Q737" s="48" t="str">
        <f>IF(O737="","",
   IF(OR(O737&lt;EDA_Outlier_Analysis!$C$10, O737&gt;EDA_Outlier_Analysis!$C$11),
      "Outlier",
      "Normal"))</f>
        <v/>
      </c>
      <c r="R737" t="str">
        <f>IF(P737="","",
   IF(OR(P737 &lt; EDA_Outlier_Analysis!$F$7, P737 &gt; EDA_Outlier_Analysis!$F$8),
      "Outlier",
      "Normal"))</f>
        <v>Normal</v>
      </c>
      <c r="S737" t="str">
        <f>IF(N737="","",
   IF(OR(N737 &lt;EDA_Outlier_Analysis!$I$10, N737 &gt; EDA_Outlier_Analysis!$I$11),
      "Outlier",
      "Normal"))</f>
        <v>Normal</v>
      </c>
    </row>
    <row r="738" spans="1:19">
      <c r="A738" t="s">
        <v>2426</v>
      </c>
      <c r="B738" s="4">
        <v>45190</v>
      </c>
      <c r="C738" s="2">
        <v>-33212.01</v>
      </c>
      <c r="D738" t="s">
        <v>840</v>
      </c>
      <c r="E738" t="s">
        <v>878</v>
      </c>
      <c r="F738" t="s">
        <v>11</v>
      </c>
      <c r="G738" t="s">
        <v>34</v>
      </c>
      <c r="I738" t="s">
        <v>1284</v>
      </c>
      <c r="J738" t="s">
        <v>2427</v>
      </c>
      <c r="K738" t="str">
        <f>IF(COUNTIF(Customers!A:A, H738)&gt;0, "Valid", "Invalid")</f>
        <v>Invalid</v>
      </c>
      <c r="L738" t="str">
        <f t="shared" si="55"/>
        <v>9</v>
      </c>
      <c r="M738" t="str">
        <f t="shared" si="56"/>
        <v>2023</v>
      </c>
      <c r="N738">
        <f t="shared" si="57"/>
        <v>-33212.01</v>
      </c>
      <c r="O738" t="str">
        <f t="shared" si="58"/>
        <v/>
      </c>
      <c r="P738">
        <f t="shared" si="59"/>
        <v>33212.01</v>
      </c>
      <c r="Q738" s="48" t="str">
        <f>IF(O738="","",
   IF(OR(O738&lt;EDA_Outlier_Analysis!$C$10, O738&gt;EDA_Outlier_Analysis!$C$11),
      "Outlier",
      "Normal"))</f>
        <v/>
      </c>
      <c r="R738" t="str">
        <f>IF(P738="","",
   IF(OR(P738 &lt; EDA_Outlier_Analysis!$F$7, P738 &gt; EDA_Outlier_Analysis!$F$8),
      "Outlier",
      "Normal"))</f>
        <v>Normal</v>
      </c>
      <c r="S738" t="str">
        <f>IF(N738="","",
   IF(OR(N738 &lt;EDA_Outlier_Analysis!$I$10, N738 &gt; EDA_Outlier_Analysis!$I$11),
      "Outlier",
      "Normal"))</f>
        <v>Normal</v>
      </c>
    </row>
    <row r="739" spans="1:19">
      <c r="A739" t="s">
        <v>2428</v>
      </c>
      <c r="B739" s="4">
        <v>44823</v>
      </c>
      <c r="C739" s="2">
        <v>27857.11</v>
      </c>
      <c r="D739" t="s">
        <v>1345</v>
      </c>
      <c r="E739" t="s">
        <v>1345</v>
      </c>
      <c r="F739" t="s">
        <v>9</v>
      </c>
      <c r="G739" t="s">
        <v>24</v>
      </c>
      <c r="J739" t="s">
        <v>2429</v>
      </c>
      <c r="K739" t="str">
        <f>IF(COUNTIF(Customers!A:A, H739)&gt;0, "Valid", "Invalid")</f>
        <v>Invalid</v>
      </c>
      <c r="L739" t="str">
        <f t="shared" si="55"/>
        <v>9</v>
      </c>
      <c r="M739" t="str">
        <f t="shared" si="56"/>
        <v>2022</v>
      </c>
      <c r="N739">
        <f t="shared" si="57"/>
        <v>-27857.11</v>
      </c>
      <c r="O739" t="str">
        <f t="shared" si="58"/>
        <v/>
      </c>
      <c r="P739" t="str">
        <f t="shared" si="59"/>
        <v/>
      </c>
      <c r="Q739" s="48" t="str">
        <f>IF(O739="","",
   IF(OR(O739&lt;EDA_Outlier_Analysis!$C$10, O739&gt;EDA_Outlier_Analysis!$C$11),
      "Outlier",
      "Normal"))</f>
        <v/>
      </c>
      <c r="R739" t="str">
        <f>IF(P739="","",
   IF(OR(P739 &lt; EDA_Outlier_Analysis!$F$7, P739 &gt; EDA_Outlier_Analysis!$F$8),
      "Outlier",
      "Normal"))</f>
        <v/>
      </c>
      <c r="S739" t="str">
        <f>IF(N739="","",
   IF(OR(N739 &lt;EDA_Outlier_Analysis!$I$10, N739 &gt; EDA_Outlier_Analysis!$I$11),
      "Outlier",
      "Normal"))</f>
        <v>Normal</v>
      </c>
    </row>
    <row r="740" spans="1:19">
      <c r="A740" t="s">
        <v>2430</v>
      </c>
      <c r="B740" s="4">
        <v>44594</v>
      </c>
      <c r="C740" s="2">
        <v>-16896.59</v>
      </c>
      <c r="D740" t="s">
        <v>840</v>
      </c>
      <c r="E740" t="s">
        <v>845</v>
      </c>
      <c r="F740" t="s">
        <v>10</v>
      </c>
      <c r="G740" t="s">
        <v>34</v>
      </c>
      <c r="I740" t="s">
        <v>912</v>
      </c>
      <c r="J740" t="s">
        <v>2431</v>
      </c>
      <c r="K740" t="str">
        <f>IF(COUNTIF(Customers!A:A, H740)&gt;0, "Valid", "Invalid")</f>
        <v>Invalid</v>
      </c>
      <c r="L740" t="str">
        <f t="shared" si="55"/>
        <v>2</v>
      </c>
      <c r="M740" t="str">
        <f t="shared" si="56"/>
        <v>2022</v>
      </c>
      <c r="N740">
        <f t="shared" si="57"/>
        <v>-16896.59</v>
      </c>
      <c r="O740" t="str">
        <f t="shared" si="58"/>
        <v/>
      </c>
      <c r="P740">
        <f t="shared" si="59"/>
        <v>16896.59</v>
      </c>
      <c r="Q740" s="48" t="str">
        <f>IF(O740="","",
   IF(OR(O740&lt;EDA_Outlier_Analysis!$C$10, O740&gt;EDA_Outlier_Analysis!$C$11),
      "Outlier",
      "Normal"))</f>
        <v/>
      </c>
      <c r="R740" t="str">
        <f>IF(P740="","",
   IF(OR(P740 &lt; EDA_Outlier_Analysis!$F$7, P740 &gt; EDA_Outlier_Analysis!$F$8),
      "Outlier",
      "Normal"))</f>
        <v>Outlier</v>
      </c>
      <c r="S740" t="str">
        <f>IF(N740="","",
   IF(OR(N740 &lt;EDA_Outlier_Analysis!$I$10, N740 &gt; EDA_Outlier_Analysis!$I$11),
      "Outlier",
      "Normal"))</f>
        <v>Normal</v>
      </c>
    </row>
    <row r="741" spans="1:19">
      <c r="A741" t="s">
        <v>2432</v>
      </c>
      <c r="B741" s="4">
        <v>44611</v>
      </c>
      <c r="C741" s="2">
        <v>20134.919999999998</v>
      </c>
      <c r="D741" t="s">
        <v>1345</v>
      </c>
      <c r="E741" t="s">
        <v>1345</v>
      </c>
      <c r="F741" t="s">
        <v>10</v>
      </c>
      <c r="G741" t="s">
        <v>24</v>
      </c>
      <c r="J741" t="s">
        <v>2433</v>
      </c>
      <c r="K741" t="str">
        <f>IF(COUNTIF(Customers!A:A, H741)&gt;0, "Valid", "Invalid")</f>
        <v>Invalid</v>
      </c>
      <c r="L741" t="str">
        <f t="shared" si="55"/>
        <v>2</v>
      </c>
      <c r="M741" t="str">
        <f t="shared" si="56"/>
        <v>2022</v>
      </c>
      <c r="N741">
        <f t="shared" si="57"/>
        <v>-20134.919999999998</v>
      </c>
      <c r="O741" t="str">
        <f t="shared" si="58"/>
        <v/>
      </c>
      <c r="P741" t="str">
        <f t="shared" si="59"/>
        <v/>
      </c>
      <c r="Q741" s="48" t="str">
        <f>IF(O741="","",
   IF(OR(O741&lt;EDA_Outlier_Analysis!$C$10, O741&gt;EDA_Outlier_Analysis!$C$11),
      "Outlier",
      "Normal"))</f>
        <v/>
      </c>
      <c r="R741" t="str">
        <f>IF(P741="","",
   IF(OR(P741 &lt; EDA_Outlier_Analysis!$F$7, P741 &gt; EDA_Outlier_Analysis!$F$8),
      "Outlier",
      "Normal"))</f>
        <v/>
      </c>
      <c r="S741" t="str">
        <f>IF(N741="","",
   IF(OR(N741 &lt;EDA_Outlier_Analysis!$I$10, N741 &gt; EDA_Outlier_Analysis!$I$11),
      "Outlier",
      "Normal"))</f>
        <v>Normal</v>
      </c>
    </row>
    <row r="742" spans="1:19">
      <c r="A742" t="s">
        <v>2434</v>
      </c>
      <c r="B742" s="4">
        <v>45248</v>
      </c>
      <c r="C742" s="2">
        <v>14422.85</v>
      </c>
      <c r="D742" t="s">
        <v>971</v>
      </c>
      <c r="E742" t="s">
        <v>971</v>
      </c>
      <c r="F742" t="s">
        <v>11</v>
      </c>
      <c r="G742" t="s">
        <v>24</v>
      </c>
      <c r="J742" t="s">
        <v>2435</v>
      </c>
      <c r="K742" t="str">
        <f>IF(COUNTIF(Customers!A:A, H742)&gt;0, "Valid", "Invalid")</f>
        <v>Invalid</v>
      </c>
      <c r="L742" t="str">
        <f t="shared" si="55"/>
        <v>11</v>
      </c>
      <c r="M742" t="str">
        <f t="shared" si="56"/>
        <v>2023</v>
      </c>
      <c r="N742">
        <f t="shared" si="57"/>
        <v>-14422.85</v>
      </c>
      <c r="O742" t="str">
        <f t="shared" si="58"/>
        <v/>
      </c>
      <c r="P742" t="str">
        <f t="shared" si="59"/>
        <v/>
      </c>
      <c r="Q742" s="48" t="str">
        <f>IF(O742="","",
   IF(OR(O742&lt;EDA_Outlier_Analysis!$C$10, O742&gt;EDA_Outlier_Analysis!$C$11),
      "Outlier",
      "Normal"))</f>
        <v/>
      </c>
      <c r="R742" t="str">
        <f>IF(P742="","",
   IF(OR(P742 &lt; EDA_Outlier_Analysis!$F$7, P742 &gt; EDA_Outlier_Analysis!$F$8),
      "Outlier",
      "Normal"))</f>
        <v/>
      </c>
      <c r="S742" t="str">
        <f>IF(N742="","",
   IF(OR(N742 &lt;EDA_Outlier_Analysis!$I$10, N742 &gt; EDA_Outlier_Analysis!$I$11),
      "Outlier",
      "Normal"))</f>
        <v>Normal</v>
      </c>
    </row>
    <row r="743" spans="1:19">
      <c r="A743" t="s">
        <v>2436</v>
      </c>
      <c r="B743" s="4">
        <v>44761</v>
      </c>
      <c r="C743" s="2">
        <v>-28372.81</v>
      </c>
      <c r="D743" t="s">
        <v>840</v>
      </c>
      <c r="E743" t="s">
        <v>856</v>
      </c>
      <c r="F743" t="s">
        <v>11</v>
      </c>
      <c r="G743" t="s">
        <v>24</v>
      </c>
      <c r="I743" t="s">
        <v>1620</v>
      </c>
      <c r="J743" t="s">
        <v>2437</v>
      </c>
      <c r="K743" t="str">
        <f>IF(COUNTIF(Customers!A:A, H743)&gt;0, "Valid", "Invalid")</f>
        <v>Invalid</v>
      </c>
      <c r="L743" t="str">
        <f t="shared" si="55"/>
        <v>7</v>
      </c>
      <c r="M743" t="str">
        <f t="shared" si="56"/>
        <v>2022</v>
      </c>
      <c r="N743">
        <f t="shared" si="57"/>
        <v>-28372.81</v>
      </c>
      <c r="O743" t="str">
        <f t="shared" si="58"/>
        <v/>
      </c>
      <c r="P743">
        <f t="shared" si="59"/>
        <v>28372.81</v>
      </c>
      <c r="Q743" s="48" t="str">
        <f>IF(O743="","",
   IF(OR(O743&lt;EDA_Outlier_Analysis!$C$10, O743&gt;EDA_Outlier_Analysis!$C$11),
      "Outlier",
      "Normal"))</f>
        <v/>
      </c>
      <c r="R743" t="str">
        <f>IF(P743="","",
   IF(OR(P743 &lt; EDA_Outlier_Analysis!$F$7, P743 &gt; EDA_Outlier_Analysis!$F$8),
      "Outlier",
      "Normal"))</f>
        <v>Normal</v>
      </c>
      <c r="S743" t="str">
        <f>IF(N743="","",
   IF(OR(N743 &lt;EDA_Outlier_Analysis!$I$10, N743 &gt; EDA_Outlier_Analysis!$I$11),
      "Outlier",
      "Normal"))</f>
        <v>Normal</v>
      </c>
    </row>
    <row r="744" spans="1:19">
      <c r="A744" t="s">
        <v>2438</v>
      </c>
      <c r="B744" s="4">
        <v>44871</v>
      </c>
      <c r="C744" s="2">
        <v>166192.53</v>
      </c>
      <c r="D744" t="s">
        <v>849</v>
      </c>
      <c r="E744" t="s">
        <v>853</v>
      </c>
      <c r="F744" t="s">
        <v>9</v>
      </c>
      <c r="G744" t="s">
        <v>24</v>
      </c>
      <c r="H744" t="s">
        <v>135</v>
      </c>
      <c r="J744" t="s">
        <v>2439</v>
      </c>
      <c r="K744" t="str">
        <f>IF(COUNTIF(Customers!A:A, H744)&gt;0, "Valid", "Invalid")</f>
        <v>Valid</v>
      </c>
      <c r="L744" t="str">
        <f t="shared" si="55"/>
        <v>11</v>
      </c>
      <c r="M744" t="str">
        <f t="shared" si="56"/>
        <v>2022</v>
      </c>
      <c r="N744">
        <f t="shared" si="57"/>
        <v>166192.53</v>
      </c>
      <c r="O744">
        <f t="shared" si="58"/>
        <v>166192.53</v>
      </c>
      <c r="P744" t="str">
        <f t="shared" si="59"/>
        <v/>
      </c>
      <c r="Q744" s="48" t="str">
        <f>IF(O744="","",
   IF(OR(O744&lt;EDA_Outlier_Analysis!$C$10, O744&gt;EDA_Outlier_Analysis!$C$11),
      "Outlier",
      "Normal"))</f>
        <v>Normal</v>
      </c>
      <c r="R744" t="str">
        <f>IF(P744="","",
   IF(OR(P744 &lt; EDA_Outlier_Analysis!$F$7, P744 &gt; EDA_Outlier_Analysis!$F$8),
      "Outlier",
      "Normal"))</f>
        <v/>
      </c>
      <c r="S744" t="str">
        <f>IF(N744="","",
   IF(OR(N744 &lt;EDA_Outlier_Analysis!$I$10, N744 &gt; EDA_Outlier_Analysis!$I$11),
      "Outlier",
      "Normal"))</f>
        <v>Normal</v>
      </c>
    </row>
    <row r="745" spans="1:19">
      <c r="A745" t="s">
        <v>2440</v>
      </c>
      <c r="B745" s="4">
        <v>45209</v>
      </c>
      <c r="C745" s="2">
        <v>169683.33</v>
      </c>
      <c r="D745" t="s">
        <v>849</v>
      </c>
      <c r="E745" t="s">
        <v>853</v>
      </c>
      <c r="F745" t="s">
        <v>9</v>
      </c>
      <c r="G745" t="s">
        <v>34</v>
      </c>
      <c r="H745" t="s">
        <v>163</v>
      </c>
      <c r="J745" t="s">
        <v>2441</v>
      </c>
      <c r="K745" t="str">
        <f>IF(COUNTIF(Customers!A:A, H745)&gt;0, "Valid", "Invalid")</f>
        <v>Valid</v>
      </c>
      <c r="L745" t="str">
        <f t="shared" si="55"/>
        <v>10</v>
      </c>
      <c r="M745" t="str">
        <f t="shared" si="56"/>
        <v>2023</v>
      </c>
      <c r="N745">
        <f t="shared" si="57"/>
        <v>169683.33</v>
      </c>
      <c r="O745">
        <f t="shared" si="58"/>
        <v>169683.33</v>
      </c>
      <c r="P745" t="str">
        <f t="shared" si="59"/>
        <v/>
      </c>
      <c r="Q745" s="48" t="str">
        <f>IF(O745="","",
   IF(OR(O745&lt;EDA_Outlier_Analysis!$C$10, O745&gt;EDA_Outlier_Analysis!$C$11),
      "Outlier",
      "Normal"))</f>
        <v>Normal</v>
      </c>
      <c r="R745" t="str">
        <f>IF(P745="","",
   IF(OR(P745 &lt; EDA_Outlier_Analysis!$F$7, P745 &gt; EDA_Outlier_Analysis!$F$8),
      "Outlier",
      "Normal"))</f>
        <v/>
      </c>
      <c r="S745" t="str">
        <f>IF(N745="","",
   IF(OR(N745 &lt;EDA_Outlier_Analysis!$I$10, N745 &gt; EDA_Outlier_Analysis!$I$11),
      "Outlier",
      "Normal"))</f>
        <v>Normal</v>
      </c>
    </row>
    <row r="746" spans="1:19">
      <c r="A746" t="s">
        <v>2442</v>
      </c>
      <c r="B746" s="4">
        <v>44800</v>
      </c>
      <c r="C746" s="2">
        <v>160906.21</v>
      </c>
      <c r="D746" t="s">
        <v>849</v>
      </c>
      <c r="E746" t="s">
        <v>853</v>
      </c>
      <c r="F746" t="s">
        <v>11</v>
      </c>
      <c r="G746" t="s">
        <v>24</v>
      </c>
      <c r="H746" t="s">
        <v>163</v>
      </c>
      <c r="J746" t="s">
        <v>2443</v>
      </c>
      <c r="K746" t="str">
        <f>IF(COUNTIF(Customers!A:A, H746)&gt;0, "Valid", "Invalid")</f>
        <v>Valid</v>
      </c>
      <c r="L746" t="str">
        <f t="shared" si="55"/>
        <v>8</v>
      </c>
      <c r="M746" t="str">
        <f t="shared" si="56"/>
        <v>2022</v>
      </c>
      <c r="N746">
        <f t="shared" si="57"/>
        <v>160906.21</v>
      </c>
      <c r="O746">
        <f t="shared" si="58"/>
        <v>160906.21</v>
      </c>
      <c r="P746" t="str">
        <f t="shared" si="59"/>
        <v/>
      </c>
      <c r="Q746" s="48" t="str">
        <f>IF(O746="","",
   IF(OR(O746&lt;EDA_Outlier_Analysis!$C$10, O746&gt;EDA_Outlier_Analysis!$C$11),
      "Outlier",
      "Normal"))</f>
        <v>Normal</v>
      </c>
      <c r="R746" t="str">
        <f>IF(P746="","",
   IF(OR(P746 &lt; EDA_Outlier_Analysis!$F$7, P746 &gt; EDA_Outlier_Analysis!$F$8),
      "Outlier",
      "Normal"))</f>
        <v/>
      </c>
      <c r="S746" t="str">
        <f>IF(N746="","",
   IF(OR(N746 &lt;EDA_Outlier_Analysis!$I$10, N746 &gt; EDA_Outlier_Analysis!$I$11),
      "Outlier",
      "Normal"))</f>
        <v>Normal</v>
      </c>
    </row>
    <row r="747" spans="1:19">
      <c r="A747" t="s">
        <v>2444</v>
      </c>
      <c r="B747" s="4">
        <v>45065</v>
      </c>
      <c r="C747" s="2">
        <v>-49498.05</v>
      </c>
      <c r="D747" t="s">
        <v>840</v>
      </c>
      <c r="E747" t="s">
        <v>841</v>
      </c>
      <c r="F747" t="s">
        <v>11</v>
      </c>
      <c r="G747" t="s">
        <v>31</v>
      </c>
      <c r="I747" t="s">
        <v>968</v>
      </c>
      <c r="J747" t="s">
        <v>2445</v>
      </c>
      <c r="K747" t="str">
        <f>IF(COUNTIF(Customers!A:A, H747)&gt;0, "Valid", "Invalid")</f>
        <v>Invalid</v>
      </c>
      <c r="L747" t="str">
        <f t="shared" si="55"/>
        <v>5</v>
      </c>
      <c r="M747" t="str">
        <f t="shared" si="56"/>
        <v>2023</v>
      </c>
      <c r="N747">
        <f t="shared" si="57"/>
        <v>-49498.05</v>
      </c>
      <c r="O747" t="str">
        <f t="shared" si="58"/>
        <v/>
      </c>
      <c r="P747">
        <f t="shared" si="59"/>
        <v>49498.05</v>
      </c>
      <c r="Q747" s="48" t="str">
        <f>IF(O747="","",
   IF(OR(O747&lt;EDA_Outlier_Analysis!$C$10, O747&gt;EDA_Outlier_Analysis!$C$11),
      "Outlier",
      "Normal"))</f>
        <v/>
      </c>
      <c r="R747" t="str">
        <f>IF(P747="","",
   IF(OR(P747 &lt; EDA_Outlier_Analysis!$F$7, P747 &gt; EDA_Outlier_Analysis!$F$8),
      "Outlier",
      "Normal"))</f>
        <v>Normal</v>
      </c>
      <c r="S747" t="str">
        <f>IF(N747="","",
   IF(OR(N747 &lt;EDA_Outlier_Analysis!$I$10, N747 &gt; EDA_Outlier_Analysis!$I$11),
      "Outlier",
      "Normal"))</f>
        <v>Normal</v>
      </c>
    </row>
    <row r="748" spans="1:19">
      <c r="A748" t="s">
        <v>2446</v>
      </c>
      <c r="B748" s="4">
        <v>44667</v>
      </c>
      <c r="C748" s="2">
        <v>-22426.080000000002</v>
      </c>
      <c r="D748" t="s">
        <v>840</v>
      </c>
      <c r="E748" t="s">
        <v>841</v>
      </c>
      <c r="F748" t="s">
        <v>11</v>
      </c>
      <c r="G748" t="s">
        <v>34</v>
      </c>
      <c r="I748" t="s">
        <v>1317</v>
      </c>
      <c r="J748" t="s">
        <v>2447</v>
      </c>
      <c r="K748" t="str">
        <f>IF(COUNTIF(Customers!A:A, H748)&gt;0, "Valid", "Invalid")</f>
        <v>Invalid</v>
      </c>
      <c r="L748" t="str">
        <f t="shared" si="55"/>
        <v>4</v>
      </c>
      <c r="M748" t="str">
        <f t="shared" si="56"/>
        <v>2022</v>
      </c>
      <c r="N748">
        <f t="shared" si="57"/>
        <v>-22426.080000000002</v>
      </c>
      <c r="O748" t="str">
        <f t="shared" si="58"/>
        <v/>
      </c>
      <c r="P748">
        <f t="shared" si="59"/>
        <v>22426.080000000002</v>
      </c>
      <c r="Q748" s="48" t="str">
        <f>IF(O748="","",
   IF(OR(O748&lt;EDA_Outlier_Analysis!$C$10, O748&gt;EDA_Outlier_Analysis!$C$11),
      "Outlier",
      "Normal"))</f>
        <v/>
      </c>
      <c r="R748" t="str">
        <f>IF(P748="","",
   IF(OR(P748 &lt; EDA_Outlier_Analysis!$F$7, P748 &gt; EDA_Outlier_Analysis!$F$8),
      "Outlier",
      "Normal"))</f>
        <v>Outlier</v>
      </c>
      <c r="S748" t="str">
        <f>IF(N748="","",
   IF(OR(N748 &lt;EDA_Outlier_Analysis!$I$10, N748 &gt; EDA_Outlier_Analysis!$I$11),
      "Outlier",
      "Normal"))</f>
        <v>Normal</v>
      </c>
    </row>
    <row r="749" spans="1:19">
      <c r="A749" t="s">
        <v>2448</v>
      </c>
      <c r="B749" s="4">
        <v>44665</v>
      </c>
      <c r="C749" s="2">
        <v>207158.61</v>
      </c>
      <c r="D749" t="s">
        <v>849</v>
      </c>
      <c r="E749" t="s">
        <v>853</v>
      </c>
      <c r="F749" t="s">
        <v>10</v>
      </c>
      <c r="G749" t="s">
        <v>20</v>
      </c>
      <c r="H749" t="s">
        <v>361</v>
      </c>
      <c r="J749" t="s">
        <v>2449</v>
      </c>
      <c r="K749" t="str">
        <f>IF(COUNTIF(Customers!A:A, H749)&gt;0, "Valid", "Invalid")</f>
        <v>Valid</v>
      </c>
      <c r="L749" t="str">
        <f t="shared" si="55"/>
        <v>4</v>
      </c>
      <c r="M749" t="str">
        <f t="shared" si="56"/>
        <v>2022</v>
      </c>
      <c r="N749">
        <f t="shared" si="57"/>
        <v>207158.61</v>
      </c>
      <c r="O749">
        <f t="shared" si="58"/>
        <v>207158.61</v>
      </c>
      <c r="P749" t="str">
        <f t="shared" si="59"/>
        <v/>
      </c>
      <c r="Q749" s="48" t="str">
        <f>IF(O749="","",
   IF(OR(O749&lt;EDA_Outlier_Analysis!$C$10, O749&gt;EDA_Outlier_Analysis!$C$11),
      "Outlier",
      "Normal"))</f>
        <v>Normal</v>
      </c>
      <c r="R749" t="str">
        <f>IF(P749="","",
   IF(OR(P749 &lt; EDA_Outlier_Analysis!$F$7, P749 &gt; EDA_Outlier_Analysis!$F$8),
      "Outlier",
      "Normal"))</f>
        <v/>
      </c>
      <c r="S749" t="str">
        <f>IF(N749="","",
   IF(OR(N749 &lt;EDA_Outlier_Analysis!$I$10, N749 &gt; EDA_Outlier_Analysis!$I$11),
      "Outlier",
      "Normal"))</f>
        <v>Normal</v>
      </c>
    </row>
    <row r="750" spans="1:19">
      <c r="A750" t="s">
        <v>2450</v>
      </c>
      <c r="B750" s="4">
        <v>44918</v>
      </c>
      <c r="C750" s="2">
        <v>206840.13</v>
      </c>
      <c r="D750" t="s">
        <v>849</v>
      </c>
      <c r="E750" t="s">
        <v>868</v>
      </c>
      <c r="F750" t="s">
        <v>11</v>
      </c>
      <c r="G750" t="s">
        <v>24</v>
      </c>
      <c r="H750" t="s">
        <v>349</v>
      </c>
      <c r="J750" t="s">
        <v>2451</v>
      </c>
      <c r="K750" t="str">
        <f>IF(COUNTIF(Customers!A:A, H750)&gt;0, "Valid", "Invalid")</f>
        <v>Valid</v>
      </c>
      <c r="L750" t="str">
        <f t="shared" si="55"/>
        <v>12</v>
      </c>
      <c r="M750" t="str">
        <f t="shared" si="56"/>
        <v>2022</v>
      </c>
      <c r="N750">
        <f t="shared" si="57"/>
        <v>206840.13</v>
      </c>
      <c r="O750">
        <f t="shared" si="58"/>
        <v>206840.13</v>
      </c>
      <c r="P750" t="str">
        <f t="shared" si="59"/>
        <v/>
      </c>
      <c r="Q750" s="48" t="str">
        <f>IF(O750="","",
   IF(OR(O750&lt;EDA_Outlier_Analysis!$C$10, O750&gt;EDA_Outlier_Analysis!$C$11),
      "Outlier",
      "Normal"))</f>
        <v>Normal</v>
      </c>
      <c r="R750" t="str">
        <f>IF(P750="","",
   IF(OR(P750 &lt; EDA_Outlier_Analysis!$F$7, P750 &gt; EDA_Outlier_Analysis!$F$8),
      "Outlier",
      "Normal"))</f>
        <v/>
      </c>
      <c r="S750" t="str">
        <f>IF(N750="","",
   IF(OR(N750 &lt;EDA_Outlier_Analysis!$I$10, N750 &gt; EDA_Outlier_Analysis!$I$11),
      "Outlier",
      "Normal"))</f>
        <v>Normal</v>
      </c>
    </row>
    <row r="751" spans="1:19">
      <c r="A751" t="s">
        <v>2452</v>
      </c>
      <c r="B751" s="4">
        <v>44843</v>
      </c>
      <c r="C751" s="2">
        <v>99585.7</v>
      </c>
      <c r="D751" t="s">
        <v>849</v>
      </c>
      <c r="E751" t="s">
        <v>868</v>
      </c>
      <c r="F751" t="s">
        <v>11</v>
      </c>
      <c r="G751" t="s">
        <v>24</v>
      </c>
      <c r="H751" t="s">
        <v>591</v>
      </c>
      <c r="J751" t="s">
        <v>2453</v>
      </c>
      <c r="K751" t="str">
        <f>IF(COUNTIF(Customers!A:A, H751)&gt;0, "Valid", "Invalid")</f>
        <v>Valid</v>
      </c>
      <c r="L751" t="str">
        <f t="shared" si="55"/>
        <v>10</v>
      </c>
      <c r="M751" t="str">
        <f t="shared" si="56"/>
        <v>2022</v>
      </c>
      <c r="N751">
        <f t="shared" si="57"/>
        <v>99585.7</v>
      </c>
      <c r="O751">
        <f t="shared" si="58"/>
        <v>99585.7</v>
      </c>
      <c r="P751" t="str">
        <f t="shared" si="59"/>
        <v/>
      </c>
      <c r="Q751" s="48" t="str">
        <f>IF(O751="","",
   IF(OR(O751&lt;EDA_Outlier_Analysis!$C$10, O751&gt;EDA_Outlier_Analysis!$C$11),
      "Outlier",
      "Normal"))</f>
        <v>Normal</v>
      </c>
      <c r="R751" t="str">
        <f>IF(P751="","",
   IF(OR(P751 &lt; EDA_Outlier_Analysis!$F$7, P751 &gt; EDA_Outlier_Analysis!$F$8),
      "Outlier",
      "Normal"))</f>
        <v/>
      </c>
      <c r="S751" t="str">
        <f>IF(N751="","",
   IF(OR(N751 &lt;EDA_Outlier_Analysis!$I$10, N751 &gt; EDA_Outlier_Analysis!$I$11),
      "Outlier",
      "Normal"))</f>
        <v>Normal</v>
      </c>
    </row>
    <row r="752" spans="1:19">
      <c r="A752" t="s">
        <v>2454</v>
      </c>
      <c r="B752" s="4">
        <v>44575</v>
      </c>
      <c r="C752" s="2">
        <v>117215.55</v>
      </c>
      <c r="D752" t="s">
        <v>849</v>
      </c>
      <c r="E752" t="s">
        <v>850</v>
      </c>
      <c r="F752" t="s">
        <v>9</v>
      </c>
      <c r="G752" t="s">
        <v>20</v>
      </c>
      <c r="H752" t="s">
        <v>41</v>
      </c>
      <c r="J752" t="s">
        <v>2455</v>
      </c>
      <c r="K752" t="str">
        <f>IF(COUNTIF(Customers!A:A, H752)&gt;0, "Valid", "Invalid")</f>
        <v>Valid</v>
      </c>
      <c r="L752" t="str">
        <f t="shared" si="55"/>
        <v>1</v>
      </c>
      <c r="M752" t="str">
        <f t="shared" si="56"/>
        <v>2022</v>
      </c>
      <c r="N752">
        <f t="shared" si="57"/>
        <v>117215.55</v>
      </c>
      <c r="O752">
        <f t="shared" si="58"/>
        <v>117215.55</v>
      </c>
      <c r="P752" t="str">
        <f t="shared" si="59"/>
        <v/>
      </c>
      <c r="Q752" s="48" t="str">
        <f>IF(O752="","",
   IF(OR(O752&lt;EDA_Outlier_Analysis!$C$10, O752&gt;EDA_Outlier_Analysis!$C$11),
      "Outlier",
      "Normal"))</f>
        <v>Normal</v>
      </c>
      <c r="R752" t="str">
        <f>IF(P752="","",
   IF(OR(P752 &lt; EDA_Outlier_Analysis!$F$7, P752 &gt; EDA_Outlier_Analysis!$F$8),
      "Outlier",
      "Normal"))</f>
        <v/>
      </c>
      <c r="S752" t="str">
        <f>IF(N752="","",
   IF(OR(N752 &lt;EDA_Outlier_Analysis!$I$10, N752 &gt; EDA_Outlier_Analysis!$I$11),
      "Outlier",
      "Normal"))</f>
        <v>Normal</v>
      </c>
    </row>
    <row r="753" spans="1:19">
      <c r="A753" t="s">
        <v>2456</v>
      </c>
      <c r="B753" s="4">
        <v>44708</v>
      </c>
      <c r="C753" s="2">
        <v>165450.73000000001</v>
      </c>
      <c r="D753" t="s">
        <v>849</v>
      </c>
      <c r="E753" t="s">
        <v>868</v>
      </c>
      <c r="F753" t="s">
        <v>9</v>
      </c>
      <c r="G753" t="s">
        <v>24</v>
      </c>
      <c r="H753" t="s">
        <v>565</v>
      </c>
      <c r="J753" t="s">
        <v>2457</v>
      </c>
      <c r="K753" t="str">
        <f>IF(COUNTIF(Customers!A:A, H753)&gt;0, "Valid", "Invalid")</f>
        <v>Valid</v>
      </c>
      <c r="L753" t="str">
        <f t="shared" si="55"/>
        <v>5</v>
      </c>
      <c r="M753" t="str">
        <f t="shared" si="56"/>
        <v>2022</v>
      </c>
      <c r="N753">
        <f t="shared" si="57"/>
        <v>165450.73000000001</v>
      </c>
      <c r="O753">
        <f t="shared" si="58"/>
        <v>165450.73000000001</v>
      </c>
      <c r="P753" t="str">
        <f t="shared" si="59"/>
        <v/>
      </c>
      <c r="Q753" s="48" t="str">
        <f>IF(O753="","",
   IF(OR(O753&lt;EDA_Outlier_Analysis!$C$10, O753&gt;EDA_Outlier_Analysis!$C$11),
      "Outlier",
      "Normal"))</f>
        <v>Normal</v>
      </c>
      <c r="R753" t="str">
        <f>IF(P753="","",
   IF(OR(P753 &lt; EDA_Outlier_Analysis!$F$7, P753 &gt; EDA_Outlier_Analysis!$F$8),
      "Outlier",
      "Normal"))</f>
        <v/>
      </c>
      <c r="S753" t="str">
        <f>IF(N753="","",
   IF(OR(N753 &lt;EDA_Outlier_Analysis!$I$10, N753 &gt; EDA_Outlier_Analysis!$I$11),
      "Outlier",
      "Normal"))</f>
        <v>Normal</v>
      </c>
    </row>
    <row r="754" spans="1:19">
      <c r="A754" t="s">
        <v>2458</v>
      </c>
      <c r="B754" s="4">
        <v>44977</v>
      </c>
      <c r="C754" s="2">
        <v>114861.49</v>
      </c>
      <c r="D754" t="s">
        <v>849</v>
      </c>
      <c r="E754" t="s">
        <v>868</v>
      </c>
      <c r="F754" t="s">
        <v>11</v>
      </c>
      <c r="G754" t="s">
        <v>34</v>
      </c>
      <c r="H754" t="s">
        <v>233</v>
      </c>
      <c r="J754" t="s">
        <v>2459</v>
      </c>
      <c r="K754" t="str">
        <f>IF(COUNTIF(Customers!A:A, H754)&gt;0, "Valid", "Invalid")</f>
        <v>Valid</v>
      </c>
      <c r="L754" t="str">
        <f t="shared" si="55"/>
        <v>2</v>
      </c>
      <c r="M754" t="str">
        <f t="shared" si="56"/>
        <v>2023</v>
      </c>
      <c r="N754">
        <f t="shared" si="57"/>
        <v>114861.49</v>
      </c>
      <c r="O754">
        <f t="shared" si="58"/>
        <v>114861.49</v>
      </c>
      <c r="P754" t="str">
        <f t="shared" si="59"/>
        <v/>
      </c>
      <c r="Q754" s="48" t="str">
        <f>IF(O754="","",
   IF(OR(O754&lt;EDA_Outlier_Analysis!$C$10, O754&gt;EDA_Outlier_Analysis!$C$11),
      "Outlier",
      "Normal"))</f>
        <v>Normal</v>
      </c>
      <c r="R754" t="str">
        <f>IF(P754="","",
   IF(OR(P754 &lt; EDA_Outlier_Analysis!$F$7, P754 &gt; EDA_Outlier_Analysis!$F$8),
      "Outlier",
      "Normal"))</f>
        <v/>
      </c>
      <c r="S754" t="str">
        <f>IF(N754="","",
   IF(OR(N754 &lt;EDA_Outlier_Analysis!$I$10, N754 &gt; EDA_Outlier_Analysis!$I$11),
      "Outlier",
      "Normal"))</f>
        <v>Normal</v>
      </c>
    </row>
    <row r="755" spans="1:19">
      <c r="A755" t="s">
        <v>2460</v>
      </c>
      <c r="B755" s="4">
        <v>44647</v>
      </c>
      <c r="C755" s="2">
        <v>25510.25</v>
      </c>
      <c r="D755" t="s">
        <v>873</v>
      </c>
      <c r="E755" t="s">
        <v>873</v>
      </c>
      <c r="F755" t="s">
        <v>10</v>
      </c>
      <c r="G755" t="s">
        <v>24</v>
      </c>
      <c r="J755" t="s">
        <v>2461</v>
      </c>
      <c r="K755" t="str">
        <f>IF(COUNTIF(Customers!A:A, H755)&gt;0, "Valid", "Invalid")</f>
        <v>Invalid</v>
      </c>
      <c r="L755" t="str">
        <f t="shared" si="55"/>
        <v>3</v>
      </c>
      <c r="M755" t="str">
        <f t="shared" si="56"/>
        <v>2022</v>
      </c>
      <c r="N755">
        <f t="shared" si="57"/>
        <v>-25510.25</v>
      </c>
      <c r="O755" t="str">
        <f t="shared" si="58"/>
        <v/>
      </c>
      <c r="P755" t="str">
        <f t="shared" si="59"/>
        <v/>
      </c>
      <c r="Q755" s="48" t="str">
        <f>IF(O755="","",
   IF(OR(O755&lt;EDA_Outlier_Analysis!$C$10, O755&gt;EDA_Outlier_Analysis!$C$11),
      "Outlier",
      "Normal"))</f>
        <v/>
      </c>
      <c r="R755" t="str">
        <f>IF(P755="","",
   IF(OR(P755 &lt; EDA_Outlier_Analysis!$F$7, P755 &gt; EDA_Outlier_Analysis!$F$8),
      "Outlier",
      "Normal"))</f>
        <v/>
      </c>
      <c r="S755" t="str">
        <f>IF(N755="","",
   IF(OR(N755 &lt;EDA_Outlier_Analysis!$I$10, N755 &gt; EDA_Outlier_Analysis!$I$11),
      "Outlier",
      "Normal"))</f>
        <v>Normal</v>
      </c>
    </row>
    <row r="756" spans="1:19">
      <c r="A756" t="s">
        <v>2462</v>
      </c>
      <c r="B756" s="4">
        <v>44738</v>
      </c>
      <c r="C756" s="2">
        <v>49748.91</v>
      </c>
      <c r="D756" t="s">
        <v>849</v>
      </c>
      <c r="E756" t="s">
        <v>850</v>
      </c>
      <c r="F756" t="s">
        <v>9</v>
      </c>
      <c r="G756" t="s">
        <v>24</v>
      </c>
      <c r="H756" t="s">
        <v>43</v>
      </c>
      <c r="J756" t="s">
        <v>2463</v>
      </c>
      <c r="K756" t="str">
        <f>IF(COUNTIF(Customers!A:A, H756)&gt;0, "Valid", "Invalid")</f>
        <v>Valid</v>
      </c>
      <c r="L756" t="str">
        <f t="shared" si="55"/>
        <v>6</v>
      </c>
      <c r="M756" t="str">
        <f t="shared" si="56"/>
        <v>2022</v>
      </c>
      <c r="N756">
        <f t="shared" si="57"/>
        <v>49748.91</v>
      </c>
      <c r="O756">
        <f t="shared" si="58"/>
        <v>49748.91</v>
      </c>
      <c r="P756" t="str">
        <f t="shared" si="59"/>
        <v/>
      </c>
      <c r="Q756" s="48" t="str">
        <f>IF(O756="","",
   IF(OR(O756&lt;EDA_Outlier_Analysis!$C$10, O756&gt;EDA_Outlier_Analysis!$C$11),
      "Outlier",
      "Normal"))</f>
        <v>Normal</v>
      </c>
      <c r="R756" t="str">
        <f>IF(P756="","",
   IF(OR(P756 &lt; EDA_Outlier_Analysis!$F$7, P756 &gt; EDA_Outlier_Analysis!$F$8),
      "Outlier",
      "Normal"))</f>
        <v/>
      </c>
      <c r="S756" t="str">
        <f>IF(N756="","",
   IF(OR(N756 &lt;EDA_Outlier_Analysis!$I$10, N756 &gt; EDA_Outlier_Analysis!$I$11),
      "Outlier",
      "Normal"))</f>
        <v>Normal</v>
      </c>
    </row>
    <row r="757" spans="1:19">
      <c r="A757" t="s">
        <v>2464</v>
      </c>
      <c r="B757" s="4">
        <v>44609</v>
      </c>
      <c r="C757" s="2">
        <v>172479.2</v>
      </c>
      <c r="D757" t="s">
        <v>849</v>
      </c>
      <c r="E757" t="s">
        <v>868</v>
      </c>
      <c r="F757" t="s">
        <v>11</v>
      </c>
      <c r="G757" t="s">
        <v>20</v>
      </c>
      <c r="H757" t="s">
        <v>619</v>
      </c>
      <c r="J757" t="s">
        <v>2465</v>
      </c>
      <c r="K757" t="str">
        <f>IF(COUNTIF(Customers!A:A, H757)&gt;0, "Valid", "Invalid")</f>
        <v>Valid</v>
      </c>
      <c r="L757" t="str">
        <f t="shared" si="55"/>
        <v>2</v>
      </c>
      <c r="M757" t="str">
        <f t="shared" si="56"/>
        <v>2022</v>
      </c>
      <c r="N757">
        <f t="shared" si="57"/>
        <v>172479.2</v>
      </c>
      <c r="O757">
        <f t="shared" si="58"/>
        <v>172479.2</v>
      </c>
      <c r="P757" t="str">
        <f t="shared" si="59"/>
        <v/>
      </c>
      <c r="Q757" s="48" t="str">
        <f>IF(O757="","",
   IF(OR(O757&lt;EDA_Outlier_Analysis!$C$10, O757&gt;EDA_Outlier_Analysis!$C$11),
      "Outlier",
      "Normal"))</f>
        <v>Normal</v>
      </c>
      <c r="R757" t="str">
        <f>IF(P757="","",
   IF(OR(P757 &lt; EDA_Outlier_Analysis!$F$7, P757 &gt; EDA_Outlier_Analysis!$F$8),
      "Outlier",
      "Normal"))</f>
        <v/>
      </c>
      <c r="S757" t="str">
        <f>IF(N757="","",
   IF(OR(N757 &lt;EDA_Outlier_Analysis!$I$10, N757 &gt; EDA_Outlier_Analysis!$I$11),
      "Outlier",
      "Normal"))</f>
        <v>Normal</v>
      </c>
    </row>
    <row r="758" spans="1:19">
      <c r="A758" t="s">
        <v>2466</v>
      </c>
      <c r="B758" s="4">
        <v>44650</v>
      </c>
      <c r="C758" s="2">
        <v>61969.29</v>
      </c>
      <c r="D758" t="s">
        <v>849</v>
      </c>
      <c r="E758" t="s">
        <v>853</v>
      </c>
      <c r="F758" t="s">
        <v>11</v>
      </c>
      <c r="G758" t="s">
        <v>24</v>
      </c>
      <c r="H758" t="s">
        <v>341</v>
      </c>
      <c r="J758" t="s">
        <v>2467</v>
      </c>
      <c r="K758" t="str">
        <f>IF(COUNTIF(Customers!A:A, H758)&gt;0, "Valid", "Invalid")</f>
        <v>Valid</v>
      </c>
      <c r="L758" t="str">
        <f t="shared" si="55"/>
        <v>3</v>
      </c>
      <c r="M758" t="str">
        <f t="shared" si="56"/>
        <v>2022</v>
      </c>
      <c r="N758">
        <f t="shared" si="57"/>
        <v>61969.29</v>
      </c>
      <c r="O758">
        <f t="shared" si="58"/>
        <v>61969.29</v>
      </c>
      <c r="P758" t="str">
        <f t="shared" si="59"/>
        <v/>
      </c>
      <c r="Q758" s="48" t="str">
        <f>IF(O758="","",
   IF(OR(O758&lt;EDA_Outlier_Analysis!$C$10, O758&gt;EDA_Outlier_Analysis!$C$11),
      "Outlier",
      "Normal"))</f>
        <v>Normal</v>
      </c>
      <c r="R758" t="str">
        <f>IF(P758="","",
   IF(OR(P758 &lt; EDA_Outlier_Analysis!$F$7, P758 &gt; EDA_Outlier_Analysis!$F$8),
      "Outlier",
      "Normal"))</f>
        <v/>
      </c>
      <c r="S758" t="str">
        <f>IF(N758="","",
   IF(OR(N758 &lt;EDA_Outlier_Analysis!$I$10, N758 &gt; EDA_Outlier_Analysis!$I$11),
      "Outlier",
      "Normal"))</f>
        <v>Normal</v>
      </c>
    </row>
    <row r="759" spans="1:19">
      <c r="A759" t="s">
        <v>2468</v>
      </c>
      <c r="B759" s="4">
        <v>45022</v>
      </c>
      <c r="C759" s="2">
        <v>137656.60999999999</v>
      </c>
      <c r="D759" t="s">
        <v>849</v>
      </c>
      <c r="E759" t="s">
        <v>850</v>
      </c>
      <c r="F759" t="s">
        <v>11</v>
      </c>
      <c r="G759" t="s">
        <v>20</v>
      </c>
      <c r="H759" t="s">
        <v>471</v>
      </c>
      <c r="J759" t="s">
        <v>2469</v>
      </c>
      <c r="K759" t="str">
        <f>IF(COUNTIF(Customers!A:A, H759)&gt;0, "Valid", "Invalid")</f>
        <v>Valid</v>
      </c>
      <c r="L759" t="str">
        <f t="shared" si="55"/>
        <v>4</v>
      </c>
      <c r="M759" t="str">
        <f t="shared" si="56"/>
        <v>2023</v>
      </c>
      <c r="N759">
        <f t="shared" si="57"/>
        <v>137656.60999999999</v>
      </c>
      <c r="O759">
        <f t="shared" si="58"/>
        <v>137656.60999999999</v>
      </c>
      <c r="P759" t="str">
        <f t="shared" si="59"/>
        <v/>
      </c>
      <c r="Q759" s="48" t="str">
        <f>IF(O759="","",
   IF(OR(O759&lt;EDA_Outlier_Analysis!$C$10, O759&gt;EDA_Outlier_Analysis!$C$11),
      "Outlier",
      "Normal"))</f>
        <v>Normal</v>
      </c>
      <c r="R759" t="str">
        <f>IF(P759="","",
   IF(OR(P759 &lt; EDA_Outlier_Analysis!$F$7, P759 &gt; EDA_Outlier_Analysis!$F$8),
      "Outlier",
      "Normal"))</f>
        <v/>
      </c>
      <c r="S759" t="str">
        <f>IF(N759="","",
   IF(OR(N759 &lt;EDA_Outlier_Analysis!$I$10, N759 &gt; EDA_Outlier_Analysis!$I$11),
      "Outlier",
      "Normal"))</f>
        <v>Normal</v>
      </c>
    </row>
    <row r="760" spans="1:19">
      <c r="A760" t="s">
        <v>2470</v>
      </c>
      <c r="B760" s="4">
        <v>44872</v>
      </c>
      <c r="C760" s="2">
        <v>-19497.060000000001</v>
      </c>
      <c r="D760" t="s">
        <v>840</v>
      </c>
      <c r="E760" t="s">
        <v>841</v>
      </c>
      <c r="F760" t="s">
        <v>10</v>
      </c>
      <c r="G760" t="s">
        <v>20</v>
      </c>
      <c r="I760" t="s">
        <v>960</v>
      </c>
      <c r="J760" t="s">
        <v>2471</v>
      </c>
      <c r="K760" t="str">
        <f>IF(COUNTIF(Customers!A:A, H760)&gt;0, "Valid", "Invalid")</f>
        <v>Invalid</v>
      </c>
      <c r="L760" t="str">
        <f t="shared" si="55"/>
        <v>11</v>
      </c>
      <c r="M760" t="str">
        <f t="shared" si="56"/>
        <v>2022</v>
      </c>
      <c r="N760">
        <f t="shared" si="57"/>
        <v>-19497.060000000001</v>
      </c>
      <c r="O760" t="str">
        <f t="shared" si="58"/>
        <v/>
      </c>
      <c r="P760">
        <f t="shared" si="59"/>
        <v>19497.060000000001</v>
      </c>
      <c r="Q760" s="48" t="str">
        <f>IF(O760="","",
   IF(OR(O760&lt;EDA_Outlier_Analysis!$C$10, O760&gt;EDA_Outlier_Analysis!$C$11),
      "Outlier",
      "Normal"))</f>
        <v/>
      </c>
      <c r="R760" t="str">
        <f>IF(P760="","",
   IF(OR(P760 &lt; EDA_Outlier_Analysis!$F$7, P760 &gt; EDA_Outlier_Analysis!$F$8),
      "Outlier",
      "Normal"))</f>
        <v>Outlier</v>
      </c>
      <c r="S760" t="str">
        <f>IF(N760="","",
   IF(OR(N760 &lt;EDA_Outlier_Analysis!$I$10, N760 &gt; EDA_Outlier_Analysis!$I$11),
      "Outlier",
      "Normal"))</f>
        <v>Normal</v>
      </c>
    </row>
    <row r="761" spans="1:19">
      <c r="A761" t="s">
        <v>2472</v>
      </c>
      <c r="B761" s="4">
        <v>45182</v>
      </c>
      <c r="C761" s="2">
        <v>16006.79</v>
      </c>
      <c r="D761" t="s">
        <v>971</v>
      </c>
      <c r="E761" t="s">
        <v>971</v>
      </c>
      <c r="F761" t="s">
        <v>9</v>
      </c>
      <c r="G761" t="s">
        <v>20</v>
      </c>
      <c r="J761" t="s">
        <v>2473</v>
      </c>
      <c r="K761" t="str">
        <f>IF(COUNTIF(Customers!A:A, H761)&gt;0, "Valid", "Invalid")</f>
        <v>Invalid</v>
      </c>
      <c r="L761" t="str">
        <f t="shared" si="55"/>
        <v>9</v>
      </c>
      <c r="M761" t="str">
        <f t="shared" si="56"/>
        <v>2023</v>
      </c>
      <c r="N761">
        <f t="shared" si="57"/>
        <v>-16006.79</v>
      </c>
      <c r="O761" t="str">
        <f t="shared" si="58"/>
        <v/>
      </c>
      <c r="P761" t="str">
        <f t="shared" si="59"/>
        <v/>
      </c>
      <c r="Q761" s="48" t="str">
        <f>IF(O761="","",
   IF(OR(O761&lt;EDA_Outlier_Analysis!$C$10, O761&gt;EDA_Outlier_Analysis!$C$11),
      "Outlier",
      "Normal"))</f>
        <v/>
      </c>
      <c r="R761" t="str">
        <f>IF(P761="","",
   IF(OR(P761 &lt; EDA_Outlier_Analysis!$F$7, P761 &gt; EDA_Outlier_Analysis!$F$8),
      "Outlier",
      "Normal"))</f>
        <v/>
      </c>
      <c r="S761" t="str">
        <f>IF(N761="","",
   IF(OR(N761 &lt;EDA_Outlier_Analysis!$I$10, N761 &gt; EDA_Outlier_Analysis!$I$11),
      "Outlier",
      "Normal"))</f>
        <v>Normal</v>
      </c>
    </row>
    <row r="762" spans="1:19">
      <c r="A762" t="s">
        <v>2474</v>
      </c>
      <c r="B762" s="4">
        <v>44745</v>
      </c>
      <c r="C762" s="2">
        <v>-11008.65</v>
      </c>
      <c r="D762" t="s">
        <v>840</v>
      </c>
      <c r="E762" t="s">
        <v>878</v>
      </c>
      <c r="F762" t="s">
        <v>9</v>
      </c>
      <c r="G762" t="s">
        <v>31</v>
      </c>
      <c r="I762" t="s">
        <v>1448</v>
      </c>
      <c r="J762" t="s">
        <v>2475</v>
      </c>
      <c r="K762" t="str">
        <f>IF(COUNTIF(Customers!A:A, H762)&gt;0, "Valid", "Invalid")</f>
        <v>Invalid</v>
      </c>
      <c r="L762" t="str">
        <f t="shared" si="55"/>
        <v>7</v>
      </c>
      <c r="M762" t="str">
        <f t="shared" si="56"/>
        <v>2022</v>
      </c>
      <c r="N762">
        <f t="shared" si="57"/>
        <v>-11008.65</v>
      </c>
      <c r="O762" t="str">
        <f t="shared" si="58"/>
        <v/>
      </c>
      <c r="P762">
        <f t="shared" si="59"/>
        <v>11008.65</v>
      </c>
      <c r="Q762" s="48" t="str">
        <f>IF(O762="","",
   IF(OR(O762&lt;EDA_Outlier_Analysis!$C$10, O762&gt;EDA_Outlier_Analysis!$C$11),
      "Outlier",
      "Normal"))</f>
        <v/>
      </c>
      <c r="R762" t="str">
        <f>IF(P762="","",
   IF(OR(P762 &lt; EDA_Outlier_Analysis!$F$7, P762 &gt; EDA_Outlier_Analysis!$F$8),
      "Outlier",
      "Normal"))</f>
        <v>Outlier</v>
      </c>
      <c r="S762" t="str">
        <f>IF(N762="","",
   IF(OR(N762 &lt;EDA_Outlier_Analysis!$I$10, N762 &gt; EDA_Outlier_Analysis!$I$11),
      "Outlier",
      "Normal"))</f>
        <v>Normal</v>
      </c>
    </row>
    <row r="763" spans="1:19">
      <c r="A763" t="s">
        <v>2476</v>
      </c>
      <c r="B763" s="4">
        <v>45165</v>
      </c>
      <c r="C763" s="2">
        <v>223930.88</v>
      </c>
      <c r="D763" t="s">
        <v>849</v>
      </c>
      <c r="E763" t="s">
        <v>850</v>
      </c>
      <c r="F763" t="s">
        <v>9</v>
      </c>
      <c r="G763" t="s">
        <v>24</v>
      </c>
      <c r="H763" t="s">
        <v>227</v>
      </c>
      <c r="J763" t="s">
        <v>2477</v>
      </c>
      <c r="K763" t="str">
        <f>IF(COUNTIF(Customers!A:A, H763)&gt;0, "Valid", "Invalid")</f>
        <v>Valid</v>
      </c>
      <c r="L763" t="str">
        <f t="shared" si="55"/>
        <v>8</v>
      </c>
      <c r="M763" t="str">
        <f t="shared" si="56"/>
        <v>2023</v>
      </c>
      <c r="N763">
        <f t="shared" si="57"/>
        <v>223930.88</v>
      </c>
      <c r="O763">
        <f t="shared" si="58"/>
        <v>223930.88</v>
      </c>
      <c r="P763" t="str">
        <f t="shared" si="59"/>
        <v/>
      </c>
      <c r="Q763" s="48" t="str">
        <f>IF(O763="","",
   IF(OR(O763&lt;EDA_Outlier_Analysis!$C$10, O763&gt;EDA_Outlier_Analysis!$C$11),
      "Outlier",
      "Normal"))</f>
        <v>Normal</v>
      </c>
      <c r="R763" t="str">
        <f>IF(P763="","",
   IF(OR(P763 &lt; EDA_Outlier_Analysis!$F$7, P763 &gt; EDA_Outlier_Analysis!$F$8),
      "Outlier",
      "Normal"))</f>
        <v/>
      </c>
      <c r="S763" t="str">
        <f>IF(N763="","",
   IF(OR(N763 &lt;EDA_Outlier_Analysis!$I$10, N763 &gt; EDA_Outlier_Analysis!$I$11),
      "Outlier",
      "Normal"))</f>
        <v>Normal</v>
      </c>
    </row>
    <row r="764" spans="1:19">
      <c r="A764" t="s">
        <v>2478</v>
      </c>
      <c r="B764" s="4">
        <v>44845</v>
      </c>
      <c r="C764" s="2">
        <v>-57918.15</v>
      </c>
      <c r="D764" t="s">
        <v>840</v>
      </c>
      <c r="E764" t="s">
        <v>845</v>
      </c>
      <c r="F764" t="s">
        <v>10</v>
      </c>
      <c r="G764" t="s">
        <v>31</v>
      </c>
      <c r="I764" t="s">
        <v>1519</v>
      </c>
      <c r="J764" t="s">
        <v>2479</v>
      </c>
      <c r="K764" t="str">
        <f>IF(COUNTIF(Customers!A:A, H764)&gt;0, "Valid", "Invalid")</f>
        <v>Invalid</v>
      </c>
      <c r="L764" t="str">
        <f t="shared" si="55"/>
        <v>10</v>
      </c>
      <c r="M764" t="str">
        <f t="shared" si="56"/>
        <v>2022</v>
      </c>
      <c r="N764">
        <f t="shared" si="57"/>
        <v>-57918.15</v>
      </c>
      <c r="O764" t="str">
        <f t="shared" si="58"/>
        <v/>
      </c>
      <c r="P764">
        <f t="shared" si="59"/>
        <v>57918.15</v>
      </c>
      <c r="Q764" s="48" t="str">
        <f>IF(O764="","",
   IF(OR(O764&lt;EDA_Outlier_Analysis!$C$10, O764&gt;EDA_Outlier_Analysis!$C$11),
      "Outlier",
      "Normal"))</f>
        <v/>
      </c>
      <c r="R764" t="str">
        <f>IF(P764="","",
   IF(OR(P764 &lt; EDA_Outlier_Analysis!$F$7, P764 &gt; EDA_Outlier_Analysis!$F$8),
      "Outlier",
      "Normal"))</f>
        <v>Outlier</v>
      </c>
      <c r="S764" t="str">
        <f>IF(N764="","",
   IF(OR(N764 &lt;EDA_Outlier_Analysis!$I$10, N764 &gt; EDA_Outlier_Analysis!$I$11),
      "Outlier",
      "Normal"))</f>
        <v>Normal</v>
      </c>
    </row>
    <row r="765" spans="1:19">
      <c r="A765" t="s">
        <v>2480</v>
      </c>
      <c r="B765" s="4">
        <v>45182</v>
      </c>
      <c r="C765" s="2">
        <v>-18805.29</v>
      </c>
      <c r="D765" t="s">
        <v>840</v>
      </c>
      <c r="E765" t="s">
        <v>864</v>
      </c>
      <c r="F765" t="s">
        <v>9</v>
      </c>
      <c r="G765" t="s">
        <v>34</v>
      </c>
      <c r="I765" t="s">
        <v>1232</v>
      </c>
      <c r="J765" t="s">
        <v>2481</v>
      </c>
      <c r="K765" t="str">
        <f>IF(COUNTIF(Customers!A:A, H765)&gt;0, "Valid", "Invalid")</f>
        <v>Invalid</v>
      </c>
      <c r="L765" t="str">
        <f t="shared" si="55"/>
        <v>9</v>
      </c>
      <c r="M765" t="str">
        <f t="shared" si="56"/>
        <v>2023</v>
      </c>
      <c r="N765">
        <f t="shared" si="57"/>
        <v>-18805.29</v>
      </c>
      <c r="O765" t="str">
        <f t="shared" si="58"/>
        <v/>
      </c>
      <c r="P765">
        <f t="shared" si="59"/>
        <v>18805.29</v>
      </c>
      <c r="Q765" s="48" t="str">
        <f>IF(O765="","",
   IF(OR(O765&lt;EDA_Outlier_Analysis!$C$10, O765&gt;EDA_Outlier_Analysis!$C$11),
      "Outlier",
      "Normal"))</f>
        <v/>
      </c>
      <c r="R765" t="str">
        <f>IF(P765="","",
   IF(OR(P765 &lt; EDA_Outlier_Analysis!$F$7, P765 &gt; EDA_Outlier_Analysis!$F$8),
      "Outlier",
      "Normal"))</f>
        <v>Outlier</v>
      </c>
      <c r="S765" t="str">
        <f>IF(N765="","",
   IF(OR(N765 &lt;EDA_Outlier_Analysis!$I$10, N765 &gt; EDA_Outlier_Analysis!$I$11),
      "Outlier",
      "Normal"))</f>
        <v>Normal</v>
      </c>
    </row>
    <row r="766" spans="1:19">
      <c r="A766" t="s">
        <v>2482</v>
      </c>
      <c r="B766" s="4">
        <v>45184</v>
      </c>
      <c r="C766" s="2">
        <v>151509.18</v>
      </c>
      <c r="D766" t="s">
        <v>849</v>
      </c>
      <c r="E766" t="s">
        <v>868</v>
      </c>
      <c r="F766" t="s">
        <v>9</v>
      </c>
      <c r="G766" t="s">
        <v>31</v>
      </c>
      <c r="H766" t="s">
        <v>253</v>
      </c>
      <c r="J766" t="s">
        <v>2483</v>
      </c>
      <c r="K766" t="str">
        <f>IF(COUNTIF(Customers!A:A, H766)&gt;0, "Valid", "Invalid")</f>
        <v>Valid</v>
      </c>
      <c r="L766" t="str">
        <f t="shared" si="55"/>
        <v>9</v>
      </c>
      <c r="M766" t="str">
        <f t="shared" si="56"/>
        <v>2023</v>
      </c>
      <c r="N766">
        <f t="shared" si="57"/>
        <v>151509.18</v>
      </c>
      <c r="O766">
        <f t="shared" si="58"/>
        <v>151509.18</v>
      </c>
      <c r="P766" t="str">
        <f t="shared" si="59"/>
        <v/>
      </c>
      <c r="Q766" s="48" t="str">
        <f>IF(O766="","",
   IF(OR(O766&lt;EDA_Outlier_Analysis!$C$10, O766&gt;EDA_Outlier_Analysis!$C$11),
      "Outlier",
      "Normal"))</f>
        <v>Normal</v>
      </c>
      <c r="R766" t="str">
        <f>IF(P766="","",
   IF(OR(P766 &lt; EDA_Outlier_Analysis!$F$7, P766 &gt; EDA_Outlier_Analysis!$F$8),
      "Outlier",
      "Normal"))</f>
        <v/>
      </c>
      <c r="S766" t="str">
        <f>IF(N766="","",
   IF(OR(N766 &lt;EDA_Outlier_Analysis!$I$10, N766 &gt; EDA_Outlier_Analysis!$I$11),
      "Outlier",
      "Normal"))</f>
        <v>Normal</v>
      </c>
    </row>
    <row r="767" spans="1:19">
      <c r="A767" t="s">
        <v>2484</v>
      </c>
      <c r="B767" s="4">
        <v>44574</v>
      </c>
      <c r="C767" s="2">
        <v>-50207.02</v>
      </c>
      <c r="D767" t="s">
        <v>840</v>
      </c>
      <c r="E767" t="s">
        <v>905</v>
      </c>
      <c r="F767" t="s">
        <v>11</v>
      </c>
      <c r="G767" t="s">
        <v>34</v>
      </c>
      <c r="I767" t="s">
        <v>2424</v>
      </c>
      <c r="J767" t="s">
        <v>2485</v>
      </c>
      <c r="K767" t="str">
        <f>IF(COUNTIF(Customers!A:A, H767)&gt;0, "Valid", "Invalid")</f>
        <v>Invalid</v>
      </c>
      <c r="L767" t="str">
        <f t="shared" si="55"/>
        <v>1</v>
      </c>
      <c r="M767" t="str">
        <f t="shared" si="56"/>
        <v>2022</v>
      </c>
      <c r="N767">
        <f t="shared" si="57"/>
        <v>-50207.02</v>
      </c>
      <c r="O767" t="str">
        <f t="shared" si="58"/>
        <v/>
      </c>
      <c r="P767">
        <f t="shared" si="59"/>
        <v>50207.02</v>
      </c>
      <c r="Q767" s="48" t="str">
        <f>IF(O767="","",
   IF(OR(O767&lt;EDA_Outlier_Analysis!$C$10, O767&gt;EDA_Outlier_Analysis!$C$11),
      "Outlier",
      "Normal"))</f>
        <v/>
      </c>
      <c r="R767" t="str">
        <f>IF(P767="","",
   IF(OR(P767 &lt; EDA_Outlier_Analysis!$F$7, P767 &gt; EDA_Outlier_Analysis!$F$8),
      "Outlier",
      "Normal"))</f>
        <v>Normal</v>
      </c>
      <c r="S767" t="str">
        <f>IF(N767="","",
   IF(OR(N767 &lt;EDA_Outlier_Analysis!$I$10, N767 &gt; EDA_Outlier_Analysis!$I$11),
      "Outlier",
      "Normal"))</f>
        <v>Normal</v>
      </c>
    </row>
    <row r="768" spans="1:19">
      <c r="A768" t="s">
        <v>2486</v>
      </c>
      <c r="B768" s="4">
        <v>45199</v>
      </c>
      <c r="C768" s="2">
        <v>-39691.089999999997</v>
      </c>
      <c r="D768" t="s">
        <v>840</v>
      </c>
      <c r="E768" t="s">
        <v>856</v>
      </c>
      <c r="F768" t="s">
        <v>10</v>
      </c>
      <c r="G768" t="s">
        <v>20</v>
      </c>
      <c r="I768" t="s">
        <v>1340</v>
      </c>
      <c r="J768" t="s">
        <v>2487</v>
      </c>
      <c r="K768" t="str">
        <f>IF(COUNTIF(Customers!A:A, H768)&gt;0, "Valid", "Invalid")</f>
        <v>Invalid</v>
      </c>
      <c r="L768" t="str">
        <f t="shared" si="55"/>
        <v>9</v>
      </c>
      <c r="M768" t="str">
        <f t="shared" si="56"/>
        <v>2023</v>
      </c>
      <c r="N768">
        <f t="shared" si="57"/>
        <v>-39691.089999999997</v>
      </c>
      <c r="O768" t="str">
        <f t="shared" si="58"/>
        <v/>
      </c>
      <c r="P768">
        <f t="shared" si="59"/>
        <v>39691.089999999997</v>
      </c>
      <c r="Q768" s="48" t="str">
        <f>IF(O768="","",
   IF(OR(O768&lt;EDA_Outlier_Analysis!$C$10, O768&gt;EDA_Outlier_Analysis!$C$11),
      "Outlier",
      "Normal"))</f>
        <v/>
      </c>
      <c r="R768" t="str">
        <f>IF(P768="","",
   IF(OR(P768 &lt; EDA_Outlier_Analysis!$F$7, P768 &gt; EDA_Outlier_Analysis!$F$8),
      "Outlier",
      "Normal"))</f>
        <v>Normal</v>
      </c>
      <c r="S768" t="str">
        <f>IF(N768="","",
   IF(OR(N768 &lt;EDA_Outlier_Analysis!$I$10, N768 &gt; EDA_Outlier_Analysis!$I$11),
      "Outlier",
      "Normal"))</f>
        <v>Normal</v>
      </c>
    </row>
    <row r="769" spans="1:19">
      <c r="A769" t="s">
        <v>2488</v>
      </c>
      <c r="B769" s="4">
        <v>44596</v>
      </c>
      <c r="C769" s="2">
        <v>80720.509999999995</v>
      </c>
      <c r="D769" t="s">
        <v>849</v>
      </c>
      <c r="E769" t="s">
        <v>850</v>
      </c>
      <c r="F769" t="s">
        <v>11</v>
      </c>
      <c r="G769" t="s">
        <v>34</v>
      </c>
      <c r="H769" t="s">
        <v>245</v>
      </c>
      <c r="J769" t="s">
        <v>2489</v>
      </c>
      <c r="K769" t="str">
        <f>IF(COUNTIF(Customers!A:A, H769)&gt;0, "Valid", "Invalid")</f>
        <v>Valid</v>
      </c>
      <c r="L769" t="str">
        <f t="shared" si="55"/>
        <v>2</v>
      </c>
      <c r="M769" t="str">
        <f t="shared" si="56"/>
        <v>2022</v>
      </c>
      <c r="N769">
        <f t="shared" si="57"/>
        <v>80720.509999999995</v>
      </c>
      <c r="O769">
        <f t="shared" si="58"/>
        <v>80720.509999999995</v>
      </c>
      <c r="P769" t="str">
        <f t="shared" si="59"/>
        <v/>
      </c>
      <c r="Q769" s="48" t="str">
        <f>IF(O769="","",
   IF(OR(O769&lt;EDA_Outlier_Analysis!$C$10, O769&gt;EDA_Outlier_Analysis!$C$11),
      "Outlier",
      "Normal"))</f>
        <v>Normal</v>
      </c>
      <c r="R769" t="str">
        <f>IF(P769="","",
   IF(OR(P769 &lt; EDA_Outlier_Analysis!$F$7, P769 &gt; EDA_Outlier_Analysis!$F$8),
      "Outlier",
      "Normal"))</f>
        <v/>
      </c>
      <c r="S769" t="str">
        <f>IF(N769="","",
   IF(OR(N769 &lt;EDA_Outlier_Analysis!$I$10, N769 &gt; EDA_Outlier_Analysis!$I$11),
      "Outlier",
      "Normal"))</f>
        <v>Normal</v>
      </c>
    </row>
    <row r="770" spans="1:19">
      <c r="A770" t="s">
        <v>2490</v>
      </c>
      <c r="B770" s="4">
        <v>45016</v>
      </c>
      <c r="C770" s="2">
        <v>-27929.98</v>
      </c>
      <c r="D770" t="s">
        <v>840</v>
      </c>
      <c r="E770" t="s">
        <v>905</v>
      </c>
      <c r="F770" t="s">
        <v>11</v>
      </c>
      <c r="G770" t="s">
        <v>34</v>
      </c>
      <c r="I770" t="s">
        <v>2491</v>
      </c>
      <c r="J770" t="s">
        <v>2492</v>
      </c>
      <c r="K770" t="str">
        <f>IF(COUNTIF(Customers!A:A, H770)&gt;0, "Valid", "Invalid")</f>
        <v>Invalid</v>
      </c>
      <c r="L770" t="str">
        <f t="shared" si="55"/>
        <v>3</v>
      </c>
      <c r="M770" t="str">
        <f t="shared" si="56"/>
        <v>2023</v>
      </c>
      <c r="N770">
        <f t="shared" si="57"/>
        <v>-27929.98</v>
      </c>
      <c r="O770" t="str">
        <f t="shared" si="58"/>
        <v/>
      </c>
      <c r="P770">
        <f t="shared" si="59"/>
        <v>27929.98</v>
      </c>
      <c r="Q770" s="48" t="str">
        <f>IF(O770="","",
   IF(OR(O770&lt;EDA_Outlier_Analysis!$C$10, O770&gt;EDA_Outlier_Analysis!$C$11),
      "Outlier",
      "Normal"))</f>
        <v/>
      </c>
      <c r="R770" t="str">
        <f>IF(P770="","",
   IF(OR(P770 &lt; EDA_Outlier_Analysis!$F$7, P770 &gt; EDA_Outlier_Analysis!$F$8),
      "Outlier",
      "Normal"))</f>
        <v>Normal</v>
      </c>
      <c r="S770" t="str">
        <f>IF(N770="","",
   IF(OR(N770 &lt;EDA_Outlier_Analysis!$I$10, N770 &gt; EDA_Outlier_Analysis!$I$11),
      "Outlier",
      "Normal"))</f>
        <v>Normal</v>
      </c>
    </row>
    <row r="771" spans="1:19">
      <c r="A771" t="s">
        <v>2493</v>
      </c>
      <c r="B771" s="4">
        <v>45290</v>
      </c>
      <c r="C771" s="2">
        <v>218588.7</v>
      </c>
      <c r="D771" t="s">
        <v>849</v>
      </c>
      <c r="E771" t="s">
        <v>868</v>
      </c>
      <c r="F771" t="s">
        <v>9</v>
      </c>
      <c r="G771" t="s">
        <v>31</v>
      </c>
      <c r="H771" t="s">
        <v>141</v>
      </c>
      <c r="J771" t="s">
        <v>2494</v>
      </c>
      <c r="K771" t="str">
        <f>IF(COUNTIF(Customers!A:A, H771)&gt;0, "Valid", "Invalid")</f>
        <v>Valid</v>
      </c>
      <c r="L771" t="str">
        <f t="shared" ref="L771:L834" si="60">TEXT(B771,"m")</f>
        <v>12</v>
      </c>
      <c r="M771" t="str">
        <f t="shared" ref="M771:M834" si="61">TEXT(B771,"yyyy")</f>
        <v>2023</v>
      </c>
      <c r="N771">
        <f t="shared" ref="N771:N834" si="62">IF(D771="Revenue",C771,-ABS(C771))</f>
        <v>218588.7</v>
      </c>
      <c r="O771">
        <f t="shared" ref="O771:O834" si="63">IF(D771="Revenue", C771, "")</f>
        <v>218588.7</v>
      </c>
      <c r="P771" t="str">
        <f t="shared" ref="P771:P834" si="64">IF(D771="Expense", ABS(C771), "")</f>
        <v/>
      </c>
      <c r="Q771" s="48" t="str">
        <f>IF(O771="","",
   IF(OR(O771&lt;EDA_Outlier_Analysis!$C$10, O771&gt;EDA_Outlier_Analysis!$C$11),
      "Outlier",
      "Normal"))</f>
        <v>Normal</v>
      </c>
      <c r="R771" t="str">
        <f>IF(P771="","",
   IF(OR(P771 &lt; EDA_Outlier_Analysis!$F$7, P771 &gt; EDA_Outlier_Analysis!$F$8),
      "Outlier",
      "Normal"))</f>
        <v/>
      </c>
      <c r="S771" t="str">
        <f>IF(N771="","",
   IF(OR(N771 &lt;EDA_Outlier_Analysis!$I$10, N771 &gt; EDA_Outlier_Analysis!$I$11),
      "Outlier",
      "Normal"))</f>
        <v>Normal</v>
      </c>
    </row>
    <row r="772" spans="1:19">
      <c r="A772" t="s">
        <v>2495</v>
      </c>
      <c r="B772" s="4">
        <v>45250</v>
      </c>
      <c r="C772" s="2">
        <v>-60768.31</v>
      </c>
      <c r="D772" t="s">
        <v>840</v>
      </c>
      <c r="E772" t="s">
        <v>841</v>
      </c>
      <c r="F772" t="s">
        <v>11</v>
      </c>
      <c r="G772" t="s">
        <v>31</v>
      </c>
      <c r="I772" t="s">
        <v>1443</v>
      </c>
      <c r="J772" t="s">
        <v>2496</v>
      </c>
      <c r="K772" t="str">
        <f>IF(COUNTIF(Customers!A:A, H772)&gt;0, "Valid", "Invalid")</f>
        <v>Invalid</v>
      </c>
      <c r="L772" t="str">
        <f t="shared" si="60"/>
        <v>11</v>
      </c>
      <c r="M772" t="str">
        <f t="shared" si="61"/>
        <v>2023</v>
      </c>
      <c r="N772">
        <f t="shared" si="62"/>
        <v>-60768.31</v>
      </c>
      <c r="O772" t="str">
        <f t="shared" si="63"/>
        <v/>
      </c>
      <c r="P772">
        <f t="shared" si="64"/>
        <v>60768.31</v>
      </c>
      <c r="Q772" s="48" t="str">
        <f>IF(O772="","",
   IF(OR(O772&lt;EDA_Outlier_Analysis!$C$10, O772&gt;EDA_Outlier_Analysis!$C$11),
      "Outlier",
      "Normal"))</f>
        <v/>
      </c>
      <c r="R772" t="str">
        <f>IF(P772="","",
   IF(OR(P772 &lt; EDA_Outlier_Analysis!$F$7, P772 &gt; EDA_Outlier_Analysis!$F$8),
      "Outlier",
      "Normal"))</f>
        <v>Outlier</v>
      </c>
      <c r="S772" t="str">
        <f>IF(N772="","",
   IF(OR(N772 &lt;EDA_Outlier_Analysis!$I$10, N772 &gt; EDA_Outlier_Analysis!$I$11),
      "Outlier",
      "Normal"))</f>
        <v>Normal</v>
      </c>
    </row>
    <row r="773" spans="1:19">
      <c r="A773" t="s">
        <v>2497</v>
      </c>
      <c r="B773" s="4">
        <v>45220</v>
      </c>
      <c r="C773" s="2">
        <v>20393.810000000001</v>
      </c>
      <c r="D773" t="s">
        <v>873</v>
      </c>
      <c r="E773" t="s">
        <v>873</v>
      </c>
      <c r="F773" t="s">
        <v>10</v>
      </c>
      <c r="G773" t="s">
        <v>24</v>
      </c>
      <c r="J773" t="s">
        <v>2498</v>
      </c>
      <c r="K773" t="str">
        <f>IF(COUNTIF(Customers!A:A, H773)&gt;0, "Valid", "Invalid")</f>
        <v>Invalid</v>
      </c>
      <c r="L773" t="str">
        <f t="shared" si="60"/>
        <v>10</v>
      </c>
      <c r="M773" t="str">
        <f t="shared" si="61"/>
        <v>2023</v>
      </c>
      <c r="N773">
        <f t="shared" si="62"/>
        <v>-20393.810000000001</v>
      </c>
      <c r="O773" t="str">
        <f t="shared" si="63"/>
        <v/>
      </c>
      <c r="P773" t="str">
        <f t="shared" si="64"/>
        <v/>
      </c>
      <c r="Q773" s="48" t="str">
        <f>IF(O773="","",
   IF(OR(O773&lt;EDA_Outlier_Analysis!$C$10, O773&gt;EDA_Outlier_Analysis!$C$11),
      "Outlier",
      "Normal"))</f>
        <v/>
      </c>
      <c r="R773" t="str">
        <f>IF(P773="","",
   IF(OR(P773 &lt; EDA_Outlier_Analysis!$F$7, P773 &gt; EDA_Outlier_Analysis!$F$8),
      "Outlier",
      "Normal"))</f>
        <v/>
      </c>
      <c r="S773" t="str">
        <f>IF(N773="","",
   IF(OR(N773 &lt;EDA_Outlier_Analysis!$I$10, N773 &gt; EDA_Outlier_Analysis!$I$11),
      "Outlier",
      "Normal"))</f>
        <v>Normal</v>
      </c>
    </row>
    <row r="774" spans="1:19">
      <c r="A774" t="s">
        <v>2499</v>
      </c>
      <c r="B774" s="4">
        <v>44621</v>
      </c>
      <c r="C774" s="2">
        <v>83214.23</v>
      </c>
      <c r="D774" t="s">
        <v>849</v>
      </c>
      <c r="E774" t="s">
        <v>850</v>
      </c>
      <c r="F774" t="s">
        <v>9</v>
      </c>
      <c r="G774" t="s">
        <v>31</v>
      </c>
      <c r="H774" t="s">
        <v>761</v>
      </c>
      <c r="J774" t="s">
        <v>2500</v>
      </c>
      <c r="K774" t="str">
        <f>IF(COUNTIF(Customers!A:A, H774)&gt;0, "Valid", "Invalid")</f>
        <v>Valid</v>
      </c>
      <c r="L774" t="str">
        <f t="shared" si="60"/>
        <v>3</v>
      </c>
      <c r="M774" t="str">
        <f t="shared" si="61"/>
        <v>2022</v>
      </c>
      <c r="N774">
        <f t="shared" si="62"/>
        <v>83214.23</v>
      </c>
      <c r="O774">
        <f t="shared" si="63"/>
        <v>83214.23</v>
      </c>
      <c r="P774" t="str">
        <f t="shared" si="64"/>
        <v/>
      </c>
      <c r="Q774" s="48" t="str">
        <f>IF(O774="","",
   IF(OR(O774&lt;EDA_Outlier_Analysis!$C$10, O774&gt;EDA_Outlier_Analysis!$C$11),
      "Outlier",
      "Normal"))</f>
        <v>Normal</v>
      </c>
      <c r="R774" t="str">
        <f>IF(P774="","",
   IF(OR(P774 &lt; EDA_Outlier_Analysis!$F$7, P774 &gt; EDA_Outlier_Analysis!$F$8),
      "Outlier",
      "Normal"))</f>
        <v/>
      </c>
      <c r="S774" t="str">
        <f>IF(N774="","",
   IF(OR(N774 &lt;EDA_Outlier_Analysis!$I$10, N774 &gt; EDA_Outlier_Analysis!$I$11),
      "Outlier",
      "Normal"))</f>
        <v>Normal</v>
      </c>
    </row>
    <row r="775" spans="1:19">
      <c r="A775" t="s">
        <v>2501</v>
      </c>
      <c r="B775" s="4">
        <v>45006</v>
      </c>
      <c r="C775" s="2">
        <v>85053.9</v>
      </c>
      <c r="D775" t="s">
        <v>849</v>
      </c>
      <c r="E775" t="s">
        <v>850</v>
      </c>
      <c r="F775" t="s">
        <v>9</v>
      </c>
      <c r="G775" t="s">
        <v>31</v>
      </c>
      <c r="H775" t="s">
        <v>757</v>
      </c>
      <c r="J775" t="s">
        <v>2502</v>
      </c>
      <c r="K775" t="str">
        <f>IF(COUNTIF(Customers!A:A, H775)&gt;0, "Valid", "Invalid")</f>
        <v>Valid</v>
      </c>
      <c r="L775" t="str">
        <f t="shared" si="60"/>
        <v>3</v>
      </c>
      <c r="M775" t="str">
        <f t="shared" si="61"/>
        <v>2023</v>
      </c>
      <c r="N775">
        <f t="shared" si="62"/>
        <v>85053.9</v>
      </c>
      <c r="O775">
        <f t="shared" si="63"/>
        <v>85053.9</v>
      </c>
      <c r="P775" t="str">
        <f t="shared" si="64"/>
        <v/>
      </c>
      <c r="Q775" s="48" t="str">
        <f>IF(O775="","",
   IF(OR(O775&lt;EDA_Outlier_Analysis!$C$10, O775&gt;EDA_Outlier_Analysis!$C$11),
      "Outlier",
      "Normal"))</f>
        <v>Normal</v>
      </c>
      <c r="R775" t="str">
        <f>IF(P775="","",
   IF(OR(P775 &lt; EDA_Outlier_Analysis!$F$7, P775 &gt; EDA_Outlier_Analysis!$F$8),
      "Outlier",
      "Normal"))</f>
        <v/>
      </c>
      <c r="S775" t="str">
        <f>IF(N775="","",
   IF(OR(N775 &lt;EDA_Outlier_Analysis!$I$10, N775 &gt; EDA_Outlier_Analysis!$I$11),
      "Outlier",
      "Normal"))</f>
        <v>Normal</v>
      </c>
    </row>
    <row r="776" spans="1:19">
      <c r="A776" t="s">
        <v>2503</v>
      </c>
      <c r="B776" s="4">
        <v>45259</v>
      </c>
      <c r="C776" s="2">
        <v>224750.95</v>
      </c>
      <c r="D776" t="s">
        <v>849</v>
      </c>
      <c r="E776" t="s">
        <v>853</v>
      </c>
      <c r="F776" t="s">
        <v>11</v>
      </c>
      <c r="G776" t="s">
        <v>34</v>
      </c>
      <c r="H776" t="s">
        <v>171</v>
      </c>
      <c r="J776" t="s">
        <v>2504</v>
      </c>
      <c r="K776" t="str">
        <f>IF(COUNTIF(Customers!A:A, H776)&gt;0, "Valid", "Invalid")</f>
        <v>Valid</v>
      </c>
      <c r="L776" t="str">
        <f t="shared" si="60"/>
        <v>11</v>
      </c>
      <c r="M776" t="str">
        <f t="shared" si="61"/>
        <v>2023</v>
      </c>
      <c r="N776">
        <f t="shared" si="62"/>
        <v>224750.95</v>
      </c>
      <c r="O776">
        <f t="shared" si="63"/>
        <v>224750.95</v>
      </c>
      <c r="P776" t="str">
        <f t="shared" si="64"/>
        <v/>
      </c>
      <c r="Q776" s="48" t="str">
        <f>IF(O776="","",
   IF(OR(O776&lt;EDA_Outlier_Analysis!$C$10, O776&gt;EDA_Outlier_Analysis!$C$11),
      "Outlier",
      "Normal"))</f>
        <v>Normal</v>
      </c>
      <c r="R776" t="str">
        <f>IF(P776="","",
   IF(OR(P776 &lt; EDA_Outlier_Analysis!$F$7, P776 &gt; EDA_Outlier_Analysis!$F$8),
      "Outlier",
      "Normal"))</f>
        <v/>
      </c>
      <c r="S776" t="str">
        <f>IF(N776="","",
   IF(OR(N776 &lt;EDA_Outlier_Analysis!$I$10, N776 &gt; EDA_Outlier_Analysis!$I$11),
      "Outlier",
      "Normal"))</f>
        <v>Normal</v>
      </c>
    </row>
    <row r="777" spans="1:19">
      <c r="A777" t="s">
        <v>2505</v>
      </c>
      <c r="B777" s="4">
        <v>45271</v>
      </c>
      <c r="C777" s="2">
        <v>181412.36</v>
      </c>
      <c r="D777" t="s">
        <v>849</v>
      </c>
      <c r="E777" t="s">
        <v>868</v>
      </c>
      <c r="F777" t="s">
        <v>10</v>
      </c>
      <c r="G777" t="s">
        <v>34</v>
      </c>
      <c r="H777" t="s">
        <v>267</v>
      </c>
      <c r="J777" t="s">
        <v>2506</v>
      </c>
      <c r="K777" t="str">
        <f>IF(COUNTIF(Customers!A:A, H777)&gt;0, "Valid", "Invalid")</f>
        <v>Valid</v>
      </c>
      <c r="L777" t="str">
        <f t="shared" si="60"/>
        <v>12</v>
      </c>
      <c r="M777" t="str">
        <f t="shared" si="61"/>
        <v>2023</v>
      </c>
      <c r="N777">
        <f t="shared" si="62"/>
        <v>181412.36</v>
      </c>
      <c r="O777">
        <f t="shared" si="63"/>
        <v>181412.36</v>
      </c>
      <c r="P777" t="str">
        <f t="shared" si="64"/>
        <v/>
      </c>
      <c r="Q777" s="48" t="str">
        <f>IF(O777="","",
   IF(OR(O777&lt;EDA_Outlier_Analysis!$C$10, O777&gt;EDA_Outlier_Analysis!$C$11),
      "Outlier",
      "Normal"))</f>
        <v>Normal</v>
      </c>
      <c r="R777" t="str">
        <f>IF(P777="","",
   IF(OR(P777 &lt; EDA_Outlier_Analysis!$F$7, P777 &gt; EDA_Outlier_Analysis!$F$8),
      "Outlier",
      "Normal"))</f>
        <v/>
      </c>
      <c r="S777" t="str">
        <f>IF(N777="","",
   IF(OR(N777 &lt;EDA_Outlier_Analysis!$I$10, N777 &gt; EDA_Outlier_Analysis!$I$11),
      "Outlier",
      "Normal"))</f>
        <v>Normal</v>
      </c>
    </row>
    <row r="778" spans="1:19">
      <c r="A778" t="s">
        <v>2507</v>
      </c>
      <c r="B778" s="4">
        <v>45019</v>
      </c>
      <c r="C778" s="2">
        <v>104442.22</v>
      </c>
      <c r="D778" t="s">
        <v>849</v>
      </c>
      <c r="E778" t="s">
        <v>853</v>
      </c>
      <c r="F778" t="s">
        <v>11</v>
      </c>
      <c r="G778" t="s">
        <v>24</v>
      </c>
      <c r="H778" t="s">
        <v>331</v>
      </c>
      <c r="J778" t="s">
        <v>2508</v>
      </c>
      <c r="K778" t="str">
        <f>IF(COUNTIF(Customers!A:A, H778)&gt;0, "Valid", "Invalid")</f>
        <v>Valid</v>
      </c>
      <c r="L778" t="str">
        <f t="shared" si="60"/>
        <v>4</v>
      </c>
      <c r="M778" t="str">
        <f t="shared" si="61"/>
        <v>2023</v>
      </c>
      <c r="N778">
        <f t="shared" si="62"/>
        <v>104442.22</v>
      </c>
      <c r="O778">
        <f t="shared" si="63"/>
        <v>104442.22</v>
      </c>
      <c r="P778" t="str">
        <f t="shared" si="64"/>
        <v/>
      </c>
      <c r="Q778" s="48" t="str">
        <f>IF(O778="","",
   IF(OR(O778&lt;EDA_Outlier_Analysis!$C$10, O778&gt;EDA_Outlier_Analysis!$C$11),
      "Outlier",
      "Normal"))</f>
        <v>Normal</v>
      </c>
      <c r="R778" t="str">
        <f>IF(P778="","",
   IF(OR(P778 &lt; EDA_Outlier_Analysis!$F$7, P778 &gt; EDA_Outlier_Analysis!$F$8),
      "Outlier",
      "Normal"))</f>
        <v/>
      </c>
      <c r="S778" t="str">
        <f>IF(N778="","",
   IF(OR(N778 &lt;EDA_Outlier_Analysis!$I$10, N778 &gt; EDA_Outlier_Analysis!$I$11),
      "Outlier",
      "Normal"))</f>
        <v>Normal</v>
      </c>
    </row>
    <row r="779" spans="1:19">
      <c r="A779" t="s">
        <v>2509</v>
      </c>
      <c r="B779" s="4">
        <v>45037</v>
      </c>
      <c r="C779" s="2">
        <v>134583.23000000001</v>
      </c>
      <c r="D779" t="s">
        <v>849</v>
      </c>
      <c r="E779" t="s">
        <v>853</v>
      </c>
      <c r="F779" t="s">
        <v>9</v>
      </c>
      <c r="G779" t="s">
        <v>24</v>
      </c>
      <c r="H779" t="s">
        <v>331</v>
      </c>
      <c r="J779" t="s">
        <v>2510</v>
      </c>
      <c r="K779" t="str">
        <f>IF(COUNTIF(Customers!A:A, H779)&gt;0, "Valid", "Invalid")</f>
        <v>Valid</v>
      </c>
      <c r="L779" t="str">
        <f t="shared" si="60"/>
        <v>4</v>
      </c>
      <c r="M779" t="str">
        <f t="shared" si="61"/>
        <v>2023</v>
      </c>
      <c r="N779">
        <f t="shared" si="62"/>
        <v>134583.23000000001</v>
      </c>
      <c r="O779">
        <f t="shared" si="63"/>
        <v>134583.23000000001</v>
      </c>
      <c r="P779" t="str">
        <f t="shared" si="64"/>
        <v/>
      </c>
      <c r="Q779" s="48" t="str">
        <f>IF(O779="","",
   IF(OR(O779&lt;EDA_Outlier_Analysis!$C$10, O779&gt;EDA_Outlier_Analysis!$C$11),
      "Outlier",
      "Normal"))</f>
        <v>Normal</v>
      </c>
      <c r="R779" t="str">
        <f>IF(P779="","",
   IF(OR(P779 &lt; EDA_Outlier_Analysis!$F$7, P779 &gt; EDA_Outlier_Analysis!$F$8),
      "Outlier",
      "Normal"))</f>
        <v/>
      </c>
      <c r="S779" t="str">
        <f>IF(N779="","",
   IF(OR(N779 &lt;EDA_Outlier_Analysis!$I$10, N779 &gt; EDA_Outlier_Analysis!$I$11),
      "Outlier",
      "Normal"))</f>
        <v>Normal</v>
      </c>
    </row>
    <row r="780" spans="1:19">
      <c r="A780" t="s">
        <v>2511</v>
      </c>
      <c r="B780" s="4">
        <v>45155</v>
      </c>
      <c r="C780" s="2">
        <v>144376.21</v>
      </c>
      <c r="D780" t="s">
        <v>849</v>
      </c>
      <c r="E780" t="s">
        <v>850</v>
      </c>
      <c r="F780" t="s">
        <v>9</v>
      </c>
      <c r="G780" t="s">
        <v>34</v>
      </c>
      <c r="H780" t="s">
        <v>321</v>
      </c>
      <c r="J780" t="s">
        <v>2512</v>
      </c>
      <c r="K780" t="str">
        <f>IF(COUNTIF(Customers!A:A, H780)&gt;0, "Valid", "Invalid")</f>
        <v>Valid</v>
      </c>
      <c r="L780" t="str">
        <f t="shared" si="60"/>
        <v>8</v>
      </c>
      <c r="M780" t="str">
        <f t="shared" si="61"/>
        <v>2023</v>
      </c>
      <c r="N780">
        <f t="shared" si="62"/>
        <v>144376.21</v>
      </c>
      <c r="O780">
        <f t="shared" si="63"/>
        <v>144376.21</v>
      </c>
      <c r="P780" t="str">
        <f t="shared" si="64"/>
        <v/>
      </c>
      <c r="Q780" s="48" t="str">
        <f>IF(O780="","",
   IF(OR(O780&lt;EDA_Outlier_Analysis!$C$10, O780&gt;EDA_Outlier_Analysis!$C$11),
      "Outlier",
      "Normal"))</f>
        <v>Normal</v>
      </c>
      <c r="R780" t="str">
        <f>IF(P780="","",
   IF(OR(P780 &lt; EDA_Outlier_Analysis!$F$7, P780 &gt; EDA_Outlier_Analysis!$F$8),
      "Outlier",
      "Normal"))</f>
        <v/>
      </c>
      <c r="S780" t="str">
        <f>IF(N780="","",
   IF(OR(N780 &lt;EDA_Outlier_Analysis!$I$10, N780 &gt; EDA_Outlier_Analysis!$I$11),
      "Outlier",
      "Normal"))</f>
        <v>Normal</v>
      </c>
    </row>
    <row r="781" spans="1:19">
      <c r="A781" t="s">
        <v>2513</v>
      </c>
      <c r="B781" s="4">
        <v>44815</v>
      </c>
      <c r="C781" s="2">
        <v>-33135.300000000003</v>
      </c>
      <c r="D781" t="s">
        <v>840</v>
      </c>
      <c r="E781" t="s">
        <v>845</v>
      </c>
      <c r="F781" t="s">
        <v>10</v>
      </c>
      <c r="G781" t="s">
        <v>20</v>
      </c>
      <c r="I781" t="s">
        <v>2053</v>
      </c>
      <c r="J781" t="s">
        <v>2514</v>
      </c>
      <c r="K781" t="str">
        <f>IF(COUNTIF(Customers!A:A, H781)&gt;0, "Valid", "Invalid")</f>
        <v>Invalid</v>
      </c>
      <c r="L781" t="str">
        <f t="shared" si="60"/>
        <v>9</v>
      </c>
      <c r="M781" t="str">
        <f t="shared" si="61"/>
        <v>2022</v>
      </c>
      <c r="N781">
        <f t="shared" si="62"/>
        <v>-33135.300000000003</v>
      </c>
      <c r="O781" t="str">
        <f t="shared" si="63"/>
        <v/>
      </c>
      <c r="P781">
        <f t="shared" si="64"/>
        <v>33135.300000000003</v>
      </c>
      <c r="Q781" s="48" t="str">
        <f>IF(O781="","",
   IF(OR(O781&lt;EDA_Outlier_Analysis!$C$10, O781&gt;EDA_Outlier_Analysis!$C$11),
      "Outlier",
      "Normal"))</f>
        <v/>
      </c>
      <c r="R781" t="str">
        <f>IF(P781="","",
   IF(OR(P781 &lt; EDA_Outlier_Analysis!$F$7, P781 &gt; EDA_Outlier_Analysis!$F$8),
      "Outlier",
      "Normal"))</f>
        <v>Normal</v>
      </c>
      <c r="S781" t="str">
        <f>IF(N781="","",
   IF(OR(N781 &lt;EDA_Outlier_Analysis!$I$10, N781 &gt; EDA_Outlier_Analysis!$I$11),
      "Outlier",
      "Normal"))</f>
        <v>Normal</v>
      </c>
    </row>
    <row r="782" spans="1:19">
      <c r="A782" t="s">
        <v>2515</v>
      </c>
      <c r="B782" s="4">
        <v>44845</v>
      </c>
      <c r="C782" s="2">
        <v>-41196.97</v>
      </c>
      <c r="D782" t="s">
        <v>840</v>
      </c>
      <c r="E782" t="s">
        <v>864</v>
      </c>
      <c r="F782" t="s">
        <v>10</v>
      </c>
      <c r="G782" t="s">
        <v>34</v>
      </c>
      <c r="I782" t="s">
        <v>1237</v>
      </c>
      <c r="J782" t="s">
        <v>2516</v>
      </c>
      <c r="K782" t="str">
        <f>IF(COUNTIF(Customers!A:A, H782)&gt;0, "Valid", "Invalid")</f>
        <v>Invalid</v>
      </c>
      <c r="L782" t="str">
        <f t="shared" si="60"/>
        <v>10</v>
      </c>
      <c r="M782" t="str">
        <f t="shared" si="61"/>
        <v>2022</v>
      </c>
      <c r="N782">
        <f t="shared" si="62"/>
        <v>-41196.97</v>
      </c>
      <c r="O782" t="str">
        <f t="shared" si="63"/>
        <v/>
      </c>
      <c r="P782">
        <f t="shared" si="64"/>
        <v>41196.97</v>
      </c>
      <c r="Q782" s="48" t="str">
        <f>IF(O782="","",
   IF(OR(O782&lt;EDA_Outlier_Analysis!$C$10, O782&gt;EDA_Outlier_Analysis!$C$11),
      "Outlier",
      "Normal"))</f>
        <v/>
      </c>
      <c r="R782" t="str">
        <f>IF(P782="","",
   IF(OR(P782 &lt; EDA_Outlier_Analysis!$F$7, P782 &gt; EDA_Outlier_Analysis!$F$8),
      "Outlier",
      "Normal"))</f>
        <v>Normal</v>
      </c>
      <c r="S782" t="str">
        <f>IF(N782="","",
   IF(OR(N782 &lt;EDA_Outlier_Analysis!$I$10, N782 &gt; EDA_Outlier_Analysis!$I$11),
      "Outlier",
      "Normal"))</f>
        <v>Normal</v>
      </c>
    </row>
    <row r="783" spans="1:19">
      <c r="A783" t="s">
        <v>2517</v>
      </c>
      <c r="B783" s="4">
        <v>44705</v>
      </c>
      <c r="C783" s="2">
        <v>-40091.15</v>
      </c>
      <c r="D783" t="s">
        <v>840</v>
      </c>
      <c r="E783" t="s">
        <v>878</v>
      </c>
      <c r="F783" t="s">
        <v>10</v>
      </c>
      <c r="G783" t="s">
        <v>31</v>
      </c>
      <c r="I783" t="s">
        <v>1533</v>
      </c>
      <c r="J783" t="s">
        <v>2518</v>
      </c>
      <c r="K783" t="str">
        <f>IF(COUNTIF(Customers!A:A, H783)&gt;0, "Valid", "Invalid")</f>
        <v>Invalid</v>
      </c>
      <c r="L783" t="str">
        <f t="shared" si="60"/>
        <v>5</v>
      </c>
      <c r="M783" t="str">
        <f t="shared" si="61"/>
        <v>2022</v>
      </c>
      <c r="N783">
        <f t="shared" si="62"/>
        <v>-40091.15</v>
      </c>
      <c r="O783" t="str">
        <f t="shared" si="63"/>
        <v/>
      </c>
      <c r="P783">
        <f t="shared" si="64"/>
        <v>40091.15</v>
      </c>
      <c r="Q783" s="48" t="str">
        <f>IF(O783="","",
   IF(OR(O783&lt;EDA_Outlier_Analysis!$C$10, O783&gt;EDA_Outlier_Analysis!$C$11),
      "Outlier",
      "Normal"))</f>
        <v/>
      </c>
      <c r="R783" t="str">
        <f>IF(P783="","",
   IF(OR(P783 &lt; EDA_Outlier_Analysis!$F$7, P783 &gt; EDA_Outlier_Analysis!$F$8),
      "Outlier",
      "Normal"))</f>
        <v>Normal</v>
      </c>
      <c r="S783" t="str">
        <f>IF(N783="","",
   IF(OR(N783 &lt;EDA_Outlier_Analysis!$I$10, N783 &gt; EDA_Outlier_Analysis!$I$11),
      "Outlier",
      "Normal"))</f>
        <v>Normal</v>
      </c>
    </row>
    <row r="784" spans="1:19">
      <c r="A784" t="s">
        <v>2519</v>
      </c>
      <c r="B784" s="4">
        <v>44820</v>
      </c>
      <c r="C784" s="2">
        <v>-69536.429999999993</v>
      </c>
      <c r="D784" t="s">
        <v>840</v>
      </c>
      <c r="E784" t="s">
        <v>864</v>
      </c>
      <c r="F784" t="s">
        <v>9</v>
      </c>
      <c r="G784" t="s">
        <v>20</v>
      </c>
      <c r="I784" t="s">
        <v>1620</v>
      </c>
      <c r="J784" t="s">
        <v>2520</v>
      </c>
      <c r="K784" t="str">
        <f>IF(COUNTIF(Customers!A:A, H784)&gt;0, "Valid", "Invalid")</f>
        <v>Invalid</v>
      </c>
      <c r="L784" t="str">
        <f t="shared" si="60"/>
        <v>9</v>
      </c>
      <c r="M784" t="str">
        <f t="shared" si="61"/>
        <v>2022</v>
      </c>
      <c r="N784">
        <f t="shared" si="62"/>
        <v>-69536.429999999993</v>
      </c>
      <c r="O784" t="str">
        <f t="shared" si="63"/>
        <v/>
      </c>
      <c r="P784">
        <f t="shared" si="64"/>
        <v>69536.429999999993</v>
      </c>
      <c r="Q784" s="48" t="str">
        <f>IF(O784="","",
   IF(OR(O784&lt;EDA_Outlier_Analysis!$C$10, O784&gt;EDA_Outlier_Analysis!$C$11),
      "Outlier",
      "Normal"))</f>
        <v/>
      </c>
      <c r="R784" t="str">
        <f>IF(P784="","",
   IF(OR(P784 &lt; EDA_Outlier_Analysis!$F$7, P784 &gt; EDA_Outlier_Analysis!$F$8),
      "Outlier",
      "Normal"))</f>
        <v>Outlier</v>
      </c>
      <c r="S784" t="str">
        <f>IF(N784="","",
   IF(OR(N784 &lt;EDA_Outlier_Analysis!$I$10, N784 &gt; EDA_Outlier_Analysis!$I$11),
      "Outlier",
      "Normal"))</f>
        <v>Normal</v>
      </c>
    </row>
    <row r="785" spans="1:19">
      <c r="A785" t="s">
        <v>2521</v>
      </c>
      <c r="B785" s="4">
        <v>45199</v>
      </c>
      <c r="C785" s="2">
        <v>17623.669999999998</v>
      </c>
      <c r="D785" t="s">
        <v>971</v>
      </c>
      <c r="E785" t="s">
        <v>971</v>
      </c>
      <c r="F785" t="s">
        <v>11</v>
      </c>
      <c r="G785" t="s">
        <v>20</v>
      </c>
      <c r="J785" t="s">
        <v>2522</v>
      </c>
      <c r="K785" t="str">
        <f>IF(COUNTIF(Customers!A:A, H785)&gt;0, "Valid", "Invalid")</f>
        <v>Invalid</v>
      </c>
      <c r="L785" t="str">
        <f t="shared" si="60"/>
        <v>9</v>
      </c>
      <c r="M785" t="str">
        <f t="shared" si="61"/>
        <v>2023</v>
      </c>
      <c r="N785">
        <f t="shared" si="62"/>
        <v>-17623.669999999998</v>
      </c>
      <c r="O785" t="str">
        <f t="shared" si="63"/>
        <v/>
      </c>
      <c r="P785" t="str">
        <f t="shared" si="64"/>
        <v/>
      </c>
      <c r="Q785" s="48" t="str">
        <f>IF(O785="","",
   IF(OR(O785&lt;EDA_Outlier_Analysis!$C$10, O785&gt;EDA_Outlier_Analysis!$C$11),
      "Outlier",
      "Normal"))</f>
        <v/>
      </c>
      <c r="R785" t="str">
        <f>IF(P785="","",
   IF(OR(P785 &lt; EDA_Outlier_Analysis!$F$7, P785 &gt; EDA_Outlier_Analysis!$F$8),
      "Outlier",
      "Normal"))</f>
        <v/>
      </c>
      <c r="S785" t="str">
        <f>IF(N785="","",
   IF(OR(N785 &lt;EDA_Outlier_Analysis!$I$10, N785 &gt; EDA_Outlier_Analysis!$I$11),
      "Outlier",
      "Normal"))</f>
        <v>Normal</v>
      </c>
    </row>
    <row r="786" spans="1:19">
      <c r="A786" t="s">
        <v>2523</v>
      </c>
      <c r="B786" s="4">
        <v>44879</v>
      </c>
      <c r="C786" s="2">
        <v>-24665.439999999999</v>
      </c>
      <c r="D786" t="s">
        <v>840</v>
      </c>
      <c r="E786" t="s">
        <v>905</v>
      </c>
      <c r="F786" t="s">
        <v>10</v>
      </c>
      <c r="G786" t="s">
        <v>20</v>
      </c>
      <c r="I786" t="s">
        <v>1062</v>
      </c>
      <c r="J786" t="s">
        <v>2524</v>
      </c>
      <c r="K786" t="str">
        <f>IF(COUNTIF(Customers!A:A, H786)&gt;0, "Valid", "Invalid")</f>
        <v>Invalid</v>
      </c>
      <c r="L786" t="str">
        <f t="shared" si="60"/>
        <v>11</v>
      </c>
      <c r="M786" t="str">
        <f t="shared" si="61"/>
        <v>2022</v>
      </c>
      <c r="N786">
        <f t="shared" si="62"/>
        <v>-24665.439999999999</v>
      </c>
      <c r="O786" t="str">
        <f t="shared" si="63"/>
        <v/>
      </c>
      <c r="P786">
        <f t="shared" si="64"/>
        <v>24665.439999999999</v>
      </c>
      <c r="Q786" s="48" t="str">
        <f>IF(O786="","",
   IF(OR(O786&lt;EDA_Outlier_Analysis!$C$10, O786&gt;EDA_Outlier_Analysis!$C$11),
      "Outlier",
      "Normal"))</f>
        <v/>
      </c>
      <c r="R786" t="str">
        <f>IF(P786="","",
   IF(OR(P786 &lt; EDA_Outlier_Analysis!$F$7, P786 &gt; EDA_Outlier_Analysis!$F$8),
      "Outlier",
      "Normal"))</f>
        <v>Outlier</v>
      </c>
      <c r="S786" t="str">
        <f>IF(N786="","",
   IF(OR(N786 &lt;EDA_Outlier_Analysis!$I$10, N786 &gt; EDA_Outlier_Analysis!$I$11),
      "Outlier",
      "Normal"))</f>
        <v>Normal</v>
      </c>
    </row>
    <row r="787" spans="1:19">
      <c r="A787" t="s">
        <v>2525</v>
      </c>
      <c r="B787" s="4">
        <v>44804</v>
      </c>
      <c r="C787" s="2">
        <v>-36046.79</v>
      </c>
      <c r="D787" t="s">
        <v>840</v>
      </c>
      <c r="E787" t="s">
        <v>905</v>
      </c>
      <c r="F787" t="s">
        <v>9</v>
      </c>
      <c r="G787" t="s">
        <v>31</v>
      </c>
      <c r="I787" t="s">
        <v>1953</v>
      </c>
      <c r="J787" t="s">
        <v>2526</v>
      </c>
      <c r="K787" t="str">
        <f>IF(COUNTIF(Customers!A:A, H787)&gt;0, "Valid", "Invalid")</f>
        <v>Invalid</v>
      </c>
      <c r="L787" t="str">
        <f t="shared" si="60"/>
        <v>8</v>
      </c>
      <c r="M787" t="str">
        <f t="shared" si="61"/>
        <v>2022</v>
      </c>
      <c r="N787">
        <f t="shared" si="62"/>
        <v>-36046.79</v>
      </c>
      <c r="O787" t="str">
        <f t="shared" si="63"/>
        <v/>
      </c>
      <c r="P787">
        <f t="shared" si="64"/>
        <v>36046.79</v>
      </c>
      <c r="Q787" s="48" t="str">
        <f>IF(O787="","",
   IF(OR(O787&lt;EDA_Outlier_Analysis!$C$10, O787&gt;EDA_Outlier_Analysis!$C$11),
      "Outlier",
      "Normal"))</f>
        <v/>
      </c>
      <c r="R787" t="str">
        <f>IF(P787="","",
   IF(OR(P787 &lt; EDA_Outlier_Analysis!$F$7, P787 &gt; EDA_Outlier_Analysis!$F$8),
      "Outlier",
      "Normal"))</f>
        <v>Normal</v>
      </c>
      <c r="S787" t="str">
        <f>IF(N787="","",
   IF(OR(N787 &lt;EDA_Outlier_Analysis!$I$10, N787 &gt; EDA_Outlier_Analysis!$I$11),
      "Outlier",
      "Normal"))</f>
        <v>Normal</v>
      </c>
    </row>
    <row r="788" spans="1:19">
      <c r="A788" t="s">
        <v>2527</v>
      </c>
      <c r="B788" s="4">
        <v>45262</v>
      </c>
      <c r="C788" s="2">
        <v>-32125.8</v>
      </c>
      <c r="D788" t="s">
        <v>840</v>
      </c>
      <c r="E788" t="s">
        <v>841</v>
      </c>
      <c r="F788" t="s">
        <v>10</v>
      </c>
      <c r="G788" t="s">
        <v>34</v>
      </c>
      <c r="I788" t="s">
        <v>1317</v>
      </c>
      <c r="J788" t="s">
        <v>2528</v>
      </c>
      <c r="K788" t="str">
        <f>IF(COUNTIF(Customers!A:A, H788)&gt;0, "Valid", "Invalid")</f>
        <v>Invalid</v>
      </c>
      <c r="L788" t="str">
        <f t="shared" si="60"/>
        <v>12</v>
      </c>
      <c r="M788" t="str">
        <f t="shared" si="61"/>
        <v>2023</v>
      </c>
      <c r="N788">
        <f t="shared" si="62"/>
        <v>-32125.8</v>
      </c>
      <c r="O788" t="str">
        <f t="shared" si="63"/>
        <v/>
      </c>
      <c r="P788">
        <f t="shared" si="64"/>
        <v>32125.8</v>
      </c>
      <c r="Q788" s="48" t="str">
        <f>IF(O788="","",
   IF(OR(O788&lt;EDA_Outlier_Analysis!$C$10, O788&gt;EDA_Outlier_Analysis!$C$11),
      "Outlier",
      "Normal"))</f>
        <v/>
      </c>
      <c r="R788" t="str">
        <f>IF(P788="","",
   IF(OR(P788 &lt; EDA_Outlier_Analysis!$F$7, P788 &gt; EDA_Outlier_Analysis!$F$8),
      "Outlier",
      "Normal"))</f>
        <v>Normal</v>
      </c>
      <c r="S788" t="str">
        <f>IF(N788="","",
   IF(OR(N788 &lt;EDA_Outlier_Analysis!$I$10, N788 &gt; EDA_Outlier_Analysis!$I$11),
      "Outlier",
      "Normal"))</f>
        <v>Normal</v>
      </c>
    </row>
    <row r="789" spans="1:19">
      <c r="A789" t="s">
        <v>2529</v>
      </c>
      <c r="B789" s="4">
        <v>44780</v>
      </c>
      <c r="C789" s="2">
        <v>178459.22</v>
      </c>
      <c r="D789" t="s">
        <v>849</v>
      </c>
      <c r="E789" t="s">
        <v>850</v>
      </c>
      <c r="F789" t="s">
        <v>11</v>
      </c>
      <c r="G789" t="s">
        <v>20</v>
      </c>
      <c r="H789" t="s">
        <v>91</v>
      </c>
      <c r="J789" t="s">
        <v>2530</v>
      </c>
      <c r="K789" t="str">
        <f>IF(COUNTIF(Customers!A:A, H789)&gt;0, "Valid", "Invalid")</f>
        <v>Valid</v>
      </c>
      <c r="L789" t="str">
        <f t="shared" si="60"/>
        <v>8</v>
      </c>
      <c r="M789" t="str">
        <f t="shared" si="61"/>
        <v>2022</v>
      </c>
      <c r="N789">
        <f t="shared" si="62"/>
        <v>178459.22</v>
      </c>
      <c r="O789">
        <f t="shared" si="63"/>
        <v>178459.22</v>
      </c>
      <c r="P789" t="str">
        <f t="shared" si="64"/>
        <v/>
      </c>
      <c r="Q789" s="48" t="str">
        <f>IF(O789="","",
   IF(OR(O789&lt;EDA_Outlier_Analysis!$C$10, O789&gt;EDA_Outlier_Analysis!$C$11),
      "Outlier",
      "Normal"))</f>
        <v>Normal</v>
      </c>
      <c r="R789" t="str">
        <f>IF(P789="","",
   IF(OR(P789 &lt; EDA_Outlier_Analysis!$F$7, P789 &gt; EDA_Outlier_Analysis!$F$8),
      "Outlier",
      "Normal"))</f>
        <v/>
      </c>
      <c r="S789" t="str">
        <f>IF(N789="","",
   IF(OR(N789 &lt;EDA_Outlier_Analysis!$I$10, N789 &gt; EDA_Outlier_Analysis!$I$11),
      "Outlier",
      "Normal"))</f>
        <v>Normal</v>
      </c>
    </row>
    <row r="790" spans="1:19">
      <c r="A790" t="s">
        <v>2531</v>
      </c>
      <c r="B790" s="4">
        <v>45203</v>
      </c>
      <c r="C790" s="2">
        <v>62998.94</v>
      </c>
      <c r="D790" t="s">
        <v>849</v>
      </c>
      <c r="E790" t="s">
        <v>850</v>
      </c>
      <c r="F790" t="s">
        <v>10</v>
      </c>
      <c r="G790" t="s">
        <v>31</v>
      </c>
      <c r="H790" t="s">
        <v>289</v>
      </c>
      <c r="J790" t="s">
        <v>2532</v>
      </c>
      <c r="K790" t="str">
        <f>IF(COUNTIF(Customers!A:A, H790)&gt;0, "Valid", "Invalid")</f>
        <v>Valid</v>
      </c>
      <c r="L790" t="str">
        <f t="shared" si="60"/>
        <v>10</v>
      </c>
      <c r="M790" t="str">
        <f t="shared" si="61"/>
        <v>2023</v>
      </c>
      <c r="N790">
        <f t="shared" si="62"/>
        <v>62998.94</v>
      </c>
      <c r="O790">
        <f t="shared" si="63"/>
        <v>62998.94</v>
      </c>
      <c r="P790" t="str">
        <f t="shared" si="64"/>
        <v/>
      </c>
      <c r="Q790" s="48" t="str">
        <f>IF(O790="","",
   IF(OR(O790&lt;EDA_Outlier_Analysis!$C$10, O790&gt;EDA_Outlier_Analysis!$C$11),
      "Outlier",
      "Normal"))</f>
        <v>Normal</v>
      </c>
      <c r="R790" t="str">
        <f>IF(P790="","",
   IF(OR(P790 &lt; EDA_Outlier_Analysis!$F$7, P790 &gt; EDA_Outlier_Analysis!$F$8),
      "Outlier",
      "Normal"))</f>
        <v/>
      </c>
      <c r="S790" t="str">
        <f>IF(N790="","",
   IF(OR(N790 &lt;EDA_Outlier_Analysis!$I$10, N790 &gt; EDA_Outlier_Analysis!$I$11),
      "Outlier",
      "Normal"))</f>
        <v>Normal</v>
      </c>
    </row>
    <row r="791" spans="1:19">
      <c r="A791" t="s">
        <v>2533</v>
      </c>
      <c r="B791" s="4">
        <v>44793</v>
      </c>
      <c r="C791" s="2">
        <v>-28032.39</v>
      </c>
      <c r="D791" t="s">
        <v>840</v>
      </c>
      <c r="E791" t="s">
        <v>845</v>
      </c>
      <c r="F791" t="s">
        <v>11</v>
      </c>
      <c r="G791" t="s">
        <v>24</v>
      </c>
      <c r="I791" t="s">
        <v>932</v>
      </c>
      <c r="J791" t="s">
        <v>2534</v>
      </c>
      <c r="K791" t="str">
        <f>IF(COUNTIF(Customers!A:A, H791)&gt;0, "Valid", "Invalid")</f>
        <v>Invalid</v>
      </c>
      <c r="L791" t="str">
        <f t="shared" si="60"/>
        <v>8</v>
      </c>
      <c r="M791" t="str">
        <f t="shared" si="61"/>
        <v>2022</v>
      </c>
      <c r="N791">
        <f t="shared" si="62"/>
        <v>-28032.39</v>
      </c>
      <c r="O791" t="str">
        <f t="shared" si="63"/>
        <v/>
      </c>
      <c r="P791">
        <f t="shared" si="64"/>
        <v>28032.39</v>
      </c>
      <c r="Q791" s="48" t="str">
        <f>IF(O791="","",
   IF(OR(O791&lt;EDA_Outlier_Analysis!$C$10, O791&gt;EDA_Outlier_Analysis!$C$11),
      "Outlier",
      "Normal"))</f>
        <v/>
      </c>
      <c r="R791" t="str">
        <f>IF(P791="","",
   IF(OR(P791 &lt; EDA_Outlier_Analysis!$F$7, P791 &gt; EDA_Outlier_Analysis!$F$8),
      "Outlier",
      "Normal"))</f>
        <v>Normal</v>
      </c>
      <c r="S791" t="str">
        <f>IF(N791="","",
   IF(OR(N791 &lt;EDA_Outlier_Analysis!$I$10, N791 &gt; EDA_Outlier_Analysis!$I$11),
      "Outlier",
      "Normal"))</f>
        <v>Normal</v>
      </c>
    </row>
    <row r="792" spans="1:19">
      <c r="A792" t="s">
        <v>2535</v>
      </c>
      <c r="B792" s="4">
        <v>44871</v>
      </c>
      <c r="C792" s="2">
        <v>20803.75</v>
      </c>
      <c r="D792" t="s">
        <v>1345</v>
      </c>
      <c r="E792" t="s">
        <v>1345</v>
      </c>
      <c r="F792" t="s">
        <v>9</v>
      </c>
      <c r="G792" t="s">
        <v>20</v>
      </c>
      <c r="J792" t="s">
        <v>2536</v>
      </c>
      <c r="K792" t="str">
        <f>IF(COUNTIF(Customers!A:A, H792)&gt;0, "Valid", "Invalid")</f>
        <v>Invalid</v>
      </c>
      <c r="L792" t="str">
        <f t="shared" si="60"/>
        <v>11</v>
      </c>
      <c r="M792" t="str">
        <f t="shared" si="61"/>
        <v>2022</v>
      </c>
      <c r="N792">
        <f t="shared" si="62"/>
        <v>-20803.75</v>
      </c>
      <c r="O792" t="str">
        <f t="shared" si="63"/>
        <v/>
      </c>
      <c r="P792" t="str">
        <f t="shared" si="64"/>
        <v/>
      </c>
      <c r="Q792" s="48" t="str">
        <f>IF(O792="","",
   IF(OR(O792&lt;EDA_Outlier_Analysis!$C$10, O792&gt;EDA_Outlier_Analysis!$C$11),
      "Outlier",
      "Normal"))</f>
        <v/>
      </c>
      <c r="R792" t="str">
        <f>IF(P792="","",
   IF(OR(P792 &lt; EDA_Outlier_Analysis!$F$7, P792 &gt; EDA_Outlier_Analysis!$F$8),
      "Outlier",
      "Normal"))</f>
        <v/>
      </c>
      <c r="S792" t="str">
        <f>IF(N792="","",
   IF(OR(N792 &lt;EDA_Outlier_Analysis!$I$10, N792 &gt; EDA_Outlier_Analysis!$I$11),
      "Outlier",
      "Normal"))</f>
        <v>Normal</v>
      </c>
    </row>
    <row r="793" spans="1:19">
      <c r="A793" t="s">
        <v>2537</v>
      </c>
      <c r="B793" s="4">
        <v>45014</v>
      </c>
      <c r="C793" s="2">
        <v>112378.55</v>
      </c>
      <c r="D793" t="s">
        <v>849</v>
      </c>
      <c r="E793" t="s">
        <v>868</v>
      </c>
      <c r="F793" t="s">
        <v>9</v>
      </c>
      <c r="G793" t="s">
        <v>24</v>
      </c>
      <c r="H793" t="s">
        <v>181</v>
      </c>
      <c r="J793" t="s">
        <v>2538</v>
      </c>
      <c r="K793" t="str">
        <f>IF(COUNTIF(Customers!A:A, H793)&gt;0, "Valid", "Invalid")</f>
        <v>Valid</v>
      </c>
      <c r="L793" t="str">
        <f t="shared" si="60"/>
        <v>3</v>
      </c>
      <c r="M793" t="str">
        <f t="shared" si="61"/>
        <v>2023</v>
      </c>
      <c r="N793">
        <f t="shared" si="62"/>
        <v>112378.55</v>
      </c>
      <c r="O793">
        <f t="shared" si="63"/>
        <v>112378.55</v>
      </c>
      <c r="P793" t="str">
        <f t="shared" si="64"/>
        <v/>
      </c>
      <c r="Q793" s="48" t="str">
        <f>IF(O793="","",
   IF(OR(O793&lt;EDA_Outlier_Analysis!$C$10, O793&gt;EDA_Outlier_Analysis!$C$11),
      "Outlier",
      "Normal"))</f>
        <v>Normal</v>
      </c>
      <c r="R793" t="str">
        <f>IF(P793="","",
   IF(OR(P793 &lt; EDA_Outlier_Analysis!$F$7, P793 &gt; EDA_Outlier_Analysis!$F$8),
      "Outlier",
      "Normal"))</f>
        <v/>
      </c>
      <c r="S793" t="str">
        <f>IF(N793="","",
   IF(OR(N793 &lt;EDA_Outlier_Analysis!$I$10, N793 &gt; EDA_Outlier_Analysis!$I$11),
      "Outlier",
      "Normal"))</f>
        <v>Normal</v>
      </c>
    </row>
    <row r="794" spans="1:19">
      <c r="A794" t="s">
        <v>2539</v>
      </c>
      <c r="B794" s="4">
        <v>44954</v>
      </c>
      <c r="C794" s="2">
        <v>17364.080000000002</v>
      </c>
      <c r="D794" t="s">
        <v>1345</v>
      </c>
      <c r="E794" t="s">
        <v>1345</v>
      </c>
      <c r="F794" t="s">
        <v>10</v>
      </c>
      <c r="G794" t="s">
        <v>31</v>
      </c>
      <c r="J794" t="s">
        <v>2540</v>
      </c>
      <c r="K794" t="str">
        <f>IF(COUNTIF(Customers!A:A, H794)&gt;0, "Valid", "Invalid")</f>
        <v>Invalid</v>
      </c>
      <c r="L794" t="str">
        <f t="shared" si="60"/>
        <v>1</v>
      </c>
      <c r="M794" t="str">
        <f t="shared" si="61"/>
        <v>2023</v>
      </c>
      <c r="N794">
        <f t="shared" si="62"/>
        <v>-17364.080000000002</v>
      </c>
      <c r="O794" t="str">
        <f t="shared" si="63"/>
        <v/>
      </c>
      <c r="P794" t="str">
        <f t="shared" si="64"/>
        <v/>
      </c>
      <c r="Q794" s="48" t="str">
        <f>IF(O794="","",
   IF(OR(O794&lt;EDA_Outlier_Analysis!$C$10, O794&gt;EDA_Outlier_Analysis!$C$11),
      "Outlier",
      "Normal"))</f>
        <v/>
      </c>
      <c r="R794" t="str">
        <f>IF(P794="","",
   IF(OR(P794 &lt; EDA_Outlier_Analysis!$F$7, P794 &gt; EDA_Outlier_Analysis!$F$8),
      "Outlier",
      "Normal"))</f>
        <v/>
      </c>
      <c r="S794" t="str">
        <f>IF(N794="","",
   IF(OR(N794 &lt;EDA_Outlier_Analysis!$I$10, N794 &gt; EDA_Outlier_Analysis!$I$11),
      "Outlier",
      "Normal"))</f>
        <v>Normal</v>
      </c>
    </row>
    <row r="795" spans="1:19">
      <c r="A795" t="s">
        <v>2541</v>
      </c>
      <c r="B795" s="4">
        <v>44967</v>
      </c>
      <c r="C795" s="2">
        <v>128264.84</v>
      </c>
      <c r="D795" t="s">
        <v>849</v>
      </c>
      <c r="E795" t="s">
        <v>853</v>
      </c>
      <c r="F795" t="s">
        <v>10</v>
      </c>
      <c r="G795" t="s">
        <v>20</v>
      </c>
      <c r="H795" t="s">
        <v>361</v>
      </c>
      <c r="J795" t="s">
        <v>2542</v>
      </c>
      <c r="K795" t="str">
        <f>IF(COUNTIF(Customers!A:A, H795)&gt;0, "Valid", "Invalid")</f>
        <v>Valid</v>
      </c>
      <c r="L795" t="str">
        <f t="shared" si="60"/>
        <v>2</v>
      </c>
      <c r="M795" t="str">
        <f t="shared" si="61"/>
        <v>2023</v>
      </c>
      <c r="N795">
        <f t="shared" si="62"/>
        <v>128264.84</v>
      </c>
      <c r="O795">
        <f t="shared" si="63"/>
        <v>128264.84</v>
      </c>
      <c r="P795" t="str">
        <f t="shared" si="64"/>
        <v/>
      </c>
      <c r="Q795" s="48" t="str">
        <f>IF(O795="","",
   IF(OR(O795&lt;EDA_Outlier_Analysis!$C$10, O795&gt;EDA_Outlier_Analysis!$C$11),
      "Outlier",
      "Normal"))</f>
        <v>Normal</v>
      </c>
      <c r="R795" t="str">
        <f>IF(P795="","",
   IF(OR(P795 &lt; EDA_Outlier_Analysis!$F$7, P795 &gt; EDA_Outlier_Analysis!$F$8),
      "Outlier",
      "Normal"))</f>
        <v/>
      </c>
      <c r="S795" t="str">
        <f>IF(N795="","",
   IF(OR(N795 &lt;EDA_Outlier_Analysis!$I$10, N795 &gt; EDA_Outlier_Analysis!$I$11),
      "Outlier",
      "Normal"))</f>
        <v>Normal</v>
      </c>
    </row>
    <row r="796" spans="1:19">
      <c r="A796" t="s">
        <v>2543</v>
      </c>
      <c r="B796" s="4">
        <v>45031</v>
      </c>
      <c r="C796" s="2">
        <v>-68939.850000000006</v>
      </c>
      <c r="D796" t="s">
        <v>840</v>
      </c>
      <c r="E796" t="s">
        <v>878</v>
      </c>
      <c r="F796" t="s">
        <v>11</v>
      </c>
      <c r="G796" t="s">
        <v>20</v>
      </c>
      <c r="I796" t="s">
        <v>2544</v>
      </c>
      <c r="J796" t="s">
        <v>2545</v>
      </c>
      <c r="K796" t="str">
        <f>IF(COUNTIF(Customers!A:A, H796)&gt;0, "Valid", "Invalid")</f>
        <v>Invalid</v>
      </c>
      <c r="L796" t="str">
        <f t="shared" si="60"/>
        <v>4</v>
      </c>
      <c r="M796" t="str">
        <f t="shared" si="61"/>
        <v>2023</v>
      </c>
      <c r="N796">
        <f t="shared" si="62"/>
        <v>-68939.850000000006</v>
      </c>
      <c r="O796" t="str">
        <f t="shared" si="63"/>
        <v/>
      </c>
      <c r="P796">
        <f t="shared" si="64"/>
        <v>68939.850000000006</v>
      </c>
      <c r="Q796" s="48" t="str">
        <f>IF(O796="","",
   IF(OR(O796&lt;EDA_Outlier_Analysis!$C$10, O796&gt;EDA_Outlier_Analysis!$C$11),
      "Outlier",
      "Normal"))</f>
        <v/>
      </c>
      <c r="R796" t="str">
        <f>IF(P796="","",
   IF(OR(P796 &lt; EDA_Outlier_Analysis!$F$7, P796 &gt; EDA_Outlier_Analysis!$F$8),
      "Outlier",
      "Normal"))</f>
        <v>Outlier</v>
      </c>
      <c r="S796" t="str">
        <f>IF(N796="","",
   IF(OR(N796 &lt;EDA_Outlier_Analysis!$I$10, N796 &gt; EDA_Outlier_Analysis!$I$11),
      "Outlier",
      "Normal"))</f>
        <v>Normal</v>
      </c>
    </row>
    <row r="797" spans="1:19">
      <c r="A797" t="s">
        <v>2546</v>
      </c>
      <c r="B797" s="4">
        <v>44911</v>
      </c>
      <c r="C797" s="2">
        <v>-50018.54</v>
      </c>
      <c r="D797" t="s">
        <v>840</v>
      </c>
      <c r="E797" t="s">
        <v>878</v>
      </c>
      <c r="F797" t="s">
        <v>11</v>
      </c>
      <c r="G797" t="s">
        <v>24</v>
      </c>
      <c r="I797" t="s">
        <v>2014</v>
      </c>
      <c r="J797" t="s">
        <v>2547</v>
      </c>
      <c r="K797" t="str">
        <f>IF(COUNTIF(Customers!A:A, H797)&gt;0, "Valid", "Invalid")</f>
        <v>Invalid</v>
      </c>
      <c r="L797" t="str">
        <f t="shared" si="60"/>
        <v>12</v>
      </c>
      <c r="M797" t="str">
        <f t="shared" si="61"/>
        <v>2022</v>
      </c>
      <c r="N797">
        <f t="shared" si="62"/>
        <v>-50018.54</v>
      </c>
      <c r="O797" t="str">
        <f t="shared" si="63"/>
        <v/>
      </c>
      <c r="P797">
        <f t="shared" si="64"/>
        <v>50018.54</v>
      </c>
      <c r="Q797" s="48" t="str">
        <f>IF(O797="","",
   IF(OR(O797&lt;EDA_Outlier_Analysis!$C$10, O797&gt;EDA_Outlier_Analysis!$C$11),
      "Outlier",
      "Normal"))</f>
        <v/>
      </c>
      <c r="R797" t="str">
        <f>IF(P797="","",
   IF(OR(P797 &lt; EDA_Outlier_Analysis!$F$7, P797 &gt; EDA_Outlier_Analysis!$F$8),
      "Outlier",
      "Normal"))</f>
        <v>Normal</v>
      </c>
      <c r="S797" t="str">
        <f>IF(N797="","",
   IF(OR(N797 &lt;EDA_Outlier_Analysis!$I$10, N797 &gt; EDA_Outlier_Analysis!$I$11),
      "Outlier",
      "Normal"))</f>
        <v>Normal</v>
      </c>
    </row>
    <row r="798" spans="1:19">
      <c r="A798" t="s">
        <v>2548</v>
      </c>
      <c r="B798" s="4">
        <v>45010</v>
      </c>
      <c r="C798" s="2">
        <v>143127.42000000001</v>
      </c>
      <c r="D798" t="s">
        <v>849</v>
      </c>
      <c r="E798" t="s">
        <v>853</v>
      </c>
      <c r="F798" t="s">
        <v>9</v>
      </c>
      <c r="G798" t="s">
        <v>34</v>
      </c>
      <c r="H798" t="s">
        <v>357</v>
      </c>
      <c r="J798" t="s">
        <v>2549</v>
      </c>
      <c r="K798" t="str">
        <f>IF(COUNTIF(Customers!A:A, H798)&gt;0, "Valid", "Invalid")</f>
        <v>Valid</v>
      </c>
      <c r="L798" t="str">
        <f t="shared" si="60"/>
        <v>3</v>
      </c>
      <c r="M798" t="str">
        <f t="shared" si="61"/>
        <v>2023</v>
      </c>
      <c r="N798">
        <f t="shared" si="62"/>
        <v>143127.42000000001</v>
      </c>
      <c r="O798">
        <f t="shared" si="63"/>
        <v>143127.42000000001</v>
      </c>
      <c r="P798" t="str">
        <f t="shared" si="64"/>
        <v/>
      </c>
      <c r="Q798" s="48" t="str">
        <f>IF(O798="","",
   IF(OR(O798&lt;EDA_Outlier_Analysis!$C$10, O798&gt;EDA_Outlier_Analysis!$C$11),
      "Outlier",
      "Normal"))</f>
        <v>Normal</v>
      </c>
      <c r="R798" t="str">
        <f>IF(P798="","",
   IF(OR(P798 &lt; EDA_Outlier_Analysis!$F$7, P798 &gt; EDA_Outlier_Analysis!$F$8),
      "Outlier",
      "Normal"))</f>
        <v/>
      </c>
      <c r="S798" t="str">
        <f>IF(N798="","",
   IF(OR(N798 &lt;EDA_Outlier_Analysis!$I$10, N798 &gt; EDA_Outlier_Analysis!$I$11),
      "Outlier",
      "Normal"))</f>
        <v>Normal</v>
      </c>
    </row>
    <row r="799" spans="1:19">
      <c r="A799" t="s">
        <v>2550</v>
      </c>
      <c r="B799" s="4">
        <v>44868</v>
      </c>
      <c r="C799" s="2">
        <v>-48111.27</v>
      </c>
      <c r="D799" t="s">
        <v>840</v>
      </c>
      <c r="E799" t="s">
        <v>878</v>
      </c>
      <c r="F799" t="s">
        <v>9</v>
      </c>
      <c r="G799" t="s">
        <v>20</v>
      </c>
      <c r="I799" t="s">
        <v>1232</v>
      </c>
      <c r="J799" t="s">
        <v>2551</v>
      </c>
      <c r="K799" t="str">
        <f>IF(COUNTIF(Customers!A:A, H799)&gt;0, "Valid", "Invalid")</f>
        <v>Invalid</v>
      </c>
      <c r="L799" t="str">
        <f t="shared" si="60"/>
        <v>11</v>
      </c>
      <c r="M799" t="str">
        <f t="shared" si="61"/>
        <v>2022</v>
      </c>
      <c r="N799">
        <f t="shared" si="62"/>
        <v>-48111.27</v>
      </c>
      <c r="O799" t="str">
        <f t="shared" si="63"/>
        <v/>
      </c>
      <c r="P799">
        <f t="shared" si="64"/>
        <v>48111.27</v>
      </c>
      <c r="Q799" s="48" t="str">
        <f>IF(O799="","",
   IF(OR(O799&lt;EDA_Outlier_Analysis!$C$10, O799&gt;EDA_Outlier_Analysis!$C$11),
      "Outlier",
      "Normal"))</f>
        <v/>
      </c>
      <c r="R799" t="str">
        <f>IF(P799="","",
   IF(OR(P799 &lt; EDA_Outlier_Analysis!$F$7, P799 &gt; EDA_Outlier_Analysis!$F$8),
      "Outlier",
      "Normal"))</f>
        <v>Normal</v>
      </c>
      <c r="S799" t="str">
        <f>IF(N799="","",
   IF(OR(N799 &lt;EDA_Outlier_Analysis!$I$10, N799 &gt; EDA_Outlier_Analysis!$I$11),
      "Outlier",
      "Normal"))</f>
        <v>Normal</v>
      </c>
    </row>
    <row r="800" spans="1:19">
      <c r="A800" t="s">
        <v>2552</v>
      </c>
      <c r="B800" s="4">
        <v>45229</v>
      </c>
      <c r="C800" s="2">
        <v>203884.58</v>
      </c>
      <c r="D800" t="s">
        <v>849</v>
      </c>
      <c r="E800" t="s">
        <v>853</v>
      </c>
      <c r="F800" t="s">
        <v>11</v>
      </c>
      <c r="G800" t="s">
        <v>20</v>
      </c>
      <c r="H800" t="s">
        <v>223</v>
      </c>
      <c r="J800" t="s">
        <v>2553</v>
      </c>
      <c r="K800" t="str">
        <f>IF(COUNTIF(Customers!A:A, H800)&gt;0, "Valid", "Invalid")</f>
        <v>Valid</v>
      </c>
      <c r="L800" t="str">
        <f t="shared" si="60"/>
        <v>10</v>
      </c>
      <c r="M800" t="str">
        <f t="shared" si="61"/>
        <v>2023</v>
      </c>
      <c r="N800">
        <f t="shared" si="62"/>
        <v>203884.58</v>
      </c>
      <c r="O800">
        <f t="shared" si="63"/>
        <v>203884.58</v>
      </c>
      <c r="P800" t="str">
        <f t="shared" si="64"/>
        <v/>
      </c>
      <c r="Q800" s="48" t="str">
        <f>IF(O800="","",
   IF(OR(O800&lt;EDA_Outlier_Analysis!$C$10, O800&gt;EDA_Outlier_Analysis!$C$11),
      "Outlier",
      "Normal"))</f>
        <v>Normal</v>
      </c>
      <c r="R800" t="str">
        <f>IF(P800="","",
   IF(OR(P800 &lt; EDA_Outlier_Analysis!$F$7, P800 &gt; EDA_Outlier_Analysis!$F$8),
      "Outlier",
      "Normal"))</f>
        <v/>
      </c>
      <c r="S800" t="str">
        <f>IF(N800="","",
   IF(OR(N800 &lt;EDA_Outlier_Analysis!$I$10, N800 &gt; EDA_Outlier_Analysis!$I$11),
      "Outlier",
      "Normal"))</f>
        <v>Normal</v>
      </c>
    </row>
    <row r="801" spans="1:19">
      <c r="A801" t="s">
        <v>2554</v>
      </c>
      <c r="B801" s="4">
        <v>44918</v>
      </c>
      <c r="C801" s="2">
        <v>-19047.07</v>
      </c>
      <c r="D801" t="s">
        <v>840</v>
      </c>
      <c r="E801" t="s">
        <v>905</v>
      </c>
      <c r="F801" t="s">
        <v>10</v>
      </c>
      <c r="G801" t="s">
        <v>20</v>
      </c>
      <c r="I801" t="s">
        <v>2555</v>
      </c>
      <c r="J801" t="s">
        <v>2556</v>
      </c>
      <c r="K801" t="str">
        <f>IF(COUNTIF(Customers!A:A, H801)&gt;0, "Valid", "Invalid")</f>
        <v>Invalid</v>
      </c>
      <c r="L801" t="str">
        <f t="shared" si="60"/>
        <v>12</v>
      </c>
      <c r="M801" t="str">
        <f t="shared" si="61"/>
        <v>2022</v>
      </c>
      <c r="N801">
        <f t="shared" si="62"/>
        <v>-19047.07</v>
      </c>
      <c r="O801" t="str">
        <f t="shared" si="63"/>
        <v/>
      </c>
      <c r="P801">
        <f t="shared" si="64"/>
        <v>19047.07</v>
      </c>
      <c r="Q801" s="48" t="str">
        <f>IF(O801="","",
   IF(OR(O801&lt;EDA_Outlier_Analysis!$C$10, O801&gt;EDA_Outlier_Analysis!$C$11),
      "Outlier",
      "Normal"))</f>
        <v/>
      </c>
      <c r="R801" t="str">
        <f>IF(P801="","",
   IF(OR(P801 &lt; EDA_Outlier_Analysis!$F$7, P801 &gt; EDA_Outlier_Analysis!$F$8),
      "Outlier",
      "Normal"))</f>
        <v>Outlier</v>
      </c>
      <c r="S801" t="str">
        <f>IF(N801="","",
   IF(OR(N801 &lt;EDA_Outlier_Analysis!$I$10, N801 &gt; EDA_Outlier_Analysis!$I$11),
      "Outlier",
      "Normal"))</f>
        <v>Normal</v>
      </c>
    </row>
    <row r="802" spans="1:19">
      <c r="A802" t="s">
        <v>2557</v>
      </c>
      <c r="B802" s="4">
        <v>45184</v>
      </c>
      <c r="C802" s="2">
        <v>180033.93</v>
      </c>
      <c r="D802" t="s">
        <v>849</v>
      </c>
      <c r="E802" t="s">
        <v>850</v>
      </c>
      <c r="F802" t="s">
        <v>10</v>
      </c>
      <c r="G802" t="s">
        <v>24</v>
      </c>
      <c r="H802" t="s">
        <v>173</v>
      </c>
      <c r="J802" t="s">
        <v>2558</v>
      </c>
      <c r="K802" t="str">
        <f>IF(COUNTIF(Customers!A:A, H802)&gt;0, "Valid", "Invalid")</f>
        <v>Valid</v>
      </c>
      <c r="L802" t="str">
        <f t="shared" si="60"/>
        <v>9</v>
      </c>
      <c r="M802" t="str">
        <f t="shared" si="61"/>
        <v>2023</v>
      </c>
      <c r="N802">
        <f t="shared" si="62"/>
        <v>180033.93</v>
      </c>
      <c r="O802">
        <f t="shared" si="63"/>
        <v>180033.93</v>
      </c>
      <c r="P802" t="str">
        <f t="shared" si="64"/>
        <v/>
      </c>
      <c r="Q802" s="48" t="str">
        <f>IF(O802="","",
   IF(OR(O802&lt;EDA_Outlier_Analysis!$C$10, O802&gt;EDA_Outlier_Analysis!$C$11),
      "Outlier",
      "Normal"))</f>
        <v>Normal</v>
      </c>
      <c r="R802" t="str">
        <f>IF(P802="","",
   IF(OR(P802 &lt; EDA_Outlier_Analysis!$F$7, P802 &gt; EDA_Outlier_Analysis!$F$8),
      "Outlier",
      "Normal"))</f>
        <v/>
      </c>
      <c r="S802" t="str">
        <f>IF(N802="","",
   IF(OR(N802 &lt;EDA_Outlier_Analysis!$I$10, N802 &gt; EDA_Outlier_Analysis!$I$11),
      "Outlier",
      "Normal"))</f>
        <v>Normal</v>
      </c>
    </row>
    <row r="803" spans="1:19">
      <c r="A803" t="s">
        <v>2559</v>
      </c>
      <c r="B803" s="4">
        <v>45146</v>
      </c>
      <c r="C803" s="2">
        <v>-62978.76</v>
      </c>
      <c r="D803" t="s">
        <v>840</v>
      </c>
      <c r="E803" t="s">
        <v>905</v>
      </c>
      <c r="F803" t="s">
        <v>10</v>
      </c>
      <c r="G803" t="s">
        <v>24</v>
      </c>
      <c r="I803" t="s">
        <v>1767</v>
      </c>
      <c r="J803" t="s">
        <v>2560</v>
      </c>
      <c r="K803" t="str">
        <f>IF(COUNTIF(Customers!A:A, H803)&gt;0, "Valid", "Invalid")</f>
        <v>Invalid</v>
      </c>
      <c r="L803" t="str">
        <f t="shared" si="60"/>
        <v>8</v>
      </c>
      <c r="M803" t="str">
        <f t="shared" si="61"/>
        <v>2023</v>
      </c>
      <c r="N803">
        <f t="shared" si="62"/>
        <v>-62978.76</v>
      </c>
      <c r="O803" t="str">
        <f t="shared" si="63"/>
        <v/>
      </c>
      <c r="P803">
        <f t="shared" si="64"/>
        <v>62978.76</v>
      </c>
      <c r="Q803" s="48" t="str">
        <f>IF(O803="","",
   IF(OR(O803&lt;EDA_Outlier_Analysis!$C$10, O803&gt;EDA_Outlier_Analysis!$C$11),
      "Outlier",
      "Normal"))</f>
        <v/>
      </c>
      <c r="R803" t="str">
        <f>IF(P803="","",
   IF(OR(P803 &lt; EDA_Outlier_Analysis!$F$7, P803 &gt; EDA_Outlier_Analysis!$F$8),
      "Outlier",
      "Normal"))</f>
        <v>Outlier</v>
      </c>
      <c r="S803" t="str">
        <f>IF(N803="","",
   IF(OR(N803 &lt;EDA_Outlier_Analysis!$I$10, N803 &gt; EDA_Outlier_Analysis!$I$11),
      "Outlier",
      "Normal"))</f>
        <v>Normal</v>
      </c>
    </row>
    <row r="804" spans="1:19">
      <c r="A804" t="s">
        <v>2561</v>
      </c>
      <c r="B804" s="4">
        <v>44955</v>
      </c>
      <c r="C804" s="2">
        <v>109780.72</v>
      </c>
      <c r="D804" t="s">
        <v>849</v>
      </c>
      <c r="E804" t="s">
        <v>850</v>
      </c>
      <c r="F804" t="s">
        <v>10</v>
      </c>
      <c r="G804" t="s">
        <v>20</v>
      </c>
      <c r="H804" t="s">
        <v>333</v>
      </c>
      <c r="J804" t="s">
        <v>2562</v>
      </c>
      <c r="K804" t="str">
        <f>IF(COUNTIF(Customers!A:A, H804)&gt;0, "Valid", "Invalid")</f>
        <v>Valid</v>
      </c>
      <c r="L804" t="str">
        <f t="shared" si="60"/>
        <v>1</v>
      </c>
      <c r="M804" t="str">
        <f t="shared" si="61"/>
        <v>2023</v>
      </c>
      <c r="N804">
        <f t="shared" si="62"/>
        <v>109780.72</v>
      </c>
      <c r="O804">
        <f t="shared" si="63"/>
        <v>109780.72</v>
      </c>
      <c r="P804" t="str">
        <f t="shared" si="64"/>
        <v/>
      </c>
      <c r="Q804" s="48" t="str">
        <f>IF(O804="","",
   IF(OR(O804&lt;EDA_Outlier_Analysis!$C$10, O804&gt;EDA_Outlier_Analysis!$C$11),
      "Outlier",
      "Normal"))</f>
        <v>Normal</v>
      </c>
      <c r="R804" t="str">
        <f>IF(P804="","",
   IF(OR(P804 &lt; EDA_Outlier_Analysis!$F$7, P804 &gt; EDA_Outlier_Analysis!$F$8),
      "Outlier",
      "Normal"))</f>
        <v/>
      </c>
      <c r="S804" t="str">
        <f>IF(N804="","",
   IF(OR(N804 &lt;EDA_Outlier_Analysis!$I$10, N804 &gt; EDA_Outlier_Analysis!$I$11),
      "Outlier",
      "Normal"))</f>
        <v>Normal</v>
      </c>
    </row>
    <row r="805" spans="1:19">
      <c r="A805" t="s">
        <v>2563</v>
      </c>
      <c r="B805" s="4">
        <v>45019</v>
      </c>
      <c r="C805" s="2">
        <v>143201.48000000001</v>
      </c>
      <c r="D805" t="s">
        <v>849</v>
      </c>
      <c r="E805" t="s">
        <v>853</v>
      </c>
      <c r="F805" t="s">
        <v>9</v>
      </c>
      <c r="G805" t="s">
        <v>31</v>
      </c>
      <c r="H805" t="s">
        <v>443</v>
      </c>
      <c r="J805" t="s">
        <v>2564</v>
      </c>
      <c r="K805" t="str">
        <f>IF(COUNTIF(Customers!A:A, H805)&gt;0, "Valid", "Invalid")</f>
        <v>Valid</v>
      </c>
      <c r="L805" t="str">
        <f t="shared" si="60"/>
        <v>4</v>
      </c>
      <c r="M805" t="str">
        <f t="shared" si="61"/>
        <v>2023</v>
      </c>
      <c r="N805">
        <f t="shared" si="62"/>
        <v>143201.48000000001</v>
      </c>
      <c r="O805">
        <f t="shared" si="63"/>
        <v>143201.48000000001</v>
      </c>
      <c r="P805" t="str">
        <f t="shared" si="64"/>
        <v/>
      </c>
      <c r="Q805" s="48" t="str">
        <f>IF(O805="","",
   IF(OR(O805&lt;EDA_Outlier_Analysis!$C$10, O805&gt;EDA_Outlier_Analysis!$C$11),
      "Outlier",
      "Normal"))</f>
        <v>Normal</v>
      </c>
      <c r="R805" t="str">
        <f>IF(P805="","",
   IF(OR(P805 &lt; EDA_Outlier_Analysis!$F$7, P805 &gt; EDA_Outlier_Analysis!$F$8),
      "Outlier",
      "Normal"))</f>
        <v/>
      </c>
      <c r="S805" t="str">
        <f>IF(N805="","",
   IF(OR(N805 &lt;EDA_Outlier_Analysis!$I$10, N805 &gt; EDA_Outlier_Analysis!$I$11),
      "Outlier",
      "Normal"))</f>
        <v>Normal</v>
      </c>
    </row>
    <row r="806" spans="1:19">
      <c r="A806" t="s">
        <v>2565</v>
      </c>
      <c r="B806" s="4">
        <v>45266</v>
      </c>
      <c r="C806" s="2">
        <v>147756.95000000001</v>
      </c>
      <c r="D806" t="s">
        <v>849</v>
      </c>
      <c r="E806" t="s">
        <v>853</v>
      </c>
      <c r="F806" t="s">
        <v>11</v>
      </c>
      <c r="G806" t="s">
        <v>34</v>
      </c>
      <c r="H806" t="s">
        <v>495</v>
      </c>
      <c r="J806" t="s">
        <v>2566</v>
      </c>
      <c r="K806" t="str">
        <f>IF(COUNTIF(Customers!A:A, H806)&gt;0, "Valid", "Invalid")</f>
        <v>Valid</v>
      </c>
      <c r="L806" t="str">
        <f t="shared" si="60"/>
        <v>12</v>
      </c>
      <c r="M806" t="str">
        <f t="shared" si="61"/>
        <v>2023</v>
      </c>
      <c r="N806">
        <f t="shared" si="62"/>
        <v>147756.95000000001</v>
      </c>
      <c r="O806">
        <f t="shared" si="63"/>
        <v>147756.95000000001</v>
      </c>
      <c r="P806" t="str">
        <f t="shared" si="64"/>
        <v/>
      </c>
      <c r="Q806" s="48" t="str">
        <f>IF(O806="","",
   IF(OR(O806&lt;EDA_Outlier_Analysis!$C$10, O806&gt;EDA_Outlier_Analysis!$C$11),
      "Outlier",
      "Normal"))</f>
        <v>Normal</v>
      </c>
      <c r="R806" t="str">
        <f>IF(P806="","",
   IF(OR(P806 &lt; EDA_Outlier_Analysis!$F$7, P806 &gt; EDA_Outlier_Analysis!$F$8),
      "Outlier",
      "Normal"))</f>
        <v/>
      </c>
      <c r="S806" t="str">
        <f>IF(N806="","",
   IF(OR(N806 &lt;EDA_Outlier_Analysis!$I$10, N806 &gt; EDA_Outlier_Analysis!$I$11),
      "Outlier",
      "Normal"))</f>
        <v>Normal</v>
      </c>
    </row>
    <row r="807" spans="1:19">
      <c r="A807" t="s">
        <v>2567</v>
      </c>
      <c r="B807" s="4">
        <v>44779</v>
      </c>
      <c r="C807" s="2">
        <v>180212.36</v>
      </c>
      <c r="D807" t="s">
        <v>849</v>
      </c>
      <c r="E807" t="s">
        <v>853</v>
      </c>
      <c r="F807" t="s">
        <v>9</v>
      </c>
      <c r="G807" t="s">
        <v>24</v>
      </c>
      <c r="H807" t="s">
        <v>227</v>
      </c>
      <c r="J807" t="s">
        <v>2568</v>
      </c>
      <c r="K807" t="str">
        <f>IF(COUNTIF(Customers!A:A, H807)&gt;0, "Valid", "Invalid")</f>
        <v>Valid</v>
      </c>
      <c r="L807" t="str">
        <f t="shared" si="60"/>
        <v>8</v>
      </c>
      <c r="M807" t="str">
        <f t="shared" si="61"/>
        <v>2022</v>
      </c>
      <c r="N807">
        <f t="shared" si="62"/>
        <v>180212.36</v>
      </c>
      <c r="O807">
        <f t="shared" si="63"/>
        <v>180212.36</v>
      </c>
      <c r="P807" t="str">
        <f t="shared" si="64"/>
        <v/>
      </c>
      <c r="Q807" s="48" t="str">
        <f>IF(O807="","",
   IF(OR(O807&lt;EDA_Outlier_Analysis!$C$10, O807&gt;EDA_Outlier_Analysis!$C$11),
      "Outlier",
      "Normal"))</f>
        <v>Normal</v>
      </c>
      <c r="R807" t="str">
        <f>IF(P807="","",
   IF(OR(P807 &lt; EDA_Outlier_Analysis!$F$7, P807 &gt; EDA_Outlier_Analysis!$F$8),
      "Outlier",
      "Normal"))</f>
        <v/>
      </c>
      <c r="S807" t="str">
        <f>IF(N807="","",
   IF(OR(N807 &lt;EDA_Outlier_Analysis!$I$10, N807 &gt; EDA_Outlier_Analysis!$I$11),
      "Outlier",
      "Normal"))</f>
        <v>Normal</v>
      </c>
    </row>
    <row r="808" spans="1:19">
      <c r="A808" t="s">
        <v>2569</v>
      </c>
      <c r="B808" s="4">
        <v>45283</v>
      </c>
      <c r="C808" s="2">
        <v>-63048.97</v>
      </c>
      <c r="D808" t="s">
        <v>840</v>
      </c>
      <c r="E808" t="s">
        <v>841</v>
      </c>
      <c r="F808" t="s">
        <v>9</v>
      </c>
      <c r="G808" t="s">
        <v>34</v>
      </c>
      <c r="I808" t="s">
        <v>1453</v>
      </c>
      <c r="J808" t="s">
        <v>2570</v>
      </c>
      <c r="K808" t="str">
        <f>IF(COUNTIF(Customers!A:A, H808)&gt;0, "Valid", "Invalid")</f>
        <v>Invalid</v>
      </c>
      <c r="L808" t="str">
        <f t="shared" si="60"/>
        <v>12</v>
      </c>
      <c r="M808" t="str">
        <f t="shared" si="61"/>
        <v>2023</v>
      </c>
      <c r="N808">
        <f t="shared" si="62"/>
        <v>-63048.97</v>
      </c>
      <c r="O808" t="str">
        <f t="shared" si="63"/>
        <v/>
      </c>
      <c r="P808">
        <f t="shared" si="64"/>
        <v>63048.97</v>
      </c>
      <c r="Q808" s="48" t="str">
        <f>IF(O808="","",
   IF(OR(O808&lt;EDA_Outlier_Analysis!$C$10, O808&gt;EDA_Outlier_Analysis!$C$11),
      "Outlier",
      "Normal"))</f>
        <v/>
      </c>
      <c r="R808" t="str">
        <f>IF(P808="","",
   IF(OR(P808 &lt; EDA_Outlier_Analysis!$F$7, P808 &gt; EDA_Outlier_Analysis!$F$8),
      "Outlier",
      "Normal"))</f>
        <v>Outlier</v>
      </c>
      <c r="S808" t="str">
        <f>IF(N808="","",
   IF(OR(N808 &lt;EDA_Outlier_Analysis!$I$10, N808 &gt; EDA_Outlier_Analysis!$I$11),
      "Outlier",
      "Normal"))</f>
        <v>Normal</v>
      </c>
    </row>
    <row r="809" spans="1:19">
      <c r="A809" t="s">
        <v>2571</v>
      </c>
      <c r="B809" s="4">
        <v>44897</v>
      </c>
      <c r="C809" s="2">
        <v>-43272.75</v>
      </c>
      <c r="D809" t="s">
        <v>840</v>
      </c>
      <c r="E809" t="s">
        <v>905</v>
      </c>
      <c r="F809" t="s">
        <v>9</v>
      </c>
      <c r="G809" t="s">
        <v>24</v>
      </c>
      <c r="I809" t="s">
        <v>1086</v>
      </c>
      <c r="J809" t="s">
        <v>2572</v>
      </c>
      <c r="K809" t="str">
        <f>IF(COUNTIF(Customers!A:A, H809)&gt;0, "Valid", "Invalid")</f>
        <v>Invalid</v>
      </c>
      <c r="L809" t="str">
        <f t="shared" si="60"/>
        <v>12</v>
      </c>
      <c r="M809" t="str">
        <f t="shared" si="61"/>
        <v>2022</v>
      </c>
      <c r="N809">
        <f t="shared" si="62"/>
        <v>-43272.75</v>
      </c>
      <c r="O809" t="str">
        <f t="shared" si="63"/>
        <v/>
      </c>
      <c r="P809">
        <f t="shared" si="64"/>
        <v>43272.75</v>
      </c>
      <c r="Q809" s="48" t="str">
        <f>IF(O809="","",
   IF(OR(O809&lt;EDA_Outlier_Analysis!$C$10, O809&gt;EDA_Outlier_Analysis!$C$11),
      "Outlier",
      "Normal"))</f>
        <v/>
      </c>
      <c r="R809" t="str">
        <f>IF(P809="","",
   IF(OR(P809 &lt; EDA_Outlier_Analysis!$F$7, P809 &gt; EDA_Outlier_Analysis!$F$8),
      "Outlier",
      "Normal"))</f>
        <v>Normal</v>
      </c>
      <c r="S809" t="str">
        <f>IF(N809="","",
   IF(OR(N809 &lt;EDA_Outlier_Analysis!$I$10, N809 &gt; EDA_Outlier_Analysis!$I$11),
      "Outlier",
      "Normal"))</f>
        <v>Normal</v>
      </c>
    </row>
    <row r="810" spans="1:19">
      <c r="A810" t="s">
        <v>2573</v>
      </c>
      <c r="B810" s="4">
        <v>45255</v>
      </c>
      <c r="C810" s="2">
        <v>176727.2</v>
      </c>
      <c r="D810" t="s">
        <v>849</v>
      </c>
      <c r="E810" t="s">
        <v>853</v>
      </c>
      <c r="F810" t="s">
        <v>11</v>
      </c>
      <c r="G810" t="s">
        <v>20</v>
      </c>
      <c r="H810" t="s">
        <v>691</v>
      </c>
      <c r="J810" t="s">
        <v>2574</v>
      </c>
      <c r="K810" t="str">
        <f>IF(COUNTIF(Customers!A:A, H810)&gt;0, "Valid", "Invalid")</f>
        <v>Valid</v>
      </c>
      <c r="L810" t="str">
        <f t="shared" si="60"/>
        <v>11</v>
      </c>
      <c r="M810" t="str">
        <f t="shared" si="61"/>
        <v>2023</v>
      </c>
      <c r="N810">
        <f t="shared" si="62"/>
        <v>176727.2</v>
      </c>
      <c r="O810">
        <f t="shared" si="63"/>
        <v>176727.2</v>
      </c>
      <c r="P810" t="str">
        <f t="shared" si="64"/>
        <v/>
      </c>
      <c r="Q810" s="48" t="str">
        <f>IF(O810="","",
   IF(OR(O810&lt;EDA_Outlier_Analysis!$C$10, O810&gt;EDA_Outlier_Analysis!$C$11),
      "Outlier",
      "Normal"))</f>
        <v>Normal</v>
      </c>
      <c r="R810" t="str">
        <f>IF(P810="","",
   IF(OR(P810 &lt; EDA_Outlier_Analysis!$F$7, P810 &gt; EDA_Outlier_Analysis!$F$8),
      "Outlier",
      "Normal"))</f>
        <v/>
      </c>
      <c r="S810" t="str">
        <f>IF(N810="","",
   IF(OR(N810 &lt;EDA_Outlier_Analysis!$I$10, N810 &gt; EDA_Outlier_Analysis!$I$11),
      "Outlier",
      "Normal"))</f>
        <v>Normal</v>
      </c>
    </row>
    <row r="811" spans="1:19">
      <c r="A811" t="s">
        <v>2575</v>
      </c>
      <c r="B811" s="4">
        <v>45277</v>
      </c>
      <c r="C811" s="2">
        <v>186553.82</v>
      </c>
      <c r="D811" t="s">
        <v>849</v>
      </c>
      <c r="E811" t="s">
        <v>850</v>
      </c>
      <c r="F811" t="s">
        <v>10</v>
      </c>
      <c r="G811" t="s">
        <v>20</v>
      </c>
      <c r="H811" t="s">
        <v>329</v>
      </c>
      <c r="J811" t="s">
        <v>2576</v>
      </c>
      <c r="K811" t="str">
        <f>IF(COUNTIF(Customers!A:A, H811)&gt;0, "Valid", "Invalid")</f>
        <v>Valid</v>
      </c>
      <c r="L811" t="str">
        <f t="shared" si="60"/>
        <v>12</v>
      </c>
      <c r="M811" t="str">
        <f t="shared" si="61"/>
        <v>2023</v>
      </c>
      <c r="N811">
        <f t="shared" si="62"/>
        <v>186553.82</v>
      </c>
      <c r="O811">
        <f t="shared" si="63"/>
        <v>186553.82</v>
      </c>
      <c r="P811" t="str">
        <f t="shared" si="64"/>
        <v/>
      </c>
      <c r="Q811" s="48" t="str">
        <f>IF(O811="","",
   IF(OR(O811&lt;EDA_Outlier_Analysis!$C$10, O811&gt;EDA_Outlier_Analysis!$C$11),
      "Outlier",
      "Normal"))</f>
        <v>Normal</v>
      </c>
      <c r="R811" t="str">
        <f>IF(P811="","",
   IF(OR(P811 &lt; EDA_Outlier_Analysis!$F$7, P811 &gt; EDA_Outlier_Analysis!$F$8),
      "Outlier",
      "Normal"))</f>
        <v/>
      </c>
      <c r="S811" t="str">
        <f>IF(N811="","",
   IF(OR(N811 &lt;EDA_Outlier_Analysis!$I$10, N811 &gt; EDA_Outlier_Analysis!$I$11),
      "Outlier",
      "Normal"))</f>
        <v>Normal</v>
      </c>
    </row>
    <row r="812" spans="1:19">
      <c r="A812" t="s">
        <v>2577</v>
      </c>
      <c r="B812" s="4">
        <v>45127</v>
      </c>
      <c r="C812" s="2">
        <v>-27216.59</v>
      </c>
      <c r="D812" t="s">
        <v>840</v>
      </c>
      <c r="E812" t="s">
        <v>878</v>
      </c>
      <c r="F812" t="s">
        <v>9</v>
      </c>
      <c r="G812" t="s">
        <v>24</v>
      </c>
      <c r="I812" t="s">
        <v>1580</v>
      </c>
      <c r="J812" t="s">
        <v>2578</v>
      </c>
      <c r="K812" t="str">
        <f>IF(COUNTIF(Customers!A:A, H812)&gt;0, "Valid", "Invalid")</f>
        <v>Invalid</v>
      </c>
      <c r="L812" t="str">
        <f t="shared" si="60"/>
        <v>7</v>
      </c>
      <c r="M812" t="str">
        <f t="shared" si="61"/>
        <v>2023</v>
      </c>
      <c r="N812">
        <f t="shared" si="62"/>
        <v>-27216.59</v>
      </c>
      <c r="O812" t="str">
        <f t="shared" si="63"/>
        <v/>
      </c>
      <c r="P812">
        <f t="shared" si="64"/>
        <v>27216.59</v>
      </c>
      <c r="Q812" s="48" t="str">
        <f>IF(O812="","",
   IF(OR(O812&lt;EDA_Outlier_Analysis!$C$10, O812&gt;EDA_Outlier_Analysis!$C$11),
      "Outlier",
      "Normal"))</f>
        <v/>
      </c>
      <c r="R812" t="str">
        <f>IF(P812="","",
   IF(OR(P812 &lt; EDA_Outlier_Analysis!$F$7, P812 &gt; EDA_Outlier_Analysis!$F$8),
      "Outlier",
      "Normal"))</f>
        <v>Normal</v>
      </c>
      <c r="S812" t="str">
        <f>IF(N812="","",
   IF(OR(N812 &lt;EDA_Outlier_Analysis!$I$10, N812 &gt; EDA_Outlier_Analysis!$I$11),
      "Outlier",
      "Normal"))</f>
        <v>Normal</v>
      </c>
    </row>
    <row r="813" spans="1:19">
      <c r="A813" t="s">
        <v>2579</v>
      </c>
      <c r="B813" s="4">
        <v>44830</v>
      </c>
      <c r="C813" s="2">
        <v>235489.84</v>
      </c>
      <c r="D813" t="s">
        <v>849</v>
      </c>
      <c r="E813" t="s">
        <v>853</v>
      </c>
      <c r="F813" t="s">
        <v>9</v>
      </c>
      <c r="G813" t="s">
        <v>31</v>
      </c>
      <c r="H813" t="s">
        <v>573</v>
      </c>
      <c r="J813" t="s">
        <v>2580</v>
      </c>
      <c r="K813" t="str">
        <f>IF(COUNTIF(Customers!A:A, H813)&gt;0, "Valid", "Invalid")</f>
        <v>Valid</v>
      </c>
      <c r="L813" t="str">
        <f t="shared" si="60"/>
        <v>9</v>
      </c>
      <c r="M813" t="str">
        <f t="shared" si="61"/>
        <v>2022</v>
      </c>
      <c r="N813">
        <f t="shared" si="62"/>
        <v>235489.84</v>
      </c>
      <c r="O813">
        <f t="shared" si="63"/>
        <v>235489.84</v>
      </c>
      <c r="P813" t="str">
        <f t="shared" si="64"/>
        <v/>
      </c>
      <c r="Q813" s="48" t="str">
        <f>IF(O813="","",
   IF(OR(O813&lt;EDA_Outlier_Analysis!$C$10, O813&gt;EDA_Outlier_Analysis!$C$11),
      "Outlier",
      "Normal"))</f>
        <v>Normal</v>
      </c>
      <c r="R813" t="str">
        <f>IF(P813="","",
   IF(OR(P813 &lt; EDA_Outlier_Analysis!$F$7, P813 &gt; EDA_Outlier_Analysis!$F$8),
      "Outlier",
      "Normal"))</f>
        <v/>
      </c>
      <c r="S813" t="str">
        <f>IF(N813="","",
   IF(OR(N813 &lt;EDA_Outlier_Analysis!$I$10, N813 &gt; EDA_Outlier_Analysis!$I$11),
      "Outlier",
      "Normal"))</f>
        <v>Normal</v>
      </c>
    </row>
    <row r="814" spans="1:19">
      <c r="A814" t="s">
        <v>2581</v>
      </c>
      <c r="B814" s="4">
        <v>44661</v>
      </c>
      <c r="C814" s="2">
        <v>239905.72</v>
      </c>
      <c r="D814" t="s">
        <v>849</v>
      </c>
      <c r="E814" t="s">
        <v>853</v>
      </c>
      <c r="F814" t="s">
        <v>11</v>
      </c>
      <c r="G814" t="s">
        <v>34</v>
      </c>
      <c r="H814" t="s">
        <v>443</v>
      </c>
      <c r="J814" t="s">
        <v>2582</v>
      </c>
      <c r="K814" t="str">
        <f>IF(COUNTIF(Customers!A:A, H814)&gt;0, "Valid", "Invalid")</f>
        <v>Valid</v>
      </c>
      <c r="L814" t="str">
        <f t="shared" si="60"/>
        <v>4</v>
      </c>
      <c r="M814" t="str">
        <f t="shared" si="61"/>
        <v>2022</v>
      </c>
      <c r="N814">
        <f t="shared" si="62"/>
        <v>239905.72</v>
      </c>
      <c r="O814">
        <f t="shared" si="63"/>
        <v>239905.72</v>
      </c>
      <c r="P814" t="str">
        <f t="shared" si="64"/>
        <v/>
      </c>
      <c r="Q814" s="48" t="str">
        <f>IF(O814="","",
   IF(OR(O814&lt;EDA_Outlier_Analysis!$C$10, O814&gt;EDA_Outlier_Analysis!$C$11),
      "Outlier",
      "Normal"))</f>
        <v>Normal</v>
      </c>
      <c r="R814" t="str">
        <f>IF(P814="","",
   IF(OR(P814 &lt; EDA_Outlier_Analysis!$F$7, P814 &gt; EDA_Outlier_Analysis!$F$8),
      "Outlier",
      "Normal"))</f>
        <v/>
      </c>
      <c r="S814" t="str">
        <f>IF(N814="","",
   IF(OR(N814 &lt;EDA_Outlier_Analysis!$I$10, N814 &gt; EDA_Outlier_Analysis!$I$11),
      "Outlier",
      "Normal"))</f>
        <v>Normal</v>
      </c>
    </row>
    <row r="815" spans="1:19">
      <c r="A815" t="s">
        <v>2583</v>
      </c>
      <c r="B815" s="4">
        <v>44697</v>
      </c>
      <c r="C815" s="2">
        <v>-32561.55</v>
      </c>
      <c r="D815" t="s">
        <v>840</v>
      </c>
      <c r="E815" t="s">
        <v>905</v>
      </c>
      <c r="F815" t="s">
        <v>11</v>
      </c>
      <c r="G815" t="s">
        <v>34</v>
      </c>
      <c r="I815" t="s">
        <v>1093</v>
      </c>
      <c r="J815" t="s">
        <v>2584</v>
      </c>
      <c r="K815" t="str">
        <f>IF(COUNTIF(Customers!A:A, H815)&gt;0, "Valid", "Invalid")</f>
        <v>Invalid</v>
      </c>
      <c r="L815" t="str">
        <f t="shared" si="60"/>
        <v>5</v>
      </c>
      <c r="M815" t="str">
        <f t="shared" si="61"/>
        <v>2022</v>
      </c>
      <c r="N815">
        <f t="shared" si="62"/>
        <v>-32561.55</v>
      </c>
      <c r="O815" t="str">
        <f t="shared" si="63"/>
        <v/>
      </c>
      <c r="P815">
        <f t="shared" si="64"/>
        <v>32561.55</v>
      </c>
      <c r="Q815" s="48" t="str">
        <f>IF(O815="","",
   IF(OR(O815&lt;EDA_Outlier_Analysis!$C$10, O815&gt;EDA_Outlier_Analysis!$C$11),
      "Outlier",
      "Normal"))</f>
        <v/>
      </c>
      <c r="R815" t="str">
        <f>IF(P815="","",
   IF(OR(P815 &lt; EDA_Outlier_Analysis!$F$7, P815 &gt; EDA_Outlier_Analysis!$F$8),
      "Outlier",
      "Normal"))</f>
        <v>Normal</v>
      </c>
      <c r="S815" t="str">
        <f>IF(N815="","",
   IF(OR(N815 &lt;EDA_Outlier_Analysis!$I$10, N815 &gt; EDA_Outlier_Analysis!$I$11),
      "Outlier",
      "Normal"))</f>
        <v>Normal</v>
      </c>
    </row>
    <row r="816" spans="1:19">
      <c r="A816" t="s">
        <v>2585</v>
      </c>
      <c r="B816" s="4">
        <v>45007</v>
      </c>
      <c r="C816" s="2">
        <v>154988.18</v>
      </c>
      <c r="D816" t="s">
        <v>849</v>
      </c>
      <c r="E816" t="s">
        <v>850</v>
      </c>
      <c r="F816" t="s">
        <v>10</v>
      </c>
      <c r="G816" t="s">
        <v>24</v>
      </c>
      <c r="H816" t="s">
        <v>473</v>
      </c>
      <c r="J816" t="s">
        <v>2586</v>
      </c>
      <c r="K816" t="str">
        <f>IF(COUNTIF(Customers!A:A, H816)&gt;0, "Valid", "Invalid")</f>
        <v>Valid</v>
      </c>
      <c r="L816" t="str">
        <f t="shared" si="60"/>
        <v>3</v>
      </c>
      <c r="M816" t="str">
        <f t="shared" si="61"/>
        <v>2023</v>
      </c>
      <c r="N816">
        <f t="shared" si="62"/>
        <v>154988.18</v>
      </c>
      <c r="O816">
        <f t="shared" si="63"/>
        <v>154988.18</v>
      </c>
      <c r="P816" t="str">
        <f t="shared" si="64"/>
        <v/>
      </c>
      <c r="Q816" s="48" t="str">
        <f>IF(O816="","",
   IF(OR(O816&lt;EDA_Outlier_Analysis!$C$10, O816&gt;EDA_Outlier_Analysis!$C$11),
      "Outlier",
      "Normal"))</f>
        <v>Normal</v>
      </c>
      <c r="R816" t="str">
        <f>IF(P816="","",
   IF(OR(P816 &lt; EDA_Outlier_Analysis!$F$7, P816 &gt; EDA_Outlier_Analysis!$F$8),
      "Outlier",
      "Normal"))</f>
        <v/>
      </c>
      <c r="S816" t="str">
        <f>IF(N816="","",
   IF(OR(N816 &lt;EDA_Outlier_Analysis!$I$10, N816 &gt; EDA_Outlier_Analysis!$I$11),
      "Outlier",
      "Normal"))</f>
        <v>Normal</v>
      </c>
    </row>
    <row r="817" spans="1:19">
      <c r="A817" t="s">
        <v>2587</v>
      </c>
      <c r="B817" s="4">
        <v>44658</v>
      </c>
      <c r="C817" s="2">
        <v>145625.92000000001</v>
      </c>
      <c r="D817" t="s">
        <v>849</v>
      </c>
      <c r="E817" t="s">
        <v>853</v>
      </c>
      <c r="F817" t="s">
        <v>11</v>
      </c>
      <c r="G817" t="s">
        <v>31</v>
      </c>
      <c r="H817" t="s">
        <v>445</v>
      </c>
      <c r="J817" t="s">
        <v>2588</v>
      </c>
      <c r="K817" t="str">
        <f>IF(COUNTIF(Customers!A:A, H817)&gt;0, "Valid", "Invalid")</f>
        <v>Valid</v>
      </c>
      <c r="L817" t="str">
        <f t="shared" si="60"/>
        <v>4</v>
      </c>
      <c r="M817" t="str">
        <f t="shared" si="61"/>
        <v>2022</v>
      </c>
      <c r="N817">
        <f t="shared" si="62"/>
        <v>145625.92000000001</v>
      </c>
      <c r="O817">
        <f t="shared" si="63"/>
        <v>145625.92000000001</v>
      </c>
      <c r="P817" t="str">
        <f t="shared" si="64"/>
        <v/>
      </c>
      <c r="Q817" s="48" t="str">
        <f>IF(O817="","",
   IF(OR(O817&lt;EDA_Outlier_Analysis!$C$10, O817&gt;EDA_Outlier_Analysis!$C$11),
      "Outlier",
      "Normal"))</f>
        <v>Normal</v>
      </c>
      <c r="R817" t="str">
        <f>IF(P817="","",
   IF(OR(P817 &lt; EDA_Outlier_Analysis!$F$7, P817 &gt; EDA_Outlier_Analysis!$F$8),
      "Outlier",
      "Normal"))</f>
        <v/>
      </c>
      <c r="S817" t="str">
        <f>IF(N817="","",
   IF(OR(N817 &lt;EDA_Outlier_Analysis!$I$10, N817 &gt; EDA_Outlier_Analysis!$I$11),
      "Outlier",
      "Normal"))</f>
        <v>Normal</v>
      </c>
    </row>
    <row r="818" spans="1:19">
      <c r="A818" t="s">
        <v>2589</v>
      </c>
      <c r="B818" s="4">
        <v>44974</v>
      </c>
      <c r="C818" s="2">
        <v>-40381.269999999997</v>
      </c>
      <c r="D818" t="s">
        <v>840</v>
      </c>
      <c r="E818" t="s">
        <v>878</v>
      </c>
      <c r="F818" t="s">
        <v>10</v>
      </c>
      <c r="G818" t="s">
        <v>31</v>
      </c>
      <c r="I818" t="s">
        <v>2196</v>
      </c>
      <c r="J818" t="s">
        <v>2590</v>
      </c>
      <c r="K818" t="str">
        <f>IF(COUNTIF(Customers!A:A, H818)&gt;0, "Valid", "Invalid")</f>
        <v>Invalid</v>
      </c>
      <c r="L818" t="str">
        <f t="shared" si="60"/>
        <v>2</v>
      </c>
      <c r="M818" t="str">
        <f t="shared" si="61"/>
        <v>2023</v>
      </c>
      <c r="N818">
        <f t="shared" si="62"/>
        <v>-40381.269999999997</v>
      </c>
      <c r="O818" t="str">
        <f t="shared" si="63"/>
        <v/>
      </c>
      <c r="P818">
        <f t="shared" si="64"/>
        <v>40381.269999999997</v>
      </c>
      <c r="Q818" s="48" t="str">
        <f>IF(O818="","",
   IF(OR(O818&lt;EDA_Outlier_Analysis!$C$10, O818&gt;EDA_Outlier_Analysis!$C$11),
      "Outlier",
      "Normal"))</f>
        <v/>
      </c>
      <c r="R818" t="str">
        <f>IF(P818="","",
   IF(OR(P818 &lt; EDA_Outlier_Analysis!$F$7, P818 &gt; EDA_Outlier_Analysis!$F$8),
      "Outlier",
      "Normal"))</f>
        <v>Normal</v>
      </c>
      <c r="S818" t="str">
        <f>IF(N818="","",
   IF(OR(N818 &lt;EDA_Outlier_Analysis!$I$10, N818 &gt; EDA_Outlier_Analysis!$I$11),
      "Outlier",
      "Normal"))</f>
        <v>Normal</v>
      </c>
    </row>
    <row r="819" spans="1:19">
      <c r="A819" t="s">
        <v>2591</v>
      </c>
      <c r="B819" s="4">
        <v>44647</v>
      </c>
      <c r="C819" s="2">
        <v>152589.16</v>
      </c>
      <c r="D819" t="s">
        <v>849</v>
      </c>
      <c r="E819" t="s">
        <v>850</v>
      </c>
      <c r="F819" t="s">
        <v>11</v>
      </c>
      <c r="G819" t="s">
        <v>20</v>
      </c>
      <c r="H819" t="s">
        <v>581</v>
      </c>
      <c r="J819" t="s">
        <v>2592</v>
      </c>
      <c r="K819" t="str">
        <f>IF(COUNTIF(Customers!A:A, H819)&gt;0, "Valid", "Invalid")</f>
        <v>Valid</v>
      </c>
      <c r="L819" t="str">
        <f t="shared" si="60"/>
        <v>3</v>
      </c>
      <c r="M819" t="str">
        <f t="shared" si="61"/>
        <v>2022</v>
      </c>
      <c r="N819">
        <f t="shared" si="62"/>
        <v>152589.16</v>
      </c>
      <c r="O819">
        <f t="shared" si="63"/>
        <v>152589.16</v>
      </c>
      <c r="P819" t="str">
        <f t="shared" si="64"/>
        <v/>
      </c>
      <c r="Q819" s="48" t="str">
        <f>IF(O819="","",
   IF(OR(O819&lt;EDA_Outlier_Analysis!$C$10, O819&gt;EDA_Outlier_Analysis!$C$11),
      "Outlier",
      "Normal"))</f>
        <v>Normal</v>
      </c>
      <c r="R819" t="str">
        <f>IF(P819="","",
   IF(OR(P819 &lt; EDA_Outlier_Analysis!$F$7, P819 &gt; EDA_Outlier_Analysis!$F$8),
      "Outlier",
      "Normal"))</f>
        <v/>
      </c>
      <c r="S819" t="str">
        <f>IF(N819="","",
   IF(OR(N819 &lt;EDA_Outlier_Analysis!$I$10, N819 &gt; EDA_Outlier_Analysis!$I$11),
      "Outlier",
      "Normal"))</f>
        <v>Normal</v>
      </c>
    </row>
    <row r="820" spans="1:19">
      <c r="A820" t="s">
        <v>2593</v>
      </c>
      <c r="B820" s="4">
        <v>44721</v>
      </c>
      <c r="C820" s="2">
        <v>138487.89000000001</v>
      </c>
      <c r="D820" t="s">
        <v>849</v>
      </c>
      <c r="E820" t="s">
        <v>853</v>
      </c>
      <c r="F820" t="s">
        <v>10</v>
      </c>
      <c r="G820" t="s">
        <v>31</v>
      </c>
      <c r="H820" t="s">
        <v>679</v>
      </c>
      <c r="J820" t="s">
        <v>2594</v>
      </c>
      <c r="K820" t="str">
        <f>IF(COUNTIF(Customers!A:A, H820)&gt;0, "Valid", "Invalid")</f>
        <v>Valid</v>
      </c>
      <c r="L820" t="str">
        <f t="shared" si="60"/>
        <v>6</v>
      </c>
      <c r="M820" t="str">
        <f t="shared" si="61"/>
        <v>2022</v>
      </c>
      <c r="N820">
        <f t="shared" si="62"/>
        <v>138487.89000000001</v>
      </c>
      <c r="O820">
        <f t="shared" si="63"/>
        <v>138487.89000000001</v>
      </c>
      <c r="P820" t="str">
        <f t="shared" si="64"/>
        <v/>
      </c>
      <c r="Q820" s="48" t="str">
        <f>IF(O820="","",
   IF(OR(O820&lt;EDA_Outlier_Analysis!$C$10, O820&gt;EDA_Outlier_Analysis!$C$11),
      "Outlier",
      "Normal"))</f>
        <v>Normal</v>
      </c>
      <c r="R820" t="str">
        <f>IF(P820="","",
   IF(OR(P820 &lt; EDA_Outlier_Analysis!$F$7, P820 &gt; EDA_Outlier_Analysis!$F$8),
      "Outlier",
      "Normal"))</f>
        <v/>
      </c>
      <c r="S820" t="str">
        <f>IF(N820="","",
   IF(OR(N820 &lt;EDA_Outlier_Analysis!$I$10, N820 &gt; EDA_Outlier_Analysis!$I$11),
      "Outlier",
      "Normal"))</f>
        <v>Normal</v>
      </c>
    </row>
    <row r="821" spans="1:19">
      <c r="A821" t="s">
        <v>2595</v>
      </c>
      <c r="B821" s="4">
        <v>44591</v>
      </c>
      <c r="C821" s="2">
        <v>118582.8</v>
      </c>
      <c r="D821" t="s">
        <v>849</v>
      </c>
      <c r="E821" t="s">
        <v>853</v>
      </c>
      <c r="F821" t="s">
        <v>11</v>
      </c>
      <c r="G821" t="s">
        <v>34</v>
      </c>
      <c r="H821" t="s">
        <v>605</v>
      </c>
      <c r="J821" t="s">
        <v>2596</v>
      </c>
      <c r="K821" t="str">
        <f>IF(COUNTIF(Customers!A:A, H821)&gt;0, "Valid", "Invalid")</f>
        <v>Valid</v>
      </c>
      <c r="L821" t="str">
        <f t="shared" si="60"/>
        <v>1</v>
      </c>
      <c r="M821" t="str">
        <f t="shared" si="61"/>
        <v>2022</v>
      </c>
      <c r="N821">
        <f t="shared" si="62"/>
        <v>118582.8</v>
      </c>
      <c r="O821">
        <f t="shared" si="63"/>
        <v>118582.8</v>
      </c>
      <c r="P821" t="str">
        <f t="shared" si="64"/>
        <v/>
      </c>
      <c r="Q821" s="48" t="str">
        <f>IF(O821="","",
   IF(OR(O821&lt;EDA_Outlier_Analysis!$C$10, O821&gt;EDA_Outlier_Analysis!$C$11),
      "Outlier",
      "Normal"))</f>
        <v>Normal</v>
      </c>
      <c r="R821" t="str">
        <f>IF(P821="","",
   IF(OR(P821 &lt; EDA_Outlier_Analysis!$F$7, P821 &gt; EDA_Outlier_Analysis!$F$8),
      "Outlier",
      "Normal"))</f>
        <v/>
      </c>
      <c r="S821" t="str">
        <f>IF(N821="","",
   IF(OR(N821 &lt;EDA_Outlier_Analysis!$I$10, N821 &gt; EDA_Outlier_Analysis!$I$11),
      "Outlier",
      "Normal"))</f>
        <v>Normal</v>
      </c>
    </row>
    <row r="822" spans="1:19">
      <c r="A822" t="s">
        <v>2597</v>
      </c>
      <c r="B822" s="4">
        <v>44845</v>
      </c>
      <c r="C822" s="2">
        <v>64268.77</v>
      </c>
      <c r="D822" t="s">
        <v>849</v>
      </c>
      <c r="E822" t="s">
        <v>850</v>
      </c>
      <c r="F822" t="s">
        <v>11</v>
      </c>
      <c r="G822" t="s">
        <v>20</v>
      </c>
      <c r="H822" t="s">
        <v>113</v>
      </c>
      <c r="J822" t="s">
        <v>2598</v>
      </c>
      <c r="K822" t="str">
        <f>IF(COUNTIF(Customers!A:A, H822)&gt;0, "Valid", "Invalid")</f>
        <v>Valid</v>
      </c>
      <c r="L822" t="str">
        <f t="shared" si="60"/>
        <v>10</v>
      </c>
      <c r="M822" t="str">
        <f t="shared" si="61"/>
        <v>2022</v>
      </c>
      <c r="N822">
        <f t="shared" si="62"/>
        <v>64268.77</v>
      </c>
      <c r="O822">
        <f t="shared" si="63"/>
        <v>64268.77</v>
      </c>
      <c r="P822" t="str">
        <f t="shared" si="64"/>
        <v/>
      </c>
      <c r="Q822" s="48" t="str">
        <f>IF(O822="","",
   IF(OR(O822&lt;EDA_Outlier_Analysis!$C$10, O822&gt;EDA_Outlier_Analysis!$C$11),
      "Outlier",
      "Normal"))</f>
        <v>Normal</v>
      </c>
      <c r="R822" t="str">
        <f>IF(P822="","",
   IF(OR(P822 &lt; EDA_Outlier_Analysis!$F$7, P822 &gt; EDA_Outlier_Analysis!$F$8),
      "Outlier",
      "Normal"))</f>
        <v/>
      </c>
      <c r="S822" t="str">
        <f>IF(N822="","",
   IF(OR(N822 &lt;EDA_Outlier_Analysis!$I$10, N822 &gt; EDA_Outlier_Analysis!$I$11),
      "Outlier",
      "Normal"))</f>
        <v>Normal</v>
      </c>
    </row>
    <row r="823" spans="1:19">
      <c r="A823" t="s">
        <v>2599</v>
      </c>
      <c r="B823" s="4">
        <v>45239</v>
      </c>
      <c r="C823" s="2">
        <v>25512.03</v>
      </c>
      <c r="D823" t="s">
        <v>873</v>
      </c>
      <c r="E823" t="s">
        <v>873</v>
      </c>
      <c r="F823" t="s">
        <v>10</v>
      </c>
      <c r="G823" t="s">
        <v>31</v>
      </c>
      <c r="J823" t="s">
        <v>2600</v>
      </c>
      <c r="K823" t="str">
        <f>IF(COUNTIF(Customers!A:A, H823)&gt;0, "Valid", "Invalid")</f>
        <v>Invalid</v>
      </c>
      <c r="L823" t="str">
        <f t="shared" si="60"/>
        <v>11</v>
      </c>
      <c r="M823" t="str">
        <f t="shared" si="61"/>
        <v>2023</v>
      </c>
      <c r="N823">
        <f t="shared" si="62"/>
        <v>-25512.03</v>
      </c>
      <c r="O823" t="str">
        <f t="shared" si="63"/>
        <v/>
      </c>
      <c r="P823" t="str">
        <f t="shared" si="64"/>
        <v/>
      </c>
      <c r="Q823" s="48" t="str">
        <f>IF(O823="","",
   IF(OR(O823&lt;EDA_Outlier_Analysis!$C$10, O823&gt;EDA_Outlier_Analysis!$C$11),
      "Outlier",
      "Normal"))</f>
        <v/>
      </c>
      <c r="R823" t="str">
        <f>IF(P823="","",
   IF(OR(P823 &lt; EDA_Outlier_Analysis!$F$7, P823 &gt; EDA_Outlier_Analysis!$F$8),
      "Outlier",
      "Normal"))</f>
        <v/>
      </c>
      <c r="S823" t="str">
        <f>IF(N823="","",
   IF(OR(N823 &lt;EDA_Outlier_Analysis!$I$10, N823 &gt; EDA_Outlier_Analysis!$I$11),
      "Outlier",
      "Normal"))</f>
        <v>Normal</v>
      </c>
    </row>
    <row r="824" spans="1:19">
      <c r="A824" t="s">
        <v>2601</v>
      </c>
      <c r="B824" s="4">
        <v>45016</v>
      </c>
      <c r="C824" s="2">
        <v>124111.88</v>
      </c>
      <c r="D824" t="s">
        <v>849</v>
      </c>
      <c r="E824" t="s">
        <v>853</v>
      </c>
      <c r="F824" t="s">
        <v>9</v>
      </c>
      <c r="G824" t="s">
        <v>34</v>
      </c>
      <c r="H824" t="s">
        <v>489</v>
      </c>
      <c r="J824" t="s">
        <v>2602</v>
      </c>
      <c r="K824" t="str">
        <f>IF(COUNTIF(Customers!A:A, H824)&gt;0, "Valid", "Invalid")</f>
        <v>Valid</v>
      </c>
      <c r="L824" t="str">
        <f t="shared" si="60"/>
        <v>3</v>
      </c>
      <c r="M824" t="str">
        <f t="shared" si="61"/>
        <v>2023</v>
      </c>
      <c r="N824">
        <f t="shared" si="62"/>
        <v>124111.88</v>
      </c>
      <c r="O824">
        <f t="shared" si="63"/>
        <v>124111.88</v>
      </c>
      <c r="P824" t="str">
        <f t="shared" si="64"/>
        <v/>
      </c>
      <c r="Q824" s="48" t="str">
        <f>IF(O824="","",
   IF(OR(O824&lt;EDA_Outlier_Analysis!$C$10, O824&gt;EDA_Outlier_Analysis!$C$11),
      "Outlier",
      "Normal"))</f>
        <v>Normal</v>
      </c>
      <c r="R824" t="str">
        <f>IF(P824="","",
   IF(OR(P824 &lt; EDA_Outlier_Analysis!$F$7, P824 &gt; EDA_Outlier_Analysis!$F$8),
      "Outlier",
      "Normal"))</f>
        <v/>
      </c>
      <c r="S824" t="str">
        <f>IF(N824="","",
   IF(OR(N824 &lt;EDA_Outlier_Analysis!$I$10, N824 &gt; EDA_Outlier_Analysis!$I$11),
      "Outlier",
      "Normal"))</f>
        <v>Normal</v>
      </c>
    </row>
    <row r="825" spans="1:19">
      <c r="A825" t="s">
        <v>2603</v>
      </c>
      <c r="B825" s="4">
        <v>45140</v>
      </c>
      <c r="C825" s="2">
        <v>124932.16</v>
      </c>
      <c r="D825" t="s">
        <v>849</v>
      </c>
      <c r="E825" t="s">
        <v>868</v>
      </c>
      <c r="F825" t="s">
        <v>10</v>
      </c>
      <c r="G825" t="s">
        <v>31</v>
      </c>
      <c r="H825" t="s">
        <v>167</v>
      </c>
      <c r="J825" t="s">
        <v>2604</v>
      </c>
      <c r="K825" t="str">
        <f>IF(COUNTIF(Customers!A:A, H825)&gt;0, "Valid", "Invalid")</f>
        <v>Valid</v>
      </c>
      <c r="L825" t="str">
        <f t="shared" si="60"/>
        <v>8</v>
      </c>
      <c r="M825" t="str">
        <f t="shared" si="61"/>
        <v>2023</v>
      </c>
      <c r="N825">
        <f t="shared" si="62"/>
        <v>124932.16</v>
      </c>
      <c r="O825">
        <f t="shared" si="63"/>
        <v>124932.16</v>
      </c>
      <c r="P825" t="str">
        <f t="shared" si="64"/>
        <v/>
      </c>
      <c r="Q825" s="48" t="str">
        <f>IF(O825="","",
   IF(OR(O825&lt;EDA_Outlier_Analysis!$C$10, O825&gt;EDA_Outlier_Analysis!$C$11),
      "Outlier",
      "Normal"))</f>
        <v>Normal</v>
      </c>
      <c r="R825" t="str">
        <f>IF(P825="","",
   IF(OR(P825 &lt; EDA_Outlier_Analysis!$F$7, P825 &gt; EDA_Outlier_Analysis!$F$8),
      "Outlier",
      "Normal"))</f>
        <v/>
      </c>
      <c r="S825" t="str">
        <f>IF(N825="","",
   IF(OR(N825 &lt;EDA_Outlier_Analysis!$I$10, N825 &gt; EDA_Outlier_Analysis!$I$11),
      "Outlier",
      "Normal"))</f>
        <v>Normal</v>
      </c>
    </row>
    <row r="826" spans="1:19">
      <c r="A826" t="s">
        <v>2605</v>
      </c>
      <c r="B826" s="4">
        <v>45013</v>
      </c>
      <c r="C826" s="2">
        <v>82444.69</v>
      </c>
      <c r="D826" t="s">
        <v>849</v>
      </c>
      <c r="E826" t="s">
        <v>868</v>
      </c>
      <c r="F826" t="s">
        <v>9</v>
      </c>
      <c r="G826" t="s">
        <v>24</v>
      </c>
      <c r="H826" t="s">
        <v>59</v>
      </c>
      <c r="J826" t="s">
        <v>2606</v>
      </c>
      <c r="K826" t="str">
        <f>IF(COUNTIF(Customers!A:A, H826)&gt;0, "Valid", "Invalid")</f>
        <v>Valid</v>
      </c>
      <c r="L826" t="str">
        <f t="shared" si="60"/>
        <v>3</v>
      </c>
      <c r="M826" t="str">
        <f t="shared" si="61"/>
        <v>2023</v>
      </c>
      <c r="N826">
        <f t="shared" si="62"/>
        <v>82444.69</v>
      </c>
      <c r="O826">
        <f t="shared" si="63"/>
        <v>82444.69</v>
      </c>
      <c r="P826" t="str">
        <f t="shared" si="64"/>
        <v/>
      </c>
      <c r="Q826" s="48" t="str">
        <f>IF(O826="","",
   IF(OR(O826&lt;EDA_Outlier_Analysis!$C$10, O826&gt;EDA_Outlier_Analysis!$C$11),
      "Outlier",
      "Normal"))</f>
        <v>Normal</v>
      </c>
      <c r="R826" t="str">
        <f>IF(P826="","",
   IF(OR(P826 &lt; EDA_Outlier_Analysis!$F$7, P826 &gt; EDA_Outlier_Analysis!$F$8),
      "Outlier",
      "Normal"))</f>
        <v/>
      </c>
      <c r="S826" t="str">
        <f>IF(N826="","",
   IF(OR(N826 &lt;EDA_Outlier_Analysis!$I$10, N826 &gt; EDA_Outlier_Analysis!$I$11),
      "Outlier",
      "Normal"))</f>
        <v>Normal</v>
      </c>
    </row>
    <row r="827" spans="1:19">
      <c r="A827" t="s">
        <v>2607</v>
      </c>
      <c r="B827" s="4">
        <v>45079</v>
      </c>
      <c r="C827" s="2">
        <v>-2000</v>
      </c>
      <c r="D827" t="s">
        <v>840</v>
      </c>
      <c r="E827" t="s">
        <v>841</v>
      </c>
      <c r="F827" t="s">
        <v>11</v>
      </c>
      <c r="G827" t="s">
        <v>34</v>
      </c>
      <c r="I827" t="s">
        <v>1453</v>
      </c>
      <c r="J827" t="s">
        <v>2608</v>
      </c>
      <c r="K827" t="str">
        <f>IF(COUNTIF(Customers!A:A, H827)&gt;0, "Valid", "Invalid")</f>
        <v>Invalid</v>
      </c>
      <c r="L827" t="str">
        <f t="shared" si="60"/>
        <v>6</v>
      </c>
      <c r="M827" t="str">
        <f t="shared" si="61"/>
        <v>2023</v>
      </c>
      <c r="N827">
        <f t="shared" si="62"/>
        <v>-2000</v>
      </c>
      <c r="O827" t="str">
        <f t="shared" si="63"/>
        <v/>
      </c>
      <c r="P827">
        <f t="shared" si="64"/>
        <v>2000</v>
      </c>
      <c r="Q827" s="48" t="str">
        <f>IF(O827="","",
   IF(OR(O827&lt;EDA_Outlier_Analysis!$C$10, O827&gt;EDA_Outlier_Analysis!$C$11),
      "Outlier",
      "Normal"))</f>
        <v/>
      </c>
      <c r="R827" t="str">
        <f>IF(P827="","",
   IF(OR(P827 &lt; EDA_Outlier_Analysis!$F$7, P827 &gt; EDA_Outlier_Analysis!$F$8),
      "Outlier",
      "Normal"))</f>
        <v>Outlier</v>
      </c>
      <c r="S827" t="str">
        <f>IF(N827="","",
   IF(OR(N827 &lt;EDA_Outlier_Analysis!$I$10, N827 &gt; EDA_Outlier_Analysis!$I$11),
      "Outlier",
      "Normal"))</f>
        <v>Normal</v>
      </c>
    </row>
    <row r="828" spans="1:19">
      <c r="A828" t="s">
        <v>2609</v>
      </c>
      <c r="B828" s="4">
        <v>44609</v>
      </c>
      <c r="C828" s="2">
        <v>119116.73</v>
      </c>
      <c r="D828" t="s">
        <v>849</v>
      </c>
      <c r="E828" t="s">
        <v>853</v>
      </c>
      <c r="F828" t="s">
        <v>11</v>
      </c>
      <c r="G828" t="s">
        <v>31</v>
      </c>
      <c r="H828" t="s">
        <v>117</v>
      </c>
      <c r="J828" t="s">
        <v>2610</v>
      </c>
      <c r="K828" t="str">
        <f>IF(COUNTIF(Customers!A:A, H828)&gt;0, "Valid", "Invalid")</f>
        <v>Valid</v>
      </c>
      <c r="L828" t="str">
        <f t="shared" si="60"/>
        <v>2</v>
      </c>
      <c r="M828" t="str">
        <f t="shared" si="61"/>
        <v>2022</v>
      </c>
      <c r="N828">
        <f t="shared" si="62"/>
        <v>119116.73</v>
      </c>
      <c r="O828">
        <f t="shared" si="63"/>
        <v>119116.73</v>
      </c>
      <c r="P828" t="str">
        <f t="shared" si="64"/>
        <v/>
      </c>
      <c r="Q828" s="48" t="str">
        <f>IF(O828="","",
   IF(OR(O828&lt;EDA_Outlier_Analysis!$C$10, O828&gt;EDA_Outlier_Analysis!$C$11),
      "Outlier",
      "Normal"))</f>
        <v>Normal</v>
      </c>
      <c r="R828" t="str">
        <f>IF(P828="","",
   IF(OR(P828 &lt; EDA_Outlier_Analysis!$F$7, P828 &gt; EDA_Outlier_Analysis!$F$8),
      "Outlier",
      "Normal"))</f>
        <v/>
      </c>
      <c r="S828" t="str">
        <f>IF(N828="","",
   IF(OR(N828 &lt;EDA_Outlier_Analysis!$I$10, N828 &gt; EDA_Outlier_Analysis!$I$11),
      "Outlier",
      "Normal"))</f>
        <v>Normal</v>
      </c>
    </row>
    <row r="829" spans="1:19">
      <c r="A829" t="s">
        <v>2611</v>
      </c>
      <c r="B829" s="4">
        <v>44970</v>
      </c>
      <c r="C829" s="2">
        <v>128089.07</v>
      </c>
      <c r="D829" t="s">
        <v>849</v>
      </c>
      <c r="E829" t="s">
        <v>850</v>
      </c>
      <c r="F829" t="s">
        <v>10</v>
      </c>
      <c r="G829" t="s">
        <v>20</v>
      </c>
      <c r="H829" t="s">
        <v>257</v>
      </c>
      <c r="J829" t="s">
        <v>2612</v>
      </c>
      <c r="K829" t="str">
        <f>IF(COUNTIF(Customers!A:A, H829)&gt;0, "Valid", "Invalid")</f>
        <v>Valid</v>
      </c>
      <c r="L829" t="str">
        <f t="shared" si="60"/>
        <v>2</v>
      </c>
      <c r="M829" t="str">
        <f t="shared" si="61"/>
        <v>2023</v>
      </c>
      <c r="N829">
        <f t="shared" si="62"/>
        <v>128089.07</v>
      </c>
      <c r="O829">
        <f t="shared" si="63"/>
        <v>128089.07</v>
      </c>
      <c r="P829" t="str">
        <f t="shared" si="64"/>
        <v/>
      </c>
      <c r="Q829" s="48" t="str">
        <f>IF(O829="","",
   IF(OR(O829&lt;EDA_Outlier_Analysis!$C$10, O829&gt;EDA_Outlier_Analysis!$C$11),
      "Outlier",
      "Normal"))</f>
        <v>Normal</v>
      </c>
      <c r="R829" t="str">
        <f>IF(P829="","",
   IF(OR(P829 &lt; EDA_Outlier_Analysis!$F$7, P829 &gt; EDA_Outlier_Analysis!$F$8),
      "Outlier",
      "Normal"))</f>
        <v/>
      </c>
      <c r="S829" t="str">
        <f>IF(N829="","",
   IF(OR(N829 &lt;EDA_Outlier_Analysis!$I$10, N829 &gt; EDA_Outlier_Analysis!$I$11),
      "Outlier",
      "Normal"))</f>
        <v>Normal</v>
      </c>
    </row>
    <row r="830" spans="1:19">
      <c r="A830" t="s">
        <v>2613</v>
      </c>
      <c r="B830" s="4">
        <v>45286</v>
      </c>
      <c r="C830" s="2">
        <v>128691.55</v>
      </c>
      <c r="D830" t="s">
        <v>849</v>
      </c>
      <c r="E830" t="s">
        <v>850</v>
      </c>
      <c r="F830" t="s">
        <v>11</v>
      </c>
      <c r="G830" t="s">
        <v>31</v>
      </c>
      <c r="H830" t="s">
        <v>585</v>
      </c>
      <c r="J830" t="s">
        <v>2614</v>
      </c>
      <c r="K830" t="str">
        <f>IF(COUNTIF(Customers!A:A, H830)&gt;0, "Valid", "Invalid")</f>
        <v>Valid</v>
      </c>
      <c r="L830" t="str">
        <f t="shared" si="60"/>
        <v>12</v>
      </c>
      <c r="M830" t="str">
        <f t="shared" si="61"/>
        <v>2023</v>
      </c>
      <c r="N830">
        <f t="shared" si="62"/>
        <v>128691.55</v>
      </c>
      <c r="O830">
        <f t="shared" si="63"/>
        <v>128691.55</v>
      </c>
      <c r="P830" t="str">
        <f t="shared" si="64"/>
        <v/>
      </c>
      <c r="Q830" s="48" t="str">
        <f>IF(O830="","",
   IF(OR(O830&lt;EDA_Outlier_Analysis!$C$10, O830&gt;EDA_Outlier_Analysis!$C$11),
      "Outlier",
      "Normal"))</f>
        <v>Normal</v>
      </c>
      <c r="R830" t="str">
        <f>IF(P830="","",
   IF(OR(P830 &lt; EDA_Outlier_Analysis!$F$7, P830 &gt; EDA_Outlier_Analysis!$F$8),
      "Outlier",
      "Normal"))</f>
        <v/>
      </c>
      <c r="S830" t="str">
        <f>IF(N830="","",
   IF(OR(N830 &lt;EDA_Outlier_Analysis!$I$10, N830 &gt; EDA_Outlier_Analysis!$I$11),
      "Outlier",
      "Normal"))</f>
        <v>Normal</v>
      </c>
    </row>
    <row r="831" spans="1:19">
      <c r="A831" t="s">
        <v>2615</v>
      </c>
      <c r="B831" s="4">
        <v>44812</v>
      </c>
      <c r="C831" s="2">
        <v>258878.44</v>
      </c>
      <c r="D831" t="s">
        <v>849</v>
      </c>
      <c r="E831" t="s">
        <v>853</v>
      </c>
      <c r="F831" t="s">
        <v>11</v>
      </c>
      <c r="G831" t="s">
        <v>31</v>
      </c>
      <c r="H831" t="s">
        <v>523</v>
      </c>
      <c r="J831" t="s">
        <v>2616</v>
      </c>
      <c r="K831" t="str">
        <f>IF(COUNTIF(Customers!A:A, H831)&gt;0, "Valid", "Invalid")</f>
        <v>Valid</v>
      </c>
      <c r="L831" t="str">
        <f t="shared" si="60"/>
        <v>9</v>
      </c>
      <c r="M831" t="str">
        <f t="shared" si="61"/>
        <v>2022</v>
      </c>
      <c r="N831">
        <f t="shared" si="62"/>
        <v>258878.44</v>
      </c>
      <c r="O831">
        <f t="shared" si="63"/>
        <v>258878.44</v>
      </c>
      <c r="P831" t="str">
        <f t="shared" si="64"/>
        <v/>
      </c>
      <c r="Q831" s="48" t="str">
        <f>IF(O831="","",
   IF(OR(O831&lt;EDA_Outlier_Analysis!$C$10, O831&gt;EDA_Outlier_Analysis!$C$11),
      "Outlier",
      "Normal"))</f>
        <v>Normal</v>
      </c>
      <c r="R831" t="str">
        <f>IF(P831="","",
   IF(OR(P831 &lt; EDA_Outlier_Analysis!$F$7, P831 &gt; EDA_Outlier_Analysis!$F$8),
      "Outlier",
      "Normal"))</f>
        <v/>
      </c>
      <c r="S831" t="str">
        <f>IF(N831="","",
   IF(OR(N831 &lt;EDA_Outlier_Analysis!$I$10, N831 &gt; EDA_Outlier_Analysis!$I$11),
      "Outlier",
      "Normal"))</f>
        <v>Normal</v>
      </c>
    </row>
    <row r="832" spans="1:19">
      <c r="A832" t="s">
        <v>2617</v>
      </c>
      <c r="B832" s="4">
        <v>44755</v>
      </c>
      <c r="C832" s="2">
        <v>-24284.85</v>
      </c>
      <c r="D832" t="s">
        <v>840</v>
      </c>
      <c r="E832" t="s">
        <v>864</v>
      </c>
      <c r="F832" t="s">
        <v>11</v>
      </c>
      <c r="G832" t="s">
        <v>20</v>
      </c>
      <c r="I832" t="s">
        <v>1261</v>
      </c>
      <c r="J832" t="s">
        <v>2618</v>
      </c>
      <c r="K832" t="str">
        <f>IF(COUNTIF(Customers!A:A, H832)&gt;0, "Valid", "Invalid")</f>
        <v>Invalid</v>
      </c>
      <c r="L832" t="str">
        <f t="shared" si="60"/>
        <v>7</v>
      </c>
      <c r="M832" t="str">
        <f t="shared" si="61"/>
        <v>2022</v>
      </c>
      <c r="N832">
        <f t="shared" si="62"/>
        <v>-24284.85</v>
      </c>
      <c r="O832" t="str">
        <f t="shared" si="63"/>
        <v/>
      </c>
      <c r="P832">
        <f t="shared" si="64"/>
        <v>24284.85</v>
      </c>
      <c r="Q832" s="48" t="str">
        <f>IF(O832="","",
   IF(OR(O832&lt;EDA_Outlier_Analysis!$C$10, O832&gt;EDA_Outlier_Analysis!$C$11),
      "Outlier",
      "Normal"))</f>
        <v/>
      </c>
      <c r="R832" t="str">
        <f>IF(P832="","",
   IF(OR(P832 &lt; EDA_Outlier_Analysis!$F$7, P832 &gt; EDA_Outlier_Analysis!$F$8),
      "Outlier",
      "Normal"))</f>
        <v>Outlier</v>
      </c>
      <c r="S832" t="str">
        <f>IF(N832="","",
   IF(OR(N832 &lt;EDA_Outlier_Analysis!$I$10, N832 &gt; EDA_Outlier_Analysis!$I$11),
      "Outlier",
      "Normal"))</f>
        <v>Normal</v>
      </c>
    </row>
    <row r="833" spans="1:19">
      <c r="A833" t="s">
        <v>2619</v>
      </c>
      <c r="B833" s="4">
        <v>44717</v>
      </c>
      <c r="C833" s="2">
        <v>-28542.57</v>
      </c>
      <c r="D833" t="s">
        <v>840</v>
      </c>
      <c r="E833" t="s">
        <v>905</v>
      </c>
      <c r="F833" t="s">
        <v>10</v>
      </c>
      <c r="G833" t="s">
        <v>34</v>
      </c>
      <c r="I833" t="s">
        <v>2491</v>
      </c>
      <c r="J833" t="s">
        <v>2620</v>
      </c>
      <c r="K833" t="str">
        <f>IF(COUNTIF(Customers!A:A, H833)&gt;0, "Valid", "Invalid")</f>
        <v>Invalid</v>
      </c>
      <c r="L833" t="str">
        <f t="shared" si="60"/>
        <v>6</v>
      </c>
      <c r="M833" t="str">
        <f t="shared" si="61"/>
        <v>2022</v>
      </c>
      <c r="N833">
        <f t="shared" si="62"/>
        <v>-28542.57</v>
      </c>
      <c r="O833" t="str">
        <f t="shared" si="63"/>
        <v/>
      </c>
      <c r="P833">
        <f t="shared" si="64"/>
        <v>28542.57</v>
      </c>
      <c r="Q833" s="48" t="str">
        <f>IF(O833="","",
   IF(OR(O833&lt;EDA_Outlier_Analysis!$C$10, O833&gt;EDA_Outlier_Analysis!$C$11),
      "Outlier",
      "Normal"))</f>
        <v/>
      </c>
      <c r="R833" t="str">
        <f>IF(P833="","",
   IF(OR(P833 &lt; EDA_Outlier_Analysis!$F$7, P833 &gt; EDA_Outlier_Analysis!$F$8),
      "Outlier",
      "Normal"))</f>
        <v>Normal</v>
      </c>
      <c r="S833" t="str">
        <f>IF(N833="","",
   IF(OR(N833 &lt;EDA_Outlier_Analysis!$I$10, N833 &gt; EDA_Outlier_Analysis!$I$11),
      "Outlier",
      "Normal"))</f>
        <v>Normal</v>
      </c>
    </row>
    <row r="834" spans="1:19">
      <c r="A834" t="s">
        <v>2621</v>
      </c>
      <c r="B834" s="4">
        <v>45237</v>
      </c>
      <c r="C834" s="2">
        <v>-79120.929999999993</v>
      </c>
      <c r="D834" t="s">
        <v>840</v>
      </c>
      <c r="E834" t="s">
        <v>864</v>
      </c>
      <c r="F834" t="s">
        <v>9</v>
      </c>
      <c r="G834" t="s">
        <v>34</v>
      </c>
      <c r="I834" t="s">
        <v>957</v>
      </c>
      <c r="J834" t="s">
        <v>2622</v>
      </c>
      <c r="K834" t="str">
        <f>IF(COUNTIF(Customers!A:A, H834)&gt;0, "Valid", "Invalid")</f>
        <v>Invalid</v>
      </c>
      <c r="L834" t="str">
        <f t="shared" si="60"/>
        <v>11</v>
      </c>
      <c r="M834" t="str">
        <f t="shared" si="61"/>
        <v>2023</v>
      </c>
      <c r="N834">
        <f t="shared" si="62"/>
        <v>-79120.929999999993</v>
      </c>
      <c r="O834" t="str">
        <f t="shared" si="63"/>
        <v/>
      </c>
      <c r="P834">
        <f t="shared" si="64"/>
        <v>79120.929999999993</v>
      </c>
      <c r="Q834" s="48" t="str">
        <f>IF(O834="","",
   IF(OR(O834&lt;EDA_Outlier_Analysis!$C$10, O834&gt;EDA_Outlier_Analysis!$C$11),
      "Outlier",
      "Normal"))</f>
        <v/>
      </c>
      <c r="R834" t="str">
        <f>IF(P834="","",
   IF(OR(P834 &lt; EDA_Outlier_Analysis!$F$7, P834 &gt; EDA_Outlier_Analysis!$F$8),
      "Outlier",
      "Normal"))</f>
        <v>Outlier</v>
      </c>
      <c r="S834" t="str">
        <f>IF(N834="","",
   IF(OR(N834 &lt;EDA_Outlier_Analysis!$I$10, N834 &gt; EDA_Outlier_Analysis!$I$11),
      "Outlier",
      "Normal"))</f>
        <v>Normal</v>
      </c>
    </row>
    <row r="835" spans="1:19">
      <c r="A835" t="s">
        <v>2623</v>
      </c>
      <c r="B835" s="4">
        <v>44873</v>
      </c>
      <c r="C835" s="2">
        <v>-38985.42</v>
      </c>
      <c r="D835" t="s">
        <v>840</v>
      </c>
      <c r="E835" t="s">
        <v>841</v>
      </c>
      <c r="F835" t="s">
        <v>11</v>
      </c>
      <c r="G835" t="s">
        <v>24</v>
      </c>
      <c r="I835" t="s">
        <v>1096</v>
      </c>
      <c r="J835" t="s">
        <v>2624</v>
      </c>
      <c r="K835" t="str">
        <f>IF(COUNTIF(Customers!A:A, H835)&gt;0, "Valid", "Invalid")</f>
        <v>Invalid</v>
      </c>
      <c r="L835" t="str">
        <f t="shared" ref="L835:L898" si="65">TEXT(B835,"m")</f>
        <v>11</v>
      </c>
      <c r="M835" t="str">
        <f t="shared" ref="M835:M898" si="66">TEXT(B835,"yyyy")</f>
        <v>2022</v>
      </c>
      <c r="N835">
        <f t="shared" ref="N835:N898" si="67">IF(D835="Revenue",C835,-ABS(C835))</f>
        <v>-38985.42</v>
      </c>
      <c r="O835" t="str">
        <f t="shared" ref="O835:O898" si="68">IF(D835="Revenue", C835, "")</f>
        <v/>
      </c>
      <c r="P835">
        <f t="shared" ref="P835:P898" si="69">IF(D835="Expense", ABS(C835), "")</f>
        <v>38985.42</v>
      </c>
      <c r="Q835" s="48" t="str">
        <f>IF(O835="","",
   IF(OR(O835&lt;EDA_Outlier_Analysis!$C$10, O835&gt;EDA_Outlier_Analysis!$C$11),
      "Outlier",
      "Normal"))</f>
        <v/>
      </c>
      <c r="R835" t="str">
        <f>IF(P835="","",
   IF(OR(P835 &lt; EDA_Outlier_Analysis!$F$7, P835 &gt; EDA_Outlier_Analysis!$F$8),
      "Outlier",
      "Normal"))</f>
        <v>Normal</v>
      </c>
      <c r="S835" t="str">
        <f>IF(N835="","",
   IF(OR(N835 &lt;EDA_Outlier_Analysis!$I$10, N835 &gt; EDA_Outlier_Analysis!$I$11),
      "Outlier",
      "Normal"))</f>
        <v>Normal</v>
      </c>
    </row>
    <row r="836" spans="1:19">
      <c r="A836" t="s">
        <v>2625</v>
      </c>
      <c r="B836" s="4">
        <v>45182</v>
      </c>
      <c r="C836" s="2">
        <v>152802.66</v>
      </c>
      <c r="D836" t="s">
        <v>849</v>
      </c>
      <c r="E836" t="s">
        <v>853</v>
      </c>
      <c r="F836" t="s">
        <v>11</v>
      </c>
      <c r="G836" t="s">
        <v>24</v>
      </c>
      <c r="H836" t="s">
        <v>519</v>
      </c>
      <c r="J836" t="s">
        <v>2626</v>
      </c>
      <c r="K836" t="str">
        <f>IF(COUNTIF(Customers!A:A, H836)&gt;0, "Valid", "Invalid")</f>
        <v>Valid</v>
      </c>
      <c r="L836" t="str">
        <f t="shared" si="65"/>
        <v>9</v>
      </c>
      <c r="M836" t="str">
        <f t="shared" si="66"/>
        <v>2023</v>
      </c>
      <c r="N836">
        <f t="shared" si="67"/>
        <v>152802.66</v>
      </c>
      <c r="O836">
        <f t="shared" si="68"/>
        <v>152802.66</v>
      </c>
      <c r="P836" t="str">
        <f t="shared" si="69"/>
        <v/>
      </c>
      <c r="Q836" s="48" t="str">
        <f>IF(O836="","",
   IF(OR(O836&lt;EDA_Outlier_Analysis!$C$10, O836&gt;EDA_Outlier_Analysis!$C$11),
      "Outlier",
      "Normal"))</f>
        <v>Normal</v>
      </c>
      <c r="R836" t="str">
        <f>IF(P836="","",
   IF(OR(P836 &lt; EDA_Outlier_Analysis!$F$7, P836 &gt; EDA_Outlier_Analysis!$F$8),
      "Outlier",
      "Normal"))</f>
        <v/>
      </c>
      <c r="S836" t="str">
        <f>IF(N836="","",
   IF(OR(N836 &lt;EDA_Outlier_Analysis!$I$10, N836 &gt; EDA_Outlier_Analysis!$I$11),
      "Outlier",
      "Normal"))</f>
        <v>Normal</v>
      </c>
    </row>
    <row r="837" spans="1:19">
      <c r="A837" t="s">
        <v>2627</v>
      </c>
      <c r="B837" s="4">
        <v>44987</v>
      </c>
      <c r="C837" s="2">
        <v>-60730.28</v>
      </c>
      <c r="D837" t="s">
        <v>840</v>
      </c>
      <c r="E837" t="s">
        <v>841</v>
      </c>
      <c r="F837" t="s">
        <v>10</v>
      </c>
      <c r="G837" t="s">
        <v>24</v>
      </c>
      <c r="I837" t="s">
        <v>1428</v>
      </c>
      <c r="J837" t="s">
        <v>2628</v>
      </c>
      <c r="K837" t="str">
        <f>IF(COUNTIF(Customers!A:A, H837)&gt;0, "Valid", "Invalid")</f>
        <v>Invalid</v>
      </c>
      <c r="L837" t="str">
        <f t="shared" si="65"/>
        <v>3</v>
      </c>
      <c r="M837" t="str">
        <f t="shared" si="66"/>
        <v>2023</v>
      </c>
      <c r="N837">
        <f t="shared" si="67"/>
        <v>-60730.28</v>
      </c>
      <c r="O837" t="str">
        <f t="shared" si="68"/>
        <v/>
      </c>
      <c r="P837">
        <f t="shared" si="69"/>
        <v>60730.28</v>
      </c>
      <c r="Q837" s="48" t="str">
        <f>IF(O837="","",
   IF(OR(O837&lt;EDA_Outlier_Analysis!$C$10, O837&gt;EDA_Outlier_Analysis!$C$11),
      "Outlier",
      "Normal"))</f>
        <v/>
      </c>
      <c r="R837" t="str">
        <f>IF(P837="","",
   IF(OR(P837 &lt; EDA_Outlier_Analysis!$F$7, P837 &gt; EDA_Outlier_Analysis!$F$8),
      "Outlier",
      "Normal"))</f>
        <v>Outlier</v>
      </c>
      <c r="S837" t="str">
        <f>IF(N837="","",
   IF(OR(N837 &lt;EDA_Outlier_Analysis!$I$10, N837 &gt; EDA_Outlier_Analysis!$I$11),
      "Outlier",
      "Normal"))</f>
        <v>Normal</v>
      </c>
    </row>
    <row r="838" spans="1:19">
      <c r="A838" t="s">
        <v>2629</v>
      </c>
      <c r="B838" s="4">
        <v>44883</v>
      </c>
      <c r="C838" s="2">
        <v>161916.63</v>
      </c>
      <c r="D838" t="s">
        <v>849</v>
      </c>
      <c r="E838" t="s">
        <v>853</v>
      </c>
      <c r="F838" t="s">
        <v>11</v>
      </c>
      <c r="G838" t="s">
        <v>24</v>
      </c>
      <c r="H838" t="s">
        <v>61</v>
      </c>
      <c r="J838" t="s">
        <v>2630</v>
      </c>
      <c r="K838" t="str">
        <f>IF(COUNTIF(Customers!A:A, H838)&gt;0, "Valid", "Invalid")</f>
        <v>Valid</v>
      </c>
      <c r="L838" t="str">
        <f t="shared" si="65"/>
        <v>11</v>
      </c>
      <c r="M838" t="str">
        <f t="shared" si="66"/>
        <v>2022</v>
      </c>
      <c r="N838">
        <f t="shared" si="67"/>
        <v>161916.63</v>
      </c>
      <c r="O838">
        <f t="shared" si="68"/>
        <v>161916.63</v>
      </c>
      <c r="P838" t="str">
        <f t="shared" si="69"/>
        <v/>
      </c>
      <c r="Q838" s="48" t="str">
        <f>IF(O838="","",
   IF(OR(O838&lt;EDA_Outlier_Analysis!$C$10, O838&gt;EDA_Outlier_Analysis!$C$11),
      "Outlier",
      "Normal"))</f>
        <v>Normal</v>
      </c>
      <c r="R838" t="str">
        <f>IF(P838="","",
   IF(OR(P838 &lt; EDA_Outlier_Analysis!$F$7, P838 &gt; EDA_Outlier_Analysis!$F$8),
      "Outlier",
      "Normal"))</f>
        <v/>
      </c>
      <c r="S838" t="str">
        <f>IF(N838="","",
   IF(OR(N838 &lt;EDA_Outlier_Analysis!$I$10, N838 &gt; EDA_Outlier_Analysis!$I$11),
      "Outlier",
      "Normal"))</f>
        <v>Normal</v>
      </c>
    </row>
    <row r="839" spans="1:19">
      <c r="A839" t="s">
        <v>2631</v>
      </c>
      <c r="B839" s="4">
        <v>44961</v>
      </c>
      <c r="C839" s="2">
        <v>-34777.07</v>
      </c>
      <c r="D839" t="s">
        <v>840</v>
      </c>
      <c r="E839" t="s">
        <v>856</v>
      </c>
      <c r="F839" t="s">
        <v>11</v>
      </c>
      <c r="G839" t="s">
        <v>34</v>
      </c>
      <c r="I839" t="s">
        <v>1533</v>
      </c>
      <c r="J839" t="s">
        <v>2632</v>
      </c>
      <c r="K839" t="str">
        <f>IF(COUNTIF(Customers!A:A, H839)&gt;0, "Valid", "Invalid")</f>
        <v>Invalid</v>
      </c>
      <c r="L839" t="str">
        <f t="shared" si="65"/>
        <v>2</v>
      </c>
      <c r="M839" t="str">
        <f t="shared" si="66"/>
        <v>2023</v>
      </c>
      <c r="N839">
        <f t="shared" si="67"/>
        <v>-34777.07</v>
      </c>
      <c r="O839" t="str">
        <f t="shared" si="68"/>
        <v/>
      </c>
      <c r="P839">
        <f t="shared" si="69"/>
        <v>34777.07</v>
      </c>
      <c r="Q839" s="48" t="str">
        <f>IF(O839="","",
   IF(OR(O839&lt;EDA_Outlier_Analysis!$C$10, O839&gt;EDA_Outlier_Analysis!$C$11),
      "Outlier",
      "Normal"))</f>
        <v/>
      </c>
      <c r="R839" t="str">
        <f>IF(P839="","",
   IF(OR(P839 &lt; EDA_Outlier_Analysis!$F$7, P839 &gt; EDA_Outlier_Analysis!$F$8),
      "Outlier",
      "Normal"))</f>
        <v>Normal</v>
      </c>
      <c r="S839" t="str">
        <f>IF(N839="","",
   IF(OR(N839 &lt;EDA_Outlier_Analysis!$I$10, N839 &gt; EDA_Outlier_Analysis!$I$11),
      "Outlier",
      "Normal"))</f>
        <v>Normal</v>
      </c>
    </row>
    <row r="840" spans="1:19">
      <c r="A840" t="s">
        <v>2633</v>
      </c>
      <c r="B840" s="4">
        <v>44878</v>
      </c>
      <c r="C840" s="2">
        <v>202550</v>
      </c>
      <c r="D840" t="s">
        <v>849</v>
      </c>
      <c r="E840" t="s">
        <v>850</v>
      </c>
      <c r="F840" t="s">
        <v>9</v>
      </c>
      <c r="G840" t="s">
        <v>34</v>
      </c>
      <c r="H840" t="s">
        <v>397</v>
      </c>
      <c r="J840" t="s">
        <v>2634</v>
      </c>
      <c r="K840" t="str">
        <f>IF(COUNTIF(Customers!A:A, H840)&gt;0, "Valid", "Invalid")</f>
        <v>Valid</v>
      </c>
      <c r="L840" t="str">
        <f t="shared" si="65"/>
        <v>11</v>
      </c>
      <c r="M840" t="str">
        <f t="shared" si="66"/>
        <v>2022</v>
      </c>
      <c r="N840">
        <f t="shared" si="67"/>
        <v>202550</v>
      </c>
      <c r="O840">
        <f t="shared" si="68"/>
        <v>202550</v>
      </c>
      <c r="P840" t="str">
        <f t="shared" si="69"/>
        <v/>
      </c>
      <c r="Q840" s="48" t="str">
        <f>IF(O840="","",
   IF(OR(O840&lt;EDA_Outlier_Analysis!$C$10, O840&gt;EDA_Outlier_Analysis!$C$11),
      "Outlier",
      "Normal"))</f>
        <v>Normal</v>
      </c>
      <c r="R840" t="str">
        <f>IF(P840="","",
   IF(OR(P840 &lt; EDA_Outlier_Analysis!$F$7, P840 &gt; EDA_Outlier_Analysis!$F$8),
      "Outlier",
      "Normal"))</f>
        <v/>
      </c>
      <c r="S840" t="str">
        <f>IF(N840="","",
   IF(OR(N840 &lt;EDA_Outlier_Analysis!$I$10, N840 &gt; EDA_Outlier_Analysis!$I$11),
      "Outlier",
      "Normal"))</f>
        <v>Normal</v>
      </c>
    </row>
    <row r="841" spans="1:19">
      <c r="A841" t="s">
        <v>2635</v>
      </c>
      <c r="B841" s="4">
        <v>44601</v>
      </c>
      <c r="C841" s="2">
        <v>-18164.04</v>
      </c>
      <c r="D841" t="s">
        <v>840</v>
      </c>
      <c r="E841" t="s">
        <v>878</v>
      </c>
      <c r="F841" t="s">
        <v>9</v>
      </c>
      <c r="G841" t="s">
        <v>24</v>
      </c>
      <c r="I841" t="s">
        <v>1340</v>
      </c>
      <c r="J841" t="s">
        <v>2636</v>
      </c>
      <c r="K841" t="str">
        <f>IF(COUNTIF(Customers!A:A, H841)&gt;0, "Valid", "Invalid")</f>
        <v>Invalid</v>
      </c>
      <c r="L841" t="str">
        <f t="shared" si="65"/>
        <v>2</v>
      </c>
      <c r="M841" t="str">
        <f t="shared" si="66"/>
        <v>2022</v>
      </c>
      <c r="N841">
        <f t="shared" si="67"/>
        <v>-18164.04</v>
      </c>
      <c r="O841" t="str">
        <f t="shared" si="68"/>
        <v/>
      </c>
      <c r="P841">
        <f t="shared" si="69"/>
        <v>18164.04</v>
      </c>
      <c r="Q841" s="48" t="str">
        <f>IF(O841="","",
   IF(OR(O841&lt;EDA_Outlier_Analysis!$C$10, O841&gt;EDA_Outlier_Analysis!$C$11),
      "Outlier",
      "Normal"))</f>
        <v/>
      </c>
      <c r="R841" t="str">
        <f>IF(P841="","",
   IF(OR(P841 &lt; EDA_Outlier_Analysis!$F$7, P841 &gt; EDA_Outlier_Analysis!$F$8),
      "Outlier",
      "Normal"))</f>
        <v>Outlier</v>
      </c>
      <c r="S841" t="str">
        <f>IF(N841="","",
   IF(OR(N841 &lt;EDA_Outlier_Analysis!$I$10, N841 &gt; EDA_Outlier_Analysis!$I$11),
      "Outlier",
      "Normal"))</f>
        <v>Normal</v>
      </c>
    </row>
    <row r="842" spans="1:19">
      <c r="A842" t="s">
        <v>2637</v>
      </c>
      <c r="B842" s="4">
        <v>45065</v>
      </c>
      <c r="C842" s="2">
        <v>12483.35</v>
      </c>
      <c r="D842" t="s">
        <v>971</v>
      </c>
      <c r="E842" t="s">
        <v>971</v>
      </c>
      <c r="F842" t="s">
        <v>9</v>
      </c>
      <c r="G842" t="s">
        <v>34</v>
      </c>
      <c r="J842" t="s">
        <v>2638</v>
      </c>
      <c r="K842" t="str">
        <f>IF(COUNTIF(Customers!A:A, H842)&gt;0, "Valid", "Invalid")</f>
        <v>Invalid</v>
      </c>
      <c r="L842" t="str">
        <f t="shared" si="65"/>
        <v>5</v>
      </c>
      <c r="M842" t="str">
        <f t="shared" si="66"/>
        <v>2023</v>
      </c>
      <c r="N842">
        <f t="shared" si="67"/>
        <v>-12483.35</v>
      </c>
      <c r="O842" t="str">
        <f t="shared" si="68"/>
        <v/>
      </c>
      <c r="P842" t="str">
        <f t="shared" si="69"/>
        <v/>
      </c>
      <c r="Q842" s="48" t="str">
        <f>IF(O842="","",
   IF(OR(O842&lt;EDA_Outlier_Analysis!$C$10, O842&gt;EDA_Outlier_Analysis!$C$11),
      "Outlier",
      "Normal"))</f>
        <v/>
      </c>
      <c r="R842" t="str">
        <f>IF(P842="","",
   IF(OR(P842 &lt; EDA_Outlier_Analysis!$F$7, P842 &gt; EDA_Outlier_Analysis!$F$8),
      "Outlier",
      "Normal"))</f>
        <v/>
      </c>
      <c r="S842" t="str">
        <f>IF(N842="","",
   IF(OR(N842 &lt;EDA_Outlier_Analysis!$I$10, N842 &gt; EDA_Outlier_Analysis!$I$11),
      "Outlier",
      "Normal"))</f>
        <v>Normal</v>
      </c>
    </row>
    <row r="843" spans="1:19">
      <c r="A843" t="s">
        <v>2639</v>
      </c>
      <c r="B843" s="4">
        <v>45001</v>
      </c>
      <c r="C843" s="2">
        <v>-47970.77</v>
      </c>
      <c r="D843" t="s">
        <v>840</v>
      </c>
      <c r="E843" t="s">
        <v>878</v>
      </c>
      <c r="F843" t="s">
        <v>9</v>
      </c>
      <c r="G843" t="s">
        <v>34</v>
      </c>
      <c r="I843" t="s">
        <v>2491</v>
      </c>
      <c r="J843" t="s">
        <v>2640</v>
      </c>
      <c r="K843" t="str">
        <f>IF(COUNTIF(Customers!A:A, H843)&gt;0, "Valid", "Invalid")</f>
        <v>Invalid</v>
      </c>
      <c r="L843" t="str">
        <f t="shared" si="65"/>
        <v>3</v>
      </c>
      <c r="M843" t="str">
        <f t="shared" si="66"/>
        <v>2023</v>
      </c>
      <c r="N843">
        <f t="shared" si="67"/>
        <v>-47970.77</v>
      </c>
      <c r="O843" t="str">
        <f t="shared" si="68"/>
        <v/>
      </c>
      <c r="P843">
        <f t="shared" si="69"/>
        <v>47970.77</v>
      </c>
      <c r="Q843" s="48" t="str">
        <f>IF(O843="","",
   IF(OR(O843&lt;EDA_Outlier_Analysis!$C$10, O843&gt;EDA_Outlier_Analysis!$C$11),
      "Outlier",
      "Normal"))</f>
        <v/>
      </c>
      <c r="R843" t="str">
        <f>IF(P843="","",
   IF(OR(P843 &lt; EDA_Outlier_Analysis!$F$7, P843 &gt; EDA_Outlier_Analysis!$F$8),
      "Outlier",
      "Normal"))</f>
        <v>Normal</v>
      </c>
      <c r="S843" t="str">
        <f>IF(N843="","",
   IF(OR(N843 &lt;EDA_Outlier_Analysis!$I$10, N843 &gt; EDA_Outlier_Analysis!$I$11),
      "Outlier",
      "Normal"))</f>
        <v>Normal</v>
      </c>
    </row>
    <row r="844" spans="1:19">
      <c r="A844" t="s">
        <v>2641</v>
      </c>
      <c r="B844" s="4">
        <v>45261</v>
      </c>
      <c r="C844" s="2">
        <v>-25884.35</v>
      </c>
      <c r="D844" t="s">
        <v>840</v>
      </c>
      <c r="E844" t="s">
        <v>878</v>
      </c>
      <c r="F844" t="s">
        <v>10</v>
      </c>
      <c r="G844" t="s">
        <v>24</v>
      </c>
      <c r="I844" t="s">
        <v>857</v>
      </c>
      <c r="J844" t="s">
        <v>2642</v>
      </c>
      <c r="K844" t="str">
        <f>IF(COUNTIF(Customers!A:A, H844)&gt;0, "Valid", "Invalid")</f>
        <v>Invalid</v>
      </c>
      <c r="L844" t="str">
        <f t="shared" si="65"/>
        <v>12</v>
      </c>
      <c r="M844" t="str">
        <f t="shared" si="66"/>
        <v>2023</v>
      </c>
      <c r="N844">
        <f t="shared" si="67"/>
        <v>-25884.35</v>
      </c>
      <c r="O844" t="str">
        <f t="shared" si="68"/>
        <v/>
      </c>
      <c r="P844">
        <f t="shared" si="69"/>
        <v>25884.35</v>
      </c>
      <c r="Q844" s="48" t="str">
        <f>IF(O844="","",
   IF(OR(O844&lt;EDA_Outlier_Analysis!$C$10, O844&gt;EDA_Outlier_Analysis!$C$11),
      "Outlier",
      "Normal"))</f>
        <v/>
      </c>
      <c r="R844" t="str">
        <f>IF(P844="","",
   IF(OR(P844 &lt; EDA_Outlier_Analysis!$F$7, P844 &gt; EDA_Outlier_Analysis!$F$8),
      "Outlier",
      "Normal"))</f>
        <v>Outlier</v>
      </c>
      <c r="S844" t="str">
        <f>IF(N844="","",
   IF(OR(N844 &lt;EDA_Outlier_Analysis!$I$10, N844 &gt; EDA_Outlier_Analysis!$I$11),
      "Outlier",
      "Normal"))</f>
        <v>Normal</v>
      </c>
    </row>
    <row r="845" spans="1:19">
      <c r="A845" t="s">
        <v>2643</v>
      </c>
      <c r="B845" s="4">
        <v>45078</v>
      </c>
      <c r="C845" s="2">
        <v>92765.41</v>
      </c>
      <c r="D845" t="s">
        <v>849</v>
      </c>
      <c r="E845" t="s">
        <v>868</v>
      </c>
      <c r="F845" t="s">
        <v>9</v>
      </c>
      <c r="G845" t="s">
        <v>24</v>
      </c>
      <c r="H845" t="s">
        <v>727</v>
      </c>
      <c r="J845" t="s">
        <v>2644</v>
      </c>
      <c r="K845" t="str">
        <f>IF(COUNTIF(Customers!A:A, H845)&gt;0, "Valid", "Invalid")</f>
        <v>Valid</v>
      </c>
      <c r="L845" t="str">
        <f t="shared" si="65"/>
        <v>6</v>
      </c>
      <c r="M845" t="str">
        <f t="shared" si="66"/>
        <v>2023</v>
      </c>
      <c r="N845">
        <f t="shared" si="67"/>
        <v>92765.41</v>
      </c>
      <c r="O845">
        <f t="shared" si="68"/>
        <v>92765.41</v>
      </c>
      <c r="P845" t="str">
        <f t="shared" si="69"/>
        <v/>
      </c>
      <c r="Q845" s="48" t="str">
        <f>IF(O845="","",
   IF(OR(O845&lt;EDA_Outlier_Analysis!$C$10, O845&gt;EDA_Outlier_Analysis!$C$11),
      "Outlier",
      "Normal"))</f>
        <v>Normal</v>
      </c>
      <c r="R845" t="str">
        <f>IF(P845="","",
   IF(OR(P845 &lt; EDA_Outlier_Analysis!$F$7, P845 &gt; EDA_Outlier_Analysis!$F$8),
      "Outlier",
      "Normal"))</f>
        <v/>
      </c>
      <c r="S845" t="str">
        <f>IF(N845="","",
   IF(OR(N845 &lt;EDA_Outlier_Analysis!$I$10, N845 &gt; EDA_Outlier_Analysis!$I$11),
      "Outlier",
      "Normal"))</f>
        <v>Normal</v>
      </c>
    </row>
    <row r="846" spans="1:19">
      <c r="A846" t="s">
        <v>2645</v>
      </c>
      <c r="B846" s="4">
        <v>45095</v>
      </c>
      <c r="C846" s="2">
        <v>-43341</v>
      </c>
      <c r="D846" t="s">
        <v>840</v>
      </c>
      <c r="E846" t="s">
        <v>905</v>
      </c>
      <c r="F846" t="s">
        <v>9</v>
      </c>
      <c r="G846" t="s">
        <v>20</v>
      </c>
      <c r="I846" t="s">
        <v>1767</v>
      </c>
      <c r="J846" t="s">
        <v>2646</v>
      </c>
      <c r="K846" t="str">
        <f>IF(COUNTIF(Customers!A:A, H846)&gt;0, "Valid", "Invalid")</f>
        <v>Invalid</v>
      </c>
      <c r="L846" t="str">
        <f t="shared" si="65"/>
        <v>6</v>
      </c>
      <c r="M846" t="str">
        <f t="shared" si="66"/>
        <v>2023</v>
      </c>
      <c r="N846">
        <f t="shared" si="67"/>
        <v>-43341</v>
      </c>
      <c r="O846" t="str">
        <f t="shared" si="68"/>
        <v/>
      </c>
      <c r="P846">
        <f t="shared" si="69"/>
        <v>43341</v>
      </c>
      <c r="Q846" s="48" t="str">
        <f>IF(O846="","",
   IF(OR(O846&lt;EDA_Outlier_Analysis!$C$10, O846&gt;EDA_Outlier_Analysis!$C$11),
      "Outlier",
      "Normal"))</f>
        <v/>
      </c>
      <c r="R846" t="str">
        <f>IF(P846="","",
   IF(OR(P846 &lt; EDA_Outlier_Analysis!$F$7, P846 &gt; EDA_Outlier_Analysis!$F$8),
      "Outlier",
      "Normal"))</f>
        <v>Normal</v>
      </c>
      <c r="S846" t="str">
        <f>IF(N846="","",
   IF(OR(N846 &lt;EDA_Outlier_Analysis!$I$10, N846 &gt; EDA_Outlier_Analysis!$I$11),
      "Outlier",
      "Normal"))</f>
        <v>Normal</v>
      </c>
    </row>
    <row r="847" spans="1:19">
      <c r="A847" t="s">
        <v>2647</v>
      </c>
      <c r="B847" s="4">
        <v>45250</v>
      </c>
      <c r="C847" s="2">
        <v>-21945.34</v>
      </c>
      <c r="D847" t="s">
        <v>840</v>
      </c>
      <c r="E847" t="s">
        <v>841</v>
      </c>
      <c r="F847" t="s">
        <v>9</v>
      </c>
      <c r="G847" t="s">
        <v>24</v>
      </c>
      <c r="I847" t="s">
        <v>1438</v>
      </c>
      <c r="J847" t="s">
        <v>2648</v>
      </c>
      <c r="K847" t="str">
        <f>IF(COUNTIF(Customers!A:A, H847)&gt;0, "Valid", "Invalid")</f>
        <v>Invalid</v>
      </c>
      <c r="L847" t="str">
        <f t="shared" si="65"/>
        <v>11</v>
      </c>
      <c r="M847" t="str">
        <f t="shared" si="66"/>
        <v>2023</v>
      </c>
      <c r="N847">
        <f t="shared" si="67"/>
        <v>-21945.34</v>
      </c>
      <c r="O847" t="str">
        <f t="shared" si="68"/>
        <v/>
      </c>
      <c r="P847">
        <f t="shared" si="69"/>
        <v>21945.34</v>
      </c>
      <c r="Q847" s="48" t="str">
        <f>IF(O847="","",
   IF(OR(O847&lt;EDA_Outlier_Analysis!$C$10, O847&gt;EDA_Outlier_Analysis!$C$11),
      "Outlier",
      "Normal"))</f>
        <v/>
      </c>
      <c r="R847" t="str">
        <f>IF(P847="","",
   IF(OR(P847 &lt; EDA_Outlier_Analysis!$F$7, P847 &gt; EDA_Outlier_Analysis!$F$8),
      "Outlier",
      "Normal"))</f>
        <v>Outlier</v>
      </c>
      <c r="S847" t="str">
        <f>IF(N847="","",
   IF(OR(N847 &lt;EDA_Outlier_Analysis!$I$10, N847 &gt; EDA_Outlier_Analysis!$I$11),
      "Outlier",
      "Normal"))</f>
        <v>Normal</v>
      </c>
    </row>
    <row r="848" spans="1:19">
      <c r="A848" t="s">
        <v>2649</v>
      </c>
      <c r="B848" s="4">
        <v>44784</v>
      </c>
      <c r="C848" s="2">
        <v>-49078.01</v>
      </c>
      <c r="D848" t="s">
        <v>840</v>
      </c>
      <c r="E848" t="s">
        <v>856</v>
      </c>
      <c r="F848" t="s">
        <v>10</v>
      </c>
      <c r="G848" t="s">
        <v>34</v>
      </c>
      <c r="I848" t="s">
        <v>1232</v>
      </c>
      <c r="J848" t="s">
        <v>2650</v>
      </c>
      <c r="K848" t="str">
        <f>IF(COUNTIF(Customers!A:A, H848)&gt;0, "Valid", "Invalid")</f>
        <v>Invalid</v>
      </c>
      <c r="L848" t="str">
        <f t="shared" si="65"/>
        <v>8</v>
      </c>
      <c r="M848" t="str">
        <f t="shared" si="66"/>
        <v>2022</v>
      </c>
      <c r="N848">
        <f t="shared" si="67"/>
        <v>-49078.01</v>
      </c>
      <c r="O848" t="str">
        <f t="shared" si="68"/>
        <v/>
      </c>
      <c r="P848">
        <f t="shared" si="69"/>
        <v>49078.01</v>
      </c>
      <c r="Q848" s="48" t="str">
        <f>IF(O848="","",
   IF(OR(O848&lt;EDA_Outlier_Analysis!$C$10, O848&gt;EDA_Outlier_Analysis!$C$11),
      "Outlier",
      "Normal"))</f>
        <v/>
      </c>
      <c r="R848" t="str">
        <f>IF(P848="","",
   IF(OR(P848 &lt; EDA_Outlier_Analysis!$F$7, P848 &gt; EDA_Outlier_Analysis!$F$8),
      "Outlier",
      "Normal"))</f>
        <v>Normal</v>
      </c>
      <c r="S848" t="str">
        <f>IF(N848="","",
   IF(OR(N848 &lt;EDA_Outlier_Analysis!$I$10, N848 &gt; EDA_Outlier_Analysis!$I$11),
      "Outlier",
      "Normal"))</f>
        <v>Normal</v>
      </c>
    </row>
    <row r="849" spans="1:19">
      <c r="A849" t="s">
        <v>2651</v>
      </c>
      <c r="B849" s="4">
        <v>45261</v>
      </c>
      <c r="C849" s="2">
        <v>-33085.760000000002</v>
      </c>
      <c r="D849" t="s">
        <v>840</v>
      </c>
      <c r="E849" t="s">
        <v>845</v>
      </c>
      <c r="F849" t="s">
        <v>11</v>
      </c>
      <c r="G849" t="s">
        <v>20</v>
      </c>
      <c r="I849" t="s">
        <v>2053</v>
      </c>
      <c r="J849" t="s">
        <v>2652</v>
      </c>
      <c r="K849" t="str">
        <f>IF(COUNTIF(Customers!A:A, H849)&gt;0, "Valid", "Invalid")</f>
        <v>Invalid</v>
      </c>
      <c r="L849" t="str">
        <f t="shared" si="65"/>
        <v>12</v>
      </c>
      <c r="M849" t="str">
        <f t="shared" si="66"/>
        <v>2023</v>
      </c>
      <c r="N849">
        <f t="shared" si="67"/>
        <v>-33085.760000000002</v>
      </c>
      <c r="O849" t="str">
        <f t="shared" si="68"/>
        <v/>
      </c>
      <c r="P849">
        <f t="shared" si="69"/>
        <v>33085.760000000002</v>
      </c>
      <c r="Q849" s="48" t="str">
        <f>IF(O849="","",
   IF(OR(O849&lt;EDA_Outlier_Analysis!$C$10, O849&gt;EDA_Outlier_Analysis!$C$11),
      "Outlier",
      "Normal"))</f>
        <v/>
      </c>
      <c r="R849" t="str">
        <f>IF(P849="","",
   IF(OR(P849 &lt; EDA_Outlier_Analysis!$F$7, P849 &gt; EDA_Outlier_Analysis!$F$8),
      "Outlier",
      "Normal"))</f>
        <v>Normal</v>
      </c>
      <c r="S849" t="str">
        <f>IF(N849="","",
   IF(OR(N849 &lt;EDA_Outlier_Analysis!$I$10, N849 &gt; EDA_Outlier_Analysis!$I$11),
      "Outlier",
      "Normal"))</f>
        <v>Normal</v>
      </c>
    </row>
    <row r="850" spans="1:19">
      <c r="A850" t="s">
        <v>2653</v>
      </c>
      <c r="B850" s="4">
        <v>44802</v>
      </c>
      <c r="C850" s="2">
        <v>-32140.31</v>
      </c>
      <c r="D850" t="s">
        <v>840</v>
      </c>
      <c r="E850" t="s">
        <v>864</v>
      </c>
      <c r="F850" t="s">
        <v>9</v>
      </c>
      <c r="G850" t="s">
        <v>31</v>
      </c>
      <c r="I850" t="s">
        <v>1177</v>
      </c>
      <c r="J850" t="s">
        <v>2654</v>
      </c>
      <c r="K850" t="str">
        <f>IF(COUNTIF(Customers!A:A, H850)&gt;0, "Valid", "Invalid")</f>
        <v>Invalid</v>
      </c>
      <c r="L850" t="str">
        <f t="shared" si="65"/>
        <v>8</v>
      </c>
      <c r="M850" t="str">
        <f t="shared" si="66"/>
        <v>2022</v>
      </c>
      <c r="N850">
        <f t="shared" si="67"/>
        <v>-32140.31</v>
      </c>
      <c r="O850" t="str">
        <f t="shared" si="68"/>
        <v/>
      </c>
      <c r="P850">
        <f t="shared" si="69"/>
        <v>32140.31</v>
      </c>
      <c r="Q850" s="48" t="str">
        <f>IF(O850="","",
   IF(OR(O850&lt;EDA_Outlier_Analysis!$C$10, O850&gt;EDA_Outlier_Analysis!$C$11),
      "Outlier",
      "Normal"))</f>
        <v/>
      </c>
      <c r="R850" t="str">
        <f>IF(P850="","",
   IF(OR(P850 &lt; EDA_Outlier_Analysis!$F$7, P850 &gt; EDA_Outlier_Analysis!$F$8),
      "Outlier",
      "Normal"))</f>
        <v>Normal</v>
      </c>
      <c r="S850" t="str">
        <f>IF(N850="","",
   IF(OR(N850 &lt;EDA_Outlier_Analysis!$I$10, N850 &gt; EDA_Outlier_Analysis!$I$11),
      "Outlier",
      "Normal"))</f>
        <v>Normal</v>
      </c>
    </row>
    <row r="851" spans="1:19">
      <c r="A851" t="s">
        <v>2655</v>
      </c>
      <c r="B851" s="4">
        <v>44695</v>
      </c>
      <c r="C851" s="2">
        <v>-67926.86</v>
      </c>
      <c r="D851" t="s">
        <v>840</v>
      </c>
      <c r="E851" t="s">
        <v>841</v>
      </c>
      <c r="F851" t="s">
        <v>11</v>
      </c>
      <c r="G851" t="s">
        <v>34</v>
      </c>
      <c r="I851" t="s">
        <v>1035</v>
      </c>
      <c r="J851" t="s">
        <v>2656</v>
      </c>
      <c r="K851" t="str">
        <f>IF(COUNTIF(Customers!A:A, H851)&gt;0, "Valid", "Invalid")</f>
        <v>Invalid</v>
      </c>
      <c r="L851" t="str">
        <f t="shared" si="65"/>
        <v>5</v>
      </c>
      <c r="M851" t="str">
        <f t="shared" si="66"/>
        <v>2022</v>
      </c>
      <c r="N851">
        <f t="shared" si="67"/>
        <v>-67926.86</v>
      </c>
      <c r="O851" t="str">
        <f t="shared" si="68"/>
        <v/>
      </c>
      <c r="P851">
        <f t="shared" si="69"/>
        <v>67926.86</v>
      </c>
      <c r="Q851" s="48" t="str">
        <f>IF(O851="","",
   IF(OR(O851&lt;EDA_Outlier_Analysis!$C$10, O851&gt;EDA_Outlier_Analysis!$C$11),
      "Outlier",
      "Normal"))</f>
        <v/>
      </c>
      <c r="R851" t="str">
        <f>IF(P851="","",
   IF(OR(P851 &lt; EDA_Outlier_Analysis!$F$7, P851 &gt; EDA_Outlier_Analysis!$F$8),
      "Outlier",
      "Normal"))</f>
        <v>Outlier</v>
      </c>
      <c r="S851" t="str">
        <f>IF(N851="","",
   IF(OR(N851 &lt;EDA_Outlier_Analysis!$I$10, N851 &gt; EDA_Outlier_Analysis!$I$11),
      "Outlier",
      "Normal"))</f>
        <v>Normal</v>
      </c>
    </row>
    <row r="852" spans="1:19">
      <c r="A852" t="s">
        <v>2657</v>
      </c>
      <c r="B852" s="4">
        <v>44953</v>
      </c>
      <c r="C852" s="2">
        <v>-40806.28</v>
      </c>
      <c r="D852" t="s">
        <v>840</v>
      </c>
      <c r="E852" t="s">
        <v>878</v>
      </c>
      <c r="F852" t="s">
        <v>11</v>
      </c>
      <c r="G852" t="s">
        <v>24</v>
      </c>
      <c r="I852" t="s">
        <v>1237</v>
      </c>
      <c r="J852" t="s">
        <v>2658</v>
      </c>
      <c r="K852" t="str">
        <f>IF(COUNTIF(Customers!A:A, H852)&gt;0, "Valid", "Invalid")</f>
        <v>Invalid</v>
      </c>
      <c r="L852" t="str">
        <f t="shared" si="65"/>
        <v>1</v>
      </c>
      <c r="M852" t="str">
        <f t="shared" si="66"/>
        <v>2023</v>
      </c>
      <c r="N852">
        <f t="shared" si="67"/>
        <v>-40806.28</v>
      </c>
      <c r="O852" t="str">
        <f t="shared" si="68"/>
        <v/>
      </c>
      <c r="P852">
        <f t="shared" si="69"/>
        <v>40806.28</v>
      </c>
      <c r="Q852" s="48" t="str">
        <f>IF(O852="","",
   IF(OR(O852&lt;EDA_Outlier_Analysis!$C$10, O852&gt;EDA_Outlier_Analysis!$C$11),
      "Outlier",
      "Normal"))</f>
        <v/>
      </c>
      <c r="R852" t="str">
        <f>IF(P852="","",
   IF(OR(P852 &lt; EDA_Outlier_Analysis!$F$7, P852 &gt; EDA_Outlier_Analysis!$F$8),
      "Outlier",
      "Normal"))</f>
        <v>Normal</v>
      </c>
      <c r="S852" t="str">
        <f>IF(N852="","",
   IF(OR(N852 &lt;EDA_Outlier_Analysis!$I$10, N852 &gt; EDA_Outlier_Analysis!$I$11),
      "Outlier",
      "Normal"))</f>
        <v>Normal</v>
      </c>
    </row>
    <row r="853" spans="1:19">
      <c r="A853" t="s">
        <v>2659</v>
      </c>
      <c r="B853" s="4">
        <v>44643</v>
      </c>
      <c r="C853" s="2">
        <v>87168.72</v>
      </c>
      <c r="D853" t="s">
        <v>849</v>
      </c>
      <c r="E853" t="s">
        <v>853</v>
      </c>
      <c r="F853" t="s">
        <v>10</v>
      </c>
      <c r="G853" t="s">
        <v>34</v>
      </c>
      <c r="H853" t="s">
        <v>149</v>
      </c>
      <c r="J853" t="s">
        <v>2660</v>
      </c>
      <c r="K853" t="str">
        <f>IF(COUNTIF(Customers!A:A, H853)&gt;0, "Valid", "Invalid")</f>
        <v>Valid</v>
      </c>
      <c r="L853" t="str">
        <f t="shared" si="65"/>
        <v>3</v>
      </c>
      <c r="M853" t="str">
        <f t="shared" si="66"/>
        <v>2022</v>
      </c>
      <c r="N853">
        <f t="shared" si="67"/>
        <v>87168.72</v>
      </c>
      <c r="O853">
        <f t="shared" si="68"/>
        <v>87168.72</v>
      </c>
      <c r="P853" t="str">
        <f t="shared" si="69"/>
        <v/>
      </c>
      <c r="Q853" s="48" t="str">
        <f>IF(O853="","",
   IF(OR(O853&lt;EDA_Outlier_Analysis!$C$10, O853&gt;EDA_Outlier_Analysis!$C$11),
      "Outlier",
      "Normal"))</f>
        <v>Normal</v>
      </c>
      <c r="R853" t="str">
        <f>IF(P853="","",
   IF(OR(P853 &lt; EDA_Outlier_Analysis!$F$7, P853 &gt; EDA_Outlier_Analysis!$F$8),
      "Outlier",
      "Normal"))</f>
        <v/>
      </c>
      <c r="S853" t="str">
        <f>IF(N853="","",
   IF(OR(N853 &lt;EDA_Outlier_Analysis!$I$10, N853 &gt; EDA_Outlier_Analysis!$I$11),
      "Outlier",
      "Normal"))</f>
        <v>Normal</v>
      </c>
    </row>
    <row r="854" spans="1:19">
      <c r="A854" t="s">
        <v>2661</v>
      </c>
      <c r="B854" s="4">
        <v>45060</v>
      </c>
      <c r="C854" s="2">
        <v>284670.40999999997</v>
      </c>
      <c r="D854" t="s">
        <v>849</v>
      </c>
      <c r="E854" t="s">
        <v>868</v>
      </c>
      <c r="F854" t="s">
        <v>11</v>
      </c>
      <c r="G854" t="s">
        <v>20</v>
      </c>
      <c r="H854" t="s">
        <v>699</v>
      </c>
      <c r="J854" t="s">
        <v>2662</v>
      </c>
      <c r="K854" t="str">
        <f>IF(COUNTIF(Customers!A:A, H854)&gt;0, "Valid", "Invalid")</f>
        <v>Valid</v>
      </c>
      <c r="L854" t="str">
        <f t="shared" si="65"/>
        <v>5</v>
      </c>
      <c r="M854" t="str">
        <f t="shared" si="66"/>
        <v>2023</v>
      </c>
      <c r="N854">
        <f t="shared" si="67"/>
        <v>284670.40999999997</v>
      </c>
      <c r="O854">
        <f t="shared" si="68"/>
        <v>284670.40999999997</v>
      </c>
      <c r="P854" t="str">
        <f t="shared" si="69"/>
        <v/>
      </c>
      <c r="Q854" s="48" t="str">
        <f>IF(O854="","",
   IF(OR(O854&lt;EDA_Outlier_Analysis!$C$10, O854&gt;EDA_Outlier_Analysis!$C$11),
      "Outlier",
      "Normal"))</f>
        <v>Normal</v>
      </c>
      <c r="R854" t="str">
        <f>IF(P854="","",
   IF(OR(P854 &lt; EDA_Outlier_Analysis!$F$7, P854 &gt; EDA_Outlier_Analysis!$F$8),
      "Outlier",
      "Normal"))</f>
        <v/>
      </c>
      <c r="S854" t="str">
        <f>IF(N854="","",
   IF(OR(N854 &lt;EDA_Outlier_Analysis!$I$10, N854 &gt; EDA_Outlier_Analysis!$I$11),
      "Outlier",
      "Normal"))</f>
        <v>Normal</v>
      </c>
    </row>
    <row r="855" spans="1:19">
      <c r="A855" t="s">
        <v>2663</v>
      </c>
      <c r="B855" s="4">
        <v>44974</v>
      </c>
      <c r="C855" s="2">
        <v>-28814.69</v>
      </c>
      <c r="D855" t="s">
        <v>840</v>
      </c>
      <c r="E855" t="s">
        <v>905</v>
      </c>
      <c r="F855" t="s">
        <v>10</v>
      </c>
      <c r="G855" t="s">
        <v>24</v>
      </c>
      <c r="I855" t="s">
        <v>1007</v>
      </c>
      <c r="J855" t="s">
        <v>2664</v>
      </c>
      <c r="K855" t="str">
        <f>IF(COUNTIF(Customers!A:A, H855)&gt;0, "Valid", "Invalid")</f>
        <v>Invalid</v>
      </c>
      <c r="L855" t="str">
        <f t="shared" si="65"/>
        <v>2</v>
      </c>
      <c r="M855" t="str">
        <f t="shared" si="66"/>
        <v>2023</v>
      </c>
      <c r="N855">
        <f t="shared" si="67"/>
        <v>-28814.69</v>
      </c>
      <c r="O855" t="str">
        <f t="shared" si="68"/>
        <v/>
      </c>
      <c r="P855">
        <f t="shared" si="69"/>
        <v>28814.69</v>
      </c>
      <c r="Q855" s="48" t="str">
        <f>IF(O855="","",
   IF(OR(O855&lt;EDA_Outlier_Analysis!$C$10, O855&gt;EDA_Outlier_Analysis!$C$11),
      "Outlier",
      "Normal"))</f>
        <v/>
      </c>
      <c r="R855" t="str">
        <f>IF(P855="","",
   IF(OR(P855 &lt; EDA_Outlier_Analysis!$F$7, P855 &gt; EDA_Outlier_Analysis!$F$8),
      "Outlier",
      "Normal"))</f>
        <v>Normal</v>
      </c>
      <c r="S855" t="str">
        <f>IF(N855="","",
   IF(OR(N855 &lt;EDA_Outlier_Analysis!$I$10, N855 &gt; EDA_Outlier_Analysis!$I$11),
      "Outlier",
      "Normal"))</f>
        <v>Normal</v>
      </c>
    </row>
    <row r="856" spans="1:19">
      <c r="A856" t="s">
        <v>2665</v>
      </c>
      <c r="B856" s="4">
        <v>45100</v>
      </c>
      <c r="C856" s="2">
        <v>136856.35</v>
      </c>
      <c r="D856" t="s">
        <v>849</v>
      </c>
      <c r="E856" t="s">
        <v>850</v>
      </c>
      <c r="F856" t="s">
        <v>9</v>
      </c>
      <c r="G856" t="s">
        <v>34</v>
      </c>
      <c r="H856" t="s">
        <v>347</v>
      </c>
      <c r="J856" t="s">
        <v>2666</v>
      </c>
      <c r="K856" t="str">
        <f>IF(COUNTIF(Customers!A:A, H856)&gt;0, "Valid", "Invalid")</f>
        <v>Valid</v>
      </c>
      <c r="L856" t="str">
        <f t="shared" si="65"/>
        <v>6</v>
      </c>
      <c r="M856" t="str">
        <f t="shared" si="66"/>
        <v>2023</v>
      </c>
      <c r="N856">
        <f t="shared" si="67"/>
        <v>136856.35</v>
      </c>
      <c r="O856">
        <f t="shared" si="68"/>
        <v>136856.35</v>
      </c>
      <c r="P856" t="str">
        <f t="shared" si="69"/>
        <v/>
      </c>
      <c r="Q856" s="48" t="str">
        <f>IF(O856="","",
   IF(OR(O856&lt;EDA_Outlier_Analysis!$C$10, O856&gt;EDA_Outlier_Analysis!$C$11),
      "Outlier",
      "Normal"))</f>
        <v>Normal</v>
      </c>
      <c r="R856" t="str">
        <f>IF(P856="","",
   IF(OR(P856 &lt; EDA_Outlier_Analysis!$F$7, P856 &gt; EDA_Outlier_Analysis!$F$8),
      "Outlier",
      "Normal"))</f>
        <v/>
      </c>
      <c r="S856" t="str">
        <f>IF(N856="","",
   IF(OR(N856 &lt;EDA_Outlier_Analysis!$I$10, N856 &gt; EDA_Outlier_Analysis!$I$11),
      "Outlier",
      "Normal"))</f>
        <v>Normal</v>
      </c>
    </row>
    <row r="857" spans="1:19">
      <c r="A857" t="s">
        <v>2667</v>
      </c>
      <c r="B857" s="4">
        <v>45198</v>
      </c>
      <c r="C857" s="2">
        <v>184250.02</v>
      </c>
      <c r="D857" t="s">
        <v>849</v>
      </c>
      <c r="E857" t="s">
        <v>853</v>
      </c>
      <c r="F857" t="s">
        <v>9</v>
      </c>
      <c r="G857" t="s">
        <v>31</v>
      </c>
      <c r="H857" t="s">
        <v>525</v>
      </c>
      <c r="J857" t="s">
        <v>2668</v>
      </c>
      <c r="K857" t="str">
        <f>IF(COUNTIF(Customers!A:A, H857)&gt;0, "Valid", "Invalid")</f>
        <v>Valid</v>
      </c>
      <c r="L857" t="str">
        <f t="shared" si="65"/>
        <v>9</v>
      </c>
      <c r="M857" t="str">
        <f t="shared" si="66"/>
        <v>2023</v>
      </c>
      <c r="N857">
        <f t="shared" si="67"/>
        <v>184250.02</v>
      </c>
      <c r="O857">
        <f t="shared" si="68"/>
        <v>184250.02</v>
      </c>
      <c r="P857" t="str">
        <f t="shared" si="69"/>
        <v/>
      </c>
      <c r="Q857" s="48" t="str">
        <f>IF(O857="","",
   IF(OR(O857&lt;EDA_Outlier_Analysis!$C$10, O857&gt;EDA_Outlier_Analysis!$C$11),
      "Outlier",
      "Normal"))</f>
        <v>Normal</v>
      </c>
      <c r="R857" t="str">
        <f>IF(P857="","",
   IF(OR(P857 &lt; EDA_Outlier_Analysis!$F$7, P857 &gt; EDA_Outlier_Analysis!$F$8),
      "Outlier",
      "Normal"))</f>
        <v/>
      </c>
      <c r="S857" t="str">
        <f>IF(N857="","",
   IF(OR(N857 &lt;EDA_Outlier_Analysis!$I$10, N857 &gt; EDA_Outlier_Analysis!$I$11),
      "Outlier",
      "Normal"))</f>
        <v>Normal</v>
      </c>
    </row>
    <row r="858" spans="1:19">
      <c r="A858" t="s">
        <v>2669</v>
      </c>
      <c r="B858" s="4">
        <v>45042</v>
      </c>
      <c r="C858" s="2">
        <v>155927.45000000001</v>
      </c>
      <c r="D858" t="s">
        <v>849</v>
      </c>
      <c r="E858" t="s">
        <v>850</v>
      </c>
      <c r="F858" t="s">
        <v>11</v>
      </c>
      <c r="G858" t="s">
        <v>34</v>
      </c>
      <c r="H858" t="s">
        <v>175</v>
      </c>
      <c r="J858" t="s">
        <v>2670</v>
      </c>
      <c r="K858" t="str">
        <f>IF(COUNTIF(Customers!A:A, H858)&gt;0, "Valid", "Invalid")</f>
        <v>Valid</v>
      </c>
      <c r="L858" t="str">
        <f t="shared" si="65"/>
        <v>4</v>
      </c>
      <c r="M858" t="str">
        <f t="shared" si="66"/>
        <v>2023</v>
      </c>
      <c r="N858">
        <f t="shared" si="67"/>
        <v>155927.45000000001</v>
      </c>
      <c r="O858">
        <f t="shared" si="68"/>
        <v>155927.45000000001</v>
      </c>
      <c r="P858" t="str">
        <f t="shared" si="69"/>
        <v/>
      </c>
      <c r="Q858" s="48" t="str">
        <f>IF(O858="","",
   IF(OR(O858&lt;EDA_Outlier_Analysis!$C$10, O858&gt;EDA_Outlier_Analysis!$C$11),
      "Outlier",
      "Normal"))</f>
        <v>Normal</v>
      </c>
      <c r="R858" t="str">
        <f>IF(P858="","",
   IF(OR(P858 &lt; EDA_Outlier_Analysis!$F$7, P858 &gt; EDA_Outlier_Analysis!$F$8),
      "Outlier",
      "Normal"))</f>
        <v/>
      </c>
      <c r="S858" t="str">
        <f>IF(N858="","",
   IF(OR(N858 &lt;EDA_Outlier_Analysis!$I$10, N858 &gt; EDA_Outlier_Analysis!$I$11),
      "Outlier",
      "Normal"))</f>
        <v>Normal</v>
      </c>
    </row>
    <row r="859" spans="1:19">
      <c r="A859" t="s">
        <v>2671</v>
      </c>
      <c r="B859" s="4">
        <v>45213</v>
      </c>
      <c r="C859" s="2">
        <v>189456.94</v>
      </c>
      <c r="D859" t="s">
        <v>849</v>
      </c>
      <c r="E859" t="s">
        <v>868</v>
      </c>
      <c r="F859" t="s">
        <v>10</v>
      </c>
      <c r="G859" t="s">
        <v>34</v>
      </c>
      <c r="H859" t="s">
        <v>215</v>
      </c>
      <c r="J859" t="s">
        <v>2672</v>
      </c>
      <c r="K859" t="str">
        <f>IF(COUNTIF(Customers!A:A, H859)&gt;0, "Valid", "Invalid")</f>
        <v>Valid</v>
      </c>
      <c r="L859" t="str">
        <f t="shared" si="65"/>
        <v>10</v>
      </c>
      <c r="M859" t="str">
        <f t="shared" si="66"/>
        <v>2023</v>
      </c>
      <c r="N859">
        <f t="shared" si="67"/>
        <v>189456.94</v>
      </c>
      <c r="O859">
        <f t="shared" si="68"/>
        <v>189456.94</v>
      </c>
      <c r="P859" t="str">
        <f t="shared" si="69"/>
        <v/>
      </c>
      <c r="Q859" s="48" t="str">
        <f>IF(O859="","",
   IF(OR(O859&lt;EDA_Outlier_Analysis!$C$10, O859&gt;EDA_Outlier_Analysis!$C$11),
      "Outlier",
      "Normal"))</f>
        <v>Normal</v>
      </c>
      <c r="R859" t="str">
        <f>IF(P859="","",
   IF(OR(P859 &lt; EDA_Outlier_Analysis!$F$7, P859 &gt; EDA_Outlier_Analysis!$F$8),
      "Outlier",
      "Normal"))</f>
        <v/>
      </c>
      <c r="S859" t="str">
        <f>IF(N859="","",
   IF(OR(N859 &lt;EDA_Outlier_Analysis!$I$10, N859 &gt; EDA_Outlier_Analysis!$I$11),
      "Outlier",
      "Normal"))</f>
        <v>Normal</v>
      </c>
    </row>
    <row r="860" spans="1:19">
      <c r="A860" t="s">
        <v>2673</v>
      </c>
      <c r="B860" s="4">
        <v>44841</v>
      </c>
      <c r="C860" s="2">
        <v>209461.03</v>
      </c>
      <c r="D860" t="s">
        <v>849</v>
      </c>
      <c r="E860" t="s">
        <v>850</v>
      </c>
      <c r="F860" t="s">
        <v>10</v>
      </c>
      <c r="G860" t="s">
        <v>24</v>
      </c>
      <c r="H860" t="s">
        <v>109</v>
      </c>
      <c r="J860" t="s">
        <v>2674</v>
      </c>
      <c r="K860" t="str">
        <f>IF(COUNTIF(Customers!A:A, H860)&gt;0, "Valid", "Invalid")</f>
        <v>Valid</v>
      </c>
      <c r="L860" t="str">
        <f t="shared" si="65"/>
        <v>10</v>
      </c>
      <c r="M860" t="str">
        <f t="shared" si="66"/>
        <v>2022</v>
      </c>
      <c r="N860">
        <f t="shared" si="67"/>
        <v>209461.03</v>
      </c>
      <c r="O860">
        <f t="shared" si="68"/>
        <v>209461.03</v>
      </c>
      <c r="P860" t="str">
        <f t="shared" si="69"/>
        <v/>
      </c>
      <c r="Q860" s="48" t="str">
        <f>IF(O860="","",
   IF(OR(O860&lt;EDA_Outlier_Analysis!$C$10, O860&gt;EDA_Outlier_Analysis!$C$11),
      "Outlier",
      "Normal"))</f>
        <v>Normal</v>
      </c>
      <c r="R860" t="str">
        <f>IF(P860="","",
   IF(OR(P860 &lt; EDA_Outlier_Analysis!$F$7, P860 &gt; EDA_Outlier_Analysis!$F$8),
      "Outlier",
      "Normal"))</f>
        <v/>
      </c>
      <c r="S860" t="str">
        <f>IF(N860="","",
   IF(OR(N860 &lt;EDA_Outlier_Analysis!$I$10, N860 &gt; EDA_Outlier_Analysis!$I$11),
      "Outlier",
      "Normal"))</f>
        <v>Normal</v>
      </c>
    </row>
    <row r="861" spans="1:19">
      <c r="A861" t="s">
        <v>2675</v>
      </c>
      <c r="B861" s="4">
        <v>44825</v>
      </c>
      <c r="C861" s="2">
        <v>139276.07999999999</v>
      </c>
      <c r="D861" t="s">
        <v>849</v>
      </c>
      <c r="E861" t="s">
        <v>868</v>
      </c>
      <c r="F861" t="s">
        <v>11</v>
      </c>
      <c r="G861" t="s">
        <v>20</v>
      </c>
      <c r="H861" t="s">
        <v>147</v>
      </c>
      <c r="J861" t="s">
        <v>2676</v>
      </c>
      <c r="K861" t="str">
        <f>IF(COUNTIF(Customers!A:A, H861)&gt;0, "Valid", "Invalid")</f>
        <v>Valid</v>
      </c>
      <c r="L861" t="str">
        <f t="shared" si="65"/>
        <v>9</v>
      </c>
      <c r="M861" t="str">
        <f t="shared" si="66"/>
        <v>2022</v>
      </c>
      <c r="N861">
        <f t="shared" si="67"/>
        <v>139276.07999999999</v>
      </c>
      <c r="O861">
        <f t="shared" si="68"/>
        <v>139276.07999999999</v>
      </c>
      <c r="P861" t="str">
        <f t="shared" si="69"/>
        <v/>
      </c>
      <c r="Q861" s="48" t="str">
        <f>IF(O861="","",
   IF(OR(O861&lt;EDA_Outlier_Analysis!$C$10, O861&gt;EDA_Outlier_Analysis!$C$11),
      "Outlier",
      "Normal"))</f>
        <v>Normal</v>
      </c>
      <c r="R861" t="str">
        <f>IF(P861="","",
   IF(OR(P861 &lt; EDA_Outlier_Analysis!$F$7, P861 &gt; EDA_Outlier_Analysis!$F$8),
      "Outlier",
      "Normal"))</f>
        <v/>
      </c>
      <c r="S861" t="str">
        <f>IF(N861="","",
   IF(OR(N861 &lt;EDA_Outlier_Analysis!$I$10, N861 &gt; EDA_Outlier_Analysis!$I$11),
      "Outlier",
      "Normal"))</f>
        <v>Normal</v>
      </c>
    </row>
    <row r="862" spans="1:19">
      <c r="A862" t="s">
        <v>2677</v>
      </c>
      <c r="B862" s="4">
        <v>45257</v>
      </c>
      <c r="C862" s="2">
        <v>-51785.62</v>
      </c>
      <c r="D862" t="s">
        <v>840</v>
      </c>
      <c r="E862" t="s">
        <v>845</v>
      </c>
      <c r="F862" t="s">
        <v>9</v>
      </c>
      <c r="G862" t="s">
        <v>34</v>
      </c>
      <c r="I862" t="s">
        <v>912</v>
      </c>
      <c r="J862" t="s">
        <v>2678</v>
      </c>
      <c r="K862" t="str">
        <f>IF(COUNTIF(Customers!A:A, H862)&gt;0, "Valid", "Invalid")</f>
        <v>Invalid</v>
      </c>
      <c r="L862" t="str">
        <f t="shared" si="65"/>
        <v>11</v>
      </c>
      <c r="M862" t="str">
        <f t="shared" si="66"/>
        <v>2023</v>
      </c>
      <c r="N862">
        <f t="shared" si="67"/>
        <v>-51785.62</v>
      </c>
      <c r="O862" t="str">
        <f t="shared" si="68"/>
        <v/>
      </c>
      <c r="P862">
        <f t="shared" si="69"/>
        <v>51785.62</v>
      </c>
      <c r="Q862" s="48" t="str">
        <f>IF(O862="","",
   IF(OR(O862&lt;EDA_Outlier_Analysis!$C$10, O862&gt;EDA_Outlier_Analysis!$C$11),
      "Outlier",
      "Normal"))</f>
        <v/>
      </c>
      <c r="R862" t="str">
        <f>IF(P862="","",
   IF(OR(P862 &lt; EDA_Outlier_Analysis!$F$7, P862 &gt; EDA_Outlier_Analysis!$F$8),
      "Outlier",
      "Normal"))</f>
        <v>Normal</v>
      </c>
      <c r="S862" t="str">
        <f>IF(N862="","",
   IF(OR(N862 &lt;EDA_Outlier_Analysis!$I$10, N862 &gt; EDA_Outlier_Analysis!$I$11),
      "Outlier",
      "Normal"))</f>
        <v>Normal</v>
      </c>
    </row>
    <row r="863" spans="1:19">
      <c r="A863" t="s">
        <v>2679</v>
      </c>
      <c r="B863" s="4">
        <v>44977</v>
      </c>
      <c r="C863" s="2">
        <v>-43041.45</v>
      </c>
      <c r="D863" t="s">
        <v>840</v>
      </c>
      <c r="E863" t="s">
        <v>845</v>
      </c>
      <c r="F863" t="s">
        <v>9</v>
      </c>
      <c r="G863" t="s">
        <v>31</v>
      </c>
      <c r="I863" t="s">
        <v>865</v>
      </c>
      <c r="J863" t="s">
        <v>2680</v>
      </c>
      <c r="K863" t="str">
        <f>IF(COUNTIF(Customers!A:A, H863)&gt;0, "Valid", "Invalid")</f>
        <v>Invalid</v>
      </c>
      <c r="L863" t="str">
        <f t="shared" si="65"/>
        <v>2</v>
      </c>
      <c r="M863" t="str">
        <f t="shared" si="66"/>
        <v>2023</v>
      </c>
      <c r="N863">
        <f t="shared" si="67"/>
        <v>-43041.45</v>
      </c>
      <c r="O863" t="str">
        <f t="shared" si="68"/>
        <v/>
      </c>
      <c r="P863">
        <f t="shared" si="69"/>
        <v>43041.45</v>
      </c>
      <c r="Q863" s="48" t="str">
        <f>IF(O863="","",
   IF(OR(O863&lt;EDA_Outlier_Analysis!$C$10, O863&gt;EDA_Outlier_Analysis!$C$11),
      "Outlier",
      "Normal"))</f>
        <v/>
      </c>
      <c r="R863" t="str">
        <f>IF(P863="","",
   IF(OR(P863 &lt; EDA_Outlier_Analysis!$F$7, P863 &gt; EDA_Outlier_Analysis!$F$8),
      "Outlier",
      "Normal"))</f>
        <v>Normal</v>
      </c>
      <c r="S863" t="str">
        <f>IF(N863="","",
   IF(OR(N863 &lt;EDA_Outlier_Analysis!$I$10, N863 &gt; EDA_Outlier_Analysis!$I$11),
      "Outlier",
      "Normal"))</f>
        <v>Normal</v>
      </c>
    </row>
    <row r="864" spans="1:19">
      <c r="A864" t="s">
        <v>2681</v>
      </c>
      <c r="B864" s="4">
        <v>44940</v>
      </c>
      <c r="C864" s="2">
        <v>-42181.45</v>
      </c>
      <c r="D864" t="s">
        <v>840</v>
      </c>
      <c r="E864" t="s">
        <v>878</v>
      </c>
      <c r="F864" t="s">
        <v>11</v>
      </c>
      <c r="G864" t="s">
        <v>34</v>
      </c>
      <c r="I864" t="s">
        <v>1545</v>
      </c>
      <c r="J864" t="s">
        <v>2682</v>
      </c>
      <c r="K864" t="str">
        <f>IF(COUNTIF(Customers!A:A, H864)&gt;0, "Valid", "Invalid")</f>
        <v>Invalid</v>
      </c>
      <c r="L864" t="str">
        <f t="shared" si="65"/>
        <v>1</v>
      </c>
      <c r="M864" t="str">
        <f t="shared" si="66"/>
        <v>2023</v>
      </c>
      <c r="N864">
        <f t="shared" si="67"/>
        <v>-42181.45</v>
      </c>
      <c r="O864" t="str">
        <f t="shared" si="68"/>
        <v/>
      </c>
      <c r="P864">
        <f t="shared" si="69"/>
        <v>42181.45</v>
      </c>
      <c r="Q864" s="48" t="str">
        <f>IF(O864="","",
   IF(OR(O864&lt;EDA_Outlier_Analysis!$C$10, O864&gt;EDA_Outlier_Analysis!$C$11),
      "Outlier",
      "Normal"))</f>
        <v/>
      </c>
      <c r="R864" t="str">
        <f>IF(P864="","",
   IF(OR(P864 &lt; EDA_Outlier_Analysis!$F$7, P864 &gt; EDA_Outlier_Analysis!$F$8),
      "Outlier",
      "Normal"))</f>
        <v>Normal</v>
      </c>
      <c r="S864" t="str">
        <f>IF(N864="","",
   IF(OR(N864 &lt;EDA_Outlier_Analysis!$I$10, N864 &gt; EDA_Outlier_Analysis!$I$11),
      "Outlier",
      "Normal"))</f>
        <v>Normal</v>
      </c>
    </row>
    <row r="865" spans="1:19">
      <c r="A865" t="s">
        <v>2683</v>
      </c>
      <c r="B865" s="4">
        <v>44788</v>
      </c>
      <c r="C865" s="2">
        <v>199995.37</v>
      </c>
      <c r="D865" t="s">
        <v>849</v>
      </c>
      <c r="E865" t="s">
        <v>868</v>
      </c>
      <c r="F865" t="s">
        <v>9</v>
      </c>
      <c r="G865" t="s">
        <v>34</v>
      </c>
      <c r="H865" t="s">
        <v>499</v>
      </c>
      <c r="J865" t="s">
        <v>2684</v>
      </c>
      <c r="K865" t="str">
        <f>IF(COUNTIF(Customers!A:A, H865)&gt;0, "Valid", "Invalid")</f>
        <v>Valid</v>
      </c>
      <c r="L865" t="str">
        <f t="shared" si="65"/>
        <v>8</v>
      </c>
      <c r="M865" t="str">
        <f t="shared" si="66"/>
        <v>2022</v>
      </c>
      <c r="N865">
        <f t="shared" si="67"/>
        <v>199995.37</v>
      </c>
      <c r="O865">
        <f t="shared" si="68"/>
        <v>199995.37</v>
      </c>
      <c r="P865" t="str">
        <f t="shared" si="69"/>
        <v/>
      </c>
      <c r="Q865" s="48" t="str">
        <f>IF(O865="","",
   IF(OR(O865&lt;EDA_Outlier_Analysis!$C$10, O865&gt;EDA_Outlier_Analysis!$C$11),
      "Outlier",
      "Normal"))</f>
        <v>Normal</v>
      </c>
      <c r="R865" t="str">
        <f>IF(P865="","",
   IF(OR(P865 &lt; EDA_Outlier_Analysis!$F$7, P865 &gt; EDA_Outlier_Analysis!$F$8),
      "Outlier",
      "Normal"))</f>
        <v/>
      </c>
      <c r="S865" t="str">
        <f>IF(N865="","",
   IF(OR(N865 &lt;EDA_Outlier_Analysis!$I$10, N865 &gt; EDA_Outlier_Analysis!$I$11),
      "Outlier",
      "Normal"))</f>
        <v>Normal</v>
      </c>
    </row>
    <row r="866" spans="1:19">
      <c r="A866" t="s">
        <v>2685</v>
      </c>
      <c r="B866" s="4">
        <v>44663</v>
      </c>
      <c r="C866" s="2">
        <v>206261.59</v>
      </c>
      <c r="D866" t="s">
        <v>849</v>
      </c>
      <c r="E866" t="s">
        <v>868</v>
      </c>
      <c r="F866" t="s">
        <v>11</v>
      </c>
      <c r="G866" t="s">
        <v>31</v>
      </c>
      <c r="H866" t="s">
        <v>395</v>
      </c>
      <c r="J866" t="s">
        <v>2686</v>
      </c>
      <c r="K866" t="str">
        <f>IF(COUNTIF(Customers!A:A, H866)&gt;0, "Valid", "Invalid")</f>
        <v>Valid</v>
      </c>
      <c r="L866" t="str">
        <f t="shared" si="65"/>
        <v>4</v>
      </c>
      <c r="M866" t="str">
        <f t="shared" si="66"/>
        <v>2022</v>
      </c>
      <c r="N866">
        <f t="shared" si="67"/>
        <v>206261.59</v>
      </c>
      <c r="O866">
        <f t="shared" si="68"/>
        <v>206261.59</v>
      </c>
      <c r="P866" t="str">
        <f t="shared" si="69"/>
        <v/>
      </c>
      <c r="Q866" s="48" t="str">
        <f>IF(O866="","",
   IF(OR(O866&lt;EDA_Outlier_Analysis!$C$10, O866&gt;EDA_Outlier_Analysis!$C$11),
      "Outlier",
      "Normal"))</f>
        <v>Normal</v>
      </c>
      <c r="R866" t="str">
        <f>IF(P866="","",
   IF(OR(P866 &lt; EDA_Outlier_Analysis!$F$7, P866 &gt; EDA_Outlier_Analysis!$F$8),
      "Outlier",
      "Normal"))</f>
        <v/>
      </c>
      <c r="S866" t="str">
        <f>IF(N866="","",
   IF(OR(N866 &lt;EDA_Outlier_Analysis!$I$10, N866 &gt; EDA_Outlier_Analysis!$I$11),
      "Outlier",
      "Normal"))</f>
        <v>Normal</v>
      </c>
    </row>
    <row r="867" spans="1:19">
      <c r="A867" t="s">
        <v>2687</v>
      </c>
      <c r="B867" s="4">
        <v>45187</v>
      </c>
      <c r="C867" s="2">
        <v>210990.78</v>
      </c>
      <c r="D867" t="s">
        <v>849</v>
      </c>
      <c r="E867" t="s">
        <v>868</v>
      </c>
      <c r="F867" t="s">
        <v>9</v>
      </c>
      <c r="G867" t="s">
        <v>31</v>
      </c>
      <c r="H867" t="s">
        <v>287</v>
      </c>
      <c r="J867" t="s">
        <v>2688</v>
      </c>
      <c r="K867" t="str">
        <f>IF(COUNTIF(Customers!A:A, H867)&gt;0, "Valid", "Invalid")</f>
        <v>Valid</v>
      </c>
      <c r="L867" t="str">
        <f t="shared" si="65"/>
        <v>9</v>
      </c>
      <c r="M867" t="str">
        <f t="shared" si="66"/>
        <v>2023</v>
      </c>
      <c r="N867">
        <f t="shared" si="67"/>
        <v>210990.78</v>
      </c>
      <c r="O867">
        <f t="shared" si="68"/>
        <v>210990.78</v>
      </c>
      <c r="P867" t="str">
        <f t="shared" si="69"/>
        <v/>
      </c>
      <c r="Q867" s="48" t="str">
        <f>IF(O867="","",
   IF(OR(O867&lt;EDA_Outlier_Analysis!$C$10, O867&gt;EDA_Outlier_Analysis!$C$11),
      "Outlier",
      "Normal"))</f>
        <v>Normal</v>
      </c>
      <c r="R867" t="str">
        <f>IF(P867="","",
   IF(OR(P867 &lt; EDA_Outlier_Analysis!$F$7, P867 &gt; EDA_Outlier_Analysis!$F$8),
      "Outlier",
      "Normal"))</f>
        <v/>
      </c>
      <c r="S867" t="str">
        <f>IF(N867="","",
   IF(OR(N867 &lt;EDA_Outlier_Analysis!$I$10, N867 &gt; EDA_Outlier_Analysis!$I$11),
      "Outlier",
      "Normal"))</f>
        <v>Normal</v>
      </c>
    </row>
    <row r="868" spans="1:19">
      <c r="A868" t="s">
        <v>2689</v>
      </c>
      <c r="B868" s="4">
        <v>45155</v>
      </c>
      <c r="C868" s="2">
        <v>-28717.96</v>
      </c>
      <c r="D868" t="s">
        <v>840</v>
      </c>
      <c r="E868" t="s">
        <v>841</v>
      </c>
      <c r="F868" t="s">
        <v>9</v>
      </c>
      <c r="G868" t="s">
        <v>24</v>
      </c>
      <c r="I868" t="s">
        <v>965</v>
      </c>
      <c r="J868" t="s">
        <v>2690</v>
      </c>
      <c r="K868" t="str">
        <f>IF(COUNTIF(Customers!A:A, H868)&gt;0, "Valid", "Invalid")</f>
        <v>Invalid</v>
      </c>
      <c r="L868" t="str">
        <f t="shared" si="65"/>
        <v>8</v>
      </c>
      <c r="M868" t="str">
        <f t="shared" si="66"/>
        <v>2023</v>
      </c>
      <c r="N868">
        <f t="shared" si="67"/>
        <v>-28717.96</v>
      </c>
      <c r="O868" t="str">
        <f t="shared" si="68"/>
        <v/>
      </c>
      <c r="P868">
        <f t="shared" si="69"/>
        <v>28717.96</v>
      </c>
      <c r="Q868" s="48" t="str">
        <f>IF(O868="","",
   IF(OR(O868&lt;EDA_Outlier_Analysis!$C$10, O868&gt;EDA_Outlier_Analysis!$C$11),
      "Outlier",
      "Normal"))</f>
        <v/>
      </c>
      <c r="R868" t="str">
        <f>IF(P868="","",
   IF(OR(P868 &lt; EDA_Outlier_Analysis!$F$7, P868 &gt; EDA_Outlier_Analysis!$F$8),
      "Outlier",
      "Normal"))</f>
        <v>Normal</v>
      </c>
      <c r="S868" t="str">
        <f>IF(N868="","",
   IF(OR(N868 &lt;EDA_Outlier_Analysis!$I$10, N868 &gt; EDA_Outlier_Analysis!$I$11),
      "Outlier",
      "Normal"))</f>
        <v>Normal</v>
      </c>
    </row>
    <row r="869" spans="1:19">
      <c r="A869" t="s">
        <v>2691</v>
      </c>
      <c r="B869" s="4">
        <v>44837</v>
      </c>
      <c r="C869" s="2">
        <v>-83563.789999999994</v>
      </c>
      <c r="D869" t="s">
        <v>840</v>
      </c>
      <c r="E869" t="s">
        <v>905</v>
      </c>
      <c r="F869" t="s">
        <v>11</v>
      </c>
      <c r="G869" t="s">
        <v>34</v>
      </c>
      <c r="I869" t="s">
        <v>2053</v>
      </c>
      <c r="J869" t="s">
        <v>2692</v>
      </c>
      <c r="K869" t="str">
        <f>IF(COUNTIF(Customers!A:A, H869)&gt;0, "Valid", "Invalid")</f>
        <v>Invalid</v>
      </c>
      <c r="L869" t="str">
        <f t="shared" si="65"/>
        <v>10</v>
      </c>
      <c r="M869" t="str">
        <f t="shared" si="66"/>
        <v>2022</v>
      </c>
      <c r="N869">
        <f t="shared" si="67"/>
        <v>-83563.789999999994</v>
      </c>
      <c r="O869" t="str">
        <f t="shared" si="68"/>
        <v/>
      </c>
      <c r="P869">
        <f t="shared" si="69"/>
        <v>83563.789999999994</v>
      </c>
      <c r="Q869" s="48" t="str">
        <f>IF(O869="","",
   IF(OR(O869&lt;EDA_Outlier_Analysis!$C$10, O869&gt;EDA_Outlier_Analysis!$C$11),
      "Outlier",
      "Normal"))</f>
        <v/>
      </c>
      <c r="R869" t="str">
        <f>IF(P869="","",
   IF(OR(P869 &lt; EDA_Outlier_Analysis!$F$7, P869 &gt; EDA_Outlier_Analysis!$F$8),
      "Outlier",
      "Normal"))</f>
        <v>Outlier</v>
      </c>
      <c r="S869" t="str">
        <f>IF(N869="","",
   IF(OR(N869 &lt;EDA_Outlier_Analysis!$I$10, N869 &gt; EDA_Outlier_Analysis!$I$11),
      "Outlier",
      "Normal"))</f>
        <v>Normal</v>
      </c>
    </row>
    <row r="870" spans="1:19">
      <c r="A870" t="s">
        <v>2693</v>
      </c>
      <c r="B870" s="4">
        <v>44784</v>
      </c>
      <c r="C870" s="2">
        <v>-73728.34</v>
      </c>
      <c r="D870" t="s">
        <v>840</v>
      </c>
      <c r="E870" t="s">
        <v>864</v>
      </c>
      <c r="F870" t="s">
        <v>9</v>
      </c>
      <c r="G870" t="s">
        <v>24</v>
      </c>
      <c r="I870" t="s">
        <v>879</v>
      </c>
      <c r="J870" t="s">
        <v>2694</v>
      </c>
      <c r="K870" t="str">
        <f>IF(COUNTIF(Customers!A:A, H870)&gt;0, "Valid", "Invalid")</f>
        <v>Invalid</v>
      </c>
      <c r="L870" t="str">
        <f t="shared" si="65"/>
        <v>8</v>
      </c>
      <c r="M870" t="str">
        <f t="shared" si="66"/>
        <v>2022</v>
      </c>
      <c r="N870">
        <f t="shared" si="67"/>
        <v>-73728.34</v>
      </c>
      <c r="O870" t="str">
        <f t="shared" si="68"/>
        <v/>
      </c>
      <c r="P870">
        <f t="shared" si="69"/>
        <v>73728.34</v>
      </c>
      <c r="Q870" s="48" t="str">
        <f>IF(O870="","",
   IF(OR(O870&lt;EDA_Outlier_Analysis!$C$10, O870&gt;EDA_Outlier_Analysis!$C$11),
      "Outlier",
      "Normal"))</f>
        <v/>
      </c>
      <c r="R870" t="str">
        <f>IF(P870="","",
   IF(OR(P870 &lt; EDA_Outlier_Analysis!$F$7, P870 &gt; EDA_Outlier_Analysis!$F$8),
      "Outlier",
      "Normal"))</f>
        <v>Outlier</v>
      </c>
      <c r="S870" t="str">
        <f>IF(N870="","",
   IF(OR(N870 &lt;EDA_Outlier_Analysis!$I$10, N870 &gt; EDA_Outlier_Analysis!$I$11),
      "Outlier",
      "Normal"))</f>
        <v>Normal</v>
      </c>
    </row>
    <row r="871" spans="1:19">
      <c r="A871" t="s">
        <v>2695</v>
      </c>
      <c r="B871" s="4">
        <v>44913</v>
      </c>
      <c r="C871" s="2">
        <v>159670.81</v>
      </c>
      <c r="D871" t="s">
        <v>849</v>
      </c>
      <c r="E871" t="s">
        <v>850</v>
      </c>
      <c r="F871" t="s">
        <v>10</v>
      </c>
      <c r="G871" t="s">
        <v>20</v>
      </c>
      <c r="H871" t="s">
        <v>309</v>
      </c>
      <c r="J871" t="s">
        <v>2696</v>
      </c>
      <c r="K871" t="str">
        <f>IF(COUNTIF(Customers!A:A, H871)&gt;0, "Valid", "Invalid")</f>
        <v>Valid</v>
      </c>
      <c r="L871" t="str">
        <f t="shared" si="65"/>
        <v>12</v>
      </c>
      <c r="M871" t="str">
        <f t="shared" si="66"/>
        <v>2022</v>
      </c>
      <c r="N871">
        <f t="shared" si="67"/>
        <v>159670.81</v>
      </c>
      <c r="O871">
        <f t="shared" si="68"/>
        <v>159670.81</v>
      </c>
      <c r="P871" t="str">
        <f t="shared" si="69"/>
        <v/>
      </c>
      <c r="Q871" s="48" t="str">
        <f>IF(O871="","",
   IF(OR(O871&lt;EDA_Outlier_Analysis!$C$10, O871&gt;EDA_Outlier_Analysis!$C$11),
      "Outlier",
      "Normal"))</f>
        <v>Normal</v>
      </c>
      <c r="R871" t="str">
        <f>IF(P871="","",
   IF(OR(P871 &lt; EDA_Outlier_Analysis!$F$7, P871 &gt; EDA_Outlier_Analysis!$F$8),
      "Outlier",
      "Normal"))</f>
        <v/>
      </c>
      <c r="S871" t="str">
        <f>IF(N871="","",
   IF(OR(N871 &lt;EDA_Outlier_Analysis!$I$10, N871 &gt; EDA_Outlier_Analysis!$I$11),
      "Outlier",
      "Normal"))</f>
        <v>Normal</v>
      </c>
    </row>
    <row r="872" spans="1:19">
      <c r="A872" t="s">
        <v>2697</v>
      </c>
      <c r="B872" s="4">
        <v>44716</v>
      </c>
      <c r="C872" s="2">
        <v>214668.55</v>
      </c>
      <c r="D872" t="s">
        <v>849</v>
      </c>
      <c r="E872" t="s">
        <v>853</v>
      </c>
      <c r="F872" t="s">
        <v>10</v>
      </c>
      <c r="G872" t="s">
        <v>24</v>
      </c>
      <c r="H872" t="s">
        <v>411</v>
      </c>
      <c r="J872" t="s">
        <v>2698</v>
      </c>
      <c r="K872" t="str">
        <f>IF(COUNTIF(Customers!A:A, H872)&gt;0, "Valid", "Invalid")</f>
        <v>Valid</v>
      </c>
      <c r="L872" t="str">
        <f t="shared" si="65"/>
        <v>6</v>
      </c>
      <c r="M872" t="str">
        <f t="shared" si="66"/>
        <v>2022</v>
      </c>
      <c r="N872">
        <f t="shared" si="67"/>
        <v>214668.55</v>
      </c>
      <c r="O872">
        <f t="shared" si="68"/>
        <v>214668.55</v>
      </c>
      <c r="P872" t="str">
        <f t="shared" si="69"/>
        <v/>
      </c>
      <c r="Q872" s="48" t="str">
        <f>IF(O872="","",
   IF(OR(O872&lt;EDA_Outlier_Analysis!$C$10, O872&gt;EDA_Outlier_Analysis!$C$11),
      "Outlier",
      "Normal"))</f>
        <v>Normal</v>
      </c>
      <c r="R872" t="str">
        <f>IF(P872="","",
   IF(OR(P872 &lt; EDA_Outlier_Analysis!$F$7, P872 &gt; EDA_Outlier_Analysis!$F$8),
      "Outlier",
      "Normal"))</f>
        <v/>
      </c>
      <c r="S872" t="str">
        <f>IF(N872="","",
   IF(OR(N872 &lt;EDA_Outlier_Analysis!$I$10, N872 &gt; EDA_Outlier_Analysis!$I$11),
      "Outlier",
      "Normal"))</f>
        <v>Normal</v>
      </c>
    </row>
    <row r="873" spans="1:19">
      <c r="A873" t="s">
        <v>2699</v>
      </c>
      <c r="B873" s="4">
        <v>45082</v>
      </c>
      <c r="C873" s="2">
        <v>149733.53</v>
      </c>
      <c r="D873" t="s">
        <v>849</v>
      </c>
      <c r="E873" t="s">
        <v>868</v>
      </c>
      <c r="F873" t="s">
        <v>10</v>
      </c>
      <c r="G873" t="s">
        <v>34</v>
      </c>
      <c r="H873" t="s">
        <v>677</v>
      </c>
      <c r="J873" t="s">
        <v>2700</v>
      </c>
      <c r="K873" t="str">
        <f>IF(COUNTIF(Customers!A:A, H873)&gt;0, "Valid", "Invalid")</f>
        <v>Valid</v>
      </c>
      <c r="L873" t="str">
        <f t="shared" si="65"/>
        <v>6</v>
      </c>
      <c r="M873" t="str">
        <f t="shared" si="66"/>
        <v>2023</v>
      </c>
      <c r="N873">
        <f t="shared" si="67"/>
        <v>149733.53</v>
      </c>
      <c r="O873">
        <f t="shared" si="68"/>
        <v>149733.53</v>
      </c>
      <c r="P873" t="str">
        <f t="shared" si="69"/>
        <v/>
      </c>
      <c r="Q873" s="48" t="str">
        <f>IF(O873="","",
   IF(OR(O873&lt;EDA_Outlier_Analysis!$C$10, O873&gt;EDA_Outlier_Analysis!$C$11),
      "Outlier",
      "Normal"))</f>
        <v>Normal</v>
      </c>
      <c r="R873" t="str">
        <f>IF(P873="","",
   IF(OR(P873 &lt; EDA_Outlier_Analysis!$F$7, P873 &gt; EDA_Outlier_Analysis!$F$8),
      "Outlier",
      "Normal"))</f>
        <v/>
      </c>
      <c r="S873" t="str">
        <f>IF(N873="","",
   IF(OR(N873 &lt;EDA_Outlier_Analysis!$I$10, N873 &gt; EDA_Outlier_Analysis!$I$11),
      "Outlier",
      "Normal"))</f>
        <v>Normal</v>
      </c>
    </row>
    <row r="874" spans="1:19">
      <c r="A874" t="s">
        <v>2701</v>
      </c>
      <c r="B874" s="4">
        <v>44969</v>
      </c>
      <c r="C874" s="2">
        <v>9281.64</v>
      </c>
      <c r="D874" t="s">
        <v>1345</v>
      </c>
      <c r="E874" t="s">
        <v>1345</v>
      </c>
      <c r="F874" t="s">
        <v>10</v>
      </c>
      <c r="G874" t="s">
        <v>20</v>
      </c>
      <c r="J874" t="s">
        <v>2702</v>
      </c>
      <c r="K874" t="str">
        <f>IF(COUNTIF(Customers!A:A, H874)&gt;0, "Valid", "Invalid")</f>
        <v>Invalid</v>
      </c>
      <c r="L874" t="str">
        <f t="shared" si="65"/>
        <v>2</v>
      </c>
      <c r="M874" t="str">
        <f t="shared" si="66"/>
        <v>2023</v>
      </c>
      <c r="N874">
        <f t="shared" si="67"/>
        <v>-9281.64</v>
      </c>
      <c r="O874" t="str">
        <f t="shared" si="68"/>
        <v/>
      </c>
      <c r="P874" t="str">
        <f t="shared" si="69"/>
        <v/>
      </c>
      <c r="Q874" s="48" t="str">
        <f>IF(O874="","",
   IF(OR(O874&lt;EDA_Outlier_Analysis!$C$10, O874&gt;EDA_Outlier_Analysis!$C$11),
      "Outlier",
      "Normal"))</f>
        <v/>
      </c>
      <c r="R874" t="str">
        <f>IF(P874="","",
   IF(OR(P874 &lt; EDA_Outlier_Analysis!$F$7, P874 &gt; EDA_Outlier_Analysis!$F$8),
      "Outlier",
      "Normal"))</f>
        <v/>
      </c>
      <c r="S874" t="str">
        <f>IF(N874="","",
   IF(OR(N874 &lt;EDA_Outlier_Analysis!$I$10, N874 &gt; EDA_Outlier_Analysis!$I$11),
      "Outlier",
      "Normal"))</f>
        <v>Normal</v>
      </c>
    </row>
    <row r="875" spans="1:19">
      <c r="A875" t="s">
        <v>2703</v>
      </c>
      <c r="B875" s="4">
        <v>44780</v>
      </c>
      <c r="C875" s="2">
        <v>275951.94</v>
      </c>
      <c r="D875" t="s">
        <v>849</v>
      </c>
      <c r="E875" t="s">
        <v>850</v>
      </c>
      <c r="F875" t="s">
        <v>10</v>
      </c>
      <c r="G875" t="s">
        <v>24</v>
      </c>
      <c r="H875" t="s">
        <v>197</v>
      </c>
      <c r="J875" t="s">
        <v>2704</v>
      </c>
      <c r="K875" t="str">
        <f>IF(COUNTIF(Customers!A:A, H875)&gt;0, "Valid", "Invalid")</f>
        <v>Valid</v>
      </c>
      <c r="L875" t="str">
        <f t="shared" si="65"/>
        <v>8</v>
      </c>
      <c r="M875" t="str">
        <f t="shared" si="66"/>
        <v>2022</v>
      </c>
      <c r="N875">
        <f t="shared" si="67"/>
        <v>275951.94</v>
      </c>
      <c r="O875">
        <f t="shared" si="68"/>
        <v>275951.94</v>
      </c>
      <c r="P875" t="str">
        <f t="shared" si="69"/>
        <v/>
      </c>
      <c r="Q875" s="48" t="str">
        <f>IF(O875="","",
   IF(OR(O875&lt;EDA_Outlier_Analysis!$C$10, O875&gt;EDA_Outlier_Analysis!$C$11),
      "Outlier",
      "Normal"))</f>
        <v>Normal</v>
      </c>
      <c r="R875" t="str">
        <f>IF(P875="","",
   IF(OR(P875 &lt; EDA_Outlier_Analysis!$F$7, P875 &gt; EDA_Outlier_Analysis!$F$8),
      "Outlier",
      "Normal"))</f>
        <v/>
      </c>
      <c r="S875" t="str">
        <f>IF(N875="","",
   IF(OR(N875 &lt;EDA_Outlier_Analysis!$I$10, N875 &gt; EDA_Outlier_Analysis!$I$11),
      "Outlier",
      "Normal"))</f>
        <v>Normal</v>
      </c>
    </row>
    <row r="876" spans="1:19">
      <c r="A876" t="s">
        <v>2705</v>
      </c>
      <c r="B876" s="4">
        <v>45031</v>
      </c>
      <c r="C876" s="2">
        <v>17427.21</v>
      </c>
      <c r="D876" t="s">
        <v>873</v>
      </c>
      <c r="E876" t="s">
        <v>873</v>
      </c>
      <c r="F876" t="s">
        <v>11</v>
      </c>
      <c r="G876" t="s">
        <v>24</v>
      </c>
      <c r="J876" t="s">
        <v>2706</v>
      </c>
      <c r="K876" t="str">
        <f>IF(COUNTIF(Customers!A:A, H876)&gt;0, "Valid", "Invalid")</f>
        <v>Invalid</v>
      </c>
      <c r="L876" t="str">
        <f t="shared" si="65"/>
        <v>4</v>
      </c>
      <c r="M876" t="str">
        <f t="shared" si="66"/>
        <v>2023</v>
      </c>
      <c r="N876">
        <f t="shared" si="67"/>
        <v>-17427.21</v>
      </c>
      <c r="O876" t="str">
        <f t="shared" si="68"/>
        <v/>
      </c>
      <c r="P876" t="str">
        <f t="shared" si="69"/>
        <v/>
      </c>
      <c r="Q876" s="48" t="str">
        <f>IF(O876="","",
   IF(OR(O876&lt;EDA_Outlier_Analysis!$C$10, O876&gt;EDA_Outlier_Analysis!$C$11),
      "Outlier",
      "Normal"))</f>
        <v/>
      </c>
      <c r="R876" t="str">
        <f>IF(P876="","",
   IF(OR(P876 &lt; EDA_Outlier_Analysis!$F$7, P876 &gt; EDA_Outlier_Analysis!$F$8),
      "Outlier",
      "Normal"))</f>
        <v/>
      </c>
      <c r="S876" t="str">
        <f>IF(N876="","",
   IF(OR(N876 &lt;EDA_Outlier_Analysis!$I$10, N876 &gt; EDA_Outlier_Analysis!$I$11),
      "Outlier",
      "Normal"))</f>
        <v>Normal</v>
      </c>
    </row>
    <row r="877" spans="1:19">
      <c r="A877" t="s">
        <v>2707</v>
      </c>
      <c r="B877" s="4">
        <v>45043</v>
      </c>
      <c r="C877" s="2">
        <v>-30837.99</v>
      </c>
      <c r="D877" t="s">
        <v>840</v>
      </c>
      <c r="E877" t="s">
        <v>845</v>
      </c>
      <c r="F877" t="s">
        <v>10</v>
      </c>
      <c r="G877" t="s">
        <v>34</v>
      </c>
      <c r="I877" t="s">
        <v>2053</v>
      </c>
      <c r="J877" t="s">
        <v>2708</v>
      </c>
      <c r="K877" t="str">
        <f>IF(COUNTIF(Customers!A:A, H877)&gt;0, "Valid", "Invalid")</f>
        <v>Invalid</v>
      </c>
      <c r="L877" t="str">
        <f t="shared" si="65"/>
        <v>4</v>
      </c>
      <c r="M877" t="str">
        <f t="shared" si="66"/>
        <v>2023</v>
      </c>
      <c r="N877">
        <f t="shared" si="67"/>
        <v>-30837.99</v>
      </c>
      <c r="O877" t="str">
        <f t="shared" si="68"/>
        <v/>
      </c>
      <c r="P877">
        <f t="shared" si="69"/>
        <v>30837.99</v>
      </c>
      <c r="Q877" s="48" t="str">
        <f>IF(O877="","",
   IF(OR(O877&lt;EDA_Outlier_Analysis!$C$10, O877&gt;EDA_Outlier_Analysis!$C$11),
      "Outlier",
      "Normal"))</f>
        <v/>
      </c>
      <c r="R877" t="str">
        <f>IF(P877="","",
   IF(OR(P877 &lt; EDA_Outlier_Analysis!$F$7, P877 &gt; EDA_Outlier_Analysis!$F$8),
      "Outlier",
      "Normal"))</f>
        <v>Normal</v>
      </c>
      <c r="S877" t="str">
        <f>IF(N877="","",
   IF(OR(N877 &lt;EDA_Outlier_Analysis!$I$10, N877 &gt; EDA_Outlier_Analysis!$I$11),
      "Outlier",
      "Normal"))</f>
        <v>Normal</v>
      </c>
    </row>
    <row r="878" spans="1:19">
      <c r="A878" t="s">
        <v>2709</v>
      </c>
      <c r="B878" s="4">
        <v>44698</v>
      </c>
      <c r="C878" s="2">
        <v>-31861.99</v>
      </c>
      <c r="D878" t="s">
        <v>840</v>
      </c>
      <c r="E878" t="s">
        <v>878</v>
      </c>
      <c r="F878" t="s">
        <v>9</v>
      </c>
      <c r="G878" t="s">
        <v>31</v>
      </c>
      <c r="I878" t="s">
        <v>1261</v>
      </c>
      <c r="J878" t="s">
        <v>2710</v>
      </c>
      <c r="K878" t="str">
        <f>IF(COUNTIF(Customers!A:A, H878)&gt;0, "Valid", "Invalid")</f>
        <v>Invalid</v>
      </c>
      <c r="L878" t="str">
        <f t="shared" si="65"/>
        <v>5</v>
      </c>
      <c r="M878" t="str">
        <f t="shared" si="66"/>
        <v>2022</v>
      </c>
      <c r="N878">
        <f t="shared" si="67"/>
        <v>-31861.99</v>
      </c>
      <c r="O878" t="str">
        <f t="shared" si="68"/>
        <v/>
      </c>
      <c r="P878">
        <f t="shared" si="69"/>
        <v>31861.99</v>
      </c>
      <c r="Q878" s="48" t="str">
        <f>IF(O878="","",
   IF(OR(O878&lt;EDA_Outlier_Analysis!$C$10, O878&gt;EDA_Outlier_Analysis!$C$11),
      "Outlier",
      "Normal"))</f>
        <v/>
      </c>
      <c r="R878" t="str">
        <f>IF(P878="","",
   IF(OR(P878 &lt; EDA_Outlier_Analysis!$F$7, P878 &gt; EDA_Outlier_Analysis!$F$8),
      "Outlier",
      "Normal"))</f>
        <v>Normal</v>
      </c>
      <c r="S878" t="str">
        <f>IF(N878="","",
   IF(OR(N878 &lt;EDA_Outlier_Analysis!$I$10, N878 &gt; EDA_Outlier_Analysis!$I$11),
      "Outlier",
      "Normal"))</f>
        <v>Normal</v>
      </c>
    </row>
    <row r="879" spans="1:19">
      <c r="A879" t="s">
        <v>2711</v>
      </c>
      <c r="B879" s="4">
        <v>45055</v>
      </c>
      <c r="C879" s="2">
        <v>-41434.83</v>
      </c>
      <c r="D879" t="s">
        <v>840</v>
      </c>
      <c r="E879" t="s">
        <v>905</v>
      </c>
      <c r="F879" t="s">
        <v>10</v>
      </c>
      <c r="G879" t="s">
        <v>34</v>
      </c>
      <c r="I879" t="s">
        <v>2491</v>
      </c>
      <c r="J879" t="s">
        <v>2712</v>
      </c>
      <c r="K879" t="str">
        <f>IF(COUNTIF(Customers!A:A, H879)&gt;0, "Valid", "Invalid")</f>
        <v>Invalid</v>
      </c>
      <c r="L879" t="str">
        <f t="shared" si="65"/>
        <v>5</v>
      </c>
      <c r="M879" t="str">
        <f t="shared" si="66"/>
        <v>2023</v>
      </c>
      <c r="N879">
        <f t="shared" si="67"/>
        <v>-41434.83</v>
      </c>
      <c r="O879" t="str">
        <f t="shared" si="68"/>
        <v/>
      </c>
      <c r="P879">
        <f t="shared" si="69"/>
        <v>41434.83</v>
      </c>
      <c r="Q879" s="48" t="str">
        <f>IF(O879="","",
   IF(OR(O879&lt;EDA_Outlier_Analysis!$C$10, O879&gt;EDA_Outlier_Analysis!$C$11),
      "Outlier",
      "Normal"))</f>
        <v/>
      </c>
      <c r="R879" t="str">
        <f>IF(P879="","",
   IF(OR(P879 &lt; EDA_Outlier_Analysis!$F$7, P879 &gt; EDA_Outlier_Analysis!$F$8),
      "Outlier",
      "Normal"))</f>
        <v>Normal</v>
      </c>
      <c r="S879" t="str">
        <f>IF(N879="","",
   IF(OR(N879 &lt;EDA_Outlier_Analysis!$I$10, N879 &gt; EDA_Outlier_Analysis!$I$11),
      "Outlier",
      "Normal"))</f>
        <v>Normal</v>
      </c>
    </row>
    <row r="880" spans="1:19">
      <c r="A880" t="s">
        <v>2713</v>
      </c>
      <c r="B880" s="4">
        <v>44565</v>
      </c>
      <c r="C880" s="2">
        <v>-46944.3</v>
      </c>
      <c r="D880" t="s">
        <v>840</v>
      </c>
      <c r="E880" t="s">
        <v>864</v>
      </c>
      <c r="F880" t="s">
        <v>9</v>
      </c>
      <c r="G880" t="s">
        <v>31</v>
      </c>
      <c r="I880" t="s">
        <v>1112</v>
      </c>
      <c r="J880" t="s">
        <v>2714</v>
      </c>
      <c r="K880" t="str">
        <f>IF(COUNTIF(Customers!A:A, H880)&gt;0, "Valid", "Invalid")</f>
        <v>Invalid</v>
      </c>
      <c r="L880" t="str">
        <f t="shared" si="65"/>
        <v>1</v>
      </c>
      <c r="M880" t="str">
        <f t="shared" si="66"/>
        <v>2022</v>
      </c>
      <c r="N880">
        <f t="shared" si="67"/>
        <v>-46944.3</v>
      </c>
      <c r="O880" t="str">
        <f t="shared" si="68"/>
        <v/>
      </c>
      <c r="P880">
        <f t="shared" si="69"/>
        <v>46944.3</v>
      </c>
      <c r="Q880" s="48" t="str">
        <f>IF(O880="","",
   IF(OR(O880&lt;EDA_Outlier_Analysis!$C$10, O880&gt;EDA_Outlier_Analysis!$C$11),
      "Outlier",
      "Normal"))</f>
        <v/>
      </c>
      <c r="R880" t="str">
        <f>IF(P880="","",
   IF(OR(P880 &lt; EDA_Outlier_Analysis!$F$7, P880 &gt; EDA_Outlier_Analysis!$F$8),
      "Outlier",
      "Normal"))</f>
        <v>Normal</v>
      </c>
      <c r="S880" t="str">
        <f>IF(N880="","",
   IF(OR(N880 &lt;EDA_Outlier_Analysis!$I$10, N880 &gt; EDA_Outlier_Analysis!$I$11),
      "Outlier",
      "Normal"))</f>
        <v>Normal</v>
      </c>
    </row>
    <row r="881" spans="1:19">
      <c r="A881" t="s">
        <v>2715</v>
      </c>
      <c r="B881" s="4">
        <v>45141</v>
      </c>
      <c r="C881" s="2">
        <v>-10146.469999999999</v>
      </c>
      <c r="D881" t="s">
        <v>840</v>
      </c>
      <c r="E881" t="s">
        <v>845</v>
      </c>
      <c r="F881" t="s">
        <v>11</v>
      </c>
      <c r="G881" t="s">
        <v>24</v>
      </c>
      <c r="I881" t="s">
        <v>990</v>
      </c>
      <c r="J881" t="s">
        <v>2716</v>
      </c>
      <c r="K881" t="str">
        <f>IF(COUNTIF(Customers!A:A, H881)&gt;0, "Valid", "Invalid")</f>
        <v>Invalid</v>
      </c>
      <c r="L881" t="str">
        <f t="shared" si="65"/>
        <v>8</v>
      </c>
      <c r="M881" t="str">
        <f t="shared" si="66"/>
        <v>2023</v>
      </c>
      <c r="N881">
        <f t="shared" si="67"/>
        <v>-10146.469999999999</v>
      </c>
      <c r="O881" t="str">
        <f t="shared" si="68"/>
        <v/>
      </c>
      <c r="P881">
        <f t="shared" si="69"/>
        <v>10146.469999999999</v>
      </c>
      <c r="Q881" s="48" t="str">
        <f>IF(O881="","",
   IF(OR(O881&lt;EDA_Outlier_Analysis!$C$10, O881&gt;EDA_Outlier_Analysis!$C$11),
      "Outlier",
      "Normal"))</f>
        <v/>
      </c>
      <c r="R881" t="str">
        <f>IF(P881="","",
   IF(OR(P881 &lt; EDA_Outlier_Analysis!$F$7, P881 &gt; EDA_Outlier_Analysis!$F$8),
      "Outlier",
      "Normal"))</f>
        <v>Outlier</v>
      </c>
      <c r="S881" t="str">
        <f>IF(N881="","",
   IF(OR(N881 &lt;EDA_Outlier_Analysis!$I$10, N881 &gt; EDA_Outlier_Analysis!$I$11),
      "Outlier",
      "Normal"))</f>
        <v>Normal</v>
      </c>
    </row>
    <row r="882" spans="1:19">
      <c r="A882" t="s">
        <v>2717</v>
      </c>
      <c r="B882" s="4">
        <v>44795</v>
      </c>
      <c r="C882" s="2">
        <v>-62300.38</v>
      </c>
      <c r="D882" t="s">
        <v>840</v>
      </c>
      <c r="E882" t="s">
        <v>878</v>
      </c>
      <c r="F882" t="s">
        <v>11</v>
      </c>
      <c r="G882" t="s">
        <v>24</v>
      </c>
      <c r="I882" t="s">
        <v>939</v>
      </c>
      <c r="J882" t="s">
        <v>2718</v>
      </c>
      <c r="K882" t="str">
        <f>IF(COUNTIF(Customers!A:A, H882)&gt;0, "Valid", "Invalid")</f>
        <v>Invalid</v>
      </c>
      <c r="L882" t="str">
        <f t="shared" si="65"/>
        <v>8</v>
      </c>
      <c r="M882" t="str">
        <f t="shared" si="66"/>
        <v>2022</v>
      </c>
      <c r="N882">
        <f t="shared" si="67"/>
        <v>-62300.38</v>
      </c>
      <c r="O882" t="str">
        <f t="shared" si="68"/>
        <v/>
      </c>
      <c r="P882">
        <f t="shared" si="69"/>
        <v>62300.38</v>
      </c>
      <c r="Q882" s="48" t="str">
        <f>IF(O882="","",
   IF(OR(O882&lt;EDA_Outlier_Analysis!$C$10, O882&gt;EDA_Outlier_Analysis!$C$11),
      "Outlier",
      "Normal"))</f>
        <v/>
      </c>
      <c r="R882" t="str">
        <f>IF(P882="","",
   IF(OR(P882 &lt; EDA_Outlier_Analysis!$F$7, P882 &gt; EDA_Outlier_Analysis!$F$8),
      "Outlier",
      "Normal"))</f>
        <v>Outlier</v>
      </c>
      <c r="S882" t="str">
        <f>IF(N882="","",
   IF(OR(N882 &lt;EDA_Outlier_Analysis!$I$10, N882 &gt; EDA_Outlier_Analysis!$I$11),
      "Outlier",
      "Normal"))</f>
        <v>Normal</v>
      </c>
    </row>
    <row r="883" spans="1:19">
      <c r="A883" t="s">
        <v>2719</v>
      </c>
      <c r="B883" s="4">
        <v>44826</v>
      </c>
      <c r="C883" s="2">
        <v>18343.39</v>
      </c>
      <c r="D883" t="s">
        <v>971</v>
      </c>
      <c r="E883" t="s">
        <v>971</v>
      </c>
      <c r="F883" t="s">
        <v>11</v>
      </c>
      <c r="G883" t="s">
        <v>34</v>
      </c>
      <c r="J883" t="s">
        <v>2720</v>
      </c>
      <c r="K883" t="str">
        <f>IF(COUNTIF(Customers!A:A, H883)&gt;0, "Valid", "Invalid")</f>
        <v>Invalid</v>
      </c>
      <c r="L883" t="str">
        <f t="shared" si="65"/>
        <v>9</v>
      </c>
      <c r="M883" t="str">
        <f t="shared" si="66"/>
        <v>2022</v>
      </c>
      <c r="N883">
        <f t="shared" si="67"/>
        <v>-18343.39</v>
      </c>
      <c r="O883" t="str">
        <f t="shared" si="68"/>
        <v/>
      </c>
      <c r="P883" t="str">
        <f t="shared" si="69"/>
        <v/>
      </c>
      <c r="Q883" s="48" t="str">
        <f>IF(O883="","",
   IF(OR(O883&lt;EDA_Outlier_Analysis!$C$10, O883&gt;EDA_Outlier_Analysis!$C$11),
      "Outlier",
      "Normal"))</f>
        <v/>
      </c>
      <c r="R883" t="str">
        <f>IF(P883="","",
   IF(OR(P883 &lt; EDA_Outlier_Analysis!$F$7, P883 &gt; EDA_Outlier_Analysis!$F$8),
      "Outlier",
      "Normal"))</f>
        <v/>
      </c>
      <c r="S883" t="str">
        <f>IF(N883="","",
   IF(OR(N883 &lt;EDA_Outlier_Analysis!$I$10, N883 &gt; EDA_Outlier_Analysis!$I$11),
      "Outlier",
      "Normal"))</f>
        <v>Normal</v>
      </c>
    </row>
    <row r="884" spans="1:19">
      <c r="A884" t="s">
        <v>2721</v>
      </c>
      <c r="B884" s="4">
        <v>44961</v>
      </c>
      <c r="C884" s="2">
        <v>197329.8</v>
      </c>
      <c r="D884" t="s">
        <v>849</v>
      </c>
      <c r="E884" t="s">
        <v>853</v>
      </c>
      <c r="F884" t="s">
        <v>9</v>
      </c>
      <c r="G884" t="s">
        <v>24</v>
      </c>
      <c r="H884" t="s">
        <v>227</v>
      </c>
      <c r="J884" t="s">
        <v>2722</v>
      </c>
      <c r="K884" t="str">
        <f>IF(COUNTIF(Customers!A:A, H884)&gt;0, "Valid", "Invalid")</f>
        <v>Valid</v>
      </c>
      <c r="L884" t="str">
        <f t="shared" si="65"/>
        <v>2</v>
      </c>
      <c r="M884" t="str">
        <f t="shared" si="66"/>
        <v>2023</v>
      </c>
      <c r="N884">
        <f t="shared" si="67"/>
        <v>197329.8</v>
      </c>
      <c r="O884">
        <f t="shared" si="68"/>
        <v>197329.8</v>
      </c>
      <c r="P884" t="str">
        <f t="shared" si="69"/>
        <v/>
      </c>
      <c r="Q884" s="48" t="str">
        <f>IF(O884="","",
   IF(OR(O884&lt;EDA_Outlier_Analysis!$C$10, O884&gt;EDA_Outlier_Analysis!$C$11),
      "Outlier",
      "Normal"))</f>
        <v>Normal</v>
      </c>
      <c r="R884" t="str">
        <f>IF(P884="","",
   IF(OR(P884 &lt; EDA_Outlier_Analysis!$F$7, P884 &gt; EDA_Outlier_Analysis!$F$8),
      "Outlier",
      "Normal"))</f>
        <v/>
      </c>
      <c r="S884" t="str">
        <f>IF(N884="","",
   IF(OR(N884 &lt;EDA_Outlier_Analysis!$I$10, N884 &gt; EDA_Outlier_Analysis!$I$11),
      "Outlier",
      "Normal"))</f>
        <v>Normal</v>
      </c>
    </row>
    <row r="885" spans="1:19">
      <c r="A885" t="s">
        <v>2723</v>
      </c>
      <c r="B885" s="4">
        <v>44707</v>
      </c>
      <c r="C885" s="2">
        <v>143088.75</v>
      </c>
      <c r="D885" t="s">
        <v>849</v>
      </c>
      <c r="E885" t="s">
        <v>850</v>
      </c>
      <c r="F885" t="s">
        <v>11</v>
      </c>
      <c r="G885" t="s">
        <v>20</v>
      </c>
      <c r="H885" t="s">
        <v>383</v>
      </c>
      <c r="J885" t="s">
        <v>2724</v>
      </c>
      <c r="K885" t="str">
        <f>IF(COUNTIF(Customers!A:A, H885)&gt;0, "Valid", "Invalid")</f>
        <v>Valid</v>
      </c>
      <c r="L885" t="str">
        <f t="shared" si="65"/>
        <v>5</v>
      </c>
      <c r="M885" t="str">
        <f t="shared" si="66"/>
        <v>2022</v>
      </c>
      <c r="N885">
        <f t="shared" si="67"/>
        <v>143088.75</v>
      </c>
      <c r="O885">
        <f t="shared" si="68"/>
        <v>143088.75</v>
      </c>
      <c r="P885" t="str">
        <f t="shared" si="69"/>
        <v/>
      </c>
      <c r="Q885" s="48" t="str">
        <f>IF(O885="","",
   IF(OR(O885&lt;EDA_Outlier_Analysis!$C$10, O885&gt;EDA_Outlier_Analysis!$C$11),
      "Outlier",
      "Normal"))</f>
        <v>Normal</v>
      </c>
      <c r="R885" t="str">
        <f>IF(P885="","",
   IF(OR(P885 &lt; EDA_Outlier_Analysis!$F$7, P885 &gt; EDA_Outlier_Analysis!$F$8),
      "Outlier",
      "Normal"))</f>
        <v/>
      </c>
      <c r="S885" t="str">
        <f>IF(N885="","",
   IF(OR(N885 &lt;EDA_Outlier_Analysis!$I$10, N885 &gt; EDA_Outlier_Analysis!$I$11),
      "Outlier",
      "Normal"))</f>
        <v>Normal</v>
      </c>
    </row>
    <row r="886" spans="1:19">
      <c r="A886" t="s">
        <v>2725</v>
      </c>
      <c r="B886" s="4">
        <v>44760</v>
      </c>
      <c r="C886" s="2">
        <v>32133.119999999999</v>
      </c>
      <c r="D886" t="s">
        <v>1345</v>
      </c>
      <c r="E886" t="s">
        <v>1345</v>
      </c>
      <c r="F886" t="s">
        <v>10</v>
      </c>
      <c r="G886" t="s">
        <v>31</v>
      </c>
      <c r="J886" t="s">
        <v>2726</v>
      </c>
      <c r="K886" t="str">
        <f>IF(COUNTIF(Customers!A:A, H886)&gt;0, "Valid", "Invalid")</f>
        <v>Invalid</v>
      </c>
      <c r="L886" t="str">
        <f t="shared" si="65"/>
        <v>7</v>
      </c>
      <c r="M886" t="str">
        <f t="shared" si="66"/>
        <v>2022</v>
      </c>
      <c r="N886">
        <f t="shared" si="67"/>
        <v>-32133.119999999999</v>
      </c>
      <c r="O886" t="str">
        <f t="shared" si="68"/>
        <v/>
      </c>
      <c r="P886" t="str">
        <f t="shared" si="69"/>
        <v/>
      </c>
      <c r="Q886" s="48" t="str">
        <f>IF(O886="","",
   IF(OR(O886&lt;EDA_Outlier_Analysis!$C$10, O886&gt;EDA_Outlier_Analysis!$C$11),
      "Outlier",
      "Normal"))</f>
        <v/>
      </c>
      <c r="R886" t="str">
        <f>IF(P886="","",
   IF(OR(P886 &lt; EDA_Outlier_Analysis!$F$7, P886 &gt; EDA_Outlier_Analysis!$F$8),
      "Outlier",
      "Normal"))</f>
        <v/>
      </c>
      <c r="S886" t="str">
        <f>IF(N886="","",
   IF(OR(N886 &lt;EDA_Outlier_Analysis!$I$10, N886 &gt; EDA_Outlier_Analysis!$I$11),
      "Outlier",
      "Normal"))</f>
        <v>Normal</v>
      </c>
    </row>
    <row r="887" spans="1:19">
      <c r="A887" t="s">
        <v>2727</v>
      </c>
      <c r="B887" s="4">
        <v>45155</v>
      </c>
      <c r="C887" s="2">
        <v>101098.75</v>
      </c>
      <c r="D887" t="s">
        <v>849</v>
      </c>
      <c r="E887" t="s">
        <v>868</v>
      </c>
      <c r="F887" t="s">
        <v>11</v>
      </c>
      <c r="G887" t="s">
        <v>24</v>
      </c>
      <c r="H887" t="s">
        <v>553</v>
      </c>
      <c r="J887" t="s">
        <v>2728</v>
      </c>
      <c r="K887" t="str">
        <f>IF(COUNTIF(Customers!A:A, H887)&gt;0, "Valid", "Invalid")</f>
        <v>Valid</v>
      </c>
      <c r="L887" t="str">
        <f t="shared" si="65"/>
        <v>8</v>
      </c>
      <c r="M887" t="str">
        <f t="shared" si="66"/>
        <v>2023</v>
      </c>
      <c r="N887">
        <f t="shared" si="67"/>
        <v>101098.75</v>
      </c>
      <c r="O887">
        <f t="shared" si="68"/>
        <v>101098.75</v>
      </c>
      <c r="P887" t="str">
        <f t="shared" si="69"/>
        <v/>
      </c>
      <c r="Q887" s="48" t="str">
        <f>IF(O887="","",
   IF(OR(O887&lt;EDA_Outlier_Analysis!$C$10, O887&gt;EDA_Outlier_Analysis!$C$11),
      "Outlier",
      "Normal"))</f>
        <v>Normal</v>
      </c>
      <c r="R887" t="str">
        <f>IF(P887="","",
   IF(OR(P887 &lt; EDA_Outlier_Analysis!$F$7, P887 &gt; EDA_Outlier_Analysis!$F$8),
      "Outlier",
      "Normal"))</f>
        <v/>
      </c>
      <c r="S887" t="str">
        <f>IF(N887="","",
   IF(OR(N887 &lt;EDA_Outlier_Analysis!$I$10, N887 &gt; EDA_Outlier_Analysis!$I$11),
      "Outlier",
      "Normal"))</f>
        <v>Normal</v>
      </c>
    </row>
    <row r="888" spans="1:19">
      <c r="A888" t="s">
        <v>2729</v>
      </c>
      <c r="B888" s="4">
        <v>45255</v>
      </c>
      <c r="C888" s="2">
        <v>210785.92000000001</v>
      </c>
      <c r="D888" t="s">
        <v>849</v>
      </c>
      <c r="E888" t="s">
        <v>850</v>
      </c>
      <c r="F888" t="s">
        <v>10</v>
      </c>
      <c r="G888" t="s">
        <v>24</v>
      </c>
      <c r="H888" t="s">
        <v>197</v>
      </c>
      <c r="J888" t="s">
        <v>2730</v>
      </c>
      <c r="K888" t="str">
        <f>IF(COUNTIF(Customers!A:A, H888)&gt;0, "Valid", "Invalid")</f>
        <v>Valid</v>
      </c>
      <c r="L888" t="str">
        <f t="shared" si="65"/>
        <v>11</v>
      </c>
      <c r="M888" t="str">
        <f t="shared" si="66"/>
        <v>2023</v>
      </c>
      <c r="N888">
        <f t="shared" si="67"/>
        <v>210785.92000000001</v>
      </c>
      <c r="O888">
        <f t="shared" si="68"/>
        <v>210785.92000000001</v>
      </c>
      <c r="P888" t="str">
        <f t="shared" si="69"/>
        <v/>
      </c>
      <c r="Q888" s="48" t="str">
        <f>IF(O888="","",
   IF(OR(O888&lt;EDA_Outlier_Analysis!$C$10, O888&gt;EDA_Outlier_Analysis!$C$11),
      "Outlier",
      "Normal"))</f>
        <v>Normal</v>
      </c>
      <c r="R888" t="str">
        <f>IF(P888="","",
   IF(OR(P888 &lt; EDA_Outlier_Analysis!$F$7, P888 &gt; EDA_Outlier_Analysis!$F$8),
      "Outlier",
      "Normal"))</f>
        <v/>
      </c>
      <c r="S888" t="str">
        <f>IF(N888="","",
   IF(OR(N888 &lt;EDA_Outlier_Analysis!$I$10, N888 &gt; EDA_Outlier_Analysis!$I$11),
      "Outlier",
      "Normal"))</f>
        <v>Normal</v>
      </c>
    </row>
    <row r="889" spans="1:19">
      <c r="A889" t="s">
        <v>2731</v>
      </c>
      <c r="B889" s="4">
        <v>44704</v>
      </c>
      <c r="C889" s="2">
        <v>-49532.44</v>
      </c>
      <c r="D889" t="s">
        <v>840</v>
      </c>
      <c r="E889" t="s">
        <v>878</v>
      </c>
      <c r="F889" t="s">
        <v>11</v>
      </c>
      <c r="G889" t="s">
        <v>20</v>
      </c>
      <c r="I889" t="s">
        <v>1080</v>
      </c>
      <c r="J889" t="s">
        <v>2732</v>
      </c>
      <c r="K889" t="str">
        <f>IF(COUNTIF(Customers!A:A, H889)&gt;0, "Valid", "Invalid")</f>
        <v>Invalid</v>
      </c>
      <c r="L889" t="str">
        <f t="shared" si="65"/>
        <v>5</v>
      </c>
      <c r="M889" t="str">
        <f t="shared" si="66"/>
        <v>2022</v>
      </c>
      <c r="N889">
        <f t="shared" si="67"/>
        <v>-49532.44</v>
      </c>
      <c r="O889" t="str">
        <f t="shared" si="68"/>
        <v/>
      </c>
      <c r="P889">
        <f t="shared" si="69"/>
        <v>49532.44</v>
      </c>
      <c r="Q889" s="48" t="str">
        <f>IF(O889="","",
   IF(OR(O889&lt;EDA_Outlier_Analysis!$C$10, O889&gt;EDA_Outlier_Analysis!$C$11),
      "Outlier",
      "Normal"))</f>
        <v/>
      </c>
      <c r="R889" t="str">
        <f>IF(P889="","",
   IF(OR(P889 &lt; EDA_Outlier_Analysis!$F$7, P889 &gt; EDA_Outlier_Analysis!$F$8),
      "Outlier",
      "Normal"))</f>
        <v>Normal</v>
      </c>
      <c r="S889" t="str">
        <f>IF(N889="","",
   IF(OR(N889 &lt;EDA_Outlier_Analysis!$I$10, N889 &gt; EDA_Outlier_Analysis!$I$11),
      "Outlier",
      "Normal"))</f>
        <v>Normal</v>
      </c>
    </row>
    <row r="890" spans="1:19">
      <c r="A890" t="s">
        <v>2733</v>
      </c>
      <c r="B890" s="4">
        <v>44772</v>
      </c>
      <c r="C890" s="2">
        <v>-40033.81</v>
      </c>
      <c r="D890" t="s">
        <v>840</v>
      </c>
      <c r="E890" t="s">
        <v>864</v>
      </c>
      <c r="F890" t="s">
        <v>10</v>
      </c>
      <c r="G890" t="s">
        <v>24</v>
      </c>
      <c r="I890" t="s">
        <v>2048</v>
      </c>
      <c r="J890" t="s">
        <v>2734</v>
      </c>
      <c r="K890" t="str">
        <f>IF(COUNTIF(Customers!A:A, H890)&gt;0, "Valid", "Invalid")</f>
        <v>Invalid</v>
      </c>
      <c r="L890" t="str">
        <f t="shared" si="65"/>
        <v>7</v>
      </c>
      <c r="M890" t="str">
        <f t="shared" si="66"/>
        <v>2022</v>
      </c>
      <c r="N890">
        <f t="shared" si="67"/>
        <v>-40033.81</v>
      </c>
      <c r="O890" t="str">
        <f t="shared" si="68"/>
        <v/>
      </c>
      <c r="P890">
        <f t="shared" si="69"/>
        <v>40033.81</v>
      </c>
      <c r="Q890" s="48" t="str">
        <f>IF(O890="","",
   IF(OR(O890&lt;EDA_Outlier_Analysis!$C$10, O890&gt;EDA_Outlier_Analysis!$C$11),
      "Outlier",
      "Normal"))</f>
        <v/>
      </c>
      <c r="R890" t="str">
        <f>IF(P890="","",
   IF(OR(P890 &lt; EDA_Outlier_Analysis!$F$7, P890 &gt; EDA_Outlier_Analysis!$F$8),
      "Outlier",
      "Normal"))</f>
        <v>Normal</v>
      </c>
      <c r="S890" t="str">
        <f>IF(N890="","",
   IF(OR(N890 &lt;EDA_Outlier_Analysis!$I$10, N890 &gt; EDA_Outlier_Analysis!$I$11),
      "Outlier",
      "Normal"))</f>
        <v>Normal</v>
      </c>
    </row>
    <row r="891" spans="1:19">
      <c r="A891" t="s">
        <v>2735</v>
      </c>
      <c r="B891" s="4">
        <v>44765</v>
      </c>
      <c r="C891" s="2">
        <v>-6887.18</v>
      </c>
      <c r="D891" t="s">
        <v>840</v>
      </c>
      <c r="E891" t="s">
        <v>841</v>
      </c>
      <c r="F891" t="s">
        <v>9</v>
      </c>
      <c r="G891" t="s">
        <v>20</v>
      </c>
      <c r="I891" t="s">
        <v>968</v>
      </c>
      <c r="J891" t="s">
        <v>2736</v>
      </c>
      <c r="K891" t="str">
        <f>IF(COUNTIF(Customers!A:A, H891)&gt;0, "Valid", "Invalid")</f>
        <v>Invalid</v>
      </c>
      <c r="L891" t="str">
        <f t="shared" si="65"/>
        <v>7</v>
      </c>
      <c r="M891" t="str">
        <f t="shared" si="66"/>
        <v>2022</v>
      </c>
      <c r="N891">
        <f t="shared" si="67"/>
        <v>-6887.18</v>
      </c>
      <c r="O891" t="str">
        <f t="shared" si="68"/>
        <v/>
      </c>
      <c r="P891">
        <f t="shared" si="69"/>
        <v>6887.18</v>
      </c>
      <c r="Q891" s="48" t="str">
        <f>IF(O891="","",
   IF(OR(O891&lt;EDA_Outlier_Analysis!$C$10, O891&gt;EDA_Outlier_Analysis!$C$11),
      "Outlier",
      "Normal"))</f>
        <v/>
      </c>
      <c r="R891" t="str">
        <f>IF(P891="","",
   IF(OR(P891 &lt; EDA_Outlier_Analysis!$F$7, P891 &gt; EDA_Outlier_Analysis!$F$8),
      "Outlier",
      "Normal"))</f>
        <v>Outlier</v>
      </c>
      <c r="S891" t="str">
        <f>IF(N891="","",
   IF(OR(N891 &lt;EDA_Outlier_Analysis!$I$10, N891 &gt; EDA_Outlier_Analysis!$I$11),
      "Outlier",
      "Normal"))</f>
        <v>Normal</v>
      </c>
    </row>
    <row r="892" spans="1:19">
      <c r="A892" t="s">
        <v>2737</v>
      </c>
      <c r="B892" s="4">
        <v>45274</v>
      </c>
      <c r="C892" s="2">
        <v>-64113.22</v>
      </c>
      <c r="D892" t="s">
        <v>840</v>
      </c>
      <c r="E892" t="s">
        <v>864</v>
      </c>
      <c r="F892" t="s">
        <v>9</v>
      </c>
      <c r="G892" t="s">
        <v>31</v>
      </c>
      <c r="I892" t="s">
        <v>1361</v>
      </c>
      <c r="J892" t="s">
        <v>2738</v>
      </c>
      <c r="K892" t="str">
        <f>IF(COUNTIF(Customers!A:A, H892)&gt;0, "Valid", "Invalid")</f>
        <v>Invalid</v>
      </c>
      <c r="L892" t="str">
        <f t="shared" si="65"/>
        <v>12</v>
      </c>
      <c r="M892" t="str">
        <f t="shared" si="66"/>
        <v>2023</v>
      </c>
      <c r="N892">
        <f t="shared" si="67"/>
        <v>-64113.22</v>
      </c>
      <c r="O892" t="str">
        <f t="shared" si="68"/>
        <v/>
      </c>
      <c r="P892">
        <f t="shared" si="69"/>
        <v>64113.22</v>
      </c>
      <c r="Q892" s="48" t="str">
        <f>IF(O892="","",
   IF(OR(O892&lt;EDA_Outlier_Analysis!$C$10, O892&gt;EDA_Outlier_Analysis!$C$11),
      "Outlier",
      "Normal"))</f>
        <v/>
      </c>
      <c r="R892" t="str">
        <f>IF(P892="","",
   IF(OR(P892 &lt; EDA_Outlier_Analysis!$F$7, P892 &gt; EDA_Outlier_Analysis!$F$8),
      "Outlier",
      "Normal"))</f>
        <v>Outlier</v>
      </c>
      <c r="S892" t="str">
        <f>IF(N892="","",
   IF(OR(N892 &lt;EDA_Outlier_Analysis!$I$10, N892 &gt; EDA_Outlier_Analysis!$I$11),
      "Outlier",
      "Normal"))</f>
        <v>Normal</v>
      </c>
    </row>
    <row r="893" spans="1:19">
      <c r="A893" t="s">
        <v>2739</v>
      </c>
      <c r="B893" s="4">
        <v>44997</v>
      </c>
      <c r="C893" s="2">
        <v>-56393.91</v>
      </c>
      <c r="D893" t="s">
        <v>840</v>
      </c>
      <c r="E893" t="s">
        <v>856</v>
      </c>
      <c r="F893" t="s">
        <v>9</v>
      </c>
      <c r="G893" t="s">
        <v>34</v>
      </c>
      <c r="I893" t="s">
        <v>1083</v>
      </c>
      <c r="J893" t="s">
        <v>2740</v>
      </c>
      <c r="K893" t="str">
        <f>IF(COUNTIF(Customers!A:A, H893)&gt;0, "Valid", "Invalid")</f>
        <v>Invalid</v>
      </c>
      <c r="L893" t="str">
        <f t="shared" si="65"/>
        <v>3</v>
      </c>
      <c r="M893" t="str">
        <f t="shared" si="66"/>
        <v>2023</v>
      </c>
      <c r="N893">
        <f t="shared" si="67"/>
        <v>-56393.91</v>
      </c>
      <c r="O893" t="str">
        <f t="shared" si="68"/>
        <v/>
      </c>
      <c r="P893">
        <f t="shared" si="69"/>
        <v>56393.91</v>
      </c>
      <c r="Q893" s="48" t="str">
        <f>IF(O893="","",
   IF(OR(O893&lt;EDA_Outlier_Analysis!$C$10, O893&gt;EDA_Outlier_Analysis!$C$11),
      "Outlier",
      "Normal"))</f>
        <v/>
      </c>
      <c r="R893" t="str">
        <f>IF(P893="","",
   IF(OR(P893 &lt; EDA_Outlier_Analysis!$F$7, P893 &gt; EDA_Outlier_Analysis!$F$8),
      "Outlier",
      "Normal"))</f>
        <v>Outlier</v>
      </c>
      <c r="S893" t="str">
        <f>IF(N893="","",
   IF(OR(N893 &lt;EDA_Outlier_Analysis!$I$10, N893 &gt; EDA_Outlier_Analysis!$I$11),
      "Outlier",
      "Normal"))</f>
        <v>Normal</v>
      </c>
    </row>
    <row r="894" spans="1:19">
      <c r="A894" t="s">
        <v>2741</v>
      </c>
      <c r="B894" s="4">
        <v>44606</v>
      </c>
      <c r="C894" s="2">
        <v>134639.9</v>
      </c>
      <c r="D894" t="s">
        <v>849</v>
      </c>
      <c r="E894" t="s">
        <v>868</v>
      </c>
      <c r="F894" t="s">
        <v>9</v>
      </c>
      <c r="G894" t="s">
        <v>24</v>
      </c>
      <c r="H894" t="s">
        <v>701</v>
      </c>
      <c r="J894" t="s">
        <v>2742</v>
      </c>
      <c r="K894" t="str">
        <f>IF(COUNTIF(Customers!A:A, H894)&gt;0, "Valid", "Invalid")</f>
        <v>Valid</v>
      </c>
      <c r="L894" t="str">
        <f t="shared" si="65"/>
        <v>2</v>
      </c>
      <c r="M894" t="str">
        <f t="shared" si="66"/>
        <v>2022</v>
      </c>
      <c r="N894">
        <f t="shared" si="67"/>
        <v>134639.9</v>
      </c>
      <c r="O894">
        <f t="shared" si="68"/>
        <v>134639.9</v>
      </c>
      <c r="P894" t="str">
        <f t="shared" si="69"/>
        <v/>
      </c>
      <c r="Q894" s="48" t="str">
        <f>IF(O894="","",
   IF(OR(O894&lt;EDA_Outlier_Analysis!$C$10, O894&gt;EDA_Outlier_Analysis!$C$11),
      "Outlier",
      "Normal"))</f>
        <v>Normal</v>
      </c>
      <c r="R894" t="str">
        <f>IF(P894="","",
   IF(OR(P894 &lt; EDA_Outlier_Analysis!$F$7, P894 &gt; EDA_Outlier_Analysis!$F$8),
      "Outlier",
      "Normal"))</f>
        <v/>
      </c>
      <c r="S894" t="str">
        <f>IF(N894="","",
   IF(OR(N894 &lt;EDA_Outlier_Analysis!$I$10, N894 &gt; EDA_Outlier_Analysis!$I$11),
      "Outlier",
      "Normal"))</f>
        <v>Normal</v>
      </c>
    </row>
    <row r="895" spans="1:19">
      <c r="A895" t="s">
        <v>2743</v>
      </c>
      <c r="B895" s="4">
        <v>44723</v>
      </c>
      <c r="C895" s="2">
        <v>-53287.25</v>
      </c>
      <c r="D895" t="s">
        <v>840</v>
      </c>
      <c r="E895" t="s">
        <v>864</v>
      </c>
      <c r="F895" t="s">
        <v>11</v>
      </c>
      <c r="G895" t="s">
        <v>31</v>
      </c>
      <c r="I895" t="s">
        <v>1217</v>
      </c>
      <c r="J895" t="s">
        <v>2744</v>
      </c>
      <c r="K895" t="str">
        <f>IF(COUNTIF(Customers!A:A, H895)&gt;0, "Valid", "Invalid")</f>
        <v>Invalid</v>
      </c>
      <c r="L895" t="str">
        <f t="shared" si="65"/>
        <v>6</v>
      </c>
      <c r="M895" t="str">
        <f t="shared" si="66"/>
        <v>2022</v>
      </c>
      <c r="N895">
        <f t="shared" si="67"/>
        <v>-53287.25</v>
      </c>
      <c r="O895" t="str">
        <f t="shared" si="68"/>
        <v/>
      </c>
      <c r="P895">
        <f t="shared" si="69"/>
        <v>53287.25</v>
      </c>
      <c r="Q895" s="48" t="str">
        <f>IF(O895="","",
   IF(OR(O895&lt;EDA_Outlier_Analysis!$C$10, O895&gt;EDA_Outlier_Analysis!$C$11),
      "Outlier",
      "Normal"))</f>
        <v/>
      </c>
      <c r="R895" t="str">
        <f>IF(P895="","",
   IF(OR(P895 &lt; EDA_Outlier_Analysis!$F$7, P895 &gt; EDA_Outlier_Analysis!$F$8),
      "Outlier",
      "Normal"))</f>
        <v>Normal</v>
      </c>
      <c r="S895" t="str">
        <f>IF(N895="","",
   IF(OR(N895 &lt;EDA_Outlier_Analysis!$I$10, N895 &gt; EDA_Outlier_Analysis!$I$11),
      "Outlier",
      "Normal"))</f>
        <v>Normal</v>
      </c>
    </row>
    <row r="896" spans="1:19">
      <c r="A896" t="s">
        <v>2745</v>
      </c>
      <c r="B896" s="4">
        <v>44620</v>
      </c>
      <c r="C896" s="2">
        <v>121271.92</v>
      </c>
      <c r="D896" t="s">
        <v>849</v>
      </c>
      <c r="E896" t="s">
        <v>850</v>
      </c>
      <c r="F896" t="s">
        <v>10</v>
      </c>
      <c r="G896" t="s">
        <v>20</v>
      </c>
      <c r="H896" t="s">
        <v>609</v>
      </c>
      <c r="J896" t="s">
        <v>2746</v>
      </c>
      <c r="K896" t="str">
        <f>IF(COUNTIF(Customers!A:A, H896)&gt;0, "Valid", "Invalid")</f>
        <v>Valid</v>
      </c>
      <c r="L896" t="str">
        <f t="shared" si="65"/>
        <v>2</v>
      </c>
      <c r="M896" t="str">
        <f t="shared" si="66"/>
        <v>2022</v>
      </c>
      <c r="N896">
        <f t="shared" si="67"/>
        <v>121271.92</v>
      </c>
      <c r="O896">
        <f t="shared" si="68"/>
        <v>121271.92</v>
      </c>
      <c r="P896" t="str">
        <f t="shared" si="69"/>
        <v/>
      </c>
      <c r="Q896" s="48" t="str">
        <f>IF(O896="","",
   IF(OR(O896&lt;EDA_Outlier_Analysis!$C$10, O896&gt;EDA_Outlier_Analysis!$C$11),
      "Outlier",
      "Normal"))</f>
        <v>Normal</v>
      </c>
      <c r="R896" t="str">
        <f>IF(P896="","",
   IF(OR(P896 &lt; EDA_Outlier_Analysis!$F$7, P896 &gt; EDA_Outlier_Analysis!$F$8),
      "Outlier",
      "Normal"))</f>
        <v/>
      </c>
      <c r="S896" t="str">
        <f>IF(N896="","",
   IF(OR(N896 &lt;EDA_Outlier_Analysis!$I$10, N896 &gt; EDA_Outlier_Analysis!$I$11),
      "Outlier",
      "Normal"))</f>
        <v>Normal</v>
      </c>
    </row>
    <row r="897" spans="1:19">
      <c r="A897" t="s">
        <v>2747</v>
      </c>
      <c r="B897" s="4">
        <v>44888</v>
      </c>
      <c r="C897" s="2">
        <v>169340.13</v>
      </c>
      <c r="D897" t="s">
        <v>849</v>
      </c>
      <c r="E897" t="s">
        <v>853</v>
      </c>
      <c r="F897" t="s">
        <v>11</v>
      </c>
      <c r="G897" t="s">
        <v>24</v>
      </c>
      <c r="H897" t="s">
        <v>729</v>
      </c>
      <c r="J897" t="s">
        <v>2748</v>
      </c>
      <c r="K897" t="str">
        <f>IF(COUNTIF(Customers!A:A, H897)&gt;0, "Valid", "Invalid")</f>
        <v>Valid</v>
      </c>
      <c r="L897" t="str">
        <f t="shared" si="65"/>
        <v>11</v>
      </c>
      <c r="M897" t="str">
        <f t="shared" si="66"/>
        <v>2022</v>
      </c>
      <c r="N897">
        <f t="shared" si="67"/>
        <v>169340.13</v>
      </c>
      <c r="O897">
        <f t="shared" si="68"/>
        <v>169340.13</v>
      </c>
      <c r="P897" t="str">
        <f t="shared" si="69"/>
        <v/>
      </c>
      <c r="Q897" s="48" t="str">
        <f>IF(O897="","",
   IF(OR(O897&lt;EDA_Outlier_Analysis!$C$10, O897&gt;EDA_Outlier_Analysis!$C$11),
      "Outlier",
      "Normal"))</f>
        <v>Normal</v>
      </c>
      <c r="R897" t="str">
        <f>IF(P897="","",
   IF(OR(P897 &lt; EDA_Outlier_Analysis!$F$7, P897 &gt; EDA_Outlier_Analysis!$F$8),
      "Outlier",
      "Normal"))</f>
        <v/>
      </c>
      <c r="S897" t="str">
        <f>IF(N897="","",
   IF(OR(N897 &lt;EDA_Outlier_Analysis!$I$10, N897 &gt; EDA_Outlier_Analysis!$I$11),
      "Outlier",
      "Normal"))</f>
        <v>Normal</v>
      </c>
    </row>
    <row r="898" spans="1:19">
      <c r="A898" t="s">
        <v>2749</v>
      </c>
      <c r="B898" s="4">
        <v>44994</v>
      </c>
      <c r="C898" s="2">
        <v>166968.88</v>
      </c>
      <c r="D898" t="s">
        <v>849</v>
      </c>
      <c r="E898" t="s">
        <v>853</v>
      </c>
      <c r="F898" t="s">
        <v>9</v>
      </c>
      <c r="G898" t="s">
        <v>34</v>
      </c>
      <c r="H898" t="s">
        <v>481</v>
      </c>
      <c r="J898" t="s">
        <v>2750</v>
      </c>
      <c r="K898" t="str">
        <f>IF(COUNTIF(Customers!A:A, H898)&gt;0, "Valid", "Invalid")</f>
        <v>Valid</v>
      </c>
      <c r="L898" t="str">
        <f t="shared" si="65"/>
        <v>3</v>
      </c>
      <c r="M898" t="str">
        <f t="shared" si="66"/>
        <v>2023</v>
      </c>
      <c r="N898">
        <f t="shared" si="67"/>
        <v>166968.88</v>
      </c>
      <c r="O898">
        <f t="shared" si="68"/>
        <v>166968.88</v>
      </c>
      <c r="P898" t="str">
        <f t="shared" si="69"/>
        <v/>
      </c>
      <c r="Q898" s="48" t="str">
        <f>IF(O898="","",
   IF(OR(O898&lt;EDA_Outlier_Analysis!$C$10, O898&gt;EDA_Outlier_Analysis!$C$11),
      "Outlier",
      "Normal"))</f>
        <v>Normal</v>
      </c>
      <c r="R898" t="str">
        <f>IF(P898="","",
   IF(OR(P898 &lt; EDA_Outlier_Analysis!$F$7, P898 &gt; EDA_Outlier_Analysis!$F$8),
      "Outlier",
      "Normal"))</f>
        <v/>
      </c>
      <c r="S898" t="str">
        <f>IF(N898="","",
   IF(OR(N898 &lt;EDA_Outlier_Analysis!$I$10, N898 &gt; EDA_Outlier_Analysis!$I$11),
      "Outlier",
      "Normal"))</f>
        <v>Normal</v>
      </c>
    </row>
    <row r="899" spans="1:19">
      <c r="A899" t="s">
        <v>2751</v>
      </c>
      <c r="B899" s="4">
        <v>44930</v>
      </c>
      <c r="C899" s="2">
        <v>-2000</v>
      </c>
      <c r="D899" t="s">
        <v>840</v>
      </c>
      <c r="E899" t="s">
        <v>905</v>
      </c>
      <c r="F899" t="s">
        <v>9</v>
      </c>
      <c r="G899" t="s">
        <v>34</v>
      </c>
      <c r="I899" t="s">
        <v>2752</v>
      </c>
      <c r="J899" t="s">
        <v>2753</v>
      </c>
      <c r="K899" t="str">
        <f>IF(COUNTIF(Customers!A:A, H899)&gt;0, "Valid", "Invalid")</f>
        <v>Invalid</v>
      </c>
      <c r="L899" t="str">
        <f t="shared" ref="L899:L962" si="70">TEXT(B899,"m")</f>
        <v>1</v>
      </c>
      <c r="M899" t="str">
        <f t="shared" ref="M899:M962" si="71">TEXT(B899,"yyyy")</f>
        <v>2023</v>
      </c>
      <c r="N899">
        <f t="shared" ref="N899:N962" si="72">IF(D899="Revenue",C899,-ABS(C899))</f>
        <v>-2000</v>
      </c>
      <c r="O899" t="str">
        <f t="shared" ref="O899:O962" si="73">IF(D899="Revenue", C899, "")</f>
        <v/>
      </c>
      <c r="P899">
        <f t="shared" ref="P899:P962" si="74">IF(D899="Expense", ABS(C899), "")</f>
        <v>2000</v>
      </c>
      <c r="Q899" s="48" t="str">
        <f>IF(O899="","",
   IF(OR(O899&lt;EDA_Outlier_Analysis!$C$10, O899&gt;EDA_Outlier_Analysis!$C$11),
      "Outlier",
      "Normal"))</f>
        <v/>
      </c>
      <c r="R899" t="str">
        <f>IF(P899="","",
   IF(OR(P899 &lt; EDA_Outlier_Analysis!$F$7, P899 &gt; EDA_Outlier_Analysis!$F$8),
      "Outlier",
      "Normal"))</f>
        <v>Outlier</v>
      </c>
      <c r="S899" t="str">
        <f>IF(N899="","",
   IF(OR(N899 &lt;EDA_Outlier_Analysis!$I$10, N899 &gt; EDA_Outlier_Analysis!$I$11),
      "Outlier",
      "Normal"))</f>
        <v>Normal</v>
      </c>
    </row>
    <row r="900" spans="1:19">
      <c r="A900" t="s">
        <v>2754</v>
      </c>
      <c r="B900" s="4">
        <v>44653</v>
      </c>
      <c r="C900" s="2">
        <v>222493.07</v>
      </c>
      <c r="D900" t="s">
        <v>849</v>
      </c>
      <c r="E900" t="s">
        <v>868</v>
      </c>
      <c r="F900" t="s">
        <v>11</v>
      </c>
      <c r="G900" t="s">
        <v>24</v>
      </c>
      <c r="H900" t="s">
        <v>345</v>
      </c>
      <c r="J900" t="s">
        <v>2755</v>
      </c>
      <c r="K900" t="str">
        <f>IF(COUNTIF(Customers!A:A, H900)&gt;0, "Valid", "Invalid")</f>
        <v>Valid</v>
      </c>
      <c r="L900" t="str">
        <f t="shared" si="70"/>
        <v>4</v>
      </c>
      <c r="M900" t="str">
        <f t="shared" si="71"/>
        <v>2022</v>
      </c>
      <c r="N900">
        <f t="shared" si="72"/>
        <v>222493.07</v>
      </c>
      <c r="O900">
        <f t="shared" si="73"/>
        <v>222493.07</v>
      </c>
      <c r="P900" t="str">
        <f t="shared" si="74"/>
        <v/>
      </c>
      <c r="Q900" s="48" t="str">
        <f>IF(O900="","",
   IF(OR(O900&lt;EDA_Outlier_Analysis!$C$10, O900&gt;EDA_Outlier_Analysis!$C$11),
      "Outlier",
      "Normal"))</f>
        <v>Normal</v>
      </c>
      <c r="R900" t="str">
        <f>IF(P900="","",
   IF(OR(P900 &lt; EDA_Outlier_Analysis!$F$7, P900 &gt; EDA_Outlier_Analysis!$F$8),
      "Outlier",
      "Normal"))</f>
        <v/>
      </c>
      <c r="S900" t="str">
        <f>IF(N900="","",
   IF(OR(N900 &lt;EDA_Outlier_Analysis!$I$10, N900 &gt; EDA_Outlier_Analysis!$I$11),
      "Outlier",
      "Normal"))</f>
        <v>Normal</v>
      </c>
    </row>
    <row r="901" spans="1:19">
      <c r="A901" t="s">
        <v>2756</v>
      </c>
      <c r="B901" s="4">
        <v>45223</v>
      </c>
      <c r="C901" s="2">
        <v>232738.11</v>
      </c>
      <c r="D901" t="s">
        <v>849</v>
      </c>
      <c r="E901" t="s">
        <v>850</v>
      </c>
      <c r="F901" t="s">
        <v>11</v>
      </c>
      <c r="G901" t="s">
        <v>20</v>
      </c>
      <c r="H901" t="s">
        <v>295</v>
      </c>
      <c r="J901" t="s">
        <v>2757</v>
      </c>
      <c r="K901" t="str">
        <f>IF(COUNTIF(Customers!A:A, H901)&gt;0, "Valid", "Invalid")</f>
        <v>Valid</v>
      </c>
      <c r="L901" t="str">
        <f t="shared" si="70"/>
        <v>10</v>
      </c>
      <c r="M901" t="str">
        <f t="shared" si="71"/>
        <v>2023</v>
      </c>
      <c r="N901">
        <f t="shared" si="72"/>
        <v>232738.11</v>
      </c>
      <c r="O901">
        <f t="shared" si="73"/>
        <v>232738.11</v>
      </c>
      <c r="P901" t="str">
        <f t="shared" si="74"/>
        <v/>
      </c>
      <c r="Q901" s="48" t="str">
        <f>IF(O901="","",
   IF(OR(O901&lt;EDA_Outlier_Analysis!$C$10, O901&gt;EDA_Outlier_Analysis!$C$11),
      "Outlier",
      "Normal"))</f>
        <v>Normal</v>
      </c>
      <c r="R901" t="str">
        <f>IF(P901="","",
   IF(OR(P901 &lt; EDA_Outlier_Analysis!$F$7, P901 &gt; EDA_Outlier_Analysis!$F$8),
      "Outlier",
      "Normal"))</f>
        <v/>
      </c>
      <c r="S901" t="str">
        <f>IF(N901="","",
   IF(OR(N901 &lt;EDA_Outlier_Analysis!$I$10, N901 &gt; EDA_Outlier_Analysis!$I$11),
      "Outlier",
      "Normal"))</f>
        <v>Normal</v>
      </c>
    </row>
    <row r="902" spans="1:19">
      <c r="A902" t="s">
        <v>2758</v>
      </c>
      <c r="B902" s="4">
        <v>45078</v>
      </c>
      <c r="C902" s="2">
        <v>186879.64</v>
      </c>
      <c r="D902" t="s">
        <v>849</v>
      </c>
      <c r="E902" t="s">
        <v>853</v>
      </c>
      <c r="F902" t="s">
        <v>10</v>
      </c>
      <c r="G902" t="s">
        <v>20</v>
      </c>
      <c r="H902" t="s">
        <v>217</v>
      </c>
      <c r="J902" t="s">
        <v>2759</v>
      </c>
      <c r="K902" t="str">
        <f>IF(COUNTIF(Customers!A:A, H902)&gt;0, "Valid", "Invalid")</f>
        <v>Valid</v>
      </c>
      <c r="L902" t="str">
        <f t="shared" si="70"/>
        <v>6</v>
      </c>
      <c r="M902" t="str">
        <f t="shared" si="71"/>
        <v>2023</v>
      </c>
      <c r="N902">
        <f t="shared" si="72"/>
        <v>186879.64</v>
      </c>
      <c r="O902">
        <f t="shared" si="73"/>
        <v>186879.64</v>
      </c>
      <c r="P902" t="str">
        <f t="shared" si="74"/>
        <v/>
      </c>
      <c r="Q902" s="48" t="str">
        <f>IF(O902="","",
   IF(OR(O902&lt;EDA_Outlier_Analysis!$C$10, O902&gt;EDA_Outlier_Analysis!$C$11),
      "Outlier",
      "Normal"))</f>
        <v>Normal</v>
      </c>
      <c r="R902" t="str">
        <f>IF(P902="","",
   IF(OR(P902 &lt; EDA_Outlier_Analysis!$F$7, P902 &gt; EDA_Outlier_Analysis!$F$8),
      "Outlier",
      "Normal"))</f>
        <v/>
      </c>
      <c r="S902" t="str">
        <f>IF(N902="","",
   IF(OR(N902 &lt;EDA_Outlier_Analysis!$I$10, N902 &gt; EDA_Outlier_Analysis!$I$11),
      "Outlier",
      "Normal"))</f>
        <v>Normal</v>
      </c>
    </row>
    <row r="903" spans="1:19">
      <c r="A903" t="s">
        <v>2760</v>
      </c>
      <c r="B903" s="4">
        <v>44751</v>
      </c>
      <c r="C903" s="2">
        <v>65432.98</v>
      </c>
      <c r="D903" t="s">
        <v>849</v>
      </c>
      <c r="E903" t="s">
        <v>853</v>
      </c>
      <c r="F903" t="s">
        <v>9</v>
      </c>
      <c r="G903" t="s">
        <v>24</v>
      </c>
      <c r="H903" t="s">
        <v>115</v>
      </c>
      <c r="J903" t="s">
        <v>2761</v>
      </c>
      <c r="K903" t="str">
        <f>IF(COUNTIF(Customers!A:A, H903)&gt;0, "Valid", "Invalid")</f>
        <v>Valid</v>
      </c>
      <c r="L903" t="str">
        <f t="shared" si="70"/>
        <v>7</v>
      </c>
      <c r="M903" t="str">
        <f t="shared" si="71"/>
        <v>2022</v>
      </c>
      <c r="N903">
        <f t="shared" si="72"/>
        <v>65432.98</v>
      </c>
      <c r="O903">
        <f t="shared" si="73"/>
        <v>65432.98</v>
      </c>
      <c r="P903" t="str">
        <f t="shared" si="74"/>
        <v/>
      </c>
      <c r="Q903" s="48" t="str">
        <f>IF(O903="","",
   IF(OR(O903&lt;EDA_Outlier_Analysis!$C$10, O903&gt;EDA_Outlier_Analysis!$C$11),
      "Outlier",
      "Normal"))</f>
        <v>Normal</v>
      </c>
      <c r="R903" t="str">
        <f>IF(P903="","",
   IF(OR(P903 &lt; EDA_Outlier_Analysis!$F$7, P903 &gt; EDA_Outlier_Analysis!$F$8),
      "Outlier",
      "Normal"))</f>
        <v/>
      </c>
      <c r="S903" t="str">
        <f>IF(N903="","",
   IF(OR(N903 &lt;EDA_Outlier_Analysis!$I$10, N903 &gt; EDA_Outlier_Analysis!$I$11),
      "Outlier",
      "Normal"))</f>
        <v>Normal</v>
      </c>
    </row>
    <row r="904" spans="1:19">
      <c r="A904" t="s">
        <v>2762</v>
      </c>
      <c r="B904" s="4">
        <v>44695</v>
      </c>
      <c r="C904" s="2">
        <v>-13955.38</v>
      </c>
      <c r="D904" t="s">
        <v>840</v>
      </c>
      <c r="E904" t="s">
        <v>841</v>
      </c>
      <c r="F904" t="s">
        <v>11</v>
      </c>
      <c r="G904" t="s">
        <v>31</v>
      </c>
      <c r="I904" t="s">
        <v>957</v>
      </c>
      <c r="J904" t="s">
        <v>2763</v>
      </c>
      <c r="K904" t="str">
        <f>IF(COUNTIF(Customers!A:A, H904)&gt;0, "Valid", "Invalid")</f>
        <v>Invalid</v>
      </c>
      <c r="L904" t="str">
        <f t="shared" si="70"/>
        <v>5</v>
      </c>
      <c r="M904" t="str">
        <f t="shared" si="71"/>
        <v>2022</v>
      </c>
      <c r="N904">
        <f t="shared" si="72"/>
        <v>-13955.38</v>
      </c>
      <c r="O904" t="str">
        <f t="shared" si="73"/>
        <v/>
      </c>
      <c r="P904">
        <f t="shared" si="74"/>
        <v>13955.38</v>
      </c>
      <c r="Q904" s="48" t="str">
        <f>IF(O904="","",
   IF(OR(O904&lt;EDA_Outlier_Analysis!$C$10, O904&gt;EDA_Outlier_Analysis!$C$11),
      "Outlier",
      "Normal"))</f>
        <v/>
      </c>
      <c r="R904" t="str">
        <f>IF(P904="","",
   IF(OR(P904 &lt; EDA_Outlier_Analysis!$F$7, P904 &gt; EDA_Outlier_Analysis!$F$8),
      "Outlier",
      "Normal"))</f>
        <v>Outlier</v>
      </c>
      <c r="S904" t="str">
        <f>IF(N904="","",
   IF(OR(N904 &lt;EDA_Outlier_Analysis!$I$10, N904 &gt; EDA_Outlier_Analysis!$I$11),
      "Outlier",
      "Normal"))</f>
        <v>Normal</v>
      </c>
    </row>
    <row r="905" spans="1:19">
      <c r="A905" t="s">
        <v>2764</v>
      </c>
      <c r="B905" s="4">
        <v>44939</v>
      </c>
      <c r="C905" s="2">
        <v>70375.259999999995</v>
      </c>
      <c r="D905" t="s">
        <v>849</v>
      </c>
      <c r="E905" t="s">
        <v>868</v>
      </c>
      <c r="F905" t="s">
        <v>11</v>
      </c>
      <c r="G905" t="s">
        <v>20</v>
      </c>
      <c r="H905" t="s">
        <v>479</v>
      </c>
      <c r="J905" t="s">
        <v>2765</v>
      </c>
      <c r="K905" t="str">
        <f>IF(COUNTIF(Customers!A:A, H905)&gt;0, "Valid", "Invalid")</f>
        <v>Valid</v>
      </c>
      <c r="L905" t="str">
        <f t="shared" si="70"/>
        <v>1</v>
      </c>
      <c r="M905" t="str">
        <f t="shared" si="71"/>
        <v>2023</v>
      </c>
      <c r="N905">
        <f t="shared" si="72"/>
        <v>70375.259999999995</v>
      </c>
      <c r="O905">
        <f t="shared" si="73"/>
        <v>70375.259999999995</v>
      </c>
      <c r="P905" t="str">
        <f t="shared" si="74"/>
        <v/>
      </c>
      <c r="Q905" s="48" t="str">
        <f>IF(O905="","",
   IF(OR(O905&lt;EDA_Outlier_Analysis!$C$10, O905&gt;EDA_Outlier_Analysis!$C$11),
      "Outlier",
      "Normal"))</f>
        <v>Normal</v>
      </c>
      <c r="R905" t="str">
        <f>IF(P905="","",
   IF(OR(P905 &lt; EDA_Outlier_Analysis!$F$7, P905 &gt; EDA_Outlier_Analysis!$F$8),
      "Outlier",
      "Normal"))</f>
        <v/>
      </c>
      <c r="S905" t="str">
        <f>IF(N905="","",
   IF(OR(N905 &lt;EDA_Outlier_Analysis!$I$10, N905 &gt; EDA_Outlier_Analysis!$I$11),
      "Outlier",
      "Normal"))</f>
        <v>Normal</v>
      </c>
    </row>
    <row r="906" spans="1:19">
      <c r="A906" t="s">
        <v>2766</v>
      </c>
      <c r="B906" s="4">
        <v>44994</v>
      </c>
      <c r="C906" s="2">
        <v>-16337.89</v>
      </c>
      <c r="D906" t="s">
        <v>840</v>
      </c>
      <c r="E906" t="s">
        <v>878</v>
      </c>
      <c r="F906" t="s">
        <v>9</v>
      </c>
      <c r="G906" t="s">
        <v>34</v>
      </c>
      <c r="I906" t="s">
        <v>2014</v>
      </c>
      <c r="J906" t="s">
        <v>2767</v>
      </c>
      <c r="K906" t="str">
        <f>IF(COUNTIF(Customers!A:A, H906)&gt;0, "Valid", "Invalid")</f>
        <v>Invalid</v>
      </c>
      <c r="L906" t="str">
        <f t="shared" si="70"/>
        <v>3</v>
      </c>
      <c r="M906" t="str">
        <f t="shared" si="71"/>
        <v>2023</v>
      </c>
      <c r="N906">
        <f t="shared" si="72"/>
        <v>-16337.89</v>
      </c>
      <c r="O906" t="str">
        <f t="shared" si="73"/>
        <v/>
      </c>
      <c r="P906">
        <f t="shared" si="74"/>
        <v>16337.89</v>
      </c>
      <c r="Q906" s="48" t="str">
        <f>IF(O906="","",
   IF(OR(O906&lt;EDA_Outlier_Analysis!$C$10, O906&gt;EDA_Outlier_Analysis!$C$11),
      "Outlier",
      "Normal"))</f>
        <v/>
      </c>
      <c r="R906" t="str">
        <f>IF(P906="","",
   IF(OR(P906 &lt; EDA_Outlier_Analysis!$F$7, P906 &gt; EDA_Outlier_Analysis!$F$8),
      "Outlier",
      "Normal"))</f>
        <v>Outlier</v>
      </c>
      <c r="S906" t="str">
        <f>IF(N906="","",
   IF(OR(N906 &lt;EDA_Outlier_Analysis!$I$10, N906 &gt; EDA_Outlier_Analysis!$I$11),
      "Outlier",
      "Normal"))</f>
        <v>Normal</v>
      </c>
    </row>
    <row r="907" spans="1:19">
      <c r="A907" t="s">
        <v>2768</v>
      </c>
      <c r="B907" s="4">
        <v>45231</v>
      </c>
      <c r="C907" s="2">
        <v>183228.31</v>
      </c>
      <c r="D907" t="s">
        <v>849</v>
      </c>
      <c r="E907" t="s">
        <v>853</v>
      </c>
      <c r="F907" t="s">
        <v>9</v>
      </c>
      <c r="G907" t="s">
        <v>20</v>
      </c>
      <c r="H907" t="s">
        <v>743</v>
      </c>
      <c r="J907" t="s">
        <v>2769</v>
      </c>
      <c r="K907" t="str">
        <f>IF(COUNTIF(Customers!A:A, H907)&gt;0, "Valid", "Invalid")</f>
        <v>Valid</v>
      </c>
      <c r="L907" t="str">
        <f t="shared" si="70"/>
        <v>11</v>
      </c>
      <c r="M907" t="str">
        <f t="shared" si="71"/>
        <v>2023</v>
      </c>
      <c r="N907">
        <f t="shared" si="72"/>
        <v>183228.31</v>
      </c>
      <c r="O907">
        <f t="shared" si="73"/>
        <v>183228.31</v>
      </c>
      <c r="P907" t="str">
        <f t="shared" si="74"/>
        <v/>
      </c>
      <c r="Q907" s="48" t="str">
        <f>IF(O907="","",
   IF(OR(O907&lt;EDA_Outlier_Analysis!$C$10, O907&gt;EDA_Outlier_Analysis!$C$11),
      "Outlier",
      "Normal"))</f>
        <v>Normal</v>
      </c>
      <c r="R907" t="str">
        <f>IF(P907="","",
   IF(OR(P907 &lt; EDA_Outlier_Analysis!$F$7, P907 &gt; EDA_Outlier_Analysis!$F$8),
      "Outlier",
      "Normal"))</f>
        <v/>
      </c>
      <c r="S907" t="str">
        <f>IF(N907="","",
   IF(OR(N907 &lt;EDA_Outlier_Analysis!$I$10, N907 &gt; EDA_Outlier_Analysis!$I$11),
      "Outlier",
      "Normal"))</f>
        <v>Normal</v>
      </c>
    </row>
    <row r="908" spans="1:19">
      <c r="A908" t="s">
        <v>2770</v>
      </c>
      <c r="B908" s="4">
        <v>45167</v>
      </c>
      <c r="C908" s="2">
        <v>80338.5</v>
      </c>
      <c r="D908" t="s">
        <v>849</v>
      </c>
      <c r="E908" t="s">
        <v>868</v>
      </c>
      <c r="F908" t="s">
        <v>10</v>
      </c>
      <c r="G908" t="s">
        <v>34</v>
      </c>
      <c r="H908" t="s">
        <v>583</v>
      </c>
      <c r="J908" t="s">
        <v>2771</v>
      </c>
      <c r="K908" t="str">
        <f>IF(COUNTIF(Customers!A:A, H908)&gt;0, "Valid", "Invalid")</f>
        <v>Valid</v>
      </c>
      <c r="L908" t="str">
        <f t="shared" si="70"/>
        <v>8</v>
      </c>
      <c r="M908" t="str">
        <f t="shared" si="71"/>
        <v>2023</v>
      </c>
      <c r="N908">
        <f t="shared" si="72"/>
        <v>80338.5</v>
      </c>
      <c r="O908">
        <f t="shared" si="73"/>
        <v>80338.5</v>
      </c>
      <c r="P908" t="str">
        <f t="shared" si="74"/>
        <v/>
      </c>
      <c r="Q908" s="48" t="str">
        <f>IF(O908="","",
   IF(OR(O908&lt;EDA_Outlier_Analysis!$C$10, O908&gt;EDA_Outlier_Analysis!$C$11),
      "Outlier",
      "Normal"))</f>
        <v>Normal</v>
      </c>
      <c r="R908" t="str">
        <f>IF(P908="","",
   IF(OR(P908 &lt; EDA_Outlier_Analysis!$F$7, P908 &gt; EDA_Outlier_Analysis!$F$8),
      "Outlier",
      "Normal"))</f>
        <v/>
      </c>
      <c r="S908" t="str">
        <f>IF(N908="","",
   IF(OR(N908 &lt;EDA_Outlier_Analysis!$I$10, N908 &gt; EDA_Outlier_Analysis!$I$11),
      "Outlier",
      "Normal"))</f>
        <v>Normal</v>
      </c>
    </row>
    <row r="909" spans="1:19">
      <c r="A909" t="s">
        <v>2772</v>
      </c>
      <c r="B909" s="4">
        <v>44839</v>
      </c>
      <c r="C909" s="2">
        <v>-33161.879999999997</v>
      </c>
      <c r="D909" t="s">
        <v>840</v>
      </c>
      <c r="E909" t="s">
        <v>864</v>
      </c>
      <c r="F909" t="s">
        <v>9</v>
      </c>
      <c r="G909" t="s">
        <v>24</v>
      </c>
      <c r="I909" t="s">
        <v>846</v>
      </c>
      <c r="J909" t="s">
        <v>2773</v>
      </c>
      <c r="K909" t="str">
        <f>IF(COUNTIF(Customers!A:A, H909)&gt;0, "Valid", "Invalid")</f>
        <v>Invalid</v>
      </c>
      <c r="L909" t="str">
        <f t="shared" si="70"/>
        <v>10</v>
      </c>
      <c r="M909" t="str">
        <f t="shared" si="71"/>
        <v>2022</v>
      </c>
      <c r="N909">
        <f t="shared" si="72"/>
        <v>-33161.879999999997</v>
      </c>
      <c r="O909" t="str">
        <f t="shared" si="73"/>
        <v/>
      </c>
      <c r="P909">
        <f t="shared" si="74"/>
        <v>33161.879999999997</v>
      </c>
      <c r="Q909" s="48" t="str">
        <f>IF(O909="","",
   IF(OR(O909&lt;EDA_Outlier_Analysis!$C$10, O909&gt;EDA_Outlier_Analysis!$C$11),
      "Outlier",
      "Normal"))</f>
        <v/>
      </c>
      <c r="R909" t="str">
        <f>IF(P909="","",
   IF(OR(P909 &lt; EDA_Outlier_Analysis!$F$7, P909 &gt; EDA_Outlier_Analysis!$F$8),
      "Outlier",
      "Normal"))</f>
        <v>Normal</v>
      </c>
      <c r="S909" t="str">
        <f>IF(N909="","",
   IF(OR(N909 &lt;EDA_Outlier_Analysis!$I$10, N909 &gt; EDA_Outlier_Analysis!$I$11),
      "Outlier",
      "Normal"))</f>
        <v>Normal</v>
      </c>
    </row>
    <row r="910" spans="1:19">
      <c r="A910" t="s">
        <v>2774</v>
      </c>
      <c r="B910" s="4">
        <v>45180</v>
      </c>
      <c r="C910" s="2">
        <v>-42865.24</v>
      </c>
      <c r="D910" t="s">
        <v>840</v>
      </c>
      <c r="E910" t="s">
        <v>878</v>
      </c>
      <c r="F910" t="s">
        <v>11</v>
      </c>
      <c r="G910" t="s">
        <v>24</v>
      </c>
      <c r="I910" t="s">
        <v>1968</v>
      </c>
      <c r="J910" t="s">
        <v>2775</v>
      </c>
      <c r="K910" t="str">
        <f>IF(COUNTIF(Customers!A:A, H910)&gt;0, "Valid", "Invalid")</f>
        <v>Invalid</v>
      </c>
      <c r="L910" t="str">
        <f t="shared" si="70"/>
        <v>9</v>
      </c>
      <c r="M910" t="str">
        <f t="shared" si="71"/>
        <v>2023</v>
      </c>
      <c r="N910">
        <f t="shared" si="72"/>
        <v>-42865.24</v>
      </c>
      <c r="O910" t="str">
        <f t="shared" si="73"/>
        <v/>
      </c>
      <c r="P910">
        <f t="shared" si="74"/>
        <v>42865.24</v>
      </c>
      <c r="Q910" s="48" t="str">
        <f>IF(O910="","",
   IF(OR(O910&lt;EDA_Outlier_Analysis!$C$10, O910&gt;EDA_Outlier_Analysis!$C$11),
      "Outlier",
      "Normal"))</f>
        <v/>
      </c>
      <c r="R910" t="str">
        <f>IF(P910="","",
   IF(OR(P910 &lt; EDA_Outlier_Analysis!$F$7, P910 &gt; EDA_Outlier_Analysis!$F$8),
      "Outlier",
      "Normal"))</f>
        <v>Normal</v>
      </c>
      <c r="S910" t="str">
        <f>IF(N910="","",
   IF(OR(N910 &lt;EDA_Outlier_Analysis!$I$10, N910 &gt; EDA_Outlier_Analysis!$I$11),
      "Outlier",
      "Normal"))</f>
        <v>Normal</v>
      </c>
    </row>
    <row r="911" spans="1:19">
      <c r="A911" t="s">
        <v>2776</v>
      </c>
      <c r="B911" s="4">
        <v>44770</v>
      </c>
      <c r="C911" s="2">
        <v>76236.539999999994</v>
      </c>
      <c r="D911" t="s">
        <v>849</v>
      </c>
      <c r="E911" t="s">
        <v>850</v>
      </c>
      <c r="F911" t="s">
        <v>10</v>
      </c>
      <c r="G911" t="s">
        <v>31</v>
      </c>
      <c r="H911" t="s">
        <v>119</v>
      </c>
      <c r="J911" t="s">
        <v>2777</v>
      </c>
      <c r="K911" t="str">
        <f>IF(COUNTIF(Customers!A:A, H911)&gt;0, "Valid", "Invalid")</f>
        <v>Valid</v>
      </c>
      <c r="L911" t="str">
        <f t="shared" si="70"/>
        <v>7</v>
      </c>
      <c r="M911" t="str">
        <f t="shared" si="71"/>
        <v>2022</v>
      </c>
      <c r="N911">
        <f t="shared" si="72"/>
        <v>76236.539999999994</v>
      </c>
      <c r="O911">
        <f t="shared" si="73"/>
        <v>76236.539999999994</v>
      </c>
      <c r="P911" t="str">
        <f t="shared" si="74"/>
        <v/>
      </c>
      <c r="Q911" s="48" t="str">
        <f>IF(O911="","",
   IF(OR(O911&lt;EDA_Outlier_Analysis!$C$10, O911&gt;EDA_Outlier_Analysis!$C$11),
      "Outlier",
      "Normal"))</f>
        <v>Normal</v>
      </c>
      <c r="R911" t="str">
        <f>IF(P911="","",
   IF(OR(P911 &lt; EDA_Outlier_Analysis!$F$7, P911 &gt; EDA_Outlier_Analysis!$F$8),
      "Outlier",
      "Normal"))</f>
        <v/>
      </c>
      <c r="S911" t="str">
        <f>IF(N911="","",
   IF(OR(N911 &lt;EDA_Outlier_Analysis!$I$10, N911 &gt; EDA_Outlier_Analysis!$I$11),
      "Outlier",
      "Normal"))</f>
        <v>Normal</v>
      </c>
    </row>
    <row r="912" spans="1:19">
      <c r="A912" t="s">
        <v>2778</v>
      </c>
      <c r="B912" s="4">
        <v>45026</v>
      </c>
      <c r="C912" s="2">
        <v>-29718.97</v>
      </c>
      <c r="D912" t="s">
        <v>840</v>
      </c>
      <c r="E912" t="s">
        <v>878</v>
      </c>
      <c r="F912" t="s">
        <v>11</v>
      </c>
      <c r="G912" t="s">
        <v>20</v>
      </c>
      <c r="I912" t="s">
        <v>968</v>
      </c>
      <c r="J912" t="s">
        <v>2779</v>
      </c>
      <c r="K912" t="str">
        <f>IF(COUNTIF(Customers!A:A, H912)&gt;0, "Valid", "Invalid")</f>
        <v>Invalid</v>
      </c>
      <c r="L912" t="str">
        <f t="shared" si="70"/>
        <v>4</v>
      </c>
      <c r="M912" t="str">
        <f t="shared" si="71"/>
        <v>2023</v>
      </c>
      <c r="N912">
        <f t="shared" si="72"/>
        <v>-29718.97</v>
      </c>
      <c r="O912" t="str">
        <f t="shared" si="73"/>
        <v/>
      </c>
      <c r="P912">
        <f t="shared" si="74"/>
        <v>29718.97</v>
      </c>
      <c r="Q912" s="48" t="str">
        <f>IF(O912="","",
   IF(OR(O912&lt;EDA_Outlier_Analysis!$C$10, O912&gt;EDA_Outlier_Analysis!$C$11),
      "Outlier",
      "Normal"))</f>
        <v/>
      </c>
      <c r="R912" t="str">
        <f>IF(P912="","",
   IF(OR(P912 &lt; EDA_Outlier_Analysis!$F$7, P912 &gt; EDA_Outlier_Analysis!$F$8),
      "Outlier",
      "Normal"))</f>
        <v>Normal</v>
      </c>
      <c r="S912" t="str">
        <f>IF(N912="","",
   IF(OR(N912 &lt;EDA_Outlier_Analysis!$I$10, N912 &gt; EDA_Outlier_Analysis!$I$11),
      "Outlier",
      "Normal"))</f>
        <v>Normal</v>
      </c>
    </row>
    <row r="913" spans="1:19">
      <c r="A913" t="s">
        <v>2780</v>
      </c>
      <c r="B913" s="4">
        <v>45166</v>
      </c>
      <c r="C913" s="2">
        <v>150533.54</v>
      </c>
      <c r="D913" t="s">
        <v>849</v>
      </c>
      <c r="E913" t="s">
        <v>850</v>
      </c>
      <c r="F913" t="s">
        <v>11</v>
      </c>
      <c r="G913" t="s">
        <v>34</v>
      </c>
      <c r="H913" t="s">
        <v>395</v>
      </c>
      <c r="J913" t="s">
        <v>2781</v>
      </c>
      <c r="K913" t="str">
        <f>IF(COUNTIF(Customers!A:A, H913)&gt;0, "Valid", "Invalid")</f>
        <v>Valid</v>
      </c>
      <c r="L913" t="str">
        <f t="shared" si="70"/>
        <v>8</v>
      </c>
      <c r="M913" t="str">
        <f t="shared" si="71"/>
        <v>2023</v>
      </c>
      <c r="N913">
        <f t="shared" si="72"/>
        <v>150533.54</v>
      </c>
      <c r="O913">
        <f t="shared" si="73"/>
        <v>150533.54</v>
      </c>
      <c r="P913" t="str">
        <f t="shared" si="74"/>
        <v/>
      </c>
      <c r="Q913" s="48" t="str">
        <f>IF(O913="","",
   IF(OR(O913&lt;EDA_Outlier_Analysis!$C$10, O913&gt;EDA_Outlier_Analysis!$C$11),
      "Outlier",
      "Normal"))</f>
        <v>Normal</v>
      </c>
      <c r="R913" t="str">
        <f>IF(P913="","",
   IF(OR(P913 &lt; EDA_Outlier_Analysis!$F$7, P913 &gt; EDA_Outlier_Analysis!$F$8),
      "Outlier",
      "Normal"))</f>
        <v/>
      </c>
      <c r="S913" t="str">
        <f>IF(N913="","",
   IF(OR(N913 &lt;EDA_Outlier_Analysis!$I$10, N913 &gt; EDA_Outlier_Analysis!$I$11),
      "Outlier",
      "Normal"))</f>
        <v>Normal</v>
      </c>
    </row>
    <row r="914" spans="1:19">
      <c r="A914" t="s">
        <v>2782</v>
      </c>
      <c r="B914" s="4">
        <v>44616</v>
      </c>
      <c r="C914" s="2">
        <v>210244.9</v>
      </c>
      <c r="D914" t="s">
        <v>849</v>
      </c>
      <c r="E914" t="s">
        <v>850</v>
      </c>
      <c r="F914" t="s">
        <v>9</v>
      </c>
      <c r="G914" t="s">
        <v>31</v>
      </c>
      <c r="H914" t="s">
        <v>467</v>
      </c>
      <c r="J914" t="s">
        <v>2783</v>
      </c>
      <c r="K914" t="str">
        <f>IF(COUNTIF(Customers!A:A, H914)&gt;0, "Valid", "Invalid")</f>
        <v>Valid</v>
      </c>
      <c r="L914" t="str">
        <f t="shared" si="70"/>
        <v>2</v>
      </c>
      <c r="M914" t="str">
        <f t="shared" si="71"/>
        <v>2022</v>
      </c>
      <c r="N914">
        <f t="shared" si="72"/>
        <v>210244.9</v>
      </c>
      <c r="O914">
        <f t="shared" si="73"/>
        <v>210244.9</v>
      </c>
      <c r="P914" t="str">
        <f t="shared" si="74"/>
        <v/>
      </c>
      <c r="Q914" s="48" t="str">
        <f>IF(O914="","",
   IF(OR(O914&lt;EDA_Outlier_Analysis!$C$10, O914&gt;EDA_Outlier_Analysis!$C$11),
      "Outlier",
      "Normal"))</f>
        <v>Normal</v>
      </c>
      <c r="R914" t="str">
        <f>IF(P914="","",
   IF(OR(P914 &lt; EDA_Outlier_Analysis!$F$7, P914 &gt; EDA_Outlier_Analysis!$F$8),
      "Outlier",
      "Normal"))</f>
        <v/>
      </c>
      <c r="S914" t="str">
        <f>IF(N914="","",
   IF(OR(N914 &lt;EDA_Outlier_Analysis!$I$10, N914 &gt; EDA_Outlier_Analysis!$I$11),
      "Outlier",
      "Normal"))</f>
        <v>Normal</v>
      </c>
    </row>
    <row r="915" spans="1:19">
      <c r="A915" t="s">
        <v>2784</v>
      </c>
      <c r="B915" s="4">
        <v>44999</v>
      </c>
      <c r="C915" s="2">
        <v>-39333.910000000003</v>
      </c>
      <c r="D915" t="s">
        <v>840</v>
      </c>
      <c r="E915" t="s">
        <v>878</v>
      </c>
      <c r="F915" t="s">
        <v>9</v>
      </c>
      <c r="G915" t="s">
        <v>20</v>
      </c>
      <c r="I915" t="s">
        <v>1210</v>
      </c>
      <c r="J915" t="s">
        <v>2785</v>
      </c>
      <c r="K915" t="str">
        <f>IF(COUNTIF(Customers!A:A, H915)&gt;0, "Valid", "Invalid")</f>
        <v>Invalid</v>
      </c>
      <c r="L915" t="str">
        <f t="shared" si="70"/>
        <v>3</v>
      </c>
      <c r="M915" t="str">
        <f t="shared" si="71"/>
        <v>2023</v>
      </c>
      <c r="N915">
        <f t="shared" si="72"/>
        <v>-39333.910000000003</v>
      </c>
      <c r="O915" t="str">
        <f t="shared" si="73"/>
        <v/>
      </c>
      <c r="P915">
        <f t="shared" si="74"/>
        <v>39333.910000000003</v>
      </c>
      <c r="Q915" s="48" t="str">
        <f>IF(O915="","",
   IF(OR(O915&lt;EDA_Outlier_Analysis!$C$10, O915&gt;EDA_Outlier_Analysis!$C$11),
      "Outlier",
      "Normal"))</f>
        <v/>
      </c>
      <c r="R915" t="str">
        <f>IF(P915="","",
   IF(OR(P915 &lt; EDA_Outlier_Analysis!$F$7, P915 &gt; EDA_Outlier_Analysis!$F$8),
      "Outlier",
      "Normal"))</f>
        <v>Normal</v>
      </c>
      <c r="S915" t="str">
        <f>IF(N915="","",
   IF(OR(N915 &lt;EDA_Outlier_Analysis!$I$10, N915 &gt; EDA_Outlier_Analysis!$I$11),
      "Outlier",
      "Normal"))</f>
        <v>Normal</v>
      </c>
    </row>
    <row r="916" spans="1:19">
      <c r="A916" t="s">
        <v>2786</v>
      </c>
      <c r="B916" s="4">
        <v>45030</v>
      </c>
      <c r="C916" s="2">
        <v>67632.77</v>
      </c>
      <c r="D916" t="s">
        <v>849</v>
      </c>
      <c r="E916" t="s">
        <v>868</v>
      </c>
      <c r="F916" t="s">
        <v>10</v>
      </c>
      <c r="G916" t="s">
        <v>24</v>
      </c>
      <c r="H916" t="s">
        <v>59</v>
      </c>
      <c r="J916" t="s">
        <v>2787</v>
      </c>
      <c r="K916" t="str">
        <f>IF(COUNTIF(Customers!A:A, H916)&gt;0, "Valid", "Invalid")</f>
        <v>Valid</v>
      </c>
      <c r="L916" t="str">
        <f t="shared" si="70"/>
        <v>4</v>
      </c>
      <c r="M916" t="str">
        <f t="shared" si="71"/>
        <v>2023</v>
      </c>
      <c r="N916">
        <f t="shared" si="72"/>
        <v>67632.77</v>
      </c>
      <c r="O916">
        <f t="shared" si="73"/>
        <v>67632.77</v>
      </c>
      <c r="P916" t="str">
        <f t="shared" si="74"/>
        <v/>
      </c>
      <c r="Q916" s="48" t="str">
        <f>IF(O916="","",
   IF(OR(O916&lt;EDA_Outlier_Analysis!$C$10, O916&gt;EDA_Outlier_Analysis!$C$11),
      "Outlier",
      "Normal"))</f>
        <v>Normal</v>
      </c>
      <c r="R916" t="str">
        <f>IF(P916="","",
   IF(OR(P916 &lt; EDA_Outlier_Analysis!$F$7, P916 &gt; EDA_Outlier_Analysis!$F$8),
      "Outlier",
      "Normal"))</f>
        <v/>
      </c>
      <c r="S916" t="str">
        <f>IF(N916="","",
   IF(OR(N916 &lt;EDA_Outlier_Analysis!$I$10, N916 &gt; EDA_Outlier_Analysis!$I$11),
      "Outlier",
      "Normal"))</f>
        <v>Normal</v>
      </c>
    </row>
    <row r="917" spans="1:19">
      <c r="A917" t="s">
        <v>2788</v>
      </c>
      <c r="B917" s="4">
        <v>44806</v>
      </c>
      <c r="C917" s="2">
        <v>-53101.63</v>
      </c>
      <c r="D917" t="s">
        <v>840</v>
      </c>
      <c r="E917" t="s">
        <v>845</v>
      </c>
      <c r="F917" t="s">
        <v>9</v>
      </c>
      <c r="G917" t="s">
        <v>31</v>
      </c>
      <c r="I917" t="s">
        <v>1141</v>
      </c>
      <c r="J917" t="s">
        <v>2789</v>
      </c>
      <c r="K917" t="str">
        <f>IF(COUNTIF(Customers!A:A, H917)&gt;0, "Valid", "Invalid")</f>
        <v>Invalid</v>
      </c>
      <c r="L917" t="str">
        <f t="shared" si="70"/>
        <v>9</v>
      </c>
      <c r="M917" t="str">
        <f t="shared" si="71"/>
        <v>2022</v>
      </c>
      <c r="N917">
        <f t="shared" si="72"/>
        <v>-53101.63</v>
      </c>
      <c r="O917" t="str">
        <f t="shared" si="73"/>
        <v/>
      </c>
      <c r="P917">
        <f t="shared" si="74"/>
        <v>53101.63</v>
      </c>
      <c r="Q917" s="48" t="str">
        <f>IF(O917="","",
   IF(OR(O917&lt;EDA_Outlier_Analysis!$C$10, O917&gt;EDA_Outlier_Analysis!$C$11),
      "Outlier",
      "Normal"))</f>
        <v/>
      </c>
      <c r="R917" t="str">
        <f>IF(P917="","",
   IF(OR(P917 &lt; EDA_Outlier_Analysis!$F$7, P917 &gt; EDA_Outlier_Analysis!$F$8),
      "Outlier",
      "Normal"))</f>
        <v>Normal</v>
      </c>
      <c r="S917" t="str">
        <f>IF(N917="","",
   IF(OR(N917 &lt;EDA_Outlier_Analysis!$I$10, N917 &gt; EDA_Outlier_Analysis!$I$11),
      "Outlier",
      "Normal"))</f>
        <v>Normal</v>
      </c>
    </row>
    <row r="918" spans="1:19">
      <c r="A918" t="s">
        <v>2790</v>
      </c>
      <c r="B918" s="4">
        <v>44661</v>
      </c>
      <c r="C918" s="2">
        <v>90276.07</v>
      </c>
      <c r="D918" t="s">
        <v>849</v>
      </c>
      <c r="E918" t="s">
        <v>850</v>
      </c>
      <c r="F918" t="s">
        <v>9</v>
      </c>
      <c r="G918" t="s">
        <v>24</v>
      </c>
      <c r="H918" t="s">
        <v>411</v>
      </c>
      <c r="J918" t="s">
        <v>2791</v>
      </c>
      <c r="K918" t="str">
        <f>IF(COUNTIF(Customers!A:A, H918)&gt;0, "Valid", "Invalid")</f>
        <v>Valid</v>
      </c>
      <c r="L918" t="str">
        <f t="shared" si="70"/>
        <v>4</v>
      </c>
      <c r="M918" t="str">
        <f t="shared" si="71"/>
        <v>2022</v>
      </c>
      <c r="N918">
        <f t="shared" si="72"/>
        <v>90276.07</v>
      </c>
      <c r="O918">
        <f t="shared" si="73"/>
        <v>90276.07</v>
      </c>
      <c r="P918" t="str">
        <f t="shared" si="74"/>
        <v/>
      </c>
      <c r="Q918" s="48" t="str">
        <f>IF(O918="","",
   IF(OR(O918&lt;EDA_Outlier_Analysis!$C$10, O918&gt;EDA_Outlier_Analysis!$C$11),
      "Outlier",
      "Normal"))</f>
        <v>Normal</v>
      </c>
      <c r="R918" t="str">
        <f>IF(P918="","",
   IF(OR(P918 &lt; EDA_Outlier_Analysis!$F$7, P918 &gt; EDA_Outlier_Analysis!$F$8),
      "Outlier",
      "Normal"))</f>
        <v/>
      </c>
      <c r="S918" t="str">
        <f>IF(N918="","",
   IF(OR(N918 &lt;EDA_Outlier_Analysis!$I$10, N918 &gt; EDA_Outlier_Analysis!$I$11),
      "Outlier",
      "Normal"))</f>
        <v>Normal</v>
      </c>
    </row>
    <row r="919" spans="1:19">
      <c r="A919" t="s">
        <v>2792</v>
      </c>
      <c r="B919" s="4">
        <v>44586</v>
      </c>
      <c r="C919" s="2">
        <v>135104.29</v>
      </c>
      <c r="D919" t="s">
        <v>849</v>
      </c>
      <c r="E919" t="s">
        <v>850</v>
      </c>
      <c r="F919" t="s">
        <v>10</v>
      </c>
      <c r="G919" t="s">
        <v>31</v>
      </c>
      <c r="H919" t="s">
        <v>499</v>
      </c>
      <c r="J919" t="s">
        <v>2793</v>
      </c>
      <c r="K919" t="str">
        <f>IF(COUNTIF(Customers!A:A, H919)&gt;0, "Valid", "Invalid")</f>
        <v>Valid</v>
      </c>
      <c r="L919" t="str">
        <f t="shared" si="70"/>
        <v>1</v>
      </c>
      <c r="M919" t="str">
        <f t="shared" si="71"/>
        <v>2022</v>
      </c>
      <c r="N919">
        <f t="shared" si="72"/>
        <v>135104.29</v>
      </c>
      <c r="O919">
        <f t="shared" si="73"/>
        <v>135104.29</v>
      </c>
      <c r="P919" t="str">
        <f t="shared" si="74"/>
        <v/>
      </c>
      <c r="Q919" s="48" t="str">
        <f>IF(O919="","",
   IF(OR(O919&lt;EDA_Outlier_Analysis!$C$10, O919&gt;EDA_Outlier_Analysis!$C$11),
      "Outlier",
      "Normal"))</f>
        <v>Normal</v>
      </c>
      <c r="R919" t="str">
        <f>IF(P919="","",
   IF(OR(P919 &lt; EDA_Outlier_Analysis!$F$7, P919 &gt; EDA_Outlier_Analysis!$F$8),
      "Outlier",
      "Normal"))</f>
        <v/>
      </c>
      <c r="S919" t="str">
        <f>IF(N919="","",
   IF(OR(N919 &lt;EDA_Outlier_Analysis!$I$10, N919 &gt; EDA_Outlier_Analysis!$I$11),
      "Outlier",
      "Normal"))</f>
        <v>Normal</v>
      </c>
    </row>
    <row r="920" spans="1:19">
      <c r="A920" t="s">
        <v>2794</v>
      </c>
      <c r="B920" s="4">
        <v>45244</v>
      </c>
      <c r="C920" s="2">
        <v>165275.45000000001</v>
      </c>
      <c r="D920" t="s">
        <v>849</v>
      </c>
      <c r="E920" t="s">
        <v>850</v>
      </c>
      <c r="F920" t="s">
        <v>11</v>
      </c>
      <c r="G920" t="s">
        <v>20</v>
      </c>
      <c r="H920" t="s">
        <v>231</v>
      </c>
      <c r="J920" t="s">
        <v>2795</v>
      </c>
      <c r="K920" t="str">
        <f>IF(COUNTIF(Customers!A:A, H920)&gt;0, "Valid", "Invalid")</f>
        <v>Valid</v>
      </c>
      <c r="L920" t="str">
        <f t="shared" si="70"/>
        <v>11</v>
      </c>
      <c r="M920" t="str">
        <f t="shared" si="71"/>
        <v>2023</v>
      </c>
      <c r="N920">
        <f t="shared" si="72"/>
        <v>165275.45000000001</v>
      </c>
      <c r="O920">
        <f t="shared" si="73"/>
        <v>165275.45000000001</v>
      </c>
      <c r="P920" t="str">
        <f t="shared" si="74"/>
        <v/>
      </c>
      <c r="Q920" s="48" t="str">
        <f>IF(O920="","",
   IF(OR(O920&lt;EDA_Outlier_Analysis!$C$10, O920&gt;EDA_Outlier_Analysis!$C$11),
      "Outlier",
      "Normal"))</f>
        <v>Normal</v>
      </c>
      <c r="R920" t="str">
        <f>IF(P920="","",
   IF(OR(P920 &lt; EDA_Outlier_Analysis!$F$7, P920 &gt; EDA_Outlier_Analysis!$F$8),
      "Outlier",
      "Normal"))</f>
        <v/>
      </c>
      <c r="S920" t="str">
        <f>IF(N920="","",
   IF(OR(N920 &lt;EDA_Outlier_Analysis!$I$10, N920 &gt; EDA_Outlier_Analysis!$I$11),
      "Outlier",
      "Normal"))</f>
        <v>Normal</v>
      </c>
    </row>
    <row r="921" spans="1:19">
      <c r="A921" t="s">
        <v>2796</v>
      </c>
      <c r="B921" s="4">
        <v>45276</v>
      </c>
      <c r="C921" s="2">
        <v>14090.35</v>
      </c>
      <c r="D921" t="s">
        <v>971</v>
      </c>
      <c r="E921" t="s">
        <v>971</v>
      </c>
      <c r="F921" t="s">
        <v>9</v>
      </c>
      <c r="G921" t="s">
        <v>20</v>
      </c>
      <c r="J921" t="s">
        <v>2797</v>
      </c>
      <c r="K921" t="str">
        <f>IF(COUNTIF(Customers!A:A, H921)&gt;0, "Valid", "Invalid")</f>
        <v>Invalid</v>
      </c>
      <c r="L921" t="str">
        <f t="shared" si="70"/>
        <v>12</v>
      </c>
      <c r="M921" t="str">
        <f t="shared" si="71"/>
        <v>2023</v>
      </c>
      <c r="N921">
        <f t="shared" si="72"/>
        <v>-14090.35</v>
      </c>
      <c r="O921" t="str">
        <f t="shared" si="73"/>
        <v/>
      </c>
      <c r="P921" t="str">
        <f t="shared" si="74"/>
        <v/>
      </c>
      <c r="Q921" s="48" t="str">
        <f>IF(O921="","",
   IF(OR(O921&lt;EDA_Outlier_Analysis!$C$10, O921&gt;EDA_Outlier_Analysis!$C$11),
      "Outlier",
      "Normal"))</f>
        <v/>
      </c>
      <c r="R921" t="str">
        <f>IF(P921="","",
   IF(OR(P921 &lt; EDA_Outlier_Analysis!$F$7, P921 &gt; EDA_Outlier_Analysis!$F$8),
      "Outlier",
      "Normal"))</f>
        <v/>
      </c>
      <c r="S921" t="str">
        <f>IF(N921="","",
   IF(OR(N921 &lt;EDA_Outlier_Analysis!$I$10, N921 &gt; EDA_Outlier_Analysis!$I$11),
      "Outlier",
      "Normal"))</f>
        <v>Normal</v>
      </c>
    </row>
    <row r="922" spans="1:19">
      <c r="A922" t="s">
        <v>2798</v>
      </c>
      <c r="B922" s="4">
        <v>44959</v>
      </c>
      <c r="C922" s="2">
        <v>99991.84</v>
      </c>
      <c r="D922" t="s">
        <v>849</v>
      </c>
      <c r="E922" t="s">
        <v>853</v>
      </c>
      <c r="F922" t="s">
        <v>9</v>
      </c>
      <c r="G922" t="s">
        <v>20</v>
      </c>
      <c r="H922" t="s">
        <v>381</v>
      </c>
      <c r="J922" t="s">
        <v>2799</v>
      </c>
      <c r="K922" t="str">
        <f>IF(COUNTIF(Customers!A:A, H922)&gt;0, "Valid", "Invalid")</f>
        <v>Valid</v>
      </c>
      <c r="L922" t="str">
        <f t="shared" si="70"/>
        <v>2</v>
      </c>
      <c r="M922" t="str">
        <f t="shared" si="71"/>
        <v>2023</v>
      </c>
      <c r="N922">
        <f t="shared" si="72"/>
        <v>99991.84</v>
      </c>
      <c r="O922">
        <f t="shared" si="73"/>
        <v>99991.84</v>
      </c>
      <c r="P922" t="str">
        <f t="shared" si="74"/>
        <v/>
      </c>
      <c r="Q922" s="48" t="str">
        <f>IF(O922="","",
   IF(OR(O922&lt;EDA_Outlier_Analysis!$C$10, O922&gt;EDA_Outlier_Analysis!$C$11),
      "Outlier",
      "Normal"))</f>
        <v>Normal</v>
      </c>
      <c r="R922" t="str">
        <f>IF(P922="","",
   IF(OR(P922 &lt; EDA_Outlier_Analysis!$F$7, P922 &gt; EDA_Outlier_Analysis!$F$8),
      "Outlier",
      "Normal"))</f>
        <v/>
      </c>
      <c r="S922" t="str">
        <f>IF(N922="","",
   IF(OR(N922 &lt;EDA_Outlier_Analysis!$I$10, N922 &gt; EDA_Outlier_Analysis!$I$11),
      "Outlier",
      "Normal"))</f>
        <v>Normal</v>
      </c>
    </row>
    <row r="923" spans="1:19">
      <c r="A923" t="s">
        <v>2800</v>
      </c>
      <c r="B923" s="4">
        <v>45178</v>
      </c>
      <c r="C923" s="2">
        <v>12941.54</v>
      </c>
      <c r="D923" t="s">
        <v>971</v>
      </c>
      <c r="E923" t="s">
        <v>971</v>
      </c>
      <c r="F923" t="s">
        <v>11</v>
      </c>
      <c r="G923" t="s">
        <v>31</v>
      </c>
      <c r="J923" t="s">
        <v>2801</v>
      </c>
      <c r="K923" t="str">
        <f>IF(COUNTIF(Customers!A:A, H923)&gt;0, "Valid", "Invalid")</f>
        <v>Invalid</v>
      </c>
      <c r="L923" t="str">
        <f t="shared" si="70"/>
        <v>9</v>
      </c>
      <c r="M923" t="str">
        <f t="shared" si="71"/>
        <v>2023</v>
      </c>
      <c r="N923">
        <f t="shared" si="72"/>
        <v>-12941.54</v>
      </c>
      <c r="O923" t="str">
        <f t="shared" si="73"/>
        <v/>
      </c>
      <c r="P923" t="str">
        <f t="shared" si="74"/>
        <v/>
      </c>
      <c r="Q923" s="48" t="str">
        <f>IF(O923="","",
   IF(OR(O923&lt;EDA_Outlier_Analysis!$C$10, O923&gt;EDA_Outlier_Analysis!$C$11),
      "Outlier",
      "Normal"))</f>
        <v/>
      </c>
      <c r="R923" t="str">
        <f>IF(P923="","",
   IF(OR(P923 &lt; EDA_Outlier_Analysis!$F$7, P923 &gt; EDA_Outlier_Analysis!$F$8),
      "Outlier",
      "Normal"))</f>
        <v/>
      </c>
      <c r="S923" t="str">
        <f>IF(N923="","",
   IF(OR(N923 &lt;EDA_Outlier_Analysis!$I$10, N923 &gt; EDA_Outlier_Analysis!$I$11),
      "Outlier",
      "Normal"))</f>
        <v>Normal</v>
      </c>
    </row>
    <row r="924" spans="1:19">
      <c r="A924" t="s">
        <v>2802</v>
      </c>
      <c r="B924" s="4">
        <v>45242</v>
      </c>
      <c r="C924" s="2">
        <v>76340.23</v>
      </c>
      <c r="D924" t="s">
        <v>849</v>
      </c>
      <c r="E924" t="s">
        <v>850</v>
      </c>
      <c r="F924" t="s">
        <v>9</v>
      </c>
      <c r="G924" t="s">
        <v>31</v>
      </c>
      <c r="H924" t="s">
        <v>379</v>
      </c>
      <c r="J924" t="s">
        <v>2803</v>
      </c>
      <c r="K924" t="str">
        <f>IF(COUNTIF(Customers!A:A, H924)&gt;0, "Valid", "Invalid")</f>
        <v>Valid</v>
      </c>
      <c r="L924" t="str">
        <f t="shared" si="70"/>
        <v>11</v>
      </c>
      <c r="M924" t="str">
        <f t="shared" si="71"/>
        <v>2023</v>
      </c>
      <c r="N924">
        <f t="shared" si="72"/>
        <v>76340.23</v>
      </c>
      <c r="O924">
        <f t="shared" si="73"/>
        <v>76340.23</v>
      </c>
      <c r="P924" t="str">
        <f t="shared" si="74"/>
        <v/>
      </c>
      <c r="Q924" s="48" t="str">
        <f>IF(O924="","",
   IF(OR(O924&lt;EDA_Outlier_Analysis!$C$10, O924&gt;EDA_Outlier_Analysis!$C$11),
      "Outlier",
      "Normal"))</f>
        <v>Normal</v>
      </c>
      <c r="R924" t="str">
        <f>IF(P924="","",
   IF(OR(P924 &lt; EDA_Outlier_Analysis!$F$7, P924 &gt; EDA_Outlier_Analysis!$F$8),
      "Outlier",
      "Normal"))</f>
        <v/>
      </c>
      <c r="S924" t="str">
        <f>IF(N924="","",
   IF(OR(N924 &lt;EDA_Outlier_Analysis!$I$10, N924 &gt; EDA_Outlier_Analysis!$I$11),
      "Outlier",
      "Normal"))</f>
        <v>Normal</v>
      </c>
    </row>
    <row r="925" spans="1:19">
      <c r="A925" t="s">
        <v>2804</v>
      </c>
      <c r="B925" s="4">
        <v>44860</v>
      </c>
      <c r="C925" s="2">
        <v>-24317.9</v>
      </c>
      <c r="D925" t="s">
        <v>840</v>
      </c>
      <c r="E925" t="s">
        <v>878</v>
      </c>
      <c r="F925" t="s">
        <v>11</v>
      </c>
      <c r="G925" t="s">
        <v>20</v>
      </c>
      <c r="I925" t="s">
        <v>1533</v>
      </c>
      <c r="J925" t="s">
        <v>2805</v>
      </c>
      <c r="K925" t="str">
        <f>IF(COUNTIF(Customers!A:A, H925)&gt;0, "Valid", "Invalid")</f>
        <v>Invalid</v>
      </c>
      <c r="L925" t="str">
        <f t="shared" si="70"/>
        <v>10</v>
      </c>
      <c r="M925" t="str">
        <f t="shared" si="71"/>
        <v>2022</v>
      </c>
      <c r="N925">
        <f t="shared" si="72"/>
        <v>-24317.9</v>
      </c>
      <c r="O925" t="str">
        <f t="shared" si="73"/>
        <v/>
      </c>
      <c r="P925">
        <f t="shared" si="74"/>
        <v>24317.9</v>
      </c>
      <c r="Q925" s="48" t="str">
        <f>IF(O925="","",
   IF(OR(O925&lt;EDA_Outlier_Analysis!$C$10, O925&gt;EDA_Outlier_Analysis!$C$11),
      "Outlier",
      "Normal"))</f>
        <v/>
      </c>
      <c r="R925" t="str">
        <f>IF(P925="","",
   IF(OR(P925 &lt; EDA_Outlier_Analysis!$F$7, P925 &gt; EDA_Outlier_Analysis!$F$8),
      "Outlier",
      "Normal"))</f>
        <v>Outlier</v>
      </c>
      <c r="S925" t="str">
        <f>IF(N925="","",
   IF(OR(N925 &lt;EDA_Outlier_Analysis!$I$10, N925 &gt; EDA_Outlier_Analysis!$I$11),
      "Outlier",
      "Normal"))</f>
        <v>Normal</v>
      </c>
    </row>
    <row r="926" spans="1:19">
      <c r="A926" t="s">
        <v>2806</v>
      </c>
      <c r="B926" s="4">
        <v>45102</v>
      </c>
      <c r="C926" s="2">
        <v>-8236.32</v>
      </c>
      <c r="D926" t="s">
        <v>840</v>
      </c>
      <c r="E926" t="s">
        <v>864</v>
      </c>
      <c r="F926" t="s">
        <v>11</v>
      </c>
      <c r="G926" t="s">
        <v>24</v>
      </c>
      <c r="I926" t="s">
        <v>1399</v>
      </c>
      <c r="J926" t="s">
        <v>2807</v>
      </c>
      <c r="K926" t="str">
        <f>IF(COUNTIF(Customers!A:A, H926)&gt;0, "Valid", "Invalid")</f>
        <v>Invalid</v>
      </c>
      <c r="L926" t="str">
        <f t="shared" si="70"/>
        <v>6</v>
      </c>
      <c r="M926" t="str">
        <f t="shared" si="71"/>
        <v>2023</v>
      </c>
      <c r="N926">
        <f t="shared" si="72"/>
        <v>-8236.32</v>
      </c>
      <c r="O926" t="str">
        <f t="shared" si="73"/>
        <v/>
      </c>
      <c r="P926">
        <f t="shared" si="74"/>
        <v>8236.32</v>
      </c>
      <c r="Q926" s="48" t="str">
        <f>IF(O926="","",
   IF(OR(O926&lt;EDA_Outlier_Analysis!$C$10, O926&gt;EDA_Outlier_Analysis!$C$11),
      "Outlier",
      "Normal"))</f>
        <v/>
      </c>
      <c r="R926" t="str">
        <f>IF(P926="","",
   IF(OR(P926 &lt; EDA_Outlier_Analysis!$F$7, P926 &gt; EDA_Outlier_Analysis!$F$8),
      "Outlier",
      "Normal"))</f>
        <v>Outlier</v>
      </c>
      <c r="S926" t="str">
        <f>IF(N926="","",
   IF(OR(N926 &lt;EDA_Outlier_Analysis!$I$10, N926 &gt; EDA_Outlier_Analysis!$I$11),
      "Outlier",
      "Normal"))</f>
        <v>Normal</v>
      </c>
    </row>
    <row r="927" spans="1:19">
      <c r="A927" t="s">
        <v>2808</v>
      </c>
      <c r="B927" s="4">
        <v>45065</v>
      </c>
      <c r="C927" s="2">
        <v>20628.79</v>
      </c>
      <c r="D927" t="s">
        <v>971</v>
      </c>
      <c r="E927" t="s">
        <v>971</v>
      </c>
      <c r="F927" t="s">
        <v>9</v>
      </c>
      <c r="G927" t="s">
        <v>20</v>
      </c>
      <c r="J927" t="s">
        <v>2809</v>
      </c>
      <c r="K927" t="str">
        <f>IF(COUNTIF(Customers!A:A, H927)&gt;0, "Valid", "Invalid")</f>
        <v>Invalid</v>
      </c>
      <c r="L927" t="str">
        <f t="shared" si="70"/>
        <v>5</v>
      </c>
      <c r="M927" t="str">
        <f t="shared" si="71"/>
        <v>2023</v>
      </c>
      <c r="N927">
        <f t="shared" si="72"/>
        <v>-20628.79</v>
      </c>
      <c r="O927" t="str">
        <f t="shared" si="73"/>
        <v/>
      </c>
      <c r="P927" t="str">
        <f t="shared" si="74"/>
        <v/>
      </c>
      <c r="Q927" s="48" t="str">
        <f>IF(O927="","",
   IF(OR(O927&lt;EDA_Outlier_Analysis!$C$10, O927&gt;EDA_Outlier_Analysis!$C$11),
      "Outlier",
      "Normal"))</f>
        <v/>
      </c>
      <c r="R927" t="str">
        <f>IF(P927="","",
   IF(OR(P927 &lt; EDA_Outlier_Analysis!$F$7, P927 &gt; EDA_Outlier_Analysis!$F$8),
      "Outlier",
      "Normal"))</f>
        <v/>
      </c>
      <c r="S927" t="str">
        <f>IF(N927="","",
   IF(OR(N927 &lt;EDA_Outlier_Analysis!$I$10, N927 &gt; EDA_Outlier_Analysis!$I$11),
      "Outlier",
      "Normal"))</f>
        <v>Normal</v>
      </c>
    </row>
    <row r="928" spans="1:19">
      <c r="A928" t="s">
        <v>2810</v>
      </c>
      <c r="B928" s="4">
        <v>44834</v>
      </c>
      <c r="C928" s="2">
        <v>157448.07999999999</v>
      </c>
      <c r="D928" t="s">
        <v>849</v>
      </c>
      <c r="E928" t="s">
        <v>853</v>
      </c>
      <c r="F928" t="s">
        <v>11</v>
      </c>
      <c r="G928" t="s">
        <v>34</v>
      </c>
      <c r="H928" t="s">
        <v>489</v>
      </c>
      <c r="J928" t="s">
        <v>2811</v>
      </c>
      <c r="K928" t="str">
        <f>IF(COUNTIF(Customers!A:A, H928)&gt;0, "Valid", "Invalid")</f>
        <v>Valid</v>
      </c>
      <c r="L928" t="str">
        <f t="shared" si="70"/>
        <v>9</v>
      </c>
      <c r="M928" t="str">
        <f t="shared" si="71"/>
        <v>2022</v>
      </c>
      <c r="N928">
        <f t="shared" si="72"/>
        <v>157448.07999999999</v>
      </c>
      <c r="O928">
        <f t="shared" si="73"/>
        <v>157448.07999999999</v>
      </c>
      <c r="P928" t="str">
        <f t="shared" si="74"/>
        <v/>
      </c>
      <c r="Q928" s="48" t="str">
        <f>IF(O928="","",
   IF(OR(O928&lt;EDA_Outlier_Analysis!$C$10, O928&gt;EDA_Outlier_Analysis!$C$11),
      "Outlier",
      "Normal"))</f>
        <v>Normal</v>
      </c>
      <c r="R928" t="str">
        <f>IF(P928="","",
   IF(OR(P928 &lt; EDA_Outlier_Analysis!$F$7, P928 &gt; EDA_Outlier_Analysis!$F$8),
      "Outlier",
      "Normal"))</f>
        <v/>
      </c>
      <c r="S928" t="str">
        <f>IF(N928="","",
   IF(OR(N928 &lt;EDA_Outlier_Analysis!$I$10, N928 &gt; EDA_Outlier_Analysis!$I$11),
      "Outlier",
      "Normal"))</f>
        <v>Normal</v>
      </c>
    </row>
    <row r="929" spans="1:19">
      <c r="A929" t="s">
        <v>2812</v>
      </c>
      <c r="B929" s="4">
        <v>44883</v>
      </c>
      <c r="C929" s="2">
        <v>68230.7</v>
      </c>
      <c r="D929" t="s">
        <v>849</v>
      </c>
      <c r="E929" t="s">
        <v>868</v>
      </c>
      <c r="F929" t="s">
        <v>11</v>
      </c>
      <c r="G929" t="s">
        <v>31</v>
      </c>
      <c r="H929" t="s">
        <v>75</v>
      </c>
      <c r="J929" t="s">
        <v>2813</v>
      </c>
      <c r="K929" t="str">
        <f>IF(COUNTIF(Customers!A:A, H929)&gt;0, "Valid", "Invalid")</f>
        <v>Valid</v>
      </c>
      <c r="L929" t="str">
        <f t="shared" si="70"/>
        <v>11</v>
      </c>
      <c r="M929" t="str">
        <f t="shared" si="71"/>
        <v>2022</v>
      </c>
      <c r="N929">
        <f t="shared" si="72"/>
        <v>68230.7</v>
      </c>
      <c r="O929">
        <f t="shared" si="73"/>
        <v>68230.7</v>
      </c>
      <c r="P929" t="str">
        <f t="shared" si="74"/>
        <v/>
      </c>
      <c r="Q929" s="48" t="str">
        <f>IF(O929="","",
   IF(OR(O929&lt;EDA_Outlier_Analysis!$C$10, O929&gt;EDA_Outlier_Analysis!$C$11),
      "Outlier",
      "Normal"))</f>
        <v>Normal</v>
      </c>
      <c r="R929" t="str">
        <f>IF(P929="","",
   IF(OR(P929 &lt; EDA_Outlier_Analysis!$F$7, P929 &gt; EDA_Outlier_Analysis!$F$8),
      "Outlier",
      "Normal"))</f>
        <v/>
      </c>
      <c r="S929" t="str">
        <f>IF(N929="","",
   IF(OR(N929 &lt;EDA_Outlier_Analysis!$I$10, N929 &gt; EDA_Outlier_Analysis!$I$11),
      "Outlier",
      "Normal"))</f>
        <v>Normal</v>
      </c>
    </row>
    <row r="930" spans="1:19">
      <c r="A930" t="s">
        <v>2814</v>
      </c>
      <c r="B930" s="4">
        <v>44834</v>
      </c>
      <c r="C930" s="2">
        <v>213462.47</v>
      </c>
      <c r="D930" t="s">
        <v>849</v>
      </c>
      <c r="E930" t="s">
        <v>850</v>
      </c>
      <c r="F930" t="s">
        <v>10</v>
      </c>
      <c r="G930" t="s">
        <v>31</v>
      </c>
      <c r="H930" t="s">
        <v>713</v>
      </c>
      <c r="J930" t="s">
        <v>2815</v>
      </c>
      <c r="K930" t="str">
        <f>IF(COUNTIF(Customers!A:A, H930)&gt;0, "Valid", "Invalid")</f>
        <v>Valid</v>
      </c>
      <c r="L930" t="str">
        <f t="shared" si="70"/>
        <v>9</v>
      </c>
      <c r="M930" t="str">
        <f t="shared" si="71"/>
        <v>2022</v>
      </c>
      <c r="N930">
        <f t="shared" si="72"/>
        <v>213462.47</v>
      </c>
      <c r="O930">
        <f t="shared" si="73"/>
        <v>213462.47</v>
      </c>
      <c r="P930" t="str">
        <f t="shared" si="74"/>
        <v/>
      </c>
      <c r="Q930" s="48" t="str">
        <f>IF(O930="","",
   IF(OR(O930&lt;EDA_Outlier_Analysis!$C$10, O930&gt;EDA_Outlier_Analysis!$C$11),
      "Outlier",
      "Normal"))</f>
        <v>Normal</v>
      </c>
      <c r="R930" t="str">
        <f>IF(P930="","",
   IF(OR(P930 &lt; EDA_Outlier_Analysis!$F$7, P930 &gt; EDA_Outlier_Analysis!$F$8),
      "Outlier",
      "Normal"))</f>
        <v/>
      </c>
      <c r="S930" t="str">
        <f>IF(N930="","",
   IF(OR(N930 &lt;EDA_Outlier_Analysis!$I$10, N930 &gt; EDA_Outlier_Analysis!$I$11),
      "Outlier",
      "Normal"))</f>
        <v>Normal</v>
      </c>
    </row>
    <row r="931" spans="1:19">
      <c r="A931" t="s">
        <v>2816</v>
      </c>
      <c r="B931" s="4">
        <v>44606</v>
      </c>
      <c r="C931" s="2">
        <v>-37653.58</v>
      </c>
      <c r="D931" t="s">
        <v>840</v>
      </c>
      <c r="E931" t="s">
        <v>856</v>
      </c>
      <c r="F931" t="s">
        <v>10</v>
      </c>
      <c r="G931" t="s">
        <v>31</v>
      </c>
      <c r="I931" t="s">
        <v>1284</v>
      </c>
      <c r="J931" t="s">
        <v>2817</v>
      </c>
      <c r="K931" t="str">
        <f>IF(COUNTIF(Customers!A:A, H931)&gt;0, "Valid", "Invalid")</f>
        <v>Invalid</v>
      </c>
      <c r="L931" t="str">
        <f t="shared" si="70"/>
        <v>2</v>
      </c>
      <c r="M931" t="str">
        <f t="shared" si="71"/>
        <v>2022</v>
      </c>
      <c r="N931">
        <f t="shared" si="72"/>
        <v>-37653.58</v>
      </c>
      <c r="O931" t="str">
        <f t="shared" si="73"/>
        <v/>
      </c>
      <c r="P931">
        <f t="shared" si="74"/>
        <v>37653.58</v>
      </c>
      <c r="Q931" s="48" t="str">
        <f>IF(O931="","",
   IF(OR(O931&lt;EDA_Outlier_Analysis!$C$10, O931&gt;EDA_Outlier_Analysis!$C$11),
      "Outlier",
      "Normal"))</f>
        <v/>
      </c>
      <c r="R931" t="str">
        <f>IF(P931="","",
   IF(OR(P931 &lt; EDA_Outlier_Analysis!$F$7, P931 &gt; EDA_Outlier_Analysis!$F$8),
      "Outlier",
      "Normal"))</f>
        <v>Normal</v>
      </c>
      <c r="S931" t="str">
        <f>IF(N931="","",
   IF(OR(N931 &lt;EDA_Outlier_Analysis!$I$10, N931 &gt; EDA_Outlier_Analysis!$I$11),
      "Outlier",
      "Normal"))</f>
        <v>Normal</v>
      </c>
    </row>
    <row r="932" spans="1:19">
      <c r="A932" t="s">
        <v>2818</v>
      </c>
      <c r="B932" s="4">
        <v>45015</v>
      </c>
      <c r="C932" s="2">
        <v>161923.14000000001</v>
      </c>
      <c r="D932" t="s">
        <v>849</v>
      </c>
      <c r="E932" t="s">
        <v>868</v>
      </c>
      <c r="F932" t="s">
        <v>11</v>
      </c>
      <c r="G932" t="s">
        <v>34</v>
      </c>
      <c r="H932" t="s">
        <v>223</v>
      </c>
      <c r="J932" t="s">
        <v>2819</v>
      </c>
      <c r="K932" t="str">
        <f>IF(COUNTIF(Customers!A:A, H932)&gt;0, "Valid", "Invalid")</f>
        <v>Valid</v>
      </c>
      <c r="L932" t="str">
        <f t="shared" si="70"/>
        <v>3</v>
      </c>
      <c r="M932" t="str">
        <f t="shared" si="71"/>
        <v>2023</v>
      </c>
      <c r="N932">
        <f t="shared" si="72"/>
        <v>161923.14000000001</v>
      </c>
      <c r="O932">
        <f t="shared" si="73"/>
        <v>161923.14000000001</v>
      </c>
      <c r="P932" t="str">
        <f t="shared" si="74"/>
        <v/>
      </c>
      <c r="Q932" s="48" t="str">
        <f>IF(O932="","",
   IF(OR(O932&lt;EDA_Outlier_Analysis!$C$10, O932&gt;EDA_Outlier_Analysis!$C$11),
      "Outlier",
      "Normal"))</f>
        <v>Normal</v>
      </c>
      <c r="R932" t="str">
        <f>IF(P932="","",
   IF(OR(P932 &lt; EDA_Outlier_Analysis!$F$7, P932 &gt; EDA_Outlier_Analysis!$F$8),
      "Outlier",
      "Normal"))</f>
        <v/>
      </c>
      <c r="S932" t="str">
        <f>IF(N932="","",
   IF(OR(N932 &lt;EDA_Outlier_Analysis!$I$10, N932 &gt; EDA_Outlier_Analysis!$I$11),
      "Outlier",
      "Normal"))</f>
        <v>Normal</v>
      </c>
    </row>
    <row r="933" spans="1:19">
      <c r="A933" t="s">
        <v>2820</v>
      </c>
      <c r="B933" s="4">
        <v>44818</v>
      </c>
      <c r="C933" s="2">
        <v>-51869.15</v>
      </c>
      <c r="D933" t="s">
        <v>840</v>
      </c>
      <c r="E933" t="s">
        <v>841</v>
      </c>
      <c r="F933" t="s">
        <v>11</v>
      </c>
      <c r="G933" t="s">
        <v>34</v>
      </c>
      <c r="I933" t="s">
        <v>1428</v>
      </c>
      <c r="J933" t="s">
        <v>2821</v>
      </c>
      <c r="K933" t="str">
        <f>IF(COUNTIF(Customers!A:A, H933)&gt;0, "Valid", "Invalid")</f>
        <v>Invalid</v>
      </c>
      <c r="L933" t="str">
        <f t="shared" si="70"/>
        <v>9</v>
      </c>
      <c r="M933" t="str">
        <f t="shared" si="71"/>
        <v>2022</v>
      </c>
      <c r="N933">
        <f t="shared" si="72"/>
        <v>-51869.15</v>
      </c>
      <c r="O933" t="str">
        <f t="shared" si="73"/>
        <v/>
      </c>
      <c r="P933">
        <f t="shared" si="74"/>
        <v>51869.15</v>
      </c>
      <c r="Q933" s="48" t="str">
        <f>IF(O933="","",
   IF(OR(O933&lt;EDA_Outlier_Analysis!$C$10, O933&gt;EDA_Outlier_Analysis!$C$11),
      "Outlier",
      "Normal"))</f>
        <v/>
      </c>
      <c r="R933" t="str">
        <f>IF(P933="","",
   IF(OR(P933 &lt; EDA_Outlier_Analysis!$F$7, P933 &gt; EDA_Outlier_Analysis!$F$8),
      "Outlier",
      "Normal"))</f>
        <v>Normal</v>
      </c>
      <c r="S933" t="str">
        <f>IF(N933="","",
   IF(OR(N933 &lt;EDA_Outlier_Analysis!$I$10, N933 &gt; EDA_Outlier_Analysis!$I$11),
      "Outlier",
      "Normal"))</f>
        <v>Normal</v>
      </c>
    </row>
    <row r="934" spans="1:19">
      <c r="A934" t="s">
        <v>2822</v>
      </c>
      <c r="B934" s="4">
        <v>45026</v>
      </c>
      <c r="C934" s="2">
        <v>11285.94</v>
      </c>
      <c r="D934" t="s">
        <v>1345</v>
      </c>
      <c r="E934" t="s">
        <v>1345</v>
      </c>
      <c r="F934" t="s">
        <v>10</v>
      </c>
      <c r="G934" t="s">
        <v>20</v>
      </c>
      <c r="J934" t="s">
        <v>2823</v>
      </c>
      <c r="K934" t="str">
        <f>IF(COUNTIF(Customers!A:A, H934)&gt;0, "Valid", "Invalid")</f>
        <v>Invalid</v>
      </c>
      <c r="L934" t="str">
        <f t="shared" si="70"/>
        <v>4</v>
      </c>
      <c r="M934" t="str">
        <f t="shared" si="71"/>
        <v>2023</v>
      </c>
      <c r="N934">
        <f t="shared" si="72"/>
        <v>-11285.94</v>
      </c>
      <c r="O934" t="str">
        <f t="shared" si="73"/>
        <v/>
      </c>
      <c r="P934" t="str">
        <f t="shared" si="74"/>
        <v/>
      </c>
      <c r="Q934" s="48" t="str">
        <f>IF(O934="","",
   IF(OR(O934&lt;EDA_Outlier_Analysis!$C$10, O934&gt;EDA_Outlier_Analysis!$C$11),
      "Outlier",
      "Normal"))</f>
        <v/>
      </c>
      <c r="R934" t="str">
        <f>IF(P934="","",
   IF(OR(P934 &lt; EDA_Outlier_Analysis!$F$7, P934 &gt; EDA_Outlier_Analysis!$F$8),
      "Outlier",
      "Normal"))</f>
        <v/>
      </c>
      <c r="S934" t="str">
        <f>IF(N934="","",
   IF(OR(N934 &lt;EDA_Outlier_Analysis!$I$10, N934 &gt; EDA_Outlier_Analysis!$I$11),
      "Outlier",
      "Normal"))</f>
        <v>Normal</v>
      </c>
    </row>
    <row r="935" spans="1:19">
      <c r="A935" t="s">
        <v>2824</v>
      </c>
      <c r="B935" s="4">
        <v>45035</v>
      </c>
      <c r="C935" s="2">
        <v>-27711.95</v>
      </c>
      <c r="D935" t="s">
        <v>840</v>
      </c>
      <c r="E935" t="s">
        <v>905</v>
      </c>
      <c r="F935" t="s">
        <v>11</v>
      </c>
      <c r="G935" t="s">
        <v>24</v>
      </c>
      <c r="I935" t="s">
        <v>1953</v>
      </c>
      <c r="J935" t="s">
        <v>2825</v>
      </c>
      <c r="K935" t="str">
        <f>IF(COUNTIF(Customers!A:A, H935)&gt;0, "Valid", "Invalid")</f>
        <v>Invalid</v>
      </c>
      <c r="L935" t="str">
        <f t="shared" si="70"/>
        <v>4</v>
      </c>
      <c r="M935" t="str">
        <f t="shared" si="71"/>
        <v>2023</v>
      </c>
      <c r="N935">
        <f t="shared" si="72"/>
        <v>-27711.95</v>
      </c>
      <c r="O935" t="str">
        <f t="shared" si="73"/>
        <v/>
      </c>
      <c r="P935">
        <f t="shared" si="74"/>
        <v>27711.95</v>
      </c>
      <c r="Q935" s="48" t="str">
        <f>IF(O935="","",
   IF(OR(O935&lt;EDA_Outlier_Analysis!$C$10, O935&gt;EDA_Outlier_Analysis!$C$11),
      "Outlier",
      "Normal"))</f>
        <v/>
      </c>
      <c r="R935" t="str">
        <f>IF(P935="","",
   IF(OR(P935 &lt; EDA_Outlier_Analysis!$F$7, P935 &gt; EDA_Outlier_Analysis!$F$8),
      "Outlier",
      "Normal"))</f>
        <v>Normal</v>
      </c>
      <c r="S935" t="str">
        <f>IF(N935="","",
   IF(OR(N935 &lt;EDA_Outlier_Analysis!$I$10, N935 &gt; EDA_Outlier_Analysis!$I$11),
      "Outlier",
      "Normal"))</f>
        <v>Normal</v>
      </c>
    </row>
    <row r="936" spans="1:19">
      <c r="A936" t="s">
        <v>2826</v>
      </c>
      <c r="B936" s="4">
        <v>44753</v>
      </c>
      <c r="C936" s="2">
        <v>104296.33</v>
      </c>
      <c r="D936" t="s">
        <v>849</v>
      </c>
      <c r="E936" t="s">
        <v>853</v>
      </c>
      <c r="F936" t="s">
        <v>11</v>
      </c>
      <c r="G936" t="s">
        <v>31</v>
      </c>
      <c r="H936" t="s">
        <v>343</v>
      </c>
      <c r="J936" t="s">
        <v>2827</v>
      </c>
      <c r="K936" t="str">
        <f>IF(COUNTIF(Customers!A:A, H936)&gt;0, "Valid", "Invalid")</f>
        <v>Valid</v>
      </c>
      <c r="L936" t="str">
        <f t="shared" si="70"/>
        <v>7</v>
      </c>
      <c r="M936" t="str">
        <f t="shared" si="71"/>
        <v>2022</v>
      </c>
      <c r="N936">
        <f t="shared" si="72"/>
        <v>104296.33</v>
      </c>
      <c r="O936">
        <f t="shared" si="73"/>
        <v>104296.33</v>
      </c>
      <c r="P936" t="str">
        <f t="shared" si="74"/>
        <v/>
      </c>
      <c r="Q936" s="48" t="str">
        <f>IF(O936="","",
   IF(OR(O936&lt;EDA_Outlier_Analysis!$C$10, O936&gt;EDA_Outlier_Analysis!$C$11),
      "Outlier",
      "Normal"))</f>
        <v>Normal</v>
      </c>
      <c r="R936" t="str">
        <f>IF(P936="","",
   IF(OR(P936 &lt; EDA_Outlier_Analysis!$F$7, P936 &gt; EDA_Outlier_Analysis!$F$8),
      "Outlier",
      "Normal"))</f>
        <v/>
      </c>
      <c r="S936" t="str">
        <f>IF(N936="","",
   IF(OR(N936 &lt;EDA_Outlier_Analysis!$I$10, N936 &gt; EDA_Outlier_Analysis!$I$11),
      "Outlier",
      "Normal"))</f>
        <v>Normal</v>
      </c>
    </row>
    <row r="937" spans="1:19">
      <c r="A937" t="s">
        <v>2828</v>
      </c>
      <c r="B937" s="4">
        <v>44687</v>
      </c>
      <c r="C937" s="2">
        <v>-43288.66</v>
      </c>
      <c r="D937" t="s">
        <v>840</v>
      </c>
      <c r="E937" t="s">
        <v>864</v>
      </c>
      <c r="F937" t="s">
        <v>9</v>
      </c>
      <c r="G937" t="s">
        <v>20</v>
      </c>
      <c r="I937" t="s">
        <v>2829</v>
      </c>
      <c r="J937" t="s">
        <v>2830</v>
      </c>
      <c r="K937" t="str">
        <f>IF(COUNTIF(Customers!A:A, H937)&gt;0, "Valid", "Invalid")</f>
        <v>Invalid</v>
      </c>
      <c r="L937" t="str">
        <f t="shared" si="70"/>
        <v>5</v>
      </c>
      <c r="M937" t="str">
        <f t="shared" si="71"/>
        <v>2022</v>
      </c>
      <c r="N937">
        <f t="shared" si="72"/>
        <v>-43288.66</v>
      </c>
      <c r="O937" t="str">
        <f t="shared" si="73"/>
        <v/>
      </c>
      <c r="P937">
        <f t="shared" si="74"/>
        <v>43288.66</v>
      </c>
      <c r="Q937" s="48" t="str">
        <f>IF(O937="","",
   IF(OR(O937&lt;EDA_Outlier_Analysis!$C$10, O937&gt;EDA_Outlier_Analysis!$C$11),
      "Outlier",
      "Normal"))</f>
        <v/>
      </c>
      <c r="R937" t="str">
        <f>IF(P937="","",
   IF(OR(P937 &lt; EDA_Outlier_Analysis!$F$7, P937 &gt; EDA_Outlier_Analysis!$F$8),
      "Outlier",
      "Normal"))</f>
        <v>Normal</v>
      </c>
      <c r="S937" t="str">
        <f>IF(N937="","",
   IF(OR(N937 &lt;EDA_Outlier_Analysis!$I$10, N937 &gt; EDA_Outlier_Analysis!$I$11),
      "Outlier",
      "Normal"))</f>
        <v>Normal</v>
      </c>
    </row>
    <row r="938" spans="1:19">
      <c r="A938" t="s">
        <v>2831</v>
      </c>
      <c r="B938" s="4">
        <v>44908</v>
      </c>
      <c r="C938" s="2">
        <v>17958.419999999998</v>
      </c>
      <c r="D938" t="s">
        <v>873</v>
      </c>
      <c r="E938" t="s">
        <v>873</v>
      </c>
      <c r="F938" t="s">
        <v>11</v>
      </c>
      <c r="G938" t="s">
        <v>34</v>
      </c>
      <c r="J938" t="s">
        <v>2832</v>
      </c>
      <c r="K938" t="str">
        <f>IF(COUNTIF(Customers!A:A, H938)&gt;0, "Valid", "Invalid")</f>
        <v>Invalid</v>
      </c>
      <c r="L938" t="str">
        <f t="shared" si="70"/>
        <v>12</v>
      </c>
      <c r="M938" t="str">
        <f t="shared" si="71"/>
        <v>2022</v>
      </c>
      <c r="N938">
        <f t="shared" si="72"/>
        <v>-17958.419999999998</v>
      </c>
      <c r="O938" t="str">
        <f t="shared" si="73"/>
        <v/>
      </c>
      <c r="P938" t="str">
        <f t="shared" si="74"/>
        <v/>
      </c>
      <c r="Q938" s="48" t="str">
        <f>IF(O938="","",
   IF(OR(O938&lt;EDA_Outlier_Analysis!$C$10, O938&gt;EDA_Outlier_Analysis!$C$11),
      "Outlier",
      "Normal"))</f>
        <v/>
      </c>
      <c r="R938" t="str">
        <f>IF(P938="","",
   IF(OR(P938 &lt; EDA_Outlier_Analysis!$F$7, P938 &gt; EDA_Outlier_Analysis!$F$8),
      "Outlier",
      "Normal"))</f>
        <v/>
      </c>
      <c r="S938" t="str">
        <f>IF(N938="","",
   IF(OR(N938 &lt;EDA_Outlier_Analysis!$I$10, N938 &gt; EDA_Outlier_Analysis!$I$11),
      "Outlier",
      "Normal"))</f>
        <v>Normal</v>
      </c>
    </row>
    <row r="939" spans="1:19">
      <c r="A939" t="s">
        <v>2833</v>
      </c>
      <c r="B939" s="4">
        <v>45091</v>
      </c>
      <c r="C939" s="2">
        <v>108140.79</v>
      </c>
      <c r="D939" t="s">
        <v>849</v>
      </c>
      <c r="E939" t="s">
        <v>853</v>
      </c>
      <c r="F939" t="s">
        <v>9</v>
      </c>
      <c r="G939" t="s">
        <v>34</v>
      </c>
      <c r="H939" t="s">
        <v>327</v>
      </c>
      <c r="J939" t="s">
        <v>2834</v>
      </c>
      <c r="K939" t="str">
        <f>IF(COUNTIF(Customers!A:A, H939)&gt;0, "Valid", "Invalid")</f>
        <v>Valid</v>
      </c>
      <c r="L939" t="str">
        <f t="shared" si="70"/>
        <v>6</v>
      </c>
      <c r="M939" t="str">
        <f t="shared" si="71"/>
        <v>2023</v>
      </c>
      <c r="N939">
        <f t="shared" si="72"/>
        <v>108140.79</v>
      </c>
      <c r="O939">
        <f t="shared" si="73"/>
        <v>108140.79</v>
      </c>
      <c r="P939" t="str">
        <f t="shared" si="74"/>
        <v/>
      </c>
      <c r="Q939" s="48" t="str">
        <f>IF(O939="","",
   IF(OR(O939&lt;EDA_Outlier_Analysis!$C$10, O939&gt;EDA_Outlier_Analysis!$C$11),
      "Outlier",
      "Normal"))</f>
        <v>Normal</v>
      </c>
      <c r="R939" t="str">
        <f>IF(P939="","",
   IF(OR(P939 &lt; EDA_Outlier_Analysis!$F$7, P939 &gt; EDA_Outlier_Analysis!$F$8),
      "Outlier",
      "Normal"))</f>
        <v/>
      </c>
      <c r="S939" t="str">
        <f>IF(N939="","",
   IF(OR(N939 &lt;EDA_Outlier_Analysis!$I$10, N939 &gt; EDA_Outlier_Analysis!$I$11),
      "Outlier",
      "Normal"))</f>
        <v>Normal</v>
      </c>
    </row>
    <row r="940" spans="1:19">
      <c r="A940" t="s">
        <v>2835</v>
      </c>
      <c r="B940" s="4">
        <v>44960</v>
      </c>
      <c r="C940" s="2">
        <v>-43121.440000000002</v>
      </c>
      <c r="D940" t="s">
        <v>840</v>
      </c>
      <c r="E940" t="s">
        <v>856</v>
      </c>
      <c r="F940" t="s">
        <v>11</v>
      </c>
      <c r="G940" t="s">
        <v>34</v>
      </c>
      <c r="I940" t="s">
        <v>1448</v>
      </c>
      <c r="J940" t="s">
        <v>2836</v>
      </c>
      <c r="K940" t="str">
        <f>IF(COUNTIF(Customers!A:A, H940)&gt;0, "Valid", "Invalid")</f>
        <v>Invalid</v>
      </c>
      <c r="L940" t="str">
        <f t="shared" si="70"/>
        <v>2</v>
      </c>
      <c r="M940" t="str">
        <f t="shared" si="71"/>
        <v>2023</v>
      </c>
      <c r="N940">
        <f t="shared" si="72"/>
        <v>-43121.440000000002</v>
      </c>
      <c r="O940" t="str">
        <f t="shared" si="73"/>
        <v/>
      </c>
      <c r="P940">
        <f t="shared" si="74"/>
        <v>43121.440000000002</v>
      </c>
      <c r="Q940" s="48" t="str">
        <f>IF(O940="","",
   IF(OR(O940&lt;EDA_Outlier_Analysis!$C$10, O940&gt;EDA_Outlier_Analysis!$C$11),
      "Outlier",
      "Normal"))</f>
        <v/>
      </c>
      <c r="R940" t="str">
        <f>IF(P940="","",
   IF(OR(P940 &lt; EDA_Outlier_Analysis!$F$7, P940 &gt; EDA_Outlier_Analysis!$F$8),
      "Outlier",
      "Normal"))</f>
        <v>Normal</v>
      </c>
      <c r="S940" t="str">
        <f>IF(N940="","",
   IF(OR(N940 &lt;EDA_Outlier_Analysis!$I$10, N940 &gt; EDA_Outlier_Analysis!$I$11),
      "Outlier",
      "Normal"))</f>
        <v>Normal</v>
      </c>
    </row>
    <row r="941" spans="1:19">
      <c r="A941" t="s">
        <v>2837</v>
      </c>
      <c r="B941" s="4">
        <v>44607</v>
      </c>
      <c r="C941" s="2">
        <v>-54192.800000000003</v>
      </c>
      <c r="D941" t="s">
        <v>840</v>
      </c>
      <c r="E941" t="s">
        <v>856</v>
      </c>
      <c r="F941" t="s">
        <v>11</v>
      </c>
      <c r="G941" t="s">
        <v>24</v>
      </c>
      <c r="I941" t="s">
        <v>1505</v>
      </c>
      <c r="J941" t="s">
        <v>2838</v>
      </c>
      <c r="K941" t="str">
        <f>IF(COUNTIF(Customers!A:A, H941)&gt;0, "Valid", "Invalid")</f>
        <v>Invalid</v>
      </c>
      <c r="L941" t="str">
        <f t="shared" si="70"/>
        <v>2</v>
      </c>
      <c r="M941" t="str">
        <f t="shared" si="71"/>
        <v>2022</v>
      </c>
      <c r="N941">
        <f t="shared" si="72"/>
        <v>-54192.800000000003</v>
      </c>
      <c r="O941" t="str">
        <f t="shared" si="73"/>
        <v/>
      </c>
      <c r="P941">
        <f t="shared" si="74"/>
        <v>54192.800000000003</v>
      </c>
      <c r="Q941" s="48" t="str">
        <f>IF(O941="","",
   IF(OR(O941&lt;EDA_Outlier_Analysis!$C$10, O941&gt;EDA_Outlier_Analysis!$C$11),
      "Outlier",
      "Normal"))</f>
        <v/>
      </c>
      <c r="R941" t="str">
        <f>IF(P941="","",
   IF(OR(P941 &lt; EDA_Outlier_Analysis!$F$7, P941 &gt; EDA_Outlier_Analysis!$F$8),
      "Outlier",
      "Normal"))</f>
        <v>Outlier</v>
      </c>
      <c r="S941" t="str">
        <f>IF(N941="","",
   IF(OR(N941 &lt;EDA_Outlier_Analysis!$I$10, N941 &gt; EDA_Outlier_Analysis!$I$11),
      "Outlier",
      "Normal"))</f>
        <v>Normal</v>
      </c>
    </row>
    <row r="942" spans="1:19">
      <c r="A942" t="s">
        <v>2839</v>
      </c>
      <c r="B942" s="4">
        <v>45199</v>
      </c>
      <c r="C942" s="2">
        <v>-24348.9</v>
      </c>
      <c r="D942" t="s">
        <v>840</v>
      </c>
      <c r="E942" t="s">
        <v>841</v>
      </c>
      <c r="F942" t="s">
        <v>11</v>
      </c>
      <c r="G942" t="s">
        <v>20</v>
      </c>
      <c r="I942" t="s">
        <v>1080</v>
      </c>
      <c r="J942" t="s">
        <v>2840</v>
      </c>
      <c r="K942" t="str">
        <f>IF(COUNTIF(Customers!A:A, H942)&gt;0, "Valid", "Invalid")</f>
        <v>Invalid</v>
      </c>
      <c r="L942" t="str">
        <f t="shared" si="70"/>
        <v>9</v>
      </c>
      <c r="M942" t="str">
        <f t="shared" si="71"/>
        <v>2023</v>
      </c>
      <c r="N942">
        <f t="shared" si="72"/>
        <v>-24348.9</v>
      </c>
      <c r="O942" t="str">
        <f t="shared" si="73"/>
        <v/>
      </c>
      <c r="P942">
        <f t="shared" si="74"/>
        <v>24348.9</v>
      </c>
      <c r="Q942" s="48" t="str">
        <f>IF(O942="","",
   IF(OR(O942&lt;EDA_Outlier_Analysis!$C$10, O942&gt;EDA_Outlier_Analysis!$C$11),
      "Outlier",
      "Normal"))</f>
        <v/>
      </c>
      <c r="R942" t="str">
        <f>IF(P942="","",
   IF(OR(P942 &lt; EDA_Outlier_Analysis!$F$7, P942 &gt; EDA_Outlier_Analysis!$F$8),
      "Outlier",
      "Normal"))</f>
        <v>Outlier</v>
      </c>
      <c r="S942" t="str">
        <f>IF(N942="","",
   IF(OR(N942 &lt;EDA_Outlier_Analysis!$I$10, N942 &gt; EDA_Outlier_Analysis!$I$11),
      "Outlier",
      "Normal"))</f>
        <v>Normal</v>
      </c>
    </row>
    <row r="943" spans="1:19">
      <c r="A943" t="s">
        <v>2841</v>
      </c>
      <c r="B943" s="4">
        <v>45092</v>
      </c>
      <c r="C943" s="2">
        <v>-45969.7</v>
      </c>
      <c r="D943" t="s">
        <v>840</v>
      </c>
      <c r="E943" t="s">
        <v>856</v>
      </c>
      <c r="F943" t="s">
        <v>10</v>
      </c>
      <c r="G943" t="s">
        <v>24</v>
      </c>
      <c r="I943" t="s">
        <v>939</v>
      </c>
      <c r="J943" t="s">
        <v>2842</v>
      </c>
      <c r="K943" t="str">
        <f>IF(COUNTIF(Customers!A:A, H943)&gt;0, "Valid", "Invalid")</f>
        <v>Invalid</v>
      </c>
      <c r="L943" t="str">
        <f t="shared" si="70"/>
        <v>6</v>
      </c>
      <c r="M943" t="str">
        <f t="shared" si="71"/>
        <v>2023</v>
      </c>
      <c r="N943">
        <f t="shared" si="72"/>
        <v>-45969.7</v>
      </c>
      <c r="O943" t="str">
        <f t="shared" si="73"/>
        <v/>
      </c>
      <c r="P943">
        <f t="shared" si="74"/>
        <v>45969.7</v>
      </c>
      <c r="Q943" s="48" t="str">
        <f>IF(O943="","",
   IF(OR(O943&lt;EDA_Outlier_Analysis!$C$10, O943&gt;EDA_Outlier_Analysis!$C$11),
      "Outlier",
      "Normal"))</f>
        <v/>
      </c>
      <c r="R943" t="str">
        <f>IF(P943="","",
   IF(OR(P943 &lt; EDA_Outlier_Analysis!$F$7, P943 &gt; EDA_Outlier_Analysis!$F$8),
      "Outlier",
      "Normal"))</f>
        <v>Normal</v>
      </c>
      <c r="S943" t="str">
        <f>IF(N943="","",
   IF(OR(N943 &lt;EDA_Outlier_Analysis!$I$10, N943 &gt; EDA_Outlier_Analysis!$I$11),
      "Outlier",
      "Normal"))</f>
        <v>Normal</v>
      </c>
    </row>
    <row r="944" spans="1:19">
      <c r="A944" t="s">
        <v>2843</v>
      </c>
      <c r="B944" s="4">
        <v>45105</v>
      </c>
      <c r="C944" s="2">
        <v>-41662.39</v>
      </c>
      <c r="D944" t="s">
        <v>840</v>
      </c>
      <c r="E944" t="s">
        <v>841</v>
      </c>
      <c r="F944" t="s">
        <v>11</v>
      </c>
      <c r="G944" t="s">
        <v>34</v>
      </c>
      <c r="I944" t="s">
        <v>1415</v>
      </c>
      <c r="J944" t="s">
        <v>2844</v>
      </c>
      <c r="K944" t="str">
        <f>IF(COUNTIF(Customers!A:A, H944)&gt;0, "Valid", "Invalid")</f>
        <v>Invalid</v>
      </c>
      <c r="L944" t="str">
        <f t="shared" si="70"/>
        <v>6</v>
      </c>
      <c r="M944" t="str">
        <f t="shared" si="71"/>
        <v>2023</v>
      </c>
      <c r="N944">
        <f t="shared" si="72"/>
        <v>-41662.39</v>
      </c>
      <c r="O944" t="str">
        <f t="shared" si="73"/>
        <v/>
      </c>
      <c r="P944">
        <f t="shared" si="74"/>
        <v>41662.39</v>
      </c>
      <c r="Q944" s="48" t="str">
        <f>IF(O944="","",
   IF(OR(O944&lt;EDA_Outlier_Analysis!$C$10, O944&gt;EDA_Outlier_Analysis!$C$11),
      "Outlier",
      "Normal"))</f>
        <v/>
      </c>
      <c r="R944" t="str">
        <f>IF(P944="","",
   IF(OR(P944 &lt; EDA_Outlier_Analysis!$F$7, P944 &gt; EDA_Outlier_Analysis!$F$8),
      "Outlier",
      "Normal"))</f>
        <v>Normal</v>
      </c>
      <c r="S944" t="str">
        <f>IF(N944="","",
   IF(OR(N944 &lt;EDA_Outlier_Analysis!$I$10, N944 &gt; EDA_Outlier_Analysis!$I$11),
      "Outlier",
      "Normal"))</f>
        <v>Normal</v>
      </c>
    </row>
    <row r="945" spans="1:19">
      <c r="A945" t="s">
        <v>2845</v>
      </c>
      <c r="B945" s="4">
        <v>44769</v>
      </c>
      <c r="C945" s="2">
        <v>172575.28</v>
      </c>
      <c r="D945" t="s">
        <v>849</v>
      </c>
      <c r="E945" t="s">
        <v>853</v>
      </c>
      <c r="F945" t="s">
        <v>10</v>
      </c>
      <c r="G945" t="s">
        <v>24</v>
      </c>
      <c r="H945" t="s">
        <v>501</v>
      </c>
      <c r="J945" t="s">
        <v>2846</v>
      </c>
      <c r="K945" t="str">
        <f>IF(COUNTIF(Customers!A:A, H945)&gt;0, "Valid", "Invalid")</f>
        <v>Valid</v>
      </c>
      <c r="L945" t="str">
        <f t="shared" si="70"/>
        <v>7</v>
      </c>
      <c r="M945" t="str">
        <f t="shared" si="71"/>
        <v>2022</v>
      </c>
      <c r="N945">
        <f t="shared" si="72"/>
        <v>172575.28</v>
      </c>
      <c r="O945">
        <f t="shared" si="73"/>
        <v>172575.28</v>
      </c>
      <c r="P945" t="str">
        <f t="shared" si="74"/>
        <v/>
      </c>
      <c r="Q945" s="48" t="str">
        <f>IF(O945="","",
   IF(OR(O945&lt;EDA_Outlier_Analysis!$C$10, O945&gt;EDA_Outlier_Analysis!$C$11),
      "Outlier",
      "Normal"))</f>
        <v>Normal</v>
      </c>
      <c r="R945" t="str">
        <f>IF(P945="","",
   IF(OR(P945 &lt; EDA_Outlier_Analysis!$F$7, P945 &gt; EDA_Outlier_Analysis!$F$8),
      "Outlier",
      "Normal"))</f>
        <v/>
      </c>
      <c r="S945" t="str">
        <f>IF(N945="","",
   IF(OR(N945 &lt;EDA_Outlier_Analysis!$I$10, N945 &gt; EDA_Outlier_Analysis!$I$11),
      "Outlier",
      "Normal"))</f>
        <v>Normal</v>
      </c>
    </row>
    <row r="946" spans="1:19">
      <c r="A946" t="s">
        <v>2847</v>
      </c>
      <c r="B946" s="4">
        <v>44871</v>
      </c>
      <c r="C946" s="2">
        <v>140163.07</v>
      </c>
      <c r="D946" t="s">
        <v>849</v>
      </c>
      <c r="E946" t="s">
        <v>850</v>
      </c>
      <c r="F946" t="s">
        <v>10</v>
      </c>
      <c r="G946" t="s">
        <v>31</v>
      </c>
      <c r="H946" t="s">
        <v>497</v>
      </c>
      <c r="J946" t="s">
        <v>2848</v>
      </c>
      <c r="K946" t="str">
        <f>IF(COUNTIF(Customers!A:A, H946)&gt;0, "Valid", "Invalid")</f>
        <v>Valid</v>
      </c>
      <c r="L946" t="str">
        <f t="shared" si="70"/>
        <v>11</v>
      </c>
      <c r="M946" t="str">
        <f t="shared" si="71"/>
        <v>2022</v>
      </c>
      <c r="N946">
        <f t="shared" si="72"/>
        <v>140163.07</v>
      </c>
      <c r="O946">
        <f t="shared" si="73"/>
        <v>140163.07</v>
      </c>
      <c r="P946" t="str">
        <f t="shared" si="74"/>
        <v/>
      </c>
      <c r="Q946" s="48" t="str">
        <f>IF(O946="","",
   IF(OR(O946&lt;EDA_Outlier_Analysis!$C$10, O946&gt;EDA_Outlier_Analysis!$C$11),
      "Outlier",
      "Normal"))</f>
        <v>Normal</v>
      </c>
      <c r="R946" t="str">
        <f>IF(P946="","",
   IF(OR(P946 &lt; EDA_Outlier_Analysis!$F$7, P946 &gt; EDA_Outlier_Analysis!$F$8),
      "Outlier",
      "Normal"))</f>
        <v/>
      </c>
      <c r="S946" t="str">
        <f>IF(N946="","",
   IF(OR(N946 &lt;EDA_Outlier_Analysis!$I$10, N946 &gt; EDA_Outlier_Analysis!$I$11),
      "Outlier",
      "Normal"))</f>
        <v>Normal</v>
      </c>
    </row>
    <row r="947" spans="1:19">
      <c r="A947" t="s">
        <v>2849</v>
      </c>
      <c r="B947" s="4">
        <v>44807</v>
      </c>
      <c r="C947" s="2">
        <v>-41696.269999999997</v>
      </c>
      <c r="D947" t="s">
        <v>840</v>
      </c>
      <c r="E947" t="s">
        <v>878</v>
      </c>
      <c r="F947" t="s">
        <v>10</v>
      </c>
      <c r="G947" t="s">
        <v>31</v>
      </c>
      <c r="I947" t="s">
        <v>2017</v>
      </c>
      <c r="J947" t="s">
        <v>2850</v>
      </c>
      <c r="K947" t="str">
        <f>IF(COUNTIF(Customers!A:A, H947)&gt;0, "Valid", "Invalid")</f>
        <v>Invalid</v>
      </c>
      <c r="L947" t="str">
        <f t="shared" si="70"/>
        <v>9</v>
      </c>
      <c r="M947" t="str">
        <f t="shared" si="71"/>
        <v>2022</v>
      </c>
      <c r="N947">
        <f t="shared" si="72"/>
        <v>-41696.269999999997</v>
      </c>
      <c r="O947" t="str">
        <f t="shared" si="73"/>
        <v/>
      </c>
      <c r="P947">
        <f t="shared" si="74"/>
        <v>41696.269999999997</v>
      </c>
      <c r="Q947" s="48" t="str">
        <f>IF(O947="","",
   IF(OR(O947&lt;EDA_Outlier_Analysis!$C$10, O947&gt;EDA_Outlier_Analysis!$C$11),
      "Outlier",
      "Normal"))</f>
        <v/>
      </c>
      <c r="R947" t="str">
        <f>IF(P947="","",
   IF(OR(P947 &lt; EDA_Outlier_Analysis!$F$7, P947 &gt; EDA_Outlier_Analysis!$F$8),
      "Outlier",
      "Normal"))</f>
        <v>Normal</v>
      </c>
      <c r="S947" t="str">
        <f>IF(N947="","",
   IF(OR(N947 &lt;EDA_Outlier_Analysis!$I$10, N947 &gt; EDA_Outlier_Analysis!$I$11),
      "Outlier",
      "Normal"))</f>
        <v>Normal</v>
      </c>
    </row>
    <row r="948" spans="1:19">
      <c r="A948" t="s">
        <v>2851</v>
      </c>
      <c r="B948" s="4">
        <v>44773</v>
      </c>
      <c r="C948" s="2">
        <v>146675.66</v>
      </c>
      <c r="D948" t="s">
        <v>849</v>
      </c>
      <c r="E948" t="s">
        <v>850</v>
      </c>
      <c r="F948" t="s">
        <v>9</v>
      </c>
      <c r="G948" t="s">
        <v>34</v>
      </c>
      <c r="H948" t="s">
        <v>143</v>
      </c>
      <c r="J948" t="s">
        <v>2852</v>
      </c>
      <c r="K948" t="str">
        <f>IF(COUNTIF(Customers!A:A, H948)&gt;0, "Valid", "Invalid")</f>
        <v>Valid</v>
      </c>
      <c r="L948" t="str">
        <f t="shared" si="70"/>
        <v>7</v>
      </c>
      <c r="M948" t="str">
        <f t="shared" si="71"/>
        <v>2022</v>
      </c>
      <c r="N948">
        <f t="shared" si="72"/>
        <v>146675.66</v>
      </c>
      <c r="O948">
        <f t="shared" si="73"/>
        <v>146675.66</v>
      </c>
      <c r="P948" t="str">
        <f t="shared" si="74"/>
        <v/>
      </c>
      <c r="Q948" s="48" t="str">
        <f>IF(O948="","",
   IF(OR(O948&lt;EDA_Outlier_Analysis!$C$10, O948&gt;EDA_Outlier_Analysis!$C$11),
      "Outlier",
      "Normal"))</f>
        <v>Normal</v>
      </c>
      <c r="R948" t="str">
        <f>IF(P948="","",
   IF(OR(P948 &lt; EDA_Outlier_Analysis!$F$7, P948 &gt; EDA_Outlier_Analysis!$F$8),
      "Outlier",
      "Normal"))</f>
        <v/>
      </c>
      <c r="S948" t="str">
        <f>IF(N948="","",
   IF(OR(N948 &lt;EDA_Outlier_Analysis!$I$10, N948 &gt; EDA_Outlier_Analysis!$I$11),
      "Outlier",
      "Normal"))</f>
        <v>Normal</v>
      </c>
    </row>
    <row r="949" spans="1:19">
      <c r="A949" t="s">
        <v>2853</v>
      </c>
      <c r="B949" s="4">
        <v>45178</v>
      </c>
      <c r="C949" s="2">
        <v>143919.07999999999</v>
      </c>
      <c r="D949" t="s">
        <v>849</v>
      </c>
      <c r="E949" t="s">
        <v>850</v>
      </c>
      <c r="F949" t="s">
        <v>10</v>
      </c>
      <c r="G949" t="s">
        <v>31</v>
      </c>
      <c r="H949" t="s">
        <v>495</v>
      </c>
      <c r="J949" t="s">
        <v>2854</v>
      </c>
      <c r="K949" t="str">
        <f>IF(COUNTIF(Customers!A:A, H949)&gt;0, "Valid", "Invalid")</f>
        <v>Valid</v>
      </c>
      <c r="L949" t="str">
        <f t="shared" si="70"/>
        <v>9</v>
      </c>
      <c r="M949" t="str">
        <f t="shared" si="71"/>
        <v>2023</v>
      </c>
      <c r="N949">
        <f t="shared" si="72"/>
        <v>143919.07999999999</v>
      </c>
      <c r="O949">
        <f t="shared" si="73"/>
        <v>143919.07999999999</v>
      </c>
      <c r="P949" t="str">
        <f t="shared" si="74"/>
        <v/>
      </c>
      <c r="Q949" s="48" t="str">
        <f>IF(O949="","",
   IF(OR(O949&lt;EDA_Outlier_Analysis!$C$10, O949&gt;EDA_Outlier_Analysis!$C$11),
      "Outlier",
      "Normal"))</f>
        <v>Normal</v>
      </c>
      <c r="R949" t="str">
        <f>IF(P949="","",
   IF(OR(P949 &lt; EDA_Outlier_Analysis!$F$7, P949 &gt; EDA_Outlier_Analysis!$F$8),
      "Outlier",
      "Normal"))</f>
        <v/>
      </c>
      <c r="S949" t="str">
        <f>IF(N949="","",
   IF(OR(N949 &lt;EDA_Outlier_Analysis!$I$10, N949 &gt; EDA_Outlier_Analysis!$I$11),
      "Outlier",
      "Normal"))</f>
        <v>Normal</v>
      </c>
    </row>
    <row r="950" spans="1:19">
      <c r="A950" t="s">
        <v>2855</v>
      </c>
      <c r="B950" s="4">
        <v>45119</v>
      </c>
      <c r="C950" s="2">
        <v>18219.330000000002</v>
      </c>
      <c r="D950" t="s">
        <v>1345</v>
      </c>
      <c r="E950" t="s">
        <v>1345</v>
      </c>
      <c r="F950" t="s">
        <v>10</v>
      </c>
      <c r="G950" t="s">
        <v>34</v>
      </c>
      <c r="J950" t="s">
        <v>2856</v>
      </c>
      <c r="K950" t="str">
        <f>IF(COUNTIF(Customers!A:A, H950)&gt;0, "Valid", "Invalid")</f>
        <v>Invalid</v>
      </c>
      <c r="L950" t="str">
        <f t="shared" si="70"/>
        <v>7</v>
      </c>
      <c r="M950" t="str">
        <f t="shared" si="71"/>
        <v>2023</v>
      </c>
      <c r="N950">
        <f t="shared" si="72"/>
        <v>-18219.330000000002</v>
      </c>
      <c r="O950" t="str">
        <f t="shared" si="73"/>
        <v/>
      </c>
      <c r="P950" t="str">
        <f t="shared" si="74"/>
        <v/>
      </c>
      <c r="Q950" s="48" t="str">
        <f>IF(O950="","",
   IF(OR(O950&lt;EDA_Outlier_Analysis!$C$10, O950&gt;EDA_Outlier_Analysis!$C$11),
      "Outlier",
      "Normal"))</f>
        <v/>
      </c>
      <c r="R950" t="str">
        <f>IF(P950="","",
   IF(OR(P950 &lt; EDA_Outlier_Analysis!$F$7, P950 &gt; EDA_Outlier_Analysis!$F$8),
      "Outlier",
      "Normal"))</f>
        <v/>
      </c>
      <c r="S950" t="str">
        <f>IF(N950="","",
   IF(OR(N950 &lt;EDA_Outlier_Analysis!$I$10, N950 &gt; EDA_Outlier_Analysis!$I$11),
      "Outlier",
      "Normal"))</f>
        <v>Normal</v>
      </c>
    </row>
    <row r="951" spans="1:19">
      <c r="A951" t="s">
        <v>2857</v>
      </c>
      <c r="B951" s="4">
        <v>44868</v>
      </c>
      <c r="C951" s="2">
        <v>-33973.480000000003</v>
      </c>
      <c r="D951" t="s">
        <v>840</v>
      </c>
      <c r="E951" t="s">
        <v>905</v>
      </c>
      <c r="F951" t="s">
        <v>11</v>
      </c>
      <c r="G951" t="s">
        <v>24</v>
      </c>
      <c r="I951" t="s">
        <v>1018</v>
      </c>
      <c r="J951" t="s">
        <v>2858</v>
      </c>
      <c r="K951" t="str">
        <f>IF(COUNTIF(Customers!A:A, H951)&gt;0, "Valid", "Invalid")</f>
        <v>Invalid</v>
      </c>
      <c r="L951" t="str">
        <f t="shared" si="70"/>
        <v>11</v>
      </c>
      <c r="M951" t="str">
        <f t="shared" si="71"/>
        <v>2022</v>
      </c>
      <c r="N951">
        <f t="shared" si="72"/>
        <v>-33973.480000000003</v>
      </c>
      <c r="O951" t="str">
        <f t="shared" si="73"/>
        <v/>
      </c>
      <c r="P951">
        <f t="shared" si="74"/>
        <v>33973.480000000003</v>
      </c>
      <c r="Q951" s="48" t="str">
        <f>IF(O951="","",
   IF(OR(O951&lt;EDA_Outlier_Analysis!$C$10, O951&gt;EDA_Outlier_Analysis!$C$11),
      "Outlier",
      "Normal"))</f>
        <v/>
      </c>
      <c r="R951" t="str">
        <f>IF(P951="","",
   IF(OR(P951 &lt; EDA_Outlier_Analysis!$F$7, P951 &gt; EDA_Outlier_Analysis!$F$8),
      "Outlier",
      "Normal"))</f>
        <v>Normal</v>
      </c>
      <c r="S951" t="str">
        <f>IF(N951="","",
   IF(OR(N951 &lt;EDA_Outlier_Analysis!$I$10, N951 &gt; EDA_Outlier_Analysis!$I$11),
      "Outlier",
      "Normal"))</f>
        <v>Normal</v>
      </c>
    </row>
    <row r="952" spans="1:19">
      <c r="A952" t="s">
        <v>2859</v>
      </c>
      <c r="B952" s="4">
        <v>44663</v>
      </c>
      <c r="C952" s="2">
        <v>136071.70000000001</v>
      </c>
      <c r="D952" t="s">
        <v>849</v>
      </c>
      <c r="E952" t="s">
        <v>850</v>
      </c>
      <c r="F952" t="s">
        <v>9</v>
      </c>
      <c r="G952" t="s">
        <v>24</v>
      </c>
      <c r="H952" t="s">
        <v>161</v>
      </c>
      <c r="J952" t="s">
        <v>2860</v>
      </c>
      <c r="K952" t="str">
        <f>IF(COUNTIF(Customers!A:A, H952)&gt;0, "Valid", "Invalid")</f>
        <v>Valid</v>
      </c>
      <c r="L952" t="str">
        <f t="shared" si="70"/>
        <v>4</v>
      </c>
      <c r="M952" t="str">
        <f t="shared" si="71"/>
        <v>2022</v>
      </c>
      <c r="N952">
        <f t="shared" si="72"/>
        <v>136071.70000000001</v>
      </c>
      <c r="O952">
        <f t="shared" si="73"/>
        <v>136071.70000000001</v>
      </c>
      <c r="P952" t="str">
        <f t="shared" si="74"/>
        <v/>
      </c>
      <c r="Q952" s="48" t="str">
        <f>IF(O952="","",
   IF(OR(O952&lt;EDA_Outlier_Analysis!$C$10, O952&gt;EDA_Outlier_Analysis!$C$11),
      "Outlier",
      "Normal"))</f>
        <v>Normal</v>
      </c>
      <c r="R952" t="str">
        <f>IF(P952="","",
   IF(OR(P952 &lt; EDA_Outlier_Analysis!$F$7, P952 &gt; EDA_Outlier_Analysis!$F$8),
      "Outlier",
      "Normal"))</f>
        <v/>
      </c>
      <c r="S952" t="str">
        <f>IF(N952="","",
   IF(OR(N952 &lt;EDA_Outlier_Analysis!$I$10, N952 &gt; EDA_Outlier_Analysis!$I$11),
      "Outlier",
      "Normal"))</f>
        <v>Normal</v>
      </c>
    </row>
    <row r="953" spans="1:19">
      <c r="A953" t="s">
        <v>2861</v>
      </c>
      <c r="B953" s="4">
        <v>44745</v>
      </c>
      <c r="C953" s="2">
        <v>-31623.56</v>
      </c>
      <c r="D953" t="s">
        <v>840</v>
      </c>
      <c r="E953" t="s">
        <v>841</v>
      </c>
      <c r="F953" t="s">
        <v>10</v>
      </c>
      <c r="G953" t="s">
        <v>24</v>
      </c>
      <c r="I953" t="s">
        <v>1428</v>
      </c>
      <c r="J953" t="s">
        <v>2862</v>
      </c>
      <c r="K953" t="str">
        <f>IF(COUNTIF(Customers!A:A, H953)&gt;0, "Valid", "Invalid")</f>
        <v>Invalid</v>
      </c>
      <c r="L953" t="str">
        <f t="shared" si="70"/>
        <v>7</v>
      </c>
      <c r="M953" t="str">
        <f t="shared" si="71"/>
        <v>2022</v>
      </c>
      <c r="N953">
        <f t="shared" si="72"/>
        <v>-31623.56</v>
      </c>
      <c r="O953" t="str">
        <f t="shared" si="73"/>
        <v/>
      </c>
      <c r="P953">
        <f t="shared" si="74"/>
        <v>31623.56</v>
      </c>
      <c r="Q953" s="48" t="str">
        <f>IF(O953="","",
   IF(OR(O953&lt;EDA_Outlier_Analysis!$C$10, O953&gt;EDA_Outlier_Analysis!$C$11),
      "Outlier",
      "Normal"))</f>
        <v/>
      </c>
      <c r="R953" t="str">
        <f>IF(P953="","",
   IF(OR(P953 &lt; EDA_Outlier_Analysis!$F$7, P953 &gt; EDA_Outlier_Analysis!$F$8),
      "Outlier",
      "Normal"))</f>
        <v>Normal</v>
      </c>
      <c r="S953" t="str">
        <f>IF(N953="","",
   IF(OR(N953 &lt;EDA_Outlier_Analysis!$I$10, N953 &gt; EDA_Outlier_Analysis!$I$11),
      "Outlier",
      "Normal"))</f>
        <v>Normal</v>
      </c>
    </row>
    <row r="954" spans="1:19">
      <c r="A954" t="s">
        <v>2863</v>
      </c>
      <c r="B954" s="4">
        <v>45197</v>
      </c>
      <c r="C954" s="2">
        <v>217309.34</v>
      </c>
      <c r="D954" t="s">
        <v>849</v>
      </c>
      <c r="E954" t="s">
        <v>868</v>
      </c>
      <c r="F954" t="s">
        <v>10</v>
      </c>
      <c r="G954" t="s">
        <v>20</v>
      </c>
      <c r="H954" t="s">
        <v>193</v>
      </c>
      <c r="J954" t="s">
        <v>2864</v>
      </c>
      <c r="K954" t="str">
        <f>IF(COUNTIF(Customers!A:A, H954)&gt;0, "Valid", "Invalid")</f>
        <v>Valid</v>
      </c>
      <c r="L954" t="str">
        <f t="shared" si="70"/>
        <v>9</v>
      </c>
      <c r="M954" t="str">
        <f t="shared" si="71"/>
        <v>2023</v>
      </c>
      <c r="N954">
        <f t="shared" si="72"/>
        <v>217309.34</v>
      </c>
      <c r="O954">
        <f t="shared" si="73"/>
        <v>217309.34</v>
      </c>
      <c r="P954" t="str">
        <f t="shared" si="74"/>
        <v/>
      </c>
      <c r="Q954" s="48" t="str">
        <f>IF(O954="","",
   IF(OR(O954&lt;EDA_Outlier_Analysis!$C$10, O954&gt;EDA_Outlier_Analysis!$C$11),
      "Outlier",
      "Normal"))</f>
        <v>Normal</v>
      </c>
      <c r="R954" t="str">
        <f>IF(P954="","",
   IF(OR(P954 &lt; EDA_Outlier_Analysis!$F$7, P954 &gt; EDA_Outlier_Analysis!$F$8),
      "Outlier",
      "Normal"))</f>
        <v/>
      </c>
      <c r="S954" t="str">
        <f>IF(N954="","",
   IF(OR(N954 &lt;EDA_Outlier_Analysis!$I$10, N954 &gt; EDA_Outlier_Analysis!$I$11),
      "Outlier",
      "Normal"))</f>
        <v>Normal</v>
      </c>
    </row>
    <row r="955" spans="1:19">
      <c r="A955" t="s">
        <v>2865</v>
      </c>
      <c r="B955" s="4">
        <v>45262</v>
      </c>
      <c r="C955" s="2">
        <v>-44966.98</v>
      </c>
      <c r="D955" t="s">
        <v>840</v>
      </c>
      <c r="E955" t="s">
        <v>845</v>
      </c>
      <c r="F955" t="s">
        <v>11</v>
      </c>
      <c r="G955" t="s">
        <v>31</v>
      </c>
      <c r="I955" t="s">
        <v>1132</v>
      </c>
      <c r="J955" t="s">
        <v>2866</v>
      </c>
      <c r="K955" t="str">
        <f>IF(COUNTIF(Customers!A:A, H955)&gt;0, "Valid", "Invalid")</f>
        <v>Invalid</v>
      </c>
      <c r="L955" t="str">
        <f t="shared" si="70"/>
        <v>12</v>
      </c>
      <c r="M955" t="str">
        <f t="shared" si="71"/>
        <v>2023</v>
      </c>
      <c r="N955">
        <f t="shared" si="72"/>
        <v>-44966.98</v>
      </c>
      <c r="O955" t="str">
        <f t="shared" si="73"/>
        <v/>
      </c>
      <c r="P955">
        <f t="shared" si="74"/>
        <v>44966.98</v>
      </c>
      <c r="Q955" s="48" t="str">
        <f>IF(O955="","",
   IF(OR(O955&lt;EDA_Outlier_Analysis!$C$10, O955&gt;EDA_Outlier_Analysis!$C$11),
      "Outlier",
      "Normal"))</f>
        <v/>
      </c>
      <c r="R955" t="str">
        <f>IF(P955="","",
   IF(OR(P955 &lt; EDA_Outlier_Analysis!$F$7, P955 &gt; EDA_Outlier_Analysis!$F$8),
      "Outlier",
      "Normal"))</f>
        <v>Normal</v>
      </c>
      <c r="S955" t="str">
        <f>IF(N955="","",
   IF(OR(N955 &lt;EDA_Outlier_Analysis!$I$10, N955 &gt; EDA_Outlier_Analysis!$I$11),
      "Outlier",
      "Normal"))</f>
        <v>Normal</v>
      </c>
    </row>
    <row r="956" spans="1:19">
      <c r="A956" t="s">
        <v>2867</v>
      </c>
      <c r="B956" s="4">
        <v>44944</v>
      </c>
      <c r="C956" s="2">
        <v>-59319.23</v>
      </c>
      <c r="D956" t="s">
        <v>840</v>
      </c>
      <c r="E956" t="s">
        <v>878</v>
      </c>
      <c r="F956" t="s">
        <v>9</v>
      </c>
      <c r="G956" t="s">
        <v>20</v>
      </c>
      <c r="I956" t="s">
        <v>1141</v>
      </c>
      <c r="J956" t="s">
        <v>2868</v>
      </c>
      <c r="K956" t="str">
        <f>IF(COUNTIF(Customers!A:A, H956)&gt;0, "Valid", "Invalid")</f>
        <v>Invalid</v>
      </c>
      <c r="L956" t="str">
        <f t="shared" si="70"/>
        <v>1</v>
      </c>
      <c r="M956" t="str">
        <f t="shared" si="71"/>
        <v>2023</v>
      </c>
      <c r="N956">
        <f t="shared" si="72"/>
        <v>-59319.23</v>
      </c>
      <c r="O956" t="str">
        <f t="shared" si="73"/>
        <v/>
      </c>
      <c r="P956">
        <f t="shared" si="74"/>
        <v>59319.23</v>
      </c>
      <c r="Q956" s="48" t="str">
        <f>IF(O956="","",
   IF(OR(O956&lt;EDA_Outlier_Analysis!$C$10, O956&gt;EDA_Outlier_Analysis!$C$11),
      "Outlier",
      "Normal"))</f>
        <v/>
      </c>
      <c r="R956" t="str">
        <f>IF(P956="","",
   IF(OR(P956 &lt; EDA_Outlier_Analysis!$F$7, P956 &gt; EDA_Outlier_Analysis!$F$8),
      "Outlier",
      "Normal"))</f>
        <v>Outlier</v>
      </c>
      <c r="S956" t="str">
        <f>IF(N956="","",
   IF(OR(N956 &lt;EDA_Outlier_Analysis!$I$10, N956 &gt; EDA_Outlier_Analysis!$I$11),
      "Outlier",
      "Normal"))</f>
        <v>Normal</v>
      </c>
    </row>
    <row r="957" spans="1:19">
      <c r="A957" t="s">
        <v>2869</v>
      </c>
      <c r="B957" s="4">
        <v>44888</v>
      </c>
      <c r="C957" s="2">
        <v>238440.98</v>
      </c>
      <c r="D957" t="s">
        <v>849</v>
      </c>
      <c r="E957" t="s">
        <v>868</v>
      </c>
      <c r="F957" t="s">
        <v>10</v>
      </c>
      <c r="G957" t="s">
        <v>31</v>
      </c>
      <c r="H957" t="s">
        <v>397</v>
      </c>
      <c r="J957" t="s">
        <v>2870</v>
      </c>
      <c r="K957" t="str">
        <f>IF(COUNTIF(Customers!A:A, H957)&gt;0, "Valid", "Invalid")</f>
        <v>Valid</v>
      </c>
      <c r="L957" t="str">
        <f t="shared" si="70"/>
        <v>11</v>
      </c>
      <c r="M957" t="str">
        <f t="shared" si="71"/>
        <v>2022</v>
      </c>
      <c r="N957">
        <f t="shared" si="72"/>
        <v>238440.98</v>
      </c>
      <c r="O957">
        <f t="shared" si="73"/>
        <v>238440.98</v>
      </c>
      <c r="P957" t="str">
        <f t="shared" si="74"/>
        <v/>
      </c>
      <c r="Q957" s="48" t="str">
        <f>IF(O957="","",
   IF(OR(O957&lt;EDA_Outlier_Analysis!$C$10, O957&gt;EDA_Outlier_Analysis!$C$11),
      "Outlier",
      "Normal"))</f>
        <v>Normal</v>
      </c>
      <c r="R957" t="str">
        <f>IF(P957="","",
   IF(OR(P957 &lt; EDA_Outlier_Analysis!$F$7, P957 &gt; EDA_Outlier_Analysis!$F$8),
      "Outlier",
      "Normal"))</f>
        <v/>
      </c>
      <c r="S957" t="str">
        <f>IF(N957="","",
   IF(OR(N957 &lt;EDA_Outlier_Analysis!$I$10, N957 &gt; EDA_Outlier_Analysis!$I$11),
      "Outlier",
      "Normal"))</f>
        <v>Normal</v>
      </c>
    </row>
    <row r="958" spans="1:19">
      <c r="A958" t="s">
        <v>2871</v>
      </c>
      <c r="B958" s="4">
        <v>45150</v>
      </c>
      <c r="C958" s="2">
        <v>-79039.37</v>
      </c>
      <c r="D958" t="s">
        <v>840</v>
      </c>
      <c r="E958" t="s">
        <v>856</v>
      </c>
      <c r="F958" t="s">
        <v>11</v>
      </c>
      <c r="G958" t="s">
        <v>20</v>
      </c>
      <c r="I958" t="s">
        <v>1117</v>
      </c>
      <c r="J958" t="s">
        <v>2872</v>
      </c>
      <c r="K958" t="str">
        <f>IF(COUNTIF(Customers!A:A, H958)&gt;0, "Valid", "Invalid")</f>
        <v>Invalid</v>
      </c>
      <c r="L958" t="str">
        <f t="shared" si="70"/>
        <v>8</v>
      </c>
      <c r="M958" t="str">
        <f t="shared" si="71"/>
        <v>2023</v>
      </c>
      <c r="N958">
        <f t="shared" si="72"/>
        <v>-79039.37</v>
      </c>
      <c r="O958" t="str">
        <f t="shared" si="73"/>
        <v/>
      </c>
      <c r="P958">
        <f t="shared" si="74"/>
        <v>79039.37</v>
      </c>
      <c r="Q958" s="48" t="str">
        <f>IF(O958="","",
   IF(OR(O958&lt;EDA_Outlier_Analysis!$C$10, O958&gt;EDA_Outlier_Analysis!$C$11),
      "Outlier",
      "Normal"))</f>
        <v/>
      </c>
      <c r="R958" t="str">
        <f>IF(P958="","",
   IF(OR(P958 &lt; EDA_Outlier_Analysis!$F$7, P958 &gt; EDA_Outlier_Analysis!$F$8),
      "Outlier",
      "Normal"))</f>
        <v>Outlier</v>
      </c>
      <c r="S958" t="str">
        <f>IF(N958="","",
   IF(OR(N958 &lt;EDA_Outlier_Analysis!$I$10, N958 &gt; EDA_Outlier_Analysis!$I$11),
      "Outlier",
      "Normal"))</f>
        <v>Normal</v>
      </c>
    </row>
    <row r="959" spans="1:19">
      <c r="A959" t="s">
        <v>2873</v>
      </c>
      <c r="B959" s="4">
        <v>44814</v>
      </c>
      <c r="C959" s="2">
        <v>-49685.3</v>
      </c>
      <c r="D959" t="s">
        <v>840</v>
      </c>
      <c r="E959" t="s">
        <v>845</v>
      </c>
      <c r="F959" t="s">
        <v>10</v>
      </c>
      <c r="G959" t="s">
        <v>34</v>
      </c>
      <c r="I959" t="s">
        <v>2053</v>
      </c>
      <c r="J959" t="s">
        <v>2874</v>
      </c>
      <c r="K959" t="str">
        <f>IF(COUNTIF(Customers!A:A, H959)&gt;0, "Valid", "Invalid")</f>
        <v>Invalid</v>
      </c>
      <c r="L959" t="str">
        <f t="shared" si="70"/>
        <v>9</v>
      </c>
      <c r="M959" t="str">
        <f t="shared" si="71"/>
        <v>2022</v>
      </c>
      <c r="N959">
        <f t="shared" si="72"/>
        <v>-49685.3</v>
      </c>
      <c r="O959" t="str">
        <f t="shared" si="73"/>
        <v/>
      </c>
      <c r="P959">
        <f t="shared" si="74"/>
        <v>49685.3</v>
      </c>
      <c r="Q959" s="48" t="str">
        <f>IF(O959="","",
   IF(OR(O959&lt;EDA_Outlier_Analysis!$C$10, O959&gt;EDA_Outlier_Analysis!$C$11),
      "Outlier",
      "Normal"))</f>
        <v/>
      </c>
      <c r="R959" t="str">
        <f>IF(P959="","",
   IF(OR(P959 &lt; EDA_Outlier_Analysis!$F$7, P959 &gt; EDA_Outlier_Analysis!$F$8),
      "Outlier",
      "Normal"))</f>
        <v>Normal</v>
      </c>
      <c r="S959" t="str">
        <f>IF(N959="","",
   IF(OR(N959 &lt;EDA_Outlier_Analysis!$I$10, N959 &gt; EDA_Outlier_Analysis!$I$11),
      "Outlier",
      "Normal"))</f>
        <v>Normal</v>
      </c>
    </row>
    <row r="960" spans="1:19">
      <c r="A960" t="s">
        <v>2875</v>
      </c>
      <c r="B960" s="4">
        <v>44885</v>
      </c>
      <c r="C960" s="2">
        <v>16253.36</v>
      </c>
      <c r="D960" t="s">
        <v>873</v>
      </c>
      <c r="E960" t="s">
        <v>873</v>
      </c>
      <c r="F960" t="s">
        <v>10</v>
      </c>
      <c r="G960" t="s">
        <v>20</v>
      </c>
      <c r="J960" t="s">
        <v>2876</v>
      </c>
      <c r="K960" t="str">
        <f>IF(COUNTIF(Customers!A:A, H960)&gt;0, "Valid", "Invalid")</f>
        <v>Invalid</v>
      </c>
      <c r="L960" t="str">
        <f t="shared" si="70"/>
        <v>11</v>
      </c>
      <c r="M960" t="str">
        <f t="shared" si="71"/>
        <v>2022</v>
      </c>
      <c r="N960">
        <f t="shared" si="72"/>
        <v>-16253.36</v>
      </c>
      <c r="O960" t="str">
        <f t="shared" si="73"/>
        <v/>
      </c>
      <c r="P960" t="str">
        <f t="shared" si="74"/>
        <v/>
      </c>
      <c r="Q960" s="48" t="str">
        <f>IF(O960="","",
   IF(OR(O960&lt;EDA_Outlier_Analysis!$C$10, O960&gt;EDA_Outlier_Analysis!$C$11),
      "Outlier",
      "Normal"))</f>
        <v/>
      </c>
      <c r="R960" t="str">
        <f>IF(P960="","",
   IF(OR(P960 &lt; EDA_Outlier_Analysis!$F$7, P960 &gt; EDA_Outlier_Analysis!$F$8),
      "Outlier",
      "Normal"))</f>
        <v/>
      </c>
      <c r="S960" t="str">
        <f>IF(N960="","",
   IF(OR(N960 &lt;EDA_Outlier_Analysis!$I$10, N960 &gt; EDA_Outlier_Analysis!$I$11),
      "Outlier",
      "Normal"))</f>
        <v>Normal</v>
      </c>
    </row>
    <row r="961" spans="1:19">
      <c r="A961" t="s">
        <v>2877</v>
      </c>
      <c r="B961" s="4">
        <v>45204</v>
      </c>
      <c r="C961" s="2">
        <v>203976.44</v>
      </c>
      <c r="D961" t="s">
        <v>849</v>
      </c>
      <c r="E961" t="s">
        <v>850</v>
      </c>
      <c r="F961" t="s">
        <v>11</v>
      </c>
      <c r="G961" t="s">
        <v>31</v>
      </c>
      <c r="H961" t="s">
        <v>637</v>
      </c>
      <c r="J961" t="s">
        <v>2878</v>
      </c>
      <c r="K961" t="str">
        <f>IF(COUNTIF(Customers!A:A, H961)&gt;0, "Valid", "Invalid")</f>
        <v>Valid</v>
      </c>
      <c r="L961" t="str">
        <f t="shared" si="70"/>
        <v>10</v>
      </c>
      <c r="M961" t="str">
        <f t="shared" si="71"/>
        <v>2023</v>
      </c>
      <c r="N961">
        <f t="shared" si="72"/>
        <v>203976.44</v>
      </c>
      <c r="O961">
        <f t="shared" si="73"/>
        <v>203976.44</v>
      </c>
      <c r="P961" t="str">
        <f t="shared" si="74"/>
        <v/>
      </c>
      <c r="Q961" s="48" t="str">
        <f>IF(O961="","",
   IF(OR(O961&lt;EDA_Outlier_Analysis!$C$10, O961&gt;EDA_Outlier_Analysis!$C$11),
      "Outlier",
      "Normal"))</f>
        <v>Normal</v>
      </c>
      <c r="R961" t="str">
        <f>IF(P961="","",
   IF(OR(P961 &lt; EDA_Outlier_Analysis!$F$7, P961 &gt; EDA_Outlier_Analysis!$F$8),
      "Outlier",
      "Normal"))</f>
        <v/>
      </c>
      <c r="S961" t="str">
        <f>IF(N961="","",
   IF(OR(N961 &lt;EDA_Outlier_Analysis!$I$10, N961 &gt; EDA_Outlier_Analysis!$I$11),
      "Outlier",
      "Normal"))</f>
        <v>Normal</v>
      </c>
    </row>
    <row r="962" spans="1:19">
      <c r="A962" t="s">
        <v>2879</v>
      </c>
      <c r="B962" s="4">
        <v>44789</v>
      </c>
      <c r="C962" s="2">
        <v>-36064</v>
      </c>
      <c r="D962" t="s">
        <v>840</v>
      </c>
      <c r="E962" t="s">
        <v>905</v>
      </c>
      <c r="F962" t="s">
        <v>10</v>
      </c>
      <c r="G962" t="s">
        <v>31</v>
      </c>
      <c r="I962" t="s">
        <v>906</v>
      </c>
      <c r="J962" t="s">
        <v>2880</v>
      </c>
      <c r="K962" t="str">
        <f>IF(COUNTIF(Customers!A:A, H962)&gt;0, "Valid", "Invalid")</f>
        <v>Invalid</v>
      </c>
      <c r="L962" t="str">
        <f t="shared" si="70"/>
        <v>8</v>
      </c>
      <c r="M962" t="str">
        <f t="shared" si="71"/>
        <v>2022</v>
      </c>
      <c r="N962">
        <f t="shared" si="72"/>
        <v>-36064</v>
      </c>
      <c r="O962" t="str">
        <f t="shared" si="73"/>
        <v/>
      </c>
      <c r="P962">
        <f t="shared" si="74"/>
        <v>36064</v>
      </c>
      <c r="Q962" s="48" t="str">
        <f>IF(O962="","",
   IF(OR(O962&lt;EDA_Outlier_Analysis!$C$10, O962&gt;EDA_Outlier_Analysis!$C$11),
      "Outlier",
      "Normal"))</f>
        <v/>
      </c>
      <c r="R962" t="str">
        <f>IF(P962="","",
   IF(OR(P962 &lt; EDA_Outlier_Analysis!$F$7, P962 &gt; EDA_Outlier_Analysis!$F$8),
      "Outlier",
      "Normal"))</f>
        <v>Normal</v>
      </c>
      <c r="S962" t="str">
        <f>IF(N962="","",
   IF(OR(N962 &lt;EDA_Outlier_Analysis!$I$10, N962 &gt; EDA_Outlier_Analysis!$I$11),
      "Outlier",
      "Normal"))</f>
        <v>Normal</v>
      </c>
    </row>
    <row r="963" spans="1:19">
      <c r="A963" t="s">
        <v>2881</v>
      </c>
      <c r="B963" s="4">
        <v>44785</v>
      </c>
      <c r="C963" s="2">
        <v>15151.63</v>
      </c>
      <c r="D963" t="s">
        <v>1345</v>
      </c>
      <c r="E963" t="s">
        <v>1345</v>
      </c>
      <c r="F963" t="s">
        <v>9</v>
      </c>
      <c r="G963" t="s">
        <v>24</v>
      </c>
      <c r="J963" t="s">
        <v>2882</v>
      </c>
      <c r="K963" t="str">
        <f>IF(COUNTIF(Customers!A:A, H963)&gt;0, "Valid", "Invalid")</f>
        <v>Invalid</v>
      </c>
      <c r="L963" t="str">
        <f t="shared" ref="L963:L1026" si="75">TEXT(B963,"m")</f>
        <v>8</v>
      </c>
      <c r="M963" t="str">
        <f t="shared" ref="M963:M1026" si="76">TEXT(B963,"yyyy")</f>
        <v>2022</v>
      </c>
      <c r="N963">
        <f t="shared" ref="N963:N1026" si="77">IF(D963="Revenue",C963,-ABS(C963))</f>
        <v>-15151.63</v>
      </c>
      <c r="O963" t="str">
        <f t="shared" ref="O963:O1026" si="78">IF(D963="Revenue", C963, "")</f>
        <v/>
      </c>
      <c r="P963" t="str">
        <f t="shared" ref="P963:P1026" si="79">IF(D963="Expense", ABS(C963), "")</f>
        <v/>
      </c>
      <c r="Q963" s="48" t="str">
        <f>IF(O963="","",
   IF(OR(O963&lt;EDA_Outlier_Analysis!$C$10, O963&gt;EDA_Outlier_Analysis!$C$11),
      "Outlier",
      "Normal"))</f>
        <v/>
      </c>
      <c r="R963" t="str">
        <f>IF(P963="","",
   IF(OR(P963 &lt; EDA_Outlier_Analysis!$F$7, P963 &gt; EDA_Outlier_Analysis!$F$8),
      "Outlier",
      "Normal"))</f>
        <v/>
      </c>
      <c r="S963" t="str">
        <f>IF(N963="","",
   IF(OR(N963 &lt;EDA_Outlier_Analysis!$I$10, N963 &gt; EDA_Outlier_Analysis!$I$11),
      "Outlier",
      "Normal"))</f>
        <v>Normal</v>
      </c>
    </row>
    <row r="964" spans="1:19">
      <c r="A964" t="s">
        <v>2883</v>
      </c>
      <c r="B964" s="4">
        <v>44585</v>
      </c>
      <c r="C964" s="2">
        <v>17444.810000000001</v>
      </c>
      <c r="D964" t="s">
        <v>873</v>
      </c>
      <c r="E964" t="s">
        <v>873</v>
      </c>
      <c r="F964" t="s">
        <v>10</v>
      </c>
      <c r="G964" t="s">
        <v>31</v>
      </c>
      <c r="J964" t="s">
        <v>2884</v>
      </c>
      <c r="K964" t="str">
        <f>IF(COUNTIF(Customers!A:A, H964)&gt;0, "Valid", "Invalid")</f>
        <v>Invalid</v>
      </c>
      <c r="L964" t="str">
        <f t="shared" si="75"/>
        <v>1</v>
      </c>
      <c r="M964" t="str">
        <f t="shared" si="76"/>
        <v>2022</v>
      </c>
      <c r="N964">
        <f t="shared" si="77"/>
        <v>-17444.810000000001</v>
      </c>
      <c r="O964" t="str">
        <f t="shared" si="78"/>
        <v/>
      </c>
      <c r="P964" t="str">
        <f t="shared" si="79"/>
        <v/>
      </c>
      <c r="Q964" s="48" t="str">
        <f>IF(O964="","",
   IF(OR(O964&lt;EDA_Outlier_Analysis!$C$10, O964&gt;EDA_Outlier_Analysis!$C$11),
      "Outlier",
      "Normal"))</f>
        <v/>
      </c>
      <c r="R964" t="str">
        <f>IF(P964="","",
   IF(OR(P964 &lt; EDA_Outlier_Analysis!$F$7, P964 &gt; EDA_Outlier_Analysis!$F$8),
      "Outlier",
      "Normal"))</f>
        <v/>
      </c>
      <c r="S964" t="str">
        <f>IF(N964="","",
   IF(OR(N964 &lt;EDA_Outlier_Analysis!$I$10, N964 &gt; EDA_Outlier_Analysis!$I$11),
      "Outlier",
      "Normal"))</f>
        <v>Normal</v>
      </c>
    </row>
    <row r="965" spans="1:19">
      <c r="A965" t="s">
        <v>2885</v>
      </c>
      <c r="B965" s="4">
        <v>45134</v>
      </c>
      <c r="C965" s="2">
        <v>-6574.22</v>
      </c>
      <c r="D965" t="s">
        <v>840</v>
      </c>
      <c r="E965" t="s">
        <v>856</v>
      </c>
      <c r="F965" t="s">
        <v>9</v>
      </c>
      <c r="G965" t="s">
        <v>20</v>
      </c>
      <c r="I965" t="s">
        <v>909</v>
      </c>
      <c r="J965" t="s">
        <v>2886</v>
      </c>
      <c r="K965" t="str">
        <f>IF(COUNTIF(Customers!A:A, H965)&gt;0, "Valid", "Invalid")</f>
        <v>Invalid</v>
      </c>
      <c r="L965" t="str">
        <f t="shared" si="75"/>
        <v>7</v>
      </c>
      <c r="M965" t="str">
        <f t="shared" si="76"/>
        <v>2023</v>
      </c>
      <c r="N965">
        <f t="shared" si="77"/>
        <v>-6574.22</v>
      </c>
      <c r="O965" t="str">
        <f t="shared" si="78"/>
        <v/>
      </c>
      <c r="P965">
        <f t="shared" si="79"/>
        <v>6574.22</v>
      </c>
      <c r="Q965" s="48" t="str">
        <f>IF(O965="","",
   IF(OR(O965&lt;EDA_Outlier_Analysis!$C$10, O965&gt;EDA_Outlier_Analysis!$C$11),
      "Outlier",
      "Normal"))</f>
        <v/>
      </c>
      <c r="R965" t="str">
        <f>IF(P965="","",
   IF(OR(P965 &lt; EDA_Outlier_Analysis!$F$7, P965 &gt; EDA_Outlier_Analysis!$F$8),
      "Outlier",
      "Normal"))</f>
        <v>Outlier</v>
      </c>
      <c r="S965" t="str">
        <f>IF(N965="","",
   IF(OR(N965 &lt;EDA_Outlier_Analysis!$I$10, N965 &gt; EDA_Outlier_Analysis!$I$11),
      "Outlier",
      "Normal"))</f>
        <v>Normal</v>
      </c>
    </row>
    <row r="966" spans="1:19">
      <c r="A966" t="s">
        <v>2887</v>
      </c>
      <c r="B966" s="4">
        <v>45195</v>
      </c>
      <c r="C966" s="2">
        <v>116829.55</v>
      </c>
      <c r="D966" t="s">
        <v>849</v>
      </c>
      <c r="E966" t="s">
        <v>853</v>
      </c>
      <c r="F966" t="s">
        <v>11</v>
      </c>
      <c r="G966" t="s">
        <v>34</v>
      </c>
      <c r="H966" t="s">
        <v>91</v>
      </c>
      <c r="J966" t="s">
        <v>2888</v>
      </c>
      <c r="K966" t="str">
        <f>IF(COUNTIF(Customers!A:A, H966)&gt;0, "Valid", "Invalid")</f>
        <v>Valid</v>
      </c>
      <c r="L966" t="str">
        <f t="shared" si="75"/>
        <v>9</v>
      </c>
      <c r="M966" t="str">
        <f t="shared" si="76"/>
        <v>2023</v>
      </c>
      <c r="N966">
        <f t="shared" si="77"/>
        <v>116829.55</v>
      </c>
      <c r="O966">
        <f t="shared" si="78"/>
        <v>116829.55</v>
      </c>
      <c r="P966" t="str">
        <f t="shared" si="79"/>
        <v/>
      </c>
      <c r="Q966" s="48" t="str">
        <f>IF(O966="","",
   IF(OR(O966&lt;EDA_Outlier_Analysis!$C$10, O966&gt;EDA_Outlier_Analysis!$C$11),
      "Outlier",
      "Normal"))</f>
        <v>Normal</v>
      </c>
      <c r="R966" t="str">
        <f>IF(P966="","",
   IF(OR(P966 &lt; EDA_Outlier_Analysis!$F$7, P966 &gt; EDA_Outlier_Analysis!$F$8),
      "Outlier",
      "Normal"))</f>
        <v/>
      </c>
      <c r="S966" t="str">
        <f>IF(N966="","",
   IF(OR(N966 &lt;EDA_Outlier_Analysis!$I$10, N966 &gt; EDA_Outlier_Analysis!$I$11),
      "Outlier",
      "Normal"))</f>
        <v>Normal</v>
      </c>
    </row>
    <row r="967" spans="1:19">
      <c r="A967" t="s">
        <v>2889</v>
      </c>
      <c r="B967" s="4">
        <v>45271</v>
      </c>
      <c r="C967" s="2">
        <v>276256.03999999998</v>
      </c>
      <c r="D967" t="s">
        <v>849</v>
      </c>
      <c r="E967" t="s">
        <v>868</v>
      </c>
      <c r="F967" t="s">
        <v>11</v>
      </c>
      <c r="G967" t="s">
        <v>24</v>
      </c>
      <c r="H967" t="s">
        <v>121</v>
      </c>
      <c r="J967" t="s">
        <v>2890</v>
      </c>
      <c r="K967" t="str">
        <f>IF(COUNTIF(Customers!A:A, H967)&gt;0, "Valid", "Invalid")</f>
        <v>Valid</v>
      </c>
      <c r="L967" t="str">
        <f t="shared" si="75"/>
        <v>12</v>
      </c>
      <c r="M967" t="str">
        <f t="shared" si="76"/>
        <v>2023</v>
      </c>
      <c r="N967">
        <f t="shared" si="77"/>
        <v>276256.03999999998</v>
      </c>
      <c r="O967">
        <f t="shared" si="78"/>
        <v>276256.03999999998</v>
      </c>
      <c r="P967" t="str">
        <f t="shared" si="79"/>
        <v/>
      </c>
      <c r="Q967" s="48" t="str">
        <f>IF(O967="","",
   IF(OR(O967&lt;EDA_Outlier_Analysis!$C$10, O967&gt;EDA_Outlier_Analysis!$C$11),
      "Outlier",
      "Normal"))</f>
        <v>Normal</v>
      </c>
      <c r="R967" t="str">
        <f>IF(P967="","",
   IF(OR(P967 &lt; EDA_Outlier_Analysis!$F$7, P967 &gt; EDA_Outlier_Analysis!$F$8),
      "Outlier",
      "Normal"))</f>
        <v/>
      </c>
      <c r="S967" t="str">
        <f>IF(N967="","",
   IF(OR(N967 &lt;EDA_Outlier_Analysis!$I$10, N967 &gt; EDA_Outlier_Analysis!$I$11),
      "Outlier",
      "Normal"))</f>
        <v>Normal</v>
      </c>
    </row>
    <row r="968" spans="1:19">
      <c r="A968" t="s">
        <v>2891</v>
      </c>
      <c r="B968" s="4">
        <v>45009</v>
      </c>
      <c r="C968" s="2">
        <v>-41113.11</v>
      </c>
      <c r="D968" t="s">
        <v>840</v>
      </c>
      <c r="E968" t="s">
        <v>864</v>
      </c>
      <c r="F968" t="s">
        <v>11</v>
      </c>
      <c r="G968" t="s">
        <v>31</v>
      </c>
      <c r="I968" t="s">
        <v>906</v>
      </c>
      <c r="J968" t="s">
        <v>2892</v>
      </c>
      <c r="K968" t="str">
        <f>IF(COUNTIF(Customers!A:A, H968)&gt;0, "Valid", "Invalid")</f>
        <v>Invalid</v>
      </c>
      <c r="L968" t="str">
        <f t="shared" si="75"/>
        <v>3</v>
      </c>
      <c r="M968" t="str">
        <f t="shared" si="76"/>
        <v>2023</v>
      </c>
      <c r="N968">
        <f t="shared" si="77"/>
        <v>-41113.11</v>
      </c>
      <c r="O968" t="str">
        <f t="shared" si="78"/>
        <v/>
      </c>
      <c r="P968">
        <f t="shared" si="79"/>
        <v>41113.11</v>
      </c>
      <c r="Q968" s="48" t="str">
        <f>IF(O968="","",
   IF(OR(O968&lt;EDA_Outlier_Analysis!$C$10, O968&gt;EDA_Outlier_Analysis!$C$11),
      "Outlier",
      "Normal"))</f>
        <v/>
      </c>
      <c r="R968" t="str">
        <f>IF(P968="","",
   IF(OR(P968 &lt; EDA_Outlier_Analysis!$F$7, P968 &gt; EDA_Outlier_Analysis!$F$8),
      "Outlier",
      "Normal"))</f>
        <v>Normal</v>
      </c>
      <c r="S968" t="str">
        <f>IF(N968="","",
   IF(OR(N968 &lt;EDA_Outlier_Analysis!$I$10, N968 &gt; EDA_Outlier_Analysis!$I$11),
      "Outlier",
      "Normal"))</f>
        <v>Normal</v>
      </c>
    </row>
    <row r="969" spans="1:19">
      <c r="A969" t="s">
        <v>2893</v>
      </c>
      <c r="B969" s="4">
        <v>45245</v>
      </c>
      <c r="C969" s="2">
        <v>24090.84</v>
      </c>
      <c r="D969" t="s">
        <v>1345</v>
      </c>
      <c r="E969" t="s">
        <v>1345</v>
      </c>
      <c r="F969" t="s">
        <v>9</v>
      </c>
      <c r="G969" t="s">
        <v>31</v>
      </c>
      <c r="J969" t="s">
        <v>2894</v>
      </c>
      <c r="K969" t="str">
        <f>IF(COUNTIF(Customers!A:A, H969)&gt;0, "Valid", "Invalid")</f>
        <v>Invalid</v>
      </c>
      <c r="L969" t="str">
        <f t="shared" si="75"/>
        <v>11</v>
      </c>
      <c r="M969" t="str">
        <f t="shared" si="76"/>
        <v>2023</v>
      </c>
      <c r="N969">
        <f t="shared" si="77"/>
        <v>-24090.84</v>
      </c>
      <c r="O969" t="str">
        <f t="shared" si="78"/>
        <v/>
      </c>
      <c r="P969" t="str">
        <f t="shared" si="79"/>
        <v/>
      </c>
      <c r="Q969" s="48" t="str">
        <f>IF(O969="","",
   IF(OR(O969&lt;EDA_Outlier_Analysis!$C$10, O969&gt;EDA_Outlier_Analysis!$C$11),
      "Outlier",
      "Normal"))</f>
        <v/>
      </c>
      <c r="R969" t="str">
        <f>IF(P969="","",
   IF(OR(P969 &lt; EDA_Outlier_Analysis!$F$7, P969 &gt; EDA_Outlier_Analysis!$F$8),
      "Outlier",
      "Normal"))</f>
        <v/>
      </c>
      <c r="S969" t="str">
        <f>IF(N969="","",
   IF(OR(N969 &lt;EDA_Outlier_Analysis!$I$10, N969 &gt; EDA_Outlier_Analysis!$I$11),
      "Outlier",
      "Normal"))</f>
        <v>Normal</v>
      </c>
    </row>
    <row r="970" spans="1:19">
      <c r="A970" t="s">
        <v>2895</v>
      </c>
      <c r="B970" s="4">
        <v>44925</v>
      </c>
      <c r="C970" s="2">
        <v>-2000</v>
      </c>
      <c r="D970" t="s">
        <v>840</v>
      </c>
      <c r="E970" t="s">
        <v>856</v>
      </c>
      <c r="F970" t="s">
        <v>9</v>
      </c>
      <c r="G970" t="s">
        <v>24</v>
      </c>
      <c r="I970" t="s">
        <v>1545</v>
      </c>
      <c r="J970" t="s">
        <v>2896</v>
      </c>
      <c r="K970" t="str">
        <f>IF(COUNTIF(Customers!A:A, H970)&gt;0, "Valid", "Invalid")</f>
        <v>Invalid</v>
      </c>
      <c r="L970" t="str">
        <f t="shared" si="75"/>
        <v>12</v>
      </c>
      <c r="M970" t="str">
        <f t="shared" si="76"/>
        <v>2022</v>
      </c>
      <c r="N970">
        <f t="shared" si="77"/>
        <v>-2000</v>
      </c>
      <c r="O970" t="str">
        <f t="shared" si="78"/>
        <v/>
      </c>
      <c r="P970">
        <f t="shared" si="79"/>
        <v>2000</v>
      </c>
      <c r="Q970" s="48" t="str">
        <f>IF(O970="","",
   IF(OR(O970&lt;EDA_Outlier_Analysis!$C$10, O970&gt;EDA_Outlier_Analysis!$C$11),
      "Outlier",
      "Normal"))</f>
        <v/>
      </c>
      <c r="R970" t="str">
        <f>IF(P970="","",
   IF(OR(P970 &lt; EDA_Outlier_Analysis!$F$7, P970 &gt; EDA_Outlier_Analysis!$F$8),
      "Outlier",
      "Normal"))</f>
        <v>Outlier</v>
      </c>
      <c r="S970" t="str">
        <f>IF(N970="","",
   IF(OR(N970 &lt;EDA_Outlier_Analysis!$I$10, N970 &gt; EDA_Outlier_Analysis!$I$11),
      "Outlier",
      "Normal"))</f>
        <v>Normal</v>
      </c>
    </row>
    <row r="971" spans="1:19">
      <c r="A971" t="s">
        <v>2897</v>
      </c>
      <c r="B971" s="4">
        <v>45235</v>
      </c>
      <c r="C971" s="2">
        <v>11638.32</v>
      </c>
      <c r="D971" t="s">
        <v>1345</v>
      </c>
      <c r="E971" t="s">
        <v>1345</v>
      </c>
      <c r="F971" t="s">
        <v>11</v>
      </c>
      <c r="G971" t="s">
        <v>34</v>
      </c>
      <c r="J971" t="s">
        <v>2898</v>
      </c>
      <c r="K971" t="str">
        <f>IF(COUNTIF(Customers!A:A, H971)&gt;0, "Valid", "Invalid")</f>
        <v>Invalid</v>
      </c>
      <c r="L971" t="str">
        <f t="shared" si="75"/>
        <v>11</v>
      </c>
      <c r="M971" t="str">
        <f t="shared" si="76"/>
        <v>2023</v>
      </c>
      <c r="N971">
        <f t="shared" si="77"/>
        <v>-11638.32</v>
      </c>
      <c r="O971" t="str">
        <f t="shared" si="78"/>
        <v/>
      </c>
      <c r="P971" t="str">
        <f t="shared" si="79"/>
        <v/>
      </c>
      <c r="Q971" s="48" t="str">
        <f>IF(O971="","",
   IF(OR(O971&lt;EDA_Outlier_Analysis!$C$10, O971&gt;EDA_Outlier_Analysis!$C$11),
      "Outlier",
      "Normal"))</f>
        <v/>
      </c>
      <c r="R971" t="str">
        <f>IF(P971="","",
   IF(OR(P971 &lt; EDA_Outlier_Analysis!$F$7, P971 &gt; EDA_Outlier_Analysis!$F$8),
      "Outlier",
      "Normal"))</f>
        <v/>
      </c>
      <c r="S971" t="str">
        <f>IF(N971="","",
   IF(OR(N971 &lt;EDA_Outlier_Analysis!$I$10, N971 &gt; EDA_Outlier_Analysis!$I$11),
      "Outlier",
      "Normal"))</f>
        <v>Normal</v>
      </c>
    </row>
    <row r="972" spans="1:19">
      <c r="A972" t="s">
        <v>2899</v>
      </c>
      <c r="B972" s="4">
        <v>44952</v>
      </c>
      <c r="C972" s="2">
        <v>20266.3</v>
      </c>
      <c r="D972" t="s">
        <v>873</v>
      </c>
      <c r="E972" t="s">
        <v>873</v>
      </c>
      <c r="F972" t="s">
        <v>11</v>
      </c>
      <c r="G972" t="s">
        <v>31</v>
      </c>
      <c r="J972" t="s">
        <v>2900</v>
      </c>
      <c r="K972" t="str">
        <f>IF(COUNTIF(Customers!A:A, H972)&gt;0, "Valid", "Invalid")</f>
        <v>Invalid</v>
      </c>
      <c r="L972" t="str">
        <f t="shared" si="75"/>
        <v>1</v>
      </c>
      <c r="M972" t="str">
        <f t="shared" si="76"/>
        <v>2023</v>
      </c>
      <c r="N972">
        <f t="shared" si="77"/>
        <v>-20266.3</v>
      </c>
      <c r="O972" t="str">
        <f t="shared" si="78"/>
        <v/>
      </c>
      <c r="P972" t="str">
        <f t="shared" si="79"/>
        <v/>
      </c>
      <c r="Q972" s="48" t="str">
        <f>IF(O972="","",
   IF(OR(O972&lt;EDA_Outlier_Analysis!$C$10, O972&gt;EDA_Outlier_Analysis!$C$11),
      "Outlier",
      "Normal"))</f>
        <v/>
      </c>
      <c r="R972" t="str">
        <f>IF(P972="","",
   IF(OR(P972 &lt; EDA_Outlier_Analysis!$F$7, P972 &gt; EDA_Outlier_Analysis!$F$8),
      "Outlier",
      "Normal"))</f>
        <v/>
      </c>
      <c r="S972" t="str">
        <f>IF(N972="","",
   IF(OR(N972 &lt;EDA_Outlier_Analysis!$I$10, N972 &gt; EDA_Outlier_Analysis!$I$11),
      "Outlier",
      "Normal"))</f>
        <v>Normal</v>
      </c>
    </row>
    <row r="973" spans="1:19">
      <c r="A973" t="s">
        <v>2901</v>
      </c>
      <c r="B973" s="4">
        <v>44986</v>
      </c>
      <c r="C973" s="2">
        <v>41799.35</v>
      </c>
      <c r="D973" t="s">
        <v>849</v>
      </c>
      <c r="E973" t="s">
        <v>868</v>
      </c>
      <c r="F973" t="s">
        <v>11</v>
      </c>
      <c r="G973" t="s">
        <v>24</v>
      </c>
      <c r="H973" t="s">
        <v>145</v>
      </c>
      <c r="J973" t="s">
        <v>2902</v>
      </c>
      <c r="K973" t="str">
        <f>IF(COUNTIF(Customers!A:A, H973)&gt;0, "Valid", "Invalid")</f>
        <v>Valid</v>
      </c>
      <c r="L973" t="str">
        <f t="shared" si="75"/>
        <v>3</v>
      </c>
      <c r="M973" t="str">
        <f t="shared" si="76"/>
        <v>2023</v>
      </c>
      <c r="N973">
        <f t="shared" si="77"/>
        <v>41799.35</v>
      </c>
      <c r="O973">
        <f t="shared" si="78"/>
        <v>41799.35</v>
      </c>
      <c r="P973" t="str">
        <f t="shared" si="79"/>
        <v/>
      </c>
      <c r="Q973" s="48" t="str">
        <f>IF(O973="","",
   IF(OR(O973&lt;EDA_Outlier_Analysis!$C$10, O973&gt;EDA_Outlier_Analysis!$C$11),
      "Outlier",
      "Normal"))</f>
        <v>Normal</v>
      </c>
      <c r="R973" t="str">
        <f>IF(P973="","",
   IF(OR(P973 &lt; EDA_Outlier_Analysis!$F$7, P973 &gt; EDA_Outlier_Analysis!$F$8),
      "Outlier",
      "Normal"))</f>
        <v/>
      </c>
      <c r="S973" t="str">
        <f>IF(N973="","",
   IF(OR(N973 &lt;EDA_Outlier_Analysis!$I$10, N973 &gt; EDA_Outlier_Analysis!$I$11),
      "Outlier",
      "Normal"))</f>
        <v>Normal</v>
      </c>
    </row>
    <row r="974" spans="1:19">
      <c r="A974" t="s">
        <v>2903</v>
      </c>
      <c r="B974" s="4">
        <v>44668</v>
      </c>
      <c r="C974" s="2">
        <v>247231.35999999999</v>
      </c>
      <c r="D974" t="s">
        <v>849</v>
      </c>
      <c r="E974" t="s">
        <v>850</v>
      </c>
      <c r="F974" t="s">
        <v>10</v>
      </c>
      <c r="G974" t="s">
        <v>31</v>
      </c>
      <c r="H974" t="s">
        <v>615</v>
      </c>
      <c r="J974" t="s">
        <v>2904</v>
      </c>
      <c r="K974" t="str">
        <f>IF(COUNTIF(Customers!A:A, H974)&gt;0, "Valid", "Invalid")</f>
        <v>Valid</v>
      </c>
      <c r="L974" t="str">
        <f t="shared" si="75"/>
        <v>4</v>
      </c>
      <c r="M974" t="str">
        <f t="shared" si="76"/>
        <v>2022</v>
      </c>
      <c r="N974">
        <f t="shared" si="77"/>
        <v>247231.35999999999</v>
      </c>
      <c r="O974">
        <f t="shared" si="78"/>
        <v>247231.35999999999</v>
      </c>
      <c r="P974" t="str">
        <f t="shared" si="79"/>
        <v/>
      </c>
      <c r="Q974" s="48" t="str">
        <f>IF(O974="","",
   IF(OR(O974&lt;EDA_Outlier_Analysis!$C$10, O974&gt;EDA_Outlier_Analysis!$C$11),
      "Outlier",
      "Normal"))</f>
        <v>Normal</v>
      </c>
      <c r="R974" t="str">
        <f>IF(P974="","",
   IF(OR(P974 &lt; EDA_Outlier_Analysis!$F$7, P974 &gt; EDA_Outlier_Analysis!$F$8),
      "Outlier",
      "Normal"))</f>
        <v/>
      </c>
      <c r="S974" t="str">
        <f>IF(N974="","",
   IF(OR(N974 &lt;EDA_Outlier_Analysis!$I$10, N974 &gt; EDA_Outlier_Analysis!$I$11),
      "Outlier",
      "Normal"))</f>
        <v>Normal</v>
      </c>
    </row>
    <row r="975" spans="1:19">
      <c r="A975" t="s">
        <v>2905</v>
      </c>
      <c r="B975" s="4">
        <v>44938</v>
      </c>
      <c r="C975" s="2">
        <v>-50327.11</v>
      </c>
      <c r="D975" t="s">
        <v>840</v>
      </c>
      <c r="E975" t="s">
        <v>856</v>
      </c>
      <c r="F975" t="s">
        <v>10</v>
      </c>
      <c r="G975" t="s">
        <v>34</v>
      </c>
      <c r="I975" t="s">
        <v>1010</v>
      </c>
      <c r="J975" t="s">
        <v>2906</v>
      </c>
      <c r="K975" t="str">
        <f>IF(COUNTIF(Customers!A:A, H975)&gt;0, "Valid", "Invalid")</f>
        <v>Invalid</v>
      </c>
      <c r="L975" t="str">
        <f t="shared" si="75"/>
        <v>1</v>
      </c>
      <c r="M975" t="str">
        <f t="shared" si="76"/>
        <v>2023</v>
      </c>
      <c r="N975">
        <f t="shared" si="77"/>
        <v>-50327.11</v>
      </c>
      <c r="O975" t="str">
        <f t="shared" si="78"/>
        <v/>
      </c>
      <c r="P975">
        <f t="shared" si="79"/>
        <v>50327.11</v>
      </c>
      <c r="Q975" s="48" t="str">
        <f>IF(O975="","",
   IF(OR(O975&lt;EDA_Outlier_Analysis!$C$10, O975&gt;EDA_Outlier_Analysis!$C$11),
      "Outlier",
      "Normal"))</f>
        <v/>
      </c>
      <c r="R975" t="str">
        <f>IF(P975="","",
   IF(OR(P975 &lt; EDA_Outlier_Analysis!$F$7, P975 &gt; EDA_Outlier_Analysis!$F$8),
      "Outlier",
      "Normal"))</f>
        <v>Normal</v>
      </c>
      <c r="S975" t="str">
        <f>IF(N975="","",
   IF(OR(N975 &lt;EDA_Outlier_Analysis!$I$10, N975 &gt; EDA_Outlier_Analysis!$I$11),
      "Outlier",
      "Normal"))</f>
        <v>Normal</v>
      </c>
    </row>
    <row r="976" spans="1:19">
      <c r="A976" t="s">
        <v>2907</v>
      </c>
      <c r="B976" s="4">
        <v>45065</v>
      </c>
      <c r="C976" s="2">
        <v>-15180.55</v>
      </c>
      <c r="D976" t="s">
        <v>840</v>
      </c>
      <c r="E976" t="s">
        <v>878</v>
      </c>
      <c r="F976" t="s">
        <v>9</v>
      </c>
      <c r="G976" t="s">
        <v>20</v>
      </c>
      <c r="I976" t="s">
        <v>2017</v>
      </c>
      <c r="J976" t="s">
        <v>2908</v>
      </c>
      <c r="K976" t="str">
        <f>IF(COUNTIF(Customers!A:A, H976)&gt;0, "Valid", "Invalid")</f>
        <v>Invalid</v>
      </c>
      <c r="L976" t="str">
        <f t="shared" si="75"/>
        <v>5</v>
      </c>
      <c r="M976" t="str">
        <f t="shared" si="76"/>
        <v>2023</v>
      </c>
      <c r="N976">
        <f t="shared" si="77"/>
        <v>-15180.55</v>
      </c>
      <c r="O976" t="str">
        <f t="shared" si="78"/>
        <v/>
      </c>
      <c r="P976">
        <f t="shared" si="79"/>
        <v>15180.55</v>
      </c>
      <c r="Q976" s="48" t="str">
        <f>IF(O976="","",
   IF(OR(O976&lt;EDA_Outlier_Analysis!$C$10, O976&gt;EDA_Outlier_Analysis!$C$11),
      "Outlier",
      "Normal"))</f>
        <v/>
      </c>
      <c r="R976" t="str">
        <f>IF(P976="","",
   IF(OR(P976 &lt; EDA_Outlier_Analysis!$F$7, P976 &gt; EDA_Outlier_Analysis!$F$8),
      "Outlier",
      "Normal"))</f>
        <v>Outlier</v>
      </c>
      <c r="S976" t="str">
        <f>IF(N976="","",
   IF(OR(N976 &lt;EDA_Outlier_Analysis!$I$10, N976 &gt; EDA_Outlier_Analysis!$I$11),
      "Outlier",
      "Normal"))</f>
        <v>Normal</v>
      </c>
    </row>
    <row r="977" spans="1:19">
      <c r="A977" t="s">
        <v>2909</v>
      </c>
      <c r="B977" s="4">
        <v>45015</v>
      </c>
      <c r="C977" s="2">
        <v>-54760.37</v>
      </c>
      <c r="D977" t="s">
        <v>840</v>
      </c>
      <c r="E977" t="s">
        <v>841</v>
      </c>
      <c r="F977" t="s">
        <v>10</v>
      </c>
      <c r="G977" t="s">
        <v>31</v>
      </c>
      <c r="I977" t="s">
        <v>1261</v>
      </c>
      <c r="J977" t="s">
        <v>2910</v>
      </c>
      <c r="K977" t="str">
        <f>IF(COUNTIF(Customers!A:A, H977)&gt;0, "Valid", "Invalid")</f>
        <v>Invalid</v>
      </c>
      <c r="L977" t="str">
        <f t="shared" si="75"/>
        <v>3</v>
      </c>
      <c r="M977" t="str">
        <f t="shared" si="76"/>
        <v>2023</v>
      </c>
      <c r="N977">
        <f t="shared" si="77"/>
        <v>-54760.37</v>
      </c>
      <c r="O977" t="str">
        <f t="shared" si="78"/>
        <v/>
      </c>
      <c r="P977">
        <f t="shared" si="79"/>
        <v>54760.37</v>
      </c>
      <c r="Q977" s="48" t="str">
        <f>IF(O977="","",
   IF(OR(O977&lt;EDA_Outlier_Analysis!$C$10, O977&gt;EDA_Outlier_Analysis!$C$11),
      "Outlier",
      "Normal"))</f>
        <v/>
      </c>
      <c r="R977" t="str">
        <f>IF(P977="","",
   IF(OR(P977 &lt; EDA_Outlier_Analysis!$F$7, P977 &gt; EDA_Outlier_Analysis!$F$8),
      "Outlier",
      "Normal"))</f>
        <v>Outlier</v>
      </c>
      <c r="S977" t="str">
        <f>IF(N977="","",
   IF(OR(N977 &lt;EDA_Outlier_Analysis!$I$10, N977 &gt; EDA_Outlier_Analysis!$I$11),
      "Outlier",
      "Normal"))</f>
        <v>Normal</v>
      </c>
    </row>
    <row r="978" spans="1:19">
      <c r="A978" t="s">
        <v>2911</v>
      </c>
      <c r="B978" s="4">
        <v>44882</v>
      </c>
      <c r="C978" s="2">
        <v>10666.1</v>
      </c>
      <c r="D978" t="s">
        <v>873</v>
      </c>
      <c r="E978" t="s">
        <v>873</v>
      </c>
      <c r="F978" t="s">
        <v>11</v>
      </c>
      <c r="G978" t="s">
        <v>20</v>
      </c>
      <c r="J978" t="s">
        <v>2912</v>
      </c>
      <c r="K978" t="str">
        <f>IF(COUNTIF(Customers!A:A, H978)&gt;0, "Valid", "Invalid")</f>
        <v>Invalid</v>
      </c>
      <c r="L978" t="str">
        <f t="shared" si="75"/>
        <v>11</v>
      </c>
      <c r="M978" t="str">
        <f t="shared" si="76"/>
        <v>2022</v>
      </c>
      <c r="N978">
        <f t="shared" si="77"/>
        <v>-10666.1</v>
      </c>
      <c r="O978" t="str">
        <f t="shared" si="78"/>
        <v/>
      </c>
      <c r="P978" t="str">
        <f t="shared" si="79"/>
        <v/>
      </c>
      <c r="Q978" s="48" t="str">
        <f>IF(O978="","",
   IF(OR(O978&lt;EDA_Outlier_Analysis!$C$10, O978&gt;EDA_Outlier_Analysis!$C$11),
      "Outlier",
      "Normal"))</f>
        <v/>
      </c>
      <c r="R978" t="str">
        <f>IF(P978="","",
   IF(OR(P978 &lt; EDA_Outlier_Analysis!$F$7, P978 &gt; EDA_Outlier_Analysis!$F$8),
      "Outlier",
      "Normal"))</f>
        <v/>
      </c>
      <c r="S978" t="str">
        <f>IF(N978="","",
   IF(OR(N978 &lt;EDA_Outlier_Analysis!$I$10, N978 &gt; EDA_Outlier_Analysis!$I$11),
      "Outlier",
      "Normal"))</f>
        <v>Normal</v>
      </c>
    </row>
    <row r="979" spans="1:19">
      <c r="A979" t="s">
        <v>2913</v>
      </c>
      <c r="B979" s="4">
        <v>44607</v>
      </c>
      <c r="C979" s="2">
        <v>-44659.91</v>
      </c>
      <c r="D979" t="s">
        <v>840</v>
      </c>
      <c r="E979" t="s">
        <v>878</v>
      </c>
      <c r="F979" t="s">
        <v>11</v>
      </c>
      <c r="G979" t="s">
        <v>31</v>
      </c>
      <c r="I979" t="s">
        <v>2914</v>
      </c>
      <c r="J979" t="s">
        <v>2915</v>
      </c>
      <c r="K979" t="str">
        <f>IF(COUNTIF(Customers!A:A, H979)&gt;0, "Valid", "Invalid")</f>
        <v>Invalid</v>
      </c>
      <c r="L979" t="str">
        <f t="shared" si="75"/>
        <v>2</v>
      </c>
      <c r="M979" t="str">
        <f t="shared" si="76"/>
        <v>2022</v>
      </c>
      <c r="N979">
        <f t="shared" si="77"/>
        <v>-44659.91</v>
      </c>
      <c r="O979" t="str">
        <f t="shared" si="78"/>
        <v/>
      </c>
      <c r="P979">
        <f t="shared" si="79"/>
        <v>44659.91</v>
      </c>
      <c r="Q979" s="48" t="str">
        <f>IF(O979="","",
   IF(OR(O979&lt;EDA_Outlier_Analysis!$C$10, O979&gt;EDA_Outlier_Analysis!$C$11),
      "Outlier",
      "Normal"))</f>
        <v/>
      </c>
      <c r="R979" t="str">
        <f>IF(P979="","",
   IF(OR(P979 &lt; EDA_Outlier_Analysis!$F$7, P979 &gt; EDA_Outlier_Analysis!$F$8),
      "Outlier",
      "Normal"))</f>
        <v>Normal</v>
      </c>
      <c r="S979" t="str">
        <f>IF(N979="","",
   IF(OR(N979 &lt;EDA_Outlier_Analysis!$I$10, N979 &gt; EDA_Outlier_Analysis!$I$11),
      "Outlier",
      "Normal"))</f>
        <v>Normal</v>
      </c>
    </row>
    <row r="980" spans="1:19">
      <c r="A980" t="s">
        <v>2916</v>
      </c>
      <c r="B980" s="4">
        <v>44781</v>
      </c>
      <c r="C980" s="2">
        <v>164928.69</v>
      </c>
      <c r="D980" t="s">
        <v>849</v>
      </c>
      <c r="E980" t="s">
        <v>853</v>
      </c>
      <c r="F980" t="s">
        <v>10</v>
      </c>
      <c r="G980" t="s">
        <v>20</v>
      </c>
      <c r="H980" t="s">
        <v>607</v>
      </c>
      <c r="J980" t="s">
        <v>2917</v>
      </c>
      <c r="K980" t="str">
        <f>IF(COUNTIF(Customers!A:A, H980)&gt;0, "Valid", "Invalid")</f>
        <v>Valid</v>
      </c>
      <c r="L980" t="str">
        <f t="shared" si="75"/>
        <v>8</v>
      </c>
      <c r="M980" t="str">
        <f t="shared" si="76"/>
        <v>2022</v>
      </c>
      <c r="N980">
        <f t="shared" si="77"/>
        <v>164928.69</v>
      </c>
      <c r="O980">
        <f t="shared" si="78"/>
        <v>164928.69</v>
      </c>
      <c r="P980" t="str">
        <f t="shared" si="79"/>
        <v/>
      </c>
      <c r="Q980" s="48" t="str">
        <f>IF(O980="","",
   IF(OR(O980&lt;EDA_Outlier_Analysis!$C$10, O980&gt;EDA_Outlier_Analysis!$C$11),
      "Outlier",
      "Normal"))</f>
        <v>Normal</v>
      </c>
      <c r="R980" t="str">
        <f>IF(P980="","",
   IF(OR(P980 &lt; EDA_Outlier_Analysis!$F$7, P980 &gt; EDA_Outlier_Analysis!$F$8),
      "Outlier",
      "Normal"))</f>
        <v/>
      </c>
      <c r="S980" t="str">
        <f>IF(N980="","",
   IF(OR(N980 &lt;EDA_Outlier_Analysis!$I$10, N980 &gt; EDA_Outlier_Analysis!$I$11),
      "Outlier",
      "Normal"))</f>
        <v>Normal</v>
      </c>
    </row>
    <row r="981" spans="1:19">
      <c r="A981" t="s">
        <v>2918</v>
      </c>
      <c r="B981" s="4">
        <v>44658</v>
      </c>
      <c r="C981" s="2">
        <v>18946.54</v>
      </c>
      <c r="D981" t="s">
        <v>971</v>
      </c>
      <c r="E981" t="s">
        <v>971</v>
      </c>
      <c r="F981" t="s">
        <v>10</v>
      </c>
      <c r="G981" t="s">
        <v>31</v>
      </c>
      <c r="J981" t="s">
        <v>2919</v>
      </c>
      <c r="K981" t="str">
        <f>IF(COUNTIF(Customers!A:A, H981)&gt;0, "Valid", "Invalid")</f>
        <v>Invalid</v>
      </c>
      <c r="L981" t="str">
        <f t="shared" si="75"/>
        <v>4</v>
      </c>
      <c r="M981" t="str">
        <f t="shared" si="76"/>
        <v>2022</v>
      </c>
      <c r="N981">
        <f t="shared" si="77"/>
        <v>-18946.54</v>
      </c>
      <c r="O981" t="str">
        <f t="shared" si="78"/>
        <v/>
      </c>
      <c r="P981" t="str">
        <f t="shared" si="79"/>
        <v/>
      </c>
      <c r="Q981" s="48" t="str">
        <f>IF(O981="","",
   IF(OR(O981&lt;EDA_Outlier_Analysis!$C$10, O981&gt;EDA_Outlier_Analysis!$C$11),
      "Outlier",
      "Normal"))</f>
        <v/>
      </c>
      <c r="R981" t="str">
        <f>IF(P981="","",
   IF(OR(P981 &lt; EDA_Outlier_Analysis!$F$7, P981 &gt; EDA_Outlier_Analysis!$F$8),
      "Outlier",
      "Normal"))</f>
        <v/>
      </c>
      <c r="S981" t="str">
        <f>IF(N981="","",
   IF(OR(N981 &lt;EDA_Outlier_Analysis!$I$10, N981 &gt; EDA_Outlier_Analysis!$I$11),
      "Outlier",
      "Normal"))</f>
        <v>Normal</v>
      </c>
    </row>
    <row r="982" spans="1:19">
      <c r="A982" t="s">
        <v>2920</v>
      </c>
      <c r="B982" s="4">
        <v>45107</v>
      </c>
      <c r="C982" s="2">
        <v>-48431.62</v>
      </c>
      <c r="D982" t="s">
        <v>840</v>
      </c>
      <c r="E982" t="s">
        <v>856</v>
      </c>
      <c r="F982" t="s">
        <v>10</v>
      </c>
      <c r="G982" t="s">
        <v>20</v>
      </c>
      <c r="I982" t="s">
        <v>1109</v>
      </c>
      <c r="J982" t="s">
        <v>2921</v>
      </c>
      <c r="K982" t="str">
        <f>IF(COUNTIF(Customers!A:A, H982)&gt;0, "Valid", "Invalid")</f>
        <v>Invalid</v>
      </c>
      <c r="L982" t="str">
        <f t="shared" si="75"/>
        <v>6</v>
      </c>
      <c r="M982" t="str">
        <f t="shared" si="76"/>
        <v>2023</v>
      </c>
      <c r="N982">
        <f t="shared" si="77"/>
        <v>-48431.62</v>
      </c>
      <c r="O982" t="str">
        <f t="shared" si="78"/>
        <v/>
      </c>
      <c r="P982">
        <f t="shared" si="79"/>
        <v>48431.62</v>
      </c>
      <c r="Q982" s="48" t="str">
        <f>IF(O982="","",
   IF(OR(O982&lt;EDA_Outlier_Analysis!$C$10, O982&gt;EDA_Outlier_Analysis!$C$11),
      "Outlier",
      "Normal"))</f>
        <v/>
      </c>
      <c r="R982" t="str">
        <f>IF(P982="","",
   IF(OR(P982 &lt; EDA_Outlier_Analysis!$F$7, P982 &gt; EDA_Outlier_Analysis!$F$8),
      "Outlier",
      "Normal"))</f>
        <v>Normal</v>
      </c>
      <c r="S982" t="str">
        <f>IF(N982="","",
   IF(OR(N982 &lt;EDA_Outlier_Analysis!$I$10, N982 &gt; EDA_Outlier_Analysis!$I$11),
      "Outlier",
      "Normal"))</f>
        <v>Normal</v>
      </c>
    </row>
    <row r="983" spans="1:19">
      <c r="A983" t="s">
        <v>2922</v>
      </c>
      <c r="B983" s="4">
        <v>44910</v>
      </c>
      <c r="C983" s="2">
        <v>-32441.48</v>
      </c>
      <c r="D983" t="s">
        <v>840</v>
      </c>
      <c r="E983" t="s">
        <v>878</v>
      </c>
      <c r="F983" t="s">
        <v>10</v>
      </c>
      <c r="G983" t="s">
        <v>24</v>
      </c>
      <c r="I983" t="s">
        <v>1940</v>
      </c>
      <c r="J983" t="s">
        <v>2923</v>
      </c>
      <c r="K983" t="str">
        <f>IF(COUNTIF(Customers!A:A, H983)&gt;0, "Valid", "Invalid")</f>
        <v>Invalid</v>
      </c>
      <c r="L983" t="str">
        <f t="shared" si="75"/>
        <v>12</v>
      </c>
      <c r="M983" t="str">
        <f t="shared" si="76"/>
        <v>2022</v>
      </c>
      <c r="N983">
        <f t="shared" si="77"/>
        <v>-32441.48</v>
      </c>
      <c r="O983" t="str">
        <f t="shared" si="78"/>
        <v/>
      </c>
      <c r="P983">
        <f t="shared" si="79"/>
        <v>32441.48</v>
      </c>
      <c r="Q983" s="48" t="str">
        <f>IF(O983="","",
   IF(OR(O983&lt;EDA_Outlier_Analysis!$C$10, O983&gt;EDA_Outlier_Analysis!$C$11),
      "Outlier",
      "Normal"))</f>
        <v/>
      </c>
      <c r="R983" t="str">
        <f>IF(P983="","",
   IF(OR(P983 &lt; EDA_Outlier_Analysis!$F$7, P983 &gt; EDA_Outlier_Analysis!$F$8),
      "Outlier",
      "Normal"))</f>
        <v>Normal</v>
      </c>
      <c r="S983" t="str">
        <f>IF(N983="","",
   IF(OR(N983 &lt;EDA_Outlier_Analysis!$I$10, N983 &gt; EDA_Outlier_Analysis!$I$11),
      "Outlier",
      "Normal"))</f>
        <v>Normal</v>
      </c>
    </row>
    <row r="984" spans="1:19">
      <c r="A984" t="s">
        <v>2924</v>
      </c>
      <c r="B984" s="4">
        <v>45232</v>
      </c>
      <c r="C984" s="2">
        <v>147376.70000000001</v>
      </c>
      <c r="D984" t="s">
        <v>849</v>
      </c>
      <c r="E984" t="s">
        <v>850</v>
      </c>
      <c r="F984" t="s">
        <v>10</v>
      </c>
      <c r="G984" t="s">
        <v>34</v>
      </c>
      <c r="H984" t="s">
        <v>419</v>
      </c>
      <c r="J984" t="s">
        <v>2925</v>
      </c>
      <c r="K984" t="str">
        <f>IF(COUNTIF(Customers!A:A, H984)&gt;0, "Valid", "Invalid")</f>
        <v>Valid</v>
      </c>
      <c r="L984" t="str">
        <f t="shared" si="75"/>
        <v>11</v>
      </c>
      <c r="M984" t="str">
        <f t="shared" si="76"/>
        <v>2023</v>
      </c>
      <c r="N984">
        <f t="shared" si="77"/>
        <v>147376.70000000001</v>
      </c>
      <c r="O984">
        <f t="shared" si="78"/>
        <v>147376.70000000001</v>
      </c>
      <c r="P984" t="str">
        <f t="shared" si="79"/>
        <v/>
      </c>
      <c r="Q984" s="48" t="str">
        <f>IF(O984="","",
   IF(OR(O984&lt;EDA_Outlier_Analysis!$C$10, O984&gt;EDA_Outlier_Analysis!$C$11),
      "Outlier",
      "Normal"))</f>
        <v>Normal</v>
      </c>
      <c r="R984" t="str">
        <f>IF(P984="","",
   IF(OR(P984 &lt; EDA_Outlier_Analysis!$F$7, P984 &gt; EDA_Outlier_Analysis!$F$8),
      "Outlier",
      "Normal"))</f>
        <v/>
      </c>
      <c r="S984" t="str">
        <f>IF(N984="","",
   IF(OR(N984 &lt;EDA_Outlier_Analysis!$I$10, N984 &gt; EDA_Outlier_Analysis!$I$11),
      "Outlier",
      "Normal"))</f>
        <v>Normal</v>
      </c>
    </row>
    <row r="985" spans="1:19">
      <c r="A985" t="s">
        <v>2926</v>
      </c>
      <c r="B985" s="4">
        <v>45062</v>
      </c>
      <c r="C985" s="2">
        <v>205144.8</v>
      </c>
      <c r="D985" t="s">
        <v>849</v>
      </c>
      <c r="E985" t="s">
        <v>850</v>
      </c>
      <c r="F985" t="s">
        <v>10</v>
      </c>
      <c r="G985" t="s">
        <v>34</v>
      </c>
      <c r="H985" t="s">
        <v>221</v>
      </c>
      <c r="J985" t="s">
        <v>2927</v>
      </c>
      <c r="K985" t="str">
        <f>IF(COUNTIF(Customers!A:A, H985)&gt;0, "Valid", "Invalid")</f>
        <v>Valid</v>
      </c>
      <c r="L985" t="str">
        <f t="shared" si="75"/>
        <v>5</v>
      </c>
      <c r="M985" t="str">
        <f t="shared" si="76"/>
        <v>2023</v>
      </c>
      <c r="N985">
        <f t="shared" si="77"/>
        <v>205144.8</v>
      </c>
      <c r="O985">
        <f t="shared" si="78"/>
        <v>205144.8</v>
      </c>
      <c r="P985" t="str">
        <f t="shared" si="79"/>
        <v/>
      </c>
      <c r="Q985" s="48" t="str">
        <f>IF(O985="","",
   IF(OR(O985&lt;EDA_Outlier_Analysis!$C$10, O985&gt;EDA_Outlier_Analysis!$C$11),
      "Outlier",
      "Normal"))</f>
        <v>Normal</v>
      </c>
      <c r="R985" t="str">
        <f>IF(P985="","",
   IF(OR(P985 &lt; EDA_Outlier_Analysis!$F$7, P985 &gt; EDA_Outlier_Analysis!$F$8),
      "Outlier",
      "Normal"))</f>
        <v/>
      </c>
      <c r="S985" t="str">
        <f>IF(N985="","",
   IF(OR(N985 &lt;EDA_Outlier_Analysis!$I$10, N985 &gt; EDA_Outlier_Analysis!$I$11),
      "Outlier",
      "Normal"))</f>
        <v>Normal</v>
      </c>
    </row>
    <row r="986" spans="1:19">
      <c r="A986" t="s">
        <v>2928</v>
      </c>
      <c r="B986" s="4">
        <v>44769</v>
      </c>
      <c r="C986" s="2">
        <v>-34673.89</v>
      </c>
      <c r="D986" t="s">
        <v>840</v>
      </c>
      <c r="E986" t="s">
        <v>845</v>
      </c>
      <c r="F986" t="s">
        <v>9</v>
      </c>
      <c r="G986" t="s">
        <v>31</v>
      </c>
      <c r="I986" t="s">
        <v>979</v>
      </c>
      <c r="J986" t="s">
        <v>2929</v>
      </c>
      <c r="K986" t="str">
        <f>IF(COUNTIF(Customers!A:A, H986)&gt;0, "Valid", "Invalid")</f>
        <v>Invalid</v>
      </c>
      <c r="L986" t="str">
        <f t="shared" si="75"/>
        <v>7</v>
      </c>
      <c r="M986" t="str">
        <f t="shared" si="76"/>
        <v>2022</v>
      </c>
      <c r="N986">
        <f t="shared" si="77"/>
        <v>-34673.89</v>
      </c>
      <c r="O986" t="str">
        <f t="shared" si="78"/>
        <v/>
      </c>
      <c r="P986">
        <f t="shared" si="79"/>
        <v>34673.89</v>
      </c>
      <c r="Q986" s="48" t="str">
        <f>IF(O986="","",
   IF(OR(O986&lt;EDA_Outlier_Analysis!$C$10, O986&gt;EDA_Outlier_Analysis!$C$11),
      "Outlier",
      "Normal"))</f>
        <v/>
      </c>
      <c r="R986" t="str">
        <f>IF(P986="","",
   IF(OR(P986 &lt; EDA_Outlier_Analysis!$F$7, P986 &gt; EDA_Outlier_Analysis!$F$8),
      "Outlier",
      "Normal"))</f>
        <v>Normal</v>
      </c>
      <c r="S986" t="str">
        <f>IF(N986="","",
   IF(OR(N986 &lt;EDA_Outlier_Analysis!$I$10, N986 &gt; EDA_Outlier_Analysis!$I$11),
      "Outlier",
      "Normal"))</f>
        <v>Normal</v>
      </c>
    </row>
    <row r="987" spans="1:19">
      <c r="A987" t="s">
        <v>2930</v>
      </c>
      <c r="B987" s="4">
        <v>45235</v>
      </c>
      <c r="C987" s="2">
        <v>164669.20000000001</v>
      </c>
      <c r="D987" t="s">
        <v>849</v>
      </c>
      <c r="E987" t="s">
        <v>868</v>
      </c>
      <c r="F987" t="s">
        <v>10</v>
      </c>
      <c r="G987" t="s">
        <v>34</v>
      </c>
      <c r="H987" t="s">
        <v>637</v>
      </c>
      <c r="J987" t="s">
        <v>2931</v>
      </c>
      <c r="K987" t="str">
        <f>IF(COUNTIF(Customers!A:A, H987)&gt;0, "Valid", "Invalid")</f>
        <v>Valid</v>
      </c>
      <c r="L987" t="str">
        <f t="shared" si="75"/>
        <v>11</v>
      </c>
      <c r="M987" t="str">
        <f t="shared" si="76"/>
        <v>2023</v>
      </c>
      <c r="N987">
        <f t="shared" si="77"/>
        <v>164669.20000000001</v>
      </c>
      <c r="O987">
        <f t="shared" si="78"/>
        <v>164669.20000000001</v>
      </c>
      <c r="P987" t="str">
        <f t="shared" si="79"/>
        <v/>
      </c>
      <c r="Q987" s="48" t="str">
        <f>IF(O987="","",
   IF(OR(O987&lt;EDA_Outlier_Analysis!$C$10, O987&gt;EDA_Outlier_Analysis!$C$11),
      "Outlier",
      "Normal"))</f>
        <v>Normal</v>
      </c>
      <c r="R987" t="str">
        <f>IF(P987="","",
   IF(OR(P987 &lt; EDA_Outlier_Analysis!$F$7, P987 &gt; EDA_Outlier_Analysis!$F$8),
      "Outlier",
      "Normal"))</f>
        <v/>
      </c>
      <c r="S987" t="str">
        <f>IF(N987="","",
   IF(OR(N987 &lt;EDA_Outlier_Analysis!$I$10, N987 &gt; EDA_Outlier_Analysis!$I$11),
      "Outlier",
      "Normal"))</f>
        <v>Normal</v>
      </c>
    </row>
    <row r="988" spans="1:19">
      <c r="A988" t="s">
        <v>2932</v>
      </c>
      <c r="B988" s="4">
        <v>44958</v>
      </c>
      <c r="C988" s="2">
        <v>126833.92</v>
      </c>
      <c r="D988" t="s">
        <v>849</v>
      </c>
      <c r="E988" t="s">
        <v>868</v>
      </c>
      <c r="F988" t="s">
        <v>11</v>
      </c>
      <c r="G988" t="s">
        <v>34</v>
      </c>
      <c r="H988" t="s">
        <v>463</v>
      </c>
      <c r="J988" t="s">
        <v>2933</v>
      </c>
      <c r="K988" t="str">
        <f>IF(COUNTIF(Customers!A:A, H988)&gt;0, "Valid", "Invalid")</f>
        <v>Valid</v>
      </c>
      <c r="L988" t="str">
        <f t="shared" si="75"/>
        <v>2</v>
      </c>
      <c r="M988" t="str">
        <f t="shared" si="76"/>
        <v>2023</v>
      </c>
      <c r="N988">
        <f t="shared" si="77"/>
        <v>126833.92</v>
      </c>
      <c r="O988">
        <f t="shared" si="78"/>
        <v>126833.92</v>
      </c>
      <c r="P988" t="str">
        <f t="shared" si="79"/>
        <v/>
      </c>
      <c r="Q988" s="48" t="str">
        <f>IF(O988="","",
   IF(OR(O988&lt;EDA_Outlier_Analysis!$C$10, O988&gt;EDA_Outlier_Analysis!$C$11),
      "Outlier",
      "Normal"))</f>
        <v>Normal</v>
      </c>
      <c r="R988" t="str">
        <f>IF(P988="","",
   IF(OR(P988 &lt; EDA_Outlier_Analysis!$F$7, P988 &gt; EDA_Outlier_Analysis!$F$8),
      "Outlier",
      "Normal"))</f>
        <v/>
      </c>
      <c r="S988" t="str">
        <f>IF(N988="","",
   IF(OR(N988 &lt;EDA_Outlier_Analysis!$I$10, N988 &gt; EDA_Outlier_Analysis!$I$11),
      "Outlier",
      "Normal"))</f>
        <v>Normal</v>
      </c>
    </row>
    <row r="989" spans="1:19">
      <c r="A989" t="s">
        <v>2934</v>
      </c>
      <c r="B989" s="4">
        <v>44860</v>
      </c>
      <c r="C989" s="2">
        <v>81731.73</v>
      </c>
      <c r="D989" t="s">
        <v>849</v>
      </c>
      <c r="E989" t="s">
        <v>868</v>
      </c>
      <c r="F989" t="s">
        <v>11</v>
      </c>
      <c r="G989" t="s">
        <v>24</v>
      </c>
      <c r="H989" t="s">
        <v>281</v>
      </c>
      <c r="J989" t="s">
        <v>2935</v>
      </c>
      <c r="K989" t="str">
        <f>IF(COUNTIF(Customers!A:A, H989)&gt;0, "Valid", "Invalid")</f>
        <v>Valid</v>
      </c>
      <c r="L989" t="str">
        <f t="shared" si="75"/>
        <v>10</v>
      </c>
      <c r="M989" t="str">
        <f t="shared" si="76"/>
        <v>2022</v>
      </c>
      <c r="N989">
        <f t="shared" si="77"/>
        <v>81731.73</v>
      </c>
      <c r="O989">
        <f t="shared" si="78"/>
        <v>81731.73</v>
      </c>
      <c r="P989" t="str">
        <f t="shared" si="79"/>
        <v/>
      </c>
      <c r="Q989" s="48" t="str">
        <f>IF(O989="","",
   IF(OR(O989&lt;EDA_Outlier_Analysis!$C$10, O989&gt;EDA_Outlier_Analysis!$C$11),
      "Outlier",
      "Normal"))</f>
        <v>Normal</v>
      </c>
      <c r="R989" t="str">
        <f>IF(P989="","",
   IF(OR(P989 &lt; EDA_Outlier_Analysis!$F$7, P989 &gt; EDA_Outlier_Analysis!$F$8),
      "Outlier",
      "Normal"))</f>
        <v/>
      </c>
      <c r="S989" t="str">
        <f>IF(N989="","",
   IF(OR(N989 &lt;EDA_Outlier_Analysis!$I$10, N989 &gt; EDA_Outlier_Analysis!$I$11),
      "Outlier",
      "Normal"))</f>
        <v>Normal</v>
      </c>
    </row>
    <row r="990" spans="1:19">
      <c r="A990" t="s">
        <v>2936</v>
      </c>
      <c r="B990" s="4">
        <v>44700</v>
      </c>
      <c r="C990" s="2">
        <v>148572.54</v>
      </c>
      <c r="D990" t="s">
        <v>849</v>
      </c>
      <c r="E990" t="s">
        <v>853</v>
      </c>
      <c r="F990" t="s">
        <v>11</v>
      </c>
      <c r="G990" t="s">
        <v>24</v>
      </c>
      <c r="H990" t="s">
        <v>467</v>
      </c>
      <c r="J990" t="s">
        <v>2937</v>
      </c>
      <c r="K990" t="str">
        <f>IF(COUNTIF(Customers!A:A, H990)&gt;0, "Valid", "Invalid")</f>
        <v>Valid</v>
      </c>
      <c r="L990" t="str">
        <f t="shared" si="75"/>
        <v>5</v>
      </c>
      <c r="M990" t="str">
        <f t="shared" si="76"/>
        <v>2022</v>
      </c>
      <c r="N990">
        <f t="shared" si="77"/>
        <v>148572.54</v>
      </c>
      <c r="O990">
        <f t="shared" si="78"/>
        <v>148572.54</v>
      </c>
      <c r="P990" t="str">
        <f t="shared" si="79"/>
        <v/>
      </c>
      <c r="Q990" s="48" t="str">
        <f>IF(O990="","",
   IF(OR(O990&lt;EDA_Outlier_Analysis!$C$10, O990&gt;EDA_Outlier_Analysis!$C$11),
      "Outlier",
      "Normal"))</f>
        <v>Normal</v>
      </c>
      <c r="R990" t="str">
        <f>IF(P990="","",
   IF(OR(P990 &lt; EDA_Outlier_Analysis!$F$7, P990 &gt; EDA_Outlier_Analysis!$F$8),
      "Outlier",
      "Normal"))</f>
        <v/>
      </c>
      <c r="S990" t="str">
        <f>IF(N990="","",
   IF(OR(N990 &lt;EDA_Outlier_Analysis!$I$10, N990 &gt; EDA_Outlier_Analysis!$I$11),
      "Outlier",
      "Normal"))</f>
        <v>Normal</v>
      </c>
    </row>
    <row r="991" spans="1:19">
      <c r="A991" t="s">
        <v>2938</v>
      </c>
      <c r="B991" s="4">
        <v>44749</v>
      </c>
      <c r="C991" s="2">
        <v>-17293.400000000001</v>
      </c>
      <c r="D991" t="s">
        <v>840</v>
      </c>
      <c r="E991" t="s">
        <v>864</v>
      </c>
      <c r="F991" t="s">
        <v>9</v>
      </c>
      <c r="G991" t="s">
        <v>31</v>
      </c>
      <c r="I991" t="s">
        <v>1394</v>
      </c>
      <c r="J991" t="s">
        <v>2939</v>
      </c>
      <c r="K991" t="str">
        <f>IF(COUNTIF(Customers!A:A, H991)&gt;0, "Valid", "Invalid")</f>
        <v>Invalid</v>
      </c>
      <c r="L991" t="str">
        <f t="shared" si="75"/>
        <v>7</v>
      </c>
      <c r="M991" t="str">
        <f t="shared" si="76"/>
        <v>2022</v>
      </c>
      <c r="N991">
        <f t="shared" si="77"/>
        <v>-17293.400000000001</v>
      </c>
      <c r="O991" t="str">
        <f t="shared" si="78"/>
        <v/>
      </c>
      <c r="P991">
        <f t="shared" si="79"/>
        <v>17293.400000000001</v>
      </c>
      <c r="Q991" s="48" t="str">
        <f>IF(O991="","",
   IF(OR(O991&lt;EDA_Outlier_Analysis!$C$10, O991&gt;EDA_Outlier_Analysis!$C$11),
      "Outlier",
      "Normal"))</f>
        <v/>
      </c>
      <c r="R991" t="str">
        <f>IF(P991="","",
   IF(OR(P991 &lt; EDA_Outlier_Analysis!$F$7, P991 &gt; EDA_Outlier_Analysis!$F$8),
      "Outlier",
      "Normal"))</f>
        <v>Outlier</v>
      </c>
      <c r="S991" t="str">
        <f>IF(N991="","",
   IF(OR(N991 &lt;EDA_Outlier_Analysis!$I$10, N991 &gt; EDA_Outlier_Analysis!$I$11),
      "Outlier",
      "Normal"))</f>
        <v>Normal</v>
      </c>
    </row>
    <row r="992" spans="1:19">
      <c r="A992" t="s">
        <v>2940</v>
      </c>
      <c r="B992" s="4">
        <v>44746</v>
      </c>
      <c r="C992" s="2">
        <v>199350.15</v>
      </c>
      <c r="D992" t="s">
        <v>849</v>
      </c>
      <c r="E992" t="s">
        <v>868</v>
      </c>
      <c r="F992" t="s">
        <v>10</v>
      </c>
      <c r="G992" t="s">
        <v>31</v>
      </c>
      <c r="H992" t="s">
        <v>239</v>
      </c>
      <c r="J992" t="s">
        <v>2941</v>
      </c>
      <c r="K992" t="str">
        <f>IF(COUNTIF(Customers!A:A, H992)&gt;0, "Valid", "Invalid")</f>
        <v>Valid</v>
      </c>
      <c r="L992" t="str">
        <f t="shared" si="75"/>
        <v>7</v>
      </c>
      <c r="M992" t="str">
        <f t="shared" si="76"/>
        <v>2022</v>
      </c>
      <c r="N992">
        <f t="shared" si="77"/>
        <v>199350.15</v>
      </c>
      <c r="O992">
        <f t="shared" si="78"/>
        <v>199350.15</v>
      </c>
      <c r="P992" t="str">
        <f t="shared" si="79"/>
        <v/>
      </c>
      <c r="Q992" s="48" t="str">
        <f>IF(O992="","",
   IF(OR(O992&lt;EDA_Outlier_Analysis!$C$10, O992&gt;EDA_Outlier_Analysis!$C$11),
      "Outlier",
      "Normal"))</f>
        <v>Normal</v>
      </c>
      <c r="R992" t="str">
        <f>IF(P992="","",
   IF(OR(P992 &lt; EDA_Outlier_Analysis!$F$7, P992 &gt; EDA_Outlier_Analysis!$F$8),
      "Outlier",
      "Normal"))</f>
        <v/>
      </c>
      <c r="S992" t="str">
        <f>IF(N992="","",
   IF(OR(N992 &lt;EDA_Outlier_Analysis!$I$10, N992 &gt; EDA_Outlier_Analysis!$I$11),
      "Outlier",
      "Normal"))</f>
        <v>Normal</v>
      </c>
    </row>
    <row r="993" spans="1:19">
      <c r="A993" t="s">
        <v>2942</v>
      </c>
      <c r="B993" s="4">
        <v>44890</v>
      </c>
      <c r="C993" s="2">
        <v>-4864.87</v>
      </c>
      <c r="D993" t="s">
        <v>840</v>
      </c>
      <c r="E993" t="s">
        <v>864</v>
      </c>
      <c r="F993" t="s">
        <v>10</v>
      </c>
      <c r="G993" t="s">
        <v>20</v>
      </c>
      <c r="I993" t="s">
        <v>1210</v>
      </c>
      <c r="J993" t="s">
        <v>2943</v>
      </c>
      <c r="K993" t="str">
        <f>IF(COUNTIF(Customers!A:A, H993)&gt;0, "Valid", "Invalid")</f>
        <v>Invalid</v>
      </c>
      <c r="L993" t="str">
        <f t="shared" si="75"/>
        <v>11</v>
      </c>
      <c r="M993" t="str">
        <f t="shared" si="76"/>
        <v>2022</v>
      </c>
      <c r="N993">
        <f t="shared" si="77"/>
        <v>-4864.87</v>
      </c>
      <c r="O993" t="str">
        <f t="shared" si="78"/>
        <v/>
      </c>
      <c r="P993">
        <f t="shared" si="79"/>
        <v>4864.87</v>
      </c>
      <c r="Q993" s="48" t="str">
        <f>IF(O993="","",
   IF(OR(O993&lt;EDA_Outlier_Analysis!$C$10, O993&gt;EDA_Outlier_Analysis!$C$11),
      "Outlier",
      "Normal"))</f>
        <v/>
      </c>
      <c r="R993" t="str">
        <f>IF(P993="","",
   IF(OR(P993 &lt; EDA_Outlier_Analysis!$F$7, P993 &gt; EDA_Outlier_Analysis!$F$8),
      "Outlier",
      "Normal"))</f>
        <v>Outlier</v>
      </c>
      <c r="S993" t="str">
        <f>IF(N993="","",
   IF(OR(N993 &lt;EDA_Outlier_Analysis!$I$10, N993 &gt; EDA_Outlier_Analysis!$I$11),
      "Outlier",
      "Normal"))</f>
        <v>Normal</v>
      </c>
    </row>
    <row r="994" spans="1:19">
      <c r="A994" t="s">
        <v>2944</v>
      </c>
      <c r="B994" s="4">
        <v>45110</v>
      </c>
      <c r="C994" s="2">
        <v>-39424.32</v>
      </c>
      <c r="D994" t="s">
        <v>840</v>
      </c>
      <c r="E994" t="s">
        <v>905</v>
      </c>
      <c r="F994" t="s">
        <v>10</v>
      </c>
      <c r="G994" t="s">
        <v>34</v>
      </c>
      <c r="I994" t="s">
        <v>949</v>
      </c>
      <c r="J994" t="s">
        <v>2945</v>
      </c>
      <c r="K994" t="str">
        <f>IF(COUNTIF(Customers!A:A, H994)&gt;0, "Valid", "Invalid")</f>
        <v>Invalid</v>
      </c>
      <c r="L994" t="str">
        <f t="shared" si="75"/>
        <v>7</v>
      </c>
      <c r="M994" t="str">
        <f t="shared" si="76"/>
        <v>2023</v>
      </c>
      <c r="N994">
        <f t="shared" si="77"/>
        <v>-39424.32</v>
      </c>
      <c r="O994" t="str">
        <f t="shared" si="78"/>
        <v/>
      </c>
      <c r="P994">
        <f t="shared" si="79"/>
        <v>39424.32</v>
      </c>
      <c r="Q994" s="48" t="str">
        <f>IF(O994="","",
   IF(OR(O994&lt;EDA_Outlier_Analysis!$C$10, O994&gt;EDA_Outlier_Analysis!$C$11),
      "Outlier",
      "Normal"))</f>
        <v/>
      </c>
      <c r="R994" t="str">
        <f>IF(P994="","",
   IF(OR(P994 &lt; EDA_Outlier_Analysis!$F$7, P994 &gt; EDA_Outlier_Analysis!$F$8),
      "Outlier",
      "Normal"))</f>
        <v>Normal</v>
      </c>
      <c r="S994" t="str">
        <f>IF(N994="","",
   IF(OR(N994 &lt;EDA_Outlier_Analysis!$I$10, N994 &gt; EDA_Outlier_Analysis!$I$11),
      "Outlier",
      "Normal"))</f>
        <v>Normal</v>
      </c>
    </row>
    <row r="995" spans="1:19">
      <c r="A995" t="s">
        <v>2946</v>
      </c>
      <c r="B995" s="4">
        <v>45105</v>
      </c>
      <c r="C995" s="2">
        <v>167059.82</v>
      </c>
      <c r="D995" t="s">
        <v>849</v>
      </c>
      <c r="E995" t="s">
        <v>868</v>
      </c>
      <c r="F995" t="s">
        <v>9</v>
      </c>
      <c r="G995" t="s">
        <v>20</v>
      </c>
      <c r="H995" t="s">
        <v>145</v>
      </c>
      <c r="J995" t="s">
        <v>2947</v>
      </c>
      <c r="K995" t="str">
        <f>IF(COUNTIF(Customers!A:A, H995)&gt;0, "Valid", "Invalid")</f>
        <v>Valid</v>
      </c>
      <c r="L995" t="str">
        <f t="shared" si="75"/>
        <v>6</v>
      </c>
      <c r="M995" t="str">
        <f t="shared" si="76"/>
        <v>2023</v>
      </c>
      <c r="N995">
        <f t="shared" si="77"/>
        <v>167059.82</v>
      </c>
      <c r="O995">
        <f t="shared" si="78"/>
        <v>167059.82</v>
      </c>
      <c r="P995" t="str">
        <f t="shared" si="79"/>
        <v/>
      </c>
      <c r="Q995" s="48" t="str">
        <f>IF(O995="","",
   IF(OR(O995&lt;EDA_Outlier_Analysis!$C$10, O995&gt;EDA_Outlier_Analysis!$C$11),
      "Outlier",
      "Normal"))</f>
        <v>Normal</v>
      </c>
      <c r="R995" t="str">
        <f>IF(P995="","",
   IF(OR(P995 &lt; EDA_Outlier_Analysis!$F$7, P995 &gt; EDA_Outlier_Analysis!$F$8),
      "Outlier",
      "Normal"))</f>
        <v/>
      </c>
      <c r="S995" t="str">
        <f>IF(N995="","",
   IF(OR(N995 &lt;EDA_Outlier_Analysis!$I$10, N995 &gt; EDA_Outlier_Analysis!$I$11),
      "Outlier",
      "Normal"))</f>
        <v>Normal</v>
      </c>
    </row>
    <row r="996" spans="1:19">
      <c r="A996" t="s">
        <v>2948</v>
      </c>
      <c r="B996" s="4">
        <v>44875</v>
      </c>
      <c r="C996" s="2">
        <v>-71406.259999999995</v>
      </c>
      <c r="D996" t="s">
        <v>840</v>
      </c>
      <c r="E996" t="s">
        <v>856</v>
      </c>
      <c r="F996" t="s">
        <v>9</v>
      </c>
      <c r="G996" t="s">
        <v>24</v>
      </c>
      <c r="I996" t="s">
        <v>1448</v>
      </c>
      <c r="J996" t="s">
        <v>2949</v>
      </c>
      <c r="K996" t="str">
        <f>IF(COUNTIF(Customers!A:A, H996)&gt;0, "Valid", "Invalid")</f>
        <v>Invalid</v>
      </c>
      <c r="L996" t="str">
        <f t="shared" si="75"/>
        <v>11</v>
      </c>
      <c r="M996" t="str">
        <f t="shared" si="76"/>
        <v>2022</v>
      </c>
      <c r="N996">
        <f t="shared" si="77"/>
        <v>-71406.259999999995</v>
      </c>
      <c r="O996" t="str">
        <f t="shared" si="78"/>
        <v/>
      </c>
      <c r="P996">
        <f t="shared" si="79"/>
        <v>71406.259999999995</v>
      </c>
      <c r="Q996" s="48" t="str">
        <f>IF(O996="","",
   IF(OR(O996&lt;EDA_Outlier_Analysis!$C$10, O996&gt;EDA_Outlier_Analysis!$C$11),
      "Outlier",
      "Normal"))</f>
        <v/>
      </c>
      <c r="R996" t="str">
        <f>IF(P996="","",
   IF(OR(P996 &lt; EDA_Outlier_Analysis!$F$7, P996 &gt; EDA_Outlier_Analysis!$F$8),
      "Outlier",
      "Normal"))</f>
        <v>Outlier</v>
      </c>
      <c r="S996" t="str">
        <f>IF(N996="","",
   IF(OR(N996 &lt;EDA_Outlier_Analysis!$I$10, N996 &gt; EDA_Outlier_Analysis!$I$11),
      "Outlier",
      "Normal"))</f>
        <v>Normal</v>
      </c>
    </row>
    <row r="997" spans="1:19">
      <c r="A997" t="s">
        <v>2950</v>
      </c>
      <c r="B997" s="4">
        <v>44860</v>
      </c>
      <c r="C997" s="2">
        <v>128272.41</v>
      </c>
      <c r="D997" t="s">
        <v>849</v>
      </c>
      <c r="E997" t="s">
        <v>853</v>
      </c>
      <c r="F997" t="s">
        <v>10</v>
      </c>
      <c r="G997" t="s">
        <v>24</v>
      </c>
      <c r="H997" t="s">
        <v>301</v>
      </c>
      <c r="J997" t="s">
        <v>2951</v>
      </c>
      <c r="K997" t="str">
        <f>IF(COUNTIF(Customers!A:A, H997)&gt;0, "Valid", "Invalid")</f>
        <v>Valid</v>
      </c>
      <c r="L997" t="str">
        <f t="shared" si="75"/>
        <v>10</v>
      </c>
      <c r="M997" t="str">
        <f t="shared" si="76"/>
        <v>2022</v>
      </c>
      <c r="N997">
        <f t="shared" si="77"/>
        <v>128272.41</v>
      </c>
      <c r="O997">
        <f t="shared" si="78"/>
        <v>128272.41</v>
      </c>
      <c r="P997" t="str">
        <f t="shared" si="79"/>
        <v/>
      </c>
      <c r="Q997" s="48" t="str">
        <f>IF(O997="","",
   IF(OR(O997&lt;EDA_Outlier_Analysis!$C$10, O997&gt;EDA_Outlier_Analysis!$C$11),
      "Outlier",
      "Normal"))</f>
        <v>Normal</v>
      </c>
      <c r="R997" t="str">
        <f>IF(P997="","",
   IF(OR(P997 &lt; EDA_Outlier_Analysis!$F$7, P997 &gt; EDA_Outlier_Analysis!$F$8),
      "Outlier",
      "Normal"))</f>
        <v/>
      </c>
      <c r="S997" t="str">
        <f>IF(N997="","",
   IF(OR(N997 &lt;EDA_Outlier_Analysis!$I$10, N997 &gt; EDA_Outlier_Analysis!$I$11),
      "Outlier",
      "Normal"))</f>
        <v>Normal</v>
      </c>
    </row>
    <row r="998" spans="1:19">
      <c r="A998" t="s">
        <v>2952</v>
      </c>
      <c r="B998" s="4">
        <v>44671</v>
      </c>
      <c r="C998" s="2">
        <v>121134.42</v>
      </c>
      <c r="D998" t="s">
        <v>849</v>
      </c>
      <c r="E998" t="s">
        <v>853</v>
      </c>
      <c r="F998" t="s">
        <v>11</v>
      </c>
      <c r="G998" t="s">
        <v>20</v>
      </c>
      <c r="H998" t="s">
        <v>557</v>
      </c>
      <c r="J998" t="s">
        <v>2953</v>
      </c>
      <c r="K998" t="str">
        <f>IF(COUNTIF(Customers!A:A, H998)&gt;0, "Valid", "Invalid")</f>
        <v>Valid</v>
      </c>
      <c r="L998" t="str">
        <f t="shared" si="75"/>
        <v>4</v>
      </c>
      <c r="M998" t="str">
        <f t="shared" si="76"/>
        <v>2022</v>
      </c>
      <c r="N998">
        <f t="shared" si="77"/>
        <v>121134.42</v>
      </c>
      <c r="O998">
        <f t="shared" si="78"/>
        <v>121134.42</v>
      </c>
      <c r="P998" t="str">
        <f t="shared" si="79"/>
        <v/>
      </c>
      <c r="Q998" s="48" t="str">
        <f>IF(O998="","",
   IF(OR(O998&lt;EDA_Outlier_Analysis!$C$10, O998&gt;EDA_Outlier_Analysis!$C$11),
      "Outlier",
      "Normal"))</f>
        <v>Normal</v>
      </c>
      <c r="R998" t="str">
        <f>IF(P998="","",
   IF(OR(P998 &lt; EDA_Outlier_Analysis!$F$7, P998 &gt; EDA_Outlier_Analysis!$F$8),
      "Outlier",
      "Normal"))</f>
        <v/>
      </c>
      <c r="S998" t="str">
        <f>IF(N998="","",
   IF(OR(N998 &lt;EDA_Outlier_Analysis!$I$10, N998 &gt; EDA_Outlier_Analysis!$I$11),
      "Outlier",
      "Normal"))</f>
        <v>Normal</v>
      </c>
    </row>
    <row r="999" spans="1:19">
      <c r="A999" t="s">
        <v>2954</v>
      </c>
      <c r="B999" s="4">
        <v>45168</v>
      </c>
      <c r="C999" s="2">
        <v>118462.62</v>
      </c>
      <c r="D999" t="s">
        <v>849</v>
      </c>
      <c r="E999" t="s">
        <v>850</v>
      </c>
      <c r="F999" t="s">
        <v>9</v>
      </c>
      <c r="G999" t="s">
        <v>20</v>
      </c>
      <c r="H999" t="s">
        <v>457</v>
      </c>
      <c r="J999" t="s">
        <v>2955</v>
      </c>
      <c r="K999" t="str">
        <f>IF(COUNTIF(Customers!A:A, H999)&gt;0, "Valid", "Invalid")</f>
        <v>Valid</v>
      </c>
      <c r="L999" t="str">
        <f t="shared" si="75"/>
        <v>8</v>
      </c>
      <c r="M999" t="str">
        <f t="shared" si="76"/>
        <v>2023</v>
      </c>
      <c r="N999">
        <f t="shared" si="77"/>
        <v>118462.62</v>
      </c>
      <c r="O999">
        <f t="shared" si="78"/>
        <v>118462.62</v>
      </c>
      <c r="P999" t="str">
        <f t="shared" si="79"/>
        <v/>
      </c>
      <c r="Q999" s="48" t="str">
        <f>IF(O999="","",
   IF(OR(O999&lt;EDA_Outlier_Analysis!$C$10, O999&gt;EDA_Outlier_Analysis!$C$11),
      "Outlier",
      "Normal"))</f>
        <v>Normal</v>
      </c>
      <c r="R999" t="str">
        <f>IF(P999="","",
   IF(OR(P999 &lt; EDA_Outlier_Analysis!$F$7, P999 &gt; EDA_Outlier_Analysis!$F$8),
      "Outlier",
      "Normal"))</f>
        <v/>
      </c>
      <c r="S999" t="str">
        <f>IF(N999="","",
   IF(OR(N999 &lt;EDA_Outlier_Analysis!$I$10, N999 &gt; EDA_Outlier_Analysis!$I$11),
      "Outlier",
      "Normal"))</f>
        <v>Normal</v>
      </c>
    </row>
    <row r="1000" spans="1:19">
      <c r="A1000" t="s">
        <v>2956</v>
      </c>
      <c r="B1000" s="4">
        <v>44623</v>
      </c>
      <c r="C1000" s="2">
        <v>209520.06</v>
      </c>
      <c r="D1000" t="s">
        <v>849</v>
      </c>
      <c r="E1000" t="s">
        <v>868</v>
      </c>
      <c r="F1000" t="s">
        <v>11</v>
      </c>
      <c r="G1000" t="s">
        <v>24</v>
      </c>
      <c r="H1000" t="s">
        <v>83</v>
      </c>
      <c r="J1000" t="s">
        <v>2957</v>
      </c>
      <c r="K1000" t="str">
        <f>IF(COUNTIF(Customers!A:A, H1000)&gt;0, "Valid", "Invalid")</f>
        <v>Valid</v>
      </c>
      <c r="L1000" t="str">
        <f t="shared" si="75"/>
        <v>3</v>
      </c>
      <c r="M1000" t="str">
        <f t="shared" si="76"/>
        <v>2022</v>
      </c>
      <c r="N1000">
        <f t="shared" si="77"/>
        <v>209520.06</v>
      </c>
      <c r="O1000">
        <f t="shared" si="78"/>
        <v>209520.06</v>
      </c>
      <c r="P1000" t="str">
        <f t="shared" si="79"/>
        <v/>
      </c>
      <c r="Q1000" s="48" t="str">
        <f>IF(O1000="","",
   IF(OR(O1000&lt;EDA_Outlier_Analysis!$C$10, O1000&gt;EDA_Outlier_Analysis!$C$11),
      "Outlier",
      "Normal"))</f>
        <v>Normal</v>
      </c>
      <c r="R1000" t="str">
        <f>IF(P1000="","",
   IF(OR(P1000 &lt; EDA_Outlier_Analysis!$F$7, P1000 &gt; EDA_Outlier_Analysis!$F$8),
      "Outlier",
      "Normal"))</f>
        <v/>
      </c>
      <c r="S1000" t="str">
        <f>IF(N1000="","",
   IF(OR(N1000 &lt;EDA_Outlier_Analysis!$I$10, N1000 &gt; EDA_Outlier_Analysis!$I$11),
      "Outlier",
      "Normal"))</f>
        <v>Normal</v>
      </c>
    </row>
    <row r="1001" spans="1:19">
      <c r="A1001" t="s">
        <v>2958</v>
      </c>
      <c r="B1001" s="4">
        <v>45147</v>
      </c>
      <c r="C1001" s="2">
        <v>95386.6</v>
      </c>
      <c r="D1001" t="s">
        <v>849</v>
      </c>
      <c r="E1001" t="s">
        <v>850</v>
      </c>
      <c r="F1001" t="s">
        <v>10</v>
      </c>
      <c r="G1001" t="s">
        <v>24</v>
      </c>
      <c r="H1001" t="s">
        <v>435</v>
      </c>
      <c r="J1001" t="s">
        <v>2959</v>
      </c>
      <c r="K1001" t="str">
        <f>IF(COUNTIF(Customers!A:A, H1001)&gt;0, "Valid", "Invalid")</f>
        <v>Valid</v>
      </c>
      <c r="L1001" t="str">
        <f t="shared" si="75"/>
        <v>8</v>
      </c>
      <c r="M1001" t="str">
        <f t="shared" si="76"/>
        <v>2023</v>
      </c>
      <c r="N1001">
        <f t="shared" si="77"/>
        <v>95386.6</v>
      </c>
      <c r="O1001">
        <f t="shared" si="78"/>
        <v>95386.6</v>
      </c>
      <c r="P1001" t="str">
        <f t="shared" si="79"/>
        <v/>
      </c>
      <c r="Q1001" s="48" t="str">
        <f>IF(O1001="","",
   IF(OR(O1001&lt;EDA_Outlier_Analysis!$C$10, O1001&gt;EDA_Outlier_Analysis!$C$11),
      "Outlier",
      "Normal"))</f>
        <v>Normal</v>
      </c>
      <c r="R1001" t="str">
        <f>IF(P1001="","",
   IF(OR(P1001 &lt; EDA_Outlier_Analysis!$F$7, P1001 &gt; EDA_Outlier_Analysis!$F$8),
      "Outlier",
      "Normal"))</f>
        <v/>
      </c>
      <c r="S1001" t="str">
        <f>IF(N1001="","",
   IF(OR(N1001 &lt;EDA_Outlier_Analysis!$I$10, N1001 &gt; EDA_Outlier_Analysis!$I$11),
      "Outlier",
      "Normal"))</f>
        <v>Normal</v>
      </c>
    </row>
    <row r="1002" spans="1:19">
      <c r="A1002" t="s">
        <v>2960</v>
      </c>
      <c r="B1002" s="4">
        <v>45123</v>
      </c>
      <c r="C1002" s="2">
        <v>-54786.45</v>
      </c>
      <c r="D1002" t="s">
        <v>840</v>
      </c>
      <c r="E1002" t="s">
        <v>845</v>
      </c>
      <c r="F1002" t="s">
        <v>10</v>
      </c>
      <c r="G1002" t="s">
        <v>34</v>
      </c>
      <c r="I1002" t="s">
        <v>990</v>
      </c>
      <c r="J1002" t="s">
        <v>2961</v>
      </c>
      <c r="K1002" t="str">
        <f>IF(COUNTIF(Customers!A:A, H1002)&gt;0, "Valid", "Invalid")</f>
        <v>Invalid</v>
      </c>
      <c r="L1002" t="str">
        <f t="shared" si="75"/>
        <v>7</v>
      </c>
      <c r="M1002" t="str">
        <f t="shared" si="76"/>
        <v>2023</v>
      </c>
      <c r="N1002">
        <f t="shared" si="77"/>
        <v>-54786.45</v>
      </c>
      <c r="O1002" t="str">
        <f t="shared" si="78"/>
        <v/>
      </c>
      <c r="P1002">
        <f t="shared" si="79"/>
        <v>54786.45</v>
      </c>
      <c r="Q1002" s="48" t="str">
        <f>IF(O1002="","",
   IF(OR(O1002&lt;EDA_Outlier_Analysis!$C$10, O1002&gt;EDA_Outlier_Analysis!$C$11),
      "Outlier",
      "Normal"))</f>
        <v/>
      </c>
      <c r="R1002" t="str">
        <f>IF(P1002="","",
   IF(OR(P1002 &lt; EDA_Outlier_Analysis!$F$7, P1002 &gt; EDA_Outlier_Analysis!$F$8),
      "Outlier",
      "Normal"))</f>
        <v>Outlier</v>
      </c>
      <c r="S1002" t="str">
        <f>IF(N1002="","",
   IF(OR(N1002 &lt;EDA_Outlier_Analysis!$I$10, N1002 &gt; EDA_Outlier_Analysis!$I$11),
      "Outlier",
      "Normal"))</f>
        <v>Normal</v>
      </c>
    </row>
    <row r="1003" spans="1:19">
      <c r="A1003" t="s">
        <v>2962</v>
      </c>
      <c r="B1003" s="4">
        <v>45034</v>
      </c>
      <c r="C1003" s="2">
        <v>-17384.46</v>
      </c>
      <c r="D1003" t="s">
        <v>840</v>
      </c>
      <c r="E1003" t="s">
        <v>878</v>
      </c>
      <c r="F1003" t="s">
        <v>9</v>
      </c>
      <c r="G1003" t="s">
        <v>31</v>
      </c>
      <c r="I1003" t="s">
        <v>1412</v>
      </c>
      <c r="J1003" t="s">
        <v>2963</v>
      </c>
      <c r="K1003" t="str">
        <f>IF(COUNTIF(Customers!A:A, H1003)&gt;0, "Valid", "Invalid")</f>
        <v>Invalid</v>
      </c>
      <c r="L1003" t="str">
        <f t="shared" si="75"/>
        <v>4</v>
      </c>
      <c r="M1003" t="str">
        <f t="shared" si="76"/>
        <v>2023</v>
      </c>
      <c r="N1003">
        <f t="shared" si="77"/>
        <v>-17384.46</v>
      </c>
      <c r="O1003" t="str">
        <f t="shared" si="78"/>
        <v/>
      </c>
      <c r="P1003">
        <f t="shared" si="79"/>
        <v>17384.46</v>
      </c>
      <c r="Q1003" s="48" t="str">
        <f>IF(O1003="","",
   IF(OR(O1003&lt;EDA_Outlier_Analysis!$C$10, O1003&gt;EDA_Outlier_Analysis!$C$11),
      "Outlier",
      "Normal"))</f>
        <v/>
      </c>
      <c r="R1003" t="str">
        <f>IF(P1003="","",
   IF(OR(P1003 &lt; EDA_Outlier_Analysis!$F$7, P1003 &gt; EDA_Outlier_Analysis!$F$8),
      "Outlier",
      "Normal"))</f>
        <v>Outlier</v>
      </c>
      <c r="S1003" t="str">
        <f>IF(N1003="","",
   IF(OR(N1003 &lt;EDA_Outlier_Analysis!$I$10, N1003 &gt; EDA_Outlier_Analysis!$I$11),
      "Outlier",
      "Normal"))</f>
        <v>Normal</v>
      </c>
    </row>
    <row r="1004" spans="1:19">
      <c r="A1004" t="s">
        <v>2964</v>
      </c>
      <c r="B1004" s="4">
        <v>44809</v>
      </c>
      <c r="C1004" s="2">
        <v>-26515.79</v>
      </c>
      <c r="D1004" t="s">
        <v>840</v>
      </c>
      <c r="E1004" t="s">
        <v>905</v>
      </c>
      <c r="F1004" t="s">
        <v>11</v>
      </c>
      <c r="G1004" t="s">
        <v>34</v>
      </c>
      <c r="I1004" t="s">
        <v>2555</v>
      </c>
      <c r="J1004" t="s">
        <v>2965</v>
      </c>
      <c r="K1004" t="str">
        <f>IF(COUNTIF(Customers!A:A, H1004)&gt;0, "Valid", "Invalid")</f>
        <v>Invalid</v>
      </c>
      <c r="L1004" t="str">
        <f t="shared" si="75"/>
        <v>9</v>
      </c>
      <c r="M1004" t="str">
        <f t="shared" si="76"/>
        <v>2022</v>
      </c>
      <c r="N1004">
        <f t="shared" si="77"/>
        <v>-26515.79</v>
      </c>
      <c r="O1004" t="str">
        <f t="shared" si="78"/>
        <v/>
      </c>
      <c r="P1004">
        <f t="shared" si="79"/>
        <v>26515.79</v>
      </c>
      <c r="Q1004" s="48" t="str">
        <f>IF(O1004="","",
   IF(OR(O1004&lt;EDA_Outlier_Analysis!$C$10, O1004&gt;EDA_Outlier_Analysis!$C$11),
      "Outlier",
      "Normal"))</f>
        <v/>
      </c>
      <c r="R1004" t="str">
        <f>IF(P1004="","",
   IF(OR(P1004 &lt; EDA_Outlier_Analysis!$F$7, P1004 &gt; EDA_Outlier_Analysis!$F$8),
      "Outlier",
      "Normal"))</f>
        <v>Outlier</v>
      </c>
      <c r="S1004" t="str">
        <f>IF(N1004="","",
   IF(OR(N1004 &lt;EDA_Outlier_Analysis!$I$10, N1004 &gt; EDA_Outlier_Analysis!$I$11),
      "Outlier",
      "Normal"))</f>
        <v>Normal</v>
      </c>
    </row>
    <row r="1005" spans="1:19">
      <c r="A1005" t="s">
        <v>2966</v>
      </c>
      <c r="B1005" s="4">
        <v>45080</v>
      </c>
      <c r="C1005" s="2">
        <v>21794.17</v>
      </c>
      <c r="D1005" t="s">
        <v>971</v>
      </c>
      <c r="E1005" t="s">
        <v>971</v>
      </c>
      <c r="F1005" t="s">
        <v>10</v>
      </c>
      <c r="G1005" t="s">
        <v>24</v>
      </c>
      <c r="J1005" t="s">
        <v>2967</v>
      </c>
      <c r="K1005" t="str">
        <f>IF(COUNTIF(Customers!A:A, H1005)&gt;0, "Valid", "Invalid")</f>
        <v>Invalid</v>
      </c>
      <c r="L1005" t="str">
        <f t="shared" si="75"/>
        <v>6</v>
      </c>
      <c r="M1005" t="str">
        <f t="shared" si="76"/>
        <v>2023</v>
      </c>
      <c r="N1005">
        <f t="shared" si="77"/>
        <v>-21794.17</v>
      </c>
      <c r="O1005" t="str">
        <f t="shared" si="78"/>
        <v/>
      </c>
      <c r="P1005" t="str">
        <f t="shared" si="79"/>
        <v/>
      </c>
      <c r="Q1005" s="48" t="str">
        <f>IF(O1005="","",
   IF(OR(O1005&lt;EDA_Outlier_Analysis!$C$10, O1005&gt;EDA_Outlier_Analysis!$C$11),
      "Outlier",
      "Normal"))</f>
        <v/>
      </c>
      <c r="R1005" t="str">
        <f>IF(P1005="","",
   IF(OR(P1005 &lt; EDA_Outlier_Analysis!$F$7, P1005 &gt; EDA_Outlier_Analysis!$F$8),
      "Outlier",
      "Normal"))</f>
        <v/>
      </c>
      <c r="S1005" t="str">
        <f>IF(N1005="","",
   IF(OR(N1005 &lt;EDA_Outlier_Analysis!$I$10, N1005 &gt; EDA_Outlier_Analysis!$I$11),
      "Outlier",
      "Normal"))</f>
        <v>Normal</v>
      </c>
    </row>
    <row r="1006" spans="1:19">
      <c r="A1006" t="s">
        <v>2968</v>
      </c>
      <c r="B1006" s="4">
        <v>45035</v>
      </c>
      <c r="C1006" s="2">
        <v>-48516.42</v>
      </c>
      <c r="D1006" t="s">
        <v>840</v>
      </c>
      <c r="E1006" t="s">
        <v>905</v>
      </c>
      <c r="F1006" t="s">
        <v>10</v>
      </c>
      <c r="G1006" t="s">
        <v>20</v>
      </c>
      <c r="I1006" t="s">
        <v>2969</v>
      </c>
      <c r="J1006" t="s">
        <v>2970</v>
      </c>
      <c r="K1006" t="str">
        <f>IF(COUNTIF(Customers!A:A, H1006)&gt;0, "Valid", "Invalid")</f>
        <v>Invalid</v>
      </c>
      <c r="L1006" t="str">
        <f t="shared" si="75"/>
        <v>4</v>
      </c>
      <c r="M1006" t="str">
        <f t="shared" si="76"/>
        <v>2023</v>
      </c>
      <c r="N1006">
        <f t="shared" si="77"/>
        <v>-48516.42</v>
      </c>
      <c r="O1006" t="str">
        <f t="shared" si="78"/>
        <v/>
      </c>
      <c r="P1006">
        <f t="shared" si="79"/>
        <v>48516.42</v>
      </c>
      <c r="Q1006" s="48" t="str">
        <f>IF(O1006="","",
   IF(OR(O1006&lt;EDA_Outlier_Analysis!$C$10, O1006&gt;EDA_Outlier_Analysis!$C$11),
      "Outlier",
      "Normal"))</f>
        <v/>
      </c>
      <c r="R1006" t="str">
        <f>IF(P1006="","",
   IF(OR(P1006 &lt; EDA_Outlier_Analysis!$F$7, P1006 &gt; EDA_Outlier_Analysis!$F$8),
      "Outlier",
      "Normal"))</f>
        <v>Normal</v>
      </c>
      <c r="S1006" t="str">
        <f>IF(N1006="","",
   IF(OR(N1006 &lt;EDA_Outlier_Analysis!$I$10, N1006 &gt; EDA_Outlier_Analysis!$I$11),
      "Outlier",
      "Normal"))</f>
        <v>Normal</v>
      </c>
    </row>
    <row r="1007" spans="1:19">
      <c r="A1007" t="s">
        <v>2971</v>
      </c>
      <c r="B1007" s="4">
        <v>45044</v>
      </c>
      <c r="C1007" s="2">
        <v>117930.51</v>
      </c>
      <c r="D1007" t="s">
        <v>849</v>
      </c>
      <c r="E1007" t="s">
        <v>850</v>
      </c>
      <c r="F1007" t="s">
        <v>10</v>
      </c>
      <c r="G1007" t="s">
        <v>31</v>
      </c>
      <c r="H1007" t="s">
        <v>323</v>
      </c>
      <c r="J1007" t="s">
        <v>2972</v>
      </c>
      <c r="K1007" t="str">
        <f>IF(COUNTIF(Customers!A:A, H1007)&gt;0, "Valid", "Invalid")</f>
        <v>Valid</v>
      </c>
      <c r="L1007" t="str">
        <f t="shared" si="75"/>
        <v>4</v>
      </c>
      <c r="M1007" t="str">
        <f t="shared" si="76"/>
        <v>2023</v>
      </c>
      <c r="N1007">
        <f t="shared" si="77"/>
        <v>117930.51</v>
      </c>
      <c r="O1007">
        <f t="shared" si="78"/>
        <v>117930.51</v>
      </c>
      <c r="P1007" t="str">
        <f t="shared" si="79"/>
        <v/>
      </c>
      <c r="Q1007" s="48" t="str">
        <f>IF(O1007="","",
   IF(OR(O1007&lt;EDA_Outlier_Analysis!$C$10, O1007&gt;EDA_Outlier_Analysis!$C$11),
      "Outlier",
      "Normal"))</f>
        <v>Normal</v>
      </c>
      <c r="R1007" t="str">
        <f>IF(P1007="","",
   IF(OR(P1007 &lt; EDA_Outlier_Analysis!$F$7, P1007 &gt; EDA_Outlier_Analysis!$F$8),
      "Outlier",
      "Normal"))</f>
        <v/>
      </c>
      <c r="S1007" t="str">
        <f>IF(N1007="","",
   IF(OR(N1007 &lt;EDA_Outlier_Analysis!$I$10, N1007 &gt; EDA_Outlier_Analysis!$I$11),
      "Outlier",
      "Normal"))</f>
        <v>Normal</v>
      </c>
    </row>
    <row r="1008" spans="1:19">
      <c r="A1008" t="s">
        <v>2973</v>
      </c>
      <c r="B1008" s="4">
        <v>44642</v>
      </c>
      <c r="C1008" s="2">
        <v>105212.53</v>
      </c>
      <c r="D1008" t="s">
        <v>849</v>
      </c>
      <c r="E1008" t="s">
        <v>850</v>
      </c>
      <c r="F1008" t="s">
        <v>11</v>
      </c>
      <c r="G1008" t="s">
        <v>31</v>
      </c>
      <c r="H1008" t="s">
        <v>75</v>
      </c>
      <c r="J1008" t="s">
        <v>2974</v>
      </c>
      <c r="K1008" t="str">
        <f>IF(COUNTIF(Customers!A:A, H1008)&gt;0, "Valid", "Invalid")</f>
        <v>Valid</v>
      </c>
      <c r="L1008" t="str">
        <f t="shared" si="75"/>
        <v>3</v>
      </c>
      <c r="M1008" t="str">
        <f t="shared" si="76"/>
        <v>2022</v>
      </c>
      <c r="N1008">
        <f t="shared" si="77"/>
        <v>105212.53</v>
      </c>
      <c r="O1008">
        <f t="shared" si="78"/>
        <v>105212.53</v>
      </c>
      <c r="P1008" t="str">
        <f t="shared" si="79"/>
        <v/>
      </c>
      <c r="Q1008" s="48" t="str">
        <f>IF(O1008="","",
   IF(OR(O1008&lt;EDA_Outlier_Analysis!$C$10, O1008&gt;EDA_Outlier_Analysis!$C$11),
      "Outlier",
      "Normal"))</f>
        <v>Normal</v>
      </c>
      <c r="R1008" t="str">
        <f>IF(P1008="","",
   IF(OR(P1008 &lt; EDA_Outlier_Analysis!$F$7, P1008 &gt; EDA_Outlier_Analysis!$F$8),
      "Outlier",
      "Normal"))</f>
        <v/>
      </c>
      <c r="S1008" t="str">
        <f>IF(N1008="","",
   IF(OR(N1008 &lt;EDA_Outlier_Analysis!$I$10, N1008 &gt; EDA_Outlier_Analysis!$I$11),
      "Outlier",
      "Normal"))</f>
        <v>Normal</v>
      </c>
    </row>
    <row r="1009" spans="1:19">
      <c r="A1009" t="s">
        <v>2975</v>
      </c>
      <c r="B1009" s="4">
        <v>45250</v>
      </c>
      <c r="C1009" s="2">
        <v>179649.35</v>
      </c>
      <c r="D1009" t="s">
        <v>849</v>
      </c>
      <c r="E1009" t="s">
        <v>853</v>
      </c>
      <c r="F1009" t="s">
        <v>11</v>
      </c>
      <c r="G1009" t="s">
        <v>31</v>
      </c>
      <c r="H1009" t="s">
        <v>135</v>
      </c>
      <c r="J1009" t="s">
        <v>2976</v>
      </c>
      <c r="K1009" t="str">
        <f>IF(COUNTIF(Customers!A:A, H1009)&gt;0, "Valid", "Invalid")</f>
        <v>Valid</v>
      </c>
      <c r="L1009" t="str">
        <f t="shared" si="75"/>
        <v>11</v>
      </c>
      <c r="M1009" t="str">
        <f t="shared" si="76"/>
        <v>2023</v>
      </c>
      <c r="N1009">
        <f t="shared" si="77"/>
        <v>179649.35</v>
      </c>
      <c r="O1009">
        <f t="shared" si="78"/>
        <v>179649.35</v>
      </c>
      <c r="P1009" t="str">
        <f t="shared" si="79"/>
        <v/>
      </c>
      <c r="Q1009" s="48" t="str">
        <f>IF(O1009="","",
   IF(OR(O1009&lt;EDA_Outlier_Analysis!$C$10, O1009&gt;EDA_Outlier_Analysis!$C$11),
      "Outlier",
      "Normal"))</f>
        <v>Normal</v>
      </c>
      <c r="R1009" t="str">
        <f>IF(P1009="","",
   IF(OR(P1009 &lt; EDA_Outlier_Analysis!$F$7, P1009 &gt; EDA_Outlier_Analysis!$F$8),
      "Outlier",
      "Normal"))</f>
        <v/>
      </c>
      <c r="S1009" t="str">
        <f>IF(N1009="","",
   IF(OR(N1009 &lt;EDA_Outlier_Analysis!$I$10, N1009 &gt; EDA_Outlier_Analysis!$I$11),
      "Outlier",
      "Normal"))</f>
        <v>Normal</v>
      </c>
    </row>
    <row r="1010" spans="1:19">
      <c r="A1010" t="s">
        <v>2977</v>
      </c>
      <c r="B1010" s="4">
        <v>44653</v>
      </c>
      <c r="C1010" s="2">
        <v>-70972.570000000007</v>
      </c>
      <c r="D1010" t="s">
        <v>840</v>
      </c>
      <c r="E1010" t="s">
        <v>878</v>
      </c>
      <c r="F1010" t="s">
        <v>11</v>
      </c>
      <c r="G1010" t="s">
        <v>34</v>
      </c>
      <c r="I1010" t="s">
        <v>1317</v>
      </c>
      <c r="J1010" t="s">
        <v>2978</v>
      </c>
      <c r="K1010" t="str">
        <f>IF(COUNTIF(Customers!A:A, H1010)&gt;0, "Valid", "Invalid")</f>
        <v>Invalid</v>
      </c>
      <c r="L1010" t="str">
        <f t="shared" si="75"/>
        <v>4</v>
      </c>
      <c r="M1010" t="str">
        <f t="shared" si="76"/>
        <v>2022</v>
      </c>
      <c r="N1010">
        <f t="shared" si="77"/>
        <v>-70972.570000000007</v>
      </c>
      <c r="O1010" t="str">
        <f t="shared" si="78"/>
        <v/>
      </c>
      <c r="P1010">
        <f t="shared" si="79"/>
        <v>70972.570000000007</v>
      </c>
      <c r="Q1010" s="48" t="str">
        <f>IF(O1010="","",
   IF(OR(O1010&lt;EDA_Outlier_Analysis!$C$10, O1010&gt;EDA_Outlier_Analysis!$C$11),
      "Outlier",
      "Normal"))</f>
        <v/>
      </c>
      <c r="R1010" t="str">
        <f>IF(P1010="","",
   IF(OR(P1010 &lt; EDA_Outlier_Analysis!$F$7, P1010 &gt; EDA_Outlier_Analysis!$F$8),
      "Outlier",
      "Normal"))</f>
        <v>Outlier</v>
      </c>
      <c r="S1010" t="str">
        <f>IF(N1010="","",
   IF(OR(N1010 &lt;EDA_Outlier_Analysis!$I$10, N1010 &gt; EDA_Outlier_Analysis!$I$11),
      "Outlier",
      "Normal"))</f>
        <v>Normal</v>
      </c>
    </row>
    <row r="1011" spans="1:19">
      <c r="A1011" t="s">
        <v>2979</v>
      </c>
      <c r="B1011" s="4">
        <v>45140</v>
      </c>
      <c r="C1011" s="2">
        <v>170818.97</v>
      </c>
      <c r="D1011" t="s">
        <v>849</v>
      </c>
      <c r="E1011" t="s">
        <v>868</v>
      </c>
      <c r="F1011" t="s">
        <v>9</v>
      </c>
      <c r="G1011" t="s">
        <v>24</v>
      </c>
      <c r="H1011" t="s">
        <v>763</v>
      </c>
      <c r="J1011" t="s">
        <v>2980</v>
      </c>
      <c r="K1011" t="str">
        <f>IF(COUNTIF(Customers!A:A, H1011)&gt;0, "Valid", "Invalid")</f>
        <v>Valid</v>
      </c>
      <c r="L1011" t="str">
        <f t="shared" si="75"/>
        <v>8</v>
      </c>
      <c r="M1011" t="str">
        <f t="shared" si="76"/>
        <v>2023</v>
      </c>
      <c r="N1011">
        <f t="shared" si="77"/>
        <v>170818.97</v>
      </c>
      <c r="O1011">
        <f t="shared" si="78"/>
        <v>170818.97</v>
      </c>
      <c r="P1011" t="str">
        <f t="shared" si="79"/>
        <v/>
      </c>
      <c r="Q1011" s="48" t="str">
        <f>IF(O1011="","",
   IF(OR(O1011&lt;EDA_Outlier_Analysis!$C$10, O1011&gt;EDA_Outlier_Analysis!$C$11),
      "Outlier",
      "Normal"))</f>
        <v>Normal</v>
      </c>
      <c r="R1011" t="str">
        <f>IF(P1011="","",
   IF(OR(P1011 &lt; EDA_Outlier_Analysis!$F$7, P1011 &gt; EDA_Outlier_Analysis!$F$8),
      "Outlier",
      "Normal"))</f>
        <v/>
      </c>
      <c r="S1011" t="str">
        <f>IF(N1011="","",
   IF(OR(N1011 &lt;EDA_Outlier_Analysis!$I$10, N1011 &gt; EDA_Outlier_Analysis!$I$11),
      "Outlier",
      "Normal"))</f>
        <v>Normal</v>
      </c>
    </row>
    <row r="1012" spans="1:19">
      <c r="A1012" t="s">
        <v>2981</v>
      </c>
      <c r="B1012" s="4">
        <v>44663</v>
      </c>
      <c r="C1012" s="2">
        <v>-70756.39</v>
      </c>
      <c r="D1012" t="s">
        <v>840</v>
      </c>
      <c r="E1012" t="s">
        <v>845</v>
      </c>
      <c r="F1012" t="s">
        <v>9</v>
      </c>
      <c r="G1012" t="s">
        <v>34</v>
      </c>
      <c r="I1012" t="s">
        <v>979</v>
      </c>
      <c r="J1012" t="s">
        <v>2982</v>
      </c>
      <c r="K1012" t="str">
        <f>IF(COUNTIF(Customers!A:A, H1012)&gt;0, "Valid", "Invalid")</f>
        <v>Invalid</v>
      </c>
      <c r="L1012" t="str">
        <f t="shared" si="75"/>
        <v>4</v>
      </c>
      <c r="M1012" t="str">
        <f t="shared" si="76"/>
        <v>2022</v>
      </c>
      <c r="N1012">
        <f t="shared" si="77"/>
        <v>-70756.39</v>
      </c>
      <c r="O1012" t="str">
        <f t="shared" si="78"/>
        <v/>
      </c>
      <c r="P1012">
        <f t="shared" si="79"/>
        <v>70756.39</v>
      </c>
      <c r="Q1012" s="48" t="str">
        <f>IF(O1012="","",
   IF(OR(O1012&lt;EDA_Outlier_Analysis!$C$10, O1012&gt;EDA_Outlier_Analysis!$C$11),
      "Outlier",
      "Normal"))</f>
        <v/>
      </c>
      <c r="R1012" t="str">
        <f>IF(P1012="","",
   IF(OR(P1012 &lt; EDA_Outlier_Analysis!$F$7, P1012 &gt; EDA_Outlier_Analysis!$F$8),
      "Outlier",
      "Normal"))</f>
        <v>Outlier</v>
      </c>
      <c r="S1012" t="str">
        <f>IF(N1012="","",
   IF(OR(N1012 &lt;EDA_Outlier_Analysis!$I$10, N1012 &gt; EDA_Outlier_Analysis!$I$11),
      "Outlier",
      "Normal"))</f>
        <v>Normal</v>
      </c>
    </row>
    <row r="1013" spans="1:19">
      <c r="A1013" t="s">
        <v>2983</v>
      </c>
      <c r="B1013" s="4">
        <v>44670</v>
      </c>
      <c r="C1013" s="2">
        <v>-35166.83</v>
      </c>
      <c r="D1013" t="s">
        <v>840</v>
      </c>
      <c r="E1013" t="s">
        <v>845</v>
      </c>
      <c r="F1013" t="s">
        <v>10</v>
      </c>
      <c r="G1013" t="s">
        <v>34</v>
      </c>
      <c r="I1013" t="s">
        <v>1468</v>
      </c>
      <c r="J1013" t="s">
        <v>2984</v>
      </c>
      <c r="K1013" t="str">
        <f>IF(COUNTIF(Customers!A:A, H1013)&gt;0, "Valid", "Invalid")</f>
        <v>Invalid</v>
      </c>
      <c r="L1013" t="str">
        <f t="shared" si="75"/>
        <v>4</v>
      </c>
      <c r="M1013" t="str">
        <f t="shared" si="76"/>
        <v>2022</v>
      </c>
      <c r="N1013">
        <f t="shared" si="77"/>
        <v>-35166.83</v>
      </c>
      <c r="O1013" t="str">
        <f t="shared" si="78"/>
        <v/>
      </c>
      <c r="P1013">
        <f t="shared" si="79"/>
        <v>35166.83</v>
      </c>
      <c r="Q1013" s="48" t="str">
        <f>IF(O1013="","",
   IF(OR(O1013&lt;EDA_Outlier_Analysis!$C$10, O1013&gt;EDA_Outlier_Analysis!$C$11),
      "Outlier",
      "Normal"))</f>
        <v/>
      </c>
      <c r="R1013" t="str">
        <f>IF(P1013="","",
   IF(OR(P1013 &lt; EDA_Outlier_Analysis!$F$7, P1013 &gt; EDA_Outlier_Analysis!$F$8),
      "Outlier",
      "Normal"))</f>
        <v>Normal</v>
      </c>
      <c r="S1013" t="str">
        <f>IF(N1013="","",
   IF(OR(N1013 &lt;EDA_Outlier_Analysis!$I$10, N1013 &gt; EDA_Outlier_Analysis!$I$11),
      "Outlier",
      "Normal"))</f>
        <v>Normal</v>
      </c>
    </row>
    <row r="1014" spans="1:19">
      <c r="A1014" t="s">
        <v>2985</v>
      </c>
      <c r="B1014" s="4">
        <v>45002</v>
      </c>
      <c r="C1014" s="2">
        <v>99783.5</v>
      </c>
      <c r="D1014" t="s">
        <v>849</v>
      </c>
      <c r="E1014" t="s">
        <v>868</v>
      </c>
      <c r="F1014" t="s">
        <v>11</v>
      </c>
      <c r="G1014" t="s">
        <v>34</v>
      </c>
      <c r="H1014" t="s">
        <v>247</v>
      </c>
      <c r="J1014" t="s">
        <v>2986</v>
      </c>
      <c r="K1014" t="str">
        <f>IF(COUNTIF(Customers!A:A, H1014)&gt;0, "Valid", "Invalid")</f>
        <v>Valid</v>
      </c>
      <c r="L1014" t="str">
        <f t="shared" si="75"/>
        <v>3</v>
      </c>
      <c r="M1014" t="str">
        <f t="shared" si="76"/>
        <v>2023</v>
      </c>
      <c r="N1014">
        <f t="shared" si="77"/>
        <v>99783.5</v>
      </c>
      <c r="O1014">
        <f t="shared" si="78"/>
        <v>99783.5</v>
      </c>
      <c r="P1014" t="str">
        <f t="shared" si="79"/>
        <v/>
      </c>
      <c r="Q1014" s="48" t="str">
        <f>IF(O1014="","",
   IF(OR(O1014&lt;EDA_Outlier_Analysis!$C$10, O1014&gt;EDA_Outlier_Analysis!$C$11),
      "Outlier",
      "Normal"))</f>
        <v>Normal</v>
      </c>
      <c r="R1014" t="str">
        <f>IF(P1014="","",
   IF(OR(P1014 &lt; EDA_Outlier_Analysis!$F$7, P1014 &gt; EDA_Outlier_Analysis!$F$8),
      "Outlier",
      "Normal"))</f>
        <v/>
      </c>
      <c r="S1014" t="str">
        <f>IF(N1014="","",
   IF(OR(N1014 &lt;EDA_Outlier_Analysis!$I$10, N1014 &gt; EDA_Outlier_Analysis!$I$11),
      "Outlier",
      "Normal"))</f>
        <v>Normal</v>
      </c>
    </row>
    <row r="1015" spans="1:19">
      <c r="A1015" t="s">
        <v>2987</v>
      </c>
      <c r="B1015" s="4">
        <v>45232</v>
      </c>
      <c r="C1015" s="2">
        <v>129252.32</v>
      </c>
      <c r="D1015" t="s">
        <v>849</v>
      </c>
      <c r="E1015" t="s">
        <v>868</v>
      </c>
      <c r="F1015" t="s">
        <v>9</v>
      </c>
      <c r="G1015" t="s">
        <v>31</v>
      </c>
      <c r="H1015" t="s">
        <v>419</v>
      </c>
      <c r="J1015" t="s">
        <v>2988</v>
      </c>
      <c r="K1015" t="str">
        <f>IF(COUNTIF(Customers!A:A, H1015)&gt;0, "Valid", "Invalid")</f>
        <v>Valid</v>
      </c>
      <c r="L1015" t="str">
        <f t="shared" si="75"/>
        <v>11</v>
      </c>
      <c r="M1015" t="str">
        <f t="shared" si="76"/>
        <v>2023</v>
      </c>
      <c r="N1015">
        <f t="shared" si="77"/>
        <v>129252.32</v>
      </c>
      <c r="O1015">
        <f t="shared" si="78"/>
        <v>129252.32</v>
      </c>
      <c r="P1015" t="str">
        <f t="shared" si="79"/>
        <v/>
      </c>
      <c r="Q1015" s="48" t="str">
        <f>IF(O1015="","",
   IF(OR(O1015&lt;EDA_Outlier_Analysis!$C$10, O1015&gt;EDA_Outlier_Analysis!$C$11),
      "Outlier",
      "Normal"))</f>
        <v>Normal</v>
      </c>
      <c r="R1015" t="str">
        <f>IF(P1015="","",
   IF(OR(P1015 &lt; EDA_Outlier_Analysis!$F$7, P1015 &gt; EDA_Outlier_Analysis!$F$8),
      "Outlier",
      "Normal"))</f>
        <v/>
      </c>
      <c r="S1015" t="str">
        <f>IF(N1015="","",
   IF(OR(N1015 &lt;EDA_Outlier_Analysis!$I$10, N1015 &gt; EDA_Outlier_Analysis!$I$11),
      "Outlier",
      "Normal"))</f>
        <v>Normal</v>
      </c>
    </row>
    <row r="1016" spans="1:19">
      <c r="A1016" t="s">
        <v>2989</v>
      </c>
      <c r="B1016" s="4">
        <v>44631</v>
      </c>
      <c r="C1016" s="2">
        <v>228895.96</v>
      </c>
      <c r="D1016" t="s">
        <v>849</v>
      </c>
      <c r="E1016" t="s">
        <v>853</v>
      </c>
      <c r="F1016" t="s">
        <v>11</v>
      </c>
      <c r="G1016" t="s">
        <v>20</v>
      </c>
      <c r="H1016" t="s">
        <v>41</v>
      </c>
      <c r="J1016" t="s">
        <v>2990</v>
      </c>
      <c r="K1016" t="str">
        <f>IF(COUNTIF(Customers!A:A, H1016)&gt;0, "Valid", "Invalid")</f>
        <v>Valid</v>
      </c>
      <c r="L1016" t="str">
        <f t="shared" si="75"/>
        <v>3</v>
      </c>
      <c r="M1016" t="str">
        <f t="shared" si="76"/>
        <v>2022</v>
      </c>
      <c r="N1016">
        <f t="shared" si="77"/>
        <v>228895.96</v>
      </c>
      <c r="O1016">
        <f t="shared" si="78"/>
        <v>228895.96</v>
      </c>
      <c r="P1016" t="str">
        <f t="shared" si="79"/>
        <v/>
      </c>
      <c r="Q1016" s="48" t="str">
        <f>IF(O1016="","",
   IF(OR(O1016&lt;EDA_Outlier_Analysis!$C$10, O1016&gt;EDA_Outlier_Analysis!$C$11),
      "Outlier",
      "Normal"))</f>
        <v>Normal</v>
      </c>
      <c r="R1016" t="str">
        <f>IF(P1016="","",
   IF(OR(P1016 &lt; EDA_Outlier_Analysis!$F$7, P1016 &gt; EDA_Outlier_Analysis!$F$8),
      "Outlier",
      "Normal"))</f>
        <v/>
      </c>
      <c r="S1016" t="str">
        <f>IF(N1016="","",
   IF(OR(N1016 &lt;EDA_Outlier_Analysis!$I$10, N1016 &gt; EDA_Outlier_Analysis!$I$11),
      "Outlier",
      "Normal"))</f>
        <v>Normal</v>
      </c>
    </row>
    <row r="1017" spans="1:19">
      <c r="A1017" t="s">
        <v>2991</v>
      </c>
      <c r="B1017" s="4">
        <v>45241</v>
      </c>
      <c r="C1017" s="2">
        <v>27276.45</v>
      </c>
      <c r="D1017" t="s">
        <v>971</v>
      </c>
      <c r="E1017" t="s">
        <v>971</v>
      </c>
      <c r="F1017" t="s">
        <v>11</v>
      </c>
      <c r="G1017" t="s">
        <v>34</v>
      </c>
      <c r="J1017" t="s">
        <v>2992</v>
      </c>
      <c r="K1017" t="str">
        <f>IF(COUNTIF(Customers!A:A, H1017)&gt;0, "Valid", "Invalid")</f>
        <v>Invalid</v>
      </c>
      <c r="L1017" t="str">
        <f t="shared" si="75"/>
        <v>11</v>
      </c>
      <c r="M1017" t="str">
        <f t="shared" si="76"/>
        <v>2023</v>
      </c>
      <c r="N1017">
        <f t="shared" si="77"/>
        <v>-27276.45</v>
      </c>
      <c r="O1017" t="str">
        <f t="shared" si="78"/>
        <v/>
      </c>
      <c r="P1017" t="str">
        <f t="shared" si="79"/>
        <v/>
      </c>
      <c r="Q1017" s="48" t="str">
        <f>IF(O1017="","",
   IF(OR(O1017&lt;EDA_Outlier_Analysis!$C$10, O1017&gt;EDA_Outlier_Analysis!$C$11),
      "Outlier",
      "Normal"))</f>
        <v/>
      </c>
      <c r="R1017" t="str">
        <f>IF(P1017="","",
   IF(OR(P1017 &lt; EDA_Outlier_Analysis!$F$7, P1017 &gt; EDA_Outlier_Analysis!$F$8),
      "Outlier",
      "Normal"))</f>
        <v/>
      </c>
      <c r="S1017" t="str">
        <f>IF(N1017="","",
   IF(OR(N1017 &lt;EDA_Outlier_Analysis!$I$10, N1017 &gt; EDA_Outlier_Analysis!$I$11),
      "Outlier",
      "Normal"))</f>
        <v>Normal</v>
      </c>
    </row>
    <row r="1018" spans="1:19">
      <c r="A1018" t="s">
        <v>2993</v>
      </c>
      <c r="B1018" s="4">
        <v>44953</v>
      </c>
      <c r="C1018" s="2">
        <v>-52266.879999999997</v>
      </c>
      <c r="D1018" t="s">
        <v>840</v>
      </c>
      <c r="E1018" t="s">
        <v>878</v>
      </c>
      <c r="F1018" t="s">
        <v>10</v>
      </c>
      <c r="G1018" t="s">
        <v>31</v>
      </c>
      <c r="I1018" t="s">
        <v>2048</v>
      </c>
      <c r="J1018" t="s">
        <v>2994</v>
      </c>
      <c r="K1018" t="str">
        <f>IF(COUNTIF(Customers!A:A, H1018)&gt;0, "Valid", "Invalid")</f>
        <v>Invalid</v>
      </c>
      <c r="L1018" t="str">
        <f t="shared" si="75"/>
        <v>1</v>
      </c>
      <c r="M1018" t="str">
        <f t="shared" si="76"/>
        <v>2023</v>
      </c>
      <c r="N1018">
        <f t="shared" si="77"/>
        <v>-52266.879999999997</v>
      </c>
      <c r="O1018" t="str">
        <f t="shared" si="78"/>
        <v/>
      </c>
      <c r="P1018">
        <f t="shared" si="79"/>
        <v>52266.879999999997</v>
      </c>
      <c r="Q1018" s="48" t="str">
        <f>IF(O1018="","",
   IF(OR(O1018&lt;EDA_Outlier_Analysis!$C$10, O1018&gt;EDA_Outlier_Analysis!$C$11),
      "Outlier",
      "Normal"))</f>
        <v/>
      </c>
      <c r="R1018" t="str">
        <f>IF(P1018="","",
   IF(OR(P1018 &lt; EDA_Outlier_Analysis!$F$7, P1018 &gt; EDA_Outlier_Analysis!$F$8),
      "Outlier",
      "Normal"))</f>
        <v>Normal</v>
      </c>
      <c r="S1018" t="str">
        <f>IF(N1018="","",
   IF(OR(N1018 &lt;EDA_Outlier_Analysis!$I$10, N1018 &gt; EDA_Outlier_Analysis!$I$11),
      "Outlier",
      "Normal"))</f>
        <v>Normal</v>
      </c>
    </row>
    <row r="1019" spans="1:19">
      <c r="A1019" t="s">
        <v>2995</v>
      </c>
      <c r="B1019" s="4">
        <v>45100</v>
      </c>
      <c r="C1019" s="2">
        <v>156765.31</v>
      </c>
      <c r="D1019" t="s">
        <v>849</v>
      </c>
      <c r="E1019" t="s">
        <v>868</v>
      </c>
      <c r="F1019" t="s">
        <v>9</v>
      </c>
      <c r="G1019" t="s">
        <v>24</v>
      </c>
      <c r="H1019" t="s">
        <v>279</v>
      </c>
      <c r="J1019" t="s">
        <v>2996</v>
      </c>
      <c r="K1019" t="str">
        <f>IF(COUNTIF(Customers!A:A, H1019)&gt;0, "Valid", "Invalid")</f>
        <v>Valid</v>
      </c>
      <c r="L1019" t="str">
        <f t="shared" si="75"/>
        <v>6</v>
      </c>
      <c r="M1019" t="str">
        <f t="shared" si="76"/>
        <v>2023</v>
      </c>
      <c r="N1019">
        <f t="shared" si="77"/>
        <v>156765.31</v>
      </c>
      <c r="O1019">
        <f t="shared" si="78"/>
        <v>156765.31</v>
      </c>
      <c r="P1019" t="str">
        <f t="shared" si="79"/>
        <v/>
      </c>
      <c r="Q1019" s="48" t="str">
        <f>IF(O1019="","",
   IF(OR(O1019&lt;EDA_Outlier_Analysis!$C$10, O1019&gt;EDA_Outlier_Analysis!$C$11),
      "Outlier",
      "Normal"))</f>
        <v>Normal</v>
      </c>
      <c r="R1019" t="str">
        <f>IF(P1019="","",
   IF(OR(P1019 &lt; EDA_Outlier_Analysis!$F$7, P1019 &gt; EDA_Outlier_Analysis!$F$8),
      "Outlier",
      "Normal"))</f>
        <v/>
      </c>
      <c r="S1019" t="str">
        <f>IF(N1019="","",
   IF(OR(N1019 &lt;EDA_Outlier_Analysis!$I$10, N1019 &gt; EDA_Outlier_Analysis!$I$11),
      "Outlier",
      "Normal"))</f>
        <v>Normal</v>
      </c>
    </row>
    <row r="1020" spans="1:19">
      <c r="A1020" t="s">
        <v>2997</v>
      </c>
      <c r="B1020" s="4">
        <v>44839</v>
      </c>
      <c r="C1020" s="2">
        <v>174313.55</v>
      </c>
      <c r="D1020" t="s">
        <v>849</v>
      </c>
      <c r="E1020" t="s">
        <v>853</v>
      </c>
      <c r="F1020" t="s">
        <v>10</v>
      </c>
      <c r="G1020" t="s">
        <v>31</v>
      </c>
      <c r="H1020" t="s">
        <v>327</v>
      </c>
      <c r="J1020" t="s">
        <v>2998</v>
      </c>
      <c r="K1020" t="str">
        <f>IF(COUNTIF(Customers!A:A, H1020)&gt;0, "Valid", "Invalid")</f>
        <v>Valid</v>
      </c>
      <c r="L1020" t="str">
        <f t="shared" si="75"/>
        <v>10</v>
      </c>
      <c r="M1020" t="str">
        <f t="shared" si="76"/>
        <v>2022</v>
      </c>
      <c r="N1020">
        <f t="shared" si="77"/>
        <v>174313.55</v>
      </c>
      <c r="O1020">
        <f t="shared" si="78"/>
        <v>174313.55</v>
      </c>
      <c r="P1020" t="str">
        <f t="shared" si="79"/>
        <v/>
      </c>
      <c r="Q1020" s="48" t="str">
        <f>IF(O1020="","",
   IF(OR(O1020&lt;EDA_Outlier_Analysis!$C$10, O1020&gt;EDA_Outlier_Analysis!$C$11),
      "Outlier",
      "Normal"))</f>
        <v>Normal</v>
      </c>
      <c r="R1020" t="str">
        <f>IF(P1020="","",
   IF(OR(P1020 &lt; EDA_Outlier_Analysis!$F$7, P1020 &gt; EDA_Outlier_Analysis!$F$8),
      "Outlier",
      "Normal"))</f>
        <v/>
      </c>
      <c r="S1020" t="str">
        <f>IF(N1020="","",
   IF(OR(N1020 &lt;EDA_Outlier_Analysis!$I$10, N1020 &gt; EDA_Outlier_Analysis!$I$11),
      "Outlier",
      "Normal"))</f>
        <v>Normal</v>
      </c>
    </row>
    <row r="1021" spans="1:19">
      <c r="A1021" t="s">
        <v>2999</v>
      </c>
      <c r="B1021" s="4">
        <v>45233</v>
      </c>
      <c r="C1021" s="2">
        <v>108797.57</v>
      </c>
      <c r="D1021" t="s">
        <v>849</v>
      </c>
      <c r="E1021" t="s">
        <v>853</v>
      </c>
      <c r="F1021" t="s">
        <v>9</v>
      </c>
      <c r="G1021" t="s">
        <v>31</v>
      </c>
      <c r="H1021" t="s">
        <v>161</v>
      </c>
      <c r="J1021" t="s">
        <v>3000</v>
      </c>
      <c r="K1021" t="str">
        <f>IF(COUNTIF(Customers!A:A, H1021)&gt;0, "Valid", "Invalid")</f>
        <v>Valid</v>
      </c>
      <c r="L1021" t="str">
        <f t="shared" si="75"/>
        <v>11</v>
      </c>
      <c r="M1021" t="str">
        <f t="shared" si="76"/>
        <v>2023</v>
      </c>
      <c r="N1021">
        <f t="shared" si="77"/>
        <v>108797.57</v>
      </c>
      <c r="O1021">
        <f t="shared" si="78"/>
        <v>108797.57</v>
      </c>
      <c r="P1021" t="str">
        <f t="shared" si="79"/>
        <v/>
      </c>
      <c r="Q1021" s="48" t="str">
        <f>IF(O1021="","",
   IF(OR(O1021&lt;EDA_Outlier_Analysis!$C$10, O1021&gt;EDA_Outlier_Analysis!$C$11),
      "Outlier",
      "Normal"))</f>
        <v>Normal</v>
      </c>
      <c r="R1021" t="str">
        <f>IF(P1021="","",
   IF(OR(P1021 &lt; EDA_Outlier_Analysis!$F$7, P1021 &gt; EDA_Outlier_Analysis!$F$8),
      "Outlier",
      "Normal"))</f>
        <v/>
      </c>
      <c r="S1021" t="str">
        <f>IF(N1021="","",
   IF(OR(N1021 &lt;EDA_Outlier_Analysis!$I$10, N1021 &gt; EDA_Outlier_Analysis!$I$11),
      "Outlier",
      "Normal"))</f>
        <v>Normal</v>
      </c>
    </row>
    <row r="1022" spans="1:19">
      <c r="A1022" t="s">
        <v>3001</v>
      </c>
      <c r="B1022" s="4">
        <v>44655</v>
      </c>
      <c r="C1022" s="2">
        <v>282432.53999999998</v>
      </c>
      <c r="D1022" t="s">
        <v>849</v>
      </c>
      <c r="E1022" t="s">
        <v>850</v>
      </c>
      <c r="F1022" t="s">
        <v>11</v>
      </c>
      <c r="G1022" t="s">
        <v>31</v>
      </c>
      <c r="H1022" t="s">
        <v>181</v>
      </c>
      <c r="J1022" t="s">
        <v>3002</v>
      </c>
      <c r="K1022" t="str">
        <f>IF(COUNTIF(Customers!A:A, H1022)&gt;0, "Valid", "Invalid")</f>
        <v>Valid</v>
      </c>
      <c r="L1022" t="str">
        <f t="shared" si="75"/>
        <v>4</v>
      </c>
      <c r="M1022" t="str">
        <f t="shared" si="76"/>
        <v>2022</v>
      </c>
      <c r="N1022">
        <f t="shared" si="77"/>
        <v>282432.53999999998</v>
      </c>
      <c r="O1022">
        <f t="shared" si="78"/>
        <v>282432.53999999998</v>
      </c>
      <c r="P1022" t="str">
        <f t="shared" si="79"/>
        <v/>
      </c>
      <c r="Q1022" s="48" t="str">
        <f>IF(O1022="","",
   IF(OR(O1022&lt;EDA_Outlier_Analysis!$C$10, O1022&gt;EDA_Outlier_Analysis!$C$11),
      "Outlier",
      "Normal"))</f>
        <v>Normal</v>
      </c>
      <c r="R1022" t="str">
        <f>IF(P1022="","",
   IF(OR(P1022 &lt; EDA_Outlier_Analysis!$F$7, P1022 &gt; EDA_Outlier_Analysis!$F$8),
      "Outlier",
      "Normal"))</f>
        <v/>
      </c>
      <c r="S1022" t="str">
        <f>IF(N1022="","",
   IF(OR(N1022 &lt;EDA_Outlier_Analysis!$I$10, N1022 &gt; EDA_Outlier_Analysis!$I$11),
      "Outlier",
      "Normal"))</f>
        <v>Normal</v>
      </c>
    </row>
    <row r="1023" spans="1:19">
      <c r="A1023" t="s">
        <v>3003</v>
      </c>
      <c r="B1023" s="4">
        <v>45050</v>
      </c>
      <c r="C1023" s="2">
        <v>132434.51</v>
      </c>
      <c r="D1023" t="s">
        <v>849</v>
      </c>
      <c r="E1023" t="s">
        <v>868</v>
      </c>
      <c r="F1023" t="s">
        <v>9</v>
      </c>
      <c r="G1023" t="s">
        <v>34</v>
      </c>
      <c r="H1023" t="s">
        <v>109</v>
      </c>
      <c r="J1023" t="s">
        <v>3004</v>
      </c>
      <c r="K1023" t="str">
        <f>IF(COUNTIF(Customers!A:A, H1023)&gt;0, "Valid", "Invalid")</f>
        <v>Valid</v>
      </c>
      <c r="L1023" t="str">
        <f t="shared" si="75"/>
        <v>5</v>
      </c>
      <c r="M1023" t="str">
        <f t="shared" si="76"/>
        <v>2023</v>
      </c>
      <c r="N1023">
        <f t="shared" si="77"/>
        <v>132434.51</v>
      </c>
      <c r="O1023">
        <f t="shared" si="78"/>
        <v>132434.51</v>
      </c>
      <c r="P1023" t="str">
        <f t="shared" si="79"/>
        <v/>
      </c>
      <c r="Q1023" s="48" t="str">
        <f>IF(O1023="","",
   IF(OR(O1023&lt;EDA_Outlier_Analysis!$C$10, O1023&gt;EDA_Outlier_Analysis!$C$11),
      "Outlier",
      "Normal"))</f>
        <v>Normal</v>
      </c>
      <c r="R1023" t="str">
        <f>IF(P1023="","",
   IF(OR(P1023 &lt; EDA_Outlier_Analysis!$F$7, P1023 &gt; EDA_Outlier_Analysis!$F$8),
      "Outlier",
      "Normal"))</f>
        <v/>
      </c>
      <c r="S1023" t="str">
        <f>IF(N1023="","",
   IF(OR(N1023 &lt;EDA_Outlier_Analysis!$I$10, N1023 &gt; EDA_Outlier_Analysis!$I$11),
      "Outlier",
      "Normal"))</f>
        <v>Normal</v>
      </c>
    </row>
    <row r="1024" spans="1:19">
      <c r="A1024" t="s">
        <v>3005</v>
      </c>
      <c r="B1024" s="4">
        <v>45008</v>
      </c>
      <c r="C1024" s="2">
        <v>-39686.339999999997</v>
      </c>
      <c r="D1024" t="s">
        <v>840</v>
      </c>
      <c r="E1024" t="s">
        <v>845</v>
      </c>
      <c r="F1024" t="s">
        <v>9</v>
      </c>
      <c r="G1024" t="s">
        <v>20</v>
      </c>
      <c r="I1024" t="s">
        <v>932</v>
      </c>
      <c r="J1024" t="s">
        <v>3006</v>
      </c>
      <c r="K1024" t="str">
        <f>IF(COUNTIF(Customers!A:A, H1024)&gt;0, "Valid", "Invalid")</f>
        <v>Invalid</v>
      </c>
      <c r="L1024" t="str">
        <f t="shared" si="75"/>
        <v>3</v>
      </c>
      <c r="M1024" t="str">
        <f t="shared" si="76"/>
        <v>2023</v>
      </c>
      <c r="N1024">
        <f t="shared" si="77"/>
        <v>-39686.339999999997</v>
      </c>
      <c r="O1024" t="str">
        <f t="shared" si="78"/>
        <v/>
      </c>
      <c r="P1024">
        <f t="shared" si="79"/>
        <v>39686.339999999997</v>
      </c>
      <c r="Q1024" s="48" t="str">
        <f>IF(O1024="","",
   IF(OR(O1024&lt;EDA_Outlier_Analysis!$C$10, O1024&gt;EDA_Outlier_Analysis!$C$11),
      "Outlier",
      "Normal"))</f>
        <v/>
      </c>
      <c r="R1024" t="str">
        <f>IF(P1024="","",
   IF(OR(P1024 &lt; EDA_Outlier_Analysis!$F$7, P1024 &gt; EDA_Outlier_Analysis!$F$8),
      "Outlier",
      "Normal"))</f>
        <v>Normal</v>
      </c>
      <c r="S1024" t="str">
        <f>IF(N1024="","",
   IF(OR(N1024 &lt;EDA_Outlier_Analysis!$I$10, N1024 &gt; EDA_Outlier_Analysis!$I$11),
      "Outlier",
      "Normal"))</f>
        <v>Normal</v>
      </c>
    </row>
    <row r="1025" spans="1:19">
      <c r="A1025" t="s">
        <v>3007</v>
      </c>
      <c r="B1025" s="4">
        <v>45256</v>
      </c>
      <c r="C1025" s="2">
        <v>25683.24</v>
      </c>
      <c r="D1025" t="s">
        <v>971</v>
      </c>
      <c r="E1025" t="s">
        <v>971</v>
      </c>
      <c r="F1025" t="s">
        <v>10</v>
      </c>
      <c r="G1025" t="s">
        <v>31</v>
      </c>
      <c r="J1025" t="s">
        <v>3008</v>
      </c>
      <c r="K1025" t="str">
        <f>IF(COUNTIF(Customers!A:A, H1025)&gt;0, "Valid", "Invalid")</f>
        <v>Invalid</v>
      </c>
      <c r="L1025" t="str">
        <f t="shared" si="75"/>
        <v>11</v>
      </c>
      <c r="M1025" t="str">
        <f t="shared" si="76"/>
        <v>2023</v>
      </c>
      <c r="N1025">
        <f t="shared" si="77"/>
        <v>-25683.24</v>
      </c>
      <c r="O1025" t="str">
        <f t="shared" si="78"/>
        <v/>
      </c>
      <c r="P1025" t="str">
        <f t="shared" si="79"/>
        <v/>
      </c>
      <c r="Q1025" s="48" t="str">
        <f>IF(O1025="","",
   IF(OR(O1025&lt;EDA_Outlier_Analysis!$C$10, O1025&gt;EDA_Outlier_Analysis!$C$11),
      "Outlier",
      "Normal"))</f>
        <v/>
      </c>
      <c r="R1025" t="str">
        <f>IF(P1025="","",
   IF(OR(P1025 &lt; EDA_Outlier_Analysis!$F$7, P1025 &gt; EDA_Outlier_Analysis!$F$8),
      "Outlier",
      "Normal"))</f>
        <v/>
      </c>
      <c r="S1025" t="str">
        <f>IF(N1025="","",
   IF(OR(N1025 &lt;EDA_Outlier_Analysis!$I$10, N1025 &gt; EDA_Outlier_Analysis!$I$11),
      "Outlier",
      "Normal"))</f>
        <v>Normal</v>
      </c>
    </row>
    <row r="1026" spans="1:19">
      <c r="A1026" t="s">
        <v>3009</v>
      </c>
      <c r="B1026" s="4">
        <v>44819</v>
      </c>
      <c r="C1026" s="2">
        <v>-38062.17</v>
      </c>
      <c r="D1026" t="s">
        <v>840</v>
      </c>
      <c r="E1026" t="s">
        <v>864</v>
      </c>
      <c r="F1026" t="s">
        <v>10</v>
      </c>
      <c r="G1026" t="s">
        <v>31</v>
      </c>
      <c r="I1026" t="s">
        <v>2544</v>
      </c>
      <c r="J1026" t="s">
        <v>3010</v>
      </c>
      <c r="K1026" t="str">
        <f>IF(COUNTIF(Customers!A:A, H1026)&gt;0, "Valid", "Invalid")</f>
        <v>Invalid</v>
      </c>
      <c r="L1026" t="str">
        <f t="shared" si="75"/>
        <v>9</v>
      </c>
      <c r="M1026" t="str">
        <f t="shared" si="76"/>
        <v>2022</v>
      </c>
      <c r="N1026">
        <f t="shared" si="77"/>
        <v>-38062.17</v>
      </c>
      <c r="O1026" t="str">
        <f t="shared" si="78"/>
        <v/>
      </c>
      <c r="P1026">
        <f t="shared" si="79"/>
        <v>38062.17</v>
      </c>
      <c r="Q1026" s="48" t="str">
        <f>IF(O1026="","",
   IF(OR(O1026&lt;EDA_Outlier_Analysis!$C$10, O1026&gt;EDA_Outlier_Analysis!$C$11),
      "Outlier",
      "Normal"))</f>
        <v/>
      </c>
      <c r="R1026" t="str">
        <f>IF(P1026="","",
   IF(OR(P1026 &lt; EDA_Outlier_Analysis!$F$7, P1026 &gt; EDA_Outlier_Analysis!$F$8),
      "Outlier",
      "Normal"))</f>
        <v>Normal</v>
      </c>
      <c r="S1026" t="str">
        <f>IF(N1026="","",
   IF(OR(N1026 &lt;EDA_Outlier_Analysis!$I$10, N1026 &gt; EDA_Outlier_Analysis!$I$11),
      "Outlier",
      "Normal"))</f>
        <v>Normal</v>
      </c>
    </row>
    <row r="1027" spans="1:19">
      <c r="A1027" t="s">
        <v>3011</v>
      </c>
      <c r="B1027" s="4">
        <v>45092</v>
      </c>
      <c r="C1027" s="2">
        <v>171261.22</v>
      </c>
      <c r="D1027" t="s">
        <v>849</v>
      </c>
      <c r="E1027" t="s">
        <v>853</v>
      </c>
      <c r="F1027" t="s">
        <v>10</v>
      </c>
      <c r="G1027" t="s">
        <v>24</v>
      </c>
      <c r="H1027" t="s">
        <v>137</v>
      </c>
      <c r="J1027" t="s">
        <v>3012</v>
      </c>
      <c r="K1027" t="str">
        <f>IF(COUNTIF(Customers!A:A, H1027)&gt;0, "Valid", "Invalid")</f>
        <v>Valid</v>
      </c>
      <c r="L1027" t="str">
        <f t="shared" ref="L1027:L1090" si="80">TEXT(B1027,"m")</f>
        <v>6</v>
      </c>
      <c r="M1027" t="str">
        <f t="shared" ref="M1027:M1090" si="81">TEXT(B1027,"yyyy")</f>
        <v>2023</v>
      </c>
      <c r="N1027">
        <f t="shared" ref="N1027:N1090" si="82">IF(D1027="Revenue",C1027,-ABS(C1027))</f>
        <v>171261.22</v>
      </c>
      <c r="O1027">
        <f t="shared" ref="O1027:O1090" si="83">IF(D1027="Revenue", C1027, "")</f>
        <v>171261.22</v>
      </c>
      <c r="P1027" t="str">
        <f t="shared" ref="P1027:P1090" si="84">IF(D1027="Expense", ABS(C1027), "")</f>
        <v/>
      </c>
      <c r="Q1027" s="48" t="str">
        <f>IF(O1027="","",
   IF(OR(O1027&lt;EDA_Outlier_Analysis!$C$10, O1027&gt;EDA_Outlier_Analysis!$C$11),
      "Outlier",
      "Normal"))</f>
        <v>Normal</v>
      </c>
      <c r="R1027" t="str">
        <f>IF(P1027="","",
   IF(OR(P1027 &lt; EDA_Outlier_Analysis!$F$7, P1027 &gt; EDA_Outlier_Analysis!$F$8),
      "Outlier",
      "Normal"))</f>
        <v/>
      </c>
      <c r="S1027" t="str">
        <f>IF(N1027="","",
   IF(OR(N1027 &lt;EDA_Outlier_Analysis!$I$10, N1027 &gt; EDA_Outlier_Analysis!$I$11),
      "Outlier",
      "Normal"))</f>
        <v>Normal</v>
      </c>
    </row>
    <row r="1028" spans="1:19">
      <c r="A1028" t="s">
        <v>3013</v>
      </c>
      <c r="B1028" s="4">
        <v>44932</v>
      </c>
      <c r="C1028" s="2">
        <v>197876.47</v>
      </c>
      <c r="D1028" t="s">
        <v>849</v>
      </c>
      <c r="E1028" t="s">
        <v>850</v>
      </c>
      <c r="F1028" t="s">
        <v>11</v>
      </c>
      <c r="G1028" t="s">
        <v>31</v>
      </c>
      <c r="H1028" t="s">
        <v>227</v>
      </c>
      <c r="J1028" t="s">
        <v>3014</v>
      </c>
      <c r="K1028" t="str">
        <f>IF(COUNTIF(Customers!A:A, H1028)&gt;0, "Valid", "Invalid")</f>
        <v>Valid</v>
      </c>
      <c r="L1028" t="str">
        <f t="shared" si="80"/>
        <v>1</v>
      </c>
      <c r="M1028" t="str">
        <f t="shared" si="81"/>
        <v>2023</v>
      </c>
      <c r="N1028">
        <f t="shared" si="82"/>
        <v>197876.47</v>
      </c>
      <c r="O1028">
        <f t="shared" si="83"/>
        <v>197876.47</v>
      </c>
      <c r="P1028" t="str">
        <f t="shared" si="84"/>
        <v/>
      </c>
      <c r="Q1028" s="48" t="str">
        <f>IF(O1028="","",
   IF(OR(O1028&lt;EDA_Outlier_Analysis!$C$10, O1028&gt;EDA_Outlier_Analysis!$C$11),
      "Outlier",
      "Normal"))</f>
        <v>Normal</v>
      </c>
      <c r="R1028" t="str">
        <f>IF(P1028="","",
   IF(OR(P1028 &lt; EDA_Outlier_Analysis!$F$7, P1028 &gt; EDA_Outlier_Analysis!$F$8),
      "Outlier",
      "Normal"))</f>
        <v/>
      </c>
      <c r="S1028" t="str">
        <f>IF(N1028="","",
   IF(OR(N1028 &lt;EDA_Outlier_Analysis!$I$10, N1028 &gt; EDA_Outlier_Analysis!$I$11),
      "Outlier",
      "Normal"))</f>
        <v>Normal</v>
      </c>
    </row>
    <row r="1029" spans="1:19">
      <c r="A1029" t="s">
        <v>3015</v>
      </c>
      <c r="B1029" s="4">
        <v>45049</v>
      </c>
      <c r="C1029" s="2">
        <v>124407.47</v>
      </c>
      <c r="D1029" t="s">
        <v>849</v>
      </c>
      <c r="E1029" t="s">
        <v>868</v>
      </c>
      <c r="F1029" t="s">
        <v>9</v>
      </c>
      <c r="G1029" t="s">
        <v>24</v>
      </c>
      <c r="H1029" t="s">
        <v>501</v>
      </c>
      <c r="J1029" t="s">
        <v>3016</v>
      </c>
      <c r="K1029" t="str">
        <f>IF(COUNTIF(Customers!A:A, H1029)&gt;0, "Valid", "Invalid")</f>
        <v>Valid</v>
      </c>
      <c r="L1029" t="str">
        <f t="shared" si="80"/>
        <v>5</v>
      </c>
      <c r="M1029" t="str">
        <f t="shared" si="81"/>
        <v>2023</v>
      </c>
      <c r="N1029">
        <f t="shared" si="82"/>
        <v>124407.47</v>
      </c>
      <c r="O1029">
        <f t="shared" si="83"/>
        <v>124407.47</v>
      </c>
      <c r="P1029" t="str">
        <f t="shared" si="84"/>
        <v/>
      </c>
      <c r="Q1029" s="48" t="str">
        <f>IF(O1029="","",
   IF(OR(O1029&lt;EDA_Outlier_Analysis!$C$10, O1029&gt;EDA_Outlier_Analysis!$C$11),
      "Outlier",
      "Normal"))</f>
        <v>Normal</v>
      </c>
      <c r="R1029" t="str">
        <f>IF(P1029="","",
   IF(OR(P1029 &lt; EDA_Outlier_Analysis!$F$7, P1029 &gt; EDA_Outlier_Analysis!$F$8),
      "Outlier",
      "Normal"))</f>
        <v/>
      </c>
      <c r="S1029" t="str">
        <f>IF(N1029="","",
   IF(OR(N1029 &lt;EDA_Outlier_Analysis!$I$10, N1029 &gt; EDA_Outlier_Analysis!$I$11),
      "Outlier",
      "Normal"))</f>
        <v>Normal</v>
      </c>
    </row>
    <row r="1030" spans="1:19">
      <c r="A1030" t="s">
        <v>3017</v>
      </c>
      <c r="B1030" s="4">
        <v>44965</v>
      </c>
      <c r="C1030" s="2">
        <v>152310</v>
      </c>
      <c r="D1030" t="s">
        <v>849</v>
      </c>
      <c r="E1030" t="s">
        <v>853</v>
      </c>
      <c r="F1030" t="s">
        <v>9</v>
      </c>
      <c r="G1030" t="s">
        <v>31</v>
      </c>
      <c r="H1030" t="s">
        <v>445</v>
      </c>
      <c r="J1030" t="s">
        <v>3018</v>
      </c>
      <c r="K1030" t="str">
        <f>IF(COUNTIF(Customers!A:A, H1030)&gt;0, "Valid", "Invalid")</f>
        <v>Valid</v>
      </c>
      <c r="L1030" t="str">
        <f t="shared" si="80"/>
        <v>2</v>
      </c>
      <c r="M1030" t="str">
        <f t="shared" si="81"/>
        <v>2023</v>
      </c>
      <c r="N1030">
        <f t="shared" si="82"/>
        <v>152310</v>
      </c>
      <c r="O1030">
        <f t="shared" si="83"/>
        <v>152310</v>
      </c>
      <c r="P1030" t="str">
        <f t="shared" si="84"/>
        <v/>
      </c>
      <c r="Q1030" s="48" t="str">
        <f>IF(O1030="","",
   IF(OR(O1030&lt;EDA_Outlier_Analysis!$C$10, O1030&gt;EDA_Outlier_Analysis!$C$11),
      "Outlier",
      "Normal"))</f>
        <v>Normal</v>
      </c>
      <c r="R1030" t="str">
        <f>IF(P1030="","",
   IF(OR(P1030 &lt; EDA_Outlier_Analysis!$F$7, P1030 &gt; EDA_Outlier_Analysis!$F$8),
      "Outlier",
      "Normal"))</f>
        <v/>
      </c>
      <c r="S1030" t="str">
        <f>IF(N1030="","",
   IF(OR(N1030 &lt;EDA_Outlier_Analysis!$I$10, N1030 &gt; EDA_Outlier_Analysis!$I$11),
      "Outlier",
      "Normal"))</f>
        <v>Normal</v>
      </c>
    </row>
    <row r="1031" spans="1:19">
      <c r="A1031" t="s">
        <v>3019</v>
      </c>
      <c r="B1031" s="4">
        <v>44842</v>
      </c>
      <c r="C1031" s="2">
        <v>-28375.07</v>
      </c>
      <c r="D1031" t="s">
        <v>840</v>
      </c>
      <c r="E1031" t="s">
        <v>905</v>
      </c>
      <c r="F1031" t="s">
        <v>9</v>
      </c>
      <c r="G1031" t="s">
        <v>31</v>
      </c>
      <c r="I1031" t="s">
        <v>979</v>
      </c>
      <c r="J1031" t="s">
        <v>3020</v>
      </c>
      <c r="K1031" t="str">
        <f>IF(COUNTIF(Customers!A:A, H1031)&gt;0, "Valid", "Invalid")</f>
        <v>Invalid</v>
      </c>
      <c r="L1031" t="str">
        <f t="shared" si="80"/>
        <v>10</v>
      </c>
      <c r="M1031" t="str">
        <f t="shared" si="81"/>
        <v>2022</v>
      </c>
      <c r="N1031">
        <f t="shared" si="82"/>
        <v>-28375.07</v>
      </c>
      <c r="O1031" t="str">
        <f t="shared" si="83"/>
        <v/>
      </c>
      <c r="P1031">
        <f t="shared" si="84"/>
        <v>28375.07</v>
      </c>
      <c r="Q1031" s="48" t="str">
        <f>IF(O1031="","",
   IF(OR(O1031&lt;EDA_Outlier_Analysis!$C$10, O1031&gt;EDA_Outlier_Analysis!$C$11),
      "Outlier",
      "Normal"))</f>
        <v/>
      </c>
      <c r="R1031" t="str">
        <f>IF(P1031="","",
   IF(OR(P1031 &lt; EDA_Outlier_Analysis!$F$7, P1031 &gt; EDA_Outlier_Analysis!$F$8),
      "Outlier",
      "Normal"))</f>
        <v>Normal</v>
      </c>
      <c r="S1031" t="str">
        <f>IF(N1031="","",
   IF(OR(N1031 &lt;EDA_Outlier_Analysis!$I$10, N1031 &gt; EDA_Outlier_Analysis!$I$11),
      "Outlier",
      "Normal"))</f>
        <v>Normal</v>
      </c>
    </row>
    <row r="1032" spans="1:19">
      <c r="A1032" t="s">
        <v>3021</v>
      </c>
      <c r="B1032" s="4">
        <v>44719</v>
      </c>
      <c r="C1032" s="2">
        <v>179558.68</v>
      </c>
      <c r="D1032" t="s">
        <v>849</v>
      </c>
      <c r="E1032" t="s">
        <v>868</v>
      </c>
      <c r="F1032" t="s">
        <v>10</v>
      </c>
      <c r="G1032" t="s">
        <v>34</v>
      </c>
      <c r="H1032" t="s">
        <v>601</v>
      </c>
      <c r="J1032" t="s">
        <v>3022</v>
      </c>
      <c r="K1032" t="str">
        <f>IF(COUNTIF(Customers!A:A, H1032)&gt;0, "Valid", "Invalid")</f>
        <v>Valid</v>
      </c>
      <c r="L1032" t="str">
        <f t="shared" si="80"/>
        <v>6</v>
      </c>
      <c r="M1032" t="str">
        <f t="shared" si="81"/>
        <v>2022</v>
      </c>
      <c r="N1032">
        <f t="shared" si="82"/>
        <v>179558.68</v>
      </c>
      <c r="O1032">
        <f t="shared" si="83"/>
        <v>179558.68</v>
      </c>
      <c r="P1032" t="str">
        <f t="shared" si="84"/>
        <v/>
      </c>
      <c r="Q1032" s="48" t="str">
        <f>IF(O1032="","",
   IF(OR(O1032&lt;EDA_Outlier_Analysis!$C$10, O1032&gt;EDA_Outlier_Analysis!$C$11),
      "Outlier",
      "Normal"))</f>
        <v>Normal</v>
      </c>
      <c r="R1032" t="str">
        <f>IF(P1032="","",
   IF(OR(P1032 &lt; EDA_Outlier_Analysis!$F$7, P1032 &gt; EDA_Outlier_Analysis!$F$8),
      "Outlier",
      "Normal"))</f>
        <v/>
      </c>
      <c r="S1032" t="str">
        <f>IF(N1032="","",
   IF(OR(N1032 &lt;EDA_Outlier_Analysis!$I$10, N1032 &gt; EDA_Outlier_Analysis!$I$11),
      "Outlier",
      "Normal"))</f>
        <v>Normal</v>
      </c>
    </row>
    <row r="1033" spans="1:19">
      <c r="A1033" t="s">
        <v>3023</v>
      </c>
      <c r="B1033" s="4">
        <v>45235</v>
      </c>
      <c r="C1033" s="2">
        <v>167382.70000000001</v>
      </c>
      <c r="D1033" t="s">
        <v>849</v>
      </c>
      <c r="E1033" t="s">
        <v>868</v>
      </c>
      <c r="F1033" t="s">
        <v>10</v>
      </c>
      <c r="G1033" t="s">
        <v>31</v>
      </c>
      <c r="H1033" t="s">
        <v>597</v>
      </c>
      <c r="J1033" t="s">
        <v>3024</v>
      </c>
      <c r="K1033" t="str">
        <f>IF(COUNTIF(Customers!A:A, H1033)&gt;0, "Valid", "Invalid")</f>
        <v>Valid</v>
      </c>
      <c r="L1033" t="str">
        <f t="shared" si="80"/>
        <v>11</v>
      </c>
      <c r="M1033" t="str">
        <f t="shared" si="81"/>
        <v>2023</v>
      </c>
      <c r="N1033">
        <f t="shared" si="82"/>
        <v>167382.70000000001</v>
      </c>
      <c r="O1033">
        <f t="shared" si="83"/>
        <v>167382.70000000001</v>
      </c>
      <c r="P1033" t="str">
        <f t="shared" si="84"/>
        <v/>
      </c>
      <c r="Q1033" s="48" t="str">
        <f>IF(O1033="","",
   IF(OR(O1033&lt;EDA_Outlier_Analysis!$C$10, O1033&gt;EDA_Outlier_Analysis!$C$11),
      "Outlier",
      "Normal"))</f>
        <v>Normal</v>
      </c>
      <c r="R1033" t="str">
        <f>IF(P1033="","",
   IF(OR(P1033 &lt; EDA_Outlier_Analysis!$F$7, P1033 &gt; EDA_Outlier_Analysis!$F$8),
      "Outlier",
      "Normal"))</f>
        <v/>
      </c>
      <c r="S1033" t="str">
        <f>IF(N1033="","",
   IF(OR(N1033 &lt;EDA_Outlier_Analysis!$I$10, N1033 &gt; EDA_Outlier_Analysis!$I$11),
      "Outlier",
      "Normal"))</f>
        <v>Normal</v>
      </c>
    </row>
    <row r="1034" spans="1:19">
      <c r="A1034" t="s">
        <v>3025</v>
      </c>
      <c r="B1034" s="4">
        <v>44796</v>
      </c>
      <c r="C1034" s="2">
        <v>-29570.97</v>
      </c>
      <c r="D1034" t="s">
        <v>840</v>
      </c>
      <c r="E1034" t="s">
        <v>845</v>
      </c>
      <c r="F1034" t="s">
        <v>11</v>
      </c>
      <c r="G1034" t="s">
        <v>24</v>
      </c>
      <c r="I1034" t="s">
        <v>2017</v>
      </c>
      <c r="J1034" t="s">
        <v>3026</v>
      </c>
      <c r="K1034" t="str">
        <f>IF(COUNTIF(Customers!A:A, H1034)&gt;0, "Valid", "Invalid")</f>
        <v>Invalid</v>
      </c>
      <c r="L1034" t="str">
        <f t="shared" si="80"/>
        <v>8</v>
      </c>
      <c r="M1034" t="str">
        <f t="shared" si="81"/>
        <v>2022</v>
      </c>
      <c r="N1034">
        <f t="shared" si="82"/>
        <v>-29570.97</v>
      </c>
      <c r="O1034" t="str">
        <f t="shared" si="83"/>
        <v/>
      </c>
      <c r="P1034">
        <f t="shared" si="84"/>
        <v>29570.97</v>
      </c>
      <c r="Q1034" s="48" t="str">
        <f>IF(O1034="","",
   IF(OR(O1034&lt;EDA_Outlier_Analysis!$C$10, O1034&gt;EDA_Outlier_Analysis!$C$11),
      "Outlier",
      "Normal"))</f>
        <v/>
      </c>
      <c r="R1034" t="str">
        <f>IF(P1034="","",
   IF(OR(P1034 &lt; EDA_Outlier_Analysis!$F$7, P1034 &gt; EDA_Outlier_Analysis!$F$8),
      "Outlier",
      "Normal"))</f>
        <v>Normal</v>
      </c>
      <c r="S1034" t="str">
        <f>IF(N1034="","",
   IF(OR(N1034 &lt;EDA_Outlier_Analysis!$I$10, N1034 &gt; EDA_Outlier_Analysis!$I$11),
      "Outlier",
      "Normal"))</f>
        <v>Normal</v>
      </c>
    </row>
    <row r="1035" spans="1:19">
      <c r="A1035" t="s">
        <v>3027</v>
      </c>
      <c r="B1035" s="4">
        <v>44787</v>
      </c>
      <c r="C1035" s="2">
        <v>151354.71</v>
      </c>
      <c r="D1035" t="s">
        <v>849</v>
      </c>
      <c r="E1035" t="s">
        <v>868</v>
      </c>
      <c r="F1035" t="s">
        <v>9</v>
      </c>
      <c r="G1035" t="s">
        <v>20</v>
      </c>
      <c r="H1035" t="s">
        <v>513</v>
      </c>
      <c r="J1035" t="s">
        <v>3028</v>
      </c>
      <c r="K1035" t="str">
        <f>IF(COUNTIF(Customers!A:A, H1035)&gt;0, "Valid", "Invalid")</f>
        <v>Valid</v>
      </c>
      <c r="L1035" t="str">
        <f t="shared" si="80"/>
        <v>8</v>
      </c>
      <c r="M1035" t="str">
        <f t="shared" si="81"/>
        <v>2022</v>
      </c>
      <c r="N1035">
        <f t="shared" si="82"/>
        <v>151354.71</v>
      </c>
      <c r="O1035">
        <f t="shared" si="83"/>
        <v>151354.71</v>
      </c>
      <c r="P1035" t="str">
        <f t="shared" si="84"/>
        <v/>
      </c>
      <c r="Q1035" s="48" t="str">
        <f>IF(O1035="","",
   IF(OR(O1035&lt;EDA_Outlier_Analysis!$C$10, O1035&gt;EDA_Outlier_Analysis!$C$11),
      "Outlier",
      "Normal"))</f>
        <v>Normal</v>
      </c>
      <c r="R1035" t="str">
        <f>IF(P1035="","",
   IF(OR(P1035 &lt; EDA_Outlier_Analysis!$F$7, P1035 &gt; EDA_Outlier_Analysis!$F$8),
      "Outlier",
      "Normal"))</f>
        <v/>
      </c>
      <c r="S1035" t="str">
        <f>IF(N1035="","",
   IF(OR(N1035 &lt;EDA_Outlier_Analysis!$I$10, N1035 &gt; EDA_Outlier_Analysis!$I$11),
      "Outlier",
      "Normal"))</f>
        <v>Normal</v>
      </c>
    </row>
    <row r="1036" spans="1:19">
      <c r="A1036" t="s">
        <v>3029</v>
      </c>
      <c r="B1036" s="4">
        <v>44609</v>
      </c>
      <c r="C1036" s="2">
        <v>-43914.37</v>
      </c>
      <c r="D1036" t="s">
        <v>840</v>
      </c>
      <c r="E1036" t="s">
        <v>845</v>
      </c>
      <c r="F1036" t="s">
        <v>9</v>
      </c>
      <c r="G1036" t="s">
        <v>34</v>
      </c>
      <c r="I1036" t="s">
        <v>912</v>
      </c>
      <c r="J1036" t="s">
        <v>3030</v>
      </c>
      <c r="K1036" t="str">
        <f>IF(COUNTIF(Customers!A:A, H1036)&gt;0, "Valid", "Invalid")</f>
        <v>Invalid</v>
      </c>
      <c r="L1036" t="str">
        <f t="shared" si="80"/>
        <v>2</v>
      </c>
      <c r="M1036" t="str">
        <f t="shared" si="81"/>
        <v>2022</v>
      </c>
      <c r="N1036">
        <f t="shared" si="82"/>
        <v>-43914.37</v>
      </c>
      <c r="O1036" t="str">
        <f t="shared" si="83"/>
        <v/>
      </c>
      <c r="P1036">
        <f t="shared" si="84"/>
        <v>43914.37</v>
      </c>
      <c r="Q1036" s="48" t="str">
        <f>IF(O1036="","",
   IF(OR(O1036&lt;EDA_Outlier_Analysis!$C$10, O1036&gt;EDA_Outlier_Analysis!$C$11),
      "Outlier",
      "Normal"))</f>
        <v/>
      </c>
      <c r="R1036" t="str">
        <f>IF(P1036="","",
   IF(OR(P1036 &lt; EDA_Outlier_Analysis!$F$7, P1036 &gt; EDA_Outlier_Analysis!$F$8),
      "Outlier",
      "Normal"))</f>
        <v>Normal</v>
      </c>
      <c r="S1036" t="str">
        <f>IF(N1036="","",
   IF(OR(N1036 &lt;EDA_Outlier_Analysis!$I$10, N1036 &gt; EDA_Outlier_Analysis!$I$11),
      "Outlier",
      "Normal"))</f>
        <v>Normal</v>
      </c>
    </row>
    <row r="1037" spans="1:19">
      <c r="A1037" t="s">
        <v>3031</v>
      </c>
      <c r="B1037" s="4">
        <v>45172</v>
      </c>
      <c r="C1037" s="2">
        <v>147012.6</v>
      </c>
      <c r="D1037" t="s">
        <v>849</v>
      </c>
      <c r="E1037" t="s">
        <v>853</v>
      </c>
      <c r="F1037" t="s">
        <v>10</v>
      </c>
      <c r="G1037" t="s">
        <v>24</v>
      </c>
      <c r="H1037" t="s">
        <v>239</v>
      </c>
      <c r="J1037" t="s">
        <v>3032</v>
      </c>
      <c r="K1037" t="str">
        <f>IF(COUNTIF(Customers!A:A, H1037)&gt;0, "Valid", "Invalid")</f>
        <v>Valid</v>
      </c>
      <c r="L1037" t="str">
        <f t="shared" si="80"/>
        <v>9</v>
      </c>
      <c r="M1037" t="str">
        <f t="shared" si="81"/>
        <v>2023</v>
      </c>
      <c r="N1037">
        <f t="shared" si="82"/>
        <v>147012.6</v>
      </c>
      <c r="O1037">
        <f t="shared" si="83"/>
        <v>147012.6</v>
      </c>
      <c r="P1037" t="str">
        <f t="shared" si="84"/>
        <v/>
      </c>
      <c r="Q1037" s="48" t="str">
        <f>IF(O1037="","",
   IF(OR(O1037&lt;EDA_Outlier_Analysis!$C$10, O1037&gt;EDA_Outlier_Analysis!$C$11),
      "Outlier",
      "Normal"))</f>
        <v>Normal</v>
      </c>
      <c r="R1037" t="str">
        <f>IF(P1037="","",
   IF(OR(P1037 &lt; EDA_Outlier_Analysis!$F$7, P1037 &gt; EDA_Outlier_Analysis!$F$8),
      "Outlier",
      "Normal"))</f>
        <v/>
      </c>
      <c r="S1037" t="str">
        <f>IF(N1037="","",
   IF(OR(N1037 &lt;EDA_Outlier_Analysis!$I$10, N1037 &gt; EDA_Outlier_Analysis!$I$11),
      "Outlier",
      "Normal"))</f>
        <v>Normal</v>
      </c>
    </row>
    <row r="1038" spans="1:19">
      <c r="A1038" t="s">
        <v>3033</v>
      </c>
      <c r="B1038" s="4">
        <v>45257</v>
      </c>
      <c r="C1038" s="2">
        <v>112978.53</v>
      </c>
      <c r="D1038" t="s">
        <v>849</v>
      </c>
      <c r="E1038" t="s">
        <v>850</v>
      </c>
      <c r="F1038" t="s">
        <v>9</v>
      </c>
      <c r="G1038" t="s">
        <v>24</v>
      </c>
      <c r="H1038" t="s">
        <v>455</v>
      </c>
      <c r="J1038" t="s">
        <v>3034</v>
      </c>
      <c r="K1038" t="str">
        <f>IF(COUNTIF(Customers!A:A, H1038)&gt;0, "Valid", "Invalid")</f>
        <v>Valid</v>
      </c>
      <c r="L1038" t="str">
        <f t="shared" si="80"/>
        <v>11</v>
      </c>
      <c r="M1038" t="str">
        <f t="shared" si="81"/>
        <v>2023</v>
      </c>
      <c r="N1038">
        <f t="shared" si="82"/>
        <v>112978.53</v>
      </c>
      <c r="O1038">
        <f t="shared" si="83"/>
        <v>112978.53</v>
      </c>
      <c r="P1038" t="str">
        <f t="shared" si="84"/>
        <v/>
      </c>
      <c r="Q1038" s="48" t="str">
        <f>IF(O1038="","",
   IF(OR(O1038&lt;EDA_Outlier_Analysis!$C$10, O1038&gt;EDA_Outlier_Analysis!$C$11),
      "Outlier",
      "Normal"))</f>
        <v>Normal</v>
      </c>
      <c r="R1038" t="str">
        <f>IF(P1038="","",
   IF(OR(P1038 &lt; EDA_Outlier_Analysis!$F$7, P1038 &gt; EDA_Outlier_Analysis!$F$8),
      "Outlier",
      "Normal"))</f>
        <v/>
      </c>
      <c r="S1038" t="str">
        <f>IF(N1038="","",
   IF(OR(N1038 &lt;EDA_Outlier_Analysis!$I$10, N1038 &gt; EDA_Outlier_Analysis!$I$11),
      "Outlier",
      "Normal"))</f>
        <v>Normal</v>
      </c>
    </row>
    <row r="1039" spans="1:19">
      <c r="A1039" t="s">
        <v>3035</v>
      </c>
      <c r="B1039" s="4">
        <v>44805</v>
      </c>
      <c r="C1039" s="2">
        <v>-75877.72</v>
      </c>
      <c r="D1039" t="s">
        <v>840</v>
      </c>
      <c r="E1039" t="s">
        <v>856</v>
      </c>
      <c r="F1039" t="s">
        <v>10</v>
      </c>
      <c r="G1039" t="s">
        <v>20</v>
      </c>
      <c r="I1039" t="s">
        <v>1083</v>
      </c>
      <c r="J1039" t="s">
        <v>3036</v>
      </c>
      <c r="K1039" t="str">
        <f>IF(COUNTIF(Customers!A:A, H1039)&gt;0, "Valid", "Invalid")</f>
        <v>Invalid</v>
      </c>
      <c r="L1039" t="str">
        <f t="shared" si="80"/>
        <v>9</v>
      </c>
      <c r="M1039" t="str">
        <f t="shared" si="81"/>
        <v>2022</v>
      </c>
      <c r="N1039">
        <f t="shared" si="82"/>
        <v>-75877.72</v>
      </c>
      <c r="O1039" t="str">
        <f t="shared" si="83"/>
        <v/>
      </c>
      <c r="P1039">
        <f t="shared" si="84"/>
        <v>75877.72</v>
      </c>
      <c r="Q1039" s="48" t="str">
        <f>IF(O1039="","",
   IF(OR(O1039&lt;EDA_Outlier_Analysis!$C$10, O1039&gt;EDA_Outlier_Analysis!$C$11),
      "Outlier",
      "Normal"))</f>
        <v/>
      </c>
      <c r="R1039" t="str">
        <f>IF(P1039="","",
   IF(OR(P1039 &lt; EDA_Outlier_Analysis!$F$7, P1039 &gt; EDA_Outlier_Analysis!$F$8),
      "Outlier",
      "Normal"))</f>
        <v>Outlier</v>
      </c>
      <c r="S1039" t="str">
        <f>IF(N1039="","",
   IF(OR(N1039 &lt;EDA_Outlier_Analysis!$I$10, N1039 &gt; EDA_Outlier_Analysis!$I$11),
      "Outlier",
      "Normal"))</f>
        <v>Normal</v>
      </c>
    </row>
    <row r="1040" spans="1:19">
      <c r="A1040" t="s">
        <v>3037</v>
      </c>
      <c r="B1040" s="4">
        <v>44641</v>
      </c>
      <c r="C1040" s="2">
        <v>240010.58</v>
      </c>
      <c r="D1040" t="s">
        <v>849</v>
      </c>
      <c r="E1040" t="s">
        <v>850</v>
      </c>
      <c r="F1040" t="s">
        <v>11</v>
      </c>
      <c r="G1040" t="s">
        <v>24</v>
      </c>
      <c r="H1040" t="s">
        <v>233</v>
      </c>
      <c r="J1040" t="s">
        <v>3038</v>
      </c>
      <c r="K1040" t="str">
        <f>IF(COUNTIF(Customers!A:A, H1040)&gt;0, "Valid", "Invalid")</f>
        <v>Valid</v>
      </c>
      <c r="L1040" t="str">
        <f t="shared" si="80"/>
        <v>3</v>
      </c>
      <c r="M1040" t="str">
        <f t="shared" si="81"/>
        <v>2022</v>
      </c>
      <c r="N1040">
        <f t="shared" si="82"/>
        <v>240010.58</v>
      </c>
      <c r="O1040">
        <f t="shared" si="83"/>
        <v>240010.58</v>
      </c>
      <c r="P1040" t="str">
        <f t="shared" si="84"/>
        <v/>
      </c>
      <c r="Q1040" s="48" t="str">
        <f>IF(O1040="","",
   IF(OR(O1040&lt;EDA_Outlier_Analysis!$C$10, O1040&gt;EDA_Outlier_Analysis!$C$11),
      "Outlier",
      "Normal"))</f>
        <v>Normal</v>
      </c>
      <c r="R1040" t="str">
        <f>IF(P1040="","",
   IF(OR(P1040 &lt; EDA_Outlier_Analysis!$F$7, P1040 &gt; EDA_Outlier_Analysis!$F$8),
      "Outlier",
      "Normal"))</f>
        <v/>
      </c>
      <c r="S1040" t="str">
        <f>IF(N1040="","",
   IF(OR(N1040 &lt;EDA_Outlier_Analysis!$I$10, N1040 &gt; EDA_Outlier_Analysis!$I$11),
      "Outlier",
      "Normal"))</f>
        <v>Normal</v>
      </c>
    </row>
    <row r="1041" spans="1:19">
      <c r="A1041" t="s">
        <v>3039</v>
      </c>
      <c r="B1041" s="4">
        <v>45060</v>
      </c>
      <c r="C1041" s="2">
        <v>-19669.689999999999</v>
      </c>
      <c r="D1041" t="s">
        <v>840</v>
      </c>
      <c r="E1041" t="s">
        <v>905</v>
      </c>
      <c r="F1041" t="s">
        <v>9</v>
      </c>
      <c r="G1041" t="s">
        <v>24</v>
      </c>
      <c r="I1041" t="s">
        <v>1177</v>
      </c>
      <c r="J1041" t="s">
        <v>3040</v>
      </c>
      <c r="K1041" t="str">
        <f>IF(COUNTIF(Customers!A:A, H1041)&gt;0, "Valid", "Invalid")</f>
        <v>Invalid</v>
      </c>
      <c r="L1041" t="str">
        <f t="shared" si="80"/>
        <v>5</v>
      </c>
      <c r="M1041" t="str">
        <f t="shared" si="81"/>
        <v>2023</v>
      </c>
      <c r="N1041">
        <f t="shared" si="82"/>
        <v>-19669.689999999999</v>
      </c>
      <c r="O1041" t="str">
        <f t="shared" si="83"/>
        <v/>
      </c>
      <c r="P1041">
        <f t="shared" si="84"/>
        <v>19669.689999999999</v>
      </c>
      <c r="Q1041" s="48" t="str">
        <f>IF(O1041="","",
   IF(OR(O1041&lt;EDA_Outlier_Analysis!$C$10, O1041&gt;EDA_Outlier_Analysis!$C$11),
      "Outlier",
      "Normal"))</f>
        <v/>
      </c>
      <c r="R1041" t="str">
        <f>IF(P1041="","",
   IF(OR(P1041 &lt; EDA_Outlier_Analysis!$F$7, P1041 &gt; EDA_Outlier_Analysis!$F$8),
      "Outlier",
      "Normal"))</f>
        <v>Outlier</v>
      </c>
      <c r="S1041" t="str">
        <f>IF(N1041="","",
   IF(OR(N1041 &lt;EDA_Outlier_Analysis!$I$10, N1041 &gt; EDA_Outlier_Analysis!$I$11),
      "Outlier",
      "Normal"))</f>
        <v>Normal</v>
      </c>
    </row>
    <row r="1042" spans="1:19">
      <c r="A1042" t="s">
        <v>3041</v>
      </c>
      <c r="B1042" s="4">
        <v>44752</v>
      </c>
      <c r="C1042" s="2">
        <v>176282.76</v>
      </c>
      <c r="D1042" t="s">
        <v>849</v>
      </c>
      <c r="E1042" t="s">
        <v>853</v>
      </c>
      <c r="F1042" t="s">
        <v>11</v>
      </c>
      <c r="G1042" t="s">
        <v>34</v>
      </c>
      <c r="H1042" t="s">
        <v>709</v>
      </c>
      <c r="J1042" t="s">
        <v>3042</v>
      </c>
      <c r="K1042" t="str">
        <f>IF(COUNTIF(Customers!A:A, H1042)&gt;0, "Valid", "Invalid")</f>
        <v>Valid</v>
      </c>
      <c r="L1042" t="str">
        <f t="shared" si="80"/>
        <v>7</v>
      </c>
      <c r="M1042" t="str">
        <f t="shared" si="81"/>
        <v>2022</v>
      </c>
      <c r="N1042">
        <f t="shared" si="82"/>
        <v>176282.76</v>
      </c>
      <c r="O1042">
        <f t="shared" si="83"/>
        <v>176282.76</v>
      </c>
      <c r="P1042" t="str">
        <f t="shared" si="84"/>
        <v/>
      </c>
      <c r="Q1042" s="48" t="str">
        <f>IF(O1042="","",
   IF(OR(O1042&lt;EDA_Outlier_Analysis!$C$10, O1042&gt;EDA_Outlier_Analysis!$C$11),
      "Outlier",
      "Normal"))</f>
        <v>Normal</v>
      </c>
      <c r="R1042" t="str">
        <f>IF(P1042="","",
   IF(OR(P1042 &lt; EDA_Outlier_Analysis!$F$7, P1042 &gt; EDA_Outlier_Analysis!$F$8),
      "Outlier",
      "Normal"))</f>
        <v/>
      </c>
      <c r="S1042" t="str">
        <f>IF(N1042="","",
   IF(OR(N1042 &lt;EDA_Outlier_Analysis!$I$10, N1042 &gt; EDA_Outlier_Analysis!$I$11),
      "Outlier",
      "Normal"))</f>
        <v>Normal</v>
      </c>
    </row>
    <row r="1043" spans="1:19">
      <c r="A1043" t="s">
        <v>3043</v>
      </c>
      <c r="B1043" s="4">
        <v>45027</v>
      </c>
      <c r="C1043" s="2">
        <v>131629.01999999999</v>
      </c>
      <c r="D1043" t="s">
        <v>849</v>
      </c>
      <c r="E1043" t="s">
        <v>850</v>
      </c>
      <c r="F1043" t="s">
        <v>11</v>
      </c>
      <c r="G1043" t="s">
        <v>20</v>
      </c>
      <c r="H1043" t="s">
        <v>705</v>
      </c>
      <c r="J1043" t="s">
        <v>3044</v>
      </c>
      <c r="K1043" t="str">
        <f>IF(COUNTIF(Customers!A:A, H1043)&gt;0, "Valid", "Invalid")</f>
        <v>Valid</v>
      </c>
      <c r="L1043" t="str">
        <f t="shared" si="80"/>
        <v>4</v>
      </c>
      <c r="M1043" t="str">
        <f t="shared" si="81"/>
        <v>2023</v>
      </c>
      <c r="N1043">
        <f t="shared" si="82"/>
        <v>131629.01999999999</v>
      </c>
      <c r="O1043">
        <f t="shared" si="83"/>
        <v>131629.01999999999</v>
      </c>
      <c r="P1043" t="str">
        <f t="shared" si="84"/>
        <v/>
      </c>
      <c r="Q1043" s="48" t="str">
        <f>IF(O1043="","",
   IF(OR(O1043&lt;EDA_Outlier_Analysis!$C$10, O1043&gt;EDA_Outlier_Analysis!$C$11),
      "Outlier",
      "Normal"))</f>
        <v>Normal</v>
      </c>
      <c r="R1043" t="str">
        <f>IF(P1043="","",
   IF(OR(P1043 &lt; EDA_Outlier_Analysis!$F$7, P1043 &gt; EDA_Outlier_Analysis!$F$8),
      "Outlier",
      "Normal"))</f>
        <v/>
      </c>
      <c r="S1043" t="str">
        <f>IF(N1043="","",
   IF(OR(N1043 &lt;EDA_Outlier_Analysis!$I$10, N1043 &gt; EDA_Outlier_Analysis!$I$11),
      "Outlier",
      "Normal"))</f>
        <v>Normal</v>
      </c>
    </row>
    <row r="1044" spans="1:19">
      <c r="A1044" t="s">
        <v>3045</v>
      </c>
      <c r="B1044" s="4">
        <v>44830</v>
      </c>
      <c r="C1044" s="2">
        <v>-45074.45</v>
      </c>
      <c r="D1044" t="s">
        <v>840</v>
      </c>
      <c r="E1044" t="s">
        <v>905</v>
      </c>
      <c r="F1044" t="s">
        <v>10</v>
      </c>
      <c r="G1044" t="s">
        <v>31</v>
      </c>
      <c r="I1044" t="s">
        <v>1510</v>
      </c>
      <c r="J1044" t="s">
        <v>3046</v>
      </c>
      <c r="K1044" t="str">
        <f>IF(COUNTIF(Customers!A:A, H1044)&gt;0, "Valid", "Invalid")</f>
        <v>Invalid</v>
      </c>
      <c r="L1044" t="str">
        <f t="shared" si="80"/>
        <v>9</v>
      </c>
      <c r="M1044" t="str">
        <f t="shared" si="81"/>
        <v>2022</v>
      </c>
      <c r="N1044">
        <f t="shared" si="82"/>
        <v>-45074.45</v>
      </c>
      <c r="O1044" t="str">
        <f t="shared" si="83"/>
        <v/>
      </c>
      <c r="P1044">
        <f t="shared" si="84"/>
        <v>45074.45</v>
      </c>
      <c r="Q1044" s="48" t="str">
        <f>IF(O1044="","",
   IF(OR(O1044&lt;EDA_Outlier_Analysis!$C$10, O1044&gt;EDA_Outlier_Analysis!$C$11),
      "Outlier",
      "Normal"))</f>
        <v/>
      </c>
      <c r="R1044" t="str">
        <f>IF(P1044="","",
   IF(OR(P1044 &lt; EDA_Outlier_Analysis!$F$7, P1044 &gt; EDA_Outlier_Analysis!$F$8),
      "Outlier",
      "Normal"))</f>
        <v>Normal</v>
      </c>
      <c r="S1044" t="str">
        <f>IF(N1044="","",
   IF(OR(N1044 &lt;EDA_Outlier_Analysis!$I$10, N1044 &gt; EDA_Outlier_Analysis!$I$11),
      "Outlier",
      "Normal"))</f>
        <v>Normal</v>
      </c>
    </row>
    <row r="1045" spans="1:19">
      <c r="A1045" t="s">
        <v>3047</v>
      </c>
      <c r="B1045" s="4">
        <v>45214</v>
      </c>
      <c r="C1045" s="2">
        <v>-64420.87</v>
      </c>
      <c r="D1045" t="s">
        <v>840</v>
      </c>
      <c r="E1045" t="s">
        <v>864</v>
      </c>
      <c r="F1045" t="s">
        <v>10</v>
      </c>
      <c r="G1045" t="s">
        <v>34</v>
      </c>
      <c r="I1045" t="s">
        <v>898</v>
      </c>
      <c r="J1045" t="s">
        <v>3048</v>
      </c>
      <c r="K1045" t="str">
        <f>IF(COUNTIF(Customers!A:A, H1045)&gt;0, "Valid", "Invalid")</f>
        <v>Invalid</v>
      </c>
      <c r="L1045" t="str">
        <f t="shared" si="80"/>
        <v>10</v>
      </c>
      <c r="M1045" t="str">
        <f t="shared" si="81"/>
        <v>2023</v>
      </c>
      <c r="N1045">
        <f t="shared" si="82"/>
        <v>-64420.87</v>
      </c>
      <c r="O1045" t="str">
        <f t="shared" si="83"/>
        <v/>
      </c>
      <c r="P1045">
        <f t="shared" si="84"/>
        <v>64420.87</v>
      </c>
      <c r="Q1045" s="48" t="str">
        <f>IF(O1045="","",
   IF(OR(O1045&lt;EDA_Outlier_Analysis!$C$10, O1045&gt;EDA_Outlier_Analysis!$C$11),
      "Outlier",
      "Normal"))</f>
        <v/>
      </c>
      <c r="R1045" t="str">
        <f>IF(P1045="","",
   IF(OR(P1045 &lt; EDA_Outlier_Analysis!$F$7, P1045 &gt; EDA_Outlier_Analysis!$F$8),
      "Outlier",
      "Normal"))</f>
        <v>Outlier</v>
      </c>
      <c r="S1045" t="str">
        <f>IF(N1045="","",
   IF(OR(N1045 &lt;EDA_Outlier_Analysis!$I$10, N1045 &gt; EDA_Outlier_Analysis!$I$11),
      "Outlier",
      "Normal"))</f>
        <v>Normal</v>
      </c>
    </row>
    <row r="1046" spans="1:19">
      <c r="A1046" t="s">
        <v>3049</v>
      </c>
      <c r="B1046" s="4">
        <v>44747</v>
      </c>
      <c r="C1046" s="2">
        <v>134181.59</v>
      </c>
      <c r="D1046" t="s">
        <v>849</v>
      </c>
      <c r="E1046" t="s">
        <v>850</v>
      </c>
      <c r="F1046" t="s">
        <v>11</v>
      </c>
      <c r="G1046" t="s">
        <v>34</v>
      </c>
      <c r="H1046" t="s">
        <v>325</v>
      </c>
      <c r="J1046" t="s">
        <v>3050</v>
      </c>
      <c r="K1046" t="str">
        <f>IF(COUNTIF(Customers!A:A, H1046)&gt;0, "Valid", "Invalid")</f>
        <v>Valid</v>
      </c>
      <c r="L1046" t="str">
        <f t="shared" si="80"/>
        <v>7</v>
      </c>
      <c r="M1046" t="str">
        <f t="shared" si="81"/>
        <v>2022</v>
      </c>
      <c r="N1046">
        <f t="shared" si="82"/>
        <v>134181.59</v>
      </c>
      <c r="O1046">
        <f t="shared" si="83"/>
        <v>134181.59</v>
      </c>
      <c r="P1046" t="str">
        <f t="shared" si="84"/>
        <v/>
      </c>
      <c r="Q1046" s="48" t="str">
        <f>IF(O1046="","",
   IF(OR(O1046&lt;EDA_Outlier_Analysis!$C$10, O1046&gt;EDA_Outlier_Analysis!$C$11),
      "Outlier",
      "Normal"))</f>
        <v>Normal</v>
      </c>
      <c r="R1046" t="str">
        <f>IF(P1046="","",
   IF(OR(P1046 &lt; EDA_Outlier_Analysis!$F$7, P1046 &gt; EDA_Outlier_Analysis!$F$8),
      "Outlier",
      "Normal"))</f>
        <v/>
      </c>
      <c r="S1046" t="str">
        <f>IF(N1046="","",
   IF(OR(N1046 &lt;EDA_Outlier_Analysis!$I$10, N1046 &gt; EDA_Outlier_Analysis!$I$11),
      "Outlier",
      "Normal"))</f>
        <v>Normal</v>
      </c>
    </row>
    <row r="1047" spans="1:19">
      <c r="A1047" t="s">
        <v>3051</v>
      </c>
      <c r="B1047" s="4">
        <v>44971</v>
      </c>
      <c r="C1047" s="2">
        <v>93108.56</v>
      </c>
      <c r="D1047" t="s">
        <v>849</v>
      </c>
      <c r="E1047" t="s">
        <v>853</v>
      </c>
      <c r="F1047" t="s">
        <v>10</v>
      </c>
      <c r="G1047" t="s">
        <v>20</v>
      </c>
      <c r="H1047" t="s">
        <v>57</v>
      </c>
      <c r="J1047" t="s">
        <v>3052</v>
      </c>
      <c r="K1047" t="str">
        <f>IF(COUNTIF(Customers!A:A, H1047)&gt;0, "Valid", "Invalid")</f>
        <v>Valid</v>
      </c>
      <c r="L1047" t="str">
        <f t="shared" si="80"/>
        <v>2</v>
      </c>
      <c r="M1047" t="str">
        <f t="shared" si="81"/>
        <v>2023</v>
      </c>
      <c r="N1047">
        <f t="shared" si="82"/>
        <v>93108.56</v>
      </c>
      <c r="O1047">
        <f t="shared" si="83"/>
        <v>93108.56</v>
      </c>
      <c r="P1047" t="str">
        <f t="shared" si="84"/>
        <v/>
      </c>
      <c r="Q1047" s="48" t="str">
        <f>IF(O1047="","",
   IF(OR(O1047&lt;EDA_Outlier_Analysis!$C$10, O1047&gt;EDA_Outlier_Analysis!$C$11),
      "Outlier",
      "Normal"))</f>
        <v>Normal</v>
      </c>
      <c r="R1047" t="str">
        <f>IF(P1047="","",
   IF(OR(P1047 &lt; EDA_Outlier_Analysis!$F$7, P1047 &gt; EDA_Outlier_Analysis!$F$8),
      "Outlier",
      "Normal"))</f>
        <v/>
      </c>
      <c r="S1047" t="str">
        <f>IF(N1047="","",
   IF(OR(N1047 &lt;EDA_Outlier_Analysis!$I$10, N1047 &gt; EDA_Outlier_Analysis!$I$11),
      "Outlier",
      "Normal"))</f>
        <v>Normal</v>
      </c>
    </row>
    <row r="1048" spans="1:19">
      <c r="A1048" t="s">
        <v>3053</v>
      </c>
      <c r="B1048" s="4">
        <v>45147</v>
      </c>
      <c r="C1048" s="2">
        <v>140224.51999999999</v>
      </c>
      <c r="D1048" t="s">
        <v>849</v>
      </c>
      <c r="E1048" t="s">
        <v>868</v>
      </c>
      <c r="F1048" t="s">
        <v>11</v>
      </c>
      <c r="G1048" t="s">
        <v>20</v>
      </c>
      <c r="H1048" t="s">
        <v>119</v>
      </c>
      <c r="J1048" t="s">
        <v>3054</v>
      </c>
      <c r="K1048" t="str">
        <f>IF(COUNTIF(Customers!A:A, H1048)&gt;0, "Valid", "Invalid")</f>
        <v>Valid</v>
      </c>
      <c r="L1048" t="str">
        <f t="shared" si="80"/>
        <v>8</v>
      </c>
      <c r="M1048" t="str">
        <f t="shared" si="81"/>
        <v>2023</v>
      </c>
      <c r="N1048">
        <f t="shared" si="82"/>
        <v>140224.51999999999</v>
      </c>
      <c r="O1048">
        <f t="shared" si="83"/>
        <v>140224.51999999999</v>
      </c>
      <c r="P1048" t="str">
        <f t="shared" si="84"/>
        <v/>
      </c>
      <c r="Q1048" s="48" t="str">
        <f>IF(O1048="","",
   IF(OR(O1048&lt;EDA_Outlier_Analysis!$C$10, O1048&gt;EDA_Outlier_Analysis!$C$11),
      "Outlier",
      "Normal"))</f>
        <v>Normal</v>
      </c>
      <c r="R1048" t="str">
        <f>IF(P1048="","",
   IF(OR(P1048 &lt; EDA_Outlier_Analysis!$F$7, P1048 &gt; EDA_Outlier_Analysis!$F$8),
      "Outlier",
      "Normal"))</f>
        <v/>
      </c>
      <c r="S1048" t="str">
        <f>IF(N1048="","",
   IF(OR(N1048 &lt;EDA_Outlier_Analysis!$I$10, N1048 &gt; EDA_Outlier_Analysis!$I$11),
      "Outlier",
      "Normal"))</f>
        <v>Normal</v>
      </c>
    </row>
    <row r="1049" spans="1:19">
      <c r="A1049" t="s">
        <v>3055</v>
      </c>
      <c r="B1049" s="4">
        <v>45000</v>
      </c>
      <c r="C1049" s="2">
        <v>320969.49</v>
      </c>
      <c r="D1049" t="s">
        <v>849</v>
      </c>
      <c r="E1049" t="s">
        <v>850</v>
      </c>
      <c r="F1049" t="s">
        <v>11</v>
      </c>
      <c r="G1049" t="s">
        <v>20</v>
      </c>
      <c r="H1049" t="s">
        <v>417</v>
      </c>
      <c r="J1049" t="s">
        <v>3056</v>
      </c>
      <c r="K1049" t="str">
        <f>IF(COUNTIF(Customers!A:A, H1049)&gt;0, "Valid", "Invalid")</f>
        <v>Valid</v>
      </c>
      <c r="L1049" t="str">
        <f t="shared" si="80"/>
        <v>3</v>
      </c>
      <c r="M1049" t="str">
        <f t="shared" si="81"/>
        <v>2023</v>
      </c>
      <c r="N1049">
        <f t="shared" si="82"/>
        <v>320969.49</v>
      </c>
      <c r="O1049">
        <f t="shared" si="83"/>
        <v>320969.49</v>
      </c>
      <c r="P1049" t="str">
        <f t="shared" si="84"/>
        <v/>
      </c>
      <c r="Q1049" s="48" t="str">
        <f>IF(O1049="","",
   IF(OR(O1049&lt;EDA_Outlier_Analysis!$C$10, O1049&gt;EDA_Outlier_Analysis!$C$11),
      "Outlier",
      "Normal"))</f>
        <v>Outlier</v>
      </c>
      <c r="R1049" t="str">
        <f>IF(P1049="","",
   IF(OR(P1049 &lt; EDA_Outlier_Analysis!$F$7, P1049 &gt; EDA_Outlier_Analysis!$F$8),
      "Outlier",
      "Normal"))</f>
        <v/>
      </c>
      <c r="S1049" t="str">
        <f>IF(N1049="","",
   IF(OR(N1049 &lt;EDA_Outlier_Analysis!$I$10, N1049 &gt; EDA_Outlier_Analysis!$I$11),
      "Outlier",
      "Normal"))</f>
        <v>Normal</v>
      </c>
    </row>
    <row r="1050" spans="1:19">
      <c r="A1050" t="s">
        <v>3057</v>
      </c>
      <c r="B1050" s="4">
        <v>44845</v>
      </c>
      <c r="C1050" s="2">
        <v>198001.15</v>
      </c>
      <c r="D1050" t="s">
        <v>849</v>
      </c>
      <c r="E1050" t="s">
        <v>850</v>
      </c>
      <c r="F1050" t="s">
        <v>9</v>
      </c>
      <c r="G1050" t="s">
        <v>34</v>
      </c>
      <c r="H1050" t="s">
        <v>409</v>
      </c>
      <c r="J1050" t="s">
        <v>3058</v>
      </c>
      <c r="K1050" t="str">
        <f>IF(COUNTIF(Customers!A:A, H1050)&gt;0, "Valid", "Invalid")</f>
        <v>Valid</v>
      </c>
      <c r="L1050" t="str">
        <f t="shared" si="80"/>
        <v>10</v>
      </c>
      <c r="M1050" t="str">
        <f t="shared" si="81"/>
        <v>2022</v>
      </c>
      <c r="N1050">
        <f t="shared" si="82"/>
        <v>198001.15</v>
      </c>
      <c r="O1050">
        <f t="shared" si="83"/>
        <v>198001.15</v>
      </c>
      <c r="P1050" t="str">
        <f t="shared" si="84"/>
        <v/>
      </c>
      <c r="Q1050" s="48" t="str">
        <f>IF(O1050="","",
   IF(OR(O1050&lt;EDA_Outlier_Analysis!$C$10, O1050&gt;EDA_Outlier_Analysis!$C$11),
      "Outlier",
      "Normal"))</f>
        <v>Normal</v>
      </c>
      <c r="R1050" t="str">
        <f>IF(P1050="","",
   IF(OR(P1050 &lt; EDA_Outlier_Analysis!$F$7, P1050 &gt; EDA_Outlier_Analysis!$F$8),
      "Outlier",
      "Normal"))</f>
        <v/>
      </c>
      <c r="S1050" t="str">
        <f>IF(N1050="","",
   IF(OR(N1050 &lt;EDA_Outlier_Analysis!$I$10, N1050 &gt; EDA_Outlier_Analysis!$I$11),
      "Outlier",
      "Normal"))</f>
        <v>Normal</v>
      </c>
    </row>
    <row r="1051" spans="1:19">
      <c r="A1051" t="s">
        <v>3059</v>
      </c>
      <c r="B1051" s="4">
        <v>44853</v>
      </c>
      <c r="C1051" s="2">
        <v>-51921.93</v>
      </c>
      <c r="D1051" t="s">
        <v>840</v>
      </c>
      <c r="E1051" t="s">
        <v>845</v>
      </c>
      <c r="F1051" t="s">
        <v>9</v>
      </c>
      <c r="G1051" t="s">
        <v>24</v>
      </c>
      <c r="I1051" t="s">
        <v>1412</v>
      </c>
      <c r="J1051" t="s">
        <v>3060</v>
      </c>
      <c r="K1051" t="str">
        <f>IF(COUNTIF(Customers!A:A, H1051)&gt;0, "Valid", "Invalid")</f>
        <v>Invalid</v>
      </c>
      <c r="L1051" t="str">
        <f t="shared" si="80"/>
        <v>10</v>
      </c>
      <c r="M1051" t="str">
        <f t="shared" si="81"/>
        <v>2022</v>
      </c>
      <c r="N1051">
        <f t="shared" si="82"/>
        <v>-51921.93</v>
      </c>
      <c r="O1051" t="str">
        <f t="shared" si="83"/>
        <v/>
      </c>
      <c r="P1051">
        <f t="shared" si="84"/>
        <v>51921.93</v>
      </c>
      <c r="Q1051" s="48" t="str">
        <f>IF(O1051="","",
   IF(OR(O1051&lt;EDA_Outlier_Analysis!$C$10, O1051&gt;EDA_Outlier_Analysis!$C$11),
      "Outlier",
      "Normal"))</f>
        <v/>
      </c>
      <c r="R1051" t="str">
        <f>IF(P1051="","",
   IF(OR(P1051 &lt; EDA_Outlier_Analysis!$F$7, P1051 &gt; EDA_Outlier_Analysis!$F$8),
      "Outlier",
      "Normal"))</f>
        <v>Normal</v>
      </c>
      <c r="S1051" t="str">
        <f>IF(N1051="","",
   IF(OR(N1051 &lt;EDA_Outlier_Analysis!$I$10, N1051 &gt; EDA_Outlier_Analysis!$I$11),
      "Outlier",
      "Normal"))</f>
        <v>Normal</v>
      </c>
    </row>
    <row r="1052" spans="1:19">
      <c r="A1052" t="s">
        <v>3061</v>
      </c>
      <c r="B1052" s="4">
        <v>44744</v>
      </c>
      <c r="C1052" s="2">
        <v>-79044.38</v>
      </c>
      <c r="D1052" t="s">
        <v>840</v>
      </c>
      <c r="E1052" t="s">
        <v>856</v>
      </c>
      <c r="F1052" t="s">
        <v>9</v>
      </c>
      <c r="G1052" t="s">
        <v>34</v>
      </c>
      <c r="I1052" t="s">
        <v>909</v>
      </c>
      <c r="J1052" t="s">
        <v>3062</v>
      </c>
      <c r="K1052" t="str">
        <f>IF(COUNTIF(Customers!A:A, H1052)&gt;0, "Valid", "Invalid")</f>
        <v>Invalid</v>
      </c>
      <c r="L1052" t="str">
        <f t="shared" si="80"/>
        <v>7</v>
      </c>
      <c r="M1052" t="str">
        <f t="shared" si="81"/>
        <v>2022</v>
      </c>
      <c r="N1052">
        <f t="shared" si="82"/>
        <v>-79044.38</v>
      </c>
      <c r="O1052" t="str">
        <f t="shared" si="83"/>
        <v/>
      </c>
      <c r="P1052">
        <f t="shared" si="84"/>
        <v>79044.38</v>
      </c>
      <c r="Q1052" s="48" t="str">
        <f>IF(O1052="","",
   IF(OR(O1052&lt;EDA_Outlier_Analysis!$C$10, O1052&gt;EDA_Outlier_Analysis!$C$11),
      "Outlier",
      "Normal"))</f>
        <v/>
      </c>
      <c r="R1052" t="str">
        <f>IF(P1052="","",
   IF(OR(P1052 &lt; EDA_Outlier_Analysis!$F$7, P1052 &gt; EDA_Outlier_Analysis!$F$8),
      "Outlier",
      "Normal"))</f>
        <v>Outlier</v>
      </c>
      <c r="S1052" t="str">
        <f>IF(N1052="","",
   IF(OR(N1052 &lt;EDA_Outlier_Analysis!$I$10, N1052 &gt; EDA_Outlier_Analysis!$I$11),
      "Outlier",
      "Normal"))</f>
        <v>Normal</v>
      </c>
    </row>
    <row r="1053" spans="1:19">
      <c r="A1053" t="s">
        <v>3063</v>
      </c>
      <c r="B1053" s="4">
        <v>44971</v>
      </c>
      <c r="C1053" s="2">
        <v>-90686.9</v>
      </c>
      <c r="D1053" t="s">
        <v>840</v>
      </c>
      <c r="E1053" t="s">
        <v>878</v>
      </c>
      <c r="F1053" t="s">
        <v>10</v>
      </c>
      <c r="G1053" t="s">
        <v>20</v>
      </c>
      <c r="I1053" t="s">
        <v>1167</v>
      </c>
      <c r="J1053" t="s">
        <v>3064</v>
      </c>
      <c r="K1053" t="str">
        <f>IF(COUNTIF(Customers!A:A, H1053)&gt;0, "Valid", "Invalid")</f>
        <v>Invalid</v>
      </c>
      <c r="L1053" t="str">
        <f t="shared" si="80"/>
        <v>2</v>
      </c>
      <c r="M1053" t="str">
        <f t="shared" si="81"/>
        <v>2023</v>
      </c>
      <c r="N1053">
        <f t="shared" si="82"/>
        <v>-90686.9</v>
      </c>
      <c r="O1053" t="str">
        <f t="shared" si="83"/>
        <v/>
      </c>
      <c r="P1053">
        <f t="shared" si="84"/>
        <v>90686.9</v>
      </c>
      <c r="Q1053" s="48" t="str">
        <f>IF(O1053="","",
   IF(OR(O1053&lt;EDA_Outlier_Analysis!$C$10, O1053&gt;EDA_Outlier_Analysis!$C$11),
      "Outlier",
      "Normal"))</f>
        <v/>
      </c>
      <c r="R1053" t="str">
        <f>IF(P1053="","",
   IF(OR(P1053 &lt; EDA_Outlier_Analysis!$F$7, P1053 &gt; EDA_Outlier_Analysis!$F$8),
      "Outlier",
      "Normal"))</f>
        <v>Outlier</v>
      </c>
      <c r="S1053" t="str">
        <f>IF(N1053="","",
   IF(OR(N1053 &lt;EDA_Outlier_Analysis!$I$10, N1053 &gt; EDA_Outlier_Analysis!$I$11),
      "Outlier",
      "Normal"))</f>
        <v>Normal</v>
      </c>
    </row>
    <row r="1054" spans="1:19">
      <c r="A1054" t="s">
        <v>3065</v>
      </c>
      <c r="B1054" s="4">
        <v>45134</v>
      </c>
      <c r="C1054" s="2">
        <v>181101.31</v>
      </c>
      <c r="D1054" t="s">
        <v>849</v>
      </c>
      <c r="E1054" t="s">
        <v>868</v>
      </c>
      <c r="F1054" t="s">
        <v>9</v>
      </c>
      <c r="G1054" t="s">
        <v>20</v>
      </c>
      <c r="H1054" t="s">
        <v>717</v>
      </c>
      <c r="J1054" t="s">
        <v>3066</v>
      </c>
      <c r="K1054" t="str">
        <f>IF(COUNTIF(Customers!A:A, H1054)&gt;0, "Valid", "Invalid")</f>
        <v>Valid</v>
      </c>
      <c r="L1054" t="str">
        <f t="shared" si="80"/>
        <v>7</v>
      </c>
      <c r="M1054" t="str">
        <f t="shared" si="81"/>
        <v>2023</v>
      </c>
      <c r="N1054">
        <f t="shared" si="82"/>
        <v>181101.31</v>
      </c>
      <c r="O1054">
        <f t="shared" si="83"/>
        <v>181101.31</v>
      </c>
      <c r="P1054" t="str">
        <f t="shared" si="84"/>
        <v/>
      </c>
      <c r="Q1054" s="48" t="str">
        <f>IF(O1054="","",
   IF(OR(O1054&lt;EDA_Outlier_Analysis!$C$10, O1054&gt;EDA_Outlier_Analysis!$C$11),
      "Outlier",
      "Normal"))</f>
        <v>Normal</v>
      </c>
      <c r="R1054" t="str">
        <f>IF(P1054="","",
   IF(OR(P1054 &lt; EDA_Outlier_Analysis!$F$7, P1054 &gt; EDA_Outlier_Analysis!$F$8),
      "Outlier",
      "Normal"))</f>
        <v/>
      </c>
      <c r="S1054" t="str">
        <f>IF(N1054="","",
   IF(OR(N1054 &lt;EDA_Outlier_Analysis!$I$10, N1054 &gt; EDA_Outlier_Analysis!$I$11),
      "Outlier",
      "Normal"))</f>
        <v>Normal</v>
      </c>
    </row>
    <row r="1055" spans="1:19">
      <c r="A1055" t="s">
        <v>3067</v>
      </c>
      <c r="B1055" s="4">
        <v>44705</v>
      </c>
      <c r="C1055" s="2">
        <v>24957.19</v>
      </c>
      <c r="D1055" t="s">
        <v>971</v>
      </c>
      <c r="E1055" t="s">
        <v>971</v>
      </c>
      <c r="F1055" t="s">
        <v>11</v>
      </c>
      <c r="G1055" t="s">
        <v>20</v>
      </c>
      <c r="J1055" t="s">
        <v>3068</v>
      </c>
      <c r="K1055" t="str">
        <f>IF(COUNTIF(Customers!A:A, H1055)&gt;0, "Valid", "Invalid")</f>
        <v>Invalid</v>
      </c>
      <c r="L1055" t="str">
        <f t="shared" si="80"/>
        <v>5</v>
      </c>
      <c r="M1055" t="str">
        <f t="shared" si="81"/>
        <v>2022</v>
      </c>
      <c r="N1055">
        <f t="shared" si="82"/>
        <v>-24957.19</v>
      </c>
      <c r="O1055" t="str">
        <f t="shared" si="83"/>
        <v/>
      </c>
      <c r="P1055" t="str">
        <f t="shared" si="84"/>
        <v/>
      </c>
      <c r="Q1055" s="48" t="str">
        <f>IF(O1055="","",
   IF(OR(O1055&lt;EDA_Outlier_Analysis!$C$10, O1055&gt;EDA_Outlier_Analysis!$C$11),
      "Outlier",
      "Normal"))</f>
        <v/>
      </c>
      <c r="R1055" t="str">
        <f>IF(P1055="","",
   IF(OR(P1055 &lt; EDA_Outlier_Analysis!$F$7, P1055 &gt; EDA_Outlier_Analysis!$F$8),
      "Outlier",
      "Normal"))</f>
        <v/>
      </c>
      <c r="S1055" t="str">
        <f>IF(N1055="","",
   IF(OR(N1055 &lt;EDA_Outlier_Analysis!$I$10, N1055 &gt; EDA_Outlier_Analysis!$I$11),
      "Outlier",
      "Normal"))</f>
        <v>Normal</v>
      </c>
    </row>
    <row r="1056" spans="1:19">
      <c r="A1056" t="s">
        <v>3069</v>
      </c>
      <c r="B1056" s="4">
        <v>44787</v>
      </c>
      <c r="C1056" s="2">
        <v>-17778.95</v>
      </c>
      <c r="D1056" t="s">
        <v>840</v>
      </c>
      <c r="E1056" t="s">
        <v>878</v>
      </c>
      <c r="F1056" t="s">
        <v>11</v>
      </c>
      <c r="G1056" t="s">
        <v>31</v>
      </c>
      <c r="I1056" t="s">
        <v>2969</v>
      </c>
      <c r="J1056" t="s">
        <v>3070</v>
      </c>
      <c r="K1056" t="str">
        <f>IF(COUNTIF(Customers!A:A, H1056)&gt;0, "Valid", "Invalid")</f>
        <v>Invalid</v>
      </c>
      <c r="L1056" t="str">
        <f t="shared" si="80"/>
        <v>8</v>
      </c>
      <c r="M1056" t="str">
        <f t="shared" si="81"/>
        <v>2022</v>
      </c>
      <c r="N1056">
        <f t="shared" si="82"/>
        <v>-17778.95</v>
      </c>
      <c r="O1056" t="str">
        <f t="shared" si="83"/>
        <v/>
      </c>
      <c r="P1056">
        <f t="shared" si="84"/>
        <v>17778.95</v>
      </c>
      <c r="Q1056" s="48" t="str">
        <f>IF(O1056="","",
   IF(OR(O1056&lt;EDA_Outlier_Analysis!$C$10, O1056&gt;EDA_Outlier_Analysis!$C$11),
      "Outlier",
      "Normal"))</f>
        <v/>
      </c>
      <c r="R1056" t="str">
        <f>IF(P1056="","",
   IF(OR(P1056 &lt; EDA_Outlier_Analysis!$F$7, P1056 &gt; EDA_Outlier_Analysis!$F$8),
      "Outlier",
      "Normal"))</f>
        <v>Outlier</v>
      </c>
      <c r="S1056" t="str">
        <f>IF(N1056="","",
   IF(OR(N1056 &lt;EDA_Outlier_Analysis!$I$10, N1056 &gt; EDA_Outlier_Analysis!$I$11),
      "Outlier",
      "Normal"))</f>
        <v>Normal</v>
      </c>
    </row>
    <row r="1057" spans="1:19">
      <c r="A1057" t="s">
        <v>3071</v>
      </c>
      <c r="B1057" s="4">
        <v>45286</v>
      </c>
      <c r="C1057" s="2">
        <v>-13786.54</v>
      </c>
      <c r="D1057" t="s">
        <v>840</v>
      </c>
      <c r="E1057" t="s">
        <v>905</v>
      </c>
      <c r="F1057" t="s">
        <v>10</v>
      </c>
      <c r="G1057" t="s">
        <v>24</v>
      </c>
      <c r="I1057" t="s">
        <v>1254</v>
      </c>
      <c r="J1057" t="s">
        <v>3072</v>
      </c>
      <c r="K1057" t="str">
        <f>IF(COUNTIF(Customers!A:A, H1057)&gt;0, "Valid", "Invalid")</f>
        <v>Invalid</v>
      </c>
      <c r="L1057" t="str">
        <f t="shared" si="80"/>
        <v>12</v>
      </c>
      <c r="M1057" t="str">
        <f t="shared" si="81"/>
        <v>2023</v>
      </c>
      <c r="N1057">
        <f t="shared" si="82"/>
        <v>-13786.54</v>
      </c>
      <c r="O1057" t="str">
        <f t="shared" si="83"/>
        <v/>
      </c>
      <c r="P1057">
        <f t="shared" si="84"/>
        <v>13786.54</v>
      </c>
      <c r="Q1057" s="48" t="str">
        <f>IF(O1057="","",
   IF(OR(O1057&lt;EDA_Outlier_Analysis!$C$10, O1057&gt;EDA_Outlier_Analysis!$C$11),
      "Outlier",
      "Normal"))</f>
        <v/>
      </c>
      <c r="R1057" t="str">
        <f>IF(P1057="","",
   IF(OR(P1057 &lt; EDA_Outlier_Analysis!$F$7, P1057 &gt; EDA_Outlier_Analysis!$F$8),
      "Outlier",
      "Normal"))</f>
        <v>Outlier</v>
      </c>
      <c r="S1057" t="str">
        <f>IF(N1057="","",
   IF(OR(N1057 &lt;EDA_Outlier_Analysis!$I$10, N1057 &gt; EDA_Outlier_Analysis!$I$11),
      "Outlier",
      "Normal"))</f>
        <v>Normal</v>
      </c>
    </row>
    <row r="1058" spans="1:19">
      <c r="A1058" t="s">
        <v>3073</v>
      </c>
      <c r="B1058" s="4">
        <v>44740</v>
      </c>
      <c r="C1058" s="2">
        <v>215437.19</v>
      </c>
      <c r="D1058" t="s">
        <v>849</v>
      </c>
      <c r="E1058" t="s">
        <v>853</v>
      </c>
      <c r="F1058" t="s">
        <v>10</v>
      </c>
      <c r="G1058" t="s">
        <v>20</v>
      </c>
      <c r="H1058" t="s">
        <v>361</v>
      </c>
      <c r="J1058" t="s">
        <v>3074</v>
      </c>
      <c r="K1058" t="str">
        <f>IF(COUNTIF(Customers!A:A, H1058)&gt;0, "Valid", "Invalid")</f>
        <v>Valid</v>
      </c>
      <c r="L1058" t="str">
        <f t="shared" si="80"/>
        <v>6</v>
      </c>
      <c r="M1058" t="str">
        <f t="shared" si="81"/>
        <v>2022</v>
      </c>
      <c r="N1058">
        <f t="shared" si="82"/>
        <v>215437.19</v>
      </c>
      <c r="O1058">
        <f t="shared" si="83"/>
        <v>215437.19</v>
      </c>
      <c r="P1058" t="str">
        <f t="shared" si="84"/>
        <v/>
      </c>
      <c r="Q1058" s="48" t="str">
        <f>IF(O1058="","",
   IF(OR(O1058&lt;EDA_Outlier_Analysis!$C$10, O1058&gt;EDA_Outlier_Analysis!$C$11),
      "Outlier",
      "Normal"))</f>
        <v>Normal</v>
      </c>
      <c r="R1058" t="str">
        <f>IF(P1058="","",
   IF(OR(P1058 &lt; EDA_Outlier_Analysis!$F$7, P1058 &gt; EDA_Outlier_Analysis!$F$8),
      "Outlier",
      "Normal"))</f>
        <v/>
      </c>
      <c r="S1058" t="str">
        <f>IF(N1058="","",
   IF(OR(N1058 &lt;EDA_Outlier_Analysis!$I$10, N1058 &gt; EDA_Outlier_Analysis!$I$11),
      "Outlier",
      "Normal"))</f>
        <v>Normal</v>
      </c>
    </row>
    <row r="1059" spans="1:19">
      <c r="A1059" t="s">
        <v>3075</v>
      </c>
      <c r="B1059" s="4">
        <v>44894</v>
      </c>
      <c r="C1059" s="2">
        <v>146220.29999999999</v>
      </c>
      <c r="D1059" t="s">
        <v>849</v>
      </c>
      <c r="E1059" t="s">
        <v>868</v>
      </c>
      <c r="F1059" t="s">
        <v>9</v>
      </c>
      <c r="G1059" t="s">
        <v>34</v>
      </c>
      <c r="H1059" t="s">
        <v>41</v>
      </c>
      <c r="J1059" t="s">
        <v>3076</v>
      </c>
      <c r="K1059" t="str">
        <f>IF(COUNTIF(Customers!A:A, H1059)&gt;0, "Valid", "Invalid")</f>
        <v>Valid</v>
      </c>
      <c r="L1059" t="str">
        <f t="shared" si="80"/>
        <v>11</v>
      </c>
      <c r="M1059" t="str">
        <f t="shared" si="81"/>
        <v>2022</v>
      </c>
      <c r="N1059">
        <f t="shared" si="82"/>
        <v>146220.29999999999</v>
      </c>
      <c r="O1059">
        <f t="shared" si="83"/>
        <v>146220.29999999999</v>
      </c>
      <c r="P1059" t="str">
        <f t="shared" si="84"/>
        <v/>
      </c>
      <c r="Q1059" s="48" t="str">
        <f>IF(O1059="","",
   IF(OR(O1059&lt;EDA_Outlier_Analysis!$C$10, O1059&gt;EDA_Outlier_Analysis!$C$11),
      "Outlier",
      "Normal"))</f>
        <v>Normal</v>
      </c>
      <c r="R1059" t="str">
        <f>IF(P1059="","",
   IF(OR(P1059 &lt; EDA_Outlier_Analysis!$F$7, P1059 &gt; EDA_Outlier_Analysis!$F$8),
      "Outlier",
      "Normal"))</f>
        <v/>
      </c>
      <c r="S1059" t="str">
        <f>IF(N1059="","",
   IF(OR(N1059 &lt;EDA_Outlier_Analysis!$I$10, N1059 &gt; EDA_Outlier_Analysis!$I$11),
      "Outlier",
      "Normal"))</f>
        <v>Normal</v>
      </c>
    </row>
    <row r="1060" spans="1:19">
      <c r="A1060" t="s">
        <v>3077</v>
      </c>
      <c r="B1060" s="4">
        <v>44757</v>
      </c>
      <c r="C1060" s="2">
        <v>-47587.99</v>
      </c>
      <c r="D1060" t="s">
        <v>840</v>
      </c>
      <c r="E1060" t="s">
        <v>878</v>
      </c>
      <c r="F1060" t="s">
        <v>9</v>
      </c>
      <c r="G1060" t="s">
        <v>34</v>
      </c>
      <c r="I1060" t="s">
        <v>3078</v>
      </c>
      <c r="J1060" t="s">
        <v>3079</v>
      </c>
      <c r="K1060" t="str">
        <f>IF(COUNTIF(Customers!A:A, H1060)&gt;0, "Valid", "Invalid")</f>
        <v>Invalid</v>
      </c>
      <c r="L1060" t="str">
        <f t="shared" si="80"/>
        <v>7</v>
      </c>
      <c r="M1060" t="str">
        <f t="shared" si="81"/>
        <v>2022</v>
      </c>
      <c r="N1060">
        <f t="shared" si="82"/>
        <v>-47587.99</v>
      </c>
      <c r="O1060" t="str">
        <f t="shared" si="83"/>
        <v/>
      </c>
      <c r="P1060">
        <f t="shared" si="84"/>
        <v>47587.99</v>
      </c>
      <c r="Q1060" s="48" t="str">
        <f>IF(O1060="","",
   IF(OR(O1060&lt;EDA_Outlier_Analysis!$C$10, O1060&gt;EDA_Outlier_Analysis!$C$11),
      "Outlier",
      "Normal"))</f>
        <v/>
      </c>
      <c r="R1060" t="str">
        <f>IF(P1060="","",
   IF(OR(P1060 &lt; EDA_Outlier_Analysis!$F$7, P1060 &gt; EDA_Outlier_Analysis!$F$8),
      "Outlier",
      "Normal"))</f>
        <v>Normal</v>
      </c>
      <c r="S1060" t="str">
        <f>IF(N1060="","",
   IF(OR(N1060 &lt;EDA_Outlier_Analysis!$I$10, N1060 &gt; EDA_Outlier_Analysis!$I$11),
      "Outlier",
      "Normal"))</f>
        <v>Normal</v>
      </c>
    </row>
    <row r="1061" spans="1:19">
      <c r="A1061" t="s">
        <v>3080</v>
      </c>
      <c r="B1061" s="4">
        <v>44925</v>
      </c>
      <c r="C1061" s="2">
        <v>-46037.23</v>
      </c>
      <c r="D1061" t="s">
        <v>840</v>
      </c>
      <c r="E1061" t="s">
        <v>856</v>
      </c>
      <c r="F1061" t="s">
        <v>10</v>
      </c>
      <c r="G1061" t="s">
        <v>20</v>
      </c>
      <c r="I1061" t="s">
        <v>3081</v>
      </c>
      <c r="J1061" t="s">
        <v>3082</v>
      </c>
      <c r="K1061" t="str">
        <f>IF(COUNTIF(Customers!A:A, H1061)&gt;0, "Valid", "Invalid")</f>
        <v>Invalid</v>
      </c>
      <c r="L1061" t="str">
        <f t="shared" si="80"/>
        <v>12</v>
      </c>
      <c r="M1061" t="str">
        <f t="shared" si="81"/>
        <v>2022</v>
      </c>
      <c r="N1061">
        <f t="shared" si="82"/>
        <v>-46037.23</v>
      </c>
      <c r="O1061" t="str">
        <f t="shared" si="83"/>
        <v/>
      </c>
      <c r="P1061">
        <f t="shared" si="84"/>
        <v>46037.23</v>
      </c>
      <c r="Q1061" s="48" t="str">
        <f>IF(O1061="","",
   IF(OR(O1061&lt;EDA_Outlier_Analysis!$C$10, O1061&gt;EDA_Outlier_Analysis!$C$11),
      "Outlier",
      "Normal"))</f>
        <v/>
      </c>
      <c r="R1061" t="str">
        <f>IF(P1061="","",
   IF(OR(P1061 &lt; EDA_Outlier_Analysis!$F$7, P1061 &gt; EDA_Outlier_Analysis!$F$8),
      "Outlier",
      "Normal"))</f>
        <v>Normal</v>
      </c>
      <c r="S1061" t="str">
        <f>IF(N1061="","",
   IF(OR(N1061 &lt;EDA_Outlier_Analysis!$I$10, N1061 &gt; EDA_Outlier_Analysis!$I$11),
      "Outlier",
      "Normal"))</f>
        <v>Normal</v>
      </c>
    </row>
    <row r="1062" spans="1:19">
      <c r="A1062" t="s">
        <v>3083</v>
      </c>
      <c r="B1062" s="4">
        <v>44977</v>
      </c>
      <c r="C1062" s="2">
        <v>214568.81</v>
      </c>
      <c r="D1062" t="s">
        <v>849</v>
      </c>
      <c r="E1062" t="s">
        <v>850</v>
      </c>
      <c r="F1062" t="s">
        <v>9</v>
      </c>
      <c r="G1062" t="s">
        <v>20</v>
      </c>
      <c r="H1062" t="s">
        <v>479</v>
      </c>
      <c r="J1062" t="s">
        <v>3084</v>
      </c>
      <c r="K1062" t="str">
        <f>IF(COUNTIF(Customers!A:A, H1062)&gt;0, "Valid", "Invalid")</f>
        <v>Valid</v>
      </c>
      <c r="L1062" t="str">
        <f t="shared" si="80"/>
        <v>2</v>
      </c>
      <c r="M1062" t="str">
        <f t="shared" si="81"/>
        <v>2023</v>
      </c>
      <c r="N1062">
        <f t="shared" si="82"/>
        <v>214568.81</v>
      </c>
      <c r="O1062">
        <f t="shared" si="83"/>
        <v>214568.81</v>
      </c>
      <c r="P1062" t="str">
        <f t="shared" si="84"/>
        <v/>
      </c>
      <c r="Q1062" s="48" t="str">
        <f>IF(O1062="","",
   IF(OR(O1062&lt;EDA_Outlier_Analysis!$C$10, O1062&gt;EDA_Outlier_Analysis!$C$11),
      "Outlier",
      "Normal"))</f>
        <v>Normal</v>
      </c>
      <c r="R1062" t="str">
        <f>IF(P1062="","",
   IF(OR(P1062 &lt; EDA_Outlier_Analysis!$F$7, P1062 &gt; EDA_Outlier_Analysis!$F$8),
      "Outlier",
      "Normal"))</f>
        <v/>
      </c>
      <c r="S1062" t="str">
        <f>IF(N1062="","",
   IF(OR(N1062 &lt;EDA_Outlier_Analysis!$I$10, N1062 &gt; EDA_Outlier_Analysis!$I$11),
      "Outlier",
      "Normal"))</f>
        <v>Normal</v>
      </c>
    </row>
    <row r="1063" spans="1:19">
      <c r="A1063" t="s">
        <v>3085</v>
      </c>
      <c r="B1063" s="4">
        <v>45251</v>
      </c>
      <c r="C1063" s="2">
        <v>139147.01</v>
      </c>
      <c r="D1063" t="s">
        <v>849</v>
      </c>
      <c r="E1063" t="s">
        <v>850</v>
      </c>
      <c r="F1063" t="s">
        <v>9</v>
      </c>
      <c r="G1063" t="s">
        <v>24</v>
      </c>
      <c r="H1063" t="s">
        <v>423</v>
      </c>
      <c r="J1063" t="s">
        <v>3086</v>
      </c>
      <c r="K1063" t="str">
        <f>IF(COUNTIF(Customers!A:A, H1063)&gt;0, "Valid", "Invalid")</f>
        <v>Valid</v>
      </c>
      <c r="L1063" t="str">
        <f t="shared" si="80"/>
        <v>11</v>
      </c>
      <c r="M1063" t="str">
        <f t="shared" si="81"/>
        <v>2023</v>
      </c>
      <c r="N1063">
        <f t="shared" si="82"/>
        <v>139147.01</v>
      </c>
      <c r="O1063">
        <f t="shared" si="83"/>
        <v>139147.01</v>
      </c>
      <c r="P1063" t="str">
        <f t="shared" si="84"/>
        <v/>
      </c>
      <c r="Q1063" s="48" t="str">
        <f>IF(O1063="","",
   IF(OR(O1063&lt;EDA_Outlier_Analysis!$C$10, O1063&gt;EDA_Outlier_Analysis!$C$11),
      "Outlier",
      "Normal"))</f>
        <v>Normal</v>
      </c>
      <c r="R1063" t="str">
        <f>IF(P1063="","",
   IF(OR(P1063 &lt; EDA_Outlier_Analysis!$F$7, P1063 &gt; EDA_Outlier_Analysis!$F$8),
      "Outlier",
      "Normal"))</f>
        <v/>
      </c>
      <c r="S1063" t="str">
        <f>IF(N1063="","",
   IF(OR(N1063 &lt;EDA_Outlier_Analysis!$I$10, N1063 &gt; EDA_Outlier_Analysis!$I$11),
      "Outlier",
      "Normal"))</f>
        <v>Normal</v>
      </c>
    </row>
    <row r="1064" spans="1:19">
      <c r="A1064" t="s">
        <v>3087</v>
      </c>
      <c r="B1064" s="4">
        <v>44670</v>
      </c>
      <c r="C1064" s="2">
        <v>-20516.27</v>
      </c>
      <c r="D1064" t="s">
        <v>840</v>
      </c>
      <c r="E1064" t="s">
        <v>856</v>
      </c>
      <c r="F1064" t="s">
        <v>10</v>
      </c>
      <c r="G1064" t="s">
        <v>34</v>
      </c>
      <c r="I1064" t="s">
        <v>1086</v>
      </c>
      <c r="J1064" t="s">
        <v>3088</v>
      </c>
      <c r="K1064" t="str">
        <f>IF(COUNTIF(Customers!A:A, H1064)&gt;0, "Valid", "Invalid")</f>
        <v>Invalid</v>
      </c>
      <c r="L1064" t="str">
        <f t="shared" si="80"/>
        <v>4</v>
      </c>
      <c r="M1064" t="str">
        <f t="shared" si="81"/>
        <v>2022</v>
      </c>
      <c r="N1064">
        <f t="shared" si="82"/>
        <v>-20516.27</v>
      </c>
      <c r="O1064" t="str">
        <f t="shared" si="83"/>
        <v/>
      </c>
      <c r="P1064">
        <f t="shared" si="84"/>
        <v>20516.27</v>
      </c>
      <c r="Q1064" s="48" t="str">
        <f>IF(O1064="","",
   IF(OR(O1064&lt;EDA_Outlier_Analysis!$C$10, O1064&gt;EDA_Outlier_Analysis!$C$11),
      "Outlier",
      "Normal"))</f>
        <v/>
      </c>
      <c r="R1064" t="str">
        <f>IF(P1064="","",
   IF(OR(P1064 &lt; EDA_Outlier_Analysis!$F$7, P1064 &gt; EDA_Outlier_Analysis!$F$8),
      "Outlier",
      "Normal"))</f>
        <v>Outlier</v>
      </c>
      <c r="S1064" t="str">
        <f>IF(N1064="","",
   IF(OR(N1064 &lt;EDA_Outlier_Analysis!$I$10, N1064 &gt; EDA_Outlier_Analysis!$I$11),
      "Outlier",
      "Normal"))</f>
        <v>Normal</v>
      </c>
    </row>
    <row r="1065" spans="1:19">
      <c r="A1065" t="s">
        <v>3089</v>
      </c>
      <c r="B1065" s="4">
        <v>44844</v>
      </c>
      <c r="C1065" s="2">
        <v>184688.04</v>
      </c>
      <c r="D1065" t="s">
        <v>849</v>
      </c>
      <c r="E1065" t="s">
        <v>868</v>
      </c>
      <c r="F1065" t="s">
        <v>10</v>
      </c>
      <c r="G1065" t="s">
        <v>34</v>
      </c>
      <c r="H1065" t="s">
        <v>315</v>
      </c>
      <c r="J1065" t="s">
        <v>3090</v>
      </c>
      <c r="K1065" t="str">
        <f>IF(COUNTIF(Customers!A:A, H1065)&gt;0, "Valid", "Invalid")</f>
        <v>Valid</v>
      </c>
      <c r="L1065" t="str">
        <f t="shared" si="80"/>
        <v>10</v>
      </c>
      <c r="M1065" t="str">
        <f t="shared" si="81"/>
        <v>2022</v>
      </c>
      <c r="N1065">
        <f t="shared" si="82"/>
        <v>184688.04</v>
      </c>
      <c r="O1065">
        <f t="shared" si="83"/>
        <v>184688.04</v>
      </c>
      <c r="P1065" t="str">
        <f t="shared" si="84"/>
        <v/>
      </c>
      <c r="Q1065" s="48" t="str">
        <f>IF(O1065="","",
   IF(OR(O1065&lt;EDA_Outlier_Analysis!$C$10, O1065&gt;EDA_Outlier_Analysis!$C$11),
      "Outlier",
      "Normal"))</f>
        <v>Normal</v>
      </c>
      <c r="R1065" t="str">
        <f>IF(P1065="","",
   IF(OR(P1065 &lt; EDA_Outlier_Analysis!$F$7, P1065 &gt; EDA_Outlier_Analysis!$F$8),
      "Outlier",
      "Normal"))</f>
        <v/>
      </c>
      <c r="S1065" t="str">
        <f>IF(N1065="","",
   IF(OR(N1065 &lt;EDA_Outlier_Analysis!$I$10, N1065 &gt; EDA_Outlier_Analysis!$I$11),
      "Outlier",
      "Normal"))</f>
        <v>Normal</v>
      </c>
    </row>
    <row r="1066" spans="1:19">
      <c r="A1066" t="s">
        <v>3091</v>
      </c>
      <c r="B1066" s="4">
        <v>45153</v>
      </c>
      <c r="C1066" s="2">
        <v>96214.61</v>
      </c>
      <c r="D1066" t="s">
        <v>849</v>
      </c>
      <c r="E1066" t="s">
        <v>868</v>
      </c>
      <c r="F1066" t="s">
        <v>10</v>
      </c>
      <c r="G1066" t="s">
        <v>31</v>
      </c>
      <c r="H1066" t="s">
        <v>67</v>
      </c>
      <c r="J1066" t="s">
        <v>3092</v>
      </c>
      <c r="K1066" t="str">
        <f>IF(COUNTIF(Customers!A:A, H1066)&gt;0, "Valid", "Invalid")</f>
        <v>Valid</v>
      </c>
      <c r="L1066" t="str">
        <f t="shared" si="80"/>
        <v>8</v>
      </c>
      <c r="M1066" t="str">
        <f t="shared" si="81"/>
        <v>2023</v>
      </c>
      <c r="N1066">
        <f t="shared" si="82"/>
        <v>96214.61</v>
      </c>
      <c r="O1066">
        <f t="shared" si="83"/>
        <v>96214.61</v>
      </c>
      <c r="P1066" t="str">
        <f t="shared" si="84"/>
        <v/>
      </c>
      <c r="Q1066" s="48" t="str">
        <f>IF(O1066="","",
   IF(OR(O1066&lt;EDA_Outlier_Analysis!$C$10, O1066&gt;EDA_Outlier_Analysis!$C$11),
      "Outlier",
      "Normal"))</f>
        <v>Normal</v>
      </c>
      <c r="R1066" t="str">
        <f>IF(P1066="","",
   IF(OR(P1066 &lt; EDA_Outlier_Analysis!$F$7, P1066 &gt; EDA_Outlier_Analysis!$F$8),
      "Outlier",
      "Normal"))</f>
        <v/>
      </c>
      <c r="S1066" t="str">
        <f>IF(N1066="","",
   IF(OR(N1066 &lt;EDA_Outlier_Analysis!$I$10, N1066 &gt; EDA_Outlier_Analysis!$I$11),
      "Outlier",
      "Normal"))</f>
        <v>Normal</v>
      </c>
    </row>
    <row r="1067" spans="1:19">
      <c r="A1067" t="s">
        <v>3093</v>
      </c>
      <c r="B1067" s="4">
        <v>44609</v>
      </c>
      <c r="C1067" s="2">
        <v>207555.57</v>
      </c>
      <c r="D1067" t="s">
        <v>849</v>
      </c>
      <c r="E1067" t="s">
        <v>853</v>
      </c>
      <c r="F1067" t="s">
        <v>9</v>
      </c>
      <c r="G1067" t="s">
        <v>31</v>
      </c>
      <c r="H1067" t="s">
        <v>507</v>
      </c>
      <c r="J1067" t="s">
        <v>3094</v>
      </c>
      <c r="K1067" t="str">
        <f>IF(COUNTIF(Customers!A:A, H1067)&gt;0, "Valid", "Invalid")</f>
        <v>Valid</v>
      </c>
      <c r="L1067" t="str">
        <f t="shared" si="80"/>
        <v>2</v>
      </c>
      <c r="M1067" t="str">
        <f t="shared" si="81"/>
        <v>2022</v>
      </c>
      <c r="N1067">
        <f t="shared" si="82"/>
        <v>207555.57</v>
      </c>
      <c r="O1067">
        <f t="shared" si="83"/>
        <v>207555.57</v>
      </c>
      <c r="P1067" t="str">
        <f t="shared" si="84"/>
        <v/>
      </c>
      <c r="Q1067" s="48" t="str">
        <f>IF(O1067="","",
   IF(OR(O1067&lt;EDA_Outlier_Analysis!$C$10, O1067&gt;EDA_Outlier_Analysis!$C$11),
      "Outlier",
      "Normal"))</f>
        <v>Normal</v>
      </c>
      <c r="R1067" t="str">
        <f>IF(P1067="","",
   IF(OR(P1067 &lt; EDA_Outlier_Analysis!$F$7, P1067 &gt; EDA_Outlier_Analysis!$F$8),
      "Outlier",
      "Normal"))</f>
        <v/>
      </c>
      <c r="S1067" t="str">
        <f>IF(N1067="","",
   IF(OR(N1067 &lt;EDA_Outlier_Analysis!$I$10, N1067 &gt; EDA_Outlier_Analysis!$I$11),
      "Outlier",
      "Normal"))</f>
        <v>Normal</v>
      </c>
    </row>
    <row r="1068" spans="1:19">
      <c r="A1068" t="s">
        <v>3095</v>
      </c>
      <c r="B1068" s="4">
        <v>45244</v>
      </c>
      <c r="C1068" s="2">
        <v>211177.19</v>
      </c>
      <c r="D1068" t="s">
        <v>849</v>
      </c>
      <c r="E1068" t="s">
        <v>850</v>
      </c>
      <c r="F1068" t="s">
        <v>10</v>
      </c>
      <c r="G1068" t="s">
        <v>24</v>
      </c>
      <c r="H1068" t="s">
        <v>231</v>
      </c>
      <c r="J1068" t="s">
        <v>3096</v>
      </c>
      <c r="K1068" t="str">
        <f>IF(COUNTIF(Customers!A:A, H1068)&gt;0, "Valid", "Invalid")</f>
        <v>Valid</v>
      </c>
      <c r="L1068" t="str">
        <f t="shared" si="80"/>
        <v>11</v>
      </c>
      <c r="M1068" t="str">
        <f t="shared" si="81"/>
        <v>2023</v>
      </c>
      <c r="N1068">
        <f t="shared" si="82"/>
        <v>211177.19</v>
      </c>
      <c r="O1068">
        <f t="shared" si="83"/>
        <v>211177.19</v>
      </c>
      <c r="P1068" t="str">
        <f t="shared" si="84"/>
        <v/>
      </c>
      <c r="Q1068" s="48" t="str">
        <f>IF(O1068="","",
   IF(OR(O1068&lt;EDA_Outlier_Analysis!$C$10, O1068&gt;EDA_Outlier_Analysis!$C$11),
      "Outlier",
      "Normal"))</f>
        <v>Normal</v>
      </c>
      <c r="R1068" t="str">
        <f>IF(P1068="","",
   IF(OR(P1068 &lt; EDA_Outlier_Analysis!$F$7, P1068 &gt; EDA_Outlier_Analysis!$F$8),
      "Outlier",
      "Normal"))</f>
        <v/>
      </c>
      <c r="S1068" t="str">
        <f>IF(N1068="","",
   IF(OR(N1068 &lt;EDA_Outlier_Analysis!$I$10, N1068 &gt; EDA_Outlier_Analysis!$I$11),
      "Outlier",
      "Normal"))</f>
        <v>Normal</v>
      </c>
    </row>
    <row r="1069" spans="1:19">
      <c r="A1069" t="s">
        <v>3097</v>
      </c>
      <c r="B1069" s="4">
        <v>45146</v>
      </c>
      <c r="C1069" s="2">
        <v>123821.29</v>
      </c>
      <c r="D1069" t="s">
        <v>849</v>
      </c>
      <c r="E1069" t="s">
        <v>853</v>
      </c>
      <c r="F1069" t="s">
        <v>10</v>
      </c>
      <c r="G1069" t="s">
        <v>20</v>
      </c>
      <c r="H1069" t="s">
        <v>737</v>
      </c>
      <c r="J1069" t="s">
        <v>3098</v>
      </c>
      <c r="K1069" t="str">
        <f>IF(COUNTIF(Customers!A:A, H1069)&gt;0, "Valid", "Invalid")</f>
        <v>Valid</v>
      </c>
      <c r="L1069" t="str">
        <f t="shared" si="80"/>
        <v>8</v>
      </c>
      <c r="M1069" t="str">
        <f t="shared" si="81"/>
        <v>2023</v>
      </c>
      <c r="N1069">
        <f t="shared" si="82"/>
        <v>123821.29</v>
      </c>
      <c r="O1069">
        <f t="shared" si="83"/>
        <v>123821.29</v>
      </c>
      <c r="P1069" t="str">
        <f t="shared" si="84"/>
        <v/>
      </c>
      <c r="Q1069" s="48" t="str">
        <f>IF(O1069="","",
   IF(OR(O1069&lt;EDA_Outlier_Analysis!$C$10, O1069&gt;EDA_Outlier_Analysis!$C$11),
      "Outlier",
      "Normal"))</f>
        <v>Normal</v>
      </c>
      <c r="R1069" t="str">
        <f>IF(P1069="","",
   IF(OR(P1069 &lt; EDA_Outlier_Analysis!$F$7, P1069 &gt; EDA_Outlier_Analysis!$F$8),
      "Outlier",
      "Normal"))</f>
        <v/>
      </c>
      <c r="S1069" t="str">
        <f>IF(N1069="","",
   IF(OR(N1069 &lt;EDA_Outlier_Analysis!$I$10, N1069 &gt; EDA_Outlier_Analysis!$I$11),
      "Outlier",
      "Normal"))</f>
        <v>Normal</v>
      </c>
    </row>
    <row r="1070" spans="1:19">
      <c r="A1070" t="s">
        <v>3099</v>
      </c>
      <c r="B1070" s="4">
        <v>45289</v>
      </c>
      <c r="C1070" s="2">
        <v>189168.19</v>
      </c>
      <c r="D1070" t="s">
        <v>849</v>
      </c>
      <c r="E1070" t="s">
        <v>853</v>
      </c>
      <c r="F1070" t="s">
        <v>9</v>
      </c>
      <c r="G1070" t="s">
        <v>20</v>
      </c>
      <c r="H1070" t="s">
        <v>741</v>
      </c>
      <c r="J1070" t="s">
        <v>3100</v>
      </c>
      <c r="K1070" t="str">
        <f>IF(COUNTIF(Customers!A:A, H1070)&gt;0, "Valid", "Invalid")</f>
        <v>Valid</v>
      </c>
      <c r="L1070" t="str">
        <f t="shared" si="80"/>
        <v>12</v>
      </c>
      <c r="M1070" t="str">
        <f t="shared" si="81"/>
        <v>2023</v>
      </c>
      <c r="N1070">
        <f t="shared" si="82"/>
        <v>189168.19</v>
      </c>
      <c r="O1070">
        <f t="shared" si="83"/>
        <v>189168.19</v>
      </c>
      <c r="P1070" t="str">
        <f t="shared" si="84"/>
        <v/>
      </c>
      <c r="Q1070" s="48" t="str">
        <f>IF(O1070="","",
   IF(OR(O1070&lt;EDA_Outlier_Analysis!$C$10, O1070&gt;EDA_Outlier_Analysis!$C$11),
      "Outlier",
      "Normal"))</f>
        <v>Normal</v>
      </c>
      <c r="R1070" t="str">
        <f>IF(P1070="","",
   IF(OR(P1070 &lt; EDA_Outlier_Analysis!$F$7, P1070 &gt; EDA_Outlier_Analysis!$F$8),
      "Outlier",
      "Normal"))</f>
        <v/>
      </c>
      <c r="S1070" t="str">
        <f>IF(N1070="","",
   IF(OR(N1070 &lt;EDA_Outlier_Analysis!$I$10, N1070 &gt; EDA_Outlier_Analysis!$I$11),
      "Outlier",
      "Normal"))</f>
        <v>Normal</v>
      </c>
    </row>
    <row r="1071" spans="1:19">
      <c r="A1071" t="s">
        <v>3101</v>
      </c>
      <c r="B1071" s="4">
        <v>45008</v>
      </c>
      <c r="C1071" s="2">
        <v>-27387.73</v>
      </c>
      <c r="D1071" t="s">
        <v>840</v>
      </c>
      <c r="E1071" t="s">
        <v>905</v>
      </c>
      <c r="F1071" t="s">
        <v>10</v>
      </c>
      <c r="G1071" t="s">
        <v>24</v>
      </c>
      <c r="I1071" t="s">
        <v>3102</v>
      </c>
      <c r="J1071" t="s">
        <v>3103</v>
      </c>
      <c r="K1071" t="str">
        <f>IF(COUNTIF(Customers!A:A, H1071)&gt;0, "Valid", "Invalid")</f>
        <v>Invalid</v>
      </c>
      <c r="L1071" t="str">
        <f t="shared" si="80"/>
        <v>3</v>
      </c>
      <c r="M1071" t="str">
        <f t="shared" si="81"/>
        <v>2023</v>
      </c>
      <c r="N1071">
        <f t="shared" si="82"/>
        <v>-27387.73</v>
      </c>
      <c r="O1071" t="str">
        <f t="shared" si="83"/>
        <v/>
      </c>
      <c r="P1071">
        <f t="shared" si="84"/>
        <v>27387.73</v>
      </c>
      <c r="Q1071" s="48" t="str">
        <f>IF(O1071="","",
   IF(OR(O1071&lt;EDA_Outlier_Analysis!$C$10, O1071&gt;EDA_Outlier_Analysis!$C$11),
      "Outlier",
      "Normal"))</f>
        <v/>
      </c>
      <c r="R1071" t="str">
        <f>IF(P1071="","",
   IF(OR(P1071 &lt; EDA_Outlier_Analysis!$F$7, P1071 &gt; EDA_Outlier_Analysis!$F$8),
      "Outlier",
      "Normal"))</f>
        <v>Normal</v>
      </c>
      <c r="S1071" t="str">
        <f>IF(N1071="","",
   IF(OR(N1071 &lt;EDA_Outlier_Analysis!$I$10, N1071 &gt; EDA_Outlier_Analysis!$I$11),
      "Outlier",
      "Normal"))</f>
        <v>Normal</v>
      </c>
    </row>
    <row r="1072" spans="1:19">
      <c r="A1072" t="s">
        <v>3104</v>
      </c>
      <c r="B1072" s="4">
        <v>44660</v>
      </c>
      <c r="C1072" s="2">
        <v>-38071.11</v>
      </c>
      <c r="D1072" t="s">
        <v>840</v>
      </c>
      <c r="E1072" t="s">
        <v>905</v>
      </c>
      <c r="F1072" t="s">
        <v>10</v>
      </c>
      <c r="G1072" t="s">
        <v>34</v>
      </c>
      <c r="I1072" t="s">
        <v>1174</v>
      </c>
      <c r="J1072" t="s">
        <v>3105</v>
      </c>
      <c r="K1072" t="str">
        <f>IF(COUNTIF(Customers!A:A, H1072)&gt;0, "Valid", "Invalid")</f>
        <v>Invalid</v>
      </c>
      <c r="L1072" t="str">
        <f t="shared" si="80"/>
        <v>4</v>
      </c>
      <c r="M1072" t="str">
        <f t="shared" si="81"/>
        <v>2022</v>
      </c>
      <c r="N1072">
        <f t="shared" si="82"/>
        <v>-38071.11</v>
      </c>
      <c r="O1072" t="str">
        <f t="shared" si="83"/>
        <v/>
      </c>
      <c r="P1072">
        <f t="shared" si="84"/>
        <v>38071.11</v>
      </c>
      <c r="Q1072" s="48" t="str">
        <f>IF(O1072="","",
   IF(OR(O1072&lt;EDA_Outlier_Analysis!$C$10, O1072&gt;EDA_Outlier_Analysis!$C$11),
      "Outlier",
      "Normal"))</f>
        <v/>
      </c>
      <c r="R1072" t="str">
        <f>IF(P1072="","",
   IF(OR(P1072 &lt; EDA_Outlier_Analysis!$F$7, P1072 &gt; EDA_Outlier_Analysis!$F$8),
      "Outlier",
      "Normal"))</f>
        <v>Normal</v>
      </c>
      <c r="S1072" t="str">
        <f>IF(N1072="","",
   IF(OR(N1072 &lt;EDA_Outlier_Analysis!$I$10, N1072 &gt; EDA_Outlier_Analysis!$I$11),
      "Outlier",
      "Normal"))</f>
        <v>Normal</v>
      </c>
    </row>
    <row r="1073" spans="1:19">
      <c r="A1073" t="s">
        <v>3106</v>
      </c>
      <c r="B1073" s="4">
        <v>44767</v>
      </c>
      <c r="C1073" s="2">
        <v>205049.58</v>
      </c>
      <c r="D1073" t="s">
        <v>849</v>
      </c>
      <c r="E1073" t="s">
        <v>853</v>
      </c>
      <c r="F1073" t="s">
        <v>10</v>
      </c>
      <c r="G1073" t="s">
        <v>34</v>
      </c>
      <c r="H1073" t="s">
        <v>69</v>
      </c>
      <c r="J1073" t="s">
        <v>3107</v>
      </c>
      <c r="K1073" t="str">
        <f>IF(COUNTIF(Customers!A:A, H1073)&gt;0, "Valid", "Invalid")</f>
        <v>Valid</v>
      </c>
      <c r="L1073" t="str">
        <f t="shared" si="80"/>
        <v>7</v>
      </c>
      <c r="M1073" t="str">
        <f t="shared" si="81"/>
        <v>2022</v>
      </c>
      <c r="N1073">
        <f t="shared" si="82"/>
        <v>205049.58</v>
      </c>
      <c r="O1073">
        <f t="shared" si="83"/>
        <v>205049.58</v>
      </c>
      <c r="P1073" t="str">
        <f t="shared" si="84"/>
        <v/>
      </c>
      <c r="Q1073" s="48" t="str">
        <f>IF(O1073="","",
   IF(OR(O1073&lt;EDA_Outlier_Analysis!$C$10, O1073&gt;EDA_Outlier_Analysis!$C$11),
      "Outlier",
      "Normal"))</f>
        <v>Normal</v>
      </c>
      <c r="R1073" t="str">
        <f>IF(P1073="","",
   IF(OR(P1073 &lt; EDA_Outlier_Analysis!$F$7, P1073 &gt; EDA_Outlier_Analysis!$F$8),
      "Outlier",
      "Normal"))</f>
        <v/>
      </c>
      <c r="S1073" t="str">
        <f>IF(N1073="","",
   IF(OR(N1073 &lt;EDA_Outlier_Analysis!$I$10, N1073 &gt; EDA_Outlier_Analysis!$I$11),
      "Outlier",
      "Normal"))</f>
        <v>Normal</v>
      </c>
    </row>
    <row r="1074" spans="1:19">
      <c r="A1074" t="s">
        <v>3108</v>
      </c>
      <c r="B1074" s="4">
        <v>45134</v>
      </c>
      <c r="C1074" s="2">
        <v>-45704.4</v>
      </c>
      <c r="D1074" t="s">
        <v>840</v>
      </c>
      <c r="E1074" t="s">
        <v>845</v>
      </c>
      <c r="F1074" t="s">
        <v>11</v>
      </c>
      <c r="G1074" t="s">
        <v>20</v>
      </c>
      <c r="I1074" t="s">
        <v>1412</v>
      </c>
      <c r="J1074" t="s">
        <v>3109</v>
      </c>
      <c r="K1074" t="str">
        <f>IF(COUNTIF(Customers!A:A, H1074)&gt;0, "Valid", "Invalid")</f>
        <v>Invalid</v>
      </c>
      <c r="L1074" t="str">
        <f t="shared" si="80"/>
        <v>7</v>
      </c>
      <c r="M1074" t="str">
        <f t="shared" si="81"/>
        <v>2023</v>
      </c>
      <c r="N1074">
        <f t="shared" si="82"/>
        <v>-45704.4</v>
      </c>
      <c r="O1074" t="str">
        <f t="shared" si="83"/>
        <v/>
      </c>
      <c r="P1074">
        <f t="shared" si="84"/>
        <v>45704.4</v>
      </c>
      <c r="Q1074" s="48" t="str">
        <f>IF(O1074="","",
   IF(OR(O1074&lt;EDA_Outlier_Analysis!$C$10, O1074&gt;EDA_Outlier_Analysis!$C$11),
      "Outlier",
      "Normal"))</f>
        <v/>
      </c>
      <c r="R1074" t="str">
        <f>IF(P1074="","",
   IF(OR(P1074 &lt; EDA_Outlier_Analysis!$F$7, P1074 &gt; EDA_Outlier_Analysis!$F$8),
      "Outlier",
      "Normal"))</f>
        <v>Normal</v>
      </c>
      <c r="S1074" t="str">
        <f>IF(N1074="","",
   IF(OR(N1074 &lt;EDA_Outlier_Analysis!$I$10, N1074 &gt; EDA_Outlier_Analysis!$I$11),
      "Outlier",
      "Normal"))</f>
        <v>Normal</v>
      </c>
    </row>
    <row r="1075" spans="1:19">
      <c r="A1075" t="s">
        <v>3110</v>
      </c>
      <c r="B1075" s="4">
        <v>44582</v>
      </c>
      <c r="C1075" s="2">
        <v>153314.93</v>
      </c>
      <c r="D1075" t="s">
        <v>849</v>
      </c>
      <c r="E1075" t="s">
        <v>853</v>
      </c>
      <c r="F1075" t="s">
        <v>9</v>
      </c>
      <c r="G1075" t="s">
        <v>20</v>
      </c>
      <c r="H1075" t="s">
        <v>657</v>
      </c>
      <c r="J1075" t="s">
        <v>3111</v>
      </c>
      <c r="K1075" t="str">
        <f>IF(COUNTIF(Customers!A:A, H1075)&gt;0, "Valid", "Invalid")</f>
        <v>Valid</v>
      </c>
      <c r="L1075" t="str">
        <f t="shared" si="80"/>
        <v>1</v>
      </c>
      <c r="M1075" t="str">
        <f t="shared" si="81"/>
        <v>2022</v>
      </c>
      <c r="N1075">
        <f t="shared" si="82"/>
        <v>153314.93</v>
      </c>
      <c r="O1075">
        <f t="shared" si="83"/>
        <v>153314.93</v>
      </c>
      <c r="P1075" t="str">
        <f t="shared" si="84"/>
        <v/>
      </c>
      <c r="Q1075" s="48" t="str">
        <f>IF(O1075="","",
   IF(OR(O1075&lt;EDA_Outlier_Analysis!$C$10, O1075&gt;EDA_Outlier_Analysis!$C$11),
      "Outlier",
      "Normal"))</f>
        <v>Normal</v>
      </c>
      <c r="R1075" t="str">
        <f>IF(P1075="","",
   IF(OR(P1075 &lt; EDA_Outlier_Analysis!$F$7, P1075 &gt; EDA_Outlier_Analysis!$F$8),
      "Outlier",
      "Normal"))</f>
        <v/>
      </c>
      <c r="S1075" t="str">
        <f>IF(N1075="","",
   IF(OR(N1075 &lt;EDA_Outlier_Analysis!$I$10, N1075 &gt; EDA_Outlier_Analysis!$I$11),
      "Outlier",
      "Normal"))</f>
        <v>Normal</v>
      </c>
    </row>
    <row r="1076" spans="1:19">
      <c r="A1076" t="s">
        <v>3112</v>
      </c>
      <c r="B1076" s="4">
        <v>45220</v>
      </c>
      <c r="C1076" s="2">
        <v>189491.94</v>
      </c>
      <c r="D1076" t="s">
        <v>849</v>
      </c>
      <c r="E1076" t="s">
        <v>868</v>
      </c>
      <c r="F1076" t="s">
        <v>10</v>
      </c>
      <c r="G1076" t="s">
        <v>31</v>
      </c>
      <c r="H1076" t="s">
        <v>737</v>
      </c>
      <c r="J1076" t="s">
        <v>3113</v>
      </c>
      <c r="K1076" t="str">
        <f>IF(COUNTIF(Customers!A:A, H1076)&gt;0, "Valid", "Invalid")</f>
        <v>Valid</v>
      </c>
      <c r="L1076" t="str">
        <f t="shared" si="80"/>
        <v>10</v>
      </c>
      <c r="M1076" t="str">
        <f t="shared" si="81"/>
        <v>2023</v>
      </c>
      <c r="N1076">
        <f t="shared" si="82"/>
        <v>189491.94</v>
      </c>
      <c r="O1076">
        <f t="shared" si="83"/>
        <v>189491.94</v>
      </c>
      <c r="P1076" t="str">
        <f t="shared" si="84"/>
        <v/>
      </c>
      <c r="Q1076" s="48" t="str">
        <f>IF(O1076="","",
   IF(OR(O1076&lt;EDA_Outlier_Analysis!$C$10, O1076&gt;EDA_Outlier_Analysis!$C$11),
      "Outlier",
      "Normal"))</f>
        <v>Normal</v>
      </c>
      <c r="R1076" t="str">
        <f>IF(P1076="","",
   IF(OR(P1076 &lt; EDA_Outlier_Analysis!$F$7, P1076 &gt; EDA_Outlier_Analysis!$F$8),
      "Outlier",
      "Normal"))</f>
        <v/>
      </c>
      <c r="S1076" t="str">
        <f>IF(N1076="","",
   IF(OR(N1076 &lt;EDA_Outlier_Analysis!$I$10, N1076 &gt; EDA_Outlier_Analysis!$I$11),
      "Outlier",
      "Normal"))</f>
        <v>Normal</v>
      </c>
    </row>
    <row r="1077" spans="1:19">
      <c r="A1077" t="s">
        <v>3114</v>
      </c>
      <c r="B1077" s="4">
        <v>45000</v>
      </c>
      <c r="C1077" s="2">
        <v>16308.34</v>
      </c>
      <c r="D1077" t="s">
        <v>971</v>
      </c>
      <c r="E1077" t="s">
        <v>971</v>
      </c>
      <c r="F1077" t="s">
        <v>9</v>
      </c>
      <c r="G1077" t="s">
        <v>24</v>
      </c>
      <c r="J1077" t="s">
        <v>3115</v>
      </c>
      <c r="K1077" t="str">
        <f>IF(COUNTIF(Customers!A:A, H1077)&gt;0, "Valid", "Invalid")</f>
        <v>Invalid</v>
      </c>
      <c r="L1077" t="str">
        <f t="shared" si="80"/>
        <v>3</v>
      </c>
      <c r="M1077" t="str">
        <f t="shared" si="81"/>
        <v>2023</v>
      </c>
      <c r="N1077">
        <f t="shared" si="82"/>
        <v>-16308.34</v>
      </c>
      <c r="O1077" t="str">
        <f t="shared" si="83"/>
        <v/>
      </c>
      <c r="P1077" t="str">
        <f t="shared" si="84"/>
        <v/>
      </c>
      <c r="Q1077" s="48" t="str">
        <f>IF(O1077="","",
   IF(OR(O1077&lt;EDA_Outlier_Analysis!$C$10, O1077&gt;EDA_Outlier_Analysis!$C$11),
      "Outlier",
      "Normal"))</f>
        <v/>
      </c>
      <c r="R1077" t="str">
        <f>IF(P1077="","",
   IF(OR(P1077 &lt; EDA_Outlier_Analysis!$F$7, P1077 &gt; EDA_Outlier_Analysis!$F$8),
      "Outlier",
      "Normal"))</f>
        <v/>
      </c>
      <c r="S1077" t="str">
        <f>IF(N1077="","",
   IF(OR(N1077 &lt;EDA_Outlier_Analysis!$I$10, N1077 &gt; EDA_Outlier_Analysis!$I$11),
      "Outlier",
      "Normal"))</f>
        <v>Normal</v>
      </c>
    </row>
    <row r="1078" spans="1:19">
      <c r="A1078" t="s">
        <v>3116</v>
      </c>
      <c r="B1078" s="4">
        <v>44774</v>
      </c>
      <c r="C1078" s="2">
        <v>164466.96</v>
      </c>
      <c r="D1078" t="s">
        <v>849</v>
      </c>
      <c r="E1078" t="s">
        <v>868</v>
      </c>
      <c r="F1078" t="s">
        <v>9</v>
      </c>
      <c r="G1078" t="s">
        <v>24</v>
      </c>
      <c r="H1078" t="s">
        <v>653</v>
      </c>
      <c r="J1078" t="s">
        <v>3117</v>
      </c>
      <c r="K1078" t="str">
        <f>IF(COUNTIF(Customers!A:A, H1078)&gt;0, "Valid", "Invalid")</f>
        <v>Valid</v>
      </c>
      <c r="L1078" t="str">
        <f t="shared" si="80"/>
        <v>8</v>
      </c>
      <c r="M1078" t="str">
        <f t="shared" si="81"/>
        <v>2022</v>
      </c>
      <c r="N1078">
        <f t="shared" si="82"/>
        <v>164466.96</v>
      </c>
      <c r="O1078">
        <f t="shared" si="83"/>
        <v>164466.96</v>
      </c>
      <c r="P1078" t="str">
        <f t="shared" si="84"/>
        <v/>
      </c>
      <c r="Q1078" s="48" t="str">
        <f>IF(O1078="","",
   IF(OR(O1078&lt;EDA_Outlier_Analysis!$C$10, O1078&gt;EDA_Outlier_Analysis!$C$11),
      "Outlier",
      "Normal"))</f>
        <v>Normal</v>
      </c>
      <c r="R1078" t="str">
        <f>IF(P1078="","",
   IF(OR(P1078 &lt; EDA_Outlier_Analysis!$F$7, P1078 &gt; EDA_Outlier_Analysis!$F$8),
      "Outlier",
      "Normal"))</f>
        <v/>
      </c>
      <c r="S1078" t="str">
        <f>IF(N1078="","",
   IF(OR(N1078 &lt;EDA_Outlier_Analysis!$I$10, N1078 &gt; EDA_Outlier_Analysis!$I$11),
      "Outlier",
      "Normal"))</f>
        <v>Normal</v>
      </c>
    </row>
    <row r="1079" spans="1:19">
      <c r="A1079" t="s">
        <v>3118</v>
      </c>
      <c r="B1079" s="4">
        <v>44585</v>
      </c>
      <c r="C1079" s="2">
        <v>-20490.28</v>
      </c>
      <c r="D1079" t="s">
        <v>840</v>
      </c>
      <c r="E1079" t="s">
        <v>841</v>
      </c>
      <c r="F1079" t="s">
        <v>10</v>
      </c>
      <c r="G1079" t="s">
        <v>20</v>
      </c>
      <c r="I1079" t="s">
        <v>842</v>
      </c>
      <c r="J1079" t="s">
        <v>3119</v>
      </c>
      <c r="K1079" t="str">
        <f>IF(COUNTIF(Customers!A:A, H1079)&gt;0, "Valid", "Invalid")</f>
        <v>Invalid</v>
      </c>
      <c r="L1079" t="str">
        <f t="shared" si="80"/>
        <v>1</v>
      </c>
      <c r="M1079" t="str">
        <f t="shared" si="81"/>
        <v>2022</v>
      </c>
      <c r="N1079">
        <f t="shared" si="82"/>
        <v>-20490.28</v>
      </c>
      <c r="O1079" t="str">
        <f t="shared" si="83"/>
        <v/>
      </c>
      <c r="P1079">
        <f t="shared" si="84"/>
        <v>20490.28</v>
      </c>
      <c r="Q1079" s="48" t="str">
        <f>IF(O1079="","",
   IF(OR(O1079&lt;EDA_Outlier_Analysis!$C$10, O1079&gt;EDA_Outlier_Analysis!$C$11),
      "Outlier",
      "Normal"))</f>
        <v/>
      </c>
      <c r="R1079" t="str">
        <f>IF(P1079="","",
   IF(OR(P1079 &lt; EDA_Outlier_Analysis!$F$7, P1079 &gt; EDA_Outlier_Analysis!$F$8),
      "Outlier",
      "Normal"))</f>
        <v>Outlier</v>
      </c>
      <c r="S1079" t="str">
        <f>IF(N1079="","",
   IF(OR(N1079 &lt;EDA_Outlier_Analysis!$I$10, N1079 &gt; EDA_Outlier_Analysis!$I$11),
      "Outlier",
      "Normal"))</f>
        <v>Normal</v>
      </c>
    </row>
    <row r="1080" spans="1:19">
      <c r="A1080" t="s">
        <v>3120</v>
      </c>
      <c r="B1080" s="4">
        <v>44679</v>
      </c>
      <c r="C1080" s="2">
        <v>197525.63</v>
      </c>
      <c r="D1080" t="s">
        <v>849</v>
      </c>
      <c r="E1080" t="s">
        <v>850</v>
      </c>
      <c r="F1080" t="s">
        <v>10</v>
      </c>
      <c r="G1080" t="s">
        <v>24</v>
      </c>
      <c r="H1080" t="s">
        <v>127</v>
      </c>
      <c r="J1080" t="s">
        <v>3121</v>
      </c>
      <c r="K1080" t="str">
        <f>IF(COUNTIF(Customers!A:A, H1080)&gt;0, "Valid", "Invalid")</f>
        <v>Valid</v>
      </c>
      <c r="L1080" t="str">
        <f t="shared" si="80"/>
        <v>4</v>
      </c>
      <c r="M1080" t="str">
        <f t="shared" si="81"/>
        <v>2022</v>
      </c>
      <c r="N1080">
        <f t="shared" si="82"/>
        <v>197525.63</v>
      </c>
      <c r="O1080">
        <f t="shared" si="83"/>
        <v>197525.63</v>
      </c>
      <c r="P1080" t="str">
        <f t="shared" si="84"/>
        <v/>
      </c>
      <c r="Q1080" s="48" t="str">
        <f>IF(O1080="","",
   IF(OR(O1080&lt;EDA_Outlier_Analysis!$C$10, O1080&gt;EDA_Outlier_Analysis!$C$11),
      "Outlier",
      "Normal"))</f>
        <v>Normal</v>
      </c>
      <c r="R1080" t="str">
        <f>IF(P1080="","",
   IF(OR(P1080 &lt; EDA_Outlier_Analysis!$F$7, P1080 &gt; EDA_Outlier_Analysis!$F$8),
      "Outlier",
      "Normal"))</f>
        <v/>
      </c>
      <c r="S1080" t="str">
        <f>IF(N1080="","",
   IF(OR(N1080 &lt;EDA_Outlier_Analysis!$I$10, N1080 &gt; EDA_Outlier_Analysis!$I$11),
      "Outlier",
      "Normal"))</f>
        <v>Normal</v>
      </c>
    </row>
    <row r="1081" spans="1:19">
      <c r="A1081" t="s">
        <v>3122</v>
      </c>
      <c r="B1081" s="4">
        <v>44893</v>
      </c>
      <c r="C1081" s="2">
        <v>143922.48000000001</v>
      </c>
      <c r="D1081" t="s">
        <v>849</v>
      </c>
      <c r="E1081" t="s">
        <v>850</v>
      </c>
      <c r="F1081" t="s">
        <v>10</v>
      </c>
      <c r="G1081" t="s">
        <v>31</v>
      </c>
      <c r="H1081" t="s">
        <v>459</v>
      </c>
      <c r="J1081" t="s">
        <v>3123</v>
      </c>
      <c r="K1081" t="str">
        <f>IF(COUNTIF(Customers!A:A, H1081)&gt;0, "Valid", "Invalid")</f>
        <v>Valid</v>
      </c>
      <c r="L1081" t="str">
        <f t="shared" si="80"/>
        <v>11</v>
      </c>
      <c r="M1081" t="str">
        <f t="shared" si="81"/>
        <v>2022</v>
      </c>
      <c r="N1081">
        <f t="shared" si="82"/>
        <v>143922.48000000001</v>
      </c>
      <c r="O1081">
        <f t="shared" si="83"/>
        <v>143922.48000000001</v>
      </c>
      <c r="P1081" t="str">
        <f t="shared" si="84"/>
        <v/>
      </c>
      <c r="Q1081" s="48" t="str">
        <f>IF(O1081="","",
   IF(OR(O1081&lt;EDA_Outlier_Analysis!$C$10, O1081&gt;EDA_Outlier_Analysis!$C$11),
      "Outlier",
      "Normal"))</f>
        <v>Normal</v>
      </c>
      <c r="R1081" t="str">
        <f>IF(P1081="","",
   IF(OR(P1081 &lt; EDA_Outlier_Analysis!$F$7, P1081 &gt; EDA_Outlier_Analysis!$F$8),
      "Outlier",
      "Normal"))</f>
        <v/>
      </c>
      <c r="S1081" t="str">
        <f>IF(N1081="","",
   IF(OR(N1081 &lt;EDA_Outlier_Analysis!$I$10, N1081 &gt; EDA_Outlier_Analysis!$I$11),
      "Outlier",
      "Normal"))</f>
        <v>Normal</v>
      </c>
    </row>
    <row r="1082" spans="1:19">
      <c r="A1082" t="s">
        <v>3124</v>
      </c>
      <c r="B1082" s="4">
        <v>44786</v>
      </c>
      <c r="C1082" s="2">
        <v>116769.98</v>
      </c>
      <c r="D1082" t="s">
        <v>849</v>
      </c>
      <c r="E1082" t="s">
        <v>850</v>
      </c>
      <c r="F1082" t="s">
        <v>10</v>
      </c>
      <c r="G1082" t="s">
        <v>31</v>
      </c>
      <c r="H1082" t="s">
        <v>159</v>
      </c>
      <c r="J1082" t="s">
        <v>3125</v>
      </c>
      <c r="K1082" t="str">
        <f>IF(COUNTIF(Customers!A:A, H1082)&gt;0, "Valid", "Invalid")</f>
        <v>Valid</v>
      </c>
      <c r="L1082" t="str">
        <f t="shared" si="80"/>
        <v>8</v>
      </c>
      <c r="M1082" t="str">
        <f t="shared" si="81"/>
        <v>2022</v>
      </c>
      <c r="N1082">
        <f t="shared" si="82"/>
        <v>116769.98</v>
      </c>
      <c r="O1082">
        <f t="shared" si="83"/>
        <v>116769.98</v>
      </c>
      <c r="P1082" t="str">
        <f t="shared" si="84"/>
        <v/>
      </c>
      <c r="Q1082" s="48" t="str">
        <f>IF(O1082="","",
   IF(OR(O1082&lt;EDA_Outlier_Analysis!$C$10, O1082&gt;EDA_Outlier_Analysis!$C$11),
      "Outlier",
      "Normal"))</f>
        <v>Normal</v>
      </c>
      <c r="R1082" t="str">
        <f>IF(P1082="","",
   IF(OR(P1082 &lt; EDA_Outlier_Analysis!$F$7, P1082 &gt; EDA_Outlier_Analysis!$F$8),
      "Outlier",
      "Normal"))</f>
        <v/>
      </c>
      <c r="S1082" t="str">
        <f>IF(N1082="","",
   IF(OR(N1082 &lt;EDA_Outlier_Analysis!$I$10, N1082 &gt; EDA_Outlier_Analysis!$I$11),
      "Outlier",
      "Normal"))</f>
        <v>Normal</v>
      </c>
    </row>
    <row r="1083" spans="1:19">
      <c r="A1083" t="s">
        <v>3126</v>
      </c>
      <c r="B1083" s="4">
        <v>44910</v>
      </c>
      <c r="C1083" s="2">
        <v>-37294.69</v>
      </c>
      <c r="D1083" t="s">
        <v>840</v>
      </c>
      <c r="E1083" t="s">
        <v>878</v>
      </c>
      <c r="F1083" t="s">
        <v>10</v>
      </c>
      <c r="G1083" t="s">
        <v>34</v>
      </c>
      <c r="I1083" t="s">
        <v>1177</v>
      </c>
      <c r="J1083" t="s">
        <v>3127</v>
      </c>
      <c r="K1083" t="str">
        <f>IF(COUNTIF(Customers!A:A, H1083)&gt;0, "Valid", "Invalid")</f>
        <v>Invalid</v>
      </c>
      <c r="L1083" t="str">
        <f t="shared" si="80"/>
        <v>12</v>
      </c>
      <c r="M1083" t="str">
        <f t="shared" si="81"/>
        <v>2022</v>
      </c>
      <c r="N1083">
        <f t="shared" si="82"/>
        <v>-37294.69</v>
      </c>
      <c r="O1083" t="str">
        <f t="shared" si="83"/>
        <v/>
      </c>
      <c r="P1083">
        <f t="shared" si="84"/>
        <v>37294.69</v>
      </c>
      <c r="Q1083" s="48" t="str">
        <f>IF(O1083="","",
   IF(OR(O1083&lt;EDA_Outlier_Analysis!$C$10, O1083&gt;EDA_Outlier_Analysis!$C$11),
      "Outlier",
      "Normal"))</f>
        <v/>
      </c>
      <c r="R1083" t="str">
        <f>IF(P1083="","",
   IF(OR(P1083 &lt; EDA_Outlier_Analysis!$F$7, P1083 &gt; EDA_Outlier_Analysis!$F$8),
      "Outlier",
      "Normal"))</f>
        <v>Normal</v>
      </c>
      <c r="S1083" t="str">
        <f>IF(N1083="","",
   IF(OR(N1083 &lt;EDA_Outlier_Analysis!$I$10, N1083 &gt; EDA_Outlier_Analysis!$I$11),
      "Outlier",
      "Normal"))</f>
        <v>Normal</v>
      </c>
    </row>
    <row r="1084" spans="1:19">
      <c r="A1084" t="s">
        <v>3128</v>
      </c>
      <c r="B1084" s="4">
        <v>45190</v>
      </c>
      <c r="C1084" s="2">
        <v>189826.56</v>
      </c>
      <c r="D1084" t="s">
        <v>849</v>
      </c>
      <c r="E1084" t="s">
        <v>850</v>
      </c>
      <c r="F1084" t="s">
        <v>11</v>
      </c>
      <c r="G1084" t="s">
        <v>31</v>
      </c>
      <c r="H1084" t="s">
        <v>695</v>
      </c>
      <c r="J1084" t="s">
        <v>3129</v>
      </c>
      <c r="K1084" t="str">
        <f>IF(COUNTIF(Customers!A:A, H1084)&gt;0, "Valid", "Invalid")</f>
        <v>Valid</v>
      </c>
      <c r="L1084" t="str">
        <f t="shared" si="80"/>
        <v>9</v>
      </c>
      <c r="M1084" t="str">
        <f t="shared" si="81"/>
        <v>2023</v>
      </c>
      <c r="N1084">
        <f t="shared" si="82"/>
        <v>189826.56</v>
      </c>
      <c r="O1084">
        <f t="shared" si="83"/>
        <v>189826.56</v>
      </c>
      <c r="P1084" t="str">
        <f t="shared" si="84"/>
        <v/>
      </c>
      <c r="Q1084" s="48" t="str">
        <f>IF(O1084="","",
   IF(OR(O1084&lt;EDA_Outlier_Analysis!$C$10, O1084&gt;EDA_Outlier_Analysis!$C$11),
      "Outlier",
      "Normal"))</f>
        <v>Normal</v>
      </c>
      <c r="R1084" t="str">
        <f>IF(P1084="","",
   IF(OR(P1084 &lt; EDA_Outlier_Analysis!$F$7, P1084 &gt; EDA_Outlier_Analysis!$F$8),
      "Outlier",
      "Normal"))</f>
        <v/>
      </c>
      <c r="S1084" t="str">
        <f>IF(N1084="","",
   IF(OR(N1084 &lt;EDA_Outlier_Analysis!$I$10, N1084 &gt; EDA_Outlier_Analysis!$I$11),
      "Outlier",
      "Normal"))</f>
        <v>Normal</v>
      </c>
    </row>
    <row r="1085" spans="1:19">
      <c r="A1085" t="s">
        <v>3130</v>
      </c>
      <c r="B1085" s="4">
        <v>44778</v>
      </c>
      <c r="C1085" s="2">
        <v>-57809.2</v>
      </c>
      <c r="D1085" t="s">
        <v>840</v>
      </c>
      <c r="E1085" t="s">
        <v>878</v>
      </c>
      <c r="F1085" t="s">
        <v>11</v>
      </c>
      <c r="G1085" t="s">
        <v>20</v>
      </c>
      <c r="I1085" t="s">
        <v>987</v>
      </c>
      <c r="J1085" t="s">
        <v>3131</v>
      </c>
      <c r="K1085" t="str">
        <f>IF(COUNTIF(Customers!A:A, H1085)&gt;0, "Valid", "Invalid")</f>
        <v>Invalid</v>
      </c>
      <c r="L1085" t="str">
        <f t="shared" si="80"/>
        <v>8</v>
      </c>
      <c r="M1085" t="str">
        <f t="shared" si="81"/>
        <v>2022</v>
      </c>
      <c r="N1085">
        <f t="shared" si="82"/>
        <v>-57809.2</v>
      </c>
      <c r="O1085" t="str">
        <f t="shared" si="83"/>
        <v/>
      </c>
      <c r="P1085">
        <f t="shared" si="84"/>
        <v>57809.2</v>
      </c>
      <c r="Q1085" s="48" t="str">
        <f>IF(O1085="","",
   IF(OR(O1085&lt;EDA_Outlier_Analysis!$C$10, O1085&gt;EDA_Outlier_Analysis!$C$11),
      "Outlier",
      "Normal"))</f>
        <v/>
      </c>
      <c r="R1085" t="str">
        <f>IF(P1085="","",
   IF(OR(P1085 &lt; EDA_Outlier_Analysis!$F$7, P1085 &gt; EDA_Outlier_Analysis!$F$8),
      "Outlier",
      "Normal"))</f>
        <v>Outlier</v>
      </c>
      <c r="S1085" t="str">
        <f>IF(N1085="","",
   IF(OR(N1085 &lt;EDA_Outlier_Analysis!$I$10, N1085 &gt; EDA_Outlier_Analysis!$I$11),
      "Outlier",
      "Normal"))</f>
        <v>Normal</v>
      </c>
    </row>
    <row r="1086" spans="1:19">
      <c r="A1086" t="s">
        <v>3132</v>
      </c>
      <c r="B1086" s="4">
        <v>45111</v>
      </c>
      <c r="C1086" s="2">
        <v>-36417.550000000003</v>
      </c>
      <c r="D1086" t="s">
        <v>840</v>
      </c>
      <c r="E1086" t="s">
        <v>841</v>
      </c>
      <c r="F1086" t="s">
        <v>11</v>
      </c>
      <c r="G1086" t="s">
        <v>24</v>
      </c>
      <c r="I1086" t="s">
        <v>1080</v>
      </c>
      <c r="J1086" t="s">
        <v>3133</v>
      </c>
      <c r="K1086" t="str">
        <f>IF(COUNTIF(Customers!A:A, H1086)&gt;0, "Valid", "Invalid")</f>
        <v>Invalid</v>
      </c>
      <c r="L1086" t="str">
        <f t="shared" si="80"/>
        <v>7</v>
      </c>
      <c r="M1086" t="str">
        <f t="shared" si="81"/>
        <v>2023</v>
      </c>
      <c r="N1086">
        <f t="shared" si="82"/>
        <v>-36417.550000000003</v>
      </c>
      <c r="O1086" t="str">
        <f t="shared" si="83"/>
        <v/>
      </c>
      <c r="P1086">
        <f t="shared" si="84"/>
        <v>36417.550000000003</v>
      </c>
      <c r="Q1086" s="48" t="str">
        <f>IF(O1086="","",
   IF(OR(O1086&lt;EDA_Outlier_Analysis!$C$10, O1086&gt;EDA_Outlier_Analysis!$C$11),
      "Outlier",
      "Normal"))</f>
        <v/>
      </c>
      <c r="R1086" t="str">
        <f>IF(P1086="","",
   IF(OR(P1086 &lt; EDA_Outlier_Analysis!$F$7, P1086 &gt; EDA_Outlier_Analysis!$F$8),
      "Outlier",
      "Normal"))</f>
        <v>Normal</v>
      </c>
      <c r="S1086" t="str">
        <f>IF(N1086="","",
   IF(OR(N1086 &lt;EDA_Outlier_Analysis!$I$10, N1086 &gt; EDA_Outlier_Analysis!$I$11),
      "Outlier",
      "Normal"))</f>
        <v>Normal</v>
      </c>
    </row>
    <row r="1087" spans="1:19">
      <c r="A1087" t="s">
        <v>3134</v>
      </c>
      <c r="B1087" s="4">
        <v>45019</v>
      </c>
      <c r="C1087" s="2">
        <v>148269.85999999999</v>
      </c>
      <c r="D1087" t="s">
        <v>849</v>
      </c>
      <c r="E1087" t="s">
        <v>853</v>
      </c>
      <c r="F1087" t="s">
        <v>10</v>
      </c>
      <c r="G1087" t="s">
        <v>24</v>
      </c>
      <c r="H1087" t="s">
        <v>331</v>
      </c>
      <c r="J1087" t="s">
        <v>3135</v>
      </c>
      <c r="K1087" t="str">
        <f>IF(COUNTIF(Customers!A:A, H1087)&gt;0, "Valid", "Invalid")</f>
        <v>Valid</v>
      </c>
      <c r="L1087" t="str">
        <f t="shared" si="80"/>
        <v>4</v>
      </c>
      <c r="M1087" t="str">
        <f t="shared" si="81"/>
        <v>2023</v>
      </c>
      <c r="N1087">
        <f t="shared" si="82"/>
        <v>148269.85999999999</v>
      </c>
      <c r="O1087">
        <f t="shared" si="83"/>
        <v>148269.85999999999</v>
      </c>
      <c r="P1087" t="str">
        <f t="shared" si="84"/>
        <v/>
      </c>
      <c r="Q1087" s="48" t="str">
        <f>IF(O1087="","",
   IF(OR(O1087&lt;EDA_Outlier_Analysis!$C$10, O1087&gt;EDA_Outlier_Analysis!$C$11),
      "Outlier",
      "Normal"))</f>
        <v>Normal</v>
      </c>
      <c r="R1087" t="str">
        <f>IF(P1087="","",
   IF(OR(P1087 &lt; EDA_Outlier_Analysis!$F$7, P1087 &gt; EDA_Outlier_Analysis!$F$8),
      "Outlier",
      "Normal"))</f>
        <v/>
      </c>
      <c r="S1087" t="str">
        <f>IF(N1087="","",
   IF(OR(N1087 &lt;EDA_Outlier_Analysis!$I$10, N1087 &gt; EDA_Outlier_Analysis!$I$11),
      "Outlier",
      "Normal"))</f>
        <v>Normal</v>
      </c>
    </row>
    <row r="1088" spans="1:19">
      <c r="A1088" t="s">
        <v>3136</v>
      </c>
      <c r="B1088" s="4">
        <v>44991</v>
      </c>
      <c r="C1088" s="2">
        <v>-58528.04</v>
      </c>
      <c r="D1088" t="s">
        <v>840</v>
      </c>
      <c r="E1088" t="s">
        <v>856</v>
      </c>
      <c r="F1088" t="s">
        <v>11</v>
      </c>
      <c r="G1088" t="s">
        <v>24</v>
      </c>
      <c r="I1088" t="s">
        <v>3081</v>
      </c>
      <c r="J1088" t="s">
        <v>3137</v>
      </c>
      <c r="K1088" t="str">
        <f>IF(COUNTIF(Customers!A:A, H1088)&gt;0, "Valid", "Invalid")</f>
        <v>Invalid</v>
      </c>
      <c r="L1088" t="str">
        <f t="shared" si="80"/>
        <v>3</v>
      </c>
      <c r="M1088" t="str">
        <f t="shared" si="81"/>
        <v>2023</v>
      </c>
      <c r="N1088">
        <f t="shared" si="82"/>
        <v>-58528.04</v>
      </c>
      <c r="O1088" t="str">
        <f t="shared" si="83"/>
        <v/>
      </c>
      <c r="P1088">
        <f t="shared" si="84"/>
        <v>58528.04</v>
      </c>
      <c r="Q1088" s="48" t="str">
        <f>IF(O1088="","",
   IF(OR(O1088&lt;EDA_Outlier_Analysis!$C$10, O1088&gt;EDA_Outlier_Analysis!$C$11),
      "Outlier",
      "Normal"))</f>
        <v/>
      </c>
      <c r="R1088" t="str">
        <f>IF(P1088="","",
   IF(OR(P1088 &lt; EDA_Outlier_Analysis!$F$7, P1088 &gt; EDA_Outlier_Analysis!$F$8),
      "Outlier",
      "Normal"))</f>
        <v>Outlier</v>
      </c>
      <c r="S1088" t="str">
        <f>IF(N1088="","",
   IF(OR(N1088 &lt;EDA_Outlier_Analysis!$I$10, N1088 &gt; EDA_Outlier_Analysis!$I$11),
      "Outlier",
      "Normal"))</f>
        <v>Normal</v>
      </c>
    </row>
    <row r="1089" spans="1:19">
      <c r="A1089" t="s">
        <v>3138</v>
      </c>
      <c r="B1089" s="4">
        <v>45177</v>
      </c>
      <c r="C1089" s="2">
        <v>-50102.3</v>
      </c>
      <c r="D1089" t="s">
        <v>840</v>
      </c>
      <c r="E1089" t="s">
        <v>856</v>
      </c>
      <c r="F1089" t="s">
        <v>11</v>
      </c>
      <c r="G1089" t="s">
        <v>34</v>
      </c>
      <c r="I1089" t="s">
        <v>1623</v>
      </c>
      <c r="J1089" t="s">
        <v>3139</v>
      </c>
      <c r="K1089" t="str">
        <f>IF(COUNTIF(Customers!A:A, H1089)&gt;0, "Valid", "Invalid")</f>
        <v>Invalid</v>
      </c>
      <c r="L1089" t="str">
        <f t="shared" si="80"/>
        <v>9</v>
      </c>
      <c r="M1089" t="str">
        <f t="shared" si="81"/>
        <v>2023</v>
      </c>
      <c r="N1089">
        <f t="shared" si="82"/>
        <v>-50102.3</v>
      </c>
      <c r="O1089" t="str">
        <f t="shared" si="83"/>
        <v/>
      </c>
      <c r="P1089">
        <f t="shared" si="84"/>
        <v>50102.3</v>
      </c>
      <c r="Q1089" s="48" t="str">
        <f>IF(O1089="","",
   IF(OR(O1089&lt;EDA_Outlier_Analysis!$C$10, O1089&gt;EDA_Outlier_Analysis!$C$11),
      "Outlier",
      "Normal"))</f>
        <v/>
      </c>
      <c r="R1089" t="str">
        <f>IF(P1089="","",
   IF(OR(P1089 &lt; EDA_Outlier_Analysis!$F$7, P1089 &gt; EDA_Outlier_Analysis!$F$8),
      "Outlier",
      "Normal"))</f>
        <v>Normal</v>
      </c>
      <c r="S1089" t="str">
        <f>IF(N1089="","",
   IF(OR(N1089 &lt;EDA_Outlier_Analysis!$I$10, N1089 &gt; EDA_Outlier_Analysis!$I$11),
      "Outlier",
      "Normal"))</f>
        <v>Normal</v>
      </c>
    </row>
    <row r="1090" spans="1:19">
      <c r="A1090" t="s">
        <v>3140</v>
      </c>
      <c r="B1090" s="4">
        <v>45227</v>
      </c>
      <c r="C1090" s="2">
        <v>-42474.03</v>
      </c>
      <c r="D1090" t="s">
        <v>840</v>
      </c>
      <c r="E1090" t="s">
        <v>905</v>
      </c>
      <c r="F1090" t="s">
        <v>11</v>
      </c>
      <c r="G1090" t="s">
        <v>24</v>
      </c>
      <c r="I1090" t="s">
        <v>1132</v>
      </c>
      <c r="J1090" t="s">
        <v>3141</v>
      </c>
      <c r="K1090" t="str">
        <f>IF(COUNTIF(Customers!A:A, H1090)&gt;0, "Valid", "Invalid")</f>
        <v>Invalid</v>
      </c>
      <c r="L1090" t="str">
        <f t="shared" si="80"/>
        <v>10</v>
      </c>
      <c r="M1090" t="str">
        <f t="shared" si="81"/>
        <v>2023</v>
      </c>
      <c r="N1090">
        <f t="shared" si="82"/>
        <v>-42474.03</v>
      </c>
      <c r="O1090" t="str">
        <f t="shared" si="83"/>
        <v/>
      </c>
      <c r="P1090">
        <f t="shared" si="84"/>
        <v>42474.03</v>
      </c>
      <c r="Q1090" s="48" t="str">
        <f>IF(O1090="","",
   IF(OR(O1090&lt;EDA_Outlier_Analysis!$C$10, O1090&gt;EDA_Outlier_Analysis!$C$11),
      "Outlier",
      "Normal"))</f>
        <v/>
      </c>
      <c r="R1090" t="str">
        <f>IF(P1090="","",
   IF(OR(P1090 &lt; EDA_Outlier_Analysis!$F$7, P1090 &gt; EDA_Outlier_Analysis!$F$8),
      "Outlier",
      "Normal"))</f>
        <v>Normal</v>
      </c>
      <c r="S1090" t="str">
        <f>IF(N1090="","",
   IF(OR(N1090 &lt;EDA_Outlier_Analysis!$I$10, N1090 &gt; EDA_Outlier_Analysis!$I$11),
      "Outlier",
      "Normal"))</f>
        <v>Normal</v>
      </c>
    </row>
    <row r="1091" spans="1:19">
      <c r="A1091" t="s">
        <v>3142</v>
      </c>
      <c r="B1091" s="4">
        <v>45054</v>
      </c>
      <c r="C1091" s="2">
        <v>-75449.36</v>
      </c>
      <c r="D1091" t="s">
        <v>840</v>
      </c>
      <c r="E1091" t="s">
        <v>905</v>
      </c>
      <c r="F1091" t="s">
        <v>11</v>
      </c>
      <c r="G1091" t="s">
        <v>34</v>
      </c>
      <c r="I1091" t="s">
        <v>1620</v>
      </c>
      <c r="J1091" t="s">
        <v>3143</v>
      </c>
      <c r="K1091" t="str">
        <f>IF(COUNTIF(Customers!A:A, H1091)&gt;0, "Valid", "Invalid")</f>
        <v>Invalid</v>
      </c>
      <c r="L1091" t="str">
        <f t="shared" ref="L1091:L1154" si="85">TEXT(B1091,"m")</f>
        <v>5</v>
      </c>
      <c r="M1091" t="str">
        <f t="shared" ref="M1091:M1154" si="86">TEXT(B1091,"yyyy")</f>
        <v>2023</v>
      </c>
      <c r="N1091">
        <f t="shared" ref="N1091:N1154" si="87">IF(D1091="Revenue",C1091,-ABS(C1091))</f>
        <v>-75449.36</v>
      </c>
      <c r="O1091" t="str">
        <f t="shared" ref="O1091:O1154" si="88">IF(D1091="Revenue", C1091, "")</f>
        <v/>
      </c>
      <c r="P1091">
        <f t="shared" ref="P1091:P1154" si="89">IF(D1091="Expense", ABS(C1091), "")</f>
        <v>75449.36</v>
      </c>
      <c r="Q1091" s="48" t="str">
        <f>IF(O1091="","",
   IF(OR(O1091&lt;EDA_Outlier_Analysis!$C$10, O1091&gt;EDA_Outlier_Analysis!$C$11),
      "Outlier",
      "Normal"))</f>
        <v/>
      </c>
      <c r="R1091" t="str">
        <f>IF(P1091="","",
   IF(OR(P1091 &lt; EDA_Outlier_Analysis!$F$7, P1091 &gt; EDA_Outlier_Analysis!$F$8),
      "Outlier",
      "Normal"))</f>
        <v>Outlier</v>
      </c>
      <c r="S1091" t="str">
        <f>IF(N1091="","",
   IF(OR(N1091 &lt;EDA_Outlier_Analysis!$I$10, N1091 &gt; EDA_Outlier_Analysis!$I$11),
      "Outlier",
      "Normal"))</f>
        <v>Normal</v>
      </c>
    </row>
    <row r="1092" spans="1:19">
      <c r="A1092" t="s">
        <v>3144</v>
      </c>
      <c r="B1092" s="4">
        <v>44846</v>
      </c>
      <c r="C1092" s="2">
        <v>-33246.85</v>
      </c>
      <c r="D1092" t="s">
        <v>840</v>
      </c>
      <c r="E1092" t="s">
        <v>856</v>
      </c>
      <c r="F1092" t="s">
        <v>11</v>
      </c>
      <c r="G1092" t="s">
        <v>34</v>
      </c>
      <c r="I1092" t="s">
        <v>1545</v>
      </c>
      <c r="J1092" t="s">
        <v>3145</v>
      </c>
      <c r="K1092" t="str">
        <f>IF(COUNTIF(Customers!A:A, H1092)&gt;0, "Valid", "Invalid")</f>
        <v>Invalid</v>
      </c>
      <c r="L1092" t="str">
        <f t="shared" si="85"/>
        <v>10</v>
      </c>
      <c r="M1092" t="str">
        <f t="shared" si="86"/>
        <v>2022</v>
      </c>
      <c r="N1092">
        <f t="shared" si="87"/>
        <v>-33246.85</v>
      </c>
      <c r="O1092" t="str">
        <f t="shared" si="88"/>
        <v/>
      </c>
      <c r="P1092">
        <f t="shared" si="89"/>
        <v>33246.85</v>
      </c>
      <c r="Q1092" s="48" t="str">
        <f>IF(O1092="","",
   IF(OR(O1092&lt;EDA_Outlier_Analysis!$C$10, O1092&gt;EDA_Outlier_Analysis!$C$11),
      "Outlier",
      "Normal"))</f>
        <v/>
      </c>
      <c r="R1092" t="str">
        <f>IF(P1092="","",
   IF(OR(P1092 &lt; EDA_Outlier_Analysis!$F$7, P1092 &gt; EDA_Outlier_Analysis!$F$8),
      "Outlier",
      "Normal"))</f>
        <v>Normal</v>
      </c>
      <c r="S1092" t="str">
        <f>IF(N1092="","",
   IF(OR(N1092 &lt;EDA_Outlier_Analysis!$I$10, N1092 &gt; EDA_Outlier_Analysis!$I$11),
      "Outlier",
      "Normal"))</f>
        <v>Normal</v>
      </c>
    </row>
    <row r="1093" spans="1:19">
      <c r="A1093" t="s">
        <v>3146</v>
      </c>
      <c r="B1093" s="4">
        <v>44569</v>
      </c>
      <c r="C1093" s="2">
        <v>-89382.63</v>
      </c>
      <c r="D1093" t="s">
        <v>840</v>
      </c>
      <c r="E1093" t="s">
        <v>864</v>
      </c>
      <c r="F1093" t="s">
        <v>9</v>
      </c>
      <c r="G1093" t="s">
        <v>24</v>
      </c>
      <c r="I1093" t="s">
        <v>1141</v>
      </c>
      <c r="J1093" t="s">
        <v>3147</v>
      </c>
      <c r="K1093" t="str">
        <f>IF(COUNTIF(Customers!A:A, H1093)&gt;0, "Valid", "Invalid")</f>
        <v>Invalid</v>
      </c>
      <c r="L1093" t="str">
        <f t="shared" si="85"/>
        <v>1</v>
      </c>
      <c r="M1093" t="str">
        <f t="shared" si="86"/>
        <v>2022</v>
      </c>
      <c r="N1093">
        <f t="shared" si="87"/>
        <v>-89382.63</v>
      </c>
      <c r="O1093" t="str">
        <f t="shared" si="88"/>
        <v/>
      </c>
      <c r="P1093">
        <f t="shared" si="89"/>
        <v>89382.63</v>
      </c>
      <c r="Q1093" s="48" t="str">
        <f>IF(O1093="","",
   IF(OR(O1093&lt;EDA_Outlier_Analysis!$C$10, O1093&gt;EDA_Outlier_Analysis!$C$11),
      "Outlier",
      "Normal"))</f>
        <v/>
      </c>
      <c r="R1093" t="str">
        <f>IF(P1093="","",
   IF(OR(P1093 &lt; EDA_Outlier_Analysis!$F$7, P1093 &gt; EDA_Outlier_Analysis!$F$8),
      "Outlier",
      "Normal"))</f>
        <v>Outlier</v>
      </c>
      <c r="S1093" t="str">
        <f>IF(N1093="","",
   IF(OR(N1093 &lt;EDA_Outlier_Analysis!$I$10, N1093 &gt; EDA_Outlier_Analysis!$I$11),
      "Outlier",
      "Normal"))</f>
        <v>Normal</v>
      </c>
    </row>
    <row r="1094" spans="1:19">
      <c r="A1094" t="s">
        <v>3148</v>
      </c>
      <c r="B1094" s="4">
        <v>44730</v>
      </c>
      <c r="C1094" s="2">
        <v>174170.65</v>
      </c>
      <c r="D1094" t="s">
        <v>849</v>
      </c>
      <c r="E1094" t="s">
        <v>853</v>
      </c>
      <c r="F1094" t="s">
        <v>11</v>
      </c>
      <c r="G1094" t="s">
        <v>24</v>
      </c>
      <c r="H1094" t="s">
        <v>575</v>
      </c>
      <c r="J1094" t="s">
        <v>3149</v>
      </c>
      <c r="K1094" t="str">
        <f>IF(COUNTIF(Customers!A:A, H1094)&gt;0, "Valid", "Invalid")</f>
        <v>Valid</v>
      </c>
      <c r="L1094" t="str">
        <f t="shared" si="85"/>
        <v>6</v>
      </c>
      <c r="M1094" t="str">
        <f t="shared" si="86"/>
        <v>2022</v>
      </c>
      <c r="N1094">
        <f t="shared" si="87"/>
        <v>174170.65</v>
      </c>
      <c r="O1094">
        <f t="shared" si="88"/>
        <v>174170.65</v>
      </c>
      <c r="P1094" t="str">
        <f t="shared" si="89"/>
        <v/>
      </c>
      <c r="Q1094" s="48" t="str">
        <f>IF(O1094="","",
   IF(OR(O1094&lt;EDA_Outlier_Analysis!$C$10, O1094&gt;EDA_Outlier_Analysis!$C$11),
      "Outlier",
      "Normal"))</f>
        <v>Normal</v>
      </c>
      <c r="R1094" t="str">
        <f>IF(P1094="","",
   IF(OR(P1094 &lt; EDA_Outlier_Analysis!$F$7, P1094 &gt; EDA_Outlier_Analysis!$F$8),
      "Outlier",
      "Normal"))</f>
        <v/>
      </c>
      <c r="S1094" t="str">
        <f>IF(N1094="","",
   IF(OR(N1094 &lt;EDA_Outlier_Analysis!$I$10, N1094 &gt; EDA_Outlier_Analysis!$I$11),
      "Outlier",
      "Normal"))</f>
        <v>Normal</v>
      </c>
    </row>
    <row r="1095" spans="1:19">
      <c r="A1095" t="s">
        <v>3150</v>
      </c>
      <c r="B1095" s="4">
        <v>44974</v>
      </c>
      <c r="C1095" s="2">
        <v>253512.76</v>
      </c>
      <c r="D1095" t="s">
        <v>849</v>
      </c>
      <c r="E1095" t="s">
        <v>868</v>
      </c>
      <c r="F1095" t="s">
        <v>9</v>
      </c>
      <c r="G1095" t="s">
        <v>31</v>
      </c>
      <c r="H1095" t="s">
        <v>235</v>
      </c>
      <c r="J1095" t="s">
        <v>3151</v>
      </c>
      <c r="K1095" t="str">
        <f>IF(COUNTIF(Customers!A:A, H1095)&gt;0, "Valid", "Invalid")</f>
        <v>Valid</v>
      </c>
      <c r="L1095" t="str">
        <f t="shared" si="85"/>
        <v>2</v>
      </c>
      <c r="M1095" t="str">
        <f t="shared" si="86"/>
        <v>2023</v>
      </c>
      <c r="N1095">
        <f t="shared" si="87"/>
        <v>253512.76</v>
      </c>
      <c r="O1095">
        <f t="shared" si="88"/>
        <v>253512.76</v>
      </c>
      <c r="P1095" t="str">
        <f t="shared" si="89"/>
        <v/>
      </c>
      <c r="Q1095" s="48" t="str">
        <f>IF(O1095="","",
   IF(OR(O1095&lt;EDA_Outlier_Analysis!$C$10, O1095&gt;EDA_Outlier_Analysis!$C$11),
      "Outlier",
      "Normal"))</f>
        <v>Normal</v>
      </c>
      <c r="R1095" t="str">
        <f>IF(P1095="","",
   IF(OR(P1095 &lt; EDA_Outlier_Analysis!$F$7, P1095 &gt; EDA_Outlier_Analysis!$F$8),
      "Outlier",
      "Normal"))</f>
        <v/>
      </c>
      <c r="S1095" t="str">
        <f>IF(N1095="","",
   IF(OR(N1095 &lt;EDA_Outlier_Analysis!$I$10, N1095 &gt; EDA_Outlier_Analysis!$I$11),
      "Outlier",
      "Normal"))</f>
        <v>Normal</v>
      </c>
    </row>
    <row r="1096" spans="1:19">
      <c r="A1096" t="s">
        <v>3152</v>
      </c>
      <c r="B1096" s="4">
        <v>44652</v>
      </c>
      <c r="C1096" s="2">
        <v>77743.19</v>
      </c>
      <c r="D1096" t="s">
        <v>849</v>
      </c>
      <c r="E1096" t="s">
        <v>850</v>
      </c>
      <c r="F1096" t="s">
        <v>9</v>
      </c>
      <c r="G1096" t="s">
        <v>31</v>
      </c>
      <c r="H1096" t="s">
        <v>389</v>
      </c>
      <c r="J1096" t="s">
        <v>3153</v>
      </c>
      <c r="K1096" t="str">
        <f>IF(COUNTIF(Customers!A:A, H1096)&gt;0, "Valid", "Invalid")</f>
        <v>Valid</v>
      </c>
      <c r="L1096" t="str">
        <f t="shared" si="85"/>
        <v>4</v>
      </c>
      <c r="M1096" t="str">
        <f t="shared" si="86"/>
        <v>2022</v>
      </c>
      <c r="N1096">
        <f t="shared" si="87"/>
        <v>77743.19</v>
      </c>
      <c r="O1096">
        <f t="shared" si="88"/>
        <v>77743.19</v>
      </c>
      <c r="P1096" t="str">
        <f t="shared" si="89"/>
        <v/>
      </c>
      <c r="Q1096" s="48" t="str">
        <f>IF(O1096="","",
   IF(OR(O1096&lt;EDA_Outlier_Analysis!$C$10, O1096&gt;EDA_Outlier_Analysis!$C$11),
      "Outlier",
      "Normal"))</f>
        <v>Normal</v>
      </c>
      <c r="R1096" t="str">
        <f>IF(P1096="","",
   IF(OR(P1096 &lt; EDA_Outlier_Analysis!$F$7, P1096 &gt; EDA_Outlier_Analysis!$F$8),
      "Outlier",
      "Normal"))</f>
        <v/>
      </c>
      <c r="S1096" t="str">
        <f>IF(N1096="","",
   IF(OR(N1096 &lt;EDA_Outlier_Analysis!$I$10, N1096 &gt; EDA_Outlier_Analysis!$I$11),
      "Outlier",
      "Normal"))</f>
        <v>Normal</v>
      </c>
    </row>
    <row r="1097" spans="1:19">
      <c r="A1097" t="s">
        <v>3154</v>
      </c>
      <c r="B1097" s="4">
        <v>44686</v>
      </c>
      <c r="C1097" s="2">
        <v>15653.85</v>
      </c>
      <c r="D1097" t="s">
        <v>873</v>
      </c>
      <c r="E1097" t="s">
        <v>873</v>
      </c>
      <c r="F1097" t="s">
        <v>9</v>
      </c>
      <c r="G1097" t="s">
        <v>20</v>
      </c>
      <c r="J1097" t="s">
        <v>3155</v>
      </c>
      <c r="K1097" t="str">
        <f>IF(COUNTIF(Customers!A:A, H1097)&gt;0, "Valid", "Invalid")</f>
        <v>Invalid</v>
      </c>
      <c r="L1097" t="str">
        <f t="shared" si="85"/>
        <v>5</v>
      </c>
      <c r="M1097" t="str">
        <f t="shared" si="86"/>
        <v>2022</v>
      </c>
      <c r="N1097">
        <f t="shared" si="87"/>
        <v>-15653.85</v>
      </c>
      <c r="O1097" t="str">
        <f t="shared" si="88"/>
        <v/>
      </c>
      <c r="P1097" t="str">
        <f t="shared" si="89"/>
        <v/>
      </c>
      <c r="Q1097" s="48" t="str">
        <f>IF(O1097="","",
   IF(OR(O1097&lt;EDA_Outlier_Analysis!$C$10, O1097&gt;EDA_Outlier_Analysis!$C$11),
      "Outlier",
      "Normal"))</f>
        <v/>
      </c>
      <c r="R1097" t="str">
        <f>IF(P1097="","",
   IF(OR(P1097 &lt; EDA_Outlier_Analysis!$F$7, P1097 &gt; EDA_Outlier_Analysis!$F$8),
      "Outlier",
      "Normal"))</f>
        <v/>
      </c>
      <c r="S1097" t="str">
        <f>IF(N1097="","",
   IF(OR(N1097 &lt;EDA_Outlier_Analysis!$I$10, N1097 &gt; EDA_Outlier_Analysis!$I$11),
      "Outlier",
      "Normal"))</f>
        <v>Normal</v>
      </c>
    </row>
    <row r="1098" spans="1:19">
      <c r="A1098" t="s">
        <v>3156</v>
      </c>
      <c r="B1098" s="4">
        <v>44862</v>
      </c>
      <c r="C1098" s="2">
        <v>116941.78</v>
      </c>
      <c r="D1098" t="s">
        <v>849</v>
      </c>
      <c r="E1098" t="s">
        <v>850</v>
      </c>
      <c r="F1098" t="s">
        <v>11</v>
      </c>
      <c r="G1098" t="s">
        <v>34</v>
      </c>
      <c r="H1098" t="s">
        <v>743</v>
      </c>
      <c r="J1098" t="s">
        <v>3157</v>
      </c>
      <c r="K1098" t="str">
        <f>IF(COUNTIF(Customers!A:A, H1098)&gt;0, "Valid", "Invalid")</f>
        <v>Valid</v>
      </c>
      <c r="L1098" t="str">
        <f t="shared" si="85"/>
        <v>10</v>
      </c>
      <c r="M1098" t="str">
        <f t="shared" si="86"/>
        <v>2022</v>
      </c>
      <c r="N1098">
        <f t="shared" si="87"/>
        <v>116941.78</v>
      </c>
      <c r="O1098">
        <f t="shared" si="88"/>
        <v>116941.78</v>
      </c>
      <c r="P1098" t="str">
        <f t="shared" si="89"/>
        <v/>
      </c>
      <c r="Q1098" s="48" t="str">
        <f>IF(O1098="","",
   IF(OR(O1098&lt;EDA_Outlier_Analysis!$C$10, O1098&gt;EDA_Outlier_Analysis!$C$11),
      "Outlier",
      "Normal"))</f>
        <v>Normal</v>
      </c>
      <c r="R1098" t="str">
        <f>IF(P1098="","",
   IF(OR(P1098 &lt; EDA_Outlier_Analysis!$F$7, P1098 &gt; EDA_Outlier_Analysis!$F$8),
      "Outlier",
      "Normal"))</f>
        <v/>
      </c>
      <c r="S1098" t="str">
        <f>IF(N1098="","",
   IF(OR(N1098 &lt;EDA_Outlier_Analysis!$I$10, N1098 &gt; EDA_Outlier_Analysis!$I$11),
      "Outlier",
      "Normal"))</f>
        <v>Normal</v>
      </c>
    </row>
    <row r="1099" spans="1:19">
      <c r="A1099" t="s">
        <v>3158</v>
      </c>
      <c r="B1099" s="4">
        <v>44983</v>
      </c>
      <c r="C1099" s="2">
        <v>13660.38</v>
      </c>
      <c r="D1099" t="s">
        <v>1345</v>
      </c>
      <c r="E1099" t="s">
        <v>1345</v>
      </c>
      <c r="F1099" t="s">
        <v>9</v>
      </c>
      <c r="G1099" t="s">
        <v>20</v>
      </c>
      <c r="J1099" t="s">
        <v>3159</v>
      </c>
      <c r="K1099" t="str">
        <f>IF(COUNTIF(Customers!A:A, H1099)&gt;0, "Valid", "Invalid")</f>
        <v>Invalid</v>
      </c>
      <c r="L1099" t="str">
        <f t="shared" si="85"/>
        <v>2</v>
      </c>
      <c r="M1099" t="str">
        <f t="shared" si="86"/>
        <v>2023</v>
      </c>
      <c r="N1099">
        <f t="shared" si="87"/>
        <v>-13660.38</v>
      </c>
      <c r="O1099" t="str">
        <f t="shared" si="88"/>
        <v/>
      </c>
      <c r="P1099" t="str">
        <f t="shared" si="89"/>
        <v/>
      </c>
      <c r="Q1099" s="48" t="str">
        <f>IF(O1099="","",
   IF(OR(O1099&lt;EDA_Outlier_Analysis!$C$10, O1099&gt;EDA_Outlier_Analysis!$C$11),
      "Outlier",
      "Normal"))</f>
        <v/>
      </c>
      <c r="R1099" t="str">
        <f>IF(P1099="","",
   IF(OR(P1099 &lt; EDA_Outlier_Analysis!$F$7, P1099 &gt; EDA_Outlier_Analysis!$F$8),
      "Outlier",
      "Normal"))</f>
        <v/>
      </c>
      <c r="S1099" t="str">
        <f>IF(N1099="","",
   IF(OR(N1099 &lt;EDA_Outlier_Analysis!$I$10, N1099 &gt; EDA_Outlier_Analysis!$I$11),
      "Outlier",
      "Normal"))</f>
        <v>Normal</v>
      </c>
    </row>
    <row r="1100" spans="1:19">
      <c r="A1100" t="s">
        <v>3160</v>
      </c>
      <c r="B1100" s="4">
        <v>44757</v>
      </c>
      <c r="C1100" s="2">
        <v>249208.15</v>
      </c>
      <c r="D1100" t="s">
        <v>849</v>
      </c>
      <c r="E1100" t="s">
        <v>850</v>
      </c>
      <c r="F1100" t="s">
        <v>11</v>
      </c>
      <c r="G1100" t="s">
        <v>20</v>
      </c>
      <c r="H1100" t="s">
        <v>175</v>
      </c>
      <c r="J1100" t="s">
        <v>3161</v>
      </c>
      <c r="K1100" t="str">
        <f>IF(COUNTIF(Customers!A:A, H1100)&gt;0, "Valid", "Invalid")</f>
        <v>Valid</v>
      </c>
      <c r="L1100" t="str">
        <f t="shared" si="85"/>
        <v>7</v>
      </c>
      <c r="M1100" t="str">
        <f t="shared" si="86"/>
        <v>2022</v>
      </c>
      <c r="N1100">
        <f t="shared" si="87"/>
        <v>249208.15</v>
      </c>
      <c r="O1100">
        <f t="shared" si="88"/>
        <v>249208.15</v>
      </c>
      <c r="P1100" t="str">
        <f t="shared" si="89"/>
        <v/>
      </c>
      <c r="Q1100" s="48" t="str">
        <f>IF(O1100="","",
   IF(OR(O1100&lt;EDA_Outlier_Analysis!$C$10, O1100&gt;EDA_Outlier_Analysis!$C$11),
      "Outlier",
      "Normal"))</f>
        <v>Normal</v>
      </c>
      <c r="R1100" t="str">
        <f>IF(P1100="","",
   IF(OR(P1100 &lt; EDA_Outlier_Analysis!$F$7, P1100 &gt; EDA_Outlier_Analysis!$F$8),
      "Outlier",
      "Normal"))</f>
        <v/>
      </c>
      <c r="S1100" t="str">
        <f>IF(N1100="","",
   IF(OR(N1100 &lt;EDA_Outlier_Analysis!$I$10, N1100 &gt; EDA_Outlier_Analysis!$I$11),
      "Outlier",
      "Normal"))</f>
        <v>Normal</v>
      </c>
    </row>
    <row r="1101" spans="1:19">
      <c r="A1101" t="s">
        <v>3162</v>
      </c>
      <c r="B1101" s="4">
        <v>44598</v>
      </c>
      <c r="C1101" s="2">
        <v>149666.42000000001</v>
      </c>
      <c r="D1101" t="s">
        <v>849</v>
      </c>
      <c r="E1101" t="s">
        <v>853</v>
      </c>
      <c r="F1101" t="s">
        <v>9</v>
      </c>
      <c r="G1101" t="s">
        <v>20</v>
      </c>
      <c r="H1101" t="s">
        <v>601</v>
      </c>
      <c r="J1101" t="s">
        <v>3163</v>
      </c>
      <c r="K1101" t="str">
        <f>IF(COUNTIF(Customers!A:A, H1101)&gt;0, "Valid", "Invalid")</f>
        <v>Valid</v>
      </c>
      <c r="L1101" t="str">
        <f t="shared" si="85"/>
        <v>2</v>
      </c>
      <c r="M1101" t="str">
        <f t="shared" si="86"/>
        <v>2022</v>
      </c>
      <c r="N1101">
        <f t="shared" si="87"/>
        <v>149666.42000000001</v>
      </c>
      <c r="O1101">
        <f t="shared" si="88"/>
        <v>149666.42000000001</v>
      </c>
      <c r="P1101" t="str">
        <f t="shared" si="89"/>
        <v/>
      </c>
      <c r="Q1101" s="48" t="str">
        <f>IF(O1101="","",
   IF(OR(O1101&lt;EDA_Outlier_Analysis!$C$10, O1101&gt;EDA_Outlier_Analysis!$C$11),
      "Outlier",
      "Normal"))</f>
        <v>Normal</v>
      </c>
      <c r="R1101" t="str">
        <f>IF(P1101="","",
   IF(OR(P1101 &lt; EDA_Outlier_Analysis!$F$7, P1101 &gt; EDA_Outlier_Analysis!$F$8),
      "Outlier",
      "Normal"))</f>
        <v/>
      </c>
      <c r="S1101" t="str">
        <f>IF(N1101="","",
   IF(OR(N1101 &lt;EDA_Outlier_Analysis!$I$10, N1101 &gt; EDA_Outlier_Analysis!$I$11),
      "Outlier",
      "Normal"))</f>
        <v>Normal</v>
      </c>
    </row>
    <row r="1102" spans="1:19">
      <c r="A1102" t="s">
        <v>3164</v>
      </c>
      <c r="B1102" s="4">
        <v>45123</v>
      </c>
      <c r="C1102" s="2">
        <v>-55702.78</v>
      </c>
      <c r="D1102" t="s">
        <v>840</v>
      </c>
      <c r="E1102" t="s">
        <v>905</v>
      </c>
      <c r="F1102" t="s">
        <v>11</v>
      </c>
      <c r="G1102" t="s">
        <v>31</v>
      </c>
      <c r="I1102" t="s">
        <v>2048</v>
      </c>
      <c r="J1102" t="s">
        <v>3165</v>
      </c>
      <c r="K1102" t="str">
        <f>IF(COUNTIF(Customers!A:A, H1102)&gt;0, "Valid", "Invalid")</f>
        <v>Invalid</v>
      </c>
      <c r="L1102" t="str">
        <f t="shared" si="85"/>
        <v>7</v>
      </c>
      <c r="M1102" t="str">
        <f t="shared" si="86"/>
        <v>2023</v>
      </c>
      <c r="N1102">
        <f t="shared" si="87"/>
        <v>-55702.78</v>
      </c>
      <c r="O1102" t="str">
        <f t="shared" si="88"/>
        <v/>
      </c>
      <c r="P1102">
        <f t="shared" si="89"/>
        <v>55702.78</v>
      </c>
      <c r="Q1102" s="48" t="str">
        <f>IF(O1102="","",
   IF(OR(O1102&lt;EDA_Outlier_Analysis!$C$10, O1102&gt;EDA_Outlier_Analysis!$C$11),
      "Outlier",
      "Normal"))</f>
        <v/>
      </c>
      <c r="R1102" t="str">
        <f>IF(P1102="","",
   IF(OR(P1102 &lt; EDA_Outlier_Analysis!$F$7, P1102 &gt; EDA_Outlier_Analysis!$F$8),
      "Outlier",
      "Normal"))</f>
        <v>Outlier</v>
      </c>
      <c r="S1102" t="str">
        <f>IF(N1102="","",
   IF(OR(N1102 &lt;EDA_Outlier_Analysis!$I$10, N1102 &gt; EDA_Outlier_Analysis!$I$11),
      "Outlier",
      "Normal"))</f>
        <v>Normal</v>
      </c>
    </row>
    <row r="1103" spans="1:19">
      <c r="A1103" t="s">
        <v>3166</v>
      </c>
      <c r="B1103" s="4">
        <v>44959</v>
      </c>
      <c r="C1103" s="2">
        <v>172262.48</v>
      </c>
      <c r="D1103" t="s">
        <v>849</v>
      </c>
      <c r="E1103" t="s">
        <v>850</v>
      </c>
      <c r="F1103" t="s">
        <v>11</v>
      </c>
      <c r="G1103" t="s">
        <v>20</v>
      </c>
      <c r="H1103" t="s">
        <v>343</v>
      </c>
      <c r="J1103" t="s">
        <v>3167</v>
      </c>
      <c r="K1103" t="str">
        <f>IF(COUNTIF(Customers!A:A, H1103)&gt;0, "Valid", "Invalid")</f>
        <v>Valid</v>
      </c>
      <c r="L1103" t="str">
        <f t="shared" si="85"/>
        <v>2</v>
      </c>
      <c r="M1103" t="str">
        <f t="shared" si="86"/>
        <v>2023</v>
      </c>
      <c r="N1103">
        <f t="shared" si="87"/>
        <v>172262.48</v>
      </c>
      <c r="O1103">
        <f t="shared" si="88"/>
        <v>172262.48</v>
      </c>
      <c r="P1103" t="str">
        <f t="shared" si="89"/>
        <v/>
      </c>
      <c r="Q1103" s="48" t="str">
        <f>IF(O1103="","",
   IF(OR(O1103&lt;EDA_Outlier_Analysis!$C$10, O1103&gt;EDA_Outlier_Analysis!$C$11),
      "Outlier",
      "Normal"))</f>
        <v>Normal</v>
      </c>
      <c r="R1103" t="str">
        <f>IF(P1103="","",
   IF(OR(P1103 &lt; EDA_Outlier_Analysis!$F$7, P1103 &gt; EDA_Outlier_Analysis!$F$8),
      "Outlier",
      "Normal"))</f>
        <v/>
      </c>
      <c r="S1103" t="str">
        <f>IF(N1103="","",
   IF(OR(N1103 &lt;EDA_Outlier_Analysis!$I$10, N1103 &gt; EDA_Outlier_Analysis!$I$11),
      "Outlier",
      "Normal"))</f>
        <v>Normal</v>
      </c>
    </row>
    <row r="1104" spans="1:19">
      <c r="A1104" t="s">
        <v>3168</v>
      </c>
      <c r="B1104" s="4">
        <v>45053</v>
      </c>
      <c r="C1104" s="2">
        <v>81388.179999999993</v>
      </c>
      <c r="D1104" t="s">
        <v>849</v>
      </c>
      <c r="E1104" t="s">
        <v>853</v>
      </c>
      <c r="F1104" t="s">
        <v>11</v>
      </c>
      <c r="G1104" t="s">
        <v>24</v>
      </c>
      <c r="H1104" t="s">
        <v>409</v>
      </c>
      <c r="J1104" t="s">
        <v>3169</v>
      </c>
      <c r="K1104" t="str">
        <f>IF(COUNTIF(Customers!A:A, H1104)&gt;0, "Valid", "Invalid")</f>
        <v>Valid</v>
      </c>
      <c r="L1104" t="str">
        <f t="shared" si="85"/>
        <v>5</v>
      </c>
      <c r="M1104" t="str">
        <f t="shared" si="86"/>
        <v>2023</v>
      </c>
      <c r="N1104">
        <f t="shared" si="87"/>
        <v>81388.179999999993</v>
      </c>
      <c r="O1104">
        <f t="shared" si="88"/>
        <v>81388.179999999993</v>
      </c>
      <c r="P1104" t="str">
        <f t="shared" si="89"/>
        <v/>
      </c>
      <c r="Q1104" s="48" t="str">
        <f>IF(O1104="","",
   IF(OR(O1104&lt;EDA_Outlier_Analysis!$C$10, O1104&gt;EDA_Outlier_Analysis!$C$11),
      "Outlier",
      "Normal"))</f>
        <v>Normal</v>
      </c>
      <c r="R1104" t="str">
        <f>IF(P1104="","",
   IF(OR(P1104 &lt; EDA_Outlier_Analysis!$F$7, P1104 &gt; EDA_Outlier_Analysis!$F$8),
      "Outlier",
      "Normal"))</f>
        <v/>
      </c>
      <c r="S1104" t="str">
        <f>IF(N1104="","",
   IF(OR(N1104 &lt;EDA_Outlier_Analysis!$I$10, N1104 &gt; EDA_Outlier_Analysis!$I$11),
      "Outlier",
      "Normal"))</f>
        <v>Normal</v>
      </c>
    </row>
    <row r="1105" spans="1:19">
      <c r="A1105" t="s">
        <v>3170</v>
      </c>
      <c r="B1105" s="4">
        <v>45118</v>
      </c>
      <c r="C1105" s="2">
        <v>-54817.41</v>
      </c>
      <c r="D1105" t="s">
        <v>840</v>
      </c>
      <c r="E1105" t="s">
        <v>845</v>
      </c>
      <c r="F1105" t="s">
        <v>10</v>
      </c>
      <c r="G1105" t="s">
        <v>31</v>
      </c>
      <c r="I1105" t="s">
        <v>990</v>
      </c>
      <c r="J1105" t="s">
        <v>3171</v>
      </c>
      <c r="K1105" t="str">
        <f>IF(COUNTIF(Customers!A:A, H1105)&gt;0, "Valid", "Invalid")</f>
        <v>Invalid</v>
      </c>
      <c r="L1105" t="str">
        <f t="shared" si="85"/>
        <v>7</v>
      </c>
      <c r="M1105" t="str">
        <f t="shared" si="86"/>
        <v>2023</v>
      </c>
      <c r="N1105">
        <f t="shared" si="87"/>
        <v>-54817.41</v>
      </c>
      <c r="O1105" t="str">
        <f t="shared" si="88"/>
        <v/>
      </c>
      <c r="P1105">
        <f t="shared" si="89"/>
        <v>54817.41</v>
      </c>
      <c r="Q1105" s="48" t="str">
        <f>IF(O1105="","",
   IF(OR(O1105&lt;EDA_Outlier_Analysis!$C$10, O1105&gt;EDA_Outlier_Analysis!$C$11),
      "Outlier",
      "Normal"))</f>
        <v/>
      </c>
      <c r="R1105" t="str">
        <f>IF(P1105="","",
   IF(OR(P1105 &lt; EDA_Outlier_Analysis!$F$7, P1105 &gt; EDA_Outlier_Analysis!$F$8),
      "Outlier",
      "Normal"))</f>
        <v>Outlier</v>
      </c>
      <c r="S1105" t="str">
        <f>IF(N1105="","",
   IF(OR(N1105 &lt;EDA_Outlier_Analysis!$I$10, N1105 &gt; EDA_Outlier_Analysis!$I$11),
      "Outlier",
      "Normal"))</f>
        <v>Normal</v>
      </c>
    </row>
    <row r="1106" spans="1:19">
      <c r="A1106" t="s">
        <v>3172</v>
      </c>
      <c r="B1106" s="4">
        <v>45171</v>
      </c>
      <c r="C1106" s="2">
        <v>127340.21</v>
      </c>
      <c r="D1106" t="s">
        <v>849</v>
      </c>
      <c r="E1106" t="s">
        <v>850</v>
      </c>
      <c r="F1106" t="s">
        <v>10</v>
      </c>
      <c r="G1106" t="s">
        <v>34</v>
      </c>
      <c r="H1106" t="s">
        <v>555</v>
      </c>
      <c r="J1106" t="s">
        <v>3173</v>
      </c>
      <c r="K1106" t="str">
        <f>IF(COUNTIF(Customers!A:A, H1106)&gt;0, "Valid", "Invalid")</f>
        <v>Valid</v>
      </c>
      <c r="L1106" t="str">
        <f t="shared" si="85"/>
        <v>9</v>
      </c>
      <c r="M1106" t="str">
        <f t="shared" si="86"/>
        <v>2023</v>
      </c>
      <c r="N1106">
        <f t="shared" si="87"/>
        <v>127340.21</v>
      </c>
      <c r="O1106">
        <f t="shared" si="88"/>
        <v>127340.21</v>
      </c>
      <c r="P1106" t="str">
        <f t="shared" si="89"/>
        <v/>
      </c>
      <c r="Q1106" s="48" t="str">
        <f>IF(O1106="","",
   IF(OR(O1106&lt;EDA_Outlier_Analysis!$C$10, O1106&gt;EDA_Outlier_Analysis!$C$11),
      "Outlier",
      "Normal"))</f>
        <v>Normal</v>
      </c>
      <c r="R1106" t="str">
        <f>IF(P1106="","",
   IF(OR(P1106 &lt; EDA_Outlier_Analysis!$F$7, P1106 &gt; EDA_Outlier_Analysis!$F$8),
      "Outlier",
      "Normal"))</f>
        <v/>
      </c>
      <c r="S1106" t="str">
        <f>IF(N1106="","",
   IF(OR(N1106 &lt;EDA_Outlier_Analysis!$I$10, N1106 &gt; EDA_Outlier_Analysis!$I$11),
      "Outlier",
      "Normal"))</f>
        <v>Normal</v>
      </c>
    </row>
    <row r="1107" spans="1:19">
      <c r="A1107" t="s">
        <v>3174</v>
      </c>
      <c r="B1107" s="4">
        <v>45040</v>
      </c>
      <c r="C1107" s="2">
        <v>163869.79999999999</v>
      </c>
      <c r="D1107" t="s">
        <v>849</v>
      </c>
      <c r="E1107" t="s">
        <v>850</v>
      </c>
      <c r="F1107" t="s">
        <v>10</v>
      </c>
      <c r="G1107" t="s">
        <v>20</v>
      </c>
      <c r="H1107" t="s">
        <v>359</v>
      </c>
      <c r="J1107" t="s">
        <v>3175</v>
      </c>
      <c r="K1107" t="str">
        <f>IF(COUNTIF(Customers!A:A, H1107)&gt;0, "Valid", "Invalid")</f>
        <v>Valid</v>
      </c>
      <c r="L1107" t="str">
        <f t="shared" si="85"/>
        <v>4</v>
      </c>
      <c r="M1107" t="str">
        <f t="shared" si="86"/>
        <v>2023</v>
      </c>
      <c r="N1107">
        <f t="shared" si="87"/>
        <v>163869.79999999999</v>
      </c>
      <c r="O1107">
        <f t="shared" si="88"/>
        <v>163869.79999999999</v>
      </c>
      <c r="P1107" t="str">
        <f t="shared" si="89"/>
        <v/>
      </c>
      <c r="Q1107" s="48" t="str">
        <f>IF(O1107="","",
   IF(OR(O1107&lt;EDA_Outlier_Analysis!$C$10, O1107&gt;EDA_Outlier_Analysis!$C$11),
      "Outlier",
      "Normal"))</f>
        <v>Normal</v>
      </c>
      <c r="R1107" t="str">
        <f>IF(P1107="","",
   IF(OR(P1107 &lt; EDA_Outlier_Analysis!$F$7, P1107 &gt; EDA_Outlier_Analysis!$F$8),
      "Outlier",
      "Normal"))</f>
        <v/>
      </c>
      <c r="S1107" t="str">
        <f>IF(N1107="","",
   IF(OR(N1107 &lt;EDA_Outlier_Analysis!$I$10, N1107 &gt; EDA_Outlier_Analysis!$I$11),
      "Outlier",
      "Normal"))</f>
        <v>Normal</v>
      </c>
    </row>
    <row r="1108" spans="1:19">
      <c r="A1108" t="s">
        <v>3176</v>
      </c>
      <c r="B1108" s="4">
        <v>44986</v>
      </c>
      <c r="C1108" s="2">
        <v>223515.22</v>
      </c>
      <c r="D1108" t="s">
        <v>849</v>
      </c>
      <c r="E1108" t="s">
        <v>868</v>
      </c>
      <c r="F1108" t="s">
        <v>11</v>
      </c>
      <c r="G1108" t="s">
        <v>20</v>
      </c>
      <c r="H1108" t="s">
        <v>145</v>
      </c>
      <c r="J1108" t="s">
        <v>3177</v>
      </c>
      <c r="K1108" t="str">
        <f>IF(COUNTIF(Customers!A:A, H1108)&gt;0, "Valid", "Invalid")</f>
        <v>Valid</v>
      </c>
      <c r="L1108" t="str">
        <f t="shared" si="85"/>
        <v>3</v>
      </c>
      <c r="M1108" t="str">
        <f t="shared" si="86"/>
        <v>2023</v>
      </c>
      <c r="N1108">
        <f t="shared" si="87"/>
        <v>223515.22</v>
      </c>
      <c r="O1108">
        <f t="shared" si="88"/>
        <v>223515.22</v>
      </c>
      <c r="P1108" t="str">
        <f t="shared" si="89"/>
        <v/>
      </c>
      <c r="Q1108" s="48" t="str">
        <f>IF(O1108="","",
   IF(OR(O1108&lt;EDA_Outlier_Analysis!$C$10, O1108&gt;EDA_Outlier_Analysis!$C$11),
      "Outlier",
      "Normal"))</f>
        <v>Normal</v>
      </c>
      <c r="R1108" t="str">
        <f>IF(P1108="","",
   IF(OR(P1108 &lt; EDA_Outlier_Analysis!$F$7, P1108 &gt; EDA_Outlier_Analysis!$F$8),
      "Outlier",
      "Normal"))</f>
        <v/>
      </c>
      <c r="S1108" t="str">
        <f>IF(N1108="","",
   IF(OR(N1108 &lt;EDA_Outlier_Analysis!$I$10, N1108 &gt; EDA_Outlier_Analysis!$I$11),
      "Outlier",
      "Normal"))</f>
        <v>Normal</v>
      </c>
    </row>
    <row r="1109" spans="1:19">
      <c r="A1109" t="s">
        <v>3178</v>
      </c>
      <c r="B1109" s="4">
        <v>44691</v>
      </c>
      <c r="C1109" s="2">
        <v>21649.85</v>
      </c>
      <c r="D1109" t="s">
        <v>1345</v>
      </c>
      <c r="E1109" t="s">
        <v>1345</v>
      </c>
      <c r="F1109" t="s">
        <v>10</v>
      </c>
      <c r="G1109" t="s">
        <v>20</v>
      </c>
      <c r="J1109" t="s">
        <v>3179</v>
      </c>
      <c r="K1109" t="str">
        <f>IF(COUNTIF(Customers!A:A, H1109)&gt;0, "Valid", "Invalid")</f>
        <v>Invalid</v>
      </c>
      <c r="L1109" t="str">
        <f t="shared" si="85"/>
        <v>5</v>
      </c>
      <c r="M1109" t="str">
        <f t="shared" si="86"/>
        <v>2022</v>
      </c>
      <c r="N1109">
        <f t="shared" si="87"/>
        <v>-21649.85</v>
      </c>
      <c r="O1109" t="str">
        <f t="shared" si="88"/>
        <v/>
      </c>
      <c r="P1109" t="str">
        <f t="shared" si="89"/>
        <v/>
      </c>
      <c r="Q1109" s="48" t="str">
        <f>IF(O1109="","",
   IF(OR(O1109&lt;EDA_Outlier_Analysis!$C$10, O1109&gt;EDA_Outlier_Analysis!$C$11),
      "Outlier",
      "Normal"))</f>
        <v/>
      </c>
      <c r="R1109" t="str">
        <f>IF(P1109="","",
   IF(OR(P1109 &lt; EDA_Outlier_Analysis!$F$7, P1109 &gt; EDA_Outlier_Analysis!$F$8),
      "Outlier",
      "Normal"))</f>
        <v/>
      </c>
      <c r="S1109" t="str">
        <f>IF(N1109="","",
   IF(OR(N1109 &lt;EDA_Outlier_Analysis!$I$10, N1109 &gt; EDA_Outlier_Analysis!$I$11),
      "Outlier",
      "Normal"))</f>
        <v>Normal</v>
      </c>
    </row>
    <row r="1110" spans="1:19">
      <c r="A1110" t="s">
        <v>3180</v>
      </c>
      <c r="B1110" s="4">
        <v>44863</v>
      </c>
      <c r="C1110" s="2">
        <v>221210.77</v>
      </c>
      <c r="D1110" t="s">
        <v>849</v>
      </c>
      <c r="E1110" t="s">
        <v>868</v>
      </c>
      <c r="F1110" t="s">
        <v>9</v>
      </c>
      <c r="G1110" t="s">
        <v>31</v>
      </c>
      <c r="H1110" t="s">
        <v>567</v>
      </c>
      <c r="J1110" t="s">
        <v>3181</v>
      </c>
      <c r="K1110" t="str">
        <f>IF(COUNTIF(Customers!A:A, H1110)&gt;0, "Valid", "Invalid")</f>
        <v>Valid</v>
      </c>
      <c r="L1110" t="str">
        <f t="shared" si="85"/>
        <v>10</v>
      </c>
      <c r="M1110" t="str">
        <f t="shared" si="86"/>
        <v>2022</v>
      </c>
      <c r="N1110">
        <f t="shared" si="87"/>
        <v>221210.77</v>
      </c>
      <c r="O1110">
        <f t="shared" si="88"/>
        <v>221210.77</v>
      </c>
      <c r="P1110" t="str">
        <f t="shared" si="89"/>
        <v/>
      </c>
      <c r="Q1110" s="48" t="str">
        <f>IF(O1110="","",
   IF(OR(O1110&lt;EDA_Outlier_Analysis!$C$10, O1110&gt;EDA_Outlier_Analysis!$C$11),
      "Outlier",
      "Normal"))</f>
        <v>Normal</v>
      </c>
      <c r="R1110" t="str">
        <f>IF(P1110="","",
   IF(OR(P1110 &lt; EDA_Outlier_Analysis!$F$7, P1110 &gt; EDA_Outlier_Analysis!$F$8),
      "Outlier",
      "Normal"))</f>
        <v/>
      </c>
      <c r="S1110" t="str">
        <f>IF(N1110="","",
   IF(OR(N1110 &lt;EDA_Outlier_Analysis!$I$10, N1110 &gt; EDA_Outlier_Analysis!$I$11),
      "Outlier",
      "Normal"))</f>
        <v>Normal</v>
      </c>
    </row>
    <row r="1111" spans="1:19">
      <c r="A1111" t="s">
        <v>3182</v>
      </c>
      <c r="B1111" s="4">
        <v>44851</v>
      </c>
      <c r="C1111" s="2">
        <v>-31719.63</v>
      </c>
      <c r="D1111" t="s">
        <v>840</v>
      </c>
      <c r="E1111" t="s">
        <v>864</v>
      </c>
      <c r="F1111" t="s">
        <v>10</v>
      </c>
      <c r="G1111" t="s">
        <v>34</v>
      </c>
      <c r="I1111" t="s">
        <v>2914</v>
      </c>
      <c r="J1111" t="s">
        <v>3183</v>
      </c>
      <c r="K1111" t="str">
        <f>IF(COUNTIF(Customers!A:A, H1111)&gt;0, "Valid", "Invalid")</f>
        <v>Invalid</v>
      </c>
      <c r="L1111" t="str">
        <f t="shared" si="85"/>
        <v>10</v>
      </c>
      <c r="M1111" t="str">
        <f t="shared" si="86"/>
        <v>2022</v>
      </c>
      <c r="N1111">
        <f t="shared" si="87"/>
        <v>-31719.63</v>
      </c>
      <c r="O1111" t="str">
        <f t="shared" si="88"/>
        <v/>
      </c>
      <c r="P1111">
        <f t="shared" si="89"/>
        <v>31719.63</v>
      </c>
      <c r="Q1111" s="48" t="str">
        <f>IF(O1111="","",
   IF(OR(O1111&lt;EDA_Outlier_Analysis!$C$10, O1111&gt;EDA_Outlier_Analysis!$C$11),
      "Outlier",
      "Normal"))</f>
        <v/>
      </c>
      <c r="R1111" t="str">
        <f>IF(P1111="","",
   IF(OR(P1111 &lt; EDA_Outlier_Analysis!$F$7, P1111 &gt; EDA_Outlier_Analysis!$F$8),
      "Outlier",
      "Normal"))</f>
        <v>Normal</v>
      </c>
      <c r="S1111" t="str">
        <f>IF(N1111="","",
   IF(OR(N1111 &lt;EDA_Outlier_Analysis!$I$10, N1111 &gt; EDA_Outlier_Analysis!$I$11),
      "Outlier",
      "Normal"))</f>
        <v>Normal</v>
      </c>
    </row>
    <row r="1112" spans="1:19">
      <c r="A1112" t="s">
        <v>3184</v>
      </c>
      <c r="B1112" s="4">
        <v>44764</v>
      </c>
      <c r="C1112" s="2">
        <v>165158.85999999999</v>
      </c>
      <c r="D1112" t="s">
        <v>849</v>
      </c>
      <c r="E1112" t="s">
        <v>850</v>
      </c>
      <c r="F1112" t="s">
        <v>9</v>
      </c>
      <c r="G1112" t="s">
        <v>20</v>
      </c>
      <c r="H1112" t="s">
        <v>309</v>
      </c>
      <c r="J1112" t="s">
        <v>3185</v>
      </c>
      <c r="K1112" t="str">
        <f>IF(COUNTIF(Customers!A:A, H1112)&gt;0, "Valid", "Invalid")</f>
        <v>Valid</v>
      </c>
      <c r="L1112" t="str">
        <f t="shared" si="85"/>
        <v>7</v>
      </c>
      <c r="M1112" t="str">
        <f t="shared" si="86"/>
        <v>2022</v>
      </c>
      <c r="N1112">
        <f t="shared" si="87"/>
        <v>165158.85999999999</v>
      </c>
      <c r="O1112">
        <f t="shared" si="88"/>
        <v>165158.85999999999</v>
      </c>
      <c r="P1112" t="str">
        <f t="shared" si="89"/>
        <v/>
      </c>
      <c r="Q1112" s="48" t="str">
        <f>IF(O1112="","",
   IF(OR(O1112&lt;EDA_Outlier_Analysis!$C$10, O1112&gt;EDA_Outlier_Analysis!$C$11),
      "Outlier",
      "Normal"))</f>
        <v>Normal</v>
      </c>
      <c r="R1112" t="str">
        <f>IF(P1112="","",
   IF(OR(P1112 &lt; EDA_Outlier_Analysis!$F$7, P1112 &gt; EDA_Outlier_Analysis!$F$8),
      "Outlier",
      "Normal"))</f>
        <v/>
      </c>
      <c r="S1112" t="str">
        <f>IF(N1112="","",
   IF(OR(N1112 &lt;EDA_Outlier_Analysis!$I$10, N1112 &gt; EDA_Outlier_Analysis!$I$11),
      "Outlier",
      "Normal"))</f>
        <v>Normal</v>
      </c>
    </row>
    <row r="1113" spans="1:19">
      <c r="A1113" t="s">
        <v>3186</v>
      </c>
      <c r="B1113" s="4">
        <v>44840</v>
      </c>
      <c r="C1113" s="2">
        <v>66991.41</v>
      </c>
      <c r="D1113" t="s">
        <v>849</v>
      </c>
      <c r="E1113" t="s">
        <v>853</v>
      </c>
      <c r="F1113" t="s">
        <v>11</v>
      </c>
      <c r="G1113" t="s">
        <v>24</v>
      </c>
      <c r="H1113" t="s">
        <v>191</v>
      </c>
      <c r="J1113" t="s">
        <v>3187</v>
      </c>
      <c r="K1113" t="str">
        <f>IF(COUNTIF(Customers!A:A, H1113)&gt;0, "Valid", "Invalid")</f>
        <v>Valid</v>
      </c>
      <c r="L1113" t="str">
        <f t="shared" si="85"/>
        <v>10</v>
      </c>
      <c r="M1113" t="str">
        <f t="shared" si="86"/>
        <v>2022</v>
      </c>
      <c r="N1113">
        <f t="shared" si="87"/>
        <v>66991.41</v>
      </c>
      <c r="O1113">
        <f t="shared" si="88"/>
        <v>66991.41</v>
      </c>
      <c r="P1113" t="str">
        <f t="shared" si="89"/>
        <v/>
      </c>
      <c r="Q1113" s="48" t="str">
        <f>IF(O1113="","",
   IF(OR(O1113&lt;EDA_Outlier_Analysis!$C$10, O1113&gt;EDA_Outlier_Analysis!$C$11),
      "Outlier",
      "Normal"))</f>
        <v>Normal</v>
      </c>
      <c r="R1113" t="str">
        <f>IF(P1113="","",
   IF(OR(P1113 &lt; EDA_Outlier_Analysis!$F$7, P1113 &gt; EDA_Outlier_Analysis!$F$8),
      "Outlier",
      "Normal"))</f>
        <v/>
      </c>
      <c r="S1113" t="str">
        <f>IF(N1113="","",
   IF(OR(N1113 &lt;EDA_Outlier_Analysis!$I$10, N1113 &gt; EDA_Outlier_Analysis!$I$11),
      "Outlier",
      "Normal"))</f>
        <v>Normal</v>
      </c>
    </row>
    <row r="1114" spans="1:19">
      <c r="A1114" t="s">
        <v>3188</v>
      </c>
      <c r="B1114" s="4">
        <v>45046</v>
      </c>
      <c r="C1114" s="2">
        <v>-38987.760000000002</v>
      </c>
      <c r="D1114" t="s">
        <v>840</v>
      </c>
      <c r="E1114" t="s">
        <v>864</v>
      </c>
      <c r="F1114" t="s">
        <v>11</v>
      </c>
      <c r="G1114" t="s">
        <v>34</v>
      </c>
      <c r="I1114" t="s">
        <v>942</v>
      </c>
      <c r="J1114" t="s">
        <v>3189</v>
      </c>
      <c r="K1114" t="str">
        <f>IF(COUNTIF(Customers!A:A, H1114)&gt;0, "Valid", "Invalid")</f>
        <v>Invalid</v>
      </c>
      <c r="L1114" t="str">
        <f t="shared" si="85"/>
        <v>4</v>
      </c>
      <c r="M1114" t="str">
        <f t="shared" si="86"/>
        <v>2023</v>
      </c>
      <c r="N1114">
        <f t="shared" si="87"/>
        <v>-38987.760000000002</v>
      </c>
      <c r="O1114" t="str">
        <f t="shared" si="88"/>
        <v/>
      </c>
      <c r="P1114">
        <f t="shared" si="89"/>
        <v>38987.760000000002</v>
      </c>
      <c r="Q1114" s="48" t="str">
        <f>IF(O1114="","",
   IF(OR(O1114&lt;EDA_Outlier_Analysis!$C$10, O1114&gt;EDA_Outlier_Analysis!$C$11),
      "Outlier",
      "Normal"))</f>
        <v/>
      </c>
      <c r="R1114" t="str">
        <f>IF(P1114="","",
   IF(OR(P1114 &lt; EDA_Outlier_Analysis!$F$7, P1114 &gt; EDA_Outlier_Analysis!$F$8),
      "Outlier",
      "Normal"))</f>
        <v>Normal</v>
      </c>
      <c r="S1114" t="str">
        <f>IF(N1114="","",
   IF(OR(N1114 &lt;EDA_Outlier_Analysis!$I$10, N1114 &gt; EDA_Outlier_Analysis!$I$11),
      "Outlier",
      "Normal"))</f>
        <v>Normal</v>
      </c>
    </row>
    <row r="1115" spans="1:19">
      <c r="A1115" t="s">
        <v>3190</v>
      </c>
      <c r="B1115" s="4">
        <v>44642</v>
      </c>
      <c r="C1115" s="2">
        <v>-47750.25</v>
      </c>
      <c r="D1115" t="s">
        <v>840</v>
      </c>
      <c r="E1115" t="s">
        <v>845</v>
      </c>
      <c r="F1115" t="s">
        <v>10</v>
      </c>
      <c r="G1115" t="s">
        <v>31</v>
      </c>
      <c r="I1115" t="s">
        <v>846</v>
      </c>
      <c r="J1115" t="s">
        <v>3191</v>
      </c>
      <c r="K1115" t="str">
        <f>IF(COUNTIF(Customers!A:A, H1115)&gt;0, "Valid", "Invalid")</f>
        <v>Invalid</v>
      </c>
      <c r="L1115" t="str">
        <f t="shared" si="85"/>
        <v>3</v>
      </c>
      <c r="M1115" t="str">
        <f t="shared" si="86"/>
        <v>2022</v>
      </c>
      <c r="N1115">
        <f t="shared" si="87"/>
        <v>-47750.25</v>
      </c>
      <c r="O1115" t="str">
        <f t="shared" si="88"/>
        <v/>
      </c>
      <c r="P1115">
        <f t="shared" si="89"/>
        <v>47750.25</v>
      </c>
      <c r="Q1115" s="48" t="str">
        <f>IF(O1115="","",
   IF(OR(O1115&lt;EDA_Outlier_Analysis!$C$10, O1115&gt;EDA_Outlier_Analysis!$C$11),
      "Outlier",
      "Normal"))</f>
        <v/>
      </c>
      <c r="R1115" t="str">
        <f>IF(P1115="","",
   IF(OR(P1115 &lt; EDA_Outlier_Analysis!$F$7, P1115 &gt; EDA_Outlier_Analysis!$F$8),
      "Outlier",
      "Normal"))</f>
        <v>Normal</v>
      </c>
      <c r="S1115" t="str">
        <f>IF(N1115="","",
   IF(OR(N1115 &lt;EDA_Outlier_Analysis!$I$10, N1115 &gt; EDA_Outlier_Analysis!$I$11),
      "Outlier",
      "Normal"))</f>
        <v>Normal</v>
      </c>
    </row>
    <row r="1116" spans="1:19">
      <c r="A1116" t="s">
        <v>3192</v>
      </c>
      <c r="B1116" s="4">
        <v>45280</v>
      </c>
      <c r="C1116" s="2">
        <v>224694.06</v>
      </c>
      <c r="D1116" t="s">
        <v>849</v>
      </c>
      <c r="E1116" t="s">
        <v>868</v>
      </c>
      <c r="F1116" t="s">
        <v>11</v>
      </c>
      <c r="G1116" t="s">
        <v>31</v>
      </c>
      <c r="H1116" t="s">
        <v>63</v>
      </c>
      <c r="J1116" t="s">
        <v>3193</v>
      </c>
      <c r="K1116" t="str">
        <f>IF(COUNTIF(Customers!A:A, H1116)&gt;0, "Valid", "Invalid")</f>
        <v>Valid</v>
      </c>
      <c r="L1116" t="str">
        <f t="shared" si="85"/>
        <v>12</v>
      </c>
      <c r="M1116" t="str">
        <f t="shared" si="86"/>
        <v>2023</v>
      </c>
      <c r="N1116">
        <f t="shared" si="87"/>
        <v>224694.06</v>
      </c>
      <c r="O1116">
        <f t="shared" si="88"/>
        <v>224694.06</v>
      </c>
      <c r="P1116" t="str">
        <f t="shared" si="89"/>
        <v/>
      </c>
      <c r="Q1116" s="48" t="str">
        <f>IF(O1116="","",
   IF(OR(O1116&lt;EDA_Outlier_Analysis!$C$10, O1116&gt;EDA_Outlier_Analysis!$C$11),
      "Outlier",
      "Normal"))</f>
        <v>Normal</v>
      </c>
      <c r="R1116" t="str">
        <f>IF(P1116="","",
   IF(OR(P1116 &lt; EDA_Outlier_Analysis!$F$7, P1116 &gt; EDA_Outlier_Analysis!$F$8),
      "Outlier",
      "Normal"))</f>
        <v/>
      </c>
      <c r="S1116" t="str">
        <f>IF(N1116="","",
   IF(OR(N1116 &lt;EDA_Outlier_Analysis!$I$10, N1116 &gt; EDA_Outlier_Analysis!$I$11),
      "Outlier",
      "Normal"))</f>
        <v>Normal</v>
      </c>
    </row>
    <row r="1117" spans="1:19">
      <c r="A1117" t="s">
        <v>3194</v>
      </c>
      <c r="B1117" s="4">
        <v>44709</v>
      </c>
      <c r="C1117" s="2">
        <v>138397.49</v>
      </c>
      <c r="D1117" t="s">
        <v>849</v>
      </c>
      <c r="E1117" t="s">
        <v>853</v>
      </c>
      <c r="F1117" t="s">
        <v>10</v>
      </c>
      <c r="G1117" t="s">
        <v>24</v>
      </c>
      <c r="H1117" t="s">
        <v>101</v>
      </c>
      <c r="J1117" t="s">
        <v>3195</v>
      </c>
      <c r="K1117" t="str">
        <f>IF(COUNTIF(Customers!A:A, H1117)&gt;0, "Valid", "Invalid")</f>
        <v>Valid</v>
      </c>
      <c r="L1117" t="str">
        <f t="shared" si="85"/>
        <v>5</v>
      </c>
      <c r="M1117" t="str">
        <f t="shared" si="86"/>
        <v>2022</v>
      </c>
      <c r="N1117">
        <f t="shared" si="87"/>
        <v>138397.49</v>
      </c>
      <c r="O1117">
        <f t="shared" si="88"/>
        <v>138397.49</v>
      </c>
      <c r="P1117" t="str">
        <f t="shared" si="89"/>
        <v/>
      </c>
      <c r="Q1117" s="48" t="str">
        <f>IF(O1117="","",
   IF(OR(O1117&lt;EDA_Outlier_Analysis!$C$10, O1117&gt;EDA_Outlier_Analysis!$C$11),
      "Outlier",
      "Normal"))</f>
        <v>Normal</v>
      </c>
      <c r="R1117" t="str">
        <f>IF(P1117="","",
   IF(OR(P1117 &lt; EDA_Outlier_Analysis!$F$7, P1117 &gt; EDA_Outlier_Analysis!$F$8),
      "Outlier",
      "Normal"))</f>
        <v/>
      </c>
      <c r="S1117" t="str">
        <f>IF(N1117="","",
   IF(OR(N1117 &lt;EDA_Outlier_Analysis!$I$10, N1117 &gt; EDA_Outlier_Analysis!$I$11),
      "Outlier",
      "Normal"))</f>
        <v>Normal</v>
      </c>
    </row>
    <row r="1118" spans="1:19">
      <c r="A1118" t="s">
        <v>3196</v>
      </c>
      <c r="B1118" s="4">
        <v>44952</v>
      </c>
      <c r="C1118" s="2">
        <v>162323.04999999999</v>
      </c>
      <c r="D1118" t="s">
        <v>849</v>
      </c>
      <c r="E1118" t="s">
        <v>850</v>
      </c>
      <c r="F1118" t="s">
        <v>11</v>
      </c>
      <c r="G1118" t="s">
        <v>24</v>
      </c>
      <c r="H1118" t="s">
        <v>739</v>
      </c>
      <c r="J1118" t="s">
        <v>3197</v>
      </c>
      <c r="K1118" t="str">
        <f>IF(COUNTIF(Customers!A:A, H1118)&gt;0, "Valid", "Invalid")</f>
        <v>Valid</v>
      </c>
      <c r="L1118" t="str">
        <f t="shared" si="85"/>
        <v>1</v>
      </c>
      <c r="M1118" t="str">
        <f t="shared" si="86"/>
        <v>2023</v>
      </c>
      <c r="N1118">
        <f t="shared" si="87"/>
        <v>162323.04999999999</v>
      </c>
      <c r="O1118">
        <f t="shared" si="88"/>
        <v>162323.04999999999</v>
      </c>
      <c r="P1118" t="str">
        <f t="shared" si="89"/>
        <v/>
      </c>
      <c r="Q1118" s="48" t="str">
        <f>IF(O1118="","",
   IF(OR(O1118&lt;EDA_Outlier_Analysis!$C$10, O1118&gt;EDA_Outlier_Analysis!$C$11),
      "Outlier",
      "Normal"))</f>
        <v>Normal</v>
      </c>
      <c r="R1118" t="str">
        <f>IF(P1118="","",
   IF(OR(P1118 &lt; EDA_Outlier_Analysis!$F$7, P1118 &gt; EDA_Outlier_Analysis!$F$8),
      "Outlier",
      "Normal"))</f>
        <v/>
      </c>
      <c r="S1118" t="str">
        <f>IF(N1118="","",
   IF(OR(N1118 &lt;EDA_Outlier_Analysis!$I$10, N1118 &gt; EDA_Outlier_Analysis!$I$11),
      "Outlier",
      "Normal"))</f>
        <v>Normal</v>
      </c>
    </row>
    <row r="1119" spans="1:19">
      <c r="A1119" t="s">
        <v>3198</v>
      </c>
      <c r="B1119" s="4">
        <v>44685</v>
      </c>
      <c r="C1119" s="2">
        <v>102256.17</v>
      </c>
      <c r="D1119" t="s">
        <v>849</v>
      </c>
      <c r="E1119" t="s">
        <v>868</v>
      </c>
      <c r="F1119" t="s">
        <v>11</v>
      </c>
      <c r="G1119" t="s">
        <v>34</v>
      </c>
      <c r="H1119" t="s">
        <v>83</v>
      </c>
      <c r="J1119" t="s">
        <v>3199</v>
      </c>
      <c r="K1119" t="str">
        <f>IF(COUNTIF(Customers!A:A, H1119)&gt;0, "Valid", "Invalid")</f>
        <v>Valid</v>
      </c>
      <c r="L1119" t="str">
        <f t="shared" si="85"/>
        <v>5</v>
      </c>
      <c r="M1119" t="str">
        <f t="shared" si="86"/>
        <v>2022</v>
      </c>
      <c r="N1119">
        <f t="shared" si="87"/>
        <v>102256.17</v>
      </c>
      <c r="O1119">
        <f t="shared" si="88"/>
        <v>102256.17</v>
      </c>
      <c r="P1119" t="str">
        <f t="shared" si="89"/>
        <v/>
      </c>
      <c r="Q1119" s="48" t="str">
        <f>IF(O1119="","",
   IF(OR(O1119&lt;EDA_Outlier_Analysis!$C$10, O1119&gt;EDA_Outlier_Analysis!$C$11),
      "Outlier",
      "Normal"))</f>
        <v>Normal</v>
      </c>
      <c r="R1119" t="str">
        <f>IF(P1119="","",
   IF(OR(P1119 &lt; EDA_Outlier_Analysis!$F$7, P1119 &gt; EDA_Outlier_Analysis!$F$8),
      "Outlier",
      "Normal"))</f>
        <v/>
      </c>
      <c r="S1119" t="str">
        <f>IF(N1119="","",
   IF(OR(N1119 &lt;EDA_Outlier_Analysis!$I$10, N1119 &gt; EDA_Outlier_Analysis!$I$11),
      "Outlier",
      "Normal"))</f>
        <v>Normal</v>
      </c>
    </row>
    <row r="1120" spans="1:19">
      <c r="A1120" t="s">
        <v>3200</v>
      </c>
      <c r="B1120" s="4">
        <v>45177</v>
      </c>
      <c r="C1120" s="2">
        <v>-10862.02</v>
      </c>
      <c r="D1120" t="s">
        <v>840</v>
      </c>
      <c r="E1120" t="s">
        <v>841</v>
      </c>
      <c r="F1120" t="s">
        <v>11</v>
      </c>
      <c r="G1120" t="s">
        <v>34</v>
      </c>
      <c r="I1120" t="s">
        <v>960</v>
      </c>
      <c r="J1120" t="s">
        <v>3201</v>
      </c>
      <c r="K1120" t="str">
        <f>IF(COUNTIF(Customers!A:A, H1120)&gt;0, "Valid", "Invalid")</f>
        <v>Invalid</v>
      </c>
      <c r="L1120" t="str">
        <f t="shared" si="85"/>
        <v>9</v>
      </c>
      <c r="M1120" t="str">
        <f t="shared" si="86"/>
        <v>2023</v>
      </c>
      <c r="N1120">
        <f t="shared" si="87"/>
        <v>-10862.02</v>
      </c>
      <c r="O1120" t="str">
        <f t="shared" si="88"/>
        <v/>
      </c>
      <c r="P1120">
        <f t="shared" si="89"/>
        <v>10862.02</v>
      </c>
      <c r="Q1120" s="48" t="str">
        <f>IF(O1120="","",
   IF(OR(O1120&lt;EDA_Outlier_Analysis!$C$10, O1120&gt;EDA_Outlier_Analysis!$C$11),
      "Outlier",
      "Normal"))</f>
        <v/>
      </c>
      <c r="R1120" t="str">
        <f>IF(P1120="","",
   IF(OR(P1120 &lt; EDA_Outlier_Analysis!$F$7, P1120 &gt; EDA_Outlier_Analysis!$F$8),
      "Outlier",
      "Normal"))</f>
        <v>Outlier</v>
      </c>
      <c r="S1120" t="str">
        <f>IF(N1120="","",
   IF(OR(N1120 &lt;EDA_Outlier_Analysis!$I$10, N1120 &gt; EDA_Outlier_Analysis!$I$11),
      "Outlier",
      "Normal"))</f>
        <v>Normal</v>
      </c>
    </row>
    <row r="1121" spans="1:19">
      <c r="A1121" t="s">
        <v>3202</v>
      </c>
      <c r="B1121" s="4">
        <v>45151</v>
      </c>
      <c r="C1121" s="2">
        <v>13862.75</v>
      </c>
      <c r="D1121" t="s">
        <v>1345</v>
      </c>
      <c r="E1121" t="s">
        <v>1345</v>
      </c>
      <c r="F1121" t="s">
        <v>10</v>
      </c>
      <c r="G1121" t="s">
        <v>34</v>
      </c>
      <c r="J1121" t="s">
        <v>3203</v>
      </c>
      <c r="K1121" t="str">
        <f>IF(COUNTIF(Customers!A:A, H1121)&gt;0, "Valid", "Invalid")</f>
        <v>Invalid</v>
      </c>
      <c r="L1121" t="str">
        <f t="shared" si="85"/>
        <v>8</v>
      </c>
      <c r="M1121" t="str">
        <f t="shared" si="86"/>
        <v>2023</v>
      </c>
      <c r="N1121">
        <f t="shared" si="87"/>
        <v>-13862.75</v>
      </c>
      <c r="O1121" t="str">
        <f t="shared" si="88"/>
        <v/>
      </c>
      <c r="P1121" t="str">
        <f t="shared" si="89"/>
        <v/>
      </c>
      <c r="Q1121" s="48" t="str">
        <f>IF(O1121="","",
   IF(OR(O1121&lt;EDA_Outlier_Analysis!$C$10, O1121&gt;EDA_Outlier_Analysis!$C$11),
      "Outlier",
      "Normal"))</f>
        <v/>
      </c>
      <c r="R1121" t="str">
        <f>IF(P1121="","",
   IF(OR(P1121 &lt; EDA_Outlier_Analysis!$F$7, P1121 &gt; EDA_Outlier_Analysis!$F$8),
      "Outlier",
      "Normal"))</f>
        <v/>
      </c>
      <c r="S1121" t="str">
        <f>IF(N1121="","",
   IF(OR(N1121 &lt;EDA_Outlier_Analysis!$I$10, N1121 &gt; EDA_Outlier_Analysis!$I$11),
      "Outlier",
      "Normal"))</f>
        <v>Normal</v>
      </c>
    </row>
    <row r="1122" spans="1:19">
      <c r="A1122" t="s">
        <v>3204</v>
      </c>
      <c r="B1122" s="4">
        <v>44993</v>
      </c>
      <c r="C1122" s="2">
        <v>304081.58</v>
      </c>
      <c r="D1122" t="s">
        <v>849</v>
      </c>
      <c r="E1122" t="s">
        <v>868</v>
      </c>
      <c r="F1122" t="s">
        <v>11</v>
      </c>
      <c r="G1122" t="s">
        <v>31</v>
      </c>
      <c r="H1122" t="s">
        <v>197</v>
      </c>
      <c r="J1122" t="s">
        <v>3205</v>
      </c>
      <c r="K1122" t="str">
        <f>IF(COUNTIF(Customers!A:A, H1122)&gt;0, "Valid", "Invalid")</f>
        <v>Valid</v>
      </c>
      <c r="L1122" t="str">
        <f t="shared" si="85"/>
        <v>3</v>
      </c>
      <c r="M1122" t="str">
        <f t="shared" si="86"/>
        <v>2023</v>
      </c>
      <c r="N1122">
        <f t="shared" si="87"/>
        <v>304081.58</v>
      </c>
      <c r="O1122">
        <f t="shared" si="88"/>
        <v>304081.58</v>
      </c>
      <c r="P1122" t="str">
        <f t="shared" si="89"/>
        <v/>
      </c>
      <c r="Q1122" s="48" t="str">
        <f>IF(O1122="","",
   IF(OR(O1122&lt;EDA_Outlier_Analysis!$C$10, O1122&gt;EDA_Outlier_Analysis!$C$11),
      "Outlier",
      "Normal"))</f>
        <v>Outlier</v>
      </c>
      <c r="R1122" t="str">
        <f>IF(P1122="","",
   IF(OR(P1122 &lt; EDA_Outlier_Analysis!$F$7, P1122 &gt; EDA_Outlier_Analysis!$F$8),
      "Outlier",
      "Normal"))</f>
        <v/>
      </c>
      <c r="S1122" t="str">
        <f>IF(N1122="","",
   IF(OR(N1122 &lt;EDA_Outlier_Analysis!$I$10, N1122 &gt; EDA_Outlier_Analysis!$I$11),
      "Outlier",
      "Normal"))</f>
        <v>Normal</v>
      </c>
    </row>
    <row r="1123" spans="1:19">
      <c r="A1123" t="s">
        <v>3206</v>
      </c>
      <c r="B1123" s="4">
        <v>45105</v>
      </c>
      <c r="C1123" s="2">
        <v>-54910.2</v>
      </c>
      <c r="D1123" t="s">
        <v>840</v>
      </c>
      <c r="E1123" t="s">
        <v>864</v>
      </c>
      <c r="F1123" t="s">
        <v>9</v>
      </c>
      <c r="G1123" t="s">
        <v>31</v>
      </c>
      <c r="I1123" t="s">
        <v>3102</v>
      </c>
      <c r="J1123" t="s">
        <v>3207</v>
      </c>
      <c r="K1123" t="str">
        <f>IF(COUNTIF(Customers!A:A, H1123)&gt;0, "Valid", "Invalid")</f>
        <v>Invalid</v>
      </c>
      <c r="L1123" t="str">
        <f t="shared" si="85"/>
        <v>6</v>
      </c>
      <c r="M1123" t="str">
        <f t="shared" si="86"/>
        <v>2023</v>
      </c>
      <c r="N1123">
        <f t="shared" si="87"/>
        <v>-54910.2</v>
      </c>
      <c r="O1123" t="str">
        <f t="shared" si="88"/>
        <v/>
      </c>
      <c r="P1123">
        <f t="shared" si="89"/>
        <v>54910.2</v>
      </c>
      <c r="Q1123" s="48" t="str">
        <f>IF(O1123="","",
   IF(OR(O1123&lt;EDA_Outlier_Analysis!$C$10, O1123&gt;EDA_Outlier_Analysis!$C$11),
      "Outlier",
      "Normal"))</f>
        <v/>
      </c>
      <c r="R1123" t="str">
        <f>IF(P1123="","",
   IF(OR(P1123 &lt; EDA_Outlier_Analysis!$F$7, P1123 &gt; EDA_Outlier_Analysis!$F$8),
      "Outlier",
      "Normal"))</f>
        <v>Outlier</v>
      </c>
      <c r="S1123" t="str">
        <f>IF(N1123="","",
   IF(OR(N1123 &lt;EDA_Outlier_Analysis!$I$10, N1123 &gt; EDA_Outlier_Analysis!$I$11),
      "Outlier",
      "Normal"))</f>
        <v>Normal</v>
      </c>
    </row>
    <row r="1124" spans="1:19">
      <c r="A1124" t="s">
        <v>3208</v>
      </c>
      <c r="B1124" s="4">
        <v>45210</v>
      </c>
      <c r="C1124" s="2">
        <v>-56055.54</v>
      </c>
      <c r="D1124" t="s">
        <v>840</v>
      </c>
      <c r="E1124" t="s">
        <v>841</v>
      </c>
      <c r="F1124" t="s">
        <v>11</v>
      </c>
      <c r="G1124" t="s">
        <v>24</v>
      </c>
      <c r="I1124" t="s">
        <v>968</v>
      </c>
      <c r="J1124" t="s">
        <v>3209</v>
      </c>
      <c r="K1124" t="str">
        <f>IF(COUNTIF(Customers!A:A, H1124)&gt;0, "Valid", "Invalid")</f>
        <v>Invalid</v>
      </c>
      <c r="L1124" t="str">
        <f t="shared" si="85"/>
        <v>10</v>
      </c>
      <c r="M1124" t="str">
        <f t="shared" si="86"/>
        <v>2023</v>
      </c>
      <c r="N1124">
        <f t="shared" si="87"/>
        <v>-56055.54</v>
      </c>
      <c r="O1124" t="str">
        <f t="shared" si="88"/>
        <v/>
      </c>
      <c r="P1124">
        <f t="shared" si="89"/>
        <v>56055.54</v>
      </c>
      <c r="Q1124" s="48" t="str">
        <f>IF(O1124="","",
   IF(OR(O1124&lt;EDA_Outlier_Analysis!$C$10, O1124&gt;EDA_Outlier_Analysis!$C$11),
      "Outlier",
      "Normal"))</f>
        <v/>
      </c>
      <c r="R1124" t="str">
        <f>IF(P1124="","",
   IF(OR(P1124 &lt; EDA_Outlier_Analysis!$F$7, P1124 &gt; EDA_Outlier_Analysis!$F$8),
      "Outlier",
      "Normal"))</f>
        <v>Outlier</v>
      </c>
      <c r="S1124" t="str">
        <f>IF(N1124="","",
   IF(OR(N1124 &lt;EDA_Outlier_Analysis!$I$10, N1124 &gt; EDA_Outlier_Analysis!$I$11),
      "Outlier",
      "Normal"))</f>
        <v>Normal</v>
      </c>
    </row>
    <row r="1125" spans="1:19">
      <c r="A1125" t="s">
        <v>3210</v>
      </c>
      <c r="B1125" s="4">
        <v>45233</v>
      </c>
      <c r="C1125" s="2">
        <v>119513.94</v>
      </c>
      <c r="D1125" t="s">
        <v>849</v>
      </c>
      <c r="E1125" t="s">
        <v>868</v>
      </c>
      <c r="F1125" t="s">
        <v>11</v>
      </c>
      <c r="G1125" t="s">
        <v>31</v>
      </c>
      <c r="H1125" t="s">
        <v>341</v>
      </c>
      <c r="J1125" t="s">
        <v>3211</v>
      </c>
      <c r="K1125" t="str">
        <f>IF(COUNTIF(Customers!A:A, H1125)&gt;0, "Valid", "Invalid")</f>
        <v>Valid</v>
      </c>
      <c r="L1125" t="str">
        <f t="shared" si="85"/>
        <v>11</v>
      </c>
      <c r="M1125" t="str">
        <f t="shared" si="86"/>
        <v>2023</v>
      </c>
      <c r="N1125">
        <f t="shared" si="87"/>
        <v>119513.94</v>
      </c>
      <c r="O1125">
        <f t="shared" si="88"/>
        <v>119513.94</v>
      </c>
      <c r="P1125" t="str">
        <f t="shared" si="89"/>
        <v/>
      </c>
      <c r="Q1125" s="48" t="str">
        <f>IF(O1125="","",
   IF(OR(O1125&lt;EDA_Outlier_Analysis!$C$10, O1125&gt;EDA_Outlier_Analysis!$C$11),
      "Outlier",
      "Normal"))</f>
        <v>Normal</v>
      </c>
      <c r="R1125" t="str">
        <f>IF(P1125="","",
   IF(OR(P1125 &lt; EDA_Outlier_Analysis!$F$7, P1125 &gt; EDA_Outlier_Analysis!$F$8),
      "Outlier",
      "Normal"))</f>
        <v/>
      </c>
      <c r="S1125" t="str">
        <f>IF(N1125="","",
   IF(OR(N1125 &lt;EDA_Outlier_Analysis!$I$10, N1125 &gt; EDA_Outlier_Analysis!$I$11),
      "Outlier",
      "Normal"))</f>
        <v>Normal</v>
      </c>
    </row>
    <row r="1126" spans="1:19">
      <c r="A1126" t="s">
        <v>3212</v>
      </c>
      <c r="B1126" s="4">
        <v>45091</v>
      </c>
      <c r="C1126" s="2">
        <v>195999.46</v>
      </c>
      <c r="D1126" t="s">
        <v>849</v>
      </c>
      <c r="E1126" t="s">
        <v>853</v>
      </c>
      <c r="F1126" t="s">
        <v>9</v>
      </c>
      <c r="G1126" t="s">
        <v>34</v>
      </c>
      <c r="H1126" t="s">
        <v>221</v>
      </c>
      <c r="J1126" t="s">
        <v>3213</v>
      </c>
      <c r="K1126" t="str">
        <f>IF(COUNTIF(Customers!A:A, H1126)&gt;0, "Valid", "Invalid")</f>
        <v>Valid</v>
      </c>
      <c r="L1126" t="str">
        <f t="shared" si="85"/>
        <v>6</v>
      </c>
      <c r="M1126" t="str">
        <f t="shared" si="86"/>
        <v>2023</v>
      </c>
      <c r="N1126">
        <f t="shared" si="87"/>
        <v>195999.46</v>
      </c>
      <c r="O1126">
        <f t="shared" si="88"/>
        <v>195999.46</v>
      </c>
      <c r="P1126" t="str">
        <f t="shared" si="89"/>
        <v/>
      </c>
      <c r="Q1126" s="48" t="str">
        <f>IF(O1126="","",
   IF(OR(O1126&lt;EDA_Outlier_Analysis!$C$10, O1126&gt;EDA_Outlier_Analysis!$C$11),
      "Outlier",
      "Normal"))</f>
        <v>Normal</v>
      </c>
      <c r="R1126" t="str">
        <f>IF(P1126="","",
   IF(OR(P1126 &lt; EDA_Outlier_Analysis!$F$7, P1126 &gt; EDA_Outlier_Analysis!$F$8),
      "Outlier",
      "Normal"))</f>
        <v/>
      </c>
      <c r="S1126" t="str">
        <f>IF(N1126="","",
   IF(OR(N1126 &lt;EDA_Outlier_Analysis!$I$10, N1126 &gt; EDA_Outlier_Analysis!$I$11),
      "Outlier",
      "Normal"))</f>
        <v>Normal</v>
      </c>
    </row>
    <row r="1127" spans="1:19">
      <c r="A1127" t="s">
        <v>3214</v>
      </c>
      <c r="B1127" s="4">
        <v>45243</v>
      </c>
      <c r="C1127" s="2">
        <v>189417.26</v>
      </c>
      <c r="D1127" t="s">
        <v>849</v>
      </c>
      <c r="E1127" t="s">
        <v>850</v>
      </c>
      <c r="F1127" t="s">
        <v>11</v>
      </c>
      <c r="G1127" t="s">
        <v>20</v>
      </c>
      <c r="H1127" t="s">
        <v>153</v>
      </c>
      <c r="J1127" t="s">
        <v>3215</v>
      </c>
      <c r="K1127" t="str">
        <f>IF(COUNTIF(Customers!A:A, H1127)&gt;0, "Valid", "Invalid")</f>
        <v>Valid</v>
      </c>
      <c r="L1127" t="str">
        <f t="shared" si="85"/>
        <v>11</v>
      </c>
      <c r="M1127" t="str">
        <f t="shared" si="86"/>
        <v>2023</v>
      </c>
      <c r="N1127">
        <f t="shared" si="87"/>
        <v>189417.26</v>
      </c>
      <c r="O1127">
        <f t="shared" si="88"/>
        <v>189417.26</v>
      </c>
      <c r="P1127" t="str">
        <f t="shared" si="89"/>
        <v/>
      </c>
      <c r="Q1127" s="48" t="str">
        <f>IF(O1127="","",
   IF(OR(O1127&lt;EDA_Outlier_Analysis!$C$10, O1127&gt;EDA_Outlier_Analysis!$C$11),
      "Outlier",
      "Normal"))</f>
        <v>Normal</v>
      </c>
      <c r="R1127" t="str">
        <f>IF(P1127="","",
   IF(OR(P1127 &lt; EDA_Outlier_Analysis!$F$7, P1127 &gt; EDA_Outlier_Analysis!$F$8),
      "Outlier",
      "Normal"))</f>
        <v/>
      </c>
      <c r="S1127" t="str">
        <f>IF(N1127="","",
   IF(OR(N1127 &lt;EDA_Outlier_Analysis!$I$10, N1127 &gt; EDA_Outlier_Analysis!$I$11),
      "Outlier",
      "Normal"))</f>
        <v>Normal</v>
      </c>
    </row>
    <row r="1128" spans="1:19">
      <c r="A1128" t="s">
        <v>3216</v>
      </c>
      <c r="B1128" s="4">
        <v>45240</v>
      </c>
      <c r="C1128" s="2">
        <v>144877.03</v>
      </c>
      <c r="D1128" t="s">
        <v>849</v>
      </c>
      <c r="E1128" t="s">
        <v>868</v>
      </c>
      <c r="F1128" t="s">
        <v>10</v>
      </c>
      <c r="G1128" t="s">
        <v>24</v>
      </c>
      <c r="H1128" t="s">
        <v>733</v>
      </c>
      <c r="J1128" t="s">
        <v>3217</v>
      </c>
      <c r="K1128" t="str">
        <f>IF(COUNTIF(Customers!A:A, H1128)&gt;0, "Valid", "Invalid")</f>
        <v>Valid</v>
      </c>
      <c r="L1128" t="str">
        <f t="shared" si="85"/>
        <v>11</v>
      </c>
      <c r="M1128" t="str">
        <f t="shared" si="86"/>
        <v>2023</v>
      </c>
      <c r="N1128">
        <f t="shared" si="87"/>
        <v>144877.03</v>
      </c>
      <c r="O1128">
        <f t="shared" si="88"/>
        <v>144877.03</v>
      </c>
      <c r="P1128" t="str">
        <f t="shared" si="89"/>
        <v/>
      </c>
      <c r="Q1128" s="48" t="str">
        <f>IF(O1128="","",
   IF(OR(O1128&lt;EDA_Outlier_Analysis!$C$10, O1128&gt;EDA_Outlier_Analysis!$C$11),
      "Outlier",
      "Normal"))</f>
        <v>Normal</v>
      </c>
      <c r="R1128" t="str">
        <f>IF(P1128="","",
   IF(OR(P1128 &lt; EDA_Outlier_Analysis!$F$7, P1128 &gt; EDA_Outlier_Analysis!$F$8),
      "Outlier",
      "Normal"))</f>
        <v/>
      </c>
      <c r="S1128" t="str">
        <f>IF(N1128="","",
   IF(OR(N1128 &lt;EDA_Outlier_Analysis!$I$10, N1128 &gt; EDA_Outlier_Analysis!$I$11),
      "Outlier",
      "Normal"))</f>
        <v>Normal</v>
      </c>
    </row>
    <row r="1129" spans="1:19">
      <c r="A1129" t="s">
        <v>3218</v>
      </c>
      <c r="B1129" s="4">
        <v>44801</v>
      </c>
      <c r="C1129" s="2">
        <v>-17358.8</v>
      </c>
      <c r="D1129" t="s">
        <v>840</v>
      </c>
      <c r="E1129" t="s">
        <v>845</v>
      </c>
      <c r="F1129" t="s">
        <v>10</v>
      </c>
      <c r="G1129" t="s">
        <v>31</v>
      </c>
      <c r="I1129" t="s">
        <v>2017</v>
      </c>
      <c r="J1129" t="s">
        <v>3219</v>
      </c>
      <c r="K1129" t="str">
        <f>IF(COUNTIF(Customers!A:A, H1129)&gt;0, "Valid", "Invalid")</f>
        <v>Invalid</v>
      </c>
      <c r="L1129" t="str">
        <f t="shared" si="85"/>
        <v>8</v>
      </c>
      <c r="M1129" t="str">
        <f t="shared" si="86"/>
        <v>2022</v>
      </c>
      <c r="N1129">
        <f t="shared" si="87"/>
        <v>-17358.8</v>
      </c>
      <c r="O1129" t="str">
        <f t="shared" si="88"/>
        <v/>
      </c>
      <c r="P1129">
        <f t="shared" si="89"/>
        <v>17358.8</v>
      </c>
      <c r="Q1129" s="48" t="str">
        <f>IF(O1129="","",
   IF(OR(O1129&lt;EDA_Outlier_Analysis!$C$10, O1129&gt;EDA_Outlier_Analysis!$C$11),
      "Outlier",
      "Normal"))</f>
        <v/>
      </c>
      <c r="R1129" t="str">
        <f>IF(P1129="","",
   IF(OR(P1129 &lt; EDA_Outlier_Analysis!$F$7, P1129 &gt; EDA_Outlier_Analysis!$F$8),
      "Outlier",
      "Normal"))</f>
        <v>Outlier</v>
      </c>
      <c r="S1129" t="str">
        <f>IF(N1129="","",
   IF(OR(N1129 &lt;EDA_Outlier_Analysis!$I$10, N1129 &gt; EDA_Outlier_Analysis!$I$11),
      "Outlier",
      "Normal"))</f>
        <v>Normal</v>
      </c>
    </row>
    <row r="1130" spans="1:19">
      <c r="A1130" t="s">
        <v>3220</v>
      </c>
      <c r="B1130" s="4">
        <v>44768</v>
      </c>
      <c r="C1130" s="2">
        <v>169480.02</v>
      </c>
      <c r="D1130" t="s">
        <v>849</v>
      </c>
      <c r="E1130" t="s">
        <v>853</v>
      </c>
      <c r="F1130" t="s">
        <v>11</v>
      </c>
      <c r="G1130" t="s">
        <v>34</v>
      </c>
      <c r="H1130" t="s">
        <v>527</v>
      </c>
      <c r="J1130" t="s">
        <v>3221</v>
      </c>
      <c r="K1130" t="str">
        <f>IF(COUNTIF(Customers!A:A, H1130)&gt;0, "Valid", "Invalid")</f>
        <v>Valid</v>
      </c>
      <c r="L1130" t="str">
        <f t="shared" si="85"/>
        <v>7</v>
      </c>
      <c r="M1130" t="str">
        <f t="shared" si="86"/>
        <v>2022</v>
      </c>
      <c r="N1130">
        <f t="shared" si="87"/>
        <v>169480.02</v>
      </c>
      <c r="O1130">
        <f t="shared" si="88"/>
        <v>169480.02</v>
      </c>
      <c r="P1130" t="str">
        <f t="shared" si="89"/>
        <v/>
      </c>
      <c r="Q1130" s="48" t="str">
        <f>IF(O1130="","",
   IF(OR(O1130&lt;EDA_Outlier_Analysis!$C$10, O1130&gt;EDA_Outlier_Analysis!$C$11),
      "Outlier",
      "Normal"))</f>
        <v>Normal</v>
      </c>
      <c r="R1130" t="str">
        <f>IF(P1130="","",
   IF(OR(P1130 &lt; EDA_Outlier_Analysis!$F$7, P1130 &gt; EDA_Outlier_Analysis!$F$8),
      "Outlier",
      "Normal"))</f>
        <v/>
      </c>
      <c r="S1130" t="str">
        <f>IF(N1130="","",
   IF(OR(N1130 &lt;EDA_Outlier_Analysis!$I$10, N1130 &gt; EDA_Outlier_Analysis!$I$11),
      "Outlier",
      "Normal"))</f>
        <v>Normal</v>
      </c>
    </row>
    <row r="1131" spans="1:19">
      <c r="A1131" t="s">
        <v>3222</v>
      </c>
      <c r="B1131" s="4">
        <v>45164</v>
      </c>
      <c r="C1131" s="2">
        <v>176254.82</v>
      </c>
      <c r="D1131" t="s">
        <v>849</v>
      </c>
      <c r="E1131" t="s">
        <v>868</v>
      </c>
      <c r="F1131" t="s">
        <v>11</v>
      </c>
      <c r="G1131" t="s">
        <v>20</v>
      </c>
      <c r="H1131" t="s">
        <v>689</v>
      </c>
      <c r="J1131" t="s">
        <v>3223</v>
      </c>
      <c r="K1131" t="str">
        <f>IF(COUNTIF(Customers!A:A, H1131)&gt;0, "Valid", "Invalid")</f>
        <v>Valid</v>
      </c>
      <c r="L1131" t="str">
        <f t="shared" si="85"/>
        <v>8</v>
      </c>
      <c r="M1131" t="str">
        <f t="shared" si="86"/>
        <v>2023</v>
      </c>
      <c r="N1131">
        <f t="shared" si="87"/>
        <v>176254.82</v>
      </c>
      <c r="O1131">
        <f t="shared" si="88"/>
        <v>176254.82</v>
      </c>
      <c r="P1131" t="str">
        <f t="shared" si="89"/>
        <v/>
      </c>
      <c r="Q1131" s="48" t="str">
        <f>IF(O1131="","",
   IF(OR(O1131&lt;EDA_Outlier_Analysis!$C$10, O1131&gt;EDA_Outlier_Analysis!$C$11),
      "Outlier",
      "Normal"))</f>
        <v>Normal</v>
      </c>
      <c r="R1131" t="str">
        <f>IF(P1131="","",
   IF(OR(P1131 &lt; EDA_Outlier_Analysis!$F$7, P1131 &gt; EDA_Outlier_Analysis!$F$8),
      "Outlier",
      "Normal"))</f>
        <v/>
      </c>
      <c r="S1131" t="str">
        <f>IF(N1131="","",
   IF(OR(N1131 &lt;EDA_Outlier_Analysis!$I$10, N1131 &gt; EDA_Outlier_Analysis!$I$11),
      "Outlier",
      "Normal"))</f>
        <v>Normal</v>
      </c>
    </row>
    <row r="1132" spans="1:19">
      <c r="A1132" t="s">
        <v>3224</v>
      </c>
      <c r="B1132" s="4">
        <v>44781</v>
      </c>
      <c r="C1132" s="2">
        <v>153435.94</v>
      </c>
      <c r="D1132" t="s">
        <v>849</v>
      </c>
      <c r="E1132" t="s">
        <v>853</v>
      </c>
      <c r="F1132" t="s">
        <v>9</v>
      </c>
      <c r="G1132" t="s">
        <v>20</v>
      </c>
      <c r="H1132" t="s">
        <v>427</v>
      </c>
      <c r="J1132" t="s">
        <v>3225</v>
      </c>
      <c r="K1132" t="str">
        <f>IF(COUNTIF(Customers!A:A, H1132)&gt;0, "Valid", "Invalid")</f>
        <v>Valid</v>
      </c>
      <c r="L1132" t="str">
        <f t="shared" si="85"/>
        <v>8</v>
      </c>
      <c r="M1132" t="str">
        <f t="shared" si="86"/>
        <v>2022</v>
      </c>
      <c r="N1132">
        <f t="shared" si="87"/>
        <v>153435.94</v>
      </c>
      <c r="O1132">
        <f t="shared" si="88"/>
        <v>153435.94</v>
      </c>
      <c r="P1132" t="str">
        <f t="shared" si="89"/>
        <v/>
      </c>
      <c r="Q1132" s="48" t="str">
        <f>IF(O1132="","",
   IF(OR(O1132&lt;EDA_Outlier_Analysis!$C$10, O1132&gt;EDA_Outlier_Analysis!$C$11),
      "Outlier",
      "Normal"))</f>
        <v>Normal</v>
      </c>
      <c r="R1132" t="str">
        <f>IF(P1132="","",
   IF(OR(P1132 &lt; EDA_Outlier_Analysis!$F$7, P1132 &gt; EDA_Outlier_Analysis!$F$8),
      "Outlier",
      "Normal"))</f>
        <v/>
      </c>
      <c r="S1132" t="str">
        <f>IF(N1132="","",
   IF(OR(N1132 &lt;EDA_Outlier_Analysis!$I$10, N1132 &gt; EDA_Outlier_Analysis!$I$11),
      "Outlier",
      "Normal"))</f>
        <v>Normal</v>
      </c>
    </row>
    <row r="1133" spans="1:19">
      <c r="A1133" t="s">
        <v>3226</v>
      </c>
      <c r="B1133" s="4">
        <v>44601</v>
      </c>
      <c r="C1133" s="2">
        <v>-65716.649999999994</v>
      </c>
      <c r="D1133" t="s">
        <v>840</v>
      </c>
      <c r="E1133" t="s">
        <v>878</v>
      </c>
      <c r="F1133" t="s">
        <v>10</v>
      </c>
      <c r="G1133" t="s">
        <v>34</v>
      </c>
      <c r="I1133" t="s">
        <v>929</v>
      </c>
      <c r="J1133" t="s">
        <v>3227</v>
      </c>
      <c r="K1133" t="str">
        <f>IF(COUNTIF(Customers!A:A, H1133)&gt;0, "Valid", "Invalid")</f>
        <v>Invalid</v>
      </c>
      <c r="L1133" t="str">
        <f t="shared" si="85"/>
        <v>2</v>
      </c>
      <c r="M1133" t="str">
        <f t="shared" si="86"/>
        <v>2022</v>
      </c>
      <c r="N1133">
        <f t="shared" si="87"/>
        <v>-65716.649999999994</v>
      </c>
      <c r="O1133" t="str">
        <f t="shared" si="88"/>
        <v/>
      </c>
      <c r="P1133">
        <f t="shared" si="89"/>
        <v>65716.649999999994</v>
      </c>
      <c r="Q1133" s="48" t="str">
        <f>IF(O1133="","",
   IF(OR(O1133&lt;EDA_Outlier_Analysis!$C$10, O1133&gt;EDA_Outlier_Analysis!$C$11),
      "Outlier",
      "Normal"))</f>
        <v/>
      </c>
      <c r="R1133" t="str">
        <f>IF(P1133="","",
   IF(OR(P1133 &lt; EDA_Outlier_Analysis!$F$7, P1133 &gt; EDA_Outlier_Analysis!$F$8),
      "Outlier",
      "Normal"))</f>
        <v>Outlier</v>
      </c>
      <c r="S1133" t="str">
        <f>IF(N1133="","",
   IF(OR(N1133 &lt;EDA_Outlier_Analysis!$I$10, N1133 &gt; EDA_Outlier_Analysis!$I$11),
      "Outlier",
      "Normal"))</f>
        <v>Normal</v>
      </c>
    </row>
    <row r="1134" spans="1:19">
      <c r="A1134" t="s">
        <v>3228</v>
      </c>
      <c r="B1134" s="4">
        <v>45091</v>
      </c>
      <c r="C1134" s="2">
        <v>-69651.58</v>
      </c>
      <c r="D1134" t="s">
        <v>840</v>
      </c>
      <c r="E1134" t="s">
        <v>841</v>
      </c>
      <c r="F1134" t="s">
        <v>11</v>
      </c>
      <c r="G1134" t="s">
        <v>31</v>
      </c>
      <c r="I1134" t="s">
        <v>1524</v>
      </c>
      <c r="J1134" t="s">
        <v>3229</v>
      </c>
      <c r="K1134" t="str">
        <f>IF(COUNTIF(Customers!A:A, H1134)&gt;0, "Valid", "Invalid")</f>
        <v>Invalid</v>
      </c>
      <c r="L1134" t="str">
        <f t="shared" si="85"/>
        <v>6</v>
      </c>
      <c r="M1134" t="str">
        <f t="shared" si="86"/>
        <v>2023</v>
      </c>
      <c r="N1134">
        <f t="shared" si="87"/>
        <v>-69651.58</v>
      </c>
      <c r="O1134" t="str">
        <f t="shared" si="88"/>
        <v/>
      </c>
      <c r="P1134">
        <f t="shared" si="89"/>
        <v>69651.58</v>
      </c>
      <c r="Q1134" s="48" t="str">
        <f>IF(O1134="","",
   IF(OR(O1134&lt;EDA_Outlier_Analysis!$C$10, O1134&gt;EDA_Outlier_Analysis!$C$11),
      "Outlier",
      "Normal"))</f>
        <v/>
      </c>
      <c r="R1134" t="str">
        <f>IF(P1134="","",
   IF(OR(P1134 &lt; EDA_Outlier_Analysis!$F$7, P1134 &gt; EDA_Outlier_Analysis!$F$8),
      "Outlier",
      "Normal"))</f>
        <v>Outlier</v>
      </c>
      <c r="S1134" t="str">
        <f>IF(N1134="","",
   IF(OR(N1134 &lt;EDA_Outlier_Analysis!$I$10, N1134 &gt; EDA_Outlier_Analysis!$I$11),
      "Outlier",
      "Normal"))</f>
        <v>Normal</v>
      </c>
    </row>
    <row r="1135" spans="1:19">
      <c r="A1135" t="s">
        <v>3230</v>
      </c>
      <c r="B1135" s="4">
        <v>44696</v>
      </c>
      <c r="C1135" s="2">
        <v>-34921.33</v>
      </c>
      <c r="D1135" t="s">
        <v>840</v>
      </c>
      <c r="E1135" t="s">
        <v>905</v>
      </c>
      <c r="F1135" t="s">
        <v>10</v>
      </c>
      <c r="G1135" t="s">
        <v>31</v>
      </c>
      <c r="I1135" t="s">
        <v>1580</v>
      </c>
      <c r="J1135" t="s">
        <v>3231</v>
      </c>
      <c r="K1135" t="str">
        <f>IF(COUNTIF(Customers!A:A, H1135)&gt;0, "Valid", "Invalid")</f>
        <v>Invalid</v>
      </c>
      <c r="L1135" t="str">
        <f t="shared" si="85"/>
        <v>5</v>
      </c>
      <c r="M1135" t="str">
        <f t="shared" si="86"/>
        <v>2022</v>
      </c>
      <c r="N1135">
        <f t="shared" si="87"/>
        <v>-34921.33</v>
      </c>
      <c r="O1135" t="str">
        <f t="shared" si="88"/>
        <v/>
      </c>
      <c r="P1135">
        <f t="shared" si="89"/>
        <v>34921.33</v>
      </c>
      <c r="Q1135" s="48" t="str">
        <f>IF(O1135="","",
   IF(OR(O1135&lt;EDA_Outlier_Analysis!$C$10, O1135&gt;EDA_Outlier_Analysis!$C$11),
      "Outlier",
      "Normal"))</f>
        <v/>
      </c>
      <c r="R1135" t="str">
        <f>IF(P1135="","",
   IF(OR(P1135 &lt; EDA_Outlier_Analysis!$F$7, P1135 &gt; EDA_Outlier_Analysis!$F$8),
      "Outlier",
      "Normal"))</f>
        <v>Normal</v>
      </c>
      <c r="S1135" t="str">
        <f>IF(N1135="","",
   IF(OR(N1135 &lt;EDA_Outlier_Analysis!$I$10, N1135 &gt; EDA_Outlier_Analysis!$I$11),
      "Outlier",
      "Normal"))</f>
        <v>Normal</v>
      </c>
    </row>
    <row r="1136" spans="1:19">
      <c r="A1136" t="s">
        <v>3232</v>
      </c>
      <c r="B1136" s="4">
        <v>45126</v>
      </c>
      <c r="C1136" s="2">
        <v>108701.01</v>
      </c>
      <c r="D1136" t="s">
        <v>849</v>
      </c>
      <c r="E1136" t="s">
        <v>850</v>
      </c>
      <c r="F1136" t="s">
        <v>9</v>
      </c>
      <c r="G1136" t="s">
        <v>20</v>
      </c>
      <c r="H1136" t="s">
        <v>559</v>
      </c>
      <c r="J1136" t="s">
        <v>3233</v>
      </c>
      <c r="K1136" t="str">
        <f>IF(COUNTIF(Customers!A:A, H1136)&gt;0, "Valid", "Invalid")</f>
        <v>Valid</v>
      </c>
      <c r="L1136" t="str">
        <f t="shared" si="85"/>
        <v>7</v>
      </c>
      <c r="M1136" t="str">
        <f t="shared" si="86"/>
        <v>2023</v>
      </c>
      <c r="N1136">
        <f t="shared" si="87"/>
        <v>108701.01</v>
      </c>
      <c r="O1136">
        <f t="shared" si="88"/>
        <v>108701.01</v>
      </c>
      <c r="P1136" t="str">
        <f t="shared" si="89"/>
        <v/>
      </c>
      <c r="Q1136" s="48" t="str">
        <f>IF(O1136="","",
   IF(OR(O1136&lt;EDA_Outlier_Analysis!$C$10, O1136&gt;EDA_Outlier_Analysis!$C$11),
      "Outlier",
      "Normal"))</f>
        <v>Normal</v>
      </c>
      <c r="R1136" t="str">
        <f>IF(P1136="","",
   IF(OR(P1136 &lt; EDA_Outlier_Analysis!$F$7, P1136 &gt; EDA_Outlier_Analysis!$F$8),
      "Outlier",
      "Normal"))</f>
        <v/>
      </c>
      <c r="S1136" t="str">
        <f>IF(N1136="","",
   IF(OR(N1136 &lt;EDA_Outlier_Analysis!$I$10, N1136 &gt; EDA_Outlier_Analysis!$I$11),
      "Outlier",
      "Normal"))</f>
        <v>Normal</v>
      </c>
    </row>
    <row r="1137" spans="1:19">
      <c r="A1137" t="s">
        <v>3234</v>
      </c>
      <c r="B1137" s="4">
        <v>44779</v>
      </c>
      <c r="C1137" s="2">
        <v>-53801.31</v>
      </c>
      <c r="D1137" t="s">
        <v>840</v>
      </c>
      <c r="E1137" t="s">
        <v>864</v>
      </c>
      <c r="F1137" t="s">
        <v>9</v>
      </c>
      <c r="G1137" t="s">
        <v>20</v>
      </c>
      <c r="I1137" t="s">
        <v>1580</v>
      </c>
      <c r="J1137" t="s">
        <v>3235</v>
      </c>
      <c r="K1137" t="str">
        <f>IF(COUNTIF(Customers!A:A, H1137)&gt;0, "Valid", "Invalid")</f>
        <v>Invalid</v>
      </c>
      <c r="L1137" t="str">
        <f t="shared" si="85"/>
        <v>8</v>
      </c>
      <c r="M1137" t="str">
        <f t="shared" si="86"/>
        <v>2022</v>
      </c>
      <c r="N1137">
        <f t="shared" si="87"/>
        <v>-53801.31</v>
      </c>
      <c r="O1137" t="str">
        <f t="shared" si="88"/>
        <v/>
      </c>
      <c r="P1137">
        <f t="shared" si="89"/>
        <v>53801.31</v>
      </c>
      <c r="Q1137" s="48" t="str">
        <f>IF(O1137="","",
   IF(OR(O1137&lt;EDA_Outlier_Analysis!$C$10, O1137&gt;EDA_Outlier_Analysis!$C$11),
      "Outlier",
      "Normal"))</f>
        <v/>
      </c>
      <c r="R1137" t="str">
        <f>IF(P1137="","",
   IF(OR(P1137 &lt; EDA_Outlier_Analysis!$F$7, P1137 &gt; EDA_Outlier_Analysis!$F$8),
      "Outlier",
      "Normal"))</f>
        <v>Outlier</v>
      </c>
      <c r="S1137" t="str">
        <f>IF(N1137="","",
   IF(OR(N1137 &lt;EDA_Outlier_Analysis!$I$10, N1137 &gt; EDA_Outlier_Analysis!$I$11),
      "Outlier",
      "Normal"))</f>
        <v>Normal</v>
      </c>
    </row>
    <row r="1138" spans="1:19">
      <c r="A1138" t="s">
        <v>3236</v>
      </c>
      <c r="B1138" s="4">
        <v>44763</v>
      </c>
      <c r="C1138" s="2">
        <v>110339.12</v>
      </c>
      <c r="D1138" t="s">
        <v>849</v>
      </c>
      <c r="E1138" t="s">
        <v>868</v>
      </c>
      <c r="F1138" t="s">
        <v>10</v>
      </c>
      <c r="G1138" t="s">
        <v>20</v>
      </c>
      <c r="H1138" t="s">
        <v>99</v>
      </c>
      <c r="J1138" t="s">
        <v>3237</v>
      </c>
      <c r="K1138" t="str">
        <f>IF(COUNTIF(Customers!A:A, H1138)&gt;0, "Valid", "Invalid")</f>
        <v>Valid</v>
      </c>
      <c r="L1138" t="str">
        <f t="shared" si="85"/>
        <v>7</v>
      </c>
      <c r="M1138" t="str">
        <f t="shared" si="86"/>
        <v>2022</v>
      </c>
      <c r="N1138">
        <f t="shared" si="87"/>
        <v>110339.12</v>
      </c>
      <c r="O1138">
        <f t="shared" si="88"/>
        <v>110339.12</v>
      </c>
      <c r="P1138" t="str">
        <f t="shared" si="89"/>
        <v/>
      </c>
      <c r="Q1138" s="48" t="str">
        <f>IF(O1138="","",
   IF(OR(O1138&lt;EDA_Outlier_Analysis!$C$10, O1138&gt;EDA_Outlier_Analysis!$C$11),
      "Outlier",
      "Normal"))</f>
        <v>Normal</v>
      </c>
      <c r="R1138" t="str">
        <f>IF(P1138="","",
   IF(OR(P1138 &lt; EDA_Outlier_Analysis!$F$7, P1138 &gt; EDA_Outlier_Analysis!$F$8),
      "Outlier",
      "Normal"))</f>
        <v/>
      </c>
      <c r="S1138" t="str">
        <f>IF(N1138="","",
   IF(OR(N1138 &lt;EDA_Outlier_Analysis!$I$10, N1138 &gt; EDA_Outlier_Analysis!$I$11),
      "Outlier",
      "Normal"))</f>
        <v>Normal</v>
      </c>
    </row>
    <row r="1139" spans="1:19">
      <c r="A1139" t="s">
        <v>3238</v>
      </c>
      <c r="B1139" s="4">
        <v>45057</v>
      </c>
      <c r="C1139" s="2">
        <v>-45694.04</v>
      </c>
      <c r="D1139" t="s">
        <v>840</v>
      </c>
      <c r="E1139" t="s">
        <v>878</v>
      </c>
      <c r="F1139" t="s">
        <v>10</v>
      </c>
      <c r="G1139" t="s">
        <v>34</v>
      </c>
      <c r="I1139" t="s">
        <v>1117</v>
      </c>
      <c r="J1139" t="s">
        <v>3239</v>
      </c>
      <c r="K1139" t="str">
        <f>IF(COUNTIF(Customers!A:A, H1139)&gt;0, "Valid", "Invalid")</f>
        <v>Invalid</v>
      </c>
      <c r="L1139" t="str">
        <f t="shared" si="85"/>
        <v>5</v>
      </c>
      <c r="M1139" t="str">
        <f t="shared" si="86"/>
        <v>2023</v>
      </c>
      <c r="N1139">
        <f t="shared" si="87"/>
        <v>-45694.04</v>
      </c>
      <c r="O1139" t="str">
        <f t="shared" si="88"/>
        <v/>
      </c>
      <c r="P1139">
        <f t="shared" si="89"/>
        <v>45694.04</v>
      </c>
      <c r="Q1139" s="48" t="str">
        <f>IF(O1139="","",
   IF(OR(O1139&lt;EDA_Outlier_Analysis!$C$10, O1139&gt;EDA_Outlier_Analysis!$C$11),
      "Outlier",
      "Normal"))</f>
        <v/>
      </c>
      <c r="R1139" t="str">
        <f>IF(P1139="","",
   IF(OR(P1139 &lt; EDA_Outlier_Analysis!$F$7, P1139 &gt; EDA_Outlier_Analysis!$F$8),
      "Outlier",
      "Normal"))</f>
        <v>Normal</v>
      </c>
      <c r="S1139" t="str">
        <f>IF(N1139="","",
   IF(OR(N1139 &lt;EDA_Outlier_Analysis!$I$10, N1139 &gt; EDA_Outlier_Analysis!$I$11),
      "Outlier",
      "Normal"))</f>
        <v>Normal</v>
      </c>
    </row>
    <row r="1140" spans="1:19">
      <c r="A1140" t="s">
        <v>3240</v>
      </c>
      <c r="B1140" s="4">
        <v>45271</v>
      </c>
      <c r="C1140" s="2">
        <v>135757.79</v>
      </c>
      <c r="D1140" t="s">
        <v>849</v>
      </c>
      <c r="E1140" t="s">
        <v>868</v>
      </c>
      <c r="F1140" t="s">
        <v>11</v>
      </c>
      <c r="G1140" t="s">
        <v>24</v>
      </c>
      <c r="H1140" t="s">
        <v>121</v>
      </c>
      <c r="J1140" t="s">
        <v>3241</v>
      </c>
      <c r="K1140" t="str">
        <f>IF(COUNTIF(Customers!A:A, H1140)&gt;0, "Valid", "Invalid")</f>
        <v>Valid</v>
      </c>
      <c r="L1140" t="str">
        <f t="shared" si="85"/>
        <v>12</v>
      </c>
      <c r="M1140" t="str">
        <f t="shared" si="86"/>
        <v>2023</v>
      </c>
      <c r="N1140">
        <f t="shared" si="87"/>
        <v>135757.79</v>
      </c>
      <c r="O1140">
        <f t="shared" si="88"/>
        <v>135757.79</v>
      </c>
      <c r="P1140" t="str">
        <f t="shared" si="89"/>
        <v/>
      </c>
      <c r="Q1140" s="48" t="str">
        <f>IF(O1140="","",
   IF(OR(O1140&lt;EDA_Outlier_Analysis!$C$10, O1140&gt;EDA_Outlier_Analysis!$C$11),
      "Outlier",
      "Normal"))</f>
        <v>Normal</v>
      </c>
      <c r="R1140" t="str">
        <f>IF(P1140="","",
   IF(OR(P1140 &lt; EDA_Outlier_Analysis!$F$7, P1140 &gt; EDA_Outlier_Analysis!$F$8),
      "Outlier",
      "Normal"))</f>
        <v/>
      </c>
      <c r="S1140" t="str">
        <f>IF(N1140="","",
   IF(OR(N1140 &lt;EDA_Outlier_Analysis!$I$10, N1140 &gt; EDA_Outlier_Analysis!$I$11),
      "Outlier",
      "Normal"))</f>
        <v>Normal</v>
      </c>
    </row>
    <row r="1141" spans="1:19">
      <c r="A1141" t="s">
        <v>3242</v>
      </c>
      <c r="B1141" s="4">
        <v>44781</v>
      </c>
      <c r="C1141" s="2">
        <v>176207.33</v>
      </c>
      <c r="D1141" t="s">
        <v>849</v>
      </c>
      <c r="E1141" t="s">
        <v>853</v>
      </c>
      <c r="F1141" t="s">
        <v>9</v>
      </c>
      <c r="G1141" t="s">
        <v>34</v>
      </c>
      <c r="H1141" t="s">
        <v>455</v>
      </c>
      <c r="J1141" t="s">
        <v>3243</v>
      </c>
      <c r="K1141" t="str">
        <f>IF(COUNTIF(Customers!A:A, H1141)&gt;0, "Valid", "Invalid")</f>
        <v>Valid</v>
      </c>
      <c r="L1141" t="str">
        <f t="shared" si="85"/>
        <v>8</v>
      </c>
      <c r="M1141" t="str">
        <f t="shared" si="86"/>
        <v>2022</v>
      </c>
      <c r="N1141">
        <f t="shared" si="87"/>
        <v>176207.33</v>
      </c>
      <c r="O1141">
        <f t="shared" si="88"/>
        <v>176207.33</v>
      </c>
      <c r="P1141" t="str">
        <f t="shared" si="89"/>
        <v/>
      </c>
      <c r="Q1141" s="48" t="str">
        <f>IF(O1141="","",
   IF(OR(O1141&lt;EDA_Outlier_Analysis!$C$10, O1141&gt;EDA_Outlier_Analysis!$C$11),
      "Outlier",
      "Normal"))</f>
        <v>Normal</v>
      </c>
      <c r="R1141" t="str">
        <f>IF(P1141="","",
   IF(OR(P1141 &lt; EDA_Outlier_Analysis!$F$7, P1141 &gt; EDA_Outlier_Analysis!$F$8),
      "Outlier",
      "Normal"))</f>
        <v/>
      </c>
      <c r="S1141" t="str">
        <f>IF(N1141="","",
   IF(OR(N1141 &lt;EDA_Outlier_Analysis!$I$10, N1141 &gt; EDA_Outlier_Analysis!$I$11),
      "Outlier",
      "Normal"))</f>
        <v>Normal</v>
      </c>
    </row>
    <row r="1142" spans="1:19">
      <c r="A1142" t="s">
        <v>3244</v>
      </c>
      <c r="B1142" s="4">
        <v>45030</v>
      </c>
      <c r="C1142" s="2">
        <v>-38048.67</v>
      </c>
      <c r="D1142" t="s">
        <v>840</v>
      </c>
      <c r="E1142" t="s">
        <v>856</v>
      </c>
      <c r="F1142" t="s">
        <v>9</v>
      </c>
      <c r="G1142" t="s">
        <v>24</v>
      </c>
      <c r="I1142" t="s">
        <v>909</v>
      </c>
      <c r="J1142" t="s">
        <v>3245</v>
      </c>
      <c r="K1142" t="str">
        <f>IF(COUNTIF(Customers!A:A, H1142)&gt;0, "Valid", "Invalid")</f>
        <v>Invalid</v>
      </c>
      <c r="L1142" t="str">
        <f t="shared" si="85"/>
        <v>4</v>
      </c>
      <c r="M1142" t="str">
        <f t="shared" si="86"/>
        <v>2023</v>
      </c>
      <c r="N1142">
        <f t="shared" si="87"/>
        <v>-38048.67</v>
      </c>
      <c r="O1142" t="str">
        <f t="shared" si="88"/>
        <v/>
      </c>
      <c r="P1142">
        <f t="shared" si="89"/>
        <v>38048.67</v>
      </c>
      <c r="Q1142" s="48" t="str">
        <f>IF(O1142="","",
   IF(OR(O1142&lt;EDA_Outlier_Analysis!$C$10, O1142&gt;EDA_Outlier_Analysis!$C$11),
      "Outlier",
      "Normal"))</f>
        <v/>
      </c>
      <c r="R1142" t="str">
        <f>IF(P1142="","",
   IF(OR(P1142 &lt; EDA_Outlier_Analysis!$F$7, P1142 &gt; EDA_Outlier_Analysis!$F$8),
      "Outlier",
      "Normal"))</f>
        <v>Normal</v>
      </c>
      <c r="S1142" t="str">
        <f>IF(N1142="","",
   IF(OR(N1142 &lt;EDA_Outlier_Analysis!$I$10, N1142 &gt; EDA_Outlier_Analysis!$I$11),
      "Outlier",
      "Normal"))</f>
        <v>Normal</v>
      </c>
    </row>
    <row r="1143" spans="1:19">
      <c r="A1143" t="s">
        <v>3246</v>
      </c>
      <c r="B1143" s="4">
        <v>44855</v>
      </c>
      <c r="C1143" s="2">
        <v>108940.02</v>
      </c>
      <c r="D1143" t="s">
        <v>849</v>
      </c>
      <c r="E1143" t="s">
        <v>850</v>
      </c>
      <c r="F1143" t="s">
        <v>9</v>
      </c>
      <c r="G1143" t="s">
        <v>31</v>
      </c>
      <c r="H1143" t="s">
        <v>273</v>
      </c>
      <c r="J1143" t="s">
        <v>3247</v>
      </c>
      <c r="K1143" t="str">
        <f>IF(COUNTIF(Customers!A:A, H1143)&gt;0, "Valid", "Invalid")</f>
        <v>Valid</v>
      </c>
      <c r="L1143" t="str">
        <f t="shared" si="85"/>
        <v>10</v>
      </c>
      <c r="M1143" t="str">
        <f t="shared" si="86"/>
        <v>2022</v>
      </c>
      <c r="N1143">
        <f t="shared" si="87"/>
        <v>108940.02</v>
      </c>
      <c r="O1143">
        <f t="shared" si="88"/>
        <v>108940.02</v>
      </c>
      <c r="P1143" t="str">
        <f t="shared" si="89"/>
        <v/>
      </c>
      <c r="Q1143" s="48" t="str">
        <f>IF(O1143="","",
   IF(OR(O1143&lt;EDA_Outlier_Analysis!$C$10, O1143&gt;EDA_Outlier_Analysis!$C$11),
      "Outlier",
      "Normal"))</f>
        <v>Normal</v>
      </c>
      <c r="R1143" t="str">
        <f>IF(P1143="","",
   IF(OR(P1143 &lt; EDA_Outlier_Analysis!$F$7, P1143 &gt; EDA_Outlier_Analysis!$F$8),
      "Outlier",
      "Normal"))</f>
        <v/>
      </c>
      <c r="S1143" t="str">
        <f>IF(N1143="","",
   IF(OR(N1143 &lt;EDA_Outlier_Analysis!$I$10, N1143 &gt; EDA_Outlier_Analysis!$I$11),
      "Outlier",
      "Normal"))</f>
        <v>Normal</v>
      </c>
    </row>
    <row r="1144" spans="1:19">
      <c r="A1144" t="s">
        <v>3248</v>
      </c>
      <c r="B1144" s="4">
        <v>44922</v>
      </c>
      <c r="C1144" s="2">
        <v>-21130.71</v>
      </c>
      <c r="D1144" t="s">
        <v>840</v>
      </c>
      <c r="E1144" t="s">
        <v>856</v>
      </c>
      <c r="F1144" t="s">
        <v>10</v>
      </c>
      <c r="G1144" t="s">
        <v>20</v>
      </c>
      <c r="I1144" t="s">
        <v>1010</v>
      </c>
      <c r="J1144" t="s">
        <v>3249</v>
      </c>
      <c r="K1144" t="str">
        <f>IF(COUNTIF(Customers!A:A, H1144)&gt;0, "Valid", "Invalid")</f>
        <v>Invalid</v>
      </c>
      <c r="L1144" t="str">
        <f t="shared" si="85"/>
        <v>12</v>
      </c>
      <c r="M1144" t="str">
        <f t="shared" si="86"/>
        <v>2022</v>
      </c>
      <c r="N1144">
        <f t="shared" si="87"/>
        <v>-21130.71</v>
      </c>
      <c r="O1144" t="str">
        <f t="shared" si="88"/>
        <v/>
      </c>
      <c r="P1144">
        <f t="shared" si="89"/>
        <v>21130.71</v>
      </c>
      <c r="Q1144" s="48" t="str">
        <f>IF(O1144="","",
   IF(OR(O1144&lt;EDA_Outlier_Analysis!$C$10, O1144&gt;EDA_Outlier_Analysis!$C$11),
      "Outlier",
      "Normal"))</f>
        <v/>
      </c>
      <c r="R1144" t="str">
        <f>IF(P1144="","",
   IF(OR(P1144 &lt; EDA_Outlier_Analysis!$F$7, P1144 &gt; EDA_Outlier_Analysis!$F$8),
      "Outlier",
      "Normal"))</f>
        <v>Outlier</v>
      </c>
      <c r="S1144" t="str">
        <f>IF(N1144="","",
   IF(OR(N1144 &lt;EDA_Outlier_Analysis!$I$10, N1144 &gt; EDA_Outlier_Analysis!$I$11),
      "Outlier",
      "Normal"))</f>
        <v>Normal</v>
      </c>
    </row>
    <row r="1145" spans="1:19">
      <c r="A1145" t="s">
        <v>3250</v>
      </c>
      <c r="B1145" s="4">
        <v>44697</v>
      </c>
      <c r="C1145" s="2">
        <v>17256.2</v>
      </c>
      <c r="D1145" t="s">
        <v>971</v>
      </c>
      <c r="E1145" t="s">
        <v>971</v>
      </c>
      <c r="F1145" t="s">
        <v>11</v>
      </c>
      <c r="G1145" t="s">
        <v>20</v>
      </c>
      <c r="J1145" t="s">
        <v>3251</v>
      </c>
      <c r="K1145" t="str">
        <f>IF(COUNTIF(Customers!A:A, H1145)&gt;0, "Valid", "Invalid")</f>
        <v>Invalid</v>
      </c>
      <c r="L1145" t="str">
        <f t="shared" si="85"/>
        <v>5</v>
      </c>
      <c r="M1145" t="str">
        <f t="shared" si="86"/>
        <v>2022</v>
      </c>
      <c r="N1145">
        <f t="shared" si="87"/>
        <v>-17256.2</v>
      </c>
      <c r="O1145" t="str">
        <f t="shared" si="88"/>
        <v/>
      </c>
      <c r="P1145" t="str">
        <f t="shared" si="89"/>
        <v/>
      </c>
      <c r="Q1145" s="48" t="str">
        <f>IF(O1145="","",
   IF(OR(O1145&lt;EDA_Outlier_Analysis!$C$10, O1145&gt;EDA_Outlier_Analysis!$C$11),
      "Outlier",
      "Normal"))</f>
        <v/>
      </c>
      <c r="R1145" t="str">
        <f>IF(P1145="","",
   IF(OR(P1145 &lt; EDA_Outlier_Analysis!$F$7, P1145 &gt; EDA_Outlier_Analysis!$F$8),
      "Outlier",
      "Normal"))</f>
        <v/>
      </c>
      <c r="S1145" t="str">
        <f>IF(N1145="","",
   IF(OR(N1145 &lt;EDA_Outlier_Analysis!$I$10, N1145 &gt; EDA_Outlier_Analysis!$I$11),
      "Outlier",
      "Normal"))</f>
        <v>Normal</v>
      </c>
    </row>
    <row r="1146" spans="1:19">
      <c r="A1146" t="s">
        <v>3252</v>
      </c>
      <c r="B1146" s="4">
        <v>44728</v>
      </c>
      <c r="C1146" s="2">
        <v>11216.78</v>
      </c>
      <c r="D1146" t="s">
        <v>971</v>
      </c>
      <c r="E1146" t="s">
        <v>971</v>
      </c>
      <c r="F1146" t="s">
        <v>11</v>
      </c>
      <c r="G1146" t="s">
        <v>31</v>
      </c>
      <c r="J1146" t="s">
        <v>3253</v>
      </c>
      <c r="K1146" t="str">
        <f>IF(COUNTIF(Customers!A:A, H1146)&gt;0, "Valid", "Invalid")</f>
        <v>Invalid</v>
      </c>
      <c r="L1146" t="str">
        <f t="shared" si="85"/>
        <v>6</v>
      </c>
      <c r="M1146" t="str">
        <f t="shared" si="86"/>
        <v>2022</v>
      </c>
      <c r="N1146">
        <f t="shared" si="87"/>
        <v>-11216.78</v>
      </c>
      <c r="O1146" t="str">
        <f t="shared" si="88"/>
        <v/>
      </c>
      <c r="P1146" t="str">
        <f t="shared" si="89"/>
        <v/>
      </c>
      <c r="Q1146" s="48" t="str">
        <f>IF(O1146="","",
   IF(OR(O1146&lt;EDA_Outlier_Analysis!$C$10, O1146&gt;EDA_Outlier_Analysis!$C$11),
      "Outlier",
      "Normal"))</f>
        <v/>
      </c>
      <c r="R1146" t="str">
        <f>IF(P1146="","",
   IF(OR(P1146 &lt; EDA_Outlier_Analysis!$F$7, P1146 &gt; EDA_Outlier_Analysis!$F$8),
      "Outlier",
      "Normal"))</f>
        <v/>
      </c>
      <c r="S1146" t="str">
        <f>IF(N1146="","",
   IF(OR(N1146 &lt;EDA_Outlier_Analysis!$I$10, N1146 &gt; EDA_Outlier_Analysis!$I$11),
      "Outlier",
      "Normal"))</f>
        <v>Normal</v>
      </c>
    </row>
    <row r="1147" spans="1:19">
      <c r="A1147" t="s">
        <v>3254</v>
      </c>
      <c r="B1147" s="4">
        <v>45011</v>
      </c>
      <c r="C1147" s="2">
        <v>170861.19</v>
      </c>
      <c r="D1147" t="s">
        <v>849</v>
      </c>
      <c r="E1147" t="s">
        <v>853</v>
      </c>
      <c r="F1147" t="s">
        <v>10</v>
      </c>
      <c r="G1147" t="s">
        <v>20</v>
      </c>
      <c r="H1147" t="s">
        <v>705</v>
      </c>
      <c r="J1147" t="s">
        <v>3255</v>
      </c>
      <c r="K1147" t="str">
        <f>IF(COUNTIF(Customers!A:A, H1147)&gt;0, "Valid", "Invalid")</f>
        <v>Valid</v>
      </c>
      <c r="L1147" t="str">
        <f t="shared" si="85"/>
        <v>3</v>
      </c>
      <c r="M1147" t="str">
        <f t="shared" si="86"/>
        <v>2023</v>
      </c>
      <c r="N1147">
        <f t="shared" si="87"/>
        <v>170861.19</v>
      </c>
      <c r="O1147">
        <f t="shared" si="88"/>
        <v>170861.19</v>
      </c>
      <c r="P1147" t="str">
        <f t="shared" si="89"/>
        <v/>
      </c>
      <c r="Q1147" s="48" t="str">
        <f>IF(O1147="","",
   IF(OR(O1147&lt;EDA_Outlier_Analysis!$C$10, O1147&gt;EDA_Outlier_Analysis!$C$11),
      "Outlier",
      "Normal"))</f>
        <v>Normal</v>
      </c>
      <c r="R1147" t="str">
        <f>IF(P1147="","",
   IF(OR(P1147 &lt; EDA_Outlier_Analysis!$F$7, P1147 &gt; EDA_Outlier_Analysis!$F$8),
      "Outlier",
      "Normal"))</f>
        <v/>
      </c>
      <c r="S1147" t="str">
        <f>IF(N1147="","",
   IF(OR(N1147 &lt;EDA_Outlier_Analysis!$I$10, N1147 &gt; EDA_Outlier_Analysis!$I$11),
      "Outlier",
      "Normal"))</f>
        <v>Normal</v>
      </c>
    </row>
    <row r="1148" spans="1:19">
      <c r="A1148" t="s">
        <v>3256</v>
      </c>
      <c r="B1148" s="4">
        <v>44615</v>
      </c>
      <c r="C1148" s="2">
        <v>114284.01</v>
      </c>
      <c r="D1148" t="s">
        <v>849</v>
      </c>
      <c r="E1148" t="s">
        <v>853</v>
      </c>
      <c r="F1148" t="s">
        <v>11</v>
      </c>
      <c r="G1148" t="s">
        <v>24</v>
      </c>
      <c r="H1148" t="s">
        <v>475</v>
      </c>
      <c r="J1148" t="s">
        <v>3257</v>
      </c>
      <c r="K1148" t="str">
        <f>IF(COUNTIF(Customers!A:A, H1148)&gt;0, "Valid", "Invalid")</f>
        <v>Valid</v>
      </c>
      <c r="L1148" t="str">
        <f t="shared" si="85"/>
        <v>2</v>
      </c>
      <c r="M1148" t="str">
        <f t="shared" si="86"/>
        <v>2022</v>
      </c>
      <c r="N1148">
        <f t="shared" si="87"/>
        <v>114284.01</v>
      </c>
      <c r="O1148">
        <f t="shared" si="88"/>
        <v>114284.01</v>
      </c>
      <c r="P1148" t="str">
        <f t="shared" si="89"/>
        <v/>
      </c>
      <c r="Q1148" s="48" t="str">
        <f>IF(O1148="","",
   IF(OR(O1148&lt;EDA_Outlier_Analysis!$C$10, O1148&gt;EDA_Outlier_Analysis!$C$11),
      "Outlier",
      "Normal"))</f>
        <v>Normal</v>
      </c>
      <c r="R1148" t="str">
        <f>IF(P1148="","",
   IF(OR(P1148 &lt; EDA_Outlier_Analysis!$F$7, P1148 &gt; EDA_Outlier_Analysis!$F$8),
      "Outlier",
      "Normal"))</f>
        <v/>
      </c>
      <c r="S1148" t="str">
        <f>IF(N1148="","",
   IF(OR(N1148 &lt;EDA_Outlier_Analysis!$I$10, N1148 &gt; EDA_Outlier_Analysis!$I$11),
      "Outlier",
      "Normal"))</f>
        <v>Normal</v>
      </c>
    </row>
    <row r="1149" spans="1:19">
      <c r="A1149" t="s">
        <v>3258</v>
      </c>
      <c r="B1149" s="4">
        <v>44883</v>
      </c>
      <c r="C1149" s="2">
        <v>206214.39999999999</v>
      </c>
      <c r="D1149" t="s">
        <v>849</v>
      </c>
      <c r="E1149" t="s">
        <v>850</v>
      </c>
      <c r="F1149" t="s">
        <v>10</v>
      </c>
      <c r="G1149" t="s">
        <v>20</v>
      </c>
      <c r="H1149" t="s">
        <v>175</v>
      </c>
      <c r="J1149" t="s">
        <v>3259</v>
      </c>
      <c r="K1149" t="str">
        <f>IF(COUNTIF(Customers!A:A, H1149)&gt;0, "Valid", "Invalid")</f>
        <v>Valid</v>
      </c>
      <c r="L1149" t="str">
        <f t="shared" si="85"/>
        <v>11</v>
      </c>
      <c r="M1149" t="str">
        <f t="shared" si="86"/>
        <v>2022</v>
      </c>
      <c r="N1149">
        <f t="shared" si="87"/>
        <v>206214.39999999999</v>
      </c>
      <c r="O1149">
        <f t="shared" si="88"/>
        <v>206214.39999999999</v>
      </c>
      <c r="P1149" t="str">
        <f t="shared" si="89"/>
        <v/>
      </c>
      <c r="Q1149" s="48" t="str">
        <f>IF(O1149="","",
   IF(OR(O1149&lt;EDA_Outlier_Analysis!$C$10, O1149&gt;EDA_Outlier_Analysis!$C$11),
      "Outlier",
      "Normal"))</f>
        <v>Normal</v>
      </c>
      <c r="R1149" t="str">
        <f>IF(P1149="","",
   IF(OR(P1149 &lt; EDA_Outlier_Analysis!$F$7, P1149 &gt; EDA_Outlier_Analysis!$F$8),
      "Outlier",
      "Normal"))</f>
        <v/>
      </c>
      <c r="S1149" t="str">
        <f>IF(N1149="","",
   IF(OR(N1149 &lt;EDA_Outlier_Analysis!$I$10, N1149 &gt; EDA_Outlier_Analysis!$I$11),
      "Outlier",
      "Normal"))</f>
        <v>Normal</v>
      </c>
    </row>
    <row r="1150" spans="1:19">
      <c r="A1150" t="s">
        <v>3260</v>
      </c>
      <c r="B1150" s="4">
        <v>44683</v>
      </c>
      <c r="C1150" s="2">
        <v>226583.34</v>
      </c>
      <c r="D1150" t="s">
        <v>849</v>
      </c>
      <c r="E1150" t="s">
        <v>853</v>
      </c>
      <c r="F1150" t="s">
        <v>10</v>
      </c>
      <c r="G1150" t="s">
        <v>34</v>
      </c>
      <c r="H1150" t="s">
        <v>523</v>
      </c>
      <c r="J1150" t="s">
        <v>3261</v>
      </c>
      <c r="K1150" t="str">
        <f>IF(COUNTIF(Customers!A:A, H1150)&gt;0, "Valid", "Invalid")</f>
        <v>Valid</v>
      </c>
      <c r="L1150" t="str">
        <f t="shared" si="85"/>
        <v>5</v>
      </c>
      <c r="M1150" t="str">
        <f t="shared" si="86"/>
        <v>2022</v>
      </c>
      <c r="N1150">
        <f t="shared" si="87"/>
        <v>226583.34</v>
      </c>
      <c r="O1150">
        <f t="shared" si="88"/>
        <v>226583.34</v>
      </c>
      <c r="P1150" t="str">
        <f t="shared" si="89"/>
        <v/>
      </c>
      <c r="Q1150" s="48" t="str">
        <f>IF(O1150="","",
   IF(OR(O1150&lt;EDA_Outlier_Analysis!$C$10, O1150&gt;EDA_Outlier_Analysis!$C$11),
      "Outlier",
      "Normal"))</f>
        <v>Normal</v>
      </c>
      <c r="R1150" t="str">
        <f>IF(P1150="","",
   IF(OR(P1150 &lt; EDA_Outlier_Analysis!$F$7, P1150 &gt; EDA_Outlier_Analysis!$F$8),
      "Outlier",
      "Normal"))</f>
        <v/>
      </c>
      <c r="S1150" t="str">
        <f>IF(N1150="","",
   IF(OR(N1150 &lt;EDA_Outlier_Analysis!$I$10, N1150 &gt; EDA_Outlier_Analysis!$I$11),
      "Outlier",
      "Normal"))</f>
        <v>Normal</v>
      </c>
    </row>
    <row r="1151" spans="1:19">
      <c r="A1151" t="s">
        <v>3262</v>
      </c>
      <c r="B1151" s="4">
        <v>44878</v>
      </c>
      <c r="C1151" s="2">
        <v>-36023.839999999997</v>
      </c>
      <c r="D1151" t="s">
        <v>840</v>
      </c>
      <c r="E1151" t="s">
        <v>864</v>
      </c>
      <c r="F1151" t="s">
        <v>10</v>
      </c>
      <c r="G1151" t="s">
        <v>34</v>
      </c>
      <c r="I1151" t="s">
        <v>1196</v>
      </c>
      <c r="J1151" t="s">
        <v>3263</v>
      </c>
      <c r="K1151" t="str">
        <f>IF(COUNTIF(Customers!A:A, H1151)&gt;0, "Valid", "Invalid")</f>
        <v>Invalid</v>
      </c>
      <c r="L1151" t="str">
        <f t="shared" si="85"/>
        <v>11</v>
      </c>
      <c r="M1151" t="str">
        <f t="shared" si="86"/>
        <v>2022</v>
      </c>
      <c r="N1151">
        <f t="shared" si="87"/>
        <v>-36023.839999999997</v>
      </c>
      <c r="O1151" t="str">
        <f t="shared" si="88"/>
        <v/>
      </c>
      <c r="P1151">
        <f t="shared" si="89"/>
        <v>36023.839999999997</v>
      </c>
      <c r="Q1151" s="48" t="str">
        <f>IF(O1151="","",
   IF(OR(O1151&lt;EDA_Outlier_Analysis!$C$10, O1151&gt;EDA_Outlier_Analysis!$C$11),
      "Outlier",
      "Normal"))</f>
        <v/>
      </c>
      <c r="R1151" t="str">
        <f>IF(P1151="","",
   IF(OR(P1151 &lt; EDA_Outlier_Analysis!$F$7, P1151 &gt; EDA_Outlier_Analysis!$F$8),
      "Outlier",
      "Normal"))</f>
        <v>Normal</v>
      </c>
      <c r="S1151" t="str">
        <f>IF(N1151="","",
   IF(OR(N1151 &lt;EDA_Outlier_Analysis!$I$10, N1151 &gt; EDA_Outlier_Analysis!$I$11),
      "Outlier",
      "Normal"))</f>
        <v>Normal</v>
      </c>
    </row>
    <row r="1152" spans="1:19">
      <c r="A1152" t="s">
        <v>3264</v>
      </c>
      <c r="B1152" s="4">
        <v>44566</v>
      </c>
      <c r="C1152" s="2">
        <v>-42931.71</v>
      </c>
      <c r="D1152" t="s">
        <v>840</v>
      </c>
      <c r="E1152" t="s">
        <v>905</v>
      </c>
      <c r="F1152" t="s">
        <v>10</v>
      </c>
      <c r="G1152" t="s">
        <v>34</v>
      </c>
      <c r="I1152" t="s">
        <v>1141</v>
      </c>
      <c r="J1152" t="s">
        <v>3265</v>
      </c>
      <c r="K1152" t="str">
        <f>IF(COUNTIF(Customers!A:A, H1152)&gt;0, "Valid", "Invalid")</f>
        <v>Invalid</v>
      </c>
      <c r="L1152" t="str">
        <f t="shared" si="85"/>
        <v>1</v>
      </c>
      <c r="M1152" t="str">
        <f t="shared" si="86"/>
        <v>2022</v>
      </c>
      <c r="N1152">
        <f t="shared" si="87"/>
        <v>-42931.71</v>
      </c>
      <c r="O1152" t="str">
        <f t="shared" si="88"/>
        <v/>
      </c>
      <c r="P1152">
        <f t="shared" si="89"/>
        <v>42931.71</v>
      </c>
      <c r="Q1152" s="48" t="str">
        <f>IF(O1152="","",
   IF(OR(O1152&lt;EDA_Outlier_Analysis!$C$10, O1152&gt;EDA_Outlier_Analysis!$C$11),
      "Outlier",
      "Normal"))</f>
        <v/>
      </c>
      <c r="R1152" t="str">
        <f>IF(P1152="","",
   IF(OR(P1152 &lt; EDA_Outlier_Analysis!$F$7, P1152 &gt; EDA_Outlier_Analysis!$F$8),
      "Outlier",
      "Normal"))</f>
        <v>Normal</v>
      </c>
      <c r="S1152" t="str">
        <f>IF(N1152="","",
   IF(OR(N1152 &lt;EDA_Outlier_Analysis!$I$10, N1152 &gt; EDA_Outlier_Analysis!$I$11),
      "Outlier",
      "Normal"))</f>
        <v>Normal</v>
      </c>
    </row>
    <row r="1153" spans="1:19">
      <c r="A1153" t="s">
        <v>3266</v>
      </c>
      <c r="B1153" s="4">
        <v>44673</v>
      </c>
      <c r="C1153" s="2">
        <v>194479.32</v>
      </c>
      <c r="D1153" t="s">
        <v>849</v>
      </c>
      <c r="E1153" t="s">
        <v>853</v>
      </c>
      <c r="F1153" t="s">
        <v>10</v>
      </c>
      <c r="G1153" t="s">
        <v>24</v>
      </c>
      <c r="H1153" t="s">
        <v>89</v>
      </c>
      <c r="J1153" t="s">
        <v>3267</v>
      </c>
      <c r="K1153" t="str">
        <f>IF(COUNTIF(Customers!A:A, H1153)&gt;0, "Valid", "Invalid")</f>
        <v>Valid</v>
      </c>
      <c r="L1153" t="str">
        <f t="shared" si="85"/>
        <v>4</v>
      </c>
      <c r="M1153" t="str">
        <f t="shared" si="86"/>
        <v>2022</v>
      </c>
      <c r="N1153">
        <f t="shared" si="87"/>
        <v>194479.32</v>
      </c>
      <c r="O1153">
        <f t="shared" si="88"/>
        <v>194479.32</v>
      </c>
      <c r="P1153" t="str">
        <f t="shared" si="89"/>
        <v/>
      </c>
      <c r="Q1153" s="48" t="str">
        <f>IF(O1153="","",
   IF(OR(O1153&lt;EDA_Outlier_Analysis!$C$10, O1153&gt;EDA_Outlier_Analysis!$C$11),
      "Outlier",
      "Normal"))</f>
        <v>Normal</v>
      </c>
      <c r="R1153" t="str">
        <f>IF(P1153="","",
   IF(OR(P1153 &lt; EDA_Outlier_Analysis!$F$7, P1153 &gt; EDA_Outlier_Analysis!$F$8),
      "Outlier",
      "Normal"))</f>
        <v/>
      </c>
      <c r="S1153" t="str">
        <f>IF(N1153="","",
   IF(OR(N1153 &lt;EDA_Outlier_Analysis!$I$10, N1153 &gt; EDA_Outlier_Analysis!$I$11),
      "Outlier",
      "Normal"))</f>
        <v>Normal</v>
      </c>
    </row>
    <row r="1154" spans="1:19">
      <c r="A1154" t="s">
        <v>3268</v>
      </c>
      <c r="B1154" s="4">
        <v>45167</v>
      </c>
      <c r="C1154" s="2">
        <v>98632.56</v>
      </c>
      <c r="D1154" t="s">
        <v>849</v>
      </c>
      <c r="E1154" t="s">
        <v>868</v>
      </c>
      <c r="F1154" t="s">
        <v>9</v>
      </c>
      <c r="G1154" t="s">
        <v>24</v>
      </c>
      <c r="H1154" t="s">
        <v>271</v>
      </c>
      <c r="J1154" t="s">
        <v>3269</v>
      </c>
      <c r="K1154" t="str">
        <f>IF(COUNTIF(Customers!A:A, H1154)&gt;0, "Valid", "Invalid")</f>
        <v>Valid</v>
      </c>
      <c r="L1154" t="str">
        <f t="shared" si="85"/>
        <v>8</v>
      </c>
      <c r="M1154" t="str">
        <f t="shared" si="86"/>
        <v>2023</v>
      </c>
      <c r="N1154">
        <f t="shared" si="87"/>
        <v>98632.56</v>
      </c>
      <c r="O1154">
        <f t="shared" si="88"/>
        <v>98632.56</v>
      </c>
      <c r="P1154" t="str">
        <f t="shared" si="89"/>
        <v/>
      </c>
      <c r="Q1154" s="48" t="str">
        <f>IF(O1154="","",
   IF(OR(O1154&lt;EDA_Outlier_Analysis!$C$10, O1154&gt;EDA_Outlier_Analysis!$C$11),
      "Outlier",
      "Normal"))</f>
        <v>Normal</v>
      </c>
      <c r="R1154" t="str">
        <f>IF(P1154="","",
   IF(OR(P1154 &lt; EDA_Outlier_Analysis!$F$7, P1154 &gt; EDA_Outlier_Analysis!$F$8),
      "Outlier",
      "Normal"))</f>
        <v/>
      </c>
      <c r="S1154" t="str">
        <f>IF(N1154="","",
   IF(OR(N1154 &lt;EDA_Outlier_Analysis!$I$10, N1154 &gt; EDA_Outlier_Analysis!$I$11),
      "Outlier",
      "Normal"))</f>
        <v>Normal</v>
      </c>
    </row>
    <row r="1155" spans="1:19">
      <c r="A1155" t="s">
        <v>3270</v>
      </c>
      <c r="B1155" s="4">
        <v>45283</v>
      </c>
      <c r="C1155" s="2">
        <v>-20864.7</v>
      </c>
      <c r="D1155" t="s">
        <v>840</v>
      </c>
      <c r="E1155" t="s">
        <v>841</v>
      </c>
      <c r="F1155" t="s">
        <v>11</v>
      </c>
      <c r="G1155" t="s">
        <v>31</v>
      </c>
      <c r="I1155" t="s">
        <v>957</v>
      </c>
      <c r="J1155" t="s">
        <v>3271</v>
      </c>
      <c r="K1155" t="str">
        <f>IF(COUNTIF(Customers!A:A, H1155)&gt;0, "Valid", "Invalid")</f>
        <v>Invalid</v>
      </c>
      <c r="L1155" t="str">
        <f t="shared" ref="L1155:L1218" si="90">TEXT(B1155,"m")</f>
        <v>12</v>
      </c>
      <c r="M1155" t="str">
        <f t="shared" ref="M1155:M1218" si="91">TEXT(B1155,"yyyy")</f>
        <v>2023</v>
      </c>
      <c r="N1155">
        <f t="shared" ref="N1155:N1218" si="92">IF(D1155="Revenue",C1155,-ABS(C1155))</f>
        <v>-20864.7</v>
      </c>
      <c r="O1155" t="str">
        <f t="shared" ref="O1155:O1218" si="93">IF(D1155="Revenue", C1155, "")</f>
        <v/>
      </c>
      <c r="P1155">
        <f t="shared" ref="P1155:P1218" si="94">IF(D1155="Expense", ABS(C1155), "")</f>
        <v>20864.7</v>
      </c>
      <c r="Q1155" s="48" t="str">
        <f>IF(O1155="","",
   IF(OR(O1155&lt;EDA_Outlier_Analysis!$C$10, O1155&gt;EDA_Outlier_Analysis!$C$11),
      "Outlier",
      "Normal"))</f>
        <v/>
      </c>
      <c r="R1155" t="str">
        <f>IF(P1155="","",
   IF(OR(P1155 &lt; EDA_Outlier_Analysis!$F$7, P1155 &gt; EDA_Outlier_Analysis!$F$8),
      "Outlier",
      "Normal"))</f>
        <v>Outlier</v>
      </c>
      <c r="S1155" t="str">
        <f>IF(N1155="","",
   IF(OR(N1155 &lt;EDA_Outlier_Analysis!$I$10, N1155 &gt; EDA_Outlier_Analysis!$I$11),
      "Outlier",
      "Normal"))</f>
        <v>Normal</v>
      </c>
    </row>
    <row r="1156" spans="1:19">
      <c r="A1156" t="s">
        <v>3272</v>
      </c>
      <c r="B1156" s="4">
        <v>44899</v>
      </c>
      <c r="C1156" s="2">
        <v>188117.94</v>
      </c>
      <c r="D1156" t="s">
        <v>849</v>
      </c>
      <c r="E1156" t="s">
        <v>853</v>
      </c>
      <c r="F1156" t="s">
        <v>11</v>
      </c>
      <c r="G1156" t="s">
        <v>20</v>
      </c>
      <c r="H1156" t="s">
        <v>443</v>
      </c>
      <c r="J1156" t="s">
        <v>3273</v>
      </c>
      <c r="K1156" t="str">
        <f>IF(COUNTIF(Customers!A:A, H1156)&gt;0, "Valid", "Invalid")</f>
        <v>Valid</v>
      </c>
      <c r="L1156" t="str">
        <f t="shared" si="90"/>
        <v>12</v>
      </c>
      <c r="M1156" t="str">
        <f t="shared" si="91"/>
        <v>2022</v>
      </c>
      <c r="N1156">
        <f t="shared" si="92"/>
        <v>188117.94</v>
      </c>
      <c r="O1156">
        <f t="shared" si="93"/>
        <v>188117.94</v>
      </c>
      <c r="P1156" t="str">
        <f t="shared" si="94"/>
        <v/>
      </c>
      <c r="Q1156" s="48" t="str">
        <f>IF(O1156="","",
   IF(OR(O1156&lt;EDA_Outlier_Analysis!$C$10, O1156&gt;EDA_Outlier_Analysis!$C$11),
      "Outlier",
      "Normal"))</f>
        <v>Normal</v>
      </c>
      <c r="R1156" t="str">
        <f>IF(P1156="","",
   IF(OR(P1156 &lt; EDA_Outlier_Analysis!$F$7, P1156 &gt; EDA_Outlier_Analysis!$F$8),
      "Outlier",
      "Normal"))</f>
        <v/>
      </c>
      <c r="S1156" t="str">
        <f>IF(N1156="","",
   IF(OR(N1156 &lt;EDA_Outlier_Analysis!$I$10, N1156 &gt; EDA_Outlier_Analysis!$I$11),
      "Outlier",
      "Normal"))</f>
        <v>Normal</v>
      </c>
    </row>
    <row r="1157" spans="1:19">
      <c r="A1157" t="s">
        <v>3274</v>
      </c>
      <c r="B1157" s="4">
        <v>44896</v>
      </c>
      <c r="C1157" s="2">
        <v>107114.7</v>
      </c>
      <c r="D1157" t="s">
        <v>849</v>
      </c>
      <c r="E1157" t="s">
        <v>868</v>
      </c>
      <c r="F1157" t="s">
        <v>9</v>
      </c>
      <c r="G1157" t="s">
        <v>31</v>
      </c>
      <c r="H1157" t="s">
        <v>701</v>
      </c>
      <c r="J1157" t="s">
        <v>3275</v>
      </c>
      <c r="K1157" t="str">
        <f>IF(COUNTIF(Customers!A:A, H1157)&gt;0, "Valid", "Invalid")</f>
        <v>Valid</v>
      </c>
      <c r="L1157" t="str">
        <f t="shared" si="90"/>
        <v>12</v>
      </c>
      <c r="M1157" t="str">
        <f t="shared" si="91"/>
        <v>2022</v>
      </c>
      <c r="N1157">
        <f t="shared" si="92"/>
        <v>107114.7</v>
      </c>
      <c r="O1157">
        <f t="shared" si="93"/>
        <v>107114.7</v>
      </c>
      <c r="P1157" t="str">
        <f t="shared" si="94"/>
        <v/>
      </c>
      <c r="Q1157" s="48" t="str">
        <f>IF(O1157="","",
   IF(OR(O1157&lt;EDA_Outlier_Analysis!$C$10, O1157&gt;EDA_Outlier_Analysis!$C$11),
      "Outlier",
      "Normal"))</f>
        <v>Normal</v>
      </c>
      <c r="R1157" t="str">
        <f>IF(P1157="","",
   IF(OR(P1157 &lt; EDA_Outlier_Analysis!$F$7, P1157 &gt; EDA_Outlier_Analysis!$F$8),
      "Outlier",
      "Normal"))</f>
        <v/>
      </c>
      <c r="S1157" t="str">
        <f>IF(N1157="","",
   IF(OR(N1157 &lt;EDA_Outlier_Analysis!$I$10, N1157 &gt; EDA_Outlier_Analysis!$I$11),
      "Outlier",
      "Normal"))</f>
        <v>Normal</v>
      </c>
    </row>
    <row r="1158" spans="1:19">
      <c r="A1158" t="s">
        <v>3276</v>
      </c>
      <c r="B1158" s="4">
        <v>44882</v>
      </c>
      <c r="C1158" s="2">
        <v>148987.73000000001</v>
      </c>
      <c r="D1158" t="s">
        <v>849</v>
      </c>
      <c r="E1158" t="s">
        <v>868</v>
      </c>
      <c r="F1158" t="s">
        <v>10</v>
      </c>
      <c r="G1158" t="s">
        <v>24</v>
      </c>
      <c r="H1158" t="s">
        <v>475</v>
      </c>
      <c r="J1158" t="s">
        <v>3277</v>
      </c>
      <c r="K1158" t="str">
        <f>IF(COUNTIF(Customers!A:A, H1158)&gt;0, "Valid", "Invalid")</f>
        <v>Valid</v>
      </c>
      <c r="L1158" t="str">
        <f t="shared" si="90"/>
        <v>11</v>
      </c>
      <c r="M1158" t="str">
        <f t="shared" si="91"/>
        <v>2022</v>
      </c>
      <c r="N1158">
        <f t="shared" si="92"/>
        <v>148987.73000000001</v>
      </c>
      <c r="O1158">
        <f t="shared" si="93"/>
        <v>148987.73000000001</v>
      </c>
      <c r="P1158" t="str">
        <f t="shared" si="94"/>
        <v/>
      </c>
      <c r="Q1158" s="48" t="str">
        <f>IF(O1158="","",
   IF(OR(O1158&lt;EDA_Outlier_Analysis!$C$10, O1158&gt;EDA_Outlier_Analysis!$C$11),
      "Outlier",
      "Normal"))</f>
        <v>Normal</v>
      </c>
      <c r="R1158" t="str">
        <f>IF(P1158="","",
   IF(OR(P1158 &lt; EDA_Outlier_Analysis!$F$7, P1158 &gt; EDA_Outlier_Analysis!$F$8),
      "Outlier",
      "Normal"))</f>
        <v/>
      </c>
      <c r="S1158" t="str">
        <f>IF(N1158="","",
   IF(OR(N1158 &lt;EDA_Outlier_Analysis!$I$10, N1158 &gt; EDA_Outlier_Analysis!$I$11),
      "Outlier",
      "Normal"))</f>
        <v>Normal</v>
      </c>
    </row>
    <row r="1159" spans="1:19">
      <c r="A1159" t="s">
        <v>3278</v>
      </c>
      <c r="B1159" s="4">
        <v>44731</v>
      </c>
      <c r="C1159" s="2">
        <v>162182.53</v>
      </c>
      <c r="D1159" t="s">
        <v>849</v>
      </c>
      <c r="E1159" t="s">
        <v>868</v>
      </c>
      <c r="F1159" t="s">
        <v>10</v>
      </c>
      <c r="G1159" t="s">
        <v>24</v>
      </c>
      <c r="H1159" t="s">
        <v>731</v>
      </c>
      <c r="J1159" t="s">
        <v>3279</v>
      </c>
      <c r="K1159" t="str">
        <f>IF(COUNTIF(Customers!A:A, H1159)&gt;0, "Valid", "Invalid")</f>
        <v>Valid</v>
      </c>
      <c r="L1159" t="str">
        <f t="shared" si="90"/>
        <v>6</v>
      </c>
      <c r="M1159" t="str">
        <f t="shared" si="91"/>
        <v>2022</v>
      </c>
      <c r="N1159">
        <f t="shared" si="92"/>
        <v>162182.53</v>
      </c>
      <c r="O1159">
        <f t="shared" si="93"/>
        <v>162182.53</v>
      </c>
      <c r="P1159" t="str">
        <f t="shared" si="94"/>
        <v/>
      </c>
      <c r="Q1159" s="48" t="str">
        <f>IF(O1159="","",
   IF(OR(O1159&lt;EDA_Outlier_Analysis!$C$10, O1159&gt;EDA_Outlier_Analysis!$C$11),
      "Outlier",
      "Normal"))</f>
        <v>Normal</v>
      </c>
      <c r="R1159" t="str">
        <f>IF(P1159="","",
   IF(OR(P1159 &lt; EDA_Outlier_Analysis!$F$7, P1159 &gt; EDA_Outlier_Analysis!$F$8),
      "Outlier",
      "Normal"))</f>
        <v/>
      </c>
      <c r="S1159" t="str">
        <f>IF(N1159="","",
   IF(OR(N1159 &lt;EDA_Outlier_Analysis!$I$10, N1159 &gt; EDA_Outlier_Analysis!$I$11),
      "Outlier",
      "Normal"))</f>
        <v>Normal</v>
      </c>
    </row>
    <row r="1160" spans="1:19">
      <c r="A1160" t="s">
        <v>3280</v>
      </c>
      <c r="B1160" s="4">
        <v>44618</v>
      </c>
      <c r="C1160" s="2">
        <v>132031.32</v>
      </c>
      <c r="D1160" t="s">
        <v>849</v>
      </c>
      <c r="E1160" t="s">
        <v>850</v>
      </c>
      <c r="F1160" t="s">
        <v>11</v>
      </c>
      <c r="G1160" t="s">
        <v>34</v>
      </c>
      <c r="H1160" t="s">
        <v>503</v>
      </c>
      <c r="J1160" t="s">
        <v>3281</v>
      </c>
      <c r="K1160" t="str">
        <f>IF(COUNTIF(Customers!A:A, H1160)&gt;0, "Valid", "Invalid")</f>
        <v>Valid</v>
      </c>
      <c r="L1160" t="str">
        <f t="shared" si="90"/>
        <v>2</v>
      </c>
      <c r="M1160" t="str">
        <f t="shared" si="91"/>
        <v>2022</v>
      </c>
      <c r="N1160">
        <f t="shared" si="92"/>
        <v>132031.32</v>
      </c>
      <c r="O1160">
        <f t="shared" si="93"/>
        <v>132031.32</v>
      </c>
      <c r="P1160" t="str">
        <f t="shared" si="94"/>
        <v/>
      </c>
      <c r="Q1160" s="48" t="str">
        <f>IF(O1160="","",
   IF(OR(O1160&lt;EDA_Outlier_Analysis!$C$10, O1160&gt;EDA_Outlier_Analysis!$C$11),
      "Outlier",
      "Normal"))</f>
        <v>Normal</v>
      </c>
      <c r="R1160" t="str">
        <f>IF(P1160="","",
   IF(OR(P1160 &lt; EDA_Outlier_Analysis!$F$7, P1160 &gt; EDA_Outlier_Analysis!$F$8),
      "Outlier",
      "Normal"))</f>
        <v/>
      </c>
      <c r="S1160" t="str">
        <f>IF(N1160="","",
   IF(OR(N1160 &lt;EDA_Outlier_Analysis!$I$10, N1160 &gt; EDA_Outlier_Analysis!$I$11),
      "Outlier",
      "Normal"))</f>
        <v>Normal</v>
      </c>
    </row>
    <row r="1161" spans="1:19">
      <c r="A1161" t="s">
        <v>3282</v>
      </c>
      <c r="B1161" s="4">
        <v>44739</v>
      </c>
      <c r="C1161" s="2">
        <v>76775.839999999997</v>
      </c>
      <c r="D1161" t="s">
        <v>849</v>
      </c>
      <c r="E1161" t="s">
        <v>868</v>
      </c>
      <c r="F1161" t="s">
        <v>10</v>
      </c>
      <c r="G1161" t="s">
        <v>31</v>
      </c>
      <c r="H1161" t="s">
        <v>43</v>
      </c>
      <c r="J1161" t="s">
        <v>3283</v>
      </c>
      <c r="K1161" t="str">
        <f>IF(COUNTIF(Customers!A:A, H1161)&gt;0, "Valid", "Invalid")</f>
        <v>Valid</v>
      </c>
      <c r="L1161" t="str">
        <f t="shared" si="90"/>
        <v>6</v>
      </c>
      <c r="M1161" t="str">
        <f t="shared" si="91"/>
        <v>2022</v>
      </c>
      <c r="N1161">
        <f t="shared" si="92"/>
        <v>76775.839999999997</v>
      </c>
      <c r="O1161">
        <f t="shared" si="93"/>
        <v>76775.839999999997</v>
      </c>
      <c r="P1161" t="str">
        <f t="shared" si="94"/>
        <v/>
      </c>
      <c r="Q1161" s="48" t="str">
        <f>IF(O1161="","",
   IF(OR(O1161&lt;EDA_Outlier_Analysis!$C$10, O1161&gt;EDA_Outlier_Analysis!$C$11),
      "Outlier",
      "Normal"))</f>
        <v>Normal</v>
      </c>
      <c r="R1161" t="str">
        <f>IF(P1161="","",
   IF(OR(P1161 &lt; EDA_Outlier_Analysis!$F$7, P1161 &gt; EDA_Outlier_Analysis!$F$8),
      "Outlier",
      "Normal"))</f>
        <v/>
      </c>
      <c r="S1161" t="str">
        <f>IF(N1161="","",
   IF(OR(N1161 &lt;EDA_Outlier_Analysis!$I$10, N1161 &gt; EDA_Outlier_Analysis!$I$11),
      "Outlier",
      "Normal"))</f>
        <v>Normal</v>
      </c>
    </row>
    <row r="1162" spans="1:19">
      <c r="A1162" t="s">
        <v>3284</v>
      </c>
      <c r="B1162" s="4">
        <v>45174</v>
      </c>
      <c r="C1162" s="2">
        <v>142700.54999999999</v>
      </c>
      <c r="D1162" t="s">
        <v>849</v>
      </c>
      <c r="E1162" t="s">
        <v>868</v>
      </c>
      <c r="F1162" t="s">
        <v>10</v>
      </c>
      <c r="G1162" t="s">
        <v>24</v>
      </c>
      <c r="H1162" t="s">
        <v>501</v>
      </c>
      <c r="J1162" t="s">
        <v>3285</v>
      </c>
      <c r="K1162" t="str">
        <f>IF(COUNTIF(Customers!A:A, H1162)&gt;0, "Valid", "Invalid")</f>
        <v>Valid</v>
      </c>
      <c r="L1162" t="str">
        <f t="shared" si="90"/>
        <v>9</v>
      </c>
      <c r="M1162" t="str">
        <f t="shared" si="91"/>
        <v>2023</v>
      </c>
      <c r="N1162">
        <f t="shared" si="92"/>
        <v>142700.54999999999</v>
      </c>
      <c r="O1162">
        <f t="shared" si="93"/>
        <v>142700.54999999999</v>
      </c>
      <c r="P1162" t="str">
        <f t="shared" si="94"/>
        <v/>
      </c>
      <c r="Q1162" s="48" t="str">
        <f>IF(O1162="","",
   IF(OR(O1162&lt;EDA_Outlier_Analysis!$C$10, O1162&gt;EDA_Outlier_Analysis!$C$11),
      "Outlier",
      "Normal"))</f>
        <v>Normal</v>
      </c>
      <c r="R1162" t="str">
        <f>IF(P1162="","",
   IF(OR(P1162 &lt; EDA_Outlier_Analysis!$F$7, P1162 &gt; EDA_Outlier_Analysis!$F$8),
      "Outlier",
      "Normal"))</f>
        <v/>
      </c>
      <c r="S1162" t="str">
        <f>IF(N1162="","",
   IF(OR(N1162 &lt;EDA_Outlier_Analysis!$I$10, N1162 &gt; EDA_Outlier_Analysis!$I$11),
      "Outlier",
      "Normal"))</f>
        <v>Normal</v>
      </c>
    </row>
    <row r="1163" spans="1:19">
      <c r="A1163" t="s">
        <v>3286</v>
      </c>
      <c r="B1163" s="4">
        <v>44747</v>
      </c>
      <c r="C1163" s="2">
        <v>-65271.26</v>
      </c>
      <c r="D1163" t="s">
        <v>840</v>
      </c>
      <c r="E1163" t="s">
        <v>864</v>
      </c>
      <c r="F1163" t="s">
        <v>9</v>
      </c>
      <c r="G1163" t="s">
        <v>34</v>
      </c>
      <c r="I1163" t="s">
        <v>1428</v>
      </c>
      <c r="J1163" t="s">
        <v>3287</v>
      </c>
      <c r="K1163" t="str">
        <f>IF(COUNTIF(Customers!A:A, H1163)&gt;0, "Valid", "Invalid")</f>
        <v>Invalid</v>
      </c>
      <c r="L1163" t="str">
        <f t="shared" si="90"/>
        <v>7</v>
      </c>
      <c r="M1163" t="str">
        <f t="shared" si="91"/>
        <v>2022</v>
      </c>
      <c r="N1163">
        <f t="shared" si="92"/>
        <v>-65271.26</v>
      </c>
      <c r="O1163" t="str">
        <f t="shared" si="93"/>
        <v/>
      </c>
      <c r="P1163">
        <f t="shared" si="94"/>
        <v>65271.26</v>
      </c>
      <c r="Q1163" s="48" t="str">
        <f>IF(O1163="","",
   IF(OR(O1163&lt;EDA_Outlier_Analysis!$C$10, O1163&gt;EDA_Outlier_Analysis!$C$11),
      "Outlier",
      "Normal"))</f>
        <v/>
      </c>
      <c r="R1163" t="str">
        <f>IF(P1163="","",
   IF(OR(P1163 &lt; EDA_Outlier_Analysis!$F$7, P1163 &gt; EDA_Outlier_Analysis!$F$8),
      "Outlier",
      "Normal"))</f>
        <v>Outlier</v>
      </c>
      <c r="S1163" t="str">
        <f>IF(N1163="","",
   IF(OR(N1163 &lt;EDA_Outlier_Analysis!$I$10, N1163 &gt; EDA_Outlier_Analysis!$I$11),
      "Outlier",
      "Normal"))</f>
        <v>Normal</v>
      </c>
    </row>
    <row r="1164" spans="1:19">
      <c r="A1164" t="s">
        <v>3288</v>
      </c>
      <c r="B1164" s="4">
        <v>44672</v>
      </c>
      <c r="C1164" s="2">
        <v>-53090.239999999998</v>
      </c>
      <c r="D1164" t="s">
        <v>840</v>
      </c>
      <c r="E1164" t="s">
        <v>845</v>
      </c>
      <c r="F1164" t="s">
        <v>9</v>
      </c>
      <c r="G1164" t="s">
        <v>24</v>
      </c>
      <c r="I1164" t="s">
        <v>1940</v>
      </c>
      <c r="J1164" t="s">
        <v>3289</v>
      </c>
      <c r="K1164" t="str">
        <f>IF(COUNTIF(Customers!A:A, H1164)&gt;0, "Valid", "Invalid")</f>
        <v>Invalid</v>
      </c>
      <c r="L1164" t="str">
        <f t="shared" si="90"/>
        <v>4</v>
      </c>
      <c r="M1164" t="str">
        <f t="shared" si="91"/>
        <v>2022</v>
      </c>
      <c r="N1164">
        <f t="shared" si="92"/>
        <v>-53090.239999999998</v>
      </c>
      <c r="O1164" t="str">
        <f t="shared" si="93"/>
        <v/>
      </c>
      <c r="P1164">
        <f t="shared" si="94"/>
        <v>53090.239999999998</v>
      </c>
      <c r="Q1164" s="48" t="str">
        <f>IF(O1164="","",
   IF(OR(O1164&lt;EDA_Outlier_Analysis!$C$10, O1164&gt;EDA_Outlier_Analysis!$C$11),
      "Outlier",
      "Normal"))</f>
        <v/>
      </c>
      <c r="R1164" t="str">
        <f>IF(P1164="","",
   IF(OR(P1164 &lt; EDA_Outlier_Analysis!$F$7, P1164 &gt; EDA_Outlier_Analysis!$F$8),
      "Outlier",
      "Normal"))</f>
        <v>Normal</v>
      </c>
      <c r="S1164" t="str">
        <f>IF(N1164="","",
   IF(OR(N1164 &lt;EDA_Outlier_Analysis!$I$10, N1164 &gt; EDA_Outlier_Analysis!$I$11),
      "Outlier",
      "Normal"))</f>
        <v>Normal</v>
      </c>
    </row>
    <row r="1165" spans="1:19">
      <c r="A1165" t="s">
        <v>3290</v>
      </c>
      <c r="B1165" s="4">
        <v>45237</v>
      </c>
      <c r="C1165" s="2">
        <v>186953.27</v>
      </c>
      <c r="D1165" t="s">
        <v>849</v>
      </c>
      <c r="E1165" t="s">
        <v>853</v>
      </c>
      <c r="F1165" t="s">
        <v>10</v>
      </c>
      <c r="G1165" t="s">
        <v>20</v>
      </c>
      <c r="H1165" t="s">
        <v>533</v>
      </c>
      <c r="J1165" t="s">
        <v>3291</v>
      </c>
      <c r="K1165" t="str">
        <f>IF(COUNTIF(Customers!A:A, H1165)&gt;0, "Valid", "Invalid")</f>
        <v>Valid</v>
      </c>
      <c r="L1165" t="str">
        <f t="shared" si="90"/>
        <v>11</v>
      </c>
      <c r="M1165" t="str">
        <f t="shared" si="91"/>
        <v>2023</v>
      </c>
      <c r="N1165">
        <f t="shared" si="92"/>
        <v>186953.27</v>
      </c>
      <c r="O1165">
        <f t="shared" si="93"/>
        <v>186953.27</v>
      </c>
      <c r="P1165" t="str">
        <f t="shared" si="94"/>
        <v/>
      </c>
      <c r="Q1165" s="48" t="str">
        <f>IF(O1165="","",
   IF(OR(O1165&lt;EDA_Outlier_Analysis!$C$10, O1165&gt;EDA_Outlier_Analysis!$C$11),
      "Outlier",
      "Normal"))</f>
        <v>Normal</v>
      </c>
      <c r="R1165" t="str">
        <f>IF(P1165="","",
   IF(OR(P1165 &lt; EDA_Outlier_Analysis!$F$7, P1165 &gt; EDA_Outlier_Analysis!$F$8),
      "Outlier",
      "Normal"))</f>
        <v/>
      </c>
      <c r="S1165" t="str">
        <f>IF(N1165="","",
   IF(OR(N1165 &lt;EDA_Outlier_Analysis!$I$10, N1165 &gt; EDA_Outlier_Analysis!$I$11),
      "Outlier",
      "Normal"))</f>
        <v>Normal</v>
      </c>
    </row>
    <row r="1166" spans="1:19">
      <c r="A1166" t="s">
        <v>3292</v>
      </c>
      <c r="B1166" s="4">
        <v>44934</v>
      </c>
      <c r="C1166" s="2">
        <v>-42894.73</v>
      </c>
      <c r="D1166" t="s">
        <v>840</v>
      </c>
      <c r="E1166" t="s">
        <v>878</v>
      </c>
      <c r="F1166" t="s">
        <v>10</v>
      </c>
      <c r="G1166" t="s">
        <v>24</v>
      </c>
      <c r="I1166" t="s">
        <v>1968</v>
      </c>
      <c r="J1166" t="s">
        <v>3293</v>
      </c>
      <c r="K1166" t="str">
        <f>IF(COUNTIF(Customers!A:A, H1166)&gt;0, "Valid", "Invalid")</f>
        <v>Invalid</v>
      </c>
      <c r="L1166" t="str">
        <f t="shared" si="90"/>
        <v>1</v>
      </c>
      <c r="M1166" t="str">
        <f t="shared" si="91"/>
        <v>2023</v>
      </c>
      <c r="N1166">
        <f t="shared" si="92"/>
        <v>-42894.73</v>
      </c>
      <c r="O1166" t="str">
        <f t="shared" si="93"/>
        <v/>
      </c>
      <c r="P1166">
        <f t="shared" si="94"/>
        <v>42894.73</v>
      </c>
      <c r="Q1166" s="48" t="str">
        <f>IF(O1166="","",
   IF(OR(O1166&lt;EDA_Outlier_Analysis!$C$10, O1166&gt;EDA_Outlier_Analysis!$C$11),
      "Outlier",
      "Normal"))</f>
        <v/>
      </c>
      <c r="R1166" t="str">
        <f>IF(P1166="","",
   IF(OR(P1166 &lt; EDA_Outlier_Analysis!$F$7, P1166 &gt; EDA_Outlier_Analysis!$F$8),
      "Outlier",
      "Normal"))</f>
        <v>Normal</v>
      </c>
      <c r="S1166" t="str">
        <f>IF(N1166="","",
   IF(OR(N1166 &lt;EDA_Outlier_Analysis!$I$10, N1166 &gt; EDA_Outlier_Analysis!$I$11),
      "Outlier",
      "Normal"))</f>
        <v>Normal</v>
      </c>
    </row>
    <row r="1167" spans="1:19">
      <c r="A1167" t="s">
        <v>3294</v>
      </c>
      <c r="B1167" s="4">
        <v>45224</v>
      </c>
      <c r="C1167" s="2">
        <v>8398.2099999999991</v>
      </c>
      <c r="D1167" t="s">
        <v>971</v>
      </c>
      <c r="E1167" t="s">
        <v>971</v>
      </c>
      <c r="F1167" t="s">
        <v>10</v>
      </c>
      <c r="G1167" t="s">
        <v>20</v>
      </c>
      <c r="J1167" t="s">
        <v>3295</v>
      </c>
      <c r="K1167" t="str">
        <f>IF(COUNTIF(Customers!A:A, H1167)&gt;0, "Valid", "Invalid")</f>
        <v>Invalid</v>
      </c>
      <c r="L1167" t="str">
        <f t="shared" si="90"/>
        <v>10</v>
      </c>
      <c r="M1167" t="str">
        <f t="shared" si="91"/>
        <v>2023</v>
      </c>
      <c r="N1167">
        <f t="shared" si="92"/>
        <v>-8398.2099999999991</v>
      </c>
      <c r="O1167" t="str">
        <f t="shared" si="93"/>
        <v/>
      </c>
      <c r="P1167" t="str">
        <f t="shared" si="94"/>
        <v/>
      </c>
      <c r="Q1167" s="48" t="str">
        <f>IF(O1167="","",
   IF(OR(O1167&lt;EDA_Outlier_Analysis!$C$10, O1167&gt;EDA_Outlier_Analysis!$C$11),
      "Outlier",
      "Normal"))</f>
        <v/>
      </c>
      <c r="R1167" t="str">
        <f>IF(P1167="","",
   IF(OR(P1167 &lt; EDA_Outlier_Analysis!$F$7, P1167 &gt; EDA_Outlier_Analysis!$F$8),
      "Outlier",
      "Normal"))</f>
        <v/>
      </c>
      <c r="S1167" t="str">
        <f>IF(N1167="","",
   IF(OR(N1167 &lt;EDA_Outlier_Analysis!$I$10, N1167 &gt; EDA_Outlier_Analysis!$I$11),
      "Outlier",
      "Normal"))</f>
        <v>Normal</v>
      </c>
    </row>
    <row r="1168" spans="1:19">
      <c r="A1168" t="s">
        <v>3296</v>
      </c>
      <c r="B1168" s="4">
        <v>44864</v>
      </c>
      <c r="C1168" s="2">
        <v>161055.43</v>
      </c>
      <c r="D1168" t="s">
        <v>849</v>
      </c>
      <c r="E1168" t="s">
        <v>850</v>
      </c>
      <c r="F1168" t="s">
        <v>10</v>
      </c>
      <c r="G1168" t="s">
        <v>24</v>
      </c>
      <c r="H1168" t="s">
        <v>619</v>
      </c>
      <c r="J1168" t="s">
        <v>3297</v>
      </c>
      <c r="K1168" t="str">
        <f>IF(COUNTIF(Customers!A:A, H1168)&gt;0, "Valid", "Invalid")</f>
        <v>Valid</v>
      </c>
      <c r="L1168" t="str">
        <f t="shared" si="90"/>
        <v>10</v>
      </c>
      <c r="M1168" t="str">
        <f t="shared" si="91"/>
        <v>2022</v>
      </c>
      <c r="N1168">
        <f t="shared" si="92"/>
        <v>161055.43</v>
      </c>
      <c r="O1168">
        <f t="shared" si="93"/>
        <v>161055.43</v>
      </c>
      <c r="P1168" t="str">
        <f t="shared" si="94"/>
        <v/>
      </c>
      <c r="Q1168" s="48" t="str">
        <f>IF(O1168="","",
   IF(OR(O1168&lt;EDA_Outlier_Analysis!$C$10, O1168&gt;EDA_Outlier_Analysis!$C$11),
      "Outlier",
      "Normal"))</f>
        <v>Normal</v>
      </c>
      <c r="R1168" t="str">
        <f>IF(P1168="","",
   IF(OR(P1168 &lt; EDA_Outlier_Analysis!$F$7, P1168 &gt; EDA_Outlier_Analysis!$F$8),
      "Outlier",
      "Normal"))</f>
        <v/>
      </c>
      <c r="S1168" t="str">
        <f>IF(N1168="","",
   IF(OR(N1168 &lt;EDA_Outlier_Analysis!$I$10, N1168 &gt; EDA_Outlier_Analysis!$I$11),
      "Outlier",
      "Normal"))</f>
        <v>Normal</v>
      </c>
    </row>
    <row r="1169" spans="1:19">
      <c r="A1169" t="s">
        <v>3298</v>
      </c>
      <c r="B1169" s="4">
        <v>45271</v>
      </c>
      <c r="C1169" s="2">
        <v>-59384.01</v>
      </c>
      <c r="D1169" t="s">
        <v>840</v>
      </c>
      <c r="E1169" t="s">
        <v>864</v>
      </c>
      <c r="F1169" t="s">
        <v>11</v>
      </c>
      <c r="G1169" t="s">
        <v>31</v>
      </c>
      <c r="I1169" t="s">
        <v>2017</v>
      </c>
      <c r="J1169" t="s">
        <v>3299</v>
      </c>
      <c r="K1169" t="str">
        <f>IF(COUNTIF(Customers!A:A, H1169)&gt;0, "Valid", "Invalid")</f>
        <v>Invalid</v>
      </c>
      <c r="L1169" t="str">
        <f t="shared" si="90"/>
        <v>12</v>
      </c>
      <c r="M1169" t="str">
        <f t="shared" si="91"/>
        <v>2023</v>
      </c>
      <c r="N1169">
        <f t="shared" si="92"/>
        <v>-59384.01</v>
      </c>
      <c r="O1169" t="str">
        <f t="shared" si="93"/>
        <v/>
      </c>
      <c r="P1169">
        <f t="shared" si="94"/>
        <v>59384.01</v>
      </c>
      <c r="Q1169" s="48" t="str">
        <f>IF(O1169="","",
   IF(OR(O1169&lt;EDA_Outlier_Analysis!$C$10, O1169&gt;EDA_Outlier_Analysis!$C$11),
      "Outlier",
      "Normal"))</f>
        <v/>
      </c>
      <c r="R1169" t="str">
        <f>IF(P1169="","",
   IF(OR(P1169 &lt; EDA_Outlier_Analysis!$F$7, P1169 &gt; EDA_Outlier_Analysis!$F$8),
      "Outlier",
      "Normal"))</f>
        <v>Outlier</v>
      </c>
      <c r="S1169" t="str">
        <f>IF(N1169="","",
   IF(OR(N1169 &lt;EDA_Outlier_Analysis!$I$10, N1169 &gt; EDA_Outlier_Analysis!$I$11),
      "Outlier",
      "Normal"))</f>
        <v>Normal</v>
      </c>
    </row>
    <row r="1170" spans="1:19">
      <c r="A1170" t="s">
        <v>3300</v>
      </c>
      <c r="B1170" s="4">
        <v>45120</v>
      </c>
      <c r="C1170" s="2">
        <v>-35055.07</v>
      </c>
      <c r="D1170" t="s">
        <v>840</v>
      </c>
      <c r="E1170" t="s">
        <v>905</v>
      </c>
      <c r="F1170" t="s">
        <v>11</v>
      </c>
      <c r="G1170" t="s">
        <v>31</v>
      </c>
      <c r="I1170" t="s">
        <v>1585</v>
      </c>
      <c r="J1170" t="s">
        <v>3301</v>
      </c>
      <c r="K1170" t="str">
        <f>IF(COUNTIF(Customers!A:A, H1170)&gt;0, "Valid", "Invalid")</f>
        <v>Invalid</v>
      </c>
      <c r="L1170" t="str">
        <f t="shared" si="90"/>
        <v>7</v>
      </c>
      <c r="M1170" t="str">
        <f t="shared" si="91"/>
        <v>2023</v>
      </c>
      <c r="N1170">
        <f t="shared" si="92"/>
        <v>-35055.07</v>
      </c>
      <c r="O1170" t="str">
        <f t="shared" si="93"/>
        <v/>
      </c>
      <c r="P1170">
        <f t="shared" si="94"/>
        <v>35055.07</v>
      </c>
      <c r="Q1170" s="48" t="str">
        <f>IF(O1170="","",
   IF(OR(O1170&lt;EDA_Outlier_Analysis!$C$10, O1170&gt;EDA_Outlier_Analysis!$C$11),
      "Outlier",
      "Normal"))</f>
        <v/>
      </c>
      <c r="R1170" t="str">
        <f>IF(P1170="","",
   IF(OR(P1170 &lt; EDA_Outlier_Analysis!$F$7, P1170 &gt; EDA_Outlier_Analysis!$F$8),
      "Outlier",
      "Normal"))</f>
        <v>Normal</v>
      </c>
      <c r="S1170" t="str">
        <f>IF(N1170="","",
   IF(OR(N1170 &lt;EDA_Outlier_Analysis!$I$10, N1170 &gt; EDA_Outlier_Analysis!$I$11),
      "Outlier",
      "Normal"))</f>
        <v>Normal</v>
      </c>
    </row>
    <row r="1171" spans="1:19">
      <c r="A1171" t="s">
        <v>3302</v>
      </c>
      <c r="B1171" s="4">
        <v>45202</v>
      </c>
      <c r="C1171" s="2">
        <v>85512.42</v>
      </c>
      <c r="D1171" t="s">
        <v>849</v>
      </c>
      <c r="E1171" t="s">
        <v>853</v>
      </c>
      <c r="F1171" t="s">
        <v>9</v>
      </c>
      <c r="G1171" t="s">
        <v>31</v>
      </c>
      <c r="H1171" t="s">
        <v>613</v>
      </c>
      <c r="J1171" t="s">
        <v>3303</v>
      </c>
      <c r="K1171" t="str">
        <f>IF(COUNTIF(Customers!A:A, H1171)&gt;0, "Valid", "Invalid")</f>
        <v>Valid</v>
      </c>
      <c r="L1171" t="str">
        <f t="shared" si="90"/>
        <v>10</v>
      </c>
      <c r="M1171" t="str">
        <f t="shared" si="91"/>
        <v>2023</v>
      </c>
      <c r="N1171">
        <f t="shared" si="92"/>
        <v>85512.42</v>
      </c>
      <c r="O1171">
        <f t="shared" si="93"/>
        <v>85512.42</v>
      </c>
      <c r="P1171" t="str">
        <f t="shared" si="94"/>
        <v/>
      </c>
      <c r="Q1171" s="48" t="str">
        <f>IF(O1171="","",
   IF(OR(O1171&lt;EDA_Outlier_Analysis!$C$10, O1171&gt;EDA_Outlier_Analysis!$C$11),
      "Outlier",
      "Normal"))</f>
        <v>Normal</v>
      </c>
      <c r="R1171" t="str">
        <f>IF(P1171="","",
   IF(OR(P1171 &lt; EDA_Outlier_Analysis!$F$7, P1171 &gt; EDA_Outlier_Analysis!$F$8),
      "Outlier",
      "Normal"))</f>
        <v/>
      </c>
      <c r="S1171" t="str">
        <f>IF(N1171="","",
   IF(OR(N1171 &lt;EDA_Outlier_Analysis!$I$10, N1171 &gt; EDA_Outlier_Analysis!$I$11),
      "Outlier",
      "Normal"))</f>
        <v>Normal</v>
      </c>
    </row>
    <row r="1172" spans="1:19">
      <c r="A1172" t="s">
        <v>3304</v>
      </c>
      <c r="B1172" s="4">
        <v>44575</v>
      </c>
      <c r="C1172" s="2">
        <v>191932.68</v>
      </c>
      <c r="D1172" t="s">
        <v>849</v>
      </c>
      <c r="E1172" t="s">
        <v>868</v>
      </c>
      <c r="F1172" t="s">
        <v>11</v>
      </c>
      <c r="G1172" t="s">
        <v>34</v>
      </c>
      <c r="H1172" t="s">
        <v>493</v>
      </c>
      <c r="J1172" t="s">
        <v>3305</v>
      </c>
      <c r="K1172" t="str">
        <f>IF(COUNTIF(Customers!A:A, H1172)&gt;0, "Valid", "Invalid")</f>
        <v>Valid</v>
      </c>
      <c r="L1172" t="str">
        <f t="shared" si="90"/>
        <v>1</v>
      </c>
      <c r="M1172" t="str">
        <f t="shared" si="91"/>
        <v>2022</v>
      </c>
      <c r="N1172">
        <f t="shared" si="92"/>
        <v>191932.68</v>
      </c>
      <c r="O1172">
        <f t="shared" si="93"/>
        <v>191932.68</v>
      </c>
      <c r="P1172" t="str">
        <f t="shared" si="94"/>
        <v/>
      </c>
      <c r="Q1172" s="48" t="str">
        <f>IF(O1172="","",
   IF(OR(O1172&lt;EDA_Outlier_Analysis!$C$10, O1172&gt;EDA_Outlier_Analysis!$C$11),
      "Outlier",
      "Normal"))</f>
        <v>Normal</v>
      </c>
      <c r="R1172" t="str">
        <f>IF(P1172="","",
   IF(OR(P1172 &lt; EDA_Outlier_Analysis!$F$7, P1172 &gt; EDA_Outlier_Analysis!$F$8),
      "Outlier",
      "Normal"))</f>
        <v/>
      </c>
      <c r="S1172" t="str">
        <f>IF(N1172="","",
   IF(OR(N1172 &lt;EDA_Outlier_Analysis!$I$10, N1172 &gt; EDA_Outlier_Analysis!$I$11),
      "Outlier",
      "Normal"))</f>
        <v>Normal</v>
      </c>
    </row>
    <row r="1173" spans="1:19">
      <c r="A1173" t="s">
        <v>3306</v>
      </c>
      <c r="B1173" s="4">
        <v>44903</v>
      </c>
      <c r="C1173" s="2">
        <v>-46376.18</v>
      </c>
      <c r="D1173" t="s">
        <v>840</v>
      </c>
      <c r="E1173" t="s">
        <v>905</v>
      </c>
      <c r="F1173" t="s">
        <v>9</v>
      </c>
      <c r="G1173" t="s">
        <v>24</v>
      </c>
      <c r="I1173" t="s">
        <v>3307</v>
      </c>
      <c r="J1173" t="s">
        <v>3308</v>
      </c>
      <c r="K1173" t="str">
        <f>IF(COUNTIF(Customers!A:A, H1173)&gt;0, "Valid", "Invalid")</f>
        <v>Invalid</v>
      </c>
      <c r="L1173" t="str">
        <f t="shared" si="90"/>
        <v>12</v>
      </c>
      <c r="M1173" t="str">
        <f t="shared" si="91"/>
        <v>2022</v>
      </c>
      <c r="N1173">
        <f t="shared" si="92"/>
        <v>-46376.18</v>
      </c>
      <c r="O1173" t="str">
        <f t="shared" si="93"/>
        <v/>
      </c>
      <c r="P1173">
        <f t="shared" si="94"/>
        <v>46376.18</v>
      </c>
      <c r="Q1173" s="48" t="str">
        <f>IF(O1173="","",
   IF(OR(O1173&lt;EDA_Outlier_Analysis!$C$10, O1173&gt;EDA_Outlier_Analysis!$C$11),
      "Outlier",
      "Normal"))</f>
        <v/>
      </c>
      <c r="R1173" t="str">
        <f>IF(P1173="","",
   IF(OR(P1173 &lt; EDA_Outlier_Analysis!$F$7, P1173 &gt; EDA_Outlier_Analysis!$F$8),
      "Outlier",
      "Normal"))</f>
        <v>Normal</v>
      </c>
      <c r="S1173" t="str">
        <f>IF(N1173="","",
   IF(OR(N1173 &lt;EDA_Outlier_Analysis!$I$10, N1173 &gt; EDA_Outlier_Analysis!$I$11),
      "Outlier",
      "Normal"))</f>
        <v>Normal</v>
      </c>
    </row>
    <row r="1174" spans="1:19">
      <c r="A1174" t="s">
        <v>3309</v>
      </c>
      <c r="B1174" s="4">
        <v>45113</v>
      </c>
      <c r="C1174" s="2">
        <v>75627.81</v>
      </c>
      <c r="D1174" t="s">
        <v>849</v>
      </c>
      <c r="E1174" t="s">
        <v>853</v>
      </c>
      <c r="F1174" t="s">
        <v>10</v>
      </c>
      <c r="G1174" t="s">
        <v>34</v>
      </c>
      <c r="H1174" t="s">
        <v>18</v>
      </c>
      <c r="J1174" t="s">
        <v>3310</v>
      </c>
      <c r="K1174" t="str">
        <f>IF(COUNTIF(Customers!A:A, H1174)&gt;0, "Valid", "Invalid")</f>
        <v>Valid</v>
      </c>
      <c r="L1174" t="str">
        <f t="shared" si="90"/>
        <v>7</v>
      </c>
      <c r="M1174" t="str">
        <f t="shared" si="91"/>
        <v>2023</v>
      </c>
      <c r="N1174">
        <f t="shared" si="92"/>
        <v>75627.81</v>
      </c>
      <c r="O1174">
        <f t="shared" si="93"/>
        <v>75627.81</v>
      </c>
      <c r="P1174" t="str">
        <f t="shared" si="94"/>
        <v/>
      </c>
      <c r="Q1174" s="48" t="str">
        <f>IF(O1174="","",
   IF(OR(O1174&lt;EDA_Outlier_Analysis!$C$10, O1174&gt;EDA_Outlier_Analysis!$C$11),
      "Outlier",
      "Normal"))</f>
        <v>Normal</v>
      </c>
      <c r="R1174" t="str">
        <f>IF(P1174="","",
   IF(OR(P1174 &lt; EDA_Outlier_Analysis!$F$7, P1174 &gt; EDA_Outlier_Analysis!$F$8),
      "Outlier",
      "Normal"))</f>
        <v/>
      </c>
      <c r="S1174" t="str">
        <f>IF(N1174="","",
   IF(OR(N1174 &lt;EDA_Outlier_Analysis!$I$10, N1174 &gt; EDA_Outlier_Analysis!$I$11),
      "Outlier",
      "Normal"))</f>
        <v>Normal</v>
      </c>
    </row>
    <row r="1175" spans="1:19">
      <c r="A1175" t="s">
        <v>3311</v>
      </c>
      <c r="B1175" s="4">
        <v>44724</v>
      </c>
      <c r="C1175" s="2">
        <v>33775.01</v>
      </c>
      <c r="D1175" t="s">
        <v>849</v>
      </c>
      <c r="E1175" t="s">
        <v>853</v>
      </c>
      <c r="F1175" t="s">
        <v>10</v>
      </c>
      <c r="G1175" t="s">
        <v>24</v>
      </c>
      <c r="H1175" t="s">
        <v>743</v>
      </c>
      <c r="J1175" t="s">
        <v>3312</v>
      </c>
      <c r="K1175" t="str">
        <f>IF(COUNTIF(Customers!A:A, H1175)&gt;0, "Valid", "Invalid")</f>
        <v>Valid</v>
      </c>
      <c r="L1175" t="str">
        <f t="shared" si="90"/>
        <v>6</v>
      </c>
      <c r="M1175" t="str">
        <f t="shared" si="91"/>
        <v>2022</v>
      </c>
      <c r="N1175">
        <f t="shared" si="92"/>
        <v>33775.01</v>
      </c>
      <c r="O1175">
        <f t="shared" si="93"/>
        <v>33775.01</v>
      </c>
      <c r="P1175" t="str">
        <f t="shared" si="94"/>
        <v/>
      </c>
      <c r="Q1175" s="48" t="str">
        <f>IF(O1175="","",
   IF(OR(O1175&lt;EDA_Outlier_Analysis!$C$10, O1175&gt;EDA_Outlier_Analysis!$C$11),
      "Outlier",
      "Normal"))</f>
        <v>Normal</v>
      </c>
      <c r="R1175" t="str">
        <f>IF(P1175="","",
   IF(OR(P1175 &lt; EDA_Outlier_Analysis!$F$7, P1175 &gt; EDA_Outlier_Analysis!$F$8),
      "Outlier",
      "Normal"))</f>
        <v/>
      </c>
      <c r="S1175" t="str">
        <f>IF(N1175="","",
   IF(OR(N1175 &lt;EDA_Outlier_Analysis!$I$10, N1175 &gt; EDA_Outlier_Analysis!$I$11),
      "Outlier",
      "Normal"))</f>
        <v>Normal</v>
      </c>
    </row>
    <row r="1176" spans="1:19">
      <c r="A1176" t="s">
        <v>3313</v>
      </c>
      <c r="B1176" s="4">
        <v>45123</v>
      </c>
      <c r="C1176" s="2">
        <v>-70679.45</v>
      </c>
      <c r="D1176" t="s">
        <v>840</v>
      </c>
      <c r="E1176" t="s">
        <v>856</v>
      </c>
      <c r="F1176" t="s">
        <v>10</v>
      </c>
      <c r="G1176" t="s">
        <v>24</v>
      </c>
      <c r="I1176" t="s">
        <v>1448</v>
      </c>
      <c r="J1176" t="s">
        <v>3314</v>
      </c>
      <c r="K1176" t="str">
        <f>IF(COUNTIF(Customers!A:A, H1176)&gt;0, "Valid", "Invalid")</f>
        <v>Invalid</v>
      </c>
      <c r="L1176" t="str">
        <f t="shared" si="90"/>
        <v>7</v>
      </c>
      <c r="M1176" t="str">
        <f t="shared" si="91"/>
        <v>2023</v>
      </c>
      <c r="N1176">
        <f t="shared" si="92"/>
        <v>-70679.45</v>
      </c>
      <c r="O1176" t="str">
        <f t="shared" si="93"/>
        <v/>
      </c>
      <c r="P1176">
        <f t="shared" si="94"/>
        <v>70679.45</v>
      </c>
      <c r="Q1176" s="48" t="str">
        <f>IF(O1176="","",
   IF(OR(O1176&lt;EDA_Outlier_Analysis!$C$10, O1176&gt;EDA_Outlier_Analysis!$C$11),
      "Outlier",
      "Normal"))</f>
        <v/>
      </c>
      <c r="R1176" t="str">
        <f>IF(P1176="","",
   IF(OR(P1176 &lt; EDA_Outlier_Analysis!$F$7, P1176 &gt; EDA_Outlier_Analysis!$F$8),
      "Outlier",
      "Normal"))</f>
        <v>Outlier</v>
      </c>
      <c r="S1176" t="str">
        <f>IF(N1176="","",
   IF(OR(N1176 &lt;EDA_Outlier_Analysis!$I$10, N1176 &gt; EDA_Outlier_Analysis!$I$11),
      "Outlier",
      "Normal"))</f>
        <v>Normal</v>
      </c>
    </row>
    <row r="1177" spans="1:19">
      <c r="A1177" t="s">
        <v>3315</v>
      </c>
      <c r="B1177" s="4">
        <v>45134</v>
      </c>
      <c r="C1177" s="2">
        <v>194047.75</v>
      </c>
      <c r="D1177" t="s">
        <v>849</v>
      </c>
      <c r="E1177" t="s">
        <v>868</v>
      </c>
      <c r="F1177" t="s">
        <v>9</v>
      </c>
      <c r="G1177" t="s">
        <v>31</v>
      </c>
      <c r="H1177" t="s">
        <v>717</v>
      </c>
      <c r="J1177" t="s">
        <v>3316</v>
      </c>
      <c r="K1177" t="str">
        <f>IF(COUNTIF(Customers!A:A, H1177)&gt;0, "Valid", "Invalid")</f>
        <v>Valid</v>
      </c>
      <c r="L1177" t="str">
        <f t="shared" si="90"/>
        <v>7</v>
      </c>
      <c r="M1177" t="str">
        <f t="shared" si="91"/>
        <v>2023</v>
      </c>
      <c r="N1177">
        <f t="shared" si="92"/>
        <v>194047.75</v>
      </c>
      <c r="O1177">
        <f t="shared" si="93"/>
        <v>194047.75</v>
      </c>
      <c r="P1177" t="str">
        <f t="shared" si="94"/>
        <v/>
      </c>
      <c r="Q1177" s="48" t="str">
        <f>IF(O1177="","",
   IF(OR(O1177&lt;EDA_Outlier_Analysis!$C$10, O1177&gt;EDA_Outlier_Analysis!$C$11),
      "Outlier",
      "Normal"))</f>
        <v>Normal</v>
      </c>
      <c r="R1177" t="str">
        <f>IF(P1177="","",
   IF(OR(P1177 &lt; EDA_Outlier_Analysis!$F$7, P1177 &gt; EDA_Outlier_Analysis!$F$8),
      "Outlier",
      "Normal"))</f>
        <v/>
      </c>
      <c r="S1177" t="str">
        <f>IF(N1177="","",
   IF(OR(N1177 &lt;EDA_Outlier_Analysis!$I$10, N1177 &gt; EDA_Outlier_Analysis!$I$11),
      "Outlier",
      "Normal"))</f>
        <v>Normal</v>
      </c>
    </row>
    <row r="1178" spans="1:19">
      <c r="A1178" t="s">
        <v>3317</v>
      </c>
      <c r="B1178" s="4">
        <v>44934</v>
      </c>
      <c r="C1178" s="2">
        <v>-32562.68</v>
      </c>
      <c r="D1178" t="s">
        <v>840</v>
      </c>
      <c r="E1178" t="s">
        <v>841</v>
      </c>
      <c r="F1178" t="s">
        <v>10</v>
      </c>
      <c r="G1178" t="s">
        <v>34</v>
      </c>
      <c r="I1178" t="s">
        <v>1261</v>
      </c>
      <c r="J1178" t="s">
        <v>3318</v>
      </c>
      <c r="K1178" t="str">
        <f>IF(COUNTIF(Customers!A:A, H1178)&gt;0, "Valid", "Invalid")</f>
        <v>Invalid</v>
      </c>
      <c r="L1178" t="str">
        <f t="shared" si="90"/>
        <v>1</v>
      </c>
      <c r="M1178" t="str">
        <f t="shared" si="91"/>
        <v>2023</v>
      </c>
      <c r="N1178">
        <f t="shared" si="92"/>
        <v>-32562.68</v>
      </c>
      <c r="O1178" t="str">
        <f t="shared" si="93"/>
        <v/>
      </c>
      <c r="P1178">
        <f t="shared" si="94"/>
        <v>32562.68</v>
      </c>
      <c r="Q1178" s="48" t="str">
        <f>IF(O1178="","",
   IF(OR(O1178&lt;EDA_Outlier_Analysis!$C$10, O1178&gt;EDA_Outlier_Analysis!$C$11),
      "Outlier",
      "Normal"))</f>
        <v/>
      </c>
      <c r="R1178" t="str">
        <f>IF(P1178="","",
   IF(OR(P1178 &lt; EDA_Outlier_Analysis!$F$7, P1178 &gt; EDA_Outlier_Analysis!$F$8),
      "Outlier",
      "Normal"))</f>
        <v>Normal</v>
      </c>
      <c r="S1178" t="str">
        <f>IF(N1178="","",
   IF(OR(N1178 &lt;EDA_Outlier_Analysis!$I$10, N1178 &gt; EDA_Outlier_Analysis!$I$11),
      "Outlier",
      "Normal"))</f>
        <v>Normal</v>
      </c>
    </row>
    <row r="1179" spans="1:19">
      <c r="A1179" t="s">
        <v>3319</v>
      </c>
      <c r="B1179" s="4">
        <v>44652</v>
      </c>
      <c r="C1179" s="2">
        <v>243342.17</v>
      </c>
      <c r="D1179" t="s">
        <v>849</v>
      </c>
      <c r="E1179" t="s">
        <v>868</v>
      </c>
      <c r="F1179" t="s">
        <v>11</v>
      </c>
      <c r="G1179" t="s">
        <v>20</v>
      </c>
      <c r="H1179" t="s">
        <v>157</v>
      </c>
      <c r="J1179" t="s">
        <v>3320</v>
      </c>
      <c r="K1179" t="str">
        <f>IF(COUNTIF(Customers!A:A, H1179)&gt;0, "Valid", "Invalid")</f>
        <v>Valid</v>
      </c>
      <c r="L1179" t="str">
        <f t="shared" si="90"/>
        <v>4</v>
      </c>
      <c r="M1179" t="str">
        <f t="shared" si="91"/>
        <v>2022</v>
      </c>
      <c r="N1179">
        <f t="shared" si="92"/>
        <v>243342.17</v>
      </c>
      <c r="O1179">
        <f t="shared" si="93"/>
        <v>243342.17</v>
      </c>
      <c r="P1179" t="str">
        <f t="shared" si="94"/>
        <v/>
      </c>
      <c r="Q1179" s="48" t="str">
        <f>IF(O1179="","",
   IF(OR(O1179&lt;EDA_Outlier_Analysis!$C$10, O1179&gt;EDA_Outlier_Analysis!$C$11),
      "Outlier",
      "Normal"))</f>
        <v>Normal</v>
      </c>
      <c r="R1179" t="str">
        <f>IF(P1179="","",
   IF(OR(P1179 &lt; EDA_Outlier_Analysis!$F$7, P1179 &gt; EDA_Outlier_Analysis!$F$8),
      "Outlier",
      "Normal"))</f>
        <v/>
      </c>
      <c r="S1179" t="str">
        <f>IF(N1179="","",
   IF(OR(N1179 &lt;EDA_Outlier_Analysis!$I$10, N1179 &gt; EDA_Outlier_Analysis!$I$11),
      "Outlier",
      "Normal"))</f>
        <v>Normal</v>
      </c>
    </row>
    <row r="1180" spans="1:19">
      <c r="A1180" t="s">
        <v>3321</v>
      </c>
      <c r="B1180" s="4">
        <v>45244</v>
      </c>
      <c r="C1180" s="2">
        <v>139241.12</v>
      </c>
      <c r="D1180" t="s">
        <v>849</v>
      </c>
      <c r="E1180" t="s">
        <v>850</v>
      </c>
      <c r="F1180" t="s">
        <v>10</v>
      </c>
      <c r="G1180" t="s">
        <v>34</v>
      </c>
      <c r="H1180" t="s">
        <v>231</v>
      </c>
      <c r="J1180" t="s">
        <v>3322</v>
      </c>
      <c r="K1180" t="str">
        <f>IF(COUNTIF(Customers!A:A, H1180)&gt;0, "Valid", "Invalid")</f>
        <v>Valid</v>
      </c>
      <c r="L1180" t="str">
        <f t="shared" si="90"/>
        <v>11</v>
      </c>
      <c r="M1180" t="str">
        <f t="shared" si="91"/>
        <v>2023</v>
      </c>
      <c r="N1180">
        <f t="shared" si="92"/>
        <v>139241.12</v>
      </c>
      <c r="O1180">
        <f t="shared" si="93"/>
        <v>139241.12</v>
      </c>
      <c r="P1180" t="str">
        <f t="shared" si="94"/>
        <v/>
      </c>
      <c r="Q1180" s="48" t="str">
        <f>IF(O1180="","",
   IF(OR(O1180&lt;EDA_Outlier_Analysis!$C$10, O1180&gt;EDA_Outlier_Analysis!$C$11),
      "Outlier",
      "Normal"))</f>
        <v>Normal</v>
      </c>
      <c r="R1180" t="str">
        <f>IF(P1180="","",
   IF(OR(P1180 &lt; EDA_Outlier_Analysis!$F$7, P1180 &gt; EDA_Outlier_Analysis!$F$8),
      "Outlier",
      "Normal"))</f>
        <v/>
      </c>
      <c r="S1180" t="str">
        <f>IF(N1180="","",
   IF(OR(N1180 &lt;EDA_Outlier_Analysis!$I$10, N1180 &gt; EDA_Outlier_Analysis!$I$11),
      "Outlier",
      "Normal"))</f>
        <v>Normal</v>
      </c>
    </row>
    <row r="1181" spans="1:19">
      <c r="A1181" t="s">
        <v>3323</v>
      </c>
      <c r="B1181" s="4">
        <v>44690</v>
      </c>
      <c r="C1181" s="2">
        <v>162456.29</v>
      </c>
      <c r="D1181" t="s">
        <v>849</v>
      </c>
      <c r="E1181" t="s">
        <v>868</v>
      </c>
      <c r="F1181" t="s">
        <v>11</v>
      </c>
      <c r="G1181" t="s">
        <v>20</v>
      </c>
      <c r="H1181" t="s">
        <v>759</v>
      </c>
      <c r="J1181" t="s">
        <v>3324</v>
      </c>
      <c r="K1181" t="str">
        <f>IF(COUNTIF(Customers!A:A, H1181)&gt;0, "Valid", "Invalid")</f>
        <v>Valid</v>
      </c>
      <c r="L1181" t="str">
        <f t="shared" si="90"/>
        <v>5</v>
      </c>
      <c r="M1181" t="str">
        <f t="shared" si="91"/>
        <v>2022</v>
      </c>
      <c r="N1181">
        <f t="shared" si="92"/>
        <v>162456.29</v>
      </c>
      <c r="O1181">
        <f t="shared" si="93"/>
        <v>162456.29</v>
      </c>
      <c r="P1181" t="str">
        <f t="shared" si="94"/>
        <v/>
      </c>
      <c r="Q1181" s="48" t="str">
        <f>IF(O1181="","",
   IF(OR(O1181&lt;EDA_Outlier_Analysis!$C$10, O1181&gt;EDA_Outlier_Analysis!$C$11),
      "Outlier",
      "Normal"))</f>
        <v>Normal</v>
      </c>
      <c r="R1181" t="str">
        <f>IF(P1181="","",
   IF(OR(P1181 &lt; EDA_Outlier_Analysis!$F$7, P1181 &gt; EDA_Outlier_Analysis!$F$8),
      "Outlier",
      "Normal"))</f>
        <v/>
      </c>
      <c r="S1181" t="str">
        <f>IF(N1181="","",
   IF(OR(N1181 &lt;EDA_Outlier_Analysis!$I$10, N1181 &gt; EDA_Outlier_Analysis!$I$11),
      "Outlier",
      "Normal"))</f>
        <v>Normal</v>
      </c>
    </row>
    <row r="1182" spans="1:19">
      <c r="A1182" t="s">
        <v>3325</v>
      </c>
      <c r="B1182" s="4">
        <v>45125</v>
      </c>
      <c r="C1182" s="2">
        <v>10646.77</v>
      </c>
      <c r="D1182" t="s">
        <v>971</v>
      </c>
      <c r="E1182" t="s">
        <v>971</v>
      </c>
      <c r="F1182" t="s">
        <v>11</v>
      </c>
      <c r="G1182" t="s">
        <v>20</v>
      </c>
      <c r="J1182" t="s">
        <v>3326</v>
      </c>
      <c r="K1182" t="str">
        <f>IF(COUNTIF(Customers!A:A, H1182)&gt;0, "Valid", "Invalid")</f>
        <v>Invalid</v>
      </c>
      <c r="L1182" t="str">
        <f t="shared" si="90"/>
        <v>7</v>
      </c>
      <c r="M1182" t="str">
        <f t="shared" si="91"/>
        <v>2023</v>
      </c>
      <c r="N1182">
        <f t="shared" si="92"/>
        <v>-10646.77</v>
      </c>
      <c r="O1182" t="str">
        <f t="shared" si="93"/>
        <v/>
      </c>
      <c r="P1182" t="str">
        <f t="shared" si="94"/>
        <v/>
      </c>
      <c r="Q1182" s="48" t="str">
        <f>IF(O1182="","",
   IF(OR(O1182&lt;EDA_Outlier_Analysis!$C$10, O1182&gt;EDA_Outlier_Analysis!$C$11),
      "Outlier",
      "Normal"))</f>
        <v/>
      </c>
      <c r="R1182" t="str">
        <f>IF(P1182="","",
   IF(OR(P1182 &lt; EDA_Outlier_Analysis!$F$7, P1182 &gt; EDA_Outlier_Analysis!$F$8),
      "Outlier",
      "Normal"))</f>
        <v/>
      </c>
      <c r="S1182" t="str">
        <f>IF(N1182="","",
   IF(OR(N1182 &lt;EDA_Outlier_Analysis!$I$10, N1182 &gt; EDA_Outlier_Analysis!$I$11),
      "Outlier",
      "Normal"))</f>
        <v>Normal</v>
      </c>
    </row>
    <row r="1183" spans="1:19">
      <c r="A1183" t="s">
        <v>3327</v>
      </c>
      <c r="B1183" s="4">
        <v>44909</v>
      </c>
      <c r="C1183" s="2">
        <v>178954.15</v>
      </c>
      <c r="D1183" t="s">
        <v>849</v>
      </c>
      <c r="E1183" t="s">
        <v>853</v>
      </c>
      <c r="F1183" t="s">
        <v>11</v>
      </c>
      <c r="G1183" t="s">
        <v>24</v>
      </c>
      <c r="H1183" t="s">
        <v>449</v>
      </c>
      <c r="J1183" t="s">
        <v>3328</v>
      </c>
      <c r="K1183" t="str">
        <f>IF(COUNTIF(Customers!A:A, H1183)&gt;0, "Valid", "Invalid")</f>
        <v>Valid</v>
      </c>
      <c r="L1183" t="str">
        <f t="shared" si="90"/>
        <v>12</v>
      </c>
      <c r="M1183" t="str">
        <f t="shared" si="91"/>
        <v>2022</v>
      </c>
      <c r="N1183">
        <f t="shared" si="92"/>
        <v>178954.15</v>
      </c>
      <c r="O1183">
        <f t="shared" si="93"/>
        <v>178954.15</v>
      </c>
      <c r="P1183" t="str">
        <f t="shared" si="94"/>
        <v/>
      </c>
      <c r="Q1183" s="48" t="str">
        <f>IF(O1183="","",
   IF(OR(O1183&lt;EDA_Outlier_Analysis!$C$10, O1183&gt;EDA_Outlier_Analysis!$C$11),
      "Outlier",
      "Normal"))</f>
        <v>Normal</v>
      </c>
      <c r="R1183" t="str">
        <f>IF(P1183="","",
   IF(OR(P1183 &lt; EDA_Outlier_Analysis!$F$7, P1183 &gt; EDA_Outlier_Analysis!$F$8),
      "Outlier",
      "Normal"))</f>
        <v/>
      </c>
      <c r="S1183" t="str">
        <f>IF(N1183="","",
   IF(OR(N1183 &lt;EDA_Outlier_Analysis!$I$10, N1183 &gt; EDA_Outlier_Analysis!$I$11),
      "Outlier",
      "Normal"))</f>
        <v>Normal</v>
      </c>
    </row>
    <row r="1184" spans="1:19">
      <c r="A1184" t="s">
        <v>3329</v>
      </c>
      <c r="B1184" s="4">
        <v>45041</v>
      </c>
      <c r="C1184" s="2">
        <v>-41388.160000000003</v>
      </c>
      <c r="D1184" t="s">
        <v>840</v>
      </c>
      <c r="E1184" t="s">
        <v>856</v>
      </c>
      <c r="F1184" t="s">
        <v>11</v>
      </c>
      <c r="G1184" t="s">
        <v>34</v>
      </c>
      <c r="I1184" t="s">
        <v>942</v>
      </c>
      <c r="J1184" t="s">
        <v>3330</v>
      </c>
      <c r="K1184" t="str">
        <f>IF(COUNTIF(Customers!A:A, H1184)&gt;0, "Valid", "Invalid")</f>
        <v>Invalid</v>
      </c>
      <c r="L1184" t="str">
        <f t="shared" si="90"/>
        <v>4</v>
      </c>
      <c r="M1184" t="str">
        <f t="shared" si="91"/>
        <v>2023</v>
      </c>
      <c r="N1184">
        <f t="shared" si="92"/>
        <v>-41388.160000000003</v>
      </c>
      <c r="O1184" t="str">
        <f t="shared" si="93"/>
        <v/>
      </c>
      <c r="P1184">
        <f t="shared" si="94"/>
        <v>41388.160000000003</v>
      </c>
      <c r="Q1184" s="48" t="str">
        <f>IF(O1184="","",
   IF(OR(O1184&lt;EDA_Outlier_Analysis!$C$10, O1184&gt;EDA_Outlier_Analysis!$C$11),
      "Outlier",
      "Normal"))</f>
        <v/>
      </c>
      <c r="R1184" t="str">
        <f>IF(P1184="","",
   IF(OR(P1184 &lt; EDA_Outlier_Analysis!$F$7, P1184 &gt; EDA_Outlier_Analysis!$F$8),
      "Outlier",
      "Normal"))</f>
        <v>Normal</v>
      </c>
      <c r="S1184" t="str">
        <f>IF(N1184="","",
   IF(OR(N1184 &lt;EDA_Outlier_Analysis!$I$10, N1184 &gt; EDA_Outlier_Analysis!$I$11),
      "Outlier",
      "Normal"))</f>
        <v>Normal</v>
      </c>
    </row>
    <row r="1185" spans="1:19">
      <c r="A1185" t="s">
        <v>3331</v>
      </c>
      <c r="B1185" s="4">
        <v>44613</v>
      </c>
      <c r="C1185" s="2">
        <v>164736.20000000001</v>
      </c>
      <c r="D1185" t="s">
        <v>849</v>
      </c>
      <c r="E1185" t="s">
        <v>853</v>
      </c>
      <c r="F1185" t="s">
        <v>10</v>
      </c>
      <c r="G1185" t="s">
        <v>34</v>
      </c>
      <c r="H1185" t="s">
        <v>723</v>
      </c>
      <c r="J1185" t="s">
        <v>3332</v>
      </c>
      <c r="K1185" t="str">
        <f>IF(COUNTIF(Customers!A:A, H1185)&gt;0, "Valid", "Invalid")</f>
        <v>Valid</v>
      </c>
      <c r="L1185" t="str">
        <f t="shared" si="90"/>
        <v>2</v>
      </c>
      <c r="M1185" t="str">
        <f t="shared" si="91"/>
        <v>2022</v>
      </c>
      <c r="N1185">
        <f t="shared" si="92"/>
        <v>164736.20000000001</v>
      </c>
      <c r="O1185">
        <f t="shared" si="93"/>
        <v>164736.20000000001</v>
      </c>
      <c r="P1185" t="str">
        <f t="shared" si="94"/>
        <v/>
      </c>
      <c r="Q1185" s="48" t="str">
        <f>IF(O1185="","",
   IF(OR(O1185&lt;EDA_Outlier_Analysis!$C$10, O1185&gt;EDA_Outlier_Analysis!$C$11),
      "Outlier",
      "Normal"))</f>
        <v>Normal</v>
      </c>
      <c r="R1185" t="str">
        <f>IF(P1185="","",
   IF(OR(P1185 &lt; EDA_Outlier_Analysis!$F$7, P1185 &gt; EDA_Outlier_Analysis!$F$8),
      "Outlier",
      "Normal"))</f>
        <v/>
      </c>
      <c r="S1185" t="str">
        <f>IF(N1185="","",
   IF(OR(N1185 &lt;EDA_Outlier_Analysis!$I$10, N1185 &gt; EDA_Outlier_Analysis!$I$11),
      "Outlier",
      "Normal"))</f>
        <v>Normal</v>
      </c>
    </row>
    <row r="1186" spans="1:19">
      <c r="A1186" t="s">
        <v>3333</v>
      </c>
      <c r="B1186" s="4">
        <v>44815</v>
      </c>
      <c r="C1186" s="2">
        <v>120793.36</v>
      </c>
      <c r="D1186" t="s">
        <v>849</v>
      </c>
      <c r="E1186" t="s">
        <v>853</v>
      </c>
      <c r="F1186" t="s">
        <v>11</v>
      </c>
      <c r="G1186" t="s">
        <v>31</v>
      </c>
      <c r="H1186" t="s">
        <v>649</v>
      </c>
      <c r="J1186" t="s">
        <v>3334</v>
      </c>
      <c r="K1186" t="str">
        <f>IF(COUNTIF(Customers!A:A, H1186)&gt;0, "Valid", "Invalid")</f>
        <v>Valid</v>
      </c>
      <c r="L1186" t="str">
        <f t="shared" si="90"/>
        <v>9</v>
      </c>
      <c r="M1186" t="str">
        <f t="shared" si="91"/>
        <v>2022</v>
      </c>
      <c r="N1186">
        <f t="shared" si="92"/>
        <v>120793.36</v>
      </c>
      <c r="O1186">
        <f t="shared" si="93"/>
        <v>120793.36</v>
      </c>
      <c r="P1186" t="str">
        <f t="shared" si="94"/>
        <v/>
      </c>
      <c r="Q1186" s="48" t="str">
        <f>IF(O1186="","",
   IF(OR(O1186&lt;EDA_Outlier_Analysis!$C$10, O1186&gt;EDA_Outlier_Analysis!$C$11),
      "Outlier",
      "Normal"))</f>
        <v>Normal</v>
      </c>
      <c r="R1186" t="str">
        <f>IF(P1186="","",
   IF(OR(P1186 &lt; EDA_Outlier_Analysis!$F$7, P1186 &gt; EDA_Outlier_Analysis!$F$8),
      "Outlier",
      "Normal"))</f>
        <v/>
      </c>
      <c r="S1186" t="str">
        <f>IF(N1186="","",
   IF(OR(N1186 &lt;EDA_Outlier_Analysis!$I$10, N1186 &gt; EDA_Outlier_Analysis!$I$11),
      "Outlier",
      "Normal"))</f>
        <v>Normal</v>
      </c>
    </row>
    <row r="1187" spans="1:19">
      <c r="A1187" t="s">
        <v>3335</v>
      </c>
      <c r="B1187" s="4">
        <v>45124</v>
      </c>
      <c r="C1187" s="2">
        <v>184814.47</v>
      </c>
      <c r="D1187" t="s">
        <v>849</v>
      </c>
      <c r="E1187" t="s">
        <v>850</v>
      </c>
      <c r="F1187" t="s">
        <v>10</v>
      </c>
      <c r="G1187" t="s">
        <v>34</v>
      </c>
      <c r="H1187" t="s">
        <v>453</v>
      </c>
      <c r="J1187" t="s">
        <v>3336</v>
      </c>
      <c r="K1187" t="str">
        <f>IF(COUNTIF(Customers!A:A, H1187)&gt;0, "Valid", "Invalid")</f>
        <v>Valid</v>
      </c>
      <c r="L1187" t="str">
        <f t="shared" si="90"/>
        <v>7</v>
      </c>
      <c r="M1187" t="str">
        <f t="shared" si="91"/>
        <v>2023</v>
      </c>
      <c r="N1187">
        <f t="shared" si="92"/>
        <v>184814.47</v>
      </c>
      <c r="O1187">
        <f t="shared" si="93"/>
        <v>184814.47</v>
      </c>
      <c r="P1187" t="str">
        <f t="shared" si="94"/>
        <v/>
      </c>
      <c r="Q1187" s="48" t="str">
        <f>IF(O1187="","",
   IF(OR(O1187&lt;EDA_Outlier_Analysis!$C$10, O1187&gt;EDA_Outlier_Analysis!$C$11),
      "Outlier",
      "Normal"))</f>
        <v>Normal</v>
      </c>
      <c r="R1187" t="str">
        <f>IF(P1187="","",
   IF(OR(P1187 &lt; EDA_Outlier_Analysis!$F$7, P1187 &gt; EDA_Outlier_Analysis!$F$8),
      "Outlier",
      "Normal"))</f>
        <v/>
      </c>
      <c r="S1187" t="str">
        <f>IF(N1187="","",
   IF(OR(N1187 &lt;EDA_Outlier_Analysis!$I$10, N1187 &gt; EDA_Outlier_Analysis!$I$11),
      "Outlier",
      "Normal"))</f>
        <v>Normal</v>
      </c>
    </row>
    <row r="1188" spans="1:19">
      <c r="A1188" t="s">
        <v>3337</v>
      </c>
      <c r="B1188" s="4">
        <v>44922</v>
      </c>
      <c r="C1188" s="2">
        <v>14266.5</v>
      </c>
      <c r="D1188" t="s">
        <v>1345</v>
      </c>
      <c r="E1188" t="s">
        <v>1345</v>
      </c>
      <c r="F1188" t="s">
        <v>11</v>
      </c>
      <c r="G1188" t="s">
        <v>34</v>
      </c>
      <c r="J1188" t="s">
        <v>3338</v>
      </c>
      <c r="K1188" t="str">
        <f>IF(COUNTIF(Customers!A:A, H1188)&gt;0, "Valid", "Invalid")</f>
        <v>Invalid</v>
      </c>
      <c r="L1188" t="str">
        <f t="shared" si="90"/>
        <v>12</v>
      </c>
      <c r="M1188" t="str">
        <f t="shared" si="91"/>
        <v>2022</v>
      </c>
      <c r="N1188">
        <f t="shared" si="92"/>
        <v>-14266.5</v>
      </c>
      <c r="O1188" t="str">
        <f t="shared" si="93"/>
        <v/>
      </c>
      <c r="P1188" t="str">
        <f t="shared" si="94"/>
        <v/>
      </c>
      <c r="Q1188" s="48" t="str">
        <f>IF(O1188="","",
   IF(OR(O1188&lt;EDA_Outlier_Analysis!$C$10, O1188&gt;EDA_Outlier_Analysis!$C$11),
      "Outlier",
      "Normal"))</f>
        <v/>
      </c>
      <c r="R1188" t="str">
        <f>IF(P1188="","",
   IF(OR(P1188 &lt; EDA_Outlier_Analysis!$F$7, P1188 &gt; EDA_Outlier_Analysis!$F$8),
      "Outlier",
      "Normal"))</f>
        <v/>
      </c>
      <c r="S1188" t="str">
        <f>IF(N1188="","",
   IF(OR(N1188 &lt;EDA_Outlier_Analysis!$I$10, N1188 &gt; EDA_Outlier_Analysis!$I$11),
      "Outlier",
      "Normal"))</f>
        <v>Normal</v>
      </c>
    </row>
    <row r="1189" spans="1:19">
      <c r="A1189" t="s">
        <v>3339</v>
      </c>
      <c r="B1189" s="4">
        <v>44632</v>
      </c>
      <c r="C1189" s="2">
        <v>123388.06</v>
      </c>
      <c r="D1189" t="s">
        <v>849</v>
      </c>
      <c r="E1189" t="s">
        <v>853</v>
      </c>
      <c r="F1189" t="s">
        <v>9</v>
      </c>
      <c r="G1189" t="s">
        <v>24</v>
      </c>
      <c r="H1189" t="s">
        <v>633</v>
      </c>
      <c r="J1189" t="s">
        <v>3340</v>
      </c>
      <c r="K1189" t="str">
        <f>IF(COUNTIF(Customers!A:A, H1189)&gt;0, "Valid", "Invalid")</f>
        <v>Valid</v>
      </c>
      <c r="L1189" t="str">
        <f t="shared" si="90"/>
        <v>3</v>
      </c>
      <c r="M1189" t="str">
        <f t="shared" si="91"/>
        <v>2022</v>
      </c>
      <c r="N1189">
        <f t="shared" si="92"/>
        <v>123388.06</v>
      </c>
      <c r="O1189">
        <f t="shared" si="93"/>
        <v>123388.06</v>
      </c>
      <c r="P1189" t="str">
        <f t="shared" si="94"/>
        <v/>
      </c>
      <c r="Q1189" s="48" t="str">
        <f>IF(O1189="","",
   IF(OR(O1189&lt;EDA_Outlier_Analysis!$C$10, O1189&gt;EDA_Outlier_Analysis!$C$11),
      "Outlier",
      "Normal"))</f>
        <v>Normal</v>
      </c>
      <c r="R1189" t="str">
        <f>IF(P1189="","",
   IF(OR(P1189 &lt; EDA_Outlier_Analysis!$F$7, P1189 &gt; EDA_Outlier_Analysis!$F$8),
      "Outlier",
      "Normal"))</f>
        <v/>
      </c>
      <c r="S1189" t="str">
        <f>IF(N1189="","",
   IF(OR(N1189 &lt;EDA_Outlier_Analysis!$I$10, N1189 &gt; EDA_Outlier_Analysis!$I$11),
      "Outlier",
      "Normal"))</f>
        <v>Normal</v>
      </c>
    </row>
    <row r="1190" spans="1:19">
      <c r="A1190" t="s">
        <v>3341</v>
      </c>
      <c r="B1190" s="4">
        <v>44625</v>
      </c>
      <c r="C1190" s="2">
        <v>93859.3</v>
      </c>
      <c r="D1190" t="s">
        <v>849</v>
      </c>
      <c r="E1190" t="s">
        <v>868</v>
      </c>
      <c r="F1190" t="s">
        <v>9</v>
      </c>
      <c r="G1190" t="s">
        <v>24</v>
      </c>
      <c r="H1190" t="s">
        <v>299</v>
      </c>
      <c r="J1190" t="s">
        <v>3342</v>
      </c>
      <c r="K1190" t="str">
        <f>IF(COUNTIF(Customers!A:A, H1190)&gt;0, "Valid", "Invalid")</f>
        <v>Valid</v>
      </c>
      <c r="L1190" t="str">
        <f t="shared" si="90"/>
        <v>3</v>
      </c>
      <c r="M1190" t="str">
        <f t="shared" si="91"/>
        <v>2022</v>
      </c>
      <c r="N1190">
        <f t="shared" si="92"/>
        <v>93859.3</v>
      </c>
      <c r="O1190">
        <f t="shared" si="93"/>
        <v>93859.3</v>
      </c>
      <c r="P1190" t="str">
        <f t="shared" si="94"/>
        <v/>
      </c>
      <c r="Q1190" s="48" t="str">
        <f>IF(O1190="","",
   IF(OR(O1190&lt;EDA_Outlier_Analysis!$C$10, O1190&gt;EDA_Outlier_Analysis!$C$11),
      "Outlier",
      "Normal"))</f>
        <v>Normal</v>
      </c>
      <c r="R1190" t="str">
        <f>IF(P1190="","",
   IF(OR(P1190 &lt; EDA_Outlier_Analysis!$F$7, P1190 &gt; EDA_Outlier_Analysis!$F$8),
      "Outlier",
      "Normal"))</f>
        <v/>
      </c>
      <c r="S1190" t="str">
        <f>IF(N1190="","",
   IF(OR(N1190 &lt;EDA_Outlier_Analysis!$I$10, N1190 &gt; EDA_Outlier_Analysis!$I$11),
      "Outlier",
      "Normal"))</f>
        <v>Normal</v>
      </c>
    </row>
    <row r="1191" spans="1:19">
      <c r="A1191" t="s">
        <v>3343</v>
      </c>
      <c r="B1191" s="4">
        <v>45009</v>
      </c>
      <c r="C1191" s="2">
        <v>-2000</v>
      </c>
      <c r="D1191" t="s">
        <v>840</v>
      </c>
      <c r="E1191" t="s">
        <v>905</v>
      </c>
      <c r="F1191" t="s">
        <v>10</v>
      </c>
      <c r="G1191" t="s">
        <v>31</v>
      </c>
      <c r="I1191" t="s">
        <v>1510</v>
      </c>
      <c r="J1191" t="s">
        <v>3344</v>
      </c>
      <c r="K1191" t="str">
        <f>IF(COUNTIF(Customers!A:A, H1191)&gt;0, "Valid", "Invalid")</f>
        <v>Invalid</v>
      </c>
      <c r="L1191" t="str">
        <f t="shared" si="90"/>
        <v>3</v>
      </c>
      <c r="M1191" t="str">
        <f t="shared" si="91"/>
        <v>2023</v>
      </c>
      <c r="N1191">
        <f t="shared" si="92"/>
        <v>-2000</v>
      </c>
      <c r="O1191" t="str">
        <f t="shared" si="93"/>
        <v/>
      </c>
      <c r="P1191">
        <f t="shared" si="94"/>
        <v>2000</v>
      </c>
      <c r="Q1191" s="48" t="str">
        <f>IF(O1191="","",
   IF(OR(O1191&lt;EDA_Outlier_Analysis!$C$10, O1191&gt;EDA_Outlier_Analysis!$C$11),
      "Outlier",
      "Normal"))</f>
        <v/>
      </c>
      <c r="R1191" t="str">
        <f>IF(P1191="","",
   IF(OR(P1191 &lt; EDA_Outlier_Analysis!$F$7, P1191 &gt; EDA_Outlier_Analysis!$F$8),
      "Outlier",
      "Normal"))</f>
        <v>Outlier</v>
      </c>
      <c r="S1191" t="str">
        <f>IF(N1191="","",
   IF(OR(N1191 &lt;EDA_Outlier_Analysis!$I$10, N1191 &gt; EDA_Outlier_Analysis!$I$11),
      "Outlier",
      "Normal"))</f>
        <v>Normal</v>
      </c>
    </row>
    <row r="1192" spans="1:19">
      <c r="A1192" t="s">
        <v>3345</v>
      </c>
      <c r="B1192" s="4">
        <v>45211</v>
      </c>
      <c r="C1192" s="2">
        <v>25948.03</v>
      </c>
      <c r="D1192" t="s">
        <v>971</v>
      </c>
      <c r="E1192" t="s">
        <v>971</v>
      </c>
      <c r="F1192" t="s">
        <v>10</v>
      </c>
      <c r="G1192" t="s">
        <v>20</v>
      </c>
      <c r="J1192" t="s">
        <v>3346</v>
      </c>
      <c r="K1192" t="str">
        <f>IF(COUNTIF(Customers!A:A, H1192)&gt;0, "Valid", "Invalid")</f>
        <v>Invalid</v>
      </c>
      <c r="L1192" t="str">
        <f t="shared" si="90"/>
        <v>10</v>
      </c>
      <c r="M1192" t="str">
        <f t="shared" si="91"/>
        <v>2023</v>
      </c>
      <c r="N1192">
        <f t="shared" si="92"/>
        <v>-25948.03</v>
      </c>
      <c r="O1192" t="str">
        <f t="shared" si="93"/>
        <v/>
      </c>
      <c r="P1192" t="str">
        <f t="shared" si="94"/>
        <v/>
      </c>
      <c r="Q1192" s="48" t="str">
        <f>IF(O1192="","",
   IF(OR(O1192&lt;EDA_Outlier_Analysis!$C$10, O1192&gt;EDA_Outlier_Analysis!$C$11),
      "Outlier",
      "Normal"))</f>
        <v/>
      </c>
      <c r="R1192" t="str">
        <f>IF(P1192="","",
   IF(OR(P1192 &lt; EDA_Outlier_Analysis!$F$7, P1192 &gt; EDA_Outlier_Analysis!$F$8),
      "Outlier",
      "Normal"))</f>
        <v/>
      </c>
      <c r="S1192" t="str">
        <f>IF(N1192="","",
   IF(OR(N1192 &lt;EDA_Outlier_Analysis!$I$10, N1192 &gt; EDA_Outlier_Analysis!$I$11),
      "Outlier",
      "Normal"))</f>
        <v>Normal</v>
      </c>
    </row>
    <row r="1193" spans="1:19">
      <c r="A1193" t="s">
        <v>3347</v>
      </c>
      <c r="B1193" s="4">
        <v>44764</v>
      </c>
      <c r="C1193" s="2">
        <v>-52864.12</v>
      </c>
      <c r="D1193" t="s">
        <v>840</v>
      </c>
      <c r="E1193" t="s">
        <v>845</v>
      </c>
      <c r="F1193" t="s">
        <v>9</v>
      </c>
      <c r="G1193" t="s">
        <v>20</v>
      </c>
      <c r="I1193" t="s">
        <v>2017</v>
      </c>
      <c r="J1193" t="s">
        <v>3348</v>
      </c>
      <c r="K1193" t="str">
        <f>IF(COUNTIF(Customers!A:A, H1193)&gt;0, "Valid", "Invalid")</f>
        <v>Invalid</v>
      </c>
      <c r="L1193" t="str">
        <f t="shared" si="90"/>
        <v>7</v>
      </c>
      <c r="M1193" t="str">
        <f t="shared" si="91"/>
        <v>2022</v>
      </c>
      <c r="N1193">
        <f t="shared" si="92"/>
        <v>-52864.12</v>
      </c>
      <c r="O1193" t="str">
        <f t="shared" si="93"/>
        <v/>
      </c>
      <c r="P1193">
        <f t="shared" si="94"/>
        <v>52864.12</v>
      </c>
      <c r="Q1193" s="48" t="str">
        <f>IF(O1193="","",
   IF(OR(O1193&lt;EDA_Outlier_Analysis!$C$10, O1193&gt;EDA_Outlier_Analysis!$C$11),
      "Outlier",
      "Normal"))</f>
        <v/>
      </c>
      <c r="R1193" t="str">
        <f>IF(P1193="","",
   IF(OR(P1193 &lt; EDA_Outlier_Analysis!$F$7, P1193 &gt; EDA_Outlier_Analysis!$F$8),
      "Outlier",
      "Normal"))</f>
        <v>Normal</v>
      </c>
      <c r="S1193" t="str">
        <f>IF(N1193="","",
   IF(OR(N1193 &lt;EDA_Outlier_Analysis!$I$10, N1193 &gt; EDA_Outlier_Analysis!$I$11),
      "Outlier",
      "Normal"))</f>
        <v>Normal</v>
      </c>
    </row>
    <row r="1194" spans="1:19">
      <c r="A1194" t="s">
        <v>3349</v>
      </c>
      <c r="B1194" s="4">
        <v>44825</v>
      </c>
      <c r="C1194" s="2">
        <v>202594.43</v>
      </c>
      <c r="D1194" t="s">
        <v>849</v>
      </c>
      <c r="E1194" t="s">
        <v>868</v>
      </c>
      <c r="F1194" t="s">
        <v>9</v>
      </c>
      <c r="G1194" t="s">
        <v>24</v>
      </c>
      <c r="H1194" t="s">
        <v>683</v>
      </c>
      <c r="J1194" t="s">
        <v>3350</v>
      </c>
      <c r="K1194" t="str">
        <f>IF(COUNTIF(Customers!A:A, H1194)&gt;0, "Valid", "Invalid")</f>
        <v>Valid</v>
      </c>
      <c r="L1194" t="str">
        <f t="shared" si="90"/>
        <v>9</v>
      </c>
      <c r="M1194" t="str">
        <f t="shared" si="91"/>
        <v>2022</v>
      </c>
      <c r="N1194">
        <f t="shared" si="92"/>
        <v>202594.43</v>
      </c>
      <c r="O1194">
        <f t="shared" si="93"/>
        <v>202594.43</v>
      </c>
      <c r="P1194" t="str">
        <f t="shared" si="94"/>
        <v/>
      </c>
      <c r="Q1194" s="48" t="str">
        <f>IF(O1194="","",
   IF(OR(O1194&lt;EDA_Outlier_Analysis!$C$10, O1194&gt;EDA_Outlier_Analysis!$C$11),
      "Outlier",
      "Normal"))</f>
        <v>Normal</v>
      </c>
      <c r="R1194" t="str">
        <f>IF(P1194="","",
   IF(OR(P1194 &lt; EDA_Outlier_Analysis!$F$7, P1194 &gt; EDA_Outlier_Analysis!$F$8),
      "Outlier",
      "Normal"))</f>
        <v/>
      </c>
      <c r="S1194" t="str">
        <f>IF(N1194="","",
   IF(OR(N1194 &lt;EDA_Outlier_Analysis!$I$10, N1194 &gt; EDA_Outlier_Analysis!$I$11),
      "Outlier",
      "Normal"))</f>
        <v>Normal</v>
      </c>
    </row>
    <row r="1195" spans="1:19">
      <c r="A1195" t="s">
        <v>3351</v>
      </c>
      <c r="B1195" s="4">
        <v>45202</v>
      </c>
      <c r="C1195" s="2">
        <v>-37653.79</v>
      </c>
      <c r="D1195" t="s">
        <v>840</v>
      </c>
      <c r="E1195" t="s">
        <v>905</v>
      </c>
      <c r="F1195" t="s">
        <v>10</v>
      </c>
      <c r="G1195" t="s">
        <v>31</v>
      </c>
      <c r="I1195" t="s">
        <v>1007</v>
      </c>
      <c r="J1195" t="s">
        <v>3352</v>
      </c>
      <c r="K1195" t="str">
        <f>IF(COUNTIF(Customers!A:A, H1195)&gt;0, "Valid", "Invalid")</f>
        <v>Invalid</v>
      </c>
      <c r="L1195" t="str">
        <f t="shared" si="90"/>
        <v>10</v>
      </c>
      <c r="M1195" t="str">
        <f t="shared" si="91"/>
        <v>2023</v>
      </c>
      <c r="N1195">
        <f t="shared" si="92"/>
        <v>-37653.79</v>
      </c>
      <c r="O1195" t="str">
        <f t="shared" si="93"/>
        <v/>
      </c>
      <c r="P1195">
        <f t="shared" si="94"/>
        <v>37653.79</v>
      </c>
      <c r="Q1195" s="48" t="str">
        <f>IF(O1195="","",
   IF(OR(O1195&lt;EDA_Outlier_Analysis!$C$10, O1195&gt;EDA_Outlier_Analysis!$C$11),
      "Outlier",
      "Normal"))</f>
        <v/>
      </c>
      <c r="R1195" t="str">
        <f>IF(P1195="","",
   IF(OR(P1195 &lt; EDA_Outlier_Analysis!$F$7, P1195 &gt; EDA_Outlier_Analysis!$F$8),
      "Outlier",
      "Normal"))</f>
        <v>Normal</v>
      </c>
      <c r="S1195" t="str">
        <f>IF(N1195="","",
   IF(OR(N1195 &lt;EDA_Outlier_Analysis!$I$10, N1195 &gt; EDA_Outlier_Analysis!$I$11),
      "Outlier",
      "Normal"))</f>
        <v>Normal</v>
      </c>
    </row>
    <row r="1196" spans="1:19">
      <c r="A1196" t="s">
        <v>3353</v>
      </c>
      <c r="B1196" s="4">
        <v>44925</v>
      </c>
      <c r="C1196" s="2">
        <v>-33968.01</v>
      </c>
      <c r="D1196" t="s">
        <v>840</v>
      </c>
      <c r="E1196" t="s">
        <v>845</v>
      </c>
      <c r="F1196" t="s">
        <v>9</v>
      </c>
      <c r="G1196" t="s">
        <v>20</v>
      </c>
      <c r="I1196" t="s">
        <v>879</v>
      </c>
      <c r="J1196" t="s">
        <v>3354</v>
      </c>
      <c r="K1196" t="str">
        <f>IF(COUNTIF(Customers!A:A, H1196)&gt;0, "Valid", "Invalid")</f>
        <v>Invalid</v>
      </c>
      <c r="L1196" t="str">
        <f t="shared" si="90"/>
        <v>12</v>
      </c>
      <c r="M1196" t="str">
        <f t="shared" si="91"/>
        <v>2022</v>
      </c>
      <c r="N1196">
        <f t="shared" si="92"/>
        <v>-33968.01</v>
      </c>
      <c r="O1196" t="str">
        <f t="shared" si="93"/>
        <v/>
      </c>
      <c r="P1196">
        <f t="shared" si="94"/>
        <v>33968.01</v>
      </c>
      <c r="Q1196" s="48" t="str">
        <f>IF(O1196="","",
   IF(OR(O1196&lt;EDA_Outlier_Analysis!$C$10, O1196&gt;EDA_Outlier_Analysis!$C$11),
      "Outlier",
      "Normal"))</f>
        <v/>
      </c>
      <c r="R1196" t="str">
        <f>IF(P1196="","",
   IF(OR(P1196 &lt; EDA_Outlier_Analysis!$F$7, P1196 &gt; EDA_Outlier_Analysis!$F$8),
      "Outlier",
      "Normal"))</f>
        <v>Normal</v>
      </c>
      <c r="S1196" t="str">
        <f>IF(N1196="","",
   IF(OR(N1196 &lt;EDA_Outlier_Analysis!$I$10, N1196 &gt; EDA_Outlier_Analysis!$I$11),
      "Outlier",
      "Normal"))</f>
        <v>Normal</v>
      </c>
    </row>
    <row r="1197" spans="1:19">
      <c r="A1197" t="s">
        <v>3355</v>
      </c>
      <c r="B1197" s="4">
        <v>44824</v>
      </c>
      <c r="C1197" s="2">
        <v>-31508.6</v>
      </c>
      <c r="D1197" t="s">
        <v>840</v>
      </c>
      <c r="E1197" t="s">
        <v>878</v>
      </c>
      <c r="F1197" t="s">
        <v>10</v>
      </c>
      <c r="G1197" t="s">
        <v>34</v>
      </c>
      <c r="I1197" t="s">
        <v>1340</v>
      </c>
      <c r="J1197" t="s">
        <v>3356</v>
      </c>
      <c r="K1197" t="str">
        <f>IF(COUNTIF(Customers!A:A, H1197)&gt;0, "Valid", "Invalid")</f>
        <v>Invalid</v>
      </c>
      <c r="L1197" t="str">
        <f t="shared" si="90"/>
        <v>9</v>
      </c>
      <c r="M1197" t="str">
        <f t="shared" si="91"/>
        <v>2022</v>
      </c>
      <c r="N1197">
        <f t="shared" si="92"/>
        <v>-31508.6</v>
      </c>
      <c r="O1197" t="str">
        <f t="shared" si="93"/>
        <v/>
      </c>
      <c r="P1197">
        <f t="shared" si="94"/>
        <v>31508.6</v>
      </c>
      <c r="Q1197" s="48" t="str">
        <f>IF(O1197="","",
   IF(OR(O1197&lt;EDA_Outlier_Analysis!$C$10, O1197&gt;EDA_Outlier_Analysis!$C$11),
      "Outlier",
      "Normal"))</f>
        <v/>
      </c>
      <c r="R1197" t="str">
        <f>IF(P1197="","",
   IF(OR(P1197 &lt; EDA_Outlier_Analysis!$F$7, P1197 &gt; EDA_Outlier_Analysis!$F$8),
      "Outlier",
      "Normal"))</f>
        <v>Normal</v>
      </c>
      <c r="S1197" t="str">
        <f>IF(N1197="","",
   IF(OR(N1197 &lt;EDA_Outlier_Analysis!$I$10, N1197 &gt; EDA_Outlier_Analysis!$I$11),
      "Outlier",
      "Normal"))</f>
        <v>Normal</v>
      </c>
    </row>
    <row r="1198" spans="1:19">
      <c r="A1198" t="s">
        <v>3357</v>
      </c>
      <c r="B1198" s="4">
        <v>44740</v>
      </c>
      <c r="C1198" s="2">
        <v>-37665.870000000003</v>
      </c>
      <c r="D1198" t="s">
        <v>840</v>
      </c>
      <c r="E1198" t="s">
        <v>856</v>
      </c>
      <c r="F1198" t="s">
        <v>11</v>
      </c>
      <c r="G1198" t="s">
        <v>20</v>
      </c>
      <c r="I1198" t="s">
        <v>909</v>
      </c>
      <c r="J1198" t="s">
        <v>3358</v>
      </c>
      <c r="K1198" t="str">
        <f>IF(COUNTIF(Customers!A:A, H1198)&gt;0, "Valid", "Invalid")</f>
        <v>Invalid</v>
      </c>
      <c r="L1198" t="str">
        <f t="shared" si="90"/>
        <v>6</v>
      </c>
      <c r="M1198" t="str">
        <f t="shared" si="91"/>
        <v>2022</v>
      </c>
      <c r="N1198">
        <f t="shared" si="92"/>
        <v>-37665.870000000003</v>
      </c>
      <c r="O1198" t="str">
        <f t="shared" si="93"/>
        <v/>
      </c>
      <c r="P1198">
        <f t="shared" si="94"/>
        <v>37665.870000000003</v>
      </c>
      <c r="Q1198" s="48" t="str">
        <f>IF(O1198="","",
   IF(OR(O1198&lt;EDA_Outlier_Analysis!$C$10, O1198&gt;EDA_Outlier_Analysis!$C$11),
      "Outlier",
      "Normal"))</f>
        <v/>
      </c>
      <c r="R1198" t="str">
        <f>IF(P1198="","",
   IF(OR(P1198 &lt; EDA_Outlier_Analysis!$F$7, P1198 &gt; EDA_Outlier_Analysis!$F$8),
      "Outlier",
      "Normal"))</f>
        <v>Normal</v>
      </c>
      <c r="S1198" t="str">
        <f>IF(N1198="","",
   IF(OR(N1198 &lt;EDA_Outlier_Analysis!$I$10, N1198 &gt; EDA_Outlier_Analysis!$I$11),
      "Outlier",
      "Normal"))</f>
        <v>Normal</v>
      </c>
    </row>
    <row r="1199" spans="1:19">
      <c r="A1199" t="s">
        <v>3359</v>
      </c>
      <c r="B1199" s="4">
        <v>44904</v>
      </c>
      <c r="C1199" s="2">
        <v>26211.34</v>
      </c>
      <c r="D1199" t="s">
        <v>971</v>
      </c>
      <c r="E1199" t="s">
        <v>971</v>
      </c>
      <c r="F1199" t="s">
        <v>10</v>
      </c>
      <c r="G1199" t="s">
        <v>24</v>
      </c>
      <c r="J1199" t="s">
        <v>3360</v>
      </c>
      <c r="K1199" t="str">
        <f>IF(COUNTIF(Customers!A:A, H1199)&gt;0, "Valid", "Invalid")</f>
        <v>Invalid</v>
      </c>
      <c r="L1199" t="str">
        <f t="shared" si="90"/>
        <v>12</v>
      </c>
      <c r="M1199" t="str">
        <f t="shared" si="91"/>
        <v>2022</v>
      </c>
      <c r="N1199">
        <f t="shared" si="92"/>
        <v>-26211.34</v>
      </c>
      <c r="O1199" t="str">
        <f t="shared" si="93"/>
        <v/>
      </c>
      <c r="P1199" t="str">
        <f t="shared" si="94"/>
        <v/>
      </c>
      <c r="Q1199" s="48" t="str">
        <f>IF(O1199="","",
   IF(OR(O1199&lt;EDA_Outlier_Analysis!$C$10, O1199&gt;EDA_Outlier_Analysis!$C$11),
      "Outlier",
      "Normal"))</f>
        <v/>
      </c>
      <c r="R1199" t="str">
        <f>IF(P1199="","",
   IF(OR(P1199 &lt; EDA_Outlier_Analysis!$F$7, P1199 &gt; EDA_Outlier_Analysis!$F$8),
      "Outlier",
      "Normal"))</f>
        <v/>
      </c>
      <c r="S1199" t="str">
        <f>IF(N1199="","",
   IF(OR(N1199 &lt;EDA_Outlier_Analysis!$I$10, N1199 &gt; EDA_Outlier_Analysis!$I$11),
      "Outlier",
      "Normal"))</f>
        <v>Normal</v>
      </c>
    </row>
    <row r="1200" spans="1:19">
      <c r="A1200" t="s">
        <v>3361</v>
      </c>
      <c r="B1200" s="4">
        <v>44779</v>
      </c>
      <c r="C1200" s="2">
        <v>-31796.97</v>
      </c>
      <c r="D1200" t="s">
        <v>840</v>
      </c>
      <c r="E1200" t="s">
        <v>856</v>
      </c>
      <c r="F1200" t="s">
        <v>9</v>
      </c>
      <c r="G1200" t="s">
        <v>20</v>
      </c>
      <c r="I1200" t="s">
        <v>1083</v>
      </c>
      <c r="J1200" t="s">
        <v>3362</v>
      </c>
      <c r="K1200" t="str">
        <f>IF(COUNTIF(Customers!A:A, H1200)&gt;0, "Valid", "Invalid")</f>
        <v>Invalid</v>
      </c>
      <c r="L1200" t="str">
        <f t="shared" si="90"/>
        <v>8</v>
      </c>
      <c r="M1200" t="str">
        <f t="shared" si="91"/>
        <v>2022</v>
      </c>
      <c r="N1200">
        <f t="shared" si="92"/>
        <v>-31796.97</v>
      </c>
      <c r="O1200" t="str">
        <f t="shared" si="93"/>
        <v/>
      </c>
      <c r="P1200">
        <f t="shared" si="94"/>
        <v>31796.97</v>
      </c>
      <c r="Q1200" s="48" t="str">
        <f>IF(O1200="","",
   IF(OR(O1200&lt;EDA_Outlier_Analysis!$C$10, O1200&gt;EDA_Outlier_Analysis!$C$11),
      "Outlier",
      "Normal"))</f>
        <v/>
      </c>
      <c r="R1200" t="str">
        <f>IF(P1200="","",
   IF(OR(P1200 &lt; EDA_Outlier_Analysis!$F$7, P1200 &gt; EDA_Outlier_Analysis!$F$8),
      "Outlier",
      "Normal"))</f>
        <v>Normal</v>
      </c>
      <c r="S1200" t="str">
        <f>IF(N1200="","",
   IF(OR(N1200 &lt;EDA_Outlier_Analysis!$I$10, N1200 &gt; EDA_Outlier_Analysis!$I$11),
      "Outlier",
      "Normal"))</f>
        <v>Normal</v>
      </c>
    </row>
    <row r="1201" spans="1:19">
      <c r="A1201" t="s">
        <v>3363</v>
      </c>
      <c r="B1201" s="4">
        <v>44886</v>
      </c>
      <c r="C1201" s="2">
        <v>237772.76</v>
      </c>
      <c r="D1201" t="s">
        <v>849</v>
      </c>
      <c r="E1201" t="s">
        <v>853</v>
      </c>
      <c r="F1201" t="s">
        <v>9</v>
      </c>
      <c r="G1201" t="s">
        <v>31</v>
      </c>
      <c r="H1201" t="s">
        <v>693</v>
      </c>
      <c r="J1201" t="s">
        <v>3364</v>
      </c>
      <c r="K1201" t="str">
        <f>IF(COUNTIF(Customers!A:A, H1201)&gt;0, "Valid", "Invalid")</f>
        <v>Valid</v>
      </c>
      <c r="L1201" t="str">
        <f t="shared" si="90"/>
        <v>11</v>
      </c>
      <c r="M1201" t="str">
        <f t="shared" si="91"/>
        <v>2022</v>
      </c>
      <c r="N1201">
        <f t="shared" si="92"/>
        <v>237772.76</v>
      </c>
      <c r="O1201">
        <f t="shared" si="93"/>
        <v>237772.76</v>
      </c>
      <c r="P1201" t="str">
        <f t="shared" si="94"/>
        <v/>
      </c>
      <c r="Q1201" s="48" t="str">
        <f>IF(O1201="","",
   IF(OR(O1201&lt;EDA_Outlier_Analysis!$C$10, O1201&gt;EDA_Outlier_Analysis!$C$11),
      "Outlier",
      "Normal"))</f>
        <v>Normal</v>
      </c>
      <c r="R1201" t="str">
        <f>IF(P1201="","",
   IF(OR(P1201 &lt; EDA_Outlier_Analysis!$F$7, P1201 &gt; EDA_Outlier_Analysis!$F$8),
      "Outlier",
      "Normal"))</f>
        <v/>
      </c>
      <c r="S1201" t="str">
        <f>IF(N1201="","",
   IF(OR(N1201 &lt;EDA_Outlier_Analysis!$I$10, N1201 &gt; EDA_Outlier_Analysis!$I$11),
      "Outlier",
      "Normal"))</f>
        <v>Normal</v>
      </c>
    </row>
    <row r="1202" spans="1:19">
      <c r="A1202" t="s">
        <v>3365</v>
      </c>
      <c r="B1202" s="4">
        <v>44877</v>
      </c>
      <c r="C1202" s="2">
        <v>22004.74</v>
      </c>
      <c r="D1202" t="s">
        <v>1345</v>
      </c>
      <c r="E1202" t="s">
        <v>1345</v>
      </c>
      <c r="F1202" t="s">
        <v>9</v>
      </c>
      <c r="G1202" t="s">
        <v>24</v>
      </c>
      <c r="J1202" t="s">
        <v>3366</v>
      </c>
      <c r="K1202" t="str">
        <f>IF(COUNTIF(Customers!A:A, H1202)&gt;0, "Valid", "Invalid")</f>
        <v>Invalid</v>
      </c>
      <c r="L1202" t="str">
        <f t="shared" si="90"/>
        <v>11</v>
      </c>
      <c r="M1202" t="str">
        <f t="shared" si="91"/>
        <v>2022</v>
      </c>
      <c r="N1202">
        <f t="shared" si="92"/>
        <v>-22004.74</v>
      </c>
      <c r="O1202" t="str">
        <f t="shared" si="93"/>
        <v/>
      </c>
      <c r="P1202" t="str">
        <f t="shared" si="94"/>
        <v/>
      </c>
      <c r="Q1202" s="48" t="str">
        <f>IF(O1202="","",
   IF(OR(O1202&lt;EDA_Outlier_Analysis!$C$10, O1202&gt;EDA_Outlier_Analysis!$C$11),
      "Outlier",
      "Normal"))</f>
        <v/>
      </c>
      <c r="R1202" t="str">
        <f>IF(P1202="","",
   IF(OR(P1202 &lt; EDA_Outlier_Analysis!$F$7, P1202 &gt; EDA_Outlier_Analysis!$F$8),
      "Outlier",
      "Normal"))</f>
        <v/>
      </c>
      <c r="S1202" t="str">
        <f>IF(N1202="","",
   IF(OR(N1202 &lt;EDA_Outlier_Analysis!$I$10, N1202 &gt; EDA_Outlier_Analysis!$I$11),
      "Outlier",
      "Normal"))</f>
        <v>Normal</v>
      </c>
    </row>
    <row r="1203" spans="1:19">
      <c r="A1203" t="s">
        <v>3367</v>
      </c>
      <c r="B1203" s="4">
        <v>44946</v>
      </c>
      <c r="C1203" s="2">
        <v>-45698.73</v>
      </c>
      <c r="D1203" t="s">
        <v>840</v>
      </c>
      <c r="E1203" t="s">
        <v>841</v>
      </c>
      <c r="F1203" t="s">
        <v>9</v>
      </c>
      <c r="G1203" t="s">
        <v>20</v>
      </c>
      <c r="I1203" t="s">
        <v>1317</v>
      </c>
      <c r="J1203" t="s">
        <v>3368</v>
      </c>
      <c r="K1203" t="str">
        <f>IF(COUNTIF(Customers!A:A, H1203)&gt;0, "Valid", "Invalid")</f>
        <v>Invalid</v>
      </c>
      <c r="L1203" t="str">
        <f t="shared" si="90"/>
        <v>1</v>
      </c>
      <c r="M1203" t="str">
        <f t="shared" si="91"/>
        <v>2023</v>
      </c>
      <c r="N1203">
        <f t="shared" si="92"/>
        <v>-45698.73</v>
      </c>
      <c r="O1203" t="str">
        <f t="shared" si="93"/>
        <v/>
      </c>
      <c r="P1203">
        <f t="shared" si="94"/>
        <v>45698.73</v>
      </c>
      <c r="Q1203" s="48" t="str">
        <f>IF(O1203="","",
   IF(OR(O1203&lt;EDA_Outlier_Analysis!$C$10, O1203&gt;EDA_Outlier_Analysis!$C$11),
      "Outlier",
      "Normal"))</f>
        <v/>
      </c>
      <c r="R1203" t="str">
        <f>IF(P1203="","",
   IF(OR(P1203 &lt; EDA_Outlier_Analysis!$F$7, P1203 &gt; EDA_Outlier_Analysis!$F$8),
      "Outlier",
      "Normal"))</f>
        <v>Normal</v>
      </c>
      <c r="S1203" t="str">
        <f>IF(N1203="","",
   IF(OR(N1203 &lt;EDA_Outlier_Analysis!$I$10, N1203 &gt; EDA_Outlier_Analysis!$I$11),
      "Outlier",
      "Normal"))</f>
        <v>Normal</v>
      </c>
    </row>
    <row r="1204" spans="1:19">
      <c r="A1204" t="s">
        <v>3369</v>
      </c>
      <c r="B1204" s="4">
        <v>44815</v>
      </c>
      <c r="C1204" s="2">
        <v>-17884.97</v>
      </c>
      <c r="D1204" t="s">
        <v>840</v>
      </c>
      <c r="E1204" t="s">
        <v>845</v>
      </c>
      <c r="F1204" t="s">
        <v>10</v>
      </c>
      <c r="G1204" t="s">
        <v>34</v>
      </c>
      <c r="I1204" t="s">
        <v>2053</v>
      </c>
      <c r="J1204" t="s">
        <v>3370</v>
      </c>
      <c r="K1204" t="str">
        <f>IF(COUNTIF(Customers!A:A, H1204)&gt;0, "Valid", "Invalid")</f>
        <v>Invalid</v>
      </c>
      <c r="L1204" t="str">
        <f t="shared" si="90"/>
        <v>9</v>
      </c>
      <c r="M1204" t="str">
        <f t="shared" si="91"/>
        <v>2022</v>
      </c>
      <c r="N1204">
        <f t="shared" si="92"/>
        <v>-17884.97</v>
      </c>
      <c r="O1204" t="str">
        <f t="shared" si="93"/>
        <v/>
      </c>
      <c r="P1204">
        <f t="shared" si="94"/>
        <v>17884.97</v>
      </c>
      <c r="Q1204" s="48" t="str">
        <f>IF(O1204="","",
   IF(OR(O1204&lt;EDA_Outlier_Analysis!$C$10, O1204&gt;EDA_Outlier_Analysis!$C$11),
      "Outlier",
      "Normal"))</f>
        <v/>
      </c>
      <c r="R1204" t="str">
        <f>IF(P1204="","",
   IF(OR(P1204 &lt; EDA_Outlier_Analysis!$F$7, P1204 &gt; EDA_Outlier_Analysis!$F$8),
      "Outlier",
      "Normal"))</f>
        <v>Outlier</v>
      </c>
      <c r="S1204" t="str">
        <f>IF(N1204="","",
   IF(OR(N1204 &lt;EDA_Outlier_Analysis!$I$10, N1204 &gt; EDA_Outlier_Analysis!$I$11),
      "Outlier",
      "Normal"))</f>
        <v>Normal</v>
      </c>
    </row>
    <row r="1205" spans="1:19">
      <c r="A1205" t="s">
        <v>3371</v>
      </c>
      <c r="B1205" s="4">
        <v>44924</v>
      </c>
      <c r="C1205" s="2">
        <v>5000</v>
      </c>
      <c r="D1205" t="s">
        <v>849</v>
      </c>
      <c r="E1205" t="s">
        <v>853</v>
      </c>
      <c r="F1205" t="s">
        <v>10</v>
      </c>
      <c r="G1205" t="s">
        <v>34</v>
      </c>
      <c r="H1205" t="s">
        <v>485</v>
      </c>
      <c r="J1205" t="s">
        <v>3372</v>
      </c>
      <c r="K1205" t="str">
        <f>IF(COUNTIF(Customers!A:A, H1205)&gt;0, "Valid", "Invalid")</f>
        <v>Valid</v>
      </c>
      <c r="L1205" t="str">
        <f t="shared" si="90"/>
        <v>12</v>
      </c>
      <c r="M1205" t="str">
        <f t="shared" si="91"/>
        <v>2022</v>
      </c>
      <c r="N1205">
        <f t="shared" si="92"/>
        <v>5000</v>
      </c>
      <c r="O1205">
        <f t="shared" si="93"/>
        <v>5000</v>
      </c>
      <c r="P1205" t="str">
        <f t="shared" si="94"/>
        <v/>
      </c>
      <c r="Q1205" s="48" t="str">
        <f>IF(O1205="","",
   IF(OR(O1205&lt;EDA_Outlier_Analysis!$C$10, O1205&gt;EDA_Outlier_Analysis!$C$11),
      "Outlier",
      "Normal"))</f>
        <v>Outlier</v>
      </c>
      <c r="R1205" t="str">
        <f>IF(P1205="","",
   IF(OR(P1205 &lt; EDA_Outlier_Analysis!$F$7, P1205 &gt; EDA_Outlier_Analysis!$F$8),
      "Outlier",
      "Normal"))</f>
        <v/>
      </c>
      <c r="S1205" t="str">
        <f>IF(N1205="","",
   IF(OR(N1205 &lt;EDA_Outlier_Analysis!$I$10, N1205 &gt; EDA_Outlier_Analysis!$I$11),
      "Outlier",
      "Normal"))</f>
        <v>Normal</v>
      </c>
    </row>
    <row r="1206" spans="1:19">
      <c r="A1206" t="s">
        <v>3373</v>
      </c>
      <c r="B1206" s="4">
        <v>45232</v>
      </c>
      <c r="C1206" s="2">
        <v>78817.210000000006</v>
      </c>
      <c r="D1206" t="s">
        <v>849</v>
      </c>
      <c r="E1206" t="s">
        <v>868</v>
      </c>
      <c r="F1206" t="s">
        <v>10</v>
      </c>
      <c r="G1206" t="s">
        <v>34</v>
      </c>
      <c r="H1206" t="s">
        <v>479</v>
      </c>
      <c r="J1206" t="s">
        <v>3374</v>
      </c>
      <c r="K1206" t="str">
        <f>IF(COUNTIF(Customers!A:A, H1206)&gt;0, "Valid", "Invalid")</f>
        <v>Valid</v>
      </c>
      <c r="L1206" t="str">
        <f t="shared" si="90"/>
        <v>11</v>
      </c>
      <c r="M1206" t="str">
        <f t="shared" si="91"/>
        <v>2023</v>
      </c>
      <c r="N1206">
        <f t="shared" si="92"/>
        <v>78817.210000000006</v>
      </c>
      <c r="O1206">
        <f t="shared" si="93"/>
        <v>78817.210000000006</v>
      </c>
      <c r="P1206" t="str">
        <f t="shared" si="94"/>
        <v/>
      </c>
      <c r="Q1206" s="48" t="str">
        <f>IF(O1206="","",
   IF(OR(O1206&lt;EDA_Outlier_Analysis!$C$10, O1206&gt;EDA_Outlier_Analysis!$C$11),
      "Outlier",
      "Normal"))</f>
        <v>Normal</v>
      </c>
      <c r="R1206" t="str">
        <f>IF(P1206="","",
   IF(OR(P1206 &lt; EDA_Outlier_Analysis!$F$7, P1206 &gt; EDA_Outlier_Analysis!$F$8),
      "Outlier",
      "Normal"))</f>
        <v/>
      </c>
      <c r="S1206" t="str">
        <f>IF(N1206="","",
   IF(OR(N1206 &lt;EDA_Outlier_Analysis!$I$10, N1206 &gt; EDA_Outlier_Analysis!$I$11),
      "Outlier",
      "Normal"))</f>
        <v>Normal</v>
      </c>
    </row>
    <row r="1207" spans="1:19">
      <c r="A1207" t="s">
        <v>3375</v>
      </c>
      <c r="B1207" s="4">
        <v>45058</v>
      </c>
      <c r="C1207" s="2">
        <v>86604.66</v>
      </c>
      <c r="D1207" t="s">
        <v>849</v>
      </c>
      <c r="E1207" t="s">
        <v>850</v>
      </c>
      <c r="F1207" t="s">
        <v>9</v>
      </c>
      <c r="G1207" t="s">
        <v>34</v>
      </c>
      <c r="H1207" t="s">
        <v>289</v>
      </c>
      <c r="J1207" t="s">
        <v>3376</v>
      </c>
      <c r="K1207" t="str">
        <f>IF(COUNTIF(Customers!A:A, H1207)&gt;0, "Valid", "Invalid")</f>
        <v>Valid</v>
      </c>
      <c r="L1207" t="str">
        <f t="shared" si="90"/>
        <v>5</v>
      </c>
      <c r="M1207" t="str">
        <f t="shared" si="91"/>
        <v>2023</v>
      </c>
      <c r="N1207">
        <f t="shared" si="92"/>
        <v>86604.66</v>
      </c>
      <c r="O1207">
        <f t="shared" si="93"/>
        <v>86604.66</v>
      </c>
      <c r="P1207" t="str">
        <f t="shared" si="94"/>
        <v/>
      </c>
      <c r="Q1207" s="48" t="str">
        <f>IF(O1207="","",
   IF(OR(O1207&lt;EDA_Outlier_Analysis!$C$10, O1207&gt;EDA_Outlier_Analysis!$C$11),
      "Outlier",
      "Normal"))</f>
        <v>Normal</v>
      </c>
      <c r="R1207" t="str">
        <f>IF(P1207="","",
   IF(OR(P1207 &lt; EDA_Outlier_Analysis!$F$7, P1207 &gt; EDA_Outlier_Analysis!$F$8),
      "Outlier",
      "Normal"))</f>
        <v/>
      </c>
      <c r="S1207" t="str">
        <f>IF(N1207="","",
   IF(OR(N1207 &lt;EDA_Outlier_Analysis!$I$10, N1207 &gt; EDA_Outlier_Analysis!$I$11),
      "Outlier",
      "Normal"))</f>
        <v>Normal</v>
      </c>
    </row>
    <row r="1208" spans="1:19">
      <c r="A1208" t="s">
        <v>3377</v>
      </c>
      <c r="B1208" s="4">
        <v>45186</v>
      </c>
      <c r="C1208" s="2">
        <v>134494.48000000001</v>
      </c>
      <c r="D1208" t="s">
        <v>849</v>
      </c>
      <c r="E1208" t="s">
        <v>868</v>
      </c>
      <c r="F1208" t="s">
        <v>10</v>
      </c>
      <c r="G1208" t="s">
        <v>24</v>
      </c>
      <c r="H1208" t="s">
        <v>195</v>
      </c>
      <c r="J1208" t="s">
        <v>3378</v>
      </c>
      <c r="K1208" t="str">
        <f>IF(COUNTIF(Customers!A:A, H1208)&gt;0, "Valid", "Invalid")</f>
        <v>Valid</v>
      </c>
      <c r="L1208" t="str">
        <f t="shared" si="90"/>
        <v>9</v>
      </c>
      <c r="M1208" t="str">
        <f t="shared" si="91"/>
        <v>2023</v>
      </c>
      <c r="N1208">
        <f t="shared" si="92"/>
        <v>134494.48000000001</v>
      </c>
      <c r="O1208">
        <f t="shared" si="93"/>
        <v>134494.48000000001</v>
      </c>
      <c r="P1208" t="str">
        <f t="shared" si="94"/>
        <v/>
      </c>
      <c r="Q1208" s="48" t="str">
        <f>IF(O1208="","",
   IF(OR(O1208&lt;EDA_Outlier_Analysis!$C$10, O1208&gt;EDA_Outlier_Analysis!$C$11),
      "Outlier",
      "Normal"))</f>
        <v>Normal</v>
      </c>
      <c r="R1208" t="str">
        <f>IF(P1208="","",
   IF(OR(P1208 &lt; EDA_Outlier_Analysis!$F$7, P1208 &gt; EDA_Outlier_Analysis!$F$8),
      "Outlier",
      "Normal"))</f>
        <v/>
      </c>
      <c r="S1208" t="str">
        <f>IF(N1208="","",
   IF(OR(N1208 &lt;EDA_Outlier_Analysis!$I$10, N1208 &gt; EDA_Outlier_Analysis!$I$11),
      "Outlier",
      "Normal"))</f>
        <v>Normal</v>
      </c>
    </row>
    <row r="1209" spans="1:19">
      <c r="A1209" t="s">
        <v>3379</v>
      </c>
      <c r="B1209" s="4">
        <v>45242</v>
      </c>
      <c r="C1209" s="2">
        <v>-52784.07</v>
      </c>
      <c r="D1209" t="s">
        <v>840</v>
      </c>
      <c r="E1209" t="s">
        <v>856</v>
      </c>
      <c r="F1209" t="s">
        <v>9</v>
      </c>
      <c r="G1209" t="s">
        <v>24</v>
      </c>
      <c r="I1209" t="s">
        <v>1485</v>
      </c>
      <c r="J1209" t="s">
        <v>3380</v>
      </c>
      <c r="K1209" t="str">
        <f>IF(COUNTIF(Customers!A:A, H1209)&gt;0, "Valid", "Invalid")</f>
        <v>Invalid</v>
      </c>
      <c r="L1209" t="str">
        <f t="shared" si="90"/>
        <v>11</v>
      </c>
      <c r="M1209" t="str">
        <f t="shared" si="91"/>
        <v>2023</v>
      </c>
      <c r="N1209">
        <f t="shared" si="92"/>
        <v>-52784.07</v>
      </c>
      <c r="O1209" t="str">
        <f t="shared" si="93"/>
        <v/>
      </c>
      <c r="P1209">
        <f t="shared" si="94"/>
        <v>52784.07</v>
      </c>
      <c r="Q1209" s="48" t="str">
        <f>IF(O1209="","",
   IF(OR(O1209&lt;EDA_Outlier_Analysis!$C$10, O1209&gt;EDA_Outlier_Analysis!$C$11),
      "Outlier",
      "Normal"))</f>
        <v/>
      </c>
      <c r="R1209" t="str">
        <f>IF(P1209="","",
   IF(OR(P1209 &lt; EDA_Outlier_Analysis!$F$7, P1209 &gt; EDA_Outlier_Analysis!$F$8),
      "Outlier",
      "Normal"))</f>
        <v>Normal</v>
      </c>
      <c r="S1209" t="str">
        <f>IF(N1209="","",
   IF(OR(N1209 &lt;EDA_Outlier_Analysis!$I$10, N1209 &gt; EDA_Outlier_Analysis!$I$11),
      "Outlier",
      "Normal"))</f>
        <v>Normal</v>
      </c>
    </row>
    <row r="1210" spans="1:19">
      <c r="A1210" t="s">
        <v>3381</v>
      </c>
      <c r="B1210" s="4">
        <v>45278</v>
      </c>
      <c r="C1210" s="2">
        <v>222629.01</v>
      </c>
      <c r="D1210" t="s">
        <v>849</v>
      </c>
      <c r="E1210" t="s">
        <v>853</v>
      </c>
      <c r="F1210" t="s">
        <v>10</v>
      </c>
      <c r="G1210" t="s">
        <v>20</v>
      </c>
      <c r="H1210" t="s">
        <v>285</v>
      </c>
      <c r="J1210" t="s">
        <v>3382</v>
      </c>
      <c r="K1210" t="str">
        <f>IF(COUNTIF(Customers!A:A, H1210)&gt;0, "Valid", "Invalid")</f>
        <v>Valid</v>
      </c>
      <c r="L1210" t="str">
        <f t="shared" si="90"/>
        <v>12</v>
      </c>
      <c r="M1210" t="str">
        <f t="shared" si="91"/>
        <v>2023</v>
      </c>
      <c r="N1210">
        <f t="shared" si="92"/>
        <v>222629.01</v>
      </c>
      <c r="O1210">
        <f t="shared" si="93"/>
        <v>222629.01</v>
      </c>
      <c r="P1210" t="str">
        <f t="shared" si="94"/>
        <v/>
      </c>
      <c r="Q1210" s="48" t="str">
        <f>IF(O1210="","",
   IF(OR(O1210&lt;EDA_Outlier_Analysis!$C$10, O1210&gt;EDA_Outlier_Analysis!$C$11),
      "Outlier",
      "Normal"))</f>
        <v>Normal</v>
      </c>
      <c r="R1210" t="str">
        <f>IF(P1210="","",
   IF(OR(P1210 &lt; EDA_Outlier_Analysis!$F$7, P1210 &gt; EDA_Outlier_Analysis!$F$8),
      "Outlier",
      "Normal"))</f>
        <v/>
      </c>
      <c r="S1210" t="str">
        <f>IF(N1210="","",
   IF(OR(N1210 &lt;EDA_Outlier_Analysis!$I$10, N1210 &gt; EDA_Outlier_Analysis!$I$11),
      "Outlier",
      "Normal"))</f>
        <v>Normal</v>
      </c>
    </row>
    <row r="1211" spans="1:19">
      <c r="A1211" t="s">
        <v>3383</v>
      </c>
      <c r="B1211" s="4">
        <v>45222</v>
      </c>
      <c r="C1211" s="2">
        <v>-25264.95</v>
      </c>
      <c r="D1211" t="s">
        <v>840</v>
      </c>
      <c r="E1211" t="s">
        <v>841</v>
      </c>
      <c r="F1211" t="s">
        <v>11</v>
      </c>
      <c r="G1211" t="s">
        <v>24</v>
      </c>
      <c r="I1211" t="s">
        <v>1415</v>
      </c>
      <c r="J1211" t="s">
        <v>3384</v>
      </c>
      <c r="K1211" t="str">
        <f>IF(COUNTIF(Customers!A:A, H1211)&gt;0, "Valid", "Invalid")</f>
        <v>Invalid</v>
      </c>
      <c r="L1211" t="str">
        <f t="shared" si="90"/>
        <v>10</v>
      </c>
      <c r="M1211" t="str">
        <f t="shared" si="91"/>
        <v>2023</v>
      </c>
      <c r="N1211">
        <f t="shared" si="92"/>
        <v>-25264.95</v>
      </c>
      <c r="O1211" t="str">
        <f t="shared" si="93"/>
        <v/>
      </c>
      <c r="P1211">
        <f t="shared" si="94"/>
        <v>25264.95</v>
      </c>
      <c r="Q1211" s="48" t="str">
        <f>IF(O1211="","",
   IF(OR(O1211&lt;EDA_Outlier_Analysis!$C$10, O1211&gt;EDA_Outlier_Analysis!$C$11),
      "Outlier",
      "Normal"))</f>
        <v/>
      </c>
      <c r="R1211" t="str">
        <f>IF(P1211="","",
   IF(OR(P1211 &lt; EDA_Outlier_Analysis!$F$7, P1211 &gt; EDA_Outlier_Analysis!$F$8),
      "Outlier",
      "Normal"))</f>
        <v>Outlier</v>
      </c>
      <c r="S1211" t="str">
        <f>IF(N1211="","",
   IF(OR(N1211 &lt;EDA_Outlier_Analysis!$I$10, N1211 &gt; EDA_Outlier_Analysis!$I$11),
      "Outlier",
      "Normal"))</f>
        <v>Normal</v>
      </c>
    </row>
    <row r="1212" spans="1:19">
      <c r="A1212" t="s">
        <v>3385</v>
      </c>
      <c r="B1212" s="4">
        <v>44707</v>
      </c>
      <c r="C1212" s="2">
        <v>116338.49</v>
      </c>
      <c r="D1212" t="s">
        <v>849</v>
      </c>
      <c r="E1212" t="s">
        <v>850</v>
      </c>
      <c r="F1212" t="s">
        <v>11</v>
      </c>
      <c r="G1212" t="s">
        <v>31</v>
      </c>
      <c r="H1212" t="s">
        <v>27</v>
      </c>
      <c r="J1212" t="s">
        <v>3386</v>
      </c>
      <c r="K1212" t="str">
        <f>IF(COUNTIF(Customers!A:A, H1212)&gt;0, "Valid", "Invalid")</f>
        <v>Valid</v>
      </c>
      <c r="L1212" t="str">
        <f t="shared" si="90"/>
        <v>5</v>
      </c>
      <c r="M1212" t="str">
        <f t="shared" si="91"/>
        <v>2022</v>
      </c>
      <c r="N1212">
        <f t="shared" si="92"/>
        <v>116338.49</v>
      </c>
      <c r="O1212">
        <f t="shared" si="93"/>
        <v>116338.49</v>
      </c>
      <c r="P1212" t="str">
        <f t="shared" si="94"/>
        <v/>
      </c>
      <c r="Q1212" s="48" t="str">
        <f>IF(O1212="","",
   IF(OR(O1212&lt;EDA_Outlier_Analysis!$C$10, O1212&gt;EDA_Outlier_Analysis!$C$11),
      "Outlier",
      "Normal"))</f>
        <v>Normal</v>
      </c>
      <c r="R1212" t="str">
        <f>IF(P1212="","",
   IF(OR(P1212 &lt; EDA_Outlier_Analysis!$F$7, P1212 &gt; EDA_Outlier_Analysis!$F$8),
      "Outlier",
      "Normal"))</f>
        <v/>
      </c>
      <c r="S1212" t="str">
        <f>IF(N1212="","",
   IF(OR(N1212 &lt;EDA_Outlier_Analysis!$I$10, N1212 &gt; EDA_Outlier_Analysis!$I$11),
      "Outlier",
      "Normal"))</f>
        <v>Normal</v>
      </c>
    </row>
    <row r="1213" spans="1:19">
      <c r="A1213" t="s">
        <v>3387</v>
      </c>
      <c r="B1213" s="4">
        <v>44577</v>
      </c>
      <c r="C1213" s="2">
        <v>-20186.560000000001</v>
      </c>
      <c r="D1213" t="s">
        <v>840</v>
      </c>
      <c r="E1213" t="s">
        <v>845</v>
      </c>
      <c r="F1213" t="s">
        <v>11</v>
      </c>
      <c r="G1213" t="s">
        <v>34</v>
      </c>
      <c r="I1213" t="s">
        <v>846</v>
      </c>
      <c r="J1213" t="s">
        <v>3388</v>
      </c>
      <c r="K1213" t="str">
        <f>IF(COUNTIF(Customers!A:A, H1213)&gt;0, "Valid", "Invalid")</f>
        <v>Invalid</v>
      </c>
      <c r="L1213" t="str">
        <f t="shared" si="90"/>
        <v>1</v>
      </c>
      <c r="M1213" t="str">
        <f t="shared" si="91"/>
        <v>2022</v>
      </c>
      <c r="N1213">
        <f t="shared" si="92"/>
        <v>-20186.560000000001</v>
      </c>
      <c r="O1213" t="str">
        <f t="shared" si="93"/>
        <v/>
      </c>
      <c r="P1213">
        <f t="shared" si="94"/>
        <v>20186.560000000001</v>
      </c>
      <c r="Q1213" s="48" t="str">
        <f>IF(O1213="","",
   IF(OR(O1213&lt;EDA_Outlier_Analysis!$C$10, O1213&gt;EDA_Outlier_Analysis!$C$11),
      "Outlier",
      "Normal"))</f>
        <v/>
      </c>
      <c r="R1213" t="str">
        <f>IF(P1213="","",
   IF(OR(P1213 &lt; EDA_Outlier_Analysis!$F$7, P1213 &gt; EDA_Outlier_Analysis!$F$8),
      "Outlier",
      "Normal"))</f>
        <v>Outlier</v>
      </c>
      <c r="S1213" t="str">
        <f>IF(N1213="","",
   IF(OR(N1213 &lt;EDA_Outlier_Analysis!$I$10, N1213 &gt; EDA_Outlier_Analysis!$I$11),
      "Outlier",
      "Normal"))</f>
        <v>Normal</v>
      </c>
    </row>
    <row r="1214" spans="1:19">
      <c r="A1214" t="s">
        <v>3389</v>
      </c>
      <c r="B1214" s="4">
        <v>45133</v>
      </c>
      <c r="C1214" s="2">
        <v>78763.92</v>
      </c>
      <c r="D1214" t="s">
        <v>849</v>
      </c>
      <c r="E1214" t="s">
        <v>850</v>
      </c>
      <c r="F1214" t="s">
        <v>9</v>
      </c>
      <c r="G1214" t="s">
        <v>24</v>
      </c>
      <c r="H1214" t="s">
        <v>387</v>
      </c>
      <c r="J1214" t="s">
        <v>3390</v>
      </c>
      <c r="K1214" t="str">
        <f>IF(COUNTIF(Customers!A:A, H1214)&gt;0, "Valid", "Invalid")</f>
        <v>Valid</v>
      </c>
      <c r="L1214" t="str">
        <f t="shared" si="90"/>
        <v>7</v>
      </c>
      <c r="M1214" t="str">
        <f t="shared" si="91"/>
        <v>2023</v>
      </c>
      <c r="N1214">
        <f t="shared" si="92"/>
        <v>78763.92</v>
      </c>
      <c r="O1214">
        <f t="shared" si="93"/>
        <v>78763.92</v>
      </c>
      <c r="P1214" t="str">
        <f t="shared" si="94"/>
        <v/>
      </c>
      <c r="Q1214" s="48" t="str">
        <f>IF(O1214="","",
   IF(OR(O1214&lt;EDA_Outlier_Analysis!$C$10, O1214&gt;EDA_Outlier_Analysis!$C$11),
      "Outlier",
      "Normal"))</f>
        <v>Normal</v>
      </c>
      <c r="R1214" t="str">
        <f>IF(P1214="","",
   IF(OR(P1214 &lt; EDA_Outlier_Analysis!$F$7, P1214 &gt; EDA_Outlier_Analysis!$F$8),
      "Outlier",
      "Normal"))</f>
        <v/>
      </c>
      <c r="S1214" t="str">
        <f>IF(N1214="","",
   IF(OR(N1214 &lt;EDA_Outlier_Analysis!$I$10, N1214 &gt; EDA_Outlier_Analysis!$I$11),
      "Outlier",
      "Normal"))</f>
        <v>Normal</v>
      </c>
    </row>
    <row r="1215" spans="1:19">
      <c r="A1215" t="s">
        <v>3391</v>
      </c>
      <c r="B1215" s="4">
        <v>45106</v>
      </c>
      <c r="C1215" s="2">
        <v>207586.13</v>
      </c>
      <c r="D1215" t="s">
        <v>849</v>
      </c>
      <c r="E1215" t="s">
        <v>853</v>
      </c>
      <c r="F1215" t="s">
        <v>11</v>
      </c>
      <c r="G1215" t="s">
        <v>24</v>
      </c>
      <c r="H1215" t="s">
        <v>79</v>
      </c>
      <c r="J1215" t="s">
        <v>3392</v>
      </c>
      <c r="K1215" t="str">
        <f>IF(COUNTIF(Customers!A:A, H1215)&gt;0, "Valid", "Invalid")</f>
        <v>Valid</v>
      </c>
      <c r="L1215" t="str">
        <f t="shared" si="90"/>
        <v>6</v>
      </c>
      <c r="M1215" t="str">
        <f t="shared" si="91"/>
        <v>2023</v>
      </c>
      <c r="N1215">
        <f t="shared" si="92"/>
        <v>207586.13</v>
      </c>
      <c r="O1215">
        <f t="shared" si="93"/>
        <v>207586.13</v>
      </c>
      <c r="P1215" t="str">
        <f t="shared" si="94"/>
        <v/>
      </c>
      <c r="Q1215" s="48" t="str">
        <f>IF(O1215="","",
   IF(OR(O1215&lt;EDA_Outlier_Analysis!$C$10, O1215&gt;EDA_Outlier_Analysis!$C$11),
      "Outlier",
      "Normal"))</f>
        <v>Normal</v>
      </c>
      <c r="R1215" t="str">
        <f>IF(P1215="","",
   IF(OR(P1215 &lt; EDA_Outlier_Analysis!$F$7, P1215 &gt; EDA_Outlier_Analysis!$F$8),
      "Outlier",
      "Normal"))</f>
        <v/>
      </c>
      <c r="S1215" t="str">
        <f>IF(N1215="","",
   IF(OR(N1215 &lt;EDA_Outlier_Analysis!$I$10, N1215 &gt; EDA_Outlier_Analysis!$I$11),
      "Outlier",
      "Normal"))</f>
        <v>Normal</v>
      </c>
    </row>
    <row r="1216" spans="1:19">
      <c r="A1216" t="s">
        <v>3393</v>
      </c>
      <c r="B1216" s="4">
        <v>44720</v>
      </c>
      <c r="C1216" s="2">
        <v>-29016.95</v>
      </c>
      <c r="D1216" t="s">
        <v>840</v>
      </c>
      <c r="E1216" t="s">
        <v>845</v>
      </c>
      <c r="F1216" t="s">
        <v>10</v>
      </c>
      <c r="G1216" t="s">
        <v>20</v>
      </c>
      <c r="I1216" t="s">
        <v>1412</v>
      </c>
      <c r="J1216" t="s">
        <v>3394</v>
      </c>
      <c r="K1216" t="str">
        <f>IF(COUNTIF(Customers!A:A, H1216)&gt;0, "Valid", "Invalid")</f>
        <v>Invalid</v>
      </c>
      <c r="L1216" t="str">
        <f t="shared" si="90"/>
        <v>6</v>
      </c>
      <c r="M1216" t="str">
        <f t="shared" si="91"/>
        <v>2022</v>
      </c>
      <c r="N1216">
        <f t="shared" si="92"/>
        <v>-29016.95</v>
      </c>
      <c r="O1216" t="str">
        <f t="shared" si="93"/>
        <v/>
      </c>
      <c r="P1216">
        <f t="shared" si="94"/>
        <v>29016.95</v>
      </c>
      <c r="Q1216" s="48" t="str">
        <f>IF(O1216="","",
   IF(OR(O1216&lt;EDA_Outlier_Analysis!$C$10, O1216&gt;EDA_Outlier_Analysis!$C$11),
      "Outlier",
      "Normal"))</f>
        <v/>
      </c>
      <c r="R1216" t="str">
        <f>IF(P1216="","",
   IF(OR(P1216 &lt; EDA_Outlier_Analysis!$F$7, P1216 &gt; EDA_Outlier_Analysis!$F$8),
      "Outlier",
      "Normal"))</f>
        <v>Normal</v>
      </c>
      <c r="S1216" t="str">
        <f>IF(N1216="","",
   IF(OR(N1216 &lt;EDA_Outlier_Analysis!$I$10, N1216 &gt; EDA_Outlier_Analysis!$I$11),
      "Outlier",
      "Normal"))</f>
        <v>Normal</v>
      </c>
    </row>
    <row r="1217" spans="1:19">
      <c r="A1217" t="s">
        <v>3395</v>
      </c>
      <c r="B1217" s="4">
        <v>45002</v>
      </c>
      <c r="C1217" s="2">
        <v>251279.4</v>
      </c>
      <c r="D1217" t="s">
        <v>849</v>
      </c>
      <c r="E1217" t="s">
        <v>853</v>
      </c>
      <c r="F1217" t="s">
        <v>11</v>
      </c>
      <c r="G1217" t="s">
        <v>34</v>
      </c>
      <c r="H1217" t="s">
        <v>59</v>
      </c>
      <c r="J1217" t="s">
        <v>3396</v>
      </c>
      <c r="K1217" t="str">
        <f>IF(COUNTIF(Customers!A:A, H1217)&gt;0, "Valid", "Invalid")</f>
        <v>Valid</v>
      </c>
      <c r="L1217" t="str">
        <f t="shared" si="90"/>
        <v>3</v>
      </c>
      <c r="M1217" t="str">
        <f t="shared" si="91"/>
        <v>2023</v>
      </c>
      <c r="N1217">
        <f t="shared" si="92"/>
        <v>251279.4</v>
      </c>
      <c r="O1217">
        <f t="shared" si="93"/>
        <v>251279.4</v>
      </c>
      <c r="P1217" t="str">
        <f t="shared" si="94"/>
        <v/>
      </c>
      <c r="Q1217" s="48" t="str">
        <f>IF(O1217="","",
   IF(OR(O1217&lt;EDA_Outlier_Analysis!$C$10, O1217&gt;EDA_Outlier_Analysis!$C$11),
      "Outlier",
      "Normal"))</f>
        <v>Normal</v>
      </c>
      <c r="R1217" t="str">
        <f>IF(P1217="","",
   IF(OR(P1217 &lt; EDA_Outlier_Analysis!$F$7, P1217 &gt; EDA_Outlier_Analysis!$F$8),
      "Outlier",
      "Normal"))</f>
        <v/>
      </c>
      <c r="S1217" t="str">
        <f>IF(N1217="","",
   IF(OR(N1217 &lt;EDA_Outlier_Analysis!$I$10, N1217 &gt; EDA_Outlier_Analysis!$I$11),
      "Outlier",
      "Normal"))</f>
        <v>Normal</v>
      </c>
    </row>
    <row r="1218" spans="1:19">
      <c r="A1218" t="s">
        <v>3397</v>
      </c>
      <c r="B1218" s="4">
        <v>44661</v>
      </c>
      <c r="C1218" s="2">
        <v>-33292.85</v>
      </c>
      <c r="D1218" t="s">
        <v>840</v>
      </c>
      <c r="E1218" t="s">
        <v>856</v>
      </c>
      <c r="F1218" t="s">
        <v>11</v>
      </c>
      <c r="G1218" t="s">
        <v>31</v>
      </c>
      <c r="I1218" t="s">
        <v>1620</v>
      </c>
      <c r="J1218" t="s">
        <v>3398</v>
      </c>
      <c r="K1218" t="str">
        <f>IF(COUNTIF(Customers!A:A, H1218)&gt;0, "Valid", "Invalid")</f>
        <v>Invalid</v>
      </c>
      <c r="L1218" t="str">
        <f t="shared" si="90"/>
        <v>4</v>
      </c>
      <c r="M1218" t="str">
        <f t="shared" si="91"/>
        <v>2022</v>
      </c>
      <c r="N1218">
        <f t="shared" si="92"/>
        <v>-33292.85</v>
      </c>
      <c r="O1218" t="str">
        <f t="shared" si="93"/>
        <v/>
      </c>
      <c r="P1218">
        <f t="shared" si="94"/>
        <v>33292.85</v>
      </c>
      <c r="Q1218" s="48" t="str">
        <f>IF(O1218="","",
   IF(OR(O1218&lt;EDA_Outlier_Analysis!$C$10, O1218&gt;EDA_Outlier_Analysis!$C$11),
      "Outlier",
      "Normal"))</f>
        <v/>
      </c>
      <c r="R1218" t="str">
        <f>IF(P1218="","",
   IF(OR(P1218 &lt; EDA_Outlier_Analysis!$F$7, P1218 &gt; EDA_Outlier_Analysis!$F$8),
      "Outlier",
      "Normal"))</f>
        <v>Normal</v>
      </c>
      <c r="S1218" t="str">
        <f>IF(N1218="","",
   IF(OR(N1218 &lt;EDA_Outlier_Analysis!$I$10, N1218 &gt; EDA_Outlier_Analysis!$I$11),
      "Outlier",
      "Normal"))</f>
        <v>Normal</v>
      </c>
    </row>
    <row r="1219" spans="1:19">
      <c r="A1219" t="s">
        <v>3399</v>
      </c>
      <c r="B1219" s="4">
        <v>45285</v>
      </c>
      <c r="C1219" s="2">
        <v>151717.35999999999</v>
      </c>
      <c r="D1219" t="s">
        <v>849</v>
      </c>
      <c r="E1219" t="s">
        <v>868</v>
      </c>
      <c r="F1219" t="s">
        <v>11</v>
      </c>
      <c r="G1219" t="s">
        <v>24</v>
      </c>
      <c r="H1219" t="s">
        <v>177</v>
      </c>
      <c r="J1219" t="s">
        <v>3400</v>
      </c>
      <c r="K1219" t="str">
        <f>IF(COUNTIF(Customers!A:A, H1219)&gt;0, "Valid", "Invalid")</f>
        <v>Valid</v>
      </c>
      <c r="L1219" t="str">
        <f t="shared" ref="L1219:L1282" si="95">TEXT(B1219,"m")</f>
        <v>12</v>
      </c>
      <c r="M1219" t="str">
        <f t="shared" ref="M1219:M1282" si="96">TEXT(B1219,"yyyy")</f>
        <v>2023</v>
      </c>
      <c r="N1219">
        <f t="shared" ref="N1219:N1282" si="97">IF(D1219="Revenue",C1219,-ABS(C1219))</f>
        <v>151717.35999999999</v>
      </c>
      <c r="O1219">
        <f t="shared" ref="O1219:O1282" si="98">IF(D1219="Revenue", C1219, "")</f>
        <v>151717.35999999999</v>
      </c>
      <c r="P1219" t="str">
        <f t="shared" ref="P1219:P1282" si="99">IF(D1219="Expense", ABS(C1219), "")</f>
        <v/>
      </c>
      <c r="Q1219" s="48" t="str">
        <f>IF(O1219="","",
   IF(OR(O1219&lt;EDA_Outlier_Analysis!$C$10, O1219&gt;EDA_Outlier_Analysis!$C$11),
      "Outlier",
      "Normal"))</f>
        <v>Normal</v>
      </c>
      <c r="R1219" t="str">
        <f>IF(P1219="","",
   IF(OR(P1219 &lt; EDA_Outlier_Analysis!$F$7, P1219 &gt; EDA_Outlier_Analysis!$F$8),
      "Outlier",
      "Normal"))</f>
        <v/>
      </c>
      <c r="S1219" t="str">
        <f>IF(N1219="","",
   IF(OR(N1219 &lt;EDA_Outlier_Analysis!$I$10, N1219 &gt; EDA_Outlier_Analysis!$I$11),
      "Outlier",
      "Normal"))</f>
        <v>Normal</v>
      </c>
    </row>
    <row r="1220" spans="1:19">
      <c r="A1220" t="s">
        <v>3401</v>
      </c>
      <c r="B1220" s="4">
        <v>44745</v>
      </c>
      <c r="C1220" s="2">
        <v>242323</v>
      </c>
      <c r="D1220" t="s">
        <v>849</v>
      </c>
      <c r="E1220" t="s">
        <v>853</v>
      </c>
      <c r="F1220" t="s">
        <v>11</v>
      </c>
      <c r="G1220" t="s">
        <v>34</v>
      </c>
      <c r="H1220" t="s">
        <v>391</v>
      </c>
      <c r="J1220" t="s">
        <v>3402</v>
      </c>
      <c r="K1220" t="str">
        <f>IF(COUNTIF(Customers!A:A, H1220)&gt;0, "Valid", "Invalid")</f>
        <v>Valid</v>
      </c>
      <c r="L1220" t="str">
        <f t="shared" si="95"/>
        <v>7</v>
      </c>
      <c r="M1220" t="str">
        <f t="shared" si="96"/>
        <v>2022</v>
      </c>
      <c r="N1220">
        <f t="shared" si="97"/>
        <v>242323</v>
      </c>
      <c r="O1220">
        <f t="shared" si="98"/>
        <v>242323</v>
      </c>
      <c r="P1220" t="str">
        <f t="shared" si="99"/>
        <v/>
      </c>
      <c r="Q1220" s="48" t="str">
        <f>IF(O1220="","",
   IF(OR(O1220&lt;EDA_Outlier_Analysis!$C$10, O1220&gt;EDA_Outlier_Analysis!$C$11),
      "Outlier",
      "Normal"))</f>
        <v>Normal</v>
      </c>
      <c r="R1220" t="str">
        <f>IF(P1220="","",
   IF(OR(P1220 &lt; EDA_Outlier_Analysis!$F$7, P1220 &gt; EDA_Outlier_Analysis!$F$8),
      "Outlier",
      "Normal"))</f>
        <v/>
      </c>
      <c r="S1220" t="str">
        <f>IF(N1220="","",
   IF(OR(N1220 &lt;EDA_Outlier_Analysis!$I$10, N1220 &gt; EDA_Outlier_Analysis!$I$11),
      "Outlier",
      "Normal"))</f>
        <v>Normal</v>
      </c>
    </row>
    <row r="1221" spans="1:19">
      <c r="A1221" t="s">
        <v>3403</v>
      </c>
      <c r="B1221" s="4">
        <v>45016</v>
      </c>
      <c r="C1221" s="2">
        <v>-40070.65</v>
      </c>
      <c r="D1221" t="s">
        <v>840</v>
      </c>
      <c r="E1221" t="s">
        <v>841</v>
      </c>
      <c r="F1221" t="s">
        <v>9</v>
      </c>
      <c r="G1221" t="s">
        <v>24</v>
      </c>
      <c r="I1221" t="s">
        <v>1585</v>
      </c>
      <c r="J1221" t="s">
        <v>3404</v>
      </c>
      <c r="K1221" t="str">
        <f>IF(COUNTIF(Customers!A:A, H1221)&gt;0, "Valid", "Invalid")</f>
        <v>Invalid</v>
      </c>
      <c r="L1221" t="str">
        <f t="shared" si="95"/>
        <v>3</v>
      </c>
      <c r="M1221" t="str">
        <f t="shared" si="96"/>
        <v>2023</v>
      </c>
      <c r="N1221">
        <f t="shared" si="97"/>
        <v>-40070.65</v>
      </c>
      <c r="O1221" t="str">
        <f t="shared" si="98"/>
        <v/>
      </c>
      <c r="P1221">
        <f t="shared" si="99"/>
        <v>40070.65</v>
      </c>
      <c r="Q1221" s="48" t="str">
        <f>IF(O1221="","",
   IF(OR(O1221&lt;EDA_Outlier_Analysis!$C$10, O1221&gt;EDA_Outlier_Analysis!$C$11),
      "Outlier",
      "Normal"))</f>
        <v/>
      </c>
      <c r="R1221" t="str">
        <f>IF(P1221="","",
   IF(OR(P1221 &lt; EDA_Outlier_Analysis!$F$7, P1221 &gt; EDA_Outlier_Analysis!$F$8),
      "Outlier",
      "Normal"))</f>
        <v>Normal</v>
      </c>
      <c r="S1221" t="str">
        <f>IF(N1221="","",
   IF(OR(N1221 &lt;EDA_Outlier_Analysis!$I$10, N1221 &gt; EDA_Outlier_Analysis!$I$11),
      "Outlier",
      "Normal"))</f>
        <v>Normal</v>
      </c>
    </row>
    <row r="1222" spans="1:19">
      <c r="A1222" t="s">
        <v>3405</v>
      </c>
      <c r="B1222" s="4">
        <v>44895</v>
      </c>
      <c r="C1222" s="2">
        <v>203133.23</v>
      </c>
      <c r="D1222" t="s">
        <v>849</v>
      </c>
      <c r="E1222" t="s">
        <v>850</v>
      </c>
      <c r="F1222" t="s">
        <v>11</v>
      </c>
      <c r="G1222" t="s">
        <v>24</v>
      </c>
      <c r="H1222" t="s">
        <v>537</v>
      </c>
      <c r="J1222" t="s">
        <v>3406</v>
      </c>
      <c r="K1222" t="str">
        <f>IF(COUNTIF(Customers!A:A, H1222)&gt;0, "Valid", "Invalid")</f>
        <v>Valid</v>
      </c>
      <c r="L1222" t="str">
        <f t="shared" si="95"/>
        <v>11</v>
      </c>
      <c r="M1222" t="str">
        <f t="shared" si="96"/>
        <v>2022</v>
      </c>
      <c r="N1222">
        <f t="shared" si="97"/>
        <v>203133.23</v>
      </c>
      <c r="O1222">
        <f t="shared" si="98"/>
        <v>203133.23</v>
      </c>
      <c r="P1222" t="str">
        <f t="shared" si="99"/>
        <v/>
      </c>
      <c r="Q1222" s="48" t="str">
        <f>IF(O1222="","",
   IF(OR(O1222&lt;EDA_Outlier_Analysis!$C$10, O1222&gt;EDA_Outlier_Analysis!$C$11),
      "Outlier",
      "Normal"))</f>
        <v>Normal</v>
      </c>
      <c r="R1222" t="str">
        <f>IF(P1222="","",
   IF(OR(P1222 &lt; EDA_Outlier_Analysis!$F$7, P1222 &gt; EDA_Outlier_Analysis!$F$8),
      "Outlier",
      "Normal"))</f>
        <v/>
      </c>
      <c r="S1222" t="str">
        <f>IF(N1222="","",
   IF(OR(N1222 &lt;EDA_Outlier_Analysis!$I$10, N1222 &gt; EDA_Outlier_Analysis!$I$11),
      "Outlier",
      "Normal"))</f>
        <v>Normal</v>
      </c>
    </row>
    <row r="1223" spans="1:19">
      <c r="A1223" t="s">
        <v>3407</v>
      </c>
      <c r="B1223" s="4">
        <v>45110</v>
      </c>
      <c r="C1223" s="2">
        <v>112920.81</v>
      </c>
      <c r="D1223" t="s">
        <v>849</v>
      </c>
      <c r="E1223" t="s">
        <v>853</v>
      </c>
      <c r="F1223" t="s">
        <v>9</v>
      </c>
      <c r="G1223" t="s">
        <v>34</v>
      </c>
      <c r="H1223" t="s">
        <v>285</v>
      </c>
      <c r="J1223" t="s">
        <v>3408</v>
      </c>
      <c r="K1223" t="str">
        <f>IF(COUNTIF(Customers!A:A, H1223)&gt;0, "Valid", "Invalid")</f>
        <v>Valid</v>
      </c>
      <c r="L1223" t="str">
        <f t="shared" si="95"/>
        <v>7</v>
      </c>
      <c r="M1223" t="str">
        <f t="shared" si="96"/>
        <v>2023</v>
      </c>
      <c r="N1223">
        <f t="shared" si="97"/>
        <v>112920.81</v>
      </c>
      <c r="O1223">
        <f t="shared" si="98"/>
        <v>112920.81</v>
      </c>
      <c r="P1223" t="str">
        <f t="shared" si="99"/>
        <v/>
      </c>
      <c r="Q1223" s="48" t="str">
        <f>IF(O1223="","",
   IF(OR(O1223&lt;EDA_Outlier_Analysis!$C$10, O1223&gt;EDA_Outlier_Analysis!$C$11),
      "Outlier",
      "Normal"))</f>
        <v>Normal</v>
      </c>
      <c r="R1223" t="str">
        <f>IF(P1223="","",
   IF(OR(P1223 &lt; EDA_Outlier_Analysis!$F$7, P1223 &gt; EDA_Outlier_Analysis!$F$8),
      "Outlier",
      "Normal"))</f>
        <v/>
      </c>
      <c r="S1223" t="str">
        <f>IF(N1223="","",
   IF(OR(N1223 &lt;EDA_Outlier_Analysis!$I$10, N1223 &gt; EDA_Outlier_Analysis!$I$11),
      "Outlier",
      "Normal"))</f>
        <v>Normal</v>
      </c>
    </row>
    <row r="1224" spans="1:19">
      <c r="A1224" t="s">
        <v>3409</v>
      </c>
      <c r="B1224" s="4">
        <v>45188</v>
      </c>
      <c r="C1224" s="2">
        <v>-56593.03</v>
      </c>
      <c r="D1224" t="s">
        <v>840</v>
      </c>
      <c r="E1224" t="s">
        <v>841</v>
      </c>
      <c r="F1224" t="s">
        <v>10</v>
      </c>
      <c r="G1224" t="s">
        <v>20</v>
      </c>
      <c r="I1224" t="s">
        <v>1035</v>
      </c>
      <c r="J1224" t="s">
        <v>3410</v>
      </c>
      <c r="K1224" t="str">
        <f>IF(COUNTIF(Customers!A:A, H1224)&gt;0, "Valid", "Invalid")</f>
        <v>Invalid</v>
      </c>
      <c r="L1224" t="str">
        <f t="shared" si="95"/>
        <v>9</v>
      </c>
      <c r="M1224" t="str">
        <f t="shared" si="96"/>
        <v>2023</v>
      </c>
      <c r="N1224">
        <f t="shared" si="97"/>
        <v>-56593.03</v>
      </c>
      <c r="O1224" t="str">
        <f t="shared" si="98"/>
        <v/>
      </c>
      <c r="P1224">
        <f t="shared" si="99"/>
        <v>56593.03</v>
      </c>
      <c r="Q1224" s="48" t="str">
        <f>IF(O1224="","",
   IF(OR(O1224&lt;EDA_Outlier_Analysis!$C$10, O1224&gt;EDA_Outlier_Analysis!$C$11),
      "Outlier",
      "Normal"))</f>
        <v/>
      </c>
      <c r="R1224" t="str">
        <f>IF(P1224="","",
   IF(OR(P1224 &lt; EDA_Outlier_Analysis!$F$7, P1224 &gt; EDA_Outlier_Analysis!$F$8),
      "Outlier",
      "Normal"))</f>
        <v>Outlier</v>
      </c>
      <c r="S1224" t="str">
        <f>IF(N1224="","",
   IF(OR(N1224 &lt;EDA_Outlier_Analysis!$I$10, N1224 &gt; EDA_Outlier_Analysis!$I$11),
      "Outlier",
      "Normal"))</f>
        <v>Normal</v>
      </c>
    </row>
    <row r="1225" spans="1:19">
      <c r="A1225" t="s">
        <v>3411</v>
      </c>
      <c r="B1225" s="4">
        <v>44583</v>
      </c>
      <c r="C1225" s="2">
        <v>75342.25</v>
      </c>
      <c r="D1225" t="s">
        <v>849</v>
      </c>
      <c r="E1225" t="s">
        <v>853</v>
      </c>
      <c r="F1225" t="s">
        <v>9</v>
      </c>
      <c r="G1225" t="s">
        <v>34</v>
      </c>
      <c r="H1225" t="s">
        <v>285</v>
      </c>
      <c r="J1225" t="s">
        <v>3412</v>
      </c>
      <c r="K1225" t="str">
        <f>IF(COUNTIF(Customers!A:A, H1225)&gt;0, "Valid", "Invalid")</f>
        <v>Valid</v>
      </c>
      <c r="L1225" t="str">
        <f t="shared" si="95"/>
        <v>1</v>
      </c>
      <c r="M1225" t="str">
        <f t="shared" si="96"/>
        <v>2022</v>
      </c>
      <c r="N1225">
        <f t="shared" si="97"/>
        <v>75342.25</v>
      </c>
      <c r="O1225">
        <f t="shared" si="98"/>
        <v>75342.25</v>
      </c>
      <c r="P1225" t="str">
        <f t="shared" si="99"/>
        <v/>
      </c>
      <c r="Q1225" s="48" t="str">
        <f>IF(O1225="","",
   IF(OR(O1225&lt;EDA_Outlier_Analysis!$C$10, O1225&gt;EDA_Outlier_Analysis!$C$11),
      "Outlier",
      "Normal"))</f>
        <v>Normal</v>
      </c>
      <c r="R1225" t="str">
        <f>IF(P1225="","",
   IF(OR(P1225 &lt; EDA_Outlier_Analysis!$F$7, P1225 &gt; EDA_Outlier_Analysis!$F$8),
      "Outlier",
      "Normal"))</f>
        <v/>
      </c>
      <c r="S1225" t="str">
        <f>IF(N1225="","",
   IF(OR(N1225 &lt;EDA_Outlier_Analysis!$I$10, N1225 &gt; EDA_Outlier_Analysis!$I$11),
      "Outlier",
      "Normal"))</f>
        <v>Normal</v>
      </c>
    </row>
    <row r="1226" spans="1:19">
      <c r="A1226" t="s">
        <v>3413</v>
      </c>
      <c r="B1226" s="4">
        <v>45260</v>
      </c>
      <c r="C1226" s="2">
        <v>182547.15</v>
      </c>
      <c r="D1226" t="s">
        <v>849</v>
      </c>
      <c r="E1226" t="s">
        <v>868</v>
      </c>
      <c r="F1226" t="s">
        <v>11</v>
      </c>
      <c r="G1226" t="s">
        <v>20</v>
      </c>
      <c r="H1226" t="s">
        <v>167</v>
      </c>
      <c r="J1226" t="s">
        <v>3414</v>
      </c>
      <c r="K1226" t="str">
        <f>IF(COUNTIF(Customers!A:A, H1226)&gt;0, "Valid", "Invalid")</f>
        <v>Valid</v>
      </c>
      <c r="L1226" t="str">
        <f t="shared" si="95"/>
        <v>11</v>
      </c>
      <c r="M1226" t="str">
        <f t="shared" si="96"/>
        <v>2023</v>
      </c>
      <c r="N1226">
        <f t="shared" si="97"/>
        <v>182547.15</v>
      </c>
      <c r="O1226">
        <f t="shared" si="98"/>
        <v>182547.15</v>
      </c>
      <c r="P1226" t="str">
        <f t="shared" si="99"/>
        <v/>
      </c>
      <c r="Q1226" s="48" t="str">
        <f>IF(O1226="","",
   IF(OR(O1226&lt;EDA_Outlier_Analysis!$C$10, O1226&gt;EDA_Outlier_Analysis!$C$11),
      "Outlier",
      "Normal"))</f>
        <v>Normal</v>
      </c>
      <c r="R1226" t="str">
        <f>IF(P1226="","",
   IF(OR(P1226 &lt; EDA_Outlier_Analysis!$F$7, P1226 &gt; EDA_Outlier_Analysis!$F$8),
      "Outlier",
      "Normal"))</f>
        <v/>
      </c>
      <c r="S1226" t="str">
        <f>IF(N1226="","",
   IF(OR(N1226 &lt;EDA_Outlier_Analysis!$I$10, N1226 &gt; EDA_Outlier_Analysis!$I$11),
      "Outlier",
      "Normal"))</f>
        <v>Normal</v>
      </c>
    </row>
    <row r="1227" spans="1:19">
      <c r="A1227" t="s">
        <v>3415</v>
      </c>
      <c r="B1227" s="4">
        <v>44880</v>
      </c>
      <c r="C1227" s="2">
        <v>-73511.520000000004</v>
      </c>
      <c r="D1227" t="s">
        <v>840</v>
      </c>
      <c r="E1227" t="s">
        <v>905</v>
      </c>
      <c r="F1227" t="s">
        <v>9</v>
      </c>
      <c r="G1227" t="s">
        <v>24</v>
      </c>
      <c r="I1227" t="s">
        <v>1317</v>
      </c>
      <c r="J1227" t="s">
        <v>3416</v>
      </c>
      <c r="K1227" t="str">
        <f>IF(COUNTIF(Customers!A:A, H1227)&gt;0, "Valid", "Invalid")</f>
        <v>Invalid</v>
      </c>
      <c r="L1227" t="str">
        <f t="shared" si="95"/>
        <v>11</v>
      </c>
      <c r="M1227" t="str">
        <f t="shared" si="96"/>
        <v>2022</v>
      </c>
      <c r="N1227">
        <f t="shared" si="97"/>
        <v>-73511.520000000004</v>
      </c>
      <c r="O1227" t="str">
        <f t="shared" si="98"/>
        <v/>
      </c>
      <c r="P1227">
        <f t="shared" si="99"/>
        <v>73511.520000000004</v>
      </c>
      <c r="Q1227" s="48" t="str">
        <f>IF(O1227="","",
   IF(OR(O1227&lt;EDA_Outlier_Analysis!$C$10, O1227&gt;EDA_Outlier_Analysis!$C$11),
      "Outlier",
      "Normal"))</f>
        <v/>
      </c>
      <c r="R1227" t="str">
        <f>IF(P1227="","",
   IF(OR(P1227 &lt; EDA_Outlier_Analysis!$F$7, P1227 &gt; EDA_Outlier_Analysis!$F$8),
      "Outlier",
      "Normal"))</f>
        <v>Outlier</v>
      </c>
      <c r="S1227" t="str">
        <f>IF(N1227="","",
   IF(OR(N1227 &lt;EDA_Outlier_Analysis!$I$10, N1227 &gt; EDA_Outlier_Analysis!$I$11),
      "Outlier",
      "Normal"))</f>
        <v>Normal</v>
      </c>
    </row>
    <row r="1228" spans="1:19">
      <c r="A1228" t="s">
        <v>3417</v>
      </c>
      <c r="B1228" s="4">
        <v>44652</v>
      </c>
      <c r="C1228" s="2">
        <v>58298.9</v>
      </c>
      <c r="D1228" t="s">
        <v>849</v>
      </c>
      <c r="E1228" t="s">
        <v>868</v>
      </c>
      <c r="F1228" t="s">
        <v>11</v>
      </c>
      <c r="G1228" t="s">
        <v>20</v>
      </c>
      <c r="H1228" t="s">
        <v>405</v>
      </c>
      <c r="J1228" t="s">
        <v>3418</v>
      </c>
      <c r="K1228" t="str">
        <f>IF(COUNTIF(Customers!A:A, H1228)&gt;0, "Valid", "Invalid")</f>
        <v>Valid</v>
      </c>
      <c r="L1228" t="str">
        <f t="shared" si="95"/>
        <v>4</v>
      </c>
      <c r="M1228" t="str">
        <f t="shared" si="96"/>
        <v>2022</v>
      </c>
      <c r="N1228">
        <f t="shared" si="97"/>
        <v>58298.9</v>
      </c>
      <c r="O1228">
        <f t="shared" si="98"/>
        <v>58298.9</v>
      </c>
      <c r="P1228" t="str">
        <f t="shared" si="99"/>
        <v/>
      </c>
      <c r="Q1228" s="48" t="str">
        <f>IF(O1228="","",
   IF(OR(O1228&lt;EDA_Outlier_Analysis!$C$10, O1228&gt;EDA_Outlier_Analysis!$C$11),
      "Outlier",
      "Normal"))</f>
        <v>Normal</v>
      </c>
      <c r="R1228" t="str">
        <f>IF(P1228="","",
   IF(OR(P1228 &lt; EDA_Outlier_Analysis!$F$7, P1228 &gt; EDA_Outlier_Analysis!$F$8),
      "Outlier",
      "Normal"))</f>
        <v/>
      </c>
      <c r="S1228" t="str">
        <f>IF(N1228="","",
   IF(OR(N1228 &lt;EDA_Outlier_Analysis!$I$10, N1228 &gt; EDA_Outlier_Analysis!$I$11),
      "Outlier",
      "Normal"))</f>
        <v>Normal</v>
      </c>
    </row>
    <row r="1229" spans="1:19">
      <c r="A1229" t="s">
        <v>3419</v>
      </c>
      <c r="B1229" s="4">
        <v>45040</v>
      </c>
      <c r="C1229" s="2">
        <v>87242.22</v>
      </c>
      <c r="D1229" t="s">
        <v>849</v>
      </c>
      <c r="E1229" t="s">
        <v>850</v>
      </c>
      <c r="F1229" t="s">
        <v>9</v>
      </c>
      <c r="G1229" t="s">
        <v>24</v>
      </c>
      <c r="H1229" t="s">
        <v>391</v>
      </c>
      <c r="J1229" t="s">
        <v>3420</v>
      </c>
      <c r="K1229" t="str">
        <f>IF(COUNTIF(Customers!A:A, H1229)&gt;0, "Valid", "Invalid")</f>
        <v>Valid</v>
      </c>
      <c r="L1229" t="str">
        <f t="shared" si="95"/>
        <v>4</v>
      </c>
      <c r="M1229" t="str">
        <f t="shared" si="96"/>
        <v>2023</v>
      </c>
      <c r="N1229">
        <f t="shared" si="97"/>
        <v>87242.22</v>
      </c>
      <c r="O1229">
        <f t="shared" si="98"/>
        <v>87242.22</v>
      </c>
      <c r="P1229" t="str">
        <f t="shared" si="99"/>
        <v/>
      </c>
      <c r="Q1229" s="48" t="str">
        <f>IF(O1229="","",
   IF(OR(O1229&lt;EDA_Outlier_Analysis!$C$10, O1229&gt;EDA_Outlier_Analysis!$C$11),
      "Outlier",
      "Normal"))</f>
        <v>Normal</v>
      </c>
      <c r="R1229" t="str">
        <f>IF(P1229="","",
   IF(OR(P1229 &lt; EDA_Outlier_Analysis!$F$7, P1229 &gt; EDA_Outlier_Analysis!$F$8),
      "Outlier",
      "Normal"))</f>
        <v/>
      </c>
      <c r="S1229" t="str">
        <f>IF(N1229="","",
   IF(OR(N1229 &lt;EDA_Outlier_Analysis!$I$10, N1229 &gt; EDA_Outlier_Analysis!$I$11),
      "Outlier",
      "Normal"))</f>
        <v>Normal</v>
      </c>
    </row>
    <row r="1230" spans="1:19">
      <c r="A1230" t="s">
        <v>3421</v>
      </c>
      <c r="B1230" s="4">
        <v>44921</v>
      </c>
      <c r="C1230" s="2">
        <v>-54485.66</v>
      </c>
      <c r="D1230" t="s">
        <v>840</v>
      </c>
      <c r="E1230" t="s">
        <v>841</v>
      </c>
      <c r="F1230" t="s">
        <v>9</v>
      </c>
      <c r="G1230" t="s">
        <v>34</v>
      </c>
      <c r="I1230" t="s">
        <v>1156</v>
      </c>
      <c r="J1230" t="s">
        <v>3422</v>
      </c>
      <c r="K1230" t="str">
        <f>IF(COUNTIF(Customers!A:A, H1230)&gt;0, "Valid", "Invalid")</f>
        <v>Invalid</v>
      </c>
      <c r="L1230" t="str">
        <f t="shared" si="95"/>
        <v>12</v>
      </c>
      <c r="M1230" t="str">
        <f t="shared" si="96"/>
        <v>2022</v>
      </c>
      <c r="N1230">
        <f t="shared" si="97"/>
        <v>-54485.66</v>
      </c>
      <c r="O1230" t="str">
        <f t="shared" si="98"/>
        <v/>
      </c>
      <c r="P1230">
        <f t="shared" si="99"/>
        <v>54485.66</v>
      </c>
      <c r="Q1230" s="48" t="str">
        <f>IF(O1230="","",
   IF(OR(O1230&lt;EDA_Outlier_Analysis!$C$10, O1230&gt;EDA_Outlier_Analysis!$C$11),
      "Outlier",
      "Normal"))</f>
        <v/>
      </c>
      <c r="R1230" t="str">
        <f>IF(P1230="","",
   IF(OR(P1230 &lt; EDA_Outlier_Analysis!$F$7, P1230 &gt; EDA_Outlier_Analysis!$F$8),
      "Outlier",
      "Normal"))</f>
        <v>Outlier</v>
      </c>
      <c r="S1230" t="str">
        <f>IF(N1230="","",
   IF(OR(N1230 &lt;EDA_Outlier_Analysis!$I$10, N1230 &gt; EDA_Outlier_Analysis!$I$11),
      "Outlier",
      "Normal"))</f>
        <v>Normal</v>
      </c>
    </row>
    <row r="1231" spans="1:19">
      <c r="A1231" t="s">
        <v>3423</v>
      </c>
      <c r="B1231" s="4">
        <v>45250</v>
      </c>
      <c r="C1231" s="2">
        <v>-27137.34</v>
      </c>
      <c r="D1231" t="s">
        <v>840</v>
      </c>
      <c r="E1231" t="s">
        <v>845</v>
      </c>
      <c r="F1231" t="s">
        <v>10</v>
      </c>
      <c r="G1231" t="s">
        <v>20</v>
      </c>
      <c r="I1231" t="s">
        <v>2053</v>
      </c>
      <c r="J1231" t="s">
        <v>3424</v>
      </c>
      <c r="K1231" t="str">
        <f>IF(COUNTIF(Customers!A:A, H1231)&gt;0, "Valid", "Invalid")</f>
        <v>Invalid</v>
      </c>
      <c r="L1231" t="str">
        <f t="shared" si="95"/>
        <v>11</v>
      </c>
      <c r="M1231" t="str">
        <f t="shared" si="96"/>
        <v>2023</v>
      </c>
      <c r="N1231">
        <f t="shared" si="97"/>
        <v>-27137.34</v>
      </c>
      <c r="O1231" t="str">
        <f t="shared" si="98"/>
        <v/>
      </c>
      <c r="P1231">
        <f t="shared" si="99"/>
        <v>27137.34</v>
      </c>
      <c r="Q1231" s="48" t="str">
        <f>IF(O1231="","",
   IF(OR(O1231&lt;EDA_Outlier_Analysis!$C$10, O1231&gt;EDA_Outlier_Analysis!$C$11),
      "Outlier",
      "Normal"))</f>
        <v/>
      </c>
      <c r="R1231" t="str">
        <f>IF(P1231="","",
   IF(OR(P1231 &lt; EDA_Outlier_Analysis!$F$7, P1231 &gt; EDA_Outlier_Analysis!$F$8),
      "Outlier",
      "Normal"))</f>
        <v>Normal</v>
      </c>
      <c r="S1231" t="str">
        <f>IF(N1231="","",
   IF(OR(N1231 &lt;EDA_Outlier_Analysis!$I$10, N1231 &gt; EDA_Outlier_Analysis!$I$11),
      "Outlier",
      "Normal"))</f>
        <v>Normal</v>
      </c>
    </row>
    <row r="1232" spans="1:19">
      <c r="A1232" t="s">
        <v>3425</v>
      </c>
      <c r="B1232" s="4">
        <v>45136</v>
      </c>
      <c r="C1232" s="2">
        <v>132728.26</v>
      </c>
      <c r="D1232" t="s">
        <v>849</v>
      </c>
      <c r="E1232" t="s">
        <v>850</v>
      </c>
      <c r="F1232" t="s">
        <v>10</v>
      </c>
      <c r="G1232" t="s">
        <v>31</v>
      </c>
      <c r="H1232" t="s">
        <v>515</v>
      </c>
      <c r="J1232" t="s">
        <v>3426</v>
      </c>
      <c r="K1232" t="str">
        <f>IF(COUNTIF(Customers!A:A, H1232)&gt;0, "Valid", "Invalid")</f>
        <v>Valid</v>
      </c>
      <c r="L1232" t="str">
        <f t="shared" si="95"/>
        <v>7</v>
      </c>
      <c r="M1232" t="str">
        <f t="shared" si="96"/>
        <v>2023</v>
      </c>
      <c r="N1232">
        <f t="shared" si="97"/>
        <v>132728.26</v>
      </c>
      <c r="O1232">
        <f t="shared" si="98"/>
        <v>132728.26</v>
      </c>
      <c r="P1232" t="str">
        <f t="shared" si="99"/>
        <v/>
      </c>
      <c r="Q1232" s="48" t="str">
        <f>IF(O1232="","",
   IF(OR(O1232&lt;EDA_Outlier_Analysis!$C$10, O1232&gt;EDA_Outlier_Analysis!$C$11),
      "Outlier",
      "Normal"))</f>
        <v>Normal</v>
      </c>
      <c r="R1232" t="str">
        <f>IF(P1232="","",
   IF(OR(P1232 &lt; EDA_Outlier_Analysis!$F$7, P1232 &gt; EDA_Outlier_Analysis!$F$8),
      "Outlier",
      "Normal"))</f>
        <v/>
      </c>
      <c r="S1232" t="str">
        <f>IF(N1232="","",
   IF(OR(N1232 &lt;EDA_Outlier_Analysis!$I$10, N1232 &gt; EDA_Outlier_Analysis!$I$11),
      "Outlier",
      "Normal"))</f>
        <v>Normal</v>
      </c>
    </row>
    <row r="1233" spans="1:19">
      <c r="A1233" t="s">
        <v>3427</v>
      </c>
      <c r="B1233" s="4">
        <v>45261</v>
      </c>
      <c r="C1233" s="2">
        <v>291618.87</v>
      </c>
      <c r="D1233" t="s">
        <v>849</v>
      </c>
      <c r="E1233" t="s">
        <v>850</v>
      </c>
      <c r="F1233" t="s">
        <v>10</v>
      </c>
      <c r="G1233" t="s">
        <v>31</v>
      </c>
      <c r="H1233" t="s">
        <v>761</v>
      </c>
      <c r="J1233" t="s">
        <v>3428</v>
      </c>
      <c r="K1233" t="str">
        <f>IF(COUNTIF(Customers!A:A, H1233)&gt;0, "Valid", "Invalid")</f>
        <v>Valid</v>
      </c>
      <c r="L1233" t="str">
        <f t="shared" si="95"/>
        <v>12</v>
      </c>
      <c r="M1233" t="str">
        <f t="shared" si="96"/>
        <v>2023</v>
      </c>
      <c r="N1233">
        <f t="shared" si="97"/>
        <v>291618.87</v>
      </c>
      <c r="O1233">
        <f t="shared" si="98"/>
        <v>291618.87</v>
      </c>
      <c r="P1233" t="str">
        <f t="shared" si="99"/>
        <v/>
      </c>
      <c r="Q1233" s="48" t="str">
        <f>IF(O1233="","",
   IF(OR(O1233&lt;EDA_Outlier_Analysis!$C$10, O1233&gt;EDA_Outlier_Analysis!$C$11),
      "Outlier",
      "Normal"))</f>
        <v>Normal</v>
      </c>
      <c r="R1233" t="str">
        <f>IF(P1233="","",
   IF(OR(P1233 &lt; EDA_Outlier_Analysis!$F$7, P1233 &gt; EDA_Outlier_Analysis!$F$8),
      "Outlier",
      "Normal"))</f>
        <v/>
      </c>
      <c r="S1233" t="str">
        <f>IF(N1233="","",
   IF(OR(N1233 &lt;EDA_Outlier_Analysis!$I$10, N1233 &gt; EDA_Outlier_Analysis!$I$11),
      "Outlier",
      "Normal"))</f>
        <v>Normal</v>
      </c>
    </row>
    <row r="1234" spans="1:19">
      <c r="A1234" t="s">
        <v>3429</v>
      </c>
      <c r="B1234" s="4">
        <v>45018</v>
      </c>
      <c r="C1234" s="2">
        <v>136702.92000000001</v>
      </c>
      <c r="D1234" t="s">
        <v>849</v>
      </c>
      <c r="E1234" t="s">
        <v>868</v>
      </c>
      <c r="F1234" t="s">
        <v>9</v>
      </c>
      <c r="G1234" t="s">
        <v>31</v>
      </c>
      <c r="H1234" t="s">
        <v>721</v>
      </c>
      <c r="J1234" t="s">
        <v>3430</v>
      </c>
      <c r="K1234" t="str">
        <f>IF(COUNTIF(Customers!A:A, H1234)&gt;0, "Valid", "Invalid")</f>
        <v>Valid</v>
      </c>
      <c r="L1234" t="str">
        <f t="shared" si="95"/>
        <v>4</v>
      </c>
      <c r="M1234" t="str">
        <f t="shared" si="96"/>
        <v>2023</v>
      </c>
      <c r="N1234">
        <f t="shared" si="97"/>
        <v>136702.92000000001</v>
      </c>
      <c r="O1234">
        <f t="shared" si="98"/>
        <v>136702.92000000001</v>
      </c>
      <c r="P1234" t="str">
        <f t="shared" si="99"/>
        <v/>
      </c>
      <c r="Q1234" s="48" t="str">
        <f>IF(O1234="","",
   IF(OR(O1234&lt;EDA_Outlier_Analysis!$C$10, O1234&gt;EDA_Outlier_Analysis!$C$11),
      "Outlier",
      "Normal"))</f>
        <v>Normal</v>
      </c>
      <c r="R1234" t="str">
        <f>IF(P1234="","",
   IF(OR(P1234 &lt; EDA_Outlier_Analysis!$F$7, P1234 &gt; EDA_Outlier_Analysis!$F$8),
      "Outlier",
      "Normal"))</f>
        <v/>
      </c>
      <c r="S1234" t="str">
        <f>IF(N1234="","",
   IF(OR(N1234 &lt;EDA_Outlier_Analysis!$I$10, N1234 &gt; EDA_Outlier_Analysis!$I$11),
      "Outlier",
      "Normal"))</f>
        <v>Normal</v>
      </c>
    </row>
    <row r="1235" spans="1:19">
      <c r="A1235" t="s">
        <v>3431</v>
      </c>
      <c r="B1235" s="4">
        <v>45243</v>
      </c>
      <c r="C1235" s="2">
        <v>-37968.93</v>
      </c>
      <c r="D1235" t="s">
        <v>840</v>
      </c>
      <c r="E1235" t="s">
        <v>845</v>
      </c>
      <c r="F1235" t="s">
        <v>9</v>
      </c>
      <c r="G1235" t="s">
        <v>31</v>
      </c>
      <c r="I1235" t="s">
        <v>1412</v>
      </c>
      <c r="J1235" t="s">
        <v>3432</v>
      </c>
      <c r="K1235" t="str">
        <f>IF(COUNTIF(Customers!A:A, H1235)&gt;0, "Valid", "Invalid")</f>
        <v>Invalid</v>
      </c>
      <c r="L1235" t="str">
        <f t="shared" si="95"/>
        <v>11</v>
      </c>
      <c r="M1235" t="str">
        <f t="shared" si="96"/>
        <v>2023</v>
      </c>
      <c r="N1235">
        <f t="shared" si="97"/>
        <v>-37968.93</v>
      </c>
      <c r="O1235" t="str">
        <f t="shared" si="98"/>
        <v/>
      </c>
      <c r="P1235">
        <f t="shared" si="99"/>
        <v>37968.93</v>
      </c>
      <c r="Q1235" s="48" t="str">
        <f>IF(O1235="","",
   IF(OR(O1235&lt;EDA_Outlier_Analysis!$C$10, O1235&gt;EDA_Outlier_Analysis!$C$11),
      "Outlier",
      "Normal"))</f>
        <v/>
      </c>
      <c r="R1235" t="str">
        <f>IF(P1235="","",
   IF(OR(P1235 &lt; EDA_Outlier_Analysis!$F$7, P1235 &gt; EDA_Outlier_Analysis!$F$8),
      "Outlier",
      "Normal"))</f>
        <v>Normal</v>
      </c>
      <c r="S1235" t="str">
        <f>IF(N1235="","",
   IF(OR(N1235 &lt;EDA_Outlier_Analysis!$I$10, N1235 &gt; EDA_Outlier_Analysis!$I$11),
      "Outlier",
      "Normal"))</f>
        <v>Normal</v>
      </c>
    </row>
    <row r="1236" spans="1:19">
      <c r="A1236" t="s">
        <v>3433</v>
      </c>
      <c r="B1236" s="4">
        <v>45135</v>
      </c>
      <c r="C1236" s="2">
        <v>204042.99</v>
      </c>
      <c r="D1236" t="s">
        <v>849</v>
      </c>
      <c r="E1236" t="s">
        <v>850</v>
      </c>
      <c r="F1236" t="s">
        <v>10</v>
      </c>
      <c r="G1236" t="s">
        <v>31</v>
      </c>
      <c r="H1236" t="s">
        <v>573</v>
      </c>
      <c r="J1236" t="s">
        <v>3434</v>
      </c>
      <c r="K1236" t="str">
        <f>IF(COUNTIF(Customers!A:A, H1236)&gt;0, "Valid", "Invalid")</f>
        <v>Valid</v>
      </c>
      <c r="L1236" t="str">
        <f t="shared" si="95"/>
        <v>7</v>
      </c>
      <c r="M1236" t="str">
        <f t="shared" si="96"/>
        <v>2023</v>
      </c>
      <c r="N1236">
        <f t="shared" si="97"/>
        <v>204042.99</v>
      </c>
      <c r="O1236">
        <f t="shared" si="98"/>
        <v>204042.99</v>
      </c>
      <c r="P1236" t="str">
        <f t="shared" si="99"/>
        <v/>
      </c>
      <c r="Q1236" s="48" t="str">
        <f>IF(O1236="","",
   IF(OR(O1236&lt;EDA_Outlier_Analysis!$C$10, O1236&gt;EDA_Outlier_Analysis!$C$11),
      "Outlier",
      "Normal"))</f>
        <v>Normal</v>
      </c>
      <c r="R1236" t="str">
        <f>IF(P1236="","",
   IF(OR(P1236 &lt; EDA_Outlier_Analysis!$F$7, P1236 &gt; EDA_Outlier_Analysis!$F$8),
      "Outlier",
      "Normal"))</f>
        <v/>
      </c>
      <c r="S1236" t="str">
        <f>IF(N1236="","",
   IF(OR(N1236 &lt;EDA_Outlier_Analysis!$I$10, N1236 &gt; EDA_Outlier_Analysis!$I$11),
      "Outlier",
      "Normal"))</f>
        <v>Normal</v>
      </c>
    </row>
    <row r="1237" spans="1:19">
      <c r="A1237" t="s">
        <v>3435</v>
      </c>
      <c r="B1237" s="4">
        <v>44645</v>
      </c>
      <c r="C1237" s="2">
        <v>101539.25</v>
      </c>
      <c r="D1237" t="s">
        <v>849</v>
      </c>
      <c r="E1237" t="s">
        <v>868</v>
      </c>
      <c r="F1237" t="s">
        <v>9</v>
      </c>
      <c r="G1237" t="s">
        <v>34</v>
      </c>
      <c r="H1237" t="s">
        <v>499</v>
      </c>
      <c r="J1237" t="s">
        <v>3436</v>
      </c>
      <c r="K1237" t="str">
        <f>IF(COUNTIF(Customers!A:A, H1237)&gt;0, "Valid", "Invalid")</f>
        <v>Valid</v>
      </c>
      <c r="L1237" t="str">
        <f t="shared" si="95"/>
        <v>3</v>
      </c>
      <c r="M1237" t="str">
        <f t="shared" si="96"/>
        <v>2022</v>
      </c>
      <c r="N1237">
        <f t="shared" si="97"/>
        <v>101539.25</v>
      </c>
      <c r="O1237">
        <f t="shared" si="98"/>
        <v>101539.25</v>
      </c>
      <c r="P1237" t="str">
        <f t="shared" si="99"/>
        <v/>
      </c>
      <c r="Q1237" s="48" t="str">
        <f>IF(O1237="","",
   IF(OR(O1237&lt;EDA_Outlier_Analysis!$C$10, O1237&gt;EDA_Outlier_Analysis!$C$11),
      "Outlier",
      "Normal"))</f>
        <v>Normal</v>
      </c>
      <c r="R1237" t="str">
        <f>IF(P1237="","",
   IF(OR(P1237 &lt; EDA_Outlier_Analysis!$F$7, P1237 &gt; EDA_Outlier_Analysis!$F$8),
      "Outlier",
      "Normal"))</f>
        <v/>
      </c>
      <c r="S1237" t="str">
        <f>IF(N1237="","",
   IF(OR(N1237 &lt;EDA_Outlier_Analysis!$I$10, N1237 &gt; EDA_Outlier_Analysis!$I$11),
      "Outlier",
      "Normal"))</f>
        <v>Normal</v>
      </c>
    </row>
    <row r="1238" spans="1:19">
      <c r="A1238" t="s">
        <v>3437</v>
      </c>
      <c r="B1238" s="4">
        <v>45210</v>
      </c>
      <c r="C1238" s="2">
        <v>227574.81</v>
      </c>
      <c r="D1238" t="s">
        <v>849</v>
      </c>
      <c r="E1238" t="s">
        <v>853</v>
      </c>
      <c r="F1238" t="s">
        <v>10</v>
      </c>
      <c r="G1238" t="s">
        <v>24</v>
      </c>
      <c r="H1238" t="s">
        <v>195</v>
      </c>
      <c r="J1238" t="s">
        <v>3438</v>
      </c>
      <c r="K1238" t="str">
        <f>IF(COUNTIF(Customers!A:A, H1238)&gt;0, "Valid", "Invalid")</f>
        <v>Valid</v>
      </c>
      <c r="L1238" t="str">
        <f t="shared" si="95"/>
        <v>10</v>
      </c>
      <c r="M1238" t="str">
        <f t="shared" si="96"/>
        <v>2023</v>
      </c>
      <c r="N1238">
        <f t="shared" si="97"/>
        <v>227574.81</v>
      </c>
      <c r="O1238">
        <f t="shared" si="98"/>
        <v>227574.81</v>
      </c>
      <c r="P1238" t="str">
        <f t="shared" si="99"/>
        <v/>
      </c>
      <c r="Q1238" s="48" t="str">
        <f>IF(O1238="","",
   IF(OR(O1238&lt;EDA_Outlier_Analysis!$C$10, O1238&gt;EDA_Outlier_Analysis!$C$11),
      "Outlier",
      "Normal"))</f>
        <v>Normal</v>
      </c>
      <c r="R1238" t="str">
        <f>IF(P1238="","",
   IF(OR(P1238 &lt; EDA_Outlier_Analysis!$F$7, P1238 &gt; EDA_Outlier_Analysis!$F$8),
      "Outlier",
      "Normal"))</f>
        <v/>
      </c>
      <c r="S1238" t="str">
        <f>IF(N1238="","",
   IF(OR(N1238 &lt;EDA_Outlier_Analysis!$I$10, N1238 &gt; EDA_Outlier_Analysis!$I$11),
      "Outlier",
      "Normal"))</f>
        <v>Normal</v>
      </c>
    </row>
    <row r="1239" spans="1:19">
      <c r="A1239" t="s">
        <v>3439</v>
      </c>
      <c r="B1239" s="4">
        <v>45266</v>
      </c>
      <c r="C1239" s="2">
        <v>-77035</v>
      </c>
      <c r="D1239" t="s">
        <v>840</v>
      </c>
      <c r="E1239" t="s">
        <v>878</v>
      </c>
      <c r="F1239" t="s">
        <v>10</v>
      </c>
      <c r="G1239" t="s">
        <v>20</v>
      </c>
      <c r="I1239" t="s">
        <v>1007</v>
      </c>
      <c r="J1239" t="s">
        <v>3440</v>
      </c>
      <c r="K1239" t="str">
        <f>IF(COUNTIF(Customers!A:A, H1239)&gt;0, "Valid", "Invalid")</f>
        <v>Invalid</v>
      </c>
      <c r="L1239" t="str">
        <f t="shared" si="95"/>
        <v>12</v>
      </c>
      <c r="M1239" t="str">
        <f t="shared" si="96"/>
        <v>2023</v>
      </c>
      <c r="N1239">
        <f t="shared" si="97"/>
        <v>-77035</v>
      </c>
      <c r="O1239" t="str">
        <f t="shared" si="98"/>
        <v/>
      </c>
      <c r="P1239">
        <f t="shared" si="99"/>
        <v>77035</v>
      </c>
      <c r="Q1239" s="48" t="str">
        <f>IF(O1239="","",
   IF(OR(O1239&lt;EDA_Outlier_Analysis!$C$10, O1239&gt;EDA_Outlier_Analysis!$C$11),
      "Outlier",
      "Normal"))</f>
        <v/>
      </c>
      <c r="R1239" t="str">
        <f>IF(P1239="","",
   IF(OR(P1239 &lt; EDA_Outlier_Analysis!$F$7, P1239 &gt; EDA_Outlier_Analysis!$F$8),
      "Outlier",
      "Normal"))</f>
        <v>Outlier</v>
      </c>
      <c r="S1239" t="str">
        <f>IF(N1239="","",
   IF(OR(N1239 &lt;EDA_Outlier_Analysis!$I$10, N1239 &gt; EDA_Outlier_Analysis!$I$11),
      "Outlier",
      "Normal"))</f>
        <v>Normal</v>
      </c>
    </row>
    <row r="1240" spans="1:19">
      <c r="A1240" t="s">
        <v>3441</v>
      </c>
      <c r="B1240" s="4">
        <v>45032</v>
      </c>
      <c r="C1240" s="2">
        <v>95969.97</v>
      </c>
      <c r="D1240" t="s">
        <v>849</v>
      </c>
      <c r="E1240" t="s">
        <v>850</v>
      </c>
      <c r="F1240" t="s">
        <v>9</v>
      </c>
      <c r="G1240" t="s">
        <v>34</v>
      </c>
      <c r="H1240" t="s">
        <v>311</v>
      </c>
      <c r="J1240" t="s">
        <v>3442</v>
      </c>
      <c r="K1240" t="str">
        <f>IF(COUNTIF(Customers!A:A, H1240)&gt;0, "Valid", "Invalid")</f>
        <v>Valid</v>
      </c>
      <c r="L1240" t="str">
        <f t="shared" si="95"/>
        <v>4</v>
      </c>
      <c r="M1240" t="str">
        <f t="shared" si="96"/>
        <v>2023</v>
      </c>
      <c r="N1240">
        <f t="shared" si="97"/>
        <v>95969.97</v>
      </c>
      <c r="O1240">
        <f t="shared" si="98"/>
        <v>95969.97</v>
      </c>
      <c r="P1240" t="str">
        <f t="shared" si="99"/>
        <v/>
      </c>
      <c r="Q1240" s="48" t="str">
        <f>IF(O1240="","",
   IF(OR(O1240&lt;EDA_Outlier_Analysis!$C$10, O1240&gt;EDA_Outlier_Analysis!$C$11),
      "Outlier",
      "Normal"))</f>
        <v>Normal</v>
      </c>
      <c r="R1240" t="str">
        <f>IF(P1240="","",
   IF(OR(P1240 &lt; EDA_Outlier_Analysis!$F$7, P1240 &gt; EDA_Outlier_Analysis!$F$8),
      "Outlier",
      "Normal"))</f>
        <v/>
      </c>
      <c r="S1240" t="str">
        <f>IF(N1240="","",
   IF(OR(N1240 &lt;EDA_Outlier_Analysis!$I$10, N1240 &gt; EDA_Outlier_Analysis!$I$11),
      "Outlier",
      "Normal"))</f>
        <v>Normal</v>
      </c>
    </row>
    <row r="1241" spans="1:19">
      <c r="A1241" t="s">
        <v>3443</v>
      </c>
      <c r="B1241" s="4">
        <v>44581</v>
      </c>
      <c r="C1241" s="2">
        <v>-75965.55</v>
      </c>
      <c r="D1241" t="s">
        <v>840</v>
      </c>
      <c r="E1241" t="s">
        <v>845</v>
      </c>
      <c r="F1241" t="s">
        <v>9</v>
      </c>
      <c r="G1241" t="s">
        <v>20</v>
      </c>
      <c r="I1241" t="s">
        <v>846</v>
      </c>
      <c r="J1241" t="s">
        <v>3444</v>
      </c>
      <c r="K1241" t="str">
        <f>IF(COUNTIF(Customers!A:A, H1241)&gt;0, "Valid", "Invalid")</f>
        <v>Invalid</v>
      </c>
      <c r="L1241" t="str">
        <f t="shared" si="95"/>
        <v>1</v>
      </c>
      <c r="M1241" t="str">
        <f t="shared" si="96"/>
        <v>2022</v>
      </c>
      <c r="N1241">
        <f t="shared" si="97"/>
        <v>-75965.55</v>
      </c>
      <c r="O1241" t="str">
        <f t="shared" si="98"/>
        <v/>
      </c>
      <c r="P1241">
        <f t="shared" si="99"/>
        <v>75965.55</v>
      </c>
      <c r="Q1241" s="48" t="str">
        <f>IF(O1241="","",
   IF(OR(O1241&lt;EDA_Outlier_Analysis!$C$10, O1241&gt;EDA_Outlier_Analysis!$C$11),
      "Outlier",
      "Normal"))</f>
        <v/>
      </c>
      <c r="R1241" t="str">
        <f>IF(P1241="","",
   IF(OR(P1241 &lt; EDA_Outlier_Analysis!$F$7, P1241 &gt; EDA_Outlier_Analysis!$F$8),
      "Outlier",
      "Normal"))</f>
        <v>Outlier</v>
      </c>
      <c r="S1241" t="str">
        <f>IF(N1241="","",
   IF(OR(N1241 &lt;EDA_Outlier_Analysis!$I$10, N1241 &gt; EDA_Outlier_Analysis!$I$11),
      "Outlier",
      "Normal"))</f>
        <v>Normal</v>
      </c>
    </row>
    <row r="1242" spans="1:19">
      <c r="A1242" t="s">
        <v>3445</v>
      </c>
      <c r="B1242" s="4">
        <v>44986</v>
      </c>
      <c r="C1242" s="2">
        <v>78910.429999999993</v>
      </c>
      <c r="D1242" t="s">
        <v>849</v>
      </c>
      <c r="E1242" t="s">
        <v>853</v>
      </c>
      <c r="F1242" t="s">
        <v>9</v>
      </c>
      <c r="G1242" t="s">
        <v>24</v>
      </c>
      <c r="H1242" t="s">
        <v>145</v>
      </c>
      <c r="J1242" t="s">
        <v>3446</v>
      </c>
      <c r="K1242" t="str">
        <f>IF(COUNTIF(Customers!A:A, H1242)&gt;0, "Valid", "Invalid")</f>
        <v>Valid</v>
      </c>
      <c r="L1242" t="str">
        <f t="shared" si="95"/>
        <v>3</v>
      </c>
      <c r="M1242" t="str">
        <f t="shared" si="96"/>
        <v>2023</v>
      </c>
      <c r="N1242">
        <f t="shared" si="97"/>
        <v>78910.429999999993</v>
      </c>
      <c r="O1242">
        <f t="shared" si="98"/>
        <v>78910.429999999993</v>
      </c>
      <c r="P1242" t="str">
        <f t="shared" si="99"/>
        <v/>
      </c>
      <c r="Q1242" s="48" t="str">
        <f>IF(O1242="","",
   IF(OR(O1242&lt;EDA_Outlier_Analysis!$C$10, O1242&gt;EDA_Outlier_Analysis!$C$11),
      "Outlier",
      "Normal"))</f>
        <v>Normal</v>
      </c>
      <c r="R1242" t="str">
        <f>IF(P1242="","",
   IF(OR(P1242 &lt; EDA_Outlier_Analysis!$F$7, P1242 &gt; EDA_Outlier_Analysis!$F$8),
      "Outlier",
      "Normal"))</f>
        <v/>
      </c>
      <c r="S1242" t="str">
        <f>IF(N1242="","",
   IF(OR(N1242 &lt;EDA_Outlier_Analysis!$I$10, N1242 &gt; EDA_Outlier_Analysis!$I$11),
      "Outlier",
      "Normal"))</f>
        <v>Normal</v>
      </c>
    </row>
    <row r="1243" spans="1:19">
      <c r="A1243" t="s">
        <v>3447</v>
      </c>
      <c r="B1243" s="4">
        <v>44701</v>
      </c>
      <c r="C1243" s="2">
        <v>171149.1</v>
      </c>
      <c r="D1243" t="s">
        <v>849</v>
      </c>
      <c r="E1243" t="s">
        <v>853</v>
      </c>
      <c r="F1243" t="s">
        <v>11</v>
      </c>
      <c r="G1243" t="s">
        <v>31</v>
      </c>
      <c r="H1243" t="s">
        <v>179</v>
      </c>
      <c r="J1243" t="s">
        <v>3448</v>
      </c>
      <c r="K1243" t="str">
        <f>IF(COUNTIF(Customers!A:A, H1243)&gt;0, "Valid", "Invalid")</f>
        <v>Valid</v>
      </c>
      <c r="L1243" t="str">
        <f t="shared" si="95"/>
        <v>5</v>
      </c>
      <c r="M1243" t="str">
        <f t="shared" si="96"/>
        <v>2022</v>
      </c>
      <c r="N1243">
        <f t="shared" si="97"/>
        <v>171149.1</v>
      </c>
      <c r="O1243">
        <f t="shared" si="98"/>
        <v>171149.1</v>
      </c>
      <c r="P1243" t="str">
        <f t="shared" si="99"/>
        <v/>
      </c>
      <c r="Q1243" s="48" t="str">
        <f>IF(O1243="","",
   IF(OR(O1243&lt;EDA_Outlier_Analysis!$C$10, O1243&gt;EDA_Outlier_Analysis!$C$11),
      "Outlier",
      "Normal"))</f>
        <v>Normal</v>
      </c>
      <c r="R1243" t="str">
        <f>IF(P1243="","",
   IF(OR(P1243 &lt; EDA_Outlier_Analysis!$F$7, P1243 &gt; EDA_Outlier_Analysis!$F$8),
      "Outlier",
      "Normal"))</f>
        <v/>
      </c>
      <c r="S1243" t="str">
        <f>IF(N1243="","",
   IF(OR(N1243 &lt;EDA_Outlier_Analysis!$I$10, N1243 &gt; EDA_Outlier_Analysis!$I$11),
      "Outlier",
      "Normal"))</f>
        <v>Normal</v>
      </c>
    </row>
    <row r="1244" spans="1:19">
      <c r="A1244" t="s">
        <v>3449</v>
      </c>
      <c r="B1244" s="4">
        <v>44824</v>
      </c>
      <c r="C1244" s="2">
        <v>152003.57999999999</v>
      </c>
      <c r="D1244" t="s">
        <v>849</v>
      </c>
      <c r="E1244" t="s">
        <v>853</v>
      </c>
      <c r="F1244" t="s">
        <v>10</v>
      </c>
      <c r="G1244" t="s">
        <v>20</v>
      </c>
      <c r="H1244" t="s">
        <v>57</v>
      </c>
      <c r="J1244" t="s">
        <v>3450</v>
      </c>
      <c r="K1244" t="str">
        <f>IF(COUNTIF(Customers!A:A, H1244)&gt;0, "Valid", "Invalid")</f>
        <v>Valid</v>
      </c>
      <c r="L1244" t="str">
        <f t="shared" si="95"/>
        <v>9</v>
      </c>
      <c r="M1244" t="str">
        <f t="shared" si="96"/>
        <v>2022</v>
      </c>
      <c r="N1244">
        <f t="shared" si="97"/>
        <v>152003.57999999999</v>
      </c>
      <c r="O1244">
        <f t="shared" si="98"/>
        <v>152003.57999999999</v>
      </c>
      <c r="P1244" t="str">
        <f t="shared" si="99"/>
        <v/>
      </c>
      <c r="Q1244" s="48" t="str">
        <f>IF(O1244="","",
   IF(OR(O1244&lt;EDA_Outlier_Analysis!$C$10, O1244&gt;EDA_Outlier_Analysis!$C$11),
      "Outlier",
      "Normal"))</f>
        <v>Normal</v>
      </c>
      <c r="R1244" t="str">
        <f>IF(P1244="","",
   IF(OR(P1244 &lt; EDA_Outlier_Analysis!$F$7, P1244 &gt; EDA_Outlier_Analysis!$F$8),
      "Outlier",
      "Normal"))</f>
        <v/>
      </c>
      <c r="S1244" t="str">
        <f>IF(N1244="","",
   IF(OR(N1244 &lt;EDA_Outlier_Analysis!$I$10, N1244 &gt; EDA_Outlier_Analysis!$I$11),
      "Outlier",
      "Normal"))</f>
        <v>Normal</v>
      </c>
    </row>
    <row r="1245" spans="1:19">
      <c r="A1245" t="s">
        <v>3451</v>
      </c>
      <c r="B1245" s="4">
        <v>45069</v>
      </c>
      <c r="C1245" s="2">
        <v>130238.95</v>
      </c>
      <c r="D1245" t="s">
        <v>849</v>
      </c>
      <c r="E1245" t="s">
        <v>868</v>
      </c>
      <c r="F1245" t="s">
        <v>11</v>
      </c>
      <c r="G1245" t="s">
        <v>31</v>
      </c>
      <c r="H1245" t="s">
        <v>267</v>
      </c>
      <c r="J1245" t="s">
        <v>3452</v>
      </c>
      <c r="K1245" t="str">
        <f>IF(COUNTIF(Customers!A:A, H1245)&gt;0, "Valid", "Invalid")</f>
        <v>Valid</v>
      </c>
      <c r="L1245" t="str">
        <f t="shared" si="95"/>
        <v>5</v>
      </c>
      <c r="M1245" t="str">
        <f t="shared" si="96"/>
        <v>2023</v>
      </c>
      <c r="N1245">
        <f t="shared" si="97"/>
        <v>130238.95</v>
      </c>
      <c r="O1245">
        <f t="shared" si="98"/>
        <v>130238.95</v>
      </c>
      <c r="P1245" t="str">
        <f t="shared" si="99"/>
        <v/>
      </c>
      <c r="Q1245" s="48" t="str">
        <f>IF(O1245="","",
   IF(OR(O1245&lt;EDA_Outlier_Analysis!$C$10, O1245&gt;EDA_Outlier_Analysis!$C$11),
      "Outlier",
      "Normal"))</f>
        <v>Normal</v>
      </c>
      <c r="R1245" t="str">
        <f>IF(P1245="","",
   IF(OR(P1245 &lt; EDA_Outlier_Analysis!$F$7, P1245 &gt; EDA_Outlier_Analysis!$F$8),
      "Outlier",
      "Normal"))</f>
        <v/>
      </c>
      <c r="S1245" t="str">
        <f>IF(N1245="","",
   IF(OR(N1245 &lt;EDA_Outlier_Analysis!$I$10, N1245 &gt; EDA_Outlier_Analysis!$I$11),
      "Outlier",
      "Normal"))</f>
        <v>Normal</v>
      </c>
    </row>
    <row r="1246" spans="1:19">
      <c r="A1246" t="s">
        <v>3453</v>
      </c>
      <c r="B1246" s="4">
        <v>45223</v>
      </c>
      <c r="C1246" s="2">
        <v>-8549.5499999999993</v>
      </c>
      <c r="D1246" t="s">
        <v>840</v>
      </c>
      <c r="E1246" t="s">
        <v>845</v>
      </c>
      <c r="F1246" t="s">
        <v>11</v>
      </c>
      <c r="G1246" t="s">
        <v>34</v>
      </c>
      <c r="I1246" t="s">
        <v>1800</v>
      </c>
      <c r="J1246" t="s">
        <v>3454</v>
      </c>
      <c r="K1246" t="str">
        <f>IF(COUNTIF(Customers!A:A, H1246)&gt;0, "Valid", "Invalid")</f>
        <v>Invalid</v>
      </c>
      <c r="L1246" t="str">
        <f t="shared" si="95"/>
        <v>10</v>
      </c>
      <c r="M1246" t="str">
        <f t="shared" si="96"/>
        <v>2023</v>
      </c>
      <c r="N1246">
        <f t="shared" si="97"/>
        <v>-8549.5499999999993</v>
      </c>
      <c r="O1246" t="str">
        <f t="shared" si="98"/>
        <v/>
      </c>
      <c r="P1246">
        <f t="shared" si="99"/>
        <v>8549.5499999999993</v>
      </c>
      <c r="Q1246" s="48" t="str">
        <f>IF(O1246="","",
   IF(OR(O1246&lt;EDA_Outlier_Analysis!$C$10, O1246&gt;EDA_Outlier_Analysis!$C$11),
      "Outlier",
      "Normal"))</f>
        <v/>
      </c>
      <c r="R1246" t="str">
        <f>IF(P1246="","",
   IF(OR(P1246 &lt; EDA_Outlier_Analysis!$F$7, P1246 &gt; EDA_Outlier_Analysis!$F$8),
      "Outlier",
      "Normal"))</f>
        <v>Outlier</v>
      </c>
      <c r="S1246" t="str">
        <f>IF(N1246="","",
   IF(OR(N1246 &lt;EDA_Outlier_Analysis!$I$10, N1246 &gt; EDA_Outlier_Analysis!$I$11),
      "Outlier",
      "Normal"))</f>
        <v>Normal</v>
      </c>
    </row>
    <row r="1247" spans="1:19">
      <c r="A1247" t="s">
        <v>3455</v>
      </c>
      <c r="B1247" s="4">
        <v>44984</v>
      </c>
      <c r="C1247" s="2">
        <v>-21319.19</v>
      </c>
      <c r="D1247" t="s">
        <v>840</v>
      </c>
      <c r="E1247" t="s">
        <v>878</v>
      </c>
      <c r="F1247" t="s">
        <v>11</v>
      </c>
      <c r="G1247" t="s">
        <v>31</v>
      </c>
      <c r="I1247" t="s">
        <v>1971</v>
      </c>
      <c r="J1247" t="s">
        <v>3456</v>
      </c>
      <c r="K1247" t="str">
        <f>IF(COUNTIF(Customers!A:A, H1247)&gt;0, "Valid", "Invalid")</f>
        <v>Invalid</v>
      </c>
      <c r="L1247" t="str">
        <f t="shared" si="95"/>
        <v>2</v>
      </c>
      <c r="M1247" t="str">
        <f t="shared" si="96"/>
        <v>2023</v>
      </c>
      <c r="N1247">
        <f t="shared" si="97"/>
        <v>-21319.19</v>
      </c>
      <c r="O1247" t="str">
        <f t="shared" si="98"/>
        <v/>
      </c>
      <c r="P1247">
        <f t="shared" si="99"/>
        <v>21319.19</v>
      </c>
      <c r="Q1247" s="48" t="str">
        <f>IF(O1247="","",
   IF(OR(O1247&lt;EDA_Outlier_Analysis!$C$10, O1247&gt;EDA_Outlier_Analysis!$C$11),
      "Outlier",
      "Normal"))</f>
        <v/>
      </c>
      <c r="R1247" t="str">
        <f>IF(P1247="","",
   IF(OR(P1247 &lt; EDA_Outlier_Analysis!$F$7, P1247 &gt; EDA_Outlier_Analysis!$F$8),
      "Outlier",
      "Normal"))</f>
        <v>Outlier</v>
      </c>
      <c r="S1247" t="str">
        <f>IF(N1247="","",
   IF(OR(N1247 &lt;EDA_Outlier_Analysis!$I$10, N1247 &gt; EDA_Outlier_Analysis!$I$11),
      "Outlier",
      "Normal"))</f>
        <v>Normal</v>
      </c>
    </row>
    <row r="1248" spans="1:19">
      <c r="A1248" t="s">
        <v>3457</v>
      </c>
      <c r="B1248" s="4">
        <v>45078</v>
      </c>
      <c r="C1248" s="2">
        <v>255892.23</v>
      </c>
      <c r="D1248" t="s">
        <v>849</v>
      </c>
      <c r="E1248" t="s">
        <v>853</v>
      </c>
      <c r="F1248" t="s">
        <v>11</v>
      </c>
      <c r="G1248" t="s">
        <v>24</v>
      </c>
      <c r="H1248" t="s">
        <v>741</v>
      </c>
      <c r="J1248" t="s">
        <v>3458</v>
      </c>
      <c r="K1248" t="str">
        <f>IF(COUNTIF(Customers!A:A, H1248)&gt;0, "Valid", "Invalid")</f>
        <v>Valid</v>
      </c>
      <c r="L1248" t="str">
        <f t="shared" si="95"/>
        <v>6</v>
      </c>
      <c r="M1248" t="str">
        <f t="shared" si="96"/>
        <v>2023</v>
      </c>
      <c r="N1248">
        <f t="shared" si="97"/>
        <v>255892.23</v>
      </c>
      <c r="O1248">
        <f t="shared" si="98"/>
        <v>255892.23</v>
      </c>
      <c r="P1248" t="str">
        <f t="shared" si="99"/>
        <v/>
      </c>
      <c r="Q1248" s="48" t="str">
        <f>IF(O1248="","",
   IF(OR(O1248&lt;EDA_Outlier_Analysis!$C$10, O1248&gt;EDA_Outlier_Analysis!$C$11),
      "Outlier",
      "Normal"))</f>
        <v>Normal</v>
      </c>
      <c r="R1248" t="str">
        <f>IF(P1248="","",
   IF(OR(P1248 &lt; EDA_Outlier_Analysis!$F$7, P1248 &gt; EDA_Outlier_Analysis!$F$8),
      "Outlier",
      "Normal"))</f>
        <v/>
      </c>
      <c r="S1248" t="str">
        <f>IF(N1248="","",
   IF(OR(N1248 &lt;EDA_Outlier_Analysis!$I$10, N1248 &gt; EDA_Outlier_Analysis!$I$11),
      "Outlier",
      "Normal"))</f>
        <v>Normal</v>
      </c>
    </row>
    <row r="1249" spans="1:19">
      <c r="A1249" t="s">
        <v>3459</v>
      </c>
      <c r="B1249" s="4">
        <v>45178</v>
      </c>
      <c r="C1249" s="2">
        <v>184313.8</v>
      </c>
      <c r="D1249" t="s">
        <v>849</v>
      </c>
      <c r="E1249" t="s">
        <v>853</v>
      </c>
      <c r="F1249" t="s">
        <v>11</v>
      </c>
      <c r="G1249" t="s">
        <v>31</v>
      </c>
      <c r="H1249" t="s">
        <v>377</v>
      </c>
      <c r="J1249" t="s">
        <v>3460</v>
      </c>
      <c r="K1249" t="str">
        <f>IF(COUNTIF(Customers!A:A, H1249)&gt;0, "Valid", "Invalid")</f>
        <v>Valid</v>
      </c>
      <c r="L1249" t="str">
        <f t="shared" si="95"/>
        <v>9</v>
      </c>
      <c r="M1249" t="str">
        <f t="shared" si="96"/>
        <v>2023</v>
      </c>
      <c r="N1249">
        <f t="shared" si="97"/>
        <v>184313.8</v>
      </c>
      <c r="O1249">
        <f t="shared" si="98"/>
        <v>184313.8</v>
      </c>
      <c r="P1249" t="str">
        <f t="shared" si="99"/>
        <v/>
      </c>
      <c r="Q1249" s="48" t="str">
        <f>IF(O1249="","",
   IF(OR(O1249&lt;EDA_Outlier_Analysis!$C$10, O1249&gt;EDA_Outlier_Analysis!$C$11),
      "Outlier",
      "Normal"))</f>
        <v>Normal</v>
      </c>
      <c r="R1249" t="str">
        <f>IF(P1249="","",
   IF(OR(P1249 &lt; EDA_Outlier_Analysis!$F$7, P1249 &gt; EDA_Outlier_Analysis!$F$8),
      "Outlier",
      "Normal"))</f>
        <v/>
      </c>
      <c r="S1249" t="str">
        <f>IF(N1249="","",
   IF(OR(N1249 &lt;EDA_Outlier_Analysis!$I$10, N1249 &gt; EDA_Outlier_Analysis!$I$11),
      "Outlier",
      "Normal"))</f>
        <v>Normal</v>
      </c>
    </row>
    <row r="1250" spans="1:19">
      <c r="A1250" t="s">
        <v>3461</v>
      </c>
      <c r="B1250" s="4">
        <v>45285</v>
      </c>
      <c r="C1250" s="2">
        <v>196050.61</v>
      </c>
      <c r="D1250" t="s">
        <v>849</v>
      </c>
      <c r="E1250" t="s">
        <v>853</v>
      </c>
      <c r="F1250" t="s">
        <v>11</v>
      </c>
      <c r="G1250" t="s">
        <v>20</v>
      </c>
      <c r="H1250" t="s">
        <v>461</v>
      </c>
      <c r="J1250" t="s">
        <v>3462</v>
      </c>
      <c r="K1250" t="str">
        <f>IF(COUNTIF(Customers!A:A, H1250)&gt;0, "Valid", "Invalid")</f>
        <v>Valid</v>
      </c>
      <c r="L1250" t="str">
        <f t="shared" si="95"/>
        <v>12</v>
      </c>
      <c r="M1250" t="str">
        <f t="shared" si="96"/>
        <v>2023</v>
      </c>
      <c r="N1250">
        <f t="shared" si="97"/>
        <v>196050.61</v>
      </c>
      <c r="O1250">
        <f t="shared" si="98"/>
        <v>196050.61</v>
      </c>
      <c r="P1250" t="str">
        <f t="shared" si="99"/>
        <v/>
      </c>
      <c r="Q1250" s="48" t="str">
        <f>IF(O1250="","",
   IF(OR(O1250&lt;EDA_Outlier_Analysis!$C$10, O1250&gt;EDA_Outlier_Analysis!$C$11),
      "Outlier",
      "Normal"))</f>
        <v>Normal</v>
      </c>
      <c r="R1250" t="str">
        <f>IF(P1250="","",
   IF(OR(P1250 &lt; EDA_Outlier_Analysis!$F$7, P1250 &gt; EDA_Outlier_Analysis!$F$8),
      "Outlier",
      "Normal"))</f>
        <v/>
      </c>
      <c r="S1250" t="str">
        <f>IF(N1250="","",
   IF(OR(N1250 &lt;EDA_Outlier_Analysis!$I$10, N1250 &gt; EDA_Outlier_Analysis!$I$11),
      "Outlier",
      "Normal"))</f>
        <v>Normal</v>
      </c>
    </row>
    <row r="1251" spans="1:19">
      <c r="A1251" t="s">
        <v>3463</v>
      </c>
      <c r="B1251" s="4">
        <v>44632</v>
      </c>
      <c r="C1251" s="2">
        <v>-59977.46</v>
      </c>
      <c r="D1251" t="s">
        <v>840</v>
      </c>
      <c r="E1251" t="s">
        <v>878</v>
      </c>
      <c r="F1251" t="s">
        <v>10</v>
      </c>
      <c r="G1251" t="s">
        <v>20</v>
      </c>
      <c r="I1251" t="s">
        <v>932</v>
      </c>
      <c r="J1251" t="s">
        <v>3464</v>
      </c>
      <c r="K1251" t="str">
        <f>IF(COUNTIF(Customers!A:A, H1251)&gt;0, "Valid", "Invalid")</f>
        <v>Invalid</v>
      </c>
      <c r="L1251" t="str">
        <f t="shared" si="95"/>
        <v>3</v>
      </c>
      <c r="M1251" t="str">
        <f t="shared" si="96"/>
        <v>2022</v>
      </c>
      <c r="N1251">
        <f t="shared" si="97"/>
        <v>-59977.46</v>
      </c>
      <c r="O1251" t="str">
        <f t="shared" si="98"/>
        <v/>
      </c>
      <c r="P1251">
        <f t="shared" si="99"/>
        <v>59977.46</v>
      </c>
      <c r="Q1251" s="48" t="str">
        <f>IF(O1251="","",
   IF(OR(O1251&lt;EDA_Outlier_Analysis!$C$10, O1251&gt;EDA_Outlier_Analysis!$C$11),
      "Outlier",
      "Normal"))</f>
        <v/>
      </c>
      <c r="R1251" t="str">
        <f>IF(P1251="","",
   IF(OR(P1251 &lt; EDA_Outlier_Analysis!$F$7, P1251 &gt; EDA_Outlier_Analysis!$F$8),
      "Outlier",
      "Normal"))</f>
        <v>Outlier</v>
      </c>
      <c r="S1251" t="str">
        <f>IF(N1251="","",
   IF(OR(N1251 &lt;EDA_Outlier_Analysis!$I$10, N1251 &gt; EDA_Outlier_Analysis!$I$11),
      "Outlier",
      "Normal"))</f>
        <v>Normal</v>
      </c>
    </row>
    <row r="1252" spans="1:19">
      <c r="A1252" t="s">
        <v>3465</v>
      </c>
      <c r="B1252" s="4">
        <v>45156</v>
      </c>
      <c r="C1252" s="2">
        <v>-26837.85</v>
      </c>
      <c r="D1252" t="s">
        <v>840</v>
      </c>
      <c r="E1252" t="s">
        <v>864</v>
      </c>
      <c r="F1252" t="s">
        <v>11</v>
      </c>
      <c r="G1252" t="s">
        <v>24</v>
      </c>
      <c r="I1252" t="s">
        <v>1117</v>
      </c>
      <c r="J1252" t="s">
        <v>3466</v>
      </c>
      <c r="K1252" t="str">
        <f>IF(COUNTIF(Customers!A:A, H1252)&gt;0, "Valid", "Invalid")</f>
        <v>Invalid</v>
      </c>
      <c r="L1252" t="str">
        <f t="shared" si="95"/>
        <v>8</v>
      </c>
      <c r="M1252" t="str">
        <f t="shared" si="96"/>
        <v>2023</v>
      </c>
      <c r="N1252">
        <f t="shared" si="97"/>
        <v>-26837.85</v>
      </c>
      <c r="O1252" t="str">
        <f t="shared" si="98"/>
        <v/>
      </c>
      <c r="P1252">
        <f t="shared" si="99"/>
        <v>26837.85</v>
      </c>
      <c r="Q1252" s="48" t="str">
        <f>IF(O1252="","",
   IF(OR(O1252&lt;EDA_Outlier_Analysis!$C$10, O1252&gt;EDA_Outlier_Analysis!$C$11),
      "Outlier",
      "Normal"))</f>
        <v/>
      </c>
      <c r="R1252" t="str">
        <f>IF(P1252="","",
   IF(OR(P1252 &lt; EDA_Outlier_Analysis!$F$7, P1252 &gt; EDA_Outlier_Analysis!$F$8),
      "Outlier",
      "Normal"))</f>
        <v>Outlier</v>
      </c>
      <c r="S1252" t="str">
        <f>IF(N1252="","",
   IF(OR(N1252 &lt;EDA_Outlier_Analysis!$I$10, N1252 &gt; EDA_Outlier_Analysis!$I$11),
      "Outlier",
      "Normal"))</f>
        <v>Normal</v>
      </c>
    </row>
    <row r="1253" spans="1:19">
      <c r="A1253" t="s">
        <v>3467</v>
      </c>
      <c r="B1253" s="4">
        <v>45223</v>
      </c>
      <c r="C1253" s="2">
        <v>177116.12</v>
      </c>
      <c r="D1253" t="s">
        <v>849</v>
      </c>
      <c r="E1253" t="s">
        <v>853</v>
      </c>
      <c r="F1253" t="s">
        <v>9</v>
      </c>
      <c r="G1253" t="s">
        <v>20</v>
      </c>
      <c r="H1253" t="s">
        <v>429</v>
      </c>
      <c r="J1253" t="s">
        <v>3468</v>
      </c>
      <c r="K1253" t="str">
        <f>IF(COUNTIF(Customers!A:A, H1253)&gt;0, "Valid", "Invalid")</f>
        <v>Valid</v>
      </c>
      <c r="L1253" t="str">
        <f t="shared" si="95"/>
        <v>10</v>
      </c>
      <c r="M1253" t="str">
        <f t="shared" si="96"/>
        <v>2023</v>
      </c>
      <c r="N1253">
        <f t="shared" si="97"/>
        <v>177116.12</v>
      </c>
      <c r="O1253">
        <f t="shared" si="98"/>
        <v>177116.12</v>
      </c>
      <c r="P1253" t="str">
        <f t="shared" si="99"/>
        <v/>
      </c>
      <c r="Q1253" s="48" t="str">
        <f>IF(O1253="","",
   IF(OR(O1253&lt;EDA_Outlier_Analysis!$C$10, O1253&gt;EDA_Outlier_Analysis!$C$11),
      "Outlier",
      "Normal"))</f>
        <v>Normal</v>
      </c>
      <c r="R1253" t="str">
        <f>IF(P1253="","",
   IF(OR(P1253 &lt; EDA_Outlier_Analysis!$F$7, P1253 &gt; EDA_Outlier_Analysis!$F$8),
      "Outlier",
      "Normal"))</f>
        <v/>
      </c>
      <c r="S1253" t="str">
        <f>IF(N1253="","",
   IF(OR(N1253 &lt;EDA_Outlier_Analysis!$I$10, N1253 &gt; EDA_Outlier_Analysis!$I$11),
      "Outlier",
      "Normal"))</f>
        <v>Normal</v>
      </c>
    </row>
    <row r="1254" spans="1:19">
      <c r="A1254" t="s">
        <v>3469</v>
      </c>
      <c r="B1254" s="4">
        <v>45154</v>
      </c>
      <c r="C1254" s="2">
        <v>124352.75</v>
      </c>
      <c r="D1254" t="s">
        <v>849</v>
      </c>
      <c r="E1254" t="s">
        <v>853</v>
      </c>
      <c r="F1254" t="s">
        <v>11</v>
      </c>
      <c r="G1254" t="s">
        <v>31</v>
      </c>
      <c r="H1254" t="s">
        <v>81</v>
      </c>
      <c r="J1254" t="s">
        <v>3470</v>
      </c>
      <c r="K1254" t="str">
        <f>IF(COUNTIF(Customers!A:A, H1254)&gt;0, "Valid", "Invalid")</f>
        <v>Valid</v>
      </c>
      <c r="L1254" t="str">
        <f t="shared" si="95"/>
        <v>8</v>
      </c>
      <c r="M1254" t="str">
        <f t="shared" si="96"/>
        <v>2023</v>
      </c>
      <c r="N1254">
        <f t="shared" si="97"/>
        <v>124352.75</v>
      </c>
      <c r="O1254">
        <f t="shared" si="98"/>
        <v>124352.75</v>
      </c>
      <c r="P1254" t="str">
        <f t="shared" si="99"/>
        <v/>
      </c>
      <c r="Q1254" s="48" t="str">
        <f>IF(O1254="","",
   IF(OR(O1254&lt;EDA_Outlier_Analysis!$C$10, O1254&gt;EDA_Outlier_Analysis!$C$11),
      "Outlier",
      "Normal"))</f>
        <v>Normal</v>
      </c>
      <c r="R1254" t="str">
        <f>IF(P1254="","",
   IF(OR(P1254 &lt; EDA_Outlier_Analysis!$F$7, P1254 &gt; EDA_Outlier_Analysis!$F$8),
      "Outlier",
      "Normal"))</f>
        <v/>
      </c>
      <c r="S1254" t="str">
        <f>IF(N1254="","",
   IF(OR(N1254 &lt;EDA_Outlier_Analysis!$I$10, N1254 &gt; EDA_Outlier_Analysis!$I$11),
      "Outlier",
      "Normal"))</f>
        <v>Normal</v>
      </c>
    </row>
    <row r="1255" spans="1:19">
      <c r="A1255" t="s">
        <v>3471</v>
      </c>
      <c r="B1255" s="4">
        <v>44916</v>
      </c>
      <c r="C1255" s="2">
        <v>-28836.38</v>
      </c>
      <c r="D1255" t="s">
        <v>840</v>
      </c>
      <c r="E1255" t="s">
        <v>905</v>
      </c>
      <c r="F1255" t="s">
        <v>9</v>
      </c>
      <c r="G1255" t="s">
        <v>20</v>
      </c>
      <c r="I1255" t="s">
        <v>2014</v>
      </c>
      <c r="J1255" t="s">
        <v>3472</v>
      </c>
      <c r="K1255" t="str">
        <f>IF(COUNTIF(Customers!A:A, H1255)&gt;0, "Valid", "Invalid")</f>
        <v>Invalid</v>
      </c>
      <c r="L1255" t="str">
        <f t="shared" si="95"/>
        <v>12</v>
      </c>
      <c r="M1255" t="str">
        <f t="shared" si="96"/>
        <v>2022</v>
      </c>
      <c r="N1255">
        <f t="shared" si="97"/>
        <v>-28836.38</v>
      </c>
      <c r="O1255" t="str">
        <f t="shared" si="98"/>
        <v/>
      </c>
      <c r="P1255">
        <f t="shared" si="99"/>
        <v>28836.38</v>
      </c>
      <c r="Q1255" s="48" t="str">
        <f>IF(O1255="","",
   IF(OR(O1255&lt;EDA_Outlier_Analysis!$C$10, O1255&gt;EDA_Outlier_Analysis!$C$11),
      "Outlier",
      "Normal"))</f>
        <v/>
      </c>
      <c r="R1255" t="str">
        <f>IF(P1255="","",
   IF(OR(P1255 &lt; EDA_Outlier_Analysis!$F$7, P1255 &gt; EDA_Outlier_Analysis!$F$8),
      "Outlier",
      "Normal"))</f>
        <v>Normal</v>
      </c>
      <c r="S1255" t="str">
        <f>IF(N1255="","",
   IF(OR(N1255 &lt;EDA_Outlier_Analysis!$I$10, N1255 &gt; EDA_Outlier_Analysis!$I$11),
      "Outlier",
      "Normal"))</f>
        <v>Normal</v>
      </c>
    </row>
    <row r="1256" spans="1:19">
      <c r="A1256" t="s">
        <v>3473</v>
      </c>
      <c r="B1256" s="4">
        <v>45282</v>
      </c>
      <c r="C1256" s="2">
        <v>-65089.96</v>
      </c>
      <c r="D1256" t="s">
        <v>840</v>
      </c>
      <c r="E1256" t="s">
        <v>864</v>
      </c>
      <c r="F1256" t="s">
        <v>10</v>
      </c>
      <c r="G1256" t="s">
        <v>20</v>
      </c>
      <c r="I1256" t="s">
        <v>1261</v>
      </c>
      <c r="J1256" t="s">
        <v>3474</v>
      </c>
      <c r="K1256" t="str">
        <f>IF(COUNTIF(Customers!A:A, H1256)&gt;0, "Valid", "Invalid")</f>
        <v>Invalid</v>
      </c>
      <c r="L1256" t="str">
        <f t="shared" si="95"/>
        <v>12</v>
      </c>
      <c r="M1256" t="str">
        <f t="shared" si="96"/>
        <v>2023</v>
      </c>
      <c r="N1256">
        <f t="shared" si="97"/>
        <v>-65089.96</v>
      </c>
      <c r="O1256" t="str">
        <f t="shared" si="98"/>
        <v/>
      </c>
      <c r="P1256">
        <f t="shared" si="99"/>
        <v>65089.96</v>
      </c>
      <c r="Q1256" s="48" t="str">
        <f>IF(O1256="","",
   IF(OR(O1256&lt;EDA_Outlier_Analysis!$C$10, O1256&gt;EDA_Outlier_Analysis!$C$11),
      "Outlier",
      "Normal"))</f>
        <v/>
      </c>
      <c r="R1256" t="str">
        <f>IF(P1256="","",
   IF(OR(P1256 &lt; EDA_Outlier_Analysis!$F$7, P1256 &gt; EDA_Outlier_Analysis!$F$8),
      "Outlier",
      "Normal"))</f>
        <v>Outlier</v>
      </c>
      <c r="S1256" t="str">
        <f>IF(N1256="","",
   IF(OR(N1256 &lt;EDA_Outlier_Analysis!$I$10, N1256 &gt; EDA_Outlier_Analysis!$I$11),
      "Outlier",
      "Normal"))</f>
        <v>Normal</v>
      </c>
    </row>
    <row r="1257" spans="1:19">
      <c r="A1257" t="s">
        <v>3475</v>
      </c>
      <c r="B1257" s="4">
        <v>45106</v>
      </c>
      <c r="C1257" s="2">
        <v>143062.47</v>
      </c>
      <c r="D1257" t="s">
        <v>849</v>
      </c>
      <c r="E1257" t="s">
        <v>853</v>
      </c>
      <c r="F1257" t="s">
        <v>9</v>
      </c>
      <c r="G1257" t="s">
        <v>20</v>
      </c>
      <c r="H1257" t="s">
        <v>523</v>
      </c>
      <c r="J1257" t="s">
        <v>3476</v>
      </c>
      <c r="K1257" t="str">
        <f>IF(COUNTIF(Customers!A:A, H1257)&gt;0, "Valid", "Invalid")</f>
        <v>Valid</v>
      </c>
      <c r="L1257" t="str">
        <f t="shared" si="95"/>
        <v>6</v>
      </c>
      <c r="M1257" t="str">
        <f t="shared" si="96"/>
        <v>2023</v>
      </c>
      <c r="N1257">
        <f t="shared" si="97"/>
        <v>143062.47</v>
      </c>
      <c r="O1257">
        <f t="shared" si="98"/>
        <v>143062.47</v>
      </c>
      <c r="P1257" t="str">
        <f t="shared" si="99"/>
        <v/>
      </c>
      <c r="Q1257" s="48" t="str">
        <f>IF(O1257="","",
   IF(OR(O1257&lt;EDA_Outlier_Analysis!$C$10, O1257&gt;EDA_Outlier_Analysis!$C$11),
      "Outlier",
      "Normal"))</f>
        <v>Normal</v>
      </c>
      <c r="R1257" t="str">
        <f>IF(P1257="","",
   IF(OR(P1257 &lt; EDA_Outlier_Analysis!$F$7, P1257 &gt; EDA_Outlier_Analysis!$F$8),
      "Outlier",
      "Normal"))</f>
        <v/>
      </c>
      <c r="S1257" t="str">
        <f>IF(N1257="","",
   IF(OR(N1257 &lt;EDA_Outlier_Analysis!$I$10, N1257 &gt; EDA_Outlier_Analysis!$I$11),
      "Outlier",
      "Normal"))</f>
        <v>Normal</v>
      </c>
    </row>
    <row r="1258" spans="1:19">
      <c r="A1258" t="s">
        <v>3477</v>
      </c>
      <c r="B1258" s="4">
        <v>45243</v>
      </c>
      <c r="C1258" s="2">
        <v>115771.62</v>
      </c>
      <c r="D1258" t="s">
        <v>849</v>
      </c>
      <c r="E1258" t="s">
        <v>853</v>
      </c>
      <c r="F1258" t="s">
        <v>11</v>
      </c>
      <c r="G1258" t="s">
        <v>24</v>
      </c>
      <c r="H1258" t="s">
        <v>35</v>
      </c>
      <c r="J1258" t="s">
        <v>3478</v>
      </c>
      <c r="K1258" t="str">
        <f>IF(COUNTIF(Customers!A:A, H1258)&gt;0, "Valid", "Invalid")</f>
        <v>Valid</v>
      </c>
      <c r="L1258" t="str">
        <f t="shared" si="95"/>
        <v>11</v>
      </c>
      <c r="M1258" t="str">
        <f t="shared" si="96"/>
        <v>2023</v>
      </c>
      <c r="N1258">
        <f t="shared" si="97"/>
        <v>115771.62</v>
      </c>
      <c r="O1258">
        <f t="shared" si="98"/>
        <v>115771.62</v>
      </c>
      <c r="P1258" t="str">
        <f t="shared" si="99"/>
        <v/>
      </c>
      <c r="Q1258" s="48" t="str">
        <f>IF(O1258="","",
   IF(OR(O1258&lt;EDA_Outlier_Analysis!$C$10, O1258&gt;EDA_Outlier_Analysis!$C$11),
      "Outlier",
      "Normal"))</f>
        <v>Normal</v>
      </c>
      <c r="R1258" t="str">
        <f>IF(P1258="","",
   IF(OR(P1258 &lt; EDA_Outlier_Analysis!$F$7, P1258 &gt; EDA_Outlier_Analysis!$F$8),
      "Outlier",
      "Normal"))</f>
        <v/>
      </c>
      <c r="S1258" t="str">
        <f>IF(N1258="","",
   IF(OR(N1258 &lt;EDA_Outlier_Analysis!$I$10, N1258 &gt; EDA_Outlier_Analysis!$I$11),
      "Outlier",
      "Normal"))</f>
        <v>Normal</v>
      </c>
    </row>
    <row r="1259" spans="1:19">
      <c r="A1259" t="s">
        <v>3479</v>
      </c>
      <c r="B1259" s="4">
        <v>44944</v>
      </c>
      <c r="C1259" s="2">
        <v>18967.75</v>
      </c>
      <c r="D1259" t="s">
        <v>971</v>
      </c>
      <c r="E1259" t="s">
        <v>971</v>
      </c>
      <c r="F1259" t="s">
        <v>10</v>
      </c>
      <c r="G1259" t="s">
        <v>20</v>
      </c>
      <c r="J1259" t="s">
        <v>3480</v>
      </c>
      <c r="K1259" t="str">
        <f>IF(COUNTIF(Customers!A:A, H1259)&gt;0, "Valid", "Invalid")</f>
        <v>Invalid</v>
      </c>
      <c r="L1259" t="str">
        <f t="shared" si="95"/>
        <v>1</v>
      </c>
      <c r="M1259" t="str">
        <f t="shared" si="96"/>
        <v>2023</v>
      </c>
      <c r="N1259">
        <f t="shared" si="97"/>
        <v>-18967.75</v>
      </c>
      <c r="O1259" t="str">
        <f t="shared" si="98"/>
        <v/>
      </c>
      <c r="P1259" t="str">
        <f t="shared" si="99"/>
        <v/>
      </c>
      <c r="Q1259" s="48" t="str">
        <f>IF(O1259="","",
   IF(OR(O1259&lt;EDA_Outlier_Analysis!$C$10, O1259&gt;EDA_Outlier_Analysis!$C$11),
      "Outlier",
      "Normal"))</f>
        <v/>
      </c>
      <c r="R1259" t="str">
        <f>IF(P1259="","",
   IF(OR(P1259 &lt; EDA_Outlier_Analysis!$F$7, P1259 &gt; EDA_Outlier_Analysis!$F$8),
      "Outlier",
      "Normal"))</f>
        <v/>
      </c>
      <c r="S1259" t="str">
        <f>IF(N1259="","",
   IF(OR(N1259 &lt;EDA_Outlier_Analysis!$I$10, N1259 &gt; EDA_Outlier_Analysis!$I$11),
      "Outlier",
      "Normal"))</f>
        <v>Normal</v>
      </c>
    </row>
    <row r="1260" spans="1:19">
      <c r="A1260" t="s">
        <v>3481</v>
      </c>
      <c r="B1260" s="4">
        <v>45094</v>
      </c>
      <c r="C1260" s="2">
        <v>84558.11</v>
      </c>
      <c r="D1260" t="s">
        <v>849</v>
      </c>
      <c r="E1260" t="s">
        <v>868</v>
      </c>
      <c r="F1260" t="s">
        <v>9</v>
      </c>
      <c r="G1260" t="s">
        <v>20</v>
      </c>
      <c r="H1260" t="s">
        <v>473</v>
      </c>
      <c r="J1260" t="s">
        <v>3482</v>
      </c>
      <c r="K1260" t="str">
        <f>IF(COUNTIF(Customers!A:A, H1260)&gt;0, "Valid", "Invalid")</f>
        <v>Valid</v>
      </c>
      <c r="L1260" t="str">
        <f t="shared" si="95"/>
        <v>6</v>
      </c>
      <c r="M1260" t="str">
        <f t="shared" si="96"/>
        <v>2023</v>
      </c>
      <c r="N1260">
        <f t="shared" si="97"/>
        <v>84558.11</v>
      </c>
      <c r="O1260">
        <f t="shared" si="98"/>
        <v>84558.11</v>
      </c>
      <c r="P1260" t="str">
        <f t="shared" si="99"/>
        <v/>
      </c>
      <c r="Q1260" s="48" t="str">
        <f>IF(O1260="","",
   IF(OR(O1260&lt;EDA_Outlier_Analysis!$C$10, O1260&gt;EDA_Outlier_Analysis!$C$11),
      "Outlier",
      "Normal"))</f>
        <v>Normal</v>
      </c>
      <c r="R1260" t="str">
        <f>IF(P1260="","",
   IF(OR(P1260 &lt; EDA_Outlier_Analysis!$F$7, P1260 &gt; EDA_Outlier_Analysis!$F$8),
      "Outlier",
      "Normal"))</f>
        <v/>
      </c>
      <c r="S1260" t="str">
        <f>IF(N1260="","",
   IF(OR(N1260 &lt;EDA_Outlier_Analysis!$I$10, N1260 &gt; EDA_Outlier_Analysis!$I$11),
      "Outlier",
      "Normal"))</f>
        <v>Normal</v>
      </c>
    </row>
    <row r="1261" spans="1:19">
      <c r="A1261" t="s">
        <v>3483</v>
      </c>
      <c r="B1261" s="4">
        <v>45263</v>
      </c>
      <c r="C1261" s="2">
        <v>54988.91</v>
      </c>
      <c r="D1261" t="s">
        <v>849</v>
      </c>
      <c r="E1261" t="s">
        <v>868</v>
      </c>
      <c r="F1261" t="s">
        <v>10</v>
      </c>
      <c r="G1261" t="s">
        <v>31</v>
      </c>
      <c r="H1261" t="s">
        <v>405</v>
      </c>
      <c r="J1261" t="s">
        <v>3484</v>
      </c>
      <c r="K1261" t="str">
        <f>IF(COUNTIF(Customers!A:A, H1261)&gt;0, "Valid", "Invalid")</f>
        <v>Valid</v>
      </c>
      <c r="L1261" t="str">
        <f t="shared" si="95"/>
        <v>12</v>
      </c>
      <c r="M1261" t="str">
        <f t="shared" si="96"/>
        <v>2023</v>
      </c>
      <c r="N1261">
        <f t="shared" si="97"/>
        <v>54988.91</v>
      </c>
      <c r="O1261">
        <f t="shared" si="98"/>
        <v>54988.91</v>
      </c>
      <c r="P1261" t="str">
        <f t="shared" si="99"/>
        <v/>
      </c>
      <c r="Q1261" s="48" t="str">
        <f>IF(O1261="","",
   IF(OR(O1261&lt;EDA_Outlier_Analysis!$C$10, O1261&gt;EDA_Outlier_Analysis!$C$11),
      "Outlier",
      "Normal"))</f>
        <v>Normal</v>
      </c>
      <c r="R1261" t="str">
        <f>IF(P1261="","",
   IF(OR(P1261 &lt; EDA_Outlier_Analysis!$F$7, P1261 &gt; EDA_Outlier_Analysis!$F$8),
      "Outlier",
      "Normal"))</f>
        <v/>
      </c>
      <c r="S1261" t="str">
        <f>IF(N1261="","",
   IF(OR(N1261 &lt;EDA_Outlier_Analysis!$I$10, N1261 &gt; EDA_Outlier_Analysis!$I$11),
      "Outlier",
      "Normal"))</f>
        <v>Normal</v>
      </c>
    </row>
    <row r="1262" spans="1:19">
      <c r="A1262" t="s">
        <v>3485</v>
      </c>
      <c r="B1262" s="4">
        <v>44605</v>
      </c>
      <c r="C1262" s="2">
        <v>91889.72</v>
      </c>
      <c r="D1262" t="s">
        <v>849</v>
      </c>
      <c r="E1262" t="s">
        <v>853</v>
      </c>
      <c r="F1262" t="s">
        <v>9</v>
      </c>
      <c r="G1262" t="s">
        <v>24</v>
      </c>
      <c r="H1262" t="s">
        <v>633</v>
      </c>
      <c r="J1262" t="s">
        <v>3486</v>
      </c>
      <c r="K1262" t="str">
        <f>IF(COUNTIF(Customers!A:A, H1262)&gt;0, "Valid", "Invalid")</f>
        <v>Valid</v>
      </c>
      <c r="L1262" t="str">
        <f t="shared" si="95"/>
        <v>2</v>
      </c>
      <c r="M1262" t="str">
        <f t="shared" si="96"/>
        <v>2022</v>
      </c>
      <c r="N1262">
        <f t="shared" si="97"/>
        <v>91889.72</v>
      </c>
      <c r="O1262">
        <f t="shared" si="98"/>
        <v>91889.72</v>
      </c>
      <c r="P1262" t="str">
        <f t="shared" si="99"/>
        <v/>
      </c>
      <c r="Q1262" s="48" t="str">
        <f>IF(O1262="","",
   IF(OR(O1262&lt;EDA_Outlier_Analysis!$C$10, O1262&gt;EDA_Outlier_Analysis!$C$11),
      "Outlier",
      "Normal"))</f>
        <v>Normal</v>
      </c>
      <c r="R1262" t="str">
        <f>IF(P1262="","",
   IF(OR(P1262 &lt; EDA_Outlier_Analysis!$F$7, P1262 &gt; EDA_Outlier_Analysis!$F$8),
      "Outlier",
      "Normal"))</f>
        <v/>
      </c>
      <c r="S1262" t="str">
        <f>IF(N1262="","",
   IF(OR(N1262 &lt;EDA_Outlier_Analysis!$I$10, N1262 &gt; EDA_Outlier_Analysis!$I$11),
      "Outlier",
      "Normal"))</f>
        <v>Normal</v>
      </c>
    </row>
    <row r="1263" spans="1:19">
      <c r="A1263" t="s">
        <v>3487</v>
      </c>
      <c r="B1263" s="4">
        <v>44740</v>
      </c>
      <c r="C1263" s="2">
        <v>146367.04999999999</v>
      </c>
      <c r="D1263" t="s">
        <v>849</v>
      </c>
      <c r="E1263" t="s">
        <v>850</v>
      </c>
      <c r="F1263" t="s">
        <v>10</v>
      </c>
      <c r="G1263" t="s">
        <v>24</v>
      </c>
      <c r="H1263" t="s">
        <v>521</v>
      </c>
      <c r="J1263" t="s">
        <v>3488</v>
      </c>
      <c r="K1263" t="str">
        <f>IF(COUNTIF(Customers!A:A, H1263)&gt;0, "Valid", "Invalid")</f>
        <v>Valid</v>
      </c>
      <c r="L1263" t="str">
        <f t="shared" si="95"/>
        <v>6</v>
      </c>
      <c r="M1263" t="str">
        <f t="shared" si="96"/>
        <v>2022</v>
      </c>
      <c r="N1263">
        <f t="shared" si="97"/>
        <v>146367.04999999999</v>
      </c>
      <c r="O1263">
        <f t="shared" si="98"/>
        <v>146367.04999999999</v>
      </c>
      <c r="P1263" t="str">
        <f t="shared" si="99"/>
        <v/>
      </c>
      <c r="Q1263" s="48" t="str">
        <f>IF(O1263="","",
   IF(OR(O1263&lt;EDA_Outlier_Analysis!$C$10, O1263&gt;EDA_Outlier_Analysis!$C$11),
      "Outlier",
      "Normal"))</f>
        <v>Normal</v>
      </c>
      <c r="R1263" t="str">
        <f>IF(P1263="","",
   IF(OR(P1263 &lt; EDA_Outlier_Analysis!$F$7, P1263 &gt; EDA_Outlier_Analysis!$F$8),
      "Outlier",
      "Normal"))</f>
        <v/>
      </c>
      <c r="S1263" t="str">
        <f>IF(N1263="","",
   IF(OR(N1263 &lt;EDA_Outlier_Analysis!$I$10, N1263 &gt; EDA_Outlier_Analysis!$I$11),
      "Outlier",
      "Normal"))</f>
        <v>Normal</v>
      </c>
    </row>
    <row r="1264" spans="1:19">
      <c r="A1264" t="s">
        <v>3489</v>
      </c>
      <c r="B1264" s="4">
        <v>44932</v>
      </c>
      <c r="C1264" s="2">
        <v>248848.09</v>
      </c>
      <c r="D1264" t="s">
        <v>849</v>
      </c>
      <c r="E1264" t="s">
        <v>868</v>
      </c>
      <c r="F1264" t="s">
        <v>10</v>
      </c>
      <c r="G1264" t="s">
        <v>20</v>
      </c>
      <c r="H1264" t="s">
        <v>371</v>
      </c>
      <c r="J1264" t="s">
        <v>3490</v>
      </c>
      <c r="K1264" t="str">
        <f>IF(COUNTIF(Customers!A:A, H1264)&gt;0, "Valid", "Invalid")</f>
        <v>Valid</v>
      </c>
      <c r="L1264" t="str">
        <f t="shared" si="95"/>
        <v>1</v>
      </c>
      <c r="M1264" t="str">
        <f t="shared" si="96"/>
        <v>2023</v>
      </c>
      <c r="N1264">
        <f t="shared" si="97"/>
        <v>248848.09</v>
      </c>
      <c r="O1264">
        <f t="shared" si="98"/>
        <v>248848.09</v>
      </c>
      <c r="P1264" t="str">
        <f t="shared" si="99"/>
        <v/>
      </c>
      <c r="Q1264" s="48" t="str">
        <f>IF(O1264="","",
   IF(OR(O1264&lt;EDA_Outlier_Analysis!$C$10, O1264&gt;EDA_Outlier_Analysis!$C$11),
      "Outlier",
      "Normal"))</f>
        <v>Normal</v>
      </c>
      <c r="R1264" t="str">
        <f>IF(P1264="","",
   IF(OR(P1264 &lt; EDA_Outlier_Analysis!$F$7, P1264 &gt; EDA_Outlier_Analysis!$F$8),
      "Outlier",
      "Normal"))</f>
        <v/>
      </c>
      <c r="S1264" t="str">
        <f>IF(N1264="","",
   IF(OR(N1264 &lt;EDA_Outlier_Analysis!$I$10, N1264 &gt; EDA_Outlier_Analysis!$I$11),
      "Outlier",
      "Normal"))</f>
        <v>Normal</v>
      </c>
    </row>
    <row r="1265" spans="1:19">
      <c r="A1265" t="s">
        <v>3491</v>
      </c>
      <c r="B1265" s="4">
        <v>45253</v>
      </c>
      <c r="C1265" s="2">
        <v>-22943.46</v>
      </c>
      <c r="D1265" t="s">
        <v>840</v>
      </c>
      <c r="E1265" t="s">
        <v>878</v>
      </c>
      <c r="F1265" t="s">
        <v>11</v>
      </c>
      <c r="G1265" t="s">
        <v>24</v>
      </c>
      <c r="I1265" t="s">
        <v>968</v>
      </c>
      <c r="J1265" t="s">
        <v>3492</v>
      </c>
      <c r="K1265" t="str">
        <f>IF(COUNTIF(Customers!A:A, H1265)&gt;0, "Valid", "Invalid")</f>
        <v>Invalid</v>
      </c>
      <c r="L1265" t="str">
        <f t="shared" si="95"/>
        <v>11</v>
      </c>
      <c r="M1265" t="str">
        <f t="shared" si="96"/>
        <v>2023</v>
      </c>
      <c r="N1265">
        <f t="shared" si="97"/>
        <v>-22943.46</v>
      </c>
      <c r="O1265" t="str">
        <f t="shared" si="98"/>
        <v/>
      </c>
      <c r="P1265">
        <f t="shared" si="99"/>
        <v>22943.46</v>
      </c>
      <c r="Q1265" s="48" t="str">
        <f>IF(O1265="","",
   IF(OR(O1265&lt;EDA_Outlier_Analysis!$C$10, O1265&gt;EDA_Outlier_Analysis!$C$11),
      "Outlier",
      "Normal"))</f>
        <v/>
      </c>
      <c r="R1265" t="str">
        <f>IF(P1265="","",
   IF(OR(P1265 &lt; EDA_Outlier_Analysis!$F$7, P1265 &gt; EDA_Outlier_Analysis!$F$8),
      "Outlier",
      "Normal"))</f>
        <v>Outlier</v>
      </c>
      <c r="S1265" t="str">
        <f>IF(N1265="","",
   IF(OR(N1265 &lt;EDA_Outlier_Analysis!$I$10, N1265 &gt; EDA_Outlier_Analysis!$I$11),
      "Outlier",
      "Normal"))</f>
        <v>Normal</v>
      </c>
    </row>
    <row r="1266" spans="1:19">
      <c r="A1266" t="s">
        <v>3493</v>
      </c>
      <c r="B1266" s="4">
        <v>44675</v>
      </c>
      <c r="C1266" s="2">
        <v>158490.9</v>
      </c>
      <c r="D1266" t="s">
        <v>849</v>
      </c>
      <c r="E1266" t="s">
        <v>853</v>
      </c>
      <c r="F1266" t="s">
        <v>10</v>
      </c>
      <c r="G1266" t="s">
        <v>34</v>
      </c>
      <c r="H1266" t="s">
        <v>59</v>
      </c>
      <c r="J1266" t="s">
        <v>3494</v>
      </c>
      <c r="K1266" t="str">
        <f>IF(COUNTIF(Customers!A:A, H1266)&gt;0, "Valid", "Invalid")</f>
        <v>Valid</v>
      </c>
      <c r="L1266" t="str">
        <f t="shared" si="95"/>
        <v>4</v>
      </c>
      <c r="M1266" t="str">
        <f t="shared" si="96"/>
        <v>2022</v>
      </c>
      <c r="N1266">
        <f t="shared" si="97"/>
        <v>158490.9</v>
      </c>
      <c r="O1266">
        <f t="shared" si="98"/>
        <v>158490.9</v>
      </c>
      <c r="P1266" t="str">
        <f t="shared" si="99"/>
        <v/>
      </c>
      <c r="Q1266" s="48" t="str">
        <f>IF(O1266="","",
   IF(OR(O1266&lt;EDA_Outlier_Analysis!$C$10, O1266&gt;EDA_Outlier_Analysis!$C$11),
      "Outlier",
      "Normal"))</f>
        <v>Normal</v>
      </c>
      <c r="R1266" t="str">
        <f>IF(P1266="","",
   IF(OR(P1266 &lt; EDA_Outlier_Analysis!$F$7, P1266 &gt; EDA_Outlier_Analysis!$F$8),
      "Outlier",
      "Normal"))</f>
        <v/>
      </c>
      <c r="S1266" t="str">
        <f>IF(N1266="","",
   IF(OR(N1266 &lt;EDA_Outlier_Analysis!$I$10, N1266 &gt; EDA_Outlier_Analysis!$I$11),
      "Outlier",
      "Normal"))</f>
        <v>Normal</v>
      </c>
    </row>
    <row r="1267" spans="1:19">
      <c r="A1267" t="s">
        <v>3495</v>
      </c>
      <c r="B1267" s="4">
        <v>44900</v>
      </c>
      <c r="C1267" s="2">
        <v>-45333.94</v>
      </c>
      <c r="D1267" t="s">
        <v>840</v>
      </c>
      <c r="E1267" t="s">
        <v>856</v>
      </c>
      <c r="F1267" t="s">
        <v>10</v>
      </c>
      <c r="G1267" t="s">
        <v>20</v>
      </c>
      <c r="I1267" t="s">
        <v>1013</v>
      </c>
      <c r="J1267" t="s">
        <v>3496</v>
      </c>
      <c r="K1267" t="str">
        <f>IF(COUNTIF(Customers!A:A, H1267)&gt;0, "Valid", "Invalid")</f>
        <v>Invalid</v>
      </c>
      <c r="L1267" t="str">
        <f t="shared" si="95"/>
        <v>12</v>
      </c>
      <c r="M1267" t="str">
        <f t="shared" si="96"/>
        <v>2022</v>
      </c>
      <c r="N1267">
        <f t="shared" si="97"/>
        <v>-45333.94</v>
      </c>
      <c r="O1267" t="str">
        <f t="shared" si="98"/>
        <v/>
      </c>
      <c r="P1267">
        <f t="shared" si="99"/>
        <v>45333.94</v>
      </c>
      <c r="Q1267" s="48" t="str">
        <f>IF(O1267="","",
   IF(OR(O1267&lt;EDA_Outlier_Analysis!$C$10, O1267&gt;EDA_Outlier_Analysis!$C$11),
      "Outlier",
      "Normal"))</f>
        <v/>
      </c>
      <c r="R1267" t="str">
        <f>IF(P1267="","",
   IF(OR(P1267 &lt; EDA_Outlier_Analysis!$F$7, P1267 &gt; EDA_Outlier_Analysis!$F$8),
      "Outlier",
      "Normal"))</f>
        <v>Normal</v>
      </c>
      <c r="S1267" t="str">
        <f>IF(N1267="","",
   IF(OR(N1267 &lt;EDA_Outlier_Analysis!$I$10, N1267 &gt; EDA_Outlier_Analysis!$I$11),
      "Outlier",
      "Normal"))</f>
        <v>Normal</v>
      </c>
    </row>
    <row r="1268" spans="1:19">
      <c r="A1268" t="s">
        <v>3497</v>
      </c>
      <c r="B1268" s="4">
        <v>45082</v>
      </c>
      <c r="C1268" s="2">
        <v>146663.4</v>
      </c>
      <c r="D1268" t="s">
        <v>849</v>
      </c>
      <c r="E1268" t="s">
        <v>850</v>
      </c>
      <c r="F1268" t="s">
        <v>10</v>
      </c>
      <c r="G1268" t="s">
        <v>34</v>
      </c>
      <c r="H1268" t="s">
        <v>709</v>
      </c>
      <c r="J1268" t="s">
        <v>3498</v>
      </c>
      <c r="K1268" t="str">
        <f>IF(COUNTIF(Customers!A:A, H1268)&gt;0, "Valid", "Invalid")</f>
        <v>Valid</v>
      </c>
      <c r="L1268" t="str">
        <f t="shared" si="95"/>
        <v>6</v>
      </c>
      <c r="M1268" t="str">
        <f t="shared" si="96"/>
        <v>2023</v>
      </c>
      <c r="N1268">
        <f t="shared" si="97"/>
        <v>146663.4</v>
      </c>
      <c r="O1268">
        <f t="shared" si="98"/>
        <v>146663.4</v>
      </c>
      <c r="P1268" t="str">
        <f t="shared" si="99"/>
        <v/>
      </c>
      <c r="Q1268" s="48" t="str">
        <f>IF(O1268="","",
   IF(OR(O1268&lt;EDA_Outlier_Analysis!$C$10, O1268&gt;EDA_Outlier_Analysis!$C$11),
      "Outlier",
      "Normal"))</f>
        <v>Normal</v>
      </c>
      <c r="R1268" t="str">
        <f>IF(P1268="","",
   IF(OR(P1268 &lt; EDA_Outlier_Analysis!$F$7, P1268 &gt; EDA_Outlier_Analysis!$F$8),
      "Outlier",
      "Normal"))</f>
        <v/>
      </c>
      <c r="S1268" t="str">
        <f>IF(N1268="","",
   IF(OR(N1268 &lt;EDA_Outlier_Analysis!$I$10, N1268 &gt; EDA_Outlier_Analysis!$I$11),
      "Outlier",
      "Normal"))</f>
        <v>Normal</v>
      </c>
    </row>
    <row r="1269" spans="1:19">
      <c r="A1269" t="s">
        <v>3499</v>
      </c>
      <c r="B1269" s="4">
        <v>44795</v>
      </c>
      <c r="C1269" s="2">
        <v>173547.81</v>
      </c>
      <c r="D1269" t="s">
        <v>849</v>
      </c>
      <c r="E1269" t="s">
        <v>853</v>
      </c>
      <c r="F1269" t="s">
        <v>11</v>
      </c>
      <c r="G1269" t="s">
        <v>31</v>
      </c>
      <c r="H1269" t="s">
        <v>41</v>
      </c>
      <c r="J1269" t="s">
        <v>3500</v>
      </c>
      <c r="K1269" t="str">
        <f>IF(COUNTIF(Customers!A:A, H1269)&gt;0, "Valid", "Invalid")</f>
        <v>Valid</v>
      </c>
      <c r="L1269" t="str">
        <f t="shared" si="95"/>
        <v>8</v>
      </c>
      <c r="M1269" t="str">
        <f t="shared" si="96"/>
        <v>2022</v>
      </c>
      <c r="N1269">
        <f t="shared" si="97"/>
        <v>173547.81</v>
      </c>
      <c r="O1269">
        <f t="shared" si="98"/>
        <v>173547.81</v>
      </c>
      <c r="P1269" t="str">
        <f t="shared" si="99"/>
        <v/>
      </c>
      <c r="Q1269" s="48" t="str">
        <f>IF(O1269="","",
   IF(OR(O1269&lt;EDA_Outlier_Analysis!$C$10, O1269&gt;EDA_Outlier_Analysis!$C$11),
      "Outlier",
      "Normal"))</f>
        <v>Normal</v>
      </c>
      <c r="R1269" t="str">
        <f>IF(P1269="","",
   IF(OR(P1269 &lt; EDA_Outlier_Analysis!$F$7, P1269 &gt; EDA_Outlier_Analysis!$F$8),
      "Outlier",
      "Normal"))</f>
        <v/>
      </c>
      <c r="S1269" t="str">
        <f>IF(N1269="","",
   IF(OR(N1269 &lt;EDA_Outlier_Analysis!$I$10, N1269 &gt; EDA_Outlier_Analysis!$I$11),
      "Outlier",
      "Normal"))</f>
        <v>Normal</v>
      </c>
    </row>
    <row r="1270" spans="1:19">
      <c r="A1270" t="s">
        <v>3501</v>
      </c>
      <c r="B1270" s="4">
        <v>44864</v>
      </c>
      <c r="C1270" s="2">
        <v>-48045.62</v>
      </c>
      <c r="D1270" t="s">
        <v>840</v>
      </c>
      <c r="E1270" t="s">
        <v>864</v>
      </c>
      <c r="F1270" t="s">
        <v>10</v>
      </c>
      <c r="G1270" t="s">
        <v>31</v>
      </c>
      <c r="I1270" t="s">
        <v>3502</v>
      </c>
      <c r="J1270" t="s">
        <v>3503</v>
      </c>
      <c r="K1270" t="str">
        <f>IF(COUNTIF(Customers!A:A, H1270)&gt;0, "Valid", "Invalid")</f>
        <v>Invalid</v>
      </c>
      <c r="L1270" t="str">
        <f t="shared" si="95"/>
        <v>10</v>
      </c>
      <c r="M1270" t="str">
        <f t="shared" si="96"/>
        <v>2022</v>
      </c>
      <c r="N1270">
        <f t="shared" si="97"/>
        <v>-48045.62</v>
      </c>
      <c r="O1270" t="str">
        <f t="shared" si="98"/>
        <v/>
      </c>
      <c r="P1270">
        <f t="shared" si="99"/>
        <v>48045.62</v>
      </c>
      <c r="Q1270" s="48" t="str">
        <f>IF(O1270="","",
   IF(OR(O1270&lt;EDA_Outlier_Analysis!$C$10, O1270&gt;EDA_Outlier_Analysis!$C$11),
      "Outlier",
      "Normal"))</f>
        <v/>
      </c>
      <c r="R1270" t="str">
        <f>IF(P1270="","",
   IF(OR(P1270 &lt; EDA_Outlier_Analysis!$F$7, P1270 &gt; EDA_Outlier_Analysis!$F$8),
      "Outlier",
      "Normal"))</f>
        <v>Normal</v>
      </c>
      <c r="S1270" t="str">
        <f>IF(N1270="","",
   IF(OR(N1270 &lt;EDA_Outlier_Analysis!$I$10, N1270 &gt; EDA_Outlier_Analysis!$I$11),
      "Outlier",
      "Normal"))</f>
        <v>Normal</v>
      </c>
    </row>
    <row r="1271" spans="1:19">
      <c r="A1271" t="s">
        <v>3504</v>
      </c>
      <c r="B1271" s="4">
        <v>44923</v>
      </c>
      <c r="C1271" s="2">
        <v>183660.53</v>
      </c>
      <c r="D1271" t="s">
        <v>849</v>
      </c>
      <c r="E1271" t="s">
        <v>853</v>
      </c>
      <c r="F1271" t="s">
        <v>10</v>
      </c>
      <c r="G1271" t="s">
        <v>34</v>
      </c>
      <c r="H1271" t="s">
        <v>311</v>
      </c>
      <c r="J1271" t="s">
        <v>3505</v>
      </c>
      <c r="K1271" t="str">
        <f>IF(COUNTIF(Customers!A:A, H1271)&gt;0, "Valid", "Invalid")</f>
        <v>Valid</v>
      </c>
      <c r="L1271" t="str">
        <f t="shared" si="95"/>
        <v>12</v>
      </c>
      <c r="M1271" t="str">
        <f t="shared" si="96"/>
        <v>2022</v>
      </c>
      <c r="N1271">
        <f t="shared" si="97"/>
        <v>183660.53</v>
      </c>
      <c r="O1271">
        <f t="shared" si="98"/>
        <v>183660.53</v>
      </c>
      <c r="P1271" t="str">
        <f t="shared" si="99"/>
        <v/>
      </c>
      <c r="Q1271" s="48" t="str">
        <f>IF(O1271="","",
   IF(OR(O1271&lt;EDA_Outlier_Analysis!$C$10, O1271&gt;EDA_Outlier_Analysis!$C$11),
      "Outlier",
      "Normal"))</f>
        <v>Normal</v>
      </c>
      <c r="R1271" t="str">
        <f>IF(P1271="","",
   IF(OR(P1271 &lt; EDA_Outlier_Analysis!$F$7, P1271 &gt; EDA_Outlier_Analysis!$F$8),
      "Outlier",
      "Normal"))</f>
        <v/>
      </c>
      <c r="S1271" t="str">
        <f>IF(N1271="","",
   IF(OR(N1271 &lt;EDA_Outlier_Analysis!$I$10, N1271 &gt; EDA_Outlier_Analysis!$I$11),
      "Outlier",
      "Normal"))</f>
        <v>Normal</v>
      </c>
    </row>
    <row r="1272" spans="1:19">
      <c r="A1272" t="s">
        <v>3506</v>
      </c>
      <c r="B1272" s="4">
        <v>45007</v>
      </c>
      <c r="C1272" s="2">
        <v>-17906.580000000002</v>
      </c>
      <c r="D1272" t="s">
        <v>840</v>
      </c>
      <c r="E1272" t="s">
        <v>878</v>
      </c>
      <c r="F1272" t="s">
        <v>9</v>
      </c>
      <c r="G1272" t="s">
        <v>24</v>
      </c>
      <c r="I1272" t="s">
        <v>979</v>
      </c>
      <c r="J1272" t="s">
        <v>3507</v>
      </c>
      <c r="K1272" t="str">
        <f>IF(COUNTIF(Customers!A:A, H1272)&gt;0, "Valid", "Invalid")</f>
        <v>Invalid</v>
      </c>
      <c r="L1272" t="str">
        <f t="shared" si="95"/>
        <v>3</v>
      </c>
      <c r="M1272" t="str">
        <f t="shared" si="96"/>
        <v>2023</v>
      </c>
      <c r="N1272">
        <f t="shared" si="97"/>
        <v>-17906.580000000002</v>
      </c>
      <c r="O1272" t="str">
        <f t="shared" si="98"/>
        <v/>
      </c>
      <c r="P1272">
        <f t="shared" si="99"/>
        <v>17906.580000000002</v>
      </c>
      <c r="Q1272" s="48" t="str">
        <f>IF(O1272="","",
   IF(OR(O1272&lt;EDA_Outlier_Analysis!$C$10, O1272&gt;EDA_Outlier_Analysis!$C$11),
      "Outlier",
      "Normal"))</f>
        <v/>
      </c>
      <c r="R1272" t="str">
        <f>IF(P1272="","",
   IF(OR(P1272 &lt; EDA_Outlier_Analysis!$F$7, P1272 &gt; EDA_Outlier_Analysis!$F$8),
      "Outlier",
      "Normal"))</f>
        <v>Outlier</v>
      </c>
      <c r="S1272" t="str">
        <f>IF(N1272="","",
   IF(OR(N1272 &lt;EDA_Outlier_Analysis!$I$10, N1272 &gt; EDA_Outlier_Analysis!$I$11),
      "Outlier",
      "Normal"))</f>
        <v>Normal</v>
      </c>
    </row>
    <row r="1273" spans="1:19">
      <c r="A1273" t="s">
        <v>3508</v>
      </c>
      <c r="B1273" s="4">
        <v>44715</v>
      </c>
      <c r="C1273" s="2">
        <v>279027.96000000002</v>
      </c>
      <c r="D1273" t="s">
        <v>849</v>
      </c>
      <c r="E1273" t="s">
        <v>850</v>
      </c>
      <c r="F1273" t="s">
        <v>9</v>
      </c>
      <c r="G1273" t="s">
        <v>34</v>
      </c>
      <c r="H1273" t="s">
        <v>529</v>
      </c>
      <c r="J1273" t="s">
        <v>3509</v>
      </c>
      <c r="K1273" t="str">
        <f>IF(COUNTIF(Customers!A:A, H1273)&gt;0, "Valid", "Invalid")</f>
        <v>Valid</v>
      </c>
      <c r="L1273" t="str">
        <f t="shared" si="95"/>
        <v>6</v>
      </c>
      <c r="M1273" t="str">
        <f t="shared" si="96"/>
        <v>2022</v>
      </c>
      <c r="N1273">
        <f t="shared" si="97"/>
        <v>279027.96000000002</v>
      </c>
      <c r="O1273">
        <f t="shared" si="98"/>
        <v>279027.96000000002</v>
      </c>
      <c r="P1273" t="str">
        <f t="shared" si="99"/>
        <v/>
      </c>
      <c r="Q1273" s="48" t="str">
        <f>IF(O1273="","",
   IF(OR(O1273&lt;EDA_Outlier_Analysis!$C$10, O1273&gt;EDA_Outlier_Analysis!$C$11),
      "Outlier",
      "Normal"))</f>
        <v>Normal</v>
      </c>
      <c r="R1273" t="str">
        <f>IF(P1273="","",
   IF(OR(P1273 &lt; EDA_Outlier_Analysis!$F$7, P1273 &gt; EDA_Outlier_Analysis!$F$8),
      "Outlier",
      "Normal"))</f>
        <v/>
      </c>
      <c r="S1273" t="str">
        <f>IF(N1273="","",
   IF(OR(N1273 &lt;EDA_Outlier_Analysis!$I$10, N1273 &gt; EDA_Outlier_Analysis!$I$11),
      "Outlier",
      "Normal"))</f>
        <v>Normal</v>
      </c>
    </row>
    <row r="1274" spans="1:19">
      <c r="A1274" t="s">
        <v>3510</v>
      </c>
      <c r="B1274" s="4">
        <v>44939</v>
      </c>
      <c r="C1274" s="2">
        <v>-92091.04</v>
      </c>
      <c r="D1274" t="s">
        <v>840</v>
      </c>
      <c r="E1274" t="s">
        <v>864</v>
      </c>
      <c r="F1274" t="s">
        <v>10</v>
      </c>
      <c r="G1274" t="s">
        <v>24</v>
      </c>
      <c r="I1274" t="s">
        <v>1968</v>
      </c>
      <c r="J1274" t="s">
        <v>3511</v>
      </c>
      <c r="K1274" t="str">
        <f>IF(COUNTIF(Customers!A:A, H1274)&gt;0, "Valid", "Invalid")</f>
        <v>Invalid</v>
      </c>
      <c r="L1274" t="str">
        <f t="shared" si="95"/>
        <v>1</v>
      </c>
      <c r="M1274" t="str">
        <f t="shared" si="96"/>
        <v>2023</v>
      </c>
      <c r="N1274">
        <f t="shared" si="97"/>
        <v>-92091.04</v>
      </c>
      <c r="O1274" t="str">
        <f t="shared" si="98"/>
        <v/>
      </c>
      <c r="P1274">
        <f t="shared" si="99"/>
        <v>92091.04</v>
      </c>
      <c r="Q1274" s="48" t="str">
        <f>IF(O1274="","",
   IF(OR(O1274&lt;EDA_Outlier_Analysis!$C$10, O1274&gt;EDA_Outlier_Analysis!$C$11),
      "Outlier",
      "Normal"))</f>
        <v/>
      </c>
      <c r="R1274" t="str">
        <f>IF(P1274="","",
   IF(OR(P1274 &lt; EDA_Outlier_Analysis!$F$7, P1274 &gt; EDA_Outlier_Analysis!$F$8),
      "Outlier",
      "Normal"))</f>
        <v>Outlier</v>
      </c>
      <c r="S1274" t="str">
        <f>IF(N1274="","",
   IF(OR(N1274 &lt;EDA_Outlier_Analysis!$I$10, N1274 &gt; EDA_Outlier_Analysis!$I$11),
      "Outlier",
      "Normal"))</f>
        <v>Normal</v>
      </c>
    </row>
    <row r="1275" spans="1:19">
      <c r="A1275" t="s">
        <v>3512</v>
      </c>
      <c r="B1275" s="4">
        <v>45100</v>
      </c>
      <c r="C1275" s="2">
        <v>-6247.29</v>
      </c>
      <c r="D1275" t="s">
        <v>840</v>
      </c>
      <c r="E1275" t="s">
        <v>878</v>
      </c>
      <c r="F1275" t="s">
        <v>10</v>
      </c>
      <c r="G1275" t="s">
        <v>34</v>
      </c>
      <c r="I1275" t="s">
        <v>1254</v>
      </c>
      <c r="J1275" t="s">
        <v>3513</v>
      </c>
      <c r="K1275" t="str">
        <f>IF(COUNTIF(Customers!A:A, H1275)&gt;0, "Valid", "Invalid")</f>
        <v>Invalid</v>
      </c>
      <c r="L1275" t="str">
        <f t="shared" si="95"/>
        <v>6</v>
      </c>
      <c r="M1275" t="str">
        <f t="shared" si="96"/>
        <v>2023</v>
      </c>
      <c r="N1275">
        <f t="shared" si="97"/>
        <v>-6247.29</v>
      </c>
      <c r="O1275" t="str">
        <f t="shared" si="98"/>
        <v/>
      </c>
      <c r="P1275">
        <f t="shared" si="99"/>
        <v>6247.29</v>
      </c>
      <c r="Q1275" s="48" t="str">
        <f>IF(O1275="","",
   IF(OR(O1275&lt;EDA_Outlier_Analysis!$C$10, O1275&gt;EDA_Outlier_Analysis!$C$11),
      "Outlier",
      "Normal"))</f>
        <v/>
      </c>
      <c r="R1275" t="str">
        <f>IF(P1275="","",
   IF(OR(P1275 &lt; EDA_Outlier_Analysis!$F$7, P1275 &gt; EDA_Outlier_Analysis!$F$8),
      "Outlier",
      "Normal"))</f>
        <v>Outlier</v>
      </c>
      <c r="S1275" t="str">
        <f>IF(N1275="","",
   IF(OR(N1275 &lt;EDA_Outlier_Analysis!$I$10, N1275 &gt; EDA_Outlier_Analysis!$I$11),
      "Outlier",
      "Normal"))</f>
        <v>Normal</v>
      </c>
    </row>
    <row r="1276" spans="1:19">
      <c r="A1276" t="s">
        <v>3514</v>
      </c>
      <c r="B1276" s="4">
        <v>44747</v>
      </c>
      <c r="C1276" s="2">
        <v>-55169.57</v>
      </c>
      <c r="D1276" t="s">
        <v>840</v>
      </c>
      <c r="E1276" t="s">
        <v>905</v>
      </c>
      <c r="F1276" t="s">
        <v>9</v>
      </c>
      <c r="G1276" t="s">
        <v>24</v>
      </c>
      <c r="I1276" t="s">
        <v>2829</v>
      </c>
      <c r="J1276" t="s">
        <v>3515</v>
      </c>
      <c r="K1276" t="str">
        <f>IF(COUNTIF(Customers!A:A, H1276)&gt;0, "Valid", "Invalid")</f>
        <v>Invalid</v>
      </c>
      <c r="L1276" t="str">
        <f t="shared" si="95"/>
        <v>7</v>
      </c>
      <c r="M1276" t="str">
        <f t="shared" si="96"/>
        <v>2022</v>
      </c>
      <c r="N1276">
        <f t="shared" si="97"/>
        <v>-55169.57</v>
      </c>
      <c r="O1276" t="str">
        <f t="shared" si="98"/>
        <v/>
      </c>
      <c r="P1276">
        <f t="shared" si="99"/>
        <v>55169.57</v>
      </c>
      <c r="Q1276" s="48" t="str">
        <f>IF(O1276="","",
   IF(OR(O1276&lt;EDA_Outlier_Analysis!$C$10, O1276&gt;EDA_Outlier_Analysis!$C$11),
      "Outlier",
      "Normal"))</f>
        <v/>
      </c>
      <c r="R1276" t="str">
        <f>IF(P1276="","",
   IF(OR(P1276 &lt; EDA_Outlier_Analysis!$F$7, P1276 &gt; EDA_Outlier_Analysis!$F$8),
      "Outlier",
      "Normal"))</f>
        <v>Outlier</v>
      </c>
      <c r="S1276" t="str">
        <f>IF(N1276="","",
   IF(OR(N1276 &lt;EDA_Outlier_Analysis!$I$10, N1276 &gt; EDA_Outlier_Analysis!$I$11),
      "Outlier",
      "Normal"))</f>
        <v>Normal</v>
      </c>
    </row>
    <row r="1277" spans="1:19">
      <c r="A1277" t="s">
        <v>3516</v>
      </c>
      <c r="B1277" s="4">
        <v>44993</v>
      </c>
      <c r="C1277" s="2">
        <v>-34234.92</v>
      </c>
      <c r="D1277" t="s">
        <v>840</v>
      </c>
      <c r="E1277" t="s">
        <v>841</v>
      </c>
      <c r="F1277" t="s">
        <v>9</v>
      </c>
      <c r="G1277" t="s">
        <v>24</v>
      </c>
      <c r="I1277" t="s">
        <v>1156</v>
      </c>
      <c r="J1277" t="s">
        <v>3517</v>
      </c>
      <c r="K1277" t="str">
        <f>IF(COUNTIF(Customers!A:A, H1277)&gt;0, "Valid", "Invalid")</f>
        <v>Invalid</v>
      </c>
      <c r="L1277" t="str">
        <f t="shared" si="95"/>
        <v>3</v>
      </c>
      <c r="M1277" t="str">
        <f t="shared" si="96"/>
        <v>2023</v>
      </c>
      <c r="N1277">
        <f t="shared" si="97"/>
        <v>-34234.92</v>
      </c>
      <c r="O1277" t="str">
        <f t="shared" si="98"/>
        <v/>
      </c>
      <c r="P1277">
        <f t="shared" si="99"/>
        <v>34234.92</v>
      </c>
      <c r="Q1277" s="48" t="str">
        <f>IF(O1277="","",
   IF(OR(O1277&lt;EDA_Outlier_Analysis!$C$10, O1277&gt;EDA_Outlier_Analysis!$C$11),
      "Outlier",
      "Normal"))</f>
        <v/>
      </c>
      <c r="R1277" t="str">
        <f>IF(P1277="","",
   IF(OR(P1277 &lt; EDA_Outlier_Analysis!$F$7, P1277 &gt; EDA_Outlier_Analysis!$F$8),
      "Outlier",
      "Normal"))</f>
        <v>Normal</v>
      </c>
      <c r="S1277" t="str">
        <f>IF(N1277="","",
   IF(OR(N1277 &lt;EDA_Outlier_Analysis!$I$10, N1277 &gt; EDA_Outlier_Analysis!$I$11),
      "Outlier",
      "Normal"))</f>
        <v>Normal</v>
      </c>
    </row>
    <row r="1278" spans="1:19">
      <c r="A1278" t="s">
        <v>3518</v>
      </c>
      <c r="B1278" s="4">
        <v>45037</v>
      </c>
      <c r="C1278" s="2">
        <v>58512.43</v>
      </c>
      <c r="D1278" t="s">
        <v>849</v>
      </c>
      <c r="E1278" t="s">
        <v>868</v>
      </c>
      <c r="F1278" t="s">
        <v>10</v>
      </c>
      <c r="G1278" t="s">
        <v>20</v>
      </c>
      <c r="H1278" t="s">
        <v>489</v>
      </c>
      <c r="J1278" t="s">
        <v>3519</v>
      </c>
      <c r="K1278" t="str">
        <f>IF(COUNTIF(Customers!A:A, H1278)&gt;0, "Valid", "Invalid")</f>
        <v>Valid</v>
      </c>
      <c r="L1278" t="str">
        <f t="shared" si="95"/>
        <v>4</v>
      </c>
      <c r="M1278" t="str">
        <f t="shared" si="96"/>
        <v>2023</v>
      </c>
      <c r="N1278">
        <f t="shared" si="97"/>
        <v>58512.43</v>
      </c>
      <c r="O1278">
        <f t="shared" si="98"/>
        <v>58512.43</v>
      </c>
      <c r="P1278" t="str">
        <f t="shared" si="99"/>
        <v/>
      </c>
      <c r="Q1278" s="48" t="str">
        <f>IF(O1278="","",
   IF(OR(O1278&lt;EDA_Outlier_Analysis!$C$10, O1278&gt;EDA_Outlier_Analysis!$C$11),
      "Outlier",
      "Normal"))</f>
        <v>Normal</v>
      </c>
      <c r="R1278" t="str">
        <f>IF(P1278="","",
   IF(OR(P1278 &lt; EDA_Outlier_Analysis!$F$7, P1278 &gt; EDA_Outlier_Analysis!$F$8),
      "Outlier",
      "Normal"))</f>
        <v/>
      </c>
      <c r="S1278" t="str">
        <f>IF(N1278="","",
   IF(OR(N1278 &lt;EDA_Outlier_Analysis!$I$10, N1278 &gt; EDA_Outlier_Analysis!$I$11),
      "Outlier",
      "Normal"))</f>
        <v>Normal</v>
      </c>
    </row>
    <row r="1279" spans="1:19">
      <c r="A1279" t="s">
        <v>3520</v>
      </c>
      <c r="B1279" s="4">
        <v>45068</v>
      </c>
      <c r="C1279" s="2">
        <v>146845.26</v>
      </c>
      <c r="D1279" t="s">
        <v>849</v>
      </c>
      <c r="E1279" t="s">
        <v>850</v>
      </c>
      <c r="F1279" t="s">
        <v>10</v>
      </c>
      <c r="G1279" t="s">
        <v>34</v>
      </c>
      <c r="H1279" t="s">
        <v>477</v>
      </c>
      <c r="J1279" t="s">
        <v>3521</v>
      </c>
      <c r="K1279" t="str">
        <f>IF(COUNTIF(Customers!A:A, H1279)&gt;0, "Valid", "Invalid")</f>
        <v>Valid</v>
      </c>
      <c r="L1279" t="str">
        <f t="shared" si="95"/>
        <v>5</v>
      </c>
      <c r="M1279" t="str">
        <f t="shared" si="96"/>
        <v>2023</v>
      </c>
      <c r="N1279">
        <f t="shared" si="97"/>
        <v>146845.26</v>
      </c>
      <c r="O1279">
        <f t="shared" si="98"/>
        <v>146845.26</v>
      </c>
      <c r="P1279" t="str">
        <f t="shared" si="99"/>
        <v/>
      </c>
      <c r="Q1279" s="48" t="str">
        <f>IF(O1279="","",
   IF(OR(O1279&lt;EDA_Outlier_Analysis!$C$10, O1279&gt;EDA_Outlier_Analysis!$C$11),
      "Outlier",
      "Normal"))</f>
        <v>Normal</v>
      </c>
      <c r="R1279" t="str">
        <f>IF(P1279="","",
   IF(OR(P1279 &lt; EDA_Outlier_Analysis!$F$7, P1279 &gt; EDA_Outlier_Analysis!$F$8),
      "Outlier",
      "Normal"))</f>
        <v/>
      </c>
      <c r="S1279" t="str">
        <f>IF(N1279="","",
   IF(OR(N1279 &lt;EDA_Outlier_Analysis!$I$10, N1279 &gt; EDA_Outlier_Analysis!$I$11),
      "Outlier",
      "Normal"))</f>
        <v>Normal</v>
      </c>
    </row>
    <row r="1280" spans="1:19">
      <c r="A1280" t="s">
        <v>3522</v>
      </c>
      <c r="B1280" s="4">
        <v>44768</v>
      </c>
      <c r="C1280" s="2">
        <v>125403.66</v>
      </c>
      <c r="D1280" t="s">
        <v>849</v>
      </c>
      <c r="E1280" t="s">
        <v>853</v>
      </c>
      <c r="F1280" t="s">
        <v>9</v>
      </c>
      <c r="G1280" t="s">
        <v>34</v>
      </c>
      <c r="H1280" t="s">
        <v>299</v>
      </c>
      <c r="J1280" t="s">
        <v>3523</v>
      </c>
      <c r="K1280" t="str">
        <f>IF(COUNTIF(Customers!A:A, H1280)&gt;0, "Valid", "Invalid")</f>
        <v>Valid</v>
      </c>
      <c r="L1280" t="str">
        <f t="shared" si="95"/>
        <v>7</v>
      </c>
      <c r="M1280" t="str">
        <f t="shared" si="96"/>
        <v>2022</v>
      </c>
      <c r="N1280">
        <f t="shared" si="97"/>
        <v>125403.66</v>
      </c>
      <c r="O1280">
        <f t="shared" si="98"/>
        <v>125403.66</v>
      </c>
      <c r="P1280" t="str">
        <f t="shared" si="99"/>
        <v/>
      </c>
      <c r="Q1280" s="48" t="str">
        <f>IF(O1280="","",
   IF(OR(O1280&lt;EDA_Outlier_Analysis!$C$10, O1280&gt;EDA_Outlier_Analysis!$C$11),
      "Outlier",
      "Normal"))</f>
        <v>Normal</v>
      </c>
      <c r="R1280" t="str">
        <f>IF(P1280="","",
   IF(OR(P1280 &lt; EDA_Outlier_Analysis!$F$7, P1280 &gt; EDA_Outlier_Analysis!$F$8),
      "Outlier",
      "Normal"))</f>
        <v/>
      </c>
      <c r="S1280" t="str">
        <f>IF(N1280="","",
   IF(OR(N1280 &lt;EDA_Outlier_Analysis!$I$10, N1280 &gt; EDA_Outlier_Analysis!$I$11),
      "Outlier",
      "Normal"))</f>
        <v>Normal</v>
      </c>
    </row>
    <row r="1281" spans="1:19">
      <c r="A1281" t="s">
        <v>3524</v>
      </c>
      <c r="B1281" s="4">
        <v>44967</v>
      </c>
      <c r="C1281" s="2">
        <v>162265.21</v>
      </c>
      <c r="D1281" t="s">
        <v>849</v>
      </c>
      <c r="E1281" t="s">
        <v>853</v>
      </c>
      <c r="F1281" t="s">
        <v>10</v>
      </c>
      <c r="G1281" t="s">
        <v>31</v>
      </c>
      <c r="H1281" t="s">
        <v>335</v>
      </c>
      <c r="J1281" t="s">
        <v>3525</v>
      </c>
      <c r="K1281" t="str">
        <f>IF(COUNTIF(Customers!A:A, H1281)&gt;0, "Valid", "Invalid")</f>
        <v>Valid</v>
      </c>
      <c r="L1281" t="str">
        <f t="shared" si="95"/>
        <v>2</v>
      </c>
      <c r="M1281" t="str">
        <f t="shared" si="96"/>
        <v>2023</v>
      </c>
      <c r="N1281">
        <f t="shared" si="97"/>
        <v>162265.21</v>
      </c>
      <c r="O1281">
        <f t="shared" si="98"/>
        <v>162265.21</v>
      </c>
      <c r="P1281" t="str">
        <f t="shared" si="99"/>
        <v/>
      </c>
      <c r="Q1281" s="48" t="str">
        <f>IF(O1281="","",
   IF(OR(O1281&lt;EDA_Outlier_Analysis!$C$10, O1281&gt;EDA_Outlier_Analysis!$C$11),
      "Outlier",
      "Normal"))</f>
        <v>Normal</v>
      </c>
      <c r="R1281" t="str">
        <f>IF(P1281="","",
   IF(OR(P1281 &lt; EDA_Outlier_Analysis!$F$7, P1281 &gt; EDA_Outlier_Analysis!$F$8),
      "Outlier",
      "Normal"))</f>
        <v/>
      </c>
      <c r="S1281" t="str">
        <f>IF(N1281="","",
   IF(OR(N1281 &lt;EDA_Outlier_Analysis!$I$10, N1281 &gt; EDA_Outlier_Analysis!$I$11),
      "Outlier",
      "Normal"))</f>
        <v>Normal</v>
      </c>
    </row>
    <row r="1282" spans="1:19">
      <c r="A1282" t="s">
        <v>3526</v>
      </c>
      <c r="B1282" s="4">
        <v>44608</v>
      </c>
      <c r="C1282" s="2">
        <v>100131.14</v>
      </c>
      <c r="D1282" t="s">
        <v>849</v>
      </c>
      <c r="E1282" t="s">
        <v>868</v>
      </c>
      <c r="F1282" t="s">
        <v>9</v>
      </c>
      <c r="G1282" t="s">
        <v>34</v>
      </c>
      <c r="H1282" t="s">
        <v>467</v>
      </c>
      <c r="J1282" t="s">
        <v>3527</v>
      </c>
      <c r="K1282" t="str">
        <f>IF(COUNTIF(Customers!A:A, H1282)&gt;0, "Valid", "Invalid")</f>
        <v>Valid</v>
      </c>
      <c r="L1282" t="str">
        <f t="shared" si="95"/>
        <v>2</v>
      </c>
      <c r="M1282" t="str">
        <f t="shared" si="96"/>
        <v>2022</v>
      </c>
      <c r="N1282">
        <f t="shared" si="97"/>
        <v>100131.14</v>
      </c>
      <c r="O1282">
        <f t="shared" si="98"/>
        <v>100131.14</v>
      </c>
      <c r="P1282" t="str">
        <f t="shared" si="99"/>
        <v/>
      </c>
      <c r="Q1282" s="48" t="str">
        <f>IF(O1282="","",
   IF(OR(O1282&lt;EDA_Outlier_Analysis!$C$10, O1282&gt;EDA_Outlier_Analysis!$C$11),
      "Outlier",
      "Normal"))</f>
        <v>Normal</v>
      </c>
      <c r="R1282" t="str">
        <f>IF(P1282="","",
   IF(OR(P1282 &lt; EDA_Outlier_Analysis!$F$7, P1282 &gt; EDA_Outlier_Analysis!$F$8),
      "Outlier",
      "Normal"))</f>
        <v/>
      </c>
      <c r="S1282" t="str">
        <f>IF(N1282="","",
   IF(OR(N1282 &lt;EDA_Outlier_Analysis!$I$10, N1282 &gt; EDA_Outlier_Analysis!$I$11),
      "Outlier",
      "Normal"))</f>
        <v>Normal</v>
      </c>
    </row>
    <row r="1283" spans="1:19">
      <c r="A1283" t="s">
        <v>3528</v>
      </c>
      <c r="B1283" s="4">
        <v>45212</v>
      </c>
      <c r="C1283" s="2">
        <v>259662.34</v>
      </c>
      <c r="D1283" t="s">
        <v>849</v>
      </c>
      <c r="E1283" t="s">
        <v>853</v>
      </c>
      <c r="F1283" t="s">
        <v>10</v>
      </c>
      <c r="G1283" t="s">
        <v>31</v>
      </c>
      <c r="H1283" t="s">
        <v>35</v>
      </c>
      <c r="J1283" t="s">
        <v>3529</v>
      </c>
      <c r="K1283" t="str">
        <f>IF(COUNTIF(Customers!A:A, H1283)&gt;0, "Valid", "Invalid")</f>
        <v>Valid</v>
      </c>
      <c r="L1283" t="str">
        <f t="shared" ref="L1283:L1346" si="100">TEXT(B1283,"m")</f>
        <v>10</v>
      </c>
      <c r="M1283" t="str">
        <f t="shared" ref="M1283:M1346" si="101">TEXT(B1283,"yyyy")</f>
        <v>2023</v>
      </c>
      <c r="N1283">
        <f t="shared" ref="N1283:N1346" si="102">IF(D1283="Revenue",C1283,-ABS(C1283))</f>
        <v>259662.34</v>
      </c>
      <c r="O1283">
        <f t="shared" ref="O1283:O1346" si="103">IF(D1283="Revenue", C1283, "")</f>
        <v>259662.34</v>
      </c>
      <c r="P1283" t="str">
        <f t="shared" ref="P1283:P1346" si="104">IF(D1283="Expense", ABS(C1283), "")</f>
        <v/>
      </c>
      <c r="Q1283" s="48" t="str">
        <f>IF(O1283="","",
   IF(OR(O1283&lt;EDA_Outlier_Analysis!$C$10, O1283&gt;EDA_Outlier_Analysis!$C$11),
      "Outlier",
      "Normal"))</f>
        <v>Normal</v>
      </c>
      <c r="R1283" t="str">
        <f>IF(P1283="","",
   IF(OR(P1283 &lt; EDA_Outlier_Analysis!$F$7, P1283 &gt; EDA_Outlier_Analysis!$F$8),
      "Outlier",
      "Normal"))</f>
        <v/>
      </c>
      <c r="S1283" t="str">
        <f>IF(N1283="","",
   IF(OR(N1283 &lt;EDA_Outlier_Analysis!$I$10, N1283 &gt; EDA_Outlier_Analysis!$I$11),
      "Outlier",
      "Normal"))</f>
        <v>Normal</v>
      </c>
    </row>
    <row r="1284" spans="1:19">
      <c r="A1284" t="s">
        <v>3530</v>
      </c>
      <c r="B1284" s="4">
        <v>44958</v>
      </c>
      <c r="C1284" s="2">
        <v>-33237.279999999999</v>
      </c>
      <c r="D1284" t="s">
        <v>840</v>
      </c>
      <c r="E1284" t="s">
        <v>905</v>
      </c>
      <c r="F1284" t="s">
        <v>11</v>
      </c>
      <c r="G1284" t="s">
        <v>34</v>
      </c>
      <c r="I1284" t="s">
        <v>3102</v>
      </c>
      <c r="J1284" t="s">
        <v>3531</v>
      </c>
      <c r="K1284" t="str">
        <f>IF(COUNTIF(Customers!A:A, H1284)&gt;0, "Valid", "Invalid")</f>
        <v>Invalid</v>
      </c>
      <c r="L1284" t="str">
        <f t="shared" si="100"/>
        <v>2</v>
      </c>
      <c r="M1284" t="str">
        <f t="shared" si="101"/>
        <v>2023</v>
      </c>
      <c r="N1284">
        <f t="shared" si="102"/>
        <v>-33237.279999999999</v>
      </c>
      <c r="O1284" t="str">
        <f t="shared" si="103"/>
        <v/>
      </c>
      <c r="P1284">
        <f t="shared" si="104"/>
        <v>33237.279999999999</v>
      </c>
      <c r="Q1284" s="48" t="str">
        <f>IF(O1284="","",
   IF(OR(O1284&lt;EDA_Outlier_Analysis!$C$10, O1284&gt;EDA_Outlier_Analysis!$C$11),
      "Outlier",
      "Normal"))</f>
        <v/>
      </c>
      <c r="R1284" t="str">
        <f>IF(P1284="","",
   IF(OR(P1284 &lt; EDA_Outlier_Analysis!$F$7, P1284 &gt; EDA_Outlier_Analysis!$F$8),
      "Outlier",
      "Normal"))</f>
        <v>Normal</v>
      </c>
      <c r="S1284" t="str">
        <f>IF(N1284="","",
   IF(OR(N1284 &lt;EDA_Outlier_Analysis!$I$10, N1284 &gt; EDA_Outlier_Analysis!$I$11),
      "Outlier",
      "Normal"))</f>
        <v>Normal</v>
      </c>
    </row>
    <row r="1285" spans="1:19">
      <c r="A1285" t="s">
        <v>3532</v>
      </c>
      <c r="B1285" s="4">
        <v>45043</v>
      </c>
      <c r="C1285" s="2">
        <v>-41485.910000000003</v>
      </c>
      <c r="D1285" t="s">
        <v>840</v>
      </c>
      <c r="E1285" t="s">
        <v>845</v>
      </c>
      <c r="F1285" t="s">
        <v>11</v>
      </c>
      <c r="G1285" t="s">
        <v>31</v>
      </c>
      <c r="I1285" t="s">
        <v>1940</v>
      </c>
      <c r="J1285" t="s">
        <v>3533</v>
      </c>
      <c r="K1285" t="str">
        <f>IF(COUNTIF(Customers!A:A, H1285)&gt;0, "Valid", "Invalid")</f>
        <v>Invalid</v>
      </c>
      <c r="L1285" t="str">
        <f t="shared" si="100"/>
        <v>4</v>
      </c>
      <c r="M1285" t="str">
        <f t="shared" si="101"/>
        <v>2023</v>
      </c>
      <c r="N1285">
        <f t="shared" si="102"/>
        <v>-41485.910000000003</v>
      </c>
      <c r="O1285" t="str">
        <f t="shared" si="103"/>
        <v/>
      </c>
      <c r="P1285">
        <f t="shared" si="104"/>
        <v>41485.910000000003</v>
      </c>
      <c r="Q1285" s="48" t="str">
        <f>IF(O1285="","",
   IF(OR(O1285&lt;EDA_Outlier_Analysis!$C$10, O1285&gt;EDA_Outlier_Analysis!$C$11),
      "Outlier",
      "Normal"))</f>
        <v/>
      </c>
      <c r="R1285" t="str">
        <f>IF(P1285="","",
   IF(OR(P1285 &lt; EDA_Outlier_Analysis!$F$7, P1285 &gt; EDA_Outlier_Analysis!$F$8),
      "Outlier",
      "Normal"))</f>
        <v>Normal</v>
      </c>
      <c r="S1285" t="str">
        <f>IF(N1285="","",
   IF(OR(N1285 &lt;EDA_Outlier_Analysis!$I$10, N1285 &gt; EDA_Outlier_Analysis!$I$11),
      "Outlier",
      "Normal"))</f>
        <v>Normal</v>
      </c>
    </row>
    <row r="1286" spans="1:19">
      <c r="A1286" t="s">
        <v>3534</v>
      </c>
      <c r="B1286" s="4">
        <v>45037</v>
      </c>
      <c r="C1286" s="2">
        <v>126412.45</v>
      </c>
      <c r="D1286" t="s">
        <v>849</v>
      </c>
      <c r="E1286" t="s">
        <v>868</v>
      </c>
      <c r="F1286" t="s">
        <v>9</v>
      </c>
      <c r="G1286" t="s">
        <v>31</v>
      </c>
      <c r="H1286" t="s">
        <v>479</v>
      </c>
      <c r="J1286" t="s">
        <v>3535</v>
      </c>
      <c r="K1286" t="str">
        <f>IF(COUNTIF(Customers!A:A, H1286)&gt;0, "Valid", "Invalid")</f>
        <v>Valid</v>
      </c>
      <c r="L1286" t="str">
        <f t="shared" si="100"/>
        <v>4</v>
      </c>
      <c r="M1286" t="str">
        <f t="shared" si="101"/>
        <v>2023</v>
      </c>
      <c r="N1286">
        <f t="shared" si="102"/>
        <v>126412.45</v>
      </c>
      <c r="O1286">
        <f t="shared" si="103"/>
        <v>126412.45</v>
      </c>
      <c r="P1286" t="str">
        <f t="shared" si="104"/>
        <v/>
      </c>
      <c r="Q1286" s="48" t="str">
        <f>IF(O1286="","",
   IF(OR(O1286&lt;EDA_Outlier_Analysis!$C$10, O1286&gt;EDA_Outlier_Analysis!$C$11),
      "Outlier",
      "Normal"))</f>
        <v>Normal</v>
      </c>
      <c r="R1286" t="str">
        <f>IF(P1286="","",
   IF(OR(P1286 &lt; EDA_Outlier_Analysis!$F$7, P1286 &gt; EDA_Outlier_Analysis!$F$8),
      "Outlier",
      "Normal"))</f>
        <v/>
      </c>
      <c r="S1286" t="str">
        <f>IF(N1286="","",
   IF(OR(N1286 &lt;EDA_Outlier_Analysis!$I$10, N1286 &gt; EDA_Outlier_Analysis!$I$11),
      "Outlier",
      "Normal"))</f>
        <v>Normal</v>
      </c>
    </row>
    <row r="1287" spans="1:19">
      <c r="A1287" t="s">
        <v>3536</v>
      </c>
      <c r="B1287" s="4">
        <v>45156</v>
      </c>
      <c r="C1287" s="2">
        <v>203654.32</v>
      </c>
      <c r="D1287" t="s">
        <v>849</v>
      </c>
      <c r="E1287" t="s">
        <v>850</v>
      </c>
      <c r="F1287" t="s">
        <v>11</v>
      </c>
      <c r="G1287" t="s">
        <v>24</v>
      </c>
      <c r="H1287" t="s">
        <v>439</v>
      </c>
      <c r="J1287" t="s">
        <v>3537</v>
      </c>
      <c r="K1287" t="str">
        <f>IF(COUNTIF(Customers!A:A, H1287)&gt;0, "Valid", "Invalid")</f>
        <v>Valid</v>
      </c>
      <c r="L1287" t="str">
        <f t="shared" si="100"/>
        <v>8</v>
      </c>
      <c r="M1287" t="str">
        <f t="shared" si="101"/>
        <v>2023</v>
      </c>
      <c r="N1287">
        <f t="shared" si="102"/>
        <v>203654.32</v>
      </c>
      <c r="O1287">
        <f t="shared" si="103"/>
        <v>203654.32</v>
      </c>
      <c r="P1287" t="str">
        <f t="shared" si="104"/>
        <v/>
      </c>
      <c r="Q1287" s="48" t="str">
        <f>IF(O1287="","",
   IF(OR(O1287&lt;EDA_Outlier_Analysis!$C$10, O1287&gt;EDA_Outlier_Analysis!$C$11),
      "Outlier",
      "Normal"))</f>
        <v>Normal</v>
      </c>
      <c r="R1287" t="str">
        <f>IF(P1287="","",
   IF(OR(P1287 &lt; EDA_Outlier_Analysis!$F$7, P1287 &gt; EDA_Outlier_Analysis!$F$8),
      "Outlier",
      "Normal"))</f>
        <v/>
      </c>
      <c r="S1287" t="str">
        <f>IF(N1287="","",
   IF(OR(N1287 &lt;EDA_Outlier_Analysis!$I$10, N1287 &gt; EDA_Outlier_Analysis!$I$11),
      "Outlier",
      "Normal"))</f>
        <v>Normal</v>
      </c>
    </row>
    <row r="1288" spans="1:19">
      <c r="A1288" t="s">
        <v>3538</v>
      </c>
      <c r="B1288" s="4">
        <v>44953</v>
      </c>
      <c r="C1288" s="2">
        <v>133865.13</v>
      </c>
      <c r="D1288" t="s">
        <v>849</v>
      </c>
      <c r="E1288" t="s">
        <v>868</v>
      </c>
      <c r="F1288" t="s">
        <v>9</v>
      </c>
      <c r="G1288" t="s">
        <v>34</v>
      </c>
      <c r="H1288" t="s">
        <v>537</v>
      </c>
      <c r="J1288" t="s">
        <v>3539</v>
      </c>
      <c r="K1288" t="str">
        <f>IF(COUNTIF(Customers!A:A, H1288)&gt;0, "Valid", "Invalid")</f>
        <v>Valid</v>
      </c>
      <c r="L1288" t="str">
        <f t="shared" si="100"/>
        <v>1</v>
      </c>
      <c r="M1288" t="str">
        <f t="shared" si="101"/>
        <v>2023</v>
      </c>
      <c r="N1288">
        <f t="shared" si="102"/>
        <v>133865.13</v>
      </c>
      <c r="O1288">
        <f t="shared" si="103"/>
        <v>133865.13</v>
      </c>
      <c r="P1288" t="str">
        <f t="shared" si="104"/>
        <v/>
      </c>
      <c r="Q1288" s="48" t="str">
        <f>IF(O1288="","",
   IF(OR(O1288&lt;EDA_Outlier_Analysis!$C$10, O1288&gt;EDA_Outlier_Analysis!$C$11),
      "Outlier",
      "Normal"))</f>
        <v>Normal</v>
      </c>
      <c r="R1288" t="str">
        <f>IF(P1288="","",
   IF(OR(P1288 &lt; EDA_Outlier_Analysis!$F$7, P1288 &gt; EDA_Outlier_Analysis!$F$8),
      "Outlier",
      "Normal"))</f>
        <v/>
      </c>
      <c r="S1288" t="str">
        <f>IF(N1288="","",
   IF(OR(N1288 &lt;EDA_Outlier_Analysis!$I$10, N1288 &gt; EDA_Outlier_Analysis!$I$11),
      "Outlier",
      "Normal"))</f>
        <v>Normal</v>
      </c>
    </row>
    <row r="1289" spans="1:19">
      <c r="A1289" t="s">
        <v>3540</v>
      </c>
      <c r="B1289" s="4">
        <v>45034</v>
      </c>
      <c r="C1289" s="2">
        <v>-26649.13</v>
      </c>
      <c r="D1289" t="s">
        <v>840</v>
      </c>
      <c r="E1289" t="s">
        <v>864</v>
      </c>
      <c r="F1289" t="s">
        <v>9</v>
      </c>
      <c r="G1289" t="s">
        <v>24</v>
      </c>
      <c r="I1289" t="s">
        <v>1109</v>
      </c>
      <c r="J1289" t="s">
        <v>3541</v>
      </c>
      <c r="K1289" t="str">
        <f>IF(COUNTIF(Customers!A:A, H1289)&gt;0, "Valid", "Invalid")</f>
        <v>Invalid</v>
      </c>
      <c r="L1289" t="str">
        <f t="shared" si="100"/>
        <v>4</v>
      </c>
      <c r="M1289" t="str">
        <f t="shared" si="101"/>
        <v>2023</v>
      </c>
      <c r="N1289">
        <f t="shared" si="102"/>
        <v>-26649.13</v>
      </c>
      <c r="O1289" t="str">
        <f t="shared" si="103"/>
        <v/>
      </c>
      <c r="P1289">
        <f t="shared" si="104"/>
        <v>26649.13</v>
      </c>
      <c r="Q1289" s="48" t="str">
        <f>IF(O1289="","",
   IF(OR(O1289&lt;EDA_Outlier_Analysis!$C$10, O1289&gt;EDA_Outlier_Analysis!$C$11),
      "Outlier",
      "Normal"))</f>
        <v/>
      </c>
      <c r="R1289" t="str">
        <f>IF(P1289="","",
   IF(OR(P1289 &lt; EDA_Outlier_Analysis!$F$7, P1289 &gt; EDA_Outlier_Analysis!$F$8),
      "Outlier",
      "Normal"))</f>
        <v>Outlier</v>
      </c>
      <c r="S1289" t="str">
        <f>IF(N1289="","",
   IF(OR(N1289 &lt;EDA_Outlier_Analysis!$I$10, N1289 &gt; EDA_Outlier_Analysis!$I$11),
      "Outlier",
      "Normal"))</f>
        <v>Normal</v>
      </c>
    </row>
    <row r="1290" spans="1:19">
      <c r="A1290" t="s">
        <v>3542</v>
      </c>
      <c r="B1290" s="4">
        <v>45195</v>
      </c>
      <c r="C1290" s="2">
        <v>-39633.040000000001</v>
      </c>
      <c r="D1290" t="s">
        <v>840</v>
      </c>
      <c r="E1290" t="s">
        <v>878</v>
      </c>
      <c r="F1290" t="s">
        <v>11</v>
      </c>
      <c r="G1290" t="s">
        <v>20</v>
      </c>
      <c r="I1290" t="s">
        <v>1623</v>
      </c>
      <c r="J1290" t="s">
        <v>3543</v>
      </c>
      <c r="K1290" t="str">
        <f>IF(COUNTIF(Customers!A:A, H1290)&gt;0, "Valid", "Invalid")</f>
        <v>Invalid</v>
      </c>
      <c r="L1290" t="str">
        <f t="shared" si="100"/>
        <v>9</v>
      </c>
      <c r="M1290" t="str">
        <f t="shared" si="101"/>
        <v>2023</v>
      </c>
      <c r="N1290">
        <f t="shared" si="102"/>
        <v>-39633.040000000001</v>
      </c>
      <c r="O1290" t="str">
        <f t="shared" si="103"/>
        <v/>
      </c>
      <c r="P1290">
        <f t="shared" si="104"/>
        <v>39633.040000000001</v>
      </c>
      <c r="Q1290" s="48" t="str">
        <f>IF(O1290="","",
   IF(OR(O1290&lt;EDA_Outlier_Analysis!$C$10, O1290&gt;EDA_Outlier_Analysis!$C$11),
      "Outlier",
      "Normal"))</f>
        <v/>
      </c>
      <c r="R1290" t="str">
        <f>IF(P1290="","",
   IF(OR(P1290 &lt; EDA_Outlier_Analysis!$F$7, P1290 &gt; EDA_Outlier_Analysis!$F$8),
      "Outlier",
      "Normal"))</f>
        <v>Normal</v>
      </c>
      <c r="S1290" t="str">
        <f>IF(N1290="","",
   IF(OR(N1290 &lt;EDA_Outlier_Analysis!$I$10, N1290 &gt; EDA_Outlier_Analysis!$I$11),
      "Outlier",
      "Normal"))</f>
        <v>Normal</v>
      </c>
    </row>
    <row r="1291" spans="1:19">
      <c r="A1291" t="s">
        <v>3544</v>
      </c>
      <c r="B1291" s="4">
        <v>45249</v>
      </c>
      <c r="C1291" s="2">
        <v>112202.38</v>
      </c>
      <c r="D1291" t="s">
        <v>849</v>
      </c>
      <c r="E1291" t="s">
        <v>868</v>
      </c>
      <c r="F1291" t="s">
        <v>11</v>
      </c>
      <c r="G1291" t="s">
        <v>34</v>
      </c>
      <c r="H1291" t="s">
        <v>239</v>
      </c>
      <c r="J1291" t="s">
        <v>3545</v>
      </c>
      <c r="K1291" t="str">
        <f>IF(COUNTIF(Customers!A:A, H1291)&gt;0, "Valid", "Invalid")</f>
        <v>Valid</v>
      </c>
      <c r="L1291" t="str">
        <f t="shared" si="100"/>
        <v>11</v>
      </c>
      <c r="M1291" t="str">
        <f t="shared" si="101"/>
        <v>2023</v>
      </c>
      <c r="N1291">
        <f t="shared" si="102"/>
        <v>112202.38</v>
      </c>
      <c r="O1291">
        <f t="shared" si="103"/>
        <v>112202.38</v>
      </c>
      <c r="P1291" t="str">
        <f t="shared" si="104"/>
        <v/>
      </c>
      <c r="Q1291" s="48" t="str">
        <f>IF(O1291="","",
   IF(OR(O1291&lt;EDA_Outlier_Analysis!$C$10, O1291&gt;EDA_Outlier_Analysis!$C$11),
      "Outlier",
      "Normal"))</f>
        <v>Normal</v>
      </c>
      <c r="R1291" t="str">
        <f>IF(P1291="","",
   IF(OR(P1291 &lt; EDA_Outlier_Analysis!$F$7, P1291 &gt; EDA_Outlier_Analysis!$F$8),
      "Outlier",
      "Normal"))</f>
        <v/>
      </c>
      <c r="S1291" t="str">
        <f>IF(N1291="","",
   IF(OR(N1291 &lt;EDA_Outlier_Analysis!$I$10, N1291 &gt; EDA_Outlier_Analysis!$I$11),
      "Outlier",
      "Normal"))</f>
        <v>Normal</v>
      </c>
    </row>
    <row r="1292" spans="1:19">
      <c r="A1292" t="s">
        <v>3546</v>
      </c>
      <c r="B1292" s="4">
        <v>45148</v>
      </c>
      <c r="C1292" s="2">
        <v>-64452.61</v>
      </c>
      <c r="D1292" t="s">
        <v>840</v>
      </c>
      <c r="E1292" t="s">
        <v>864</v>
      </c>
      <c r="F1292" t="s">
        <v>9</v>
      </c>
      <c r="G1292" t="s">
        <v>24</v>
      </c>
      <c r="I1292" t="s">
        <v>1093</v>
      </c>
      <c r="J1292" t="s">
        <v>3547</v>
      </c>
      <c r="K1292" t="str">
        <f>IF(COUNTIF(Customers!A:A, H1292)&gt;0, "Valid", "Invalid")</f>
        <v>Invalid</v>
      </c>
      <c r="L1292" t="str">
        <f t="shared" si="100"/>
        <v>8</v>
      </c>
      <c r="M1292" t="str">
        <f t="shared" si="101"/>
        <v>2023</v>
      </c>
      <c r="N1292">
        <f t="shared" si="102"/>
        <v>-64452.61</v>
      </c>
      <c r="O1292" t="str">
        <f t="shared" si="103"/>
        <v/>
      </c>
      <c r="P1292">
        <f t="shared" si="104"/>
        <v>64452.61</v>
      </c>
      <c r="Q1292" s="48" t="str">
        <f>IF(O1292="","",
   IF(OR(O1292&lt;EDA_Outlier_Analysis!$C$10, O1292&gt;EDA_Outlier_Analysis!$C$11),
      "Outlier",
      "Normal"))</f>
        <v/>
      </c>
      <c r="R1292" t="str">
        <f>IF(P1292="","",
   IF(OR(P1292 &lt; EDA_Outlier_Analysis!$F$7, P1292 &gt; EDA_Outlier_Analysis!$F$8),
      "Outlier",
      "Normal"))</f>
        <v>Outlier</v>
      </c>
      <c r="S1292" t="str">
        <f>IF(N1292="","",
   IF(OR(N1292 &lt;EDA_Outlier_Analysis!$I$10, N1292 &gt; EDA_Outlier_Analysis!$I$11),
      "Outlier",
      "Normal"))</f>
        <v>Normal</v>
      </c>
    </row>
    <row r="1293" spans="1:19">
      <c r="A1293" t="s">
        <v>3548</v>
      </c>
      <c r="B1293" s="4">
        <v>44628</v>
      </c>
      <c r="C1293" s="2">
        <v>-9334</v>
      </c>
      <c r="D1293" t="s">
        <v>840</v>
      </c>
      <c r="E1293" t="s">
        <v>845</v>
      </c>
      <c r="F1293" t="s">
        <v>11</v>
      </c>
      <c r="G1293" t="s">
        <v>24</v>
      </c>
      <c r="I1293" t="s">
        <v>990</v>
      </c>
      <c r="J1293" t="s">
        <v>3549</v>
      </c>
      <c r="K1293" t="str">
        <f>IF(COUNTIF(Customers!A:A, H1293)&gt;0, "Valid", "Invalid")</f>
        <v>Invalid</v>
      </c>
      <c r="L1293" t="str">
        <f t="shared" si="100"/>
        <v>3</v>
      </c>
      <c r="M1293" t="str">
        <f t="shared" si="101"/>
        <v>2022</v>
      </c>
      <c r="N1293">
        <f t="shared" si="102"/>
        <v>-9334</v>
      </c>
      <c r="O1293" t="str">
        <f t="shared" si="103"/>
        <v/>
      </c>
      <c r="P1293">
        <f t="shared" si="104"/>
        <v>9334</v>
      </c>
      <c r="Q1293" s="48" t="str">
        <f>IF(O1293="","",
   IF(OR(O1293&lt;EDA_Outlier_Analysis!$C$10, O1293&gt;EDA_Outlier_Analysis!$C$11),
      "Outlier",
      "Normal"))</f>
        <v/>
      </c>
      <c r="R1293" t="str">
        <f>IF(P1293="","",
   IF(OR(P1293 &lt; EDA_Outlier_Analysis!$F$7, P1293 &gt; EDA_Outlier_Analysis!$F$8),
      "Outlier",
      "Normal"))</f>
        <v>Outlier</v>
      </c>
      <c r="S1293" t="str">
        <f>IF(N1293="","",
   IF(OR(N1293 &lt;EDA_Outlier_Analysis!$I$10, N1293 &gt; EDA_Outlier_Analysis!$I$11),
      "Outlier",
      "Normal"))</f>
        <v>Normal</v>
      </c>
    </row>
    <row r="1294" spans="1:19">
      <c r="A1294" t="s">
        <v>3550</v>
      </c>
      <c r="B1294" s="4">
        <v>45026</v>
      </c>
      <c r="C1294" s="2">
        <v>132632.46</v>
      </c>
      <c r="D1294" t="s">
        <v>849</v>
      </c>
      <c r="E1294" t="s">
        <v>868</v>
      </c>
      <c r="F1294" t="s">
        <v>9</v>
      </c>
      <c r="G1294" t="s">
        <v>34</v>
      </c>
      <c r="H1294" t="s">
        <v>579</v>
      </c>
      <c r="J1294" t="s">
        <v>3551</v>
      </c>
      <c r="K1294" t="str">
        <f>IF(COUNTIF(Customers!A:A, H1294)&gt;0, "Valid", "Invalid")</f>
        <v>Valid</v>
      </c>
      <c r="L1294" t="str">
        <f t="shared" si="100"/>
        <v>4</v>
      </c>
      <c r="M1294" t="str">
        <f t="shared" si="101"/>
        <v>2023</v>
      </c>
      <c r="N1294">
        <f t="shared" si="102"/>
        <v>132632.46</v>
      </c>
      <c r="O1294">
        <f t="shared" si="103"/>
        <v>132632.46</v>
      </c>
      <c r="P1294" t="str">
        <f t="shared" si="104"/>
        <v/>
      </c>
      <c r="Q1294" s="48" t="str">
        <f>IF(O1294="","",
   IF(OR(O1294&lt;EDA_Outlier_Analysis!$C$10, O1294&gt;EDA_Outlier_Analysis!$C$11),
      "Outlier",
      "Normal"))</f>
        <v>Normal</v>
      </c>
      <c r="R1294" t="str">
        <f>IF(P1294="","",
   IF(OR(P1294 &lt; EDA_Outlier_Analysis!$F$7, P1294 &gt; EDA_Outlier_Analysis!$F$8),
      "Outlier",
      "Normal"))</f>
        <v/>
      </c>
      <c r="S1294" t="str">
        <f>IF(N1294="","",
   IF(OR(N1294 &lt;EDA_Outlier_Analysis!$I$10, N1294 &gt; EDA_Outlier_Analysis!$I$11),
      "Outlier",
      "Normal"))</f>
        <v>Normal</v>
      </c>
    </row>
    <row r="1295" spans="1:19">
      <c r="A1295" t="s">
        <v>3552</v>
      </c>
      <c r="B1295" s="4">
        <v>45232</v>
      </c>
      <c r="C1295" s="2">
        <v>56749.96</v>
      </c>
      <c r="D1295" t="s">
        <v>849</v>
      </c>
      <c r="E1295" t="s">
        <v>853</v>
      </c>
      <c r="F1295" t="s">
        <v>11</v>
      </c>
      <c r="G1295" t="s">
        <v>31</v>
      </c>
      <c r="H1295" t="s">
        <v>419</v>
      </c>
      <c r="J1295" t="s">
        <v>3553</v>
      </c>
      <c r="K1295" t="str">
        <f>IF(COUNTIF(Customers!A:A, H1295)&gt;0, "Valid", "Invalid")</f>
        <v>Valid</v>
      </c>
      <c r="L1295" t="str">
        <f t="shared" si="100"/>
        <v>11</v>
      </c>
      <c r="M1295" t="str">
        <f t="shared" si="101"/>
        <v>2023</v>
      </c>
      <c r="N1295">
        <f t="shared" si="102"/>
        <v>56749.96</v>
      </c>
      <c r="O1295">
        <f t="shared" si="103"/>
        <v>56749.96</v>
      </c>
      <c r="P1295" t="str">
        <f t="shared" si="104"/>
        <v/>
      </c>
      <c r="Q1295" s="48" t="str">
        <f>IF(O1295="","",
   IF(OR(O1295&lt;EDA_Outlier_Analysis!$C$10, O1295&gt;EDA_Outlier_Analysis!$C$11),
      "Outlier",
      "Normal"))</f>
        <v>Normal</v>
      </c>
      <c r="R1295" t="str">
        <f>IF(P1295="","",
   IF(OR(P1295 &lt; EDA_Outlier_Analysis!$F$7, P1295 &gt; EDA_Outlier_Analysis!$F$8),
      "Outlier",
      "Normal"))</f>
        <v/>
      </c>
      <c r="S1295" t="str">
        <f>IF(N1295="","",
   IF(OR(N1295 &lt;EDA_Outlier_Analysis!$I$10, N1295 &gt; EDA_Outlier_Analysis!$I$11),
      "Outlier",
      "Normal"))</f>
        <v>Normal</v>
      </c>
    </row>
    <row r="1296" spans="1:19">
      <c r="A1296" t="s">
        <v>3554</v>
      </c>
      <c r="B1296" s="4">
        <v>45156</v>
      </c>
      <c r="C1296" s="2">
        <v>-37253.21</v>
      </c>
      <c r="D1296" t="s">
        <v>840</v>
      </c>
      <c r="E1296" t="s">
        <v>905</v>
      </c>
      <c r="F1296" t="s">
        <v>11</v>
      </c>
      <c r="G1296" t="s">
        <v>34</v>
      </c>
      <c r="I1296" t="s">
        <v>990</v>
      </c>
      <c r="J1296" t="s">
        <v>3555</v>
      </c>
      <c r="K1296" t="str">
        <f>IF(COUNTIF(Customers!A:A, H1296)&gt;0, "Valid", "Invalid")</f>
        <v>Invalid</v>
      </c>
      <c r="L1296" t="str">
        <f t="shared" si="100"/>
        <v>8</v>
      </c>
      <c r="M1296" t="str">
        <f t="shared" si="101"/>
        <v>2023</v>
      </c>
      <c r="N1296">
        <f t="shared" si="102"/>
        <v>-37253.21</v>
      </c>
      <c r="O1296" t="str">
        <f t="shared" si="103"/>
        <v/>
      </c>
      <c r="P1296">
        <f t="shared" si="104"/>
        <v>37253.21</v>
      </c>
      <c r="Q1296" s="48" t="str">
        <f>IF(O1296="","",
   IF(OR(O1296&lt;EDA_Outlier_Analysis!$C$10, O1296&gt;EDA_Outlier_Analysis!$C$11),
      "Outlier",
      "Normal"))</f>
        <v/>
      </c>
      <c r="R1296" t="str">
        <f>IF(P1296="","",
   IF(OR(P1296 &lt; EDA_Outlier_Analysis!$F$7, P1296 &gt; EDA_Outlier_Analysis!$F$8),
      "Outlier",
      "Normal"))</f>
        <v>Normal</v>
      </c>
      <c r="S1296" t="str">
        <f>IF(N1296="","",
   IF(OR(N1296 &lt;EDA_Outlier_Analysis!$I$10, N1296 &gt; EDA_Outlier_Analysis!$I$11),
      "Outlier",
      "Normal"))</f>
        <v>Normal</v>
      </c>
    </row>
    <row r="1297" spans="1:19">
      <c r="A1297" t="s">
        <v>3556</v>
      </c>
      <c r="B1297" s="4">
        <v>45267</v>
      </c>
      <c r="C1297" s="2">
        <v>-19361.73</v>
      </c>
      <c r="D1297" t="s">
        <v>840</v>
      </c>
      <c r="E1297" t="s">
        <v>856</v>
      </c>
      <c r="F1297" t="s">
        <v>11</v>
      </c>
      <c r="G1297" t="s">
        <v>31</v>
      </c>
      <c r="I1297" t="s">
        <v>857</v>
      </c>
      <c r="J1297" t="s">
        <v>3557</v>
      </c>
      <c r="K1297" t="str">
        <f>IF(COUNTIF(Customers!A:A, H1297)&gt;0, "Valid", "Invalid")</f>
        <v>Invalid</v>
      </c>
      <c r="L1297" t="str">
        <f t="shared" si="100"/>
        <v>12</v>
      </c>
      <c r="M1297" t="str">
        <f t="shared" si="101"/>
        <v>2023</v>
      </c>
      <c r="N1297">
        <f t="shared" si="102"/>
        <v>-19361.73</v>
      </c>
      <c r="O1297" t="str">
        <f t="shared" si="103"/>
        <v/>
      </c>
      <c r="P1297">
        <f t="shared" si="104"/>
        <v>19361.73</v>
      </c>
      <c r="Q1297" s="48" t="str">
        <f>IF(O1297="","",
   IF(OR(O1297&lt;EDA_Outlier_Analysis!$C$10, O1297&gt;EDA_Outlier_Analysis!$C$11),
      "Outlier",
      "Normal"))</f>
        <v/>
      </c>
      <c r="R1297" t="str">
        <f>IF(P1297="","",
   IF(OR(P1297 &lt; EDA_Outlier_Analysis!$F$7, P1297 &gt; EDA_Outlier_Analysis!$F$8),
      "Outlier",
      "Normal"))</f>
        <v>Outlier</v>
      </c>
      <c r="S1297" t="str">
        <f>IF(N1297="","",
   IF(OR(N1297 &lt;EDA_Outlier_Analysis!$I$10, N1297 &gt; EDA_Outlier_Analysis!$I$11),
      "Outlier",
      "Normal"))</f>
        <v>Normal</v>
      </c>
    </row>
    <row r="1298" spans="1:19">
      <c r="A1298" t="s">
        <v>3558</v>
      </c>
      <c r="B1298" s="4">
        <v>45232</v>
      </c>
      <c r="C1298" s="2">
        <v>-22487.9</v>
      </c>
      <c r="D1298" t="s">
        <v>840</v>
      </c>
      <c r="E1298" t="s">
        <v>845</v>
      </c>
      <c r="F1298" t="s">
        <v>10</v>
      </c>
      <c r="G1298" t="s">
        <v>24</v>
      </c>
      <c r="I1298" t="s">
        <v>1394</v>
      </c>
      <c r="J1298" t="s">
        <v>3559</v>
      </c>
      <c r="K1298" t="str">
        <f>IF(COUNTIF(Customers!A:A, H1298)&gt;0, "Valid", "Invalid")</f>
        <v>Invalid</v>
      </c>
      <c r="L1298" t="str">
        <f t="shared" si="100"/>
        <v>11</v>
      </c>
      <c r="M1298" t="str">
        <f t="shared" si="101"/>
        <v>2023</v>
      </c>
      <c r="N1298">
        <f t="shared" si="102"/>
        <v>-22487.9</v>
      </c>
      <c r="O1298" t="str">
        <f t="shared" si="103"/>
        <v/>
      </c>
      <c r="P1298">
        <f t="shared" si="104"/>
        <v>22487.9</v>
      </c>
      <c r="Q1298" s="48" t="str">
        <f>IF(O1298="","",
   IF(OR(O1298&lt;EDA_Outlier_Analysis!$C$10, O1298&gt;EDA_Outlier_Analysis!$C$11),
      "Outlier",
      "Normal"))</f>
        <v/>
      </c>
      <c r="R1298" t="str">
        <f>IF(P1298="","",
   IF(OR(P1298 &lt; EDA_Outlier_Analysis!$F$7, P1298 &gt; EDA_Outlier_Analysis!$F$8),
      "Outlier",
      "Normal"))</f>
        <v>Outlier</v>
      </c>
      <c r="S1298" t="str">
        <f>IF(N1298="","",
   IF(OR(N1298 &lt;EDA_Outlier_Analysis!$I$10, N1298 &gt; EDA_Outlier_Analysis!$I$11),
      "Outlier",
      "Normal"))</f>
        <v>Normal</v>
      </c>
    </row>
    <row r="1299" spans="1:19">
      <c r="A1299" t="s">
        <v>3560</v>
      </c>
      <c r="B1299" s="4">
        <v>45053</v>
      </c>
      <c r="C1299" s="2">
        <v>-63927.8</v>
      </c>
      <c r="D1299" t="s">
        <v>840</v>
      </c>
      <c r="E1299" t="s">
        <v>845</v>
      </c>
      <c r="F1299" t="s">
        <v>11</v>
      </c>
      <c r="G1299" t="s">
        <v>34</v>
      </c>
      <c r="I1299" t="s">
        <v>879</v>
      </c>
      <c r="J1299" t="s">
        <v>3561</v>
      </c>
      <c r="K1299" t="str">
        <f>IF(COUNTIF(Customers!A:A, H1299)&gt;0, "Valid", "Invalid")</f>
        <v>Invalid</v>
      </c>
      <c r="L1299" t="str">
        <f t="shared" si="100"/>
        <v>5</v>
      </c>
      <c r="M1299" t="str">
        <f t="shared" si="101"/>
        <v>2023</v>
      </c>
      <c r="N1299">
        <f t="shared" si="102"/>
        <v>-63927.8</v>
      </c>
      <c r="O1299" t="str">
        <f t="shared" si="103"/>
        <v/>
      </c>
      <c r="P1299">
        <f t="shared" si="104"/>
        <v>63927.8</v>
      </c>
      <c r="Q1299" s="48" t="str">
        <f>IF(O1299="","",
   IF(OR(O1299&lt;EDA_Outlier_Analysis!$C$10, O1299&gt;EDA_Outlier_Analysis!$C$11),
      "Outlier",
      "Normal"))</f>
        <v/>
      </c>
      <c r="R1299" t="str">
        <f>IF(P1299="","",
   IF(OR(P1299 &lt; EDA_Outlier_Analysis!$F$7, P1299 &gt; EDA_Outlier_Analysis!$F$8),
      "Outlier",
      "Normal"))</f>
        <v>Outlier</v>
      </c>
      <c r="S1299" t="str">
        <f>IF(N1299="","",
   IF(OR(N1299 &lt;EDA_Outlier_Analysis!$I$10, N1299 &gt; EDA_Outlier_Analysis!$I$11),
      "Outlier",
      "Normal"))</f>
        <v>Normal</v>
      </c>
    </row>
    <row r="1300" spans="1:19">
      <c r="A1300" t="s">
        <v>3562</v>
      </c>
      <c r="B1300" s="4">
        <v>45174</v>
      </c>
      <c r="C1300" s="2">
        <v>262517.12</v>
      </c>
      <c r="D1300" t="s">
        <v>849</v>
      </c>
      <c r="E1300" t="s">
        <v>853</v>
      </c>
      <c r="F1300" t="s">
        <v>9</v>
      </c>
      <c r="G1300" t="s">
        <v>20</v>
      </c>
      <c r="H1300" t="s">
        <v>291</v>
      </c>
      <c r="J1300" t="s">
        <v>3563</v>
      </c>
      <c r="K1300" t="str">
        <f>IF(COUNTIF(Customers!A:A, H1300)&gt;0, "Valid", "Invalid")</f>
        <v>Valid</v>
      </c>
      <c r="L1300" t="str">
        <f t="shared" si="100"/>
        <v>9</v>
      </c>
      <c r="M1300" t="str">
        <f t="shared" si="101"/>
        <v>2023</v>
      </c>
      <c r="N1300">
        <f t="shared" si="102"/>
        <v>262517.12</v>
      </c>
      <c r="O1300">
        <f t="shared" si="103"/>
        <v>262517.12</v>
      </c>
      <c r="P1300" t="str">
        <f t="shared" si="104"/>
        <v/>
      </c>
      <c r="Q1300" s="48" t="str">
        <f>IF(O1300="","",
   IF(OR(O1300&lt;EDA_Outlier_Analysis!$C$10, O1300&gt;EDA_Outlier_Analysis!$C$11),
      "Outlier",
      "Normal"))</f>
        <v>Normal</v>
      </c>
      <c r="R1300" t="str">
        <f>IF(P1300="","",
   IF(OR(P1300 &lt; EDA_Outlier_Analysis!$F$7, P1300 &gt; EDA_Outlier_Analysis!$F$8),
      "Outlier",
      "Normal"))</f>
        <v/>
      </c>
      <c r="S1300" t="str">
        <f>IF(N1300="","",
   IF(OR(N1300 &lt;EDA_Outlier_Analysis!$I$10, N1300 &gt; EDA_Outlier_Analysis!$I$11),
      "Outlier",
      "Normal"))</f>
        <v>Normal</v>
      </c>
    </row>
    <row r="1301" spans="1:19">
      <c r="A1301" t="s">
        <v>3564</v>
      </c>
      <c r="B1301" s="4">
        <v>44878</v>
      </c>
      <c r="C1301" s="2">
        <v>-22741.29</v>
      </c>
      <c r="D1301" t="s">
        <v>840</v>
      </c>
      <c r="E1301" t="s">
        <v>905</v>
      </c>
      <c r="F1301" t="s">
        <v>9</v>
      </c>
      <c r="G1301" t="s">
        <v>20</v>
      </c>
      <c r="I1301" t="s">
        <v>1435</v>
      </c>
      <c r="J1301" t="s">
        <v>3565</v>
      </c>
      <c r="K1301" t="str">
        <f>IF(COUNTIF(Customers!A:A, H1301)&gt;0, "Valid", "Invalid")</f>
        <v>Invalid</v>
      </c>
      <c r="L1301" t="str">
        <f t="shared" si="100"/>
        <v>11</v>
      </c>
      <c r="M1301" t="str">
        <f t="shared" si="101"/>
        <v>2022</v>
      </c>
      <c r="N1301">
        <f t="shared" si="102"/>
        <v>-22741.29</v>
      </c>
      <c r="O1301" t="str">
        <f t="shared" si="103"/>
        <v/>
      </c>
      <c r="P1301">
        <f t="shared" si="104"/>
        <v>22741.29</v>
      </c>
      <c r="Q1301" s="48" t="str">
        <f>IF(O1301="","",
   IF(OR(O1301&lt;EDA_Outlier_Analysis!$C$10, O1301&gt;EDA_Outlier_Analysis!$C$11),
      "Outlier",
      "Normal"))</f>
        <v/>
      </c>
      <c r="R1301" t="str">
        <f>IF(P1301="","",
   IF(OR(P1301 &lt; EDA_Outlier_Analysis!$F$7, P1301 &gt; EDA_Outlier_Analysis!$F$8),
      "Outlier",
      "Normal"))</f>
        <v>Outlier</v>
      </c>
      <c r="S1301" t="str">
        <f>IF(N1301="","",
   IF(OR(N1301 &lt;EDA_Outlier_Analysis!$I$10, N1301 &gt; EDA_Outlier_Analysis!$I$11),
      "Outlier",
      "Normal"))</f>
        <v>Normal</v>
      </c>
    </row>
    <row r="1302" spans="1:19">
      <c r="A1302" t="s">
        <v>3566</v>
      </c>
      <c r="B1302" s="4">
        <v>45198</v>
      </c>
      <c r="C1302" s="2">
        <v>-3051.55</v>
      </c>
      <c r="D1302" t="s">
        <v>840</v>
      </c>
      <c r="E1302" t="s">
        <v>864</v>
      </c>
      <c r="F1302" t="s">
        <v>10</v>
      </c>
      <c r="G1302" t="s">
        <v>24</v>
      </c>
      <c r="I1302" t="s">
        <v>1453</v>
      </c>
      <c r="J1302" t="s">
        <v>3567</v>
      </c>
      <c r="K1302" t="str">
        <f>IF(COUNTIF(Customers!A:A, H1302)&gt;0, "Valid", "Invalid")</f>
        <v>Invalid</v>
      </c>
      <c r="L1302" t="str">
        <f t="shared" si="100"/>
        <v>9</v>
      </c>
      <c r="M1302" t="str">
        <f t="shared" si="101"/>
        <v>2023</v>
      </c>
      <c r="N1302">
        <f t="shared" si="102"/>
        <v>-3051.55</v>
      </c>
      <c r="O1302" t="str">
        <f t="shared" si="103"/>
        <v/>
      </c>
      <c r="P1302">
        <f t="shared" si="104"/>
        <v>3051.55</v>
      </c>
      <c r="Q1302" s="48" t="str">
        <f>IF(O1302="","",
   IF(OR(O1302&lt;EDA_Outlier_Analysis!$C$10, O1302&gt;EDA_Outlier_Analysis!$C$11),
      "Outlier",
      "Normal"))</f>
        <v/>
      </c>
      <c r="R1302" t="str">
        <f>IF(P1302="","",
   IF(OR(P1302 &lt; EDA_Outlier_Analysis!$F$7, P1302 &gt; EDA_Outlier_Analysis!$F$8),
      "Outlier",
      "Normal"))</f>
        <v>Outlier</v>
      </c>
      <c r="S1302" t="str">
        <f>IF(N1302="","",
   IF(OR(N1302 &lt;EDA_Outlier_Analysis!$I$10, N1302 &gt; EDA_Outlier_Analysis!$I$11),
      "Outlier",
      "Normal"))</f>
        <v>Normal</v>
      </c>
    </row>
    <row r="1303" spans="1:19">
      <c r="A1303" t="s">
        <v>3568</v>
      </c>
      <c r="B1303" s="4">
        <v>44677</v>
      </c>
      <c r="C1303" s="2">
        <v>12763.77</v>
      </c>
      <c r="D1303" t="s">
        <v>1345</v>
      </c>
      <c r="E1303" t="s">
        <v>1345</v>
      </c>
      <c r="F1303" t="s">
        <v>9</v>
      </c>
      <c r="G1303" t="s">
        <v>20</v>
      </c>
      <c r="J1303" t="s">
        <v>3569</v>
      </c>
      <c r="K1303" t="str">
        <f>IF(COUNTIF(Customers!A:A, H1303)&gt;0, "Valid", "Invalid")</f>
        <v>Invalid</v>
      </c>
      <c r="L1303" t="str">
        <f t="shared" si="100"/>
        <v>4</v>
      </c>
      <c r="M1303" t="str">
        <f t="shared" si="101"/>
        <v>2022</v>
      </c>
      <c r="N1303">
        <f t="shared" si="102"/>
        <v>-12763.77</v>
      </c>
      <c r="O1303" t="str">
        <f t="shared" si="103"/>
        <v/>
      </c>
      <c r="P1303" t="str">
        <f t="shared" si="104"/>
        <v/>
      </c>
      <c r="Q1303" s="48" t="str">
        <f>IF(O1303="","",
   IF(OR(O1303&lt;EDA_Outlier_Analysis!$C$10, O1303&gt;EDA_Outlier_Analysis!$C$11),
      "Outlier",
      "Normal"))</f>
        <v/>
      </c>
      <c r="R1303" t="str">
        <f>IF(P1303="","",
   IF(OR(P1303 &lt; EDA_Outlier_Analysis!$F$7, P1303 &gt; EDA_Outlier_Analysis!$F$8),
      "Outlier",
      "Normal"))</f>
        <v/>
      </c>
      <c r="S1303" t="str">
        <f>IF(N1303="","",
   IF(OR(N1303 &lt;EDA_Outlier_Analysis!$I$10, N1303 &gt; EDA_Outlier_Analysis!$I$11),
      "Outlier",
      "Normal"))</f>
        <v>Normal</v>
      </c>
    </row>
    <row r="1304" spans="1:19">
      <c r="A1304" t="s">
        <v>3570</v>
      </c>
      <c r="B1304" s="4">
        <v>45055</v>
      </c>
      <c r="C1304" s="2">
        <v>-35066.18</v>
      </c>
      <c r="D1304" t="s">
        <v>840</v>
      </c>
      <c r="E1304" t="s">
        <v>856</v>
      </c>
      <c r="F1304" t="s">
        <v>11</v>
      </c>
      <c r="G1304" t="s">
        <v>31</v>
      </c>
      <c r="I1304" t="s">
        <v>1623</v>
      </c>
      <c r="J1304" t="s">
        <v>3571</v>
      </c>
      <c r="K1304" t="str">
        <f>IF(COUNTIF(Customers!A:A, H1304)&gt;0, "Valid", "Invalid")</f>
        <v>Invalid</v>
      </c>
      <c r="L1304" t="str">
        <f t="shared" si="100"/>
        <v>5</v>
      </c>
      <c r="M1304" t="str">
        <f t="shared" si="101"/>
        <v>2023</v>
      </c>
      <c r="N1304">
        <f t="shared" si="102"/>
        <v>-35066.18</v>
      </c>
      <c r="O1304" t="str">
        <f t="shared" si="103"/>
        <v/>
      </c>
      <c r="P1304">
        <f t="shared" si="104"/>
        <v>35066.18</v>
      </c>
      <c r="Q1304" s="48" t="str">
        <f>IF(O1304="","",
   IF(OR(O1304&lt;EDA_Outlier_Analysis!$C$10, O1304&gt;EDA_Outlier_Analysis!$C$11),
      "Outlier",
      "Normal"))</f>
        <v/>
      </c>
      <c r="R1304" t="str">
        <f>IF(P1304="","",
   IF(OR(P1304 &lt; EDA_Outlier_Analysis!$F$7, P1304 &gt; EDA_Outlier_Analysis!$F$8),
      "Outlier",
      "Normal"))</f>
        <v>Normal</v>
      </c>
      <c r="S1304" t="str">
        <f>IF(N1304="","",
   IF(OR(N1304 &lt;EDA_Outlier_Analysis!$I$10, N1304 &gt; EDA_Outlier_Analysis!$I$11),
      "Outlier",
      "Normal"))</f>
        <v>Normal</v>
      </c>
    </row>
    <row r="1305" spans="1:19">
      <c r="A1305" t="s">
        <v>3572</v>
      </c>
      <c r="B1305" s="4">
        <v>45262</v>
      </c>
      <c r="C1305" s="2">
        <v>-31985.58</v>
      </c>
      <c r="D1305" t="s">
        <v>840</v>
      </c>
      <c r="E1305" t="s">
        <v>905</v>
      </c>
      <c r="F1305" t="s">
        <v>9</v>
      </c>
      <c r="G1305" t="s">
        <v>31</v>
      </c>
      <c r="I1305" t="s">
        <v>2752</v>
      </c>
      <c r="J1305" t="s">
        <v>3573</v>
      </c>
      <c r="K1305" t="str">
        <f>IF(COUNTIF(Customers!A:A, H1305)&gt;0, "Valid", "Invalid")</f>
        <v>Invalid</v>
      </c>
      <c r="L1305" t="str">
        <f t="shared" si="100"/>
        <v>12</v>
      </c>
      <c r="M1305" t="str">
        <f t="shared" si="101"/>
        <v>2023</v>
      </c>
      <c r="N1305">
        <f t="shared" si="102"/>
        <v>-31985.58</v>
      </c>
      <c r="O1305" t="str">
        <f t="shared" si="103"/>
        <v/>
      </c>
      <c r="P1305">
        <f t="shared" si="104"/>
        <v>31985.58</v>
      </c>
      <c r="Q1305" s="48" t="str">
        <f>IF(O1305="","",
   IF(OR(O1305&lt;EDA_Outlier_Analysis!$C$10, O1305&gt;EDA_Outlier_Analysis!$C$11),
      "Outlier",
      "Normal"))</f>
        <v/>
      </c>
      <c r="R1305" t="str">
        <f>IF(P1305="","",
   IF(OR(P1305 &lt; EDA_Outlier_Analysis!$F$7, P1305 &gt; EDA_Outlier_Analysis!$F$8),
      "Outlier",
      "Normal"))</f>
        <v>Normal</v>
      </c>
      <c r="S1305" t="str">
        <f>IF(N1305="","",
   IF(OR(N1305 &lt;EDA_Outlier_Analysis!$I$10, N1305 &gt; EDA_Outlier_Analysis!$I$11),
      "Outlier",
      "Normal"))</f>
        <v>Normal</v>
      </c>
    </row>
    <row r="1306" spans="1:19">
      <c r="A1306" t="s">
        <v>3574</v>
      </c>
      <c r="B1306" s="4">
        <v>44650</v>
      </c>
      <c r="C1306" s="2">
        <v>174678.44</v>
      </c>
      <c r="D1306" t="s">
        <v>849</v>
      </c>
      <c r="E1306" t="s">
        <v>868</v>
      </c>
      <c r="F1306" t="s">
        <v>9</v>
      </c>
      <c r="G1306" t="s">
        <v>34</v>
      </c>
      <c r="H1306" t="s">
        <v>67</v>
      </c>
      <c r="J1306" t="s">
        <v>3575</v>
      </c>
      <c r="K1306" t="str">
        <f>IF(COUNTIF(Customers!A:A, H1306)&gt;0, "Valid", "Invalid")</f>
        <v>Valid</v>
      </c>
      <c r="L1306" t="str">
        <f t="shared" si="100"/>
        <v>3</v>
      </c>
      <c r="M1306" t="str">
        <f t="shared" si="101"/>
        <v>2022</v>
      </c>
      <c r="N1306">
        <f t="shared" si="102"/>
        <v>174678.44</v>
      </c>
      <c r="O1306">
        <f t="shared" si="103"/>
        <v>174678.44</v>
      </c>
      <c r="P1306" t="str">
        <f t="shared" si="104"/>
        <v/>
      </c>
      <c r="Q1306" s="48" t="str">
        <f>IF(O1306="","",
   IF(OR(O1306&lt;EDA_Outlier_Analysis!$C$10, O1306&gt;EDA_Outlier_Analysis!$C$11),
      "Outlier",
      "Normal"))</f>
        <v>Normal</v>
      </c>
      <c r="R1306" t="str">
        <f>IF(P1306="","",
   IF(OR(P1306 &lt; EDA_Outlier_Analysis!$F$7, P1306 &gt; EDA_Outlier_Analysis!$F$8),
      "Outlier",
      "Normal"))</f>
        <v/>
      </c>
      <c r="S1306" t="str">
        <f>IF(N1306="","",
   IF(OR(N1306 &lt;EDA_Outlier_Analysis!$I$10, N1306 &gt; EDA_Outlier_Analysis!$I$11),
      "Outlier",
      "Normal"))</f>
        <v>Normal</v>
      </c>
    </row>
    <row r="1307" spans="1:19">
      <c r="A1307" t="s">
        <v>3576</v>
      </c>
      <c r="B1307" s="4">
        <v>44719</v>
      </c>
      <c r="C1307" s="2">
        <v>185276.46</v>
      </c>
      <c r="D1307" t="s">
        <v>849</v>
      </c>
      <c r="E1307" t="s">
        <v>853</v>
      </c>
      <c r="F1307" t="s">
        <v>9</v>
      </c>
      <c r="G1307" t="s">
        <v>20</v>
      </c>
      <c r="H1307" t="s">
        <v>511</v>
      </c>
      <c r="J1307" t="s">
        <v>3577</v>
      </c>
      <c r="K1307" t="str">
        <f>IF(COUNTIF(Customers!A:A, H1307)&gt;0, "Valid", "Invalid")</f>
        <v>Valid</v>
      </c>
      <c r="L1307" t="str">
        <f t="shared" si="100"/>
        <v>6</v>
      </c>
      <c r="M1307" t="str">
        <f t="shared" si="101"/>
        <v>2022</v>
      </c>
      <c r="N1307">
        <f t="shared" si="102"/>
        <v>185276.46</v>
      </c>
      <c r="O1307">
        <f t="shared" si="103"/>
        <v>185276.46</v>
      </c>
      <c r="P1307" t="str">
        <f t="shared" si="104"/>
        <v/>
      </c>
      <c r="Q1307" s="48" t="str">
        <f>IF(O1307="","",
   IF(OR(O1307&lt;EDA_Outlier_Analysis!$C$10, O1307&gt;EDA_Outlier_Analysis!$C$11),
      "Outlier",
      "Normal"))</f>
        <v>Normal</v>
      </c>
      <c r="R1307" t="str">
        <f>IF(P1307="","",
   IF(OR(P1307 &lt; EDA_Outlier_Analysis!$F$7, P1307 &gt; EDA_Outlier_Analysis!$F$8),
      "Outlier",
      "Normal"))</f>
        <v/>
      </c>
      <c r="S1307" t="str">
        <f>IF(N1307="","",
   IF(OR(N1307 &lt;EDA_Outlier_Analysis!$I$10, N1307 &gt; EDA_Outlier_Analysis!$I$11),
      "Outlier",
      "Normal"))</f>
        <v>Normal</v>
      </c>
    </row>
    <row r="1308" spans="1:19">
      <c r="A1308" t="s">
        <v>3578</v>
      </c>
      <c r="B1308" s="4">
        <v>44881</v>
      </c>
      <c r="C1308" s="2">
        <v>-35269.040000000001</v>
      </c>
      <c r="D1308" t="s">
        <v>840</v>
      </c>
      <c r="E1308" t="s">
        <v>864</v>
      </c>
      <c r="F1308" t="s">
        <v>10</v>
      </c>
      <c r="G1308" t="s">
        <v>24</v>
      </c>
      <c r="I1308" t="s">
        <v>1210</v>
      </c>
      <c r="J1308" t="s">
        <v>3579</v>
      </c>
      <c r="K1308" t="str">
        <f>IF(COUNTIF(Customers!A:A, H1308)&gt;0, "Valid", "Invalid")</f>
        <v>Invalid</v>
      </c>
      <c r="L1308" t="str">
        <f t="shared" si="100"/>
        <v>11</v>
      </c>
      <c r="M1308" t="str">
        <f t="shared" si="101"/>
        <v>2022</v>
      </c>
      <c r="N1308">
        <f t="shared" si="102"/>
        <v>-35269.040000000001</v>
      </c>
      <c r="O1308" t="str">
        <f t="shared" si="103"/>
        <v/>
      </c>
      <c r="P1308">
        <f t="shared" si="104"/>
        <v>35269.040000000001</v>
      </c>
      <c r="Q1308" s="48" t="str">
        <f>IF(O1308="","",
   IF(OR(O1308&lt;EDA_Outlier_Analysis!$C$10, O1308&gt;EDA_Outlier_Analysis!$C$11),
      "Outlier",
      "Normal"))</f>
        <v/>
      </c>
      <c r="R1308" t="str">
        <f>IF(P1308="","",
   IF(OR(P1308 &lt; EDA_Outlier_Analysis!$F$7, P1308 &gt; EDA_Outlier_Analysis!$F$8),
      "Outlier",
      "Normal"))</f>
        <v>Normal</v>
      </c>
      <c r="S1308" t="str">
        <f>IF(N1308="","",
   IF(OR(N1308 &lt;EDA_Outlier_Analysis!$I$10, N1308 &gt; EDA_Outlier_Analysis!$I$11),
      "Outlier",
      "Normal"))</f>
        <v>Normal</v>
      </c>
    </row>
    <row r="1309" spans="1:19">
      <c r="A1309" t="s">
        <v>3580</v>
      </c>
      <c r="B1309" s="4">
        <v>45151</v>
      </c>
      <c r="C1309" s="2">
        <v>87723.67</v>
      </c>
      <c r="D1309" t="s">
        <v>849</v>
      </c>
      <c r="E1309" t="s">
        <v>853</v>
      </c>
      <c r="F1309" t="s">
        <v>10</v>
      </c>
      <c r="G1309" t="s">
        <v>31</v>
      </c>
      <c r="H1309" t="s">
        <v>47</v>
      </c>
      <c r="J1309" t="s">
        <v>3581</v>
      </c>
      <c r="K1309" t="str">
        <f>IF(COUNTIF(Customers!A:A, H1309)&gt;0, "Valid", "Invalid")</f>
        <v>Valid</v>
      </c>
      <c r="L1309" t="str">
        <f t="shared" si="100"/>
        <v>8</v>
      </c>
      <c r="M1309" t="str">
        <f t="shared" si="101"/>
        <v>2023</v>
      </c>
      <c r="N1309">
        <f t="shared" si="102"/>
        <v>87723.67</v>
      </c>
      <c r="O1309">
        <f t="shared" si="103"/>
        <v>87723.67</v>
      </c>
      <c r="P1309" t="str">
        <f t="shared" si="104"/>
        <v/>
      </c>
      <c r="Q1309" s="48" t="str">
        <f>IF(O1309="","",
   IF(OR(O1309&lt;EDA_Outlier_Analysis!$C$10, O1309&gt;EDA_Outlier_Analysis!$C$11),
      "Outlier",
      "Normal"))</f>
        <v>Normal</v>
      </c>
      <c r="R1309" t="str">
        <f>IF(P1309="","",
   IF(OR(P1309 &lt; EDA_Outlier_Analysis!$F$7, P1309 &gt; EDA_Outlier_Analysis!$F$8),
      "Outlier",
      "Normal"))</f>
        <v/>
      </c>
      <c r="S1309" t="str">
        <f>IF(N1309="","",
   IF(OR(N1309 &lt;EDA_Outlier_Analysis!$I$10, N1309 &gt; EDA_Outlier_Analysis!$I$11),
      "Outlier",
      "Normal"))</f>
        <v>Normal</v>
      </c>
    </row>
    <row r="1310" spans="1:19">
      <c r="A1310" t="s">
        <v>3582</v>
      </c>
      <c r="B1310" s="4">
        <v>45053</v>
      </c>
      <c r="C1310" s="2">
        <v>198918.1</v>
      </c>
      <c r="D1310" t="s">
        <v>849</v>
      </c>
      <c r="E1310" t="s">
        <v>850</v>
      </c>
      <c r="F1310" t="s">
        <v>10</v>
      </c>
      <c r="G1310" t="s">
        <v>20</v>
      </c>
      <c r="H1310" t="s">
        <v>421</v>
      </c>
      <c r="J1310" t="s">
        <v>3583</v>
      </c>
      <c r="K1310" t="str">
        <f>IF(COUNTIF(Customers!A:A, H1310)&gt;0, "Valid", "Invalid")</f>
        <v>Valid</v>
      </c>
      <c r="L1310" t="str">
        <f t="shared" si="100"/>
        <v>5</v>
      </c>
      <c r="M1310" t="str">
        <f t="shared" si="101"/>
        <v>2023</v>
      </c>
      <c r="N1310">
        <f t="shared" si="102"/>
        <v>198918.1</v>
      </c>
      <c r="O1310">
        <f t="shared" si="103"/>
        <v>198918.1</v>
      </c>
      <c r="P1310" t="str">
        <f t="shared" si="104"/>
        <v/>
      </c>
      <c r="Q1310" s="48" t="str">
        <f>IF(O1310="","",
   IF(OR(O1310&lt;EDA_Outlier_Analysis!$C$10, O1310&gt;EDA_Outlier_Analysis!$C$11),
      "Outlier",
      "Normal"))</f>
        <v>Normal</v>
      </c>
      <c r="R1310" t="str">
        <f>IF(P1310="","",
   IF(OR(P1310 &lt; EDA_Outlier_Analysis!$F$7, P1310 &gt; EDA_Outlier_Analysis!$F$8),
      "Outlier",
      "Normal"))</f>
        <v/>
      </c>
      <c r="S1310" t="str">
        <f>IF(N1310="","",
   IF(OR(N1310 &lt;EDA_Outlier_Analysis!$I$10, N1310 &gt; EDA_Outlier_Analysis!$I$11),
      "Outlier",
      "Normal"))</f>
        <v>Normal</v>
      </c>
    </row>
    <row r="1311" spans="1:19">
      <c r="A1311" t="s">
        <v>3584</v>
      </c>
      <c r="B1311" s="4">
        <v>44703</v>
      </c>
      <c r="C1311" s="2">
        <v>134342.39999999999</v>
      </c>
      <c r="D1311" t="s">
        <v>849</v>
      </c>
      <c r="E1311" t="s">
        <v>850</v>
      </c>
      <c r="F1311" t="s">
        <v>9</v>
      </c>
      <c r="G1311" t="s">
        <v>31</v>
      </c>
      <c r="H1311" t="s">
        <v>275</v>
      </c>
      <c r="J1311" t="s">
        <v>3585</v>
      </c>
      <c r="K1311" t="str">
        <f>IF(COUNTIF(Customers!A:A, H1311)&gt;0, "Valid", "Invalid")</f>
        <v>Valid</v>
      </c>
      <c r="L1311" t="str">
        <f t="shared" si="100"/>
        <v>5</v>
      </c>
      <c r="M1311" t="str">
        <f t="shared" si="101"/>
        <v>2022</v>
      </c>
      <c r="N1311">
        <f t="shared" si="102"/>
        <v>134342.39999999999</v>
      </c>
      <c r="O1311">
        <f t="shared" si="103"/>
        <v>134342.39999999999</v>
      </c>
      <c r="P1311" t="str">
        <f t="shared" si="104"/>
        <v/>
      </c>
      <c r="Q1311" s="48" t="str">
        <f>IF(O1311="","",
   IF(OR(O1311&lt;EDA_Outlier_Analysis!$C$10, O1311&gt;EDA_Outlier_Analysis!$C$11),
      "Outlier",
      "Normal"))</f>
        <v>Normal</v>
      </c>
      <c r="R1311" t="str">
        <f>IF(P1311="","",
   IF(OR(P1311 &lt; EDA_Outlier_Analysis!$F$7, P1311 &gt; EDA_Outlier_Analysis!$F$8),
      "Outlier",
      "Normal"))</f>
        <v/>
      </c>
      <c r="S1311" t="str">
        <f>IF(N1311="","",
   IF(OR(N1311 &lt;EDA_Outlier_Analysis!$I$10, N1311 &gt; EDA_Outlier_Analysis!$I$11),
      "Outlier",
      "Normal"))</f>
        <v>Normal</v>
      </c>
    </row>
    <row r="1312" spans="1:19">
      <c r="A1312" t="s">
        <v>3586</v>
      </c>
      <c r="B1312" s="4">
        <v>45246</v>
      </c>
      <c r="C1312" s="2">
        <v>-44602.68</v>
      </c>
      <c r="D1312" t="s">
        <v>840</v>
      </c>
      <c r="E1312" t="s">
        <v>856</v>
      </c>
      <c r="F1312" t="s">
        <v>9</v>
      </c>
      <c r="G1312" t="s">
        <v>34</v>
      </c>
      <c r="I1312" t="s">
        <v>1083</v>
      </c>
      <c r="J1312" t="s">
        <v>3587</v>
      </c>
      <c r="K1312" t="str">
        <f>IF(COUNTIF(Customers!A:A, H1312)&gt;0, "Valid", "Invalid")</f>
        <v>Invalid</v>
      </c>
      <c r="L1312" t="str">
        <f t="shared" si="100"/>
        <v>11</v>
      </c>
      <c r="M1312" t="str">
        <f t="shared" si="101"/>
        <v>2023</v>
      </c>
      <c r="N1312">
        <f t="shared" si="102"/>
        <v>-44602.68</v>
      </c>
      <c r="O1312" t="str">
        <f t="shared" si="103"/>
        <v/>
      </c>
      <c r="P1312">
        <f t="shared" si="104"/>
        <v>44602.68</v>
      </c>
      <c r="Q1312" s="48" t="str">
        <f>IF(O1312="","",
   IF(OR(O1312&lt;EDA_Outlier_Analysis!$C$10, O1312&gt;EDA_Outlier_Analysis!$C$11),
      "Outlier",
      "Normal"))</f>
        <v/>
      </c>
      <c r="R1312" t="str">
        <f>IF(P1312="","",
   IF(OR(P1312 &lt; EDA_Outlier_Analysis!$F$7, P1312 &gt; EDA_Outlier_Analysis!$F$8),
      "Outlier",
      "Normal"))</f>
        <v>Normal</v>
      </c>
      <c r="S1312" t="str">
        <f>IF(N1312="","",
   IF(OR(N1312 &lt;EDA_Outlier_Analysis!$I$10, N1312 &gt; EDA_Outlier_Analysis!$I$11),
      "Outlier",
      "Normal"))</f>
        <v>Normal</v>
      </c>
    </row>
    <row r="1313" spans="1:19">
      <c r="A1313" t="s">
        <v>3588</v>
      </c>
      <c r="B1313" s="4">
        <v>44589</v>
      </c>
      <c r="C1313" s="2">
        <v>-81604.87</v>
      </c>
      <c r="D1313" t="s">
        <v>840</v>
      </c>
      <c r="E1313" t="s">
        <v>841</v>
      </c>
      <c r="F1313" t="s">
        <v>10</v>
      </c>
      <c r="G1313" t="s">
        <v>31</v>
      </c>
      <c r="I1313" t="s">
        <v>842</v>
      </c>
      <c r="J1313" t="s">
        <v>3589</v>
      </c>
      <c r="K1313" t="str">
        <f>IF(COUNTIF(Customers!A:A, H1313)&gt;0, "Valid", "Invalid")</f>
        <v>Invalid</v>
      </c>
      <c r="L1313" t="str">
        <f t="shared" si="100"/>
        <v>1</v>
      </c>
      <c r="M1313" t="str">
        <f t="shared" si="101"/>
        <v>2022</v>
      </c>
      <c r="N1313">
        <f t="shared" si="102"/>
        <v>-81604.87</v>
      </c>
      <c r="O1313" t="str">
        <f t="shared" si="103"/>
        <v/>
      </c>
      <c r="P1313">
        <f t="shared" si="104"/>
        <v>81604.87</v>
      </c>
      <c r="Q1313" s="48" t="str">
        <f>IF(O1313="","",
   IF(OR(O1313&lt;EDA_Outlier_Analysis!$C$10, O1313&gt;EDA_Outlier_Analysis!$C$11),
      "Outlier",
      "Normal"))</f>
        <v/>
      </c>
      <c r="R1313" t="str">
        <f>IF(P1313="","",
   IF(OR(P1313 &lt; EDA_Outlier_Analysis!$F$7, P1313 &gt; EDA_Outlier_Analysis!$F$8),
      "Outlier",
      "Normal"))</f>
        <v>Outlier</v>
      </c>
      <c r="S1313" t="str">
        <f>IF(N1313="","",
   IF(OR(N1313 &lt;EDA_Outlier_Analysis!$I$10, N1313 &gt; EDA_Outlier_Analysis!$I$11),
      "Outlier",
      "Normal"))</f>
        <v>Normal</v>
      </c>
    </row>
    <row r="1314" spans="1:19">
      <c r="A1314" t="s">
        <v>3590</v>
      </c>
      <c r="B1314" s="4">
        <v>44868</v>
      </c>
      <c r="C1314" s="2">
        <v>174843.07</v>
      </c>
      <c r="D1314" t="s">
        <v>849</v>
      </c>
      <c r="E1314" t="s">
        <v>868</v>
      </c>
      <c r="F1314" t="s">
        <v>9</v>
      </c>
      <c r="G1314" t="s">
        <v>31</v>
      </c>
      <c r="H1314" t="s">
        <v>579</v>
      </c>
      <c r="J1314" t="s">
        <v>3591</v>
      </c>
      <c r="K1314" t="str">
        <f>IF(COUNTIF(Customers!A:A, H1314)&gt;0, "Valid", "Invalid")</f>
        <v>Valid</v>
      </c>
      <c r="L1314" t="str">
        <f t="shared" si="100"/>
        <v>11</v>
      </c>
      <c r="M1314" t="str">
        <f t="shared" si="101"/>
        <v>2022</v>
      </c>
      <c r="N1314">
        <f t="shared" si="102"/>
        <v>174843.07</v>
      </c>
      <c r="O1314">
        <f t="shared" si="103"/>
        <v>174843.07</v>
      </c>
      <c r="P1314" t="str">
        <f t="shared" si="104"/>
        <v/>
      </c>
      <c r="Q1314" s="48" t="str">
        <f>IF(O1314="","",
   IF(OR(O1314&lt;EDA_Outlier_Analysis!$C$10, O1314&gt;EDA_Outlier_Analysis!$C$11),
      "Outlier",
      "Normal"))</f>
        <v>Normal</v>
      </c>
      <c r="R1314" t="str">
        <f>IF(P1314="","",
   IF(OR(P1314 &lt; EDA_Outlier_Analysis!$F$7, P1314 &gt; EDA_Outlier_Analysis!$F$8),
      "Outlier",
      "Normal"))</f>
        <v/>
      </c>
      <c r="S1314" t="str">
        <f>IF(N1314="","",
   IF(OR(N1314 &lt;EDA_Outlier_Analysis!$I$10, N1314 &gt; EDA_Outlier_Analysis!$I$11),
      "Outlier",
      "Normal"))</f>
        <v>Normal</v>
      </c>
    </row>
    <row r="1315" spans="1:19">
      <c r="A1315" t="s">
        <v>3592</v>
      </c>
      <c r="B1315" s="4">
        <v>44794</v>
      </c>
      <c r="C1315" s="2">
        <v>195052.52</v>
      </c>
      <c r="D1315" t="s">
        <v>849</v>
      </c>
      <c r="E1315" t="s">
        <v>853</v>
      </c>
      <c r="F1315" t="s">
        <v>10</v>
      </c>
      <c r="G1315" t="s">
        <v>34</v>
      </c>
      <c r="H1315" t="s">
        <v>311</v>
      </c>
      <c r="J1315" t="s">
        <v>3593</v>
      </c>
      <c r="K1315" t="str">
        <f>IF(COUNTIF(Customers!A:A, H1315)&gt;0, "Valid", "Invalid")</f>
        <v>Valid</v>
      </c>
      <c r="L1315" t="str">
        <f t="shared" si="100"/>
        <v>8</v>
      </c>
      <c r="M1315" t="str">
        <f t="shared" si="101"/>
        <v>2022</v>
      </c>
      <c r="N1315">
        <f t="shared" si="102"/>
        <v>195052.52</v>
      </c>
      <c r="O1315">
        <f t="shared" si="103"/>
        <v>195052.52</v>
      </c>
      <c r="P1315" t="str">
        <f t="shared" si="104"/>
        <v/>
      </c>
      <c r="Q1315" s="48" t="str">
        <f>IF(O1315="","",
   IF(OR(O1315&lt;EDA_Outlier_Analysis!$C$10, O1315&gt;EDA_Outlier_Analysis!$C$11),
      "Outlier",
      "Normal"))</f>
        <v>Normal</v>
      </c>
      <c r="R1315" t="str">
        <f>IF(P1315="","",
   IF(OR(P1315 &lt; EDA_Outlier_Analysis!$F$7, P1315 &gt; EDA_Outlier_Analysis!$F$8),
      "Outlier",
      "Normal"))</f>
        <v/>
      </c>
      <c r="S1315" t="str">
        <f>IF(N1315="","",
   IF(OR(N1315 &lt;EDA_Outlier_Analysis!$I$10, N1315 &gt; EDA_Outlier_Analysis!$I$11),
      "Outlier",
      "Normal"))</f>
        <v>Normal</v>
      </c>
    </row>
    <row r="1316" spans="1:19">
      <c r="A1316" t="s">
        <v>3594</v>
      </c>
      <c r="B1316" s="4">
        <v>45083</v>
      </c>
      <c r="C1316" s="2">
        <v>-57205.120000000003</v>
      </c>
      <c r="D1316" t="s">
        <v>840</v>
      </c>
      <c r="E1316" t="s">
        <v>845</v>
      </c>
      <c r="F1316" t="s">
        <v>11</v>
      </c>
      <c r="G1316" t="s">
        <v>31</v>
      </c>
      <c r="I1316" t="s">
        <v>1971</v>
      </c>
      <c r="J1316" t="s">
        <v>3595</v>
      </c>
      <c r="K1316" t="str">
        <f>IF(COUNTIF(Customers!A:A, H1316)&gt;0, "Valid", "Invalid")</f>
        <v>Invalid</v>
      </c>
      <c r="L1316" t="str">
        <f t="shared" si="100"/>
        <v>6</v>
      </c>
      <c r="M1316" t="str">
        <f t="shared" si="101"/>
        <v>2023</v>
      </c>
      <c r="N1316">
        <f t="shared" si="102"/>
        <v>-57205.120000000003</v>
      </c>
      <c r="O1316" t="str">
        <f t="shared" si="103"/>
        <v/>
      </c>
      <c r="P1316">
        <f t="shared" si="104"/>
        <v>57205.120000000003</v>
      </c>
      <c r="Q1316" s="48" t="str">
        <f>IF(O1316="","",
   IF(OR(O1316&lt;EDA_Outlier_Analysis!$C$10, O1316&gt;EDA_Outlier_Analysis!$C$11),
      "Outlier",
      "Normal"))</f>
        <v/>
      </c>
      <c r="R1316" t="str">
        <f>IF(P1316="","",
   IF(OR(P1316 &lt; EDA_Outlier_Analysis!$F$7, P1316 &gt; EDA_Outlier_Analysis!$F$8),
      "Outlier",
      "Normal"))</f>
        <v>Outlier</v>
      </c>
      <c r="S1316" t="str">
        <f>IF(N1316="","",
   IF(OR(N1316 &lt;EDA_Outlier_Analysis!$I$10, N1316 &gt; EDA_Outlier_Analysis!$I$11),
      "Outlier",
      "Normal"))</f>
        <v>Normal</v>
      </c>
    </row>
    <row r="1317" spans="1:19">
      <c r="A1317" t="s">
        <v>3596</v>
      </c>
      <c r="B1317" s="4">
        <v>44589</v>
      </c>
      <c r="C1317" s="2">
        <v>175340.08</v>
      </c>
      <c r="D1317" t="s">
        <v>849</v>
      </c>
      <c r="E1317" t="s">
        <v>853</v>
      </c>
      <c r="F1317" t="s">
        <v>10</v>
      </c>
      <c r="G1317" t="s">
        <v>31</v>
      </c>
      <c r="H1317" t="s">
        <v>545</v>
      </c>
      <c r="J1317" t="s">
        <v>3597</v>
      </c>
      <c r="K1317" t="str">
        <f>IF(COUNTIF(Customers!A:A, H1317)&gt;0, "Valid", "Invalid")</f>
        <v>Valid</v>
      </c>
      <c r="L1317" t="str">
        <f t="shared" si="100"/>
        <v>1</v>
      </c>
      <c r="M1317" t="str">
        <f t="shared" si="101"/>
        <v>2022</v>
      </c>
      <c r="N1317">
        <f t="shared" si="102"/>
        <v>175340.08</v>
      </c>
      <c r="O1317">
        <f t="shared" si="103"/>
        <v>175340.08</v>
      </c>
      <c r="P1317" t="str">
        <f t="shared" si="104"/>
        <v/>
      </c>
      <c r="Q1317" s="48" t="str">
        <f>IF(O1317="","",
   IF(OR(O1317&lt;EDA_Outlier_Analysis!$C$10, O1317&gt;EDA_Outlier_Analysis!$C$11),
      "Outlier",
      "Normal"))</f>
        <v>Normal</v>
      </c>
      <c r="R1317" t="str">
        <f>IF(P1317="","",
   IF(OR(P1317 &lt; EDA_Outlier_Analysis!$F$7, P1317 &gt; EDA_Outlier_Analysis!$F$8),
      "Outlier",
      "Normal"))</f>
        <v/>
      </c>
      <c r="S1317" t="str">
        <f>IF(N1317="","",
   IF(OR(N1317 &lt;EDA_Outlier_Analysis!$I$10, N1317 &gt; EDA_Outlier_Analysis!$I$11),
      "Outlier",
      "Normal"))</f>
        <v>Normal</v>
      </c>
    </row>
    <row r="1318" spans="1:19">
      <c r="A1318" t="s">
        <v>3598</v>
      </c>
      <c r="B1318" s="4">
        <v>44757</v>
      </c>
      <c r="C1318" s="2">
        <v>157834.35999999999</v>
      </c>
      <c r="D1318" t="s">
        <v>849</v>
      </c>
      <c r="E1318" t="s">
        <v>853</v>
      </c>
      <c r="F1318" t="s">
        <v>11</v>
      </c>
      <c r="G1318" t="s">
        <v>20</v>
      </c>
      <c r="H1318" t="s">
        <v>439</v>
      </c>
      <c r="J1318" t="s">
        <v>3599</v>
      </c>
      <c r="K1318" t="str">
        <f>IF(COUNTIF(Customers!A:A, H1318)&gt;0, "Valid", "Invalid")</f>
        <v>Valid</v>
      </c>
      <c r="L1318" t="str">
        <f t="shared" si="100"/>
        <v>7</v>
      </c>
      <c r="M1318" t="str">
        <f t="shared" si="101"/>
        <v>2022</v>
      </c>
      <c r="N1318">
        <f t="shared" si="102"/>
        <v>157834.35999999999</v>
      </c>
      <c r="O1318">
        <f t="shared" si="103"/>
        <v>157834.35999999999</v>
      </c>
      <c r="P1318" t="str">
        <f t="shared" si="104"/>
        <v/>
      </c>
      <c r="Q1318" s="48" t="str">
        <f>IF(O1318="","",
   IF(OR(O1318&lt;EDA_Outlier_Analysis!$C$10, O1318&gt;EDA_Outlier_Analysis!$C$11),
      "Outlier",
      "Normal"))</f>
        <v>Normal</v>
      </c>
      <c r="R1318" t="str">
        <f>IF(P1318="","",
   IF(OR(P1318 &lt; EDA_Outlier_Analysis!$F$7, P1318 &gt; EDA_Outlier_Analysis!$F$8),
      "Outlier",
      "Normal"))</f>
        <v/>
      </c>
      <c r="S1318" t="str">
        <f>IF(N1318="","",
   IF(OR(N1318 &lt;EDA_Outlier_Analysis!$I$10, N1318 &gt; EDA_Outlier_Analysis!$I$11),
      "Outlier",
      "Normal"))</f>
        <v>Normal</v>
      </c>
    </row>
    <row r="1319" spans="1:19">
      <c r="A1319" t="s">
        <v>3600</v>
      </c>
      <c r="B1319" s="4">
        <v>45021</v>
      </c>
      <c r="C1319" s="2">
        <v>-51325.08</v>
      </c>
      <c r="D1319" t="s">
        <v>840</v>
      </c>
      <c r="E1319" t="s">
        <v>841</v>
      </c>
      <c r="F1319" t="s">
        <v>11</v>
      </c>
      <c r="G1319" t="s">
        <v>31</v>
      </c>
      <c r="I1319" t="s">
        <v>1428</v>
      </c>
      <c r="J1319" t="s">
        <v>3601</v>
      </c>
      <c r="K1319" t="str">
        <f>IF(COUNTIF(Customers!A:A, H1319)&gt;0, "Valid", "Invalid")</f>
        <v>Invalid</v>
      </c>
      <c r="L1319" t="str">
        <f t="shared" si="100"/>
        <v>4</v>
      </c>
      <c r="M1319" t="str">
        <f t="shared" si="101"/>
        <v>2023</v>
      </c>
      <c r="N1319">
        <f t="shared" si="102"/>
        <v>-51325.08</v>
      </c>
      <c r="O1319" t="str">
        <f t="shared" si="103"/>
        <v/>
      </c>
      <c r="P1319">
        <f t="shared" si="104"/>
        <v>51325.08</v>
      </c>
      <c r="Q1319" s="48" t="str">
        <f>IF(O1319="","",
   IF(OR(O1319&lt;EDA_Outlier_Analysis!$C$10, O1319&gt;EDA_Outlier_Analysis!$C$11),
      "Outlier",
      "Normal"))</f>
        <v/>
      </c>
      <c r="R1319" t="str">
        <f>IF(P1319="","",
   IF(OR(P1319 &lt; EDA_Outlier_Analysis!$F$7, P1319 &gt; EDA_Outlier_Analysis!$F$8),
      "Outlier",
      "Normal"))</f>
        <v>Normal</v>
      </c>
      <c r="S1319" t="str">
        <f>IF(N1319="","",
   IF(OR(N1319 &lt;EDA_Outlier_Analysis!$I$10, N1319 &gt; EDA_Outlier_Analysis!$I$11),
      "Outlier",
      "Normal"))</f>
        <v>Normal</v>
      </c>
    </row>
    <row r="1320" spans="1:19">
      <c r="A1320" t="s">
        <v>3602</v>
      </c>
      <c r="B1320" s="4">
        <v>45269</v>
      </c>
      <c r="C1320" s="2">
        <v>8289.64</v>
      </c>
      <c r="D1320" t="s">
        <v>971</v>
      </c>
      <c r="E1320" t="s">
        <v>971</v>
      </c>
      <c r="F1320" t="s">
        <v>11</v>
      </c>
      <c r="G1320" t="s">
        <v>34</v>
      </c>
      <c r="J1320" t="s">
        <v>3603</v>
      </c>
      <c r="K1320" t="str">
        <f>IF(COUNTIF(Customers!A:A, H1320)&gt;0, "Valid", "Invalid")</f>
        <v>Invalid</v>
      </c>
      <c r="L1320" t="str">
        <f t="shared" si="100"/>
        <v>12</v>
      </c>
      <c r="M1320" t="str">
        <f t="shared" si="101"/>
        <v>2023</v>
      </c>
      <c r="N1320">
        <f t="shared" si="102"/>
        <v>-8289.64</v>
      </c>
      <c r="O1320" t="str">
        <f t="shared" si="103"/>
        <v/>
      </c>
      <c r="P1320" t="str">
        <f t="shared" si="104"/>
        <v/>
      </c>
      <c r="Q1320" s="48" t="str">
        <f>IF(O1320="","",
   IF(OR(O1320&lt;EDA_Outlier_Analysis!$C$10, O1320&gt;EDA_Outlier_Analysis!$C$11),
      "Outlier",
      "Normal"))</f>
        <v/>
      </c>
      <c r="R1320" t="str">
        <f>IF(P1320="","",
   IF(OR(P1320 &lt; EDA_Outlier_Analysis!$F$7, P1320 &gt; EDA_Outlier_Analysis!$F$8),
      "Outlier",
      "Normal"))</f>
        <v/>
      </c>
      <c r="S1320" t="str">
        <f>IF(N1320="","",
   IF(OR(N1320 &lt;EDA_Outlier_Analysis!$I$10, N1320 &gt; EDA_Outlier_Analysis!$I$11),
      "Outlier",
      "Normal"))</f>
        <v>Normal</v>
      </c>
    </row>
    <row r="1321" spans="1:19">
      <c r="A1321" t="s">
        <v>3604</v>
      </c>
      <c r="B1321" s="4">
        <v>44781</v>
      </c>
      <c r="C1321" s="2">
        <v>188638.64</v>
      </c>
      <c r="D1321" t="s">
        <v>849</v>
      </c>
      <c r="E1321" t="s">
        <v>850</v>
      </c>
      <c r="F1321" t="s">
        <v>9</v>
      </c>
      <c r="G1321" t="s">
        <v>31</v>
      </c>
      <c r="H1321" t="s">
        <v>427</v>
      </c>
      <c r="J1321" t="s">
        <v>3605</v>
      </c>
      <c r="K1321" t="str">
        <f>IF(COUNTIF(Customers!A:A, H1321)&gt;0, "Valid", "Invalid")</f>
        <v>Valid</v>
      </c>
      <c r="L1321" t="str">
        <f t="shared" si="100"/>
        <v>8</v>
      </c>
      <c r="M1321" t="str">
        <f t="shared" si="101"/>
        <v>2022</v>
      </c>
      <c r="N1321">
        <f t="shared" si="102"/>
        <v>188638.64</v>
      </c>
      <c r="O1321">
        <f t="shared" si="103"/>
        <v>188638.64</v>
      </c>
      <c r="P1321" t="str">
        <f t="shared" si="104"/>
        <v/>
      </c>
      <c r="Q1321" s="48" t="str">
        <f>IF(O1321="","",
   IF(OR(O1321&lt;EDA_Outlier_Analysis!$C$10, O1321&gt;EDA_Outlier_Analysis!$C$11),
      "Outlier",
      "Normal"))</f>
        <v>Normal</v>
      </c>
      <c r="R1321" t="str">
        <f>IF(P1321="","",
   IF(OR(P1321 &lt; EDA_Outlier_Analysis!$F$7, P1321 &gt; EDA_Outlier_Analysis!$F$8),
      "Outlier",
      "Normal"))</f>
        <v/>
      </c>
      <c r="S1321" t="str">
        <f>IF(N1321="","",
   IF(OR(N1321 &lt;EDA_Outlier_Analysis!$I$10, N1321 &gt; EDA_Outlier_Analysis!$I$11),
      "Outlier",
      "Normal"))</f>
        <v>Normal</v>
      </c>
    </row>
    <row r="1322" spans="1:19">
      <c r="A1322" t="s">
        <v>3606</v>
      </c>
      <c r="B1322" s="4">
        <v>45032</v>
      </c>
      <c r="C1322" s="2">
        <v>-26817.71</v>
      </c>
      <c r="D1322" t="s">
        <v>840</v>
      </c>
      <c r="E1322" t="s">
        <v>845</v>
      </c>
      <c r="F1322" t="s">
        <v>9</v>
      </c>
      <c r="G1322" t="s">
        <v>20</v>
      </c>
      <c r="I1322" t="s">
        <v>1358</v>
      </c>
      <c r="J1322" t="s">
        <v>3607</v>
      </c>
      <c r="K1322" t="str">
        <f>IF(COUNTIF(Customers!A:A, H1322)&gt;0, "Valid", "Invalid")</f>
        <v>Invalid</v>
      </c>
      <c r="L1322" t="str">
        <f t="shared" si="100"/>
        <v>4</v>
      </c>
      <c r="M1322" t="str">
        <f t="shared" si="101"/>
        <v>2023</v>
      </c>
      <c r="N1322">
        <f t="shared" si="102"/>
        <v>-26817.71</v>
      </c>
      <c r="O1322" t="str">
        <f t="shared" si="103"/>
        <v/>
      </c>
      <c r="P1322">
        <f t="shared" si="104"/>
        <v>26817.71</v>
      </c>
      <c r="Q1322" s="48" t="str">
        <f>IF(O1322="","",
   IF(OR(O1322&lt;EDA_Outlier_Analysis!$C$10, O1322&gt;EDA_Outlier_Analysis!$C$11),
      "Outlier",
      "Normal"))</f>
        <v/>
      </c>
      <c r="R1322" t="str">
        <f>IF(P1322="","",
   IF(OR(P1322 &lt; EDA_Outlier_Analysis!$F$7, P1322 &gt; EDA_Outlier_Analysis!$F$8),
      "Outlier",
      "Normal"))</f>
        <v>Outlier</v>
      </c>
      <c r="S1322" t="str">
        <f>IF(N1322="","",
   IF(OR(N1322 &lt;EDA_Outlier_Analysis!$I$10, N1322 &gt; EDA_Outlier_Analysis!$I$11),
      "Outlier",
      "Normal"))</f>
        <v>Normal</v>
      </c>
    </row>
    <row r="1323" spans="1:19">
      <c r="A1323" t="s">
        <v>3608</v>
      </c>
      <c r="B1323" s="4">
        <v>45219</v>
      </c>
      <c r="C1323" s="2">
        <v>-76556.87</v>
      </c>
      <c r="D1323" t="s">
        <v>840</v>
      </c>
      <c r="E1323" t="s">
        <v>856</v>
      </c>
      <c r="F1323" t="s">
        <v>10</v>
      </c>
      <c r="G1323" t="s">
        <v>24</v>
      </c>
      <c r="I1323" t="s">
        <v>1112</v>
      </c>
      <c r="J1323" t="s">
        <v>3609</v>
      </c>
      <c r="K1323" t="str">
        <f>IF(COUNTIF(Customers!A:A, H1323)&gt;0, "Valid", "Invalid")</f>
        <v>Invalid</v>
      </c>
      <c r="L1323" t="str">
        <f t="shared" si="100"/>
        <v>10</v>
      </c>
      <c r="M1323" t="str">
        <f t="shared" si="101"/>
        <v>2023</v>
      </c>
      <c r="N1323">
        <f t="shared" si="102"/>
        <v>-76556.87</v>
      </c>
      <c r="O1323" t="str">
        <f t="shared" si="103"/>
        <v/>
      </c>
      <c r="P1323">
        <f t="shared" si="104"/>
        <v>76556.87</v>
      </c>
      <c r="Q1323" s="48" t="str">
        <f>IF(O1323="","",
   IF(OR(O1323&lt;EDA_Outlier_Analysis!$C$10, O1323&gt;EDA_Outlier_Analysis!$C$11),
      "Outlier",
      "Normal"))</f>
        <v/>
      </c>
      <c r="R1323" t="str">
        <f>IF(P1323="","",
   IF(OR(P1323 &lt; EDA_Outlier_Analysis!$F$7, P1323 &gt; EDA_Outlier_Analysis!$F$8),
      "Outlier",
      "Normal"))</f>
        <v>Outlier</v>
      </c>
      <c r="S1323" t="str">
        <f>IF(N1323="","",
   IF(OR(N1323 &lt;EDA_Outlier_Analysis!$I$10, N1323 &gt; EDA_Outlier_Analysis!$I$11),
      "Outlier",
      "Normal"))</f>
        <v>Normal</v>
      </c>
    </row>
    <row r="1324" spans="1:19">
      <c r="A1324" t="s">
        <v>3610</v>
      </c>
      <c r="B1324" s="4">
        <v>44610</v>
      </c>
      <c r="C1324" s="2">
        <v>24702.22</v>
      </c>
      <c r="D1324" t="s">
        <v>873</v>
      </c>
      <c r="E1324" t="s">
        <v>873</v>
      </c>
      <c r="F1324" t="s">
        <v>9</v>
      </c>
      <c r="G1324" t="s">
        <v>34</v>
      </c>
      <c r="J1324" t="s">
        <v>3611</v>
      </c>
      <c r="K1324" t="str">
        <f>IF(COUNTIF(Customers!A:A, H1324)&gt;0, "Valid", "Invalid")</f>
        <v>Invalid</v>
      </c>
      <c r="L1324" t="str">
        <f t="shared" si="100"/>
        <v>2</v>
      </c>
      <c r="M1324" t="str">
        <f t="shared" si="101"/>
        <v>2022</v>
      </c>
      <c r="N1324">
        <f t="shared" si="102"/>
        <v>-24702.22</v>
      </c>
      <c r="O1324" t="str">
        <f t="shared" si="103"/>
        <v/>
      </c>
      <c r="P1324" t="str">
        <f t="shared" si="104"/>
        <v/>
      </c>
      <c r="Q1324" s="48" t="str">
        <f>IF(O1324="","",
   IF(OR(O1324&lt;EDA_Outlier_Analysis!$C$10, O1324&gt;EDA_Outlier_Analysis!$C$11),
      "Outlier",
      "Normal"))</f>
        <v/>
      </c>
      <c r="R1324" t="str">
        <f>IF(P1324="","",
   IF(OR(P1324 &lt; EDA_Outlier_Analysis!$F$7, P1324 &gt; EDA_Outlier_Analysis!$F$8),
      "Outlier",
      "Normal"))</f>
        <v/>
      </c>
      <c r="S1324" t="str">
        <f>IF(N1324="","",
   IF(OR(N1324 &lt;EDA_Outlier_Analysis!$I$10, N1324 &gt; EDA_Outlier_Analysis!$I$11),
      "Outlier",
      "Normal"))</f>
        <v>Normal</v>
      </c>
    </row>
    <row r="1325" spans="1:19">
      <c r="A1325" t="s">
        <v>3612</v>
      </c>
      <c r="B1325" s="4">
        <v>44925</v>
      </c>
      <c r="C1325" s="2">
        <v>199531.21</v>
      </c>
      <c r="D1325" t="s">
        <v>849</v>
      </c>
      <c r="E1325" t="s">
        <v>853</v>
      </c>
      <c r="F1325" t="s">
        <v>11</v>
      </c>
      <c r="G1325" t="s">
        <v>20</v>
      </c>
      <c r="H1325" t="s">
        <v>519</v>
      </c>
      <c r="J1325" t="s">
        <v>3613</v>
      </c>
      <c r="K1325" t="str">
        <f>IF(COUNTIF(Customers!A:A, H1325)&gt;0, "Valid", "Invalid")</f>
        <v>Valid</v>
      </c>
      <c r="L1325" t="str">
        <f t="shared" si="100"/>
        <v>12</v>
      </c>
      <c r="M1325" t="str">
        <f t="shared" si="101"/>
        <v>2022</v>
      </c>
      <c r="N1325">
        <f t="shared" si="102"/>
        <v>199531.21</v>
      </c>
      <c r="O1325">
        <f t="shared" si="103"/>
        <v>199531.21</v>
      </c>
      <c r="P1325" t="str">
        <f t="shared" si="104"/>
        <v/>
      </c>
      <c r="Q1325" s="48" t="str">
        <f>IF(O1325="","",
   IF(OR(O1325&lt;EDA_Outlier_Analysis!$C$10, O1325&gt;EDA_Outlier_Analysis!$C$11),
      "Outlier",
      "Normal"))</f>
        <v>Normal</v>
      </c>
      <c r="R1325" t="str">
        <f>IF(P1325="","",
   IF(OR(P1325 &lt; EDA_Outlier_Analysis!$F$7, P1325 &gt; EDA_Outlier_Analysis!$F$8),
      "Outlier",
      "Normal"))</f>
        <v/>
      </c>
      <c r="S1325" t="str">
        <f>IF(N1325="","",
   IF(OR(N1325 &lt;EDA_Outlier_Analysis!$I$10, N1325 &gt; EDA_Outlier_Analysis!$I$11),
      "Outlier",
      "Normal"))</f>
        <v>Normal</v>
      </c>
    </row>
    <row r="1326" spans="1:19">
      <c r="A1326" t="s">
        <v>3614</v>
      </c>
      <c r="B1326" s="4">
        <v>44767</v>
      </c>
      <c r="C1326" s="2">
        <v>110690.37</v>
      </c>
      <c r="D1326" t="s">
        <v>849</v>
      </c>
      <c r="E1326" t="s">
        <v>850</v>
      </c>
      <c r="F1326" t="s">
        <v>10</v>
      </c>
      <c r="G1326" t="s">
        <v>31</v>
      </c>
      <c r="H1326" t="s">
        <v>119</v>
      </c>
      <c r="J1326" t="s">
        <v>3615</v>
      </c>
      <c r="K1326" t="str">
        <f>IF(COUNTIF(Customers!A:A, H1326)&gt;0, "Valid", "Invalid")</f>
        <v>Valid</v>
      </c>
      <c r="L1326" t="str">
        <f t="shared" si="100"/>
        <v>7</v>
      </c>
      <c r="M1326" t="str">
        <f t="shared" si="101"/>
        <v>2022</v>
      </c>
      <c r="N1326">
        <f t="shared" si="102"/>
        <v>110690.37</v>
      </c>
      <c r="O1326">
        <f t="shared" si="103"/>
        <v>110690.37</v>
      </c>
      <c r="P1326" t="str">
        <f t="shared" si="104"/>
        <v/>
      </c>
      <c r="Q1326" s="48" t="str">
        <f>IF(O1326="","",
   IF(OR(O1326&lt;EDA_Outlier_Analysis!$C$10, O1326&gt;EDA_Outlier_Analysis!$C$11),
      "Outlier",
      "Normal"))</f>
        <v>Normal</v>
      </c>
      <c r="R1326" t="str">
        <f>IF(P1326="","",
   IF(OR(P1326 &lt; EDA_Outlier_Analysis!$F$7, P1326 &gt; EDA_Outlier_Analysis!$F$8),
      "Outlier",
      "Normal"))</f>
        <v/>
      </c>
      <c r="S1326" t="str">
        <f>IF(N1326="","",
   IF(OR(N1326 &lt;EDA_Outlier_Analysis!$I$10, N1326 &gt; EDA_Outlier_Analysis!$I$11),
      "Outlier",
      "Normal"))</f>
        <v>Normal</v>
      </c>
    </row>
    <row r="1327" spans="1:19">
      <c r="A1327" t="s">
        <v>3616</v>
      </c>
      <c r="B1327" s="4">
        <v>44696</v>
      </c>
      <c r="C1327" s="2">
        <v>236262.09</v>
      </c>
      <c r="D1327" t="s">
        <v>849</v>
      </c>
      <c r="E1327" t="s">
        <v>868</v>
      </c>
      <c r="F1327" t="s">
        <v>11</v>
      </c>
      <c r="G1327" t="s">
        <v>34</v>
      </c>
      <c r="H1327" t="s">
        <v>693</v>
      </c>
      <c r="J1327" t="s">
        <v>3617</v>
      </c>
      <c r="K1327" t="str">
        <f>IF(COUNTIF(Customers!A:A, H1327)&gt;0, "Valid", "Invalid")</f>
        <v>Valid</v>
      </c>
      <c r="L1327" t="str">
        <f t="shared" si="100"/>
        <v>5</v>
      </c>
      <c r="M1327" t="str">
        <f t="shared" si="101"/>
        <v>2022</v>
      </c>
      <c r="N1327">
        <f t="shared" si="102"/>
        <v>236262.09</v>
      </c>
      <c r="O1327">
        <f t="shared" si="103"/>
        <v>236262.09</v>
      </c>
      <c r="P1327" t="str">
        <f t="shared" si="104"/>
        <v/>
      </c>
      <c r="Q1327" s="48" t="str">
        <f>IF(O1327="","",
   IF(OR(O1327&lt;EDA_Outlier_Analysis!$C$10, O1327&gt;EDA_Outlier_Analysis!$C$11),
      "Outlier",
      "Normal"))</f>
        <v>Normal</v>
      </c>
      <c r="R1327" t="str">
        <f>IF(P1327="","",
   IF(OR(P1327 &lt; EDA_Outlier_Analysis!$F$7, P1327 &gt; EDA_Outlier_Analysis!$F$8),
      "Outlier",
      "Normal"))</f>
        <v/>
      </c>
      <c r="S1327" t="str">
        <f>IF(N1327="","",
   IF(OR(N1327 &lt;EDA_Outlier_Analysis!$I$10, N1327 &gt; EDA_Outlier_Analysis!$I$11),
      "Outlier",
      "Normal"))</f>
        <v>Normal</v>
      </c>
    </row>
    <row r="1328" spans="1:19">
      <c r="A1328" t="s">
        <v>3618</v>
      </c>
      <c r="B1328" s="4">
        <v>44937</v>
      </c>
      <c r="C1328" s="2">
        <v>141102.87</v>
      </c>
      <c r="D1328" t="s">
        <v>849</v>
      </c>
      <c r="E1328" t="s">
        <v>853</v>
      </c>
      <c r="F1328" t="s">
        <v>10</v>
      </c>
      <c r="G1328" t="s">
        <v>24</v>
      </c>
      <c r="H1328" t="s">
        <v>353</v>
      </c>
      <c r="J1328" t="s">
        <v>3619</v>
      </c>
      <c r="K1328" t="str">
        <f>IF(COUNTIF(Customers!A:A, H1328)&gt;0, "Valid", "Invalid")</f>
        <v>Valid</v>
      </c>
      <c r="L1328" t="str">
        <f t="shared" si="100"/>
        <v>1</v>
      </c>
      <c r="M1328" t="str">
        <f t="shared" si="101"/>
        <v>2023</v>
      </c>
      <c r="N1328">
        <f t="shared" si="102"/>
        <v>141102.87</v>
      </c>
      <c r="O1328">
        <f t="shared" si="103"/>
        <v>141102.87</v>
      </c>
      <c r="P1328" t="str">
        <f t="shared" si="104"/>
        <v/>
      </c>
      <c r="Q1328" s="48" t="str">
        <f>IF(O1328="","",
   IF(OR(O1328&lt;EDA_Outlier_Analysis!$C$10, O1328&gt;EDA_Outlier_Analysis!$C$11),
      "Outlier",
      "Normal"))</f>
        <v>Normal</v>
      </c>
      <c r="R1328" t="str">
        <f>IF(P1328="","",
   IF(OR(P1328 &lt; EDA_Outlier_Analysis!$F$7, P1328 &gt; EDA_Outlier_Analysis!$F$8),
      "Outlier",
      "Normal"))</f>
        <v/>
      </c>
      <c r="S1328" t="str">
        <f>IF(N1328="","",
   IF(OR(N1328 &lt;EDA_Outlier_Analysis!$I$10, N1328 &gt; EDA_Outlier_Analysis!$I$11),
      "Outlier",
      "Normal"))</f>
        <v>Normal</v>
      </c>
    </row>
    <row r="1329" spans="1:19">
      <c r="A1329" t="s">
        <v>3620</v>
      </c>
      <c r="B1329" s="4">
        <v>44792</v>
      </c>
      <c r="C1329" s="2">
        <v>19772.53</v>
      </c>
      <c r="D1329" t="s">
        <v>971</v>
      </c>
      <c r="E1329" t="s">
        <v>971</v>
      </c>
      <c r="F1329" t="s">
        <v>11</v>
      </c>
      <c r="G1329" t="s">
        <v>34</v>
      </c>
      <c r="J1329" t="s">
        <v>3621</v>
      </c>
      <c r="K1329" t="str">
        <f>IF(COUNTIF(Customers!A:A, H1329)&gt;0, "Valid", "Invalid")</f>
        <v>Invalid</v>
      </c>
      <c r="L1329" t="str">
        <f t="shared" si="100"/>
        <v>8</v>
      </c>
      <c r="M1329" t="str">
        <f t="shared" si="101"/>
        <v>2022</v>
      </c>
      <c r="N1329">
        <f t="shared" si="102"/>
        <v>-19772.53</v>
      </c>
      <c r="O1329" t="str">
        <f t="shared" si="103"/>
        <v/>
      </c>
      <c r="P1329" t="str">
        <f t="shared" si="104"/>
        <v/>
      </c>
      <c r="Q1329" s="48" t="str">
        <f>IF(O1329="","",
   IF(OR(O1329&lt;EDA_Outlier_Analysis!$C$10, O1329&gt;EDA_Outlier_Analysis!$C$11),
      "Outlier",
      "Normal"))</f>
        <v/>
      </c>
      <c r="R1329" t="str">
        <f>IF(P1329="","",
   IF(OR(P1329 &lt; EDA_Outlier_Analysis!$F$7, P1329 &gt; EDA_Outlier_Analysis!$F$8),
      "Outlier",
      "Normal"))</f>
        <v/>
      </c>
      <c r="S1329" t="str">
        <f>IF(N1329="","",
   IF(OR(N1329 &lt;EDA_Outlier_Analysis!$I$10, N1329 &gt; EDA_Outlier_Analysis!$I$11),
      "Outlier",
      "Normal"))</f>
        <v>Normal</v>
      </c>
    </row>
    <row r="1330" spans="1:19">
      <c r="A1330" t="s">
        <v>3622</v>
      </c>
      <c r="B1330" s="4">
        <v>45209</v>
      </c>
      <c r="C1330" s="2">
        <v>-22519.919999999998</v>
      </c>
      <c r="D1330" t="s">
        <v>840</v>
      </c>
      <c r="E1330" t="s">
        <v>905</v>
      </c>
      <c r="F1330" t="s">
        <v>10</v>
      </c>
      <c r="G1330" t="s">
        <v>31</v>
      </c>
      <c r="I1330" t="s">
        <v>909</v>
      </c>
      <c r="J1330" t="s">
        <v>3623</v>
      </c>
      <c r="K1330" t="str">
        <f>IF(COUNTIF(Customers!A:A, H1330)&gt;0, "Valid", "Invalid")</f>
        <v>Invalid</v>
      </c>
      <c r="L1330" t="str">
        <f t="shared" si="100"/>
        <v>10</v>
      </c>
      <c r="M1330" t="str">
        <f t="shared" si="101"/>
        <v>2023</v>
      </c>
      <c r="N1330">
        <f t="shared" si="102"/>
        <v>-22519.919999999998</v>
      </c>
      <c r="O1330" t="str">
        <f t="shared" si="103"/>
        <v/>
      </c>
      <c r="P1330">
        <f t="shared" si="104"/>
        <v>22519.919999999998</v>
      </c>
      <c r="Q1330" s="48" t="str">
        <f>IF(O1330="","",
   IF(OR(O1330&lt;EDA_Outlier_Analysis!$C$10, O1330&gt;EDA_Outlier_Analysis!$C$11),
      "Outlier",
      "Normal"))</f>
        <v/>
      </c>
      <c r="R1330" t="str">
        <f>IF(P1330="","",
   IF(OR(P1330 &lt; EDA_Outlier_Analysis!$F$7, P1330 &gt; EDA_Outlier_Analysis!$F$8),
      "Outlier",
      "Normal"))</f>
        <v>Outlier</v>
      </c>
      <c r="S1330" t="str">
        <f>IF(N1330="","",
   IF(OR(N1330 &lt;EDA_Outlier_Analysis!$I$10, N1330 &gt; EDA_Outlier_Analysis!$I$11),
      "Outlier",
      "Normal"))</f>
        <v>Normal</v>
      </c>
    </row>
    <row r="1331" spans="1:19">
      <c r="A1331" t="s">
        <v>3624</v>
      </c>
      <c r="B1331" s="4">
        <v>45169</v>
      </c>
      <c r="C1331" s="2">
        <v>-74310.740000000005</v>
      </c>
      <c r="D1331" t="s">
        <v>840</v>
      </c>
      <c r="E1331" t="s">
        <v>845</v>
      </c>
      <c r="F1331" t="s">
        <v>9</v>
      </c>
      <c r="G1331" t="s">
        <v>34</v>
      </c>
      <c r="I1331" t="s">
        <v>2053</v>
      </c>
      <c r="J1331" t="s">
        <v>3625</v>
      </c>
      <c r="K1331" t="str">
        <f>IF(COUNTIF(Customers!A:A, H1331)&gt;0, "Valid", "Invalid")</f>
        <v>Invalid</v>
      </c>
      <c r="L1331" t="str">
        <f t="shared" si="100"/>
        <v>8</v>
      </c>
      <c r="M1331" t="str">
        <f t="shared" si="101"/>
        <v>2023</v>
      </c>
      <c r="N1331">
        <f t="shared" si="102"/>
        <v>-74310.740000000005</v>
      </c>
      <c r="O1331" t="str">
        <f t="shared" si="103"/>
        <v/>
      </c>
      <c r="P1331">
        <f t="shared" si="104"/>
        <v>74310.740000000005</v>
      </c>
      <c r="Q1331" s="48" t="str">
        <f>IF(O1331="","",
   IF(OR(O1331&lt;EDA_Outlier_Analysis!$C$10, O1331&gt;EDA_Outlier_Analysis!$C$11),
      "Outlier",
      "Normal"))</f>
        <v/>
      </c>
      <c r="R1331" t="str">
        <f>IF(P1331="","",
   IF(OR(P1331 &lt; EDA_Outlier_Analysis!$F$7, P1331 &gt; EDA_Outlier_Analysis!$F$8),
      "Outlier",
      "Normal"))</f>
        <v>Outlier</v>
      </c>
      <c r="S1331" t="str">
        <f>IF(N1331="","",
   IF(OR(N1331 &lt;EDA_Outlier_Analysis!$I$10, N1331 &gt; EDA_Outlier_Analysis!$I$11),
      "Outlier",
      "Normal"))</f>
        <v>Normal</v>
      </c>
    </row>
    <row r="1332" spans="1:19">
      <c r="A1332" t="s">
        <v>3626</v>
      </c>
      <c r="B1332" s="4">
        <v>45143</v>
      </c>
      <c r="C1332" s="2">
        <v>146780.09</v>
      </c>
      <c r="D1332" t="s">
        <v>849</v>
      </c>
      <c r="E1332" t="s">
        <v>850</v>
      </c>
      <c r="F1332" t="s">
        <v>9</v>
      </c>
      <c r="G1332" t="s">
        <v>34</v>
      </c>
      <c r="H1332" t="s">
        <v>245</v>
      </c>
      <c r="J1332" t="s">
        <v>3627</v>
      </c>
      <c r="K1332" t="str">
        <f>IF(COUNTIF(Customers!A:A, H1332)&gt;0, "Valid", "Invalid")</f>
        <v>Valid</v>
      </c>
      <c r="L1332" t="str">
        <f t="shared" si="100"/>
        <v>8</v>
      </c>
      <c r="M1332" t="str">
        <f t="shared" si="101"/>
        <v>2023</v>
      </c>
      <c r="N1332">
        <f t="shared" si="102"/>
        <v>146780.09</v>
      </c>
      <c r="O1332">
        <f t="shared" si="103"/>
        <v>146780.09</v>
      </c>
      <c r="P1332" t="str">
        <f t="shared" si="104"/>
        <v/>
      </c>
      <c r="Q1332" s="48" t="str">
        <f>IF(O1332="","",
   IF(OR(O1332&lt;EDA_Outlier_Analysis!$C$10, O1332&gt;EDA_Outlier_Analysis!$C$11),
      "Outlier",
      "Normal"))</f>
        <v>Normal</v>
      </c>
      <c r="R1332" t="str">
        <f>IF(P1332="","",
   IF(OR(P1332 &lt; EDA_Outlier_Analysis!$F$7, P1332 &gt; EDA_Outlier_Analysis!$F$8),
      "Outlier",
      "Normal"))</f>
        <v/>
      </c>
      <c r="S1332" t="str">
        <f>IF(N1332="","",
   IF(OR(N1332 &lt;EDA_Outlier_Analysis!$I$10, N1332 &gt; EDA_Outlier_Analysis!$I$11),
      "Outlier",
      "Normal"))</f>
        <v>Normal</v>
      </c>
    </row>
    <row r="1333" spans="1:19">
      <c r="A1333" t="s">
        <v>3628</v>
      </c>
      <c r="B1333" s="4">
        <v>44775</v>
      </c>
      <c r="C1333" s="2">
        <v>-78297.75</v>
      </c>
      <c r="D1333" t="s">
        <v>840</v>
      </c>
      <c r="E1333" t="s">
        <v>841</v>
      </c>
      <c r="F1333" t="s">
        <v>9</v>
      </c>
      <c r="G1333" t="s">
        <v>34</v>
      </c>
      <c r="I1333" t="s">
        <v>1524</v>
      </c>
      <c r="J1333" t="s">
        <v>3629</v>
      </c>
      <c r="K1333" t="str">
        <f>IF(COUNTIF(Customers!A:A, H1333)&gt;0, "Valid", "Invalid")</f>
        <v>Invalid</v>
      </c>
      <c r="L1333" t="str">
        <f t="shared" si="100"/>
        <v>8</v>
      </c>
      <c r="M1333" t="str">
        <f t="shared" si="101"/>
        <v>2022</v>
      </c>
      <c r="N1333">
        <f t="shared" si="102"/>
        <v>-78297.75</v>
      </c>
      <c r="O1333" t="str">
        <f t="shared" si="103"/>
        <v/>
      </c>
      <c r="P1333">
        <f t="shared" si="104"/>
        <v>78297.75</v>
      </c>
      <c r="Q1333" s="48" t="str">
        <f>IF(O1333="","",
   IF(OR(O1333&lt;EDA_Outlier_Analysis!$C$10, O1333&gt;EDA_Outlier_Analysis!$C$11),
      "Outlier",
      "Normal"))</f>
        <v/>
      </c>
      <c r="R1333" t="str">
        <f>IF(P1333="","",
   IF(OR(P1333 &lt; EDA_Outlier_Analysis!$F$7, P1333 &gt; EDA_Outlier_Analysis!$F$8),
      "Outlier",
      "Normal"))</f>
        <v>Outlier</v>
      </c>
      <c r="S1333" t="str">
        <f>IF(N1333="","",
   IF(OR(N1333 &lt;EDA_Outlier_Analysis!$I$10, N1333 &gt; EDA_Outlier_Analysis!$I$11),
      "Outlier",
      "Normal"))</f>
        <v>Normal</v>
      </c>
    </row>
    <row r="1334" spans="1:19">
      <c r="A1334" t="s">
        <v>3630</v>
      </c>
      <c r="B1334" s="4">
        <v>44684</v>
      </c>
      <c r="C1334" s="2">
        <v>-14093.02</v>
      </c>
      <c r="D1334" t="s">
        <v>840</v>
      </c>
      <c r="E1334" t="s">
        <v>845</v>
      </c>
      <c r="F1334" t="s">
        <v>10</v>
      </c>
      <c r="G1334" t="s">
        <v>34</v>
      </c>
      <c r="I1334" t="s">
        <v>846</v>
      </c>
      <c r="J1334" t="s">
        <v>3631</v>
      </c>
      <c r="K1334" t="str">
        <f>IF(COUNTIF(Customers!A:A, H1334)&gt;0, "Valid", "Invalid")</f>
        <v>Invalid</v>
      </c>
      <c r="L1334" t="str">
        <f t="shared" si="100"/>
        <v>5</v>
      </c>
      <c r="M1334" t="str">
        <f t="shared" si="101"/>
        <v>2022</v>
      </c>
      <c r="N1334">
        <f t="shared" si="102"/>
        <v>-14093.02</v>
      </c>
      <c r="O1334" t="str">
        <f t="shared" si="103"/>
        <v/>
      </c>
      <c r="P1334">
        <f t="shared" si="104"/>
        <v>14093.02</v>
      </c>
      <c r="Q1334" s="48" t="str">
        <f>IF(O1334="","",
   IF(OR(O1334&lt;EDA_Outlier_Analysis!$C$10, O1334&gt;EDA_Outlier_Analysis!$C$11),
      "Outlier",
      "Normal"))</f>
        <v/>
      </c>
      <c r="R1334" t="str">
        <f>IF(P1334="","",
   IF(OR(P1334 &lt; EDA_Outlier_Analysis!$F$7, P1334 &gt; EDA_Outlier_Analysis!$F$8),
      "Outlier",
      "Normal"))</f>
        <v>Outlier</v>
      </c>
      <c r="S1334" t="str">
        <f>IF(N1334="","",
   IF(OR(N1334 &lt;EDA_Outlier_Analysis!$I$10, N1334 &gt; EDA_Outlier_Analysis!$I$11),
      "Outlier",
      "Normal"))</f>
        <v>Normal</v>
      </c>
    </row>
    <row r="1335" spans="1:19">
      <c r="A1335" t="s">
        <v>3632</v>
      </c>
      <c r="B1335" s="4">
        <v>44695</v>
      </c>
      <c r="C1335" s="2">
        <v>-43443.33</v>
      </c>
      <c r="D1335" t="s">
        <v>840</v>
      </c>
      <c r="E1335" t="s">
        <v>856</v>
      </c>
      <c r="F1335" t="s">
        <v>9</v>
      </c>
      <c r="G1335" t="s">
        <v>34</v>
      </c>
      <c r="I1335" t="s">
        <v>1533</v>
      </c>
      <c r="J1335" t="s">
        <v>3633</v>
      </c>
      <c r="K1335" t="str">
        <f>IF(COUNTIF(Customers!A:A, H1335)&gt;0, "Valid", "Invalid")</f>
        <v>Invalid</v>
      </c>
      <c r="L1335" t="str">
        <f t="shared" si="100"/>
        <v>5</v>
      </c>
      <c r="M1335" t="str">
        <f t="shared" si="101"/>
        <v>2022</v>
      </c>
      <c r="N1335">
        <f t="shared" si="102"/>
        <v>-43443.33</v>
      </c>
      <c r="O1335" t="str">
        <f t="shared" si="103"/>
        <v/>
      </c>
      <c r="P1335">
        <f t="shared" si="104"/>
        <v>43443.33</v>
      </c>
      <c r="Q1335" s="48" t="str">
        <f>IF(O1335="","",
   IF(OR(O1335&lt;EDA_Outlier_Analysis!$C$10, O1335&gt;EDA_Outlier_Analysis!$C$11),
      "Outlier",
      "Normal"))</f>
        <v/>
      </c>
      <c r="R1335" t="str">
        <f>IF(P1335="","",
   IF(OR(P1335 &lt; EDA_Outlier_Analysis!$F$7, P1335 &gt; EDA_Outlier_Analysis!$F$8),
      "Outlier",
      "Normal"))</f>
        <v>Normal</v>
      </c>
      <c r="S1335" t="str">
        <f>IF(N1335="","",
   IF(OR(N1335 &lt;EDA_Outlier_Analysis!$I$10, N1335 &gt; EDA_Outlier_Analysis!$I$11),
      "Outlier",
      "Normal"))</f>
        <v>Normal</v>
      </c>
    </row>
    <row r="1336" spans="1:19">
      <c r="A1336" t="s">
        <v>3634</v>
      </c>
      <c r="B1336" s="4">
        <v>45212</v>
      </c>
      <c r="C1336" s="2">
        <v>-52285.41</v>
      </c>
      <c r="D1336" t="s">
        <v>840</v>
      </c>
      <c r="E1336" t="s">
        <v>905</v>
      </c>
      <c r="F1336" t="s">
        <v>10</v>
      </c>
      <c r="G1336" t="s">
        <v>20</v>
      </c>
      <c r="I1336" t="s">
        <v>1394</v>
      </c>
      <c r="J1336" t="s">
        <v>3635</v>
      </c>
      <c r="K1336" t="str">
        <f>IF(COUNTIF(Customers!A:A, H1336)&gt;0, "Valid", "Invalid")</f>
        <v>Invalid</v>
      </c>
      <c r="L1336" t="str">
        <f t="shared" si="100"/>
        <v>10</v>
      </c>
      <c r="M1336" t="str">
        <f t="shared" si="101"/>
        <v>2023</v>
      </c>
      <c r="N1336">
        <f t="shared" si="102"/>
        <v>-52285.41</v>
      </c>
      <c r="O1336" t="str">
        <f t="shared" si="103"/>
        <v/>
      </c>
      <c r="P1336">
        <f t="shared" si="104"/>
        <v>52285.41</v>
      </c>
      <c r="Q1336" s="48" t="str">
        <f>IF(O1336="","",
   IF(OR(O1336&lt;EDA_Outlier_Analysis!$C$10, O1336&gt;EDA_Outlier_Analysis!$C$11),
      "Outlier",
      "Normal"))</f>
        <v/>
      </c>
      <c r="R1336" t="str">
        <f>IF(P1336="","",
   IF(OR(P1336 &lt; EDA_Outlier_Analysis!$F$7, P1336 &gt; EDA_Outlier_Analysis!$F$8),
      "Outlier",
      "Normal"))</f>
        <v>Normal</v>
      </c>
      <c r="S1336" t="str">
        <f>IF(N1336="","",
   IF(OR(N1336 &lt;EDA_Outlier_Analysis!$I$10, N1336 &gt; EDA_Outlier_Analysis!$I$11),
      "Outlier",
      "Normal"))</f>
        <v>Normal</v>
      </c>
    </row>
    <row r="1337" spans="1:19">
      <c r="A1337" t="s">
        <v>3636</v>
      </c>
      <c r="B1337" s="4">
        <v>44942</v>
      </c>
      <c r="C1337" s="2">
        <v>-42848.18</v>
      </c>
      <c r="D1337" t="s">
        <v>840</v>
      </c>
      <c r="E1337" t="s">
        <v>856</v>
      </c>
      <c r="F1337" t="s">
        <v>11</v>
      </c>
      <c r="G1337" t="s">
        <v>20</v>
      </c>
      <c r="I1337" t="s">
        <v>1109</v>
      </c>
      <c r="J1337" t="s">
        <v>3637</v>
      </c>
      <c r="K1337" t="str">
        <f>IF(COUNTIF(Customers!A:A, H1337)&gt;0, "Valid", "Invalid")</f>
        <v>Invalid</v>
      </c>
      <c r="L1337" t="str">
        <f t="shared" si="100"/>
        <v>1</v>
      </c>
      <c r="M1337" t="str">
        <f t="shared" si="101"/>
        <v>2023</v>
      </c>
      <c r="N1337">
        <f t="shared" si="102"/>
        <v>-42848.18</v>
      </c>
      <c r="O1337" t="str">
        <f t="shared" si="103"/>
        <v/>
      </c>
      <c r="P1337">
        <f t="shared" si="104"/>
        <v>42848.18</v>
      </c>
      <c r="Q1337" s="48" t="str">
        <f>IF(O1337="","",
   IF(OR(O1337&lt;EDA_Outlier_Analysis!$C$10, O1337&gt;EDA_Outlier_Analysis!$C$11),
      "Outlier",
      "Normal"))</f>
        <v/>
      </c>
      <c r="R1337" t="str">
        <f>IF(P1337="","",
   IF(OR(P1337 &lt; EDA_Outlier_Analysis!$F$7, P1337 &gt; EDA_Outlier_Analysis!$F$8),
      "Outlier",
      "Normal"))</f>
        <v>Normal</v>
      </c>
      <c r="S1337" t="str">
        <f>IF(N1337="","",
   IF(OR(N1337 &lt;EDA_Outlier_Analysis!$I$10, N1337 &gt; EDA_Outlier_Analysis!$I$11),
      "Outlier",
      "Normal"))</f>
        <v>Normal</v>
      </c>
    </row>
    <row r="1338" spans="1:19">
      <c r="A1338" t="s">
        <v>3638</v>
      </c>
      <c r="B1338" s="4">
        <v>45053</v>
      </c>
      <c r="C1338" s="2">
        <v>215621.9</v>
      </c>
      <c r="D1338" t="s">
        <v>849</v>
      </c>
      <c r="E1338" t="s">
        <v>868</v>
      </c>
      <c r="F1338" t="s">
        <v>10</v>
      </c>
      <c r="G1338" t="s">
        <v>31</v>
      </c>
      <c r="H1338" t="s">
        <v>57</v>
      </c>
      <c r="J1338" t="s">
        <v>3639</v>
      </c>
      <c r="K1338" t="str">
        <f>IF(COUNTIF(Customers!A:A, H1338)&gt;0, "Valid", "Invalid")</f>
        <v>Valid</v>
      </c>
      <c r="L1338" t="str">
        <f t="shared" si="100"/>
        <v>5</v>
      </c>
      <c r="M1338" t="str">
        <f t="shared" si="101"/>
        <v>2023</v>
      </c>
      <c r="N1338">
        <f t="shared" si="102"/>
        <v>215621.9</v>
      </c>
      <c r="O1338">
        <f t="shared" si="103"/>
        <v>215621.9</v>
      </c>
      <c r="P1338" t="str">
        <f t="shared" si="104"/>
        <v/>
      </c>
      <c r="Q1338" s="48" t="str">
        <f>IF(O1338="","",
   IF(OR(O1338&lt;EDA_Outlier_Analysis!$C$10, O1338&gt;EDA_Outlier_Analysis!$C$11),
      "Outlier",
      "Normal"))</f>
        <v>Normal</v>
      </c>
      <c r="R1338" t="str">
        <f>IF(P1338="","",
   IF(OR(P1338 &lt; EDA_Outlier_Analysis!$F$7, P1338 &gt; EDA_Outlier_Analysis!$F$8),
      "Outlier",
      "Normal"))</f>
        <v/>
      </c>
      <c r="S1338" t="str">
        <f>IF(N1338="","",
   IF(OR(N1338 &lt;EDA_Outlier_Analysis!$I$10, N1338 &gt; EDA_Outlier_Analysis!$I$11),
      "Outlier",
      "Normal"))</f>
        <v>Normal</v>
      </c>
    </row>
    <row r="1339" spans="1:19">
      <c r="A1339" t="s">
        <v>3640</v>
      </c>
      <c r="B1339" s="4">
        <v>45279</v>
      </c>
      <c r="C1339" s="2">
        <v>273485.78999999998</v>
      </c>
      <c r="D1339" t="s">
        <v>849</v>
      </c>
      <c r="E1339" t="s">
        <v>850</v>
      </c>
      <c r="F1339" t="s">
        <v>11</v>
      </c>
      <c r="G1339" t="s">
        <v>24</v>
      </c>
      <c r="H1339" t="s">
        <v>435</v>
      </c>
      <c r="J1339" t="s">
        <v>3641</v>
      </c>
      <c r="K1339" t="str">
        <f>IF(COUNTIF(Customers!A:A, H1339)&gt;0, "Valid", "Invalid")</f>
        <v>Valid</v>
      </c>
      <c r="L1339" t="str">
        <f t="shared" si="100"/>
        <v>12</v>
      </c>
      <c r="M1339" t="str">
        <f t="shared" si="101"/>
        <v>2023</v>
      </c>
      <c r="N1339">
        <f t="shared" si="102"/>
        <v>273485.78999999998</v>
      </c>
      <c r="O1339">
        <f t="shared" si="103"/>
        <v>273485.78999999998</v>
      </c>
      <c r="P1339" t="str">
        <f t="shared" si="104"/>
        <v/>
      </c>
      <c r="Q1339" s="48" t="str">
        <f>IF(O1339="","",
   IF(OR(O1339&lt;EDA_Outlier_Analysis!$C$10, O1339&gt;EDA_Outlier_Analysis!$C$11),
      "Outlier",
      "Normal"))</f>
        <v>Normal</v>
      </c>
      <c r="R1339" t="str">
        <f>IF(P1339="","",
   IF(OR(P1339 &lt; EDA_Outlier_Analysis!$F$7, P1339 &gt; EDA_Outlier_Analysis!$F$8),
      "Outlier",
      "Normal"))</f>
        <v/>
      </c>
      <c r="S1339" t="str">
        <f>IF(N1339="","",
   IF(OR(N1339 &lt;EDA_Outlier_Analysis!$I$10, N1339 &gt; EDA_Outlier_Analysis!$I$11),
      "Outlier",
      "Normal"))</f>
        <v>Normal</v>
      </c>
    </row>
    <row r="1340" spans="1:19">
      <c r="A1340" t="s">
        <v>3642</v>
      </c>
      <c r="B1340" s="4">
        <v>44661</v>
      </c>
      <c r="C1340" s="2">
        <v>-34089.43</v>
      </c>
      <c r="D1340" t="s">
        <v>840</v>
      </c>
      <c r="E1340" t="s">
        <v>845</v>
      </c>
      <c r="F1340" t="s">
        <v>10</v>
      </c>
      <c r="G1340" t="s">
        <v>20</v>
      </c>
      <c r="I1340" t="s">
        <v>912</v>
      </c>
      <c r="J1340" t="s">
        <v>3643</v>
      </c>
      <c r="K1340" t="str">
        <f>IF(COUNTIF(Customers!A:A, H1340)&gt;0, "Valid", "Invalid")</f>
        <v>Invalid</v>
      </c>
      <c r="L1340" t="str">
        <f t="shared" si="100"/>
        <v>4</v>
      </c>
      <c r="M1340" t="str">
        <f t="shared" si="101"/>
        <v>2022</v>
      </c>
      <c r="N1340">
        <f t="shared" si="102"/>
        <v>-34089.43</v>
      </c>
      <c r="O1340" t="str">
        <f t="shared" si="103"/>
        <v/>
      </c>
      <c r="P1340">
        <f t="shared" si="104"/>
        <v>34089.43</v>
      </c>
      <c r="Q1340" s="48" t="str">
        <f>IF(O1340="","",
   IF(OR(O1340&lt;EDA_Outlier_Analysis!$C$10, O1340&gt;EDA_Outlier_Analysis!$C$11),
      "Outlier",
      "Normal"))</f>
        <v/>
      </c>
      <c r="R1340" t="str">
        <f>IF(P1340="","",
   IF(OR(P1340 &lt; EDA_Outlier_Analysis!$F$7, P1340 &gt; EDA_Outlier_Analysis!$F$8),
      "Outlier",
      "Normal"))</f>
        <v>Normal</v>
      </c>
      <c r="S1340" t="str">
        <f>IF(N1340="","",
   IF(OR(N1340 &lt;EDA_Outlier_Analysis!$I$10, N1340 &gt; EDA_Outlier_Analysis!$I$11),
      "Outlier",
      "Normal"))</f>
        <v>Normal</v>
      </c>
    </row>
    <row r="1341" spans="1:19">
      <c r="A1341" t="s">
        <v>3644</v>
      </c>
      <c r="B1341" s="4">
        <v>44700</v>
      </c>
      <c r="C1341" s="2">
        <v>186057.68</v>
      </c>
      <c r="D1341" t="s">
        <v>849</v>
      </c>
      <c r="E1341" t="s">
        <v>850</v>
      </c>
      <c r="F1341" t="s">
        <v>10</v>
      </c>
      <c r="G1341" t="s">
        <v>34</v>
      </c>
      <c r="H1341" t="s">
        <v>411</v>
      </c>
      <c r="J1341" t="s">
        <v>3645</v>
      </c>
      <c r="K1341" t="str">
        <f>IF(COUNTIF(Customers!A:A, H1341)&gt;0, "Valid", "Invalid")</f>
        <v>Valid</v>
      </c>
      <c r="L1341" t="str">
        <f t="shared" si="100"/>
        <v>5</v>
      </c>
      <c r="M1341" t="str">
        <f t="shared" si="101"/>
        <v>2022</v>
      </c>
      <c r="N1341">
        <f t="shared" si="102"/>
        <v>186057.68</v>
      </c>
      <c r="O1341">
        <f t="shared" si="103"/>
        <v>186057.68</v>
      </c>
      <c r="P1341" t="str">
        <f t="shared" si="104"/>
        <v/>
      </c>
      <c r="Q1341" s="48" t="str">
        <f>IF(O1341="","",
   IF(OR(O1341&lt;EDA_Outlier_Analysis!$C$10, O1341&gt;EDA_Outlier_Analysis!$C$11),
      "Outlier",
      "Normal"))</f>
        <v>Normal</v>
      </c>
      <c r="R1341" t="str">
        <f>IF(P1341="","",
   IF(OR(P1341 &lt; EDA_Outlier_Analysis!$F$7, P1341 &gt; EDA_Outlier_Analysis!$F$8),
      "Outlier",
      "Normal"))</f>
        <v/>
      </c>
      <c r="S1341" t="str">
        <f>IF(N1341="","",
   IF(OR(N1341 &lt;EDA_Outlier_Analysis!$I$10, N1341 &gt; EDA_Outlier_Analysis!$I$11),
      "Outlier",
      "Normal"))</f>
        <v>Normal</v>
      </c>
    </row>
    <row r="1342" spans="1:19">
      <c r="A1342" t="s">
        <v>3646</v>
      </c>
      <c r="B1342" s="4">
        <v>44650</v>
      </c>
      <c r="C1342" s="2">
        <v>26311.22</v>
      </c>
      <c r="D1342" t="s">
        <v>1345</v>
      </c>
      <c r="E1342" t="s">
        <v>1345</v>
      </c>
      <c r="F1342" t="s">
        <v>11</v>
      </c>
      <c r="G1342" t="s">
        <v>31</v>
      </c>
      <c r="J1342" t="s">
        <v>3647</v>
      </c>
      <c r="K1342" t="str">
        <f>IF(COUNTIF(Customers!A:A, H1342)&gt;0, "Valid", "Invalid")</f>
        <v>Invalid</v>
      </c>
      <c r="L1342" t="str">
        <f t="shared" si="100"/>
        <v>3</v>
      </c>
      <c r="M1342" t="str">
        <f t="shared" si="101"/>
        <v>2022</v>
      </c>
      <c r="N1342">
        <f t="shared" si="102"/>
        <v>-26311.22</v>
      </c>
      <c r="O1342" t="str">
        <f t="shared" si="103"/>
        <v/>
      </c>
      <c r="P1342" t="str">
        <f t="shared" si="104"/>
        <v/>
      </c>
      <c r="Q1342" s="48" t="str">
        <f>IF(O1342="","",
   IF(OR(O1342&lt;EDA_Outlier_Analysis!$C$10, O1342&gt;EDA_Outlier_Analysis!$C$11),
      "Outlier",
      "Normal"))</f>
        <v/>
      </c>
      <c r="R1342" t="str">
        <f>IF(P1342="","",
   IF(OR(P1342 &lt; EDA_Outlier_Analysis!$F$7, P1342 &gt; EDA_Outlier_Analysis!$F$8),
      "Outlier",
      "Normal"))</f>
        <v/>
      </c>
      <c r="S1342" t="str">
        <f>IF(N1342="","",
   IF(OR(N1342 &lt;EDA_Outlier_Analysis!$I$10, N1342 &gt; EDA_Outlier_Analysis!$I$11),
      "Outlier",
      "Normal"))</f>
        <v>Normal</v>
      </c>
    </row>
    <row r="1343" spans="1:19">
      <c r="A1343" t="s">
        <v>3648</v>
      </c>
      <c r="B1343" s="4">
        <v>44735</v>
      </c>
      <c r="C1343" s="2">
        <v>-48829.37</v>
      </c>
      <c r="D1343" t="s">
        <v>840</v>
      </c>
      <c r="E1343" t="s">
        <v>841</v>
      </c>
      <c r="F1343" t="s">
        <v>9</v>
      </c>
      <c r="G1343" t="s">
        <v>24</v>
      </c>
      <c r="I1343" t="s">
        <v>1035</v>
      </c>
      <c r="J1343" t="s">
        <v>3649</v>
      </c>
      <c r="K1343" t="str">
        <f>IF(COUNTIF(Customers!A:A, H1343)&gt;0, "Valid", "Invalid")</f>
        <v>Invalid</v>
      </c>
      <c r="L1343" t="str">
        <f t="shared" si="100"/>
        <v>6</v>
      </c>
      <c r="M1343" t="str">
        <f t="shared" si="101"/>
        <v>2022</v>
      </c>
      <c r="N1343">
        <f t="shared" si="102"/>
        <v>-48829.37</v>
      </c>
      <c r="O1343" t="str">
        <f t="shared" si="103"/>
        <v/>
      </c>
      <c r="P1343">
        <f t="shared" si="104"/>
        <v>48829.37</v>
      </c>
      <c r="Q1343" s="48" t="str">
        <f>IF(O1343="","",
   IF(OR(O1343&lt;EDA_Outlier_Analysis!$C$10, O1343&gt;EDA_Outlier_Analysis!$C$11),
      "Outlier",
      "Normal"))</f>
        <v/>
      </c>
      <c r="R1343" t="str">
        <f>IF(P1343="","",
   IF(OR(P1343 &lt; EDA_Outlier_Analysis!$F$7, P1343 &gt; EDA_Outlier_Analysis!$F$8),
      "Outlier",
      "Normal"))</f>
        <v>Normal</v>
      </c>
      <c r="S1343" t="str">
        <f>IF(N1343="","",
   IF(OR(N1343 &lt;EDA_Outlier_Analysis!$I$10, N1343 &gt; EDA_Outlier_Analysis!$I$11),
      "Outlier",
      "Normal"))</f>
        <v>Normal</v>
      </c>
    </row>
    <row r="1344" spans="1:19">
      <c r="A1344" t="s">
        <v>3650</v>
      </c>
      <c r="B1344" s="4">
        <v>44948</v>
      </c>
      <c r="C1344" s="2">
        <v>198971.17</v>
      </c>
      <c r="D1344" t="s">
        <v>849</v>
      </c>
      <c r="E1344" t="s">
        <v>850</v>
      </c>
      <c r="F1344" t="s">
        <v>11</v>
      </c>
      <c r="G1344" t="s">
        <v>20</v>
      </c>
      <c r="H1344" t="s">
        <v>563</v>
      </c>
      <c r="J1344" t="s">
        <v>3651</v>
      </c>
      <c r="K1344" t="str">
        <f>IF(COUNTIF(Customers!A:A, H1344)&gt;0, "Valid", "Invalid")</f>
        <v>Valid</v>
      </c>
      <c r="L1344" t="str">
        <f t="shared" si="100"/>
        <v>1</v>
      </c>
      <c r="M1344" t="str">
        <f t="shared" si="101"/>
        <v>2023</v>
      </c>
      <c r="N1344">
        <f t="shared" si="102"/>
        <v>198971.17</v>
      </c>
      <c r="O1344">
        <f t="shared" si="103"/>
        <v>198971.17</v>
      </c>
      <c r="P1344" t="str">
        <f t="shared" si="104"/>
        <v/>
      </c>
      <c r="Q1344" s="48" t="str">
        <f>IF(O1344="","",
   IF(OR(O1344&lt;EDA_Outlier_Analysis!$C$10, O1344&gt;EDA_Outlier_Analysis!$C$11),
      "Outlier",
      "Normal"))</f>
        <v>Normal</v>
      </c>
      <c r="R1344" t="str">
        <f>IF(P1344="","",
   IF(OR(P1344 &lt; EDA_Outlier_Analysis!$F$7, P1344 &gt; EDA_Outlier_Analysis!$F$8),
      "Outlier",
      "Normal"))</f>
        <v/>
      </c>
      <c r="S1344" t="str">
        <f>IF(N1344="","",
   IF(OR(N1344 &lt;EDA_Outlier_Analysis!$I$10, N1344 &gt; EDA_Outlier_Analysis!$I$11),
      "Outlier",
      "Normal"))</f>
        <v>Normal</v>
      </c>
    </row>
    <row r="1345" spans="1:19">
      <c r="A1345" t="s">
        <v>3652</v>
      </c>
      <c r="B1345" s="4">
        <v>44723</v>
      </c>
      <c r="C1345" s="2">
        <v>163366.91</v>
      </c>
      <c r="D1345" t="s">
        <v>849</v>
      </c>
      <c r="E1345" t="s">
        <v>850</v>
      </c>
      <c r="F1345" t="s">
        <v>10</v>
      </c>
      <c r="G1345" t="s">
        <v>20</v>
      </c>
      <c r="H1345" t="s">
        <v>605</v>
      </c>
      <c r="J1345" t="s">
        <v>3653</v>
      </c>
      <c r="K1345" t="str">
        <f>IF(COUNTIF(Customers!A:A, H1345)&gt;0, "Valid", "Invalid")</f>
        <v>Valid</v>
      </c>
      <c r="L1345" t="str">
        <f t="shared" si="100"/>
        <v>6</v>
      </c>
      <c r="M1345" t="str">
        <f t="shared" si="101"/>
        <v>2022</v>
      </c>
      <c r="N1345">
        <f t="shared" si="102"/>
        <v>163366.91</v>
      </c>
      <c r="O1345">
        <f t="shared" si="103"/>
        <v>163366.91</v>
      </c>
      <c r="P1345" t="str">
        <f t="shared" si="104"/>
        <v/>
      </c>
      <c r="Q1345" s="48" t="str">
        <f>IF(O1345="","",
   IF(OR(O1345&lt;EDA_Outlier_Analysis!$C$10, O1345&gt;EDA_Outlier_Analysis!$C$11),
      "Outlier",
      "Normal"))</f>
        <v>Normal</v>
      </c>
      <c r="R1345" t="str">
        <f>IF(P1345="","",
   IF(OR(P1345 &lt; EDA_Outlier_Analysis!$F$7, P1345 &gt; EDA_Outlier_Analysis!$F$8),
      "Outlier",
      "Normal"))</f>
        <v/>
      </c>
      <c r="S1345" t="str">
        <f>IF(N1345="","",
   IF(OR(N1345 &lt;EDA_Outlier_Analysis!$I$10, N1345 &gt; EDA_Outlier_Analysis!$I$11),
      "Outlier",
      "Normal"))</f>
        <v>Normal</v>
      </c>
    </row>
    <row r="1346" spans="1:19">
      <c r="A1346" t="s">
        <v>3654</v>
      </c>
      <c r="B1346" s="4">
        <v>44749</v>
      </c>
      <c r="C1346" s="2">
        <v>-30533.86</v>
      </c>
      <c r="D1346" t="s">
        <v>840</v>
      </c>
      <c r="E1346" t="s">
        <v>845</v>
      </c>
      <c r="F1346" t="s">
        <v>10</v>
      </c>
      <c r="G1346" t="s">
        <v>34</v>
      </c>
      <c r="I1346" t="s">
        <v>1394</v>
      </c>
      <c r="J1346" t="s">
        <v>3655</v>
      </c>
      <c r="K1346" t="str">
        <f>IF(COUNTIF(Customers!A:A, H1346)&gt;0, "Valid", "Invalid")</f>
        <v>Invalid</v>
      </c>
      <c r="L1346" t="str">
        <f t="shared" si="100"/>
        <v>7</v>
      </c>
      <c r="M1346" t="str">
        <f t="shared" si="101"/>
        <v>2022</v>
      </c>
      <c r="N1346">
        <f t="shared" si="102"/>
        <v>-30533.86</v>
      </c>
      <c r="O1346" t="str">
        <f t="shared" si="103"/>
        <v/>
      </c>
      <c r="P1346">
        <f t="shared" si="104"/>
        <v>30533.86</v>
      </c>
      <c r="Q1346" s="48" t="str">
        <f>IF(O1346="","",
   IF(OR(O1346&lt;EDA_Outlier_Analysis!$C$10, O1346&gt;EDA_Outlier_Analysis!$C$11),
      "Outlier",
      "Normal"))</f>
        <v/>
      </c>
      <c r="R1346" t="str">
        <f>IF(P1346="","",
   IF(OR(P1346 &lt; EDA_Outlier_Analysis!$F$7, P1346 &gt; EDA_Outlier_Analysis!$F$8),
      "Outlier",
      "Normal"))</f>
        <v>Normal</v>
      </c>
      <c r="S1346" t="str">
        <f>IF(N1346="","",
   IF(OR(N1346 &lt;EDA_Outlier_Analysis!$I$10, N1346 &gt; EDA_Outlier_Analysis!$I$11),
      "Outlier",
      "Normal"))</f>
        <v>Normal</v>
      </c>
    </row>
    <row r="1347" spans="1:19">
      <c r="A1347" t="s">
        <v>3656</v>
      </c>
      <c r="B1347" s="4">
        <v>44599</v>
      </c>
      <c r="C1347" s="2">
        <v>157178.64000000001</v>
      </c>
      <c r="D1347" t="s">
        <v>849</v>
      </c>
      <c r="E1347" t="s">
        <v>853</v>
      </c>
      <c r="F1347" t="s">
        <v>10</v>
      </c>
      <c r="G1347" t="s">
        <v>24</v>
      </c>
      <c r="H1347" t="s">
        <v>355</v>
      </c>
      <c r="J1347" t="s">
        <v>3657</v>
      </c>
      <c r="K1347" t="str">
        <f>IF(COUNTIF(Customers!A:A, H1347)&gt;0, "Valid", "Invalid")</f>
        <v>Valid</v>
      </c>
      <c r="L1347" t="str">
        <f t="shared" ref="L1347:L1410" si="105">TEXT(B1347,"m")</f>
        <v>2</v>
      </c>
      <c r="M1347" t="str">
        <f t="shared" ref="M1347:M1410" si="106">TEXT(B1347,"yyyy")</f>
        <v>2022</v>
      </c>
      <c r="N1347">
        <f t="shared" ref="N1347:N1410" si="107">IF(D1347="Revenue",C1347,-ABS(C1347))</f>
        <v>157178.64000000001</v>
      </c>
      <c r="O1347">
        <f t="shared" ref="O1347:O1410" si="108">IF(D1347="Revenue", C1347, "")</f>
        <v>157178.64000000001</v>
      </c>
      <c r="P1347" t="str">
        <f t="shared" ref="P1347:P1410" si="109">IF(D1347="Expense", ABS(C1347), "")</f>
        <v/>
      </c>
      <c r="Q1347" s="48" t="str">
        <f>IF(O1347="","",
   IF(OR(O1347&lt;EDA_Outlier_Analysis!$C$10, O1347&gt;EDA_Outlier_Analysis!$C$11),
      "Outlier",
      "Normal"))</f>
        <v>Normal</v>
      </c>
      <c r="R1347" t="str">
        <f>IF(P1347="","",
   IF(OR(P1347 &lt; EDA_Outlier_Analysis!$F$7, P1347 &gt; EDA_Outlier_Analysis!$F$8),
      "Outlier",
      "Normal"))</f>
        <v/>
      </c>
      <c r="S1347" t="str">
        <f>IF(N1347="","",
   IF(OR(N1347 &lt;EDA_Outlier_Analysis!$I$10, N1347 &gt; EDA_Outlier_Analysis!$I$11),
      "Outlier",
      "Normal"))</f>
        <v>Normal</v>
      </c>
    </row>
    <row r="1348" spans="1:19">
      <c r="A1348" t="s">
        <v>3658</v>
      </c>
      <c r="B1348" s="4">
        <v>44775</v>
      </c>
      <c r="C1348" s="2">
        <v>178252.79999999999</v>
      </c>
      <c r="D1348" t="s">
        <v>849</v>
      </c>
      <c r="E1348" t="s">
        <v>868</v>
      </c>
      <c r="F1348" t="s">
        <v>9</v>
      </c>
      <c r="G1348" t="s">
        <v>24</v>
      </c>
      <c r="H1348" t="s">
        <v>655</v>
      </c>
      <c r="J1348" t="s">
        <v>3659</v>
      </c>
      <c r="K1348" t="str">
        <f>IF(COUNTIF(Customers!A:A, H1348)&gt;0, "Valid", "Invalid")</f>
        <v>Valid</v>
      </c>
      <c r="L1348" t="str">
        <f t="shared" si="105"/>
        <v>8</v>
      </c>
      <c r="M1348" t="str">
        <f t="shared" si="106"/>
        <v>2022</v>
      </c>
      <c r="N1348">
        <f t="shared" si="107"/>
        <v>178252.79999999999</v>
      </c>
      <c r="O1348">
        <f t="shared" si="108"/>
        <v>178252.79999999999</v>
      </c>
      <c r="P1348" t="str">
        <f t="shared" si="109"/>
        <v/>
      </c>
      <c r="Q1348" s="48" t="str">
        <f>IF(O1348="","",
   IF(OR(O1348&lt;EDA_Outlier_Analysis!$C$10, O1348&gt;EDA_Outlier_Analysis!$C$11),
      "Outlier",
      "Normal"))</f>
        <v>Normal</v>
      </c>
      <c r="R1348" t="str">
        <f>IF(P1348="","",
   IF(OR(P1348 &lt; EDA_Outlier_Analysis!$F$7, P1348 &gt; EDA_Outlier_Analysis!$F$8),
      "Outlier",
      "Normal"))</f>
        <v/>
      </c>
      <c r="S1348" t="str">
        <f>IF(N1348="","",
   IF(OR(N1348 &lt;EDA_Outlier_Analysis!$I$10, N1348 &gt; EDA_Outlier_Analysis!$I$11),
      "Outlier",
      "Normal"))</f>
        <v>Normal</v>
      </c>
    </row>
    <row r="1349" spans="1:19">
      <c r="A1349" t="s">
        <v>3660</v>
      </c>
      <c r="B1349" s="4">
        <v>45187</v>
      </c>
      <c r="C1349" s="2">
        <v>237791.3</v>
      </c>
      <c r="D1349" t="s">
        <v>849</v>
      </c>
      <c r="E1349" t="s">
        <v>853</v>
      </c>
      <c r="F1349" t="s">
        <v>9</v>
      </c>
      <c r="G1349" t="s">
        <v>34</v>
      </c>
      <c r="H1349" t="s">
        <v>415</v>
      </c>
      <c r="J1349" t="s">
        <v>3661</v>
      </c>
      <c r="K1349" t="str">
        <f>IF(COUNTIF(Customers!A:A, H1349)&gt;0, "Valid", "Invalid")</f>
        <v>Valid</v>
      </c>
      <c r="L1349" t="str">
        <f t="shared" si="105"/>
        <v>9</v>
      </c>
      <c r="M1349" t="str">
        <f t="shared" si="106"/>
        <v>2023</v>
      </c>
      <c r="N1349">
        <f t="shared" si="107"/>
        <v>237791.3</v>
      </c>
      <c r="O1349">
        <f t="shared" si="108"/>
        <v>237791.3</v>
      </c>
      <c r="P1349" t="str">
        <f t="shared" si="109"/>
        <v/>
      </c>
      <c r="Q1349" s="48" t="str">
        <f>IF(O1349="","",
   IF(OR(O1349&lt;EDA_Outlier_Analysis!$C$10, O1349&gt;EDA_Outlier_Analysis!$C$11),
      "Outlier",
      "Normal"))</f>
        <v>Normal</v>
      </c>
      <c r="R1349" t="str">
        <f>IF(P1349="","",
   IF(OR(P1349 &lt; EDA_Outlier_Analysis!$F$7, P1349 &gt; EDA_Outlier_Analysis!$F$8),
      "Outlier",
      "Normal"))</f>
        <v/>
      </c>
      <c r="S1349" t="str">
        <f>IF(N1349="","",
   IF(OR(N1349 &lt;EDA_Outlier_Analysis!$I$10, N1349 &gt; EDA_Outlier_Analysis!$I$11),
      "Outlier",
      "Normal"))</f>
        <v>Normal</v>
      </c>
    </row>
    <row r="1350" spans="1:19">
      <c r="A1350" t="s">
        <v>3662</v>
      </c>
      <c r="B1350" s="4">
        <v>44970</v>
      </c>
      <c r="C1350" s="2">
        <v>-29312.42</v>
      </c>
      <c r="D1350" t="s">
        <v>840</v>
      </c>
      <c r="E1350" t="s">
        <v>856</v>
      </c>
      <c r="F1350" t="s">
        <v>10</v>
      </c>
      <c r="G1350" t="s">
        <v>34</v>
      </c>
      <c r="I1350" t="s">
        <v>1620</v>
      </c>
      <c r="J1350" t="s">
        <v>3663</v>
      </c>
      <c r="K1350" t="str">
        <f>IF(COUNTIF(Customers!A:A, H1350)&gt;0, "Valid", "Invalid")</f>
        <v>Invalid</v>
      </c>
      <c r="L1350" t="str">
        <f t="shared" si="105"/>
        <v>2</v>
      </c>
      <c r="M1350" t="str">
        <f t="shared" si="106"/>
        <v>2023</v>
      </c>
      <c r="N1350">
        <f t="shared" si="107"/>
        <v>-29312.42</v>
      </c>
      <c r="O1350" t="str">
        <f t="shared" si="108"/>
        <v/>
      </c>
      <c r="P1350">
        <f t="shared" si="109"/>
        <v>29312.42</v>
      </c>
      <c r="Q1350" s="48" t="str">
        <f>IF(O1350="","",
   IF(OR(O1350&lt;EDA_Outlier_Analysis!$C$10, O1350&gt;EDA_Outlier_Analysis!$C$11),
      "Outlier",
      "Normal"))</f>
        <v/>
      </c>
      <c r="R1350" t="str">
        <f>IF(P1350="","",
   IF(OR(P1350 &lt; EDA_Outlier_Analysis!$F$7, P1350 &gt; EDA_Outlier_Analysis!$F$8),
      "Outlier",
      "Normal"))</f>
        <v>Normal</v>
      </c>
      <c r="S1350" t="str">
        <f>IF(N1350="","",
   IF(OR(N1350 &lt;EDA_Outlier_Analysis!$I$10, N1350 &gt; EDA_Outlier_Analysis!$I$11),
      "Outlier",
      "Normal"))</f>
        <v>Normal</v>
      </c>
    </row>
    <row r="1351" spans="1:19">
      <c r="A1351" t="s">
        <v>3664</v>
      </c>
      <c r="B1351" s="4">
        <v>44984</v>
      </c>
      <c r="C1351" s="2">
        <v>-44329.61</v>
      </c>
      <c r="D1351" t="s">
        <v>840</v>
      </c>
      <c r="E1351" t="s">
        <v>845</v>
      </c>
      <c r="F1351" t="s">
        <v>10</v>
      </c>
      <c r="G1351" t="s">
        <v>34</v>
      </c>
      <c r="I1351" t="s">
        <v>1358</v>
      </c>
      <c r="J1351" t="s">
        <v>3665</v>
      </c>
      <c r="K1351" t="str">
        <f>IF(COUNTIF(Customers!A:A, H1351)&gt;0, "Valid", "Invalid")</f>
        <v>Invalid</v>
      </c>
      <c r="L1351" t="str">
        <f t="shared" si="105"/>
        <v>2</v>
      </c>
      <c r="M1351" t="str">
        <f t="shared" si="106"/>
        <v>2023</v>
      </c>
      <c r="N1351">
        <f t="shared" si="107"/>
        <v>-44329.61</v>
      </c>
      <c r="O1351" t="str">
        <f t="shared" si="108"/>
        <v/>
      </c>
      <c r="P1351">
        <f t="shared" si="109"/>
        <v>44329.61</v>
      </c>
      <c r="Q1351" s="48" t="str">
        <f>IF(O1351="","",
   IF(OR(O1351&lt;EDA_Outlier_Analysis!$C$10, O1351&gt;EDA_Outlier_Analysis!$C$11),
      "Outlier",
      "Normal"))</f>
        <v/>
      </c>
      <c r="R1351" t="str">
        <f>IF(P1351="","",
   IF(OR(P1351 &lt; EDA_Outlier_Analysis!$F$7, P1351 &gt; EDA_Outlier_Analysis!$F$8),
      "Outlier",
      "Normal"))</f>
        <v>Normal</v>
      </c>
      <c r="S1351" t="str">
        <f>IF(N1351="","",
   IF(OR(N1351 &lt;EDA_Outlier_Analysis!$I$10, N1351 &gt; EDA_Outlier_Analysis!$I$11),
      "Outlier",
      "Normal"))</f>
        <v>Normal</v>
      </c>
    </row>
    <row r="1352" spans="1:19">
      <c r="A1352" t="s">
        <v>3666</v>
      </c>
      <c r="B1352" s="4">
        <v>44615</v>
      </c>
      <c r="C1352" s="2">
        <v>138162.42000000001</v>
      </c>
      <c r="D1352" t="s">
        <v>849</v>
      </c>
      <c r="E1352" t="s">
        <v>868</v>
      </c>
      <c r="F1352" t="s">
        <v>11</v>
      </c>
      <c r="G1352" t="s">
        <v>34</v>
      </c>
      <c r="H1352" t="s">
        <v>405</v>
      </c>
      <c r="J1352" t="s">
        <v>3667</v>
      </c>
      <c r="K1352" t="str">
        <f>IF(COUNTIF(Customers!A:A, H1352)&gt;0, "Valid", "Invalid")</f>
        <v>Valid</v>
      </c>
      <c r="L1352" t="str">
        <f t="shared" si="105"/>
        <v>2</v>
      </c>
      <c r="M1352" t="str">
        <f t="shared" si="106"/>
        <v>2022</v>
      </c>
      <c r="N1352">
        <f t="shared" si="107"/>
        <v>138162.42000000001</v>
      </c>
      <c r="O1352">
        <f t="shared" si="108"/>
        <v>138162.42000000001</v>
      </c>
      <c r="P1352" t="str">
        <f t="shared" si="109"/>
        <v/>
      </c>
      <c r="Q1352" s="48" t="str">
        <f>IF(O1352="","",
   IF(OR(O1352&lt;EDA_Outlier_Analysis!$C$10, O1352&gt;EDA_Outlier_Analysis!$C$11),
      "Outlier",
      "Normal"))</f>
        <v>Normal</v>
      </c>
      <c r="R1352" t="str">
        <f>IF(P1352="","",
   IF(OR(P1352 &lt; EDA_Outlier_Analysis!$F$7, P1352 &gt; EDA_Outlier_Analysis!$F$8),
      "Outlier",
      "Normal"))</f>
        <v/>
      </c>
      <c r="S1352" t="str">
        <f>IF(N1352="","",
   IF(OR(N1352 &lt;EDA_Outlier_Analysis!$I$10, N1352 &gt; EDA_Outlier_Analysis!$I$11),
      "Outlier",
      "Normal"))</f>
        <v>Normal</v>
      </c>
    </row>
    <row r="1353" spans="1:19">
      <c r="A1353" t="s">
        <v>3668</v>
      </c>
      <c r="B1353" s="4">
        <v>44596</v>
      </c>
      <c r="C1353" s="2">
        <v>111029.38</v>
      </c>
      <c r="D1353" t="s">
        <v>849</v>
      </c>
      <c r="E1353" t="s">
        <v>853</v>
      </c>
      <c r="F1353" t="s">
        <v>11</v>
      </c>
      <c r="G1353" t="s">
        <v>31</v>
      </c>
      <c r="H1353" t="s">
        <v>631</v>
      </c>
      <c r="J1353" t="s">
        <v>3669</v>
      </c>
      <c r="K1353" t="str">
        <f>IF(COUNTIF(Customers!A:A, H1353)&gt;0, "Valid", "Invalid")</f>
        <v>Valid</v>
      </c>
      <c r="L1353" t="str">
        <f t="shared" si="105"/>
        <v>2</v>
      </c>
      <c r="M1353" t="str">
        <f t="shared" si="106"/>
        <v>2022</v>
      </c>
      <c r="N1353">
        <f t="shared" si="107"/>
        <v>111029.38</v>
      </c>
      <c r="O1353">
        <f t="shared" si="108"/>
        <v>111029.38</v>
      </c>
      <c r="P1353" t="str">
        <f t="shared" si="109"/>
        <v/>
      </c>
      <c r="Q1353" s="48" t="str">
        <f>IF(O1353="","",
   IF(OR(O1353&lt;EDA_Outlier_Analysis!$C$10, O1353&gt;EDA_Outlier_Analysis!$C$11),
      "Outlier",
      "Normal"))</f>
        <v>Normal</v>
      </c>
      <c r="R1353" t="str">
        <f>IF(P1353="","",
   IF(OR(P1353 &lt; EDA_Outlier_Analysis!$F$7, P1353 &gt; EDA_Outlier_Analysis!$F$8),
      "Outlier",
      "Normal"))</f>
        <v/>
      </c>
      <c r="S1353" t="str">
        <f>IF(N1353="","",
   IF(OR(N1353 &lt;EDA_Outlier_Analysis!$I$10, N1353 &gt; EDA_Outlier_Analysis!$I$11),
      "Outlier",
      "Normal"))</f>
        <v>Normal</v>
      </c>
    </row>
    <row r="1354" spans="1:19">
      <c r="A1354" t="s">
        <v>3670</v>
      </c>
      <c r="B1354" s="4">
        <v>44749</v>
      </c>
      <c r="C1354" s="2">
        <v>-61467.81</v>
      </c>
      <c r="D1354" t="s">
        <v>840</v>
      </c>
      <c r="E1354" t="s">
        <v>878</v>
      </c>
      <c r="F1354" t="s">
        <v>9</v>
      </c>
      <c r="G1354" t="s">
        <v>31</v>
      </c>
      <c r="I1354" t="s">
        <v>1093</v>
      </c>
      <c r="J1354" t="s">
        <v>3671</v>
      </c>
      <c r="K1354" t="str">
        <f>IF(COUNTIF(Customers!A:A, H1354)&gt;0, "Valid", "Invalid")</f>
        <v>Invalid</v>
      </c>
      <c r="L1354" t="str">
        <f t="shared" si="105"/>
        <v>7</v>
      </c>
      <c r="M1354" t="str">
        <f t="shared" si="106"/>
        <v>2022</v>
      </c>
      <c r="N1354">
        <f t="shared" si="107"/>
        <v>-61467.81</v>
      </c>
      <c r="O1354" t="str">
        <f t="shared" si="108"/>
        <v/>
      </c>
      <c r="P1354">
        <f t="shared" si="109"/>
        <v>61467.81</v>
      </c>
      <c r="Q1354" s="48" t="str">
        <f>IF(O1354="","",
   IF(OR(O1354&lt;EDA_Outlier_Analysis!$C$10, O1354&gt;EDA_Outlier_Analysis!$C$11),
      "Outlier",
      "Normal"))</f>
        <v/>
      </c>
      <c r="R1354" t="str">
        <f>IF(P1354="","",
   IF(OR(P1354 &lt; EDA_Outlier_Analysis!$F$7, P1354 &gt; EDA_Outlier_Analysis!$F$8),
      "Outlier",
      "Normal"))</f>
        <v>Outlier</v>
      </c>
      <c r="S1354" t="str">
        <f>IF(N1354="","",
   IF(OR(N1354 &lt;EDA_Outlier_Analysis!$I$10, N1354 &gt; EDA_Outlier_Analysis!$I$11),
      "Outlier",
      "Normal"))</f>
        <v>Normal</v>
      </c>
    </row>
    <row r="1355" spans="1:19">
      <c r="A1355" t="s">
        <v>3672</v>
      </c>
      <c r="B1355" s="4">
        <v>45105</v>
      </c>
      <c r="C1355" s="2">
        <v>263249.40000000002</v>
      </c>
      <c r="D1355" t="s">
        <v>849</v>
      </c>
      <c r="E1355" t="s">
        <v>868</v>
      </c>
      <c r="F1355" t="s">
        <v>11</v>
      </c>
      <c r="G1355" t="s">
        <v>20</v>
      </c>
      <c r="H1355" t="s">
        <v>77</v>
      </c>
      <c r="J1355" t="s">
        <v>3673</v>
      </c>
      <c r="K1355" t="str">
        <f>IF(COUNTIF(Customers!A:A, H1355)&gt;0, "Valid", "Invalid")</f>
        <v>Valid</v>
      </c>
      <c r="L1355" t="str">
        <f t="shared" si="105"/>
        <v>6</v>
      </c>
      <c r="M1355" t="str">
        <f t="shared" si="106"/>
        <v>2023</v>
      </c>
      <c r="N1355">
        <f t="shared" si="107"/>
        <v>263249.40000000002</v>
      </c>
      <c r="O1355">
        <f t="shared" si="108"/>
        <v>263249.40000000002</v>
      </c>
      <c r="P1355" t="str">
        <f t="shared" si="109"/>
        <v/>
      </c>
      <c r="Q1355" s="48" t="str">
        <f>IF(O1355="","",
   IF(OR(O1355&lt;EDA_Outlier_Analysis!$C$10, O1355&gt;EDA_Outlier_Analysis!$C$11),
      "Outlier",
      "Normal"))</f>
        <v>Normal</v>
      </c>
      <c r="R1355" t="str">
        <f>IF(P1355="","",
   IF(OR(P1355 &lt; EDA_Outlier_Analysis!$F$7, P1355 &gt; EDA_Outlier_Analysis!$F$8),
      "Outlier",
      "Normal"))</f>
        <v/>
      </c>
      <c r="S1355" t="str">
        <f>IF(N1355="","",
   IF(OR(N1355 &lt;EDA_Outlier_Analysis!$I$10, N1355 &gt; EDA_Outlier_Analysis!$I$11),
      "Outlier",
      "Normal"))</f>
        <v>Normal</v>
      </c>
    </row>
    <row r="1356" spans="1:19">
      <c r="A1356" t="s">
        <v>3674</v>
      </c>
      <c r="B1356" s="4">
        <v>44858</v>
      </c>
      <c r="C1356" s="2">
        <v>127721.61</v>
      </c>
      <c r="D1356" t="s">
        <v>849</v>
      </c>
      <c r="E1356" t="s">
        <v>868</v>
      </c>
      <c r="F1356" t="s">
        <v>10</v>
      </c>
      <c r="G1356" t="s">
        <v>24</v>
      </c>
      <c r="H1356" t="s">
        <v>293</v>
      </c>
      <c r="J1356" t="s">
        <v>3675</v>
      </c>
      <c r="K1356" t="str">
        <f>IF(COUNTIF(Customers!A:A, H1356)&gt;0, "Valid", "Invalid")</f>
        <v>Valid</v>
      </c>
      <c r="L1356" t="str">
        <f t="shared" si="105"/>
        <v>10</v>
      </c>
      <c r="M1356" t="str">
        <f t="shared" si="106"/>
        <v>2022</v>
      </c>
      <c r="N1356">
        <f t="shared" si="107"/>
        <v>127721.61</v>
      </c>
      <c r="O1356">
        <f t="shared" si="108"/>
        <v>127721.61</v>
      </c>
      <c r="P1356" t="str">
        <f t="shared" si="109"/>
        <v/>
      </c>
      <c r="Q1356" s="48" t="str">
        <f>IF(O1356="","",
   IF(OR(O1356&lt;EDA_Outlier_Analysis!$C$10, O1356&gt;EDA_Outlier_Analysis!$C$11),
      "Outlier",
      "Normal"))</f>
        <v>Normal</v>
      </c>
      <c r="R1356" t="str">
        <f>IF(P1356="","",
   IF(OR(P1356 &lt; EDA_Outlier_Analysis!$F$7, P1356 &gt; EDA_Outlier_Analysis!$F$8),
      "Outlier",
      "Normal"))</f>
        <v/>
      </c>
      <c r="S1356" t="str">
        <f>IF(N1356="","",
   IF(OR(N1356 &lt;EDA_Outlier_Analysis!$I$10, N1356 &gt; EDA_Outlier_Analysis!$I$11),
      "Outlier",
      "Normal"))</f>
        <v>Normal</v>
      </c>
    </row>
    <row r="1357" spans="1:19">
      <c r="A1357" t="s">
        <v>3676</v>
      </c>
      <c r="B1357" s="4">
        <v>45150</v>
      </c>
      <c r="C1357" s="2">
        <v>252972.15</v>
      </c>
      <c r="D1357" t="s">
        <v>849</v>
      </c>
      <c r="E1357" t="s">
        <v>850</v>
      </c>
      <c r="F1357" t="s">
        <v>9</v>
      </c>
      <c r="G1357" t="s">
        <v>31</v>
      </c>
      <c r="H1357" t="s">
        <v>411</v>
      </c>
      <c r="J1357" t="s">
        <v>3677</v>
      </c>
      <c r="K1357" t="str">
        <f>IF(COUNTIF(Customers!A:A, H1357)&gt;0, "Valid", "Invalid")</f>
        <v>Valid</v>
      </c>
      <c r="L1357" t="str">
        <f t="shared" si="105"/>
        <v>8</v>
      </c>
      <c r="M1357" t="str">
        <f t="shared" si="106"/>
        <v>2023</v>
      </c>
      <c r="N1357">
        <f t="shared" si="107"/>
        <v>252972.15</v>
      </c>
      <c r="O1357">
        <f t="shared" si="108"/>
        <v>252972.15</v>
      </c>
      <c r="P1357" t="str">
        <f t="shared" si="109"/>
        <v/>
      </c>
      <c r="Q1357" s="48" t="str">
        <f>IF(O1357="","",
   IF(OR(O1357&lt;EDA_Outlier_Analysis!$C$10, O1357&gt;EDA_Outlier_Analysis!$C$11),
      "Outlier",
      "Normal"))</f>
        <v>Normal</v>
      </c>
      <c r="R1357" t="str">
        <f>IF(P1357="","",
   IF(OR(P1357 &lt; EDA_Outlier_Analysis!$F$7, P1357 &gt; EDA_Outlier_Analysis!$F$8),
      "Outlier",
      "Normal"))</f>
        <v/>
      </c>
      <c r="S1357" t="str">
        <f>IF(N1357="","",
   IF(OR(N1357 &lt;EDA_Outlier_Analysis!$I$10, N1357 &gt; EDA_Outlier_Analysis!$I$11),
      "Outlier",
      "Normal"))</f>
        <v>Normal</v>
      </c>
    </row>
    <row r="1358" spans="1:19">
      <c r="A1358" t="s">
        <v>3678</v>
      </c>
      <c r="B1358" s="4">
        <v>44815</v>
      </c>
      <c r="C1358" s="2">
        <v>-35016.42</v>
      </c>
      <c r="D1358" t="s">
        <v>840</v>
      </c>
      <c r="E1358" t="s">
        <v>878</v>
      </c>
      <c r="F1358" t="s">
        <v>11</v>
      </c>
      <c r="G1358" t="s">
        <v>24</v>
      </c>
      <c r="I1358" t="s">
        <v>2048</v>
      </c>
      <c r="J1358" t="s">
        <v>3679</v>
      </c>
      <c r="K1358" t="str">
        <f>IF(COUNTIF(Customers!A:A, H1358)&gt;0, "Valid", "Invalid")</f>
        <v>Invalid</v>
      </c>
      <c r="L1358" t="str">
        <f t="shared" si="105"/>
        <v>9</v>
      </c>
      <c r="M1358" t="str">
        <f t="shared" si="106"/>
        <v>2022</v>
      </c>
      <c r="N1358">
        <f t="shared" si="107"/>
        <v>-35016.42</v>
      </c>
      <c r="O1358" t="str">
        <f t="shared" si="108"/>
        <v/>
      </c>
      <c r="P1358">
        <f t="shared" si="109"/>
        <v>35016.42</v>
      </c>
      <c r="Q1358" s="48" t="str">
        <f>IF(O1358="","",
   IF(OR(O1358&lt;EDA_Outlier_Analysis!$C$10, O1358&gt;EDA_Outlier_Analysis!$C$11),
      "Outlier",
      "Normal"))</f>
        <v/>
      </c>
      <c r="R1358" t="str">
        <f>IF(P1358="","",
   IF(OR(P1358 &lt; EDA_Outlier_Analysis!$F$7, P1358 &gt; EDA_Outlier_Analysis!$F$8),
      "Outlier",
      "Normal"))</f>
        <v>Normal</v>
      </c>
      <c r="S1358" t="str">
        <f>IF(N1358="","",
   IF(OR(N1358 &lt;EDA_Outlier_Analysis!$I$10, N1358 &gt; EDA_Outlier_Analysis!$I$11),
      "Outlier",
      "Normal"))</f>
        <v>Normal</v>
      </c>
    </row>
    <row r="1359" spans="1:19">
      <c r="A1359" t="s">
        <v>3680</v>
      </c>
      <c r="B1359" s="4">
        <v>45096</v>
      </c>
      <c r="C1359" s="2">
        <v>-14287</v>
      </c>
      <c r="D1359" t="s">
        <v>840</v>
      </c>
      <c r="E1359" t="s">
        <v>878</v>
      </c>
      <c r="F1359" t="s">
        <v>9</v>
      </c>
      <c r="G1359" t="s">
        <v>20</v>
      </c>
      <c r="I1359" t="s">
        <v>1415</v>
      </c>
      <c r="J1359" t="s">
        <v>3681</v>
      </c>
      <c r="K1359" t="str">
        <f>IF(COUNTIF(Customers!A:A, H1359)&gt;0, "Valid", "Invalid")</f>
        <v>Invalid</v>
      </c>
      <c r="L1359" t="str">
        <f t="shared" si="105"/>
        <v>6</v>
      </c>
      <c r="M1359" t="str">
        <f t="shared" si="106"/>
        <v>2023</v>
      </c>
      <c r="N1359">
        <f t="shared" si="107"/>
        <v>-14287</v>
      </c>
      <c r="O1359" t="str">
        <f t="shared" si="108"/>
        <v/>
      </c>
      <c r="P1359">
        <f t="shared" si="109"/>
        <v>14287</v>
      </c>
      <c r="Q1359" s="48" t="str">
        <f>IF(O1359="","",
   IF(OR(O1359&lt;EDA_Outlier_Analysis!$C$10, O1359&gt;EDA_Outlier_Analysis!$C$11),
      "Outlier",
      "Normal"))</f>
        <v/>
      </c>
      <c r="R1359" t="str">
        <f>IF(P1359="","",
   IF(OR(P1359 &lt; EDA_Outlier_Analysis!$F$7, P1359 &gt; EDA_Outlier_Analysis!$F$8),
      "Outlier",
      "Normal"))</f>
        <v>Outlier</v>
      </c>
      <c r="S1359" t="str">
        <f>IF(N1359="","",
   IF(OR(N1359 &lt;EDA_Outlier_Analysis!$I$10, N1359 &gt; EDA_Outlier_Analysis!$I$11),
      "Outlier",
      "Normal"))</f>
        <v>Normal</v>
      </c>
    </row>
    <row r="1360" spans="1:19">
      <c r="A1360" t="s">
        <v>3682</v>
      </c>
      <c r="B1360" s="4">
        <v>45259</v>
      </c>
      <c r="C1360" s="2">
        <v>148021.85999999999</v>
      </c>
      <c r="D1360" t="s">
        <v>849</v>
      </c>
      <c r="E1360" t="s">
        <v>850</v>
      </c>
      <c r="F1360" t="s">
        <v>10</v>
      </c>
      <c r="G1360" t="s">
        <v>24</v>
      </c>
      <c r="H1360" t="s">
        <v>279</v>
      </c>
      <c r="J1360" t="s">
        <v>3683</v>
      </c>
      <c r="K1360" t="str">
        <f>IF(COUNTIF(Customers!A:A, H1360)&gt;0, "Valid", "Invalid")</f>
        <v>Valid</v>
      </c>
      <c r="L1360" t="str">
        <f t="shared" si="105"/>
        <v>11</v>
      </c>
      <c r="M1360" t="str">
        <f t="shared" si="106"/>
        <v>2023</v>
      </c>
      <c r="N1360">
        <f t="shared" si="107"/>
        <v>148021.85999999999</v>
      </c>
      <c r="O1360">
        <f t="shared" si="108"/>
        <v>148021.85999999999</v>
      </c>
      <c r="P1360" t="str">
        <f t="shared" si="109"/>
        <v/>
      </c>
      <c r="Q1360" s="48" t="str">
        <f>IF(O1360="","",
   IF(OR(O1360&lt;EDA_Outlier_Analysis!$C$10, O1360&gt;EDA_Outlier_Analysis!$C$11),
      "Outlier",
      "Normal"))</f>
        <v>Normal</v>
      </c>
      <c r="R1360" t="str">
        <f>IF(P1360="","",
   IF(OR(P1360 &lt; EDA_Outlier_Analysis!$F$7, P1360 &gt; EDA_Outlier_Analysis!$F$8),
      "Outlier",
      "Normal"))</f>
        <v/>
      </c>
      <c r="S1360" t="str">
        <f>IF(N1360="","",
   IF(OR(N1360 &lt;EDA_Outlier_Analysis!$I$10, N1360 &gt; EDA_Outlier_Analysis!$I$11),
      "Outlier",
      "Normal"))</f>
        <v>Normal</v>
      </c>
    </row>
    <row r="1361" spans="1:19">
      <c r="A1361" t="s">
        <v>3684</v>
      </c>
      <c r="B1361" s="4">
        <v>45010</v>
      </c>
      <c r="C1361" s="2">
        <v>139774.82999999999</v>
      </c>
      <c r="D1361" t="s">
        <v>849</v>
      </c>
      <c r="E1361" t="s">
        <v>850</v>
      </c>
      <c r="F1361" t="s">
        <v>9</v>
      </c>
      <c r="G1361" t="s">
        <v>34</v>
      </c>
      <c r="H1361" t="s">
        <v>693</v>
      </c>
      <c r="J1361" t="s">
        <v>3685</v>
      </c>
      <c r="K1361" t="str">
        <f>IF(COUNTIF(Customers!A:A, H1361)&gt;0, "Valid", "Invalid")</f>
        <v>Valid</v>
      </c>
      <c r="L1361" t="str">
        <f t="shared" si="105"/>
        <v>3</v>
      </c>
      <c r="M1361" t="str">
        <f t="shared" si="106"/>
        <v>2023</v>
      </c>
      <c r="N1361">
        <f t="shared" si="107"/>
        <v>139774.82999999999</v>
      </c>
      <c r="O1361">
        <f t="shared" si="108"/>
        <v>139774.82999999999</v>
      </c>
      <c r="P1361" t="str">
        <f t="shared" si="109"/>
        <v/>
      </c>
      <c r="Q1361" s="48" t="str">
        <f>IF(O1361="","",
   IF(OR(O1361&lt;EDA_Outlier_Analysis!$C$10, O1361&gt;EDA_Outlier_Analysis!$C$11),
      "Outlier",
      "Normal"))</f>
        <v>Normal</v>
      </c>
      <c r="R1361" t="str">
        <f>IF(P1361="","",
   IF(OR(P1361 &lt; EDA_Outlier_Analysis!$F$7, P1361 &gt; EDA_Outlier_Analysis!$F$8),
      "Outlier",
      "Normal"))</f>
        <v/>
      </c>
      <c r="S1361" t="str">
        <f>IF(N1361="","",
   IF(OR(N1361 &lt;EDA_Outlier_Analysis!$I$10, N1361 &gt; EDA_Outlier_Analysis!$I$11),
      "Outlier",
      "Normal"))</f>
        <v>Normal</v>
      </c>
    </row>
    <row r="1362" spans="1:19">
      <c r="A1362" t="s">
        <v>3686</v>
      </c>
      <c r="B1362" s="4">
        <v>44995</v>
      </c>
      <c r="C1362" s="2">
        <v>169636.83</v>
      </c>
      <c r="D1362" t="s">
        <v>849</v>
      </c>
      <c r="E1362" t="s">
        <v>850</v>
      </c>
      <c r="F1362" t="s">
        <v>11</v>
      </c>
      <c r="G1362" t="s">
        <v>31</v>
      </c>
      <c r="H1362" t="s">
        <v>287</v>
      </c>
      <c r="J1362" t="s">
        <v>3687</v>
      </c>
      <c r="K1362" t="str">
        <f>IF(COUNTIF(Customers!A:A, H1362)&gt;0, "Valid", "Invalid")</f>
        <v>Valid</v>
      </c>
      <c r="L1362" t="str">
        <f t="shared" si="105"/>
        <v>3</v>
      </c>
      <c r="M1362" t="str">
        <f t="shared" si="106"/>
        <v>2023</v>
      </c>
      <c r="N1362">
        <f t="shared" si="107"/>
        <v>169636.83</v>
      </c>
      <c r="O1362">
        <f t="shared" si="108"/>
        <v>169636.83</v>
      </c>
      <c r="P1362" t="str">
        <f t="shared" si="109"/>
        <v/>
      </c>
      <c r="Q1362" s="48" t="str">
        <f>IF(O1362="","",
   IF(OR(O1362&lt;EDA_Outlier_Analysis!$C$10, O1362&gt;EDA_Outlier_Analysis!$C$11),
      "Outlier",
      "Normal"))</f>
        <v>Normal</v>
      </c>
      <c r="R1362" t="str">
        <f>IF(P1362="","",
   IF(OR(P1362 &lt; EDA_Outlier_Analysis!$F$7, P1362 &gt; EDA_Outlier_Analysis!$F$8),
      "Outlier",
      "Normal"))</f>
        <v/>
      </c>
      <c r="S1362" t="str">
        <f>IF(N1362="","",
   IF(OR(N1362 &lt;EDA_Outlier_Analysis!$I$10, N1362 &gt; EDA_Outlier_Analysis!$I$11),
      "Outlier",
      "Normal"))</f>
        <v>Normal</v>
      </c>
    </row>
    <row r="1363" spans="1:19">
      <c r="A1363" t="s">
        <v>3688</v>
      </c>
      <c r="B1363" s="4">
        <v>44987</v>
      </c>
      <c r="C1363" s="2">
        <v>-35981.29</v>
      </c>
      <c r="D1363" t="s">
        <v>840</v>
      </c>
      <c r="E1363" t="s">
        <v>841</v>
      </c>
      <c r="F1363" t="s">
        <v>11</v>
      </c>
      <c r="G1363" t="s">
        <v>20</v>
      </c>
      <c r="I1363" t="s">
        <v>1096</v>
      </c>
      <c r="J1363" t="s">
        <v>3689</v>
      </c>
      <c r="K1363" t="str">
        <f>IF(COUNTIF(Customers!A:A, H1363)&gt;0, "Valid", "Invalid")</f>
        <v>Invalid</v>
      </c>
      <c r="L1363" t="str">
        <f t="shared" si="105"/>
        <v>3</v>
      </c>
      <c r="M1363" t="str">
        <f t="shared" si="106"/>
        <v>2023</v>
      </c>
      <c r="N1363">
        <f t="shared" si="107"/>
        <v>-35981.29</v>
      </c>
      <c r="O1363" t="str">
        <f t="shared" si="108"/>
        <v/>
      </c>
      <c r="P1363">
        <f t="shared" si="109"/>
        <v>35981.29</v>
      </c>
      <c r="Q1363" s="48" t="str">
        <f>IF(O1363="","",
   IF(OR(O1363&lt;EDA_Outlier_Analysis!$C$10, O1363&gt;EDA_Outlier_Analysis!$C$11),
      "Outlier",
      "Normal"))</f>
        <v/>
      </c>
      <c r="R1363" t="str">
        <f>IF(P1363="","",
   IF(OR(P1363 &lt; EDA_Outlier_Analysis!$F$7, P1363 &gt; EDA_Outlier_Analysis!$F$8),
      "Outlier",
      "Normal"))</f>
        <v>Normal</v>
      </c>
      <c r="S1363" t="str">
        <f>IF(N1363="","",
   IF(OR(N1363 &lt;EDA_Outlier_Analysis!$I$10, N1363 &gt; EDA_Outlier_Analysis!$I$11),
      "Outlier",
      "Normal"))</f>
        <v>Normal</v>
      </c>
    </row>
    <row r="1364" spans="1:19">
      <c r="A1364" t="s">
        <v>3690</v>
      </c>
      <c r="B1364" s="4">
        <v>44665</v>
      </c>
      <c r="C1364" s="2">
        <v>172755.8</v>
      </c>
      <c r="D1364" t="s">
        <v>849</v>
      </c>
      <c r="E1364" t="s">
        <v>868</v>
      </c>
      <c r="F1364" t="s">
        <v>10</v>
      </c>
      <c r="G1364" t="s">
        <v>24</v>
      </c>
      <c r="H1364" t="s">
        <v>669</v>
      </c>
      <c r="J1364" t="s">
        <v>3691</v>
      </c>
      <c r="K1364" t="str">
        <f>IF(COUNTIF(Customers!A:A, H1364)&gt;0, "Valid", "Invalid")</f>
        <v>Valid</v>
      </c>
      <c r="L1364" t="str">
        <f t="shared" si="105"/>
        <v>4</v>
      </c>
      <c r="M1364" t="str">
        <f t="shared" si="106"/>
        <v>2022</v>
      </c>
      <c r="N1364">
        <f t="shared" si="107"/>
        <v>172755.8</v>
      </c>
      <c r="O1364">
        <f t="shared" si="108"/>
        <v>172755.8</v>
      </c>
      <c r="P1364" t="str">
        <f t="shared" si="109"/>
        <v/>
      </c>
      <c r="Q1364" s="48" t="str">
        <f>IF(O1364="","",
   IF(OR(O1364&lt;EDA_Outlier_Analysis!$C$10, O1364&gt;EDA_Outlier_Analysis!$C$11),
      "Outlier",
      "Normal"))</f>
        <v>Normal</v>
      </c>
      <c r="R1364" t="str">
        <f>IF(P1364="","",
   IF(OR(P1364 &lt; EDA_Outlier_Analysis!$F$7, P1364 &gt; EDA_Outlier_Analysis!$F$8),
      "Outlier",
      "Normal"))</f>
        <v/>
      </c>
      <c r="S1364" t="str">
        <f>IF(N1364="","",
   IF(OR(N1364 &lt;EDA_Outlier_Analysis!$I$10, N1364 &gt; EDA_Outlier_Analysis!$I$11),
      "Outlier",
      "Normal"))</f>
        <v>Normal</v>
      </c>
    </row>
    <row r="1365" spans="1:19">
      <c r="A1365" t="s">
        <v>3692</v>
      </c>
      <c r="B1365" s="4">
        <v>44710</v>
      </c>
      <c r="C1365" s="2">
        <v>-36819.699999999997</v>
      </c>
      <c r="D1365" t="s">
        <v>840</v>
      </c>
      <c r="E1365" t="s">
        <v>878</v>
      </c>
      <c r="F1365" t="s">
        <v>9</v>
      </c>
      <c r="G1365" t="s">
        <v>20</v>
      </c>
      <c r="I1365" t="s">
        <v>942</v>
      </c>
      <c r="J1365" t="s">
        <v>3693</v>
      </c>
      <c r="K1365" t="str">
        <f>IF(COUNTIF(Customers!A:A, H1365)&gt;0, "Valid", "Invalid")</f>
        <v>Invalid</v>
      </c>
      <c r="L1365" t="str">
        <f t="shared" si="105"/>
        <v>5</v>
      </c>
      <c r="M1365" t="str">
        <f t="shared" si="106"/>
        <v>2022</v>
      </c>
      <c r="N1365">
        <f t="shared" si="107"/>
        <v>-36819.699999999997</v>
      </c>
      <c r="O1365" t="str">
        <f t="shared" si="108"/>
        <v/>
      </c>
      <c r="P1365">
        <f t="shared" si="109"/>
        <v>36819.699999999997</v>
      </c>
      <c r="Q1365" s="48" t="str">
        <f>IF(O1365="","",
   IF(OR(O1365&lt;EDA_Outlier_Analysis!$C$10, O1365&gt;EDA_Outlier_Analysis!$C$11),
      "Outlier",
      "Normal"))</f>
        <v/>
      </c>
      <c r="R1365" t="str">
        <f>IF(P1365="","",
   IF(OR(P1365 &lt; EDA_Outlier_Analysis!$F$7, P1365 &gt; EDA_Outlier_Analysis!$F$8),
      "Outlier",
      "Normal"))</f>
        <v>Normal</v>
      </c>
      <c r="S1365" t="str">
        <f>IF(N1365="","",
   IF(OR(N1365 &lt;EDA_Outlier_Analysis!$I$10, N1365 &gt; EDA_Outlier_Analysis!$I$11),
      "Outlier",
      "Normal"))</f>
        <v>Normal</v>
      </c>
    </row>
    <row r="1366" spans="1:19">
      <c r="A1366" t="s">
        <v>3694</v>
      </c>
      <c r="B1366" s="4">
        <v>45033</v>
      </c>
      <c r="C1366" s="2">
        <v>184835.43</v>
      </c>
      <c r="D1366" t="s">
        <v>849</v>
      </c>
      <c r="E1366" t="s">
        <v>853</v>
      </c>
      <c r="F1366" t="s">
        <v>9</v>
      </c>
      <c r="G1366" t="s">
        <v>24</v>
      </c>
      <c r="H1366" t="s">
        <v>177</v>
      </c>
      <c r="J1366" t="s">
        <v>3695</v>
      </c>
      <c r="K1366" t="str">
        <f>IF(COUNTIF(Customers!A:A, H1366)&gt;0, "Valid", "Invalid")</f>
        <v>Valid</v>
      </c>
      <c r="L1366" t="str">
        <f t="shared" si="105"/>
        <v>4</v>
      </c>
      <c r="M1366" t="str">
        <f t="shared" si="106"/>
        <v>2023</v>
      </c>
      <c r="N1366">
        <f t="shared" si="107"/>
        <v>184835.43</v>
      </c>
      <c r="O1366">
        <f t="shared" si="108"/>
        <v>184835.43</v>
      </c>
      <c r="P1366" t="str">
        <f t="shared" si="109"/>
        <v/>
      </c>
      <c r="Q1366" s="48" t="str">
        <f>IF(O1366="","",
   IF(OR(O1366&lt;EDA_Outlier_Analysis!$C$10, O1366&gt;EDA_Outlier_Analysis!$C$11),
      "Outlier",
      "Normal"))</f>
        <v>Normal</v>
      </c>
      <c r="R1366" t="str">
        <f>IF(P1366="","",
   IF(OR(P1366 &lt; EDA_Outlier_Analysis!$F$7, P1366 &gt; EDA_Outlier_Analysis!$F$8),
      "Outlier",
      "Normal"))</f>
        <v/>
      </c>
      <c r="S1366" t="str">
        <f>IF(N1366="","",
   IF(OR(N1366 &lt;EDA_Outlier_Analysis!$I$10, N1366 &gt; EDA_Outlier_Analysis!$I$11),
      "Outlier",
      "Normal"))</f>
        <v>Normal</v>
      </c>
    </row>
    <row r="1367" spans="1:19">
      <c r="A1367" t="s">
        <v>3696</v>
      </c>
      <c r="B1367" s="4">
        <v>45175</v>
      </c>
      <c r="C1367" s="2">
        <v>-30473.75</v>
      </c>
      <c r="D1367" t="s">
        <v>840</v>
      </c>
      <c r="E1367" t="s">
        <v>864</v>
      </c>
      <c r="F1367" t="s">
        <v>10</v>
      </c>
      <c r="G1367" t="s">
        <v>20</v>
      </c>
      <c r="I1367" t="s">
        <v>1132</v>
      </c>
      <c r="J1367" t="s">
        <v>3697</v>
      </c>
      <c r="K1367" t="str">
        <f>IF(COUNTIF(Customers!A:A, H1367)&gt;0, "Valid", "Invalid")</f>
        <v>Invalid</v>
      </c>
      <c r="L1367" t="str">
        <f t="shared" si="105"/>
        <v>9</v>
      </c>
      <c r="M1367" t="str">
        <f t="shared" si="106"/>
        <v>2023</v>
      </c>
      <c r="N1367">
        <f t="shared" si="107"/>
        <v>-30473.75</v>
      </c>
      <c r="O1367" t="str">
        <f t="shared" si="108"/>
        <v/>
      </c>
      <c r="P1367">
        <f t="shared" si="109"/>
        <v>30473.75</v>
      </c>
      <c r="Q1367" s="48" t="str">
        <f>IF(O1367="","",
   IF(OR(O1367&lt;EDA_Outlier_Analysis!$C$10, O1367&gt;EDA_Outlier_Analysis!$C$11),
      "Outlier",
      "Normal"))</f>
        <v/>
      </c>
      <c r="R1367" t="str">
        <f>IF(P1367="","",
   IF(OR(P1367 &lt; EDA_Outlier_Analysis!$F$7, P1367 &gt; EDA_Outlier_Analysis!$F$8),
      "Outlier",
      "Normal"))</f>
        <v>Normal</v>
      </c>
      <c r="S1367" t="str">
        <f>IF(N1367="","",
   IF(OR(N1367 &lt;EDA_Outlier_Analysis!$I$10, N1367 &gt; EDA_Outlier_Analysis!$I$11),
      "Outlier",
      "Normal"))</f>
        <v>Normal</v>
      </c>
    </row>
    <row r="1368" spans="1:19">
      <c r="A1368" t="s">
        <v>3698</v>
      </c>
      <c r="B1368" s="4">
        <v>45099</v>
      </c>
      <c r="C1368" s="2">
        <v>94597.94</v>
      </c>
      <c r="D1368" t="s">
        <v>849</v>
      </c>
      <c r="E1368" t="s">
        <v>868</v>
      </c>
      <c r="F1368" t="s">
        <v>9</v>
      </c>
      <c r="G1368" t="s">
        <v>24</v>
      </c>
      <c r="H1368" t="s">
        <v>159</v>
      </c>
      <c r="J1368" t="s">
        <v>3699</v>
      </c>
      <c r="K1368" t="str">
        <f>IF(COUNTIF(Customers!A:A, H1368)&gt;0, "Valid", "Invalid")</f>
        <v>Valid</v>
      </c>
      <c r="L1368" t="str">
        <f t="shared" si="105"/>
        <v>6</v>
      </c>
      <c r="M1368" t="str">
        <f t="shared" si="106"/>
        <v>2023</v>
      </c>
      <c r="N1368">
        <f t="shared" si="107"/>
        <v>94597.94</v>
      </c>
      <c r="O1368">
        <f t="shared" si="108"/>
        <v>94597.94</v>
      </c>
      <c r="P1368" t="str">
        <f t="shared" si="109"/>
        <v/>
      </c>
      <c r="Q1368" s="48" t="str">
        <f>IF(O1368="","",
   IF(OR(O1368&lt;EDA_Outlier_Analysis!$C$10, O1368&gt;EDA_Outlier_Analysis!$C$11),
      "Outlier",
      "Normal"))</f>
        <v>Normal</v>
      </c>
      <c r="R1368" t="str">
        <f>IF(P1368="","",
   IF(OR(P1368 &lt; EDA_Outlier_Analysis!$F$7, P1368 &gt; EDA_Outlier_Analysis!$F$8),
      "Outlier",
      "Normal"))</f>
        <v/>
      </c>
      <c r="S1368" t="str">
        <f>IF(N1368="","",
   IF(OR(N1368 &lt;EDA_Outlier_Analysis!$I$10, N1368 &gt; EDA_Outlier_Analysis!$I$11),
      "Outlier",
      "Normal"))</f>
        <v>Normal</v>
      </c>
    </row>
    <row r="1369" spans="1:19">
      <c r="A1369" t="s">
        <v>3700</v>
      </c>
      <c r="B1369" s="4">
        <v>45228</v>
      </c>
      <c r="C1369" s="2">
        <v>276836.90000000002</v>
      </c>
      <c r="D1369" t="s">
        <v>849</v>
      </c>
      <c r="E1369" t="s">
        <v>850</v>
      </c>
      <c r="F1369" t="s">
        <v>10</v>
      </c>
      <c r="G1369" t="s">
        <v>20</v>
      </c>
      <c r="H1369" t="s">
        <v>261</v>
      </c>
      <c r="J1369" t="s">
        <v>3701</v>
      </c>
      <c r="K1369" t="str">
        <f>IF(COUNTIF(Customers!A:A, H1369)&gt;0, "Valid", "Invalid")</f>
        <v>Valid</v>
      </c>
      <c r="L1369" t="str">
        <f t="shared" si="105"/>
        <v>10</v>
      </c>
      <c r="M1369" t="str">
        <f t="shared" si="106"/>
        <v>2023</v>
      </c>
      <c r="N1369">
        <f t="shared" si="107"/>
        <v>276836.90000000002</v>
      </c>
      <c r="O1369">
        <f t="shared" si="108"/>
        <v>276836.90000000002</v>
      </c>
      <c r="P1369" t="str">
        <f t="shared" si="109"/>
        <v/>
      </c>
      <c r="Q1369" s="48" t="str">
        <f>IF(O1369="","",
   IF(OR(O1369&lt;EDA_Outlier_Analysis!$C$10, O1369&gt;EDA_Outlier_Analysis!$C$11),
      "Outlier",
      "Normal"))</f>
        <v>Normal</v>
      </c>
      <c r="R1369" t="str">
        <f>IF(P1369="","",
   IF(OR(P1369 &lt; EDA_Outlier_Analysis!$F$7, P1369 &gt; EDA_Outlier_Analysis!$F$8),
      "Outlier",
      "Normal"))</f>
        <v/>
      </c>
      <c r="S1369" t="str">
        <f>IF(N1369="","",
   IF(OR(N1369 &lt;EDA_Outlier_Analysis!$I$10, N1369 &gt; EDA_Outlier_Analysis!$I$11),
      "Outlier",
      "Normal"))</f>
        <v>Normal</v>
      </c>
    </row>
    <row r="1370" spans="1:19">
      <c r="A1370" t="s">
        <v>3702</v>
      </c>
      <c r="B1370" s="4">
        <v>45173</v>
      </c>
      <c r="C1370" s="2">
        <v>143151.85</v>
      </c>
      <c r="D1370" t="s">
        <v>849</v>
      </c>
      <c r="E1370" t="s">
        <v>853</v>
      </c>
      <c r="F1370" t="s">
        <v>10</v>
      </c>
      <c r="G1370" t="s">
        <v>34</v>
      </c>
      <c r="H1370" t="s">
        <v>511</v>
      </c>
      <c r="J1370" t="s">
        <v>3703</v>
      </c>
      <c r="K1370" t="str">
        <f>IF(COUNTIF(Customers!A:A, H1370)&gt;0, "Valid", "Invalid")</f>
        <v>Valid</v>
      </c>
      <c r="L1370" t="str">
        <f t="shared" si="105"/>
        <v>9</v>
      </c>
      <c r="M1370" t="str">
        <f t="shared" si="106"/>
        <v>2023</v>
      </c>
      <c r="N1370">
        <f t="shared" si="107"/>
        <v>143151.85</v>
      </c>
      <c r="O1370">
        <f t="shared" si="108"/>
        <v>143151.85</v>
      </c>
      <c r="P1370" t="str">
        <f t="shared" si="109"/>
        <v/>
      </c>
      <c r="Q1370" s="48" t="str">
        <f>IF(O1370="","",
   IF(OR(O1370&lt;EDA_Outlier_Analysis!$C$10, O1370&gt;EDA_Outlier_Analysis!$C$11),
      "Outlier",
      "Normal"))</f>
        <v>Normal</v>
      </c>
      <c r="R1370" t="str">
        <f>IF(P1370="","",
   IF(OR(P1370 &lt; EDA_Outlier_Analysis!$F$7, P1370 &gt; EDA_Outlier_Analysis!$F$8),
      "Outlier",
      "Normal"))</f>
        <v/>
      </c>
      <c r="S1370" t="str">
        <f>IF(N1370="","",
   IF(OR(N1370 &lt;EDA_Outlier_Analysis!$I$10, N1370 &gt; EDA_Outlier_Analysis!$I$11),
      "Outlier",
      "Normal"))</f>
        <v>Normal</v>
      </c>
    </row>
    <row r="1371" spans="1:19">
      <c r="A1371" t="s">
        <v>3704</v>
      </c>
      <c r="B1371" s="4">
        <v>44652</v>
      </c>
      <c r="C1371" s="2">
        <v>-61411.26</v>
      </c>
      <c r="D1371" t="s">
        <v>840</v>
      </c>
      <c r="E1371" t="s">
        <v>845</v>
      </c>
      <c r="F1371" t="s">
        <v>9</v>
      </c>
      <c r="G1371" t="s">
        <v>34</v>
      </c>
      <c r="I1371" t="s">
        <v>2017</v>
      </c>
      <c r="J1371" t="s">
        <v>3705</v>
      </c>
      <c r="K1371" t="str">
        <f>IF(COUNTIF(Customers!A:A, H1371)&gt;0, "Valid", "Invalid")</f>
        <v>Invalid</v>
      </c>
      <c r="L1371" t="str">
        <f t="shared" si="105"/>
        <v>4</v>
      </c>
      <c r="M1371" t="str">
        <f t="shared" si="106"/>
        <v>2022</v>
      </c>
      <c r="N1371">
        <f t="shared" si="107"/>
        <v>-61411.26</v>
      </c>
      <c r="O1371" t="str">
        <f t="shared" si="108"/>
        <v/>
      </c>
      <c r="P1371">
        <f t="shared" si="109"/>
        <v>61411.26</v>
      </c>
      <c r="Q1371" s="48" t="str">
        <f>IF(O1371="","",
   IF(OR(O1371&lt;EDA_Outlier_Analysis!$C$10, O1371&gt;EDA_Outlier_Analysis!$C$11),
      "Outlier",
      "Normal"))</f>
        <v/>
      </c>
      <c r="R1371" t="str">
        <f>IF(P1371="","",
   IF(OR(P1371 &lt; EDA_Outlier_Analysis!$F$7, P1371 &gt; EDA_Outlier_Analysis!$F$8),
      "Outlier",
      "Normal"))</f>
        <v>Outlier</v>
      </c>
      <c r="S1371" t="str">
        <f>IF(N1371="","",
   IF(OR(N1371 &lt;EDA_Outlier_Analysis!$I$10, N1371 &gt; EDA_Outlier_Analysis!$I$11),
      "Outlier",
      "Normal"))</f>
        <v>Normal</v>
      </c>
    </row>
    <row r="1372" spans="1:19">
      <c r="A1372" t="s">
        <v>3706</v>
      </c>
      <c r="B1372" s="4">
        <v>44563</v>
      </c>
      <c r="C1372" s="2">
        <v>-41367.769999999997</v>
      </c>
      <c r="D1372" t="s">
        <v>840</v>
      </c>
      <c r="E1372" t="s">
        <v>841</v>
      </c>
      <c r="F1372" t="s">
        <v>9</v>
      </c>
      <c r="G1372" t="s">
        <v>24</v>
      </c>
      <c r="I1372" t="s">
        <v>965</v>
      </c>
      <c r="J1372" t="s">
        <v>3707</v>
      </c>
      <c r="K1372" t="str">
        <f>IF(COUNTIF(Customers!A:A, H1372)&gt;0, "Valid", "Invalid")</f>
        <v>Invalid</v>
      </c>
      <c r="L1372" t="str">
        <f t="shared" si="105"/>
        <v>1</v>
      </c>
      <c r="M1372" t="str">
        <f t="shared" si="106"/>
        <v>2022</v>
      </c>
      <c r="N1372">
        <f t="shared" si="107"/>
        <v>-41367.769999999997</v>
      </c>
      <c r="O1372" t="str">
        <f t="shared" si="108"/>
        <v/>
      </c>
      <c r="P1372">
        <f t="shared" si="109"/>
        <v>41367.769999999997</v>
      </c>
      <c r="Q1372" s="48" t="str">
        <f>IF(O1372="","",
   IF(OR(O1372&lt;EDA_Outlier_Analysis!$C$10, O1372&gt;EDA_Outlier_Analysis!$C$11),
      "Outlier",
      "Normal"))</f>
        <v/>
      </c>
      <c r="R1372" t="str">
        <f>IF(P1372="","",
   IF(OR(P1372 &lt; EDA_Outlier_Analysis!$F$7, P1372 &gt; EDA_Outlier_Analysis!$F$8),
      "Outlier",
      "Normal"))</f>
        <v>Normal</v>
      </c>
      <c r="S1372" t="str">
        <f>IF(N1372="","",
   IF(OR(N1372 &lt;EDA_Outlier_Analysis!$I$10, N1372 &gt; EDA_Outlier_Analysis!$I$11),
      "Outlier",
      "Normal"))</f>
        <v>Normal</v>
      </c>
    </row>
    <row r="1373" spans="1:19">
      <c r="A1373" t="s">
        <v>3708</v>
      </c>
      <c r="B1373" s="4">
        <v>44743</v>
      </c>
      <c r="C1373" s="2">
        <v>-71646.53</v>
      </c>
      <c r="D1373" t="s">
        <v>840</v>
      </c>
      <c r="E1373" t="s">
        <v>878</v>
      </c>
      <c r="F1373" t="s">
        <v>11</v>
      </c>
      <c r="G1373" t="s">
        <v>31</v>
      </c>
      <c r="I1373" t="s">
        <v>1062</v>
      </c>
      <c r="J1373" t="s">
        <v>3709</v>
      </c>
      <c r="K1373" t="str">
        <f>IF(COUNTIF(Customers!A:A, H1373)&gt;0, "Valid", "Invalid")</f>
        <v>Invalid</v>
      </c>
      <c r="L1373" t="str">
        <f t="shared" si="105"/>
        <v>7</v>
      </c>
      <c r="M1373" t="str">
        <f t="shared" si="106"/>
        <v>2022</v>
      </c>
      <c r="N1373">
        <f t="shared" si="107"/>
        <v>-71646.53</v>
      </c>
      <c r="O1373" t="str">
        <f t="shared" si="108"/>
        <v/>
      </c>
      <c r="P1373">
        <f t="shared" si="109"/>
        <v>71646.53</v>
      </c>
      <c r="Q1373" s="48" t="str">
        <f>IF(O1373="","",
   IF(OR(O1373&lt;EDA_Outlier_Analysis!$C$10, O1373&gt;EDA_Outlier_Analysis!$C$11),
      "Outlier",
      "Normal"))</f>
        <v/>
      </c>
      <c r="R1373" t="str">
        <f>IF(P1373="","",
   IF(OR(P1373 &lt; EDA_Outlier_Analysis!$F$7, P1373 &gt; EDA_Outlier_Analysis!$F$8),
      "Outlier",
      "Normal"))</f>
        <v>Outlier</v>
      </c>
      <c r="S1373" t="str">
        <f>IF(N1373="","",
   IF(OR(N1373 &lt;EDA_Outlier_Analysis!$I$10, N1373 &gt; EDA_Outlier_Analysis!$I$11),
      "Outlier",
      "Normal"))</f>
        <v>Normal</v>
      </c>
    </row>
    <row r="1374" spans="1:19">
      <c r="A1374" t="s">
        <v>3710</v>
      </c>
      <c r="B1374" s="4">
        <v>44660</v>
      </c>
      <c r="C1374" s="2">
        <v>-68357.3</v>
      </c>
      <c r="D1374" t="s">
        <v>840</v>
      </c>
      <c r="E1374" t="s">
        <v>856</v>
      </c>
      <c r="F1374" t="s">
        <v>10</v>
      </c>
      <c r="G1374" t="s">
        <v>34</v>
      </c>
      <c r="I1374" t="s">
        <v>1533</v>
      </c>
      <c r="J1374" t="s">
        <v>3711</v>
      </c>
      <c r="K1374" t="str">
        <f>IF(COUNTIF(Customers!A:A, H1374)&gt;0, "Valid", "Invalid")</f>
        <v>Invalid</v>
      </c>
      <c r="L1374" t="str">
        <f t="shared" si="105"/>
        <v>4</v>
      </c>
      <c r="M1374" t="str">
        <f t="shared" si="106"/>
        <v>2022</v>
      </c>
      <c r="N1374">
        <f t="shared" si="107"/>
        <v>-68357.3</v>
      </c>
      <c r="O1374" t="str">
        <f t="shared" si="108"/>
        <v/>
      </c>
      <c r="P1374">
        <f t="shared" si="109"/>
        <v>68357.3</v>
      </c>
      <c r="Q1374" s="48" t="str">
        <f>IF(O1374="","",
   IF(OR(O1374&lt;EDA_Outlier_Analysis!$C$10, O1374&gt;EDA_Outlier_Analysis!$C$11),
      "Outlier",
      "Normal"))</f>
        <v/>
      </c>
      <c r="R1374" t="str">
        <f>IF(P1374="","",
   IF(OR(P1374 &lt; EDA_Outlier_Analysis!$F$7, P1374 &gt; EDA_Outlier_Analysis!$F$8),
      "Outlier",
      "Normal"))</f>
        <v>Outlier</v>
      </c>
      <c r="S1374" t="str">
        <f>IF(N1374="","",
   IF(OR(N1374 &lt;EDA_Outlier_Analysis!$I$10, N1374 &gt; EDA_Outlier_Analysis!$I$11),
      "Outlier",
      "Normal"))</f>
        <v>Normal</v>
      </c>
    </row>
    <row r="1375" spans="1:19">
      <c r="A1375" t="s">
        <v>3712</v>
      </c>
      <c r="B1375" s="4">
        <v>44608</v>
      </c>
      <c r="C1375" s="2">
        <v>135260.20000000001</v>
      </c>
      <c r="D1375" t="s">
        <v>849</v>
      </c>
      <c r="E1375" t="s">
        <v>853</v>
      </c>
      <c r="F1375" t="s">
        <v>11</v>
      </c>
      <c r="G1375" t="s">
        <v>20</v>
      </c>
      <c r="H1375" t="s">
        <v>81</v>
      </c>
      <c r="J1375" t="s">
        <v>3713</v>
      </c>
      <c r="K1375" t="str">
        <f>IF(COUNTIF(Customers!A:A, H1375)&gt;0, "Valid", "Invalid")</f>
        <v>Valid</v>
      </c>
      <c r="L1375" t="str">
        <f t="shared" si="105"/>
        <v>2</v>
      </c>
      <c r="M1375" t="str">
        <f t="shared" si="106"/>
        <v>2022</v>
      </c>
      <c r="N1375">
        <f t="shared" si="107"/>
        <v>135260.20000000001</v>
      </c>
      <c r="O1375">
        <f t="shared" si="108"/>
        <v>135260.20000000001</v>
      </c>
      <c r="P1375" t="str">
        <f t="shared" si="109"/>
        <v/>
      </c>
      <c r="Q1375" s="48" t="str">
        <f>IF(O1375="","",
   IF(OR(O1375&lt;EDA_Outlier_Analysis!$C$10, O1375&gt;EDA_Outlier_Analysis!$C$11),
      "Outlier",
      "Normal"))</f>
        <v>Normal</v>
      </c>
      <c r="R1375" t="str">
        <f>IF(P1375="","",
   IF(OR(P1375 &lt; EDA_Outlier_Analysis!$F$7, P1375 &gt; EDA_Outlier_Analysis!$F$8),
      "Outlier",
      "Normal"))</f>
        <v/>
      </c>
      <c r="S1375" t="str">
        <f>IF(N1375="","",
   IF(OR(N1375 &lt;EDA_Outlier_Analysis!$I$10, N1375 &gt; EDA_Outlier_Analysis!$I$11),
      "Outlier",
      "Normal"))</f>
        <v>Normal</v>
      </c>
    </row>
    <row r="1376" spans="1:19">
      <c r="A1376" t="s">
        <v>3714</v>
      </c>
      <c r="B1376" s="4">
        <v>44665</v>
      </c>
      <c r="C1376" s="2">
        <v>-47661.15</v>
      </c>
      <c r="D1376" t="s">
        <v>840</v>
      </c>
      <c r="E1376" t="s">
        <v>864</v>
      </c>
      <c r="F1376" t="s">
        <v>10</v>
      </c>
      <c r="G1376" t="s">
        <v>31</v>
      </c>
      <c r="I1376" t="s">
        <v>1361</v>
      </c>
      <c r="J1376" t="s">
        <v>3715</v>
      </c>
      <c r="K1376" t="str">
        <f>IF(COUNTIF(Customers!A:A, H1376)&gt;0, "Valid", "Invalid")</f>
        <v>Invalid</v>
      </c>
      <c r="L1376" t="str">
        <f t="shared" si="105"/>
        <v>4</v>
      </c>
      <c r="M1376" t="str">
        <f t="shared" si="106"/>
        <v>2022</v>
      </c>
      <c r="N1376">
        <f t="shared" si="107"/>
        <v>-47661.15</v>
      </c>
      <c r="O1376" t="str">
        <f t="shared" si="108"/>
        <v/>
      </c>
      <c r="P1376">
        <f t="shared" si="109"/>
        <v>47661.15</v>
      </c>
      <c r="Q1376" s="48" t="str">
        <f>IF(O1376="","",
   IF(OR(O1376&lt;EDA_Outlier_Analysis!$C$10, O1376&gt;EDA_Outlier_Analysis!$C$11),
      "Outlier",
      "Normal"))</f>
        <v/>
      </c>
      <c r="R1376" t="str">
        <f>IF(P1376="","",
   IF(OR(P1376 &lt; EDA_Outlier_Analysis!$F$7, P1376 &gt; EDA_Outlier_Analysis!$F$8),
      "Outlier",
      "Normal"))</f>
        <v>Normal</v>
      </c>
      <c r="S1376" t="str">
        <f>IF(N1376="","",
   IF(OR(N1376 &lt;EDA_Outlier_Analysis!$I$10, N1376 &gt; EDA_Outlier_Analysis!$I$11),
      "Outlier",
      "Normal"))</f>
        <v>Normal</v>
      </c>
    </row>
    <row r="1377" spans="1:19">
      <c r="A1377" t="s">
        <v>3716</v>
      </c>
      <c r="B1377" s="4">
        <v>44656</v>
      </c>
      <c r="C1377" s="2">
        <v>16925.490000000002</v>
      </c>
      <c r="D1377" t="s">
        <v>971</v>
      </c>
      <c r="E1377" t="s">
        <v>971</v>
      </c>
      <c r="F1377" t="s">
        <v>9</v>
      </c>
      <c r="G1377" t="s">
        <v>34</v>
      </c>
      <c r="J1377" t="s">
        <v>3717</v>
      </c>
      <c r="K1377" t="str">
        <f>IF(COUNTIF(Customers!A:A, H1377)&gt;0, "Valid", "Invalid")</f>
        <v>Invalid</v>
      </c>
      <c r="L1377" t="str">
        <f t="shared" si="105"/>
        <v>4</v>
      </c>
      <c r="M1377" t="str">
        <f t="shared" si="106"/>
        <v>2022</v>
      </c>
      <c r="N1377">
        <f t="shared" si="107"/>
        <v>-16925.490000000002</v>
      </c>
      <c r="O1377" t="str">
        <f t="shared" si="108"/>
        <v/>
      </c>
      <c r="P1377" t="str">
        <f t="shared" si="109"/>
        <v/>
      </c>
      <c r="Q1377" s="48" t="str">
        <f>IF(O1377="","",
   IF(OR(O1377&lt;EDA_Outlier_Analysis!$C$10, O1377&gt;EDA_Outlier_Analysis!$C$11),
      "Outlier",
      "Normal"))</f>
        <v/>
      </c>
      <c r="R1377" t="str">
        <f>IF(P1377="","",
   IF(OR(P1377 &lt; EDA_Outlier_Analysis!$F$7, P1377 &gt; EDA_Outlier_Analysis!$F$8),
      "Outlier",
      "Normal"))</f>
        <v/>
      </c>
      <c r="S1377" t="str">
        <f>IF(N1377="","",
   IF(OR(N1377 &lt;EDA_Outlier_Analysis!$I$10, N1377 &gt; EDA_Outlier_Analysis!$I$11),
      "Outlier",
      "Normal"))</f>
        <v>Normal</v>
      </c>
    </row>
    <row r="1378" spans="1:19">
      <c r="A1378" t="s">
        <v>3718</v>
      </c>
      <c r="B1378" s="4">
        <v>44832</v>
      </c>
      <c r="C1378" s="2">
        <v>111240.1</v>
      </c>
      <c r="D1378" t="s">
        <v>849</v>
      </c>
      <c r="E1378" t="s">
        <v>853</v>
      </c>
      <c r="F1378" t="s">
        <v>9</v>
      </c>
      <c r="G1378" t="s">
        <v>20</v>
      </c>
      <c r="H1378" t="s">
        <v>723</v>
      </c>
      <c r="J1378" t="s">
        <v>3719</v>
      </c>
      <c r="K1378" t="str">
        <f>IF(COUNTIF(Customers!A:A, H1378)&gt;0, "Valid", "Invalid")</f>
        <v>Valid</v>
      </c>
      <c r="L1378" t="str">
        <f t="shared" si="105"/>
        <v>9</v>
      </c>
      <c r="M1378" t="str">
        <f t="shared" si="106"/>
        <v>2022</v>
      </c>
      <c r="N1378">
        <f t="shared" si="107"/>
        <v>111240.1</v>
      </c>
      <c r="O1378">
        <f t="shared" si="108"/>
        <v>111240.1</v>
      </c>
      <c r="P1378" t="str">
        <f t="shared" si="109"/>
        <v/>
      </c>
      <c r="Q1378" s="48" t="str">
        <f>IF(O1378="","",
   IF(OR(O1378&lt;EDA_Outlier_Analysis!$C$10, O1378&gt;EDA_Outlier_Analysis!$C$11),
      "Outlier",
      "Normal"))</f>
        <v>Normal</v>
      </c>
      <c r="R1378" t="str">
        <f>IF(P1378="","",
   IF(OR(P1378 &lt; EDA_Outlier_Analysis!$F$7, P1378 &gt; EDA_Outlier_Analysis!$F$8),
      "Outlier",
      "Normal"))</f>
        <v/>
      </c>
      <c r="S1378" t="str">
        <f>IF(N1378="","",
   IF(OR(N1378 &lt;EDA_Outlier_Analysis!$I$10, N1378 &gt; EDA_Outlier_Analysis!$I$11),
      "Outlier",
      "Normal"))</f>
        <v>Normal</v>
      </c>
    </row>
    <row r="1379" spans="1:19">
      <c r="A1379" t="s">
        <v>3720</v>
      </c>
      <c r="B1379" s="4">
        <v>45009</v>
      </c>
      <c r="C1379" s="2">
        <v>242707.62</v>
      </c>
      <c r="D1379" t="s">
        <v>849</v>
      </c>
      <c r="E1379" t="s">
        <v>868</v>
      </c>
      <c r="F1379" t="s">
        <v>10</v>
      </c>
      <c r="G1379" t="s">
        <v>24</v>
      </c>
      <c r="H1379" t="s">
        <v>181</v>
      </c>
      <c r="J1379" t="s">
        <v>3721</v>
      </c>
      <c r="K1379" t="str">
        <f>IF(COUNTIF(Customers!A:A, H1379)&gt;0, "Valid", "Invalid")</f>
        <v>Valid</v>
      </c>
      <c r="L1379" t="str">
        <f t="shared" si="105"/>
        <v>3</v>
      </c>
      <c r="M1379" t="str">
        <f t="shared" si="106"/>
        <v>2023</v>
      </c>
      <c r="N1379">
        <f t="shared" si="107"/>
        <v>242707.62</v>
      </c>
      <c r="O1379">
        <f t="shared" si="108"/>
        <v>242707.62</v>
      </c>
      <c r="P1379" t="str">
        <f t="shared" si="109"/>
        <v/>
      </c>
      <c r="Q1379" s="48" t="str">
        <f>IF(O1379="","",
   IF(OR(O1379&lt;EDA_Outlier_Analysis!$C$10, O1379&gt;EDA_Outlier_Analysis!$C$11),
      "Outlier",
      "Normal"))</f>
        <v>Normal</v>
      </c>
      <c r="R1379" t="str">
        <f>IF(P1379="","",
   IF(OR(P1379 &lt; EDA_Outlier_Analysis!$F$7, P1379 &gt; EDA_Outlier_Analysis!$F$8),
      "Outlier",
      "Normal"))</f>
        <v/>
      </c>
      <c r="S1379" t="str">
        <f>IF(N1379="","",
   IF(OR(N1379 &lt;EDA_Outlier_Analysis!$I$10, N1379 &gt; EDA_Outlier_Analysis!$I$11),
      "Outlier",
      "Normal"))</f>
        <v>Normal</v>
      </c>
    </row>
    <row r="1380" spans="1:19">
      <c r="A1380" t="s">
        <v>3722</v>
      </c>
      <c r="B1380" s="4">
        <v>44925</v>
      </c>
      <c r="C1380" s="2">
        <v>-7503.63</v>
      </c>
      <c r="D1380" t="s">
        <v>840</v>
      </c>
      <c r="E1380" t="s">
        <v>905</v>
      </c>
      <c r="F1380" t="s">
        <v>10</v>
      </c>
      <c r="G1380" t="s">
        <v>34</v>
      </c>
      <c r="I1380" t="s">
        <v>1813</v>
      </c>
      <c r="J1380" t="s">
        <v>3723</v>
      </c>
      <c r="K1380" t="str">
        <f>IF(COUNTIF(Customers!A:A, H1380)&gt;0, "Valid", "Invalid")</f>
        <v>Invalid</v>
      </c>
      <c r="L1380" t="str">
        <f t="shared" si="105"/>
        <v>12</v>
      </c>
      <c r="M1380" t="str">
        <f t="shared" si="106"/>
        <v>2022</v>
      </c>
      <c r="N1380">
        <f t="shared" si="107"/>
        <v>-7503.63</v>
      </c>
      <c r="O1380" t="str">
        <f t="shared" si="108"/>
        <v/>
      </c>
      <c r="P1380">
        <f t="shared" si="109"/>
        <v>7503.63</v>
      </c>
      <c r="Q1380" s="48" t="str">
        <f>IF(O1380="","",
   IF(OR(O1380&lt;EDA_Outlier_Analysis!$C$10, O1380&gt;EDA_Outlier_Analysis!$C$11),
      "Outlier",
      "Normal"))</f>
        <v/>
      </c>
      <c r="R1380" t="str">
        <f>IF(P1380="","",
   IF(OR(P1380 &lt; EDA_Outlier_Analysis!$F$7, P1380 &gt; EDA_Outlier_Analysis!$F$8),
      "Outlier",
      "Normal"))</f>
        <v>Outlier</v>
      </c>
      <c r="S1380" t="str">
        <f>IF(N1380="","",
   IF(OR(N1380 &lt;EDA_Outlier_Analysis!$I$10, N1380 &gt; EDA_Outlier_Analysis!$I$11),
      "Outlier",
      "Normal"))</f>
        <v>Normal</v>
      </c>
    </row>
    <row r="1381" spans="1:19">
      <c r="A1381" t="s">
        <v>3724</v>
      </c>
      <c r="B1381" s="4">
        <v>44973</v>
      </c>
      <c r="C1381" s="2">
        <v>130667.43</v>
      </c>
      <c r="D1381" t="s">
        <v>849</v>
      </c>
      <c r="E1381" t="s">
        <v>850</v>
      </c>
      <c r="F1381" t="s">
        <v>11</v>
      </c>
      <c r="G1381" t="s">
        <v>24</v>
      </c>
      <c r="H1381" t="s">
        <v>281</v>
      </c>
      <c r="J1381" t="s">
        <v>3725</v>
      </c>
      <c r="K1381" t="str">
        <f>IF(COUNTIF(Customers!A:A, H1381)&gt;0, "Valid", "Invalid")</f>
        <v>Valid</v>
      </c>
      <c r="L1381" t="str">
        <f t="shared" si="105"/>
        <v>2</v>
      </c>
      <c r="M1381" t="str">
        <f t="shared" si="106"/>
        <v>2023</v>
      </c>
      <c r="N1381">
        <f t="shared" si="107"/>
        <v>130667.43</v>
      </c>
      <c r="O1381">
        <f t="shared" si="108"/>
        <v>130667.43</v>
      </c>
      <c r="P1381" t="str">
        <f t="shared" si="109"/>
        <v/>
      </c>
      <c r="Q1381" s="48" t="str">
        <f>IF(O1381="","",
   IF(OR(O1381&lt;EDA_Outlier_Analysis!$C$10, O1381&gt;EDA_Outlier_Analysis!$C$11),
      "Outlier",
      "Normal"))</f>
        <v>Normal</v>
      </c>
      <c r="R1381" t="str">
        <f>IF(P1381="","",
   IF(OR(P1381 &lt; EDA_Outlier_Analysis!$F$7, P1381 &gt; EDA_Outlier_Analysis!$F$8),
      "Outlier",
      "Normal"))</f>
        <v/>
      </c>
      <c r="S1381" t="str">
        <f>IF(N1381="","",
   IF(OR(N1381 &lt;EDA_Outlier_Analysis!$I$10, N1381 &gt; EDA_Outlier_Analysis!$I$11),
      "Outlier",
      "Normal"))</f>
        <v>Normal</v>
      </c>
    </row>
    <row r="1382" spans="1:19">
      <c r="A1382" t="s">
        <v>3726</v>
      </c>
      <c r="B1382" s="4">
        <v>44674</v>
      </c>
      <c r="C1382" s="2">
        <v>276212.47999999998</v>
      </c>
      <c r="D1382" t="s">
        <v>849</v>
      </c>
      <c r="E1382" t="s">
        <v>868</v>
      </c>
      <c r="F1382" t="s">
        <v>10</v>
      </c>
      <c r="G1382" t="s">
        <v>34</v>
      </c>
      <c r="H1382" t="s">
        <v>93</v>
      </c>
      <c r="J1382" t="s">
        <v>3727</v>
      </c>
      <c r="K1382" t="str">
        <f>IF(COUNTIF(Customers!A:A, H1382)&gt;0, "Valid", "Invalid")</f>
        <v>Valid</v>
      </c>
      <c r="L1382" t="str">
        <f t="shared" si="105"/>
        <v>4</v>
      </c>
      <c r="M1382" t="str">
        <f t="shared" si="106"/>
        <v>2022</v>
      </c>
      <c r="N1382">
        <f t="shared" si="107"/>
        <v>276212.47999999998</v>
      </c>
      <c r="O1382">
        <f t="shared" si="108"/>
        <v>276212.47999999998</v>
      </c>
      <c r="P1382" t="str">
        <f t="shared" si="109"/>
        <v/>
      </c>
      <c r="Q1382" s="48" t="str">
        <f>IF(O1382="","",
   IF(OR(O1382&lt;EDA_Outlier_Analysis!$C$10, O1382&gt;EDA_Outlier_Analysis!$C$11),
      "Outlier",
      "Normal"))</f>
        <v>Normal</v>
      </c>
      <c r="R1382" t="str">
        <f>IF(P1382="","",
   IF(OR(P1382 &lt; EDA_Outlier_Analysis!$F$7, P1382 &gt; EDA_Outlier_Analysis!$F$8),
      "Outlier",
      "Normal"))</f>
        <v/>
      </c>
      <c r="S1382" t="str">
        <f>IF(N1382="","",
   IF(OR(N1382 &lt;EDA_Outlier_Analysis!$I$10, N1382 &gt; EDA_Outlier_Analysis!$I$11),
      "Outlier",
      "Normal"))</f>
        <v>Normal</v>
      </c>
    </row>
    <row r="1383" spans="1:19">
      <c r="A1383" t="s">
        <v>3728</v>
      </c>
      <c r="B1383" s="4">
        <v>44720</v>
      </c>
      <c r="C1383" s="2">
        <v>-41400.19</v>
      </c>
      <c r="D1383" t="s">
        <v>840</v>
      </c>
      <c r="E1383" t="s">
        <v>864</v>
      </c>
      <c r="F1383" t="s">
        <v>10</v>
      </c>
      <c r="G1383" t="s">
        <v>24</v>
      </c>
      <c r="I1383" t="s">
        <v>982</v>
      </c>
      <c r="J1383" t="s">
        <v>3729</v>
      </c>
      <c r="K1383" t="str">
        <f>IF(COUNTIF(Customers!A:A, H1383)&gt;0, "Valid", "Invalid")</f>
        <v>Invalid</v>
      </c>
      <c r="L1383" t="str">
        <f t="shared" si="105"/>
        <v>6</v>
      </c>
      <c r="M1383" t="str">
        <f t="shared" si="106"/>
        <v>2022</v>
      </c>
      <c r="N1383">
        <f t="shared" si="107"/>
        <v>-41400.19</v>
      </c>
      <c r="O1383" t="str">
        <f t="shared" si="108"/>
        <v/>
      </c>
      <c r="P1383">
        <f t="shared" si="109"/>
        <v>41400.19</v>
      </c>
      <c r="Q1383" s="48" t="str">
        <f>IF(O1383="","",
   IF(OR(O1383&lt;EDA_Outlier_Analysis!$C$10, O1383&gt;EDA_Outlier_Analysis!$C$11),
      "Outlier",
      "Normal"))</f>
        <v/>
      </c>
      <c r="R1383" t="str">
        <f>IF(P1383="","",
   IF(OR(P1383 &lt; EDA_Outlier_Analysis!$F$7, P1383 &gt; EDA_Outlier_Analysis!$F$8),
      "Outlier",
      "Normal"))</f>
        <v>Normal</v>
      </c>
      <c r="S1383" t="str">
        <f>IF(N1383="","",
   IF(OR(N1383 &lt;EDA_Outlier_Analysis!$I$10, N1383 &gt; EDA_Outlier_Analysis!$I$11),
      "Outlier",
      "Normal"))</f>
        <v>Normal</v>
      </c>
    </row>
    <row r="1384" spans="1:19">
      <c r="A1384" t="s">
        <v>3730</v>
      </c>
      <c r="B1384" s="4">
        <v>44658</v>
      </c>
      <c r="C1384" s="2">
        <v>220852.94</v>
      </c>
      <c r="D1384" t="s">
        <v>849</v>
      </c>
      <c r="E1384" t="s">
        <v>853</v>
      </c>
      <c r="F1384" t="s">
        <v>11</v>
      </c>
      <c r="G1384" t="s">
        <v>24</v>
      </c>
      <c r="H1384" t="s">
        <v>541</v>
      </c>
      <c r="J1384" t="s">
        <v>3731</v>
      </c>
      <c r="K1384" t="str">
        <f>IF(COUNTIF(Customers!A:A, H1384)&gt;0, "Valid", "Invalid")</f>
        <v>Valid</v>
      </c>
      <c r="L1384" t="str">
        <f t="shared" si="105"/>
        <v>4</v>
      </c>
      <c r="M1384" t="str">
        <f t="shared" si="106"/>
        <v>2022</v>
      </c>
      <c r="N1384">
        <f t="shared" si="107"/>
        <v>220852.94</v>
      </c>
      <c r="O1384">
        <f t="shared" si="108"/>
        <v>220852.94</v>
      </c>
      <c r="P1384" t="str">
        <f t="shared" si="109"/>
        <v/>
      </c>
      <c r="Q1384" s="48" t="str">
        <f>IF(O1384="","",
   IF(OR(O1384&lt;EDA_Outlier_Analysis!$C$10, O1384&gt;EDA_Outlier_Analysis!$C$11),
      "Outlier",
      "Normal"))</f>
        <v>Normal</v>
      </c>
      <c r="R1384" t="str">
        <f>IF(P1384="","",
   IF(OR(P1384 &lt; EDA_Outlier_Analysis!$F$7, P1384 &gt; EDA_Outlier_Analysis!$F$8),
      "Outlier",
      "Normal"))</f>
        <v/>
      </c>
      <c r="S1384" t="str">
        <f>IF(N1384="","",
   IF(OR(N1384 &lt;EDA_Outlier_Analysis!$I$10, N1384 &gt; EDA_Outlier_Analysis!$I$11),
      "Outlier",
      "Normal"))</f>
        <v>Normal</v>
      </c>
    </row>
    <row r="1385" spans="1:19">
      <c r="A1385" t="s">
        <v>3732</v>
      </c>
      <c r="B1385" s="4">
        <v>44712</v>
      </c>
      <c r="C1385" s="2">
        <v>24090.91</v>
      </c>
      <c r="D1385" t="s">
        <v>971</v>
      </c>
      <c r="E1385" t="s">
        <v>971</v>
      </c>
      <c r="F1385" t="s">
        <v>9</v>
      </c>
      <c r="G1385" t="s">
        <v>24</v>
      </c>
      <c r="J1385" t="s">
        <v>3733</v>
      </c>
      <c r="K1385" t="str">
        <f>IF(COUNTIF(Customers!A:A, H1385)&gt;0, "Valid", "Invalid")</f>
        <v>Invalid</v>
      </c>
      <c r="L1385" t="str">
        <f t="shared" si="105"/>
        <v>5</v>
      </c>
      <c r="M1385" t="str">
        <f t="shared" si="106"/>
        <v>2022</v>
      </c>
      <c r="N1385">
        <f t="shared" si="107"/>
        <v>-24090.91</v>
      </c>
      <c r="O1385" t="str">
        <f t="shared" si="108"/>
        <v/>
      </c>
      <c r="P1385" t="str">
        <f t="shared" si="109"/>
        <v/>
      </c>
      <c r="Q1385" s="48" t="str">
        <f>IF(O1385="","",
   IF(OR(O1385&lt;EDA_Outlier_Analysis!$C$10, O1385&gt;EDA_Outlier_Analysis!$C$11),
      "Outlier",
      "Normal"))</f>
        <v/>
      </c>
      <c r="R1385" t="str">
        <f>IF(P1385="","",
   IF(OR(P1385 &lt; EDA_Outlier_Analysis!$F$7, P1385 &gt; EDA_Outlier_Analysis!$F$8),
      "Outlier",
      "Normal"))</f>
        <v/>
      </c>
      <c r="S1385" t="str">
        <f>IF(N1385="","",
   IF(OR(N1385 &lt;EDA_Outlier_Analysis!$I$10, N1385 &gt; EDA_Outlier_Analysis!$I$11),
      "Outlier",
      "Normal"))</f>
        <v>Normal</v>
      </c>
    </row>
    <row r="1386" spans="1:19">
      <c r="A1386" t="s">
        <v>3734</v>
      </c>
      <c r="B1386" s="4">
        <v>45205</v>
      </c>
      <c r="C1386" s="2">
        <v>97980.53</v>
      </c>
      <c r="D1386" t="s">
        <v>849</v>
      </c>
      <c r="E1386" t="s">
        <v>850</v>
      </c>
      <c r="F1386" t="s">
        <v>11</v>
      </c>
      <c r="G1386" t="s">
        <v>24</v>
      </c>
      <c r="H1386" t="s">
        <v>411</v>
      </c>
      <c r="J1386" t="s">
        <v>3735</v>
      </c>
      <c r="K1386" t="str">
        <f>IF(COUNTIF(Customers!A:A, H1386)&gt;0, "Valid", "Invalid")</f>
        <v>Valid</v>
      </c>
      <c r="L1386" t="str">
        <f t="shared" si="105"/>
        <v>10</v>
      </c>
      <c r="M1386" t="str">
        <f t="shared" si="106"/>
        <v>2023</v>
      </c>
      <c r="N1386">
        <f t="shared" si="107"/>
        <v>97980.53</v>
      </c>
      <c r="O1386">
        <f t="shared" si="108"/>
        <v>97980.53</v>
      </c>
      <c r="P1386" t="str">
        <f t="shared" si="109"/>
        <v/>
      </c>
      <c r="Q1386" s="48" t="str">
        <f>IF(O1386="","",
   IF(OR(O1386&lt;EDA_Outlier_Analysis!$C$10, O1386&gt;EDA_Outlier_Analysis!$C$11),
      "Outlier",
      "Normal"))</f>
        <v>Normal</v>
      </c>
      <c r="R1386" t="str">
        <f>IF(P1386="","",
   IF(OR(P1386 &lt; EDA_Outlier_Analysis!$F$7, P1386 &gt; EDA_Outlier_Analysis!$F$8),
      "Outlier",
      "Normal"))</f>
        <v/>
      </c>
      <c r="S1386" t="str">
        <f>IF(N1386="","",
   IF(OR(N1386 &lt;EDA_Outlier_Analysis!$I$10, N1386 &gt; EDA_Outlier_Analysis!$I$11),
      "Outlier",
      "Normal"))</f>
        <v>Normal</v>
      </c>
    </row>
    <row r="1387" spans="1:19">
      <c r="A1387" t="s">
        <v>3736</v>
      </c>
      <c r="B1387" s="4">
        <v>45042</v>
      </c>
      <c r="C1387" s="2">
        <v>-38560.93</v>
      </c>
      <c r="D1387" t="s">
        <v>840</v>
      </c>
      <c r="E1387" t="s">
        <v>878</v>
      </c>
      <c r="F1387" t="s">
        <v>11</v>
      </c>
      <c r="G1387" t="s">
        <v>31</v>
      </c>
      <c r="I1387" t="s">
        <v>1813</v>
      </c>
      <c r="J1387" t="s">
        <v>3737</v>
      </c>
      <c r="K1387" t="str">
        <f>IF(COUNTIF(Customers!A:A, H1387)&gt;0, "Valid", "Invalid")</f>
        <v>Invalid</v>
      </c>
      <c r="L1387" t="str">
        <f t="shared" si="105"/>
        <v>4</v>
      </c>
      <c r="M1387" t="str">
        <f t="shared" si="106"/>
        <v>2023</v>
      </c>
      <c r="N1387">
        <f t="shared" si="107"/>
        <v>-38560.93</v>
      </c>
      <c r="O1387" t="str">
        <f t="shared" si="108"/>
        <v/>
      </c>
      <c r="P1387">
        <f t="shared" si="109"/>
        <v>38560.93</v>
      </c>
      <c r="Q1387" s="48" t="str">
        <f>IF(O1387="","",
   IF(OR(O1387&lt;EDA_Outlier_Analysis!$C$10, O1387&gt;EDA_Outlier_Analysis!$C$11),
      "Outlier",
      "Normal"))</f>
        <v/>
      </c>
      <c r="R1387" t="str">
        <f>IF(P1387="","",
   IF(OR(P1387 &lt; EDA_Outlier_Analysis!$F$7, P1387 &gt; EDA_Outlier_Analysis!$F$8),
      "Outlier",
      "Normal"))</f>
        <v>Normal</v>
      </c>
      <c r="S1387" t="str">
        <f>IF(N1387="","",
   IF(OR(N1387 &lt;EDA_Outlier_Analysis!$I$10, N1387 &gt; EDA_Outlier_Analysis!$I$11),
      "Outlier",
      "Normal"))</f>
        <v>Normal</v>
      </c>
    </row>
    <row r="1388" spans="1:19">
      <c r="A1388" t="s">
        <v>3738</v>
      </c>
      <c r="B1388" s="4">
        <v>44582</v>
      </c>
      <c r="C1388" s="2">
        <v>151350.67000000001</v>
      </c>
      <c r="D1388" t="s">
        <v>849</v>
      </c>
      <c r="E1388" t="s">
        <v>850</v>
      </c>
      <c r="F1388" t="s">
        <v>10</v>
      </c>
      <c r="G1388" t="s">
        <v>31</v>
      </c>
      <c r="H1388" t="s">
        <v>525</v>
      </c>
      <c r="J1388" t="s">
        <v>3739</v>
      </c>
      <c r="K1388" t="str">
        <f>IF(COUNTIF(Customers!A:A, H1388)&gt;0, "Valid", "Invalid")</f>
        <v>Valid</v>
      </c>
      <c r="L1388" t="str">
        <f t="shared" si="105"/>
        <v>1</v>
      </c>
      <c r="M1388" t="str">
        <f t="shared" si="106"/>
        <v>2022</v>
      </c>
      <c r="N1388">
        <f t="shared" si="107"/>
        <v>151350.67000000001</v>
      </c>
      <c r="O1388">
        <f t="shared" si="108"/>
        <v>151350.67000000001</v>
      </c>
      <c r="P1388" t="str">
        <f t="shared" si="109"/>
        <v/>
      </c>
      <c r="Q1388" s="48" t="str">
        <f>IF(O1388="","",
   IF(OR(O1388&lt;EDA_Outlier_Analysis!$C$10, O1388&gt;EDA_Outlier_Analysis!$C$11),
      "Outlier",
      "Normal"))</f>
        <v>Normal</v>
      </c>
      <c r="R1388" t="str">
        <f>IF(P1388="","",
   IF(OR(P1388 &lt; EDA_Outlier_Analysis!$F$7, P1388 &gt; EDA_Outlier_Analysis!$F$8),
      "Outlier",
      "Normal"))</f>
        <v/>
      </c>
      <c r="S1388" t="str">
        <f>IF(N1388="","",
   IF(OR(N1388 &lt;EDA_Outlier_Analysis!$I$10, N1388 &gt; EDA_Outlier_Analysis!$I$11),
      "Outlier",
      "Normal"))</f>
        <v>Normal</v>
      </c>
    </row>
    <row r="1389" spans="1:19">
      <c r="A1389" t="s">
        <v>3740</v>
      </c>
      <c r="B1389" s="4">
        <v>45151</v>
      </c>
      <c r="C1389" s="2">
        <v>108507.93</v>
      </c>
      <c r="D1389" t="s">
        <v>849</v>
      </c>
      <c r="E1389" t="s">
        <v>853</v>
      </c>
      <c r="F1389" t="s">
        <v>10</v>
      </c>
      <c r="G1389" t="s">
        <v>31</v>
      </c>
      <c r="H1389" t="s">
        <v>413</v>
      </c>
      <c r="J1389" t="s">
        <v>3741</v>
      </c>
      <c r="K1389" t="str">
        <f>IF(COUNTIF(Customers!A:A, H1389)&gt;0, "Valid", "Invalid")</f>
        <v>Valid</v>
      </c>
      <c r="L1389" t="str">
        <f t="shared" si="105"/>
        <v>8</v>
      </c>
      <c r="M1389" t="str">
        <f t="shared" si="106"/>
        <v>2023</v>
      </c>
      <c r="N1389">
        <f t="shared" si="107"/>
        <v>108507.93</v>
      </c>
      <c r="O1389">
        <f t="shared" si="108"/>
        <v>108507.93</v>
      </c>
      <c r="P1389" t="str">
        <f t="shared" si="109"/>
        <v/>
      </c>
      <c r="Q1389" s="48" t="str">
        <f>IF(O1389="","",
   IF(OR(O1389&lt;EDA_Outlier_Analysis!$C$10, O1389&gt;EDA_Outlier_Analysis!$C$11),
      "Outlier",
      "Normal"))</f>
        <v>Normal</v>
      </c>
      <c r="R1389" t="str">
        <f>IF(P1389="","",
   IF(OR(P1389 &lt; EDA_Outlier_Analysis!$F$7, P1389 &gt; EDA_Outlier_Analysis!$F$8),
      "Outlier",
      "Normal"))</f>
        <v/>
      </c>
      <c r="S1389" t="str">
        <f>IF(N1389="","",
   IF(OR(N1389 &lt;EDA_Outlier_Analysis!$I$10, N1389 &gt; EDA_Outlier_Analysis!$I$11),
      "Outlier",
      "Normal"))</f>
        <v>Normal</v>
      </c>
    </row>
    <row r="1390" spans="1:19">
      <c r="A1390" t="s">
        <v>3742</v>
      </c>
      <c r="B1390" s="4">
        <v>45019</v>
      </c>
      <c r="C1390" s="2">
        <v>175511.34</v>
      </c>
      <c r="D1390" t="s">
        <v>849</v>
      </c>
      <c r="E1390" t="s">
        <v>853</v>
      </c>
      <c r="F1390" t="s">
        <v>10</v>
      </c>
      <c r="G1390" t="s">
        <v>24</v>
      </c>
      <c r="H1390" t="s">
        <v>281</v>
      </c>
      <c r="J1390" t="s">
        <v>3743</v>
      </c>
      <c r="K1390" t="str">
        <f>IF(COUNTIF(Customers!A:A, H1390)&gt;0, "Valid", "Invalid")</f>
        <v>Valid</v>
      </c>
      <c r="L1390" t="str">
        <f t="shared" si="105"/>
        <v>4</v>
      </c>
      <c r="M1390" t="str">
        <f t="shared" si="106"/>
        <v>2023</v>
      </c>
      <c r="N1390">
        <f t="shared" si="107"/>
        <v>175511.34</v>
      </c>
      <c r="O1390">
        <f t="shared" si="108"/>
        <v>175511.34</v>
      </c>
      <c r="P1390" t="str">
        <f t="shared" si="109"/>
        <v/>
      </c>
      <c r="Q1390" s="48" t="str">
        <f>IF(O1390="","",
   IF(OR(O1390&lt;EDA_Outlier_Analysis!$C$10, O1390&gt;EDA_Outlier_Analysis!$C$11),
      "Outlier",
      "Normal"))</f>
        <v>Normal</v>
      </c>
      <c r="R1390" t="str">
        <f>IF(P1390="","",
   IF(OR(P1390 &lt; EDA_Outlier_Analysis!$F$7, P1390 &gt; EDA_Outlier_Analysis!$F$8),
      "Outlier",
      "Normal"))</f>
        <v/>
      </c>
      <c r="S1390" t="str">
        <f>IF(N1390="","",
   IF(OR(N1390 &lt;EDA_Outlier_Analysis!$I$10, N1390 &gt; EDA_Outlier_Analysis!$I$11),
      "Outlier",
      "Normal"))</f>
        <v>Normal</v>
      </c>
    </row>
    <row r="1391" spans="1:19">
      <c r="A1391" t="s">
        <v>3744</v>
      </c>
      <c r="B1391" s="4">
        <v>44852</v>
      </c>
      <c r="C1391" s="2">
        <v>-31216.65</v>
      </c>
      <c r="D1391" t="s">
        <v>840</v>
      </c>
      <c r="E1391" t="s">
        <v>856</v>
      </c>
      <c r="F1391" t="s">
        <v>10</v>
      </c>
      <c r="G1391" t="s">
        <v>20</v>
      </c>
      <c r="I1391" t="s">
        <v>1620</v>
      </c>
      <c r="J1391" t="s">
        <v>3745</v>
      </c>
      <c r="K1391" t="str">
        <f>IF(COUNTIF(Customers!A:A, H1391)&gt;0, "Valid", "Invalid")</f>
        <v>Invalid</v>
      </c>
      <c r="L1391" t="str">
        <f t="shared" si="105"/>
        <v>10</v>
      </c>
      <c r="M1391" t="str">
        <f t="shared" si="106"/>
        <v>2022</v>
      </c>
      <c r="N1391">
        <f t="shared" si="107"/>
        <v>-31216.65</v>
      </c>
      <c r="O1391" t="str">
        <f t="shared" si="108"/>
        <v/>
      </c>
      <c r="P1391">
        <f t="shared" si="109"/>
        <v>31216.65</v>
      </c>
      <c r="Q1391" s="48" t="str">
        <f>IF(O1391="","",
   IF(OR(O1391&lt;EDA_Outlier_Analysis!$C$10, O1391&gt;EDA_Outlier_Analysis!$C$11),
      "Outlier",
      "Normal"))</f>
        <v/>
      </c>
      <c r="R1391" t="str">
        <f>IF(P1391="","",
   IF(OR(P1391 &lt; EDA_Outlier_Analysis!$F$7, P1391 &gt; EDA_Outlier_Analysis!$F$8),
      "Outlier",
      "Normal"))</f>
        <v>Normal</v>
      </c>
      <c r="S1391" t="str">
        <f>IF(N1391="","",
   IF(OR(N1391 &lt;EDA_Outlier_Analysis!$I$10, N1391 &gt; EDA_Outlier_Analysis!$I$11),
      "Outlier",
      "Normal"))</f>
        <v>Normal</v>
      </c>
    </row>
    <row r="1392" spans="1:19">
      <c r="A1392" t="s">
        <v>3746</v>
      </c>
      <c r="B1392" s="4">
        <v>44812</v>
      </c>
      <c r="C1392" s="2">
        <v>15273.82</v>
      </c>
      <c r="D1392" t="s">
        <v>873</v>
      </c>
      <c r="E1392" t="s">
        <v>873</v>
      </c>
      <c r="F1392" t="s">
        <v>11</v>
      </c>
      <c r="G1392" t="s">
        <v>20</v>
      </c>
      <c r="J1392" t="s">
        <v>3747</v>
      </c>
      <c r="K1392" t="str">
        <f>IF(COUNTIF(Customers!A:A, H1392)&gt;0, "Valid", "Invalid")</f>
        <v>Invalid</v>
      </c>
      <c r="L1392" t="str">
        <f t="shared" si="105"/>
        <v>9</v>
      </c>
      <c r="M1392" t="str">
        <f t="shared" si="106"/>
        <v>2022</v>
      </c>
      <c r="N1392">
        <f t="shared" si="107"/>
        <v>-15273.82</v>
      </c>
      <c r="O1392" t="str">
        <f t="shared" si="108"/>
        <v/>
      </c>
      <c r="P1392" t="str">
        <f t="shared" si="109"/>
        <v/>
      </c>
      <c r="Q1392" s="48" t="str">
        <f>IF(O1392="","",
   IF(OR(O1392&lt;EDA_Outlier_Analysis!$C$10, O1392&gt;EDA_Outlier_Analysis!$C$11),
      "Outlier",
      "Normal"))</f>
        <v/>
      </c>
      <c r="R1392" t="str">
        <f>IF(P1392="","",
   IF(OR(P1392 &lt; EDA_Outlier_Analysis!$F$7, P1392 &gt; EDA_Outlier_Analysis!$F$8),
      "Outlier",
      "Normal"))</f>
        <v/>
      </c>
      <c r="S1392" t="str">
        <f>IF(N1392="","",
   IF(OR(N1392 &lt;EDA_Outlier_Analysis!$I$10, N1392 &gt; EDA_Outlier_Analysis!$I$11),
      "Outlier",
      "Normal"))</f>
        <v>Normal</v>
      </c>
    </row>
    <row r="1393" spans="1:19">
      <c r="A1393" t="s">
        <v>3748</v>
      </c>
      <c r="B1393" s="4">
        <v>44824</v>
      </c>
      <c r="C1393" s="2">
        <v>-38324.51</v>
      </c>
      <c r="D1393" t="s">
        <v>840</v>
      </c>
      <c r="E1393" t="s">
        <v>841</v>
      </c>
      <c r="F1393" t="s">
        <v>10</v>
      </c>
      <c r="G1393" t="s">
        <v>20</v>
      </c>
      <c r="I1393" t="s">
        <v>1035</v>
      </c>
      <c r="J1393" t="s">
        <v>3749</v>
      </c>
      <c r="K1393" t="str">
        <f>IF(COUNTIF(Customers!A:A, H1393)&gt;0, "Valid", "Invalid")</f>
        <v>Invalid</v>
      </c>
      <c r="L1393" t="str">
        <f t="shared" si="105"/>
        <v>9</v>
      </c>
      <c r="M1393" t="str">
        <f t="shared" si="106"/>
        <v>2022</v>
      </c>
      <c r="N1393">
        <f t="shared" si="107"/>
        <v>-38324.51</v>
      </c>
      <c r="O1393" t="str">
        <f t="shared" si="108"/>
        <v/>
      </c>
      <c r="P1393">
        <f t="shared" si="109"/>
        <v>38324.51</v>
      </c>
      <c r="Q1393" s="48" t="str">
        <f>IF(O1393="","",
   IF(OR(O1393&lt;EDA_Outlier_Analysis!$C$10, O1393&gt;EDA_Outlier_Analysis!$C$11),
      "Outlier",
      "Normal"))</f>
        <v/>
      </c>
      <c r="R1393" t="str">
        <f>IF(P1393="","",
   IF(OR(P1393 &lt; EDA_Outlier_Analysis!$F$7, P1393 &gt; EDA_Outlier_Analysis!$F$8),
      "Outlier",
      "Normal"))</f>
        <v>Normal</v>
      </c>
      <c r="S1393" t="str">
        <f>IF(N1393="","",
   IF(OR(N1393 &lt;EDA_Outlier_Analysis!$I$10, N1393 &gt; EDA_Outlier_Analysis!$I$11),
      "Outlier",
      "Normal"))</f>
        <v>Normal</v>
      </c>
    </row>
    <row r="1394" spans="1:19">
      <c r="A1394" t="s">
        <v>3750</v>
      </c>
      <c r="B1394" s="4">
        <v>45288</v>
      </c>
      <c r="C1394" s="2">
        <v>108201.7</v>
      </c>
      <c r="D1394" t="s">
        <v>849</v>
      </c>
      <c r="E1394" t="s">
        <v>853</v>
      </c>
      <c r="F1394" t="s">
        <v>10</v>
      </c>
      <c r="G1394" t="s">
        <v>24</v>
      </c>
      <c r="H1394" t="s">
        <v>249</v>
      </c>
      <c r="J1394" t="s">
        <v>3751</v>
      </c>
      <c r="K1394" t="str">
        <f>IF(COUNTIF(Customers!A:A, H1394)&gt;0, "Valid", "Invalid")</f>
        <v>Valid</v>
      </c>
      <c r="L1394" t="str">
        <f t="shared" si="105"/>
        <v>12</v>
      </c>
      <c r="M1394" t="str">
        <f t="shared" si="106"/>
        <v>2023</v>
      </c>
      <c r="N1394">
        <f t="shared" si="107"/>
        <v>108201.7</v>
      </c>
      <c r="O1394">
        <f t="shared" si="108"/>
        <v>108201.7</v>
      </c>
      <c r="P1394" t="str">
        <f t="shared" si="109"/>
        <v/>
      </c>
      <c r="Q1394" s="48" t="str">
        <f>IF(O1394="","",
   IF(OR(O1394&lt;EDA_Outlier_Analysis!$C$10, O1394&gt;EDA_Outlier_Analysis!$C$11),
      "Outlier",
      "Normal"))</f>
        <v>Normal</v>
      </c>
      <c r="R1394" t="str">
        <f>IF(P1394="","",
   IF(OR(P1394 &lt; EDA_Outlier_Analysis!$F$7, P1394 &gt; EDA_Outlier_Analysis!$F$8),
      "Outlier",
      "Normal"))</f>
        <v/>
      </c>
      <c r="S1394" t="str">
        <f>IF(N1394="","",
   IF(OR(N1394 &lt;EDA_Outlier_Analysis!$I$10, N1394 &gt; EDA_Outlier_Analysis!$I$11),
      "Outlier",
      "Normal"))</f>
        <v>Normal</v>
      </c>
    </row>
    <row r="1395" spans="1:19">
      <c r="A1395" t="s">
        <v>3752</v>
      </c>
      <c r="B1395" s="4">
        <v>44908</v>
      </c>
      <c r="C1395" s="2">
        <v>117739.99</v>
      </c>
      <c r="D1395" t="s">
        <v>849</v>
      </c>
      <c r="E1395" t="s">
        <v>853</v>
      </c>
      <c r="F1395" t="s">
        <v>9</v>
      </c>
      <c r="G1395" t="s">
        <v>34</v>
      </c>
      <c r="H1395" t="s">
        <v>651</v>
      </c>
      <c r="J1395" t="s">
        <v>3753</v>
      </c>
      <c r="K1395" t="str">
        <f>IF(COUNTIF(Customers!A:A, H1395)&gt;0, "Valid", "Invalid")</f>
        <v>Valid</v>
      </c>
      <c r="L1395" t="str">
        <f t="shared" si="105"/>
        <v>12</v>
      </c>
      <c r="M1395" t="str">
        <f t="shared" si="106"/>
        <v>2022</v>
      </c>
      <c r="N1395">
        <f t="shared" si="107"/>
        <v>117739.99</v>
      </c>
      <c r="O1395">
        <f t="shared" si="108"/>
        <v>117739.99</v>
      </c>
      <c r="P1395" t="str">
        <f t="shared" si="109"/>
        <v/>
      </c>
      <c r="Q1395" s="48" t="str">
        <f>IF(O1395="","",
   IF(OR(O1395&lt;EDA_Outlier_Analysis!$C$10, O1395&gt;EDA_Outlier_Analysis!$C$11),
      "Outlier",
      "Normal"))</f>
        <v>Normal</v>
      </c>
      <c r="R1395" t="str">
        <f>IF(P1395="","",
   IF(OR(P1395 &lt; EDA_Outlier_Analysis!$F$7, P1395 &gt; EDA_Outlier_Analysis!$F$8),
      "Outlier",
      "Normal"))</f>
        <v/>
      </c>
      <c r="S1395" t="str">
        <f>IF(N1395="","",
   IF(OR(N1395 &lt;EDA_Outlier_Analysis!$I$10, N1395 &gt; EDA_Outlier_Analysis!$I$11),
      "Outlier",
      "Normal"))</f>
        <v>Normal</v>
      </c>
    </row>
    <row r="1396" spans="1:19">
      <c r="A1396" t="s">
        <v>3754</v>
      </c>
      <c r="B1396" s="4">
        <v>44882</v>
      </c>
      <c r="C1396" s="2">
        <v>122239.48</v>
      </c>
      <c r="D1396" t="s">
        <v>849</v>
      </c>
      <c r="E1396" t="s">
        <v>868</v>
      </c>
      <c r="F1396" t="s">
        <v>11</v>
      </c>
      <c r="G1396" t="s">
        <v>24</v>
      </c>
      <c r="H1396" t="s">
        <v>737</v>
      </c>
      <c r="J1396" t="s">
        <v>3755</v>
      </c>
      <c r="K1396" t="str">
        <f>IF(COUNTIF(Customers!A:A, H1396)&gt;0, "Valid", "Invalid")</f>
        <v>Valid</v>
      </c>
      <c r="L1396" t="str">
        <f t="shared" si="105"/>
        <v>11</v>
      </c>
      <c r="M1396" t="str">
        <f t="shared" si="106"/>
        <v>2022</v>
      </c>
      <c r="N1396">
        <f t="shared" si="107"/>
        <v>122239.48</v>
      </c>
      <c r="O1396">
        <f t="shared" si="108"/>
        <v>122239.48</v>
      </c>
      <c r="P1396" t="str">
        <f t="shared" si="109"/>
        <v/>
      </c>
      <c r="Q1396" s="48" t="str">
        <f>IF(O1396="","",
   IF(OR(O1396&lt;EDA_Outlier_Analysis!$C$10, O1396&gt;EDA_Outlier_Analysis!$C$11),
      "Outlier",
      "Normal"))</f>
        <v>Normal</v>
      </c>
      <c r="R1396" t="str">
        <f>IF(P1396="","",
   IF(OR(P1396 &lt; EDA_Outlier_Analysis!$F$7, P1396 &gt; EDA_Outlier_Analysis!$F$8),
      "Outlier",
      "Normal"))</f>
        <v/>
      </c>
      <c r="S1396" t="str">
        <f>IF(N1396="","",
   IF(OR(N1396 &lt;EDA_Outlier_Analysis!$I$10, N1396 &gt; EDA_Outlier_Analysis!$I$11),
      "Outlier",
      "Normal"))</f>
        <v>Normal</v>
      </c>
    </row>
    <row r="1397" spans="1:19">
      <c r="A1397" t="s">
        <v>3756</v>
      </c>
      <c r="B1397" s="4">
        <v>44884</v>
      </c>
      <c r="C1397" s="2">
        <v>-23437.200000000001</v>
      </c>
      <c r="D1397" t="s">
        <v>840</v>
      </c>
      <c r="E1397" t="s">
        <v>845</v>
      </c>
      <c r="F1397" t="s">
        <v>10</v>
      </c>
      <c r="G1397" t="s">
        <v>34</v>
      </c>
      <c r="I1397" t="s">
        <v>1468</v>
      </c>
      <c r="J1397" t="s">
        <v>3757</v>
      </c>
      <c r="K1397" t="str">
        <f>IF(COUNTIF(Customers!A:A, H1397)&gt;0, "Valid", "Invalid")</f>
        <v>Invalid</v>
      </c>
      <c r="L1397" t="str">
        <f t="shared" si="105"/>
        <v>11</v>
      </c>
      <c r="M1397" t="str">
        <f t="shared" si="106"/>
        <v>2022</v>
      </c>
      <c r="N1397">
        <f t="shared" si="107"/>
        <v>-23437.200000000001</v>
      </c>
      <c r="O1397" t="str">
        <f t="shared" si="108"/>
        <v/>
      </c>
      <c r="P1397">
        <f t="shared" si="109"/>
        <v>23437.200000000001</v>
      </c>
      <c r="Q1397" s="48" t="str">
        <f>IF(O1397="","",
   IF(OR(O1397&lt;EDA_Outlier_Analysis!$C$10, O1397&gt;EDA_Outlier_Analysis!$C$11),
      "Outlier",
      "Normal"))</f>
        <v/>
      </c>
      <c r="R1397" t="str">
        <f>IF(P1397="","",
   IF(OR(P1397 &lt; EDA_Outlier_Analysis!$F$7, P1397 &gt; EDA_Outlier_Analysis!$F$8),
      "Outlier",
      "Normal"))</f>
        <v>Outlier</v>
      </c>
      <c r="S1397" t="str">
        <f>IF(N1397="","",
   IF(OR(N1397 &lt;EDA_Outlier_Analysis!$I$10, N1397 &gt; EDA_Outlier_Analysis!$I$11),
      "Outlier",
      "Normal"))</f>
        <v>Normal</v>
      </c>
    </row>
    <row r="1398" spans="1:19">
      <c r="A1398" t="s">
        <v>3758</v>
      </c>
      <c r="B1398" s="4">
        <v>45246</v>
      </c>
      <c r="C1398" s="2">
        <v>-66786.42</v>
      </c>
      <c r="D1398" t="s">
        <v>840</v>
      </c>
      <c r="E1398" t="s">
        <v>841</v>
      </c>
      <c r="F1398" t="s">
        <v>9</v>
      </c>
      <c r="G1398" t="s">
        <v>31</v>
      </c>
      <c r="I1398" t="s">
        <v>842</v>
      </c>
      <c r="J1398" t="s">
        <v>3759</v>
      </c>
      <c r="K1398" t="str">
        <f>IF(COUNTIF(Customers!A:A, H1398)&gt;0, "Valid", "Invalid")</f>
        <v>Invalid</v>
      </c>
      <c r="L1398" t="str">
        <f t="shared" si="105"/>
        <v>11</v>
      </c>
      <c r="M1398" t="str">
        <f t="shared" si="106"/>
        <v>2023</v>
      </c>
      <c r="N1398">
        <f t="shared" si="107"/>
        <v>-66786.42</v>
      </c>
      <c r="O1398" t="str">
        <f t="shared" si="108"/>
        <v/>
      </c>
      <c r="P1398">
        <f t="shared" si="109"/>
        <v>66786.42</v>
      </c>
      <c r="Q1398" s="48" t="str">
        <f>IF(O1398="","",
   IF(OR(O1398&lt;EDA_Outlier_Analysis!$C$10, O1398&gt;EDA_Outlier_Analysis!$C$11),
      "Outlier",
      "Normal"))</f>
        <v/>
      </c>
      <c r="R1398" t="str">
        <f>IF(P1398="","",
   IF(OR(P1398 &lt; EDA_Outlier_Analysis!$F$7, P1398 &gt; EDA_Outlier_Analysis!$F$8),
      "Outlier",
      "Normal"))</f>
        <v>Outlier</v>
      </c>
      <c r="S1398" t="str">
        <f>IF(N1398="","",
   IF(OR(N1398 &lt;EDA_Outlier_Analysis!$I$10, N1398 &gt; EDA_Outlier_Analysis!$I$11),
      "Outlier",
      "Normal"))</f>
        <v>Normal</v>
      </c>
    </row>
    <row r="1399" spans="1:19">
      <c r="A1399" t="s">
        <v>3760</v>
      </c>
      <c r="B1399" s="4">
        <v>45178</v>
      </c>
      <c r="C1399" s="2">
        <v>193361.06</v>
      </c>
      <c r="D1399" t="s">
        <v>849</v>
      </c>
      <c r="E1399" t="s">
        <v>868</v>
      </c>
      <c r="F1399" t="s">
        <v>9</v>
      </c>
      <c r="G1399" t="s">
        <v>24</v>
      </c>
      <c r="H1399" t="s">
        <v>495</v>
      </c>
      <c r="J1399" t="s">
        <v>3761</v>
      </c>
      <c r="K1399" t="str">
        <f>IF(COUNTIF(Customers!A:A, H1399)&gt;0, "Valid", "Invalid")</f>
        <v>Valid</v>
      </c>
      <c r="L1399" t="str">
        <f t="shared" si="105"/>
        <v>9</v>
      </c>
      <c r="M1399" t="str">
        <f t="shared" si="106"/>
        <v>2023</v>
      </c>
      <c r="N1399">
        <f t="shared" si="107"/>
        <v>193361.06</v>
      </c>
      <c r="O1399">
        <f t="shared" si="108"/>
        <v>193361.06</v>
      </c>
      <c r="P1399" t="str">
        <f t="shared" si="109"/>
        <v/>
      </c>
      <c r="Q1399" s="48" t="str">
        <f>IF(O1399="","",
   IF(OR(O1399&lt;EDA_Outlier_Analysis!$C$10, O1399&gt;EDA_Outlier_Analysis!$C$11),
      "Outlier",
      "Normal"))</f>
        <v>Normal</v>
      </c>
      <c r="R1399" t="str">
        <f>IF(P1399="","",
   IF(OR(P1399 &lt; EDA_Outlier_Analysis!$F$7, P1399 &gt; EDA_Outlier_Analysis!$F$8),
      "Outlier",
      "Normal"))</f>
        <v/>
      </c>
      <c r="S1399" t="str">
        <f>IF(N1399="","",
   IF(OR(N1399 &lt;EDA_Outlier_Analysis!$I$10, N1399 &gt; EDA_Outlier_Analysis!$I$11),
      "Outlier",
      "Normal"))</f>
        <v>Normal</v>
      </c>
    </row>
    <row r="1400" spans="1:19">
      <c r="A1400" t="s">
        <v>3762</v>
      </c>
      <c r="B1400" s="4">
        <v>44880</v>
      </c>
      <c r="C1400" s="2">
        <v>-41604.410000000003</v>
      </c>
      <c r="D1400" t="s">
        <v>840</v>
      </c>
      <c r="E1400" t="s">
        <v>841</v>
      </c>
      <c r="F1400" t="s">
        <v>10</v>
      </c>
      <c r="G1400" t="s">
        <v>34</v>
      </c>
      <c r="I1400" t="s">
        <v>1585</v>
      </c>
      <c r="J1400" t="s">
        <v>3763</v>
      </c>
      <c r="K1400" t="str">
        <f>IF(COUNTIF(Customers!A:A, H1400)&gt;0, "Valid", "Invalid")</f>
        <v>Invalid</v>
      </c>
      <c r="L1400" t="str">
        <f t="shared" si="105"/>
        <v>11</v>
      </c>
      <c r="M1400" t="str">
        <f t="shared" si="106"/>
        <v>2022</v>
      </c>
      <c r="N1400">
        <f t="shared" si="107"/>
        <v>-41604.410000000003</v>
      </c>
      <c r="O1400" t="str">
        <f t="shared" si="108"/>
        <v/>
      </c>
      <c r="P1400">
        <f t="shared" si="109"/>
        <v>41604.410000000003</v>
      </c>
      <c r="Q1400" s="48" t="str">
        <f>IF(O1400="","",
   IF(OR(O1400&lt;EDA_Outlier_Analysis!$C$10, O1400&gt;EDA_Outlier_Analysis!$C$11),
      "Outlier",
      "Normal"))</f>
        <v/>
      </c>
      <c r="R1400" t="str">
        <f>IF(P1400="","",
   IF(OR(P1400 &lt; EDA_Outlier_Analysis!$F$7, P1400 &gt; EDA_Outlier_Analysis!$F$8),
      "Outlier",
      "Normal"))</f>
        <v>Normal</v>
      </c>
      <c r="S1400" t="str">
        <f>IF(N1400="","",
   IF(OR(N1400 &lt;EDA_Outlier_Analysis!$I$10, N1400 &gt; EDA_Outlier_Analysis!$I$11),
      "Outlier",
      "Normal"))</f>
        <v>Normal</v>
      </c>
    </row>
    <row r="1401" spans="1:19">
      <c r="A1401" t="s">
        <v>3764</v>
      </c>
      <c r="B1401" s="4">
        <v>44656</v>
      </c>
      <c r="C1401" s="2">
        <v>14362.33</v>
      </c>
      <c r="D1401" t="s">
        <v>1345</v>
      </c>
      <c r="E1401" t="s">
        <v>1345</v>
      </c>
      <c r="F1401" t="s">
        <v>9</v>
      </c>
      <c r="G1401" t="s">
        <v>31</v>
      </c>
      <c r="J1401" t="s">
        <v>3765</v>
      </c>
      <c r="K1401" t="str">
        <f>IF(COUNTIF(Customers!A:A, H1401)&gt;0, "Valid", "Invalid")</f>
        <v>Invalid</v>
      </c>
      <c r="L1401" t="str">
        <f t="shared" si="105"/>
        <v>4</v>
      </c>
      <c r="M1401" t="str">
        <f t="shared" si="106"/>
        <v>2022</v>
      </c>
      <c r="N1401">
        <f t="shared" si="107"/>
        <v>-14362.33</v>
      </c>
      <c r="O1401" t="str">
        <f t="shared" si="108"/>
        <v/>
      </c>
      <c r="P1401" t="str">
        <f t="shared" si="109"/>
        <v/>
      </c>
      <c r="Q1401" s="48" t="str">
        <f>IF(O1401="","",
   IF(OR(O1401&lt;EDA_Outlier_Analysis!$C$10, O1401&gt;EDA_Outlier_Analysis!$C$11),
      "Outlier",
      "Normal"))</f>
        <v/>
      </c>
      <c r="R1401" t="str">
        <f>IF(P1401="","",
   IF(OR(P1401 &lt; EDA_Outlier_Analysis!$F$7, P1401 &gt; EDA_Outlier_Analysis!$F$8),
      "Outlier",
      "Normal"))</f>
        <v/>
      </c>
      <c r="S1401" t="str">
        <f>IF(N1401="","",
   IF(OR(N1401 &lt;EDA_Outlier_Analysis!$I$10, N1401 &gt; EDA_Outlier_Analysis!$I$11),
      "Outlier",
      "Normal"))</f>
        <v>Normal</v>
      </c>
    </row>
    <row r="1402" spans="1:19">
      <c r="A1402" t="s">
        <v>3766</v>
      </c>
      <c r="B1402" s="4">
        <v>44574</v>
      </c>
      <c r="C1402" s="2">
        <v>-49173.55</v>
      </c>
      <c r="D1402" t="s">
        <v>840</v>
      </c>
      <c r="E1402" t="s">
        <v>878</v>
      </c>
      <c r="F1402" t="s">
        <v>10</v>
      </c>
      <c r="G1402" t="s">
        <v>20</v>
      </c>
      <c r="I1402" t="s">
        <v>1813</v>
      </c>
      <c r="J1402" t="s">
        <v>3767</v>
      </c>
      <c r="K1402" t="str">
        <f>IF(COUNTIF(Customers!A:A, H1402)&gt;0, "Valid", "Invalid")</f>
        <v>Invalid</v>
      </c>
      <c r="L1402" t="str">
        <f t="shared" si="105"/>
        <v>1</v>
      </c>
      <c r="M1402" t="str">
        <f t="shared" si="106"/>
        <v>2022</v>
      </c>
      <c r="N1402">
        <f t="shared" si="107"/>
        <v>-49173.55</v>
      </c>
      <c r="O1402" t="str">
        <f t="shared" si="108"/>
        <v/>
      </c>
      <c r="P1402">
        <f t="shared" si="109"/>
        <v>49173.55</v>
      </c>
      <c r="Q1402" s="48" t="str">
        <f>IF(O1402="","",
   IF(OR(O1402&lt;EDA_Outlier_Analysis!$C$10, O1402&gt;EDA_Outlier_Analysis!$C$11),
      "Outlier",
      "Normal"))</f>
        <v/>
      </c>
      <c r="R1402" t="str">
        <f>IF(P1402="","",
   IF(OR(P1402 &lt; EDA_Outlier_Analysis!$F$7, P1402 &gt; EDA_Outlier_Analysis!$F$8),
      "Outlier",
      "Normal"))</f>
        <v>Normal</v>
      </c>
      <c r="S1402" t="str">
        <f>IF(N1402="","",
   IF(OR(N1402 &lt;EDA_Outlier_Analysis!$I$10, N1402 &gt; EDA_Outlier_Analysis!$I$11),
      "Outlier",
      "Normal"))</f>
        <v>Normal</v>
      </c>
    </row>
    <row r="1403" spans="1:19">
      <c r="A1403" t="s">
        <v>3768</v>
      </c>
      <c r="B1403" s="4">
        <v>45192</v>
      </c>
      <c r="C1403" s="2">
        <v>31213.41</v>
      </c>
      <c r="D1403" t="s">
        <v>873</v>
      </c>
      <c r="E1403" t="s">
        <v>873</v>
      </c>
      <c r="F1403" t="s">
        <v>11</v>
      </c>
      <c r="G1403" t="s">
        <v>24</v>
      </c>
      <c r="J1403" t="s">
        <v>3769</v>
      </c>
      <c r="K1403" t="str">
        <f>IF(COUNTIF(Customers!A:A, H1403)&gt;0, "Valid", "Invalid")</f>
        <v>Invalid</v>
      </c>
      <c r="L1403" t="str">
        <f t="shared" si="105"/>
        <v>9</v>
      </c>
      <c r="M1403" t="str">
        <f t="shared" si="106"/>
        <v>2023</v>
      </c>
      <c r="N1403">
        <f t="shared" si="107"/>
        <v>-31213.41</v>
      </c>
      <c r="O1403" t="str">
        <f t="shared" si="108"/>
        <v/>
      </c>
      <c r="P1403" t="str">
        <f t="shared" si="109"/>
        <v/>
      </c>
      <c r="Q1403" s="48" t="str">
        <f>IF(O1403="","",
   IF(OR(O1403&lt;EDA_Outlier_Analysis!$C$10, O1403&gt;EDA_Outlier_Analysis!$C$11),
      "Outlier",
      "Normal"))</f>
        <v/>
      </c>
      <c r="R1403" t="str">
        <f>IF(P1403="","",
   IF(OR(P1403 &lt; EDA_Outlier_Analysis!$F$7, P1403 &gt; EDA_Outlier_Analysis!$F$8),
      "Outlier",
      "Normal"))</f>
        <v/>
      </c>
      <c r="S1403" t="str">
        <f>IF(N1403="","",
   IF(OR(N1403 &lt;EDA_Outlier_Analysis!$I$10, N1403 &gt; EDA_Outlier_Analysis!$I$11),
      "Outlier",
      "Normal"))</f>
        <v>Normal</v>
      </c>
    </row>
    <row r="1404" spans="1:19">
      <c r="A1404" t="s">
        <v>3770</v>
      </c>
      <c r="B1404" s="4">
        <v>45130</v>
      </c>
      <c r="C1404" s="2">
        <v>21381.63</v>
      </c>
      <c r="D1404" t="s">
        <v>873</v>
      </c>
      <c r="E1404" t="s">
        <v>873</v>
      </c>
      <c r="F1404" t="s">
        <v>11</v>
      </c>
      <c r="G1404" t="s">
        <v>31</v>
      </c>
      <c r="J1404" t="s">
        <v>3771</v>
      </c>
      <c r="K1404" t="str">
        <f>IF(COUNTIF(Customers!A:A, H1404)&gt;0, "Valid", "Invalid")</f>
        <v>Invalid</v>
      </c>
      <c r="L1404" t="str">
        <f t="shared" si="105"/>
        <v>7</v>
      </c>
      <c r="M1404" t="str">
        <f t="shared" si="106"/>
        <v>2023</v>
      </c>
      <c r="N1404">
        <f t="shared" si="107"/>
        <v>-21381.63</v>
      </c>
      <c r="O1404" t="str">
        <f t="shared" si="108"/>
        <v/>
      </c>
      <c r="P1404" t="str">
        <f t="shared" si="109"/>
        <v/>
      </c>
      <c r="Q1404" s="48" t="str">
        <f>IF(O1404="","",
   IF(OR(O1404&lt;EDA_Outlier_Analysis!$C$10, O1404&gt;EDA_Outlier_Analysis!$C$11),
      "Outlier",
      "Normal"))</f>
        <v/>
      </c>
      <c r="R1404" t="str">
        <f>IF(P1404="","",
   IF(OR(P1404 &lt; EDA_Outlier_Analysis!$F$7, P1404 &gt; EDA_Outlier_Analysis!$F$8),
      "Outlier",
      "Normal"))</f>
        <v/>
      </c>
      <c r="S1404" t="str">
        <f>IF(N1404="","",
   IF(OR(N1404 &lt;EDA_Outlier_Analysis!$I$10, N1404 &gt; EDA_Outlier_Analysis!$I$11),
      "Outlier",
      "Normal"))</f>
        <v>Normal</v>
      </c>
    </row>
    <row r="1405" spans="1:19">
      <c r="A1405" t="s">
        <v>3772</v>
      </c>
      <c r="B1405" s="4">
        <v>45029</v>
      </c>
      <c r="C1405" s="2">
        <v>20448.990000000002</v>
      </c>
      <c r="D1405" t="s">
        <v>1345</v>
      </c>
      <c r="E1405" t="s">
        <v>1345</v>
      </c>
      <c r="F1405" t="s">
        <v>10</v>
      </c>
      <c r="G1405" t="s">
        <v>24</v>
      </c>
      <c r="J1405" t="s">
        <v>3773</v>
      </c>
      <c r="K1405" t="str">
        <f>IF(COUNTIF(Customers!A:A, H1405)&gt;0, "Valid", "Invalid")</f>
        <v>Invalid</v>
      </c>
      <c r="L1405" t="str">
        <f t="shared" si="105"/>
        <v>4</v>
      </c>
      <c r="M1405" t="str">
        <f t="shared" si="106"/>
        <v>2023</v>
      </c>
      <c r="N1405">
        <f t="shared" si="107"/>
        <v>-20448.990000000002</v>
      </c>
      <c r="O1405" t="str">
        <f t="shared" si="108"/>
        <v/>
      </c>
      <c r="P1405" t="str">
        <f t="shared" si="109"/>
        <v/>
      </c>
      <c r="Q1405" s="48" t="str">
        <f>IF(O1405="","",
   IF(OR(O1405&lt;EDA_Outlier_Analysis!$C$10, O1405&gt;EDA_Outlier_Analysis!$C$11),
      "Outlier",
      "Normal"))</f>
        <v/>
      </c>
      <c r="R1405" t="str">
        <f>IF(P1405="","",
   IF(OR(P1405 &lt; EDA_Outlier_Analysis!$F$7, P1405 &gt; EDA_Outlier_Analysis!$F$8),
      "Outlier",
      "Normal"))</f>
        <v/>
      </c>
      <c r="S1405" t="str">
        <f>IF(N1405="","",
   IF(OR(N1405 &lt;EDA_Outlier_Analysis!$I$10, N1405 &gt; EDA_Outlier_Analysis!$I$11),
      "Outlier",
      "Normal"))</f>
        <v>Normal</v>
      </c>
    </row>
    <row r="1406" spans="1:19">
      <c r="A1406" t="s">
        <v>3774</v>
      </c>
      <c r="B1406" s="4">
        <v>44908</v>
      </c>
      <c r="C1406" s="2">
        <v>-24056.5</v>
      </c>
      <c r="D1406" t="s">
        <v>840</v>
      </c>
      <c r="E1406" t="s">
        <v>878</v>
      </c>
      <c r="F1406" t="s">
        <v>11</v>
      </c>
      <c r="G1406" t="s">
        <v>34</v>
      </c>
      <c r="I1406" t="s">
        <v>1714</v>
      </c>
      <c r="J1406" t="s">
        <v>3775</v>
      </c>
      <c r="K1406" t="str">
        <f>IF(COUNTIF(Customers!A:A, H1406)&gt;0, "Valid", "Invalid")</f>
        <v>Invalid</v>
      </c>
      <c r="L1406" t="str">
        <f t="shared" si="105"/>
        <v>12</v>
      </c>
      <c r="M1406" t="str">
        <f t="shared" si="106"/>
        <v>2022</v>
      </c>
      <c r="N1406">
        <f t="shared" si="107"/>
        <v>-24056.5</v>
      </c>
      <c r="O1406" t="str">
        <f t="shared" si="108"/>
        <v/>
      </c>
      <c r="P1406">
        <f t="shared" si="109"/>
        <v>24056.5</v>
      </c>
      <c r="Q1406" s="48" t="str">
        <f>IF(O1406="","",
   IF(OR(O1406&lt;EDA_Outlier_Analysis!$C$10, O1406&gt;EDA_Outlier_Analysis!$C$11),
      "Outlier",
      "Normal"))</f>
        <v/>
      </c>
      <c r="R1406" t="str">
        <f>IF(P1406="","",
   IF(OR(P1406 &lt; EDA_Outlier_Analysis!$F$7, P1406 &gt; EDA_Outlier_Analysis!$F$8),
      "Outlier",
      "Normal"))</f>
        <v>Outlier</v>
      </c>
      <c r="S1406" t="str">
        <f>IF(N1406="","",
   IF(OR(N1406 &lt;EDA_Outlier_Analysis!$I$10, N1406 &gt; EDA_Outlier_Analysis!$I$11),
      "Outlier",
      "Normal"))</f>
        <v>Normal</v>
      </c>
    </row>
    <row r="1407" spans="1:19">
      <c r="A1407" t="s">
        <v>3776</v>
      </c>
      <c r="B1407" s="4">
        <v>45181</v>
      </c>
      <c r="C1407" s="2">
        <v>-24429.11</v>
      </c>
      <c r="D1407" t="s">
        <v>840</v>
      </c>
      <c r="E1407" t="s">
        <v>878</v>
      </c>
      <c r="F1407" t="s">
        <v>10</v>
      </c>
      <c r="G1407" t="s">
        <v>24</v>
      </c>
      <c r="I1407" t="s">
        <v>1533</v>
      </c>
      <c r="J1407" t="s">
        <v>3777</v>
      </c>
      <c r="K1407" t="str">
        <f>IF(COUNTIF(Customers!A:A, H1407)&gt;0, "Valid", "Invalid")</f>
        <v>Invalid</v>
      </c>
      <c r="L1407" t="str">
        <f t="shared" si="105"/>
        <v>9</v>
      </c>
      <c r="M1407" t="str">
        <f t="shared" si="106"/>
        <v>2023</v>
      </c>
      <c r="N1407">
        <f t="shared" si="107"/>
        <v>-24429.11</v>
      </c>
      <c r="O1407" t="str">
        <f t="shared" si="108"/>
        <v/>
      </c>
      <c r="P1407">
        <f t="shared" si="109"/>
        <v>24429.11</v>
      </c>
      <c r="Q1407" s="48" t="str">
        <f>IF(O1407="","",
   IF(OR(O1407&lt;EDA_Outlier_Analysis!$C$10, O1407&gt;EDA_Outlier_Analysis!$C$11),
      "Outlier",
      "Normal"))</f>
        <v/>
      </c>
      <c r="R1407" t="str">
        <f>IF(P1407="","",
   IF(OR(P1407 &lt; EDA_Outlier_Analysis!$F$7, P1407 &gt; EDA_Outlier_Analysis!$F$8),
      "Outlier",
      "Normal"))</f>
        <v>Outlier</v>
      </c>
      <c r="S1407" t="str">
        <f>IF(N1407="","",
   IF(OR(N1407 &lt;EDA_Outlier_Analysis!$I$10, N1407 &gt; EDA_Outlier_Analysis!$I$11),
      "Outlier",
      "Normal"))</f>
        <v>Normal</v>
      </c>
    </row>
    <row r="1408" spans="1:19">
      <c r="A1408" t="s">
        <v>3778</v>
      </c>
      <c r="B1408" s="4">
        <v>44958</v>
      </c>
      <c r="C1408" s="2">
        <v>-48697.66</v>
      </c>
      <c r="D1408" t="s">
        <v>840</v>
      </c>
      <c r="E1408" t="s">
        <v>841</v>
      </c>
      <c r="F1408" t="s">
        <v>9</v>
      </c>
      <c r="G1408" t="s">
        <v>20</v>
      </c>
      <c r="I1408" t="s">
        <v>1035</v>
      </c>
      <c r="J1408" t="s">
        <v>3779</v>
      </c>
      <c r="K1408" t="str">
        <f>IF(COUNTIF(Customers!A:A, H1408)&gt;0, "Valid", "Invalid")</f>
        <v>Invalid</v>
      </c>
      <c r="L1408" t="str">
        <f t="shared" si="105"/>
        <v>2</v>
      </c>
      <c r="M1408" t="str">
        <f t="shared" si="106"/>
        <v>2023</v>
      </c>
      <c r="N1408">
        <f t="shared" si="107"/>
        <v>-48697.66</v>
      </c>
      <c r="O1408" t="str">
        <f t="shared" si="108"/>
        <v/>
      </c>
      <c r="P1408">
        <f t="shared" si="109"/>
        <v>48697.66</v>
      </c>
      <c r="Q1408" s="48" t="str">
        <f>IF(O1408="","",
   IF(OR(O1408&lt;EDA_Outlier_Analysis!$C$10, O1408&gt;EDA_Outlier_Analysis!$C$11),
      "Outlier",
      "Normal"))</f>
        <v/>
      </c>
      <c r="R1408" t="str">
        <f>IF(P1408="","",
   IF(OR(P1408 &lt; EDA_Outlier_Analysis!$F$7, P1408 &gt; EDA_Outlier_Analysis!$F$8),
      "Outlier",
      "Normal"))</f>
        <v>Normal</v>
      </c>
      <c r="S1408" t="str">
        <f>IF(N1408="","",
   IF(OR(N1408 &lt;EDA_Outlier_Analysis!$I$10, N1408 &gt; EDA_Outlier_Analysis!$I$11),
      "Outlier",
      "Normal"))</f>
        <v>Normal</v>
      </c>
    </row>
    <row r="1409" spans="1:19">
      <c r="A1409" t="s">
        <v>3780</v>
      </c>
      <c r="B1409" s="4">
        <v>45147</v>
      </c>
      <c r="C1409" s="2">
        <v>-47412.87</v>
      </c>
      <c r="D1409" t="s">
        <v>840</v>
      </c>
      <c r="E1409" t="s">
        <v>841</v>
      </c>
      <c r="F1409" t="s">
        <v>11</v>
      </c>
      <c r="G1409" t="s">
        <v>24</v>
      </c>
      <c r="I1409" t="s">
        <v>1210</v>
      </c>
      <c r="J1409" t="s">
        <v>3781</v>
      </c>
      <c r="K1409" t="str">
        <f>IF(COUNTIF(Customers!A:A, H1409)&gt;0, "Valid", "Invalid")</f>
        <v>Invalid</v>
      </c>
      <c r="L1409" t="str">
        <f t="shared" si="105"/>
        <v>8</v>
      </c>
      <c r="M1409" t="str">
        <f t="shared" si="106"/>
        <v>2023</v>
      </c>
      <c r="N1409">
        <f t="shared" si="107"/>
        <v>-47412.87</v>
      </c>
      <c r="O1409" t="str">
        <f t="shared" si="108"/>
        <v/>
      </c>
      <c r="P1409">
        <f t="shared" si="109"/>
        <v>47412.87</v>
      </c>
      <c r="Q1409" s="48" t="str">
        <f>IF(O1409="","",
   IF(OR(O1409&lt;EDA_Outlier_Analysis!$C$10, O1409&gt;EDA_Outlier_Analysis!$C$11),
      "Outlier",
      "Normal"))</f>
        <v/>
      </c>
      <c r="R1409" t="str">
        <f>IF(P1409="","",
   IF(OR(P1409 &lt; EDA_Outlier_Analysis!$F$7, P1409 &gt; EDA_Outlier_Analysis!$F$8),
      "Outlier",
      "Normal"))</f>
        <v>Normal</v>
      </c>
      <c r="S1409" t="str">
        <f>IF(N1409="","",
   IF(OR(N1409 &lt;EDA_Outlier_Analysis!$I$10, N1409 &gt; EDA_Outlier_Analysis!$I$11),
      "Outlier",
      "Normal"))</f>
        <v>Normal</v>
      </c>
    </row>
    <row r="1410" spans="1:19">
      <c r="A1410" t="s">
        <v>3782</v>
      </c>
      <c r="B1410" s="4">
        <v>44581</v>
      </c>
      <c r="C1410" s="2">
        <v>148228.98000000001</v>
      </c>
      <c r="D1410" t="s">
        <v>849</v>
      </c>
      <c r="E1410" t="s">
        <v>853</v>
      </c>
      <c r="F1410" t="s">
        <v>9</v>
      </c>
      <c r="G1410" t="s">
        <v>20</v>
      </c>
      <c r="H1410" t="s">
        <v>271</v>
      </c>
      <c r="J1410" t="s">
        <v>3783</v>
      </c>
      <c r="K1410" t="str">
        <f>IF(COUNTIF(Customers!A:A, H1410)&gt;0, "Valid", "Invalid")</f>
        <v>Valid</v>
      </c>
      <c r="L1410" t="str">
        <f t="shared" si="105"/>
        <v>1</v>
      </c>
      <c r="M1410" t="str">
        <f t="shared" si="106"/>
        <v>2022</v>
      </c>
      <c r="N1410">
        <f t="shared" si="107"/>
        <v>148228.98000000001</v>
      </c>
      <c r="O1410">
        <f t="shared" si="108"/>
        <v>148228.98000000001</v>
      </c>
      <c r="P1410" t="str">
        <f t="shared" si="109"/>
        <v/>
      </c>
      <c r="Q1410" s="48" t="str">
        <f>IF(O1410="","",
   IF(OR(O1410&lt;EDA_Outlier_Analysis!$C$10, O1410&gt;EDA_Outlier_Analysis!$C$11),
      "Outlier",
      "Normal"))</f>
        <v>Normal</v>
      </c>
      <c r="R1410" t="str">
        <f>IF(P1410="","",
   IF(OR(P1410 &lt; EDA_Outlier_Analysis!$F$7, P1410 &gt; EDA_Outlier_Analysis!$F$8),
      "Outlier",
      "Normal"))</f>
        <v/>
      </c>
      <c r="S1410" t="str">
        <f>IF(N1410="","",
   IF(OR(N1410 &lt;EDA_Outlier_Analysis!$I$10, N1410 &gt; EDA_Outlier_Analysis!$I$11),
      "Outlier",
      "Normal"))</f>
        <v>Normal</v>
      </c>
    </row>
    <row r="1411" spans="1:19">
      <c r="A1411" t="s">
        <v>3784</v>
      </c>
      <c r="B1411" s="4">
        <v>44917</v>
      </c>
      <c r="C1411" s="2">
        <v>-60391.13</v>
      </c>
      <c r="D1411" t="s">
        <v>840</v>
      </c>
      <c r="E1411" t="s">
        <v>841</v>
      </c>
      <c r="F1411" t="s">
        <v>9</v>
      </c>
      <c r="G1411" t="s">
        <v>31</v>
      </c>
      <c r="I1411" t="s">
        <v>1453</v>
      </c>
      <c r="J1411" t="s">
        <v>3785</v>
      </c>
      <c r="K1411" t="str">
        <f>IF(COUNTIF(Customers!A:A, H1411)&gt;0, "Valid", "Invalid")</f>
        <v>Invalid</v>
      </c>
      <c r="L1411" t="str">
        <f t="shared" ref="L1411:L1474" si="110">TEXT(B1411,"m")</f>
        <v>12</v>
      </c>
      <c r="M1411" t="str">
        <f t="shared" ref="M1411:M1474" si="111">TEXT(B1411,"yyyy")</f>
        <v>2022</v>
      </c>
      <c r="N1411">
        <f t="shared" ref="N1411:N1474" si="112">IF(D1411="Revenue",C1411,-ABS(C1411))</f>
        <v>-60391.13</v>
      </c>
      <c r="O1411" t="str">
        <f t="shared" ref="O1411:O1474" si="113">IF(D1411="Revenue", C1411, "")</f>
        <v/>
      </c>
      <c r="P1411">
        <f t="shared" ref="P1411:P1474" si="114">IF(D1411="Expense", ABS(C1411), "")</f>
        <v>60391.13</v>
      </c>
      <c r="Q1411" s="48" t="str">
        <f>IF(O1411="","",
   IF(OR(O1411&lt;EDA_Outlier_Analysis!$C$10, O1411&gt;EDA_Outlier_Analysis!$C$11),
      "Outlier",
      "Normal"))</f>
        <v/>
      </c>
      <c r="R1411" t="str">
        <f>IF(P1411="","",
   IF(OR(P1411 &lt; EDA_Outlier_Analysis!$F$7, P1411 &gt; EDA_Outlier_Analysis!$F$8),
      "Outlier",
      "Normal"))</f>
        <v>Outlier</v>
      </c>
      <c r="S1411" t="str">
        <f>IF(N1411="","",
   IF(OR(N1411 &lt;EDA_Outlier_Analysis!$I$10, N1411 &gt; EDA_Outlier_Analysis!$I$11),
      "Outlier",
      "Normal"))</f>
        <v>Normal</v>
      </c>
    </row>
    <row r="1412" spans="1:19">
      <c r="A1412" t="s">
        <v>3786</v>
      </c>
      <c r="B1412" s="4">
        <v>44798</v>
      </c>
      <c r="C1412" s="2">
        <v>205443.71</v>
      </c>
      <c r="D1412" t="s">
        <v>849</v>
      </c>
      <c r="E1412" t="s">
        <v>868</v>
      </c>
      <c r="F1412" t="s">
        <v>10</v>
      </c>
      <c r="G1412" t="s">
        <v>20</v>
      </c>
      <c r="H1412" t="s">
        <v>243</v>
      </c>
      <c r="J1412" t="s">
        <v>3787</v>
      </c>
      <c r="K1412" t="str">
        <f>IF(COUNTIF(Customers!A:A, H1412)&gt;0, "Valid", "Invalid")</f>
        <v>Valid</v>
      </c>
      <c r="L1412" t="str">
        <f t="shared" si="110"/>
        <v>8</v>
      </c>
      <c r="M1412" t="str">
        <f t="shared" si="111"/>
        <v>2022</v>
      </c>
      <c r="N1412">
        <f t="shared" si="112"/>
        <v>205443.71</v>
      </c>
      <c r="O1412">
        <f t="shared" si="113"/>
        <v>205443.71</v>
      </c>
      <c r="P1412" t="str">
        <f t="shared" si="114"/>
        <v/>
      </c>
      <c r="Q1412" s="48" t="str">
        <f>IF(O1412="","",
   IF(OR(O1412&lt;EDA_Outlier_Analysis!$C$10, O1412&gt;EDA_Outlier_Analysis!$C$11),
      "Outlier",
      "Normal"))</f>
        <v>Normal</v>
      </c>
      <c r="R1412" t="str">
        <f>IF(P1412="","",
   IF(OR(P1412 &lt; EDA_Outlier_Analysis!$F$7, P1412 &gt; EDA_Outlier_Analysis!$F$8),
      "Outlier",
      "Normal"))</f>
        <v/>
      </c>
      <c r="S1412" t="str">
        <f>IF(N1412="","",
   IF(OR(N1412 &lt;EDA_Outlier_Analysis!$I$10, N1412 &gt; EDA_Outlier_Analysis!$I$11),
      "Outlier",
      "Normal"))</f>
        <v>Normal</v>
      </c>
    </row>
    <row r="1413" spans="1:19">
      <c r="A1413" t="s">
        <v>3788</v>
      </c>
      <c r="B1413" s="4">
        <v>44959</v>
      </c>
      <c r="C1413" s="2">
        <v>212737.55</v>
      </c>
      <c r="D1413" t="s">
        <v>849</v>
      </c>
      <c r="E1413" t="s">
        <v>853</v>
      </c>
      <c r="F1413" t="s">
        <v>11</v>
      </c>
      <c r="G1413" t="s">
        <v>31</v>
      </c>
      <c r="H1413" t="s">
        <v>461</v>
      </c>
      <c r="J1413" t="s">
        <v>3789</v>
      </c>
      <c r="K1413" t="str">
        <f>IF(COUNTIF(Customers!A:A, H1413)&gt;0, "Valid", "Invalid")</f>
        <v>Valid</v>
      </c>
      <c r="L1413" t="str">
        <f t="shared" si="110"/>
        <v>2</v>
      </c>
      <c r="M1413" t="str">
        <f t="shared" si="111"/>
        <v>2023</v>
      </c>
      <c r="N1413">
        <f t="shared" si="112"/>
        <v>212737.55</v>
      </c>
      <c r="O1413">
        <f t="shared" si="113"/>
        <v>212737.55</v>
      </c>
      <c r="P1413" t="str">
        <f t="shared" si="114"/>
        <v/>
      </c>
      <c r="Q1413" s="48" t="str">
        <f>IF(O1413="","",
   IF(OR(O1413&lt;EDA_Outlier_Analysis!$C$10, O1413&gt;EDA_Outlier_Analysis!$C$11),
      "Outlier",
      "Normal"))</f>
        <v>Normal</v>
      </c>
      <c r="R1413" t="str">
        <f>IF(P1413="","",
   IF(OR(P1413 &lt; EDA_Outlier_Analysis!$F$7, P1413 &gt; EDA_Outlier_Analysis!$F$8),
      "Outlier",
      "Normal"))</f>
        <v/>
      </c>
      <c r="S1413" t="str">
        <f>IF(N1413="","",
   IF(OR(N1413 &lt;EDA_Outlier_Analysis!$I$10, N1413 &gt; EDA_Outlier_Analysis!$I$11),
      "Outlier",
      "Normal"))</f>
        <v>Normal</v>
      </c>
    </row>
    <row r="1414" spans="1:19">
      <c r="A1414" t="s">
        <v>3790</v>
      </c>
      <c r="B1414" s="4">
        <v>44598</v>
      </c>
      <c r="C1414" s="2">
        <v>-46304.03</v>
      </c>
      <c r="D1414" t="s">
        <v>840</v>
      </c>
      <c r="E1414" t="s">
        <v>856</v>
      </c>
      <c r="F1414" t="s">
        <v>11</v>
      </c>
      <c r="G1414" t="s">
        <v>24</v>
      </c>
      <c r="I1414" t="s">
        <v>954</v>
      </c>
      <c r="J1414" t="s">
        <v>3791</v>
      </c>
      <c r="K1414" t="str">
        <f>IF(COUNTIF(Customers!A:A, H1414)&gt;0, "Valid", "Invalid")</f>
        <v>Invalid</v>
      </c>
      <c r="L1414" t="str">
        <f t="shared" si="110"/>
        <v>2</v>
      </c>
      <c r="M1414" t="str">
        <f t="shared" si="111"/>
        <v>2022</v>
      </c>
      <c r="N1414">
        <f t="shared" si="112"/>
        <v>-46304.03</v>
      </c>
      <c r="O1414" t="str">
        <f t="shared" si="113"/>
        <v/>
      </c>
      <c r="P1414">
        <f t="shared" si="114"/>
        <v>46304.03</v>
      </c>
      <c r="Q1414" s="48" t="str">
        <f>IF(O1414="","",
   IF(OR(O1414&lt;EDA_Outlier_Analysis!$C$10, O1414&gt;EDA_Outlier_Analysis!$C$11),
      "Outlier",
      "Normal"))</f>
        <v/>
      </c>
      <c r="R1414" t="str">
        <f>IF(P1414="","",
   IF(OR(P1414 &lt; EDA_Outlier_Analysis!$F$7, P1414 &gt; EDA_Outlier_Analysis!$F$8),
      "Outlier",
      "Normal"))</f>
        <v>Normal</v>
      </c>
      <c r="S1414" t="str">
        <f>IF(N1414="","",
   IF(OR(N1414 &lt;EDA_Outlier_Analysis!$I$10, N1414 &gt; EDA_Outlier_Analysis!$I$11),
      "Outlier",
      "Normal"))</f>
        <v>Normal</v>
      </c>
    </row>
    <row r="1415" spans="1:19">
      <c r="A1415" t="s">
        <v>3792</v>
      </c>
      <c r="B1415" s="4">
        <v>44589</v>
      </c>
      <c r="C1415" s="2">
        <v>8797.5400000000009</v>
      </c>
      <c r="D1415" t="s">
        <v>1345</v>
      </c>
      <c r="E1415" t="s">
        <v>1345</v>
      </c>
      <c r="F1415" t="s">
        <v>10</v>
      </c>
      <c r="G1415" t="s">
        <v>20</v>
      </c>
      <c r="J1415" t="s">
        <v>3793</v>
      </c>
      <c r="K1415" t="str">
        <f>IF(COUNTIF(Customers!A:A, H1415)&gt;0, "Valid", "Invalid")</f>
        <v>Invalid</v>
      </c>
      <c r="L1415" t="str">
        <f t="shared" si="110"/>
        <v>1</v>
      </c>
      <c r="M1415" t="str">
        <f t="shared" si="111"/>
        <v>2022</v>
      </c>
      <c r="N1415">
        <f t="shared" si="112"/>
        <v>-8797.5400000000009</v>
      </c>
      <c r="O1415" t="str">
        <f t="shared" si="113"/>
        <v/>
      </c>
      <c r="P1415" t="str">
        <f t="shared" si="114"/>
        <v/>
      </c>
      <c r="Q1415" s="48" t="str">
        <f>IF(O1415="","",
   IF(OR(O1415&lt;EDA_Outlier_Analysis!$C$10, O1415&gt;EDA_Outlier_Analysis!$C$11),
      "Outlier",
      "Normal"))</f>
        <v/>
      </c>
      <c r="R1415" t="str">
        <f>IF(P1415="","",
   IF(OR(P1415 &lt; EDA_Outlier_Analysis!$F$7, P1415 &gt; EDA_Outlier_Analysis!$F$8),
      "Outlier",
      "Normal"))</f>
        <v/>
      </c>
      <c r="S1415" t="str">
        <f>IF(N1415="","",
   IF(OR(N1415 &lt;EDA_Outlier_Analysis!$I$10, N1415 &gt; EDA_Outlier_Analysis!$I$11),
      "Outlier",
      "Normal"))</f>
        <v>Normal</v>
      </c>
    </row>
    <row r="1416" spans="1:19">
      <c r="A1416" t="s">
        <v>3794</v>
      </c>
      <c r="B1416" s="4">
        <v>45024</v>
      </c>
      <c r="C1416" s="2">
        <v>121514.48</v>
      </c>
      <c r="D1416" t="s">
        <v>849</v>
      </c>
      <c r="E1416" t="s">
        <v>853</v>
      </c>
      <c r="F1416" t="s">
        <v>9</v>
      </c>
      <c r="G1416" t="s">
        <v>24</v>
      </c>
      <c r="H1416" t="s">
        <v>463</v>
      </c>
      <c r="J1416" t="s">
        <v>3795</v>
      </c>
      <c r="K1416" t="str">
        <f>IF(COUNTIF(Customers!A:A, H1416)&gt;0, "Valid", "Invalid")</f>
        <v>Valid</v>
      </c>
      <c r="L1416" t="str">
        <f t="shared" si="110"/>
        <v>4</v>
      </c>
      <c r="M1416" t="str">
        <f t="shared" si="111"/>
        <v>2023</v>
      </c>
      <c r="N1416">
        <f t="shared" si="112"/>
        <v>121514.48</v>
      </c>
      <c r="O1416">
        <f t="shared" si="113"/>
        <v>121514.48</v>
      </c>
      <c r="P1416" t="str">
        <f t="shared" si="114"/>
        <v/>
      </c>
      <c r="Q1416" s="48" t="str">
        <f>IF(O1416="","",
   IF(OR(O1416&lt;EDA_Outlier_Analysis!$C$10, O1416&gt;EDA_Outlier_Analysis!$C$11),
      "Outlier",
      "Normal"))</f>
        <v>Normal</v>
      </c>
      <c r="R1416" t="str">
        <f>IF(P1416="","",
   IF(OR(P1416 &lt; EDA_Outlier_Analysis!$F$7, P1416 &gt; EDA_Outlier_Analysis!$F$8),
      "Outlier",
      "Normal"))</f>
        <v/>
      </c>
      <c r="S1416" t="str">
        <f>IF(N1416="","",
   IF(OR(N1416 &lt;EDA_Outlier_Analysis!$I$10, N1416 &gt; EDA_Outlier_Analysis!$I$11),
      "Outlier",
      "Normal"))</f>
        <v>Normal</v>
      </c>
    </row>
    <row r="1417" spans="1:19">
      <c r="A1417" t="s">
        <v>3796</v>
      </c>
      <c r="B1417" s="4">
        <v>44928</v>
      </c>
      <c r="C1417" s="2">
        <v>-38996.04</v>
      </c>
      <c r="D1417" t="s">
        <v>840</v>
      </c>
      <c r="E1417" t="s">
        <v>864</v>
      </c>
      <c r="F1417" t="s">
        <v>9</v>
      </c>
      <c r="G1417" t="s">
        <v>34</v>
      </c>
      <c r="I1417" t="s">
        <v>1399</v>
      </c>
      <c r="J1417" t="s">
        <v>3797</v>
      </c>
      <c r="K1417" t="str">
        <f>IF(COUNTIF(Customers!A:A, H1417)&gt;0, "Valid", "Invalid")</f>
        <v>Invalid</v>
      </c>
      <c r="L1417" t="str">
        <f t="shared" si="110"/>
        <v>1</v>
      </c>
      <c r="M1417" t="str">
        <f t="shared" si="111"/>
        <v>2023</v>
      </c>
      <c r="N1417">
        <f t="shared" si="112"/>
        <v>-38996.04</v>
      </c>
      <c r="O1417" t="str">
        <f t="shared" si="113"/>
        <v/>
      </c>
      <c r="P1417">
        <f t="shared" si="114"/>
        <v>38996.04</v>
      </c>
      <c r="Q1417" s="48" t="str">
        <f>IF(O1417="","",
   IF(OR(O1417&lt;EDA_Outlier_Analysis!$C$10, O1417&gt;EDA_Outlier_Analysis!$C$11),
      "Outlier",
      "Normal"))</f>
        <v/>
      </c>
      <c r="R1417" t="str">
        <f>IF(P1417="","",
   IF(OR(P1417 &lt; EDA_Outlier_Analysis!$F$7, P1417 &gt; EDA_Outlier_Analysis!$F$8),
      "Outlier",
      "Normal"))</f>
        <v>Normal</v>
      </c>
      <c r="S1417" t="str">
        <f>IF(N1417="","",
   IF(OR(N1417 &lt;EDA_Outlier_Analysis!$I$10, N1417 &gt; EDA_Outlier_Analysis!$I$11),
      "Outlier",
      "Normal"))</f>
        <v>Normal</v>
      </c>
    </row>
    <row r="1418" spans="1:19">
      <c r="A1418" t="s">
        <v>3798</v>
      </c>
      <c r="B1418" s="4">
        <v>44689</v>
      </c>
      <c r="C1418" s="2">
        <v>-4222.68</v>
      </c>
      <c r="D1418" t="s">
        <v>840</v>
      </c>
      <c r="E1418" t="s">
        <v>878</v>
      </c>
      <c r="F1418" t="s">
        <v>10</v>
      </c>
      <c r="G1418" t="s">
        <v>31</v>
      </c>
      <c r="I1418" t="s">
        <v>2014</v>
      </c>
      <c r="J1418" t="s">
        <v>3799</v>
      </c>
      <c r="K1418" t="str">
        <f>IF(COUNTIF(Customers!A:A, H1418)&gt;0, "Valid", "Invalid")</f>
        <v>Invalid</v>
      </c>
      <c r="L1418" t="str">
        <f t="shared" si="110"/>
        <v>5</v>
      </c>
      <c r="M1418" t="str">
        <f t="shared" si="111"/>
        <v>2022</v>
      </c>
      <c r="N1418">
        <f t="shared" si="112"/>
        <v>-4222.68</v>
      </c>
      <c r="O1418" t="str">
        <f t="shared" si="113"/>
        <v/>
      </c>
      <c r="P1418">
        <f t="shared" si="114"/>
        <v>4222.68</v>
      </c>
      <c r="Q1418" s="48" t="str">
        <f>IF(O1418="","",
   IF(OR(O1418&lt;EDA_Outlier_Analysis!$C$10, O1418&gt;EDA_Outlier_Analysis!$C$11),
      "Outlier",
      "Normal"))</f>
        <v/>
      </c>
      <c r="R1418" t="str">
        <f>IF(P1418="","",
   IF(OR(P1418 &lt; EDA_Outlier_Analysis!$F$7, P1418 &gt; EDA_Outlier_Analysis!$F$8),
      "Outlier",
      "Normal"))</f>
        <v>Outlier</v>
      </c>
      <c r="S1418" t="str">
        <f>IF(N1418="","",
   IF(OR(N1418 &lt;EDA_Outlier_Analysis!$I$10, N1418 &gt; EDA_Outlier_Analysis!$I$11),
      "Outlier",
      "Normal"))</f>
        <v>Normal</v>
      </c>
    </row>
    <row r="1419" spans="1:19">
      <c r="A1419" t="s">
        <v>3800</v>
      </c>
      <c r="B1419" s="4">
        <v>44659</v>
      </c>
      <c r="C1419" s="2">
        <v>149915.54</v>
      </c>
      <c r="D1419" t="s">
        <v>849</v>
      </c>
      <c r="E1419" t="s">
        <v>853</v>
      </c>
      <c r="F1419" t="s">
        <v>9</v>
      </c>
      <c r="G1419" t="s">
        <v>31</v>
      </c>
      <c r="H1419" t="s">
        <v>177</v>
      </c>
      <c r="J1419" t="s">
        <v>3801</v>
      </c>
      <c r="K1419" t="str">
        <f>IF(COUNTIF(Customers!A:A, H1419)&gt;0, "Valid", "Invalid")</f>
        <v>Valid</v>
      </c>
      <c r="L1419" t="str">
        <f t="shared" si="110"/>
        <v>4</v>
      </c>
      <c r="M1419" t="str">
        <f t="shared" si="111"/>
        <v>2022</v>
      </c>
      <c r="N1419">
        <f t="shared" si="112"/>
        <v>149915.54</v>
      </c>
      <c r="O1419">
        <f t="shared" si="113"/>
        <v>149915.54</v>
      </c>
      <c r="P1419" t="str">
        <f t="shared" si="114"/>
        <v/>
      </c>
      <c r="Q1419" s="48" t="str">
        <f>IF(O1419="","",
   IF(OR(O1419&lt;EDA_Outlier_Analysis!$C$10, O1419&gt;EDA_Outlier_Analysis!$C$11),
      "Outlier",
      "Normal"))</f>
        <v>Normal</v>
      </c>
      <c r="R1419" t="str">
        <f>IF(P1419="","",
   IF(OR(P1419 &lt; EDA_Outlier_Analysis!$F$7, P1419 &gt; EDA_Outlier_Analysis!$F$8),
      "Outlier",
      "Normal"))</f>
        <v/>
      </c>
      <c r="S1419" t="str">
        <f>IF(N1419="","",
   IF(OR(N1419 &lt;EDA_Outlier_Analysis!$I$10, N1419 &gt; EDA_Outlier_Analysis!$I$11),
      "Outlier",
      "Normal"))</f>
        <v>Normal</v>
      </c>
    </row>
    <row r="1420" spans="1:19">
      <c r="A1420" t="s">
        <v>3802</v>
      </c>
      <c r="B1420" s="4">
        <v>44668</v>
      </c>
      <c r="C1420" s="2">
        <v>-13909.23</v>
      </c>
      <c r="D1420" t="s">
        <v>840</v>
      </c>
      <c r="E1420" t="s">
        <v>841</v>
      </c>
      <c r="F1420" t="s">
        <v>10</v>
      </c>
      <c r="G1420" t="s">
        <v>31</v>
      </c>
      <c r="I1420" t="s">
        <v>1317</v>
      </c>
      <c r="J1420" t="s">
        <v>3803</v>
      </c>
      <c r="K1420" t="str">
        <f>IF(COUNTIF(Customers!A:A, H1420)&gt;0, "Valid", "Invalid")</f>
        <v>Invalid</v>
      </c>
      <c r="L1420" t="str">
        <f t="shared" si="110"/>
        <v>4</v>
      </c>
      <c r="M1420" t="str">
        <f t="shared" si="111"/>
        <v>2022</v>
      </c>
      <c r="N1420">
        <f t="shared" si="112"/>
        <v>-13909.23</v>
      </c>
      <c r="O1420" t="str">
        <f t="shared" si="113"/>
        <v/>
      </c>
      <c r="P1420">
        <f t="shared" si="114"/>
        <v>13909.23</v>
      </c>
      <c r="Q1420" s="48" t="str">
        <f>IF(O1420="","",
   IF(OR(O1420&lt;EDA_Outlier_Analysis!$C$10, O1420&gt;EDA_Outlier_Analysis!$C$11),
      "Outlier",
      "Normal"))</f>
        <v/>
      </c>
      <c r="R1420" t="str">
        <f>IF(P1420="","",
   IF(OR(P1420 &lt; EDA_Outlier_Analysis!$F$7, P1420 &gt; EDA_Outlier_Analysis!$F$8),
      "Outlier",
      "Normal"))</f>
        <v>Outlier</v>
      </c>
      <c r="S1420" t="str">
        <f>IF(N1420="","",
   IF(OR(N1420 &lt;EDA_Outlier_Analysis!$I$10, N1420 &gt; EDA_Outlier_Analysis!$I$11),
      "Outlier",
      "Normal"))</f>
        <v>Normal</v>
      </c>
    </row>
    <row r="1421" spans="1:19">
      <c r="A1421" t="s">
        <v>3804</v>
      </c>
      <c r="B1421" s="4">
        <v>44781</v>
      </c>
      <c r="C1421" s="2">
        <v>21704.76</v>
      </c>
      <c r="D1421" t="s">
        <v>971</v>
      </c>
      <c r="E1421" t="s">
        <v>971</v>
      </c>
      <c r="F1421" t="s">
        <v>9</v>
      </c>
      <c r="G1421" t="s">
        <v>34</v>
      </c>
      <c r="J1421" t="s">
        <v>3805</v>
      </c>
      <c r="K1421" t="str">
        <f>IF(COUNTIF(Customers!A:A, H1421)&gt;0, "Valid", "Invalid")</f>
        <v>Invalid</v>
      </c>
      <c r="L1421" t="str">
        <f t="shared" si="110"/>
        <v>8</v>
      </c>
      <c r="M1421" t="str">
        <f t="shared" si="111"/>
        <v>2022</v>
      </c>
      <c r="N1421">
        <f t="shared" si="112"/>
        <v>-21704.76</v>
      </c>
      <c r="O1421" t="str">
        <f t="shared" si="113"/>
        <v/>
      </c>
      <c r="P1421" t="str">
        <f t="shared" si="114"/>
        <v/>
      </c>
      <c r="Q1421" s="48" t="str">
        <f>IF(O1421="","",
   IF(OR(O1421&lt;EDA_Outlier_Analysis!$C$10, O1421&gt;EDA_Outlier_Analysis!$C$11),
      "Outlier",
      "Normal"))</f>
        <v/>
      </c>
      <c r="R1421" t="str">
        <f>IF(P1421="","",
   IF(OR(P1421 &lt; EDA_Outlier_Analysis!$F$7, P1421 &gt; EDA_Outlier_Analysis!$F$8),
      "Outlier",
      "Normal"))</f>
        <v/>
      </c>
      <c r="S1421" t="str">
        <f>IF(N1421="","",
   IF(OR(N1421 &lt;EDA_Outlier_Analysis!$I$10, N1421 &gt; EDA_Outlier_Analysis!$I$11),
      "Outlier",
      "Normal"))</f>
        <v>Normal</v>
      </c>
    </row>
    <row r="1422" spans="1:19">
      <c r="A1422" t="s">
        <v>3806</v>
      </c>
      <c r="B1422" s="4">
        <v>45174</v>
      </c>
      <c r="C1422" s="2">
        <v>-89891.76</v>
      </c>
      <c r="D1422" t="s">
        <v>840</v>
      </c>
      <c r="E1422" t="s">
        <v>878</v>
      </c>
      <c r="F1422" t="s">
        <v>10</v>
      </c>
      <c r="G1422" t="s">
        <v>20</v>
      </c>
      <c r="I1422" t="s">
        <v>1196</v>
      </c>
      <c r="J1422" t="s">
        <v>3807</v>
      </c>
      <c r="K1422" t="str">
        <f>IF(COUNTIF(Customers!A:A, H1422)&gt;0, "Valid", "Invalid")</f>
        <v>Invalid</v>
      </c>
      <c r="L1422" t="str">
        <f t="shared" si="110"/>
        <v>9</v>
      </c>
      <c r="M1422" t="str">
        <f t="shared" si="111"/>
        <v>2023</v>
      </c>
      <c r="N1422">
        <f t="shared" si="112"/>
        <v>-89891.76</v>
      </c>
      <c r="O1422" t="str">
        <f t="shared" si="113"/>
        <v/>
      </c>
      <c r="P1422">
        <f t="shared" si="114"/>
        <v>89891.76</v>
      </c>
      <c r="Q1422" s="48" t="str">
        <f>IF(O1422="","",
   IF(OR(O1422&lt;EDA_Outlier_Analysis!$C$10, O1422&gt;EDA_Outlier_Analysis!$C$11),
      "Outlier",
      "Normal"))</f>
        <v/>
      </c>
      <c r="R1422" t="str">
        <f>IF(P1422="","",
   IF(OR(P1422 &lt; EDA_Outlier_Analysis!$F$7, P1422 &gt; EDA_Outlier_Analysis!$F$8),
      "Outlier",
      "Normal"))</f>
        <v>Outlier</v>
      </c>
      <c r="S1422" t="str">
        <f>IF(N1422="","",
   IF(OR(N1422 &lt;EDA_Outlier_Analysis!$I$10, N1422 &gt; EDA_Outlier_Analysis!$I$11),
      "Outlier",
      "Normal"))</f>
        <v>Normal</v>
      </c>
    </row>
    <row r="1423" spans="1:19">
      <c r="A1423" t="s">
        <v>3808</v>
      </c>
      <c r="B1423" s="4">
        <v>45263</v>
      </c>
      <c r="C1423" s="2">
        <v>202921.65</v>
      </c>
      <c r="D1423" t="s">
        <v>849</v>
      </c>
      <c r="E1423" t="s">
        <v>850</v>
      </c>
      <c r="F1423" t="s">
        <v>10</v>
      </c>
      <c r="G1423" t="s">
        <v>24</v>
      </c>
      <c r="H1423" t="s">
        <v>221</v>
      </c>
      <c r="J1423" t="s">
        <v>3809</v>
      </c>
      <c r="K1423" t="str">
        <f>IF(COUNTIF(Customers!A:A, H1423)&gt;0, "Valid", "Invalid")</f>
        <v>Valid</v>
      </c>
      <c r="L1423" t="str">
        <f t="shared" si="110"/>
        <v>12</v>
      </c>
      <c r="M1423" t="str">
        <f t="shared" si="111"/>
        <v>2023</v>
      </c>
      <c r="N1423">
        <f t="shared" si="112"/>
        <v>202921.65</v>
      </c>
      <c r="O1423">
        <f t="shared" si="113"/>
        <v>202921.65</v>
      </c>
      <c r="P1423" t="str">
        <f t="shared" si="114"/>
        <v/>
      </c>
      <c r="Q1423" s="48" t="str">
        <f>IF(O1423="","",
   IF(OR(O1423&lt;EDA_Outlier_Analysis!$C$10, O1423&gt;EDA_Outlier_Analysis!$C$11),
      "Outlier",
      "Normal"))</f>
        <v>Normal</v>
      </c>
      <c r="R1423" t="str">
        <f>IF(P1423="","",
   IF(OR(P1423 &lt; EDA_Outlier_Analysis!$F$7, P1423 &gt; EDA_Outlier_Analysis!$F$8),
      "Outlier",
      "Normal"))</f>
        <v/>
      </c>
      <c r="S1423" t="str">
        <f>IF(N1423="","",
   IF(OR(N1423 &lt;EDA_Outlier_Analysis!$I$10, N1423 &gt; EDA_Outlier_Analysis!$I$11),
      "Outlier",
      "Normal"))</f>
        <v>Normal</v>
      </c>
    </row>
    <row r="1424" spans="1:19">
      <c r="A1424" t="s">
        <v>3810</v>
      </c>
      <c r="B1424" s="4">
        <v>44892</v>
      </c>
      <c r="C1424" s="2">
        <v>-50920.95</v>
      </c>
      <c r="D1424" t="s">
        <v>840</v>
      </c>
      <c r="E1424" t="s">
        <v>905</v>
      </c>
      <c r="F1424" t="s">
        <v>10</v>
      </c>
      <c r="G1424" t="s">
        <v>20</v>
      </c>
      <c r="I1424" t="s">
        <v>1800</v>
      </c>
      <c r="J1424" t="s">
        <v>3811</v>
      </c>
      <c r="K1424" t="str">
        <f>IF(COUNTIF(Customers!A:A, H1424)&gt;0, "Valid", "Invalid")</f>
        <v>Invalid</v>
      </c>
      <c r="L1424" t="str">
        <f t="shared" si="110"/>
        <v>11</v>
      </c>
      <c r="M1424" t="str">
        <f t="shared" si="111"/>
        <v>2022</v>
      </c>
      <c r="N1424">
        <f t="shared" si="112"/>
        <v>-50920.95</v>
      </c>
      <c r="O1424" t="str">
        <f t="shared" si="113"/>
        <v/>
      </c>
      <c r="P1424">
        <f t="shared" si="114"/>
        <v>50920.95</v>
      </c>
      <c r="Q1424" s="48" t="str">
        <f>IF(O1424="","",
   IF(OR(O1424&lt;EDA_Outlier_Analysis!$C$10, O1424&gt;EDA_Outlier_Analysis!$C$11),
      "Outlier",
      "Normal"))</f>
        <v/>
      </c>
      <c r="R1424" t="str">
        <f>IF(P1424="","",
   IF(OR(P1424 &lt; EDA_Outlier_Analysis!$F$7, P1424 &gt; EDA_Outlier_Analysis!$F$8),
      "Outlier",
      "Normal"))</f>
        <v>Normal</v>
      </c>
      <c r="S1424" t="str">
        <f>IF(N1424="","",
   IF(OR(N1424 &lt;EDA_Outlier_Analysis!$I$10, N1424 &gt; EDA_Outlier_Analysis!$I$11),
      "Outlier",
      "Normal"))</f>
        <v>Normal</v>
      </c>
    </row>
    <row r="1425" spans="1:19">
      <c r="A1425" t="s">
        <v>3812</v>
      </c>
      <c r="B1425" s="4">
        <v>44804</v>
      </c>
      <c r="C1425" s="2">
        <v>21854.14</v>
      </c>
      <c r="D1425" t="s">
        <v>873</v>
      </c>
      <c r="E1425" t="s">
        <v>873</v>
      </c>
      <c r="F1425" t="s">
        <v>10</v>
      </c>
      <c r="G1425" t="s">
        <v>34</v>
      </c>
      <c r="J1425" t="s">
        <v>3813</v>
      </c>
      <c r="K1425" t="str">
        <f>IF(COUNTIF(Customers!A:A, H1425)&gt;0, "Valid", "Invalid")</f>
        <v>Invalid</v>
      </c>
      <c r="L1425" t="str">
        <f t="shared" si="110"/>
        <v>8</v>
      </c>
      <c r="M1425" t="str">
        <f t="shared" si="111"/>
        <v>2022</v>
      </c>
      <c r="N1425">
        <f t="shared" si="112"/>
        <v>-21854.14</v>
      </c>
      <c r="O1425" t="str">
        <f t="shared" si="113"/>
        <v/>
      </c>
      <c r="P1425" t="str">
        <f t="shared" si="114"/>
        <v/>
      </c>
      <c r="Q1425" s="48" t="str">
        <f>IF(O1425="","",
   IF(OR(O1425&lt;EDA_Outlier_Analysis!$C$10, O1425&gt;EDA_Outlier_Analysis!$C$11),
      "Outlier",
      "Normal"))</f>
        <v/>
      </c>
      <c r="R1425" t="str">
        <f>IF(P1425="","",
   IF(OR(P1425 &lt; EDA_Outlier_Analysis!$F$7, P1425 &gt; EDA_Outlier_Analysis!$F$8),
      "Outlier",
      "Normal"))</f>
        <v/>
      </c>
      <c r="S1425" t="str">
        <f>IF(N1425="","",
   IF(OR(N1425 &lt;EDA_Outlier_Analysis!$I$10, N1425 &gt; EDA_Outlier_Analysis!$I$11),
      "Outlier",
      "Normal"))</f>
        <v>Normal</v>
      </c>
    </row>
    <row r="1426" spans="1:19">
      <c r="A1426" t="s">
        <v>3814</v>
      </c>
      <c r="B1426" s="4">
        <v>44591</v>
      </c>
      <c r="C1426" s="2">
        <v>-63523.6</v>
      </c>
      <c r="D1426" t="s">
        <v>840</v>
      </c>
      <c r="E1426" t="s">
        <v>878</v>
      </c>
      <c r="F1426" t="s">
        <v>9</v>
      </c>
      <c r="G1426" t="s">
        <v>31</v>
      </c>
      <c r="I1426" t="s">
        <v>1971</v>
      </c>
      <c r="J1426" t="s">
        <v>3815</v>
      </c>
      <c r="K1426" t="str">
        <f>IF(COUNTIF(Customers!A:A, H1426)&gt;0, "Valid", "Invalid")</f>
        <v>Invalid</v>
      </c>
      <c r="L1426" t="str">
        <f t="shared" si="110"/>
        <v>1</v>
      </c>
      <c r="M1426" t="str">
        <f t="shared" si="111"/>
        <v>2022</v>
      </c>
      <c r="N1426">
        <f t="shared" si="112"/>
        <v>-63523.6</v>
      </c>
      <c r="O1426" t="str">
        <f t="shared" si="113"/>
        <v/>
      </c>
      <c r="P1426">
        <f t="shared" si="114"/>
        <v>63523.6</v>
      </c>
      <c r="Q1426" s="48" t="str">
        <f>IF(O1426="","",
   IF(OR(O1426&lt;EDA_Outlier_Analysis!$C$10, O1426&gt;EDA_Outlier_Analysis!$C$11),
      "Outlier",
      "Normal"))</f>
        <v/>
      </c>
      <c r="R1426" t="str">
        <f>IF(P1426="","",
   IF(OR(P1426 &lt; EDA_Outlier_Analysis!$F$7, P1426 &gt; EDA_Outlier_Analysis!$F$8),
      "Outlier",
      "Normal"))</f>
        <v>Outlier</v>
      </c>
      <c r="S1426" t="str">
        <f>IF(N1426="","",
   IF(OR(N1426 &lt;EDA_Outlier_Analysis!$I$10, N1426 &gt; EDA_Outlier_Analysis!$I$11),
      "Outlier",
      "Normal"))</f>
        <v>Normal</v>
      </c>
    </row>
    <row r="1427" spans="1:19">
      <c r="A1427" t="s">
        <v>3816</v>
      </c>
      <c r="B1427" s="4">
        <v>45161</v>
      </c>
      <c r="C1427" s="2">
        <v>101635.22</v>
      </c>
      <c r="D1427" t="s">
        <v>849</v>
      </c>
      <c r="E1427" t="s">
        <v>868</v>
      </c>
      <c r="F1427" t="s">
        <v>11</v>
      </c>
      <c r="G1427" t="s">
        <v>20</v>
      </c>
      <c r="H1427" t="s">
        <v>335</v>
      </c>
      <c r="J1427" t="s">
        <v>3817</v>
      </c>
      <c r="K1427" t="str">
        <f>IF(COUNTIF(Customers!A:A, H1427)&gt;0, "Valid", "Invalid")</f>
        <v>Valid</v>
      </c>
      <c r="L1427" t="str">
        <f t="shared" si="110"/>
        <v>8</v>
      </c>
      <c r="M1427" t="str">
        <f t="shared" si="111"/>
        <v>2023</v>
      </c>
      <c r="N1427">
        <f t="shared" si="112"/>
        <v>101635.22</v>
      </c>
      <c r="O1427">
        <f t="shared" si="113"/>
        <v>101635.22</v>
      </c>
      <c r="P1427" t="str">
        <f t="shared" si="114"/>
        <v/>
      </c>
      <c r="Q1427" s="48" t="str">
        <f>IF(O1427="","",
   IF(OR(O1427&lt;EDA_Outlier_Analysis!$C$10, O1427&gt;EDA_Outlier_Analysis!$C$11),
      "Outlier",
      "Normal"))</f>
        <v>Normal</v>
      </c>
      <c r="R1427" t="str">
        <f>IF(P1427="","",
   IF(OR(P1427 &lt; EDA_Outlier_Analysis!$F$7, P1427 &gt; EDA_Outlier_Analysis!$F$8),
      "Outlier",
      "Normal"))</f>
        <v/>
      </c>
      <c r="S1427" t="str">
        <f>IF(N1427="","",
   IF(OR(N1427 &lt;EDA_Outlier_Analysis!$I$10, N1427 &gt; EDA_Outlier_Analysis!$I$11),
      "Outlier",
      "Normal"))</f>
        <v>Normal</v>
      </c>
    </row>
    <row r="1428" spans="1:19">
      <c r="A1428" t="s">
        <v>3818</v>
      </c>
      <c r="B1428" s="4">
        <v>44650</v>
      </c>
      <c r="C1428" s="2">
        <v>116198.13</v>
      </c>
      <c r="D1428" t="s">
        <v>849</v>
      </c>
      <c r="E1428" t="s">
        <v>868</v>
      </c>
      <c r="F1428" t="s">
        <v>10</v>
      </c>
      <c r="G1428" t="s">
        <v>24</v>
      </c>
      <c r="H1428" t="s">
        <v>213</v>
      </c>
      <c r="J1428" t="s">
        <v>3819</v>
      </c>
      <c r="K1428" t="str">
        <f>IF(COUNTIF(Customers!A:A, H1428)&gt;0, "Valid", "Invalid")</f>
        <v>Valid</v>
      </c>
      <c r="L1428" t="str">
        <f t="shared" si="110"/>
        <v>3</v>
      </c>
      <c r="M1428" t="str">
        <f t="shared" si="111"/>
        <v>2022</v>
      </c>
      <c r="N1428">
        <f t="shared" si="112"/>
        <v>116198.13</v>
      </c>
      <c r="O1428">
        <f t="shared" si="113"/>
        <v>116198.13</v>
      </c>
      <c r="P1428" t="str">
        <f t="shared" si="114"/>
        <v/>
      </c>
      <c r="Q1428" s="48" t="str">
        <f>IF(O1428="","",
   IF(OR(O1428&lt;EDA_Outlier_Analysis!$C$10, O1428&gt;EDA_Outlier_Analysis!$C$11),
      "Outlier",
      "Normal"))</f>
        <v>Normal</v>
      </c>
      <c r="R1428" t="str">
        <f>IF(P1428="","",
   IF(OR(P1428 &lt; EDA_Outlier_Analysis!$F$7, P1428 &gt; EDA_Outlier_Analysis!$F$8),
      "Outlier",
      "Normal"))</f>
        <v/>
      </c>
      <c r="S1428" t="str">
        <f>IF(N1428="","",
   IF(OR(N1428 &lt;EDA_Outlier_Analysis!$I$10, N1428 &gt; EDA_Outlier_Analysis!$I$11),
      "Outlier",
      "Normal"))</f>
        <v>Normal</v>
      </c>
    </row>
    <row r="1429" spans="1:19">
      <c r="A1429" t="s">
        <v>3820</v>
      </c>
      <c r="B1429" s="4">
        <v>45122</v>
      </c>
      <c r="C1429" s="2">
        <v>179747.69</v>
      </c>
      <c r="D1429" t="s">
        <v>849</v>
      </c>
      <c r="E1429" t="s">
        <v>853</v>
      </c>
      <c r="F1429" t="s">
        <v>10</v>
      </c>
      <c r="G1429" t="s">
        <v>34</v>
      </c>
      <c r="H1429" t="s">
        <v>187</v>
      </c>
      <c r="J1429" t="s">
        <v>3821</v>
      </c>
      <c r="K1429" t="str">
        <f>IF(COUNTIF(Customers!A:A, H1429)&gt;0, "Valid", "Invalid")</f>
        <v>Valid</v>
      </c>
      <c r="L1429" t="str">
        <f t="shared" si="110"/>
        <v>7</v>
      </c>
      <c r="M1429" t="str">
        <f t="shared" si="111"/>
        <v>2023</v>
      </c>
      <c r="N1429">
        <f t="shared" si="112"/>
        <v>179747.69</v>
      </c>
      <c r="O1429">
        <f t="shared" si="113"/>
        <v>179747.69</v>
      </c>
      <c r="P1429" t="str">
        <f t="shared" si="114"/>
        <v/>
      </c>
      <c r="Q1429" s="48" t="str">
        <f>IF(O1429="","",
   IF(OR(O1429&lt;EDA_Outlier_Analysis!$C$10, O1429&gt;EDA_Outlier_Analysis!$C$11),
      "Outlier",
      "Normal"))</f>
        <v>Normal</v>
      </c>
      <c r="R1429" t="str">
        <f>IF(P1429="","",
   IF(OR(P1429 &lt; EDA_Outlier_Analysis!$F$7, P1429 &gt; EDA_Outlier_Analysis!$F$8),
      "Outlier",
      "Normal"))</f>
        <v/>
      </c>
      <c r="S1429" t="str">
        <f>IF(N1429="","",
   IF(OR(N1429 &lt;EDA_Outlier_Analysis!$I$10, N1429 &gt; EDA_Outlier_Analysis!$I$11),
      "Outlier",
      "Normal"))</f>
        <v>Normal</v>
      </c>
    </row>
    <row r="1430" spans="1:19">
      <c r="A1430" t="s">
        <v>3822</v>
      </c>
      <c r="B1430" s="4">
        <v>44872</v>
      </c>
      <c r="C1430" s="2">
        <v>200296.54</v>
      </c>
      <c r="D1430" t="s">
        <v>849</v>
      </c>
      <c r="E1430" t="s">
        <v>868</v>
      </c>
      <c r="F1430" t="s">
        <v>9</v>
      </c>
      <c r="G1430" t="s">
        <v>24</v>
      </c>
      <c r="H1430" t="s">
        <v>655</v>
      </c>
      <c r="J1430" t="s">
        <v>3823</v>
      </c>
      <c r="K1430" t="str">
        <f>IF(COUNTIF(Customers!A:A, H1430)&gt;0, "Valid", "Invalid")</f>
        <v>Valid</v>
      </c>
      <c r="L1430" t="str">
        <f t="shared" si="110"/>
        <v>11</v>
      </c>
      <c r="M1430" t="str">
        <f t="shared" si="111"/>
        <v>2022</v>
      </c>
      <c r="N1430">
        <f t="shared" si="112"/>
        <v>200296.54</v>
      </c>
      <c r="O1430">
        <f t="shared" si="113"/>
        <v>200296.54</v>
      </c>
      <c r="P1430" t="str">
        <f t="shared" si="114"/>
        <v/>
      </c>
      <c r="Q1430" s="48" t="str">
        <f>IF(O1430="","",
   IF(OR(O1430&lt;EDA_Outlier_Analysis!$C$10, O1430&gt;EDA_Outlier_Analysis!$C$11),
      "Outlier",
      "Normal"))</f>
        <v>Normal</v>
      </c>
      <c r="R1430" t="str">
        <f>IF(P1430="","",
   IF(OR(P1430 &lt; EDA_Outlier_Analysis!$F$7, P1430 &gt; EDA_Outlier_Analysis!$F$8),
      "Outlier",
      "Normal"))</f>
        <v/>
      </c>
      <c r="S1430" t="str">
        <f>IF(N1430="","",
   IF(OR(N1430 &lt;EDA_Outlier_Analysis!$I$10, N1430 &gt; EDA_Outlier_Analysis!$I$11),
      "Outlier",
      "Normal"))</f>
        <v>Normal</v>
      </c>
    </row>
    <row r="1431" spans="1:19">
      <c r="A1431" t="s">
        <v>3824</v>
      </c>
      <c r="B1431" s="4">
        <v>44680</v>
      </c>
      <c r="C1431" s="2">
        <v>169097.41</v>
      </c>
      <c r="D1431" t="s">
        <v>849</v>
      </c>
      <c r="E1431" t="s">
        <v>853</v>
      </c>
      <c r="F1431" t="s">
        <v>11</v>
      </c>
      <c r="G1431" t="s">
        <v>24</v>
      </c>
      <c r="H1431" t="s">
        <v>237</v>
      </c>
      <c r="J1431" t="s">
        <v>3825</v>
      </c>
      <c r="K1431" t="str">
        <f>IF(COUNTIF(Customers!A:A, H1431)&gt;0, "Valid", "Invalid")</f>
        <v>Valid</v>
      </c>
      <c r="L1431" t="str">
        <f t="shared" si="110"/>
        <v>4</v>
      </c>
      <c r="M1431" t="str">
        <f t="shared" si="111"/>
        <v>2022</v>
      </c>
      <c r="N1431">
        <f t="shared" si="112"/>
        <v>169097.41</v>
      </c>
      <c r="O1431">
        <f t="shared" si="113"/>
        <v>169097.41</v>
      </c>
      <c r="P1431" t="str">
        <f t="shared" si="114"/>
        <v/>
      </c>
      <c r="Q1431" s="48" t="str">
        <f>IF(O1431="","",
   IF(OR(O1431&lt;EDA_Outlier_Analysis!$C$10, O1431&gt;EDA_Outlier_Analysis!$C$11),
      "Outlier",
      "Normal"))</f>
        <v>Normal</v>
      </c>
      <c r="R1431" t="str">
        <f>IF(P1431="","",
   IF(OR(P1431 &lt; EDA_Outlier_Analysis!$F$7, P1431 &gt; EDA_Outlier_Analysis!$F$8),
      "Outlier",
      "Normal"))</f>
        <v/>
      </c>
      <c r="S1431" t="str">
        <f>IF(N1431="","",
   IF(OR(N1431 &lt;EDA_Outlier_Analysis!$I$10, N1431 &gt; EDA_Outlier_Analysis!$I$11),
      "Outlier",
      "Normal"))</f>
        <v>Normal</v>
      </c>
    </row>
    <row r="1432" spans="1:19">
      <c r="A1432" t="s">
        <v>3826</v>
      </c>
      <c r="B1432" s="4">
        <v>45145</v>
      </c>
      <c r="C1432" s="2">
        <v>137859.73000000001</v>
      </c>
      <c r="D1432" t="s">
        <v>849</v>
      </c>
      <c r="E1432" t="s">
        <v>868</v>
      </c>
      <c r="F1432" t="s">
        <v>10</v>
      </c>
      <c r="G1432" t="s">
        <v>20</v>
      </c>
      <c r="H1432" t="s">
        <v>347</v>
      </c>
      <c r="J1432" t="s">
        <v>3827</v>
      </c>
      <c r="K1432" t="str">
        <f>IF(COUNTIF(Customers!A:A, H1432)&gt;0, "Valid", "Invalid")</f>
        <v>Valid</v>
      </c>
      <c r="L1432" t="str">
        <f t="shared" si="110"/>
        <v>8</v>
      </c>
      <c r="M1432" t="str">
        <f t="shared" si="111"/>
        <v>2023</v>
      </c>
      <c r="N1432">
        <f t="shared" si="112"/>
        <v>137859.73000000001</v>
      </c>
      <c r="O1432">
        <f t="shared" si="113"/>
        <v>137859.73000000001</v>
      </c>
      <c r="P1432" t="str">
        <f t="shared" si="114"/>
        <v/>
      </c>
      <c r="Q1432" s="48" t="str">
        <f>IF(O1432="","",
   IF(OR(O1432&lt;EDA_Outlier_Analysis!$C$10, O1432&gt;EDA_Outlier_Analysis!$C$11),
      "Outlier",
      "Normal"))</f>
        <v>Normal</v>
      </c>
      <c r="R1432" t="str">
        <f>IF(P1432="","",
   IF(OR(P1432 &lt; EDA_Outlier_Analysis!$F$7, P1432 &gt; EDA_Outlier_Analysis!$F$8),
      "Outlier",
      "Normal"))</f>
        <v/>
      </c>
      <c r="S1432" t="str">
        <f>IF(N1432="","",
   IF(OR(N1432 &lt;EDA_Outlier_Analysis!$I$10, N1432 &gt; EDA_Outlier_Analysis!$I$11),
      "Outlier",
      "Normal"))</f>
        <v>Normal</v>
      </c>
    </row>
    <row r="1433" spans="1:19">
      <c r="A1433" t="s">
        <v>3828</v>
      </c>
      <c r="B1433" s="4">
        <v>45247</v>
      </c>
      <c r="C1433" s="2">
        <v>-35906.43</v>
      </c>
      <c r="D1433" t="s">
        <v>840</v>
      </c>
      <c r="E1433" t="s">
        <v>845</v>
      </c>
      <c r="F1433" t="s">
        <v>10</v>
      </c>
      <c r="G1433" t="s">
        <v>24</v>
      </c>
      <c r="I1433" t="s">
        <v>1800</v>
      </c>
      <c r="J1433" t="s">
        <v>3829</v>
      </c>
      <c r="K1433" t="str">
        <f>IF(COUNTIF(Customers!A:A, H1433)&gt;0, "Valid", "Invalid")</f>
        <v>Invalid</v>
      </c>
      <c r="L1433" t="str">
        <f t="shared" si="110"/>
        <v>11</v>
      </c>
      <c r="M1433" t="str">
        <f t="shared" si="111"/>
        <v>2023</v>
      </c>
      <c r="N1433">
        <f t="shared" si="112"/>
        <v>-35906.43</v>
      </c>
      <c r="O1433" t="str">
        <f t="shared" si="113"/>
        <v/>
      </c>
      <c r="P1433">
        <f t="shared" si="114"/>
        <v>35906.43</v>
      </c>
      <c r="Q1433" s="48" t="str">
        <f>IF(O1433="","",
   IF(OR(O1433&lt;EDA_Outlier_Analysis!$C$10, O1433&gt;EDA_Outlier_Analysis!$C$11),
      "Outlier",
      "Normal"))</f>
        <v/>
      </c>
      <c r="R1433" t="str">
        <f>IF(P1433="","",
   IF(OR(P1433 &lt; EDA_Outlier_Analysis!$F$7, P1433 &gt; EDA_Outlier_Analysis!$F$8),
      "Outlier",
      "Normal"))</f>
        <v>Normal</v>
      </c>
      <c r="S1433" t="str">
        <f>IF(N1433="","",
   IF(OR(N1433 &lt;EDA_Outlier_Analysis!$I$10, N1433 &gt; EDA_Outlier_Analysis!$I$11),
      "Outlier",
      "Normal"))</f>
        <v>Normal</v>
      </c>
    </row>
    <row r="1434" spans="1:19">
      <c r="A1434" t="s">
        <v>3830</v>
      </c>
      <c r="B1434" s="4">
        <v>44817</v>
      </c>
      <c r="C1434" s="2">
        <v>146642.22</v>
      </c>
      <c r="D1434" t="s">
        <v>849</v>
      </c>
      <c r="E1434" t="s">
        <v>853</v>
      </c>
      <c r="F1434" t="s">
        <v>11</v>
      </c>
      <c r="G1434" t="s">
        <v>34</v>
      </c>
      <c r="H1434" t="s">
        <v>261</v>
      </c>
      <c r="J1434" t="s">
        <v>3831</v>
      </c>
      <c r="K1434" t="str">
        <f>IF(COUNTIF(Customers!A:A, H1434)&gt;0, "Valid", "Invalid")</f>
        <v>Valid</v>
      </c>
      <c r="L1434" t="str">
        <f t="shared" si="110"/>
        <v>9</v>
      </c>
      <c r="M1434" t="str">
        <f t="shared" si="111"/>
        <v>2022</v>
      </c>
      <c r="N1434">
        <f t="shared" si="112"/>
        <v>146642.22</v>
      </c>
      <c r="O1434">
        <f t="shared" si="113"/>
        <v>146642.22</v>
      </c>
      <c r="P1434" t="str">
        <f t="shared" si="114"/>
        <v/>
      </c>
      <c r="Q1434" s="48" t="str">
        <f>IF(O1434="","",
   IF(OR(O1434&lt;EDA_Outlier_Analysis!$C$10, O1434&gt;EDA_Outlier_Analysis!$C$11),
      "Outlier",
      "Normal"))</f>
        <v>Normal</v>
      </c>
      <c r="R1434" t="str">
        <f>IF(P1434="","",
   IF(OR(P1434 &lt; EDA_Outlier_Analysis!$F$7, P1434 &gt; EDA_Outlier_Analysis!$F$8),
      "Outlier",
      "Normal"))</f>
        <v/>
      </c>
      <c r="S1434" t="str">
        <f>IF(N1434="","",
   IF(OR(N1434 &lt;EDA_Outlier_Analysis!$I$10, N1434 &gt; EDA_Outlier_Analysis!$I$11),
      "Outlier",
      "Normal"))</f>
        <v>Normal</v>
      </c>
    </row>
    <row r="1435" spans="1:19">
      <c r="A1435" t="s">
        <v>3832</v>
      </c>
      <c r="B1435" s="4">
        <v>44605</v>
      </c>
      <c r="C1435" s="2">
        <v>147586.93</v>
      </c>
      <c r="D1435" t="s">
        <v>849</v>
      </c>
      <c r="E1435" t="s">
        <v>868</v>
      </c>
      <c r="F1435" t="s">
        <v>9</v>
      </c>
      <c r="G1435" t="s">
        <v>24</v>
      </c>
      <c r="H1435" t="s">
        <v>173</v>
      </c>
      <c r="J1435" t="s">
        <v>3833</v>
      </c>
      <c r="K1435" t="str">
        <f>IF(COUNTIF(Customers!A:A, H1435)&gt;0, "Valid", "Invalid")</f>
        <v>Valid</v>
      </c>
      <c r="L1435" t="str">
        <f t="shared" si="110"/>
        <v>2</v>
      </c>
      <c r="M1435" t="str">
        <f t="shared" si="111"/>
        <v>2022</v>
      </c>
      <c r="N1435">
        <f t="shared" si="112"/>
        <v>147586.93</v>
      </c>
      <c r="O1435">
        <f t="shared" si="113"/>
        <v>147586.93</v>
      </c>
      <c r="P1435" t="str">
        <f t="shared" si="114"/>
        <v/>
      </c>
      <c r="Q1435" s="48" t="str">
        <f>IF(O1435="","",
   IF(OR(O1435&lt;EDA_Outlier_Analysis!$C$10, O1435&gt;EDA_Outlier_Analysis!$C$11),
      "Outlier",
      "Normal"))</f>
        <v>Normal</v>
      </c>
      <c r="R1435" t="str">
        <f>IF(P1435="","",
   IF(OR(P1435 &lt; EDA_Outlier_Analysis!$F$7, P1435 &gt; EDA_Outlier_Analysis!$F$8),
      "Outlier",
      "Normal"))</f>
        <v/>
      </c>
      <c r="S1435" t="str">
        <f>IF(N1435="","",
   IF(OR(N1435 &lt;EDA_Outlier_Analysis!$I$10, N1435 &gt; EDA_Outlier_Analysis!$I$11),
      "Outlier",
      "Normal"))</f>
        <v>Normal</v>
      </c>
    </row>
    <row r="1436" spans="1:19">
      <c r="A1436" t="s">
        <v>3834</v>
      </c>
      <c r="B1436" s="4">
        <v>44892</v>
      </c>
      <c r="C1436" s="2">
        <v>-13835.59</v>
      </c>
      <c r="D1436" t="s">
        <v>840</v>
      </c>
      <c r="E1436" t="s">
        <v>845</v>
      </c>
      <c r="F1436" t="s">
        <v>9</v>
      </c>
      <c r="G1436" t="s">
        <v>24</v>
      </c>
      <c r="I1436" t="s">
        <v>1540</v>
      </c>
      <c r="J1436" t="s">
        <v>3835</v>
      </c>
      <c r="K1436" t="str">
        <f>IF(COUNTIF(Customers!A:A, H1436)&gt;0, "Valid", "Invalid")</f>
        <v>Invalid</v>
      </c>
      <c r="L1436" t="str">
        <f t="shared" si="110"/>
        <v>11</v>
      </c>
      <c r="M1436" t="str">
        <f t="shared" si="111"/>
        <v>2022</v>
      </c>
      <c r="N1436">
        <f t="shared" si="112"/>
        <v>-13835.59</v>
      </c>
      <c r="O1436" t="str">
        <f t="shared" si="113"/>
        <v/>
      </c>
      <c r="P1436">
        <f t="shared" si="114"/>
        <v>13835.59</v>
      </c>
      <c r="Q1436" s="48" t="str">
        <f>IF(O1436="","",
   IF(OR(O1436&lt;EDA_Outlier_Analysis!$C$10, O1436&gt;EDA_Outlier_Analysis!$C$11),
      "Outlier",
      "Normal"))</f>
        <v/>
      </c>
      <c r="R1436" t="str">
        <f>IF(P1436="","",
   IF(OR(P1436 &lt; EDA_Outlier_Analysis!$F$7, P1436 &gt; EDA_Outlier_Analysis!$F$8),
      "Outlier",
      "Normal"))</f>
        <v>Outlier</v>
      </c>
      <c r="S1436" t="str">
        <f>IF(N1436="","",
   IF(OR(N1436 &lt;EDA_Outlier_Analysis!$I$10, N1436 &gt; EDA_Outlier_Analysis!$I$11),
      "Outlier",
      "Normal"))</f>
        <v>Normal</v>
      </c>
    </row>
    <row r="1437" spans="1:19">
      <c r="A1437" t="s">
        <v>3836</v>
      </c>
      <c r="B1437" s="4">
        <v>44662</v>
      </c>
      <c r="C1437" s="2">
        <v>103929.42</v>
      </c>
      <c r="D1437" t="s">
        <v>849</v>
      </c>
      <c r="E1437" t="s">
        <v>850</v>
      </c>
      <c r="F1437" t="s">
        <v>10</v>
      </c>
      <c r="G1437" t="s">
        <v>31</v>
      </c>
      <c r="H1437" t="s">
        <v>695</v>
      </c>
      <c r="J1437" t="s">
        <v>3837</v>
      </c>
      <c r="K1437" t="str">
        <f>IF(COUNTIF(Customers!A:A, H1437)&gt;0, "Valid", "Invalid")</f>
        <v>Valid</v>
      </c>
      <c r="L1437" t="str">
        <f t="shared" si="110"/>
        <v>4</v>
      </c>
      <c r="M1437" t="str">
        <f t="shared" si="111"/>
        <v>2022</v>
      </c>
      <c r="N1437">
        <f t="shared" si="112"/>
        <v>103929.42</v>
      </c>
      <c r="O1437">
        <f t="shared" si="113"/>
        <v>103929.42</v>
      </c>
      <c r="P1437" t="str">
        <f t="shared" si="114"/>
        <v/>
      </c>
      <c r="Q1437" s="48" t="str">
        <f>IF(O1437="","",
   IF(OR(O1437&lt;EDA_Outlier_Analysis!$C$10, O1437&gt;EDA_Outlier_Analysis!$C$11),
      "Outlier",
      "Normal"))</f>
        <v>Normal</v>
      </c>
      <c r="R1437" t="str">
        <f>IF(P1437="","",
   IF(OR(P1437 &lt; EDA_Outlier_Analysis!$F$7, P1437 &gt; EDA_Outlier_Analysis!$F$8),
      "Outlier",
      "Normal"))</f>
        <v/>
      </c>
      <c r="S1437" t="str">
        <f>IF(N1437="","",
   IF(OR(N1437 &lt;EDA_Outlier_Analysis!$I$10, N1437 &gt; EDA_Outlier_Analysis!$I$11),
      "Outlier",
      "Normal"))</f>
        <v>Normal</v>
      </c>
    </row>
    <row r="1438" spans="1:19">
      <c r="A1438" t="s">
        <v>3838</v>
      </c>
      <c r="B1438" s="4">
        <v>45041</v>
      </c>
      <c r="C1438" s="2">
        <v>-37793.730000000003</v>
      </c>
      <c r="D1438" t="s">
        <v>840</v>
      </c>
      <c r="E1438" t="s">
        <v>878</v>
      </c>
      <c r="F1438" t="s">
        <v>11</v>
      </c>
      <c r="G1438" t="s">
        <v>31</v>
      </c>
      <c r="I1438" t="s">
        <v>1623</v>
      </c>
      <c r="J1438" t="s">
        <v>3839</v>
      </c>
      <c r="K1438" t="str">
        <f>IF(COUNTIF(Customers!A:A, H1438)&gt;0, "Valid", "Invalid")</f>
        <v>Invalid</v>
      </c>
      <c r="L1438" t="str">
        <f t="shared" si="110"/>
        <v>4</v>
      </c>
      <c r="M1438" t="str">
        <f t="shared" si="111"/>
        <v>2023</v>
      </c>
      <c r="N1438">
        <f t="shared" si="112"/>
        <v>-37793.730000000003</v>
      </c>
      <c r="O1438" t="str">
        <f t="shared" si="113"/>
        <v/>
      </c>
      <c r="P1438">
        <f t="shared" si="114"/>
        <v>37793.730000000003</v>
      </c>
      <c r="Q1438" s="48" t="str">
        <f>IF(O1438="","",
   IF(OR(O1438&lt;EDA_Outlier_Analysis!$C$10, O1438&gt;EDA_Outlier_Analysis!$C$11),
      "Outlier",
      "Normal"))</f>
        <v/>
      </c>
      <c r="R1438" t="str">
        <f>IF(P1438="","",
   IF(OR(P1438 &lt; EDA_Outlier_Analysis!$F$7, P1438 &gt; EDA_Outlier_Analysis!$F$8),
      "Outlier",
      "Normal"))</f>
        <v>Normal</v>
      </c>
      <c r="S1438" t="str">
        <f>IF(N1438="","",
   IF(OR(N1438 &lt;EDA_Outlier_Analysis!$I$10, N1438 &gt; EDA_Outlier_Analysis!$I$11),
      "Outlier",
      "Normal"))</f>
        <v>Normal</v>
      </c>
    </row>
    <row r="1439" spans="1:19">
      <c r="A1439" t="s">
        <v>3840</v>
      </c>
      <c r="B1439" s="4">
        <v>45290</v>
      </c>
      <c r="C1439" s="2">
        <v>108377.13</v>
      </c>
      <c r="D1439" t="s">
        <v>849</v>
      </c>
      <c r="E1439" t="s">
        <v>853</v>
      </c>
      <c r="F1439" t="s">
        <v>9</v>
      </c>
      <c r="G1439" t="s">
        <v>20</v>
      </c>
      <c r="H1439" t="s">
        <v>115</v>
      </c>
      <c r="J1439" t="s">
        <v>3841</v>
      </c>
      <c r="K1439" t="str">
        <f>IF(COUNTIF(Customers!A:A, H1439)&gt;0, "Valid", "Invalid")</f>
        <v>Valid</v>
      </c>
      <c r="L1439" t="str">
        <f t="shared" si="110"/>
        <v>12</v>
      </c>
      <c r="M1439" t="str">
        <f t="shared" si="111"/>
        <v>2023</v>
      </c>
      <c r="N1439">
        <f t="shared" si="112"/>
        <v>108377.13</v>
      </c>
      <c r="O1439">
        <f t="shared" si="113"/>
        <v>108377.13</v>
      </c>
      <c r="P1439" t="str">
        <f t="shared" si="114"/>
        <v/>
      </c>
      <c r="Q1439" s="48" t="str">
        <f>IF(O1439="","",
   IF(OR(O1439&lt;EDA_Outlier_Analysis!$C$10, O1439&gt;EDA_Outlier_Analysis!$C$11),
      "Outlier",
      "Normal"))</f>
        <v>Normal</v>
      </c>
      <c r="R1439" t="str">
        <f>IF(P1439="","",
   IF(OR(P1439 &lt; EDA_Outlier_Analysis!$F$7, P1439 &gt; EDA_Outlier_Analysis!$F$8),
      "Outlier",
      "Normal"))</f>
        <v/>
      </c>
      <c r="S1439" t="str">
        <f>IF(N1439="","",
   IF(OR(N1439 &lt;EDA_Outlier_Analysis!$I$10, N1439 &gt; EDA_Outlier_Analysis!$I$11),
      "Outlier",
      "Normal"))</f>
        <v>Normal</v>
      </c>
    </row>
    <row r="1440" spans="1:19">
      <c r="A1440" t="s">
        <v>3842</v>
      </c>
      <c r="B1440" s="4">
        <v>45092</v>
      </c>
      <c r="C1440" s="2">
        <v>233646.36</v>
      </c>
      <c r="D1440" t="s">
        <v>849</v>
      </c>
      <c r="E1440" t="s">
        <v>868</v>
      </c>
      <c r="F1440" t="s">
        <v>10</v>
      </c>
      <c r="G1440" t="s">
        <v>31</v>
      </c>
      <c r="H1440" t="s">
        <v>447</v>
      </c>
      <c r="J1440" t="s">
        <v>3843</v>
      </c>
      <c r="K1440" t="str">
        <f>IF(COUNTIF(Customers!A:A, H1440)&gt;0, "Valid", "Invalid")</f>
        <v>Valid</v>
      </c>
      <c r="L1440" t="str">
        <f t="shared" si="110"/>
        <v>6</v>
      </c>
      <c r="M1440" t="str">
        <f t="shared" si="111"/>
        <v>2023</v>
      </c>
      <c r="N1440">
        <f t="shared" si="112"/>
        <v>233646.36</v>
      </c>
      <c r="O1440">
        <f t="shared" si="113"/>
        <v>233646.36</v>
      </c>
      <c r="P1440" t="str">
        <f t="shared" si="114"/>
        <v/>
      </c>
      <c r="Q1440" s="48" t="str">
        <f>IF(O1440="","",
   IF(OR(O1440&lt;EDA_Outlier_Analysis!$C$10, O1440&gt;EDA_Outlier_Analysis!$C$11),
      "Outlier",
      "Normal"))</f>
        <v>Normal</v>
      </c>
      <c r="R1440" t="str">
        <f>IF(P1440="","",
   IF(OR(P1440 &lt; EDA_Outlier_Analysis!$F$7, P1440 &gt; EDA_Outlier_Analysis!$F$8),
      "Outlier",
      "Normal"))</f>
        <v/>
      </c>
      <c r="S1440" t="str">
        <f>IF(N1440="","",
   IF(OR(N1440 &lt;EDA_Outlier_Analysis!$I$10, N1440 &gt; EDA_Outlier_Analysis!$I$11),
      "Outlier",
      "Normal"))</f>
        <v>Normal</v>
      </c>
    </row>
    <row r="1441" spans="1:19">
      <c r="A1441" t="s">
        <v>3844</v>
      </c>
      <c r="B1441" s="4">
        <v>44958</v>
      </c>
      <c r="C1441" s="2">
        <v>27439.51</v>
      </c>
      <c r="D1441" t="s">
        <v>873</v>
      </c>
      <c r="E1441" t="s">
        <v>873</v>
      </c>
      <c r="F1441" t="s">
        <v>9</v>
      </c>
      <c r="G1441" t="s">
        <v>20</v>
      </c>
      <c r="J1441" t="s">
        <v>3845</v>
      </c>
      <c r="K1441" t="str">
        <f>IF(COUNTIF(Customers!A:A, H1441)&gt;0, "Valid", "Invalid")</f>
        <v>Invalid</v>
      </c>
      <c r="L1441" t="str">
        <f t="shared" si="110"/>
        <v>2</v>
      </c>
      <c r="M1441" t="str">
        <f t="shared" si="111"/>
        <v>2023</v>
      </c>
      <c r="N1441">
        <f t="shared" si="112"/>
        <v>-27439.51</v>
      </c>
      <c r="O1441" t="str">
        <f t="shared" si="113"/>
        <v/>
      </c>
      <c r="P1441" t="str">
        <f t="shared" si="114"/>
        <v/>
      </c>
      <c r="Q1441" s="48" t="str">
        <f>IF(O1441="","",
   IF(OR(O1441&lt;EDA_Outlier_Analysis!$C$10, O1441&gt;EDA_Outlier_Analysis!$C$11),
      "Outlier",
      "Normal"))</f>
        <v/>
      </c>
      <c r="R1441" t="str">
        <f>IF(P1441="","",
   IF(OR(P1441 &lt; EDA_Outlier_Analysis!$F$7, P1441 &gt; EDA_Outlier_Analysis!$F$8),
      "Outlier",
      "Normal"))</f>
        <v/>
      </c>
      <c r="S1441" t="str">
        <f>IF(N1441="","",
   IF(OR(N1441 &lt;EDA_Outlier_Analysis!$I$10, N1441 &gt; EDA_Outlier_Analysis!$I$11),
      "Outlier",
      "Normal"))</f>
        <v>Normal</v>
      </c>
    </row>
    <row r="1442" spans="1:19">
      <c r="A1442" t="s">
        <v>3846</v>
      </c>
      <c r="B1442" s="4">
        <v>45085</v>
      </c>
      <c r="C1442" s="2">
        <v>-36491.26</v>
      </c>
      <c r="D1442" t="s">
        <v>840</v>
      </c>
      <c r="E1442" t="s">
        <v>856</v>
      </c>
      <c r="F1442" t="s">
        <v>9</v>
      </c>
      <c r="G1442" t="s">
        <v>31</v>
      </c>
      <c r="I1442" t="s">
        <v>1117</v>
      </c>
      <c r="J1442" t="s">
        <v>3847</v>
      </c>
      <c r="K1442" t="str">
        <f>IF(COUNTIF(Customers!A:A, H1442)&gt;0, "Valid", "Invalid")</f>
        <v>Invalid</v>
      </c>
      <c r="L1442" t="str">
        <f t="shared" si="110"/>
        <v>6</v>
      </c>
      <c r="M1442" t="str">
        <f t="shared" si="111"/>
        <v>2023</v>
      </c>
      <c r="N1442">
        <f t="shared" si="112"/>
        <v>-36491.26</v>
      </c>
      <c r="O1442" t="str">
        <f t="shared" si="113"/>
        <v/>
      </c>
      <c r="P1442">
        <f t="shared" si="114"/>
        <v>36491.26</v>
      </c>
      <c r="Q1442" s="48" t="str">
        <f>IF(O1442="","",
   IF(OR(O1442&lt;EDA_Outlier_Analysis!$C$10, O1442&gt;EDA_Outlier_Analysis!$C$11),
      "Outlier",
      "Normal"))</f>
        <v/>
      </c>
      <c r="R1442" t="str">
        <f>IF(P1442="","",
   IF(OR(P1442 &lt; EDA_Outlier_Analysis!$F$7, P1442 &gt; EDA_Outlier_Analysis!$F$8),
      "Outlier",
      "Normal"))</f>
        <v>Normal</v>
      </c>
      <c r="S1442" t="str">
        <f>IF(N1442="","",
   IF(OR(N1442 &lt;EDA_Outlier_Analysis!$I$10, N1442 &gt; EDA_Outlier_Analysis!$I$11),
      "Outlier",
      "Normal"))</f>
        <v>Normal</v>
      </c>
    </row>
    <row r="1443" spans="1:19">
      <c r="A1443" t="s">
        <v>3848</v>
      </c>
      <c r="B1443" s="4">
        <v>44726</v>
      </c>
      <c r="C1443" s="2">
        <v>90881.83</v>
      </c>
      <c r="D1443" t="s">
        <v>849</v>
      </c>
      <c r="E1443" t="s">
        <v>853</v>
      </c>
      <c r="F1443" t="s">
        <v>11</v>
      </c>
      <c r="G1443" t="s">
        <v>34</v>
      </c>
      <c r="H1443" t="s">
        <v>647</v>
      </c>
      <c r="J1443" t="s">
        <v>3849</v>
      </c>
      <c r="K1443" t="str">
        <f>IF(COUNTIF(Customers!A:A, H1443)&gt;0, "Valid", "Invalid")</f>
        <v>Valid</v>
      </c>
      <c r="L1443" t="str">
        <f t="shared" si="110"/>
        <v>6</v>
      </c>
      <c r="M1443" t="str">
        <f t="shared" si="111"/>
        <v>2022</v>
      </c>
      <c r="N1443">
        <f t="shared" si="112"/>
        <v>90881.83</v>
      </c>
      <c r="O1443">
        <f t="shared" si="113"/>
        <v>90881.83</v>
      </c>
      <c r="P1443" t="str">
        <f t="shared" si="114"/>
        <v/>
      </c>
      <c r="Q1443" s="48" t="str">
        <f>IF(O1443="","",
   IF(OR(O1443&lt;EDA_Outlier_Analysis!$C$10, O1443&gt;EDA_Outlier_Analysis!$C$11),
      "Outlier",
      "Normal"))</f>
        <v>Normal</v>
      </c>
      <c r="R1443" t="str">
        <f>IF(P1443="","",
   IF(OR(P1443 &lt; EDA_Outlier_Analysis!$F$7, P1443 &gt; EDA_Outlier_Analysis!$F$8),
      "Outlier",
      "Normal"))</f>
        <v/>
      </c>
      <c r="S1443" t="str">
        <f>IF(N1443="","",
   IF(OR(N1443 &lt;EDA_Outlier_Analysis!$I$10, N1443 &gt; EDA_Outlier_Analysis!$I$11),
      "Outlier",
      "Normal"))</f>
        <v>Normal</v>
      </c>
    </row>
    <row r="1444" spans="1:19">
      <c r="A1444" t="s">
        <v>3850</v>
      </c>
      <c r="B1444" s="4">
        <v>44845</v>
      </c>
      <c r="C1444" s="2">
        <v>-42321.41</v>
      </c>
      <c r="D1444" t="s">
        <v>840</v>
      </c>
      <c r="E1444" t="s">
        <v>878</v>
      </c>
      <c r="F1444" t="s">
        <v>9</v>
      </c>
      <c r="G1444" t="s">
        <v>24</v>
      </c>
      <c r="I1444" t="s">
        <v>1254</v>
      </c>
      <c r="J1444" t="s">
        <v>3851</v>
      </c>
      <c r="K1444" t="str">
        <f>IF(COUNTIF(Customers!A:A, H1444)&gt;0, "Valid", "Invalid")</f>
        <v>Invalid</v>
      </c>
      <c r="L1444" t="str">
        <f t="shared" si="110"/>
        <v>10</v>
      </c>
      <c r="M1444" t="str">
        <f t="shared" si="111"/>
        <v>2022</v>
      </c>
      <c r="N1444">
        <f t="shared" si="112"/>
        <v>-42321.41</v>
      </c>
      <c r="O1444" t="str">
        <f t="shared" si="113"/>
        <v/>
      </c>
      <c r="P1444">
        <f t="shared" si="114"/>
        <v>42321.41</v>
      </c>
      <c r="Q1444" s="48" t="str">
        <f>IF(O1444="","",
   IF(OR(O1444&lt;EDA_Outlier_Analysis!$C$10, O1444&gt;EDA_Outlier_Analysis!$C$11),
      "Outlier",
      "Normal"))</f>
        <v/>
      </c>
      <c r="R1444" t="str">
        <f>IF(P1444="","",
   IF(OR(P1444 &lt; EDA_Outlier_Analysis!$F$7, P1444 &gt; EDA_Outlier_Analysis!$F$8),
      "Outlier",
      "Normal"))</f>
        <v>Normal</v>
      </c>
      <c r="S1444" t="str">
        <f>IF(N1444="","",
   IF(OR(N1444 &lt;EDA_Outlier_Analysis!$I$10, N1444 &gt; EDA_Outlier_Analysis!$I$11),
      "Outlier",
      "Normal"))</f>
        <v>Normal</v>
      </c>
    </row>
    <row r="1445" spans="1:19">
      <c r="A1445" t="s">
        <v>3852</v>
      </c>
      <c r="B1445" s="4">
        <v>45246</v>
      </c>
      <c r="C1445" s="2">
        <v>16924.009999999998</v>
      </c>
      <c r="D1445" t="s">
        <v>873</v>
      </c>
      <c r="E1445" t="s">
        <v>873</v>
      </c>
      <c r="F1445" t="s">
        <v>9</v>
      </c>
      <c r="G1445" t="s">
        <v>24</v>
      </c>
      <c r="J1445" t="s">
        <v>3853</v>
      </c>
      <c r="K1445" t="str">
        <f>IF(COUNTIF(Customers!A:A, H1445)&gt;0, "Valid", "Invalid")</f>
        <v>Invalid</v>
      </c>
      <c r="L1445" t="str">
        <f t="shared" si="110"/>
        <v>11</v>
      </c>
      <c r="M1445" t="str">
        <f t="shared" si="111"/>
        <v>2023</v>
      </c>
      <c r="N1445">
        <f t="shared" si="112"/>
        <v>-16924.009999999998</v>
      </c>
      <c r="O1445" t="str">
        <f t="shared" si="113"/>
        <v/>
      </c>
      <c r="P1445" t="str">
        <f t="shared" si="114"/>
        <v/>
      </c>
      <c r="Q1445" s="48" t="str">
        <f>IF(O1445="","",
   IF(OR(O1445&lt;EDA_Outlier_Analysis!$C$10, O1445&gt;EDA_Outlier_Analysis!$C$11),
      "Outlier",
      "Normal"))</f>
        <v/>
      </c>
      <c r="R1445" t="str">
        <f>IF(P1445="","",
   IF(OR(P1445 &lt; EDA_Outlier_Analysis!$F$7, P1445 &gt; EDA_Outlier_Analysis!$F$8),
      "Outlier",
      "Normal"))</f>
        <v/>
      </c>
      <c r="S1445" t="str">
        <f>IF(N1445="","",
   IF(OR(N1445 &lt;EDA_Outlier_Analysis!$I$10, N1445 &gt; EDA_Outlier_Analysis!$I$11),
      "Outlier",
      "Normal"))</f>
        <v>Normal</v>
      </c>
    </row>
    <row r="1446" spans="1:19">
      <c r="A1446" t="s">
        <v>3854</v>
      </c>
      <c r="B1446" s="4">
        <v>44678</v>
      </c>
      <c r="C1446" s="2">
        <v>-23944.02</v>
      </c>
      <c r="D1446" t="s">
        <v>840</v>
      </c>
      <c r="E1446" t="s">
        <v>878</v>
      </c>
      <c r="F1446" t="s">
        <v>9</v>
      </c>
      <c r="G1446" t="s">
        <v>34</v>
      </c>
      <c r="I1446" t="s">
        <v>942</v>
      </c>
      <c r="J1446" t="s">
        <v>3855</v>
      </c>
      <c r="K1446" t="str">
        <f>IF(COUNTIF(Customers!A:A, H1446)&gt;0, "Valid", "Invalid")</f>
        <v>Invalid</v>
      </c>
      <c r="L1446" t="str">
        <f t="shared" si="110"/>
        <v>4</v>
      </c>
      <c r="M1446" t="str">
        <f t="shared" si="111"/>
        <v>2022</v>
      </c>
      <c r="N1446">
        <f t="shared" si="112"/>
        <v>-23944.02</v>
      </c>
      <c r="O1446" t="str">
        <f t="shared" si="113"/>
        <v/>
      </c>
      <c r="P1446">
        <f t="shared" si="114"/>
        <v>23944.02</v>
      </c>
      <c r="Q1446" s="48" t="str">
        <f>IF(O1446="","",
   IF(OR(O1446&lt;EDA_Outlier_Analysis!$C$10, O1446&gt;EDA_Outlier_Analysis!$C$11),
      "Outlier",
      "Normal"))</f>
        <v/>
      </c>
      <c r="R1446" t="str">
        <f>IF(P1446="","",
   IF(OR(P1446 &lt; EDA_Outlier_Analysis!$F$7, P1446 &gt; EDA_Outlier_Analysis!$F$8),
      "Outlier",
      "Normal"))</f>
        <v>Outlier</v>
      </c>
      <c r="S1446" t="str">
        <f>IF(N1446="","",
   IF(OR(N1446 &lt;EDA_Outlier_Analysis!$I$10, N1446 &gt; EDA_Outlier_Analysis!$I$11),
      "Outlier",
      "Normal"))</f>
        <v>Normal</v>
      </c>
    </row>
    <row r="1447" spans="1:19">
      <c r="A1447" t="s">
        <v>3856</v>
      </c>
      <c r="B1447" s="4">
        <v>45025</v>
      </c>
      <c r="C1447" s="2">
        <v>-52176.54</v>
      </c>
      <c r="D1447" t="s">
        <v>840</v>
      </c>
      <c r="E1447" t="s">
        <v>864</v>
      </c>
      <c r="F1447" t="s">
        <v>9</v>
      </c>
      <c r="G1447" t="s">
        <v>34</v>
      </c>
      <c r="I1447" t="s">
        <v>2391</v>
      </c>
      <c r="J1447" t="s">
        <v>3857</v>
      </c>
      <c r="K1447" t="str">
        <f>IF(COUNTIF(Customers!A:A, H1447)&gt;0, "Valid", "Invalid")</f>
        <v>Invalid</v>
      </c>
      <c r="L1447" t="str">
        <f t="shared" si="110"/>
        <v>4</v>
      </c>
      <c r="M1447" t="str">
        <f t="shared" si="111"/>
        <v>2023</v>
      </c>
      <c r="N1447">
        <f t="shared" si="112"/>
        <v>-52176.54</v>
      </c>
      <c r="O1447" t="str">
        <f t="shared" si="113"/>
        <v/>
      </c>
      <c r="P1447">
        <f t="shared" si="114"/>
        <v>52176.54</v>
      </c>
      <c r="Q1447" s="48" t="str">
        <f>IF(O1447="","",
   IF(OR(O1447&lt;EDA_Outlier_Analysis!$C$10, O1447&gt;EDA_Outlier_Analysis!$C$11),
      "Outlier",
      "Normal"))</f>
        <v/>
      </c>
      <c r="R1447" t="str">
        <f>IF(P1447="","",
   IF(OR(P1447 &lt; EDA_Outlier_Analysis!$F$7, P1447 &gt; EDA_Outlier_Analysis!$F$8),
      "Outlier",
      "Normal"))</f>
        <v>Normal</v>
      </c>
      <c r="S1447" t="str">
        <f>IF(N1447="","",
   IF(OR(N1447 &lt;EDA_Outlier_Analysis!$I$10, N1447 &gt; EDA_Outlier_Analysis!$I$11),
      "Outlier",
      "Normal"))</f>
        <v>Normal</v>
      </c>
    </row>
    <row r="1448" spans="1:19">
      <c r="A1448" t="s">
        <v>3858</v>
      </c>
      <c r="B1448" s="4">
        <v>44894</v>
      </c>
      <c r="C1448" s="2">
        <v>-8568.92</v>
      </c>
      <c r="D1448" t="s">
        <v>840</v>
      </c>
      <c r="E1448" t="s">
        <v>864</v>
      </c>
      <c r="F1448" t="s">
        <v>10</v>
      </c>
      <c r="G1448" t="s">
        <v>20</v>
      </c>
      <c r="I1448" t="s">
        <v>1217</v>
      </c>
      <c r="J1448" t="s">
        <v>3859</v>
      </c>
      <c r="K1448" t="str">
        <f>IF(COUNTIF(Customers!A:A, H1448)&gt;0, "Valid", "Invalid")</f>
        <v>Invalid</v>
      </c>
      <c r="L1448" t="str">
        <f t="shared" si="110"/>
        <v>11</v>
      </c>
      <c r="M1448" t="str">
        <f t="shared" si="111"/>
        <v>2022</v>
      </c>
      <c r="N1448">
        <f t="shared" si="112"/>
        <v>-8568.92</v>
      </c>
      <c r="O1448" t="str">
        <f t="shared" si="113"/>
        <v/>
      </c>
      <c r="P1448">
        <f t="shared" si="114"/>
        <v>8568.92</v>
      </c>
      <c r="Q1448" s="48" t="str">
        <f>IF(O1448="","",
   IF(OR(O1448&lt;EDA_Outlier_Analysis!$C$10, O1448&gt;EDA_Outlier_Analysis!$C$11),
      "Outlier",
      "Normal"))</f>
        <v/>
      </c>
      <c r="R1448" t="str">
        <f>IF(P1448="","",
   IF(OR(P1448 &lt; EDA_Outlier_Analysis!$F$7, P1448 &gt; EDA_Outlier_Analysis!$F$8),
      "Outlier",
      "Normal"))</f>
        <v>Outlier</v>
      </c>
      <c r="S1448" t="str">
        <f>IF(N1448="","",
   IF(OR(N1448 &lt;EDA_Outlier_Analysis!$I$10, N1448 &gt; EDA_Outlier_Analysis!$I$11),
      "Outlier",
      "Normal"))</f>
        <v>Normal</v>
      </c>
    </row>
    <row r="1449" spans="1:19">
      <c r="A1449" t="s">
        <v>3860</v>
      </c>
      <c r="B1449" s="4">
        <v>44916</v>
      </c>
      <c r="C1449" s="2">
        <v>243606.19</v>
      </c>
      <c r="D1449" t="s">
        <v>849</v>
      </c>
      <c r="E1449" t="s">
        <v>868</v>
      </c>
      <c r="F1449" t="s">
        <v>9</v>
      </c>
      <c r="G1449" t="s">
        <v>20</v>
      </c>
      <c r="H1449" t="s">
        <v>29</v>
      </c>
      <c r="J1449" t="s">
        <v>3861</v>
      </c>
      <c r="K1449" t="str">
        <f>IF(COUNTIF(Customers!A:A, H1449)&gt;0, "Valid", "Invalid")</f>
        <v>Valid</v>
      </c>
      <c r="L1449" t="str">
        <f t="shared" si="110"/>
        <v>12</v>
      </c>
      <c r="M1449" t="str">
        <f t="shared" si="111"/>
        <v>2022</v>
      </c>
      <c r="N1449">
        <f t="shared" si="112"/>
        <v>243606.19</v>
      </c>
      <c r="O1449">
        <f t="shared" si="113"/>
        <v>243606.19</v>
      </c>
      <c r="P1449" t="str">
        <f t="shared" si="114"/>
        <v/>
      </c>
      <c r="Q1449" s="48" t="str">
        <f>IF(O1449="","",
   IF(OR(O1449&lt;EDA_Outlier_Analysis!$C$10, O1449&gt;EDA_Outlier_Analysis!$C$11),
      "Outlier",
      "Normal"))</f>
        <v>Normal</v>
      </c>
      <c r="R1449" t="str">
        <f>IF(P1449="","",
   IF(OR(P1449 &lt; EDA_Outlier_Analysis!$F$7, P1449 &gt; EDA_Outlier_Analysis!$F$8),
      "Outlier",
      "Normal"))</f>
        <v/>
      </c>
      <c r="S1449" t="str">
        <f>IF(N1449="","",
   IF(OR(N1449 &lt;EDA_Outlier_Analysis!$I$10, N1449 &gt; EDA_Outlier_Analysis!$I$11),
      "Outlier",
      "Normal"))</f>
        <v>Normal</v>
      </c>
    </row>
    <row r="1450" spans="1:19">
      <c r="A1450" t="s">
        <v>3862</v>
      </c>
      <c r="B1450" s="4">
        <v>44764</v>
      </c>
      <c r="C1450" s="2">
        <v>163515.93</v>
      </c>
      <c r="D1450" t="s">
        <v>849</v>
      </c>
      <c r="E1450" t="s">
        <v>850</v>
      </c>
      <c r="F1450" t="s">
        <v>9</v>
      </c>
      <c r="G1450" t="s">
        <v>31</v>
      </c>
      <c r="H1450" t="s">
        <v>513</v>
      </c>
      <c r="J1450" t="s">
        <v>3863</v>
      </c>
      <c r="K1450" t="str">
        <f>IF(COUNTIF(Customers!A:A, H1450)&gt;0, "Valid", "Invalid")</f>
        <v>Valid</v>
      </c>
      <c r="L1450" t="str">
        <f t="shared" si="110"/>
        <v>7</v>
      </c>
      <c r="M1450" t="str">
        <f t="shared" si="111"/>
        <v>2022</v>
      </c>
      <c r="N1450">
        <f t="shared" si="112"/>
        <v>163515.93</v>
      </c>
      <c r="O1450">
        <f t="shared" si="113"/>
        <v>163515.93</v>
      </c>
      <c r="P1450" t="str">
        <f t="shared" si="114"/>
        <v/>
      </c>
      <c r="Q1450" s="48" t="str">
        <f>IF(O1450="","",
   IF(OR(O1450&lt;EDA_Outlier_Analysis!$C$10, O1450&gt;EDA_Outlier_Analysis!$C$11),
      "Outlier",
      "Normal"))</f>
        <v>Normal</v>
      </c>
      <c r="R1450" t="str">
        <f>IF(P1450="","",
   IF(OR(P1450 &lt; EDA_Outlier_Analysis!$F$7, P1450 &gt; EDA_Outlier_Analysis!$F$8),
      "Outlier",
      "Normal"))</f>
        <v/>
      </c>
      <c r="S1450" t="str">
        <f>IF(N1450="","",
   IF(OR(N1450 &lt;EDA_Outlier_Analysis!$I$10, N1450 &gt; EDA_Outlier_Analysis!$I$11),
      "Outlier",
      "Normal"))</f>
        <v>Normal</v>
      </c>
    </row>
    <row r="1451" spans="1:19">
      <c r="A1451" t="s">
        <v>3864</v>
      </c>
      <c r="B1451" s="4">
        <v>44973</v>
      </c>
      <c r="C1451" s="2">
        <v>-54018.64</v>
      </c>
      <c r="D1451" t="s">
        <v>840</v>
      </c>
      <c r="E1451" t="s">
        <v>864</v>
      </c>
      <c r="F1451" t="s">
        <v>9</v>
      </c>
      <c r="G1451" t="s">
        <v>24</v>
      </c>
      <c r="I1451" t="s">
        <v>1510</v>
      </c>
      <c r="J1451" t="s">
        <v>3865</v>
      </c>
      <c r="K1451" t="str">
        <f>IF(COUNTIF(Customers!A:A, H1451)&gt;0, "Valid", "Invalid")</f>
        <v>Invalid</v>
      </c>
      <c r="L1451" t="str">
        <f t="shared" si="110"/>
        <v>2</v>
      </c>
      <c r="M1451" t="str">
        <f t="shared" si="111"/>
        <v>2023</v>
      </c>
      <c r="N1451">
        <f t="shared" si="112"/>
        <v>-54018.64</v>
      </c>
      <c r="O1451" t="str">
        <f t="shared" si="113"/>
        <v/>
      </c>
      <c r="P1451">
        <f t="shared" si="114"/>
        <v>54018.64</v>
      </c>
      <c r="Q1451" s="48" t="str">
        <f>IF(O1451="","",
   IF(OR(O1451&lt;EDA_Outlier_Analysis!$C$10, O1451&gt;EDA_Outlier_Analysis!$C$11),
      "Outlier",
      "Normal"))</f>
        <v/>
      </c>
      <c r="R1451" t="str">
        <f>IF(P1451="","",
   IF(OR(P1451 &lt; EDA_Outlier_Analysis!$F$7, P1451 &gt; EDA_Outlier_Analysis!$F$8),
      "Outlier",
      "Normal"))</f>
        <v>Outlier</v>
      </c>
      <c r="S1451" t="str">
        <f>IF(N1451="","",
   IF(OR(N1451 &lt;EDA_Outlier_Analysis!$I$10, N1451 &gt; EDA_Outlier_Analysis!$I$11),
      "Outlier",
      "Normal"))</f>
        <v>Normal</v>
      </c>
    </row>
    <row r="1452" spans="1:19">
      <c r="A1452" t="s">
        <v>3866</v>
      </c>
      <c r="B1452" s="4">
        <v>44858</v>
      </c>
      <c r="C1452" s="2">
        <v>115678.68</v>
      </c>
      <c r="D1452" t="s">
        <v>849</v>
      </c>
      <c r="E1452" t="s">
        <v>853</v>
      </c>
      <c r="F1452" t="s">
        <v>11</v>
      </c>
      <c r="G1452" t="s">
        <v>34</v>
      </c>
      <c r="H1452" t="s">
        <v>367</v>
      </c>
      <c r="J1452" t="s">
        <v>3867</v>
      </c>
      <c r="K1452" t="str">
        <f>IF(COUNTIF(Customers!A:A, H1452)&gt;0, "Valid", "Invalid")</f>
        <v>Valid</v>
      </c>
      <c r="L1452" t="str">
        <f t="shared" si="110"/>
        <v>10</v>
      </c>
      <c r="M1452" t="str">
        <f t="shared" si="111"/>
        <v>2022</v>
      </c>
      <c r="N1452">
        <f t="shared" si="112"/>
        <v>115678.68</v>
      </c>
      <c r="O1452">
        <f t="shared" si="113"/>
        <v>115678.68</v>
      </c>
      <c r="P1452" t="str">
        <f t="shared" si="114"/>
        <v/>
      </c>
      <c r="Q1452" s="48" t="str">
        <f>IF(O1452="","",
   IF(OR(O1452&lt;EDA_Outlier_Analysis!$C$10, O1452&gt;EDA_Outlier_Analysis!$C$11),
      "Outlier",
      "Normal"))</f>
        <v>Normal</v>
      </c>
      <c r="R1452" t="str">
        <f>IF(P1452="","",
   IF(OR(P1452 &lt; EDA_Outlier_Analysis!$F$7, P1452 &gt; EDA_Outlier_Analysis!$F$8),
      "Outlier",
      "Normal"))</f>
        <v/>
      </c>
      <c r="S1452" t="str">
        <f>IF(N1452="","",
   IF(OR(N1452 &lt;EDA_Outlier_Analysis!$I$10, N1452 &gt; EDA_Outlier_Analysis!$I$11),
      "Outlier",
      "Normal"))</f>
        <v>Normal</v>
      </c>
    </row>
    <row r="1453" spans="1:19">
      <c r="A1453" t="s">
        <v>3868</v>
      </c>
      <c r="B1453" s="4">
        <v>44858</v>
      </c>
      <c r="C1453" s="2">
        <v>-28921.68</v>
      </c>
      <c r="D1453" t="s">
        <v>840</v>
      </c>
      <c r="E1453" t="s">
        <v>845</v>
      </c>
      <c r="F1453" t="s">
        <v>11</v>
      </c>
      <c r="G1453" t="s">
        <v>34</v>
      </c>
      <c r="I1453" t="s">
        <v>1132</v>
      </c>
      <c r="J1453" t="s">
        <v>3869</v>
      </c>
      <c r="K1453" t="str">
        <f>IF(COUNTIF(Customers!A:A, H1453)&gt;0, "Valid", "Invalid")</f>
        <v>Invalid</v>
      </c>
      <c r="L1453" t="str">
        <f t="shared" si="110"/>
        <v>10</v>
      </c>
      <c r="M1453" t="str">
        <f t="shared" si="111"/>
        <v>2022</v>
      </c>
      <c r="N1453">
        <f t="shared" si="112"/>
        <v>-28921.68</v>
      </c>
      <c r="O1453" t="str">
        <f t="shared" si="113"/>
        <v/>
      </c>
      <c r="P1453">
        <f t="shared" si="114"/>
        <v>28921.68</v>
      </c>
      <c r="Q1453" s="48" t="str">
        <f>IF(O1453="","",
   IF(OR(O1453&lt;EDA_Outlier_Analysis!$C$10, O1453&gt;EDA_Outlier_Analysis!$C$11),
      "Outlier",
      "Normal"))</f>
        <v/>
      </c>
      <c r="R1453" t="str">
        <f>IF(P1453="","",
   IF(OR(P1453 &lt; EDA_Outlier_Analysis!$F$7, P1453 &gt; EDA_Outlier_Analysis!$F$8),
      "Outlier",
      "Normal"))</f>
        <v>Normal</v>
      </c>
      <c r="S1453" t="str">
        <f>IF(N1453="","",
   IF(OR(N1453 &lt;EDA_Outlier_Analysis!$I$10, N1453 &gt; EDA_Outlier_Analysis!$I$11),
      "Outlier",
      "Normal"))</f>
        <v>Normal</v>
      </c>
    </row>
    <row r="1454" spans="1:19">
      <c r="A1454" t="s">
        <v>3870</v>
      </c>
      <c r="B1454" s="4">
        <v>45262</v>
      </c>
      <c r="C1454" s="2">
        <v>-70230.850000000006</v>
      </c>
      <c r="D1454" t="s">
        <v>840</v>
      </c>
      <c r="E1454" t="s">
        <v>856</v>
      </c>
      <c r="F1454" t="s">
        <v>10</v>
      </c>
      <c r="G1454" t="s">
        <v>20</v>
      </c>
      <c r="I1454" t="s">
        <v>939</v>
      </c>
      <c r="J1454" t="s">
        <v>3871</v>
      </c>
      <c r="K1454" t="str">
        <f>IF(COUNTIF(Customers!A:A, H1454)&gt;0, "Valid", "Invalid")</f>
        <v>Invalid</v>
      </c>
      <c r="L1454" t="str">
        <f t="shared" si="110"/>
        <v>12</v>
      </c>
      <c r="M1454" t="str">
        <f t="shared" si="111"/>
        <v>2023</v>
      </c>
      <c r="N1454">
        <f t="shared" si="112"/>
        <v>-70230.850000000006</v>
      </c>
      <c r="O1454" t="str">
        <f t="shared" si="113"/>
        <v/>
      </c>
      <c r="P1454">
        <f t="shared" si="114"/>
        <v>70230.850000000006</v>
      </c>
      <c r="Q1454" s="48" t="str">
        <f>IF(O1454="","",
   IF(OR(O1454&lt;EDA_Outlier_Analysis!$C$10, O1454&gt;EDA_Outlier_Analysis!$C$11),
      "Outlier",
      "Normal"))</f>
        <v/>
      </c>
      <c r="R1454" t="str">
        <f>IF(P1454="","",
   IF(OR(P1454 &lt; EDA_Outlier_Analysis!$F$7, P1454 &gt; EDA_Outlier_Analysis!$F$8),
      "Outlier",
      "Normal"))</f>
        <v>Outlier</v>
      </c>
      <c r="S1454" t="str">
        <f>IF(N1454="","",
   IF(OR(N1454 &lt;EDA_Outlier_Analysis!$I$10, N1454 &gt; EDA_Outlier_Analysis!$I$11),
      "Outlier",
      "Normal"))</f>
        <v>Normal</v>
      </c>
    </row>
    <row r="1455" spans="1:19">
      <c r="A1455" t="s">
        <v>3872</v>
      </c>
      <c r="B1455" s="4">
        <v>45075</v>
      </c>
      <c r="C1455" s="2">
        <v>118231.65</v>
      </c>
      <c r="D1455" t="s">
        <v>849</v>
      </c>
      <c r="E1455" t="s">
        <v>853</v>
      </c>
      <c r="F1455" t="s">
        <v>9</v>
      </c>
      <c r="G1455" t="s">
        <v>20</v>
      </c>
      <c r="H1455" t="s">
        <v>615</v>
      </c>
      <c r="J1455" t="s">
        <v>3873</v>
      </c>
      <c r="K1455" t="str">
        <f>IF(COUNTIF(Customers!A:A, H1455)&gt;0, "Valid", "Invalid")</f>
        <v>Valid</v>
      </c>
      <c r="L1455" t="str">
        <f t="shared" si="110"/>
        <v>5</v>
      </c>
      <c r="M1455" t="str">
        <f t="shared" si="111"/>
        <v>2023</v>
      </c>
      <c r="N1455">
        <f t="shared" si="112"/>
        <v>118231.65</v>
      </c>
      <c r="O1455">
        <f t="shared" si="113"/>
        <v>118231.65</v>
      </c>
      <c r="P1455" t="str">
        <f t="shared" si="114"/>
        <v/>
      </c>
      <c r="Q1455" s="48" t="str">
        <f>IF(O1455="","",
   IF(OR(O1455&lt;EDA_Outlier_Analysis!$C$10, O1455&gt;EDA_Outlier_Analysis!$C$11),
      "Outlier",
      "Normal"))</f>
        <v>Normal</v>
      </c>
      <c r="R1455" t="str">
        <f>IF(P1455="","",
   IF(OR(P1455 &lt; EDA_Outlier_Analysis!$F$7, P1455 &gt; EDA_Outlier_Analysis!$F$8),
      "Outlier",
      "Normal"))</f>
        <v/>
      </c>
      <c r="S1455" t="str">
        <f>IF(N1455="","",
   IF(OR(N1455 &lt;EDA_Outlier_Analysis!$I$10, N1455 &gt; EDA_Outlier_Analysis!$I$11),
      "Outlier",
      "Normal"))</f>
        <v>Normal</v>
      </c>
    </row>
    <row r="1456" spans="1:19">
      <c r="A1456" t="s">
        <v>3874</v>
      </c>
      <c r="B1456" s="4">
        <v>44897</v>
      </c>
      <c r="C1456" s="2">
        <v>169789.6</v>
      </c>
      <c r="D1456" t="s">
        <v>849</v>
      </c>
      <c r="E1456" t="s">
        <v>868</v>
      </c>
      <c r="F1456" t="s">
        <v>9</v>
      </c>
      <c r="G1456" t="s">
        <v>34</v>
      </c>
      <c r="H1456" t="s">
        <v>527</v>
      </c>
      <c r="J1456" t="s">
        <v>3875</v>
      </c>
      <c r="K1456" t="str">
        <f>IF(COUNTIF(Customers!A:A, H1456)&gt;0, "Valid", "Invalid")</f>
        <v>Valid</v>
      </c>
      <c r="L1456" t="str">
        <f t="shared" si="110"/>
        <v>12</v>
      </c>
      <c r="M1456" t="str">
        <f t="shared" si="111"/>
        <v>2022</v>
      </c>
      <c r="N1456">
        <f t="shared" si="112"/>
        <v>169789.6</v>
      </c>
      <c r="O1456">
        <f t="shared" si="113"/>
        <v>169789.6</v>
      </c>
      <c r="P1456" t="str">
        <f t="shared" si="114"/>
        <v/>
      </c>
      <c r="Q1456" s="48" t="str">
        <f>IF(O1456="","",
   IF(OR(O1456&lt;EDA_Outlier_Analysis!$C$10, O1456&gt;EDA_Outlier_Analysis!$C$11),
      "Outlier",
      "Normal"))</f>
        <v>Normal</v>
      </c>
      <c r="R1456" t="str">
        <f>IF(P1456="","",
   IF(OR(P1456 &lt; EDA_Outlier_Analysis!$F$7, P1456 &gt; EDA_Outlier_Analysis!$F$8),
      "Outlier",
      "Normal"))</f>
        <v/>
      </c>
      <c r="S1456" t="str">
        <f>IF(N1456="","",
   IF(OR(N1456 &lt;EDA_Outlier_Analysis!$I$10, N1456 &gt; EDA_Outlier_Analysis!$I$11),
      "Outlier",
      "Normal"))</f>
        <v>Normal</v>
      </c>
    </row>
    <row r="1457" spans="1:19">
      <c r="A1457" t="s">
        <v>3876</v>
      </c>
      <c r="B1457" s="4">
        <v>45039</v>
      </c>
      <c r="C1457" s="2">
        <v>85789.27</v>
      </c>
      <c r="D1457" t="s">
        <v>849</v>
      </c>
      <c r="E1457" t="s">
        <v>868</v>
      </c>
      <c r="F1457" t="s">
        <v>9</v>
      </c>
      <c r="G1457" t="s">
        <v>24</v>
      </c>
      <c r="H1457" t="s">
        <v>205</v>
      </c>
      <c r="J1457" t="s">
        <v>3877</v>
      </c>
      <c r="K1457" t="str">
        <f>IF(COUNTIF(Customers!A:A, H1457)&gt;0, "Valid", "Invalid")</f>
        <v>Valid</v>
      </c>
      <c r="L1457" t="str">
        <f t="shared" si="110"/>
        <v>4</v>
      </c>
      <c r="M1457" t="str">
        <f t="shared" si="111"/>
        <v>2023</v>
      </c>
      <c r="N1457">
        <f t="shared" si="112"/>
        <v>85789.27</v>
      </c>
      <c r="O1457">
        <f t="shared" si="113"/>
        <v>85789.27</v>
      </c>
      <c r="P1457" t="str">
        <f t="shared" si="114"/>
        <v/>
      </c>
      <c r="Q1457" s="48" t="str">
        <f>IF(O1457="","",
   IF(OR(O1457&lt;EDA_Outlier_Analysis!$C$10, O1457&gt;EDA_Outlier_Analysis!$C$11),
      "Outlier",
      "Normal"))</f>
        <v>Normal</v>
      </c>
      <c r="R1457" t="str">
        <f>IF(P1457="","",
   IF(OR(P1457 &lt; EDA_Outlier_Analysis!$F$7, P1457 &gt; EDA_Outlier_Analysis!$F$8),
      "Outlier",
      "Normal"))</f>
        <v/>
      </c>
      <c r="S1457" t="str">
        <f>IF(N1457="","",
   IF(OR(N1457 &lt;EDA_Outlier_Analysis!$I$10, N1457 &gt; EDA_Outlier_Analysis!$I$11),
      "Outlier",
      "Normal"))</f>
        <v>Normal</v>
      </c>
    </row>
    <row r="1458" spans="1:19">
      <c r="A1458" t="s">
        <v>3878</v>
      </c>
      <c r="B1458" s="4">
        <v>44808</v>
      </c>
      <c r="C1458" s="2">
        <v>150068.51</v>
      </c>
      <c r="D1458" t="s">
        <v>849</v>
      </c>
      <c r="E1458" t="s">
        <v>850</v>
      </c>
      <c r="F1458" t="s">
        <v>9</v>
      </c>
      <c r="G1458" t="s">
        <v>31</v>
      </c>
      <c r="H1458" t="s">
        <v>517</v>
      </c>
      <c r="J1458" t="s">
        <v>3879</v>
      </c>
      <c r="K1458" t="str">
        <f>IF(COUNTIF(Customers!A:A, H1458)&gt;0, "Valid", "Invalid")</f>
        <v>Valid</v>
      </c>
      <c r="L1458" t="str">
        <f t="shared" si="110"/>
        <v>9</v>
      </c>
      <c r="M1458" t="str">
        <f t="shared" si="111"/>
        <v>2022</v>
      </c>
      <c r="N1458">
        <f t="shared" si="112"/>
        <v>150068.51</v>
      </c>
      <c r="O1458">
        <f t="shared" si="113"/>
        <v>150068.51</v>
      </c>
      <c r="P1458" t="str">
        <f t="shared" si="114"/>
        <v/>
      </c>
      <c r="Q1458" s="48" t="str">
        <f>IF(O1458="","",
   IF(OR(O1458&lt;EDA_Outlier_Analysis!$C$10, O1458&gt;EDA_Outlier_Analysis!$C$11),
      "Outlier",
      "Normal"))</f>
        <v>Normal</v>
      </c>
      <c r="R1458" t="str">
        <f>IF(P1458="","",
   IF(OR(P1458 &lt; EDA_Outlier_Analysis!$F$7, P1458 &gt; EDA_Outlier_Analysis!$F$8),
      "Outlier",
      "Normal"))</f>
        <v/>
      </c>
      <c r="S1458" t="str">
        <f>IF(N1458="","",
   IF(OR(N1458 &lt;EDA_Outlier_Analysis!$I$10, N1458 &gt; EDA_Outlier_Analysis!$I$11),
      "Outlier",
      "Normal"))</f>
        <v>Normal</v>
      </c>
    </row>
    <row r="1459" spans="1:19">
      <c r="A1459" t="s">
        <v>3880</v>
      </c>
      <c r="B1459" s="4">
        <v>44961</v>
      </c>
      <c r="C1459" s="2">
        <v>103342.6</v>
      </c>
      <c r="D1459" t="s">
        <v>849</v>
      </c>
      <c r="E1459" t="s">
        <v>850</v>
      </c>
      <c r="F1459" t="s">
        <v>11</v>
      </c>
      <c r="G1459" t="s">
        <v>24</v>
      </c>
      <c r="H1459" t="s">
        <v>339</v>
      </c>
      <c r="J1459" t="s">
        <v>3881</v>
      </c>
      <c r="K1459" t="str">
        <f>IF(COUNTIF(Customers!A:A, H1459)&gt;0, "Valid", "Invalid")</f>
        <v>Valid</v>
      </c>
      <c r="L1459" t="str">
        <f t="shared" si="110"/>
        <v>2</v>
      </c>
      <c r="M1459" t="str">
        <f t="shared" si="111"/>
        <v>2023</v>
      </c>
      <c r="N1459">
        <f t="shared" si="112"/>
        <v>103342.6</v>
      </c>
      <c r="O1459">
        <f t="shared" si="113"/>
        <v>103342.6</v>
      </c>
      <c r="P1459" t="str">
        <f t="shared" si="114"/>
        <v/>
      </c>
      <c r="Q1459" s="48" t="str">
        <f>IF(O1459="","",
   IF(OR(O1459&lt;EDA_Outlier_Analysis!$C$10, O1459&gt;EDA_Outlier_Analysis!$C$11),
      "Outlier",
      "Normal"))</f>
        <v>Normal</v>
      </c>
      <c r="R1459" t="str">
        <f>IF(P1459="","",
   IF(OR(P1459 &lt; EDA_Outlier_Analysis!$F$7, P1459 &gt; EDA_Outlier_Analysis!$F$8),
      "Outlier",
      "Normal"))</f>
        <v/>
      </c>
      <c r="S1459" t="str">
        <f>IF(N1459="","",
   IF(OR(N1459 &lt;EDA_Outlier_Analysis!$I$10, N1459 &gt; EDA_Outlier_Analysis!$I$11),
      "Outlier",
      "Normal"))</f>
        <v>Normal</v>
      </c>
    </row>
    <row r="1460" spans="1:19">
      <c r="A1460" t="s">
        <v>3882</v>
      </c>
      <c r="B1460" s="4">
        <v>45257</v>
      </c>
      <c r="C1460" s="2">
        <v>138229.5</v>
      </c>
      <c r="D1460" t="s">
        <v>849</v>
      </c>
      <c r="E1460" t="s">
        <v>850</v>
      </c>
      <c r="F1460" t="s">
        <v>9</v>
      </c>
      <c r="G1460" t="s">
        <v>31</v>
      </c>
      <c r="H1460" t="s">
        <v>505</v>
      </c>
      <c r="J1460" t="s">
        <v>3883</v>
      </c>
      <c r="K1460" t="str">
        <f>IF(COUNTIF(Customers!A:A, H1460)&gt;0, "Valid", "Invalid")</f>
        <v>Valid</v>
      </c>
      <c r="L1460" t="str">
        <f t="shared" si="110"/>
        <v>11</v>
      </c>
      <c r="M1460" t="str">
        <f t="shared" si="111"/>
        <v>2023</v>
      </c>
      <c r="N1460">
        <f t="shared" si="112"/>
        <v>138229.5</v>
      </c>
      <c r="O1460">
        <f t="shared" si="113"/>
        <v>138229.5</v>
      </c>
      <c r="P1460" t="str">
        <f t="shared" si="114"/>
        <v/>
      </c>
      <c r="Q1460" s="48" t="str">
        <f>IF(O1460="","",
   IF(OR(O1460&lt;EDA_Outlier_Analysis!$C$10, O1460&gt;EDA_Outlier_Analysis!$C$11),
      "Outlier",
      "Normal"))</f>
        <v>Normal</v>
      </c>
      <c r="R1460" t="str">
        <f>IF(P1460="","",
   IF(OR(P1460 &lt; EDA_Outlier_Analysis!$F$7, P1460 &gt; EDA_Outlier_Analysis!$F$8),
      "Outlier",
      "Normal"))</f>
        <v/>
      </c>
      <c r="S1460" t="str">
        <f>IF(N1460="","",
   IF(OR(N1460 &lt;EDA_Outlier_Analysis!$I$10, N1460 &gt; EDA_Outlier_Analysis!$I$11),
      "Outlier",
      "Normal"))</f>
        <v>Normal</v>
      </c>
    </row>
    <row r="1461" spans="1:19">
      <c r="A1461" t="s">
        <v>3884</v>
      </c>
      <c r="B1461" s="4">
        <v>45055</v>
      </c>
      <c r="C1461" s="2">
        <v>98659.87</v>
      </c>
      <c r="D1461" t="s">
        <v>849</v>
      </c>
      <c r="E1461" t="s">
        <v>850</v>
      </c>
      <c r="F1461" t="s">
        <v>9</v>
      </c>
      <c r="G1461" t="s">
        <v>31</v>
      </c>
      <c r="H1461" t="s">
        <v>147</v>
      </c>
      <c r="J1461" t="s">
        <v>3885</v>
      </c>
      <c r="K1461" t="str">
        <f>IF(COUNTIF(Customers!A:A, H1461)&gt;0, "Valid", "Invalid")</f>
        <v>Valid</v>
      </c>
      <c r="L1461" t="str">
        <f t="shared" si="110"/>
        <v>5</v>
      </c>
      <c r="M1461" t="str">
        <f t="shared" si="111"/>
        <v>2023</v>
      </c>
      <c r="N1461">
        <f t="shared" si="112"/>
        <v>98659.87</v>
      </c>
      <c r="O1461">
        <f t="shared" si="113"/>
        <v>98659.87</v>
      </c>
      <c r="P1461" t="str">
        <f t="shared" si="114"/>
        <v/>
      </c>
      <c r="Q1461" s="48" t="str">
        <f>IF(O1461="","",
   IF(OR(O1461&lt;EDA_Outlier_Analysis!$C$10, O1461&gt;EDA_Outlier_Analysis!$C$11),
      "Outlier",
      "Normal"))</f>
        <v>Normal</v>
      </c>
      <c r="R1461" t="str">
        <f>IF(P1461="","",
   IF(OR(P1461 &lt; EDA_Outlier_Analysis!$F$7, P1461 &gt; EDA_Outlier_Analysis!$F$8),
      "Outlier",
      "Normal"))</f>
        <v/>
      </c>
      <c r="S1461" t="str">
        <f>IF(N1461="","",
   IF(OR(N1461 &lt;EDA_Outlier_Analysis!$I$10, N1461 &gt; EDA_Outlier_Analysis!$I$11),
      "Outlier",
      "Normal"))</f>
        <v>Normal</v>
      </c>
    </row>
    <row r="1462" spans="1:19">
      <c r="A1462" t="s">
        <v>3886</v>
      </c>
      <c r="B1462" s="4">
        <v>44995</v>
      </c>
      <c r="C1462" s="2">
        <v>-67879.17</v>
      </c>
      <c r="D1462" t="s">
        <v>840</v>
      </c>
      <c r="E1462" t="s">
        <v>845</v>
      </c>
      <c r="F1462" t="s">
        <v>11</v>
      </c>
      <c r="G1462" t="s">
        <v>20</v>
      </c>
      <c r="I1462" t="s">
        <v>1519</v>
      </c>
      <c r="J1462" t="s">
        <v>3887</v>
      </c>
      <c r="K1462" t="str">
        <f>IF(COUNTIF(Customers!A:A, H1462)&gt;0, "Valid", "Invalid")</f>
        <v>Invalid</v>
      </c>
      <c r="L1462" t="str">
        <f t="shared" si="110"/>
        <v>3</v>
      </c>
      <c r="M1462" t="str">
        <f t="shared" si="111"/>
        <v>2023</v>
      </c>
      <c r="N1462">
        <f t="shared" si="112"/>
        <v>-67879.17</v>
      </c>
      <c r="O1462" t="str">
        <f t="shared" si="113"/>
        <v/>
      </c>
      <c r="P1462">
        <f t="shared" si="114"/>
        <v>67879.17</v>
      </c>
      <c r="Q1462" s="48" t="str">
        <f>IF(O1462="","",
   IF(OR(O1462&lt;EDA_Outlier_Analysis!$C$10, O1462&gt;EDA_Outlier_Analysis!$C$11),
      "Outlier",
      "Normal"))</f>
        <v/>
      </c>
      <c r="R1462" t="str">
        <f>IF(P1462="","",
   IF(OR(P1462 &lt; EDA_Outlier_Analysis!$F$7, P1462 &gt; EDA_Outlier_Analysis!$F$8),
      "Outlier",
      "Normal"))</f>
        <v>Outlier</v>
      </c>
      <c r="S1462" t="str">
        <f>IF(N1462="","",
   IF(OR(N1462 &lt;EDA_Outlier_Analysis!$I$10, N1462 &gt; EDA_Outlier_Analysis!$I$11),
      "Outlier",
      "Normal"))</f>
        <v>Normal</v>
      </c>
    </row>
    <row r="1463" spans="1:19">
      <c r="A1463" t="s">
        <v>3888</v>
      </c>
      <c r="B1463" s="4">
        <v>45005</v>
      </c>
      <c r="C1463" s="2">
        <v>-30851.99</v>
      </c>
      <c r="D1463" t="s">
        <v>840</v>
      </c>
      <c r="E1463" t="s">
        <v>856</v>
      </c>
      <c r="F1463" t="s">
        <v>11</v>
      </c>
      <c r="G1463" t="s">
        <v>31</v>
      </c>
      <c r="I1463" t="s">
        <v>1083</v>
      </c>
      <c r="J1463" t="s">
        <v>3889</v>
      </c>
      <c r="K1463" t="str">
        <f>IF(COUNTIF(Customers!A:A, H1463)&gt;0, "Valid", "Invalid")</f>
        <v>Invalid</v>
      </c>
      <c r="L1463" t="str">
        <f t="shared" si="110"/>
        <v>3</v>
      </c>
      <c r="M1463" t="str">
        <f t="shared" si="111"/>
        <v>2023</v>
      </c>
      <c r="N1463">
        <f t="shared" si="112"/>
        <v>-30851.99</v>
      </c>
      <c r="O1463" t="str">
        <f t="shared" si="113"/>
        <v/>
      </c>
      <c r="P1463">
        <f t="shared" si="114"/>
        <v>30851.99</v>
      </c>
      <c r="Q1463" s="48" t="str">
        <f>IF(O1463="","",
   IF(OR(O1463&lt;EDA_Outlier_Analysis!$C$10, O1463&gt;EDA_Outlier_Analysis!$C$11),
      "Outlier",
      "Normal"))</f>
        <v/>
      </c>
      <c r="R1463" t="str">
        <f>IF(P1463="","",
   IF(OR(P1463 &lt; EDA_Outlier_Analysis!$F$7, P1463 &gt; EDA_Outlier_Analysis!$F$8),
      "Outlier",
      "Normal"))</f>
        <v>Normal</v>
      </c>
      <c r="S1463" t="str">
        <f>IF(N1463="","",
   IF(OR(N1463 &lt;EDA_Outlier_Analysis!$I$10, N1463 &gt; EDA_Outlier_Analysis!$I$11),
      "Outlier",
      "Normal"))</f>
        <v>Normal</v>
      </c>
    </row>
    <row r="1464" spans="1:19">
      <c r="A1464" t="s">
        <v>3890</v>
      </c>
      <c r="B1464" s="4">
        <v>44762</v>
      </c>
      <c r="C1464" s="2">
        <v>85660.78</v>
      </c>
      <c r="D1464" t="s">
        <v>849</v>
      </c>
      <c r="E1464" t="s">
        <v>868</v>
      </c>
      <c r="F1464" t="s">
        <v>11</v>
      </c>
      <c r="G1464" t="s">
        <v>20</v>
      </c>
      <c r="H1464" t="s">
        <v>475</v>
      </c>
      <c r="J1464" t="s">
        <v>3891</v>
      </c>
      <c r="K1464" t="str">
        <f>IF(COUNTIF(Customers!A:A, H1464)&gt;0, "Valid", "Invalid")</f>
        <v>Valid</v>
      </c>
      <c r="L1464" t="str">
        <f t="shared" si="110"/>
        <v>7</v>
      </c>
      <c r="M1464" t="str">
        <f t="shared" si="111"/>
        <v>2022</v>
      </c>
      <c r="N1464">
        <f t="shared" si="112"/>
        <v>85660.78</v>
      </c>
      <c r="O1464">
        <f t="shared" si="113"/>
        <v>85660.78</v>
      </c>
      <c r="P1464" t="str">
        <f t="shared" si="114"/>
        <v/>
      </c>
      <c r="Q1464" s="48" t="str">
        <f>IF(O1464="","",
   IF(OR(O1464&lt;EDA_Outlier_Analysis!$C$10, O1464&gt;EDA_Outlier_Analysis!$C$11),
      "Outlier",
      "Normal"))</f>
        <v>Normal</v>
      </c>
      <c r="R1464" t="str">
        <f>IF(P1464="","",
   IF(OR(P1464 &lt; EDA_Outlier_Analysis!$F$7, P1464 &gt; EDA_Outlier_Analysis!$F$8),
      "Outlier",
      "Normal"))</f>
        <v/>
      </c>
      <c r="S1464" t="str">
        <f>IF(N1464="","",
   IF(OR(N1464 &lt;EDA_Outlier_Analysis!$I$10, N1464 &gt; EDA_Outlier_Analysis!$I$11),
      "Outlier",
      "Normal"))</f>
        <v>Normal</v>
      </c>
    </row>
    <row r="1465" spans="1:19">
      <c r="A1465" t="s">
        <v>3892</v>
      </c>
      <c r="B1465" s="4">
        <v>45061</v>
      </c>
      <c r="C1465" s="2">
        <v>191409.58</v>
      </c>
      <c r="D1465" t="s">
        <v>849</v>
      </c>
      <c r="E1465" t="s">
        <v>853</v>
      </c>
      <c r="F1465" t="s">
        <v>10</v>
      </c>
      <c r="G1465" t="s">
        <v>20</v>
      </c>
      <c r="H1465" t="s">
        <v>303</v>
      </c>
      <c r="J1465" t="s">
        <v>3893</v>
      </c>
      <c r="K1465" t="str">
        <f>IF(COUNTIF(Customers!A:A, H1465)&gt;0, "Valid", "Invalid")</f>
        <v>Valid</v>
      </c>
      <c r="L1465" t="str">
        <f t="shared" si="110"/>
        <v>5</v>
      </c>
      <c r="M1465" t="str">
        <f t="shared" si="111"/>
        <v>2023</v>
      </c>
      <c r="N1465">
        <f t="shared" si="112"/>
        <v>191409.58</v>
      </c>
      <c r="O1465">
        <f t="shared" si="113"/>
        <v>191409.58</v>
      </c>
      <c r="P1465" t="str">
        <f t="shared" si="114"/>
        <v/>
      </c>
      <c r="Q1465" s="48" t="str">
        <f>IF(O1465="","",
   IF(OR(O1465&lt;EDA_Outlier_Analysis!$C$10, O1465&gt;EDA_Outlier_Analysis!$C$11),
      "Outlier",
      "Normal"))</f>
        <v>Normal</v>
      </c>
      <c r="R1465" t="str">
        <f>IF(P1465="","",
   IF(OR(P1465 &lt; EDA_Outlier_Analysis!$F$7, P1465 &gt; EDA_Outlier_Analysis!$F$8),
      "Outlier",
      "Normal"))</f>
        <v/>
      </c>
      <c r="S1465" t="str">
        <f>IF(N1465="","",
   IF(OR(N1465 &lt;EDA_Outlier_Analysis!$I$10, N1465 &gt; EDA_Outlier_Analysis!$I$11),
      "Outlier",
      "Normal"))</f>
        <v>Normal</v>
      </c>
    </row>
    <row r="1466" spans="1:19">
      <c r="A1466" t="s">
        <v>3894</v>
      </c>
      <c r="B1466" s="4">
        <v>44932</v>
      </c>
      <c r="C1466" s="2">
        <v>-55340.37</v>
      </c>
      <c r="D1466" t="s">
        <v>840</v>
      </c>
      <c r="E1466" t="s">
        <v>905</v>
      </c>
      <c r="F1466" t="s">
        <v>10</v>
      </c>
      <c r="G1466" t="s">
        <v>24</v>
      </c>
      <c r="I1466" t="s">
        <v>1767</v>
      </c>
      <c r="J1466" t="s">
        <v>3895</v>
      </c>
      <c r="K1466" t="str">
        <f>IF(COUNTIF(Customers!A:A, H1466)&gt;0, "Valid", "Invalid")</f>
        <v>Invalid</v>
      </c>
      <c r="L1466" t="str">
        <f t="shared" si="110"/>
        <v>1</v>
      </c>
      <c r="M1466" t="str">
        <f t="shared" si="111"/>
        <v>2023</v>
      </c>
      <c r="N1466">
        <f t="shared" si="112"/>
        <v>-55340.37</v>
      </c>
      <c r="O1466" t="str">
        <f t="shared" si="113"/>
        <v/>
      </c>
      <c r="P1466">
        <f t="shared" si="114"/>
        <v>55340.37</v>
      </c>
      <c r="Q1466" s="48" t="str">
        <f>IF(O1466="","",
   IF(OR(O1466&lt;EDA_Outlier_Analysis!$C$10, O1466&gt;EDA_Outlier_Analysis!$C$11),
      "Outlier",
      "Normal"))</f>
        <v/>
      </c>
      <c r="R1466" t="str">
        <f>IF(P1466="","",
   IF(OR(P1466 &lt; EDA_Outlier_Analysis!$F$7, P1466 &gt; EDA_Outlier_Analysis!$F$8),
      "Outlier",
      "Normal"))</f>
        <v>Outlier</v>
      </c>
      <c r="S1466" t="str">
        <f>IF(N1466="","",
   IF(OR(N1466 &lt;EDA_Outlier_Analysis!$I$10, N1466 &gt; EDA_Outlier_Analysis!$I$11),
      "Outlier",
      "Normal"))</f>
        <v>Normal</v>
      </c>
    </row>
    <row r="1467" spans="1:19">
      <c r="A1467" t="s">
        <v>3896</v>
      </c>
      <c r="B1467" s="4">
        <v>45005</v>
      </c>
      <c r="C1467" s="2">
        <v>179758.58</v>
      </c>
      <c r="D1467" t="s">
        <v>849</v>
      </c>
      <c r="E1467" t="s">
        <v>868</v>
      </c>
      <c r="F1467" t="s">
        <v>10</v>
      </c>
      <c r="G1467" t="s">
        <v>20</v>
      </c>
      <c r="H1467" t="s">
        <v>487</v>
      </c>
      <c r="J1467" t="s">
        <v>3897</v>
      </c>
      <c r="K1467" t="str">
        <f>IF(COUNTIF(Customers!A:A, H1467)&gt;0, "Valid", "Invalid")</f>
        <v>Valid</v>
      </c>
      <c r="L1467" t="str">
        <f t="shared" si="110"/>
        <v>3</v>
      </c>
      <c r="M1467" t="str">
        <f t="shared" si="111"/>
        <v>2023</v>
      </c>
      <c r="N1467">
        <f t="shared" si="112"/>
        <v>179758.58</v>
      </c>
      <c r="O1467">
        <f t="shared" si="113"/>
        <v>179758.58</v>
      </c>
      <c r="P1467" t="str">
        <f t="shared" si="114"/>
        <v/>
      </c>
      <c r="Q1467" s="48" t="str">
        <f>IF(O1467="","",
   IF(OR(O1467&lt;EDA_Outlier_Analysis!$C$10, O1467&gt;EDA_Outlier_Analysis!$C$11),
      "Outlier",
      "Normal"))</f>
        <v>Normal</v>
      </c>
      <c r="R1467" t="str">
        <f>IF(P1467="","",
   IF(OR(P1467 &lt; EDA_Outlier_Analysis!$F$7, P1467 &gt; EDA_Outlier_Analysis!$F$8),
      "Outlier",
      "Normal"))</f>
        <v/>
      </c>
      <c r="S1467" t="str">
        <f>IF(N1467="","",
   IF(OR(N1467 &lt;EDA_Outlier_Analysis!$I$10, N1467 &gt; EDA_Outlier_Analysis!$I$11),
      "Outlier",
      "Normal"))</f>
        <v>Normal</v>
      </c>
    </row>
    <row r="1468" spans="1:19">
      <c r="A1468" t="s">
        <v>3898</v>
      </c>
      <c r="B1468" s="4">
        <v>45250</v>
      </c>
      <c r="C1468" s="2">
        <v>125395.41</v>
      </c>
      <c r="D1468" t="s">
        <v>849</v>
      </c>
      <c r="E1468" t="s">
        <v>853</v>
      </c>
      <c r="F1468" t="s">
        <v>9</v>
      </c>
      <c r="G1468" t="s">
        <v>20</v>
      </c>
      <c r="H1468" t="s">
        <v>737</v>
      </c>
      <c r="J1468" t="s">
        <v>3899</v>
      </c>
      <c r="K1468" t="str">
        <f>IF(COUNTIF(Customers!A:A, H1468)&gt;0, "Valid", "Invalid")</f>
        <v>Valid</v>
      </c>
      <c r="L1468" t="str">
        <f t="shared" si="110"/>
        <v>11</v>
      </c>
      <c r="M1468" t="str">
        <f t="shared" si="111"/>
        <v>2023</v>
      </c>
      <c r="N1468">
        <f t="shared" si="112"/>
        <v>125395.41</v>
      </c>
      <c r="O1468">
        <f t="shared" si="113"/>
        <v>125395.41</v>
      </c>
      <c r="P1468" t="str">
        <f t="shared" si="114"/>
        <v/>
      </c>
      <c r="Q1468" s="48" t="str">
        <f>IF(O1468="","",
   IF(OR(O1468&lt;EDA_Outlier_Analysis!$C$10, O1468&gt;EDA_Outlier_Analysis!$C$11),
      "Outlier",
      "Normal"))</f>
        <v>Normal</v>
      </c>
      <c r="R1468" t="str">
        <f>IF(P1468="","",
   IF(OR(P1468 &lt; EDA_Outlier_Analysis!$F$7, P1468 &gt; EDA_Outlier_Analysis!$F$8),
      "Outlier",
      "Normal"))</f>
        <v/>
      </c>
      <c r="S1468" t="str">
        <f>IF(N1468="","",
   IF(OR(N1468 &lt;EDA_Outlier_Analysis!$I$10, N1468 &gt; EDA_Outlier_Analysis!$I$11),
      "Outlier",
      "Normal"))</f>
        <v>Normal</v>
      </c>
    </row>
    <row r="1469" spans="1:19">
      <c r="A1469" t="s">
        <v>3900</v>
      </c>
      <c r="B1469" s="4">
        <v>45133</v>
      </c>
      <c r="C1469" s="2">
        <v>163393.84</v>
      </c>
      <c r="D1469" t="s">
        <v>849</v>
      </c>
      <c r="E1469" t="s">
        <v>853</v>
      </c>
      <c r="F1469" t="s">
        <v>10</v>
      </c>
      <c r="G1469" t="s">
        <v>20</v>
      </c>
      <c r="H1469" t="s">
        <v>239</v>
      </c>
      <c r="J1469" t="s">
        <v>3901</v>
      </c>
      <c r="K1469" t="str">
        <f>IF(COUNTIF(Customers!A:A, H1469)&gt;0, "Valid", "Invalid")</f>
        <v>Valid</v>
      </c>
      <c r="L1469" t="str">
        <f t="shared" si="110"/>
        <v>7</v>
      </c>
      <c r="M1469" t="str">
        <f t="shared" si="111"/>
        <v>2023</v>
      </c>
      <c r="N1469">
        <f t="shared" si="112"/>
        <v>163393.84</v>
      </c>
      <c r="O1469">
        <f t="shared" si="113"/>
        <v>163393.84</v>
      </c>
      <c r="P1469" t="str">
        <f t="shared" si="114"/>
        <v/>
      </c>
      <c r="Q1469" s="48" t="str">
        <f>IF(O1469="","",
   IF(OR(O1469&lt;EDA_Outlier_Analysis!$C$10, O1469&gt;EDA_Outlier_Analysis!$C$11),
      "Outlier",
      "Normal"))</f>
        <v>Normal</v>
      </c>
      <c r="R1469" t="str">
        <f>IF(P1469="","",
   IF(OR(P1469 &lt; EDA_Outlier_Analysis!$F$7, P1469 &gt; EDA_Outlier_Analysis!$F$8),
      "Outlier",
      "Normal"))</f>
        <v/>
      </c>
      <c r="S1469" t="str">
        <f>IF(N1469="","",
   IF(OR(N1469 &lt;EDA_Outlier_Analysis!$I$10, N1469 &gt; EDA_Outlier_Analysis!$I$11),
      "Outlier",
      "Normal"))</f>
        <v>Normal</v>
      </c>
    </row>
    <row r="1470" spans="1:19">
      <c r="A1470" t="s">
        <v>3902</v>
      </c>
      <c r="B1470" s="4">
        <v>44662</v>
      </c>
      <c r="C1470" s="2">
        <v>131829.01</v>
      </c>
      <c r="D1470" t="s">
        <v>849</v>
      </c>
      <c r="E1470" t="s">
        <v>853</v>
      </c>
      <c r="F1470" t="s">
        <v>10</v>
      </c>
      <c r="G1470" t="s">
        <v>31</v>
      </c>
      <c r="H1470" t="s">
        <v>699</v>
      </c>
      <c r="J1470" t="s">
        <v>3903</v>
      </c>
      <c r="K1470" t="str">
        <f>IF(COUNTIF(Customers!A:A, H1470)&gt;0, "Valid", "Invalid")</f>
        <v>Valid</v>
      </c>
      <c r="L1470" t="str">
        <f t="shared" si="110"/>
        <v>4</v>
      </c>
      <c r="M1470" t="str">
        <f t="shared" si="111"/>
        <v>2022</v>
      </c>
      <c r="N1470">
        <f t="shared" si="112"/>
        <v>131829.01</v>
      </c>
      <c r="O1470">
        <f t="shared" si="113"/>
        <v>131829.01</v>
      </c>
      <c r="P1470" t="str">
        <f t="shared" si="114"/>
        <v/>
      </c>
      <c r="Q1470" s="48" t="str">
        <f>IF(O1470="","",
   IF(OR(O1470&lt;EDA_Outlier_Analysis!$C$10, O1470&gt;EDA_Outlier_Analysis!$C$11),
      "Outlier",
      "Normal"))</f>
        <v>Normal</v>
      </c>
      <c r="R1470" t="str">
        <f>IF(P1470="","",
   IF(OR(P1470 &lt; EDA_Outlier_Analysis!$F$7, P1470 &gt; EDA_Outlier_Analysis!$F$8),
      "Outlier",
      "Normal"))</f>
        <v/>
      </c>
      <c r="S1470" t="str">
        <f>IF(N1470="","",
   IF(OR(N1470 &lt;EDA_Outlier_Analysis!$I$10, N1470 &gt; EDA_Outlier_Analysis!$I$11),
      "Outlier",
      "Normal"))</f>
        <v>Normal</v>
      </c>
    </row>
    <row r="1471" spans="1:19">
      <c r="A1471" t="s">
        <v>3904</v>
      </c>
      <c r="B1471" s="4">
        <v>44720</v>
      </c>
      <c r="C1471" s="2">
        <v>-25084.2</v>
      </c>
      <c r="D1471" t="s">
        <v>840</v>
      </c>
      <c r="E1471" t="s">
        <v>856</v>
      </c>
      <c r="F1471" t="s">
        <v>11</v>
      </c>
      <c r="G1471" t="s">
        <v>31</v>
      </c>
      <c r="I1471" t="s">
        <v>1109</v>
      </c>
      <c r="J1471" t="s">
        <v>3905</v>
      </c>
      <c r="K1471" t="str">
        <f>IF(COUNTIF(Customers!A:A, H1471)&gt;0, "Valid", "Invalid")</f>
        <v>Invalid</v>
      </c>
      <c r="L1471" t="str">
        <f t="shared" si="110"/>
        <v>6</v>
      </c>
      <c r="M1471" t="str">
        <f t="shared" si="111"/>
        <v>2022</v>
      </c>
      <c r="N1471">
        <f t="shared" si="112"/>
        <v>-25084.2</v>
      </c>
      <c r="O1471" t="str">
        <f t="shared" si="113"/>
        <v/>
      </c>
      <c r="P1471">
        <f t="shared" si="114"/>
        <v>25084.2</v>
      </c>
      <c r="Q1471" s="48" t="str">
        <f>IF(O1471="","",
   IF(OR(O1471&lt;EDA_Outlier_Analysis!$C$10, O1471&gt;EDA_Outlier_Analysis!$C$11),
      "Outlier",
      "Normal"))</f>
        <v/>
      </c>
      <c r="R1471" t="str">
        <f>IF(P1471="","",
   IF(OR(P1471 &lt; EDA_Outlier_Analysis!$F$7, P1471 &gt; EDA_Outlier_Analysis!$F$8),
      "Outlier",
      "Normal"))</f>
        <v>Outlier</v>
      </c>
      <c r="S1471" t="str">
        <f>IF(N1471="","",
   IF(OR(N1471 &lt;EDA_Outlier_Analysis!$I$10, N1471 &gt; EDA_Outlier_Analysis!$I$11),
      "Outlier",
      "Normal"))</f>
        <v>Normal</v>
      </c>
    </row>
    <row r="1472" spans="1:19">
      <c r="A1472" t="s">
        <v>3906</v>
      </c>
      <c r="B1472" s="4">
        <v>45004</v>
      </c>
      <c r="C1472" s="2">
        <v>-17173.05</v>
      </c>
      <c r="D1472" t="s">
        <v>840</v>
      </c>
      <c r="E1472" t="s">
        <v>841</v>
      </c>
      <c r="F1472" t="s">
        <v>11</v>
      </c>
      <c r="G1472" t="s">
        <v>20</v>
      </c>
      <c r="I1472" t="s">
        <v>1080</v>
      </c>
      <c r="J1472" t="s">
        <v>3907</v>
      </c>
      <c r="K1472" t="str">
        <f>IF(COUNTIF(Customers!A:A, H1472)&gt;0, "Valid", "Invalid")</f>
        <v>Invalid</v>
      </c>
      <c r="L1472" t="str">
        <f t="shared" si="110"/>
        <v>3</v>
      </c>
      <c r="M1472" t="str">
        <f t="shared" si="111"/>
        <v>2023</v>
      </c>
      <c r="N1472">
        <f t="shared" si="112"/>
        <v>-17173.05</v>
      </c>
      <c r="O1472" t="str">
        <f t="shared" si="113"/>
        <v/>
      </c>
      <c r="P1472">
        <f t="shared" si="114"/>
        <v>17173.05</v>
      </c>
      <c r="Q1472" s="48" t="str">
        <f>IF(O1472="","",
   IF(OR(O1472&lt;EDA_Outlier_Analysis!$C$10, O1472&gt;EDA_Outlier_Analysis!$C$11),
      "Outlier",
      "Normal"))</f>
        <v/>
      </c>
      <c r="R1472" t="str">
        <f>IF(P1472="","",
   IF(OR(P1472 &lt; EDA_Outlier_Analysis!$F$7, P1472 &gt; EDA_Outlier_Analysis!$F$8),
      "Outlier",
      "Normal"))</f>
        <v>Outlier</v>
      </c>
      <c r="S1472" t="str">
        <f>IF(N1472="","",
   IF(OR(N1472 &lt;EDA_Outlier_Analysis!$I$10, N1472 &gt; EDA_Outlier_Analysis!$I$11),
      "Outlier",
      "Normal"))</f>
        <v>Normal</v>
      </c>
    </row>
    <row r="1473" spans="1:19">
      <c r="A1473" t="s">
        <v>3908</v>
      </c>
      <c r="B1473" s="4">
        <v>45253</v>
      </c>
      <c r="C1473" s="2">
        <v>-47313.93</v>
      </c>
      <c r="D1473" t="s">
        <v>840</v>
      </c>
      <c r="E1473" t="s">
        <v>878</v>
      </c>
      <c r="F1473" t="s">
        <v>11</v>
      </c>
      <c r="G1473" t="s">
        <v>20</v>
      </c>
      <c r="I1473" t="s">
        <v>1080</v>
      </c>
      <c r="J1473" t="s">
        <v>3909</v>
      </c>
      <c r="K1473" t="str">
        <f>IF(COUNTIF(Customers!A:A, H1473)&gt;0, "Valid", "Invalid")</f>
        <v>Invalid</v>
      </c>
      <c r="L1473" t="str">
        <f t="shared" si="110"/>
        <v>11</v>
      </c>
      <c r="M1473" t="str">
        <f t="shared" si="111"/>
        <v>2023</v>
      </c>
      <c r="N1473">
        <f t="shared" si="112"/>
        <v>-47313.93</v>
      </c>
      <c r="O1473" t="str">
        <f t="shared" si="113"/>
        <v/>
      </c>
      <c r="P1473">
        <f t="shared" si="114"/>
        <v>47313.93</v>
      </c>
      <c r="Q1473" s="48" t="str">
        <f>IF(O1473="","",
   IF(OR(O1473&lt;EDA_Outlier_Analysis!$C$10, O1473&gt;EDA_Outlier_Analysis!$C$11),
      "Outlier",
      "Normal"))</f>
        <v/>
      </c>
      <c r="R1473" t="str">
        <f>IF(P1473="","",
   IF(OR(P1473 &lt; EDA_Outlier_Analysis!$F$7, P1473 &gt; EDA_Outlier_Analysis!$F$8),
      "Outlier",
      "Normal"))</f>
        <v>Normal</v>
      </c>
      <c r="S1473" t="str">
        <f>IF(N1473="","",
   IF(OR(N1473 &lt;EDA_Outlier_Analysis!$I$10, N1473 &gt; EDA_Outlier_Analysis!$I$11),
      "Outlier",
      "Normal"))</f>
        <v>Normal</v>
      </c>
    </row>
    <row r="1474" spans="1:19">
      <c r="A1474" t="s">
        <v>3910</v>
      </c>
      <c r="B1474" s="4">
        <v>44996</v>
      </c>
      <c r="C1474" s="2">
        <v>134669.35999999999</v>
      </c>
      <c r="D1474" t="s">
        <v>849</v>
      </c>
      <c r="E1474" t="s">
        <v>868</v>
      </c>
      <c r="F1474" t="s">
        <v>9</v>
      </c>
      <c r="G1474" t="s">
        <v>24</v>
      </c>
      <c r="H1474" t="s">
        <v>691</v>
      </c>
      <c r="J1474" t="s">
        <v>3911</v>
      </c>
      <c r="K1474" t="str">
        <f>IF(COUNTIF(Customers!A:A, H1474)&gt;0, "Valid", "Invalid")</f>
        <v>Valid</v>
      </c>
      <c r="L1474" t="str">
        <f t="shared" si="110"/>
        <v>3</v>
      </c>
      <c r="M1474" t="str">
        <f t="shared" si="111"/>
        <v>2023</v>
      </c>
      <c r="N1474">
        <f t="shared" si="112"/>
        <v>134669.35999999999</v>
      </c>
      <c r="O1474">
        <f t="shared" si="113"/>
        <v>134669.35999999999</v>
      </c>
      <c r="P1474" t="str">
        <f t="shared" si="114"/>
        <v/>
      </c>
      <c r="Q1474" s="48" t="str">
        <f>IF(O1474="","",
   IF(OR(O1474&lt;EDA_Outlier_Analysis!$C$10, O1474&gt;EDA_Outlier_Analysis!$C$11),
      "Outlier",
      "Normal"))</f>
        <v>Normal</v>
      </c>
      <c r="R1474" t="str">
        <f>IF(P1474="","",
   IF(OR(P1474 &lt; EDA_Outlier_Analysis!$F$7, P1474 &gt; EDA_Outlier_Analysis!$F$8),
      "Outlier",
      "Normal"))</f>
        <v/>
      </c>
      <c r="S1474" t="str">
        <f>IF(N1474="","",
   IF(OR(N1474 &lt;EDA_Outlier_Analysis!$I$10, N1474 &gt; EDA_Outlier_Analysis!$I$11),
      "Outlier",
      "Normal"))</f>
        <v>Normal</v>
      </c>
    </row>
    <row r="1475" spans="1:19">
      <c r="A1475" t="s">
        <v>3912</v>
      </c>
      <c r="B1475" s="4">
        <v>45184</v>
      </c>
      <c r="C1475" s="2">
        <v>175957.2</v>
      </c>
      <c r="D1475" t="s">
        <v>849</v>
      </c>
      <c r="E1475" t="s">
        <v>853</v>
      </c>
      <c r="F1475" t="s">
        <v>9</v>
      </c>
      <c r="G1475" t="s">
        <v>20</v>
      </c>
      <c r="H1475" t="s">
        <v>727</v>
      </c>
      <c r="J1475" t="s">
        <v>3913</v>
      </c>
      <c r="K1475" t="str">
        <f>IF(COUNTIF(Customers!A:A, H1475)&gt;0, "Valid", "Invalid")</f>
        <v>Valid</v>
      </c>
      <c r="L1475" t="str">
        <f t="shared" ref="L1475:L1538" si="115">TEXT(B1475,"m")</f>
        <v>9</v>
      </c>
      <c r="M1475" t="str">
        <f t="shared" ref="M1475:M1538" si="116">TEXT(B1475,"yyyy")</f>
        <v>2023</v>
      </c>
      <c r="N1475">
        <f t="shared" ref="N1475:N1538" si="117">IF(D1475="Revenue",C1475,-ABS(C1475))</f>
        <v>175957.2</v>
      </c>
      <c r="O1475">
        <f t="shared" ref="O1475:O1538" si="118">IF(D1475="Revenue", C1475, "")</f>
        <v>175957.2</v>
      </c>
      <c r="P1475" t="str">
        <f t="shared" ref="P1475:P1538" si="119">IF(D1475="Expense", ABS(C1475), "")</f>
        <v/>
      </c>
      <c r="Q1475" s="48" t="str">
        <f>IF(O1475="","",
   IF(OR(O1475&lt;EDA_Outlier_Analysis!$C$10, O1475&gt;EDA_Outlier_Analysis!$C$11),
      "Outlier",
      "Normal"))</f>
        <v>Normal</v>
      </c>
      <c r="R1475" t="str">
        <f>IF(P1475="","",
   IF(OR(P1475 &lt; EDA_Outlier_Analysis!$F$7, P1475 &gt; EDA_Outlier_Analysis!$F$8),
      "Outlier",
      "Normal"))</f>
        <v/>
      </c>
      <c r="S1475" t="str">
        <f>IF(N1475="","",
   IF(OR(N1475 &lt;EDA_Outlier_Analysis!$I$10, N1475 &gt; EDA_Outlier_Analysis!$I$11),
      "Outlier",
      "Normal"))</f>
        <v>Normal</v>
      </c>
    </row>
    <row r="1476" spans="1:19">
      <c r="A1476" t="s">
        <v>3914</v>
      </c>
      <c r="B1476" s="4">
        <v>44770</v>
      </c>
      <c r="C1476" s="2">
        <v>91935.51</v>
      </c>
      <c r="D1476" t="s">
        <v>849</v>
      </c>
      <c r="E1476" t="s">
        <v>850</v>
      </c>
      <c r="F1476" t="s">
        <v>11</v>
      </c>
      <c r="G1476" t="s">
        <v>20</v>
      </c>
      <c r="H1476" t="s">
        <v>501</v>
      </c>
      <c r="J1476" t="s">
        <v>3915</v>
      </c>
      <c r="K1476" t="str">
        <f>IF(COUNTIF(Customers!A:A, H1476)&gt;0, "Valid", "Invalid")</f>
        <v>Valid</v>
      </c>
      <c r="L1476" t="str">
        <f t="shared" si="115"/>
        <v>7</v>
      </c>
      <c r="M1476" t="str">
        <f t="shared" si="116"/>
        <v>2022</v>
      </c>
      <c r="N1476">
        <f t="shared" si="117"/>
        <v>91935.51</v>
      </c>
      <c r="O1476">
        <f t="shared" si="118"/>
        <v>91935.51</v>
      </c>
      <c r="P1476" t="str">
        <f t="shared" si="119"/>
        <v/>
      </c>
      <c r="Q1476" s="48" t="str">
        <f>IF(O1476="","",
   IF(OR(O1476&lt;EDA_Outlier_Analysis!$C$10, O1476&gt;EDA_Outlier_Analysis!$C$11),
      "Outlier",
      "Normal"))</f>
        <v>Normal</v>
      </c>
      <c r="R1476" t="str">
        <f>IF(P1476="","",
   IF(OR(P1476 &lt; EDA_Outlier_Analysis!$F$7, P1476 &gt; EDA_Outlier_Analysis!$F$8),
      "Outlier",
      "Normal"))</f>
        <v/>
      </c>
      <c r="S1476" t="str">
        <f>IF(N1476="","",
   IF(OR(N1476 &lt;EDA_Outlier_Analysis!$I$10, N1476 &gt; EDA_Outlier_Analysis!$I$11),
      "Outlier",
      "Normal"))</f>
        <v>Normal</v>
      </c>
    </row>
    <row r="1477" spans="1:19">
      <c r="A1477" t="s">
        <v>3916</v>
      </c>
      <c r="B1477" s="4">
        <v>45103</v>
      </c>
      <c r="C1477" s="2">
        <v>126675.88</v>
      </c>
      <c r="D1477" t="s">
        <v>849</v>
      </c>
      <c r="E1477" t="s">
        <v>868</v>
      </c>
      <c r="F1477" t="s">
        <v>11</v>
      </c>
      <c r="G1477" t="s">
        <v>31</v>
      </c>
      <c r="H1477" t="s">
        <v>435</v>
      </c>
      <c r="J1477" t="s">
        <v>3917</v>
      </c>
      <c r="K1477" t="str">
        <f>IF(COUNTIF(Customers!A:A, H1477)&gt;0, "Valid", "Invalid")</f>
        <v>Valid</v>
      </c>
      <c r="L1477" t="str">
        <f t="shared" si="115"/>
        <v>6</v>
      </c>
      <c r="M1477" t="str">
        <f t="shared" si="116"/>
        <v>2023</v>
      </c>
      <c r="N1477">
        <f t="shared" si="117"/>
        <v>126675.88</v>
      </c>
      <c r="O1477">
        <f t="shared" si="118"/>
        <v>126675.88</v>
      </c>
      <c r="P1477" t="str">
        <f t="shared" si="119"/>
        <v/>
      </c>
      <c r="Q1477" s="48" t="str">
        <f>IF(O1477="","",
   IF(OR(O1477&lt;EDA_Outlier_Analysis!$C$10, O1477&gt;EDA_Outlier_Analysis!$C$11),
      "Outlier",
      "Normal"))</f>
        <v>Normal</v>
      </c>
      <c r="R1477" t="str">
        <f>IF(P1477="","",
   IF(OR(P1477 &lt; EDA_Outlier_Analysis!$F$7, P1477 &gt; EDA_Outlier_Analysis!$F$8),
      "Outlier",
      "Normal"))</f>
        <v/>
      </c>
      <c r="S1477" t="str">
        <f>IF(N1477="","",
   IF(OR(N1477 &lt;EDA_Outlier_Analysis!$I$10, N1477 &gt; EDA_Outlier_Analysis!$I$11),
      "Outlier",
      "Normal"))</f>
        <v>Normal</v>
      </c>
    </row>
    <row r="1478" spans="1:19">
      <c r="A1478" t="s">
        <v>3918</v>
      </c>
      <c r="B1478" s="4">
        <v>44734</v>
      </c>
      <c r="C1478" s="2">
        <v>-47805.84</v>
      </c>
      <c r="D1478" t="s">
        <v>840</v>
      </c>
      <c r="E1478" t="s">
        <v>878</v>
      </c>
      <c r="F1478" t="s">
        <v>11</v>
      </c>
      <c r="G1478" t="s">
        <v>31</v>
      </c>
      <c r="I1478" t="s">
        <v>857</v>
      </c>
      <c r="J1478" t="s">
        <v>3919</v>
      </c>
      <c r="K1478" t="str">
        <f>IF(COUNTIF(Customers!A:A, H1478)&gt;0, "Valid", "Invalid")</f>
        <v>Invalid</v>
      </c>
      <c r="L1478" t="str">
        <f t="shared" si="115"/>
        <v>6</v>
      </c>
      <c r="M1478" t="str">
        <f t="shared" si="116"/>
        <v>2022</v>
      </c>
      <c r="N1478">
        <f t="shared" si="117"/>
        <v>-47805.84</v>
      </c>
      <c r="O1478" t="str">
        <f t="shared" si="118"/>
        <v/>
      </c>
      <c r="P1478">
        <f t="shared" si="119"/>
        <v>47805.84</v>
      </c>
      <c r="Q1478" s="48" t="str">
        <f>IF(O1478="","",
   IF(OR(O1478&lt;EDA_Outlier_Analysis!$C$10, O1478&gt;EDA_Outlier_Analysis!$C$11),
      "Outlier",
      "Normal"))</f>
        <v/>
      </c>
      <c r="R1478" t="str">
        <f>IF(P1478="","",
   IF(OR(P1478 &lt; EDA_Outlier_Analysis!$F$7, P1478 &gt; EDA_Outlier_Analysis!$F$8),
      "Outlier",
      "Normal"))</f>
        <v>Normal</v>
      </c>
      <c r="S1478" t="str">
        <f>IF(N1478="","",
   IF(OR(N1478 &lt;EDA_Outlier_Analysis!$I$10, N1478 &gt; EDA_Outlier_Analysis!$I$11),
      "Outlier",
      "Normal"))</f>
        <v>Normal</v>
      </c>
    </row>
    <row r="1479" spans="1:19">
      <c r="A1479" t="s">
        <v>3920</v>
      </c>
      <c r="B1479" s="4">
        <v>44688</v>
      </c>
      <c r="C1479" s="2">
        <v>-25507.8</v>
      </c>
      <c r="D1479" t="s">
        <v>840</v>
      </c>
      <c r="E1479" t="s">
        <v>856</v>
      </c>
      <c r="F1479" t="s">
        <v>11</v>
      </c>
      <c r="G1479" t="s">
        <v>34</v>
      </c>
      <c r="I1479" t="s">
        <v>1494</v>
      </c>
      <c r="J1479" t="s">
        <v>3921</v>
      </c>
      <c r="K1479" t="str">
        <f>IF(COUNTIF(Customers!A:A, H1479)&gt;0, "Valid", "Invalid")</f>
        <v>Invalid</v>
      </c>
      <c r="L1479" t="str">
        <f t="shared" si="115"/>
        <v>5</v>
      </c>
      <c r="M1479" t="str">
        <f t="shared" si="116"/>
        <v>2022</v>
      </c>
      <c r="N1479">
        <f t="shared" si="117"/>
        <v>-25507.8</v>
      </c>
      <c r="O1479" t="str">
        <f t="shared" si="118"/>
        <v/>
      </c>
      <c r="P1479">
        <f t="shared" si="119"/>
        <v>25507.8</v>
      </c>
      <c r="Q1479" s="48" t="str">
        <f>IF(O1479="","",
   IF(OR(O1479&lt;EDA_Outlier_Analysis!$C$10, O1479&gt;EDA_Outlier_Analysis!$C$11),
      "Outlier",
      "Normal"))</f>
        <v/>
      </c>
      <c r="R1479" t="str">
        <f>IF(P1479="","",
   IF(OR(P1479 &lt; EDA_Outlier_Analysis!$F$7, P1479 &gt; EDA_Outlier_Analysis!$F$8),
      "Outlier",
      "Normal"))</f>
        <v>Outlier</v>
      </c>
      <c r="S1479" t="str">
        <f>IF(N1479="","",
   IF(OR(N1479 &lt;EDA_Outlier_Analysis!$I$10, N1479 &gt; EDA_Outlier_Analysis!$I$11),
      "Outlier",
      "Normal"))</f>
        <v>Normal</v>
      </c>
    </row>
    <row r="1480" spans="1:19">
      <c r="A1480" t="s">
        <v>3922</v>
      </c>
      <c r="B1480" s="4">
        <v>44902</v>
      </c>
      <c r="C1480" s="2">
        <v>60423.3</v>
      </c>
      <c r="D1480" t="s">
        <v>849</v>
      </c>
      <c r="E1480" t="s">
        <v>868</v>
      </c>
      <c r="F1480" t="s">
        <v>10</v>
      </c>
      <c r="G1480" t="s">
        <v>20</v>
      </c>
      <c r="H1480" t="s">
        <v>271</v>
      </c>
      <c r="J1480" t="s">
        <v>3923</v>
      </c>
      <c r="K1480" t="str">
        <f>IF(COUNTIF(Customers!A:A, H1480)&gt;0, "Valid", "Invalid")</f>
        <v>Valid</v>
      </c>
      <c r="L1480" t="str">
        <f t="shared" si="115"/>
        <v>12</v>
      </c>
      <c r="M1480" t="str">
        <f t="shared" si="116"/>
        <v>2022</v>
      </c>
      <c r="N1480">
        <f t="shared" si="117"/>
        <v>60423.3</v>
      </c>
      <c r="O1480">
        <f t="shared" si="118"/>
        <v>60423.3</v>
      </c>
      <c r="P1480" t="str">
        <f t="shared" si="119"/>
        <v/>
      </c>
      <c r="Q1480" s="48" t="str">
        <f>IF(O1480="","",
   IF(OR(O1480&lt;EDA_Outlier_Analysis!$C$10, O1480&gt;EDA_Outlier_Analysis!$C$11),
      "Outlier",
      "Normal"))</f>
        <v>Normal</v>
      </c>
      <c r="R1480" t="str">
        <f>IF(P1480="","",
   IF(OR(P1480 &lt; EDA_Outlier_Analysis!$F$7, P1480 &gt; EDA_Outlier_Analysis!$F$8),
      "Outlier",
      "Normal"))</f>
        <v/>
      </c>
      <c r="S1480" t="str">
        <f>IF(N1480="","",
   IF(OR(N1480 &lt;EDA_Outlier_Analysis!$I$10, N1480 &gt; EDA_Outlier_Analysis!$I$11),
      "Outlier",
      "Normal"))</f>
        <v>Normal</v>
      </c>
    </row>
    <row r="1481" spans="1:19">
      <c r="A1481" t="s">
        <v>3924</v>
      </c>
      <c r="B1481" s="4">
        <v>45173</v>
      </c>
      <c r="C1481" s="2">
        <v>-16704.79</v>
      </c>
      <c r="D1481" t="s">
        <v>840</v>
      </c>
      <c r="E1481" t="s">
        <v>845</v>
      </c>
      <c r="F1481" t="s">
        <v>9</v>
      </c>
      <c r="G1481" t="s">
        <v>20</v>
      </c>
      <c r="I1481" t="s">
        <v>1237</v>
      </c>
      <c r="J1481" t="s">
        <v>3925</v>
      </c>
      <c r="K1481" t="str">
        <f>IF(COUNTIF(Customers!A:A, H1481)&gt;0, "Valid", "Invalid")</f>
        <v>Invalid</v>
      </c>
      <c r="L1481" t="str">
        <f t="shared" si="115"/>
        <v>9</v>
      </c>
      <c r="M1481" t="str">
        <f t="shared" si="116"/>
        <v>2023</v>
      </c>
      <c r="N1481">
        <f t="shared" si="117"/>
        <v>-16704.79</v>
      </c>
      <c r="O1481" t="str">
        <f t="shared" si="118"/>
        <v/>
      </c>
      <c r="P1481">
        <f t="shared" si="119"/>
        <v>16704.79</v>
      </c>
      <c r="Q1481" s="48" t="str">
        <f>IF(O1481="","",
   IF(OR(O1481&lt;EDA_Outlier_Analysis!$C$10, O1481&gt;EDA_Outlier_Analysis!$C$11),
      "Outlier",
      "Normal"))</f>
        <v/>
      </c>
      <c r="R1481" t="str">
        <f>IF(P1481="","",
   IF(OR(P1481 &lt; EDA_Outlier_Analysis!$F$7, P1481 &gt; EDA_Outlier_Analysis!$F$8),
      "Outlier",
      "Normal"))</f>
        <v>Outlier</v>
      </c>
      <c r="S1481" t="str">
        <f>IF(N1481="","",
   IF(OR(N1481 &lt;EDA_Outlier_Analysis!$I$10, N1481 &gt; EDA_Outlier_Analysis!$I$11),
      "Outlier",
      "Normal"))</f>
        <v>Normal</v>
      </c>
    </row>
    <row r="1482" spans="1:19">
      <c r="A1482" t="s">
        <v>3926</v>
      </c>
      <c r="B1482" s="4">
        <v>44910</v>
      </c>
      <c r="C1482" s="2">
        <v>-34142.720000000001</v>
      </c>
      <c r="D1482" t="s">
        <v>840</v>
      </c>
      <c r="E1482" t="s">
        <v>864</v>
      </c>
      <c r="F1482" t="s">
        <v>11</v>
      </c>
      <c r="G1482" t="s">
        <v>34</v>
      </c>
      <c r="I1482" t="s">
        <v>1448</v>
      </c>
      <c r="J1482" t="s">
        <v>3927</v>
      </c>
      <c r="K1482" t="str">
        <f>IF(COUNTIF(Customers!A:A, H1482)&gt;0, "Valid", "Invalid")</f>
        <v>Invalid</v>
      </c>
      <c r="L1482" t="str">
        <f t="shared" si="115"/>
        <v>12</v>
      </c>
      <c r="M1482" t="str">
        <f t="shared" si="116"/>
        <v>2022</v>
      </c>
      <c r="N1482">
        <f t="shared" si="117"/>
        <v>-34142.720000000001</v>
      </c>
      <c r="O1482" t="str">
        <f t="shared" si="118"/>
        <v/>
      </c>
      <c r="P1482">
        <f t="shared" si="119"/>
        <v>34142.720000000001</v>
      </c>
      <c r="Q1482" s="48" t="str">
        <f>IF(O1482="","",
   IF(OR(O1482&lt;EDA_Outlier_Analysis!$C$10, O1482&gt;EDA_Outlier_Analysis!$C$11),
      "Outlier",
      "Normal"))</f>
        <v/>
      </c>
      <c r="R1482" t="str">
        <f>IF(P1482="","",
   IF(OR(P1482 &lt; EDA_Outlier_Analysis!$F$7, P1482 &gt; EDA_Outlier_Analysis!$F$8),
      "Outlier",
      "Normal"))</f>
        <v>Normal</v>
      </c>
      <c r="S1482" t="str">
        <f>IF(N1482="","",
   IF(OR(N1482 &lt;EDA_Outlier_Analysis!$I$10, N1482 &gt; EDA_Outlier_Analysis!$I$11),
      "Outlier",
      "Normal"))</f>
        <v>Normal</v>
      </c>
    </row>
    <row r="1483" spans="1:19">
      <c r="A1483" t="s">
        <v>3928</v>
      </c>
      <c r="B1483" s="4">
        <v>44972</v>
      </c>
      <c r="C1483" s="2">
        <v>196385.71</v>
      </c>
      <c r="D1483" t="s">
        <v>849</v>
      </c>
      <c r="E1483" t="s">
        <v>868</v>
      </c>
      <c r="F1483" t="s">
        <v>9</v>
      </c>
      <c r="G1483" t="s">
        <v>31</v>
      </c>
      <c r="H1483" t="s">
        <v>753</v>
      </c>
      <c r="J1483" t="s">
        <v>3929</v>
      </c>
      <c r="K1483" t="str">
        <f>IF(COUNTIF(Customers!A:A, H1483)&gt;0, "Valid", "Invalid")</f>
        <v>Valid</v>
      </c>
      <c r="L1483" t="str">
        <f t="shared" si="115"/>
        <v>2</v>
      </c>
      <c r="M1483" t="str">
        <f t="shared" si="116"/>
        <v>2023</v>
      </c>
      <c r="N1483">
        <f t="shared" si="117"/>
        <v>196385.71</v>
      </c>
      <c r="O1483">
        <f t="shared" si="118"/>
        <v>196385.71</v>
      </c>
      <c r="P1483" t="str">
        <f t="shared" si="119"/>
        <v/>
      </c>
      <c r="Q1483" s="48" t="str">
        <f>IF(O1483="","",
   IF(OR(O1483&lt;EDA_Outlier_Analysis!$C$10, O1483&gt;EDA_Outlier_Analysis!$C$11),
      "Outlier",
      "Normal"))</f>
        <v>Normal</v>
      </c>
      <c r="R1483" t="str">
        <f>IF(P1483="","",
   IF(OR(P1483 &lt; EDA_Outlier_Analysis!$F$7, P1483 &gt; EDA_Outlier_Analysis!$F$8),
      "Outlier",
      "Normal"))</f>
        <v/>
      </c>
      <c r="S1483" t="str">
        <f>IF(N1483="","",
   IF(OR(N1483 &lt;EDA_Outlier_Analysis!$I$10, N1483 &gt; EDA_Outlier_Analysis!$I$11),
      "Outlier",
      "Normal"))</f>
        <v>Normal</v>
      </c>
    </row>
    <row r="1484" spans="1:19">
      <c r="A1484" t="s">
        <v>3930</v>
      </c>
      <c r="B1484" s="4">
        <v>44563</v>
      </c>
      <c r="C1484" s="2">
        <v>95184.29</v>
      </c>
      <c r="D1484" t="s">
        <v>849</v>
      </c>
      <c r="E1484" t="s">
        <v>868</v>
      </c>
      <c r="F1484" t="s">
        <v>10</v>
      </c>
      <c r="G1484" t="s">
        <v>20</v>
      </c>
      <c r="H1484" t="s">
        <v>99</v>
      </c>
      <c r="J1484" t="s">
        <v>3931</v>
      </c>
      <c r="K1484" t="str">
        <f>IF(COUNTIF(Customers!A:A, H1484)&gt;0, "Valid", "Invalid")</f>
        <v>Valid</v>
      </c>
      <c r="L1484" t="str">
        <f t="shared" si="115"/>
        <v>1</v>
      </c>
      <c r="M1484" t="str">
        <f t="shared" si="116"/>
        <v>2022</v>
      </c>
      <c r="N1484">
        <f t="shared" si="117"/>
        <v>95184.29</v>
      </c>
      <c r="O1484">
        <f t="shared" si="118"/>
        <v>95184.29</v>
      </c>
      <c r="P1484" t="str">
        <f t="shared" si="119"/>
        <v/>
      </c>
      <c r="Q1484" s="48" t="str">
        <f>IF(O1484="","",
   IF(OR(O1484&lt;EDA_Outlier_Analysis!$C$10, O1484&gt;EDA_Outlier_Analysis!$C$11),
      "Outlier",
      "Normal"))</f>
        <v>Normal</v>
      </c>
      <c r="R1484" t="str">
        <f>IF(P1484="","",
   IF(OR(P1484 &lt; EDA_Outlier_Analysis!$F$7, P1484 &gt; EDA_Outlier_Analysis!$F$8),
      "Outlier",
      "Normal"))</f>
        <v/>
      </c>
      <c r="S1484" t="str">
        <f>IF(N1484="","",
   IF(OR(N1484 &lt;EDA_Outlier_Analysis!$I$10, N1484 &gt; EDA_Outlier_Analysis!$I$11),
      "Outlier",
      "Normal"))</f>
        <v>Normal</v>
      </c>
    </row>
    <row r="1485" spans="1:19">
      <c r="A1485" t="s">
        <v>3932</v>
      </c>
      <c r="B1485" s="4">
        <v>45247</v>
      </c>
      <c r="C1485" s="2">
        <v>11136.07</v>
      </c>
      <c r="D1485" t="s">
        <v>971</v>
      </c>
      <c r="E1485" t="s">
        <v>971</v>
      </c>
      <c r="F1485" t="s">
        <v>11</v>
      </c>
      <c r="G1485" t="s">
        <v>31</v>
      </c>
      <c r="J1485" t="s">
        <v>3933</v>
      </c>
      <c r="K1485" t="str">
        <f>IF(COUNTIF(Customers!A:A, H1485)&gt;0, "Valid", "Invalid")</f>
        <v>Invalid</v>
      </c>
      <c r="L1485" t="str">
        <f t="shared" si="115"/>
        <v>11</v>
      </c>
      <c r="M1485" t="str">
        <f t="shared" si="116"/>
        <v>2023</v>
      </c>
      <c r="N1485">
        <f t="shared" si="117"/>
        <v>-11136.07</v>
      </c>
      <c r="O1485" t="str">
        <f t="shared" si="118"/>
        <v/>
      </c>
      <c r="P1485" t="str">
        <f t="shared" si="119"/>
        <v/>
      </c>
      <c r="Q1485" s="48" t="str">
        <f>IF(O1485="","",
   IF(OR(O1485&lt;EDA_Outlier_Analysis!$C$10, O1485&gt;EDA_Outlier_Analysis!$C$11),
      "Outlier",
      "Normal"))</f>
        <v/>
      </c>
      <c r="R1485" t="str">
        <f>IF(P1485="","",
   IF(OR(P1485 &lt; EDA_Outlier_Analysis!$F$7, P1485 &gt; EDA_Outlier_Analysis!$F$8),
      "Outlier",
      "Normal"))</f>
        <v/>
      </c>
      <c r="S1485" t="str">
        <f>IF(N1485="","",
   IF(OR(N1485 &lt;EDA_Outlier_Analysis!$I$10, N1485 &gt; EDA_Outlier_Analysis!$I$11),
      "Outlier",
      "Normal"))</f>
        <v>Normal</v>
      </c>
    </row>
    <row r="1486" spans="1:19">
      <c r="A1486" t="s">
        <v>3934</v>
      </c>
      <c r="B1486" s="4">
        <v>44812</v>
      </c>
      <c r="C1486" s="2">
        <v>76399.929999999993</v>
      </c>
      <c r="D1486" t="s">
        <v>849</v>
      </c>
      <c r="E1486" t="s">
        <v>853</v>
      </c>
      <c r="F1486" t="s">
        <v>11</v>
      </c>
      <c r="G1486" t="s">
        <v>20</v>
      </c>
      <c r="H1486" t="s">
        <v>277</v>
      </c>
      <c r="J1486" t="s">
        <v>3935</v>
      </c>
      <c r="K1486" t="str">
        <f>IF(COUNTIF(Customers!A:A, H1486)&gt;0, "Valid", "Invalid")</f>
        <v>Valid</v>
      </c>
      <c r="L1486" t="str">
        <f t="shared" si="115"/>
        <v>9</v>
      </c>
      <c r="M1486" t="str">
        <f t="shared" si="116"/>
        <v>2022</v>
      </c>
      <c r="N1486">
        <f t="shared" si="117"/>
        <v>76399.929999999993</v>
      </c>
      <c r="O1486">
        <f t="shared" si="118"/>
        <v>76399.929999999993</v>
      </c>
      <c r="P1486" t="str">
        <f t="shared" si="119"/>
        <v/>
      </c>
      <c r="Q1486" s="48" t="str">
        <f>IF(O1486="","",
   IF(OR(O1486&lt;EDA_Outlier_Analysis!$C$10, O1486&gt;EDA_Outlier_Analysis!$C$11),
      "Outlier",
      "Normal"))</f>
        <v>Normal</v>
      </c>
      <c r="R1486" t="str">
        <f>IF(P1486="","",
   IF(OR(P1486 &lt; EDA_Outlier_Analysis!$F$7, P1486 &gt; EDA_Outlier_Analysis!$F$8),
      "Outlier",
      "Normal"))</f>
        <v/>
      </c>
      <c r="S1486" t="str">
        <f>IF(N1486="","",
   IF(OR(N1486 &lt;EDA_Outlier_Analysis!$I$10, N1486 &gt; EDA_Outlier_Analysis!$I$11),
      "Outlier",
      "Normal"))</f>
        <v>Normal</v>
      </c>
    </row>
    <row r="1487" spans="1:19">
      <c r="A1487" t="s">
        <v>3936</v>
      </c>
      <c r="B1487" s="4">
        <v>44841</v>
      </c>
      <c r="C1487" s="2">
        <v>83611.48</v>
      </c>
      <c r="D1487" t="s">
        <v>849</v>
      </c>
      <c r="E1487" t="s">
        <v>850</v>
      </c>
      <c r="F1487" t="s">
        <v>11</v>
      </c>
      <c r="G1487" t="s">
        <v>20</v>
      </c>
      <c r="H1487" t="s">
        <v>109</v>
      </c>
      <c r="J1487" t="s">
        <v>3937</v>
      </c>
      <c r="K1487" t="str">
        <f>IF(COUNTIF(Customers!A:A, H1487)&gt;0, "Valid", "Invalid")</f>
        <v>Valid</v>
      </c>
      <c r="L1487" t="str">
        <f t="shared" si="115"/>
        <v>10</v>
      </c>
      <c r="M1487" t="str">
        <f t="shared" si="116"/>
        <v>2022</v>
      </c>
      <c r="N1487">
        <f t="shared" si="117"/>
        <v>83611.48</v>
      </c>
      <c r="O1487">
        <f t="shared" si="118"/>
        <v>83611.48</v>
      </c>
      <c r="P1487" t="str">
        <f t="shared" si="119"/>
        <v/>
      </c>
      <c r="Q1487" s="48" t="str">
        <f>IF(O1487="","",
   IF(OR(O1487&lt;EDA_Outlier_Analysis!$C$10, O1487&gt;EDA_Outlier_Analysis!$C$11),
      "Outlier",
      "Normal"))</f>
        <v>Normal</v>
      </c>
      <c r="R1487" t="str">
        <f>IF(P1487="","",
   IF(OR(P1487 &lt; EDA_Outlier_Analysis!$F$7, P1487 &gt; EDA_Outlier_Analysis!$F$8),
      "Outlier",
      "Normal"))</f>
        <v/>
      </c>
      <c r="S1487" t="str">
        <f>IF(N1487="","",
   IF(OR(N1487 &lt;EDA_Outlier_Analysis!$I$10, N1487 &gt; EDA_Outlier_Analysis!$I$11),
      "Outlier",
      "Normal"))</f>
        <v>Normal</v>
      </c>
    </row>
    <row r="1488" spans="1:19">
      <c r="A1488" t="s">
        <v>3938</v>
      </c>
      <c r="B1488" s="4">
        <v>45206</v>
      </c>
      <c r="C1488" s="2">
        <v>-59397.54</v>
      </c>
      <c r="D1488" t="s">
        <v>840</v>
      </c>
      <c r="E1488" t="s">
        <v>845</v>
      </c>
      <c r="F1488" t="s">
        <v>10</v>
      </c>
      <c r="G1488" t="s">
        <v>31</v>
      </c>
      <c r="I1488" t="s">
        <v>1132</v>
      </c>
      <c r="J1488" t="s">
        <v>3939</v>
      </c>
      <c r="K1488" t="str">
        <f>IF(COUNTIF(Customers!A:A, H1488)&gt;0, "Valid", "Invalid")</f>
        <v>Invalid</v>
      </c>
      <c r="L1488" t="str">
        <f t="shared" si="115"/>
        <v>10</v>
      </c>
      <c r="M1488" t="str">
        <f t="shared" si="116"/>
        <v>2023</v>
      </c>
      <c r="N1488">
        <f t="shared" si="117"/>
        <v>-59397.54</v>
      </c>
      <c r="O1488" t="str">
        <f t="shared" si="118"/>
        <v/>
      </c>
      <c r="P1488">
        <f t="shared" si="119"/>
        <v>59397.54</v>
      </c>
      <c r="Q1488" s="48" t="str">
        <f>IF(O1488="","",
   IF(OR(O1488&lt;EDA_Outlier_Analysis!$C$10, O1488&gt;EDA_Outlier_Analysis!$C$11),
      "Outlier",
      "Normal"))</f>
        <v/>
      </c>
      <c r="R1488" t="str">
        <f>IF(P1488="","",
   IF(OR(P1488 &lt; EDA_Outlier_Analysis!$F$7, P1488 &gt; EDA_Outlier_Analysis!$F$8),
      "Outlier",
      "Normal"))</f>
        <v>Outlier</v>
      </c>
      <c r="S1488" t="str">
        <f>IF(N1488="","",
   IF(OR(N1488 &lt;EDA_Outlier_Analysis!$I$10, N1488 &gt; EDA_Outlier_Analysis!$I$11),
      "Outlier",
      "Normal"))</f>
        <v>Normal</v>
      </c>
    </row>
    <row r="1489" spans="1:19">
      <c r="A1489" t="s">
        <v>3940</v>
      </c>
      <c r="B1489" s="4">
        <v>44841</v>
      </c>
      <c r="C1489" s="2">
        <v>104705.43</v>
      </c>
      <c r="D1489" t="s">
        <v>849</v>
      </c>
      <c r="E1489" t="s">
        <v>850</v>
      </c>
      <c r="F1489" t="s">
        <v>11</v>
      </c>
      <c r="G1489" t="s">
        <v>20</v>
      </c>
      <c r="H1489" t="s">
        <v>109</v>
      </c>
      <c r="J1489" t="s">
        <v>3941</v>
      </c>
      <c r="K1489" t="str">
        <f>IF(COUNTIF(Customers!A:A, H1489)&gt;0, "Valid", "Invalid")</f>
        <v>Valid</v>
      </c>
      <c r="L1489" t="str">
        <f t="shared" si="115"/>
        <v>10</v>
      </c>
      <c r="M1489" t="str">
        <f t="shared" si="116"/>
        <v>2022</v>
      </c>
      <c r="N1489">
        <f t="shared" si="117"/>
        <v>104705.43</v>
      </c>
      <c r="O1489">
        <f t="shared" si="118"/>
        <v>104705.43</v>
      </c>
      <c r="P1489" t="str">
        <f t="shared" si="119"/>
        <v/>
      </c>
      <c r="Q1489" s="48" t="str">
        <f>IF(O1489="","",
   IF(OR(O1489&lt;EDA_Outlier_Analysis!$C$10, O1489&gt;EDA_Outlier_Analysis!$C$11),
      "Outlier",
      "Normal"))</f>
        <v>Normal</v>
      </c>
      <c r="R1489" t="str">
        <f>IF(P1489="","",
   IF(OR(P1489 &lt; EDA_Outlier_Analysis!$F$7, P1489 &gt; EDA_Outlier_Analysis!$F$8),
      "Outlier",
      "Normal"))</f>
        <v/>
      </c>
      <c r="S1489" t="str">
        <f>IF(N1489="","",
   IF(OR(N1489 &lt;EDA_Outlier_Analysis!$I$10, N1489 &gt; EDA_Outlier_Analysis!$I$11),
      "Outlier",
      "Normal"))</f>
        <v>Normal</v>
      </c>
    </row>
    <row r="1490" spans="1:19">
      <c r="A1490" t="s">
        <v>3942</v>
      </c>
      <c r="B1490" s="4">
        <v>45011</v>
      </c>
      <c r="C1490" s="2">
        <v>-58059.33</v>
      </c>
      <c r="D1490" t="s">
        <v>840</v>
      </c>
      <c r="E1490" t="s">
        <v>845</v>
      </c>
      <c r="F1490" t="s">
        <v>10</v>
      </c>
      <c r="G1490" t="s">
        <v>20</v>
      </c>
      <c r="I1490" t="s">
        <v>2017</v>
      </c>
      <c r="J1490" t="s">
        <v>3943</v>
      </c>
      <c r="K1490" t="str">
        <f>IF(COUNTIF(Customers!A:A, H1490)&gt;0, "Valid", "Invalid")</f>
        <v>Invalid</v>
      </c>
      <c r="L1490" t="str">
        <f t="shared" si="115"/>
        <v>3</v>
      </c>
      <c r="M1490" t="str">
        <f t="shared" si="116"/>
        <v>2023</v>
      </c>
      <c r="N1490">
        <f t="shared" si="117"/>
        <v>-58059.33</v>
      </c>
      <c r="O1490" t="str">
        <f t="shared" si="118"/>
        <v/>
      </c>
      <c r="P1490">
        <f t="shared" si="119"/>
        <v>58059.33</v>
      </c>
      <c r="Q1490" s="48" t="str">
        <f>IF(O1490="","",
   IF(OR(O1490&lt;EDA_Outlier_Analysis!$C$10, O1490&gt;EDA_Outlier_Analysis!$C$11),
      "Outlier",
      "Normal"))</f>
        <v/>
      </c>
      <c r="R1490" t="str">
        <f>IF(P1490="","",
   IF(OR(P1490 &lt; EDA_Outlier_Analysis!$F$7, P1490 &gt; EDA_Outlier_Analysis!$F$8),
      "Outlier",
      "Normal"))</f>
        <v>Outlier</v>
      </c>
      <c r="S1490" t="str">
        <f>IF(N1490="","",
   IF(OR(N1490 &lt;EDA_Outlier_Analysis!$I$10, N1490 &gt; EDA_Outlier_Analysis!$I$11),
      "Outlier",
      "Normal"))</f>
        <v>Normal</v>
      </c>
    </row>
    <row r="1491" spans="1:19">
      <c r="A1491" t="s">
        <v>3944</v>
      </c>
      <c r="B1491" s="4">
        <v>44842</v>
      </c>
      <c r="C1491" s="2">
        <v>-34669.93</v>
      </c>
      <c r="D1491" t="s">
        <v>840</v>
      </c>
      <c r="E1491" t="s">
        <v>905</v>
      </c>
      <c r="F1491" t="s">
        <v>11</v>
      </c>
      <c r="G1491" t="s">
        <v>20</v>
      </c>
      <c r="I1491" t="s">
        <v>2391</v>
      </c>
      <c r="J1491" t="s">
        <v>3945</v>
      </c>
      <c r="K1491" t="str">
        <f>IF(COUNTIF(Customers!A:A, H1491)&gt;0, "Valid", "Invalid")</f>
        <v>Invalid</v>
      </c>
      <c r="L1491" t="str">
        <f t="shared" si="115"/>
        <v>10</v>
      </c>
      <c r="M1491" t="str">
        <f t="shared" si="116"/>
        <v>2022</v>
      </c>
      <c r="N1491">
        <f t="shared" si="117"/>
        <v>-34669.93</v>
      </c>
      <c r="O1491" t="str">
        <f t="shared" si="118"/>
        <v/>
      </c>
      <c r="P1491">
        <f t="shared" si="119"/>
        <v>34669.93</v>
      </c>
      <c r="Q1491" s="48" t="str">
        <f>IF(O1491="","",
   IF(OR(O1491&lt;EDA_Outlier_Analysis!$C$10, O1491&gt;EDA_Outlier_Analysis!$C$11),
      "Outlier",
      "Normal"))</f>
        <v/>
      </c>
      <c r="R1491" t="str">
        <f>IF(P1491="","",
   IF(OR(P1491 &lt; EDA_Outlier_Analysis!$F$7, P1491 &gt; EDA_Outlier_Analysis!$F$8),
      "Outlier",
      "Normal"))</f>
        <v>Normal</v>
      </c>
      <c r="S1491" t="str">
        <f>IF(N1491="","",
   IF(OR(N1491 &lt;EDA_Outlier_Analysis!$I$10, N1491 &gt; EDA_Outlier_Analysis!$I$11),
      "Outlier",
      "Normal"))</f>
        <v>Normal</v>
      </c>
    </row>
    <row r="1492" spans="1:19">
      <c r="A1492" t="s">
        <v>3946</v>
      </c>
      <c r="B1492" s="4">
        <v>44628</v>
      </c>
      <c r="C1492" s="2">
        <v>167645.71</v>
      </c>
      <c r="D1492" t="s">
        <v>849</v>
      </c>
      <c r="E1492" t="s">
        <v>850</v>
      </c>
      <c r="F1492" t="s">
        <v>10</v>
      </c>
      <c r="G1492" t="s">
        <v>34</v>
      </c>
      <c r="H1492" t="s">
        <v>453</v>
      </c>
      <c r="J1492" t="s">
        <v>3947</v>
      </c>
      <c r="K1492" t="str">
        <f>IF(COUNTIF(Customers!A:A, H1492)&gt;0, "Valid", "Invalid")</f>
        <v>Valid</v>
      </c>
      <c r="L1492" t="str">
        <f t="shared" si="115"/>
        <v>3</v>
      </c>
      <c r="M1492" t="str">
        <f t="shared" si="116"/>
        <v>2022</v>
      </c>
      <c r="N1492">
        <f t="shared" si="117"/>
        <v>167645.71</v>
      </c>
      <c r="O1492">
        <f t="shared" si="118"/>
        <v>167645.71</v>
      </c>
      <c r="P1492" t="str">
        <f t="shared" si="119"/>
        <v/>
      </c>
      <c r="Q1492" s="48" t="str">
        <f>IF(O1492="","",
   IF(OR(O1492&lt;EDA_Outlier_Analysis!$C$10, O1492&gt;EDA_Outlier_Analysis!$C$11),
      "Outlier",
      "Normal"))</f>
        <v>Normal</v>
      </c>
      <c r="R1492" t="str">
        <f>IF(P1492="","",
   IF(OR(P1492 &lt; EDA_Outlier_Analysis!$F$7, P1492 &gt; EDA_Outlier_Analysis!$F$8),
      "Outlier",
      "Normal"))</f>
        <v/>
      </c>
      <c r="S1492" t="str">
        <f>IF(N1492="","",
   IF(OR(N1492 &lt;EDA_Outlier_Analysis!$I$10, N1492 &gt; EDA_Outlier_Analysis!$I$11),
      "Outlier",
      "Normal"))</f>
        <v>Normal</v>
      </c>
    </row>
    <row r="1493" spans="1:19">
      <c r="A1493" t="s">
        <v>3948</v>
      </c>
      <c r="B1493" s="4">
        <v>44971</v>
      </c>
      <c r="C1493" s="2">
        <v>133206.22</v>
      </c>
      <c r="D1493" t="s">
        <v>849</v>
      </c>
      <c r="E1493" t="s">
        <v>868</v>
      </c>
      <c r="F1493" t="s">
        <v>11</v>
      </c>
      <c r="G1493" t="s">
        <v>20</v>
      </c>
      <c r="H1493" t="s">
        <v>723</v>
      </c>
      <c r="J1493" t="s">
        <v>3949</v>
      </c>
      <c r="K1493" t="str">
        <f>IF(COUNTIF(Customers!A:A, H1493)&gt;0, "Valid", "Invalid")</f>
        <v>Valid</v>
      </c>
      <c r="L1493" t="str">
        <f t="shared" si="115"/>
        <v>2</v>
      </c>
      <c r="M1493" t="str">
        <f t="shared" si="116"/>
        <v>2023</v>
      </c>
      <c r="N1493">
        <f t="shared" si="117"/>
        <v>133206.22</v>
      </c>
      <c r="O1493">
        <f t="shared" si="118"/>
        <v>133206.22</v>
      </c>
      <c r="P1493" t="str">
        <f t="shared" si="119"/>
        <v/>
      </c>
      <c r="Q1493" s="48" t="str">
        <f>IF(O1493="","",
   IF(OR(O1493&lt;EDA_Outlier_Analysis!$C$10, O1493&gt;EDA_Outlier_Analysis!$C$11),
      "Outlier",
      "Normal"))</f>
        <v>Normal</v>
      </c>
      <c r="R1493" t="str">
        <f>IF(P1493="","",
   IF(OR(P1493 &lt; EDA_Outlier_Analysis!$F$7, P1493 &gt; EDA_Outlier_Analysis!$F$8),
      "Outlier",
      "Normal"))</f>
        <v/>
      </c>
      <c r="S1493" t="str">
        <f>IF(N1493="","",
   IF(OR(N1493 &lt;EDA_Outlier_Analysis!$I$10, N1493 &gt; EDA_Outlier_Analysis!$I$11),
      "Outlier",
      "Normal"))</f>
        <v>Normal</v>
      </c>
    </row>
    <row r="1494" spans="1:19">
      <c r="A1494" t="s">
        <v>3950</v>
      </c>
      <c r="B1494" s="4">
        <v>44625</v>
      </c>
      <c r="C1494" s="2">
        <v>189129.62</v>
      </c>
      <c r="D1494" t="s">
        <v>849</v>
      </c>
      <c r="E1494" t="s">
        <v>853</v>
      </c>
      <c r="F1494" t="s">
        <v>10</v>
      </c>
      <c r="G1494" t="s">
        <v>31</v>
      </c>
      <c r="H1494" t="s">
        <v>563</v>
      </c>
      <c r="J1494" t="s">
        <v>3951</v>
      </c>
      <c r="K1494" t="str">
        <f>IF(COUNTIF(Customers!A:A, H1494)&gt;0, "Valid", "Invalid")</f>
        <v>Valid</v>
      </c>
      <c r="L1494" t="str">
        <f t="shared" si="115"/>
        <v>3</v>
      </c>
      <c r="M1494" t="str">
        <f t="shared" si="116"/>
        <v>2022</v>
      </c>
      <c r="N1494">
        <f t="shared" si="117"/>
        <v>189129.62</v>
      </c>
      <c r="O1494">
        <f t="shared" si="118"/>
        <v>189129.62</v>
      </c>
      <c r="P1494" t="str">
        <f t="shared" si="119"/>
        <v/>
      </c>
      <c r="Q1494" s="48" t="str">
        <f>IF(O1494="","",
   IF(OR(O1494&lt;EDA_Outlier_Analysis!$C$10, O1494&gt;EDA_Outlier_Analysis!$C$11),
      "Outlier",
      "Normal"))</f>
        <v>Normal</v>
      </c>
      <c r="R1494" t="str">
        <f>IF(P1494="","",
   IF(OR(P1494 &lt; EDA_Outlier_Analysis!$F$7, P1494 &gt; EDA_Outlier_Analysis!$F$8),
      "Outlier",
      "Normal"))</f>
        <v/>
      </c>
      <c r="S1494" t="str">
        <f>IF(N1494="","",
   IF(OR(N1494 &lt;EDA_Outlier_Analysis!$I$10, N1494 &gt; EDA_Outlier_Analysis!$I$11),
      "Outlier",
      "Normal"))</f>
        <v>Normal</v>
      </c>
    </row>
    <row r="1495" spans="1:19">
      <c r="A1495" t="s">
        <v>3952</v>
      </c>
      <c r="B1495" s="4">
        <v>45055</v>
      </c>
      <c r="C1495" s="2">
        <v>215349.09</v>
      </c>
      <c r="D1495" t="s">
        <v>849</v>
      </c>
      <c r="E1495" t="s">
        <v>853</v>
      </c>
      <c r="F1495" t="s">
        <v>11</v>
      </c>
      <c r="G1495" t="s">
        <v>34</v>
      </c>
      <c r="H1495" t="s">
        <v>409</v>
      </c>
      <c r="J1495" t="s">
        <v>3953</v>
      </c>
      <c r="K1495" t="str">
        <f>IF(COUNTIF(Customers!A:A, H1495)&gt;0, "Valid", "Invalid")</f>
        <v>Valid</v>
      </c>
      <c r="L1495" t="str">
        <f t="shared" si="115"/>
        <v>5</v>
      </c>
      <c r="M1495" t="str">
        <f t="shared" si="116"/>
        <v>2023</v>
      </c>
      <c r="N1495">
        <f t="shared" si="117"/>
        <v>215349.09</v>
      </c>
      <c r="O1495">
        <f t="shared" si="118"/>
        <v>215349.09</v>
      </c>
      <c r="P1495" t="str">
        <f t="shared" si="119"/>
        <v/>
      </c>
      <c r="Q1495" s="48" t="str">
        <f>IF(O1495="","",
   IF(OR(O1495&lt;EDA_Outlier_Analysis!$C$10, O1495&gt;EDA_Outlier_Analysis!$C$11),
      "Outlier",
      "Normal"))</f>
        <v>Normal</v>
      </c>
      <c r="R1495" t="str">
        <f>IF(P1495="","",
   IF(OR(P1495 &lt; EDA_Outlier_Analysis!$F$7, P1495 &gt; EDA_Outlier_Analysis!$F$8),
      "Outlier",
      "Normal"))</f>
        <v/>
      </c>
      <c r="S1495" t="str">
        <f>IF(N1495="","",
   IF(OR(N1495 &lt;EDA_Outlier_Analysis!$I$10, N1495 &gt; EDA_Outlier_Analysis!$I$11),
      "Outlier",
      "Normal"))</f>
        <v>Normal</v>
      </c>
    </row>
    <row r="1496" spans="1:19">
      <c r="A1496" t="s">
        <v>3954</v>
      </c>
      <c r="B1496" s="4">
        <v>45073</v>
      </c>
      <c r="C1496" s="2">
        <v>224210.62</v>
      </c>
      <c r="D1496" t="s">
        <v>849</v>
      </c>
      <c r="E1496" t="s">
        <v>868</v>
      </c>
      <c r="F1496" t="s">
        <v>10</v>
      </c>
      <c r="G1496" t="s">
        <v>20</v>
      </c>
      <c r="H1496" t="s">
        <v>55</v>
      </c>
      <c r="J1496" t="s">
        <v>3955</v>
      </c>
      <c r="K1496" t="str">
        <f>IF(COUNTIF(Customers!A:A, H1496)&gt;0, "Valid", "Invalid")</f>
        <v>Valid</v>
      </c>
      <c r="L1496" t="str">
        <f t="shared" si="115"/>
        <v>5</v>
      </c>
      <c r="M1496" t="str">
        <f t="shared" si="116"/>
        <v>2023</v>
      </c>
      <c r="N1496">
        <f t="shared" si="117"/>
        <v>224210.62</v>
      </c>
      <c r="O1496">
        <f t="shared" si="118"/>
        <v>224210.62</v>
      </c>
      <c r="P1496" t="str">
        <f t="shared" si="119"/>
        <v/>
      </c>
      <c r="Q1496" s="48" t="str">
        <f>IF(O1496="","",
   IF(OR(O1496&lt;EDA_Outlier_Analysis!$C$10, O1496&gt;EDA_Outlier_Analysis!$C$11),
      "Outlier",
      "Normal"))</f>
        <v>Normal</v>
      </c>
      <c r="R1496" t="str">
        <f>IF(P1496="","",
   IF(OR(P1496 &lt; EDA_Outlier_Analysis!$F$7, P1496 &gt; EDA_Outlier_Analysis!$F$8),
      "Outlier",
      "Normal"))</f>
        <v/>
      </c>
      <c r="S1496" t="str">
        <f>IF(N1496="","",
   IF(OR(N1496 &lt;EDA_Outlier_Analysis!$I$10, N1496 &gt; EDA_Outlier_Analysis!$I$11),
      "Outlier",
      "Normal"))</f>
        <v>Normal</v>
      </c>
    </row>
    <row r="1497" spans="1:19">
      <c r="A1497" t="s">
        <v>3956</v>
      </c>
      <c r="B1497" s="4">
        <v>44700</v>
      </c>
      <c r="C1497" s="2">
        <v>89573.26</v>
      </c>
      <c r="D1497" t="s">
        <v>849</v>
      </c>
      <c r="E1497" t="s">
        <v>850</v>
      </c>
      <c r="F1497" t="s">
        <v>11</v>
      </c>
      <c r="G1497" t="s">
        <v>20</v>
      </c>
      <c r="H1497" t="s">
        <v>295</v>
      </c>
      <c r="J1497" t="s">
        <v>3957</v>
      </c>
      <c r="K1497" t="str">
        <f>IF(COUNTIF(Customers!A:A, H1497)&gt;0, "Valid", "Invalid")</f>
        <v>Valid</v>
      </c>
      <c r="L1497" t="str">
        <f t="shared" si="115"/>
        <v>5</v>
      </c>
      <c r="M1497" t="str">
        <f t="shared" si="116"/>
        <v>2022</v>
      </c>
      <c r="N1497">
        <f t="shared" si="117"/>
        <v>89573.26</v>
      </c>
      <c r="O1497">
        <f t="shared" si="118"/>
        <v>89573.26</v>
      </c>
      <c r="P1497" t="str">
        <f t="shared" si="119"/>
        <v/>
      </c>
      <c r="Q1497" s="48" t="str">
        <f>IF(O1497="","",
   IF(OR(O1497&lt;EDA_Outlier_Analysis!$C$10, O1497&gt;EDA_Outlier_Analysis!$C$11),
      "Outlier",
      "Normal"))</f>
        <v>Normal</v>
      </c>
      <c r="R1497" t="str">
        <f>IF(P1497="","",
   IF(OR(P1497 &lt; EDA_Outlier_Analysis!$F$7, P1497 &gt; EDA_Outlier_Analysis!$F$8),
      "Outlier",
      "Normal"))</f>
        <v/>
      </c>
      <c r="S1497" t="str">
        <f>IF(N1497="","",
   IF(OR(N1497 &lt;EDA_Outlier_Analysis!$I$10, N1497 &gt; EDA_Outlier_Analysis!$I$11),
      "Outlier",
      "Normal"))</f>
        <v>Normal</v>
      </c>
    </row>
    <row r="1498" spans="1:19">
      <c r="A1498" t="s">
        <v>3958</v>
      </c>
      <c r="B1498" s="4">
        <v>44595</v>
      </c>
      <c r="C1498" s="2">
        <v>-82663.45</v>
      </c>
      <c r="D1498" t="s">
        <v>840</v>
      </c>
      <c r="E1498" t="s">
        <v>905</v>
      </c>
      <c r="F1498" t="s">
        <v>11</v>
      </c>
      <c r="G1498" t="s">
        <v>20</v>
      </c>
      <c r="I1498" t="s">
        <v>1371</v>
      </c>
      <c r="J1498" t="s">
        <v>3959</v>
      </c>
      <c r="K1498" t="str">
        <f>IF(COUNTIF(Customers!A:A, H1498)&gt;0, "Valid", "Invalid")</f>
        <v>Invalid</v>
      </c>
      <c r="L1498" t="str">
        <f t="shared" si="115"/>
        <v>2</v>
      </c>
      <c r="M1498" t="str">
        <f t="shared" si="116"/>
        <v>2022</v>
      </c>
      <c r="N1498">
        <f t="shared" si="117"/>
        <v>-82663.45</v>
      </c>
      <c r="O1498" t="str">
        <f t="shared" si="118"/>
        <v/>
      </c>
      <c r="P1498">
        <f t="shared" si="119"/>
        <v>82663.45</v>
      </c>
      <c r="Q1498" s="48" t="str">
        <f>IF(O1498="","",
   IF(OR(O1498&lt;EDA_Outlier_Analysis!$C$10, O1498&gt;EDA_Outlier_Analysis!$C$11),
      "Outlier",
      "Normal"))</f>
        <v/>
      </c>
      <c r="R1498" t="str">
        <f>IF(P1498="","",
   IF(OR(P1498 &lt; EDA_Outlier_Analysis!$F$7, P1498 &gt; EDA_Outlier_Analysis!$F$8),
      "Outlier",
      "Normal"))</f>
        <v>Outlier</v>
      </c>
      <c r="S1498" t="str">
        <f>IF(N1498="","",
   IF(OR(N1498 &lt;EDA_Outlier_Analysis!$I$10, N1498 &gt; EDA_Outlier_Analysis!$I$11),
      "Outlier",
      "Normal"))</f>
        <v>Normal</v>
      </c>
    </row>
    <row r="1499" spans="1:19">
      <c r="A1499" t="s">
        <v>3960</v>
      </c>
      <c r="B1499" s="4">
        <v>44691</v>
      </c>
      <c r="C1499" s="2">
        <v>190879.03</v>
      </c>
      <c r="D1499" t="s">
        <v>849</v>
      </c>
      <c r="E1499" t="s">
        <v>853</v>
      </c>
      <c r="F1499" t="s">
        <v>11</v>
      </c>
      <c r="G1499" t="s">
        <v>20</v>
      </c>
      <c r="H1499" t="s">
        <v>593</v>
      </c>
      <c r="J1499" t="s">
        <v>3961</v>
      </c>
      <c r="K1499" t="str">
        <f>IF(COUNTIF(Customers!A:A, H1499)&gt;0, "Valid", "Invalid")</f>
        <v>Valid</v>
      </c>
      <c r="L1499" t="str">
        <f t="shared" si="115"/>
        <v>5</v>
      </c>
      <c r="M1499" t="str">
        <f t="shared" si="116"/>
        <v>2022</v>
      </c>
      <c r="N1499">
        <f t="shared" si="117"/>
        <v>190879.03</v>
      </c>
      <c r="O1499">
        <f t="shared" si="118"/>
        <v>190879.03</v>
      </c>
      <c r="P1499" t="str">
        <f t="shared" si="119"/>
        <v/>
      </c>
      <c r="Q1499" s="48" t="str">
        <f>IF(O1499="","",
   IF(OR(O1499&lt;EDA_Outlier_Analysis!$C$10, O1499&gt;EDA_Outlier_Analysis!$C$11),
      "Outlier",
      "Normal"))</f>
        <v>Normal</v>
      </c>
      <c r="R1499" t="str">
        <f>IF(P1499="","",
   IF(OR(P1499 &lt; EDA_Outlier_Analysis!$F$7, P1499 &gt; EDA_Outlier_Analysis!$F$8),
      "Outlier",
      "Normal"))</f>
        <v/>
      </c>
      <c r="S1499" t="str">
        <f>IF(N1499="","",
   IF(OR(N1499 &lt;EDA_Outlier_Analysis!$I$10, N1499 &gt; EDA_Outlier_Analysis!$I$11),
      "Outlier",
      "Normal"))</f>
        <v>Normal</v>
      </c>
    </row>
    <row r="1500" spans="1:19">
      <c r="A1500" t="s">
        <v>3962</v>
      </c>
      <c r="B1500" s="4">
        <v>44820</v>
      </c>
      <c r="C1500" s="2">
        <v>-11027.96</v>
      </c>
      <c r="D1500" t="s">
        <v>840</v>
      </c>
      <c r="E1500" t="s">
        <v>845</v>
      </c>
      <c r="F1500" t="s">
        <v>9</v>
      </c>
      <c r="G1500" t="s">
        <v>24</v>
      </c>
      <c r="I1500" t="s">
        <v>2053</v>
      </c>
      <c r="J1500" t="s">
        <v>3963</v>
      </c>
      <c r="K1500" t="str">
        <f>IF(COUNTIF(Customers!A:A, H1500)&gt;0, "Valid", "Invalid")</f>
        <v>Invalid</v>
      </c>
      <c r="L1500" t="str">
        <f t="shared" si="115"/>
        <v>9</v>
      </c>
      <c r="M1500" t="str">
        <f t="shared" si="116"/>
        <v>2022</v>
      </c>
      <c r="N1500">
        <f t="shared" si="117"/>
        <v>-11027.96</v>
      </c>
      <c r="O1500" t="str">
        <f t="shared" si="118"/>
        <v/>
      </c>
      <c r="P1500">
        <f t="shared" si="119"/>
        <v>11027.96</v>
      </c>
      <c r="Q1500" s="48" t="str">
        <f>IF(O1500="","",
   IF(OR(O1500&lt;EDA_Outlier_Analysis!$C$10, O1500&gt;EDA_Outlier_Analysis!$C$11),
      "Outlier",
      "Normal"))</f>
        <v/>
      </c>
      <c r="R1500" t="str">
        <f>IF(P1500="","",
   IF(OR(P1500 &lt; EDA_Outlier_Analysis!$F$7, P1500 &gt; EDA_Outlier_Analysis!$F$8),
      "Outlier",
      "Normal"))</f>
        <v>Outlier</v>
      </c>
      <c r="S1500" t="str">
        <f>IF(N1500="","",
   IF(OR(N1500 &lt;EDA_Outlier_Analysis!$I$10, N1500 &gt; EDA_Outlier_Analysis!$I$11),
      "Outlier",
      "Normal"))</f>
        <v>Normal</v>
      </c>
    </row>
    <row r="1501" spans="1:19">
      <c r="A1501" t="s">
        <v>3964</v>
      </c>
      <c r="B1501" s="4">
        <v>44857</v>
      </c>
      <c r="C1501" s="2">
        <v>-33198.03</v>
      </c>
      <c r="D1501" t="s">
        <v>840</v>
      </c>
      <c r="E1501" t="s">
        <v>841</v>
      </c>
      <c r="F1501" t="s">
        <v>9</v>
      </c>
      <c r="G1501" t="s">
        <v>31</v>
      </c>
      <c r="I1501" t="s">
        <v>842</v>
      </c>
      <c r="J1501" t="s">
        <v>3965</v>
      </c>
      <c r="K1501" t="str">
        <f>IF(COUNTIF(Customers!A:A, H1501)&gt;0, "Valid", "Invalid")</f>
        <v>Invalid</v>
      </c>
      <c r="L1501" t="str">
        <f t="shared" si="115"/>
        <v>10</v>
      </c>
      <c r="M1501" t="str">
        <f t="shared" si="116"/>
        <v>2022</v>
      </c>
      <c r="N1501">
        <f t="shared" si="117"/>
        <v>-33198.03</v>
      </c>
      <c r="O1501" t="str">
        <f t="shared" si="118"/>
        <v/>
      </c>
      <c r="P1501">
        <f t="shared" si="119"/>
        <v>33198.03</v>
      </c>
      <c r="Q1501" s="48" t="str">
        <f>IF(O1501="","",
   IF(OR(O1501&lt;EDA_Outlier_Analysis!$C$10, O1501&gt;EDA_Outlier_Analysis!$C$11),
      "Outlier",
      "Normal"))</f>
        <v/>
      </c>
      <c r="R1501" t="str">
        <f>IF(P1501="","",
   IF(OR(P1501 &lt; EDA_Outlier_Analysis!$F$7, P1501 &gt; EDA_Outlier_Analysis!$F$8),
      "Outlier",
      "Normal"))</f>
        <v>Normal</v>
      </c>
      <c r="S1501" t="str">
        <f>IF(N1501="","",
   IF(OR(N1501 &lt;EDA_Outlier_Analysis!$I$10, N1501 &gt; EDA_Outlier_Analysis!$I$11),
      "Outlier",
      "Normal"))</f>
        <v>Normal</v>
      </c>
    </row>
    <row r="1502" spans="1:19">
      <c r="A1502" t="s">
        <v>3966</v>
      </c>
      <c r="B1502" s="4">
        <v>45083</v>
      </c>
      <c r="C1502" s="2">
        <v>-68637.03</v>
      </c>
      <c r="D1502" t="s">
        <v>840</v>
      </c>
      <c r="E1502" t="s">
        <v>905</v>
      </c>
      <c r="F1502" t="s">
        <v>9</v>
      </c>
      <c r="G1502" t="s">
        <v>34</v>
      </c>
      <c r="I1502" t="s">
        <v>1096</v>
      </c>
      <c r="J1502" t="s">
        <v>3967</v>
      </c>
      <c r="K1502" t="str">
        <f>IF(COUNTIF(Customers!A:A, H1502)&gt;0, "Valid", "Invalid")</f>
        <v>Invalid</v>
      </c>
      <c r="L1502" t="str">
        <f t="shared" si="115"/>
        <v>6</v>
      </c>
      <c r="M1502" t="str">
        <f t="shared" si="116"/>
        <v>2023</v>
      </c>
      <c r="N1502">
        <f t="shared" si="117"/>
        <v>-68637.03</v>
      </c>
      <c r="O1502" t="str">
        <f t="shared" si="118"/>
        <v/>
      </c>
      <c r="P1502">
        <f t="shared" si="119"/>
        <v>68637.03</v>
      </c>
      <c r="Q1502" s="48" t="str">
        <f>IF(O1502="","",
   IF(OR(O1502&lt;EDA_Outlier_Analysis!$C$10, O1502&gt;EDA_Outlier_Analysis!$C$11),
      "Outlier",
      "Normal"))</f>
        <v/>
      </c>
      <c r="R1502" t="str">
        <f>IF(P1502="","",
   IF(OR(P1502 &lt; EDA_Outlier_Analysis!$F$7, P1502 &gt; EDA_Outlier_Analysis!$F$8),
      "Outlier",
      "Normal"))</f>
        <v>Outlier</v>
      </c>
      <c r="S1502" t="str">
        <f>IF(N1502="","",
   IF(OR(N1502 &lt;EDA_Outlier_Analysis!$I$10, N1502 &gt; EDA_Outlier_Analysis!$I$11),
      "Outlier",
      "Normal"))</f>
        <v>Normal</v>
      </c>
    </row>
    <row r="1503" spans="1:19">
      <c r="A1503" t="s">
        <v>3968</v>
      </c>
      <c r="B1503" s="4">
        <v>45148</v>
      </c>
      <c r="C1503" s="2">
        <v>-26123.65</v>
      </c>
      <c r="D1503" t="s">
        <v>840</v>
      </c>
      <c r="E1503" t="s">
        <v>864</v>
      </c>
      <c r="F1503" t="s">
        <v>10</v>
      </c>
      <c r="G1503" t="s">
        <v>34</v>
      </c>
      <c r="I1503" t="s">
        <v>1010</v>
      </c>
      <c r="J1503" t="s">
        <v>3969</v>
      </c>
      <c r="K1503" t="str">
        <f>IF(COUNTIF(Customers!A:A, H1503)&gt;0, "Valid", "Invalid")</f>
        <v>Invalid</v>
      </c>
      <c r="L1503" t="str">
        <f t="shared" si="115"/>
        <v>8</v>
      </c>
      <c r="M1503" t="str">
        <f t="shared" si="116"/>
        <v>2023</v>
      </c>
      <c r="N1503">
        <f t="shared" si="117"/>
        <v>-26123.65</v>
      </c>
      <c r="O1503" t="str">
        <f t="shared" si="118"/>
        <v/>
      </c>
      <c r="P1503">
        <f t="shared" si="119"/>
        <v>26123.65</v>
      </c>
      <c r="Q1503" s="48" t="str">
        <f>IF(O1503="","",
   IF(OR(O1503&lt;EDA_Outlier_Analysis!$C$10, O1503&gt;EDA_Outlier_Analysis!$C$11),
      "Outlier",
      "Normal"))</f>
        <v/>
      </c>
      <c r="R1503" t="str">
        <f>IF(P1503="","",
   IF(OR(P1503 &lt; EDA_Outlier_Analysis!$F$7, P1503 &gt; EDA_Outlier_Analysis!$F$8),
      "Outlier",
      "Normal"))</f>
        <v>Outlier</v>
      </c>
      <c r="S1503" t="str">
        <f>IF(N1503="","",
   IF(OR(N1503 &lt;EDA_Outlier_Analysis!$I$10, N1503 &gt; EDA_Outlier_Analysis!$I$11),
      "Outlier",
      "Normal"))</f>
        <v>Normal</v>
      </c>
    </row>
    <row r="1504" spans="1:19">
      <c r="A1504" t="s">
        <v>3970</v>
      </c>
      <c r="B1504" s="4">
        <v>45261</v>
      </c>
      <c r="C1504" s="2">
        <v>-46213.63</v>
      </c>
      <c r="D1504" t="s">
        <v>840</v>
      </c>
      <c r="E1504" t="s">
        <v>856</v>
      </c>
      <c r="F1504" t="s">
        <v>9</v>
      </c>
      <c r="G1504" t="s">
        <v>24</v>
      </c>
      <c r="I1504" t="s">
        <v>1062</v>
      </c>
      <c r="J1504" t="s">
        <v>3971</v>
      </c>
      <c r="K1504" t="str">
        <f>IF(COUNTIF(Customers!A:A, H1504)&gt;0, "Valid", "Invalid")</f>
        <v>Invalid</v>
      </c>
      <c r="L1504" t="str">
        <f t="shared" si="115"/>
        <v>12</v>
      </c>
      <c r="M1504" t="str">
        <f t="shared" si="116"/>
        <v>2023</v>
      </c>
      <c r="N1504">
        <f t="shared" si="117"/>
        <v>-46213.63</v>
      </c>
      <c r="O1504" t="str">
        <f t="shared" si="118"/>
        <v/>
      </c>
      <c r="P1504">
        <f t="shared" si="119"/>
        <v>46213.63</v>
      </c>
      <c r="Q1504" s="48" t="str">
        <f>IF(O1504="","",
   IF(OR(O1504&lt;EDA_Outlier_Analysis!$C$10, O1504&gt;EDA_Outlier_Analysis!$C$11),
      "Outlier",
      "Normal"))</f>
        <v/>
      </c>
      <c r="R1504" t="str">
        <f>IF(P1504="","",
   IF(OR(P1504 &lt; EDA_Outlier_Analysis!$F$7, P1504 &gt; EDA_Outlier_Analysis!$F$8),
      "Outlier",
      "Normal"))</f>
        <v>Normal</v>
      </c>
      <c r="S1504" t="str">
        <f>IF(N1504="","",
   IF(OR(N1504 &lt;EDA_Outlier_Analysis!$I$10, N1504 &gt; EDA_Outlier_Analysis!$I$11),
      "Outlier",
      "Normal"))</f>
        <v>Normal</v>
      </c>
    </row>
    <row r="1505" spans="1:19">
      <c r="A1505" t="s">
        <v>3972</v>
      </c>
      <c r="B1505" s="4">
        <v>44970</v>
      </c>
      <c r="C1505" s="2">
        <v>-39581.480000000003</v>
      </c>
      <c r="D1505" t="s">
        <v>840</v>
      </c>
      <c r="E1505" t="s">
        <v>864</v>
      </c>
      <c r="F1505" t="s">
        <v>10</v>
      </c>
      <c r="G1505" t="s">
        <v>24</v>
      </c>
      <c r="I1505" t="s">
        <v>957</v>
      </c>
      <c r="J1505" t="s">
        <v>3973</v>
      </c>
      <c r="K1505" t="str">
        <f>IF(COUNTIF(Customers!A:A, H1505)&gt;0, "Valid", "Invalid")</f>
        <v>Invalid</v>
      </c>
      <c r="L1505" t="str">
        <f t="shared" si="115"/>
        <v>2</v>
      </c>
      <c r="M1505" t="str">
        <f t="shared" si="116"/>
        <v>2023</v>
      </c>
      <c r="N1505">
        <f t="shared" si="117"/>
        <v>-39581.480000000003</v>
      </c>
      <c r="O1505" t="str">
        <f t="shared" si="118"/>
        <v/>
      </c>
      <c r="P1505">
        <f t="shared" si="119"/>
        <v>39581.480000000003</v>
      </c>
      <c r="Q1505" s="48" t="str">
        <f>IF(O1505="","",
   IF(OR(O1505&lt;EDA_Outlier_Analysis!$C$10, O1505&gt;EDA_Outlier_Analysis!$C$11),
      "Outlier",
      "Normal"))</f>
        <v/>
      </c>
      <c r="R1505" t="str">
        <f>IF(P1505="","",
   IF(OR(P1505 &lt; EDA_Outlier_Analysis!$F$7, P1505 &gt; EDA_Outlier_Analysis!$F$8),
      "Outlier",
      "Normal"))</f>
        <v>Normal</v>
      </c>
      <c r="S1505" t="str">
        <f>IF(N1505="","",
   IF(OR(N1505 &lt;EDA_Outlier_Analysis!$I$10, N1505 &gt; EDA_Outlier_Analysis!$I$11),
      "Outlier",
      "Normal"))</f>
        <v>Normal</v>
      </c>
    </row>
    <row r="1506" spans="1:19">
      <c r="A1506" t="s">
        <v>3974</v>
      </c>
      <c r="B1506" s="4">
        <v>44803</v>
      </c>
      <c r="C1506" s="2">
        <v>-57924.14</v>
      </c>
      <c r="D1506" t="s">
        <v>840</v>
      </c>
      <c r="E1506" t="s">
        <v>878</v>
      </c>
      <c r="F1506" t="s">
        <v>10</v>
      </c>
      <c r="G1506" t="s">
        <v>34</v>
      </c>
      <c r="I1506" t="s">
        <v>1415</v>
      </c>
      <c r="J1506" t="s">
        <v>3975</v>
      </c>
      <c r="K1506" t="str">
        <f>IF(COUNTIF(Customers!A:A, H1506)&gt;0, "Valid", "Invalid")</f>
        <v>Invalid</v>
      </c>
      <c r="L1506" t="str">
        <f t="shared" si="115"/>
        <v>8</v>
      </c>
      <c r="M1506" t="str">
        <f t="shared" si="116"/>
        <v>2022</v>
      </c>
      <c r="N1506">
        <f t="shared" si="117"/>
        <v>-57924.14</v>
      </c>
      <c r="O1506" t="str">
        <f t="shared" si="118"/>
        <v/>
      </c>
      <c r="P1506">
        <f t="shared" si="119"/>
        <v>57924.14</v>
      </c>
      <c r="Q1506" s="48" t="str">
        <f>IF(O1506="","",
   IF(OR(O1506&lt;EDA_Outlier_Analysis!$C$10, O1506&gt;EDA_Outlier_Analysis!$C$11),
      "Outlier",
      "Normal"))</f>
        <v/>
      </c>
      <c r="R1506" t="str">
        <f>IF(P1506="","",
   IF(OR(P1506 &lt; EDA_Outlier_Analysis!$F$7, P1506 &gt; EDA_Outlier_Analysis!$F$8),
      "Outlier",
      "Normal"))</f>
        <v>Outlier</v>
      </c>
      <c r="S1506" t="str">
        <f>IF(N1506="","",
   IF(OR(N1506 &lt;EDA_Outlier_Analysis!$I$10, N1506 &gt; EDA_Outlier_Analysis!$I$11),
      "Outlier",
      "Normal"))</f>
        <v>Normal</v>
      </c>
    </row>
    <row r="1507" spans="1:19">
      <c r="A1507" t="s">
        <v>3976</v>
      </c>
      <c r="B1507" s="4">
        <v>45003</v>
      </c>
      <c r="C1507" s="2">
        <v>-30538.6</v>
      </c>
      <c r="D1507" t="s">
        <v>840</v>
      </c>
      <c r="E1507" t="s">
        <v>905</v>
      </c>
      <c r="F1507" t="s">
        <v>9</v>
      </c>
      <c r="G1507" t="s">
        <v>34</v>
      </c>
      <c r="I1507" t="s">
        <v>2544</v>
      </c>
      <c r="J1507" t="s">
        <v>3977</v>
      </c>
      <c r="K1507" t="str">
        <f>IF(COUNTIF(Customers!A:A, H1507)&gt;0, "Valid", "Invalid")</f>
        <v>Invalid</v>
      </c>
      <c r="L1507" t="str">
        <f t="shared" si="115"/>
        <v>3</v>
      </c>
      <c r="M1507" t="str">
        <f t="shared" si="116"/>
        <v>2023</v>
      </c>
      <c r="N1507">
        <f t="shared" si="117"/>
        <v>-30538.6</v>
      </c>
      <c r="O1507" t="str">
        <f t="shared" si="118"/>
        <v/>
      </c>
      <c r="P1507">
        <f t="shared" si="119"/>
        <v>30538.6</v>
      </c>
      <c r="Q1507" s="48" t="str">
        <f>IF(O1507="","",
   IF(OR(O1507&lt;EDA_Outlier_Analysis!$C$10, O1507&gt;EDA_Outlier_Analysis!$C$11),
      "Outlier",
      "Normal"))</f>
        <v/>
      </c>
      <c r="R1507" t="str">
        <f>IF(P1507="","",
   IF(OR(P1507 &lt; EDA_Outlier_Analysis!$F$7, P1507 &gt; EDA_Outlier_Analysis!$F$8),
      "Outlier",
      "Normal"))</f>
        <v>Normal</v>
      </c>
      <c r="S1507" t="str">
        <f>IF(N1507="","",
   IF(OR(N1507 &lt;EDA_Outlier_Analysis!$I$10, N1507 &gt; EDA_Outlier_Analysis!$I$11),
      "Outlier",
      "Normal"))</f>
        <v>Normal</v>
      </c>
    </row>
    <row r="1508" spans="1:19">
      <c r="A1508" t="s">
        <v>3978</v>
      </c>
      <c r="B1508" s="4">
        <v>45108</v>
      </c>
      <c r="C1508" s="2">
        <v>20425.63</v>
      </c>
      <c r="D1508" t="s">
        <v>971</v>
      </c>
      <c r="E1508" t="s">
        <v>971</v>
      </c>
      <c r="F1508" t="s">
        <v>11</v>
      </c>
      <c r="G1508" t="s">
        <v>34</v>
      </c>
      <c r="J1508" t="s">
        <v>3979</v>
      </c>
      <c r="K1508" t="str">
        <f>IF(COUNTIF(Customers!A:A, H1508)&gt;0, "Valid", "Invalid")</f>
        <v>Invalid</v>
      </c>
      <c r="L1508" t="str">
        <f t="shared" si="115"/>
        <v>7</v>
      </c>
      <c r="M1508" t="str">
        <f t="shared" si="116"/>
        <v>2023</v>
      </c>
      <c r="N1508">
        <f t="shared" si="117"/>
        <v>-20425.63</v>
      </c>
      <c r="O1508" t="str">
        <f t="shared" si="118"/>
        <v/>
      </c>
      <c r="P1508" t="str">
        <f t="shared" si="119"/>
        <v/>
      </c>
      <c r="Q1508" s="48" t="str">
        <f>IF(O1508="","",
   IF(OR(O1508&lt;EDA_Outlier_Analysis!$C$10, O1508&gt;EDA_Outlier_Analysis!$C$11),
      "Outlier",
      "Normal"))</f>
        <v/>
      </c>
      <c r="R1508" t="str">
        <f>IF(P1508="","",
   IF(OR(P1508 &lt; EDA_Outlier_Analysis!$F$7, P1508 &gt; EDA_Outlier_Analysis!$F$8),
      "Outlier",
      "Normal"))</f>
        <v/>
      </c>
      <c r="S1508" t="str">
        <f>IF(N1508="","",
   IF(OR(N1508 &lt;EDA_Outlier_Analysis!$I$10, N1508 &gt; EDA_Outlier_Analysis!$I$11),
      "Outlier",
      "Normal"))</f>
        <v>Normal</v>
      </c>
    </row>
    <row r="1509" spans="1:19">
      <c r="A1509" t="s">
        <v>3980</v>
      </c>
      <c r="B1509" s="4">
        <v>44852</v>
      </c>
      <c r="C1509" s="2">
        <v>-65093.9</v>
      </c>
      <c r="D1509" t="s">
        <v>840</v>
      </c>
      <c r="E1509" t="s">
        <v>845</v>
      </c>
      <c r="F1509" t="s">
        <v>11</v>
      </c>
      <c r="G1509" t="s">
        <v>31</v>
      </c>
      <c r="I1509" t="s">
        <v>979</v>
      </c>
      <c r="J1509" t="s">
        <v>3981</v>
      </c>
      <c r="K1509" t="str">
        <f>IF(COUNTIF(Customers!A:A, H1509)&gt;0, "Valid", "Invalid")</f>
        <v>Invalid</v>
      </c>
      <c r="L1509" t="str">
        <f t="shared" si="115"/>
        <v>10</v>
      </c>
      <c r="M1509" t="str">
        <f t="shared" si="116"/>
        <v>2022</v>
      </c>
      <c r="N1509">
        <f t="shared" si="117"/>
        <v>-65093.9</v>
      </c>
      <c r="O1509" t="str">
        <f t="shared" si="118"/>
        <v/>
      </c>
      <c r="P1509">
        <f t="shared" si="119"/>
        <v>65093.9</v>
      </c>
      <c r="Q1509" s="48" t="str">
        <f>IF(O1509="","",
   IF(OR(O1509&lt;EDA_Outlier_Analysis!$C$10, O1509&gt;EDA_Outlier_Analysis!$C$11),
      "Outlier",
      "Normal"))</f>
        <v/>
      </c>
      <c r="R1509" t="str">
        <f>IF(P1509="","",
   IF(OR(P1509 &lt; EDA_Outlier_Analysis!$F$7, P1509 &gt; EDA_Outlier_Analysis!$F$8),
      "Outlier",
      "Normal"))</f>
        <v>Outlier</v>
      </c>
      <c r="S1509" t="str">
        <f>IF(N1509="","",
   IF(OR(N1509 &lt;EDA_Outlier_Analysis!$I$10, N1509 &gt; EDA_Outlier_Analysis!$I$11),
      "Outlier",
      "Normal"))</f>
        <v>Normal</v>
      </c>
    </row>
    <row r="1510" spans="1:19">
      <c r="A1510" t="s">
        <v>3982</v>
      </c>
      <c r="B1510" s="4">
        <v>45085</v>
      </c>
      <c r="C1510" s="2">
        <v>158220.98000000001</v>
      </c>
      <c r="D1510" t="s">
        <v>849</v>
      </c>
      <c r="E1510" t="s">
        <v>853</v>
      </c>
      <c r="F1510" t="s">
        <v>10</v>
      </c>
      <c r="G1510" t="s">
        <v>34</v>
      </c>
      <c r="H1510" t="s">
        <v>95</v>
      </c>
      <c r="J1510" t="s">
        <v>3983</v>
      </c>
      <c r="K1510" t="str">
        <f>IF(COUNTIF(Customers!A:A, H1510)&gt;0, "Valid", "Invalid")</f>
        <v>Valid</v>
      </c>
      <c r="L1510" t="str">
        <f t="shared" si="115"/>
        <v>6</v>
      </c>
      <c r="M1510" t="str">
        <f t="shared" si="116"/>
        <v>2023</v>
      </c>
      <c r="N1510">
        <f t="shared" si="117"/>
        <v>158220.98000000001</v>
      </c>
      <c r="O1510">
        <f t="shared" si="118"/>
        <v>158220.98000000001</v>
      </c>
      <c r="P1510" t="str">
        <f t="shared" si="119"/>
        <v/>
      </c>
      <c r="Q1510" s="48" t="str">
        <f>IF(O1510="","",
   IF(OR(O1510&lt;EDA_Outlier_Analysis!$C$10, O1510&gt;EDA_Outlier_Analysis!$C$11),
      "Outlier",
      "Normal"))</f>
        <v>Normal</v>
      </c>
      <c r="R1510" t="str">
        <f>IF(P1510="","",
   IF(OR(P1510 &lt; EDA_Outlier_Analysis!$F$7, P1510 &gt; EDA_Outlier_Analysis!$F$8),
      "Outlier",
      "Normal"))</f>
        <v/>
      </c>
      <c r="S1510" t="str">
        <f>IF(N1510="","",
   IF(OR(N1510 &lt;EDA_Outlier_Analysis!$I$10, N1510 &gt; EDA_Outlier_Analysis!$I$11),
      "Outlier",
      "Normal"))</f>
        <v>Normal</v>
      </c>
    </row>
    <row r="1511" spans="1:19">
      <c r="A1511" t="s">
        <v>3984</v>
      </c>
      <c r="B1511" s="4">
        <v>45260</v>
      </c>
      <c r="C1511" s="2">
        <v>-67206.17</v>
      </c>
      <c r="D1511" t="s">
        <v>840</v>
      </c>
      <c r="E1511" t="s">
        <v>845</v>
      </c>
      <c r="F1511" t="s">
        <v>9</v>
      </c>
      <c r="G1511" t="s">
        <v>20</v>
      </c>
      <c r="I1511" t="s">
        <v>2017</v>
      </c>
      <c r="J1511" t="s">
        <v>3985</v>
      </c>
      <c r="K1511" t="str">
        <f>IF(COUNTIF(Customers!A:A, H1511)&gt;0, "Valid", "Invalid")</f>
        <v>Invalid</v>
      </c>
      <c r="L1511" t="str">
        <f t="shared" si="115"/>
        <v>11</v>
      </c>
      <c r="M1511" t="str">
        <f t="shared" si="116"/>
        <v>2023</v>
      </c>
      <c r="N1511">
        <f t="shared" si="117"/>
        <v>-67206.17</v>
      </c>
      <c r="O1511" t="str">
        <f t="shared" si="118"/>
        <v/>
      </c>
      <c r="P1511">
        <f t="shared" si="119"/>
        <v>67206.17</v>
      </c>
      <c r="Q1511" s="48" t="str">
        <f>IF(O1511="","",
   IF(OR(O1511&lt;EDA_Outlier_Analysis!$C$10, O1511&gt;EDA_Outlier_Analysis!$C$11),
      "Outlier",
      "Normal"))</f>
        <v/>
      </c>
      <c r="R1511" t="str">
        <f>IF(P1511="","",
   IF(OR(P1511 &lt; EDA_Outlier_Analysis!$F$7, P1511 &gt; EDA_Outlier_Analysis!$F$8),
      "Outlier",
      "Normal"))</f>
        <v>Outlier</v>
      </c>
      <c r="S1511" t="str">
        <f>IF(N1511="","",
   IF(OR(N1511 &lt;EDA_Outlier_Analysis!$I$10, N1511 &gt; EDA_Outlier_Analysis!$I$11),
      "Outlier",
      "Normal"))</f>
        <v>Normal</v>
      </c>
    </row>
    <row r="1512" spans="1:19">
      <c r="A1512" t="s">
        <v>3986</v>
      </c>
      <c r="B1512" s="4">
        <v>45120</v>
      </c>
      <c r="C1512" s="2">
        <v>102767.53</v>
      </c>
      <c r="D1512" t="s">
        <v>849</v>
      </c>
      <c r="E1512" t="s">
        <v>853</v>
      </c>
      <c r="F1512" t="s">
        <v>9</v>
      </c>
      <c r="G1512" t="s">
        <v>20</v>
      </c>
      <c r="H1512" t="s">
        <v>743</v>
      </c>
      <c r="J1512" t="s">
        <v>3987</v>
      </c>
      <c r="K1512" t="str">
        <f>IF(COUNTIF(Customers!A:A, H1512)&gt;0, "Valid", "Invalid")</f>
        <v>Valid</v>
      </c>
      <c r="L1512" t="str">
        <f t="shared" si="115"/>
        <v>7</v>
      </c>
      <c r="M1512" t="str">
        <f t="shared" si="116"/>
        <v>2023</v>
      </c>
      <c r="N1512">
        <f t="shared" si="117"/>
        <v>102767.53</v>
      </c>
      <c r="O1512">
        <f t="shared" si="118"/>
        <v>102767.53</v>
      </c>
      <c r="P1512" t="str">
        <f t="shared" si="119"/>
        <v/>
      </c>
      <c r="Q1512" s="48" t="str">
        <f>IF(O1512="","",
   IF(OR(O1512&lt;EDA_Outlier_Analysis!$C$10, O1512&gt;EDA_Outlier_Analysis!$C$11),
      "Outlier",
      "Normal"))</f>
        <v>Normal</v>
      </c>
      <c r="R1512" t="str">
        <f>IF(P1512="","",
   IF(OR(P1512 &lt; EDA_Outlier_Analysis!$F$7, P1512 &gt; EDA_Outlier_Analysis!$F$8),
      "Outlier",
      "Normal"))</f>
        <v/>
      </c>
      <c r="S1512" t="str">
        <f>IF(N1512="","",
   IF(OR(N1512 &lt;EDA_Outlier_Analysis!$I$10, N1512 &gt; EDA_Outlier_Analysis!$I$11),
      "Outlier",
      "Normal"))</f>
        <v>Normal</v>
      </c>
    </row>
    <row r="1513" spans="1:19">
      <c r="A1513" t="s">
        <v>3988</v>
      </c>
      <c r="B1513" s="4">
        <v>44613</v>
      </c>
      <c r="C1513" s="2">
        <v>-62326.76</v>
      </c>
      <c r="D1513" t="s">
        <v>840</v>
      </c>
      <c r="E1513" t="s">
        <v>878</v>
      </c>
      <c r="F1513" t="s">
        <v>10</v>
      </c>
      <c r="G1513" t="s">
        <v>24</v>
      </c>
      <c r="I1513" t="s">
        <v>1800</v>
      </c>
      <c r="J1513" t="s">
        <v>3989</v>
      </c>
      <c r="K1513" t="str">
        <f>IF(COUNTIF(Customers!A:A, H1513)&gt;0, "Valid", "Invalid")</f>
        <v>Invalid</v>
      </c>
      <c r="L1513" t="str">
        <f t="shared" si="115"/>
        <v>2</v>
      </c>
      <c r="M1513" t="str">
        <f t="shared" si="116"/>
        <v>2022</v>
      </c>
      <c r="N1513">
        <f t="shared" si="117"/>
        <v>-62326.76</v>
      </c>
      <c r="O1513" t="str">
        <f t="shared" si="118"/>
        <v/>
      </c>
      <c r="P1513">
        <f t="shared" si="119"/>
        <v>62326.76</v>
      </c>
      <c r="Q1513" s="48" t="str">
        <f>IF(O1513="","",
   IF(OR(O1513&lt;EDA_Outlier_Analysis!$C$10, O1513&gt;EDA_Outlier_Analysis!$C$11),
      "Outlier",
      "Normal"))</f>
        <v/>
      </c>
      <c r="R1513" t="str">
        <f>IF(P1513="","",
   IF(OR(P1513 &lt; EDA_Outlier_Analysis!$F$7, P1513 &gt; EDA_Outlier_Analysis!$F$8),
      "Outlier",
      "Normal"))</f>
        <v>Outlier</v>
      </c>
      <c r="S1513" t="str">
        <f>IF(N1513="","",
   IF(OR(N1513 &lt;EDA_Outlier_Analysis!$I$10, N1513 &gt; EDA_Outlier_Analysis!$I$11),
      "Outlier",
      "Normal"))</f>
        <v>Normal</v>
      </c>
    </row>
    <row r="1514" spans="1:19">
      <c r="A1514" t="s">
        <v>3990</v>
      </c>
      <c r="B1514" s="4">
        <v>44868</v>
      </c>
      <c r="C1514" s="2">
        <v>175047.6</v>
      </c>
      <c r="D1514" t="s">
        <v>849</v>
      </c>
      <c r="E1514" t="s">
        <v>868</v>
      </c>
      <c r="F1514" t="s">
        <v>10</v>
      </c>
      <c r="G1514" t="s">
        <v>20</v>
      </c>
      <c r="H1514" t="s">
        <v>579</v>
      </c>
      <c r="J1514" t="s">
        <v>3991</v>
      </c>
      <c r="K1514" t="str">
        <f>IF(COUNTIF(Customers!A:A, H1514)&gt;0, "Valid", "Invalid")</f>
        <v>Valid</v>
      </c>
      <c r="L1514" t="str">
        <f t="shared" si="115"/>
        <v>11</v>
      </c>
      <c r="M1514" t="str">
        <f t="shared" si="116"/>
        <v>2022</v>
      </c>
      <c r="N1514">
        <f t="shared" si="117"/>
        <v>175047.6</v>
      </c>
      <c r="O1514">
        <f t="shared" si="118"/>
        <v>175047.6</v>
      </c>
      <c r="P1514" t="str">
        <f t="shared" si="119"/>
        <v/>
      </c>
      <c r="Q1514" s="48" t="str">
        <f>IF(O1514="","",
   IF(OR(O1514&lt;EDA_Outlier_Analysis!$C$10, O1514&gt;EDA_Outlier_Analysis!$C$11),
      "Outlier",
      "Normal"))</f>
        <v>Normal</v>
      </c>
      <c r="R1514" t="str">
        <f>IF(P1514="","",
   IF(OR(P1514 &lt; EDA_Outlier_Analysis!$F$7, P1514 &gt; EDA_Outlier_Analysis!$F$8),
      "Outlier",
      "Normal"))</f>
        <v/>
      </c>
      <c r="S1514" t="str">
        <f>IF(N1514="","",
   IF(OR(N1514 &lt;EDA_Outlier_Analysis!$I$10, N1514 &gt; EDA_Outlier_Analysis!$I$11),
      "Outlier",
      "Normal"))</f>
        <v>Normal</v>
      </c>
    </row>
    <row r="1515" spans="1:19">
      <c r="A1515" t="s">
        <v>3992</v>
      </c>
      <c r="B1515" s="4">
        <v>44771</v>
      </c>
      <c r="C1515" s="2">
        <v>220170.8</v>
      </c>
      <c r="D1515" t="s">
        <v>849</v>
      </c>
      <c r="E1515" t="s">
        <v>868</v>
      </c>
      <c r="F1515" t="s">
        <v>9</v>
      </c>
      <c r="G1515" t="s">
        <v>24</v>
      </c>
      <c r="H1515" t="s">
        <v>233</v>
      </c>
      <c r="J1515" t="s">
        <v>3993</v>
      </c>
      <c r="K1515" t="str">
        <f>IF(COUNTIF(Customers!A:A, H1515)&gt;0, "Valid", "Invalid")</f>
        <v>Valid</v>
      </c>
      <c r="L1515" t="str">
        <f t="shared" si="115"/>
        <v>7</v>
      </c>
      <c r="M1515" t="str">
        <f t="shared" si="116"/>
        <v>2022</v>
      </c>
      <c r="N1515">
        <f t="shared" si="117"/>
        <v>220170.8</v>
      </c>
      <c r="O1515">
        <f t="shared" si="118"/>
        <v>220170.8</v>
      </c>
      <c r="P1515" t="str">
        <f t="shared" si="119"/>
        <v/>
      </c>
      <c r="Q1515" s="48" t="str">
        <f>IF(O1515="","",
   IF(OR(O1515&lt;EDA_Outlier_Analysis!$C$10, O1515&gt;EDA_Outlier_Analysis!$C$11),
      "Outlier",
      "Normal"))</f>
        <v>Normal</v>
      </c>
      <c r="R1515" t="str">
        <f>IF(P1515="","",
   IF(OR(P1515 &lt; EDA_Outlier_Analysis!$F$7, P1515 &gt; EDA_Outlier_Analysis!$F$8),
      "Outlier",
      "Normal"))</f>
        <v/>
      </c>
      <c r="S1515" t="str">
        <f>IF(N1515="","",
   IF(OR(N1515 &lt;EDA_Outlier_Analysis!$I$10, N1515 &gt; EDA_Outlier_Analysis!$I$11),
      "Outlier",
      "Normal"))</f>
        <v>Normal</v>
      </c>
    </row>
    <row r="1516" spans="1:19">
      <c r="A1516" t="s">
        <v>3994</v>
      </c>
      <c r="B1516" s="4">
        <v>44956</v>
      </c>
      <c r="C1516" s="2">
        <v>-25695.34</v>
      </c>
      <c r="D1516" t="s">
        <v>840</v>
      </c>
      <c r="E1516" t="s">
        <v>864</v>
      </c>
      <c r="F1516" t="s">
        <v>11</v>
      </c>
      <c r="G1516" t="s">
        <v>24</v>
      </c>
      <c r="I1516" t="s">
        <v>1141</v>
      </c>
      <c r="J1516" t="s">
        <v>3995</v>
      </c>
      <c r="K1516" t="str">
        <f>IF(COUNTIF(Customers!A:A, H1516)&gt;0, "Valid", "Invalid")</f>
        <v>Invalid</v>
      </c>
      <c r="L1516" t="str">
        <f t="shared" si="115"/>
        <v>1</v>
      </c>
      <c r="M1516" t="str">
        <f t="shared" si="116"/>
        <v>2023</v>
      </c>
      <c r="N1516">
        <f t="shared" si="117"/>
        <v>-25695.34</v>
      </c>
      <c r="O1516" t="str">
        <f t="shared" si="118"/>
        <v/>
      </c>
      <c r="P1516">
        <f t="shared" si="119"/>
        <v>25695.34</v>
      </c>
      <c r="Q1516" s="48" t="str">
        <f>IF(O1516="","",
   IF(OR(O1516&lt;EDA_Outlier_Analysis!$C$10, O1516&gt;EDA_Outlier_Analysis!$C$11),
      "Outlier",
      "Normal"))</f>
        <v/>
      </c>
      <c r="R1516" t="str">
        <f>IF(P1516="","",
   IF(OR(P1516 &lt; EDA_Outlier_Analysis!$F$7, P1516 &gt; EDA_Outlier_Analysis!$F$8),
      "Outlier",
      "Normal"))</f>
        <v>Outlier</v>
      </c>
      <c r="S1516" t="str">
        <f>IF(N1516="","",
   IF(OR(N1516 &lt;EDA_Outlier_Analysis!$I$10, N1516 &gt; EDA_Outlier_Analysis!$I$11),
      "Outlier",
      "Normal"))</f>
        <v>Normal</v>
      </c>
    </row>
    <row r="1517" spans="1:19">
      <c r="A1517" t="s">
        <v>3996</v>
      </c>
      <c r="B1517" s="4">
        <v>44912</v>
      </c>
      <c r="C1517" s="2">
        <v>94976.17</v>
      </c>
      <c r="D1517" t="s">
        <v>849</v>
      </c>
      <c r="E1517" t="s">
        <v>853</v>
      </c>
      <c r="F1517" t="s">
        <v>10</v>
      </c>
      <c r="G1517" t="s">
        <v>24</v>
      </c>
      <c r="H1517" t="s">
        <v>437</v>
      </c>
      <c r="J1517" t="s">
        <v>3997</v>
      </c>
      <c r="K1517" t="str">
        <f>IF(COUNTIF(Customers!A:A, H1517)&gt;0, "Valid", "Invalid")</f>
        <v>Valid</v>
      </c>
      <c r="L1517" t="str">
        <f t="shared" si="115"/>
        <v>12</v>
      </c>
      <c r="M1517" t="str">
        <f t="shared" si="116"/>
        <v>2022</v>
      </c>
      <c r="N1517">
        <f t="shared" si="117"/>
        <v>94976.17</v>
      </c>
      <c r="O1517">
        <f t="shared" si="118"/>
        <v>94976.17</v>
      </c>
      <c r="P1517" t="str">
        <f t="shared" si="119"/>
        <v/>
      </c>
      <c r="Q1517" s="48" t="str">
        <f>IF(O1517="","",
   IF(OR(O1517&lt;EDA_Outlier_Analysis!$C$10, O1517&gt;EDA_Outlier_Analysis!$C$11),
      "Outlier",
      "Normal"))</f>
        <v>Normal</v>
      </c>
      <c r="R1517" t="str">
        <f>IF(P1517="","",
   IF(OR(P1517 &lt; EDA_Outlier_Analysis!$F$7, P1517 &gt; EDA_Outlier_Analysis!$F$8),
      "Outlier",
      "Normal"))</f>
        <v/>
      </c>
      <c r="S1517" t="str">
        <f>IF(N1517="","",
   IF(OR(N1517 &lt;EDA_Outlier_Analysis!$I$10, N1517 &gt; EDA_Outlier_Analysis!$I$11),
      "Outlier",
      "Normal"))</f>
        <v>Normal</v>
      </c>
    </row>
    <row r="1518" spans="1:19">
      <c r="A1518" t="s">
        <v>3998</v>
      </c>
      <c r="B1518" s="4">
        <v>45092</v>
      </c>
      <c r="C1518" s="2">
        <v>-17110.11</v>
      </c>
      <c r="D1518" t="s">
        <v>840</v>
      </c>
      <c r="E1518" t="s">
        <v>878</v>
      </c>
      <c r="F1518" t="s">
        <v>11</v>
      </c>
      <c r="G1518" t="s">
        <v>24</v>
      </c>
      <c r="I1518" t="s">
        <v>987</v>
      </c>
      <c r="J1518" t="s">
        <v>3999</v>
      </c>
      <c r="K1518" t="str">
        <f>IF(COUNTIF(Customers!A:A, H1518)&gt;0, "Valid", "Invalid")</f>
        <v>Invalid</v>
      </c>
      <c r="L1518" t="str">
        <f t="shared" si="115"/>
        <v>6</v>
      </c>
      <c r="M1518" t="str">
        <f t="shared" si="116"/>
        <v>2023</v>
      </c>
      <c r="N1518">
        <f t="shared" si="117"/>
        <v>-17110.11</v>
      </c>
      <c r="O1518" t="str">
        <f t="shared" si="118"/>
        <v/>
      </c>
      <c r="P1518">
        <f t="shared" si="119"/>
        <v>17110.11</v>
      </c>
      <c r="Q1518" s="48" t="str">
        <f>IF(O1518="","",
   IF(OR(O1518&lt;EDA_Outlier_Analysis!$C$10, O1518&gt;EDA_Outlier_Analysis!$C$11),
      "Outlier",
      "Normal"))</f>
        <v/>
      </c>
      <c r="R1518" t="str">
        <f>IF(P1518="","",
   IF(OR(P1518 &lt; EDA_Outlier_Analysis!$F$7, P1518 &gt; EDA_Outlier_Analysis!$F$8),
      "Outlier",
      "Normal"))</f>
        <v>Outlier</v>
      </c>
      <c r="S1518" t="str">
        <f>IF(N1518="","",
   IF(OR(N1518 &lt;EDA_Outlier_Analysis!$I$10, N1518 &gt; EDA_Outlier_Analysis!$I$11),
      "Outlier",
      "Normal"))</f>
        <v>Normal</v>
      </c>
    </row>
    <row r="1519" spans="1:19">
      <c r="A1519" t="s">
        <v>4000</v>
      </c>
      <c r="B1519" s="4">
        <v>44884</v>
      </c>
      <c r="C1519" s="2">
        <v>156525.78</v>
      </c>
      <c r="D1519" t="s">
        <v>849</v>
      </c>
      <c r="E1519" t="s">
        <v>868</v>
      </c>
      <c r="F1519" t="s">
        <v>10</v>
      </c>
      <c r="G1519" t="s">
        <v>31</v>
      </c>
      <c r="H1519" t="s">
        <v>647</v>
      </c>
      <c r="J1519" t="s">
        <v>4001</v>
      </c>
      <c r="K1519" t="str">
        <f>IF(COUNTIF(Customers!A:A, H1519)&gt;0, "Valid", "Invalid")</f>
        <v>Valid</v>
      </c>
      <c r="L1519" t="str">
        <f t="shared" si="115"/>
        <v>11</v>
      </c>
      <c r="M1519" t="str">
        <f t="shared" si="116"/>
        <v>2022</v>
      </c>
      <c r="N1519">
        <f t="shared" si="117"/>
        <v>156525.78</v>
      </c>
      <c r="O1519">
        <f t="shared" si="118"/>
        <v>156525.78</v>
      </c>
      <c r="P1519" t="str">
        <f t="shared" si="119"/>
        <v/>
      </c>
      <c r="Q1519" s="48" t="str">
        <f>IF(O1519="","",
   IF(OR(O1519&lt;EDA_Outlier_Analysis!$C$10, O1519&gt;EDA_Outlier_Analysis!$C$11),
      "Outlier",
      "Normal"))</f>
        <v>Normal</v>
      </c>
      <c r="R1519" t="str">
        <f>IF(P1519="","",
   IF(OR(P1519 &lt; EDA_Outlier_Analysis!$F$7, P1519 &gt; EDA_Outlier_Analysis!$F$8),
      "Outlier",
      "Normal"))</f>
        <v/>
      </c>
      <c r="S1519" t="str">
        <f>IF(N1519="","",
   IF(OR(N1519 &lt;EDA_Outlier_Analysis!$I$10, N1519 &gt; EDA_Outlier_Analysis!$I$11),
      "Outlier",
      "Normal"))</f>
        <v>Normal</v>
      </c>
    </row>
    <row r="1520" spans="1:19">
      <c r="A1520" t="s">
        <v>4002</v>
      </c>
      <c r="B1520" s="4">
        <v>45206</v>
      </c>
      <c r="C1520" s="2">
        <v>74487.34</v>
      </c>
      <c r="D1520" t="s">
        <v>849</v>
      </c>
      <c r="E1520" t="s">
        <v>850</v>
      </c>
      <c r="F1520" t="s">
        <v>11</v>
      </c>
      <c r="G1520" t="s">
        <v>34</v>
      </c>
      <c r="H1520" t="s">
        <v>77</v>
      </c>
      <c r="J1520" t="s">
        <v>4003</v>
      </c>
      <c r="K1520" t="str">
        <f>IF(COUNTIF(Customers!A:A, H1520)&gt;0, "Valid", "Invalid")</f>
        <v>Valid</v>
      </c>
      <c r="L1520" t="str">
        <f t="shared" si="115"/>
        <v>10</v>
      </c>
      <c r="M1520" t="str">
        <f t="shared" si="116"/>
        <v>2023</v>
      </c>
      <c r="N1520">
        <f t="shared" si="117"/>
        <v>74487.34</v>
      </c>
      <c r="O1520">
        <f t="shared" si="118"/>
        <v>74487.34</v>
      </c>
      <c r="P1520" t="str">
        <f t="shared" si="119"/>
        <v/>
      </c>
      <c r="Q1520" s="48" t="str">
        <f>IF(O1520="","",
   IF(OR(O1520&lt;EDA_Outlier_Analysis!$C$10, O1520&gt;EDA_Outlier_Analysis!$C$11),
      "Outlier",
      "Normal"))</f>
        <v>Normal</v>
      </c>
      <c r="R1520" t="str">
        <f>IF(P1520="","",
   IF(OR(P1520 &lt; EDA_Outlier_Analysis!$F$7, P1520 &gt; EDA_Outlier_Analysis!$F$8),
      "Outlier",
      "Normal"))</f>
        <v/>
      </c>
      <c r="S1520" t="str">
        <f>IF(N1520="","",
   IF(OR(N1520 &lt;EDA_Outlier_Analysis!$I$10, N1520 &gt; EDA_Outlier_Analysis!$I$11),
      "Outlier",
      "Normal"))</f>
        <v>Normal</v>
      </c>
    </row>
    <row r="1521" spans="1:19">
      <c r="A1521" t="s">
        <v>4004</v>
      </c>
      <c r="B1521" s="4">
        <v>44809</v>
      </c>
      <c r="C1521" s="2">
        <v>-38678.379999999997</v>
      </c>
      <c r="D1521" t="s">
        <v>840</v>
      </c>
      <c r="E1521" t="s">
        <v>841</v>
      </c>
      <c r="F1521" t="s">
        <v>10</v>
      </c>
      <c r="G1521" t="s">
        <v>20</v>
      </c>
      <c r="I1521" t="s">
        <v>1415</v>
      </c>
      <c r="J1521" t="s">
        <v>4005</v>
      </c>
      <c r="K1521" t="str">
        <f>IF(COUNTIF(Customers!A:A, H1521)&gt;0, "Valid", "Invalid")</f>
        <v>Invalid</v>
      </c>
      <c r="L1521" t="str">
        <f t="shared" si="115"/>
        <v>9</v>
      </c>
      <c r="M1521" t="str">
        <f t="shared" si="116"/>
        <v>2022</v>
      </c>
      <c r="N1521">
        <f t="shared" si="117"/>
        <v>-38678.379999999997</v>
      </c>
      <c r="O1521" t="str">
        <f t="shared" si="118"/>
        <v/>
      </c>
      <c r="P1521">
        <f t="shared" si="119"/>
        <v>38678.379999999997</v>
      </c>
      <c r="Q1521" s="48" t="str">
        <f>IF(O1521="","",
   IF(OR(O1521&lt;EDA_Outlier_Analysis!$C$10, O1521&gt;EDA_Outlier_Analysis!$C$11),
      "Outlier",
      "Normal"))</f>
        <v/>
      </c>
      <c r="R1521" t="str">
        <f>IF(P1521="","",
   IF(OR(P1521 &lt; EDA_Outlier_Analysis!$F$7, P1521 &gt; EDA_Outlier_Analysis!$F$8),
      "Outlier",
      "Normal"))</f>
        <v>Normal</v>
      </c>
      <c r="S1521" t="str">
        <f>IF(N1521="","",
   IF(OR(N1521 &lt;EDA_Outlier_Analysis!$I$10, N1521 &gt; EDA_Outlier_Analysis!$I$11),
      "Outlier",
      "Normal"))</f>
        <v>Normal</v>
      </c>
    </row>
    <row r="1522" spans="1:19">
      <c r="A1522" t="s">
        <v>4006</v>
      </c>
      <c r="B1522" s="4">
        <v>44666</v>
      </c>
      <c r="C1522" s="2">
        <v>21505.32</v>
      </c>
      <c r="D1522" t="s">
        <v>971</v>
      </c>
      <c r="E1522" t="s">
        <v>971</v>
      </c>
      <c r="F1522" t="s">
        <v>11</v>
      </c>
      <c r="G1522" t="s">
        <v>24</v>
      </c>
      <c r="J1522" t="s">
        <v>4007</v>
      </c>
      <c r="K1522" t="str">
        <f>IF(COUNTIF(Customers!A:A, H1522)&gt;0, "Valid", "Invalid")</f>
        <v>Invalid</v>
      </c>
      <c r="L1522" t="str">
        <f t="shared" si="115"/>
        <v>4</v>
      </c>
      <c r="M1522" t="str">
        <f t="shared" si="116"/>
        <v>2022</v>
      </c>
      <c r="N1522">
        <f t="shared" si="117"/>
        <v>-21505.32</v>
      </c>
      <c r="O1522" t="str">
        <f t="shared" si="118"/>
        <v/>
      </c>
      <c r="P1522" t="str">
        <f t="shared" si="119"/>
        <v/>
      </c>
      <c r="Q1522" s="48" t="str">
        <f>IF(O1522="","",
   IF(OR(O1522&lt;EDA_Outlier_Analysis!$C$10, O1522&gt;EDA_Outlier_Analysis!$C$11),
      "Outlier",
      "Normal"))</f>
        <v/>
      </c>
      <c r="R1522" t="str">
        <f>IF(P1522="","",
   IF(OR(P1522 &lt; EDA_Outlier_Analysis!$F$7, P1522 &gt; EDA_Outlier_Analysis!$F$8),
      "Outlier",
      "Normal"))</f>
        <v/>
      </c>
      <c r="S1522" t="str">
        <f>IF(N1522="","",
   IF(OR(N1522 &lt;EDA_Outlier_Analysis!$I$10, N1522 &gt; EDA_Outlier_Analysis!$I$11),
      "Outlier",
      "Normal"))</f>
        <v>Normal</v>
      </c>
    </row>
    <row r="1523" spans="1:19">
      <c r="A1523" t="s">
        <v>4008</v>
      </c>
      <c r="B1523" s="4">
        <v>45270</v>
      </c>
      <c r="C1523" s="2">
        <v>183554.79</v>
      </c>
      <c r="D1523" t="s">
        <v>849</v>
      </c>
      <c r="E1523" t="s">
        <v>850</v>
      </c>
      <c r="F1523" t="s">
        <v>9</v>
      </c>
      <c r="G1523" t="s">
        <v>34</v>
      </c>
      <c r="H1523" t="s">
        <v>297</v>
      </c>
      <c r="J1523" t="s">
        <v>4009</v>
      </c>
      <c r="K1523" t="str">
        <f>IF(COUNTIF(Customers!A:A, H1523)&gt;0, "Valid", "Invalid")</f>
        <v>Valid</v>
      </c>
      <c r="L1523" t="str">
        <f t="shared" si="115"/>
        <v>12</v>
      </c>
      <c r="M1523" t="str">
        <f t="shared" si="116"/>
        <v>2023</v>
      </c>
      <c r="N1523">
        <f t="shared" si="117"/>
        <v>183554.79</v>
      </c>
      <c r="O1523">
        <f t="shared" si="118"/>
        <v>183554.79</v>
      </c>
      <c r="P1523" t="str">
        <f t="shared" si="119"/>
        <v/>
      </c>
      <c r="Q1523" s="48" t="str">
        <f>IF(O1523="","",
   IF(OR(O1523&lt;EDA_Outlier_Analysis!$C$10, O1523&gt;EDA_Outlier_Analysis!$C$11),
      "Outlier",
      "Normal"))</f>
        <v>Normal</v>
      </c>
      <c r="R1523" t="str">
        <f>IF(P1523="","",
   IF(OR(P1523 &lt; EDA_Outlier_Analysis!$F$7, P1523 &gt; EDA_Outlier_Analysis!$F$8),
      "Outlier",
      "Normal"))</f>
        <v/>
      </c>
      <c r="S1523" t="str">
        <f>IF(N1523="","",
   IF(OR(N1523 &lt;EDA_Outlier_Analysis!$I$10, N1523 &gt; EDA_Outlier_Analysis!$I$11),
      "Outlier",
      "Normal"))</f>
        <v>Normal</v>
      </c>
    </row>
    <row r="1524" spans="1:19">
      <c r="A1524" t="s">
        <v>4010</v>
      </c>
      <c r="B1524" s="4">
        <v>45076</v>
      </c>
      <c r="C1524" s="2">
        <v>-86479.59</v>
      </c>
      <c r="D1524" t="s">
        <v>840</v>
      </c>
      <c r="E1524" t="s">
        <v>841</v>
      </c>
      <c r="F1524" t="s">
        <v>11</v>
      </c>
      <c r="G1524" t="s">
        <v>24</v>
      </c>
      <c r="I1524" t="s">
        <v>1585</v>
      </c>
      <c r="J1524" t="s">
        <v>4011</v>
      </c>
      <c r="K1524" t="str">
        <f>IF(COUNTIF(Customers!A:A, H1524)&gt;0, "Valid", "Invalid")</f>
        <v>Invalid</v>
      </c>
      <c r="L1524" t="str">
        <f t="shared" si="115"/>
        <v>5</v>
      </c>
      <c r="M1524" t="str">
        <f t="shared" si="116"/>
        <v>2023</v>
      </c>
      <c r="N1524">
        <f t="shared" si="117"/>
        <v>-86479.59</v>
      </c>
      <c r="O1524" t="str">
        <f t="shared" si="118"/>
        <v/>
      </c>
      <c r="P1524">
        <f t="shared" si="119"/>
        <v>86479.59</v>
      </c>
      <c r="Q1524" s="48" t="str">
        <f>IF(O1524="","",
   IF(OR(O1524&lt;EDA_Outlier_Analysis!$C$10, O1524&gt;EDA_Outlier_Analysis!$C$11),
      "Outlier",
      "Normal"))</f>
        <v/>
      </c>
      <c r="R1524" t="str">
        <f>IF(P1524="","",
   IF(OR(P1524 &lt; EDA_Outlier_Analysis!$F$7, P1524 &gt; EDA_Outlier_Analysis!$F$8),
      "Outlier",
      "Normal"))</f>
        <v>Outlier</v>
      </c>
      <c r="S1524" t="str">
        <f>IF(N1524="","",
   IF(OR(N1524 &lt;EDA_Outlier_Analysis!$I$10, N1524 &gt; EDA_Outlier_Analysis!$I$11),
      "Outlier",
      "Normal"))</f>
        <v>Normal</v>
      </c>
    </row>
    <row r="1525" spans="1:19">
      <c r="A1525" t="s">
        <v>4012</v>
      </c>
      <c r="B1525" s="4">
        <v>44590</v>
      </c>
      <c r="C1525" s="2">
        <v>113151.86</v>
      </c>
      <c r="D1525" t="s">
        <v>849</v>
      </c>
      <c r="E1525" t="s">
        <v>850</v>
      </c>
      <c r="F1525" t="s">
        <v>11</v>
      </c>
      <c r="G1525" t="s">
        <v>31</v>
      </c>
      <c r="H1525" t="s">
        <v>223</v>
      </c>
      <c r="J1525" t="s">
        <v>4013</v>
      </c>
      <c r="K1525" t="str">
        <f>IF(COUNTIF(Customers!A:A, H1525)&gt;0, "Valid", "Invalid")</f>
        <v>Valid</v>
      </c>
      <c r="L1525" t="str">
        <f t="shared" si="115"/>
        <v>1</v>
      </c>
      <c r="M1525" t="str">
        <f t="shared" si="116"/>
        <v>2022</v>
      </c>
      <c r="N1525">
        <f t="shared" si="117"/>
        <v>113151.86</v>
      </c>
      <c r="O1525">
        <f t="shared" si="118"/>
        <v>113151.86</v>
      </c>
      <c r="P1525" t="str">
        <f t="shared" si="119"/>
        <v/>
      </c>
      <c r="Q1525" s="48" t="str">
        <f>IF(O1525="","",
   IF(OR(O1525&lt;EDA_Outlier_Analysis!$C$10, O1525&gt;EDA_Outlier_Analysis!$C$11),
      "Outlier",
      "Normal"))</f>
        <v>Normal</v>
      </c>
      <c r="R1525" t="str">
        <f>IF(P1525="","",
   IF(OR(P1525 &lt; EDA_Outlier_Analysis!$F$7, P1525 &gt; EDA_Outlier_Analysis!$F$8),
      "Outlier",
      "Normal"))</f>
        <v/>
      </c>
      <c r="S1525" t="str">
        <f>IF(N1525="","",
   IF(OR(N1525 &lt;EDA_Outlier_Analysis!$I$10, N1525 &gt; EDA_Outlier_Analysis!$I$11),
      "Outlier",
      "Normal"))</f>
        <v>Normal</v>
      </c>
    </row>
    <row r="1526" spans="1:19">
      <c r="A1526" t="s">
        <v>4014</v>
      </c>
      <c r="B1526" s="4">
        <v>45097</v>
      </c>
      <c r="C1526" s="2">
        <v>146556.76999999999</v>
      </c>
      <c r="D1526" t="s">
        <v>849</v>
      </c>
      <c r="E1526" t="s">
        <v>853</v>
      </c>
      <c r="F1526" t="s">
        <v>11</v>
      </c>
      <c r="G1526" t="s">
        <v>20</v>
      </c>
      <c r="H1526" t="s">
        <v>759</v>
      </c>
      <c r="J1526" t="s">
        <v>4015</v>
      </c>
      <c r="K1526" t="str">
        <f>IF(COUNTIF(Customers!A:A, H1526)&gt;0, "Valid", "Invalid")</f>
        <v>Valid</v>
      </c>
      <c r="L1526" t="str">
        <f t="shared" si="115"/>
        <v>6</v>
      </c>
      <c r="M1526" t="str">
        <f t="shared" si="116"/>
        <v>2023</v>
      </c>
      <c r="N1526">
        <f t="shared" si="117"/>
        <v>146556.76999999999</v>
      </c>
      <c r="O1526">
        <f t="shared" si="118"/>
        <v>146556.76999999999</v>
      </c>
      <c r="P1526" t="str">
        <f t="shared" si="119"/>
        <v/>
      </c>
      <c r="Q1526" s="48" t="str">
        <f>IF(O1526="","",
   IF(OR(O1526&lt;EDA_Outlier_Analysis!$C$10, O1526&gt;EDA_Outlier_Analysis!$C$11),
      "Outlier",
      "Normal"))</f>
        <v>Normal</v>
      </c>
      <c r="R1526" t="str">
        <f>IF(P1526="","",
   IF(OR(P1526 &lt; EDA_Outlier_Analysis!$F$7, P1526 &gt; EDA_Outlier_Analysis!$F$8),
      "Outlier",
      "Normal"))</f>
        <v/>
      </c>
      <c r="S1526" t="str">
        <f>IF(N1526="","",
   IF(OR(N1526 &lt;EDA_Outlier_Analysis!$I$10, N1526 &gt; EDA_Outlier_Analysis!$I$11),
      "Outlier",
      "Normal"))</f>
        <v>Normal</v>
      </c>
    </row>
    <row r="1527" spans="1:19">
      <c r="A1527" t="s">
        <v>4016</v>
      </c>
      <c r="B1527" s="4">
        <v>44873</v>
      </c>
      <c r="C1527" s="2">
        <v>-18721.52</v>
      </c>
      <c r="D1527" t="s">
        <v>840</v>
      </c>
      <c r="E1527" t="s">
        <v>905</v>
      </c>
      <c r="F1527" t="s">
        <v>10</v>
      </c>
      <c r="G1527" t="s">
        <v>34</v>
      </c>
      <c r="I1527" t="s">
        <v>857</v>
      </c>
      <c r="J1527" t="s">
        <v>4017</v>
      </c>
      <c r="K1527" t="str">
        <f>IF(COUNTIF(Customers!A:A, H1527)&gt;0, "Valid", "Invalid")</f>
        <v>Invalid</v>
      </c>
      <c r="L1527" t="str">
        <f t="shared" si="115"/>
        <v>11</v>
      </c>
      <c r="M1527" t="str">
        <f t="shared" si="116"/>
        <v>2022</v>
      </c>
      <c r="N1527">
        <f t="shared" si="117"/>
        <v>-18721.52</v>
      </c>
      <c r="O1527" t="str">
        <f t="shared" si="118"/>
        <v/>
      </c>
      <c r="P1527">
        <f t="shared" si="119"/>
        <v>18721.52</v>
      </c>
      <c r="Q1527" s="48" t="str">
        <f>IF(O1527="","",
   IF(OR(O1527&lt;EDA_Outlier_Analysis!$C$10, O1527&gt;EDA_Outlier_Analysis!$C$11),
      "Outlier",
      "Normal"))</f>
        <v/>
      </c>
      <c r="R1527" t="str">
        <f>IF(P1527="","",
   IF(OR(P1527 &lt; EDA_Outlier_Analysis!$F$7, P1527 &gt; EDA_Outlier_Analysis!$F$8),
      "Outlier",
      "Normal"))</f>
        <v>Outlier</v>
      </c>
      <c r="S1527" t="str">
        <f>IF(N1527="","",
   IF(OR(N1527 &lt;EDA_Outlier_Analysis!$I$10, N1527 &gt; EDA_Outlier_Analysis!$I$11),
      "Outlier",
      "Normal"))</f>
        <v>Normal</v>
      </c>
    </row>
    <row r="1528" spans="1:19">
      <c r="A1528" t="s">
        <v>4018</v>
      </c>
      <c r="B1528" s="4">
        <v>45103</v>
      </c>
      <c r="C1528" s="2">
        <v>164004.96</v>
      </c>
      <c r="D1528" t="s">
        <v>849</v>
      </c>
      <c r="E1528" t="s">
        <v>850</v>
      </c>
      <c r="F1528" t="s">
        <v>9</v>
      </c>
      <c r="G1528" t="s">
        <v>31</v>
      </c>
      <c r="H1528" t="s">
        <v>115</v>
      </c>
      <c r="J1528" t="s">
        <v>4019</v>
      </c>
      <c r="K1528" t="str">
        <f>IF(COUNTIF(Customers!A:A, H1528)&gt;0, "Valid", "Invalid")</f>
        <v>Valid</v>
      </c>
      <c r="L1528" t="str">
        <f t="shared" si="115"/>
        <v>6</v>
      </c>
      <c r="M1528" t="str">
        <f t="shared" si="116"/>
        <v>2023</v>
      </c>
      <c r="N1528">
        <f t="shared" si="117"/>
        <v>164004.96</v>
      </c>
      <c r="O1528">
        <f t="shared" si="118"/>
        <v>164004.96</v>
      </c>
      <c r="P1528" t="str">
        <f t="shared" si="119"/>
        <v/>
      </c>
      <c r="Q1528" s="48" t="str">
        <f>IF(O1528="","",
   IF(OR(O1528&lt;EDA_Outlier_Analysis!$C$10, O1528&gt;EDA_Outlier_Analysis!$C$11),
      "Outlier",
      "Normal"))</f>
        <v>Normal</v>
      </c>
      <c r="R1528" t="str">
        <f>IF(P1528="","",
   IF(OR(P1528 &lt; EDA_Outlier_Analysis!$F$7, P1528 &gt; EDA_Outlier_Analysis!$F$8),
      "Outlier",
      "Normal"))</f>
        <v/>
      </c>
      <c r="S1528" t="str">
        <f>IF(N1528="","",
   IF(OR(N1528 &lt;EDA_Outlier_Analysis!$I$10, N1528 &gt; EDA_Outlier_Analysis!$I$11),
      "Outlier",
      "Normal"))</f>
        <v>Normal</v>
      </c>
    </row>
    <row r="1529" spans="1:19">
      <c r="A1529" t="s">
        <v>4020</v>
      </c>
      <c r="B1529" s="4">
        <v>44850</v>
      </c>
      <c r="C1529" s="2">
        <v>105749.4</v>
      </c>
      <c r="D1529" t="s">
        <v>849</v>
      </c>
      <c r="E1529" t="s">
        <v>868</v>
      </c>
      <c r="F1529" t="s">
        <v>11</v>
      </c>
      <c r="G1529" t="s">
        <v>20</v>
      </c>
      <c r="H1529" t="s">
        <v>245</v>
      </c>
      <c r="J1529" t="s">
        <v>4021</v>
      </c>
      <c r="K1529" t="str">
        <f>IF(COUNTIF(Customers!A:A, H1529)&gt;0, "Valid", "Invalid")</f>
        <v>Valid</v>
      </c>
      <c r="L1529" t="str">
        <f t="shared" si="115"/>
        <v>10</v>
      </c>
      <c r="M1529" t="str">
        <f t="shared" si="116"/>
        <v>2022</v>
      </c>
      <c r="N1529">
        <f t="shared" si="117"/>
        <v>105749.4</v>
      </c>
      <c r="O1529">
        <f t="shared" si="118"/>
        <v>105749.4</v>
      </c>
      <c r="P1529" t="str">
        <f t="shared" si="119"/>
        <v/>
      </c>
      <c r="Q1529" s="48" t="str">
        <f>IF(O1529="","",
   IF(OR(O1529&lt;EDA_Outlier_Analysis!$C$10, O1529&gt;EDA_Outlier_Analysis!$C$11),
      "Outlier",
      "Normal"))</f>
        <v>Normal</v>
      </c>
      <c r="R1529" t="str">
        <f>IF(P1529="","",
   IF(OR(P1529 &lt; EDA_Outlier_Analysis!$F$7, P1529 &gt; EDA_Outlier_Analysis!$F$8),
      "Outlier",
      "Normal"))</f>
        <v/>
      </c>
      <c r="S1529" t="str">
        <f>IF(N1529="","",
   IF(OR(N1529 &lt;EDA_Outlier_Analysis!$I$10, N1529 &gt; EDA_Outlier_Analysis!$I$11),
      "Outlier",
      "Normal"))</f>
        <v>Normal</v>
      </c>
    </row>
    <row r="1530" spans="1:19">
      <c r="A1530" t="s">
        <v>4022</v>
      </c>
      <c r="B1530" s="4">
        <v>45165</v>
      </c>
      <c r="C1530" s="2">
        <v>176089.34</v>
      </c>
      <c r="D1530" t="s">
        <v>849</v>
      </c>
      <c r="E1530" t="s">
        <v>853</v>
      </c>
      <c r="F1530" t="s">
        <v>11</v>
      </c>
      <c r="G1530" t="s">
        <v>24</v>
      </c>
      <c r="H1530" t="s">
        <v>147</v>
      </c>
      <c r="J1530" t="s">
        <v>4023</v>
      </c>
      <c r="K1530" t="str">
        <f>IF(COUNTIF(Customers!A:A, H1530)&gt;0, "Valid", "Invalid")</f>
        <v>Valid</v>
      </c>
      <c r="L1530" t="str">
        <f t="shared" si="115"/>
        <v>8</v>
      </c>
      <c r="M1530" t="str">
        <f t="shared" si="116"/>
        <v>2023</v>
      </c>
      <c r="N1530">
        <f t="shared" si="117"/>
        <v>176089.34</v>
      </c>
      <c r="O1530">
        <f t="shared" si="118"/>
        <v>176089.34</v>
      </c>
      <c r="P1530" t="str">
        <f t="shared" si="119"/>
        <v/>
      </c>
      <c r="Q1530" s="48" t="str">
        <f>IF(O1530="","",
   IF(OR(O1530&lt;EDA_Outlier_Analysis!$C$10, O1530&gt;EDA_Outlier_Analysis!$C$11),
      "Outlier",
      "Normal"))</f>
        <v>Normal</v>
      </c>
      <c r="R1530" t="str">
        <f>IF(P1530="","",
   IF(OR(P1530 &lt; EDA_Outlier_Analysis!$F$7, P1530 &gt; EDA_Outlier_Analysis!$F$8),
      "Outlier",
      "Normal"))</f>
        <v/>
      </c>
      <c r="S1530" t="str">
        <f>IF(N1530="","",
   IF(OR(N1530 &lt;EDA_Outlier_Analysis!$I$10, N1530 &gt; EDA_Outlier_Analysis!$I$11),
      "Outlier",
      "Normal"))</f>
        <v>Normal</v>
      </c>
    </row>
    <row r="1531" spans="1:19">
      <c r="A1531" t="s">
        <v>4024</v>
      </c>
      <c r="B1531" s="4">
        <v>44665</v>
      </c>
      <c r="C1531" s="2">
        <v>16940.46</v>
      </c>
      <c r="D1531" t="s">
        <v>1345</v>
      </c>
      <c r="E1531" t="s">
        <v>1345</v>
      </c>
      <c r="F1531" t="s">
        <v>11</v>
      </c>
      <c r="G1531" t="s">
        <v>20</v>
      </c>
      <c r="J1531" t="s">
        <v>4025</v>
      </c>
      <c r="K1531" t="str">
        <f>IF(COUNTIF(Customers!A:A, H1531)&gt;0, "Valid", "Invalid")</f>
        <v>Invalid</v>
      </c>
      <c r="L1531" t="str">
        <f t="shared" si="115"/>
        <v>4</v>
      </c>
      <c r="M1531" t="str">
        <f t="shared" si="116"/>
        <v>2022</v>
      </c>
      <c r="N1531">
        <f t="shared" si="117"/>
        <v>-16940.46</v>
      </c>
      <c r="O1531" t="str">
        <f t="shared" si="118"/>
        <v/>
      </c>
      <c r="P1531" t="str">
        <f t="shared" si="119"/>
        <v/>
      </c>
      <c r="Q1531" s="48" t="str">
        <f>IF(O1531="","",
   IF(OR(O1531&lt;EDA_Outlier_Analysis!$C$10, O1531&gt;EDA_Outlier_Analysis!$C$11),
      "Outlier",
      "Normal"))</f>
        <v/>
      </c>
      <c r="R1531" t="str">
        <f>IF(P1531="","",
   IF(OR(P1531 &lt; EDA_Outlier_Analysis!$F$7, P1531 &gt; EDA_Outlier_Analysis!$F$8),
      "Outlier",
      "Normal"))</f>
        <v/>
      </c>
      <c r="S1531" t="str">
        <f>IF(N1531="","",
   IF(OR(N1531 &lt;EDA_Outlier_Analysis!$I$10, N1531 &gt; EDA_Outlier_Analysis!$I$11),
      "Outlier",
      "Normal"))</f>
        <v>Normal</v>
      </c>
    </row>
    <row r="1532" spans="1:19">
      <c r="A1532" t="s">
        <v>4026</v>
      </c>
      <c r="B1532" s="4">
        <v>45138</v>
      </c>
      <c r="C1532" s="2">
        <v>177961.82</v>
      </c>
      <c r="D1532" t="s">
        <v>849</v>
      </c>
      <c r="E1532" t="s">
        <v>850</v>
      </c>
      <c r="F1532" t="s">
        <v>11</v>
      </c>
      <c r="G1532" t="s">
        <v>31</v>
      </c>
      <c r="H1532" t="s">
        <v>177</v>
      </c>
      <c r="J1532" t="s">
        <v>4027</v>
      </c>
      <c r="K1532" t="str">
        <f>IF(COUNTIF(Customers!A:A, H1532)&gt;0, "Valid", "Invalid")</f>
        <v>Valid</v>
      </c>
      <c r="L1532" t="str">
        <f t="shared" si="115"/>
        <v>7</v>
      </c>
      <c r="M1532" t="str">
        <f t="shared" si="116"/>
        <v>2023</v>
      </c>
      <c r="N1532">
        <f t="shared" si="117"/>
        <v>177961.82</v>
      </c>
      <c r="O1532">
        <f t="shared" si="118"/>
        <v>177961.82</v>
      </c>
      <c r="P1532" t="str">
        <f t="shared" si="119"/>
        <v/>
      </c>
      <c r="Q1532" s="48" t="str">
        <f>IF(O1532="","",
   IF(OR(O1532&lt;EDA_Outlier_Analysis!$C$10, O1532&gt;EDA_Outlier_Analysis!$C$11),
      "Outlier",
      "Normal"))</f>
        <v>Normal</v>
      </c>
      <c r="R1532" t="str">
        <f>IF(P1532="","",
   IF(OR(P1532 &lt; EDA_Outlier_Analysis!$F$7, P1532 &gt; EDA_Outlier_Analysis!$F$8),
      "Outlier",
      "Normal"))</f>
        <v/>
      </c>
      <c r="S1532" t="str">
        <f>IF(N1532="","",
   IF(OR(N1532 &lt;EDA_Outlier_Analysis!$I$10, N1532 &gt; EDA_Outlier_Analysis!$I$11),
      "Outlier",
      "Normal"))</f>
        <v>Normal</v>
      </c>
    </row>
    <row r="1533" spans="1:19">
      <c r="A1533" t="s">
        <v>4028</v>
      </c>
      <c r="B1533" s="4">
        <v>44980</v>
      </c>
      <c r="C1533" s="2">
        <v>168423.85</v>
      </c>
      <c r="D1533" t="s">
        <v>849</v>
      </c>
      <c r="E1533" t="s">
        <v>868</v>
      </c>
      <c r="F1533" t="s">
        <v>11</v>
      </c>
      <c r="G1533" t="s">
        <v>20</v>
      </c>
      <c r="H1533" t="s">
        <v>479</v>
      </c>
      <c r="J1533" t="s">
        <v>4029</v>
      </c>
      <c r="K1533" t="str">
        <f>IF(COUNTIF(Customers!A:A, H1533)&gt;0, "Valid", "Invalid")</f>
        <v>Valid</v>
      </c>
      <c r="L1533" t="str">
        <f t="shared" si="115"/>
        <v>2</v>
      </c>
      <c r="M1533" t="str">
        <f t="shared" si="116"/>
        <v>2023</v>
      </c>
      <c r="N1533">
        <f t="shared" si="117"/>
        <v>168423.85</v>
      </c>
      <c r="O1533">
        <f t="shared" si="118"/>
        <v>168423.85</v>
      </c>
      <c r="P1533" t="str">
        <f t="shared" si="119"/>
        <v/>
      </c>
      <c r="Q1533" s="48" t="str">
        <f>IF(O1533="","",
   IF(OR(O1533&lt;EDA_Outlier_Analysis!$C$10, O1533&gt;EDA_Outlier_Analysis!$C$11),
      "Outlier",
      "Normal"))</f>
        <v>Normal</v>
      </c>
      <c r="R1533" t="str">
        <f>IF(P1533="","",
   IF(OR(P1533 &lt; EDA_Outlier_Analysis!$F$7, P1533 &gt; EDA_Outlier_Analysis!$F$8),
      "Outlier",
      "Normal"))</f>
        <v/>
      </c>
      <c r="S1533" t="str">
        <f>IF(N1533="","",
   IF(OR(N1533 &lt;EDA_Outlier_Analysis!$I$10, N1533 &gt; EDA_Outlier_Analysis!$I$11),
      "Outlier",
      "Normal"))</f>
        <v>Normal</v>
      </c>
    </row>
    <row r="1534" spans="1:19">
      <c r="A1534" t="s">
        <v>4030</v>
      </c>
      <c r="B1534" s="4">
        <v>44709</v>
      </c>
      <c r="C1534" s="2">
        <v>-24095.37</v>
      </c>
      <c r="D1534" t="s">
        <v>840</v>
      </c>
      <c r="E1534" t="s">
        <v>878</v>
      </c>
      <c r="F1534" t="s">
        <v>11</v>
      </c>
      <c r="G1534" t="s">
        <v>34</v>
      </c>
      <c r="I1534" t="s">
        <v>1368</v>
      </c>
      <c r="J1534" t="s">
        <v>4031</v>
      </c>
      <c r="K1534" t="str">
        <f>IF(COUNTIF(Customers!A:A, H1534)&gt;0, "Valid", "Invalid")</f>
        <v>Invalid</v>
      </c>
      <c r="L1534" t="str">
        <f t="shared" si="115"/>
        <v>5</v>
      </c>
      <c r="M1534" t="str">
        <f t="shared" si="116"/>
        <v>2022</v>
      </c>
      <c r="N1534">
        <f t="shared" si="117"/>
        <v>-24095.37</v>
      </c>
      <c r="O1534" t="str">
        <f t="shared" si="118"/>
        <v/>
      </c>
      <c r="P1534">
        <f t="shared" si="119"/>
        <v>24095.37</v>
      </c>
      <c r="Q1534" s="48" t="str">
        <f>IF(O1534="","",
   IF(OR(O1534&lt;EDA_Outlier_Analysis!$C$10, O1534&gt;EDA_Outlier_Analysis!$C$11),
      "Outlier",
      "Normal"))</f>
        <v/>
      </c>
      <c r="R1534" t="str">
        <f>IF(P1534="","",
   IF(OR(P1534 &lt; EDA_Outlier_Analysis!$F$7, P1534 &gt; EDA_Outlier_Analysis!$F$8),
      "Outlier",
      "Normal"))</f>
        <v>Outlier</v>
      </c>
      <c r="S1534" t="str">
        <f>IF(N1534="","",
   IF(OR(N1534 &lt;EDA_Outlier_Analysis!$I$10, N1534 &gt; EDA_Outlier_Analysis!$I$11),
      "Outlier",
      "Normal"))</f>
        <v>Normal</v>
      </c>
    </row>
    <row r="1535" spans="1:19">
      <c r="A1535" t="s">
        <v>4032</v>
      </c>
      <c r="B1535" s="4">
        <v>45070</v>
      </c>
      <c r="C1535" s="2">
        <v>-63237.52</v>
      </c>
      <c r="D1535" t="s">
        <v>840</v>
      </c>
      <c r="E1535" t="s">
        <v>864</v>
      </c>
      <c r="F1535" t="s">
        <v>9</v>
      </c>
      <c r="G1535" t="s">
        <v>34</v>
      </c>
      <c r="I1535" t="s">
        <v>3307</v>
      </c>
      <c r="J1535" t="s">
        <v>4033</v>
      </c>
      <c r="K1535" t="str">
        <f>IF(COUNTIF(Customers!A:A, H1535)&gt;0, "Valid", "Invalid")</f>
        <v>Invalid</v>
      </c>
      <c r="L1535" t="str">
        <f t="shared" si="115"/>
        <v>5</v>
      </c>
      <c r="M1535" t="str">
        <f t="shared" si="116"/>
        <v>2023</v>
      </c>
      <c r="N1535">
        <f t="shared" si="117"/>
        <v>-63237.52</v>
      </c>
      <c r="O1535" t="str">
        <f t="shared" si="118"/>
        <v/>
      </c>
      <c r="P1535">
        <f t="shared" si="119"/>
        <v>63237.52</v>
      </c>
      <c r="Q1535" s="48" t="str">
        <f>IF(O1535="","",
   IF(OR(O1535&lt;EDA_Outlier_Analysis!$C$10, O1535&gt;EDA_Outlier_Analysis!$C$11),
      "Outlier",
      "Normal"))</f>
        <v/>
      </c>
      <c r="R1535" t="str">
        <f>IF(P1535="","",
   IF(OR(P1535 &lt; EDA_Outlier_Analysis!$F$7, P1535 &gt; EDA_Outlier_Analysis!$F$8),
      "Outlier",
      "Normal"))</f>
        <v>Outlier</v>
      </c>
      <c r="S1535" t="str">
        <f>IF(N1535="","",
   IF(OR(N1535 &lt;EDA_Outlier_Analysis!$I$10, N1535 &gt; EDA_Outlier_Analysis!$I$11),
      "Outlier",
      "Normal"))</f>
        <v>Normal</v>
      </c>
    </row>
    <row r="1536" spans="1:19">
      <c r="A1536" t="s">
        <v>4034</v>
      </c>
      <c r="B1536" s="4">
        <v>44852</v>
      </c>
      <c r="C1536" s="2">
        <v>-61092.2</v>
      </c>
      <c r="D1536" t="s">
        <v>840</v>
      </c>
      <c r="E1536" t="s">
        <v>856</v>
      </c>
      <c r="F1536" t="s">
        <v>10</v>
      </c>
      <c r="G1536" t="s">
        <v>20</v>
      </c>
      <c r="I1536" t="s">
        <v>1086</v>
      </c>
      <c r="J1536" t="s">
        <v>4035</v>
      </c>
      <c r="K1536" t="str">
        <f>IF(COUNTIF(Customers!A:A, H1536)&gt;0, "Valid", "Invalid")</f>
        <v>Invalid</v>
      </c>
      <c r="L1536" t="str">
        <f t="shared" si="115"/>
        <v>10</v>
      </c>
      <c r="M1536" t="str">
        <f t="shared" si="116"/>
        <v>2022</v>
      </c>
      <c r="N1536">
        <f t="shared" si="117"/>
        <v>-61092.2</v>
      </c>
      <c r="O1536" t="str">
        <f t="shared" si="118"/>
        <v/>
      </c>
      <c r="P1536">
        <f t="shared" si="119"/>
        <v>61092.2</v>
      </c>
      <c r="Q1536" s="48" t="str">
        <f>IF(O1536="","",
   IF(OR(O1536&lt;EDA_Outlier_Analysis!$C$10, O1536&gt;EDA_Outlier_Analysis!$C$11),
      "Outlier",
      "Normal"))</f>
        <v/>
      </c>
      <c r="R1536" t="str">
        <f>IF(P1536="","",
   IF(OR(P1536 &lt; EDA_Outlier_Analysis!$F$7, P1536 &gt; EDA_Outlier_Analysis!$F$8),
      "Outlier",
      "Normal"))</f>
        <v>Outlier</v>
      </c>
      <c r="S1536" t="str">
        <f>IF(N1536="","",
   IF(OR(N1536 &lt;EDA_Outlier_Analysis!$I$10, N1536 &gt; EDA_Outlier_Analysis!$I$11),
      "Outlier",
      "Normal"))</f>
        <v>Normal</v>
      </c>
    </row>
    <row r="1537" spans="1:19">
      <c r="A1537" t="s">
        <v>4036</v>
      </c>
      <c r="B1537" s="4">
        <v>45284</v>
      </c>
      <c r="C1537" s="2">
        <v>147099.96</v>
      </c>
      <c r="D1537" t="s">
        <v>849</v>
      </c>
      <c r="E1537" t="s">
        <v>868</v>
      </c>
      <c r="F1537" t="s">
        <v>9</v>
      </c>
      <c r="G1537" t="s">
        <v>24</v>
      </c>
      <c r="H1537" t="s">
        <v>639</v>
      </c>
      <c r="J1537" t="s">
        <v>4037</v>
      </c>
      <c r="K1537" t="str">
        <f>IF(COUNTIF(Customers!A:A, H1537)&gt;0, "Valid", "Invalid")</f>
        <v>Valid</v>
      </c>
      <c r="L1537" t="str">
        <f t="shared" si="115"/>
        <v>12</v>
      </c>
      <c r="M1537" t="str">
        <f t="shared" si="116"/>
        <v>2023</v>
      </c>
      <c r="N1537">
        <f t="shared" si="117"/>
        <v>147099.96</v>
      </c>
      <c r="O1537">
        <f t="shared" si="118"/>
        <v>147099.96</v>
      </c>
      <c r="P1537" t="str">
        <f t="shared" si="119"/>
        <v/>
      </c>
      <c r="Q1537" s="48" t="str">
        <f>IF(O1537="","",
   IF(OR(O1537&lt;EDA_Outlier_Analysis!$C$10, O1537&gt;EDA_Outlier_Analysis!$C$11),
      "Outlier",
      "Normal"))</f>
        <v>Normal</v>
      </c>
      <c r="R1537" t="str">
        <f>IF(P1537="","",
   IF(OR(P1537 &lt; EDA_Outlier_Analysis!$F$7, P1537 &gt; EDA_Outlier_Analysis!$F$8),
      "Outlier",
      "Normal"))</f>
        <v/>
      </c>
      <c r="S1537" t="str">
        <f>IF(N1537="","",
   IF(OR(N1537 &lt;EDA_Outlier_Analysis!$I$10, N1537 &gt; EDA_Outlier_Analysis!$I$11),
      "Outlier",
      "Normal"))</f>
        <v>Normal</v>
      </c>
    </row>
    <row r="1538" spans="1:19">
      <c r="A1538" t="s">
        <v>4038</v>
      </c>
      <c r="B1538" s="4">
        <v>45276</v>
      </c>
      <c r="C1538" s="2">
        <v>-57354.23</v>
      </c>
      <c r="D1538" t="s">
        <v>840</v>
      </c>
      <c r="E1538" t="s">
        <v>841</v>
      </c>
      <c r="F1538" t="s">
        <v>11</v>
      </c>
      <c r="G1538" t="s">
        <v>31</v>
      </c>
      <c r="I1538" t="s">
        <v>1428</v>
      </c>
      <c r="J1538" t="s">
        <v>4039</v>
      </c>
      <c r="K1538" t="str">
        <f>IF(COUNTIF(Customers!A:A, H1538)&gt;0, "Valid", "Invalid")</f>
        <v>Invalid</v>
      </c>
      <c r="L1538" t="str">
        <f t="shared" si="115"/>
        <v>12</v>
      </c>
      <c r="M1538" t="str">
        <f t="shared" si="116"/>
        <v>2023</v>
      </c>
      <c r="N1538">
        <f t="shared" si="117"/>
        <v>-57354.23</v>
      </c>
      <c r="O1538" t="str">
        <f t="shared" si="118"/>
        <v/>
      </c>
      <c r="P1538">
        <f t="shared" si="119"/>
        <v>57354.23</v>
      </c>
      <c r="Q1538" s="48" t="str">
        <f>IF(O1538="","",
   IF(OR(O1538&lt;EDA_Outlier_Analysis!$C$10, O1538&gt;EDA_Outlier_Analysis!$C$11),
      "Outlier",
      "Normal"))</f>
        <v/>
      </c>
      <c r="R1538" t="str">
        <f>IF(P1538="","",
   IF(OR(P1538 &lt; EDA_Outlier_Analysis!$F$7, P1538 &gt; EDA_Outlier_Analysis!$F$8),
      "Outlier",
      "Normal"))</f>
        <v>Outlier</v>
      </c>
      <c r="S1538" t="str">
        <f>IF(N1538="","",
   IF(OR(N1538 &lt;EDA_Outlier_Analysis!$I$10, N1538 &gt; EDA_Outlier_Analysis!$I$11),
      "Outlier",
      "Normal"))</f>
        <v>Normal</v>
      </c>
    </row>
    <row r="1539" spans="1:19">
      <c r="A1539" t="s">
        <v>4040</v>
      </c>
      <c r="B1539" s="4">
        <v>44967</v>
      </c>
      <c r="C1539" s="2">
        <v>110816.43</v>
      </c>
      <c r="D1539" t="s">
        <v>849</v>
      </c>
      <c r="E1539" t="s">
        <v>853</v>
      </c>
      <c r="F1539" t="s">
        <v>11</v>
      </c>
      <c r="G1539" t="s">
        <v>20</v>
      </c>
      <c r="H1539" t="s">
        <v>125</v>
      </c>
      <c r="J1539" t="s">
        <v>4041</v>
      </c>
      <c r="K1539" t="str">
        <f>IF(COUNTIF(Customers!A:A, H1539)&gt;0, "Valid", "Invalid")</f>
        <v>Valid</v>
      </c>
      <c r="L1539" t="str">
        <f t="shared" ref="L1539:L1602" si="120">TEXT(B1539,"m")</f>
        <v>2</v>
      </c>
      <c r="M1539" t="str">
        <f t="shared" ref="M1539:M1602" si="121">TEXT(B1539,"yyyy")</f>
        <v>2023</v>
      </c>
      <c r="N1539">
        <f t="shared" ref="N1539:N1602" si="122">IF(D1539="Revenue",C1539,-ABS(C1539))</f>
        <v>110816.43</v>
      </c>
      <c r="O1539">
        <f t="shared" ref="O1539:O1602" si="123">IF(D1539="Revenue", C1539, "")</f>
        <v>110816.43</v>
      </c>
      <c r="P1539" t="str">
        <f t="shared" ref="P1539:P1602" si="124">IF(D1539="Expense", ABS(C1539), "")</f>
        <v/>
      </c>
      <c r="Q1539" s="48" t="str">
        <f>IF(O1539="","",
   IF(OR(O1539&lt;EDA_Outlier_Analysis!$C$10, O1539&gt;EDA_Outlier_Analysis!$C$11),
      "Outlier",
      "Normal"))</f>
        <v>Normal</v>
      </c>
      <c r="R1539" t="str">
        <f>IF(P1539="","",
   IF(OR(P1539 &lt; EDA_Outlier_Analysis!$F$7, P1539 &gt; EDA_Outlier_Analysis!$F$8),
      "Outlier",
      "Normal"))</f>
        <v/>
      </c>
      <c r="S1539" t="str">
        <f>IF(N1539="","",
   IF(OR(N1539 &lt;EDA_Outlier_Analysis!$I$10, N1539 &gt; EDA_Outlier_Analysis!$I$11),
      "Outlier",
      "Normal"))</f>
        <v>Normal</v>
      </c>
    </row>
    <row r="1540" spans="1:19">
      <c r="A1540" t="s">
        <v>4042</v>
      </c>
      <c r="B1540" s="4">
        <v>45129</v>
      </c>
      <c r="C1540" s="2">
        <v>166540.65</v>
      </c>
      <c r="D1540" t="s">
        <v>849</v>
      </c>
      <c r="E1540" t="s">
        <v>853</v>
      </c>
      <c r="F1540" t="s">
        <v>11</v>
      </c>
      <c r="G1540" t="s">
        <v>24</v>
      </c>
      <c r="H1540" t="s">
        <v>261</v>
      </c>
      <c r="J1540" t="s">
        <v>4043</v>
      </c>
      <c r="K1540" t="str">
        <f>IF(COUNTIF(Customers!A:A, H1540)&gt;0, "Valid", "Invalid")</f>
        <v>Valid</v>
      </c>
      <c r="L1540" t="str">
        <f t="shared" si="120"/>
        <v>7</v>
      </c>
      <c r="M1540" t="str">
        <f t="shared" si="121"/>
        <v>2023</v>
      </c>
      <c r="N1540">
        <f t="shared" si="122"/>
        <v>166540.65</v>
      </c>
      <c r="O1540">
        <f t="shared" si="123"/>
        <v>166540.65</v>
      </c>
      <c r="P1540" t="str">
        <f t="shared" si="124"/>
        <v/>
      </c>
      <c r="Q1540" s="48" t="str">
        <f>IF(O1540="","",
   IF(OR(O1540&lt;EDA_Outlier_Analysis!$C$10, O1540&gt;EDA_Outlier_Analysis!$C$11),
      "Outlier",
      "Normal"))</f>
        <v>Normal</v>
      </c>
      <c r="R1540" t="str">
        <f>IF(P1540="","",
   IF(OR(P1540 &lt; EDA_Outlier_Analysis!$F$7, P1540 &gt; EDA_Outlier_Analysis!$F$8),
      "Outlier",
      "Normal"))</f>
        <v/>
      </c>
      <c r="S1540" t="str">
        <f>IF(N1540="","",
   IF(OR(N1540 &lt;EDA_Outlier_Analysis!$I$10, N1540 &gt; EDA_Outlier_Analysis!$I$11),
      "Outlier",
      "Normal"))</f>
        <v>Normal</v>
      </c>
    </row>
    <row r="1541" spans="1:19">
      <c r="A1541" t="s">
        <v>4044</v>
      </c>
      <c r="B1541" s="4">
        <v>45127</v>
      </c>
      <c r="C1541" s="2">
        <v>83434.44</v>
      </c>
      <c r="D1541" t="s">
        <v>849</v>
      </c>
      <c r="E1541" t="s">
        <v>850</v>
      </c>
      <c r="F1541" t="s">
        <v>10</v>
      </c>
      <c r="G1541" t="s">
        <v>20</v>
      </c>
      <c r="H1541" t="s">
        <v>653</v>
      </c>
      <c r="J1541" t="s">
        <v>4045</v>
      </c>
      <c r="K1541" t="str">
        <f>IF(COUNTIF(Customers!A:A, H1541)&gt;0, "Valid", "Invalid")</f>
        <v>Valid</v>
      </c>
      <c r="L1541" t="str">
        <f t="shared" si="120"/>
        <v>7</v>
      </c>
      <c r="M1541" t="str">
        <f t="shared" si="121"/>
        <v>2023</v>
      </c>
      <c r="N1541">
        <f t="shared" si="122"/>
        <v>83434.44</v>
      </c>
      <c r="O1541">
        <f t="shared" si="123"/>
        <v>83434.44</v>
      </c>
      <c r="P1541" t="str">
        <f t="shared" si="124"/>
        <v/>
      </c>
      <c r="Q1541" s="48" t="str">
        <f>IF(O1541="","",
   IF(OR(O1541&lt;EDA_Outlier_Analysis!$C$10, O1541&gt;EDA_Outlier_Analysis!$C$11),
      "Outlier",
      "Normal"))</f>
        <v>Normal</v>
      </c>
      <c r="R1541" t="str">
        <f>IF(P1541="","",
   IF(OR(P1541 &lt; EDA_Outlier_Analysis!$F$7, P1541 &gt; EDA_Outlier_Analysis!$F$8),
      "Outlier",
      "Normal"))</f>
        <v/>
      </c>
      <c r="S1541" t="str">
        <f>IF(N1541="","",
   IF(OR(N1541 &lt;EDA_Outlier_Analysis!$I$10, N1541 &gt; EDA_Outlier_Analysis!$I$11),
      "Outlier",
      "Normal"))</f>
        <v>Normal</v>
      </c>
    </row>
    <row r="1542" spans="1:19">
      <c r="A1542" t="s">
        <v>4046</v>
      </c>
      <c r="B1542" s="4">
        <v>45214</v>
      </c>
      <c r="C1542" s="2">
        <v>198460.92</v>
      </c>
      <c r="D1542" t="s">
        <v>849</v>
      </c>
      <c r="E1542" t="s">
        <v>850</v>
      </c>
      <c r="F1542" t="s">
        <v>11</v>
      </c>
      <c r="G1542" t="s">
        <v>34</v>
      </c>
      <c r="H1542" t="s">
        <v>67</v>
      </c>
      <c r="J1542" t="s">
        <v>4047</v>
      </c>
      <c r="K1542" t="str">
        <f>IF(COUNTIF(Customers!A:A, H1542)&gt;0, "Valid", "Invalid")</f>
        <v>Valid</v>
      </c>
      <c r="L1542" t="str">
        <f t="shared" si="120"/>
        <v>10</v>
      </c>
      <c r="M1542" t="str">
        <f t="shared" si="121"/>
        <v>2023</v>
      </c>
      <c r="N1542">
        <f t="shared" si="122"/>
        <v>198460.92</v>
      </c>
      <c r="O1542">
        <f t="shared" si="123"/>
        <v>198460.92</v>
      </c>
      <c r="P1542" t="str">
        <f t="shared" si="124"/>
        <v/>
      </c>
      <c r="Q1542" s="48" t="str">
        <f>IF(O1542="","",
   IF(OR(O1542&lt;EDA_Outlier_Analysis!$C$10, O1542&gt;EDA_Outlier_Analysis!$C$11),
      "Outlier",
      "Normal"))</f>
        <v>Normal</v>
      </c>
      <c r="R1542" t="str">
        <f>IF(P1542="","",
   IF(OR(P1542 &lt; EDA_Outlier_Analysis!$F$7, P1542 &gt; EDA_Outlier_Analysis!$F$8),
      "Outlier",
      "Normal"))</f>
        <v/>
      </c>
      <c r="S1542" t="str">
        <f>IF(N1542="","",
   IF(OR(N1542 &lt;EDA_Outlier_Analysis!$I$10, N1542 &gt; EDA_Outlier_Analysis!$I$11),
      "Outlier",
      "Normal"))</f>
        <v>Normal</v>
      </c>
    </row>
    <row r="1543" spans="1:19">
      <c r="A1543" t="s">
        <v>4048</v>
      </c>
      <c r="B1543" s="4">
        <v>45094</v>
      </c>
      <c r="C1543" s="2">
        <v>-47274.93</v>
      </c>
      <c r="D1543" t="s">
        <v>840</v>
      </c>
      <c r="E1543" t="s">
        <v>878</v>
      </c>
      <c r="F1543" t="s">
        <v>9</v>
      </c>
      <c r="G1543" t="s">
        <v>20</v>
      </c>
      <c r="I1543" t="s">
        <v>1428</v>
      </c>
      <c r="J1543" t="s">
        <v>4049</v>
      </c>
      <c r="K1543" t="str">
        <f>IF(COUNTIF(Customers!A:A, H1543)&gt;0, "Valid", "Invalid")</f>
        <v>Invalid</v>
      </c>
      <c r="L1543" t="str">
        <f t="shared" si="120"/>
        <v>6</v>
      </c>
      <c r="M1543" t="str">
        <f t="shared" si="121"/>
        <v>2023</v>
      </c>
      <c r="N1543">
        <f t="shared" si="122"/>
        <v>-47274.93</v>
      </c>
      <c r="O1543" t="str">
        <f t="shared" si="123"/>
        <v/>
      </c>
      <c r="P1543">
        <f t="shared" si="124"/>
        <v>47274.93</v>
      </c>
      <c r="Q1543" s="48" t="str">
        <f>IF(O1543="","",
   IF(OR(O1543&lt;EDA_Outlier_Analysis!$C$10, O1543&gt;EDA_Outlier_Analysis!$C$11),
      "Outlier",
      "Normal"))</f>
        <v/>
      </c>
      <c r="R1543" t="str">
        <f>IF(P1543="","",
   IF(OR(P1543 &lt; EDA_Outlier_Analysis!$F$7, P1543 &gt; EDA_Outlier_Analysis!$F$8),
      "Outlier",
      "Normal"))</f>
        <v>Normal</v>
      </c>
      <c r="S1543" t="str">
        <f>IF(N1543="","",
   IF(OR(N1543 &lt;EDA_Outlier_Analysis!$I$10, N1543 &gt; EDA_Outlier_Analysis!$I$11),
      "Outlier",
      "Normal"))</f>
        <v>Normal</v>
      </c>
    </row>
    <row r="1544" spans="1:19">
      <c r="A1544" t="s">
        <v>4050</v>
      </c>
      <c r="B1544" s="4">
        <v>44837</v>
      </c>
      <c r="C1544" s="2">
        <v>145233.16</v>
      </c>
      <c r="D1544" t="s">
        <v>849</v>
      </c>
      <c r="E1544" t="s">
        <v>853</v>
      </c>
      <c r="F1544" t="s">
        <v>9</v>
      </c>
      <c r="G1544" t="s">
        <v>31</v>
      </c>
      <c r="H1544" t="s">
        <v>79</v>
      </c>
      <c r="J1544" t="s">
        <v>4051</v>
      </c>
      <c r="K1544" t="str">
        <f>IF(COUNTIF(Customers!A:A, H1544)&gt;0, "Valid", "Invalid")</f>
        <v>Valid</v>
      </c>
      <c r="L1544" t="str">
        <f t="shared" si="120"/>
        <v>10</v>
      </c>
      <c r="M1544" t="str">
        <f t="shared" si="121"/>
        <v>2022</v>
      </c>
      <c r="N1544">
        <f t="shared" si="122"/>
        <v>145233.16</v>
      </c>
      <c r="O1544">
        <f t="shared" si="123"/>
        <v>145233.16</v>
      </c>
      <c r="P1544" t="str">
        <f t="shared" si="124"/>
        <v/>
      </c>
      <c r="Q1544" s="48" t="str">
        <f>IF(O1544="","",
   IF(OR(O1544&lt;EDA_Outlier_Analysis!$C$10, O1544&gt;EDA_Outlier_Analysis!$C$11),
      "Outlier",
      "Normal"))</f>
        <v>Normal</v>
      </c>
      <c r="R1544" t="str">
        <f>IF(P1544="","",
   IF(OR(P1544 &lt; EDA_Outlier_Analysis!$F$7, P1544 &gt; EDA_Outlier_Analysis!$F$8),
      "Outlier",
      "Normal"))</f>
        <v/>
      </c>
      <c r="S1544" t="str">
        <f>IF(N1544="","",
   IF(OR(N1544 &lt;EDA_Outlier_Analysis!$I$10, N1544 &gt; EDA_Outlier_Analysis!$I$11),
      "Outlier",
      "Normal"))</f>
        <v>Normal</v>
      </c>
    </row>
    <row r="1545" spans="1:19">
      <c r="A1545" t="s">
        <v>4052</v>
      </c>
      <c r="B1545" s="4">
        <v>45181</v>
      </c>
      <c r="C1545" s="2">
        <v>187105.88</v>
      </c>
      <c r="D1545" t="s">
        <v>849</v>
      </c>
      <c r="E1545" t="s">
        <v>868</v>
      </c>
      <c r="F1545" t="s">
        <v>9</v>
      </c>
      <c r="G1545" t="s">
        <v>34</v>
      </c>
      <c r="H1545" t="s">
        <v>85</v>
      </c>
      <c r="J1545" t="s">
        <v>4053</v>
      </c>
      <c r="K1545" t="str">
        <f>IF(COUNTIF(Customers!A:A, H1545)&gt;0, "Valid", "Invalid")</f>
        <v>Valid</v>
      </c>
      <c r="L1545" t="str">
        <f t="shared" si="120"/>
        <v>9</v>
      </c>
      <c r="M1545" t="str">
        <f t="shared" si="121"/>
        <v>2023</v>
      </c>
      <c r="N1545">
        <f t="shared" si="122"/>
        <v>187105.88</v>
      </c>
      <c r="O1545">
        <f t="shared" si="123"/>
        <v>187105.88</v>
      </c>
      <c r="P1545" t="str">
        <f t="shared" si="124"/>
        <v/>
      </c>
      <c r="Q1545" s="48" t="str">
        <f>IF(O1545="","",
   IF(OR(O1545&lt;EDA_Outlier_Analysis!$C$10, O1545&gt;EDA_Outlier_Analysis!$C$11),
      "Outlier",
      "Normal"))</f>
        <v>Normal</v>
      </c>
      <c r="R1545" t="str">
        <f>IF(P1545="","",
   IF(OR(P1545 &lt; EDA_Outlier_Analysis!$F$7, P1545 &gt; EDA_Outlier_Analysis!$F$8),
      "Outlier",
      "Normal"))</f>
        <v/>
      </c>
      <c r="S1545" t="str">
        <f>IF(N1545="","",
   IF(OR(N1545 &lt;EDA_Outlier_Analysis!$I$10, N1545 &gt; EDA_Outlier_Analysis!$I$11),
      "Outlier",
      "Normal"))</f>
        <v>Normal</v>
      </c>
    </row>
    <row r="1546" spans="1:19">
      <c r="A1546" t="s">
        <v>4054</v>
      </c>
      <c r="B1546" s="4">
        <v>45286</v>
      </c>
      <c r="C1546" s="2">
        <v>215882.41</v>
      </c>
      <c r="D1546" t="s">
        <v>849</v>
      </c>
      <c r="E1546" t="s">
        <v>853</v>
      </c>
      <c r="F1546" t="s">
        <v>9</v>
      </c>
      <c r="G1546" t="s">
        <v>24</v>
      </c>
      <c r="H1546" t="s">
        <v>603</v>
      </c>
      <c r="J1546" t="s">
        <v>4055</v>
      </c>
      <c r="K1546" t="str">
        <f>IF(COUNTIF(Customers!A:A, H1546)&gt;0, "Valid", "Invalid")</f>
        <v>Valid</v>
      </c>
      <c r="L1546" t="str">
        <f t="shared" si="120"/>
        <v>12</v>
      </c>
      <c r="M1546" t="str">
        <f t="shared" si="121"/>
        <v>2023</v>
      </c>
      <c r="N1546">
        <f t="shared" si="122"/>
        <v>215882.41</v>
      </c>
      <c r="O1546">
        <f t="shared" si="123"/>
        <v>215882.41</v>
      </c>
      <c r="P1546" t="str">
        <f t="shared" si="124"/>
        <v/>
      </c>
      <c r="Q1546" s="48" t="str">
        <f>IF(O1546="","",
   IF(OR(O1546&lt;EDA_Outlier_Analysis!$C$10, O1546&gt;EDA_Outlier_Analysis!$C$11),
      "Outlier",
      "Normal"))</f>
        <v>Normal</v>
      </c>
      <c r="R1546" t="str">
        <f>IF(P1546="","",
   IF(OR(P1546 &lt; EDA_Outlier_Analysis!$F$7, P1546 &gt; EDA_Outlier_Analysis!$F$8),
      "Outlier",
      "Normal"))</f>
        <v/>
      </c>
      <c r="S1546" t="str">
        <f>IF(N1546="","",
   IF(OR(N1546 &lt;EDA_Outlier_Analysis!$I$10, N1546 &gt; EDA_Outlier_Analysis!$I$11),
      "Outlier",
      "Normal"))</f>
        <v>Normal</v>
      </c>
    </row>
    <row r="1547" spans="1:19">
      <c r="A1547" t="s">
        <v>4056</v>
      </c>
      <c r="B1547" s="4">
        <v>45248</v>
      </c>
      <c r="C1547" s="2">
        <v>159192.38</v>
      </c>
      <c r="D1547" t="s">
        <v>849</v>
      </c>
      <c r="E1547" t="s">
        <v>850</v>
      </c>
      <c r="F1547" t="s">
        <v>10</v>
      </c>
      <c r="G1547" t="s">
        <v>24</v>
      </c>
      <c r="H1547" t="s">
        <v>617</v>
      </c>
      <c r="J1547" t="s">
        <v>4057</v>
      </c>
      <c r="K1547" t="str">
        <f>IF(COUNTIF(Customers!A:A, H1547)&gt;0, "Valid", "Invalid")</f>
        <v>Valid</v>
      </c>
      <c r="L1547" t="str">
        <f t="shared" si="120"/>
        <v>11</v>
      </c>
      <c r="M1547" t="str">
        <f t="shared" si="121"/>
        <v>2023</v>
      </c>
      <c r="N1547">
        <f t="shared" si="122"/>
        <v>159192.38</v>
      </c>
      <c r="O1547">
        <f t="shared" si="123"/>
        <v>159192.38</v>
      </c>
      <c r="P1547" t="str">
        <f t="shared" si="124"/>
        <v/>
      </c>
      <c r="Q1547" s="48" t="str">
        <f>IF(O1547="","",
   IF(OR(O1547&lt;EDA_Outlier_Analysis!$C$10, O1547&gt;EDA_Outlier_Analysis!$C$11),
      "Outlier",
      "Normal"))</f>
        <v>Normal</v>
      </c>
      <c r="R1547" t="str">
        <f>IF(P1547="","",
   IF(OR(P1547 &lt; EDA_Outlier_Analysis!$F$7, P1547 &gt; EDA_Outlier_Analysis!$F$8),
      "Outlier",
      "Normal"))</f>
        <v/>
      </c>
      <c r="S1547" t="str">
        <f>IF(N1547="","",
   IF(OR(N1547 &lt;EDA_Outlier_Analysis!$I$10, N1547 &gt; EDA_Outlier_Analysis!$I$11),
      "Outlier",
      "Normal"))</f>
        <v>Normal</v>
      </c>
    </row>
    <row r="1548" spans="1:19">
      <c r="A1548" t="s">
        <v>4058</v>
      </c>
      <c r="B1548" s="4">
        <v>44570</v>
      </c>
      <c r="C1548" s="2">
        <v>-51599.64</v>
      </c>
      <c r="D1548" t="s">
        <v>840</v>
      </c>
      <c r="E1548" t="s">
        <v>878</v>
      </c>
      <c r="F1548" t="s">
        <v>11</v>
      </c>
      <c r="G1548" t="s">
        <v>31</v>
      </c>
      <c r="I1548" t="s">
        <v>1156</v>
      </c>
      <c r="J1548" t="s">
        <v>4059</v>
      </c>
      <c r="K1548" t="str">
        <f>IF(COUNTIF(Customers!A:A, H1548)&gt;0, "Valid", "Invalid")</f>
        <v>Invalid</v>
      </c>
      <c r="L1548" t="str">
        <f t="shared" si="120"/>
        <v>1</v>
      </c>
      <c r="M1548" t="str">
        <f t="shared" si="121"/>
        <v>2022</v>
      </c>
      <c r="N1548">
        <f t="shared" si="122"/>
        <v>-51599.64</v>
      </c>
      <c r="O1548" t="str">
        <f t="shared" si="123"/>
        <v/>
      </c>
      <c r="P1548">
        <f t="shared" si="124"/>
        <v>51599.64</v>
      </c>
      <c r="Q1548" s="48" t="str">
        <f>IF(O1548="","",
   IF(OR(O1548&lt;EDA_Outlier_Analysis!$C$10, O1548&gt;EDA_Outlier_Analysis!$C$11),
      "Outlier",
      "Normal"))</f>
        <v/>
      </c>
      <c r="R1548" t="str">
        <f>IF(P1548="","",
   IF(OR(P1548 &lt; EDA_Outlier_Analysis!$F$7, P1548 &gt; EDA_Outlier_Analysis!$F$8),
      "Outlier",
      "Normal"))</f>
        <v>Normal</v>
      </c>
      <c r="S1548" t="str">
        <f>IF(N1548="","",
   IF(OR(N1548 &lt;EDA_Outlier_Analysis!$I$10, N1548 &gt; EDA_Outlier_Analysis!$I$11),
      "Outlier",
      "Normal"))</f>
        <v>Normal</v>
      </c>
    </row>
    <row r="1549" spans="1:19">
      <c r="A1549" t="s">
        <v>4060</v>
      </c>
      <c r="B1549" s="4">
        <v>44841</v>
      </c>
      <c r="C1549" s="2">
        <v>18387.28</v>
      </c>
      <c r="D1549" t="s">
        <v>849</v>
      </c>
      <c r="E1549" t="s">
        <v>853</v>
      </c>
      <c r="F1549" t="s">
        <v>11</v>
      </c>
      <c r="G1549" t="s">
        <v>24</v>
      </c>
      <c r="H1549" t="s">
        <v>109</v>
      </c>
      <c r="J1549" t="s">
        <v>4061</v>
      </c>
      <c r="K1549" t="str">
        <f>IF(COUNTIF(Customers!A:A, H1549)&gt;0, "Valid", "Invalid")</f>
        <v>Valid</v>
      </c>
      <c r="L1549" t="str">
        <f t="shared" si="120"/>
        <v>10</v>
      </c>
      <c r="M1549" t="str">
        <f t="shared" si="121"/>
        <v>2022</v>
      </c>
      <c r="N1549">
        <f t="shared" si="122"/>
        <v>18387.28</v>
      </c>
      <c r="O1549">
        <f t="shared" si="123"/>
        <v>18387.28</v>
      </c>
      <c r="P1549" t="str">
        <f t="shared" si="124"/>
        <v/>
      </c>
      <c r="Q1549" s="48" t="str">
        <f>IF(O1549="","",
   IF(OR(O1549&lt;EDA_Outlier_Analysis!$C$10, O1549&gt;EDA_Outlier_Analysis!$C$11),
      "Outlier",
      "Normal"))</f>
        <v>Normal</v>
      </c>
      <c r="R1549" t="str">
        <f>IF(P1549="","",
   IF(OR(P1549 &lt; EDA_Outlier_Analysis!$F$7, P1549 &gt; EDA_Outlier_Analysis!$F$8),
      "Outlier",
      "Normal"))</f>
        <v/>
      </c>
      <c r="S1549" t="str">
        <f>IF(N1549="","",
   IF(OR(N1549 &lt;EDA_Outlier_Analysis!$I$10, N1549 &gt; EDA_Outlier_Analysis!$I$11),
      "Outlier",
      "Normal"))</f>
        <v>Normal</v>
      </c>
    </row>
    <row r="1550" spans="1:19">
      <c r="A1550" t="s">
        <v>4062</v>
      </c>
      <c r="B1550" s="4">
        <v>45287</v>
      </c>
      <c r="C1550" s="2">
        <v>-18726.38</v>
      </c>
      <c r="D1550" t="s">
        <v>840</v>
      </c>
      <c r="E1550" t="s">
        <v>864</v>
      </c>
      <c r="F1550" t="s">
        <v>10</v>
      </c>
      <c r="G1550" t="s">
        <v>34</v>
      </c>
      <c r="I1550" t="s">
        <v>1077</v>
      </c>
      <c r="J1550" t="s">
        <v>4063</v>
      </c>
      <c r="K1550" t="str">
        <f>IF(COUNTIF(Customers!A:A, H1550)&gt;0, "Valid", "Invalid")</f>
        <v>Invalid</v>
      </c>
      <c r="L1550" t="str">
        <f t="shared" si="120"/>
        <v>12</v>
      </c>
      <c r="M1550" t="str">
        <f t="shared" si="121"/>
        <v>2023</v>
      </c>
      <c r="N1550">
        <f t="shared" si="122"/>
        <v>-18726.38</v>
      </c>
      <c r="O1550" t="str">
        <f t="shared" si="123"/>
        <v/>
      </c>
      <c r="P1550">
        <f t="shared" si="124"/>
        <v>18726.38</v>
      </c>
      <c r="Q1550" s="48" t="str">
        <f>IF(O1550="","",
   IF(OR(O1550&lt;EDA_Outlier_Analysis!$C$10, O1550&gt;EDA_Outlier_Analysis!$C$11),
      "Outlier",
      "Normal"))</f>
        <v/>
      </c>
      <c r="R1550" t="str">
        <f>IF(P1550="","",
   IF(OR(P1550 &lt; EDA_Outlier_Analysis!$F$7, P1550 &gt; EDA_Outlier_Analysis!$F$8),
      "Outlier",
      "Normal"))</f>
        <v>Outlier</v>
      </c>
      <c r="S1550" t="str">
        <f>IF(N1550="","",
   IF(OR(N1550 &lt;EDA_Outlier_Analysis!$I$10, N1550 &gt; EDA_Outlier_Analysis!$I$11),
      "Outlier",
      "Normal"))</f>
        <v>Normal</v>
      </c>
    </row>
    <row r="1551" spans="1:19">
      <c r="A1551" t="s">
        <v>4064</v>
      </c>
      <c r="B1551" s="4">
        <v>45213</v>
      </c>
      <c r="C1551" s="2">
        <v>219759.58</v>
      </c>
      <c r="D1551" t="s">
        <v>849</v>
      </c>
      <c r="E1551" t="s">
        <v>868</v>
      </c>
      <c r="F1551" t="s">
        <v>11</v>
      </c>
      <c r="G1551" t="s">
        <v>24</v>
      </c>
      <c r="H1551" t="s">
        <v>445</v>
      </c>
      <c r="J1551" t="s">
        <v>4065</v>
      </c>
      <c r="K1551" t="str">
        <f>IF(COUNTIF(Customers!A:A, H1551)&gt;0, "Valid", "Invalid")</f>
        <v>Valid</v>
      </c>
      <c r="L1551" t="str">
        <f t="shared" si="120"/>
        <v>10</v>
      </c>
      <c r="M1551" t="str">
        <f t="shared" si="121"/>
        <v>2023</v>
      </c>
      <c r="N1551">
        <f t="shared" si="122"/>
        <v>219759.58</v>
      </c>
      <c r="O1551">
        <f t="shared" si="123"/>
        <v>219759.58</v>
      </c>
      <c r="P1551" t="str">
        <f t="shared" si="124"/>
        <v/>
      </c>
      <c r="Q1551" s="48" t="str">
        <f>IF(O1551="","",
   IF(OR(O1551&lt;EDA_Outlier_Analysis!$C$10, O1551&gt;EDA_Outlier_Analysis!$C$11),
      "Outlier",
      "Normal"))</f>
        <v>Normal</v>
      </c>
      <c r="R1551" t="str">
        <f>IF(P1551="","",
   IF(OR(P1551 &lt; EDA_Outlier_Analysis!$F$7, P1551 &gt; EDA_Outlier_Analysis!$F$8),
      "Outlier",
      "Normal"))</f>
        <v/>
      </c>
      <c r="S1551" t="str">
        <f>IF(N1551="","",
   IF(OR(N1551 &lt;EDA_Outlier_Analysis!$I$10, N1551 &gt; EDA_Outlier_Analysis!$I$11),
      "Outlier",
      "Normal"))</f>
        <v>Normal</v>
      </c>
    </row>
    <row r="1552" spans="1:19">
      <c r="A1552" t="s">
        <v>4066</v>
      </c>
      <c r="B1552" s="4">
        <v>44687</v>
      </c>
      <c r="C1552" s="2">
        <v>-37477.760000000002</v>
      </c>
      <c r="D1552" t="s">
        <v>840</v>
      </c>
      <c r="E1552" t="s">
        <v>878</v>
      </c>
      <c r="F1552" t="s">
        <v>10</v>
      </c>
      <c r="G1552" t="s">
        <v>24</v>
      </c>
      <c r="I1552" t="s">
        <v>1940</v>
      </c>
      <c r="J1552" t="s">
        <v>4067</v>
      </c>
      <c r="K1552" t="str">
        <f>IF(COUNTIF(Customers!A:A, H1552)&gt;0, "Valid", "Invalid")</f>
        <v>Invalid</v>
      </c>
      <c r="L1552" t="str">
        <f t="shared" si="120"/>
        <v>5</v>
      </c>
      <c r="M1552" t="str">
        <f t="shared" si="121"/>
        <v>2022</v>
      </c>
      <c r="N1552">
        <f t="shared" si="122"/>
        <v>-37477.760000000002</v>
      </c>
      <c r="O1552" t="str">
        <f t="shared" si="123"/>
        <v/>
      </c>
      <c r="P1552">
        <f t="shared" si="124"/>
        <v>37477.760000000002</v>
      </c>
      <c r="Q1552" s="48" t="str">
        <f>IF(O1552="","",
   IF(OR(O1552&lt;EDA_Outlier_Analysis!$C$10, O1552&gt;EDA_Outlier_Analysis!$C$11),
      "Outlier",
      "Normal"))</f>
        <v/>
      </c>
      <c r="R1552" t="str">
        <f>IF(P1552="","",
   IF(OR(P1552 &lt; EDA_Outlier_Analysis!$F$7, P1552 &gt; EDA_Outlier_Analysis!$F$8),
      "Outlier",
      "Normal"))</f>
        <v>Normal</v>
      </c>
      <c r="S1552" t="str">
        <f>IF(N1552="","",
   IF(OR(N1552 &lt;EDA_Outlier_Analysis!$I$10, N1552 &gt; EDA_Outlier_Analysis!$I$11),
      "Outlier",
      "Normal"))</f>
        <v>Normal</v>
      </c>
    </row>
    <row r="1553" spans="1:19">
      <c r="A1553" t="s">
        <v>4068</v>
      </c>
      <c r="B1553" s="4">
        <v>45164</v>
      </c>
      <c r="C1553" s="2">
        <v>280143.51</v>
      </c>
      <c r="D1553" t="s">
        <v>849</v>
      </c>
      <c r="E1553" t="s">
        <v>850</v>
      </c>
      <c r="F1553" t="s">
        <v>11</v>
      </c>
      <c r="G1553" t="s">
        <v>20</v>
      </c>
      <c r="H1553" t="s">
        <v>499</v>
      </c>
      <c r="J1553" t="s">
        <v>4069</v>
      </c>
      <c r="K1553" t="str">
        <f>IF(COUNTIF(Customers!A:A, H1553)&gt;0, "Valid", "Invalid")</f>
        <v>Valid</v>
      </c>
      <c r="L1553" t="str">
        <f t="shared" si="120"/>
        <v>8</v>
      </c>
      <c r="M1553" t="str">
        <f t="shared" si="121"/>
        <v>2023</v>
      </c>
      <c r="N1553">
        <f t="shared" si="122"/>
        <v>280143.51</v>
      </c>
      <c r="O1553">
        <f t="shared" si="123"/>
        <v>280143.51</v>
      </c>
      <c r="P1553" t="str">
        <f t="shared" si="124"/>
        <v/>
      </c>
      <c r="Q1553" s="48" t="str">
        <f>IF(O1553="","",
   IF(OR(O1553&lt;EDA_Outlier_Analysis!$C$10, O1553&gt;EDA_Outlier_Analysis!$C$11),
      "Outlier",
      "Normal"))</f>
        <v>Normal</v>
      </c>
      <c r="R1553" t="str">
        <f>IF(P1553="","",
   IF(OR(P1553 &lt; EDA_Outlier_Analysis!$F$7, P1553 &gt; EDA_Outlier_Analysis!$F$8),
      "Outlier",
      "Normal"))</f>
        <v/>
      </c>
      <c r="S1553" t="str">
        <f>IF(N1553="","",
   IF(OR(N1553 &lt;EDA_Outlier_Analysis!$I$10, N1553 &gt; EDA_Outlier_Analysis!$I$11),
      "Outlier",
      "Normal"))</f>
        <v>Normal</v>
      </c>
    </row>
    <row r="1554" spans="1:19">
      <c r="A1554" t="s">
        <v>4070</v>
      </c>
      <c r="B1554" s="4">
        <v>44996</v>
      </c>
      <c r="C1554" s="2">
        <v>-27565.55</v>
      </c>
      <c r="D1554" t="s">
        <v>840</v>
      </c>
      <c r="E1554" t="s">
        <v>878</v>
      </c>
      <c r="F1554" t="s">
        <v>10</v>
      </c>
      <c r="G1554" t="s">
        <v>31</v>
      </c>
      <c r="I1554" t="s">
        <v>1261</v>
      </c>
      <c r="J1554" t="s">
        <v>4071</v>
      </c>
      <c r="K1554" t="str">
        <f>IF(COUNTIF(Customers!A:A, H1554)&gt;0, "Valid", "Invalid")</f>
        <v>Invalid</v>
      </c>
      <c r="L1554" t="str">
        <f t="shared" si="120"/>
        <v>3</v>
      </c>
      <c r="M1554" t="str">
        <f t="shared" si="121"/>
        <v>2023</v>
      </c>
      <c r="N1554">
        <f t="shared" si="122"/>
        <v>-27565.55</v>
      </c>
      <c r="O1554" t="str">
        <f t="shared" si="123"/>
        <v/>
      </c>
      <c r="P1554">
        <f t="shared" si="124"/>
        <v>27565.55</v>
      </c>
      <c r="Q1554" s="48" t="str">
        <f>IF(O1554="","",
   IF(OR(O1554&lt;EDA_Outlier_Analysis!$C$10, O1554&gt;EDA_Outlier_Analysis!$C$11),
      "Outlier",
      "Normal"))</f>
        <v/>
      </c>
      <c r="R1554" t="str">
        <f>IF(P1554="","",
   IF(OR(P1554 &lt; EDA_Outlier_Analysis!$F$7, P1554 &gt; EDA_Outlier_Analysis!$F$8),
      "Outlier",
      "Normal"))</f>
        <v>Normal</v>
      </c>
      <c r="S1554" t="str">
        <f>IF(N1554="","",
   IF(OR(N1554 &lt;EDA_Outlier_Analysis!$I$10, N1554 &gt; EDA_Outlier_Analysis!$I$11),
      "Outlier",
      "Normal"))</f>
        <v>Normal</v>
      </c>
    </row>
    <row r="1555" spans="1:19">
      <c r="A1555" t="s">
        <v>4072</v>
      </c>
      <c r="B1555" s="4">
        <v>45124</v>
      </c>
      <c r="C1555" s="2">
        <v>-45925.88</v>
      </c>
      <c r="D1555" t="s">
        <v>840</v>
      </c>
      <c r="E1555" t="s">
        <v>841</v>
      </c>
      <c r="F1555" t="s">
        <v>10</v>
      </c>
      <c r="G1555" t="s">
        <v>20</v>
      </c>
      <c r="I1555" t="s">
        <v>1428</v>
      </c>
      <c r="J1555" t="s">
        <v>4073</v>
      </c>
      <c r="K1555" t="str">
        <f>IF(COUNTIF(Customers!A:A, H1555)&gt;0, "Valid", "Invalid")</f>
        <v>Invalid</v>
      </c>
      <c r="L1555" t="str">
        <f t="shared" si="120"/>
        <v>7</v>
      </c>
      <c r="M1555" t="str">
        <f t="shared" si="121"/>
        <v>2023</v>
      </c>
      <c r="N1555">
        <f t="shared" si="122"/>
        <v>-45925.88</v>
      </c>
      <c r="O1555" t="str">
        <f t="shared" si="123"/>
        <v/>
      </c>
      <c r="P1555">
        <f t="shared" si="124"/>
        <v>45925.88</v>
      </c>
      <c r="Q1555" s="48" t="str">
        <f>IF(O1555="","",
   IF(OR(O1555&lt;EDA_Outlier_Analysis!$C$10, O1555&gt;EDA_Outlier_Analysis!$C$11),
      "Outlier",
      "Normal"))</f>
        <v/>
      </c>
      <c r="R1555" t="str">
        <f>IF(P1555="","",
   IF(OR(P1555 &lt; EDA_Outlier_Analysis!$F$7, P1555 &gt; EDA_Outlier_Analysis!$F$8),
      "Outlier",
      "Normal"))</f>
        <v>Normal</v>
      </c>
      <c r="S1555" t="str">
        <f>IF(N1555="","",
   IF(OR(N1555 &lt;EDA_Outlier_Analysis!$I$10, N1555 &gt; EDA_Outlier_Analysis!$I$11),
      "Outlier",
      "Normal"))</f>
        <v>Normal</v>
      </c>
    </row>
    <row r="1556" spans="1:19">
      <c r="A1556" t="s">
        <v>4074</v>
      </c>
      <c r="B1556" s="4">
        <v>45018</v>
      </c>
      <c r="C1556" s="2">
        <v>112222.77</v>
      </c>
      <c r="D1556" t="s">
        <v>849</v>
      </c>
      <c r="E1556" t="s">
        <v>868</v>
      </c>
      <c r="F1556" t="s">
        <v>9</v>
      </c>
      <c r="G1556" t="s">
        <v>20</v>
      </c>
      <c r="H1556" t="s">
        <v>507</v>
      </c>
      <c r="J1556" t="s">
        <v>4075</v>
      </c>
      <c r="K1556" t="str">
        <f>IF(COUNTIF(Customers!A:A, H1556)&gt;0, "Valid", "Invalid")</f>
        <v>Valid</v>
      </c>
      <c r="L1556" t="str">
        <f t="shared" si="120"/>
        <v>4</v>
      </c>
      <c r="M1556" t="str">
        <f t="shared" si="121"/>
        <v>2023</v>
      </c>
      <c r="N1556">
        <f t="shared" si="122"/>
        <v>112222.77</v>
      </c>
      <c r="O1556">
        <f t="shared" si="123"/>
        <v>112222.77</v>
      </c>
      <c r="P1556" t="str">
        <f t="shared" si="124"/>
        <v/>
      </c>
      <c r="Q1556" s="48" t="str">
        <f>IF(O1556="","",
   IF(OR(O1556&lt;EDA_Outlier_Analysis!$C$10, O1556&gt;EDA_Outlier_Analysis!$C$11),
      "Outlier",
      "Normal"))</f>
        <v>Normal</v>
      </c>
      <c r="R1556" t="str">
        <f>IF(P1556="","",
   IF(OR(P1556 &lt; EDA_Outlier_Analysis!$F$7, P1556 &gt; EDA_Outlier_Analysis!$F$8),
      "Outlier",
      "Normal"))</f>
        <v/>
      </c>
      <c r="S1556" t="str">
        <f>IF(N1556="","",
   IF(OR(N1556 &lt;EDA_Outlier_Analysis!$I$10, N1556 &gt; EDA_Outlier_Analysis!$I$11),
      "Outlier",
      "Normal"))</f>
        <v>Normal</v>
      </c>
    </row>
    <row r="1557" spans="1:19">
      <c r="A1557" t="s">
        <v>4076</v>
      </c>
      <c r="B1557" s="4">
        <v>45180</v>
      </c>
      <c r="C1557" s="2">
        <v>191664.02</v>
      </c>
      <c r="D1557" t="s">
        <v>849</v>
      </c>
      <c r="E1557" t="s">
        <v>850</v>
      </c>
      <c r="F1557" t="s">
        <v>10</v>
      </c>
      <c r="G1557" t="s">
        <v>34</v>
      </c>
      <c r="H1557" t="s">
        <v>77</v>
      </c>
      <c r="J1557" t="s">
        <v>4077</v>
      </c>
      <c r="K1557" t="str">
        <f>IF(COUNTIF(Customers!A:A, H1557)&gt;0, "Valid", "Invalid")</f>
        <v>Valid</v>
      </c>
      <c r="L1557" t="str">
        <f t="shared" si="120"/>
        <v>9</v>
      </c>
      <c r="M1557" t="str">
        <f t="shared" si="121"/>
        <v>2023</v>
      </c>
      <c r="N1557">
        <f t="shared" si="122"/>
        <v>191664.02</v>
      </c>
      <c r="O1557">
        <f t="shared" si="123"/>
        <v>191664.02</v>
      </c>
      <c r="P1557" t="str">
        <f t="shared" si="124"/>
        <v/>
      </c>
      <c r="Q1557" s="48" t="str">
        <f>IF(O1557="","",
   IF(OR(O1557&lt;EDA_Outlier_Analysis!$C$10, O1557&gt;EDA_Outlier_Analysis!$C$11),
      "Outlier",
      "Normal"))</f>
        <v>Normal</v>
      </c>
      <c r="R1557" t="str">
        <f>IF(P1557="","",
   IF(OR(P1557 &lt; EDA_Outlier_Analysis!$F$7, P1557 &gt; EDA_Outlier_Analysis!$F$8),
      "Outlier",
      "Normal"))</f>
        <v/>
      </c>
      <c r="S1557" t="str">
        <f>IF(N1557="","",
   IF(OR(N1557 &lt;EDA_Outlier_Analysis!$I$10, N1557 &gt; EDA_Outlier_Analysis!$I$11),
      "Outlier",
      "Normal"))</f>
        <v>Normal</v>
      </c>
    </row>
    <row r="1558" spans="1:19">
      <c r="A1558" t="s">
        <v>4078</v>
      </c>
      <c r="B1558" s="4">
        <v>44952</v>
      </c>
      <c r="C1558" s="2">
        <v>198662.62</v>
      </c>
      <c r="D1558" t="s">
        <v>849</v>
      </c>
      <c r="E1558" t="s">
        <v>853</v>
      </c>
      <c r="F1558" t="s">
        <v>11</v>
      </c>
      <c r="G1558" t="s">
        <v>31</v>
      </c>
      <c r="H1558" t="s">
        <v>97</v>
      </c>
      <c r="J1558" t="s">
        <v>4079</v>
      </c>
      <c r="K1558" t="str">
        <f>IF(COUNTIF(Customers!A:A, H1558)&gt;0, "Valid", "Invalid")</f>
        <v>Valid</v>
      </c>
      <c r="L1558" t="str">
        <f t="shared" si="120"/>
        <v>1</v>
      </c>
      <c r="M1558" t="str">
        <f t="shared" si="121"/>
        <v>2023</v>
      </c>
      <c r="N1558">
        <f t="shared" si="122"/>
        <v>198662.62</v>
      </c>
      <c r="O1558">
        <f t="shared" si="123"/>
        <v>198662.62</v>
      </c>
      <c r="P1558" t="str">
        <f t="shared" si="124"/>
        <v/>
      </c>
      <c r="Q1558" s="48" t="str">
        <f>IF(O1558="","",
   IF(OR(O1558&lt;EDA_Outlier_Analysis!$C$10, O1558&gt;EDA_Outlier_Analysis!$C$11),
      "Outlier",
      "Normal"))</f>
        <v>Normal</v>
      </c>
      <c r="R1558" t="str">
        <f>IF(P1558="","",
   IF(OR(P1558 &lt; EDA_Outlier_Analysis!$F$7, P1558 &gt; EDA_Outlier_Analysis!$F$8),
      "Outlier",
      "Normal"))</f>
        <v/>
      </c>
      <c r="S1558" t="str">
        <f>IF(N1558="","",
   IF(OR(N1558 &lt;EDA_Outlier_Analysis!$I$10, N1558 &gt; EDA_Outlier_Analysis!$I$11),
      "Outlier",
      "Normal"))</f>
        <v>Normal</v>
      </c>
    </row>
    <row r="1559" spans="1:19">
      <c r="A1559" t="s">
        <v>4080</v>
      </c>
      <c r="B1559" s="4">
        <v>44606</v>
      </c>
      <c r="C1559" s="2">
        <v>140953.04999999999</v>
      </c>
      <c r="D1559" t="s">
        <v>849</v>
      </c>
      <c r="E1559" t="s">
        <v>868</v>
      </c>
      <c r="F1559" t="s">
        <v>11</v>
      </c>
      <c r="G1559" t="s">
        <v>24</v>
      </c>
      <c r="H1559" t="s">
        <v>281</v>
      </c>
      <c r="J1559" t="s">
        <v>4081</v>
      </c>
      <c r="K1559" t="str">
        <f>IF(COUNTIF(Customers!A:A, H1559)&gt;0, "Valid", "Invalid")</f>
        <v>Valid</v>
      </c>
      <c r="L1559" t="str">
        <f t="shared" si="120"/>
        <v>2</v>
      </c>
      <c r="M1559" t="str">
        <f t="shared" si="121"/>
        <v>2022</v>
      </c>
      <c r="N1559">
        <f t="shared" si="122"/>
        <v>140953.04999999999</v>
      </c>
      <c r="O1559">
        <f t="shared" si="123"/>
        <v>140953.04999999999</v>
      </c>
      <c r="P1559" t="str">
        <f t="shared" si="124"/>
        <v/>
      </c>
      <c r="Q1559" s="48" t="str">
        <f>IF(O1559="","",
   IF(OR(O1559&lt;EDA_Outlier_Analysis!$C$10, O1559&gt;EDA_Outlier_Analysis!$C$11),
      "Outlier",
      "Normal"))</f>
        <v>Normal</v>
      </c>
      <c r="R1559" t="str">
        <f>IF(P1559="","",
   IF(OR(P1559 &lt; EDA_Outlier_Analysis!$F$7, P1559 &gt; EDA_Outlier_Analysis!$F$8),
      "Outlier",
      "Normal"))</f>
        <v/>
      </c>
      <c r="S1559" t="str">
        <f>IF(N1559="","",
   IF(OR(N1559 &lt;EDA_Outlier_Analysis!$I$10, N1559 &gt; EDA_Outlier_Analysis!$I$11),
      "Outlier",
      "Normal"))</f>
        <v>Normal</v>
      </c>
    </row>
    <row r="1560" spans="1:19">
      <c r="A1560" t="s">
        <v>4082</v>
      </c>
      <c r="B1560" s="4">
        <v>44896</v>
      </c>
      <c r="C1560" s="2">
        <v>160218.79999999999</v>
      </c>
      <c r="D1560" t="s">
        <v>849</v>
      </c>
      <c r="E1560" t="s">
        <v>868</v>
      </c>
      <c r="F1560" t="s">
        <v>11</v>
      </c>
      <c r="G1560" t="s">
        <v>34</v>
      </c>
      <c r="H1560" t="s">
        <v>647</v>
      </c>
      <c r="J1560" t="s">
        <v>4083</v>
      </c>
      <c r="K1560" t="str">
        <f>IF(COUNTIF(Customers!A:A, H1560)&gt;0, "Valid", "Invalid")</f>
        <v>Valid</v>
      </c>
      <c r="L1560" t="str">
        <f t="shared" si="120"/>
        <v>12</v>
      </c>
      <c r="M1560" t="str">
        <f t="shared" si="121"/>
        <v>2022</v>
      </c>
      <c r="N1560">
        <f t="shared" si="122"/>
        <v>160218.79999999999</v>
      </c>
      <c r="O1560">
        <f t="shared" si="123"/>
        <v>160218.79999999999</v>
      </c>
      <c r="P1560" t="str">
        <f t="shared" si="124"/>
        <v/>
      </c>
      <c r="Q1560" s="48" t="str">
        <f>IF(O1560="","",
   IF(OR(O1560&lt;EDA_Outlier_Analysis!$C$10, O1560&gt;EDA_Outlier_Analysis!$C$11),
      "Outlier",
      "Normal"))</f>
        <v>Normal</v>
      </c>
      <c r="R1560" t="str">
        <f>IF(P1560="","",
   IF(OR(P1560 &lt; EDA_Outlier_Analysis!$F$7, P1560 &gt; EDA_Outlier_Analysis!$F$8),
      "Outlier",
      "Normal"))</f>
        <v/>
      </c>
      <c r="S1560" t="str">
        <f>IF(N1560="","",
   IF(OR(N1560 &lt;EDA_Outlier_Analysis!$I$10, N1560 &gt; EDA_Outlier_Analysis!$I$11),
      "Outlier",
      "Normal"))</f>
        <v>Normal</v>
      </c>
    </row>
    <row r="1561" spans="1:19">
      <c r="A1561" t="s">
        <v>4084</v>
      </c>
      <c r="B1561" s="4">
        <v>45152</v>
      </c>
      <c r="C1561" s="2">
        <v>168991.81</v>
      </c>
      <c r="D1561" t="s">
        <v>849</v>
      </c>
      <c r="E1561" t="s">
        <v>868</v>
      </c>
      <c r="F1561" t="s">
        <v>10</v>
      </c>
      <c r="G1561" t="s">
        <v>31</v>
      </c>
      <c r="H1561" t="s">
        <v>173</v>
      </c>
      <c r="J1561" t="s">
        <v>4085</v>
      </c>
      <c r="K1561" t="str">
        <f>IF(COUNTIF(Customers!A:A, H1561)&gt;0, "Valid", "Invalid")</f>
        <v>Valid</v>
      </c>
      <c r="L1561" t="str">
        <f t="shared" si="120"/>
        <v>8</v>
      </c>
      <c r="M1561" t="str">
        <f t="shared" si="121"/>
        <v>2023</v>
      </c>
      <c r="N1561">
        <f t="shared" si="122"/>
        <v>168991.81</v>
      </c>
      <c r="O1561">
        <f t="shared" si="123"/>
        <v>168991.81</v>
      </c>
      <c r="P1561" t="str">
        <f t="shared" si="124"/>
        <v/>
      </c>
      <c r="Q1561" s="48" t="str">
        <f>IF(O1561="","",
   IF(OR(O1561&lt;EDA_Outlier_Analysis!$C$10, O1561&gt;EDA_Outlier_Analysis!$C$11),
      "Outlier",
      "Normal"))</f>
        <v>Normal</v>
      </c>
      <c r="R1561" t="str">
        <f>IF(P1561="","",
   IF(OR(P1561 &lt; EDA_Outlier_Analysis!$F$7, P1561 &gt; EDA_Outlier_Analysis!$F$8),
      "Outlier",
      "Normal"))</f>
        <v/>
      </c>
      <c r="S1561" t="str">
        <f>IF(N1561="","",
   IF(OR(N1561 &lt;EDA_Outlier_Analysis!$I$10, N1561 &gt; EDA_Outlier_Analysis!$I$11),
      "Outlier",
      "Normal"))</f>
        <v>Normal</v>
      </c>
    </row>
    <row r="1562" spans="1:19">
      <c r="A1562" t="s">
        <v>4086</v>
      </c>
      <c r="B1562" s="4">
        <v>45041</v>
      </c>
      <c r="C1562" s="2">
        <v>-75483.34</v>
      </c>
      <c r="D1562" t="s">
        <v>840</v>
      </c>
      <c r="E1562" t="s">
        <v>841</v>
      </c>
      <c r="F1562" t="s">
        <v>11</v>
      </c>
      <c r="G1562" t="s">
        <v>20</v>
      </c>
      <c r="I1562" t="s">
        <v>1428</v>
      </c>
      <c r="J1562" t="s">
        <v>4087</v>
      </c>
      <c r="K1562" t="str">
        <f>IF(COUNTIF(Customers!A:A, H1562)&gt;0, "Valid", "Invalid")</f>
        <v>Invalid</v>
      </c>
      <c r="L1562" t="str">
        <f t="shared" si="120"/>
        <v>4</v>
      </c>
      <c r="M1562" t="str">
        <f t="shared" si="121"/>
        <v>2023</v>
      </c>
      <c r="N1562">
        <f t="shared" si="122"/>
        <v>-75483.34</v>
      </c>
      <c r="O1562" t="str">
        <f t="shared" si="123"/>
        <v/>
      </c>
      <c r="P1562">
        <f t="shared" si="124"/>
        <v>75483.34</v>
      </c>
      <c r="Q1562" s="48" t="str">
        <f>IF(O1562="","",
   IF(OR(O1562&lt;EDA_Outlier_Analysis!$C$10, O1562&gt;EDA_Outlier_Analysis!$C$11),
      "Outlier",
      "Normal"))</f>
        <v/>
      </c>
      <c r="R1562" t="str">
        <f>IF(P1562="","",
   IF(OR(P1562 &lt; EDA_Outlier_Analysis!$F$7, P1562 &gt; EDA_Outlier_Analysis!$F$8),
      "Outlier",
      "Normal"))</f>
        <v>Outlier</v>
      </c>
      <c r="S1562" t="str">
        <f>IF(N1562="","",
   IF(OR(N1562 &lt;EDA_Outlier_Analysis!$I$10, N1562 &gt; EDA_Outlier_Analysis!$I$11),
      "Outlier",
      "Normal"))</f>
        <v>Normal</v>
      </c>
    </row>
    <row r="1563" spans="1:19">
      <c r="A1563" t="s">
        <v>4088</v>
      </c>
      <c r="B1563" s="4">
        <v>44957</v>
      </c>
      <c r="C1563" s="2">
        <v>193544.86</v>
      </c>
      <c r="D1563" t="s">
        <v>849</v>
      </c>
      <c r="E1563" t="s">
        <v>868</v>
      </c>
      <c r="F1563" t="s">
        <v>10</v>
      </c>
      <c r="G1563" t="s">
        <v>34</v>
      </c>
      <c r="H1563" t="s">
        <v>103</v>
      </c>
      <c r="J1563" t="s">
        <v>4089</v>
      </c>
      <c r="K1563" t="str">
        <f>IF(COUNTIF(Customers!A:A, H1563)&gt;0, "Valid", "Invalid")</f>
        <v>Valid</v>
      </c>
      <c r="L1563" t="str">
        <f t="shared" si="120"/>
        <v>1</v>
      </c>
      <c r="M1563" t="str">
        <f t="shared" si="121"/>
        <v>2023</v>
      </c>
      <c r="N1563">
        <f t="shared" si="122"/>
        <v>193544.86</v>
      </c>
      <c r="O1563">
        <f t="shared" si="123"/>
        <v>193544.86</v>
      </c>
      <c r="P1563" t="str">
        <f t="shared" si="124"/>
        <v/>
      </c>
      <c r="Q1563" s="48" t="str">
        <f>IF(O1563="","",
   IF(OR(O1563&lt;EDA_Outlier_Analysis!$C$10, O1563&gt;EDA_Outlier_Analysis!$C$11),
      "Outlier",
      "Normal"))</f>
        <v>Normal</v>
      </c>
      <c r="R1563" t="str">
        <f>IF(P1563="","",
   IF(OR(P1563 &lt; EDA_Outlier_Analysis!$F$7, P1563 &gt; EDA_Outlier_Analysis!$F$8),
      "Outlier",
      "Normal"))</f>
        <v/>
      </c>
      <c r="S1563" t="str">
        <f>IF(N1563="","",
   IF(OR(N1563 &lt;EDA_Outlier_Analysis!$I$10, N1563 &gt; EDA_Outlier_Analysis!$I$11),
      "Outlier",
      "Normal"))</f>
        <v>Normal</v>
      </c>
    </row>
    <row r="1564" spans="1:19">
      <c r="A1564" t="s">
        <v>4090</v>
      </c>
      <c r="B1564" s="4">
        <v>44755</v>
      </c>
      <c r="C1564" s="2">
        <v>-63725.35</v>
      </c>
      <c r="D1564" t="s">
        <v>840</v>
      </c>
      <c r="E1564" t="s">
        <v>845</v>
      </c>
      <c r="F1564" t="s">
        <v>10</v>
      </c>
      <c r="G1564" t="s">
        <v>34</v>
      </c>
      <c r="I1564" t="s">
        <v>1468</v>
      </c>
      <c r="J1564" t="s">
        <v>4091</v>
      </c>
      <c r="K1564" t="str">
        <f>IF(COUNTIF(Customers!A:A, H1564)&gt;0, "Valid", "Invalid")</f>
        <v>Invalid</v>
      </c>
      <c r="L1564" t="str">
        <f t="shared" si="120"/>
        <v>7</v>
      </c>
      <c r="M1564" t="str">
        <f t="shared" si="121"/>
        <v>2022</v>
      </c>
      <c r="N1564">
        <f t="shared" si="122"/>
        <v>-63725.35</v>
      </c>
      <c r="O1564" t="str">
        <f t="shared" si="123"/>
        <v/>
      </c>
      <c r="P1564">
        <f t="shared" si="124"/>
        <v>63725.35</v>
      </c>
      <c r="Q1564" s="48" t="str">
        <f>IF(O1564="","",
   IF(OR(O1564&lt;EDA_Outlier_Analysis!$C$10, O1564&gt;EDA_Outlier_Analysis!$C$11),
      "Outlier",
      "Normal"))</f>
        <v/>
      </c>
      <c r="R1564" t="str">
        <f>IF(P1564="","",
   IF(OR(P1564 &lt; EDA_Outlier_Analysis!$F$7, P1564 &gt; EDA_Outlier_Analysis!$F$8),
      "Outlier",
      "Normal"))</f>
        <v>Outlier</v>
      </c>
      <c r="S1564" t="str">
        <f>IF(N1564="","",
   IF(OR(N1564 &lt;EDA_Outlier_Analysis!$I$10, N1564 &gt; EDA_Outlier_Analysis!$I$11),
      "Outlier",
      "Normal"))</f>
        <v>Normal</v>
      </c>
    </row>
    <row r="1565" spans="1:19">
      <c r="A1565" t="s">
        <v>4092</v>
      </c>
      <c r="B1565" s="4">
        <v>44605</v>
      </c>
      <c r="C1565" s="2">
        <v>16393.63</v>
      </c>
      <c r="D1565" t="s">
        <v>971</v>
      </c>
      <c r="E1565" t="s">
        <v>971</v>
      </c>
      <c r="F1565" t="s">
        <v>9</v>
      </c>
      <c r="G1565" t="s">
        <v>31</v>
      </c>
      <c r="J1565" t="s">
        <v>4093</v>
      </c>
      <c r="K1565" t="str">
        <f>IF(COUNTIF(Customers!A:A, H1565)&gt;0, "Valid", "Invalid")</f>
        <v>Invalid</v>
      </c>
      <c r="L1565" t="str">
        <f t="shared" si="120"/>
        <v>2</v>
      </c>
      <c r="M1565" t="str">
        <f t="shared" si="121"/>
        <v>2022</v>
      </c>
      <c r="N1565">
        <f t="shared" si="122"/>
        <v>-16393.63</v>
      </c>
      <c r="O1565" t="str">
        <f t="shared" si="123"/>
        <v/>
      </c>
      <c r="P1565" t="str">
        <f t="shared" si="124"/>
        <v/>
      </c>
      <c r="Q1565" s="48" t="str">
        <f>IF(O1565="","",
   IF(OR(O1565&lt;EDA_Outlier_Analysis!$C$10, O1565&gt;EDA_Outlier_Analysis!$C$11),
      "Outlier",
      "Normal"))</f>
        <v/>
      </c>
      <c r="R1565" t="str">
        <f>IF(P1565="","",
   IF(OR(P1565 &lt; EDA_Outlier_Analysis!$F$7, P1565 &gt; EDA_Outlier_Analysis!$F$8),
      "Outlier",
      "Normal"))</f>
        <v/>
      </c>
      <c r="S1565" t="str">
        <f>IF(N1565="","",
   IF(OR(N1565 &lt;EDA_Outlier_Analysis!$I$10, N1565 &gt; EDA_Outlier_Analysis!$I$11),
      "Outlier",
      "Normal"))</f>
        <v>Normal</v>
      </c>
    </row>
    <row r="1566" spans="1:19">
      <c r="A1566" t="s">
        <v>4094</v>
      </c>
      <c r="B1566" s="4">
        <v>44980</v>
      </c>
      <c r="C1566" s="2">
        <v>131253.51</v>
      </c>
      <c r="D1566" t="s">
        <v>849</v>
      </c>
      <c r="E1566" t="s">
        <v>853</v>
      </c>
      <c r="F1566" t="s">
        <v>11</v>
      </c>
      <c r="G1566" t="s">
        <v>34</v>
      </c>
      <c r="H1566" t="s">
        <v>473</v>
      </c>
      <c r="J1566" t="s">
        <v>4095</v>
      </c>
      <c r="K1566" t="str">
        <f>IF(COUNTIF(Customers!A:A, H1566)&gt;0, "Valid", "Invalid")</f>
        <v>Valid</v>
      </c>
      <c r="L1566" t="str">
        <f t="shared" si="120"/>
        <v>2</v>
      </c>
      <c r="M1566" t="str">
        <f t="shared" si="121"/>
        <v>2023</v>
      </c>
      <c r="N1566">
        <f t="shared" si="122"/>
        <v>131253.51</v>
      </c>
      <c r="O1566">
        <f t="shared" si="123"/>
        <v>131253.51</v>
      </c>
      <c r="P1566" t="str">
        <f t="shared" si="124"/>
        <v/>
      </c>
      <c r="Q1566" s="48" t="str">
        <f>IF(O1566="","",
   IF(OR(O1566&lt;EDA_Outlier_Analysis!$C$10, O1566&gt;EDA_Outlier_Analysis!$C$11),
      "Outlier",
      "Normal"))</f>
        <v>Normal</v>
      </c>
      <c r="R1566" t="str">
        <f>IF(P1566="","",
   IF(OR(P1566 &lt; EDA_Outlier_Analysis!$F$7, P1566 &gt; EDA_Outlier_Analysis!$F$8),
      "Outlier",
      "Normal"))</f>
        <v/>
      </c>
      <c r="S1566" t="str">
        <f>IF(N1566="","",
   IF(OR(N1566 &lt;EDA_Outlier_Analysis!$I$10, N1566 &gt; EDA_Outlier_Analysis!$I$11),
      "Outlier",
      "Normal"))</f>
        <v>Normal</v>
      </c>
    </row>
    <row r="1567" spans="1:19">
      <c r="A1567" t="s">
        <v>4096</v>
      </c>
      <c r="B1567" s="4">
        <v>45130</v>
      </c>
      <c r="C1567" s="2">
        <v>-28062.1</v>
      </c>
      <c r="D1567" t="s">
        <v>840</v>
      </c>
      <c r="E1567" t="s">
        <v>905</v>
      </c>
      <c r="F1567" t="s">
        <v>11</v>
      </c>
      <c r="G1567" t="s">
        <v>20</v>
      </c>
      <c r="I1567" t="s">
        <v>1358</v>
      </c>
      <c r="J1567" t="s">
        <v>4097</v>
      </c>
      <c r="K1567" t="str">
        <f>IF(COUNTIF(Customers!A:A, H1567)&gt;0, "Valid", "Invalid")</f>
        <v>Invalid</v>
      </c>
      <c r="L1567" t="str">
        <f t="shared" si="120"/>
        <v>7</v>
      </c>
      <c r="M1567" t="str">
        <f t="shared" si="121"/>
        <v>2023</v>
      </c>
      <c r="N1567">
        <f t="shared" si="122"/>
        <v>-28062.1</v>
      </c>
      <c r="O1567" t="str">
        <f t="shared" si="123"/>
        <v/>
      </c>
      <c r="P1567">
        <f t="shared" si="124"/>
        <v>28062.1</v>
      </c>
      <c r="Q1567" s="48" t="str">
        <f>IF(O1567="","",
   IF(OR(O1567&lt;EDA_Outlier_Analysis!$C$10, O1567&gt;EDA_Outlier_Analysis!$C$11),
      "Outlier",
      "Normal"))</f>
        <v/>
      </c>
      <c r="R1567" t="str">
        <f>IF(P1567="","",
   IF(OR(P1567 &lt; EDA_Outlier_Analysis!$F$7, P1567 &gt; EDA_Outlier_Analysis!$F$8),
      "Outlier",
      "Normal"))</f>
        <v>Normal</v>
      </c>
      <c r="S1567" t="str">
        <f>IF(N1567="","",
   IF(OR(N1567 &lt;EDA_Outlier_Analysis!$I$10, N1567 &gt; EDA_Outlier_Analysis!$I$11),
      "Outlier",
      "Normal"))</f>
        <v>Normal</v>
      </c>
    </row>
    <row r="1568" spans="1:19">
      <c r="A1568" t="s">
        <v>4098</v>
      </c>
      <c r="B1568" s="4">
        <v>44885</v>
      </c>
      <c r="C1568" s="2">
        <v>-45437.59</v>
      </c>
      <c r="D1568" t="s">
        <v>840</v>
      </c>
      <c r="E1568" t="s">
        <v>845</v>
      </c>
      <c r="F1568" t="s">
        <v>10</v>
      </c>
      <c r="G1568" t="s">
        <v>20</v>
      </c>
      <c r="I1568" t="s">
        <v>1468</v>
      </c>
      <c r="J1568" t="s">
        <v>4099</v>
      </c>
      <c r="K1568" t="str">
        <f>IF(COUNTIF(Customers!A:A, H1568)&gt;0, "Valid", "Invalid")</f>
        <v>Invalid</v>
      </c>
      <c r="L1568" t="str">
        <f t="shared" si="120"/>
        <v>11</v>
      </c>
      <c r="M1568" t="str">
        <f t="shared" si="121"/>
        <v>2022</v>
      </c>
      <c r="N1568">
        <f t="shared" si="122"/>
        <v>-45437.59</v>
      </c>
      <c r="O1568" t="str">
        <f t="shared" si="123"/>
        <v/>
      </c>
      <c r="P1568">
        <f t="shared" si="124"/>
        <v>45437.59</v>
      </c>
      <c r="Q1568" s="48" t="str">
        <f>IF(O1568="","",
   IF(OR(O1568&lt;EDA_Outlier_Analysis!$C$10, O1568&gt;EDA_Outlier_Analysis!$C$11),
      "Outlier",
      "Normal"))</f>
        <v/>
      </c>
      <c r="R1568" t="str">
        <f>IF(P1568="","",
   IF(OR(P1568 &lt; EDA_Outlier_Analysis!$F$7, P1568 &gt; EDA_Outlier_Analysis!$F$8),
      "Outlier",
      "Normal"))</f>
        <v>Normal</v>
      </c>
      <c r="S1568" t="str">
        <f>IF(N1568="","",
   IF(OR(N1568 &lt;EDA_Outlier_Analysis!$I$10, N1568 &gt; EDA_Outlier_Analysis!$I$11),
      "Outlier",
      "Normal"))</f>
        <v>Normal</v>
      </c>
    </row>
    <row r="1569" spans="1:19">
      <c r="A1569" t="s">
        <v>4100</v>
      </c>
      <c r="B1569" s="4">
        <v>45214</v>
      </c>
      <c r="C1569" s="2">
        <v>-52035.47</v>
      </c>
      <c r="D1569" t="s">
        <v>840</v>
      </c>
      <c r="E1569" t="s">
        <v>841</v>
      </c>
      <c r="F1569" t="s">
        <v>9</v>
      </c>
      <c r="G1569" t="s">
        <v>20</v>
      </c>
      <c r="I1569" t="s">
        <v>1035</v>
      </c>
      <c r="J1569" t="s">
        <v>4101</v>
      </c>
      <c r="K1569" t="str">
        <f>IF(COUNTIF(Customers!A:A, H1569)&gt;0, "Valid", "Invalid")</f>
        <v>Invalid</v>
      </c>
      <c r="L1569" t="str">
        <f t="shared" si="120"/>
        <v>10</v>
      </c>
      <c r="M1569" t="str">
        <f t="shared" si="121"/>
        <v>2023</v>
      </c>
      <c r="N1569">
        <f t="shared" si="122"/>
        <v>-52035.47</v>
      </c>
      <c r="O1569" t="str">
        <f t="shared" si="123"/>
        <v/>
      </c>
      <c r="P1569">
        <f t="shared" si="124"/>
        <v>52035.47</v>
      </c>
      <c r="Q1569" s="48" t="str">
        <f>IF(O1569="","",
   IF(OR(O1569&lt;EDA_Outlier_Analysis!$C$10, O1569&gt;EDA_Outlier_Analysis!$C$11),
      "Outlier",
      "Normal"))</f>
        <v/>
      </c>
      <c r="R1569" t="str">
        <f>IF(P1569="","",
   IF(OR(P1569 &lt; EDA_Outlier_Analysis!$F$7, P1569 &gt; EDA_Outlier_Analysis!$F$8),
      "Outlier",
      "Normal"))</f>
        <v>Normal</v>
      </c>
      <c r="S1569" t="str">
        <f>IF(N1569="","",
   IF(OR(N1569 &lt;EDA_Outlier_Analysis!$I$10, N1569 &gt; EDA_Outlier_Analysis!$I$11),
      "Outlier",
      "Normal"))</f>
        <v>Normal</v>
      </c>
    </row>
    <row r="1570" spans="1:19">
      <c r="A1570" t="s">
        <v>4102</v>
      </c>
      <c r="B1570" s="4">
        <v>45027</v>
      </c>
      <c r="C1570" s="2">
        <v>69701.2</v>
      </c>
      <c r="D1570" t="s">
        <v>849</v>
      </c>
      <c r="E1570" t="s">
        <v>850</v>
      </c>
      <c r="F1570" t="s">
        <v>10</v>
      </c>
      <c r="G1570" t="s">
        <v>31</v>
      </c>
      <c r="H1570" t="s">
        <v>623</v>
      </c>
      <c r="J1570" t="s">
        <v>4103</v>
      </c>
      <c r="K1570" t="str">
        <f>IF(COUNTIF(Customers!A:A, H1570)&gt;0, "Valid", "Invalid")</f>
        <v>Valid</v>
      </c>
      <c r="L1570" t="str">
        <f t="shared" si="120"/>
        <v>4</v>
      </c>
      <c r="M1570" t="str">
        <f t="shared" si="121"/>
        <v>2023</v>
      </c>
      <c r="N1570">
        <f t="shared" si="122"/>
        <v>69701.2</v>
      </c>
      <c r="O1570">
        <f t="shared" si="123"/>
        <v>69701.2</v>
      </c>
      <c r="P1570" t="str">
        <f t="shared" si="124"/>
        <v/>
      </c>
      <c r="Q1570" s="48" t="str">
        <f>IF(O1570="","",
   IF(OR(O1570&lt;EDA_Outlier_Analysis!$C$10, O1570&gt;EDA_Outlier_Analysis!$C$11),
      "Outlier",
      "Normal"))</f>
        <v>Normal</v>
      </c>
      <c r="R1570" t="str">
        <f>IF(P1570="","",
   IF(OR(P1570 &lt; EDA_Outlier_Analysis!$F$7, P1570 &gt; EDA_Outlier_Analysis!$F$8),
      "Outlier",
      "Normal"))</f>
        <v/>
      </c>
      <c r="S1570" t="str">
        <f>IF(N1570="","",
   IF(OR(N1570 &lt;EDA_Outlier_Analysis!$I$10, N1570 &gt; EDA_Outlier_Analysis!$I$11),
      "Outlier",
      "Normal"))</f>
        <v>Normal</v>
      </c>
    </row>
    <row r="1571" spans="1:19">
      <c r="A1571" t="s">
        <v>4104</v>
      </c>
      <c r="B1571" s="4">
        <v>44918</v>
      </c>
      <c r="C1571" s="2">
        <v>126685.74</v>
      </c>
      <c r="D1571" t="s">
        <v>849</v>
      </c>
      <c r="E1571" t="s">
        <v>868</v>
      </c>
      <c r="F1571" t="s">
        <v>9</v>
      </c>
      <c r="G1571" t="s">
        <v>24</v>
      </c>
      <c r="H1571" t="s">
        <v>553</v>
      </c>
      <c r="J1571" t="s">
        <v>4105</v>
      </c>
      <c r="K1571" t="str">
        <f>IF(COUNTIF(Customers!A:A, H1571)&gt;0, "Valid", "Invalid")</f>
        <v>Valid</v>
      </c>
      <c r="L1571" t="str">
        <f t="shared" si="120"/>
        <v>12</v>
      </c>
      <c r="M1571" t="str">
        <f t="shared" si="121"/>
        <v>2022</v>
      </c>
      <c r="N1571">
        <f t="shared" si="122"/>
        <v>126685.74</v>
      </c>
      <c r="O1571">
        <f t="shared" si="123"/>
        <v>126685.74</v>
      </c>
      <c r="P1571" t="str">
        <f t="shared" si="124"/>
        <v/>
      </c>
      <c r="Q1571" s="48" t="str">
        <f>IF(O1571="","",
   IF(OR(O1571&lt;EDA_Outlier_Analysis!$C$10, O1571&gt;EDA_Outlier_Analysis!$C$11),
      "Outlier",
      "Normal"))</f>
        <v>Normal</v>
      </c>
      <c r="R1571" t="str">
        <f>IF(P1571="","",
   IF(OR(P1571 &lt; EDA_Outlier_Analysis!$F$7, P1571 &gt; EDA_Outlier_Analysis!$F$8),
      "Outlier",
      "Normal"))</f>
        <v/>
      </c>
      <c r="S1571" t="str">
        <f>IF(N1571="","",
   IF(OR(N1571 &lt;EDA_Outlier_Analysis!$I$10, N1571 &gt; EDA_Outlier_Analysis!$I$11),
      "Outlier",
      "Normal"))</f>
        <v>Normal</v>
      </c>
    </row>
    <row r="1572" spans="1:19">
      <c r="A1572" t="s">
        <v>4106</v>
      </c>
      <c r="B1572" s="4">
        <v>44714</v>
      </c>
      <c r="C1572" s="2">
        <v>-34628.239999999998</v>
      </c>
      <c r="D1572" t="s">
        <v>840</v>
      </c>
      <c r="E1572" t="s">
        <v>878</v>
      </c>
      <c r="F1572" t="s">
        <v>9</v>
      </c>
      <c r="G1572" t="s">
        <v>20</v>
      </c>
      <c r="I1572" t="s">
        <v>1510</v>
      </c>
      <c r="J1572" t="s">
        <v>4107</v>
      </c>
      <c r="K1572" t="str">
        <f>IF(COUNTIF(Customers!A:A, H1572)&gt;0, "Valid", "Invalid")</f>
        <v>Invalid</v>
      </c>
      <c r="L1572" t="str">
        <f t="shared" si="120"/>
        <v>6</v>
      </c>
      <c r="M1572" t="str">
        <f t="shared" si="121"/>
        <v>2022</v>
      </c>
      <c r="N1572">
        <f t="shared" si="122"/>
        <v>-34628.239999999998</v>
      </c>
      <c r="O1572" t="str">
        <f t="shared" si="123"/>
        <v/>
      </c>
      <c r="P1572">
        <f t="shared" si="124"/>
        <v>34628.239999999998</v>
      </c>
      <c r="Q1572" s="48" t="str">
        <f>IF(O1572="","",
   IF(OR(O1572&lt;EDA_Outlier_Analysis!$C$10, O1572&gt;EDA_Outlier_Analysis!$C$11),
      "Outlier",
      "Normal"))</f>
        <v/>
      </c>
      <c r="R1572" t="str">
        <f>IF(P1572="","",
   IF(OR(P1572 &lt; EDA_Outlier_Analysis!$F$7, P1572 &gt; EDA_Outlier_Analysis!$F$8),
      "Outlier",
      "Normal"))</f>
        <v>Normal</v>
      </c>
      <c r="S1572" t="str">
        <f>IF(N1572="","",
   IF(OR(N1572 &lt;EDA_Outlier_Analysis!$I$10, N1572 &gt; EDA_Outlier_Analysis!$I$11),
      "Outlier",
      "Normal"))</f>
        <v>Normal</v>
      </c>
    </row>
    <row r="1573" spans="1:19">
      <c r="A1573" t="s">
        <v>4108</v>
      </c>
      <c r="B1573" s="4">
        <v>44809</v>
      </c>
      <c r="C1573" s="2">
        <v>-31910.42</v>
      </c>
      <c r="D1573" t="s">
        <v>840</v>
      </c>
      <c r="E1573" t="s">
        <v>845</v>
      </c>
      <c r="F1573" t="s">
        <v>11</v>
      </c>
      <c r="G1573" t="s">
        <v>34</v>
      </c>
      <c r="I1573" t="s">
        <v>1141</v>
      </c>
      <c r="J1573" t="s">
        <v>4109</v>
      </c>
      <c r="K1573" t="str">
        <f>IF(COUNTIF(Customers!A:A, H1573)&gt;0, "Valid", "Invalid")</f>
        <v>Invalid</v>
      </c>
      <c r="L1573" t="str">
        <f t="shared" si="120"/>
        <v>9</v>
      </c>
      <c r="M1573" t="str">
        <f t="shared" si="121"/>
        <v>2022</v>
      </c>
      <c r="N1573">
        <f t="shared" si="122"/>
        <v>-31910.42</v>
      </c>
      <c r="O1573" t="str">
        <f t="shared" si="123"/>
        <v/>
      </c>
      <c r="P1573">
        <f t="shared" si="124"/>
        <v>31910.42</v>
      </c>
      <c r="Q1573" s="48" t="str">
        <f>IF(O1573="","",
   IF(OR(O1573&lt;EDA_Outlier_Analysis!$C$10, O1573&gt;EDA_Outlier_Analysis!$C$11),
      "Outlier",
      "Normal"))</f>
        <v/>
      </c>
      <c r="R1573" t="str">
        <f>IF(P1573="","",
   IF(OR(P1573 &lt; EDA_Outlier_Analysis!$F$7, P1573 &gt; EDA_Outlier_Analysis!$F$8),
      "Outlier",
      "Normal"))</f>
        <v>Normal</v>
      </c>
      <c r="S1573" t="str">
        <f>IF(N1573="","",
   IF(OR(N1573 &lt;EDA_Outlier_Analysis!$I$10, N1573 &gt; EDA_Outlier_Analysis!$I$11),
      "Outlier",
      "Normal"))</f>
        <v>Normal</v>
      </c>
    </row>
    <row r="1574" spans="1:19">
      <c r="A1574" t="s">
        <v>4110</v>
      </c>
      <c r="B1574" s="4">
        <v>44850</v>
      </c>
      <c r="C1574" s="2">
        <v>-36340.449999999997</v>
      </c>
      <c r="D1574" t="s">
        <v>840</v>
      </c>
      <c r="E1574" t="s">
        <v>905</v>
      </c>
      <c r="F1574" t="s">
        <v>10</v>
      </c>
      <c r="G1574" t="s">
        <v>31</v>
      </c>
      <c r="I1574" t="s">
        <v>929</v>
      </c>
      <c r="J1574" t="s">
        <v>4111</v>
      </c>
      <c r="K1574" t="str">
        <f>IF(COUNTIF(Customers!A:A, H1574)&gt;0, "Valid", "Invalid")</f>
        <v>Invalid</v>
      </c>
      <c r="L1574" t="str">
        <f t="shared" si="120"/>
        <v>10</v>
      </c>
      <c r="M1574" t="str">
        <f t="shared" si="121"/>
        <v>2022</v>
      </c>
      <c r="N1574">
        <f t="shared" si="122"/>
        <v>-36340.449999999997</v>
      </c>
      <c r="O1574" t="str">
        <f t="shared" si="123"/>
        <v/>
      </c>
      <c r="P1574">
        <f t="shared" si="124"/>
        <v>36340.449999999997</v>
      </c>
      <c r="Q1574" s="48" t="str">
        <f>IF(O1574="","",
   IF(OR(O1574&lt;EDA_Outlier_Analysis!$C$10, O1574&gt;EDA_Outlier_Analysis!$C$11),
      "Outlier",
      "Normal"))</f>
        <v/>
      </c>
      <c r="R1574" t="str">
        <f>IF(P1574="","",
   IF(OR(P1574 &lt; EDA_Outlier_Analysis!$F$7, P1574 &gt; EDA_Outlier_Analysis!$F$8),
      "Outlier",
      "Normal"))</f>
        <v>Normal</v>
      </c>
      <c r="S1574" t="str">
        <f>IF(N1574="","",
   IF(OR(N1574 &lt;EDA_Outlier_Analysis!$I$10, N1574 &gt; EDA_Outlier_Analysis!$I$11),
      "Outlier",
      "Normal"))</f>
        <v>Normal</v>
      </c>
    </row>
    <row r="1575" spans="1:19">
      <c r="A1575" t="s">
        <v>4112</v>
      </c>
      <c r="B1575" s="4">
        <v>44912</v>
      </c>
      <c r="C1575" s="2">
        <v>-30139.65</v>
      </c>
      <c r="D1575" t="s">
        <v>840</v>
      </c>
      <c r="E1575" t="s">
        <v>845</v>
      </c>
      <c r="F1575" t="s">
        <v>10</v>
      </c>
      <c r="G1575" t="s">
        <v>34</v>
      </c>
      <c r="I1575" t="s">
        <v>846</v>
      </c>
      <c r="J1575" t="s">
        <v>4113</v>
      </c>
      <c r="K1575" t="str">
        <f>IF(COUNTIF(Customers!A:A, H1575)&gt;0, "Valid", "Invalid")</f>
        <v>Invalid</v>
      </c>
      <c r="L1575" t="str">
        <f t="shared" si="120"/>
        <v>12</v>
      </c>
      <c r="M1575" t="str">
        <f t="shared" si="121"/>
        <v>2022</v>
      </c>
      <c r="N1575">
        <f t="shared" si="122"/>
        <v>-30139.65</v>
      </c>
      <c r="O1575" t="str">
        <f t="shared" si="123"/>
        <v/>
      </c>
      <c r="P1575">
        <f t="shared" si="124"/>
        <v>30139.65</v>
      </c>
      <c r="Q1575" s="48" t="str">
        <f>IF(O1575="","",
   IF(OR(O1575&lt;EDA_Outlier_Analysis!$C$10, O1575&gt;EDA_Outlier_Analysis!$C$11),
      "Outlier",
      "Normal"))</f>
        <v/>
      </c>
      <c r="R1575" t="str">
        <f>IF(P1575="","",
   IF(OR(P1575 &lt; EDA_Outlier_Analysis!$F$7, P1575 &gt; EDA_Outlier_Analysis!$F$8),
      "Outlier",
      "Normal"))</f>
        <v>Normal</v>
      </c>
      <c r="S1575" t="str">
        <f>IF(N1575="","",
   IF(OR(N1575 &lt;EDA_Outlier_Analysis!$I$10, N1575 &gt; EDA_Outlier_Analysis!$I$11),
      "Outlier",
      "Normal"))</f>
        <v>Normal</v>
      </c>
    </row>
    <row r="1576" spans="1:19">
      <c r="A1576" t="s">
        <v>4114</v>
      </c>
      <c r="B1576" s="4">
        <v>44677</v>
      </c>
      <c r="C1576" s="2">
        <v>151515.26999999999</v>
      </c>
      <c r="D1576" t="s">
        <v>849</v>
      </c>
      <c r="E1576" t="s">
        <v>868</v>
      </c>
      <c r="F1576" t="s">
        <v>9</v>
      </c>
      <c r="G1576" t="s">
        <v>34</v>
      </c>
      <c r="H1576" t="s">
        <v>749</v>
      </c>
      <c r="J1576" t="s">
        <v>4115</v>
      </c>
      <c r="K1576" t="str">
        <f>IF(COUNTIF(Customers!A:A, H1576)&gt;0, "Valid", "Invalid")</f>
        <v>Valid</v>
      </c>
      <c r="L1576" t="str">
        <f t="shared" si="120"/>
        <v>4</v>
      </c>
      <c r="M1576" t="str">
        <f t="shared" si="121"/>
        <v>2022</v>
      </c>
      <c r="N1576">
        <f t="shared" si="122"/>
        <v>151515.26999999999</v>
      </c>
      <c r="O1576">
        <f t="shared" si="123"/>
        <v>151515.26999999999</v>
      </c>
      <c r="P1576" t="str">
        <f t="shared" si="124"/>
        <v/>
      </c>
      <c r="Q1576" s="48" t="str">
        <f>IF(O1576="","",
   IF(OR(O1576&lt;EDA_Outlier_Analysis!$C$10, O1576&gt;EDA_Outlier_Analysis!$C$11),
      "Outlier",
      "Normal"))</f>
        <v>Normal</v>
      </c>
      <c r="R1576" t="str">
        <f>IF(P1576="","",
   IF(OR(P1576 &lt; EDA_Outlier_Analysis!$F$7, P1576 &gt; EDA_Outlier_Analysis!$F$8),
      "Outlier",
      "Normal"))</f>
        <v/>
      </c>
      <c r="S1576" t="str">
        <f>IF(N1576="","",
   IF(OR(N1576 &lt;EDA_Outlier_Analysis!$I$10, N1576 &gt; EDA_Outlier_Analysis!$I$11),
      "Outlier",
      "Normal"))</f>
        <v>Normal</v>
      </c>
    </row>
    <row r="1577" spans="1:19">
      <c r="A1577" t="s">
        <v>4116</v>
      </c>
      <c r="B1577" s="4">
        <v>45195</v>
      </c>
      <c r="C1577" s="2">
        <v>158405.9</v>
      </c>
      <c r="D1577" t="s">
        <v>849</v>
      </c>
      <c r="E1577" t="s">
        <v>868</v>
      </c>
      <c r="F1577" t="s">
        <v>11</v>
      </c>
      <c r="G1577" t="s">
        <v>20</v>
      </c>
      <c r="H1577" t="s">
        <v>167</v>
      </c>
      <c r="J1577" t="s">
        <v>4117</v>
      </c>
      <c r="K1577" t="str">
        <f>IF(COUNTIF(Customers!A:A, H1577)&gt;0, "Valid", "Invalid")</f>
        <v>Valid</v>
      </c>
      <c r="L1577" t="str">
        <f t="shared" si="120"/>
        <v>9</v>
      </c>
      <c r="M1577" t="str">
        <f t="shared" si="121"/>
        <v>2023</v>
      </c>
      <c r="N1577">
        <f t="shared" si="122"/>
        <v>158405.9</v>
      </c>
      <c r="O1577">
        <f t="shared" si="123"/>
        <v>158405.9</v>
      </c>
      <c r="P1577" t="str">
        <f t="shared" si="124"/>
        <v/>
      </c>
      <c r="Q1577" s="48" t="str">
        <f>IF(O1577="","",
   IF(OR(O1577&lt;EDA_Outlier_Analysis!$C$10, O1577&gt;EDA_Outlier_Analysis!$C$11),
      "Outlier",
      "Normal"))</f>
        <v>Normal</v>
      </c>
      <c r="R1577" t="str">
        <f>IF(P1577="","",
   IF(OR(P1577 &lt; EDA_Outlier_Analysis!$F$7, P1577 &gt; EDA_Outlier_Analysis!$F$8),
      "Outlier",
      "Normal"))</f>
        <v/>
      </c>
      <c r="S1577" t="str">
        <f>IF(N1577="","",
   IF(OR(N1577 &lt;EDA_Outlier_Analysis!$I$10, N1577 &gt; EDA_Outlier_Analysis!$I$11),
      "Outlier",
      "Normal"))</f>
        <v>Normal</v>
      </c>
    </row>
    <row r="1578" spans="1:19">
      <c r="A1578" t="s">
        <v>4118</v>
      </c>
      <c r="B1578" s="4">
        <v>45257</v>
      </c>
      <c r="C1578" s="2">
        <v>126816.95</v>
      </c>
      <c r="D1578" t="s">
        <v>849</v>
      </c>
      <c r="E1578" t="s">
        <v>850</v>
      </c>
      <c r="F1578" t="s">
        <v>9</v>
      </c>
      <c r="G1578" t="s">
        <v>24</v>
      </c>
      <c r="H1578" t="s">
        <v>693</v>
      </c>
      <c r="J1578" t="s">
        <v>4119</v>
      </c>
      <c r="K1578" t="str">
        <f>IF(COUNTIF(Customers!A:A, H1578)&gt;0, "Valid", "Invalid")</f>
        <v>Valid</v>
      </c>
      <c r="L1578" t="str">
        <f t="shared" si="120"/>
        <v>11</v>
      </c>
      <c r="M1578" t="str">
        <f t="shared" si="121"/>
        <v>2023</v>
      </c>
      <c r="N1578">
        <f t="shared" si="122"/>
        <v>126816.95</v>
      </c>
      <c r="O1578">
        <f t="shared" si="123"/>
        <v>126816.95</v>
      </c>
      <c r="P1578" t="str">
        <f t="shared" si="124"/>
        <v/>
      </c>
      <c r="Q1578" s="48" t="str">
        <f>IF(O1578="","",
   IF(OR(O1578&lt;EDA_Outlier_Analysis!$C$10, O1578&gt;EDA_Outlier_Analysis!$C$11),
      "Outlier",
      "Normal"))</f>
        <v>Normal</v>
      </c>
      <c r="R1578" t="str">
        <f>IF(P1578="","",
   IF(OR(P1578 &lt; EDA_Outlier_Analysis!$F$7, P1578 &gt; EDA_Outlier_Analysis!$F$8),
      "Outlier",
      "Normal"))</f>
        <v/>
      </c>
      <c r="S1578" t="str">
        <f>IF(N1578="","",
   IF(OR(N1578 &lt;EDA_Outlier_Analysis!$I$10, N1578 &gt; EDA_Outlier_Analysis!$I$11),
      "Outlier",
      "Normal"))</f>
        <v>Normal</v>
      </c>
    </row>
    <row r="1579" spans="1:19">
      <c r="A1579" t="s">
        <v>4120</v>
      </c>
      <c r="B1579" s="4">
        <v>45124</v>
      </c>
      <c r="C1579" s="2">
        <v>-57904.22</v>
      </c>
      <c r="D1579" t="s">
        <v>840</v>
      </c>
      <c r="E1579" t="s">
        <v>841</v>
      </c>
      <c r="F1579" t="s">
        <v>9</v>
      </c>
      <c r="G1579" t="s">
        <v>24</v>
      </c>
      <c r="I1579" t="s">
        <v>968</v>
      </c>
      <c r="J1579" t="s">
        <v>4121</v>
      </c>
      <c r="K1579" t="str">
        <f>IF(COUNTIF(Customers!A:A, H1579)&gt;0, "Valid", "Invalid")</f>
        <v>Invalid</v>
      </c>
      <c r="L1579" t="str">
        <f t="shared" si="120"/>
        <v>7</v>
      </c>
      <c r="M1579" t="str">
        <f t="shared" si="121"/>
        <v>2023</v>
      </c>
      <c r="N1579">
        <f t="shared" si="122"/>
        <v>-57904.22</v>
      </c>
      <c r="O1579" t="str">
        <f t="shared" si="123"/>
        <v/>
      </c>
      <c r="P1579">
        <f t="shared" si="124"/>
        <v>57904.22</v>
      </c>
      <c r="Q1579" s="48" t="str">
        <f>IF(O1579="","",
   IF(OR(O1579&lt;EDA_Outlier_Analysis!$C$10, O1579&gt;EDA_Outlier_Analysis!$C$11),
      "Outlier",
      "Normal"))</f>
        <v/>
      </c>
      <c r="R1579" t="str">
        <f>IF(P1579="","",
   IF(OR(P1579 &lt; EDA_Outlier_Analysis!$F$7, P1579 &gt; EDA_Outlier_Analysis!$F$8),
      "Outlier",
      "Normal"))</f>
        <v>Outlier</v>
      </c>
      <c r="S1579" t="str">
        <f>IF(N1579="","",
   IF(OR(N1579 &lt;EDA_Outlier_Analysis!$I$10, N1579 &gt; EDA_Outlier_Analysis!$I$11),
      "Outlier",
      "Normal"))</f>
        <v>Normal</v>
      </c>
    </row>
    <row r="1580" spans="1:19">
      <c r="A1580" t="s">
        <v>4122</v>
      </c>
      <c r="B1580" s="4">
        <v>44824</v>
      </c>
      <c r="C1580" s="2">
        <v>104239.94</v>
      </c>
      <c r="D1580" t="s">
        <v>849</v>
      </c>
      <c r="E1580" t="s">
        <v>868</v>
      </c>
      <c r="F1580" t="s">
        <v>9</v>
      </c>
      <c r="G1580" t="s">
        <v>20</v>
      </c>
      <c r="H1580" t="s">
        <v>585</v>
      </c>
      <c r="J1580" t="s">
        <v>4123</v>
      </c>
      <c r="K1580" t="str">
        <f>IF(COUNTIF(Customers!A:A, H1580)&gt;0, "Valid", "Invalid")</f>
        <v>Valid</v>
      </c>
      <c r="L1580" t="str">
        <f t="shared" si="120"/>
        <v>9</v>
      </c>
      <c r="M1580" t="str">
        <f t="shared" si="121"/>
        <v>2022</v>
      </c>
      <c r="N1580">
        <f t="shared" si="122"/>
        <v>104239.94</v>
      </c>
      <c r="O1580">
        <f t="shared" si="123"/>
        <v>104239.94</v>
      </c>
      <c r="P1580" t="str">
        <f t="shared" si="124"/>
        <v/>
      </c>
      <c r="Q1580" s="48" t="str">
        <f>IF(O1580="","",
   IF(OR(O1580&lt;EDA_Outlier_Analysis!$C$10, O1580&gt;EDA_Outlier_Analysis!$C$11),
      "Outlier",
      "Normal"))</f>
        <v>Normal</v>
      </c>
      <c r="R1580" t="str">
        <f>IF(P1580="","",
   IF(OR(P1580 &lt; EDA_Outlier_Analysis!$F$7, P1580 &gt; EDA_Outlier_Analysis!$F$8),
      "Outlier",
      "Normal"))</f>
        <v/>
      </c>
      <c r="S1580" t="str">
        <f>IF(N1580="","",
   IF(OR(N1580 &lt;EDA_Outlier_Analysis!$I$10, N1580 &gt; EDA_Outlier_Analysis!$I$11),
      "Outlier",
      "Normal"))</f>
        <v>Normal</v>
      </c>
    </row>
    <row r="1581" spans="1:19">
      <c r="A1581" t="s">
        <v>4124</v>
      </c>
      <c r="B1581" s="4">
        <v>45068</v>
      </c>
      <c r="C1581" s="2">
        <v>176359.2</v>
      </c>
      <c r="D1581" t="s">
        <v>849</v>
      </c>
      <c r="E1581" t="s">
        <v>868</v>
      </c>
      <c r="F1581" t="s">
        <v>9</v>
      </c>
      <c r="G1581" t="s">
        <v>24</v>
      </c>
      <c r="H1581" t="s">
        <v>477</v>
      </c>
      <c r="J1581" t="s">
        <v>4125</v>
      </c>
      <c r="K1581" t="str">
        <f>IF(COUNTIF(Customers!A:A, H1581)&gt;0, "Valid", "Invalid")</f>
        <v>Valid</v>
      </c>
      <c r="L1581" t="str">
        <f t="shared" si="120"/>
        <v>5</v>
      </c>
      <c r="M1581" t="str">
        <f t="shared" si="121"/>
        <v>2023</v>
      </c>
      <c r="N1581">
        <f t="shared" si="122"/>
        <v>176359.2</v>
      </c>
      <c r="O1581">
        <f t="shared" si="123"/>
        <v>176359.2</v>
      </c>
      <c r="P1581" t="str">
        <f t="shared" si="124"/>
        <v/>
      </c>
      <c r="Q1581" s="48" t="str">
        <f>IF(O1581="","",
   IF(OR(O1581&lt;EDA_Outlier_Analysis!$C$10, O1581&gt;EDA_Outlier_Analysis!$C$11),
      "Outlier",
      "Normal"))</f>
        <v>Normal</v>
      </c>
      <c r="R1581" t="str">
        <f>IF(P1581="","",
   IF(OR(P1581 &lt; EDA_Outlier_Analysis!$F$7, P1581 &gt; EDA_Outlier_Analysis!$F$8),
      "Outlier",
      "Normal"))</f>
        <v/>
      </c>
      <c r="S1581" t="str">
        <f>IF(N1581="","",
   IF(OR(N1581 &lt;EDA_Outlier_Analysis!$I$10, N1581 &gt; EDA_Outlier_Analysis!$I$11),
      "Outlier",
      "Normal"))</f>
        <v>Normal</v>
      </c>
    </row>
    <row r="1582" spans="1:19">
      <c r="A1582" t="s">
        <v>4126</v>
      </c>
      <c r="B1582" s="4">
        <v>45244</v>
      </c>
      <c r="C1582" s="2">
        <v>118809.19</v>
      </c>
      <c r="D1582" t="s">
        <v>849</v>
      </c>
      <c r="E1582" t="s">
        <v>868</v>
      </c>
      <c r="F1582" t="s">
        <v>11</v>
      </c>
      <c r="G1582" t="s">
        <v>24</v>
      </c>
      <c r="H1582" t="s">
        <v>747</v>
      </c>
      <c r="J1582" t="s">
        <v>4127</v>
      </c>
      <c r="K1582" t="str">
        <f>IF(COUNTIF(Customers!A:A, H1582)&gt;0, "Valid", "Invalid")</f>
        <v>Valid</v>
      </c>
      <c r="L1582" t="str">
        <f t="shared" si="120"/>
        <v>11</v>
      </c>
      <c r="M1582" t="str">
        <f t="shared" si="121"/>
        <v>2023</v>
      </c>
      <c r="N1582">
        <f t="shared" si="122"/>
        <v>118809.19</v>
      </c>
      <c r="O1582">
        <f t="shared" si="123"/>
        <v>118809.19</v>
      </c>
      <c r="P1582" t="str">
        <f t="shared" si="124"/>
        <v/>
      </c>
      <c r="Q1582" s="48" t="str">
        <f>IF(O1582="","",
   IF(OR(O1582&lt;EDA_Outlier_Analysis!$C$10, O1582&gt;EDA_Outlier_Analysis!$C$11),
      "Outlier",
      "Normal"))</f>
        <v>Normal</v>
      </c>
      <c r="R1582" t="str">
        <f>IF(P1582="","",
   IF(OR(P1582 &lt; EDA_Outlier_Analysis!$F$7, P1582 &gt; EDA_Outlier_Analysis!$F$8),
      "Outlier",
      "Normal"))</f>
        <v/>
      </c>
      <c r="S1582" t="str">
        <f>IF(N1582="","",
   IF(OR(N1582 &lt;EDA_Outlier_Analysis!$I$10, N1582 &gt; EDA_Outlier_Analysis!$I$11),
      "Outlier",
      "Normal"))</f>
        <v>Normal</v>
      </c>
    </row>
    <row r="1583" spans="1:19">
      <c r="A1583" t="s">
        <v>4128</v>
      </c>
      <c r="B1583" s="4">
        <v>44816</v>
      </c>
      <c r="C1583" s="2">
        <v>9649.2900000000009</v>
      </c>
      <c r="D1583" t="s">
        <v>971</v>
      </c>
      <c r="E1583" t="s">
        <v>971</v>
      </c>
      <c r="F1583" t="s">
        <v>11</v>
      </c>
      <c r="G1583" t="s">
        <v>24</v>
      </c>
      <c r="J1583" t="s">
        <v>4129</v>
      </c>
      <c r="K1583" t="str">
        <f>IF(COUNTIF(Customers!A:A, H1583)&gt;0, "Valid", "Invalid")</f>
        <v>Invalid</v>
      </c>
      <c r="L1583" t="str">
        <f t="shared" si="120"/>
        <v>9</v>
      </c>
      <c r="M1583" t="str">
        <f t="shared" si="121"/>
        <v>2022</v>
      </c>
      <c r="N1583">
        <f t="shared" si="122"/>
        <v>-9649.2900000000009</v>
      </c>
      <c r="O1583" t="str">
        <f t="shared" si="123"/>
        <v/>
      </c>
      <c r="P1583" t="str">
        <f t="shared" si="124"/>
        <v/>
      </c>
      <c r="Q1583" s="48" t="str">
        <f>IF(O1583="","",
   IF(OR(O1583&lt;EDA_Outlier_Analysis!$C$10, O1583&gt;EDA_Outlier_Analysis!$C$11),
      "Outlier",
      "Normal"))</f>
        <v/>
      </c>
      <c r="R1583" t="str">
        <f>IF(P1583="","",
   IF(OR(P1583 &lt; EDA_Outlier_Analysis!$F$7, P1583 &gt; EDA_Outlier_Analysis!$F$8),
      "Outlier",
      "Normal"))</f>
        <v/>
      </c>
      <c r="S1583" t="str">
        <f>IF(N1583="","",
   IF(OR(N1583 &lt;EDA_Outlier_Analysis!$I$10, N1583 &gt; EDA_Outlier_Analysis!$I$11),
      "Outlier",
      "Normal"))</f>
        <v>Normal</v>
      </c>
    </row>
    <row r="1584" spans="1:19">
      <c r="A1584" t="s">
        <v>4130</v>
      </c>
      <c r="B1584" s="4">
        <v>45207</v>
      </c>
      <c r="C1584" s="2">
        <v>-37023.97</v>
      </c>
      <c r="D1584" t="s">
        <v>840</v>
      </c>
      <c r="E1584" t="s">
        <v>864</v>
      </c>
      <c r="F1584" t="s">
        <v>11</v>
      </c>
      <c r="G1584" t="s">
        <v>34</v>
      </c>
      <c r="I1584" t="s">
        <v>1485</v>
      </c>
      <c r="J1584" t="s">
        <v>4131</v>
      </c>
      <c r="K1584" t="str">
        <f>IF(COUNTIF(Customers!A:A, H1584)&gt;0, "Valid", "Invalid")</f>
        <v>Invalid</v>
      </c>
      <c r="L1584" t="str">
        <f t="shared" si="120"/>
        <v>10</v>
      </c>
      <c r="M1584" t="str">
        <f t="shared" si="121"/>
        <v>2023</v>
      </c>
      <c r="N1584">
        <f t="shared" si="122"/>
        <v>-37023.97</v>
      </c>
      <c r="O1584" t="str">
        <f t="shared" si="123"/>
        <v/>
      </c>
      <c r="P1584">
        <f t="shared" si="124"/>
        <v>37023.97</v>
      </c>
      <c r="Q1584" s="48" t="str">
        <f>IF(O1584="","",
   IF(OR(O1584&lt;EDA_Outlier_Analysis!$C$10, O1584&gt;EDA_Outlier_Analysis!$C$11),
      "Outlier",
      "Normal"))</f>
        <v/>
      </c>
      <c r="R1584" t="str">
        <f>IF(P1584="","",
   IF(OR(P1584 &lt; EDA_Outlier_Analysis!$F$7, P1584 &gt; EDA_Outlier_Analysis!$F$8),
      "Outlier",
      "Normal"))</f>
        <v>Normal</v>
      </c>
      <c r="S1584" t="str">
        <f>IF(N1584="","",
   IF(OR(N1584 &lt;EDA_Outlier_Analysis!$I$10, N1584 &gt; EDA_Outlier_Analysis!$I$11),
      "Outlier",
      "Normal"))</f>
        <v>Normal</v>
      </c>
    </row>
    <row r="1585" spans="1:19">
      <c r="A1585" t="s">
        <v>4132</v>
      </c>
      <c r="B1585" s="4">
        <v>45145</v>
      </c>
      <c r="C1585" s="2">
        <v>-44648.56</v>
      </c>
      <c r="D1585" t="s">
        <v>840</v>
      </c>
      <c r="E1585" t="s">
        <v>841</v>
      </c>
      <c r="F1585" t="s">
        <v>11</v>
      </c>
      <c r="G1585" t="s">
        <v>24</v>
      </c>
      <c r="I1585" t="s">
        <v>1585</v>
      </c>
      <c r="J1585" t="s">
        <v>4133</v>
      </c>
      <c r="K1585" t="str">
        <f>IF(COUNTIF(Customers!A:A, H1585)&gt;0, "Valid", "Invalid")</f>
        <v>Invalid</v>
      </c>
      <c r="L1585" t="str">
        <f t="shared" si="120"/>
        <v>8</v>
      </c>
      <c r="M1585" t="str">
        <f t="shared" si="121"/>
        <v>2023</v>
      </c>
      <c r="N1585">
        <f t="shared" si="122"/>
        <v>-44648.56</v>
      </c>
      <c r="O1585" t="str">
        <f t="shared" si="123"/>
        <v/>
      </c>
      <c r="P1585">
        <f t="shared" si="124"/>
        <v>44648.56</v>
      </c>
      <c r="Q1585" s="48" t="str">
        <f>IF(O1585="","",
   IF(OR(O1585&lt;EDA_Outlier_Analysis!$C$10, O1585&gt;EDA_Outlier_Analysis!$C$11),
      "Outlier",
      "Normal"))</f>
        <v/>
      </c>
      <c r="R1585" t="str">
        <f>IF(P1585="","",
   IF(OR(P1585 &lt; EDA_Outlier_Analysis!$F$7, P1585 &gt; EDA_Outlier_Analysis!$F$8),
      "Outlier",
      "Normal"))</f>
        <v>Normal</v>
      </c>
      <c r="S1585" t="str">
        <f>IF(N1585="","",
   IF(OR(N1585 &lt;EDA_Outlier_Analysis!$I$10, N1585 &gt; EDA_Outlier_Analysis!$I$11),
      "Outlier",
      "Normal"))</f>
        <v>Normal</v>
      </c>
    </row>
    <row r="1586" spans="1:19">
      <c r="A1586" t="s">
        <v>4134</v>
      </c>
      <c r="B1586" s="4">
        <v>45224</v>
      </c>
      <c r="C1586" s="2">
        <v>193069.23</v>
      </c>
      <c r="D1586" t="s">
        <v>849</v>
      </c>
      <c r="E1586" t="s">
        <v>850</v>
      </c>
      <c r="F1586" t="s">
        <v>10</v>
      </c>
      <c r="G1586" t="s">
        <v>24</v>
      </c>
      <c r="H1586" t="s">
        <v>245</v>
      </c>
      <c r="J1586" t="s">
        <v>4135</v>
      </c>
      <c r="K1586" t="str">
        <f>IF(COUNTIF(Customers!A:A, H1586)&gt;0, "Valid", "Invalid")</f>
        <v>Valid</v>
      </c>
      <c r="L1586" t="str">
        <f t="shared" si="120"/>
        <v>10</v>
      </c>
      <c r="M1586" t="str">
        <f t="shared" si="121"/>
        <v>2023</v>
      </c>
      <c r="N1586">
        <f t="shared" si="122"/>
        <v>193069.23</v>
      </c>
      <c r="O1586">
        <f t="shared" si="123"/>
        <v>193069.23</v>
      </c>
      <c r="P1586" t="str">
        <f t="shared" si="124"/>
        <v/>
      </c>
      <c r="Q1586" s="48" t="str">
        <f>IF(O1586="","",
   IF(OR(O1586&lt;EDA_Outlier_Analysis!$C$10, O1586&gt;EDA_Outlier_Analysis!$C$11),
      "Outlier",
      "Normal"))</f>
        <v>Normal</v>
      </c>
      <c r="R1586" t="str">
        <f>IF(P1586="","",
   IF(OR(P1586 &lt; EDA_Outlier_Analysis!$F$7, P1586 &gt; EDA_Outlier_Analysis!$F$8),
      "Outlier",
      "Normal"))</f>
        <v/>
      </c>
      <c r="S1586" t="str">
        <f>IF(N1586="","",
   IF(OR(N1586 &lt;EDA_Outlier_Analysis!$I$10, N1586 &gt; EDA_Outlier_Analysis!$I$11),
      "Outlier",
      "Normal"))</f>
        <v>Normal</v>
      </c>
    </row>
    <row r="1587" spans="1:19">
      <c r="A1587" t="s">
        <v>4136</v>
      </c>
      <c r="B1587" s="4">
        <v>45154</v>
      </c>
      <c r="C1587" s="2">
        <v>210837.09</v>
      </c>
      <c r="D1587" t="s">
        <v>849</v>
      </c>
      <c r="E1587" t="s">
        <v>868</v>
      </c>
      <c r="F1587" t="s">
        <v>11</v>
      </c>
      <c r="G1587" t="s">
        <v>31</v>
      </c>
      <c r="H1587" t="s">
        <v>747</v>
      </c>
      <c r="J1587" t="s">
        <v>4137</v>
      </c>
      <c r="K1587" t="str">
        <f>IF(COUNTIF(Customers!A:A, H1587)&gt;0, "Valid", "Invalid")</f>
        <v>Valid</v>
      </c>
      <c r="L1587" t="str">
        <f t="shared" si="120"/>
        <v>8</v>
      </c>
      <c r="M1587" t="str">
        <f t="shared" si="121"/>
        <v>2023</v>
      </c>
      <c r="N1587">
        <f t="shared" si="122"/>
        <v>210837.09</v>
      </c>
      <c r="O1587">
        <f t="shared" si="123"/>
        <v>210837.09</v>
      </c>
      <c r="P1587" t="str">
        <f t="shared" si="124"/>
        <v/>
      </c>
      <c r="Q1587" s="48" t="str">
        <f>IF(O1587="","",
   IF(OR(O1587&lt;EDA_Outlier_Analysis!$C$10, O1587&gt;EDA_Outlier_Analysis!$C$11),
      "Outlier",
      "Normal"))</f>
        <v>Normal</v>
      </c>
      <c r="R1587" t="str">
        <f>IF(P1587="","",
   IF(OR(P1587 &lt; EDA_Outlier_Analysis!$F$7, P1587 &gt; EDA_Outlier_Analysis!$F$8),
      "Outlier",
      "Normal"))</f>
        <v/>
      </c>
      <c r="S1587" t="str">
        <f>IF(N1587="","",
   IF(OR(N1587 &lt;EDA_Outlier_Analysis!$I$10, N1587 &gt; EDA_Outlier_Analysis!$I$11),
      "Outlier",
      "Normal"))</f>
        <v>Normal</v>
      </c>
    </row>
    <row r="1588" spans="1:19">
      <c r="A1588" t="s">
        <v>4138</v>
      </c>
      <c r="B1588" s="4">
        <v>44672</v>
      </c>
      <c r="C1588" s="2">
        <v>94324.78</v>
      </c>
      <c r="D1588" t="s">
        <v>849</v>
      </c>
      <c r="E1588" t="s">
        <v>850</v>
      </c>
      <c r="F1588" t="s">
        <v>9</v>
      </c>
      <c r="G1588" t="s">
        <v>31</v>
      </c>
      <c r="H1588" t="s">
        <v>497</v>
      </c>
      <c r="J1588" t="s">
        <v>4139</v>
      </c>
      <c r="K1588" t="str">
        <f>IF(COUNTIF(Customers!A:A, H1588)&gt;0, "Valid", "Invalid")</f>
        <v>Valid</v>
      </c>
      <c r="L1588" t="str">
        <f t="shared" si="120"/>
        <v>4</v>
      </c>
      <c r="M1588" t="str">
        <f t="shared" si="121"/>
        <v>2022</v>
      </c>
      <c r="N1588">
        <f t="shared" si="122"/>
        <v>94324.78</v>
      </c>
      <c r="O1588">
        <f t="shared" si="123"/>
        <v>94324.78</v>
      </c>
      <c r="P1588" t="str">
        <f t="shared" si="124"/>
        <v/>
      </c>
      <c r="Q1588" s="48" t="str">
        <f>IF(O1588="","",
   IF(OR(O1588&lt;EDA_Outlier_Analysis!$C$10, O1588&gt;EDA_Outlier_Analysis!$C$11),
      "Outlier",
      "Normal"))</f>
        <v>Normal</v>
      </c>
      <c r="R1588" t="str">
        <f>IF(P1588="","",
   IF(OR(P1588 &lt; EDA_Outlier_Analysis!$F$7, P1588 &gt; EDA_Outlier_Analysis!$F$8),
      "Outlier",
      "Normal"))</f>
        <v/>
      </c>
      <c r="S1588" t="str">
        <f>IF(N1588="","",
   IF(OR(N1588 &lt;EDA_Outlier_Analysis!$I$10, N1588 &gt; EDA_Outlier_Analysis!$I$11),
      "Outlier",
      "Normal"))</f>
        <v>Normal</v>
      </c>
    </row>
    <row r="1589" spans="1:19">
      <c r="A1589" t="s">
        <v>4140</v>
      </c>
      <c r="B1589" s="4">
        <v>44894</v>
      </c>
      <c r="C1589" s="2">
        <v>98719.19</v>
      </c>
      <c r="D1589" t="s">
        <v>849</v>
      </c>
      <c r="E1589" t="s">
        <v>868</v>
      </c>
      <c r="F1589" t="s">
        <v>11</v>
      </c>
      <c r="G1589" t="s">
        <v>24</v>
      </c>
      <c r="H1589" t="s">
        <v>115</v>
      </c>
      <c r="J1589" t="s">
        <v>4141</v>
      </c>
      <c r="K1589" t="str">
        <f>IF(COUNTIF(Customers!A:A, H1589)&gt;0, "Valid", "Invalid")</f>
        <v>Valid</v>
      </c>
      <c r="L1589" t="str">
        <f t="shared" si="120"/>
        <v>11</v>
      </c>
      <c r="M1589" t="str">
        <f t="shared" si="121"/>
        <v>2022</v>
      </c>
      <c r="N1589">
        <f t="shared" si="122"/>
        <v>98719.19</v>
      </c>
      <c r="O1589">
        <f t="shared" si="123"/>
        <v>98719.19</v>
      </c>
      <c r="P1589" t="str">
        <f t="shared" si="124"/>
        <v/>
      </c>
      <c r="Q1589" s="48" t="str">
        <f>IF(O1589="","",
   IF(OR(O1589&lt;EDA_Outlier_Analysis!$C$10, O1589&gt;EDA_Outlier_Analysis!$C$11),
      "Outlier",
      "Normal"))</f>
        <v>Normal</v>
      </c>
      <c r="R1589" t="str">
        <f>IF(P1589="","",
   IF(OR(P1589 &lt; EDA_Outlier_Analysis!$F$7, P1589 &gt; EDA_Outlier_Analysis!$F$8),
      "Outlier",
      "Normal"))</f>
        <v/>
      </c>
      <c r="S1589" t="str">
        <f>IF(N1589="","",
   IF(OR(N1589 &lt;EDA_Outlier_Analysis!$I$10, N1589 &gt; EDA_Outlier_Analysis!$I$11),
      "Outlier",
      "Normal"))</f>
        <v>Normal</v>
      </c>
    </row>
    <row r="1590" spans="1:19">
      <c r="A1590" t="s">
        <v>4142</v>
      </c>
      <c r="B1590" s="4">
        <v>45081</v>
      </c>
      <c r="C1590" s="2">
        <v>155834.79</v>
      </c>
      <c r="D1590" t="s">
        <v>849</v>
      </c>
      <c r="E1590" t="s">
        <v>853</v>
      </c>
      <c r="F1590" t="s">
        <v>10</v>
      </c>
      <c r="G1590" t="s">
        <v>34</v>
      </c>
      <c r="H1590" t="s">
        <v>73</v>
      </c>
      <c r="J1590" t="s">
        <v>4143</v>
      </c>
      <c r="K1590" t="str">
        <f>IF(COUNTIF(Customers!A:A, H1590)&gt;0, "Valid", "Invalid")</f>
        <v>Valid</v>
      </c>
      <c r="L1590" t="str">
        <f t="shared" si="120"/>
        <v>6</v>
      </c>
      <c r="M1590" t="str">
        <f t="shared" si="121"/>
        <v>2023</v>
      </c>
      <c r="N1590">
        <f t="shared" si="122"/>
        <v>155834.79</v>
      </c>
      <c r="O1590">
        <f t="shared" si="123"/>
        <v>155834.79</v>
      </c>
      <c r="P1590" t="str">
        <f t="shared" si="124"/>
        <v/>
      </c>
      <c r="Q1590" s="48" t="str">
        <f>IF(O1590="","",
   IF(OR(O1590&lt;EDA_Outlier_Analysis!$C$10, O1590&gt;EDA_Outlier_Analysis!$C$11),
      "Outlier",
      "Normal"))</f>
        <v>Normal</v>
      </c>
      <c r="R1590" t="str">
        <f>IF(P1590="","",
   IF(OR(P1590 &lt; EDA_Outlier_Analysis!$F$7, P1590 &gt; EDA_Outlier_Analysis!$F$8),
      "Outlier",
      "Normal"))</f>
        <v/>
      </c>
      <c r="S1590" t="str">
        <f>IF(N1590="","",
   IF(OR(N1590 &lt;EDA_Outlier_Analysis!$I$10, N1590 &gt; EDA_Outlier_Analysis!$I$11),
      "Outlier",
      "Normal"))</f>
        <v>Normal</v>
      </c>
    </row>
    <row r="1591" spans="1:19">
      <c r="A1591" t="s">
        <v>4144</v>
      </c>
      <c r="B1591" s="4">
        <v>44608</v>
      </c>
      <c r="C1591" s="2">
        <v>-2000</v>
      </c>
      <c r="D1591" t="s">
        <v>840</v>
      </c>
      <c r="E1591" t="s">
        <v>841</v>
      </c>
      <c r="F1591" t="s">
        <v>11</v>
      </c>
      <c r="G1591" t="s">
        <v>31</v>
      </c>
      <c r="I1591" t="s">
        <v>1035</v>
      </c>
      <c r="J1591" t="s">
        <v>4145</v>
      </c>
      <c r="K1591" t="str">
        <f>IF(COUNTIF(Customers!A:A, H1591)&gt;0, "Valid", "Invalid")</f>
        <v>Invalid</v>
      </c>
      <c r="L1591" t="str">
        <f t="shared" si="120"/>
        <v>2</v>
      </c>
      <c r="M1591" t="str">
        <f t="shared" si="121"/>
        <v>2022</v>
      </c>
      <c r="N1591">
        <f t="shared" si="122"/>
        <v>-2000</v>
      </c>
      <c r="O1591" t="str">
        <f t="shared" si="123"/>
        <v/>
      </c>
      <c r="P1591">
        <f t="shared" si="124"/>
        <v>2000</v>
      </c>
      <c r="Q1591" s="48" t="str">
        <f>IF(O1591="","",
   IF(OR(O1591&lt;EDA_Outlier_Analysis!$C$10, O1591&gt;EDA_Outlier_Analysis!$C$11),
      "Outlier",
      "Normal"))</f>
        <v/>
      </c>
      <c r="R1591" t="str">
        <f>IF(P1591="","",
   IF(OR(P1591 &lt; EDA_Outlier_Analysis!$F$7, P1591 &gt; EDA_Outlier_Analysis!$F$8),
      "Outlier",
      "Normal"))</f>
        <v>Outlier</v>
      </c>
      <c r="S1591" t="str">
        <f>IF(N1591="","",
   IF(OR(N1591 &lt;EDA_Outlier_Analysis!$I$10, N1591 &gt; EDA_Outlier_Analysis!$I$11),
      "Outlier",
      "Normal"))</f>
        <v>Normal</v>
      </c>
    </row>
    <row r="1592" spans="1:19">
      <c r="A1592" t="s">
        <v>4146</v>
      </c>
      <c r="B1592" s="4">
        <v>44602</v>
      </c>
      <c r="C1592" s="2">
        <v>-29804.53</v>
      </c>
      <c r="D1592" t="s">
        <v>840</v>
      </c>
      <c r="E1592" t="s">
        <v>856</v>
      </c>
      <c r="F1592" t="s">
        <v>11</v>
      </c>
      <c r="G1592" t="s">
        <v>24</v>
      </c>
      <c r="I1592" t="s">
        <v>1093</v>
      </c>
      <c r="J1592" t="s">
        <v>4147</v>
      </c>
      <c r="K1592" t="str">
        <f>IF(COUNTIF(Customers!A:A, H1592)&gt;0, "Valid", "Invalid")</f>
        <v>Invalid</v>
      </c>
      <c r="L1592" t="str">
        <f t="shared" si="120"/>
        <v>2</v>
      </c>
      <c r="M1592" t="str">
        <f t="shared" si="121"/>
        <v>2022</v>
      </c>
      <c r="N1592">
        <f t="shared" si="122"/>
        <v>-29804.53</v>
      </c>
      <c r="O1592" t="str">
        <f t="shared" si="123"/>
        <v/>
      </c>
      <c r="P1592">
        <f t="shared" si="124"/>
        <v>29804.53</v>
      </c>
      <c r="Q1592" s="48" t="str">
        <f>IF(O1592="","",
   IF(OR(O1592&lt;EDA_Outlier_Analysis!$C$10, O1592&gt;EDA_Outlier_Analysis!$C$11),
      "Outlier",
      "Normal"))</f>
        <v/>
      </c>
      <c r="R1592" t="str">
        <f>IF(P1592="","",
   IF(OR(P1592 &lt; EDA_Outlier_Analysis!$F$7, P1592 &gt; EDA_Outlier_Analysis!$F$8),
      "Outlier",
      "Normal"))</f>
        <v>Normal</v>
      </c>
      <c r="S1592" t="str">
        <f>IF(N1592="","",
   IF(OR(N1592 &lt;EDA_Outlier_Analysis!$I$10, N1592 &gt; EDA_Outlier_Analysis!$I$11),
      "Outlier",
      "Normal"))</f>
        <v>Normal</v>
      </c>
    </row>
    <row r="1593" spans="1:19">
      <c r="A1593" t="s">
        <v>4148</v>
      </c>
      <c r="B1593" s="4">
        <v>44573</v>
      </c>
      <c r="C1593" s="2">
        <v>85452.31</v>
      </c>
      <c r="D1593" t="s">
        <v>849</v>
      </c>
      <c r="E1593" t="s">
        <v>868</v>
      </c>
      <c r="F1593" t="s">
        <v>10</v>
      </c>
      <c r="G1593" t="s">
        <v>20</v>
      </c>
      <c r="H1593" t="s">
        <v>209</v>
      </c>
      <c r="J1593" t="s">
        <v>4149</v>
      </c>
      <c r="K1593" t="str">
        <f>IF(COUNTIF(Customers!A:A, H1593)&gt;0, "Valid", "Invalid")</f>
        <v>Valid</v>
      </c>
      <c r="L1593" t="str">
        <f t="shared" si="120"/>
        <v>1</v>
      </c>
      <c r="M1593" t="str">
        <f t="shared" si="121"/>
        <v>2022</v>
      </c>
      <c r="N1593">
        <f t="shared" si="122"/>
        <v>85452.31</v>
      </c>
      <c r="O1593">
        <f t="shared" si="123"/>
        <v>85452.31</v>
      </c>
      <c r="P1593" t="str">
        <f t="shared" si="124"/>
        <v/>
      </c>
      <c r="Q1593" s="48" t="str">
        <f>IF(O1593="","",
   IF(OR(O1593&lt;EDA_Outlier_Analysis!$C$10, O1593&gt;EDA_Outlier_Analysis!$C$11),
      "Outlier",
      "Normal"))</f>
        <v>Normal</v>
      </c>
      <c r="R1593" t="str">
        <f>IF(P1593="","",
   IF(OR(P1593 &lt; EDA_Outlier_Analysis!$F$7, P1593 &gt; EDA_Outlier_Analysis!$F$8),
      "Outlier",
      "Normal"))</f>
        <v/>
      </c>
      <c r="S1593" t="str">
        <f>IF(N1593="","",
   IF(OR(N1593 &lt;EDA_Outlier_Analysis!$I$10, N1593 &gt; EDA_Outlier_Analysis!$I$11),
      "Outlier",
      "Normal"))</f>
        <v>Normal</v>
      </c>
    </row>
    <row r="1594" spans="1:19">
      <c r="A1594" t="s">
        <v>4150</v>
      </c>
      <c r="B1594" s="4">
        <v>45150</v>
      </c>
      <c r="C1594" s="2">
        <v>-43839.89</v>
      </c>
      <c r="D1594" t="s">
        <v>840</v>
      </c>
      <c r="E1594" t="s">
        <v>845</v>
      </c>
      <c r="F1594" t="s">
        <v>10</v>
      </c>
      <c r="G1594" t="s">
        <v>24</v>
      </c>
      <c r="I1594" t="s">
        <v>1519</v>
      </c>
      <c r="J1594" t="s">
        <v>4151</v>
      </c>
      <c r="K1594" t="str">
        <f>IF(COUNTIF(Customers!A:A, H1594)&gt;0, "Valid", "Invalid")</f>
        <v>Invalid</v>
      </c>
      <c r="L1594" t="str">
        <f t="shared" si="120"/>
        <v>8</v>
      </c>
      <c r="M1594" t="str">
        <f t="shared" si="121"/>
        <v>2023</v>
      </c>
      <c r="N1594">
        <f t="shared" si="122"/>
        <v>-43839.89</v>
      </c>
      <c r="O1594" t="str">
        <f t="shared" si="123"/>
        <v/>
      </c>
      <c r="P1594">
        <f t="shared" si="124"/>
        <v>43839.89</v>
      </c>
      <c r="Q1594" s="48" t="str">
        <f>IF(O1594="","",
   IF(OR(O1594&lt;EDA_Outlier_Analysis!$C$10, O1594&gt;EDA_Outlier_Analysis!$C$11),
      "Outlier",
      "Normal"))</f>
        <v/>
      </c>
      <c r="R1594" t="str">
        <f>IF(P1594="","",
   IF(OR(P1594 &lt; EDA_Outlier_Analysis!$F$7, P1594 &gt; EDA_Outlier_Analysis!$F$8),
      "Outlier",
      "Normal"))</f>
        <v>Normal</v>
      </c>
      <c r="S1594" t="str">
        <f>IF(N1594="","",
   IF(OR(N1594 &lt;EDA_Outlier_Analysis!$I$10, N1594 &gt; EDA_Outlier_Analysis!$I$11),
      "Outlier",
      "Normal"))</f>
        <v>Normal</v>
      </c>
    </row>
    <row r="1595" spans="1:19">
      <c r="A1595" t="s">
        <v>4152</v>
      </c>
      <c r="B1595" s="4">
        <v>44774</v>
      </c>
      <c r="C1595" s="2">
        <v>-69129.509999999995</v>
      </c>
      <c r="D1595" t="s">
        <v>840</v>
      </c>
      <c r="E1595" t="s">
        <v>845</v>
      </c>
      <c r="F1595" t="s">
        <v>11</v>
      </c>
      <c r="G1595" t="s">
        <v>20</v>
      </c>
      <c r="I1595" t="s">
        <v>1394</v>
      </c>
      <c r="J1595" t="s">
        <v>4153</v>
      </c>
      <c r="K1595" t="str">
        <f>IF(COUNTIF(Customers!A:A, H1595)&gt;0, "Valid", "Invalid")</f>
        <v>Invalid</v>
      </c>
      <c r="L1595" t="str">
        <f t="shared" si="120"/>
        <v>8</v>
      </c>
      <c r="M1595" t="str">
        <f t="shared" si="121"/>
        <v>2022</v>
      </c>
      <c r="N1595">
        <f t="shared" si="122"/>
        <v>-69129.509999999995</v>
      </c>
      <c r="O1595" t="str">
        <f t="shared" si="123"/>
        <v/>
      </c>
      <c r="P1595">
        <f t="shared" si="124"/>
        <v>69129.509999999995</v>
      </c>
      <c r="Q1595" s="48" t="str">
        <f>IF(O1595="","",
   IF(OR(O1595&lt;EDA_Outlier_Analysis!$C$10, O1595&gt;EDA_Outlier_Analysis!$C$11),
      "Outlier",
      "Normal"))</f>
        <v/>
      </c>
      <c r="R1595" t="str">
        <f>IF(P1595="","",
   IF(OR(P1595 &lt; EDA_Outlier_Analysis!$F$7, P1595 &gt; EDA_Outlier_Analysis!$F$8),
      "Outlier",
      "Normal"))</f>
        <v>Outlier</v>
      </c>
      <c r="S1595" t="str">
        <f>IF(N1595="","",
   IF(OR(N1595 &lt;EDA_Outlier_Analysis!$I$10, N1595 &gt; EDA_Outlier_Analysis!$I$11),
      "Outlier",
      "Normal"))</f>
        <v>Normal</v>
      </c>
    </row>
    <row r="1596" spans="1:19">
      <c r="A1596" t="s">
        <v>4154</v>
      </c>
      <c r="B1596" s="4">
        <v>45171</v>
      </c>
      <c r="C1596" s="2">
        <v>186891.46</v>
      </c>
      <c r="D1596" t="s">
        <v>849</v>
      </c>
      <c r="E1596" t="s">
        <v>868</v>
      </c>
      <c r="F1596" t="s">
        <v>9</v>
      </c>
      <c r="G1596" t="s">
        <v>31</v>
      </c>
      <c r="H1596" t="s">
        <v>22</v>
      </c>
      <c r="J1596" t="s">
        <v>4155</v>
      </c>
      <c r="K1596" t="str">
        <f>IF(COUNTIF(Customers!A:A, H1596)&gt;0, "Valid", "Invalid")</f>
        <v>Valid</v>
      </c>
      <c r="L1596" t="str">
        <f t="shared" si="120"/>
        <v>9</v>
      </c>
      <c r="M1596" t="str">
        <f t="shared" si="121"/>
        <v>2023</v>
      </c>
      <c r="N1596">
        <f t="shared" si="122"/>
        <v>186891.46</v>
      </c>
      <c r="O1596">
        <f t="shared" si="123"/>
        <v>186891.46</v>
      </c>
      <c r="P1596" t="str">
        <f t="shared" si="124"/>
        <v/>
      </c>
      <c r="Q1596" s="48" t="str">
        <f>IF(O1596="","",
   IF(OR(O1596&lt;EDA_Outlier_Analysis!$C$10, O1596&gt;EDA_Outlier_Analysis!$C$11),
      "Outlier",
      "Normal"))</f>
        <v>Normal</v>
      </c>
      <c r="R1596" t="str">
        <f>IF(P1596="","",
   IF(OR(P1596 &lt; EDA_Outlier_Analysis!$F$7, P1596 &gt; EDA_Outlier_Analysis!$F$8),
      "Outlier",
      "Normal"))</f>
        <v/>
      </c>
      <c r="S1596" t="str">
        <f>IF(N1596="","",
   IF(OR(N1596 &lt;EDA_Outlier_Analysis!$I$10, N1596 &gt; EDA_Outlier_Analysis!$I$11),
      "Outlier",
      "Normal"))</f>
        <v>Normal</v>
      </c>
    </row>
    <row r="1597" spans="1:19">
      <c r="A1597" t="s">
        <v>4156</v>
      </c>
      <c r="B1597" s="4">
        <v>45085</v>
      </c>
      <c r="C1597" s="2">
        <v>-64153.1</v>
      </c>
      <c r="D1597" t="s">
        <v>840</v>
      </c>
      <c r="E1597" t="s">
        <v>878</v>
      </c>
      <c r="F1597" t="s">
        <v>10</v>
      </c>
      <c r="G1597" t="s">
        <v>24</v>
      </c>
      <c r="I1597" t="s">
        <v>1141</v>
      </c>
      <c r="J1597" t="s">
        <v>4157</v>
      </c>
      <c r="K1597" t="str">
        <f>IF(COUNTIF(Customers!A:A, H1597)&gt;0, "Valid", "Invalid")</f>
        <v>Invalid</v>
      </c>
      <c r="L1597" t="str">
        <f t="shared" si="120"/>
        <v>6</v>
      </c>
      <c r="M1597" t="str">
        <f t="shared" si="121"/>
        <v>2023</v>
      </c>
      <c r="N1597">
        <f t="shared" si="122"/>
        <v>-64153.1</v>
      </c>
      <c r="O1597" t="str">
        <f t="shared" si="123"/>
        <v/>
      </c>
      <c r="P1597">
        <f t="shared" si="124"/>
        <v>64153.1</v>
      </c>
      <c r="Q1597" s="48" t="str">
        <f>IF(O1597="","",
   IF(OR(O1597&lt;EDA_Outlier_Analysis!$C$10, O1597&gt;EDA_Outlier_Analysis!$C$11),
      "Outlier",
      "Normal"))</f>
        <v/>
      </c>
      <c r="R1597" t="str">
        <f>IF(P1597="","",
   IF(OR(P1597 &lt; EDA_Outlier_Analysis!$F$7, P1597 &gt; EDA_Outlier_Analysis!$F$8),
      "Outlier",
      "Normal"))</f>
        <v>Outlier</v>
      </c>
      <c r="S1597" t="str">
        <f>IF(N1597="","",
   IF(OR(N1597 &lt;EDA_Outlier_Analysis!$I$10, N1597 &gt; EDA_Outlier_Analysis!$I$11),
      "Outlier",
      "Normal"))</f>
        <v>Normal</v>
      </c>
    </row>
    <row r="1598" spans="1:19">
      <c r="A1598" t="s">
        <v>4158</v>
      </c>
      <c r="B1598" s="4">
        <v>44980</v>
      </c>
      <c r="C1598" s="2">
        <v>129453.11</v>
      </c>
      <c r="D1598" t="s">
        <v>849</v>
      </c>
      <c r="E1598" t="s">
        <v>850</v>
      </c>
      <c r="F1598" t="s">
        <v>10</v>
      </c>
      <c r="G1598" t="s">
        <v>20</v>
      </c>
      <c r="H1598" t="s">
        <v>737</v>
      </c>
      <c r="J1598" t="s">
        <v>4159</v>
      </c>
      <c r="K1598" t="str">
        <f>IF(COUNTIF(Customers!A:A, H1598)&gt;0, "Valid", "Invalid")</f>
        <v>Valid</v>
      </c>
      <c r="L1598" t="str">
        <f t="shared" si="120"/>
        <v>2</v>
      </c>
      <c r="M1598" t="str">
        <f t="shared" si="121"/>
        <v>2023</v>
      </c>
      <c r="N1598">
        <f t="shared" si="122"/>
        <v>129453.11</v>
      </c>
      <c r="O1598">
        <f t="shared" si="123"/>
        <v>129453.11</v>
      </c>
      <c r="P1598" t="str">
        <f t="shared" si="124"/>
        <v/>
      </c>
      <c r="Q1598" s="48" t="str">
        <f>IF(O1598="","",
   IF(OR(O1598&lt;EDA_Outlier_Analysis!$C$10, O1598&gt;EDA_Outlier_Analysis!$C$11),
      "Outlier",
      "Normal"))</f>
        <v>Normal</v>
      </c>
      <c r="R1598" t="str">
        <f>IF(P1598="","",
   IF(OR(P1598 &lt; EDA_Outlier_Analysis!$F$7, P1598 &gt; EDA_Outlier_Analysis!$F$8),
      "Outlier",
      "Normal"))</f>
        <v/>
      </c>
      <c r="S1598" t="str">
        <f>IF(N1598="","",
   IF(OR(N1598 &lt;EDA_Outlier_Analysis!$I$10, N1598 &gt; EDA_Outlier_Analysis!$I$11),
      "Outlier",
      "Normal"))</f>
        <v>Normal</v>
      </c>
    </row>
    <row r="1599" spans="1:19">
      <c r="A1599" t="s">
        <v>4160</v>
      </c>
      <c r="B1599" s="4">
        <v>44663</v>
      </c>
      <c r="C1599" s="2">
        <v>19438.57</v>
      </c>
      <c r="D1599" t="s">
        <v>1345</v>
      </c>
      <c r="E1599" t="s">
        <v>1345</v>
      </c>
      <c r="F1599" t="s">
        <v>11</v>
      </c>
      <c r="G1599" t="s">
        <v>24</v>
      </c>
      <c r="J1599" t="s">
        <v>4161</v>
      </c>
      <c r="K1599" t="str">
        <f>IF(COUNTIF(Customers!A:A, H1599)&gt;0, "Valid", "Invalid")</f>
        <v>Invalid</v>
      </c>
      <c r="L1599" t="str">
        <f t="shared" si="120"/>
        <v>4</v>
      </c>
      <c r="M1599" t="str">
        <f t="shared" si="121"/>
        <v>2022</v>
      </c>
      <c r="N1599">
        <f t="shared" si="122"/>
        <v>-19438.57</v>
      </c>
      <c r="O1599" t="str">
        <f t="shared" si="123"/>
        <v/>
      </c>
      <c r="P1599" t="str">
        <f t="shared" si="124"/>
        <v/>
      </c>
      <c r="Q1599" s="48" t="str">
        <f>IF(O1599="","",
   IF(OR(O1599&lt;EDA_Outlier_Analysis!$C$10, O1599&gt;EDA_Outlier_Analysis!$C$11),
      "Outlier",
      "Normal"))</f>
        <v/>
      </c>
      <c r="R1599" t="str">
        <f>IF(P1599="","",
   IF(OR(P1599 &lt; EDA_Outlier_Analysis!$F$7, P1599 &gt; EDA_Outlier_Analysis!$F$8),
      "Outlier",
      "Normal"))</f>
        <v/>
      </c>
      <c r="S1599" t="str">
        <f>IF(N1599="","",
   IF(OR(N1599 &lt;EDA_Outlier_Analysis!$I$10, N1599 &gt; EDA_Outlier_Analysis!$I$11),
      "Outlier",
      "Normal"))</f>
        <v>Normal</v>
      </c>
    </row>
    <row r="1600" spans="1:19">
      <c r="A1600" t="s">
        <v>4162</v>
      </c>
      <c r="B1600" s="4">
        <v>45094</v>
      </c>
      <c r="C1600" s="2">
        <v>-69454.490000000005</v>
      </c>
      <c r="D1600" t="s">
        <v>840</v>
      </c>
      <c r="E1600" t="s">
        <v>841</v>
      </c>
      <c r="F1600" t="s">
        <v>11</v>
      </c>
      <c r="G1600" t="s">
        <v>20</v>
      </c>
      <c r="I1600" t="s">
        <v>1438</v>
      </c>
      <c r="J1600" t="s">
        <v>4163</v>
      </c>
      <c r="K1600" t="str">
        <f>IF(COUNTIF(Customers!A:A, H1600)&gt;0, "Valid", "Invalid")</f>
        <v>Invalid</v>
      </c>
      <c r="L1600" t="str">
        <f t="shared" si="120"/>
        <v>6</v>
      </c>
      <c r="M1600" t="str">
        <f t="shared" si="121"/>
        <v>2023</v>
      </c>
      <c r="N1600">
        <f t="shared" si="122"/>
        <v>-69454.490000000005</v>
      </c>
      <c r="O1600" t="str">
        <f t="shared" si="123"/>
        <v/>
      </c>
      <c r="P1600">
        <f t="shared" si="124"/>
        <v>69454.490000000005</v>
      </c>
      <c r="Q1600" s="48" t="str">
        <f>IF(O1600="","",
   IF(OR(O1600&lt;EDA_Outlier_Analysis!$C$10, O1600&gt;EDA_Outlier_Analysis!$C$11),
      "Outlier",
      "Normal"))</f>
        <v/>
      </c>
      <c r="R1600" t="str">
        <f>IF(P1600="","",
   IF(OR(P1600 &lt; EDA_Outlier_Analysis!$F$7, P1600 &gt; EDA_Outlier_Analysis!$F$8),
      "Outlier",
      "Normal"))</f>
        <v>Outlier</v>
      </c>
      <c r="S1600" t="str">
        <f>IF(N1600="","",
   IF(OR(N1600 &lt;EDA_Outlier_Analysis!$I$10, N1600 &gt; EDA_Outlier_Analysis!$I$11),
      "Outlier",
      "Normal"))</f>
        <v>Normal</v>
      </c>
    </row>
    <row r="1601" spans="1:19">
      <c r="A1601" t="s">
        <v>4164</v>
      </c>
      <c r="B1601" s="4">
        <v>44747</v>
      </c>
      <c r="C1601" s="2">
        <v>194990.35</v>
      </c>
      <c r="D1601" t="s">
        <v>849</v>
      </c>
      <c r="E1601" t="s">
        <v>853</v>
      </c>
      <c r="F1601" t="s">
        <v>11</v>
      </c>
      <c r="G1601" t="s">
        <v>20</v>
      </c>
      <c r="H1601" t="s">
        <v>565</v>
      </c>
      <c r="J1601" t="s">
        <v>4165</v>
      </c>
      <c r="K1601" t="str">
        <f>IF(COUNTIF(Customers!A:A, H1601)&gt;0, "Valid", "Invalid")</f>
        <v>Valid</v>
      </c>
      <c r="L1601" t="str">
        <f t="shared" si="120"/>
        <v>7</v>
      </c>
      <c r="M1601" t="str">
        <f t="shared" si="121"/>
        <v>2022</v>
      </c>
      <c r="N1601">
        <f t="shared" si="122"/>
        <v>194990.35</v>
      </c>
      <c r="O1601">
        <f t="shared" si="123"/>
        <v>194990.35</v>
      </c>
      <c r="P1601" t="str">
        <f t="shared" si="124"/>
        <v/>
      </c>
      <c r="Q1601" s="48" t="str">
        <f>IF(O1601="","",
   IF(OR(O1601&lt;EDA_Outlier_Analysis!$C$10, O1601&gt;EDA_Outlier_Analysis!$C$11),
      "Outlier",
      "Normal"))</f>
        <v>Normal</v>
      </c>
      <c r="R1601" t="str">
        <f>IF(P1601="","",
   IF(OR(P1601 &lt; EDA_Outlier_Analysis!$F$7, P1601 &gt; EDA_Outlier_Analysis!$F$8),
      "Outlier",
      "Normal"))</f>
        <v/>
      </c>
      <c r="S1601" t="str">
        <f>IF(N1601="","",
   IF(OR(N1601 &lt;EDA_Outlier_Analysis!$I$10, N1601 &gt; EDA_Outlier_Analysis!$I$11),
      "Outlier",
      "Normal"))</f>
        <v>Normal</v>
      </c>
    </row>
    <row r="1602" spans="1:19">
      <c r="A1602" t="s">
        <v>4166</v>
      </c>
      <c r="B1602" s="4">
        <v>44871</v>
      </c>
      <c r="C1602" s="2">
        <v>133640.54</v>
      </c>
      <c r="D1602" t="s">
        <v>849</v>
      </c>
      <c r="E1602" t="s">
        <v>868</v>
      </c>
      <c r="F1602" t="s">
        <v>10</v>
      </c>
      <c r="G1602" t="s">
        <v>20</v>
      </c>
      <c r="H1602" t="s">
        <v>135</v>
      </c>
      <c r="J1602" t="s">
        <v>4167</v>
      </c>
      <c r="K1602" t="str">
        <f>IF(COUNTIF(Customers!A:A, H1602)&gt;0, "Valid", "Invalid")</f>
        <v>Valid</v>
      </c>
      <c r="L1602" t="str">
        <f t="shared" si="120"/>
        <v>11</v>
      </c>
      <c r="M1602" t="str">
        <f t="shared" si="121"/>
        <v>2022</v>
      </c>
      <c r="N1602">
        <f t="shared" si="122"/>
        <v>133640.54</v>
      </c>
      <c r="O1602">
        <f t="shared" si="123"/>
        <v>133640.54</v>
      </c>
      <c r="P1602" t="str">
        <f t="shared" si="124"/>
        <v/>
      </c>
      <c r="Q1602" s="48" t="str">
        <f>IF(O1602="","",
   IF(OR(O1602&lt;EDA_Outlier_Analysis!$C$10, O1602&gt;EDA_Outlier_Analysis!$C$11),
      "Outlier",
      "Normal"))</f>
        <v>Normal</v>
      </c>
      <c r="R1602" t="str">
        <f>IF(P1602="","",
   IF(OR(P1602 &lt; EDA_Outlier_Analysis!$F$7, P1602 &gt; EDA_Outlier_Analysis!$F$8),
      "Outlier",
      "Normal"))</f>
        <v/>
      </c>
      <c r="S1602" t="str">
        <f>IF(N1602="","",
   IF(OR(N1602 &lt;EDA_Outlier_Analysis!$I$10, N1602 &gt; EDA_Outlier_Analysis!$I$11),
      "Outlier",
      "Normal"))</f>
        <v>Normal</v>
      </c>
    </row>
    <row r="1603" spans="1:19">
      <c r="A1603" t="s">
        <v>4168</v>
      </c>
      <c r="B1603" s="4">
        <v>45096</v>
      </c>
      <c r="C1603" s="2">
        <v>23752.83</v>
      </c>
      <c r="D1603" t="s">
        <v>1345</v>
      </c>
      <c r="E1603" t="s">
        <v>1345</v>
      </c>
      <c r="F1603" t="s">
        <v>10</v>
      </c>
      <c r="G1603" t="s">
        <v>34</v>
      </c>
      <c r="J1603" t="s">
        <v>4169</v>
      </c>
      <c r="K1603" t="str">
        <f>IF(COUNTIF(Customers!A:A, H1603)&gt;0, "Valid", "Invalid")</f>
        <v>Invalid</v>
      </c>
      <c r="L1603" t="str">
        <f t="shared" ref="L1603:L1666" si="125">TEXT(B1603,"m")</f>
        <v>6</v>
      </c>
      <c r="M1603" t="str">
        <f t="shared" ref="M1603:M1666" si="126">TEXT(B1603,"yyyy")</f>
        <v>2023</v>
      </c>
      <c r="N1603">
        <f t="shared" ref="N1603:N1666" si="127">IF(D1603="Revenue",C1603,-ABS(C1603))</f>
        <v>-23752.83</v>
      </c>
      <c r="O1603" t="str">
        <f t="shared" ref="O1603:O1666" si="128">IF(D1603="Revenue", C1603, "")</f>
        <v/>
      </c>
      <c r="P1603" t="str">
        <f t="shared" ref="P1603:P1666" si="129">IF(D1603="Expense", ABS(C1603), "")</f>
        <v/>
      </c>
      <c r="Q1603" s="48" t="str">
        <f>IF(O1603="","",
   IF(OR(O1603&lt;EDA_Outlier_Analysis!$C$10, O1603&gt;EDA_Outlier_Analysis!$C$11),
      "Outlier",
      "Normal"))</f>
        <v/>
      </c>
      <c r="R1603" t="str">
        <f>IF(P1603="","",
   IF(OR(P1603 &lt; EDA_Outlier_Analysis!$F$7, P1603 &gt; EDA_Outlier_Analysis!$F$8),
      "Outlier",
      "Normal"))</f>
        <v/>
      </c>
      <c r="S1603" t="str">
        <f>IF(N1603="","",
   IF(OR(N1603 &lt;EDA_Outlier_Analysis!$I$10, N1603 &gt; EDA_Outlier_Analysis!$I$11),
      "Outlier",
      "Normal"))</f>
        <v>Normal</v>
      </c>
    </row>
    <row r="1604" spans="1:19">
      <c r="A1604" t="s">
        <v>4170</v>
      </c>
      <c r="B1604" s="4">
        <v>45215</v>
      </c>
      <c r="C1604" s="2">
        <v>282098.09999999998</v>
      </c>
      <c r="D1604" t="s">
        <v>849</v>
      </c>
      <c r="E1604" t="s">
        <v>868</v>
      </c>
      <c r="F1604" t="s">
        <v>10</v>
      </c>
      <c r="G1604" t="s">
        <v>24</v>
      </c>
      <c r="H1604" t="s">
        <v>51</v>
      </c>
      <c r="J1604" t="s">
        <v>4171</v>
      </c>
      <c r="K1604" t="str">
        <f>IF(COUNTIF(Customers!A:A, H1604)&gt;0, "Valid", "Invalid")</f>
        <v>Valid</v>
      </c>
      <c r="L1604" t="str">
        <f t="shared" si="125"/>
        <v>10</v>
      </c>
      <c r="M1604" t="str">
        <f t="shared" si="126"/>
        <v>2023</v>
      </c>
      <c r="N1604">
        <f t="shared" si="127"/>
        <v>282098.09999999998</v>
      </c>
      <c r="O1604">
        <f t="shared" si="128"/>
        <v>282098.09999999998</v>
      </c>
      <c r="P1604" t="str">
        <f t="shared" si="129"/>
        <v/>
      </c>
      <c r="Q1604" s="48" t="str">
        <f>IF(O1604="","",
   IF(OR(O1604&lt;EDA_Outlier_Analysis!$C$10, O1604&gt;EDA_Outlier_Analysis!$C$11),
      "Outlier",
      "Normal"))</f>
        <v>Normal</v>
      </c>
      <c r="R1604" t="str">
        <f>IF(P1604="","",
   IF(OR(P1604 &lt; EDA_Outlier_Analysis!$F$7, P1604 &gt; EDA_Outlier_Analysis!$F$8),
      "Outlier",
      "Normal"))</f>
        <v/>
      </c>
      <c r="S1604" t="str">
        <f>IF(N1604="","",
   IF(OR(N1604 &lt;EDA_Outlier_Analysis!$I$10, N1604 &gt; EDA_Outlier_Analysis!$I$11),
      "Outlier",
      "Normal"))</f>
        <v>Normal</v>
      </c>
    </row>
    <row r="1605" spans="1:19">
      <c r="A1605" t="s">
        <v>4172</v>
      </c>
      <c r="B1605" s="4">
        <v>44675</v>
      </c>
      <c r="C1605" s="2">
        <v>222985.29</v>
      </c>
      <c r="D1605" t="s">
        <v>849</v>
      </c>
      <c r="E1605" t="s">
        <v>853</v>
      </c>
      <c r="F1605" t="s">
        <v>10</v>
      </c>
      <c r="G1605" t="s">
        <v>24</v>
      </c>
      <c r="H1605" t="s">
        <v>683</v>
      </c>
      <c r="J1605" t="s">
        <v>4173</v>
      </c>
      <c r="K1605" t="str">
        <f>IF(COUNTIF(Customers!A:A, H1605)&gt;0, "Valid", "Invalid")</f>
        <v>Valid</v>
      </c>
      <c r="L1605" t="str">
        <f t="shared" si="125"/>
        <v>4</v>
      </c>
      <c r="M1605" t="str">
        <f t="shared" si="126"/>
        <v>2022</v>
      </c>
      <c r="N1605">
        <f t="shared" si="127"/>
        <v>222985.29</v>
      </c>
      <c r="O1605">
        <f t="shared" si="128"/>
        <v>222985.29</v>
      </c>
      <c r="P1605" t="str">
        <f t="shared" si="129"/>
        <v/>
      </c>
      <c r="Q1605" s="48" t="str">
        <f>IF(O1605="","",
   IF(OR(O1605&lt;EDA_Outlier_Analysis!$C$10, O1605&gt;EDA_Outlier_Analysis!$C$11),
      "Outlier",
      "Normal"))</f>
        <v>Normal</v>
      </c>
      <c r="R1605" t="str">
        <f>IF(P1605="","",
   IF(OR(P1605 &lt; EDA_Outlier_Analysis!$F$7, P1605 &gt; EDA_Outlier_Analysis!$F$8),
      "Outlier",
      "Normal"))</f>
        <v/>
      </c>
      <c r="S1605" t="str">
        <f>IF(N1605="","",
   IF(OR(N1605 &lt;EDA_Outlier_Analysis!$I$10, N1605 &gt; EDA_Outlier_Analysis!$I$11),
      "Outlier",
      "Normal"))</f>
        <v>Normal</v>
      </c>
    </row>
    <row r="1606" spans="1:19">
      <c r="A1606" t="s">
        <v>4174</v>
      </c>
      <c r="B1606" s="4">
        <v>44580</v>
      </c>
      <c r="C1606" s="2">
        <v>26540.05</v>
      </c>
      <c r="D1606" t="s">
        <v>971</v>
      </c>
      <c r="E1606" t="s">
        <v>971</v>
      </c>
      <c r="F1606" t="s">
        <v>10</v>
      </c>
      <c r="G1606" t="s">
        <v>20</v>
      </c>
      <c r="J1606" t="s">
        <v>4175</v>
      </c>
      <c r="K1606" t="str">
        <f>IF(COUNTIF(Customers!A:A, H1606)&gt;0, "Valid", "Invalid")</f>
        <v>Invalid</v>
      </c>
      <c r="L1606" t="str">
        <f t="shared" si="125"/>
        <v>1</v>
      </c>
      <c r="M1606" t="str">
        <f t="shared" si="126"/>
        <v>2022</v>
      </c>
      <c r="N1606">
        <f t="shared" si="127"/>
        <v>-26540.05</v>
      </c>
      <c r="O1606" t="str">
        <f t="shared" si="128"/>
        <v/>
      </c>
      <c r="P1606" t="str">
        <f t="shared" si="129"/>
        <v/>
      </c>
      <c r="Q1606" s="48" t="str">
        <f>IF(O1606="","",
   IF(OR(O1606&lt;EDA_Outlier_Analysis!$C$10, O1606&gt;EDA_Outlier_Analysis!$C$11),
      "Outlier",
      "Normal"))</f>
        <v/>
      </c>
      <c r="R1606" t="str">
        <f>IF(P1606="","",
   IF(OR(P1606 &lt; EDA_Outlier_Analysis!$F$7, P1606 &gt; EDA_Outlier_Analysis!$F$8),
      "Outlier",
      "Normal"))</f>
        <v/>
      </c>
      <c r="S1606" t="str">
        <f>IF(N1606="","",
   IF(OR(N1606 &lt;EDA_Outlier_Analysis!$I$10, N1606 &gt; EDA_Outlier_Analysis!$I$11),
      "Outlier",
      "Normal"))</f>
        <v>Normal</v>
      </c>
    </row>
    <row r="1607" spans="1:19">
      <c r="A1607" t="s">
        <v>4176</v>
      </c>
      <c r="B1607" s="4">
        <v>44936</v>
      </c>
      <c r="C1607" s="2">
        <v>185432.16</v>
      </c>
      <c r="D1607" t="s">
        <v>849</v>
      </c>
      <c r="E1607" t="s">
        <v>868</v>
      </c>
      <c r="F1607" t="s">
        <v>10</v>
      </c>
      <c r="G1607" t="s">
        <v>20</v>
      </c>
      <c r="H1607" t="s">
        <v>427</v>
      </c>
      <c r="J1607" t="s">
        <v>4177</v>
      </c>
      <c r="K1607" t="str">
        <f>IF(COUNTIF(Customers!A:A, H1607)&gt;0, "Valid", "Invalid")</f>
        <v>Valid</v>
      </c>
      <c r="L1607" t="str">
        <f t="shared" si="125"/>
        <v>1</v>
      </c>
      <c r="M1607" t="str">
        <f t="shared" si="126"/>
        <v>2023</v>
      </c>
      <c r="N1607">
        <f t="shared" si="127"/>
        <v>185432.16</v>
      </c>
      <c r="O1607">
        <f t="shared" si="128"/>
        <v>185432.16</v>
      </c>
      <c r="P1607" t="str">
        <f t="shared" si="129"/>
        <v/>
      </c>
      <c r="Q1607" s="48" t="str">
        <f>IF(O1607="","",
   IF(OR(O1607&lt;EDA_Outlier_Analysis!$C$10, O1607&gt;EDA_Outlier_Analysis!$C$11),
      "Outlier",
      "Normal"))</f>
        <v>Normal</v>
      </c>
      <c r="R1607" t="str">
        <f>IF(P1607="","",
   IF(OR(P1607 &lt; EDA_Outlier_Analysis!$F$7, P1607 &gt; EDA_Outlier_Analysis!$F$8),
      "Outlier",
      "Normal"))</f>
        <v/>
      </c>
      <c r="S1607" t="str">
        <f>IF(N1607="","",
   IF(OR(N1607 &lt;EDA_Outlier_Analysis!$I$10, N1607 &gt; EDA_Outlier_Analysis!$I$11),
      "Outlier",
      "Normal"))</f>
        <v>Normal</v>
      </c>
    </row>
    <row r="1608" spans="1:19">
      <c r="A1608" t="s">
        <v>4178</v>
      </c>
      <c r="B1608" s="4">
        <v>45010</v>
      </c>
      <c r="C1608" s="2">
        <v>96495.16</v>
      </c>
      <c r="D1608" t="s">
        <v>849</v>
      </c>
      <c r="E1608" t="s">
        <v>868</v>
      </c>
      <c r="F1608" t="s">
        <v>11</v>
      </c>
      <c r="G1608" t="s">
        <v>34</v>
      </c>
      <c r="H1608" t="s">
        <v>357</v>
      </c>
      <c r="J1608" t="s">
        <v>4179</v>
      </c>
      <c r="K1608" t="str">
        <f>IF(COUNTIF(Customers!A:A, H1608)&gt;0, "Valid", "Invalid")</f>
        <v>Valid</v>
      </c>
      <c r="L1608" t="str">
        <f t="shared" si="125"/>
        <v>3</v>
      </c>
      <c r="M1608" t="str">
        <f t="shared" si="126"/>
        <v>2023</v>
      </c>
      <c r="N1608">
        <f t="shared" si="127"/>
        <v>96495.16</v>
      </c>
      <c r="O1608">
        <f t="shared" si="128"/>
        <v>96495.16</v>
      </c>
      <c r="P1608" t="str">
        <f t="shared" si="129"/>
        <v/>
      </c>
      <c r="Q1608" s="48" t="str">
        <f>IF(O1608="","",
   IF(OR(O1608&lt;EDA_Outlier_Analysis!$C$10, O1608&gt;EDA_Outlier_Analysis!$C$11),
      "Outlier",
      "Normal"))</f>
        <v>Normal</v>
      </c>
      <c r="R1608" t="str">
        <f>IF(P1608="","",
   IF(OR(P1608 &lt; EDA_Outlier_Analysis!$F$7, P1608 &gt; EDA_Outlier_Analysis!$F$8),
      "Outlier",
      "Normal"))</f>
        <v/>
      </c>
      <c r="S1608" t="str">
        <f>IF(N1608="","",
   IF(OR(N1608 &lt;EDA_Outlier_Analysis!$I$10, N1608 &gt; EDA_Outlier_Analysis!$I$11),
      "Outlier",
      "Normal"))</f>
        <v>Normal</v>
      </c>
    </row>
    <row r="1609" spans="1:19">
      <c r="A1609" t="s">
        <v>4180</v>
      </c>
      <c r="B1609" s="4">
        <v>44785</v>
      </c>
      <c r="C1609" s="2">
        <v>-36615.339999999997</v>
      </c>
      <c r="D1609" t="s">
        <v>840</v>
      </c>
      <c r="E1609" t="s">
        <v>845</v>
      </c>
      <c r="F1609" t="s">
        <v>10</v>
      </c>
      <c r="G1609" t="s">
        <v>24</v>
      </c>
      <c r="I1609" t="s">
        <v>1132</v>
      </c>
      <c r="J1609" t="s">
        <v>4181</v>
      </c>
      <c r="K1609" t="str">
        <f>IF(COUNTIF(Customers!A:A, H1609)&gt;0, "Valid", "Invalid")</f>
        <v>Invalid</v>
      </c>
      <c r="L1609" t="str">
        <f t="shared" si="125"/>
        <v>8</v>
      </c>
      <c r="M1609" t="str">
        <f t="shared" si="126"/>
        <v>2022</v>
      </c>
      <c r="N1609">
        <f t="shared" si="127"/>
        <v>-36615.339999999997</v>
      </c>
      <c r="O1609" t="str">
        <f t="shared" si="128"/>
        <v/>
      </c>
      <c r="P1609">
        <f t="shared" si="129"/>
        <v>36615.339999999997</v>
      </c>
      <c r="Q1609" s="48" t="str">
        <f>IF(O1609="","",
   IF(OR(O1609&lt;EDA_Outlier_Analysis!$C$10, O1609&gt;EDA_Outlier_Analysis!$C$11),
      "Outlier",
      "Normal"))</f>
        <v/>
      </c>
      <c r="R1609" t="str">
        <f>IF(P1609="","",
   IF(OR(P1609 &lt; EDA_Outlier_Analysis!$F$7, P1609 &gt; EDA_Outlier_Analysis!$F$8),
      "Outlier",
      "Normal"))</f>
        <v>Normal</v>
      </c>
      <c r="S1609" t="str">
        <f>IF(N1609="","",
   IF(OR(N1609 &lt;EDA_Outlier_Analysis!$I$10, N1609 &gt; EDA_Outlier_Analysis!$I$11),
      "Outlier",
      "Normal"))</f>
        <v>Normal</v>
      </c>
    </row>
    <row r="1610" spans="1:19">
      <c r="A1610" t="s">
        <v>4182</v>
      </c>
      <c r="B1610" s="4">
        <v>45176</v>
      </c>
      <c r="C1610" s="2">
        <v>-44562.96</v>
      </c>
      <c r="D1610" t="s">
        <v>840</v>
      </c>
      <c r="E1610" t="s">
        <v>845</v>
      </c>
      <c r="F1610" t="s">
        <v>9</v>
      </c>
      <c r="G1610" t="s">
        <v>31</v>
      </c>
      <c r="I1610" t="s">
        <v>1412</v>
      </c>
      <c r="J1610" t="s">
        <v>4183</v>
      </c>
      <c r="K1610" t="str">
        <f>IF(COUNTIF(Customers!A:A, H1610)&gt;0, "Valid", "Invalid")</f>
        <v>Invalid</v>
      </c>
      <c r="L1610" t="str">
        <f t="shared" si="125"/>
        <v>9</v>
      </c>
      <c r="M1610" t="str">
        <f t="shared" si="126"/>
        <v>2023</v>
      </c>
      <c r="N1610">
        <f t="shared" si="127"/>
        <v>-44562.96</v>
      </c>
      <c r="O1610" t="str">
        <f t="shared" si="128"/>
        <v/>
      </c>
      <c r="P1610">
        <f t="shared" si="129"/>
        <v>44562.96</v>
      </c>
      <c r="Q1610" s="48" t="str">
        <f>IF(O1610="","",
   IF(OR(O1610&lt;EDA_Outlier_Analysis!$C$10, O1610&gt;EDA_Outlier_Analysis!$C$11),
      "Outlier",
      "Normal"))</f>
        <v/>
      </c>
      <c r="R1610" t="str">
        <f>IF(P1610="","",
   IF(OR(P1610 &lt; EDA_Outlier_Analysis!$F$7, P1610 &gt; EDA_Outlier_Analysis!$F$8),
      "Outlier",
      "Normal"))</f>
        <v>Normal</v>
      </c>
      <c r="S1610" t="str">
        <f>IF(N1610="","",
   IF(OR(N1610 &lt;EDA_Outlier_Analysis!$I$10, N1610 &gt; EDA_Outlier_Analysis!$I$11),
      "Outlier",
      "Normal"))</f>
        <v>Normal</v>
      </c>
    </row>
    <row r="1611" spans="1:19">
      <c r="A1611" t="s">
        <v>4184</v>
      </c>
      <c r="B1611" s="4">
        <v>45268</v>
      </c>
      <c r="C1611" s="2">
        <v>221955.59</v>
      </c>
      <c r="D1611" t="s">
        <v>849</v>
      </c>
      <c r="E1611" t="s">
        <v>853</v>
      </c>
      <c r="F1611" t="s">
        <v>10</v>
      </c>
      <c r="G1611" t="s">
        <v>20</v>
      </c>
      <c r="H1611" t="s">
        <v>325</v>
      </c>
      <c r="J1611" t="s">
        <v>4185</v>
      </c>
      <c r="K1611" t="str">
        <f>IF(COUNTIF(Customers!A:A, H1611)&gt;0, "Valid", "Invalid")</f>
        <v>Valid</v>
      </c>
      <c r="L1611" t="str">
        <f t="shared" si="125"/>
        <v>12</v>
      </c>
      <c r="M1611" t="str">
        <f t="shared" si="126"/>
        <v>2023</v>
      </c>
      <c r="N1611">
        <f t="shared" si="127"/>
        <v>221955.59</v>
      </c>
      <c r="O1611">
        <f t="shared" si="128"/>
        <v>221955.59</v>
      </c>
      <c r="P1611" t="str">
        <f t="shared" si="129"/>
        <v/>
      </c>
      <c r="Q1611" s="48" t="str">
        <f>IF(O1611="","",
   IF(OR(O1611&lt;EDA_Outlier_Analysis!$C$10, O1611&gt;EDA_Outlier_Analysis!$C$11),
      "Outlier",
      "Normal"))</f>
        <v>Normal</v>
      </c>
      <c r="R1611" t="str">
        <f>IF(P1611="","",
   IF(OR(P1611 &lt; EDA_Outlier_Analysis!$F$7, P1611 &gt; EDA_Outlier_Analysis!$F$8),
      "Outlier",
      "Normal"))</f>
        <v/>
      </c>
      <c r="S1611" t="str">
        <f>IF(N1611="","",
   IF(OR(N1611 &lt;EDA_Outlier_Analysis!$I$10, N1611 &gt; EDA_Outlier_Analysis!$I$11),
      "Outlier",
      "Normal"))</f>
        <v>Normal</v>
      </c>
    </row>
    <row r="1612" spans="1:19">
      <c r="A1612" t="s">
        <v>4186</v>
      </c>
      <c r="B1612" s="4">
        <v>44728</v>
      </c>
      <c r="C1612" s="2">
        <v>-70264.88</v>
      </c>
      <c r="D1612" t="s">
        <v>840</v>
      </c>
      <c r="E1612" t="s">
        <v>905</v>
      </c>
      <c r="F1612" t="s">
        <v>10</v>
      </c>
      <c r="G1612" t="s">
        <v>34</v>
      </c>
      <c r="I1612" t="s">
        <v>2914</v>
      </c>
      <c r="J1612" t="s">
        <v>4187</v>
      </c>
      <c r="K1612" t="str">
        <f>IF(COUNTIF(Customers!A:A, H1612)&gt;0, "Valid", "Invalid")</f>
        <v>Invalid</v>
      </c>
      <c r="L1612" t="str">
        <f t="shared" si="125"/>
        <v>6</v>
      </c>
      <c r="M1612" t="str">
        <f t="shared" si="126"/>
        <v>2022</v>
      </c>
      <c r="N1612">
        <f t="shared" si="127"/>
        <v>-70264.88</v>
      </c>
      <c r="O1612" t="str">
        <f t="shared" si="128"/>
        <v/>
      </c>
      <c r="P1612">
        <f t="shared" si="129"/>
        <v>70264.88</v>
      </c>
      <c r="Q1612" s="48" t="str">
        <f>IF(O1612="","",
   IF(OR(O1612&lt;EDA_Outlier_Analysis!$C$10, O1612&gt;EDA_Outlier_Analysis!$C$11),
      "Outlier",
      "Normal"))</f>
        <v/>
      </c>
      <c r="R1612" t="str">
        <f>IF(P1612="","",
   IF(OR(P1612 &lt; EDA_Outlier_Analysis!$F$7, P1612 &gt; EDA_Outlier_Analysis!$F$8),
      "Outlier",
      "Normal"))</f>
        <v>Outlier</v>
      </c>
      <c r="S1612" t="str">
        <f>IF(N1612="","",
   IF(OR(N1612 &lt;EDA_Outlier_Analysis!$I$10, N1612 &gt; EDA_Outlier_Analysis!$I$11),
      "Outlier",
      "Normal"))</f>
        <v>Normal</v>
      </c>
    </row>
    <row r="1613" spans="1:19">
      <c r="A1613" t="s">
        <v>4188</v>
      </c>
      <c r="B1613" s="4">
        <v>44719</v>
      </c>
      <c r="C1613" s="2">
        <v>104199.87</v>
      </c>
      <c r="D1613" t="s">
        <v>849</v>
      </c>
      <c r="E1613" t="s">
        <v>868</v>
      </c>
      <c r="F1613" t="s">
        <v>11</v>
      </c>
      <c r="G1613" t="s">
        <v>20</v>
      </c>
      <c r="H1613" t="s">
        <v>373</v>
      </c>
      <c r="J1613" t="s">
        <v>4189</v>
      </c>
      <c r="K1613" t="str">
        <f>IF(COUNTIF(Customers!A:A, H1613)&gt;0, "Valid", "Invalid")</f>
        <v>Valid</v>
      </c>
      <c r="L1613" t="str">
        <f t="shared" si="125"/>
        <v>6</v>
      </c>
      <c r="M1613" t="str">
        <f t="shared" si="126"/>
        <v>2022</v>
      </c>
      <c r="N1613">
        <f t="shared" si="127"/>
        <v>104199.87</v>
      </c>
      <c r="O1613">
        <f t="shared" si="128"/>
        <v>104199.87</v>
      </c>
      <c r="P1613" t="str">
        <f t="shared" si="129"/>
        <v/>
      </c>
      <c r="Q1613" s="48" t="str">
        <f>IF(O1613="","",
   IF(OR(O1613&lt;EDA_Outlier_Analysis!$C$10, O1613&gt;EDA_Outlier_Analysis!$C$11),
      "Outlier",
      "Normal"))</f>
        <v>Normal</v>
      </c>
      <c r="R1613" t="str">
        <f>IF(P1613="","",
   IF(OR(P1613 &lt; EDA_Outlier_Analysis!$F$7, P1613 &gt; EDA_Outlier_Analysis!$F$8),
      "Outlier",
      "Normal"))</f>
        <v/>
      </c>
      <c r="S1613" t="str">
        <f>IF(N1613="","",
   IF(OR(N1613 &lt;EDA_Outlier_Analysis!$I$10, N1613 &gt; EDA_Outlier_Analysis!$I$11),
      "Outlier",
      "Normal"))</f>
        <v>Normal</v>
      </c>
    </row>
    <row r="1614" spans="1:19">
      <c r="A1614" t="s">
        <v>4190</v>
      </c>
      <c r="B1614" s="4">
        <v>44764</v>
      </c>
      <c r="C1614" s="2">
        <v>-74760.31</v>
      </c>
      <c r="D1614" t="s">
        <v>840</v>
      </c>
      <c r="E1614" t="s">
        <v>845</v>
      </c>
      <c r="F1614" t="s">
        <v>10</v>
      </c>
      <c r="G1614" t="s">
        <v>31</v>
      </c>
      <c r="I1614" t="s">
        <v>932</v>
      </c>
      <c r="J1614" t="s">
        <v>4191</v>
      </c>
      <c r="K1614" t="str">
        <f>IF(COUNTIF(Customers!A:A, H1614)&gt;0, "Valid", "Invalid")</f>
        <v>Invalid</v>
      </c>
      <c r="L1614" t="str">
        <f t="shared" si="125"/>
        <v>7</v>
      </c>
      <c r="M1614" t="str">
        <f t="shared" si="126"/>
        <v>2022</v>
      </c>
      <c r="N1614">
        <f t="shared" si="127"/>
        <v>-74760.31</v>
      </c>
      <c r="O1614" t="str">
        <f t="shared" si="128"/>
        <v/>
      </c>
      <c r="P1614">
        <f t="shared" si="129"/>
        <v>74760.31</v>
      </c>
      <c r="Q1614" s="48" t="str">
        <f>IF(O1614="","",
   IF(OR(O1614&lt;EDA_Outlier_Analysis!$C$10, O1614&gt;EDA_Outlier_Analysis!$C$11),
      "Outlier",
      "Normal"))</f>
        <v/>
      </c>
      <c r="R1614" t="str">
        <f>IF(P1614="","",
   IF(OR(P1614 &lt; EDA_Outlier_Analysis!$F$7, P1614 &gt; EDA_Outlier_Analysis!$F$8),
      "Outlier",
      "Normal"))</f>
        <v>Outlier</v>
      </c>
      <c r="S1614" t="str">
        <f>IF(N1614="","",
   IF(OR(N1614 &lt;EDA_Outlier_Analysis!$I$10, N1614 &gt; EDA_Outlier_Analysis!$I$11),
      "Outlier",
      "Normal"))</f>
        <v>Normal</v>
      </c>
    </row>
    <row r="1615" spans="1:19">
      <c r="A1615" t="s">
        <v>4192</v>
      </c>
      <c r="B1615" s="4">
        <v>44938</v>
      </c>
      <c r="C1615" s="2">
        <v>220233.84</v>
      </c>
      <c r="D1615" t="s">
        <v>849</v>
      </c>
      <c r="E1615" t="s">
        <v>868</v>
      </c>
      <c r="F1615" t="s">
        <v>11</v>
      </c>
      <c r="G1615" t="s">
        <v>20</v>
      </c>
      <c r="H1615" t="s">
        <v>171</v>
      </c>
      <c r="J1615" t="s">
        <v>4193</v>
      </c>
      <c r="K1615" t="str">
        <f>IF(COUNTIF(Customers!A:A, H1615)&gt;0, "Valid", "Invalid")</f>
        <v>Valid</v>
      </c>
      <c r="L1615" t="str">
        <f t="shared" si="125"/>
        <v>1</v>
      </c>
      <c r="M1615" t="str">
        <f t="shared" si="126"/>
        <v>2023</v>
      </c>
      <c r="N1615">
        <f t="shared" si="127"/>
        <v>220233.84</v>
      </c>
      <c r="O1615">
        <f t="shared" si="128"/>
        <v>220233.84</v>
      </c>
      <c r="P1615" t="str">
        <f t="shared" si="129"/>
        <v/>
      </c>
      <c r="Q1615" s="48" t="str">
        <f>IF(O1615="","",
   IF(OR(O1615&lt;EDA_Outlier_Analysis!$C$10, O1615&gt;EDA_Outlier_Analysis!$C$11),
      "Outlier",
      "Normal"))</f>
        <v>Normal</v>
      </c>
      <c r="R1615" t="str">
        <f>IF(P1615="","",
   IF(OR(P1615 &lt; EDA_Outlier_Analysis!$F$7, P1615 &gt; EDA_Outlier_Analysis!$F$8),
      "Outlier",
      "Normal"))</f>
        <v/>
      </c>
      <c r="S1615" t="str">
        <f>IF(N1615="","",
   IF(OR(N1615 &lt;EDA_Outlier_Analysis!$I$10, N1615 &gt; EDA_Outlier_Analysis!$I$11),
      "Outlier",
      "Normal"))</f>
        <v>Normal</v>
      </c>
    </row>
    <row r="1616" spans="1:19">
      <c r="A1616" t="s">
        <v>4194</v>
      </c>
      <c r="B1616" s="4">
        <v>45078</v>
      </c>
      <c r="C1616" s="2">
        <v>-23812.25</v>
      </c>
      <c r="D1616" t="s">
        <v>840</v>
      </c>
      <c r="E1616" t="s">
        <v>878</v>
      </c>
      <c r="F1616" t="s">
        <v>11</v>
      </c>
      <c r="G1616" t="s">
        <v>31</v>
      </c>
      <c r="I1616" t="s">
        <v>1018</v>
      </c>
      <c r="J1616" t="s">
        <v>4195</v>
      </c>
      <c r="K1616" t="str">
        <f>IF(COUNTIF(Customers!A:A, H1616)&gt;0, "Valid", "Invalid")</f>
        <v>Invalid</v>
      </c>
      <c r="L1616" t="str">
        <f t="shared" si="125"/>
        <v>6</v>
      </c>
      <c r="M1616" t="str">
        <f t="shared" si="126"/>
        <v>2023</v>
      </c>
      <c r="N1616">
        <f t="shared" si="127"/>
        <v>-23812.25</v>
      </c>
      <c r="O1616" t="str">
        <f t="shared" si="128"/>
        <v/>
      </c>
      <c r="P1616">
        <f t="shared" si="129"/>
        <v>23812.25</v>
      </c>
      <c r="Q1616" s="48" t="str">
        <f>IF(O1616="","",
   IF(OR(O1616&lt;EDA_Outlier_Analysis!$C$10, O1616&gt;EDA_Outlier_Analysis!$C$11),
      "Outlier",
      "Normal"))</f>
        <v/>
      </c>
      <c r="R1616" t="str">
        <f>IF(P1616="","",
   IF(OR(P1616 &lt; EDA_Outlier_Analysis!$F$7, P1616 &gt; EDA_Outlier_Analysis!$F$8),
      "Outlier",
      "Normal"))</f>
        <v>Outlier</v>
      </c>
      <c r="S1616" t="str">
        <f>IF(N1616="","",
   IF(OR(N1616 &lt;EDA_Outlier_Analysis!$I$10, N1616 &gt; EDA_Outlier_Analysis!$I$11),
      "Outlier",
      "Normal"))</f>
        <v>Normal</v>
      </c>
    </row>
    <row r="1617" spans="1:19">
      <c r="A1617" t="s">
        <v>4196</v>
      </c>
      <c r="B1617" s="4">
        <v>45023</v>
      </c>
      <c r="C1617" s="2">
        <v>134384.39000000001</v>
      </c>
      <c r="D1617" t="s">
        <v>849</v>
      </c>
      <c r="E1617" t="s">
        <v>868</v>
      </c>
      <c r="F1617" t="s">
        <v>11</v>
      </c>
      <c r="G1617" t="s">
        <v>31</v>
      </c>
      <c r="H1617" t="s">
        <v>18</v>
      </c>
      <c r="J1617" t="s">
        <v>4197</v>
      </c>
      <c r="K1617" t="str">
        <f>IF(COUNTIF(Customers!A:A, H1617)&gt;0, "Valid", "Invalid")</f>
        <v>Valid</v>
      </c>
      <c r="L1617" t="str">
        <f t="shared" si="125"/>
        <v>4</v>
      </c>
      <c r="M1617" t="str">
        <f t="shared" si="126"/>
        <v>2023</v>
      </c>
      <c r="N1617">
        <f t="shared" si="127"/>
        <v>134384.39000000001</v>
      </c>
      <c r="O1617">
        <f t="shared" si="128"/>
        <v>134384.39000000001</v>
      </c>
      <c r="P1617" t="str">
        <f t="shared" si="129"/>
        <v/>
      </c>
      <c r="Q1617" s="48" t="str">
        <f>IF(O1617="","",
   IF(OR(O1617&lt;EDA_Outlier_Analysis!$C$10, O1617&gt;EDA_Outlier_Analysis!$C$11),
      "Outlier",
      "Normal"))</f>
        <v>Normal</v>
      </c>
      <c r="R1617" t="str">
        <f>IF(P1617="","",
   IF(OR(P1617 &lt; EDA_Outlier_Analysis!$F$7, P1617 &gt; EDA_Outlier_Analysis!$F$8),
      "Outlier",
      "Normal"))</f>
        <v/>
      </c>
      <c r="S1617" t="str">
        <f>IF(N1617="","",
   IF(OR(N1617 &lt;EDA_Outlier_Analysis!$I$10, N1617 &gt; EDA_Outlier_Analysis!$I$11),
      "Outlier",
      "Normal"))</f>
        <v>Normal</v>
      </c>
    </row>
    <row r="1618" spans="1:19">
      <c r="A1618" t="s">
        <v>4198</v>
      </c>
      <c r="B1618" s="4">
        <v>44983</v>
      </c>
      <c r="C1618" s="2">
        <v>222636.91</v>
      </c>
      <c r="D1618" t="s">
        <v>849</v>
      </c>
      <c r="E1618" t="s">
        <v>853</v>
      </c>
      <c r="F1618" t="s">
        <v>9</v>
      </c>
      <c r="G1618" t="s">
        <v>24</v>
      </c>
      <c r="H1618" t="s">
        <v>169</v>
      </c>
      <c r="J1618" t="s">
        <v>4199</v>
      </c>
      <c r="K1618" t="str">
        <f>IF(COUNTIF(Customers!A:A, H1618)&gt;0, "Valid", "Invalid")</f>
        <v>Valid</v>
      </c>
      <c r="L1618" t="str">
        <f t="shared" si="125"/>
        <v>2</v>
      </c>
      <c r="M1618" t="str">
        <f t="shared" si="126"/>
        <v>2023</v>
      </c>
      <c r="N1618">
        <f t="shared" si="127"/>
        <v>222636.91</v>
      </c>
      <c r="O1618">
        <f t="shared" si="128"/>
        <v>222636.91</v>
      </c>
      <c r="P1618" t="str">
        <f t="shared" si="129"/>
        <v/>
      </c>
      <c r="Q1618" s="48" t="str">
        <f>IF(O1618="","",
   IF(OR(O1618&lt;EDA_Outlier_Analysis!$C$10, O1618&gt;EDA_Outlier_Analysis!$C$11),
      "Outlier",
      "Normal"))</f>
        <v>Normal</v>
      </c>
      <c r="R1618" t="str">
        <f>IF(P1618="","",
   IF(OR(P1618 &lt; EDA_Outlier_Analysis!$F$7, P1618 &gt; EDA_Outlier_Analysis!$F$8),
      "Outlier",
      "Normal"))</f>
        <v/>
      </c>
      <c r="S1618" t="str">
        <f>IF(N1618="","",
   IF(OR(N1618 &lt;EDA_Outlier_Analysis!$I$10, N1618 &gt; EDA_Outlier_Analysis!$I$11),
      "Outlier",
      "Normal"))</f>
        <v>Normal</v>
      </c>
    </row>
    <row r="1619" spans="1:19">
      <c r="A1619" t="s">
        <v>4200</v>
      </c>
      <c r="B1619" s="4">
        <v>44622</v>
      </c>
      <c r="C1619" s="2">
        <v>20916.95</v>
      </c>
      <c r="D1619" t="s">
        <v>971</v>
      </c>
      <c r="E1619" t="s">
        <v>971</v>
      </c>
      <c r="F1619" t="s">
        <v>10</v>
      </c>
      <c r="G1619" t="s">
        <v>24</v>
      </c>
      <c r="J1619" t="s">
        <v>4201</v>
      </c>
      <c r="K1619" t="str">
        <f>IF(COUNTIF(Customers!A:A, H1619)&gt;0, "Valid", "Invalid")</f>
        <v>Invalid</v>
      </c>
      <c r="L1619" t="str">
        <f t="shared" si="125"/>
        <v>3</v>
      </c>
      <c r="M1619" t="str">
        <f t="shared" si="126"/>
        <v>2022</v>
      </c>
      <c r="N1619">
        <f t="shared" si="127"/>
        <v>-20916.95</v>
      </c>
      <c r="O1619" t="str">
        <f t="shared" si="128"/>
        <v/>
      </c>
      <c r="P1619" t="str">
        <f t="shared" si="129"/>
        <v/>
      </c>
      <c r="Q1619" s="48" t="str">
        <f>IF(O1619="","",
   IF(OR(O1619&lt;EDA_Outlier_Analysis!$C$10, O1619&gt;EDA_Outlier_Analysis!$C$11),
      "Outlier",
      "Normal"))</f>
        <v/>
      </c>
      <c r="R1619" t="str">
        <f>IF(P1619="","",
   IF(OR(P1619 &lt; EDA_Outlier_Analysis!$F$7, P1619 &gt; EDA_Outlier_Analysis!$F$8),
      "Outlier",
      "Normal"))</f>
        <v/>
      </c>
      <c r="S1619" t="str">
        <f>IF(N1619="","",
   IF(OR(N1619 &lt;EDA_Outlier_Analysis!$I$10, N1619 &gt; EDA_Outlier_Analysis!$I$11),
      "Outlier",
      "Normal"))</f>
        <v>Normal</v>
      </c>
    </row>
    <row r="1620" spans="1:19">
      <c r="A1620" t="s">
        <v>4202</v>
      </c>
      <c r="B1620" s="4">
        <v>45113</v>
      </c>
      <c r="C1620" s="2">
        <v>90967.51</v>
      </c>
      <c r="D1620" t="s">
        <v>849</v>
      </c>
      <c r="E1620" t="s">
        <v>868</v>
      </c>
      <c r="F1620" t="s">
        <v>9</v>
      </c>
      <c r="G1620" t="s">
        <v>20</v>
      </c>
      <c r="H1620" t="s">
        <v>241</v>
      </c>
      <c r="J1620" t="s">
        <v>4203</v>
      </c>
      <c r="K1620" t="str">
        <f>IF(COUNTIF(Customers!A:A, H1620)&gt;0, "Valid", "Invalid")</f>
        <v>Valid</v>
      </c>
      <c r="L1620" t="str">
        <f t="shared" si="125"/>
        <v>7</v>
      </c>
      <c r="M1620" t="str">
        <f t="shared" si="126"/>
        <v>2023</v>
      </c>
      <c r="N1620">
        <f t="shared" si="127"/>
        <v>90967.51</v>
      </c>
      <c r="O1620">
        <f t="shared" si="128"/>
        <v>90967.51</v>
      </c>
      <c r="P1620" t="str">
        <f t="shared" si="129"/>
        <v/>
      </c>
      <c r="Q1620" s="48" t="str">
        <f>IF(O1620="","",
   IF(OR(O1620&lt;EDA_Outlier_Analysis!$C$10, O1620&gt;EDA_Outlier_Analysis!$C$11),
      "Outlier",
      "Normal"))</f>
        <v>Normal</v>
      </c>
      <c r="R1620" t="str">
        <f>IF(P1620="","",
   IF(OR(P1620 &lt; EDA_Outlier_Analysis!$F$7, P1620 &gt; EDA_Outlier_Analysis!$F$8),
      "Outlier",
      "Normal"))</f>
        <v/>
      </c>
      <c r="S1620" t="str">
        <f>IF(N1620="","",
   IF(OR(N1620 &lt;EDA_Outlier_Analysis!$I$10, N1620 &gt; EDA_Outlier_Analysis!$I$11),
      "Outlier",
      "Normal"))</f>
        <v>Normal</v>
      </c>
    </row>
    <row r="1621" spans="1:19">
      <c r="A1621" t="s">
        <v>4204</v>
      </c>
      <c r="B1621" s="4">
        <v>45262</v>
      </c>
      <c r="C1621" s="2">
        <v>276450.68</v>
      </c>
      <c r="D1621" t="s">
        <v>849</v>
      </c>
      <c r="E1621" t="s">
        <v>853</v>
      </c>
      <c r="F1621" t="s">
        <v>9</v>
      </c>
      <c r="G1621" t="s">
        <v>20</v>
      </c>
      <c r="H1621" t="s">
        <v>569</v>
      </c>
      <c r="J1621" t="s">
        <v>4205</v>
      </c>
      <c r="K1621" t="str">
        <f>IF(COUNTIF(Customers!A:A, H1621)&gt;0, "Valid", "Invalid")</f>
        <v>Valid</v>
      </c>
      <c r="L1621" t="str">
        <f t="shared" si="125"/>
        <v>12</v>
      </c>
      <c r="M1621" t="str">
        <f t="shared" si="126"/>
        <v>2023</v>
      </c>
      <c r="N1621">
        <f t="shared" si="127"/>
        <v>276450.68</v>
      </c>
      <c r="O1621">
        <f t="shared" si="128"/>
        <v>276450.68</v>
      </c>
      <c r="P1621" t="str">
        <f t="shared" si="129"/>
        <v/>
      </c>
      <c r="Q1621" s="48" t="str">
        <f>IF(O1621="","",
   IF(OR(O1621&lt;EDA_Outlier_Analysis!$C$10, O1621&gt;EDA_Outlier_Analysis!$C$11),
      "Outlier",
      "Normal"))</f>
        <v>Normal</v>
      </c>
      <c r="R1621" t="str">
        <f>IF(P1621="","",
   IF(OR(P1621 &lt; EDA_Outlier_Analysis!$F$7, P1621 &gt; EDA_Outlier_Analysis!$F$8),
      "Outlier",
      "Normal"))</f>
        <v/>
      </c>
      <c r="S1621" t="str">
        <f>IF(N1621="","",
   IF(OR(N1621 &lt;EDA_Outlier_Analysis!$I$10, N1621 &gt; EDA_Outlier_Analysis!$I$11),
      "Outlier",
      "Normal"))</f>
        <v>Normal</v>
      </c>
    </row>
    <row r="1622" spans="1:19">
      <c r="A1622" t="s">
        <v>4206</v>
      </c>
      <c r="B1622" s="4">
        <v>44722</v>
      </c>
      <c r="C1622" s="2">
        <v>234476.94</v>
      </c>
      <c r="D1622" t="s">
        <v>849</v>
      </c>
      <c r="E1622" t="s">
        <v>868</v>
      </c>
      <c r="F1622" t="s">
        <v>9</v>
      </c>
      <c r="G1622" t="s">
        <v>20</v>
      </c>
      <c r="H1622" t="s">
        <v>45</v>
      </c>
      <c r="J1622" t="s">
        <v>4207</v>
      </c>
      <c r="K1622" t="str">
        <f>IF(COUNTIF(Customers!A:A, H1622)&gt;0, "Valid", "Invalid")</f>
        <v>Valid</v>
      </c>
      <c r="L1622" t="str">
        <f t="shared" si="125"/>
        <v>6</v>
      </c>
      <c r="M1622" t="str">
        <f t="shared" si="126"/>
        <v>2022</v>
      </c>
      <c r="N1622">
        <f t="shared" si="127"/>
        <v>234476.94</v>
      </c>
      <c r="O1622">
        <f t="shared" si="128"/>
        <v>234476.94</v>
      </c>
      <c r="P1622" t="str">
        <f t="shared" si="129"/>
        <v/>
      </c>
      <c r="Q1622" s="48" t="str">
        <f>IF(O1622="","",
   IF(OR(O1622&lt;EDA_Outlier_Analysis!$C$10, O1622&gt;EDA_Outlier_Analysis!$C$11),
      "Outlier",
      "Normal"))</f>
        <v>Normal</v>
      </c>
      <c r="R1622" t="str">
        <f>IF(P1622="","",
   IF(OR(P1622 &lt; EDA_Outlier_Analysis!$F$7, P1622 &gt; EDA_Outlier_Analysis!$F$8),
      "Outlier",
      "Normal"))</f>
        <v/>
      </c>
      <c r="S1622" t="str">
        <f>IF(N1622="","",
   IF(OR(N1622 &lt;EDA_Outlier_Analysis!$I$10, N1622 &gt; EDA_Outlier_Analysis!$I$11),
      "Outlier",
      "Normal"))</f>
        <v>Normal</v>
      </c>
    </row>
    <row r="1623" spans="1:19">
      <c r="A1623" t="s">
        <v>4208</v>
      </c>
      <c r="B1623" s="4">
        <v>44603</v>
      </c>
      <c r="C1623" s="2">
        <v>168916.07</v>
      </c>
      <c r="D1623" t="s">
        <v>849</v>
      </c>
      <c r="E1623" t="s">
        <v>850</v>
      </c>
      <c r="F1623" t="s">
        <v>9</v>
      </c>
      <c r="G1623" t="s">
        <v>34</v>
      </c>
      <c r="H1623" t="s">
        <v>563</v>
      </c>
      <c r="J1623" t="s">
        <v>4209</v>
      </c>
      <c r="K1623" t="str">
        <f>IF(COUNTIF(Customers!A:A, H1623)&gt;0, "Valid", "Invalid")</f>
        <v>Valid</v>
      </c>
      <c r="L1623" t="str">
        <f t="shared" si="125"/>
        <v>2</v>
      </c>
      <c r="M1623" t="str">
        <f t="shared" si="126"/>
        <v>2022</v>
      </c>
      <c r="N1623">
        <f t="shared" si="127"/>
        <v>168916.07</v>
      </c>
      <c r="O1623">
        <f t="shared" si="128"/>
        <v>168916.07</v>
      </c>
      <c r="P1623" t="str">
        <f t="shared" si="129"/>
        <v/>
      </c>
      <c r="Q1623" s="48" t="str">
        <f>IF(O1623="","",
   IF(OR(O1623&lt;EDA_Outlier_Analysis!$C$10, O1623&gt;EDA_Outlier_Analysis!$C$11),
      "Outlier",
      "Normal"))</f>
        <v>Normal</v>
      </c>
      <c r="R1623" t="str">
        <f>IF(P1623="","",
   IF(OR(P1623 &lt; EDA_Outlier_Analysis!$F$7, P1623 &gt; EDA_Outlier_Analysis!$F$8),
      "Outlier",
      "Normal"))</f>
        <v/>
      </c>
      <c r="S1623" t="str">
        <f>IF(N1623="","",
   IF(OR(N1623 &lt;EDA_Outlier_Analysis!$I$10, N1623 &gt; EDA_Outlier_Analysis!$I$11),
      "Outlier",
      "Normal"))</f>
        <v>Normal</v>
      </c>
    </row>
    <row r="1624" spans="1:19">
      <c r="A1624" t="s">
        <v>4210</v>
      </c>
      <c r="B1624" s="4">
        <v>45228</v>
      </c>
      <c r="C1624" s="2">
        <v>76276.13</v>
      </c>
      <c r="D1624" t="s">
        <v>849</v>
      </c>
      <c r="E1624" t="s">
        <v>868</v>
      </c>
      <c r="F1624" t="s">
        <v>11</v>
      </c>
      <c r="G1624" t="s">
        <v>31</v>
      </c>
      <c r="H1624" t="s">
        <v>711</v>
      </c>
      <c r="J1624" t="s">
        <v>4211</v>
      </c>
      <c r="K1624" t="str">
        <f>IF(COUNTIF(Customers!A:A, H1624)&gt;0, "Valid", "Invalid")</f>
        <v>Valid</v>
      </c>
      <c r="L1624" t="str">
        <f t="shared" si="125"/>
        <v>10</v>
      </c>
      <c r="M1624" t="str">
        <f t="shared" si="126"/>
        <v>2023</v>
      </c>
      <c r="N1624">
        <f t="shared" si="127"/>
        <v>76276.13</v>
      </c>
      <c r="O1624">
        <f t="shared" si="128"/>
        <v>76276.13</v>
      </c>
      <c r="P1624" t="str">
        <f t="shared" si="129"/>
        <v/>
      </c>
      <c r="Q1624" s="48" t="str">
        <f>IF(O1624="","",
   IF(OR(O1624&lt;EDA_Outlier_Analysis!$C$10, O1624&gt;EDA_Outlier_Analysis!$C$11),
      "Outlier",
      "Normal"))</f>
        <v>Normal</v>
      </c>
      <c r="R1624" t="str">
        <f>IF(P1624="","",
   IF(OR(P1624 &lt; EDA_Outlier_Analysis!$F$7, P1624 &gt; EDA_Outlier_Analysis!$F$8),
      "Outlier",
      "Normal"))</f>
        <v/>
      </c>
      <c r="S1624" t="str">
        <f>IF(N1624="","",
   IF(OR(N1624 &lt;EDA_Outlier_Analysis!$I$10, N1624 &gt; EDA_Outlier_Analysis!$I$11),
      "Outlier",
      "Normal"))</f>
        <v>Normal</v>
      </c>
    </row>
    <row r="1625" spans="1:19">
      <c r="A1625" t="s">
        <v>4212</v>
      </c>
      <c r="B1625" s="4">
        <v>45187</v>
      </c>
      <c r="C1625" s="2">
        <v>23650.47</v>
      </c>
      <c r="D1625" t="s">
        <v>971</v>
      </c>
      <c r="E1625" t="s">
        <v>971</v>
      </c>
      <c r="F1625" t="s">
        <v>9</v>
      </c>
      <c r="G1625" t="s">
        <v>20</v>
      </c>
      <c r="J1625" t="s">
        <v>4213</v>
      </c>
      <c r="K1625" t="str">
        <f>IF(COUNTIF(Customers!A:A, H1625)&gt;0, "Valid", "Invalid")</f>
        <v>Invalid</v>
      </c>
      <c r="L1625" t="str">
        <f t="shared" si="125"/>
        <v>9</v>
      </c>
      <c r="M1625" t="str">
        <f t="shared" si="126"/>
        <v>2023</v>
      </c>
      <c r="N1625">
        <f t="shared" si="127"/>
        <v>-23650.47</v>
      </c>
      <c r="O1625" t="str">
        <f t="shared" si="128"/>
        <v/>
      </c>
      <c r="P1625" t="str">
        <f t="shared" si="129"/>
        <v/>
      </c>
      <c r="Q1625" s="48" t="str">
        <f>IF(O1625="","",
   IF(OR(O1625&lt;EDA_Outlier_Analysis!$C$10, O1625&gt;EDA_Outlier_Analysis!$C$11),
      "Outlier",
      "Normal"))</f>
        <v/>
      </c>
      <c r="R1625" t="str">
        <f>IF(P1625="","",
   IF(OR(P1625 &lt; EDA_Outlier_Analysis!$F$7, P1625 &gt; EDA_Outlier_Analysis!$F$8),
      "Outlier",
      "Normal"))</f>
        <v/>
      </c>
      <c r="S1625" t="str">
        <f>IF(N1625="","",
   IF(OR(N1625 &lt;EDA_Outlier_Analysis!$I$10, N1625 &gt; EDA_Outlier_Analysis!$I$11),
      "Outlier",
      "Normal"))</f>
        <v>Normal</v>
      </c>
    </row>
    <row r="1626" spans="1:19">
      <c r="A1626" t="s">
        <v>4214</v>
      </c>
      <c r="B1626" s="4">
        <v>45150</v>
      </c>
      <c r="C1626" s="2">
        <v>-28842.53</v>
      </c>
      <c r="D1626" t="s">
        <v>840</v>
      </c>
      <c r="E1626" t="s">
        <v>856</v>
      </c>
      <c r="F1626" t="s">
        <v>11</v>
      </c>
      <c r="G1626" t="s">
        <v>20</v>
      </c>
      <c r="I1626" t="s">
        <v>1083</v>
      </c>
      <c r="J1626" t="s">
        <v>4215</v>
      </c>
      <c r="K1626" t="str">
        <f>IF(COUNTIF(Customers!A:A, H1626)&gt;0, "Valid", "Invalid")</f>
        <v>Invalid</v>
      </c>
      <c r="L1626" t="str">
        <f t="shared" si="125"/>
        <v>8</v>
      </c>
      <c r="M1626" t="str">
        <f t="shared" si="126"/>
        <v>2023</v>
      </c>
      <c r="N1626">
        <f t="shared" si="127"/>
        <v>-28842.53</v>
      </c>
      <c r="O1626" t="str">
        <f t="shared" si="128"/>
        <v/>
      </c>
      <c r="P1626">
        <f t="shared" si="129"/>
        <v>28842.53</v>
      </c>
      <c r="Q1626" s="48" t="str">
        <f>IF(O1626="","",
   IF(OR(O1626&lt;EDA_Outlier_Analysis!$C$10, O1626&gt;EDA_Outlier_Analysis!$C$11),
      "Outlier",
      "Normal"))</f>
        <v/>
      </c>
      <c r="R1626" t="str">
        <f>IF(P1626="","",
   IF(OR(P1626 &lt; EDA_Outlier_Analysis!$F$7, P1626 &gt; EDA_Outlier_Analysis!$F$8),
      "Outlier",
      "Normal"))</f>
        <v>Normal</v>
      </c>
      <c r="S1626" t="str">
        <f>IF(N1626="","",
   IF(OR(N1626 &lt;EDA_Outlier_Analysis!$I$10, N1626 &gt; EDA_Outlier_Analysis!$I$11),
      "Outlier",
      "Normal"))</f>
        <v>Normal</v>
      </c>
    </row>
    <row r="1627" spans="1:19">
      <c r="A1627" t="s">
        <v>4216</v>
      </c>
      <c r="B1627" s="4">
        <v>44938</v>
      </c>
      <c r="C1627" s="2">
        <v>87885.81</v>
      </c>
      <c r="D1627" t="s">
        <v>849</v>
      </c>
      <c r="E1627" t="s">
        <v>850</v>
      </c>
      <c r="F1627" t="s">
        <v>9</v>
      </c>
      <c r="G1627" t="s">
        <v>34</v>
      </c>
      <c r="H1627" t="s">
        <v>129</v>
      </c>
      <c r="J1627" t="s">
        <v>4217</v>
      </c>
      <c r="K1627" t="str">
        <f>IF(COUNTIF(Customers!A:A, H1627)&gt;0, "Valid", "Invalid")</f>
        <v>Valid</v>
      </c>
      <c r="L1627" t="str">
        <f t="shared" si="125"/>
        <v>1</v>
      </c>
      <c r="M1627" t="str">
        <f t="shared" si="126"/>
        <v>2023</v>
      </c>
      <c r="N1627">
        <f t="shared" si="127"/>
        <v>87885.81</v>
      </c>
      <c r="O1627">
        <f t="shared" si="128"/>
        <v>87885.81</v>
      </c>
      <c r="P1627" t="str">
        <f t="shared" si="129"/>
        <v/>
      </c>
      <c r="Q1627" s="48" t="str">
        <f>IF(O1627="","",
   IF(OR(O1627&lt;EDA_Outlier_Analysis!$C$10, O1627&gt;EDA_Outlier_Analysis!$C$11),
      "Outlier",
      "Normal"))</f>
        <v>Normal</v>
      </c>
      <c r="R1627" t="str">
        <f>IF(P1627="","",
   IF(OR(P1627 &lt; EDA_Outlier_Analysis!$F$7, P1627 &gt; EDA_Outlier_Analysis!$F$8),
      "Outlier",
      "Normal"))</f>
        <v/>
      </c>
      <c r="S1627" t="str">
        <f>IF(N1627="","",
   IF(OR(N1627 &lt;EDA_Outlier_Analysis!$I$10, N1627 &gt; EDA_Outlier_Analysis!$I$11),
      "Outlier",
      "Normal"))</f>
        <v>Normal</v>
      </c>
    </row>
    <row r="1628" spans="1:19">
      <c r="A1628" t="s">
        <v>4218</v>
      </c>
      <c r="B1628" s="4">
        <v>45290</v>
      </c>
      <c r="C1628" s="2">
        <v>-46725.120000000003</v>
      </c>
      <c r="D1628" t="s">
        <v>840</v>
      </c>
      <c r="E1628" t="s">
        <v>841</v>
      </c>
      <c r="F1628" t="s">
        <v>9</v>
      </c>
      <c r="G1628" t="s">
        <v>20</v>
      </c>
      <c r="I1628" t="s">
        <v>842</v>
      </c>
      <c r="J1628" t="s">
        <v>4219</v>
      </c>
      <c r="K1628" t="str">
        <f>IF(COUNTIF(Customers!A:A, H1628)&gt;0, "Valid", "Invalid")</f>
        <v>Invalid</v>
      </c>
      <c r="L1628" t="str">
        <f t="shared" si="125"/>
        <v>12</v>
      </c>
      <c r="M1628" t="str">
        <f t="shared" si="126"/>
        <v>2023</v>
      </c>
      <c r="N1628">
        <f t="shared" si="127"/>
        <v>-46725.120000000003</v>
      </c>
      <c r="O1628" t="str">
        <f t="shared" si="128"/>
        <v/>
      </c>
      <c r="P1628">
        <f t="shared" si="129"/>
        <v>46725.120000000003</v>
      </c>
      <c r="Q1628" s="48" t="str">
        <f>IF(O1628="","",
   IF(OR(O1628&lt;EDA_Outlier_Analysis!$C$10, O1628&gt;EDA_Outlier_Analysis!$C$11),
      "Outlier",
      "Normal"))</f>
        <v/>
      </c>
      <c r="R1628" t="str">
        <f>IF(P1628="","",
   IF(OR(P1628 &lt; EDA_Outlier_Analysis!$F$7, P1628 &gt; EDA_Outlier_Analysis!$F$8),
      "Outlier",
      "Normal"))</f>
        <v>Normal</v>
      </c>
      <c r="S1628" t="str">
        <f>IF(N1628="","",
   IF(OR(N1628 &lt;EDA_Outlier_Analysis!$I$10, N1628 &gt; EDA_Outlier_Analysis!$I$11),
      "Outlier",
      "Normal"))</f>
        <v>Normal</v>
      </c>
    </row>
    <row r="1629" spans="1:19">
      <c r="A1629" t="s">
        <v>4220</v>
      </c>
      <c r="B1629" s="4">
        <v>45227</v>
      </c>
      <c r="C1629" s="2">
        <v>-17814.71</v>
      </c>
      <c r="D1629" t="s">
        <v>840</v>
      </c>
      <c r="E1629" t="s">
        <v>845</v>
      </c>
      <c r="F1629" t="s">
        <v>9</v>
      </c>
      <c r="G1629" t="s">
        <v>20</v>
      </c>
      <c r="I1629" t="s">
        <v>979</v>
      </c>
      <c r="J1629" t="s">
        <v>4221</v>
      </c>
      <c r="K1629" t="str">
        <f>IF(COUNTIF(Customers!A:A, H1629)&gt;0, "Valid", "Invalid")</f>
        <v>Invalid</v>
      </c>
      <c r="L1629" t="str">
        <f t="shared" si="125"/>
        <v>10</v>
      </c>
      <c r="M1629" t="str">
        <f t="shared" si="126"/>
        <v>2023</v>
      </c>
      <c r="N1629">
        <f t="shared" si="127"/>
        <v>-17814.71</v>
      </c>
      <c r="O1629" t="str">
        <f t="shared" si="128"/>
        <v/>
      </c>
      <c r="P1629">
        <f t="shared" si="129"/>
        <v>17814.71</v>
      </c>
      <c r="Q1629" s="48" t="str">
        <f>IF(O1629="","",
   IF(OR(O1629&lt;EDA_Outlier_Analysis!$C$10, O1629&gt;EDA_Outlier_Analysis!$C$11),
      "Outlier",
      "Normal"))</f>
        <v/>
      </c>
      <c r="R1629" t="str">
        <f>IF(P1629="","",
   IF(OR(P1629 &lt; EDA_Outlier_Analysis!$F$7, P1629 &gt; EDA_Outlier_Analysis!$F$8),
      "Outlier",
      "Normal"))</f>
        <v>Outlier</v>
      </c>
      <c r="S1629" t="str">
        <f>IF(N1629="","",
   IF(OR(N1629 &lt;EDA_Outlier_Analysis!$I$10, N1629 &gt; EDA_Outlier_Analysis!$I$11),
      "Outlier",
      "Normal"))</f>
        <v>Normal</v>
      </c>
    </row>
    <row r="1630" spans="1:19">
      <c r="A1630" t="s">
        <v>4222</v>
      </c>
      <c r="B1630" s="4">
        <v>44753</v>
      </c>
      <c r="C1630" s="2">
        <v>-19570.759999999998</v>
      </c>
      <c r="D1630" t="s">
        <v>840</v>
      </c>
      <c r="E1630" t="s">
        <v>841</v>
      </c>
      <c r="F1630" t="s">
        <v>10</v>
      </c>
      <c r="G1630" t="s">
        <v>20</v>
      </c>
      <c r="I1630" t="s">
        <v>1156</v>
      </c>
      <c r="J1630" t="s">
        <v>4223</v>
      </c>
      <c r="K1630" t="str">
        <f>IF(COUNTIF(Customers!A:A, H1630)&gt;0, "Valid", "Invalid")</f>
        <v>Invalid</v>
      </c>
      <c r="L1630" t="str">
        <f t="shared" si="125"/>
        <v>7</v>
      </c>
      <c r="M1630" t="str">
        <f t="shared" si="126"/>
        <v>2022</v>
      </c>
      <c r="N1630">
        <f t="shared" si="127"/>
        <v>-19570.759999999998</v>
      </c>
      <c r="O1630" t="str">
        <f t="shared" si="128"/>
        <v/>
      </c>
      <c r="P1630">
        <f t="shared" si="129"/>
        <v>19570.759999999998</v>
      </c>
      <c r="Q1630" s="48" t="str">
        <f>IF(O1630="","",
   IF(OR(O1630&lt;EDA_Outlier_Analysis!$C$10, O1630&gt;EDA_Outlier_Analysis!$C$11),
      "Outlier",
      "Normal"))</f>
        <v/>
      </c>
      <c r="R1630" t="str">
        <f>IF(P1630="","",
   IF(OR(P1630 &lt; EDA_Outlier_Analysis!$F$7, P1630 &gt; EDA_Outlier_Analysis!$F$8),
      "Outlier",
      "Normal"))</f>
        <v>Outlier</v>
      </c>
      <c r="S1630" t="str">
        <f>IF(N1630="","",
   IF(OR(N1630 &lt;EDA_Outlier_Analysis!$I$10, N1630 &gt; EDA_Outlier_Analysis!$I$11),
      "Outlier",
      "Normal"))</f>
        <v>Normal</v>
      </c>
    </row>
    <row r="1631" spans="1:19">
      <c r="A1631" t="s">
        <v>4224</v>
      </c>
      <c r="B1631" s="4">
        <v>44779</v>
      </c>
      <c r="C1631" s="2">
        <v>264529.81</v>
      </c>
      <c r="D1631" t="s">
        <v>849</v>
      </c>
      <c r="E1631" t="s">
        <v>853</v>
      </c>
      <c r="F1631" t="s">
        <v>11</v>
      </c>
      <c r="G1631" t="s">
        <v>24</v>
      </c>
      <c r="H1631" t="s">
        <v>53</v>
      </c>
      <c r="J1631" t="s">
        <v>4225</v>
      </c>
      <c r="K1631" t="str">
        <f>IF(COUNTIF(Customers!A:A, H1631)&gt;0, "Valid", "Invalid")</f>
        <v>Valid</v>
      </c>
      <c r="L1631" t="str">
        <f t="shared" si="125"/>
        <v>8</v>
      </c>
      <c r="M1631" t="str">
        <f t="shared" si="126"/>
        <v>2022</v>
      </c>
      <c r="N1631">
        <f t="shared" si="127"/>
        <v>264529.81</v>
      </c>
      <c r="O1631">
        <f t="shared" si="128"/>
        <v>264529.81</v>
      </c>
      <c r="P1631" t="str">
        <f t="shared" si="129"/>
        <v/>
      </c>
      <c r="Q1631" s="48" t="str">
        <f>IF(O1631="","",
   IF(OR(O1631&lt;EDA_Outlier_Analysis!$C$10, O1631&gt;EDA_Outlier_Analysis!$C$11),
      "Outlier",
      "Normal"))</f>
        <v>Normal</v>
      </c>
      <c r="R1631" t="str">
        <f>IF(P1631="","",
   IF(OR(P1631 &lt; EDA_Outlier_Analysis!$F$7, P1631 &gt; EDA_Outlier_Analysis!$F$8),
      "Outlier",
      "Normal"))</f>
        <v/>
      </c>
      <c r="S1631" t="str">
        <f>IF(N1631="","",
   IF(OR(N1631 &lt;EDA_Outlier_Analysis!$I$10, N1631 &gt; EDA_Outlier_Analysis!$I$11),
      "Outlier",
      "Normal"))</f>
        <v>Normal</v>
      </c>
    </row>
    <row r="1632" spans="1:19">
      <c r="A1632" t="s">
        <v>4226</v>
      </c>
      <c r="B1632" s="4">
        <v>44897</v>
      </c>
      <c r="C1632" s="2">
        <v>106836.45</v>
      </c>
      <c r="D1632" t="s">
        <v>849</v>
      </c>
      <c r="E1632" t="s">
        <v>853</v>
      </c>
      <c r="F1632" t="s">
        <v>9</v>
      </c>
      <c r="G1632" t="s">
        <v>20</v>
      </c>
      <c r="H1632" t="s">
        <v>435</v>
      </c>
      <c r="J1632" t="s">
        <v>4227</v>
      </c>
      <c r="K1632" t="str">
        <f>IF(COUNTIF(Customers!A:A, H1632)&gt;0, "Valid", "Invalid")</f>
        <v>Valid</v>
      </c>
      <c r="L1632" t="str">
        <f t="shared" si="125"/>
        <v>12</v>
      </c>
      <c r="M1632" t="str">
        <f t="shared" si="126"/>
        <v>2022</v>
      </c>
      <c r="N1632">
        <f t="shared" si="127"/>
        <v>106836.45</v>
      </c>
      <c r="O1632">
        <f t="shared" si="128"/>
        <v>106836.45</v>
      </c>
      <c r="P1632" t="str">
        <f t="shared" si="129"/>
        <v/>
      </c>
      <c r="Q1632" s="48" t="str">
        <f>IF(O1632="","",
   IF(OR(O1632&lt;EDA_Outlier_Analysis!$C$10, O1632&gt;EDA_Outlier_Analysis!$C$11),
      "Outlier",
      "Normal"))</f>
        <v>Normal</v>
      </c>
      <c r="R1632" t="str">
        <f>IF(P1632="","",
   IF(OR(P1632 &lt; EDA_Outlier_Analysis!$F$7, P1632 &gt; EDA_Outlier_Analysis!$F$8),
      "Outlier",
      "Normal"))</f>
        <v/>
      </c>
      <c r="S1632" t="str">
        <f>IF(N1632="","",
   IF(OR(N1632 &lt;EDA_Outlier_Analysis!$I$10, N1632 &gt; EDA_Outlier_Analysis!$I$11),
      "Outlier",
      "Normal"))</f>
        <v>Normal</v>
      </c>
    </row>
    <row r="1633" spans="1:19">
      <c r="A1633" t="s">
        <v>4228</v>
      </c>
      <c r="B1633" s="4">
        <v>44768</v>
      </c>
      <c r="C1633" s="2">
        <v>263751.13</v>
      </c>
      <c r="D1633" t="s">
        <v>849</v>
      </c>
      <c r="E1633" t="s">
        <v>868</v>
      </c>
      <c r="F1633" t="s">
        <v>10</v>
      </c>
      <c r="G1633" t="s">
        <v>20</v>
      </c>
      <c r="H1633" t="s">
        <v>619</v>
      </c>
      <c r="J1633" t="s">
        <v>4229</v>
      </c>
      <c r="K1633" t="str">
        <f>IF(COUNTIF(Customers!A:A, H1633)&gt;0, "Valid", "Invalid")</f>
        <v>Valid</v>
      </c>
      <c r="L1633" t="str">
        <f t="shared" si="125"/>
        <v>7</v>
      </c>
      <c r="M1633" t="str">
        <f t="shared" si="126"/>
        <v>2022</v>
      </c>
      <c r="N1633">
        <f t="shared" si="127"/>
        <v>263751.13</v>
      </c>
      <c r="O1633">
        <f t="shared" si="128"/>
        <v>263751.13</v>
      </c>
      <c r="P1633" t="str">
        <f t="shared" si="129"/>
        <v/>
      </c>
      <c r="Q1633" s="48" t="str">
        <f>IF(O1633="","",
   IF(OR(O1633&lt;EDA_Outlier_Analysis!$C$10, O1633&gt;EDA_Outlier_Analysis!$C$11),
      "Outlier",
      "Normal"))</f>
        <v>Normal</v>
      </c>
      <c r="R1633" t="str">
        <f>IF(P1633="","",
   IF(OR(P1633 &lt; EDA_Outlier_Analysis!$F$7, P1633 &gt; EDA_Outlier_Analysis!$F$8),
      "Outlier",
      "Normal"))</f>
        <v/>
      </c>
      <c r="S1633" t="str">
        <f>IF(N1633="","",
   IF(OR(N1633 &lt;EDA_Outlier_Analysis!$I$10, N1633 &gt; EDA_Outlier_Analysis!$I$11),
      "Outlier",
      "Normal"))</f>
        <v>Normal</v>
      </c>
    </row>
    <row r="1634" spans="1:19">
      <c r="A1634" t="s">
        <v>4230</v>
      </c>
      <c r="B1634" s="4">
        <v>44580</v>
      </c>
      <c r="C1634" s="2">
        <v>-43849.45</v>
      </c>
      <c r="D1634" t="s">
        <v>840</v>
      </c>
      <c r="E1634" t="s">
        <v>841</v>
      </c>
      <c r="F1634" t="s">
        <v>10</v>
      </c>
      <c r="G1634" t="s">
        <v>31</v>
      </c>
      <c r="I1634" t="s">
        <v>1156</v>
      </c>
      <c r="J1634" t="s">
        <v>4231</v>
      </c>
      <c r="K1634" t="str">
        <f>IF(COUNTIF(Customers!A:A, H1634)&gt;0, "Valid", "Invalid")</f>
        <v>Invalid</v>
      </c>
      <c r="L1634" t="str">
        <f t="shared" si="125"/>
        <v>1</v>
      </c>
      <c r="M1634" t="str">
        <f t="shared" si="126"/>
        <v>2022</v>
      </c>
      <c r="N1634">
        <f t="shared" si="127"/>
        <v>-43849.45</v>
      </c>
      <c r="O1634" t="str">
        <f t="shared" si="128"/>
        <v/>
      </c>
      <c r="P1634">
        <f t="shared" si="129"/>
        <v>43849.45</v>
      </c>
      <c r="Q1634" s="48" t="str">
        <f>IF(O1634="","",
   IF(OR(O1634&lt;EDA_Outlier_Analysis!$C$10, O1634&gt;EDA_Outlier_Analysis!$C$11),
      "Outlier",
      "Normal"))</f>
        <v/>
      </c>
      <c r="R1634" t="str">
        <f>IF(P1634="","",
   IF(OR(P1634 &lt; EDA_Outlier_Analysis!$F$7, P1634 &gt; EDA_Outlier_Analysis!$F$8),
      "Outlier",
      "Normal"))</f>
        <v>Normal</v>
      </c>
      <c r="S1634" t="str">
        <f>IF(N1634="","",
   IF(OR(N1634 &lt;EDA_Outlier_Analysis!$I$10, N1634 &gt; EDA_Outlier_Analysis!$I$11),
      "Outlier",
      "Normal"))</f>
        <v>Normal</v>
      </c>
    </row>
    <row r="1635" spans="1:19">
      <c r="A1635" t="s">
        <v>4232</v>
      </c>
      <c r="B1635" s="4">
        <v>44660</v>
      </c>
      <c r="C1635" s="2">
        <v>-50754.12</v>
      </c>
      <c r="D1635" t="s">
        <v>840</v>
      </c>
      <c r="E1635" t="s">
        <v>856</v>
      </c>
      <c r="F1635" t="s">
        <v>10</v>
      </c>
      <c r="G1635" t="s">
        <v>31</v>
      </c>
      <c r="I1635" t="s">
        <v>954</v>
      </c>
      <c r="J1635" t="s">
        <v>4233</v>
      </c>
      <c r="K1635" t="str">
        <f>IF(COUNTIF(Customers!A:A, H1635)&gt;0, "Valid", "Invalid")</f>
        <v>Invalid</v>
      </c>
      <c r="L1635" t="str">
        <f t="shared" si="125"/>
        <v>4</v>
      </c>
      <c r="M1635" t="str">
        <f t="shared" si="126"/>
        <v>2022</v>
      </c>
      <c r="N1635">
        <f t="shared" si="127"/>
        <v>-50754.12</v>
      </c>
      <c r="O1635" t="str">
        <f t="shared" si="128"/>
        <v/>
      </c>
      <c r="P1635">
        <f t="shared" si="129"/>
        <v>50754.12</v>
      </c>
      <c r="Q1635" s="48" t="str">
        <f>IF(O1635="","",
   IF(OR(O1635&lt;EDA_Outlier_Analysis!$C$10, O1635&gt;EDA_Outlier_Analysis!$C$11),
      "Outlier",
      "Normal"))</f>
        <v/>
      </c>
      <c r="R1635" t="str">
        <f>IF(P1635="","",
   IF(OR(P1635 &lt; EDA_Outlier_Analysis!$F$7, P1635 &gt; EDA_Outlier_Analysis!$F$8),
      "Outlier",
      "Normal"))</f>
        <v>Normal</v>
      </c>
      <c r="S1635" t="str">
        <f>IF(N1635="","",
   IF(OR(N1635 &lt;EDA_Outlier_Analysis!$I$10, N1635 &gt; EDA_Outlier_Analysis!$I$11),
      "Outlier",
      "Normal"))</f>
        <v>Normal</v>
      </c>
    </row>
    <row r="1636" spans="1:19">
      <c r="A1636" t="s">
        <v>4234</v>
      </c>
      <c r="B1636" s="4">
        <v>44808</v>
      </c>
      <c r="C1636" s="2">
        <v>92632.320000000007</v>
      </c>
      <c r="D1636" t="s">
        <v>849</v>
      </c>
      <c r="E1636" t="s">
        <v>868</v>
      </c>
      <c r="F1636" t="s">
        <v>10</v>
      </c>
      <c r="G1636" t="s">
        <v>24</v>
      </c>
      <c r="H1636" t="s">
        <v>629</v>
      </c>
      <c r="J1636" t="s">
        <v>4235</v>
      </c>
      <c r="K1636" t="str">
        <f>IF(COUNTIF(Customers!A:A, H1636)&gt;0, "Valid", "Invalid")</f>
        <v>Valid</v>
      </c>
      <c r="L1636" t="str">
        <f t="shared" si="125"/>
        <v>9</v>
      </c>
      <c r="M1636" t="str">
        <f t="shared" si="126"/>
        <v>2022</v>
      </c>
      <c r="N1636">
        <f t="shared" si="127"/>
        <v>92632.320000000007</v>
      </c>
      <c r="O1636">
        <f t="shared" si="128"/>
        <v>92632.320000000007</v>
      </c>
      <c r="P1636" t="str">
        <f t="shared" si="129"/>
        <v/>
      </c>
      <c r="Q1636" s="48" t="str">
        <f>IF(O1636="","",
   IF(OR(O1636&lt;EDA_Outlier_Analysis!$C$10, O1636&gt;EDA_Outlier_Analysis!$C$11),
      "Outlier",
      "Normal"))</f>
        <v>Normal</v>
      </c>
      <c r="R1636" t="str">
        <f>IF(P1636="","",
   IF(OR(P1636 &lt; EDA_Outlier_Analysis!$F$7, P1636 &gt; EDA_Outlier_Analysis!$F$8),
      "Outlier",
      "Normal"))</f>
        <v/>
      </c>
      <c r="S1636" t="str">
        <f>IF(N1636="","",
   IF(OR(N1636 &lt;EDA_Outlier_Analysis!$I$10, N1636 &gt; EDA_Outlier_Analysis!$I$11),
      "Outlier",
      "Normal"))</f>
        <v>Normal</v>
      </c>
    </row>
    <row r="1637" spans="1:19">
      <c r="A1637" t="s">
        <v>4236</v>
      </c>
      <c r="B1637" s="4">
        <v>45186</v>
      </c>
      <c r="C1637" s="2">
        <v>-29277.89</v>
      </c>
      <c r="D1637" t="s">
        <v>840</v>
      </c>
      <c r="E1637" t="s">
        <v>864</v>
      </c>
      <c r="F1637" t="s">
        <v>9</v>
      </c>
      <c r="G1637" t="s">
        <v>20</v>
      </c>
      <c r="I1637" t="s">
        <v>1083</v>
      </c>
      <c r="J1637" t="s">
        <v>4237</v>
      </c>
      <c r="K1637" t="str">
        <f>IF(COUNTIF(Customers!A:A, H1637)&gt;0, "Valid", "Invalid")</f>
        <v>Invalid</v>
      </c>
      <c r="L1637" t="str">
        <f t="shared" si="125"/>
        <v>9</v>
      </c>
      <c r="M1637" t="str">
        <f t="shared" si="126"/>
        <v>2023</v>
      </c>
      <c r="N1637">
        <f t="shared" si="127"/>
        <v>-29277.89</v>
      </c>
      <c r="O1637" t="str">
        <f t="shared" si="128"/>
        <v/>
      </c>
      <c r="P1637">
        <f t="shared" si="129"/>
        <v>29277.89</v>
      </c>
      <c r="Q1637" s="48" t="str">
        <f>IF(O1637="","",
   IF(OR(O1637&lt;EDA_Outlier_Analysis!$C$10, O1637&gt;EDA_Outlier_Analysis!$C$11),
      "Outlier",
      "Normal"))</f>
        <v/>
      </c>
      <c r="R1637" t="str">
        <f>IF(P1637="","",
   IF(OR(P1637 &lt; EDA_Outlier_Analysis!$F$7, P1637 &gt; EDA_Outlier_Analysis!$F$8),
      "Outlier",
      "Normal"))</f>
        <v>Normal</v>
      </c>
      <c r="S1637" t="str">
        <f>IF(N1637="","",
   IF(OR(N1637 &lt;EDA_Outlier_Analysis!$I$10, N1637 &gt; EDA_Outlier_Analysis!$I$11),
      "Outlier",
      "Normal"))</f>
        <v>Normal</v>
      </c>
    </row>
    <row r="1638" spans="1:19">
      <c r="A1638" t="s">
        <v>4238</v>
      </c>
      <c r="B1638" s="4">
        <v>44714</v>
      </c>
      <c r="C1638" s="2">
        <v>19259.93</v>
      </c>
      <c r="D1638" t="s">
        <v>971</v>
      </c>
      <c r="E1638" t="s">
        <v>971</v>
      </c>
      <c r="F1638" t="s">
        <v>10</v>
      </c>
      <c r="G1638" t="s">
        <v>20</v>
      </c>
      <c r="J1638" t="s">
        <v>4239</v>
      </c>
      <c r="K1638" t="str">
        <f>IF(COUNTIF(Customers!A:A, H1638)&gt;0, "Valid", "Invalid")</f>
        <v>Invalid</v>
      </c>
      <c r="L1638" t="str">
        <f t="shared" si="125"/>
        <v>6</v>
      </c>
      <c r="M1638" t="str">
        <f t="shared" si="126"/>
        <v>2022</v>
      </c>
      <c r="N1638">
        <f t="shared" si="127"/>
        <v>-19259.93</v>
      </c>
      <c r="O1638" t="str">
        <f t="shared" si="128"/>
        <v/>
      </c>
      <c r="P1638" t="str">
        <f t="shared" si="129"/>
        <v/>
      </c>
      <c r="Q1638" s="48" t="str">
        <f>IF(O1638="","",
   IF(OR(O1638&lt;EDA_Outlier_Analysis!$C$10, O1638&gt;EDA_Outlier_Analysis!$C$11),
      "Outlier",
      "Normal"))</f>
        <v/>
      </c>
      <c r="R1638" t="str">
        <f>IF(P1638="","",
   IF(OR(P1638 &lt; EDA_Outlier_Analysis!$F$7, P1638 &gt; EDA_Outlier_Analysis!$F$8),
      "Outlier",
      "Normal"))</f>
        <v/>
      </c>
      <c r="S1638" t="str">
        <f>IF(N1638="","",
   IF(OR(N1638 &lt;EDA_Outlier_Analysis!$I$10, N1638 &gt; EDA_Outlier_Analysis!$I$11),
      "Outlier",
      "Normal"))</f>
        <v>Normal</v>
      </c>
    </row>
    <row r="1639" spans="1:19">
      <c r="A1639" t="s">
        <v>4240</v>
      </c>
      <c r="B1639" s="4">
        <v>45163</v>
      </c>
      <c r="C1639" s="2">
        <v>5000</v>
      </c>
      <c r="D1639" t="s">
        <v>849</v>
      </c>
      <c r="E1639" t="s">
        <v>850</v>
      </c>
      <c r="F1639" t="s">
        <v>11</v>
      </c>
      <c r="G1639" t="s">
        <v>31</v>
      </c>
      <c r="H1639" t="s">
        <v>683</v>
      </c>
      <c r="J1639" t="s">
        <v>4241</v>
      </c>
      <c r="K1639" t="str">
        <f>IF(COUNTIF(Customers!A:A, H1639)&gt;0, "Valid", "Invalid")</f>
        <v>Valid</v>
      </c>
      <c r="L1639" t="str">
        <f t="shared" si="125"/>
        <v>8</v>
      </c>
      <c r="M1639" t="str">
        <f t="shared" si="126"/>
        <v>2023</v>
      </c>
      <c r="N1639">
        <f t="shared" si="127"/>
        <v>5000</v>
      </c>
      <c r="O1639">
        <f t="shared" si="128"/>
        <v>5000</v>
      </c>
      <c r="P1639" t="str">
        <f t="shared" si="129"/>
        <v/>
      </c>
      <c r="Q1639" s="48" t="str">
        <f>IF(O1639="","",
   IF(OR(O1639&lt;EDA_Outlier_Analysis!$C$10, O1639&gt;EDA_Outlier_Analysis!$C$11),
      "Outlier",
      "Normal"))</f>
        <v>Outlier</v>
      </c>
      <c r="R1639" t="str">
        <f>IF(P1639="","",
   IF(OR(P1639 &lt; EDA_Outlier_Analysis!$F$7, P1639 &gt; EDA_Outlier_Analysis!$F$8),
      "Outlier",
      "Normal"))</f>
        <v/>
      </c>
      <c r="S1639" t="str">
        <f>IF(N1639="","",
   IF(OR(N1639 &lt;EDA_Outlier_Analysis!$I$10, N1639 &gt; EDA_Outlier_Analysis!$I$11),
      "Outlier",
      "Normal"))</f>
        <v>Normal</v>
      </c>
    </row>
    <row r="1640" spans="1:19">
      <c r="A1640" t="s">
        <v>4242</v>
      </c>
      <c r="B1640" s="4">
        <v>44782</v>
      </c>
      <c r="C1640" s="2">
        <v>-41041.68</v>
      </c>
      <c r="D1640" t="s">
        <v>840</v>
      </c>
      <c r="E1640" t="s">
        <v>864</v>
      </c>
      <c r="F1640" t="s">
        <v>9</v>
      </c>
      <c r="G1640" t="s">
        <v>24</v>
      </c>
      <c r="I1640" t="s">
        <v>1210</v>
      </c>
      <c r="J1640" t="s">
        <v>4243</v>
      </c>
      <c r="K1640" t="str">
        <f>IF(COUNTIF(Customers!A:A, H1640)&gt;0, "Valid", "Invalid")</f>
        <v>Invalid</v>
      </c>
      <c r="L1640" t="str">
        <f t="shared" si="125"/>
        <v>8</v>
      </c>
      <c r="M1640" t="str">
        <f t="shared" si="126"/>
        <v>2022</v>
      </c>
      <c r="N1640">
        <f t="shared" si="127"/>
        <v>-41041.68</v>
      </c>
      <c r="O1640" t="str">
        <f t="shared" si="128"/>
        <v/>
      </c>
      <c r="P1640">
        <f t="shared" si="129"/>
        <v>41041.68</v>
      </c>
      <c r="Q1640" s="48" t="str">
        <f>IF(O1640="","",
   IF(OR(O1640&lt;EDA_Outlier_Analysis!$C$10, O1640&gt;EDA_Outlier_Analysis!$C$11),
      "Outlier",
      "Normal"))</f>
        <v/>
      </c>
      <c r="R1640" t="str">
        <f>IF(P1640="","",
   IF(OR(P1640 &lt; EDA_Outlier_Analysis!$F$7, P1640 &gt; EDA_Outlier_Analysis!$F$8),
      "Outlier",
      "Normal"))</f>
        <v>Normal</v>
      </c>
      <c r="S1640" t="str">
        <f>IF(N1640="","",
   IF(OR(N1640 &lt;EDA_Outlier_Analysis!$I$10, N1640 &gt; EDA_Outlier_Analysis!$I$11),
      "Outlier",
      "Normal"))</f>
        <v>Normal</v>
      </c>
    </row>
    <row r="1641" spans="1:19">
      <c r="A1641" t="s">
        <v>4244</v>
      </c>
      <c r="B1641" s="4">
        <v>45026</v>
      </c>
      <c r="C1641" s="2">
        <v>-51129.23</v>
      </c>
      <c r="D1641" t="s">
        <v>840</v>
      </c>
      <c r="E1641" t="s">
        <v>878</v>
      </c>
      <c r="F1641" t="s">
        <v>10</v>
      </c>
      <c r="G1641" t="s">
        <v>20</v>
      </c>
      <c r="I1641" t="s">
        <v>1468</v>
      </c>
      <c r="J1641" t="s">
        <v>4245</v>
      </c>
      <c r="K1641" t="str">
        <f>IF(COUNTIF(Customers!A:A, H1641)&gt;0, "Valid", "Invalid")</f>
        <v>Invalid</v>
      </c>
      <c r="L1641" t="str">
        <f t="shared" si="125"/>
        <v>4</v>
      </c>
      <c r="M1641" t="str">
        <f t="shared" si="126"/>
        <v>2023</v>
      </c>
      <c r="N1641">
        <f t="shared" si="127"/>
        <v>-51129.23</v>
      </c>
      <c r="O1641" t="str">
        <f t="shared" si="128"/>
        <v/>
      </c>
      <c r="P1641">
        <f t="shared" si="129"/>
        <v>51129.23</v>
      </c>
      <c r="Q1641" s="48" t="str">
        <f>IF(O1641="","",
   IF(OR(O1641&lt;EDA_Outlier_Analysis!$C$10, O1641&gt;EDA_Outlier_Analysis!$C$11),
      "Outlier",
      "Normal"))</f>
        <v/>
      </c>
      <c r="R1641" t="str">
        <f>IF(P1641="","",
   IF(OR(P1641 &lt; EDA_Outlier_Analysis!$F$7, P1641 &gt; EDA_Outlier_Analysis!$F$8),
      "Outlier",
      "Normal"))</f>
        <v>Normal</v>
      </c>
      <c r="S1641" t="str">
        <f>IF(N1641="","",
   IF(OR(N1641 &lt;EDA_Outlier_Analysis!$I$10, N1641 &gt; EDA_Outlier_Analysis!$I$11),
      "Outlier",
      "Normal"))</f>
        <v>Normal</v>
      </c>
    </row>
    <row r="1642" spans="1:19">
      <c r="A1642" t="s">
        <v>4246</v>
      </c>
      <c r="B1642" s="4">
        <v>45289</v>
      </c>
      <c r="C1642" s="2">
        <v>22701.84</v>
      </c>
      <c r="D1642" t="s">
        <v>971</v>
      </c>
      <c r="E1642" t="s">
        <v>971</v>
      </c>
      <c r="F1642" t="s">
        <v>11</v>
      </c>
      <c r="G1642" t="s">
        <v>34</v>
      </c>
      <c r="J1642" t="s">
        <v>4247</v>
      </c>
      <c r="K1642" t="str">
        <f>IF(COUNTIF(Customers!A:A, H1642)&gt;0, "Valid", "Invalid")</f>
        <v>Invalid</v>
      </c>
      <c r="L1642" t="str">
        <f t="shared" si="125"/>
        <v>12</v>
      </c>
      <c r="M1642" t="str">
        <f t="shared" si="126"/>
        <v>2023</v>
      </c>
      <c r="N1642">
        <f t="shared" si="127"/>
        <v>-22701.84</v>
      </c>
      <c r="O1642" t="str">
        <f t="shared" si="128"/>
        <v/>
      </c>
      <c r="P1642" t="str">
        <f t="shared" si="129"/>
        <v/>
      </c>
      <c r="Q1642" s="48" t="str">
        <f>IF(O1642="","",
   IF(OR(O1642&lt;EDA_Outlier_Analysis!$C$10, O1642&gt;EDA_Outlier_Analysis!$C$11),
      "Outlier",
      "Normal"))</f>
        <v/>
      </c>
      <c r="R1642" t="str">
        <f>IF(P1642="","",
   IF(OR(P1642 &lt; EDA_Outlier_Analysis!$F$7, P1642 &gt; EDA_Outlier_Analysis!$F$8),
      "Outlier",
      "Normal"))</f>
        <v/>
      </c>
      <c r="S1642" t="str">
        <f>IF(N1642="","",
   IF(OR(N1642 &lt;EDA_Outlier_Analysis!$I$10, N1642 &gt; EDA_Outlier_Analysis!$I$11),
      "Outlier",
      "Normal"))</f>
        <v>Normal</v>
      </c>
    </row>
    <row r="1643" spans="1:19">
      <c r="A1643" t="s">
        <v>4248</v>
      </c>
      <c r="B1643" s="4">
        <v>44837</v>
      </c>
      <c r="C1643" s="2">
        <v>134482.21</v>
      </c>
      <c r="D1643" t="s">
        <v>849</v>
      </c>
      <c r="E1643" t="s">
        <v>850</v>
      </c>
      <c r="F1643" t="s">
        <v>9</v>
      </c>
      <c r="G1643" t="s">
        <v>31</v>
      </c>
      <c r="H1643" t="s">
        <v>719</v>
      </c>
      <c r="J1643" t="s">
        <v>4249</v>
      </c>
      <c r="K1643" t="str">
        <f>IF(COUNTIF(Customers!A:A, H1643)&gt;0, "Valid", "Invalid")</f>
        <v>Valid</v>
      </c>
      <c r="L1643" t="str">
        <f t="shared" si="125"/>
        <v>10</v>
      </c>
      <c r="M1643" t="str">
        <f t="shared" si="126"/>
        <v>2022</v>
      </c>
      <c r="N1643">
        <f t="shared" si="127"/>
        <v>134482.21</v>
      </c>
      <c r="O1643">
        <f t="shared" si="128"/>
        <v>134482.21</v>
      </c>
      <c r="P1643" t="str">
        <f t="shared" si="129"/>
        <v/>
      </c>
      <c r="Q1643" s="48" t="str">
        <f>IF(O1643="","",
   IF(OR(O1643&lt;EDA_Outlier_Analysis!$C$10, O1643&gt;EDA_Outlier_Analysis!$C$11),
      "Outlier",
      "Normal"))</f>
        <v>Normal</v>
      </c>
      <c r="R1643" t="str">
        <f>IF(P1643="","",
   IF(OR(P1643 &lt; EDA_Outlier_Analysis!$F$7, P1643 &gt; EDA_Outlier_Analysis!$F$8),
      "Outlier",
      "Normal"))</f>
        <v/>
      </c>
      <c r="S1643" t="str">
        <f>IF(N1643="","",
   IF(OR(N1643 &lt;EDA_Outlier_Analysis!$I$10, N1643 &gt; EDA_Outlier_Analysis!$I$11),
      "Outlier",
      "Normal"))</f>
        <v>Normal</v>
      </c>
    </row>
    <row r="1644" spans="1:19">
      <c r="A1644" t="s">
        <v>4250</v>
      </c>
      <c r="B1644" s="4">
        <v>44652</v>
      </c>
      <c r="C1644" s="2">
        <v>16213.59</v>
      </c>
      <c r="D1644" t="s">
        <v>971</v>
      </c>
      <c r="E1644" t="s">
        <v>971</v>
      </c>
      <c r="F1644" t="s">
        <v>9</v>
      </c>
      <c r="G1644" t="s">
        <v>34</v>
      </c>
      <c r="J1644" t="s">
        <v>4251</v>
      </c>
      <c r="K1644" t="str">
        <f>IF(COUNTIF(Customers!A:A, H1644)&gt;0, "Valid", "Invalid")</f>
        <v>Invalid</v>
      </c>
      <c r="L1644" t="str">
        <f t="shared" si="125"/>
        <v>4</v>
      </c>
      <c r="M1644" t="str">
        <f t="shared" si="126"/>
        <v>2022</v>
      </c>
      <c r="N1644">
        <f t="shared" si="127"/>
        <v>-16213.59</v>
      </c>
      <c r="O1644" t="str">
        <f t="shared" si="128"/>
        <v/>
      </c>
      <c r="P1644" t="str">
        <f t="shared" si="129"/>
        <v/>
      </c>
      <c r="Q1644" s="48" t="str">
        <f>IF(O1644="","",
   IF(OR(O1644&lt;EDA_Outlier_Analysis!$C$10, O1644&gt;EDA_Outlier_Analysis!$C$11),
      "Outlier",
      "Normal"))</f>
        <v/>
      </c>
      <c r="R1644" t="str">
        <f>IF(P1644="","",
   IF(OR(P1644 &lt; EDA_Outlier_Analysis!$F$7, P1644 &gt; EDA_Outlier_Analysis!$F$8),
      "Outlier",
      "Normal"))</f>
        <v/>
      </c>
      <c r="S1644" t="str">
        <f>IF(N1644="","",
   IF(OR(N1644 &lt;EDA_Outlier_Analysis!$I$10, N1644 &gt; EDA_Outlier_Analysis!$I$11),
      "Outlier",
      "Normal"))</f>
        <v>Normal</v>
      </c>
    </row>
    <row r="1645" spans="1:19">
      <c r="A1645" t="s">
        <v>4252</v>
      </c>
      <c r="B1645" s="4">
        <v>44986</v>
      </c>
      <c r="C1645" s="2">
        <v>130927.07</v>
      </c>
      <c r="D1645" t="s">
        <v>849</v>
      </c>
      <c r="E1645" t="s">
        <v>868</v>
      </c>
      <c r="F1645" t="s">
        <v>11</v>
      </c>
      <c r="G1645" t="s">
        <v>24</v>
      </c>
      <c r="H1645" t="s">
        <v>145</v>
      </c>
      <c r="J1645" t="s">
        <v>4253</v>
      </c>
      <c r="K1645" t="str">
        <f>IF(COUNTIF(Customers!A:A, H1645)&gt;0, "Valid", "Invalid")</f>
        <v>Valid</v>
      </c>
      <c r="L1645" t="str">
        <f t="shared" si="125"/>
        <v>3</v>
      </c>
      <c r="M1645" t="str">
        <f t="shared" si="126"/>
        <v>2023</v>
      </c>
      <c r="N1645">
        <f t="shared" si="127"/>
        <v>130927.07</v>
      </c>
      <c r="O1645">
        <f t="shared" si="128"/>
        <v>130927.07</v>
      </c>
      <c r="P1645" t="str">
        <f t="shared" si="129"/>
        <v/>
      </c>
      <c r="Q1645" s="48" t="str">
        <f>IF(O1645="","",
   IF(OR(O1645&lt;EDA_Outlier_Analysis!$C$10, O1645&gt;EDA_Outlier_Analysis!$C$11),
      "Outlier",
      "Normal"))</f>
        <v>Normal</v>
      </c>
      <c r="R1645" t="str">
        <f>IF(P1645="","",
   IF(OR(P1645 &lt; EDA_Outlier_Analysis!$F$7, P1645 &gt; EDA_Outlier_Analysis!$F$8),
      "Outlier",
      "Normal"))</f>
        <v/>
      </c>
      <c r="S1645" t="str">
        <f>IF(N1645="","",
   IF(OR(N1645 &lt;EDA_Outlier_Analysis!$I$10, N1645 &gt; EDA_Outlier_Analysis!$I$11),
      "Outlier",
      "Normal"))</f>
        <v>Normal</v>
      </c>
    </row>
    <row r="1646" spans="1:19">
      <c r="A1646" t="s">
        <v>4254</v>
      </c>
      <c r="B1646" s="4">
        <v>45141</v>
      </c>
      <c r="C1646" s="2">
        <v>12792.74</v>
      </c>
      <c r="D1646" t="s">
        <v>971</v>
      </c>
      <c r="E1646" t="s">
        <v>971</v>
      </c>
      <c r="F1646" t="s">
        <v>11</v>
      </c>
      <c r="G1646" t="s">
        <v>31</v>
      </c>
      <c r="J1646" t="s">
        <v>4255</v>
      </c>
      <c r="K1646" t="str">
        <f>IF(COUNTIF(Customers!A:A, H1646)&gt;0, "Valid", "Invalid")</f>
        <v>Invalid</v>
      </c>
      <c r="L1646" t="str">
        <f t="shared" si="125"/>
        <v>8</v>
      </c>
      <c r="M1646" t="str">
        <f t="shared" si="126"/>
        <v>2023</v>
      </c>
      <c r="N1646">
        <f t="shared" si="127"/>
        <v>-12792.74</v>
      </c>
      <c r="O1646" t="str">
        <f t="shared" si="128"/>
        <v/>
      </c>
      <c r="P1646" t="str">
        <f t="shared" si="129"/>
        <v/>
      </c>
      <c r="Q1646" s="48" t="str">
        <f>IF(O1646="","",
   IF(OR(O1646&lt;EDA_Outlier_Analysis!$C$10, O1646&gt;EDA_Outlier_Analysis!$C$11),
      "Outlier",
      "Normal"))</f>
        <v/>
      </c>
      <c r="R1646" t="str">
        <f>IF(P1646="","",
   IF(OR(P1646 &lt; EDA_Outlier_Analysis!$F$7, P1646 &gt; EDA_Outlier_Analysis!$F$8),
      "Outlier",
      "Normal"))</f>
        <v/>
      </c>
      <c r="S1646" t="str">
        <f>IF(N1646="","",
   IF(OR(N1646 &lt;EDA_Outlier_Analysis!$I$10, N1646 &gt; EDA_Outlier_Analysis!$I$11),
      "Outlier",
      "Normal"))</f>
        <v>Normal</v>
      </c>
    </row>
    <row r="1647" spans="1:19">
      <c r="A1647" t="s">
        <v>4256</v>
      </c>
      <c r="B1647" s="4">
        <v>45258</v>
      </c>
      <c r="C1647" s="2">
        <v>-23378.55</v>
      </c>
      <c r="D1647" t="s">
        <v>840</v>
      </c>
      <c r="E1647" t="s">
        <v>905</v>
      </c>
      <c r="F1647" t="s">
        <v>9</v>
      </c>
      <c r="G1647" t="s">
        <v>20</v>
      </c>
      <c r="I1647" t="s">
        <v>1358</v>
      </c>
      <c r="J1647" t="s">
        <v>4257</v>
      </c>
      <c r="K1647" t="str">
        <f>IF(COUNTIF(Customers!A:A, H1647)&gt;0, "Valid", "Invalid")</f>
        <v>Invalid</v>
      </c>
      <c r="L1647" t="str">
        <f t="shared" si="125"/>
        <v>11</v>
      </c>
      <c r="M1647" t="str">
        <f t="shared" si="126"/>
        <v>2023</v>
      </c>
      <c r="N1647">
        <f t="shared" si="127"/>
        <v>-23378.55</v>
      </c>
      <c r="O1647" t="str">
        <f t="shared" si="128"/>
        <v/>
      </c>
      <c r="P1647">
        <f t="shared" si="129"/>
        <v>23378.55</v>
      </c>
      <c r="Q1647" s="48" t="str">
        <f>IF(O1647="","",
   IF(OR(O1647&lt;EDA_Outlier_Analysis!$C$10, O1647&gt;EDA_Outlier_Analysis!$C$11),
      "Outlier",
      "Normal"))</f>
        <v/>
      </c>
      <c r="R1647" t="str">
        <f>IF(P1647="","",
   IF(OR(P1647 &lt; EDA_Outlier_Analysis!$F$7, P1647 &gt; EDA_Outlier_Analysis!$F$8),
      "Outlier",
      "Normal"))</f>
        <v>Outlier</v>
      </c>
      <c r="S1647" t="str">
        <f>IF(N1647="","",
   IF(OR(N1647 &lt;EDA_Outlier_Analysis!$I$10, N1647 &gt; EDA_Outlier_Analysis!$I$11),
      "Outlier",
      "Normal"))</f>
        <v>Normal</v>
      </c>
    </row>
    <row r="1648" spans="1:19">
      <c r="A1648" t="s">
        <v>4258</v>
      </c>
      <c r="B1648" s="4">
        <v>45064</v>
      </c>
      <c r="C1648" s="2">
        <v>145510.39000000001</v>
      </c>
      <c r="D1648" t="s">
        <v>849</v>
      </c>
      <c r="E1648" t="s">
        <v>850</v>
      </c>
      <c r="F1648" t="s">
        <v>11</v>
      </c>
      <c r="G1648" t="s">
        <v>24</v>
      </c>
      <c r="H1648" t="s">
        <v>369</v>
      </c>
      <c r="J1648" t="s">
        <v>4259</v>
      </c>
      <c r="K1648" t="str">
        <f>IF(COUNTIF(Customers!A:A, H1648)&gt;0, "Valid", "Invalid")</f>
        <v>Valid</v>
      </c>
      <c r="L1648" t="str">
        <f t="shared" si="125"/>
        <v>5</v>
      </c>
      <c r="M1648" t="str">
        <f t="shared" si="126"/>
        <v>2023</v>
      </c>
      <c r="N1648">
        <f t="shared" si="127"/>
        <v>145510.39000000001</v>
      </c>
      <c r="O1648">
        <f t="shared" si="128"/>
        <v>145510.39000000001</v>
      </c>
      <c r="P1648" t="str">
        <f t="shared" si="129"/>
        <v/>
      </c>
      <c r="Q1648" s="48" t="str">
        <f>IF(O1648="","",
   IF(OR(O1648&lt;EDA_Outlier_Analysis!$C$10, O1648&gt;EDA_Outlier_Analysis!$C$11),
      "Outlier",
      "Normal"))</f>
        <v>Normal</v>
      </c>
      <c r="R1648" t="str">
        <f>IF(P1648="","",
   IF(OR(P1648 &lt; EDA_Outlier_Analysis!$F$7, P1648 &gt; EDA_Outlier_Analysis!$F$8),
      "Outlier",
      "Normal"))</f>
        <v/>
      </c>
      <c r="S1648" t="str">
        <f>IF(N1648="","",
   IF(OR(N1648 &lt;EDA_Outlier_Analysis!$I$10, N1648 &gt; EDA_Outlier_Analysis!$I$11),
      "Outlier",
      "Normal"))</f>
        <v>Normal</v>
      </c>
    </row>
    <row r="1649" spans="1:19">
      <c r="A1649" t="s">
        <v>4260</v>
      </c>
      <c r="B1649" s="4">
        <v>44859</v>
      </c>
      <c r="C1649" s="2">
        <v>199233.98</v>
      </c>
      <c r="D1649" t="s">
        <v>849</v>
      </c>
      <c r="E1649" t="s">
        <v>853</v>
      </c>
      <c r="F1649" t="s">
        <v>10</v>
      </c>
      <c r="G1649" t="s">
        <v>34</v>
      </c>
      <c r="H1649" t="s">
        <v>411</v>
      </c>
      <c r="J1649" t="s">
        <v>4261</v>
      </c>
      <c r="K1649" t="str">
        <f>IF(COUNTIF(Customers!A:A, H1649)&gt;0, "Valid", "Invalid")</f>
        <v>Valid</v>
      </c>
      <c r="L1649" t="str">
        <f t="shared" si="125"/>
        <v>10</v>
      </c>
      <c r="M1649" t="str">
        <f t="shared" si="126"/>
        <v>2022</v>
      </c>
      <c r="N1649">
        <f t="shared" si="127"/>
        <v>199233.98</v>
      </c>
      <c r="O1649">
        <f t="shared" si="128"/>
        <v>199233.98</v>
      </c>
      <c r="P1649" t="str">
        <f t="shared" si="129"/>
        <v/>
      </c>
      <c r="Q1649" s="48" t="str">
        <f>IF(O1649="","",
   IF(OR(O1649&lt;EDA_Outlier_Analysis!$C$10, O1649&gt;EDA_Outlier_Analysis!$C$11),
      "Outlier",
      "Normal"))</f>
        <v>Normal</v>
      </c>
      <c r="R1649" t="str">
        <f>IF(P1649="","",
   IF(OR(P1649 &lt; EDA_Outlier_Analysis!$F$7, P1649 &gt; EDA_Outlier_Analysis!$F$8),
      "Outlier",
      "Normal"))</f>
        <v/>
      </c>
      <c r="S1649" t="str">
        <f>IF(N1649="","",
   IF(OR(N1649 &lt;EDA_Outlier_Analysis!$I$10, N1649 &gt; EDA_Outlier_Analysis!$I$11),
      "Outlier",
      "Normal"))</f>
        <v>Normal</v>
      </c>
    </row>
    <row r="1650" spans="1:19">
      <c r="A1650" t="s">
        <v>4262</v>
      </c>
      <c r="B1650" s="4">
        <v>45091</v>
      </c>
      <c r="C1650" s="2">
        <v>116051.97</v>
      </c>
      <c r="D1650" t="s">
        <v>849</v>
      </c>
      <c r="E1650" t="s">
        <v>853</v>
      </c>
      <c r="F1650" t="s">
        <v>10</v>
      </c>
      <c r="G1650" t="s">
        <v>31</v>
      </c>
      <c r="H1650" t="s">
        <v>309</v>
      </c>
      <c r="J1650" t="s">
        <v>4263</v>
      </c>
      <c r="K1650" t="str">
        <f>IF(COUNTIF(Customers!A:A, H1650)&gt;0, "Valid", "Invalid")</f>
        <v>Valid</v>
      </c>
      <c r="L1650" t="str">
        <f t="shared" si="125"/>
        <v>6</v>
      </c>
      <c r="M1650" t="str">
        <f t="shared" si="126"/>
        <v>2023</v>
      </c>
      <c r="N1650">
        <f t="shared" si="127"/>
        <v>116051.97</v>
      </c>
      <c r="O1650">
        <f t="shared" si="128"/>
        <v>116051.97</v>
      </c>
      <c r="P1650" t="str">
        <f t="shared" si="129"/>
        <v/>
      </c>
      <c r="Q1650" s="48" t="str">
        <f>IF(O1650="","",
   IF(OR(O1650&lt;EDA_Outlier_Analysis!$C$10, O1650&gt;EDA_Outlier_Analysis!$C$11),
      "Outlier",
      "Normal"))</f>
        <v>Normal</v>
      </c>
      <c r="R1650" t="str">
        <f>IF(P1650="","",
   IF(OR(P1650 &lt; EDA_Outlier_Analysis!$F$7, P1650 &gt; EDA_Outlier_Analysis!$F$8),
      "Outlier",
      "Normal"))</f>
        <v/>
      </c>
      <c r="S1650" t="str">
        <f>IF(N1650="","",
   IF(OR(N1650 &lt;EDA_Outlier_Analysis!$I$10, N1650 &gt; EDA_Outlier_Analysis!$I$11),
      "Outlier",
      "Normal"))</f>
        <v>Normal</v>
      </c>
    </row>
    <row r="1651" spans="1:19">
      <c r="A1651" t="s">
        <v>4264</v>
      </c>
      <c r="B1651" s="4">
        <v>44803</v>
      </c>
      <c r="C1651" s="2">
        <v>131176.69</v>
      </c>
      <c r="D1651" t="s">
        <v>849</v>
      </c>
      <c r="E1651" t="s">
        <v>868</v>
      </c>
      <c r="F1651" t="s">
        <v>10</v>
      </c>
      <c r="G1651" t="s">
        <v>20</v>
      </c>
      <c r="H1651" t="s">
        <v>659</v>
      </c>
      <c r="J1651" t="s">
        <v>4265</v>
      </c>
      <c r="K1651" t="str">
        <f>IF(COUNTIF(Customers!A:A, H1651)&gt;0, "Valid", "Invalid")</f>
        <v>Valid</v>
      </c>
      <c r="L1651" t="str">
        <f t="shared" si="125"/>
        <v>8</v>
      </c>
      <c r="M1651" t="str">
        <f t="shared" si="126"/>
        <v>2022</v>
      </c>
      <c r="N1651">
        <f t="shared" si="127"/>
        <v>131176.69</v>
      </c>
      <c r="O1651">
        <f t="shared" si="128"/>
        <v>131176.69</v>
      </c>
      <c r="P1651" t="str">
        <f t="shared" si="129"/>
        <v/>
      </c>
      <c r="Q1651" s="48" t="str">
        <f>IF(O1651="","",
   IF(OR(O1651&lt;EDA_Outlier_Analysis!$C$10, O1651&gt;EDA_Outlier_Analysis!$C$11),
      "Outlier",
      "Normal"))</f>
        <v>Normal</v>
      </c>
      <c r="R1651" t="str">
        <f>IF(P1651="","",
   IF(OR(P1651 &lt; EDA_Outlier_Analysis!$F$7, P1651 &gt; EDA_Outlier_Analysis!$F$8),
      "Outlier",
      "Normal"))</f>
        <v/>
      </c>
      <c r="S1651" t="str">
        <f>IF(N1651="","",
   IF(OR(N1651 &lt;EDA_Outlier_Analysis!$I$10, N1651 &gt; EDA_Outlier_Analysis!$I$11),
      "Outlier",
      "Normal"))</f>
        <v>Normal</v>
      </c>
    </row>
    <row r="1652" spans="1:19">
      <c r="A1652" t="s">
        <v>4266</v>
      </c>
      <c r="B1652" s="4">
        <v>44772</v>
      </c>
      <c r="C1652" s="2">
        <v>213157.97</v>
      </c>
      <c r="D1652" t="s">
        <v>849</v>
      </c>
      <c r="E1652" t="s">
        <v>853</v>
      </c>
      <c r="F1652" t="s">
        <v>9</v>
      </c>
      <c r="G1652" t="s">
        <v>31</v>
      </c>
      <c r="H1652" t="s">
        <v>245</v>
      </c>
      <c r="J1652" t="s">
        <v>4267</v>
      </c>
      <c r="K1652" t="str">
        <f>IF(COUNTIF(Customers!A:A, H1652)&gt;0, "Valid", "Invalid")</f>
        <v>Valid</v>
      </c>
      <c r="L1652" t="str">
        <f t="shared" si="125"/>
        <v>7</v>
      </c>
      <c r="M1652" t="str">
        <f t="shared" si="126"/>
        <v>2022</v>
      </c>
      <c r="N1652">
        <f t="shared" si="127"/>
        <v>213157.97</v>
      </c>
      <c r="O1652">
        <f t="shared" si="128"/>
        <v>213157.97</v>
      </c>
      <c r="P1652" t="str">
        <f t="shared" si="129"/>
        <v/>
      </c>
      <c r="Q1652" s="48" t="str">
        <f>IF(O1652="","",
   IF(OR(O1652&lt;EDA_Outlier_Analysis!$C$10, O1652&gt;EDA_Outlier_Analysis!$C$11),
      "Outlier",
      "Normal"))</f>
        <v>Normal</v>
      </c>
      <c r="R1652" t="str">
        <f>IF(P1652="","",
   IF(OR(P1652 &lt; EDA_Outlier_Analysis!$F$7, P1652 &gt; EDA_Outlier_Analysis!$F$8),
      "Outlier",
      "Normal"))</f>
        <v/>
      </c>
      <c r="S1652" t="str">
        <f>IF(N1652="","",
   IF(OR(N1652 &lt;EDA_Outlier_Analysis!$I$10, N1652 &gt; EDA_Outlier_Analysis!$I$11),
      "Outlier",
      "Normal"))</f>
        <v>Normal</v>
      </c>
    </row>
    <row r="1653" spans="1:19">
      <c r="A1653" t="s">
        <v>4268</v>
      </c>
      <c r="B1653" s="4">
        <v>44884</v>
      </c>
      <c r="C1653" s="2">
        <v>166973.57999999999</v>
      </c>
      <c r="D1653" t="s">
        <v>849</v>
      </c>
      <c r="E1653" t="s">
        <v>868</v>
      </c>
      <c r="F1653" t="s">
        <v>11</v>
      </c>
      <c r="G1653" t="s">
        <v>20</v>
      </c>
      <c r="H1653" t="s">
        <v>725</v>
      </c>
      <c r="J1653" t="s">
        <v>4269</v>
      </c>
      <c r="K1653" t="str">
        <f>IF(COUNTIF(Customers!A:A, H1653)&gt;0, "Valid", "Invalid")</f>
        <v>Valid</v>
      </c>
      <c r="L1653" t="str">
        <f t="shared" si="125"/>
        <v>11</v>
      </c>
      <c r="M1653" t="str">
        <f t="shared" si="126"/>
        <v>2022</v>
      </c>
      <c r="N1653">
        <f t="shared" si="127"/>
        <v>166973.57999999999</v>
      </c>
      <c r="O1653">
        <f t="shared" si="128"/>
        <v>166973.57999999999</v>
      </c>
      <c r="P1653" t="str">
        <f t="shared" si="129"/>
        <v/>
      </c>
      <c r="Q1653" s="48" t="str">
        <f>IF(O1653="","",
   IF(OR(O1653&lt;EDA_Outlier_Analysis!$C$10, O1653&gt;EDA_Outlier_Analysis!$C$11),
      "Outlier",
      "Normal"))</f>
        <v>Normal</v>
      </c>
      <c r="R1653" t="str">
        <f>IF(P1653="","",
   IF(OR(P1653 &lt; EDA_Outlier_Analysis!$F$7, P1653 &gt; EDA_Outlier_Analysis!$F$8),
      "Outlier",
      "Normal"))</f>
        <v/>
      </c>
      <c r="S1653" t="str">
        <f>IF(N1653="","",
   IF(OR(N1653 &lt;EDA_Outlier_Analysis!$I$10, N1653 &gt; EDA_Outlier_Analysis!$I$11),
      "Outlier",
      "Normal"))</f>
        <v>Normal</v>
      </c>
    </row>
    <row r="1654" spans="1:19">
      <c r="A1654" t="s">
        <v>4270</v>
      </c>
      <c r="B1654" s="4">
        <v>44895</v>
      </c>
      <c r="C1654" s="2">
        <v>21836.41</v>
      </c>
      <c r="D1654" t="s">
        <v>873</v>
      </c>
      <c r="E1654" t="s">
        <v>873</v>
      </c>
      <c r="F1654" t="s">
        <v>9</v>
      </c>
      <c r="G1654" t="s">
        <v>24</v>
      </c>
      <c r="J1654" t="s">
        <v>4271</v>
      </c>
      <c r="K1654" t="str">
        <f>IF(COUNTIF(Customers!A:A, H1654)&gt;0, "Valid", "Invalid")</f>
        <v>Invalid</v>
      </c>
      <c r="L1654" t="str">
        <f t="shared" si="125"/>
        <v>11</v>
      </c>
      <c r="M1654" t="str">
        <f t="shared" si="126"/>
        <v>2022</v>
      </c>
      <c r="N1654">
        <f t="shared" si="127"/>
        <v>-21836.41</v>
      </c>
      <c r="O1654" t="str">
        <f t="shared" si="128"/>
        <v/>
      </c>
      <c r="P1654" t="str">
        <f t="shared" si="129"/>
        <v/>
      </c>
      <c r="Q1654" s="48" t="str">
        <f>IF(O1654="","",
   IF(OR(O1654&lt;EDA_Outlier_Analysis!$C$10, O1654&gt;EDA_Outlier_Analysis!$C$11),
      "Outlier",
      "Normal"))</f>
        <v/>
      </c>
      <c r="R1654" t="str">
        <f>IF(P1654="","",
   IF(OR(P1654 &lt; EDA_Outlier_Analysis!$F$7, P1654 &gt; EDA_Outlier_Analysis!$F$8),
      "Outlier",
      "Normal"))</f>
        <v/>
      </c>
      <c r="S1654" t="str">
        <f>IF(N1654="","",
   IF(OR(N1654 &lt;EDA_Outlier_Analysis!$I$10, N1654 &gt; EDA_Outlier_Analysis!$I$11),
      "Outlier",
      "Normal"))</f>
        <v>Normal</v>
      </c>
    </row>
    <row r="1655" spans="1:19">
      <c r="A1655" t="s">
        <v>4272</v>
      </c>
      <c r="B1655" s="4">
        <v>45027</v>
      </c>
      <c r="C1655" s="2">
        <v>-33187.9</v>
      </c>
      <c r="D1655" t="s">
        <v>840</v>
      </c>
      <c r="E1655" t="s">
        <v>905</v>
      </c>
      <c r="F1655" t="s">
        <v>9</v>
      </c>
      <c r="G1655" t="s">
        <v>31</v>
      </c>
      <c r="I1655" t="s">
        <v>1714</v>
      </c>
      <c r="J1655" t="s">
        <v>4273</v>
      </c>
      <c r="K1655" t="str">
        <f>IF(COUNTIF(Customers!A:A, H1655)&gt;0, "Valid", "Invalid")</f>
        <v>Invalid</v>
      </c>
      <c r="L1655" t="str">
        <f t="shared" si="125"/>
        <v>4</v>
      </c>
      <c r="M1655" t="str">
        <f t="shared" si="126"/>
        <v>2023</v>
      </c>
      <c r="N1655">
        <f t="shared" si="127"/>
        <v>-33187.9</v>
      </c>
      <c r="O1655" t="str">
        <f t="shared" si="128"/>
        <v/>
      </c>
      <c r="P1655">
        <f t="shared" si="129"/>
        <v>33187.9</v>
      </c>
      <c r="Q1655" s="48" t="str">
        <f>IF(O1655="","",
   IF(OR(O1655&lt;EDA_Outlier_Analysis!$C$10, O1655&gt;EDA_Outlier_Analysis!$C$11),
      "Outlier",
      "Normal"))</f>
        <v/>
      </c>
      <c r="R1655" t="str">
        <f>IF(P1655="","",
   IF(OR(P1655 &lt; EDA_Outlier_Analysis!$F$7, P1655 &gt; EDA_Outlier_Analysis!$F$8),
      "Outlier",
      "Normal"))</f>
        <v>Normal</v>
      </c>
      <c r="S1655" t="str">
        <f>IF(N1655="","",
   IF(OR(N1655 &lt;EDA_Outlier_Analysis!$I$10, N1655 &gt; EDA_Outlier_Analysis!$I$11),
      "Outlier",
      "Normal"))</f>
        <v>Normal</v>
      </c>
    </row>
    <row r="1656" spans="1:19">
      <c r="A1656" t="s">
        <v>4274</v>
      </c>
      <c r="B1656" s="4">
        <v>44827</v>
      </c>
      <c r="C1656" s="2">
        <v>-60431.07</v>
      </c>
      <c r="D1656" t="s">
        <v>840</v>
      </c>
      <c r="E1656" t="s">
        <v>841</v>
      </c>
      <c r="F1656" t="s">
        <v>10</v>
      </c>
      <c r="G1656" t="s">
        <v>31</v>
      </c>
      <c r="I1656" t="s">
        <v>960</v>
      </c>
      <c r="J1656" t="s">
        <v>4275</v>
      </c>
      <c r="K1656" t="str">
        <f>IF(COUNTIF(Customers!A:A, H1656)&gt;0, "Valid", "Invalid")</f>
        <v>Invalid</v>
      </c>
      <c r="L1656" t="str">
        <f t="shared" si="125"/>
        <v>9</v>
      </c>
      <c r="M1656" t="str">
        <f t="shared" si="126"/>
        <v>2022</v>
      </c>
      <c r="N1656">
        <f t="shared" si="127"/>
        <v>-60431.07</v>
      </c>
      <c r="O1656" t="str">
        <f t="shared" si="128"/>
        <v/>
      </c>
      <c r="P1656">
        <f t="shared" si="129"/>
        <v>60431.07</v>
      </c>
      <c r="Q1656" s="48" t="str">
        <f>IF(O1656="","",
   IF(OR(O1656&lt;EDA_Outlier_Analysis!$C$10, O1656&gt;EDA_Outlier_Analysis!$C$11),
      "Outlier",
      "Normal"))</f>
        <v/>
      </c>
      <c r="R1656" t="str">
        <f>IF(P1656="","",
   IF(OR(P1656 &lt; EDA_Outlier_Analysis!$F$7, P1656 &gt; EDA_Outlier_Analysis!$F$8),
      "Outlier",
      "Normal"))</f>
        <v>Outlier</v>
      </c>
      <c r="S1656" t="str">
        <f>IF(N1656="","",
   IF(OR(N1656 &lt;EDA_Outlier_Analysis!$I$10, N1656 &gt; EDA_Outlier_Analysis!$I$11),
      "Outlier",
      "Normal"))</f>
        <v>Normal</v>
      </c>
    </row>
    <row r="1657" spans="1:19">
      <c r="A1657" t="s">
        <v>4276</v>
      </c>
      <c r="B1657" s="4">
        <v>44572</v>
      </c>
      <c r="C1657" s="2">
        <v>-36701.68</v>
      </c>
      <c r="D1657" t="s">
        <v>840</v>
      </c>
      <c r="E1657" t="s">
        <v>864</v>
      </c>
      <c r="F1657" t="s">
        <v>11</v>
      </c>
      <c r="G1657" t="s">
        <v>31</v>
      </c>
      <c r="I1657" t="s">
        <v>1077</v>
      </c>
      <c r="J1657" t="s">
        <v>4277</v>
      </c>
      <c r="K1657" t="str">
        <f>IF(COUNTIF(Customers!A:A, H1657)&gt;0, "Valid", "Invalid")</f>
        <v>Invalid</v>
      </c>
      <c r="L1657" t="str">
        <f t="shared" si="125"/>
        <v>1</v>
      </c>
      <c r="M1657" t="str">
        <f t="shared" si="126"/>
        <v>2022</v>
      </c>
      <c r="N1657">
        <f t="shared" si="127"/>
        <v>-36701.68</v>
      </c>
      <c r="O1657" t="str">
        <f t="shared" si="128"/>
        <v/>
      </c>
      <c r="P1657">
        <f t="shared" si="129"/>
        <v>36701.68</v>
      </c>
      <c r="Q1657" s="48" t="str">
        <f>IF(O1657="","",
   IF(OR(O1657&lt;EDA_Outlier_Analysis!$C$10, O1657&gt;EDA_Outlier_Analysis!$C$11),
      "Outlier",
      "Normal"))</f>
        <v/>
      </c>
      <c r="R1657" t="str">
        <f>IF(P1657="","",
   IF(OR(P1657 &lt; EDA_Outlier_Analysis!$F$7, P1657 &gt; EDA_Outlier_Analysis!$F$8),
      "Outlier",
      "Normal"))</f>
        <v>Normal</v>
      </c>
      <c r="S1657" t="str">
        <f>IF(N1657="","",
   IF(OR(N1657 &lt;EDA_Outlier_Analysis!$I$10, N1657 &gt; EDA_Outlier_Analysis!$I$11),
      "Outlier",
      "Normal"))</f>
        <v>Normal</v>
      </c>
    </row>
    <row r="1658" spans="1:19">
      <c r="A1658" t="s">
        <v>4278</v>
      </c>
      <c r="B1658" s="4">
        <v>44817</v>
      </c>
      <c r="C1658" s="2">
        <v>-27399.25</v>
      </c>
      <c r="D1658" t="s">
        <v>840</v>
      </c>
      <c r="E1658" t="s">
        <v>878</v>
      </c>
      <c r="F1658" t="s">
        <v>9</v>
      </c>
      <c r="G1658" t="s">
        <v>34</v>
      </c>
      <c r="I1658" t="s">
        <v>3078</v>
      </c>
      <c r="J1658" t="s">
        <v>4279</v>
      </c>
      <c r="K1658" t="str">
        <f>IF(COUNTIF(Customers!A:A, H1658)&gt;0, "Valid", "Invalid")</f>
        <v>Invalid</v>
      </c>
      <c r="L1658" t="str">
        <f t="shared" si="125"/>
        <v>9</v>
      </c>
      <c r="M1658" t="str">
        <f t="shared" si="126"/>
        <v>2022</v>
      </c>
      <c r="N1658">
        <f t="shared" si="127"/>
        <v>-27399.25</v>
      </c>
      <c r="O1658" t="str">
        <f t="shared" si="128"/>
        <v/>
      </c>
      <c r="P1658">
        <f t="shared" si="129"/>
        <v>27399.25</v>
      </c>
      <c r="Q1658" s="48" t="str">
        <f>IF(O1658="","",
   IF(OR(O1658&lt;EDA_Outlier_Analysis!$C$10, O1658&gt;EDA_Outlier_Analysis!$C$11),
      "Outlier",
      "Normal"))</f>
        <v/>
      </c>
      <c r="R1658" t="str">
        <f>IF(P1658="","",
   IF(OR(P1658 &lt; EDA_Outlier_Analysis!$F$7, P1658 &gt; EDA_Outlier_Analysis!$F$8),
      "Outlier",
      "Normal"))</f>
        <v>Normal</v>
      </c>
      <c r="S1658" t="str">
        <f>IF(N1658="","",
   IF(OR(N1658 &lt;EDA_Outlier_Analysis!$I$10, N1658 &gt; EDA_Outlier_Analysis!$I$11),
      "Outlier",
      "Normal"))</f>
        <v>Normal</v>
      </c>
    </row>
    <row r="1659" spans="1:19">
      <c r="A1659" t="s">
        <v>4280</v>
      </c>
      <c r="B1659" s="4">
        <v>45231</v>
      </c>
      <c r="C1659" s="2">
        <v>-52020.91</v>
      </c>
      <c r="D1659" t="s">
        <v>840</v>
      </c>
      <c r="E1659" t="s">
        <v>841</v>
      </c>
      <c r="F1659" t="s">
        <v>9</v>
      </c>
      <c r="G1659" t="s">
        <v>34</v>
      </c>
      <c r="I1659" t="s">
        <v>1035</v>
      </c>
      <c r="J1659" t="s">
        <v>4281</v>
      </c>
      <c r="K1659" t="str">
        <f>IF(COUNTIF(Customers!A:A, H1659)&gt;0, "Valid", "Invalid")</f>
        <v>Invalid</v>
      </c>
      <c r="L1659" t="str">
        <f t="shared" si="125"/>
        <v>11</v>
      </c>
      <c r="M1659" t="str">
        <f t="shared" si="126"/>
        <v>2023</v>
      </c>
      <c r="N1659">
        <f t="shared" si="127"/>
        <v>-52020.91</v>
      </c>
      <c r="O1659" t="str">
        <f t="shared" si="128"/>
        <v/>
      </c>
      <c r="P1659">
        <f t="shared" si="129"/>
        <v>52020.91</v>
      </c>
      <c r="Q1659" s="48" t="str">
        <f>IF(O1659="","",
   IF(OR(O1659&lt;EDA_Outlier_Analysis!$C$10, O1659&gt;EDA_Outlier_Analysis!$C$11),
      "Outlier",
      "Normal"))</f>
        <v/>
      </c>
      <c r="R1659" t="str">
        <f>IF(P1659="","",
   IF(OR(P1659 &lt; EDA_Outlier_Analysis!$F$7, P1659 &gt; EDA_Outlier_Analysis!$F$8),
      "Outlier",
      "Normal"))</f>
        <v>Normal</v>
      </c>
      <c r="S1659" t="str">
        <f>IF(N1659="","",
   IF(OR(N1659 &lt;EDA_Outlier_Analysis!$I$10, N1659 &gt; EDA_Outlier_Analysis!$I$11),
      "Outlier",
      "Normal"))</f>
        <v>Normal</v>
      </c>
    </row>
    <row r="1660" spans="1:19">
      <c r="A1660" t="s">
        <v>4282</v>
      </c>
      <c r="B1660" s="4">
        <v>44979</v>
      </c>
      <c r="C1660" s="2">
        <v>169493.27</v>
      </c>
      <c r="D1660" t="s">
        <v>849</v>
      </c>
      <c r="E1660" t="s">
        <v>868</v>
      </c>
      <c r="F1660" t="s">
        <v>9</v>
      </c>
      <c r="G1660" t="s">
        <v>34</v>
      </c>
      <c r="H1660" t="s">
        <v>257</v>
      </c>
      <c r="J1660" t="s">
        <v>4283</v>
      </c>
      <c r="K1660" t="str">
        <f>IF(COUNTIF(Customers!A:A, H1660)&gt;0, "Valid", "Invalid")</f>
        <v>Valid</v>
      </c>
      <c r="L1660" t="str">
        <f t="shared" si="125"/>
        <v>2</v>
      </c>
      <c r="M1660" t="str">
        <f t="shared" si="126"/>
        <v>2023</v>
      </c>
      <c r="N1660">
        <f t="shared" si="127"/>
        <v>169493.27</v>
      </c>
      <c r="O1660">
        <f t="shared" si="128"/>
        <v>169493.27</v>
      </c>
      <c r="P1660" t="str">
        <f t="shared" si="129"/>
        <v/>
      </c>
      <c r="Q1660" s="48" t="str">
        <f>IF(O1660="","",
   IF(OR(O1660&lt;EDA_Outlier_Analysis!$C$10, O1660&gt;EDA_Outlier_Analysis!$C$11),
      "Outlier",
      "Normal"))</f>
        <v>Normal</v>
      </c>
      <c r="R1660" t="str">
        <f>IF(P1660="","",
   IF(OR(P1660 &lt; EDA_Outlier_Analysis!$F$7, P1660 &gt; EDA_Outlier_Analysis!$F$8),
      "Outlier",
      "Normal"))</f>
        <v/>
      </c>
      <c r="S1660" t="str">
        <f>IF(N1660="","",
   IF(OR(N1660 &lt;EDA_Outlier_Analysis!$I$10, N1660 &gt; EDA_Outlier_Analysis!$I$11),
      "Outlier",
      "Normal"))</f>
        <v>Normal</v>
      </c>
    </row>
    <row r="1661" spans="1:19">
      <c r="A1661" t="s">
        <v>4284</v>
      </c>
      <c r="B1661" s="4">
        <v>45135</v>
      </c>
      <c r="C1661" s="2">
        <v>-57905.05</v>
      </c>
      <c r="D1661" t="s">
        <v>840</v>
      </c>
      <c r="E1661" t="s">
        <v>841</v>
      </c>
      <c r="F1661" t="s">
        <v>11</v>
      </c>
      <c r="G1661" t="s">
        <v>31</v>
      </c>
      <c r="I1661" t="s">
        <v>1210</v>
      </c>
      <c r="J1661" t="s">
        <v>4285</v>
      </c>
      <c r="K1661" t="str">
        <f>IF(COUNTIF(Customers!A:A, H1661)&gt;0, "Valid", "Invalid")</f>
        <v>Invalid</v>
      </c>
      <c r="L1661" t="str">
        <f t="shared" si="125"/>
        <v>7</v>
      </c>
      <c r="M1661" t="str">
        <f t="shared" si="126"/>
        <v>2023</v>
      </c>
      <c r="N1661">
        <f t="shared" si="127"/>
        <v>-57905.05</v>
      </c>
      <c r="O1661" t="str">
        <f t="shared" si="128"/>
        <v/>
      </c>
      <c r="P1661">
        <f t="shared" si="129"/>
        <v>57905.05</v>
      </c>
      <c r="Q1661" s="48" t="str">
        <f>IF(O1661="","",
   IF(OR(O1661&lt;EDA_Outlier_Analysis!$C$10, O1661&gt;EDA_Outlier_Analysis!$C$11),
      "Outlier",
      "Normal"))</f>
        <v/>
      </c>
      <c r="R1661" t="str">
        <f>IF(P1661="","",
   IF(OR(P1661 &lt; EDA_Outlier_Analysis!$F$7, P1661 &gt; EDA_Outlier_Analysis!$F$8),
      "Outlier",
      "Normal"))</f>
        <v>Outlier</v>
      </c>
      <c r="S1661" t="str">
        <f>IF(N1661="","",
   IF(OR(N1661 &lt;EDA_Outlier_Analysis!$I$10, N1661 &gt; EDA_Outlier_Analysis!$I$11),
      "Outlier",
      "Normal"))</f>
        <v>Normal</v>
      </c>
    </row>
    <row r="1662" spans="1:19">
      <c r="A1662" t="s">
        <v>4286</v>
      </c>
      <c r="B1662" s="4">
        <v>44689</v>
      </c>
      <c r="C1662" s="2">
        <v>192047.47</v>
      </c>
      <c r="D1662" t="s">
        <v>849</v>
      </c>
      <c r="E1662" t="s">
        <v>850</v>
      </c>
      <c r="F1662" t="s">
        <v>11</v>
      </c>
      <c r="G1662" t="s">
        <v>24</v>
      </c>
      <c r="H1662" t="s">
        <v>361</v>
      </c>
      <c r="J1662" t="s">
        <v>4287</v>
      </c>
      <c r="K1662" t="str">
        <f>IF(COUNTIF(Customers!A:A, H1662)&gt;0, "Valid", "Invalid")</f>
        <v>Valid</v>
      </c>
      <c r="L1662" t="str">
        <f t="shared" si="125"/>
        <v>5</v>
      </c>
      <c r="M1662" t="str">
        <f t="shared" si="126"/>
        <v>2022</v>
      </c>
      <c r="N1662">
        <f t="shared" si="127"/>
        <v>192047.47</v>
      </c>
      <c r="O1662">
        <f t="shared" si="128"/>
        <v>192047.47</v>
      </c>
      <c r="P1662" t="str">
        <f t="shared" si="129"/>
        <v/>
      </c>
      <c r="Q1662" s="48" t="str">
        <f>IF(O1662="","",
   IF(OR(O1662&lt;EDA_Outlier_Analysis!$C$10, O1662&gt;EDA_Outlier_Analysis!$C$11),
      "Outlier",
      "Normal"))</f>
        <v>Normal</v>
      </c>
      <c r="R1662" t="str">
        <f>IF(P1662="","",
   IF(OR(P1662 &lt; EDA_Outlier_Analysis!$F$7, P1662 &gt; EDA_Outlier_Analysis!$F$8),
      "Outlier",
      "Normal"))</f>
        <v/>
      </c>
      <c r="S1662" t="str">
        <f>IF(N1662="","",
   IF(OR(N1662 &lt;EDA_Outlier_Analysis!$I$10, N1662 &gt; EDA_Outlier_Analysis!$I$11),
      "Outlier",
      "Normal"))</f>
        <v>Normal</v>
      </c>
    </row>
    <row r="1663" spans="1:19">
      <c r="A1663" t="s">
        <v>4288</v>
      </c>
      <c r="B1663" s="4">
        <v>44762</v>
      </c>
      <c r="C1663" s="2">
        <v>14211.15</v>
      </c>
      <c r="D1663" t="s">
        <v>873</v>
      </c>
      <c r="E1663" t="s">
        <v>873</v>
      </c>
      <c r="F1663" t="s">
        <v>10</v>
      </c>
      <c r="G1663" t="s">
        <v>20</v>
      </c>
      <c r="J1663" t="s">
        <v>4289</v>
      </c>
      <c r="K1663" t="str">
        <f>IF(COUNTIF(Customers!A:A, H1663)&gt;0, "Valid", "Invalid")</f>
        <v>Invalid</v>
      </c>
      <c r="L1663" t="str">
        <f t="shared" si="125"/>
        <v>7</v>
      </c>
      <c r="M1663" t="str">
        <f t="shared" si="126"/>
        <v>2022</v>
      </c>
      <c r="N1663">
        <f t="shared" si="127"/>
        <v>-14211.15</v>
      </c>
      <c r="O1663" t="str">
        <f t="shared" si="128"/>
        <v/>
      </c>
      <c r="P1663" t="str">
        <f t="shared" si="129"/>
        <v/>
      </c>
      <c r="Q1663" s="48" t="str">
        <f>IF(O1663="","",
   IF(OR(O1663&lt;EDA_Outlier_Analysis!$C$10, O1663&gt;EDA_Outlier_Analysis!$C$11),
      "Outlier",
      "Normal"))</f>
        <v/>
      </c>
      <c r="R1663" t="str">
        <f>IF(P1663="","",
   IF(OR(P1663 &lt; EDA_Outlier_Analysis!$F$7, P1663 &gt; EDA_Outlier_Analysis!$F$8),
      "Outlier",
      "Normal"))</f>
        <v/>
      </c>
      <c r="S1663" t="str">
        <f>IF(N1663="","",
   IF(OR(N1663 &lt;EDA_Outlier_Analysis!$I$10, N1663 &gt; EDA_Outlier_Analysis!$I$11),
      "Outlier",
      "Normal"))</f>
        <v>Normal</v>
      </c>
    </row>
    <row r="1664" spans="1:19">
      <c r="A1664" t="s">
        <v>4290</v>
      </c>
      <c r="B1664" s="4">
        <v>45250</v>
      </c>
      <c r="C1664" s="2">
        <v>172135.38</v>
      </c>
      <c r="D1664" t="s">
        <v>849</v>
      </c>
      <c r="E1664" t="s">
        <v>853</v>
      </c>
      <c r="F1664" t="s">
        <v>10</v>
      </c>
      <c r="G1664" t="s">
        <v>24</v>
      </c>
      <c r="H1664" t="s">
        <v>537</v>
      </c>
      <c r="J1664" t="s">
        <v>4291</v>
      </c>
      <c r="K1664" t="str">
        <f>IF(COUNTIF(Customers!A:A, H1664)&gt;0, "Valid", "Invalid")</f>
        <v>Valid</v>
      </c>
      <c r="L1664" t="str">
        <f t="shared" si="125"/>
        <v>11</v>
      </c>
      <c r="M1664" t="str">
        <f t="shared" si="126"/>
        <v>2023</v>
      </c>
      <c r="N1664">
        <f t="shared" si="127"/>
        <v>172135.38</v>
      </c>
      <c r="O1664">
        <f t="shared" si="128"/>
        <v>172135.38</v>
      </c>
      <c r="P1664" t="str">
        <f t="shared" si="129"/>
        <v/>
      </c>
      <c r="Q1664" s="48" t="str">
        <f>IF(O1664="","",
   IF(OR(O1664&lt;EDA_Outlier_Analysis!$C$10, O1664&gt;EDA_Outlier_Analysis!$C$11),
      "Outlier",
      "Normal"))</f>
        <v>Normal</v>
      </c>
      <c r="R1664" t="str">
        <f>IF(P1664="","",
   IF(OR(P1664 &lt; EDA_Outlier_Analysis!$F$7, P1664 &gt; EDA_Outlier_Analysis!$F$8),
      "Outlier",
      "Normal"))</f>
        <v/>
      </c>
      <c r="S1664" t="str">
        <f>IF(N1664="","",
   IF(OR(N1664 &lt;EDA_Outlier_Analysis!$I$10, N1664 &gt; EDA_Outlier_Analysis!$I$11),
      "Outlier",
      "Normal"))</f>
        <v>Normal</v>
      </c>
    </row>
    <row r="1665" spans="1:19">
      <c r="A1665" t="s">
        <v>4292</v>
      </c>
      <c r="B1665" s="4">
        <v>44611</v>
      </c>
      <c r="C1665" s="2">
        <v>-36491.699999999997</v>
      </c>
      <c r="D1665" t="s">
        <v>840</v>
      </c>
      <c r="E1665" t="s">
        <v>845</v>
      </c>
      <c r="F1665" t="s">
        <v>10</v>
      </c>
      <c r="G1665" t="s">
        <v>24</v>
      </c>
      <c r="I1665" t="s">
        <v>846</v>
      </c>
      <c r="J1665" t="s">
        <v>4293</v>
      </c>
      <c r="K1665" t="str">
        <f>IF(COUNTIF(Customers!A:A, H1665)&gt;0, "Valid", "Invalid")</f>
        <v>Invalid</v>
      </c>
      <c r="L1665" t="str">
        <f t="shared" si="125"/>
        <v>2</v>
      </c>
      <c r="M1665" t="str">
        <f t="shared" si="126"/>
        <v>2022</v>
      </c>
      <c r="N1665">
        <f t="shared" si="127"/>
        <v>-36491.699999999997</v>
      </c>
      <c r="O1665" t="str">
        <f t="shared" si="128"/>
        <v/>
      </c>
      <c r="P1665">
        <f t="shared" si="129"/>
        <v>36491.699999999997</v>
      </c>
      <c r="Q1665" s="48" t="str">
        <f>IF(O1665="","",
   IF(OR(O1665&lt;EDA_Outlier_Analysis!$C$10, O1665&gt;EDA_Outlier_Analysis!$C$11),
      "Outlier",
      "Normal"))</f>
        <v/>
      </c>
      <c r="R1665" t="str">
        <f>IF(P1665="","",
   IF(OR(P1665 &lt; EDA_Outlier_Analysis!$F$7, P1665 &gt; EDA_Outlier_Analysis!$F$8),
      "Outlier",
      "Normal"))</f>
        <v>Normal</v>
      </c>
      <c r="S1665" t="str">
        <f>IF(N1665="","",
   IF(OR(N1665 &lt;EDA_Outlier_Analysis!$I$10, N1665 &gt; EDA_Outlier_Analysis!$I$11),
      "Outlier",
      "Normal"))</f>
        <v>Normal</v>
      </c>
    </row>
    <row r="1666" spans="1:19">
      <c r="A1666" t="s">
        <v>4294</v>
      </c>
      <c r="B1666" s="4">
        <v>45094</v>
      </c>
      <c r="C1666" s="2">
        <v>156977.49</v>
      </c>
      <c r="D1666" t="s">
        <v>849</v>
      </c>
      <c r="E1666" t="s">
        <v>868</v>
      </c>
      <c r="F1666" t="s">
        <v>10</v>
      </c>
      <c r="G1666" t="s">
        <v>24</v>
      </c>
      <c r="H1666" t="s">
        <v>649</v>
      </c>
      <c r="J1666" t="s">
        <v>4295</v>
      </c>
      <c r="K1666" t="str">
        <f>IF(COUNTIF(Customers!A:A, H1666)&gt;0, "Valid", "Invalid")</f>
        <v>Valid</v>
      </c>
      <c r="L1666" t="str">
        <f t="shared" si="125"/>
        <v>6</v>
      </c>
      <c r="M1666" t="str">
        <f t="shared" si="126"/>
        <v>2023</v>
      </c>
      <c r="N1666">
        <f t="shared" si="127"/>
        <v>156977.49</v>
      </c>
      <c r="O1666">
        <f t="shared" si="128"/>
        <v>156977.49</v>
      </c>
      <c r="P1666" t="str">
        <f t="shared" si="129"/>
        <v/>
      </c>
      <c r="Q1666" s="48" t="str">
        <f>IF(O1666="","",
   IF(OR(O1666&lt;EDA_Outlier_Analysis!$C$10, O1666&gt;EDA_Outlier_Analysis!$C$11),
      "Outlier",
      "Normal"))</f>
        <v>Normal</v>
      </c>
      <c r="R1666" t="str">
        <f>IF(P1666="","",
   IF(OR(P1666 &lt; EDA_Outlier_Analysis!$F$7, P1666 &gt; EDA_Outlier_Analysis!$F$8),
      "Outlier",
      "Normal"))</f>
        <v/>
      </c>
      <c r="S1666" t="str">
        <f>IF(N1666="","",
   IF(OR(N1666 &lt;EDA_Outlier_Analysis!$I$10, N1666 &gt; EDA_Outlier_Analysis!$I$11),
      "Outlier",
      "Normal"))</f>
        <v>Normal</v>
      </c>
    </row>
    <row r="1667" spans="1:19">
      <c r="A1667" t="s">
        <v>4296</v>
      </c>
      <c r="B1667" s="4">
        <v>44897</v>
      </c>
      <c r="C1667" s="2">
        <v>203545.26</v>
      </c>
      <c r="D1667" t="s">
        <v>849</v>
      </c>
      <c r="E1667" t="s">
        <v>853</v>
      </c>
      <c r="F1667" t="s">
        <v>11</v>
      </c>
      <c r="G1667" t="s">
        <v>20</v>
      </c>
      <c r="H1667" t="s">
        <v>435</v>
      </c>
      <c r="J1667" t="s">
        <v>4297</v>
      </c>
      <c r="K1667" t="str">
        <f>IF(COUNTIF(Customers!A:A, H1667)&gt;0, "Valid", "Invalid")</f>
        <v>Valid</v>
      </c>
      <c r="L1667" t="str">
        <f t="shared" ref="L1667:L1730" si="130">TEXT(B1667,"m")</f>
        <v>12</v>
      </c>
      <c r="M1667" t="str">
        <f t="shared" ref="M1667:M1730" si="131">TEXT(B1667,"yyyy")</f>
        <v>2022</v>
      </c>
      <c r="N1667">
        <f t="shared" ref="N1667:N1730" si="132">IF(D1667="Revenue",C1667,-ABS(C1667))</f>
        <v>203545.26</v>
      </c>
      <c r="O1667">
        <f t="shared" ref="O1667:O1730" si="133">IF(D1667="Revenue", C1667, "")</f>
        <v>203545.26</v>
      </c>
      <c r="P1667" t="str">
        <f t="shared" ref="P1667:P1730" si="134">IF(D1667="Expense", ABS(C1667), "")</f>
        <v/>
      </c>
      <c r="Q1667" s="48" t="str">
        <f>IF(O1667="","",
   IF(OR(O1667&lt;EDA_Outlier_Analysis!$C$10, O1667&gt;EDA_Outlier_Analysis!$C$11),
      "Outlier",
      "Normal"))</f>
        <v>Normal</v>
      </c>
      <c r="R1667" t="str">
        <f>IF(P1667="","",
   IF(OR(P1667 &lt; EDA_Outlier_Analysis!$F$7, P1667 &gt; EDA_Outlier_Analysis!$F$8),
      "Outlier",
      "Normal"))</f>
        <v/>
      </c>
      <c r="S1667" t="str">
        <f>IF(N1667="","",
   IF(OR(N1667 &lt;EDA_Outlier_Analysis!$I$10, N1667 &gt; EDA_Outlier_Analysis!$I$11),
      "Outlier",
      "Normal"))</f>
        <v>Normal</v>
      </c>
    </row>
    <row r="1668" spans="1:19">
      <c r="A1668" t="s">
        <v>4298</v>
      </c>
      <c r="B1668" s="4">
        <v>45207</v>
      </c>
      <c r="C1668" s="2">
        <v>154676.6</v>
      </c>
      <c r="D1668" t="s">
        <v>849</v>
      </c>
      <c r="E1668" t="s">
        <v>868</v>
      </c>
      <c r="F1668" t="s">
        <v>9</v>
      </c>
      <c r="G1668" t="s">
        <v>31</v>
      </c>
      <c r="H1668" t="s">
        <v>623</v>
      </c>
      <c r="J1668" t="s">
        <v>4299</v>
      </c>
      <c r="K1668" t="str">
        <f>IF(COUNTIF(Customers!A:A, H1668)&gt;0, "Valid", "Invalid")</f>
        <v>Valid</v>
      </c>
      <c r="L1668" t="str">
        <f t="shared" si="130"/>
        <v>10</v>
      </c>
      <c r="M1668" t="str">
        <f t="shared" si="131"/>
        <v>2023</v>
      </c>
      <c r="N1668">
        <f t="shared" si="132"/>
        <v>154676.6</v>
      </c>
      <c r="O1668">
        <f t="shared" si="133"/>
        <v>154676.6</v>
      </c>
      <c r="P1668" t="str">
        <f t="shared" si="134"/>
        <v/>
      </c>
      <c r="Q1668" s="48" t="str">
        <f>IF(O1668="","",
   IF(OR(O1668&lt;EDA_Outlier_Analysis!$C$10, O1668&gt;EDA_Outlier_Analysis!$C$11),
      "Outlier",
      "Normal"))</f>
        <v>Normal</v>
      </c>
      <c r="R1668" t="str">
        <f>IF(P1668="","",
   IF(OR(P1668 &lt; EDA_Outlier_Analysis!$F$7, P1668 &gt; EDA_Outlier_Analysis!$F$8),
      "Outlier",
      "Normal"))</f>
        <v/>
      </c>
      <c r="S1668" t="str">
        <f>IF(N1668="","",
   IF(OR(N1668 &lt;EDA_Outlier_Analysis!$I$10, N1668 &gt; EDA_Outlier_Analysis!$I$11),
      "Outlier",
      "Normal"))</f>
        <v>Normal</v>
      </c>
    </row>
    <row r="1669" spans="1:19">
      <c r="A1669" t="s">
        <v>4300</v>
      </c>
      <c r="B1669" s="4">
        <v>44882</v>
      </c>
      <c r="C1669" s="2">
        <v>131950.72</v>
      </c>
      <c r="D1669" t="s">
        <v>849</v>
      </c>
      <c r="E1669" t="s">
        <v>850</v>
      </c>
      <c r="F1669" t="s">
        <v>9</v>
      </c>
      <c r="G1669" t="s">
        <v>31</v>
      </c>
      <c r="H1669" t="s">
        <v>131</v>
      </c>
      <c r="J1669" t="s">
        <v>4301</v>
      </c>
      <c r="K1669" t="str">
        <f>IF(COUNTIF(Customers!A:A, H1669)&gt;0, "Valid", "Invalid")</f>
        <v>Valid</v>
      </c>
      <c r="L1669" t="str">
        <f t="shared" si="130"/>
        <v>11</v>
      </c>
      <c r="M1669" t="str">
        <f t="shared" si="131"/>
        <v>2022</v>
      </c>
      <c r="N1669">
        <f t="shared" si="132"/>
        <v>131950.72</v>
      </c>
      <c r="O1669">
        <f t="shared" si="133"/>
        <v>131950.72</v>
      </c>
      <c r="P1669" t="str">
        <f t="shared" si="134"/>
        <v/>
      </c>
      <c r="Q1669" s="48" t="str">
        <f>IF(O1669="","",
   IF(OR(O1669&lt;EDA_Outlier_Analysis!$C$10, O1669&gt;EDA_Outlier_Analysis!$C$11),
      "Outlier",
      "Normal"))</f>
        <v>Normal</v>
      </c>
      <c r="R1669" t="str">
        <f>IF(P1669="","",
   IF(OR(P1669 &lt; EDA_Outlier_Analysis!$F$7, P1669 &gt; EDA_Outlier_Analysis!$F$8),
      "Outlier",
      "Normal"))</f>
        <v/>
      </c>
      <c r="S1669" t="str">
        <f>IF(N1669="","",
   IF(OR(N1669 &lt;EDA_Outlier_Analysis!$I$10, N1669 &gt; EDA_Outlier_Analysis!$I$11),
      "Outlier",
      "Normal"))</f>
        <v>Normal</v>
      </c>
    </row>
    <row r="1670" spans="1:19">
      <c r="A1670" t="s">
        <v>4302</v>
      </c>
      <c r="B1670" s="4">
        <v>44963</v>
      </c>
      <c r="C1670" s="2">
        <v>171771.77</v>
      </c>
      <c r="D1670" t="s">
        <v>849</v>
      </c>
      <c r="E1670" t="s">
        <v>868</v>
      </c>
      <c r="F1670" t="s">
        <v>11</v>
      </c>
      <c r="G1670" t="s">
        <v>31</v>
      </c>
      <c r="H1670" t="s">
        <v>499</v>
      </c>
      <c r="J1670" t="s">
        <v>4303</v>
      </c>
      <c r="K1670" t="str">
        <f>IF(COUNTIF(Customers!A:A, H1670)&gt;0, "Valid", "Invalid")</f>
        <v>Valid</v>
      </c>
      <c r="L1670" t="str">
        <f t="shared" si="130"/>
        <v>2</v>
      </c>
      <c r="M1670" t="str">
        <f t="shared" si="131"/>
        <v>2023</v>
      </c>
      <c r="N1670">
        <f t="shared" si="132"/>
        <v>171771.77</v>
      </c>
      <c r="O1670">
        <f t="shared" si="133"/>
        <v>171771.77</v>
      </c>
      <c r="P1670" t="str">
        <f t="shared" si="134"/>
        <v/>
      </c>
      <c r="Q1670" s="48" t="str">
        <f>IF(O1670="","",
   IF(OR(O1670&lt;EDA_Outlier_Analysis!$C$10, O1670&gt;EDA_Outlier_Analysis!$C$11),
      "Outlier",
      "Normal"))</f>
        <v>Normal</v>
      </c>
      <c r="R1670" t="str">
        <f>IF(P1670="","",
   IF(OR(P1670 &lt; EDA_Outlier_Analysis!$F$7, P1670 &gt; EDA_Outlier_Analysis!$F$8),
      "Outlier",
      "Normal"))</f>
        <v/>
      </c>
      <c r="S1670" t="str">
        <f>IF(N1670="","",
   IF(OR(N1670 &lt;EDA_Outlier_Analysis!$I$10, N1670 &gt; EDA_Outlier_Analysis!$I$11),
      "Outlier",
      "Normal"))</f>
        <v>Normal</v>
      </c>
    </row>
    <row r="1671" spans="1:19">
      <c r="A1671" t="s">
        <v>4304</v>
      </c>
      <c r="B1671" s="4">
        <v>44590</v>
      </c>
      <c r="C1671" s="2">
        <v>150065.26</v>
      </c>
      <c r="D1671" t="s">
        <v>849</v>
      </c>
      <c r="E1671" t="s">
        <v>868</v>
      </c>
      <c r="F1671" t="s">
        <v>10</v>
      </c>
      <c r="G1671" t="s">
        <v>24</v>
      </c>
      <c r="H1671" t="s">
        <v>203</v>
      </c>
      <c r="J1671" t="s">
        <v>4305</v>
      </c>
      <c r="K1671" t="str">
        <f>IF(COUNTIF(Customers!A:A, H1671)&gt;0, "Valid", "Invalid")</f>
        <v>Valid</v>
      </c>
      <c r="L1671" t="str">
        <f t="shared" si="130"/>
        <v>1</v>
      </c>
      <c r="M1671" t="str">
        <f t="shared" si="131"/>
        <v>2022</v>
      </c>
      <c r="N1671">
        <f t="shared" si="132"/>
        <v>150065.26</v>
      </c>
      <c r="O1671">
        <f t="shared" si="133"/>
        <v>150065.26</v>
      </c>
      <c r="P1671" t="str">
        <f t="shared" si="134"/>
        <v/>
      </c>
      <c r="Q1671" s="48" t="str">
        <f>IF(O1671="","",
   IF(OR(O1671&lt;EDA_Outlier_Analysis!$C$10, O1671&gt;EDA_Outlier_Analysis!$C$11),
      "Outlier",
      "Normal"))</f>
        <v>Normal</v>
      </c>
      <c r="R1671" t="str">
        <f>IF(P1671="","",
   IF(OR(P1671 &lt; EDA_Outlier_Analysis!$F$7, P1671 &gt; EDA_Outlier_Analysis!$F$8),
      "Outlier",
      "Normal"))</f>
        <v/>
      </c>
      <c r="S1671" t="str">
        <f>IF(N1671="","",
   IF(OR(N1671 &lt;EDA_Outlier_Analysis!$I$10, N1671 &gt; EDA_Outlier_Analysis!$I$11),
      "Outlier",
      "Normal"))</f>
        <v>Normal</v>
      </c>
    </row>
    <row r="1672" spans="1:19">
      <c r="A1672" t="s">
        <v>4306</v>
      </c>
      <c r="B1672" s="4">
        <v>44741</v>
      </c>
      <c r="C1672" s="2">
        <v>28221.05</v>
      </c>
      <c r="D1672" t="s">
        <v>1345</v>
      </c>
      <c r="E1672" t="s">
        <v>1345</v>
      </c>
      <c r="F1672" t="s">
        <v>10</v>
      </c>
      <c r="G1672" t="s">
        <v>20</v>
      </c>
      <c r="J1672" t="s">
        <v>4307</v>
      </c>
      <c r="K1672" t="str">
        <f>IF(COUNTIF(Customers!A:A, H1672)&gt;0, "Valid", "Invalid")</f>
        <v>Invalid</v>
      </c>
      <c r="L1672" t="str">
        <f t="shared" si="130"/>
        <v>6</v>
      </c>
      <c r="M1672" t="str">
        <f t="shared" si="131"/>
        <v>2022</v>
      </c>
      <c r="N1672">
        <f t="shared" si="132"/>
        <v>-28221.05</v>
      </c>
      <c r="O1672" t="str">
        <f t="shared" si="133"/>
        <v/>
      </c>
      <c r="P1672" t="str">
        <f t="shared" si="134"/>
        <v/>
      </c>
      <c r="Q1672" s="48" t="str">
        <f>IF(O1672="","",
   IF(OR(O1672&lt;EDA_Outlier_Analysis!$C$10, O1672&gt;EDA_Outlier_Analysis!$C$11),
      "Outlier",
      "Normal"))</f>
        <v/>
      </c>
      <c r="R1672" t="str">
        <f>IF(P1672="","",
   IF(OR(P1672 &lt; EDA_Outlier_Analysis!$F$7, P1672 &gt; EDA_Outlier_Analysis!$F$8),
      "Outlier",
      "Normal"))</f>
        <v/>
      </c>
      <c r="S1672" t="str">
        <f>IF(N1672="","",
   IF(OR(N1672 &lt;EDA_Outlier_Analysis!$I$10, N1672 &gt; EDA_Outlier_Analysis!$I$11),
      "Outlier",
      "Normal"))</f>
        <v>Normal</v>
      </c>
    </row>
    <row r="1673" spans="1:19">
      <c r="A1673" t="s">
        <v>4308</v>
      </c>
      <c r="B1673" s="4">
        <v>44770</v>
      </c>
      <c r="C1673" s="2">
        <v>-63797.279999999999</v>
      </c>
      <c r="D1673" t="s">
        <v>840</v>
      </c>
      <c r="E1673" t="s">
        <v>856</v>
      </c>
      <c r="F1673" t="s">
        <v>11</v>
      </c>
      <c r="G1673" t="s">
        <v>24</v>
      </c>
      <c r="I1673" t="s">
        <v>909</v>
      </c>
      <c r="J1673" t="s">
        <v>4309</v>
      </c>
      <c r="K1673" t="str">
        <f>IF(COUNTIF(Customers!A:A, H1673)&gt;0, "Valid", "Invalid")</f>
        <v>Invalid</v>
      </c>
      <c r="L1673" t="str">
        <f t="shared" si="130"/>
        <v>7</v>
      </c>
      <c r="M1673" t="str">
        <f t="shared" si="131"/>
        <v>2022</v>
      </c>
      <c r="N1673">
        <f t="shared" si="132"/>
        <v>-63797.279999999999</v>
      </c>
      <c r="O1673" t="str">
        <f t="shared" si="133"/>
        <v/>
      </c>
      <c r="P1673">
        <f t="shared" si="134"/>
        <v>63797.279999999999</v>
      </c>
      <c r="Q1673" s="48" t="str">
        <f>IF(O1673="","",
   IF(OR(O1673&lt;EDA_Outlier_Analysis!$C$10, O1673&gt;EDA_Outlier_Analysis!$C$11),
      "Outlier",
      "Normal"))</f>
        <v/>
      </c>
      <c r="R1673" t="str">
        <f>IF(P1673="","",
   IF(OR(P1673 &lt; EDA_Outlier_Analysis!$F$7, P1673 &gt; EDA_Outlier_Analysis!$F$8),
      "Outlier",
      "Normal"))</f>
        <v>Outlier</v>
      </c>
      <c r="S1673" t="str">
        <f>IF(N1673="","",
   IF(OR(N1673 &lt;EDA_Outlier_Analysis!$I$10, N1673 &gt; EDA_Outlier_Analysis!$I$11),
      "Outlier",
      "Normal"))</f>
        <v>Normal</v>
      </c>
    </row>
    <row r="1674" spans="1:19">
      <c r="A1674" t="s">
        <v>4310</v>
      </c>
      <c r="B1674" s="4">
        <v>44620</v>
      </c>
      <c r="C1674" s="2">
        <v>-50198.61</v>
      </c>
      <c r="D1674" t="s">
        <v>840</v>
      </c>
      <c r="E1674" t="s">
        <v>905</v>
      </c>
      <c r="F1674" t="s">
        <v>10</v>
      </c>
      <c r="G1674" t="s">
        <v>20</v>
      </c>
      <c r="I1674" t="s">
        <v>1971</v>
      </c>
      <c r="J1674" t="s">
        <v>4311</v>
      </c>
      <c r="K1674" t="str">
        <f>IF(COUNTIF(Customers!A:A, H1674)&gt;0, "Valid", "Invalid")</f>
        <v>Invalid</v>
      </c>
      <c r="L1674" t="str">
        <f t="shared" si="130"/>
        <v>2</v>
      </c>
      <c r="M1674" t="str">
        <f t="shared" si="131"/>
        <v>2022</v>
      </c>
      <c r="N1674">
        <f t="shared" si="132"/>
        <v>-50198.61</v>
      </c>
      <c r="O1674" t="str">
        <f t="shared" si="133"/>
        <v/>
      </c>
      <c r="P1674">
        <f t="shared" si="134"/>
        <v>50198.61</v>
      </c>
      <c r="Q1674" s="48" t="str">
        <f>IF(O1674="","",
   IF(OR(O1674&lt;EDA_Outlier_Analysis!$C$10, O1674&gt;EDA_Outlier_Analysis!$C$11),
      "Outlier",
      "Normal"))</f>
        <v/>
      </c>
      <c r="R1674" t="str">
        <f>IF(P1674="","",
   IF(OR(P1674 &lt; EDA_Outlier_Analysis!$F$7, P1674 &gt; EDA_Outlier_Analysis!$F$8),
      "Outlier",
      "Normal"))</f>
        <v>Normal</v>
      </c>
      <c r="S1674" t="str">
        <f>IF(N1674="","",
   IF(OR(N1674 &lt;EDA_Outlier_Analysis!$I$10, N1674 &gt; EDA_Outlier_Analysis!$I$11),
      "Outlier",
      "Normal"))</f>
        <v>Normal</v>
      </c>
    </row>
    <row r="1675" spans="1:19">
      <c r="A1675" t="s">
        <v>4312</v>
      </c>
      <c r="B1675" s="4">
        <v>44717</v>
      </c>
      <c r="C1675" s="2">
        <v>-38286.050000000003</v>
      </c>
      <c r="D1675" t="s">
        <v>840</v>
      </c>
      <c r="E1675" t="s">
        <v>845</v>
      </c>
      <c r="F1675" t="s">
        <v>11</v>
      </c>
      <c r="G1675" t="s">
        <v>24</v>
      </c>
      <c r="I1675" t="s">
        <v>879</v>
      </c>
      <c r="J1675" t="s">
        <v>4313</v>
      </c>
      <c r="K1675" t="str">
        <f>IF(COUNTIF(Customers!A:A, H1675)&gt;0, "Valid", "Invalid")</f>
        <v>Invalid</v>
      </c>
      <c r="L1675" t="str">
        <f t="shared" si="130"/>
        <v>6</v>
      </c>
      <c r="M1675" t="str">
        <f t="shared" si="131"/>
        <v>2022</v>
      </c>
      <c r="N1675">
        <f t="shared" si="132"/>
        <v>-38286.050000000003</v>
      </c>
      <c r="O1675" t="str">
        <f t="shared" si="133"/>
        <v/>
      </c>
      <c r="P1675">
        <f t="shared" si="134"/>
        <v>38286.050000000003</v>
      </c>
      <c r="Q1675" s="48" t="str">
        <f>IF(O1675="","",
   IF(OR(O1675&lt;EDA_Outlier_Analysis!$C$10, O1675&gt;EDA_Outlier_Analysis!$C$11),
      "Outlier",
      "Normal"))</f>
        <v/>
      </c>
      <c r="R1675" t="str">
        <f>IF(P1675="","",
   IF(OR(P1675 &lt; EDA_Outlier_Analysis!$F$7, P1675 &gt; EDA_Outlier_Analysis!$F$8),
      "Outlier",
      "Normal"))</f>
        <v>Normal</v>
      </c>
      <c r="S1675" t="str">
        <f>IF(N1675="","",
   IF(OR(N1675 &lt;EDA_Outlier_Analysis!$I$10, N1675 &gt; EDA_Outlier_Analysis!$I$11),
      "Outlier",
      "Normal"))</f>
        <v>Normal</v>
      </c>
    </row>
    <row r="1676" spans="1:19">
      <c r="A1676" t="s">
        <v>4314</v>
      </c>
      <c r="B1676" s="4">
        <v>45178</v>
      </c>
      <c r="C1676" s="2">
        <v>-41110.49</v>
      </c>
      <c r="D1676" t="s">
        <v>840</v>
      </c>
      <c r="E1676" t="s">
        <v>905</v>
      </c>
      <c r="F1676" t="s">
        <v>9</v>
      </c>
      <c r="G1676" t="s">
        <v>34</v>
      </c>
      <c r="I1676" t="s">
        <v>1132</v>
      </c>
      <c r="J1676" t="s">
        <v>4315</v>
      </c>
      <c r="K1676" t="str">
        <f>IF(COUNTIF(Customers!A:A, H1676)&gt;0, "Valid", "Invalid")</f>
        <v>Invalid</v>
      </c>
      <c r="L1676" t="str">
        <f t="shared" si="130"/>
        <v>9</v>
      </c>
      <c r="M1676" t="str">
        <f t="shared" si="131"/>
        <v>2023</v>
      </c>
      <c r="N1676">
        <f t="shared" si="132"/>
        <v>-41110.49</v>
      </c>
      <c r="O1676" t="str">
        <f t="shared" si="133"/>
        <v/>
      </c>
      <c r="P1676">
        <f t="shared" si="134"/>
        <v>41110.49</v>
      </c>
      <c r="Q1676" s="48" t="str">
        <f>IF(O1676="","",
   IF(OR(O1676&lt;EDA_Outlier_Analysis!$C$10, O1676&gt;EDA_Outlier_Analysis!$C$11),
      "Outlier",
      "Normal"))</f>
        <v/>
      </c>
      <c r="R1676" t="str">
        <f>IF(P1676="","",
   IF(OR(P1676 &lt; EDA_Outlier_Analysis!$F$7, P1676 &gt; EDA_Outlier_Analysis!$F$8),
      "Outlier",
      "Normal"))</f>
        <v>Normal</v>
      </c>
      <c r="S1676" t="str">
        <f>IF(N1676="","",
   IF(OR(N1676 &lt;EDA_Outlier_Analysis!$I$10, N1676 &gt; EDA_Outlier_Analysis!$I$11),
      "Outlier",
      "Normal"))</f>
        <v>Normal</v>
      </c>
    </row>
    <row r="1677" spans="1:19">
      <c r="A1677" t="s">
        <v>4316</v>
      </c>
      <c r="B1677" s="4">
        <v>44724</v>
      </c>
      <c r="C1677" s="2">
        <v>28640.67</v>
      </c>
      <c r="D1677" t="s">
        <v>873</v>
      </c>
      <c r="E1677" t="s">
        <v>873</v>
      </c>
      <c r="F1677" t="s">
        <v>11</v>
      </c>
      <c r="G1677" t="s">
        <v>20</v>
      </c>
      <c r="J1677" t="s">
        <v>4317</v>
      </c>
      <c r="K1677" t="str">
        <f>IF(COUNTIF(Customers!A:A, H1677)&gt;0, "Valid", "Invalid")</f>
        <v>Invalid</v>
      </c>
      <c r="L1677" t="str">
        <f t="shared" si="130"/>
        <v>6</v>
      </c>
      <c r="M1677" t="str">
        <f t="shared" si="131"/>
        <v>2022</v>
      </c>
      <c r="N1677">
        <f t="shared" si="132"/>
        <v>-28640.67</v>
      </c>
      <c r="O1677" t="str">
        <f t="shared" si="133"/>
        <v/>
      </c>
      <c r="P1677" t="str">
        <f t="shared" si="134"/>
        <v/>
      </c>
      <c r="Q1677" s="48" t="str">
        <f>IF(O1677="","",
   IF(OR(O1677&lt;EDA_Outlier_Analysis!$C$10, O1677&gt;EDA_Outlier_Analysis!$C$11),
      "Outlier",
      "Normal"))</f>
        <v/>
      </c>
      <c r="R1677" t="str">
        <f>IF(P1677="","",
   IF(OR(P1677 &lt; EDA_Outlier_Analysis!$F$7, P1677 &gt; EDA_Outlier_Analysis!$F$8),
      "Outlier",
      "Normal"))</f>
        <v/>
      </c>
      <c r="S1677" t="str">
        <f>IF(N1677="","",
   IF(OR(N1677 &lt;EDA_Outlier_Analysis!$I$10, N1677 &gt; EDA_Outlier_Analysis!$I$11),
      "Outlier",
      "Normal"))</f>
        <v>Normal</v>
      </c>
    </row>
    <row r="1678" spans="1:19">
      <c r="A1678" t="s">
        <v>4318</v>
      </c>
      <c r="B1678" s="4">
        <v>45164</v>
      </c>
      <c r="C1678" s="2">
        <v>224632.75</v>
      </c>
      <c r="D1678" t="s">
        <v>849</v>
      </c>
      <c r="E1678" t="s">
        <v>868</v>
      </c>
      <c r="F1678" t="s">
        <v>11</v>
      </c>
      <c r="G1678" t="s">
        <v>20</v>
      </c>
      <c r="H1678" t="s">
        <v>203</v>
      </c>
      <c r="J1678" t="s">
        <v>4319</v>
      </c>
      <c r="K1678" t="str">
        <f>IF(COUNTIF(Customers!A:A, H1678)&gt;0, "Valid", "Invalid")</f>
        <v>Valid</v>
      </c>
      <c r="L1678" t="str">
        <f t="shared" si="130"/>
        <v>8</v>
      </c>
      <c r="M1678" t="str">
        <f t="shared" si="131"/>
        <v>2023</v>
      </c>
      <c r="N1678">
        <f t="shared" si="132"/>
        <v>224632.75</v>
      </c>
      <c r="O1678">
        <f t="shared" si="133"/>
        <v>224632.75</v>
      </c>
      <c r="P1678" t="str">
        <f t="shared" si="134"/>
        <v/>
      </c>
      <c r="Q1678" s="48" t="str">
        <f>IF(O1678="","",
   IF(OR(O1678&lt;EDA_Outlier_Analysis!$C$10, O1678&gt;EDA_Outlier_Analysis!$C$11),
      "Outlier",
      "Normal"))</f>
        <v>Normal</v>
      </c>
      <c r="R1678" t="str">
        <f>IF(P1678="","",
   IF(OR(P1678 &lt; EDA_Outlier_Analysis!$F$7, P1678 &gt; EDA_Outlier_Analysis!$F$8),
      "Outlier",
      "Normal"))</f>
        <v/>
      </c>
      <c r="S1678" t="str">
        <f>IF(N1678="","",
   IF(OR(N1678 &lt;EDA_Outlier_Analysis!$I$10, N1678 &gt; EDA_Outlier_Analysis!$I$11),
      "Outlier",
      "Normal"))</f>
        <v>Normal</v>
      </c>
    </row>
    <row r="1679" spans="1:19">
      <c r="A1679" t="s">
        <v>4320</v>
      </c>
      <c r="B1679" s="4">
        <v>44757</v>
      </c>
      <c r="C1679" s="2">
        <v>173168.67</v>
      </c>
      <c r="D1679" t="s">
        <v>849</v>
      </c>
      <c r="E1679" t="s">
        <v>853</v>
      </c>
      <c r="F1679" t="s">
        <v>9</v>
      </c>
      <c r="G1679" t="s">
        <v>34</v>
      </c>
      <c r="H1679" t="s">
        <v>671</v>
      </c>
      <c r="J1679" t="s">
        <v>4321</v>
      </c>
      <c r="K1679" t="str">
        <f>IF(COUNTIF(Customers!A:A, H1679)&gt;0, "Valid", "Invalid")</f>
        <v>Valid</v>
      </c>
      <c r="L1679" t="str">
        <f t="shared" si="130"/>
        <v>7</v>
      </c>
      <c r="M1679" t="str">
        <f t="shared" si="131"/>
        <v>2022</v>
      </c>
      <c r="N1679">
        <f t="shared" si="132"/>
        <v>173168.67</v>
      </c>
      <c r="O1679">
        <f t="shared" si="133"/>
        <v>173168.67</v>
      </c>
      <c r="P1679" t="str">
        <f t="shared" si="134"/>
        <v/>
      </c>
      <c r="Q1679" s="48" t="str">
        <f>IF(O1679="","",
   IF(OR(O1679&lt;EDA_Outlier_Analysis!$C$10, O1679&gt;EDA_Outlier_Analysis!$C$11),
      "Outlier",
      "Normal"))</f>
        <v>Normal</v>
      </c>
      <c r="R1679" t="str">
        <f>IF(P1679="","",
   IF(OR(P1679 &lt; EDA_Outlier_Analysis!$F$7, P1679 &gt; EDA_Outlier_Analysis!$F$8),
      "Outlier",
      "Normal"))</f>
        <v/>
      </c>
      <c r="S1679" t="str">
        <f>IF(N1679="","",
   IF(OR(N1679 &lt;EDA_Outlier_Analysis!$I$10, N1679 &gt; EDA_Outlier_Analysis!$I$11),
      "Outlier",
      "Normal"))</f>
        <v>Normal</v>
      </c>
    </row>
    <row r="1680" spans="1:19">
      <c r="A1680" t="s">
        <v>4322</v>
      </c>
      <c r="B1680" s="4">
        <v>45087</v>
      </c>
      <c r="C1680" s="2">
        <v>-61671.22</v>
      </c>
      <c r="D1680" t="s">
        <v>840</v>
      </c>
      <c r="E1680" t="s">
        <v>864</v>
      </c>
      <c r="F1680" t="s">
        <v>9</v>
      </c>
      <c r="G1680" t="s">
        <v>34</v>
      </c>
      <c r="I1680" t="s">
        <v>2196</v>
      </c>
      <c r="J1680" t="s">
        <v>4323</v>
      </c>
      <c r="K1680" t="str">
        <f>IF(COUNTIF(Customers!A:A, H1680)&gt;0, "Valid", "Invalid")</f>
        <v>Invalid</v>
      </c>
      <c r="L1680" t="str">
        <f t="shared" si="130"/>
        <v>6</v>
      </c>
      <c r="M1680" t="str">
        <f t="shared" si="131"/>
        <v>2023</v>
      </c>
      <c r="N1680">
        <f t="shared" si="132"/>
        <v>-61671.22</v>
      </c>
      <c r="O1680" t="str">
        <f t="shared" si="133"/>
        <v/>
      </c>
      <c r="P1680">
        <f t="shared" si="134"/>
        <v>61671.22</v>
      </c>
      <c r="Q1680" s="48" t="str">
        <f>IF(O1680="","",
   IF(OR(O1680&lt;EDA_Outlier_Analysis!$C$10, O1680&gt;EDA_Outlier_Analysis!$C$11),
      "Outlier",
      "Normal"))</f>
        <v/>
      </c>
      <c r="R1680" t="str">
        <f>IF(P1680="","",
   IF(OR(P1680 &lt; EDA_Outlier_Analysis!$F$7, P1680 &gt; EDA_Outlier_Analysis!$F$8),
      "Outlier",
      "Normal"))</f>
        <v>Outlier</v>
      </c>
      <c r="S1680" t="str">
        <f>IF(N1680="","",
   IF(OR(N1680 &lt;EDA_Outlier_Analysis!$I$10, N1680 &gt; EDA_Outlier_Analysis!$I$11),
      "Outlier",
      "Normal"))</f>
        <v>Normal</v>
      </c>
    </row>
    <row r="1681" spans="1:19">
      <c r="A1681" t="s">
        <v>4324</v>
      </c>
      <c r="B1681" s="4">
        <v>44976</v>
      </c>
      <c r="C1681" s="2">
        <v>80035.289999999994</v>
      </c>
      <c r="D1681" t="s">
        <v>849</v>
      </c>
      <c r="E1681" t="s">
        <v>850</v>
      </c>
      <c r="F1681" t="s">
        <v>11</v>
      </c>
      <c r="G1681" t="s">
        <v>34</v>
      </c>
      <c r="H1681" t="s">
        <v>447</v>
      </c>
      <c r="J1681" t="s">
        <v>4325</v>
      </c>
      <c r="K1681" t="str">
        <f>IF(COUNTIF(Customers!A:A, H1681)&gt;0, "Valid", "Invalid")</f>
        <v>Valid</v>
      </c>
      <c r="L1681" t="str">
        <f t="shared" si="130"/>
        <v>2</v>
      </c>
      <c r="M1681" t="str">
        <f t="shared" si="131"/>
        <v>2023</v>
      </c>
      <c r="N1681">
        <f t="shared" si="132"/>
        <v>80035.289999999994</v>
      </c>
      <c r="O1681">
        <f t="shared" si="133"/>
        <v>80035.289999999994</v>
      </c>
      <c r="P1681" t="str">
        <f t="shared" si="134"/>
        <v/>
      </c>
      <c r="Q1681" s="48" t="str">
        <f>IF(O1681="","",
   IF(OR(O1681&lt;EDA_Outlier_Analysis!$C$10, O1681&gt;EDA_Outlier_Analysis!$C$11),
      "Outlier",
      "Normal"))</f>
        <v>Normal</v>
      </c>
      <c r="R1681" t="str">
        <f>IF(P1681="","",
   IF(OR(P1681 &lt; EDA_Outlier_Analysis!$F$7, P1681 &gt; EDA_Outlier_Analysis!$F$8),
      "Outlier",
      "Normal"))</f>
        <v/>
      </c>
      <c r="S1681" t="str">
        <f>IF(N1681="","",
   IF(OR(N1681 &lt;EDA_Outlier_Analysis!$I$10, N1681 &gt; EDA_Outlier_Analysis!$I$11),
      "Outlier",
      "Normal"))</f>
        <v>Normal</v>
      </c>
    </row>
    <row r="1682" spans="1:19">
      <c r="A1682" t="s">
        <v>4326</v>
      </c>
      <c r="B1682" s="4">
        <v>45014</v>
      </c>
      <c r="C1682" s="2">
        <v>-19839.46</v>
      </c>
      <c r="D1682" t="s">
        <v>840</v>
      </c>
      <c r="E1682" t="s">
        <v>905</v>
      </c>
      <c r="F1682" t="s">
        <v>9</v>
      </c>
      <c r="G1682" t="s">
        <v>34</v>
      </c>
      <c r="I1682" t="s">
        <v>1210</v>
      </c>
      <c r="J1682" t="s">
        <v>4327</v>
      </c>
      <c r="K1682" t="str">
        <f>IF(COUNTIF(Customers!A:A, H1682)&gt;0, "Valid", "Invalid")</f>
        <v>Invalid</v>
      </c>
      <c r="L1682" t="str">
        <f t="shared" si="130"/>
        <v>3</v>
      </c>
      <c r="M1682" t="str">
        <f t="shared" si="131"/>
        <v>2023</v>
      </c>
      <c r="N1682">
        <f t="shared" si="132"/>
        <v>-19839.46</v>
      </c>
      <c r="O1682" t="str">
        <f t="shared" si="133"/>
        <v/>
      </c>
      <c r="P1682">
        <f t="shared" si="134"/>
        <v>19839.46</v>
      </c>
      <c r="Q1682" s="48" t="str">
        <f>IF(O1682="","",
   IF(OR(O1682&lt;EDA_Outlier_Analysis!$C$10, O1682&gt;EDA_Outlier_Analysis!$C$11),
      "Outlier",
      "Normal"))</f>
        <v/>
      </c>
      <c r="R1682" t="str">
        <f>IF(P1682="","",
   IF(OR(P1682 &lt; EDA_Outlier_Analysis!$F$7, P1682 &gt; EDA_Outlier_Analysis!$F$8),
      "Outlier",
      "Normal"))</f>
        <v>Outlier</v>
      </c>
      <c r="S1682" t="str">
        <f>IF(N1682="","",
   IF(OR(N1682 &lt;EDA_Outlier_Analysis!$I$10, N1682 &gt; EDA_Outlier_Analysis!$I$11),
      "Outlier",
      "Normal"))</f>
        <v>Normal</v>
      </c>
    </row>
    <row r="1683" spans="1:19">
      <c r="A1683" t="s">
        <v>4328</v>
      </c>
      <c r="B1683" s="4">
        <v>44696</v>
      </c>
      <c r="C1683" s="2">
        <v>163521.81</v>
      </c>
      <c r="D1683" t="s">
        <v>849</v>
      </c>
      <c r="E1683" t="s">
        <v>853</v>
      </c>
      <c r="F1683" t="s">
        <v>11</v>
      </c>
      <c r="G1683" t="s">
        <v>20</v>
      </c>
      <c r="H1683" t="s">
        <v>669</v>
      </c>
      <c r="J1683" t="s">
        <v>4329</v>
      </c>
      <c r="K1683" t="str">
        <f>IF(COUNTIF(Customers!A:A, H1683)&gt;0, "Valid", "Invalid")</f>
        <v>Valid</v>
      </c>
      <c r="L1683" t="str">
        <f t="shared" si="130"/>
        <v>5</v>
      </c>
      <c r="M1683" t="str">
        <f t="shared" si="131"/>
        <v>2022</v>
      </c>
      <c r="N1683">
        <f t="shared" si="132"/>
        <v>163521.81</v>
      </c>
      <c r="O1683">
        <f t="shared" si="133"/>
        <v>163521.81</v>
      </c>
      <c r="P1683" t="str">
        <f t="shared" si="134"/>
        <v/>
      </c>
      <c r="Q1683" s="48" t="str">
        <f>IF(O1683="","",
   IF(OR(O1683&lt;EDA_Outlier_Analysis!$C$10, O1683&gt;EDA_Outlier_Analysis!$C$11),
      "Outlier",
      "Normal"))</f>
        <v>Normal</v>
      </c>
      <c r="R1683" t="str">
        <f>IF(P1683="","",
   IF(OR(P1683 &lt; EDA_Outlier_Analysis!$F$7, P1683 &gt; EDA_Outlier_Analysis!$F$8),
      "Outlier",
      "Normal"))</f>
        <v/>
      </c>
      <c r="S1683" t="str">
        <f>IF(N1683="","",
   IF(OR(N1683 &lt;EDA_Outlier_Analysis!$I$10, N1683 &gt; EDA_Outlier_Analysis!$I$11),
      "Outlier",
      "Normal"))</f>
        <v>Normal</v>
      </c>
    </row>
    <row r="1684" spans="1:19">
      <c r="A1684" t="s">
        <v>4330</v>
      </c>
      <c r="B1684" s="4">
        <v>45210</v>
      </c>
      <c r="C1684" s="2">
        <v>149816.03</v>
      </c>
      <c r="D1684" t="s">
        <v>849</v>
      </c>
      <c r="E1684" t="s">
        <v>868</v>
      </c>
      <c r="F1684" t="s">
        <v>11</v>
      </c>
      <c r="G1684" t="s">
        <v>34</v>
      </c>
      <c r="H1684" t="s">
        <v>307</v>
      </c>
      <c r="J1684" t="s">
        <v>4331</v>
      </c>
      <c r="K1684" t="str">
        <f>IF(COUNTIF(Customers!A:A, H1684)&gt;0, "Valid", "Invalid")</f>
        <v>Valid</v>
      </c>
      <c r="L1684" t="str">
        <f t="shared" si="130"/>
        <v>10</v>
      </c>
      <c r="M1684" t="str">
        <f t="shared" si="131"/>
        <v>2023</v>
      </c>
      <c r="N1684">
        <f t="shared" si="132"/>
        <v>149816.03</v>
      </c>
      <c r="O1684">
        <f t="shared" si="133"/>
        <v>149816.03</v>
      </c>
      <c r="P1684" t="str">
        <f t="shared" si="134"/>
        <v/>
      </c>
      <c r="Q1684" s="48" t="str">
        <f>IF(O1684="","",
   IF(OR(O1684&lt;EDA_Outlier_Analysis!$C$10, O1684&gt;EDA_Outlier_Analysis!$C$11),
      "Outlier",
      "Normal"))</f>
        <v>Normal</v>
      </c>
      <c r="R1684" t="str">
        <f>IF(P1684="","",
   IF(OR(P1684 &lt; EDA_Outlier_Analysis!$F$7, P1684 &gt; EDA_Outlier_Analysis!$F$8),
      "Outlier",
      "Normal"))</f>
        <v/>
      </c>
      <c r="S1684" t="str">
        <f>IF(N1684="","",
   IF(OR(N1684 &lt;EDA_Outlier_Analysis!$I$10, N1684 &gt; EDA_Outlier_Analysis!$I$11),
      "Outlier",
      "Normal"))</f>
        <v>Normal</v>
      </c>
    </row>
    <row r="1685" spans="1:19">
      <c r="A1685" t="s">
        <v>4332</v>
      </c>
      <c r="B1685" s="4">
        <v>44632</v>
      </c>
      <c r="C1685" s="2">
        <v>157961.49</v>
      </c>
      <c r="D1685" t="s">
        <v>849</v>
      </c>
      <c r="E1685" t="s">
        <v>853</v>
      </c>
      <c r="F1685" t="s">
        <v>9</v>
      </c>
      <c r="G1685" t="s">
        <v>31</v>
      </c>
      <c r="H1685" t="s">
        <v>609</v>
      </c>
      <c r="J1685" t="s">
        <v>4333</v>
      </c>
      <c r="K1685" t="str">
        <f>IF(COUNTIF(Customers!A:A, H1685)&gt;0, "Valid", "Invalid")</f>
        <v>Valid</v>
      </c>
      <c r="L1685" t="str">
        <f t="shared" si="130"/>
        <v>3</v>
      </c>
      <c r="M1685" t="str">
        <f t="shared" si="131"/>
        <v>2022</v>
      </c>
      <c r="N1685">
        <f t="shared" si="132"/>
        <v>157961.49</v>
      </c>
      <c r="O1685">
        <f t="shared" si="133"/>
        <v>157961.49</v>
      </c>
      <c r="P1685" t="str">
        <f t="shared" si="134"/>
        <v/>
      </c>
      <c r="Q1685" s="48" t="str">
        <f>IF(O1685="","",
   IF(OR(O1685&lt;EDA_Outlier_Analysis!$C$10, O1685&gt;EDA_Outlier_Analysis!$C$11),
      "Outlier",
      "Normal"))</f>
        <v>Normal</v>
      </c>
      <c r="R1685" t="str">
        <f>IF(P1685="","",
   IF(OR(P1685 &lt; EDA_Outlier_Analysis!$F$7, P1685 &gt; EDA_Outlier_Analysis!$F$8),
      "Outlier",
      "Normal"))</f>
        <v/>
      </c>
      <c r="S1685" t="str">
        <f>IF(N1685="","",
   IF(OR(N1685 &lt;EDA_Outlier_Analysis!$I$10, N1685 &gt; EDA_Outlier_Analysis!$I$11),
      "Outlier",
      "Normal"))</f>
        <v>Normal</v>
      </c>
    </row>
    <row r="1686" spans="1:19">
      <c r="A1686" t="s">
        <v>4334</v>
      </c>
      <c r="B1686" s="4">
        <v>44722</v>
      </c>
      <c r="C1686" s="2">
        <v>-20944.990000000002</v>
      </c>
      <c r="D1686" t="s">
        <v>840</v>
      </c>
      <c r="E1686" t="s">
        <v>841</v>
      </c>
      <c r="F1686" t="s">
        <v>10</v>
      </c>
      <c r="G1686" t="s">
        <v>20</v>
      </c>
      <c r="I1686" t="s">
        <v>842</v>
      </c>
      <c r="J1686" t="s">
        <v>4335</v>
      </c>
      <c r="K1686" t="str">
        <f>IF(COUNTIF(Customers!A:A, H1686)&gt;0, "Valid", "Invalid")</f>
        <v>Invalid</v>
      </c>
      <c r="L1686" t="str">
        <f t="shared" si="130"/>
        <v>6</v>
      </c>
      <c r="M1686" t="str">
        <f t="shared" si="131"/>
        <v>2022</v>
      </c>
      <c r="N1686">
        <f t="shared" si="132"/>
        <v>-20944.990000000002</v>
      </c>
      <c r="O1686" t="str">
        <f t="shared" si="133"/>
        <v/>
      </c>
      <c r="P1686">
        <f t="shared" si="134"/>
        <v>20944.990000000002</v>
      </c>
      <c r="Q1686" s="48" t="str">
        <f>IF(O1686="","",
   IF(OR(O1686&lt;EDA_Outlier_Analysis!$C$10, O1686&gt;EDA_Outlier_Analysis!$C$11),
      "Outlier",
      "Normal"))</f>
        <v/>
      </c>
      <c r="R1686" t="str">
        <f>IF(P1686="","",
   IF(OR(P1686 &lt; EDA_Outlier_Analysis!$F$7, P1686 &gt; EDA_Outlier_Analysis!$F$8),
      "Outlier",
      "Normal"))</f>
        <v>Outlier</v>
      </c>
      <c r="S1686" t="str">
        <f>IF(N1686="","",
   IF(OR(N1686 &lt;EDA_Outlier_Analysis!$I$10, N1686 &gt; EDA_Outlier_Analysis!$I$11),
      "Outlier",
      "Normal"))</f>
        <v>Normal</v>
      </c>
    </row>
    <row r="1687" spans="1:19">
      <c r="A1687" t="s">
        <v>4336</v>
      </c>
      <c r="B1687" s="4">
        <v>44904</v>
      </c>
      <c r="C1687" s="2">
        <v>155134.91</v>
      </c>
      <c r="D1687" t="s">
        <v>849</v>
      </c>
      <c r="E1687" t="s">
        <v>853</v>
      </c>
      <c r="F1687" t="s">
        <v>10</v>
      </c>
      <c r="G1687" t="s">
        <v>20</v>
      </c>
      <c r="H1687" t="s">
        <v>607</v>
      </c>
      <c r="J1687" t="s">
        <v>4337</v>
      </c>
      <c r="K1687" t="str">
        <f>IF(COUNTIF(Customers!A:A, H1687)&gt;0, "Valid", "Invalid")</f>
        <v>Valid</v>
      </c>
      <c r="L1687" t="str">
        <f t="shared" si="130"/>
        <v>12</v>
      </c>
      <c r="M1687" t="str">
        <f t="shared" si="131"/>
        <v>2022</v>
      </c>
      <c r="N1687">
        <f t="shared" si="132"/>
        <v>155134.91</v>
      </c>
      <c r="O1687">
        <f t="shared" si="133"/>
        <v>155134.91</v>
      </c>
      <c r="P1687" t="str">
        <f t="shared" si="134"/>
        <v/>
      </c>
      <c r="Q1687" s="48" t="str">
        <f>IF(O1687="","",
   IF(OR(O1687&lt;EDA_Outlier_Analysis!$C$10, O1687&gt;EDA_Outlier_Analysis!$C$11),
      "Outlier",
      "Normal"))</f>
        <v>Normal</v>
      </c>
      <c r="R1687" t="str">
        <f>IF(P1687="","",
   IF(OR(P1687 &lt; EDA_Outlier_Analysis!$F$7, P1687 &gt; EDA_Outlier_Analysis!$F$8),
      "Outlier",
      "Normal"))</f>
        <v/>
      </c>
      <c r="S1687" t="str">
        <f>IF(N1687="","",
   IF(OR(N1687 &lt;EDA_Outlier_Analysis!$I$10, N1687 &gt; EDA_Outlier_Analysis!$I$11),
      "Outlier",
      "Normal"))</f>
        <v>Normal</v>
      </c>
    </row>
    <row r="1688" spans="1:19">
      <c r="A1688" t="s">
        <v>4338</v>
      </c>
      <c r="B1688" s="4">
        <v>44660</v>
      </c>
      <c r="C1688" s="2">
        <v>-57085.26</v>
      </c>
      <c r="D1688" t="s">
        <v>840</v>
      </c>
      <c r="E1688" t="s">
        <v>878</v>
      </c>
      <c r="F1688" t="s">
        <v>9</v>
      </c>
      <c r="G1688" t="s">
        <v>20</v>
      </c>
      <c r="I1688" t="s">
        <v>2048</v>
      </c>
      <c r="J1688" t="s">
        <v>4339</v>
      </c>
      <c r="K1688" t="str">
        <f>IF(COUNTIF(Customers!A:A, H1688)&gt;0, "Valid", "Invalid")</f>
        <v>Invalid</v>
      </c>
      <c r="L1688" t="str">
        <f t="shared" si="130"/>
        <v>4</v>
      </c>
      <c r="M1688" t="str">
        <f t="shared" si="131"/>
        <v>2022</v>
      </c>
      <c r="N1688">
        <f t="shared" si="132"/>
        <v>-57085.26</v>
      </c>
      <c r="O1688" t="str">
        <f t="shared" si="133"/>
        <v/>
      </c>
      <c r="P1688">
        <f t="shared" si="134"/>
        <v>57085.26</v>
      </c>
      <c r="Q1688" s="48" t="str">
        <f>IF(O1688="","",
   IF(OR(O1688&lt;EDA_Outlier_Analysis!$C$10, O1688&gt;EDA_Outlier_Analysis!$C$11),
      "Outlier",
      "Normal"))</f>
        <v/>
      </c>
      <c r="R1688" t="str">
        <f>IF(P1688="","",
   IF(OR(P1688 &lt; EDA_Outlier_Analysis!$F$7, P1688 &gt; EDA_Outlier_Analysis!$F$8),
      "Outlier",
      "Normal"))</f>
        <v>Outlier</v>
      </c>
      <c r="S1688" t="str">
        <f>IF(N1688="","",
   IF(OR(N1688 &lt;EDA_Outlier_Analysis!$I$10, N1688 &gt; EDA_Outlier_Analysis!$I$11),
      "Outlier",
      "Normal"))</f>
        <v>Normal</v>
      </c>
    </row>
    <row r="1689" spans="1:19">
      <c r="A1689" t="s">
        <v>4340</v>
      </c>
      <c r="B1689" s="4">
        <v>44629</v>
      </c>
      <c r="C1689" s="2">
        <v>-20665.599999999999</v>
      </c>
      <c r="D1689" t="s">
        <v>840</v>
      </c>
      <c r="E1689" t="s">
        <v>845</v>
      </c>
      <c r="F1689" t="s">
        <v>9</v>
      </c>
      <c r="G1689" t="s">
        <v>20</v>
      </c>
      <c r="I1689" t="s">
        <v>2053</v>
      </c>
      <c r="J1689" t="s">
        <v>4341</v>
      </c>
      <c r="K1689" t="str">
        <f>IF(COUNTIF(Customers!A:A, H1689)&gt;0, "Valid", "Invalid")</f>
        <v>Invalid</v>
      </c>
      <c r="L1689" t="str">
        <f t="shared" si="130"/>
        <v>3</v>
      </c>
      <c r="M1689" t="str">
        <f t="shared" si="131"/>
        <v>2022</v>
      </c>
      <c r="N1689">
        <f t="shared" si="132"/>
        <v>-20665.599999999999</v>
      </c>
      <c r="O1689" t="str">
        <f t="shared" si="133"/>
        <v/>
      </c>
      <c r="P1689">
        <f t="shared" si="134"/>
        <v>20665.599999999999</v>
      </c>
      <c r="Q1689" s="48" t="str">
        <f>IF(O1689="","",
   IF(OR(O1689&lt;EDA_Outlier_Analysis!$C$10, O1689&gt;EDA_Outlier_Analysis!$C$11),
      "Outlier",
      "Normal"))</f>
        <v/>
      </c>
      <c r="R1689" t="str">
        <f>IF(P1689="","",
   IF(OR(P1689 &lt; EDA_Outlier_Analysis!$F$7, P1689 &gt; EDA_Outlier_Analysis!$F$8),
      "Outlier",
      "Normal"))</f>
        <v>Outlier</v>
      </c>
      <c r="S1689" t="str">
        <f>IF(N1689="","",
   IF(OR(N1689 &lt;EDA_Outlier_Analysis!$I$10, N1689 &gt; EDA_Outlier_Analysis!$I$11),
      "Outlier",
      "Normal"))</f>
        <v>Normal</v>
      </c>
    </row>
    <row r="1690" spans="1:19">
      <c r="A1690" t="s">
        <v>4342</v>
      </c>
      <c r="B1690" s="4">
        <v>44912</v>
      </c>
      <c r="C1690" s="2">
        <v>183782.08</v>
      </c>
      <c r="D1690" t="s">
        <v>849</v>
      </c>
      <c r="E1690" t="s">
        <v>850</v>
      </c>
      <c r="F1690" t="s">
        <v>9</v>
      </c>
      <c r="G1690" t="s">
        <v>31</v>
      </c>
      <c r="H1690" t="s">
        <v>509</v>
      </c>
      <c r="J1690" t="s">
        <v>4343</v>
      </c>
      <c r="K1690" t="str">
        <f>IF(COUNTIF(Customers!A:A, H1690)&gt;0, "Valid", "Invalid")</f>
        <v>Valid</v>
      </c>
      <c r="L1690" t="str">
        <f t="shared" si="130"/>
        <v>12</v>
      </c>
      <c r="M1690" t="str">
        <f t="shared" si="131"/>
        <v>2022</v>
      </c>
      <c r="N1690">
        <f t="shared" si="132"/>
        <v>183782.08</v>
      </c>
      <c r="O1690">
        <f t="shared" si="133"/>
        <v>183782.08</v>
      </c>
      <c r="P1690" t="str">
        <f t="shared" si="134"/>
        <v/>
      </c>
      <c r="Q1690" s="48" t="str">
        <f>IF(O1690="","",
   IF(OR(O1690&lt;EDA_Outlier_Analysis!$C$10, O1690&gt;EDA_Outlier_Analysis!$C$11),
      "Outlier",
      "Normal"))</f>
        <v>Normal</v>
      </c>
      <c r="R1690" t="str">
        <f>IF(P1690="","",
   IF(OR(P1690 &lt; EDA_Outlier_Analysis!$F$7, P1690 &gt; EDA_Outlier_Analysis!$F$8),
      "Outlier",
      "Normal"))</f>
        <v/>
      </c>
      <c r="S1690" t="str">
        <f>IF(N1690="","",
   IF(OR(N1690 &lt;EDA_Outlier_Analysis!$I$10, N1690 &gt; EDA_Outlier_Analysis!$I$11),
      "Outlier",
      "Normal"))</f>
        <v>Normal</v>
      </c>
    </row>
    <row r="1691" spans="1:19">
      <c r="A1691" t="s">
        <v>4344</v>
      </c>
      <c r="B1691" s="4">
        <v>44802</v>
      </c>
      <c r="C1691" s="2">
        <v>-63580.57</v>
      </c>
      <c r="D1691" t="s">
        <v>840</v>
      </c>
      <c r="E1691" t="s">
        <v>845</v>
      </c>
      <c r="F1691" t="s">
        <v>11</v>
      </c>
      <c r="G1691" t="s">
        <v>24</v>
      </c>
      <c r="I1691" t="s">
        <v>846</v>
      </c>
      <c r="J1691" t="s">
        <v>4345</v>
      </c>
      <c r="K1691" t="str">
        <f>IF(COUNTIF(Customers!A:A, H1691)&gt;0, "Valid", "Invalid")</f>
        <v>Invalid</v>
      </c>
      <c r="L1691" t="str">
        <f t="shared" si="130"/>
        <v>8</v>
      </c>
      <c r="M1691" t="str">
        <f t="shared" si="131"/>
        <v>2022</v>
      </c>
      <c r="N1691">
        <f t="shared" si="132"/>
        <v>-63580.57</v>
      </c>
      <c r="O1691" t="str">
        <f t="shared" si="133"/>
        <v/>
      </c>
      <c r="P1691">
        <f t="shared" si="134"/>
        <v>63580.57</v>
      </c>
      <c r="Q1691" s="48" t="str">
        <f>IF(O1691="","",
   IF(OR(O1691&lt;EDA_Outlier_Analysis!$C$10, O1691&gt;EDA_Outlier_Analysis!$C$11),
      "Outlier",
      "Normal"))</f>
        <v/>
      </c>
      <c r="R1691" t="str">
        <f>IF(P1691="","",
   IF(OR(P1691 &lt; EDA_Outlier_Analysis!$F$7, P1691 &gt; EDA_Outlier_Analysis!$F$8),
      "Outlier",
      "Normal"))</f>
        <v>Outlier</v>
      </c>
      <c r="S1691" t="str">
        <f>IF(N1691="","",
   IF(OR(N1691 &lt;EDA_Outlier_Analysis!$I$10, N1691 &gt; EDA_Outlier_Analysis!$I$11),
      "Outlier",
      "Normal"))</f>
        <v>Normal</v>
      </c>
    </row>
    <row r="1692" spans="1:19">
      <c r="A1692" t="s">
        <v>4346</v>
      </c>
      <c r="B1692" s="4">
        <v>45092</v>
      </c>
      <c r="C1692" s="2">
        <v>-40267.79</v>
      </c>
      <c r="D1692" t="s">
        <v>840</v>
      </c>
      <c r="E1692" t="s">
        <v>905</v>
      </c>
      <c r="F1692" t="s">
        <v>10</v>
      </c>
      <c r="G1692" t="s">
        <v>24</v>
      </c>
      <c r="I1692" t="s">
        <v>1620</v>
      </c>
      <c r="J1692" t="s">
        <v>4347</v>
      </c>
      <c r="K1692" t="str">
        <f>IF(COUNTIF(Customers!A:A, H1692)&gt;0, "Valid", "Invalid")</f>
        <v>Invalid</v>
      </c>
      <c r="L1692" t="str">
        <f t="shared" si="130"/>
        <v>6</v>
      </c>
      <c r="M1692" t="str">
        <f t="shared" si="131"/>
        <v>2023</v>
      </c>
      <c r="N1692">
        <f t="shared" si="132"/>
        <v>-40267.79</v>
      </c>
      <c r="O1692" t="str">
        <f t="shared" si="133"/>
        <v/>
      </c>
      <c r="P1692">
        <f t="shared" si="134"/>
        <v>40267.79</v>
      </c>
      <c r="Q1692" s="48" t="str">
        <f>IF(O1692="","",
   IF(OR(O1692&lt;EDA_Outlier_Analysis!$C$10, O1692&gt;EDA_Outlier_Analysis!$C$11),
      "Outlier",
      "Normal"))</f>
        <v/>
      </c>
      <c r="R1692" t="str">
        <f>IF(P1692="","",
   IF(OR(P1692 &lt; EDA_Outlier_Analysis!$F$7, P1692 &gt; EDA_Outlier_Analysis!$F$8),
      "Outlier",
      "Normal"))</f>
        <v>Normal</v>
      </c>
      <c r="S1692" t="str">
        <f>IF(N1692="","",
   IF(OR(N1692 &lt;EDA_Outlier_Analysis!$I$10, N1692 &gt; EDA_Outlier_Analysis!$I$11),
      "Outlier",
      "Normal"))</f>
        <v>Normal</v>
      </c>
    </row>
    <row r="1693" spans="1:19">
      <c r="A1693" t="s">
        <v>4348</v>
      </c>
      <c r="B1693" s="4">
        <v>44903</v>
      </c>
      <c r="C1693" s="2">
        <v>77357.2</v>
      </c>
      <c r="D1693" t="s">
        <v>849</v>
      </c>
      <c r="E1693" t="s">
        <v>868</v>
      </c>
      <c r="F1693" t="s">
        <v>9</v>
      </c>
      <c r="G1693" t="s">
        <v>20</v>
      </c>
      <c r="H1693" t="s">
        <v>153</v>
      </c>
      <c r="J1693" t="s">
        <v>4349</v>
      </c>
      <c r="K1693" t="str">
        <f>IF(COUNTIF(Customers!A:A, H1693)&gt;0, "Valid", "Invalid")</f>
        <v>Valid</v>
      </c>
      <c r="L1693" t="str">
        <f t="shared" si="130"/>
        <v>12</v>
      </c>
      <c r="M1693" t="str">
        <f t="shared" si="131"/>
        <v>2022</v>
      </c>
      <c r="N1693">
        <f t="shared" si="132"/>
        <v>77357.2</v>
      </c>
      <c r="O1693">
        <f t="shared" si="133"/>
        <v>77357.2</v>
      </c>
      <c r="P1693" t="str">
        <f t="shared" si="134"/>
        <v/>
      </c>
      <c r="Q1693" s="48" t="str">
        <f>IF(O1693="","",
   IF(OR(O1693&lt;EDA_Outlier_Analysis!$C$10, O1693&gt;EDA_Outlier_Analysis!$C$11),
      "Outlier",
      "Normal"))</f>
        <v>Normal</v>
      </c>
      <c r="R1693" t="str">
        <f>IF(P1693="","",
   IF(OR(P1693 &lt; EDA_Outlier_Analysis!$F$7, P1693 &gt; EDA_Outlier_Analysis!$F$8),
      "Outlier",
      "Normal"))</f>
        <v/>
      </c>
      <c r="S1693" t="str">
        <f>IF(N1693="","",
   IF(OR(N1693 &lt;EDA_Outlier_Analysis!$I$10, N1693 &gt; EDA_Outlier_Analysis!$I$11),
      "Outlier",
      "Normal"))</f>
        <v>Normal</v>
      </c>
    </row>
    <row r="1694" spans="1:19">
      <c r="A1694" t="s">
        <v>4350</v>
      </c>
      <c r="B1694" s="4">
        <v>45009</v>
      </c>
      <c r="C1694" s="2">
        <v>173094.8</v>
      </c>
      <c r="D1694" t="s">
        <v>849</v>
      </c>
      <c r="E1694" t="s">
        <v>868</v>
      </c>
      <c r="F1694" t="s">
        <v>11</v>
      </c>
      <c r="G1694" t="s">
        <v>24</v>
      </c>
      <c r="H1694" t="s">
        <v>107</v>
      </c>
      <c r="J1694" t="s">
        <v>4351</v>
      </c>
      <c r="K1694" t="str">
        <f>IF(COUNTIF(Customers!A:A, H1694)&gt;0, "Valid", "Invalid")</f>
        <v>Valid</v>
      </c>
      <c r="L1694" t="str">
        <f t="shared" si="130"/>
        <v>3</v>
      </c>
      <c r="M1694" t="str">
        <f t="shared" si="131"/>
        <v>2023</v>
      </c>
      <c r="N1694">
        <f t="shared" si="132"/>
        <v>173094.8</v>
      </c>
      <c r="O1694">
        <f t="shared" si="133"/>
        <v>173094.8</v>
      </c>
      <c r="P1694" t="str">
        <f t="shared" si="134"/>
        <v/>
      </c>
      <c r="Q1694" s="48" t="str">
        <f>IF(O1694="","",
   IF(OR(O1694&lt;EDA_Outlier_Analysis!$C$10, O1694&gt;EDA_Outlier_Analysis!$C$11),
      "Outlier",
      "Normal"))</f>
        <v>Normal</v>
      </c>
      <c r="R1694" t="str">
        <f>IF(P1694="","",
   IF(OR(P1694 &lt; EDA_Outlier_Analysis!$F$7, P1694 &gt; EDA_Outlier_Analysis!$F$8),
      "Outlier",
      "Normal"))</f>
        <v/>
      </c>
      <c r="S1694" t="str">
        <f>IF(N1694="","",
   IF(OR(N1694 &lt;EDA_Outlier_Analysis!$I$10, N1694 &gt; EDA_Outlier_Analysis!$I$11),
      "Outlier",
      "Normal"))</f>
        <v>Normal</v>
      </c>
    </row>
    <row r="1695" spans="1:19">
      <c r="A1695" t="s">
        <v>4352</v>
      </c>
      <c r="B1695" s="4">
        <v>45243</v>
      </c>
      <c r="C1695" s="2">
        <v>21599.55</v>
      </c>
      <c r="D1695" t="s">
        <v>873</v>
      </c>
      <c r="E1695" t="s">
        <v>873</v>
      </c>
      <c r="F1695" t="s">
        <v>11</v>
      </c>
      <c r="G1695" t="s">
        <v>24</v>
      </c>
      <c r="J1695" t="s">
        <v>4353</v>
      </c>
      <c r="K1695" t="str">
        <f>IF(COUNTIF(Customers!A:A, H1695)&gt;0, "Valid", "Invalid")</f>
        <v>Invalid</v>
      </c>
      <c r="L1695" t="str">
        <f t="shared" si="130"/>
        <v>11</v>
      </c>
      <c r="M1695" t="str">
        <f t="shared" si="131"/>
        <v>2023</v>
      </c>
      <c r="N1695">
        <f t="shared" si="132"/>
        <v>-21599.55</v>
      </c>
      <c r="O1695" t="str">
        <f t="shared" si="133"/>
        <v/>
      </c>
      <c r="P1695" t="str">
        <f t="shared" si="134"/>
        <v/>
      </c>
      <c r="Q1695" s="48" t="str">
        <f>IF(O1695="","",
   IF(OR(O1695&lt;EDA_Outlier_Analysis!$C$10, O1695&gt;EDA_Outlier_Analysis!$C$11),
      "Outlier",
      "Normal"))</f>
        <v/>
      </c>
      <c r="R1695" t="str">
        <f>IF(P1695="","",
   IF(OR(P1695 &lt; EDA_Outlier_Analysis!$F$7, P1695 &gt; EDA_Outlier_Analysis!$F$8),
      "Outlier",
      "Normal"))</f>
        <v/>
      </c>
      <c r="S1695" t="str">
        <f>IF(N1695="","",
   IF(OR(N1695 &lt;EDA_Outlier_Analysis!$I$10, N1695 &gt; EDA_Outlier_Analysis!$I$11),
      "Outlier",
      "Normal"))</f>
        <v>Normal</v>
      </c>
    </row>
    <row r="1696" spans="1:19">
      <c r="A1696" t="s">
        <v>4354</v>
      </c>
      <c r="B1696" s="4">
        <v>45084</v>
      </c>
      <c r="C1696" s="2">
        <v>269448.3</v>
      </c>
      <c r="D1696" t="s">
        <v>849</v>
      </c>
      <c r="E1696" t="s">
        <v>853</v>
      </c>
      <c r="F1696" t="s">
        <v>10</v>
      </c>
      <c r="G1696" t="s">
        <v>24</v>
      </c>
      <c r="H1696" t="s">
        <v>731</v>
      </c>
      <c r="J1696" t="s">
        <v>4355</v>
      </c>
      <c r="K1696" t="str">
        <f>IF(COUNTIF(Customers!A:A, H1696)&gt;0, "Valid", "Invalid")</f>
        <v>Valid</v>
      </c>
      <c r="L1696" t="str">
        <f t="shared" si="130"/>
        <v>6</v>
      </c>
      <c r="M1696" t="str">
        <f t="shared" si="131"/>
        <v>2023</v>
      </c>
      <c r="N1696">
        <f t="shared" si="132"/>
        <v>269448.3</v>
      </c>
      <c r="O1696">
        <f t="shared" si="133"/>
        <v>269448.3</v>
      </c>
      <c r="P1696" t="str">
        <f t="shared" si="134"/>
        <v/>
      </c>
      <c r="Q1696" s="48" t="str">
        <f>IF(O1696="","",
   IF(OR(O1696&lt;EDA_Outlier_Analysis!$C$10, O1696&gt;EDA_Outlier_Analysis!$C$11),
      "Outlier",
      "Normal"))</f>
        <v>Normal</v>
      </c>
      <c r="R1696" t="str">
        <f>IF(P1696="","",
   IF(OR(P1696 &lt; EDA_Outlier_Analysis!$F$7, P1696 &gt; EDA_Outlier_Analysis!$F$8),
      "Outlier",
      "Normal"))</f>
        <v/>
      </c>
      <c r="S1696" t="str">
        <f>IF(N1696="","",
   IF(OR(N1696 &lt;EDA_Outlier_Analysis!$I$10, N1696 &gt; EDA_Outlier_Analysis!$I$11),
      "Outlier",
      "Normal"))</f>
        <v>Normal</v>
      </c>
    </row>
    <row r="1697" spans="1:19">
      <c r="A1697" t="s">
        <v>4356</v>
      </c>
      <c r="B1697" s="4">
        <v>44697</v>
      </c>
      <c r="C1697" s="2">
        <v>-61090.21</v>
      </c>
      <c r="D1697" t="s">
        <v>840</v>
      </c>
      <c r="E1697" t="s">
        <v>845</v>
      </c>
      <c r="F1697" t="s">
        <v>9</v>
      </c>
      <c r="G1697" t="s">
        <v>24</v>
      </c>
      <c r="I1697" t="s">
        <v>990</v>
      </c>
      <c r="J1697" t="s">
        <v>4357</v>
      </c>
      <c r="K1697" t="str">
        <f>IF(COUNTIF(Customers!A:A, H1697)&gt;0, "Valid", "Invalid")</f>
        <v>Invalid</v>
      </c>
      <c r="L1697" t="str">
        <f t="shared" si="130"/>
        <v>5</v>
      </c>
      <c r="M1697" t="str">
        <f t="shared" si="131"/>
        <v>2022</v>
      </c>
      <c r="N1697">
        <f t="shared" si="132"/>
        <v>-61090.21</v>
      </c>
      <c r="O1697" t="str">
        <f t="shared" si="133"/>
        <v/>
      </c>
      <c r="P1697">
        <f t="shared" si="134"/>
        <v>61090.21</v>
      </c>
      <c r="Q1697" s="48" t="str">
        <f>IF(O1697="","",
   IF(OR(O1697&lt;EDA_Outlier_Analysis!$C$10, O1697&gt;EDA_Outlier_Analysis!$C$11),
      "Outlier",
      "Normal"))</f>
        <v/>
      </c>
      <c r="R1697" t="str">
        <f>IF(P1697="","",
   IF(OR(P1697 &lt; EDA_Outlier_Analysis!$F$7, P1697 &gt; EDA_Outlier_Analysis!$F$8),
      "Outlier",
      "Normal"))</f>
        <v>Outlier</v>
      </c>
      <c r="S1697" t="str">
        <f>IF(N1697="","",
   IF(OR(N1697 &lt;EDA_Outlier_Analysis!$I$10, N1697 &gt; EDA_Outlier_Analysis!$I$11),
      "Outlier",
      "Normal"))</f>
        <v>Normal</v>
      </c>
    </row>
    <row r="1698" spans="1:19">
      <c r="A1698" t="s">
        <v>4358</v>
      </c>
      <c r="B1698" s="4">
        <v>44902</v>
      </c>
      <c r="C1698" s="2">
        <v>-56297.08</v>
      </c>
      <c r="D1698" t="s">
        <v>840</v>
      </c>
      <c r="E1698" t="s">
        <v>845</v>
      </c>
      <c r="F1698" t="s">
        <v>11</v>
      </c>
      <c r="G1698" t="s">
        <v>34</v>
      </c>
      <c r="I1698" t="s">
        <v>929</v>
      </c>
      <c r="J1698" t="s">
        <v>4359</v>
      </c>
      <c r="K1698" t="str">
        <f>IF(COUNTIF(Customers!A:A, H1698)&gt;0, "Valid", "Invalid")</f>
        <v>Invalid</v>
      </c>
      <c r="L1698" t="str">
        <f t="shared" si="130"/>
        <v>12</v>
      </c>
      <c r="M1698" t="str">
        <f t="shared" si="131"/>
        <v>2022</v>
      </c>
      <c r="N1698">
        <f t="shared" si="132"/>
        <v>-56297.08</v>
      </c>
      <c r="O1698" t="str">
        <f t="shared" si="133"/>
        <v/>
      </c>
      <c r="P1698">
        <f t="shared" si="134"/>
        <v>56297.08</v>
      </c>
      <c r="Q1698" s="48" t="str">
        <f>IF(O1698="","",
   IF(OR(O1698&lt;EDA_Outlier_Analysis!$C$10, O1698&gt;EDA_Outlier_Analysis!$C$11),
      "Outlier",
      "Normal"))</f>
        <v/>
      </c>
      <c r="R1698" t="str">
        <f>IF(P1698="","",
   IF(OR(P1698 &lt; EDA_Outlier_Analysis!$F$7, P1698 &gt; EDA_Outlier_Analysis!$F$8),
      "Outlier",
      "Normal"))</f>
        <v>Outlier</v>
      </c>
      <c r="S1698" t="str">
        <f>IF(N1698="","",
   IF(OR(N1698 &lt;EDA_Outlier_Analysis!$I$10, N1698 &gt; EDA_Outlier_Analysis!$I$11),
      "Outlier",
      "Normal"))</f>
        <v>Normal</v>
      </c>
    </row>
    <row r="1699" spans="1:19">
      <c r="A1699" t="s">
        <v>4360</v>
      </c>
      <c r="B1699" s="4">
        <v>44703</v>
      </c>
      <c r="C1699" s="2">
        <v>-35532.46</v>
      </c>
      <c r="D1699" t="s">
        <v>840</v>
      </c>
      <c r="E1699" t="s">
        <v>878</v>
      </c>
      <c r="F1699" t="s">
        <v>9</v>
      </c>
      <c r="G1699" t="s">
        <v>20</v>
      </c>
      <c r="I1699" t="s">
        <v>1394</v>
      </c>
      <c r="J1699" t="s">
        <v>4361</v>
      </c>
      <c r="K1699" t="str">
        <f>IF(COUNTIF(Customers!A:A, H1699)&gt;0, "Valid", "Invalid")</f>
        <v>Invalid</v>
      </c>
      <c r="L1699" t="str">
        <f t="shared" si="130"/>
        <v>5</v>
      </c>
      <c r="M1699" t="str">
        <f t="shared" si="131"/>
        <v>2022</v>
      </c>
      <c r="N1699">
        <f t="shared" si="132"/>
        <v>-35532.46</v>
      </c>
      <c r="O1699" t="str">
        <f t="shared" si="133"/>
        <v/>
      </c>
      <c r="P1699">
        <f t="shared" si="134"/>
        <v>35532.46</v>
      </c>
      <c r="Q1699" s="48" t="str">
        <f>IF(O1699="","",
   IF(OR(O1699&lt;EDA_Outlier_Analysis!$C$10, O1699&gt;EDA_Outlier_Analysis!$C$11),
      "Outlier",
      "Normal"))</f>
        <v/>
      </c>
      <c r="R1699" t="str">
        <f>IF(P1699="","",
   IF(OR(P1699 &lt; EDA_Outlier_Analysis!$F$7, P1699 &gt; EDA_Outlier_Analysis!$F$8),
      "Outlier",
      "Normal"))</f>
        <v>Normal</v>
      </c>
      <c r="S1699" t="str">
        <f>IF(N1699="","",
   IF(OR(N1699 &lt;EDA_Outlier_Analysis!$I$10, N1699 &gt; EDA_Outlier_Analysis!$I$11),
      "Outlier",
      "Normal"))</f>
        <v>Normal</v>
      </c>
    </row>
    <row r="1700" spans="1:19">
      <c r="A1700" t="s">
        <v>4362</v>
      </c>
      <c r="B1700" s="4">
        <v>45204</v>
      </c>
      <c r="C1700" s="2">
        <v>140916.54</v>
      </c>
      <c r="D1700" t="s">
        <v>849</v>
      </c>
      <c r="E1700" t="s">
        <v>850</v>
      </c>
      <c r="F1700" t="s">
        <v>9</v>
      </c>
      <c r="G1700" t="s">
        <v>31</v>
      </c>
      <c r="H1700" t="s">
        <v>637</v>
      </c>
      <c r="J1700" t="s">
        <v>4363</v>
      </c>
      <c r="K1700" t="str">
        <f>IF(COUNTIF(Customers!A:A, H1700)&gt;0, "Valid", "Invalid")</f>
        <v>Valid</v>
      </c>
      <c r="L1700" t="str">
        <f t="shared" si="130"/>
        <v>10</v>
      </c>
      <c r="M1700" t="str">
        <f t="shared" si="131"/>
        <v>2023</v>
      </c>
      <c r="N1700">
        <f t="shared" si="132"/>
        <v>140916.54</v>
      </c>
      <c r="O1700">
        <f t="shared" si="133"/>
        <v>140916.54</v>
      </c>
      <c r="P1700" t="str">
        <f t="shared" si="134"/>
        <v/>
      </c>
      <c r="Q1700" s="48" t="str">
        <f>IF(O1700="","",
   IF(OR(O1700&lt;EDA_Outlier_Analysis!$C$10, O1700&gt;EDA_Outlier_Analysis!$C$11),
      "Outlier",
      "Normal"))</f>
        <v>Normal</v>
      </c>
      <c r="R1700" t="str">
        <f>IF(P1700="","",
   IF(OR(P1700 &lt; EDA_Outlier_Analysis!$F$7, P1700 &gt; EDA_Outlier_Analysis!$F$8),
      "Outlier",
      "Normal"))</f>
        <v/>
      </c>
      <c r="S1700" t="str">
        <f>IF(N1700="","",
   IF(OR(N1700 &lt;EDA_Outlier_Analysis!$I$10, N1700 &gt; EDA_Outlier_Analysis!$I$11),
      "Outlier",
      "Normal"))</f>
        <v>Normal</v>
      </c>
    </row>
    <row r="1701" spans="1:19">
      <c r="A1701" t="s">
        <v>4364</v>
      </c>
      <c r="B1701" s="4">
        <v>45245</v>
      </c>
      <c r="C1701" s="2">
        <v>63344.57</v>
      </c>
      <c r="D1701" t="s">
        <v>849</v>
      </c>
      <c r="E1701" t="s">
        <v>850</v>
      </c>
      <c r="F1701" t="s">
        <v>9</v>
      </c>
      <c r="G1701" t="s">
        <v>24</v>
      </c>
      <c r="H1701" t="s">
        <v>441</v>
      </c>
      <c r="J1701" t="s">
        <v>4365</v>
      </c>
      <c r="K1701" t="str">
        <f>IF(COUNTIF(Customers!A:A, H1701)&gt;0, "Valid", "Invalid")</f>
        <v>Valid</v>
      </c>
      <c r="L1701" t="str">
        <f t="shared" si="130"/>
        <v>11</v>
      </c>
      <c r="M1701" t="str">
        <f t="shared" si="131"/>
        <v>2023</v>
      </c>
      <c r="N1701">
        <f t="shared" si="132"/>
        <v>63344.57</v>
      </c>
      <c r="O1701">
        <f t="shared" si="133"/>
        <v>63344.57</v>
      </c>
      <c r="P1701" t="str">
        <f t="shared" si="134"/>
        <v/>
      </c>
      <c r="Q1701" s="48" t="str">
        <f>IF(O1701="","",
   IF(OR(O1701&lt;EDA_Outlier_Analysis!$C$10, O1701&gt;EDA_Outlier_Analysis!$C$11),
      "Outlier",
      "Normal"))</f>
        <v>Normal</v>
      </c>
      <c r="R1701" t="str">
        <f>IF(P1701="","",
   IF(OR(P1701 &lt; EDA_Outlier_Analysis!$F$7, P1701 &gt; EDA_Outlier_Analysis!$F$8),
      "Outlier",
      "Normal"))</f>
        <v/>
      </c>
      <c r="S1701" t="str">
        <f>IF(N1701="","",
   IF(OR(N1701 &lt;EDA_Outlier_Analysis!$I$10, N1701 &gt; EDA_Outlier_Analysis!$I$11),
      "Outlier",
      "Normal"))</f>
        <v>Normal</v>
      </c>
    </row>
    <row r="1702" spans="1:19">
      <c r="A1702" t="s">
        <v>4366</v>
      </c>
      <c r="B1702" s="4">
        <v>45238</v>
      </c>
      <c r="C1702" s="2">
        <v>158585.92000000001</v>
      </c>
      <c r="D1702" t="s">
        <v>849</v>
      </c>
      <c r="E1702" t="s">
        <v>868</v>
      </c>
      <c r="F1702" t="s">
        <v>10</v>
      </c>
      <c r="G1702" t="s">
        <v>24</v>
      </c>
      <c r="H1702" t="s">
        <v>381</v>
      </c>
      <c r="J1702" t="s">
        <v>4367</v>
      </c>
      <c r="K1702" t="str">
        <f>IF(COUNTIF(Customers!A:A, H1702)&gt;0, "Valid", "Invalid")</f>
        <v>Valid</v>
      </c>
      <c r="L1702" t="str">
        <f t="shared" si="130"/>
        <v>11</v>
      </c>
      <c r="M1702" t="str">
        <f t="shared" si="131"/>
        <v>2023</v>
      </c>
      <c r="N1702">
        <f t="shared" si="132"/>
        <v>158585.92000000001</v>
      </c>
      <c r="O1702">
        <f t="shared" si="133"/>
        <v>158585.92000000001</v>
      </c>
      <c r="P1702" t="str">
        <f t="shared" si="134"/>
        <v/>
      </c>
      <c r="Q1702" s="48" t="str">
        <f>IF(O1702="","",
   IF(OR(O1702&lt;EDA_Outlier_Analysis!$C$10, O1702&gt;EDA_Outlier_Analysis!$C$11),
      "Outlier",
      "Normal"))</f>
        <v>Normal</v>
      </c>
      <c r="R1702" t="str">
        <f>IF(P1702="","",
   IF(OR(P1702 &lt; EDA_Outlier_Analysis!$F$7, P1702 &gt; EDA_Outlier_Analysis!$F$8),
      "Outlier",
      "Normal"))</f>
        <v/>
      </c>
      <c r="S1702" t="str">
        <f>IF(N1702="","",
   IF(OR(N1702 &lt;EDA_Outlier_Analysis!$I$10, N1702 &gt; EDA_Outlier_Analysis!$I$11),
      "Outlier",
      "Normal"))</f>
        <v>Normal</v>
      </c>
    </row>
    <row r="1703" spans="1:19">
      <c r="A1703" t="s">
        <v>4368</v>
      </c>
      <c r="B1703" s="4">
        <v>44812</v>
      </c>
      <c r="C1703" s="2">
        <v>-40960.639999999999</v>
      </c>
      <c r="D1703" t="s">
        <v>840</v>
      </c>
      <c r="E1703" t="s">
        <v>841</v>
      </c>
      <c r="F1703" t="s">
        <v>9</v>
      </c>
      <c r="G1703" t="s">
        <v>20</v>
      </c>
      <c r="I1703" t="s">
        <v>1585</v>
      </c>
      <c r="J1703" t="s">
        <v>4369</v>
      </c>
      <c r="K1703" t="str">
        <f>IF(COUNTIF(Customers!A:A, H1703)&gt;0, "Valid", "Invalid")</f>
        <v>Invalid</v>
      </c>
      <c r="L1703" t="str">
        <f t="shared" si="130"/>
        <v>9</v>
      </c>
      <c r="M1703" t="str">
        <f t="shared" si="131"/>
        <v>2022</v>
      </c>
      <c r="N1703">
        <f t="shared" si="132"/>
        <v>-40960.639999999999</v>
      </c>
      <c r="O1703" t="str">
        <f t="shared" si="133"/>
        <v/>
      </c>
      <c r="P1703">
        <f t="shared" si="134"/>
        <v>40960.639999999999</v>
      </c>
      <c r="Q1703" s="48" t="str">
        <f>IF(O1703="","",
   IF(OR(O1703&lt;EDA_Outlier_Analysis!$C$10, O1703&gt;EDA_Outlier_Analysis!$C$11),
      "Outlier",
      "Normal"))</f>
        <v/>
      </c>
      <c r="R1703" t="str">
        <f>IF(P1703="","",
   IF(OR(P1703 &lt; EDA_Outlier_Analysis!$F$7, P1703 &gt; EDA_Outlier_Analysis!$F$8),
      "Outlier",
      "Normal"))</f>
        <v>Normal</v>
      </c>
      <c r="S1703" t="str">
        <f>IF(N1703="","",
   IF(OR(N1703 &lt;EDA_Outlier_Analysis!$I$10, N1703 &gt; EDA_Outlier_Analysis!$I$11),
      "Outlier",
      "Normal"))</f>
        <v>Normal</v>
      </c>
    </row>
    <row r="1704" spans="1:19">
      <c r="A1704" t="s">
        <v>4370</v>
      </c>
      <c r="B1704" s="4">
        <v>45248</v>
      </c>
      <c r="C1704" s="2">
        <v>-35831.910000000003</v>
      </c>
      <c r="D1704" t="s">
        <v>840</v>
      </c>
      <c r="E1704" t="s">
        <v>864</v>
      </c>
      <c r="F1704" t="s">
        <v>10</v>
      </c>
      <c r="G1704" t="s">
        <v>20</v>
      </c>
      <c r="I1704" t="s">
        <v>4371</v>
      </c>
      <c r="J1704" t="s">
        <v>4372</v>
      </c>
      <c r="K1704" t="str">
        <f>IF(COUNTIF(Customers!A:A, H1704)&gt;0, "Valid", "Invalid")</f>
        <v>Invalid</v>
      </c>
      <c r="L1704" t="str">
        <f t="shared" si="130"/>
        <v>11</v>
      </c>
      <c r="M1704" t="str">
        <f t="shared" si="131"/>
        <v>2023</v>
      </c>
      <c r="N1704">
        <f t="shared" si="132"/>
        <v>-35831.910000000003</v>
      </c>
      <c r="O1704" t="str">
        <f t="shared" si="133"/>
        <v/>
      </c>
      <c r="P1704">
        <f t="shared" si="134"/>
        <v>35831.910000000003</v>
      </c>
      <c r="Q1704" s="48" t="str">
        <f>IF(O1704="","",
   IF(OR(O1704&lt;EDA_Outlier_Analysis!$C$10, O1704&gt;EDA_Outlier_Analysis!$C$11),
      "Outlier",
      "Normal"))</f>
        <v/>
      </c>
      <c r="R1704" t="str">
        <f>IF(P1704="","",
   IF(OR(P1704 &lt; EDA_Outlier_Analysis!$F$7, P1704 &gt; EDA_Outlier_Analysis!$F$8),
      "Outlier",
      "Normal"))</f>
        <v>Normal</v>
      </c>
      <c r="S1704" t="str">
        <f>IF(N1704="","",
   IF(OR(N1704 &lt;EDA_Outlier_Analysis!$I$10, N1704 &gt; EDA_Outlier_Analysis!$I$11),
      "Outlier",
      "Normal"))</f>
        <v>Normal</v>
      </c>
    </row>
    <row r="1705" spans="1:19">
      <c r="A1705" t="s">
        <v>4373</v>
      </c>
      <c r="B1705" s="4">
        <v>45039</v>
      </c>
      <c r="C1705" s="2">
        <v>153431.92000000001</v>
      </c>
      <c r="D1705" t="s">
        <v>849</v>
      </c>
      <c r="E1705" t="s">
        <v>850</v>
      </c>
      <c r="F1705" t="s">
        <v>10</v>
      </c>
      <c r="G1705" t="s">
        <v>31</v>
      </c>
      <c r="H1705" t="s">
        <v>213</v>
      </c>
      <c r="J1705" t="s">
        <v>4374</v>
      </c>
      <c r="K1705" t="str">
        <f>IF(COUNTIF(Customers!A:A, H1705)&gt;0, "Valid", "Invalid")</f>
        <v>Valid</v>
      </c>
      <c r="L1705" t="str">
        <f t="shared" si="130"/>
        <v>4</v>
      </c>
      <c r="M1705" t="str">
        <f t="shared" si="131"/>
        <v>2023</v>
      </c>
      <c r="N1705">
        <f t="shared" si="132"/>
        <v>153431.92000000001</v>
      </c>
      <c r="O1705">
        <f t="shared" si="133"/>
        <v>153431.92000000001</v>
      </c>
      <c r="P1705" t="str">
        <f t="shared" si="134"/>
        <v/>
      </c>
      <c r="Q1705" s="48" t="str">
        <f>IF(O1705="","",
   IF(OR(O1705&lt;EDA_Outlier_Analysis!$C$10, O1705&gt;EDA_Outlier_Analysis!$C$11),
      "Outlier",
      "Normal"))</f>
        <v>Normal</v>
      </c>
      <c r="R1705" t="str">
        <f>IF(P1705="","",
   IF(OR(P1705 &lt; EDA_Outlier_Analysis!$F$7, P1705 &gt; EDA_Outlier_Analysis!$F$8),
      "Outlier",
      "Normal"))</f>
        <v/>
      </c>
      <c r="S1705" t="str">
        <f>IF(N1705="","",
   IF(OR(N1705 &lt;EDA_Outlier_Analysis!$I$10, N1705 &gt; EDA_Outlier_Analysis!$I$11),
      "Outlier",
      "Normal"))</f>
        <v>Normal</v>
      </c>
    </row>
    <row r="1706" spans="1:19">
      <c r="A1706" t="s">
        <v>4375</v>
      </c>
      <c r="B1706" s="4">
        <v>44824</v>
      </c>
      <c r="C1706" s="2">
        <v>225317.97</v>
      </c>
      <c r="D1706" t="s">
        <v>849</v>
      </c>
      <c r="E1706" t="s">
        <v>850</v>
      </c>
      <c r="F1706" t="s">
        <v>10</v>
      </c>
      <c r="G1706" t="s">
        <v>31</v>
      </c>
      <c r="H1706" t="s">
        <v>739</v>
      </c>
      <c r="J1706" t="s">
        <v>4376</v>
      </c>
      <c r="K1706" t="str">
        <f>IF(COUNTIF(Customers!A:A, H1706)&gt;0, "Valid", "Invalid")</f>
        <v>Valid</v>
      </c>
      <c r="L1706" t="str">
        <f t="shared" si="130"/>
        <v>9</v>
      </c>
      <c r="M1706" t="str">
        <f t="shared" si="131"/>
        <v>2022</v>
      </c>
      <c r="N1706">
        <f t="shared" si="132"/>
        <v>225317.97</v>
      </c>
      <c r="O1706">
        <f t="shared" si="133"/>
        <v>225317.97</v>
      </c>
      <c r="P1706" t="str">
        <f t="shared" si="134"/>
        <v/>
      </c>
      <c r="Q1706" s="48" t="str">
        <f>IF(O1706="","",
   IF(OR(O1706&lt;EDA_Outlier_Analysis!$C$10, O1706&gt;EDA_Outlier_Analysis!$C$11),
      "Outlier",
      "Normal"))</f>
        <v>Normal</v>
      </c>
      <c r="R1706" t="str">
        <f>IF(P1706="","",
   IF(OR(P1706 &lt; EDA_Outlier_Analysis!$F$7, P1706 &gt; EDA_Outlier_Analysis!$F$8),
      "Outlier",
      "Normal"))</f>
        <v/>
      </c>
      <c r="S1706" t="str">
        <f>IF(N1706="","",
   IF(OR(N1706 &lt;EDA_Outlier_Analysis!$I$10, N1706 &gt; EDA_Outlier_Analysis!$I$11),
      "Outlier",
      "Normal"))</f>
        <v>Normal</v>
      </c>
    </row>
    <row r="1707" spans="1:19">
      <c r="A1707" t="s">
        <v>4377</v>
      </c>
      <c r="B1707" s="4">
        <v>44631</v>
      </c>
      <c r="C1707" s="2">
        <v>-25403.8</v>
      </c>
      <c r="D1707" t="s">
        <v>840</v>
      </c>
      <c r="E1707" t="s">
        <v>864</v>
      </c>
      <c r="F1707" t="s">
        <v>11</v>
      </c>
      <c r="G1707" t="s">
        <v>24</v>
      </c>
      <c r="I1707" t="s">
        <v>1080</v>
      </c>
      <c r="J1707" t="s">
        <v>4378</v>
      </c>
      <c r="K1707" t="str">
        <f>IF(COUNTIF(Customers!A:A, H1707)&gt;0, "Valid", "Invalid")</f>
        <v>Invalid</v>
      </c>
      <c r="L1707" t="str">
        <f t="shared" si="130"/>
        <v>3</v>
      </c>
      <c r="M1707" t="str">
        <f t="shared" si="131"/>
        <v>2022</v>
      </c>
      <c r="N1707">
        <f t="shared" si="132"/>
        <v>-25403.8</v>
      </c>
      <c r="O1707" t="str">
        <f t="shared" si="133"/>
        <v/>
      </c>
      <c r="P1707">
        <f t="shared" si="134"/>
        <v>25403.8</v>
      </c>
      <c r="Q1707" s="48" t="str">
        <f>IF(O1707="","",
   IF(OR(O1707&lt;EDA_Outlier_Analysis!$C$10, O1707&gt;EDA_Outlier_Analysis!$C$11),
      "Outlier",
      "Normal"))</f>
        <v/>
      </c>
      <c r="R1707" t="str">
        <f>IF(P1707="","",
   IF(OR(P1707 &lt; EDA_Outlier_Analysis!$F$7, P1707 &gt; EDA_Outlier_Analysis!$F$8),
      "Outlier",
      "Normal"))</f>
        <v>Outlier</v>
      </c>
      <c r="S1707" t="str">
        <f>IF(N1707="","",
   IF(OR(N1707 &lt;EDA_Outlier_Analysis!$I$10, N1707 &gt; EDA_Outlier_Analysis!$I$11),
      "Outlier",
      "Normal"))</f>
        <v>Normal</v>
      </c>
    </row>
    <row r="1708" spans="1:19">
      <c r="A1708" t="s">
        <v>4379</v>
      </c>
      <c r="B1708" s="4">
        <v>45122</v>
      </c>
      <c r="C1708" s="2">
        <v>124628.97</v>
      </c>
      <c r="D1708" t="s">
        <v>849</v>
      </c>
      <c r="E1708" t="s">
        <v>850</v>
      </c>
      <c r="F1708" t="s">
        <v>10</v>
      </c>
      <c r="G1708" t="s">
        <v>24</v>
      </c>
      <c r="H1708" t="s">
        <v>549</v>
      </c>
      <c r="J1708" t="s">
        <v>4380</v>
      </c>
      <c r="K1708" t="str">
        <f>IF(COUNTIF(Customers!A:A, H1708)&gt;0, "Valid", "Invalid")</f>
        <v>Valid</v>
      </c>
      <c r="L1708" t="str">
        <f t="shared" si="130"/>
        <v>7</v>
      </c>
      <c r="M1708" t="str">
        <f t="shared" si="131"/>
        <v>2023</v>
      </c>
      <c r="N1708">
        <f t="shared" si="132"/>
        <v>124628.97</v>
      </c>
      <c r="O1708">
        <f t="shared" si="133"/>
        <v>124628.97</v>
      </c>
      <c r="P1708" t="str">
        <f t="shared" si="134"/>
        <v/>
      </c>
      <c r="Q1708" s="48" t="str">
        <f>IF(O1708="","",
   IF(OR(O1708&lt;EDA_Outlier_Analysis!$C$10, O1708&gt;EDA_Outlier_Analysis!$C$11),
      "Outlier",
      "Normal"))</f>
        <v>Normal</v>
      </c>
      <c r="R1708" t="str">
        <f>IF(P1708="","",
   IF(OR(P1708 &lt; EDA_Outlier_Analysis!$F$7, P1708 &gt; EDA_Outlier_Analysis!$F$8),
      "Outlier",
      "Normal"))</f>
        <v/>
      </c>
      <c r="S1708" t="str">
        <f>IF(N1708="","",
   IF(OR(N1708 &lt;EDA_Outlier_Analysis!$I$10, N1708 &gt; EDA_Outlier_Analysis!$I$11),
      "Outlier",
      "Normal"))</f>
        <v>Normal</v>
      </c>
    </row>
    <row r="1709" spans="1:19">
      <c r="A1709" t="s">
        <v>4381</v>
      </c>
      <c r="B1709" s="4">
        <v>44629</v>
      </c>
      <c r="C1709" s="2">
        <v>-54838.93</v>
      </c>
      <c r="D1709" t="s">
        <v>840</v>
      </c>
      <c r="E1709" t="s">
        <v>864</v>
      </c>
      <c r="F1709" t="s">
        <v>11</v>
      </c>
      <c r="G1709" t="s">
        <v>31</v>
      </c>
      <c r="I1709" t="s">
        <v>1035</v>
      </c>
      <c r="J1709" t="s">
        <v>4382</v>
      </c>
      <c r="K1709" t="str">
        <f>IF(COUNTIF(Customers!A:A, H1709)&gt;0, "Valid", "Invalid")</f>
        <v>Invalid</v>
      </c>
      <c r="L1709" t="str">
        <f t="shared" si="130"/>
        <v>3</v>
      </c>
      <c r="M1709" t="str">
        <f t="shared" si="131"/>
        <v>2022</v>
      </c>
      <c r="N1709">
        <f t="shared" si="132"/>
        <v>-54838.93</v>
      </c>
      <c r="O1709" t="str">
        <f t="shared" si="133"/>
        <v/>
      </c>
      <c r="P1709">
        <f t="shared" si="134"/>
        <v>54838.93</v>
      </c>
      <c r="Q1709" s="48" t="str">
        <f>IF(O1709="","",
   IF(OR(O1709&lt;EDA_Outlier_Analysis!$C$10, O1709&gt;EDA_Outlier_Analysis!$C$11),
      "Outlier",
      "Normal"))</f>
        <v/>
      </c>
      <c r="R1709" t="str">
        <f>IF(P1709="","",
   IF(OR(P1709 &lt; EDA_Outlier_Analysis!$F$7, P1709 &gt; EDA_Outlier_Analysis!$F$8),
      "Outlier",
      "Normal"))</f>
        <v>Outlier</v>
      </c>
      <c r="S1709" t="str">
        <f>IF(N1709="","",
   IF(OR(N1709 &lt;EDA_Outlier_Analysis!$I$10, N1709 &gt; EDA_Outlier_Analysis!$I$11),
      "Outlier",
      "Normal"))</f>
        <v>Normal</v>
      </c>
    </row>
    <row r="1710" spans="1:19">
      <c r="A1710" t="s">
        <v>4383</v>
      </c>
      <c r="B1710" s="4">
        <v>45176</v>
      </c>
      <c r="C1710" s="2">
        <v>-17168.009999999998</v>
      </c>
      <c r="D1710" t="s">
        <v>840</v>
      </c>
      <c r="E1710" t="s">
        <v>845</v>
      </c>
      <c r="F1710" t="s">
        <v>10</v>
      </c>
      <c r="G1710" t="s">
        <v>20</v>
      </c>
      <c r="I1710" t="s">
        <v>1800</v>
      </c>
      <c r="J1710" t="s">
        <v>4384</v>
      </c>
      <c r="K1710" t="str">
        <f>IF(COUNTIF(Customers!A:A, H1710)&gt;0, "Valid", "Invalid")</f>
        <v>Invalid</v>
      </c>
      <c r="L1710" t="str">
        <f t="shared" si="130"/>
        <v>9</v>
      </c>
      <c r="M1710" t="str">
        <f t="shared" si="131"/>
        <v>2023</v>
      </c>
      <c r="N1710">
        <f t="shared" si="132"/>
        <v>-17168.009999999998</v>
      </c>
      <c r="O1710" t="str">
        <f t="shared" si="133"/>
        <v/>
      </c>
      <c r="P1710">
        <f t="shared" si="134"/>
        <v>17168.009999999998</v>
      </c>
      <c r="Q1710" s="48" t="str">
        <f>IF(O1710="","",
   IF(OR(O1710&lt;EDA_Outlier_Analysis!$C$10, O1710&gt;EDA_Outlier_Analysis!$C$11),
      "Outlier",
      "Normal"))</f>
        <v/>
      </c>
      <c r="R1710" t="str">
        <f>IF(P1710="","",
   IF(OR(P1710 &lt; EDA_Outlier_Analysis!$F$7, P1710 &gt; EDA_Outlier_Analysis!$F$8),
      "Outlier",
      "Normal"))</f>
        <v>Outlier</v>
      </c>
      <c r="S1710" t="str">
        <f>IF(N1710="","",
   IF(OR(N1710 &lt;EDA_Outlier_Analysis!$I$10, N1710 &gt; EDA_Outlier_Analysis!$I$11),
      "Outlier",
      "Normal"))</f>
        <v>Normal</v>
      </c>
    </row>
    <row r="1711" spans="1:19">
      <c r="A1711" t="s">
        <v>4385</v>
      </c>
      <c r="B1711" s="4">
        <v>45028</v>
      </c>
      <c r="C1711" s="2">
        <v>-50353.82</v>
      </c>
      <c r="D1711" t="s">
        <v>840</v>
      </c>
      <c r="E1711" t="s">
        <v>856</v>
      </c>
      <c r="F1711" t="s">
        <v>10</v>
      </c>
      <c r="G1711" t="s">
        <v>31</v>
      </c>
      <c r="I1711" t="s">
        <v>1109</v>
      </c>
      <c r="J1711" t="s">
        <v>4386</v>
      </c>
      <c r="K1711" t="str">
        <f>IF(COUNTIF(Customers!A:A, H1711)&gt;0, "Valid", "Invalid")</f>
        <v>Invalid</v>
      </c>
      <c r="L1711" t="str">
        <f t="shared" si="130"/>
        <v>4</v>
      </c>
      <c r="M1711" t="str">
        <f t="shared" si="131"/>
        <v>2023</v>
      </c>
      <c r="N1711">
        <f t="shared" si="132"/>
        <v>-50353.82</v>
      </c>
      <c r="O1711" t="str">
        <f t="shared" si="133"/>
        <v/>
      </c>
      <c r="P1711">
        <f t="shared" si="134"/>
        <v>50353.82</v>
      </c>
      <c r="Q1711" s="48" t="str">
        <f>IF(O1711="","",
   IF(OR(O1711&lt;EDA_Outlier_Analysis!$C$10, O1711&gt;EDA_Outlier_Analysis!$C$11),
      "Outlier",
      "Normal"))</f>
        <v/>
      </c>
      <c r="R1711" t="str">
        <f>IF(P1711="","",
   IF(OR(P1711 &lt; EDA_Outlier_Analysis!$F$7, P1711 &gt; EDA_Outlier_Analysis!$F$8),
      "Outlier",
      "Normal"))</f>
        <v>Normal</v>
      </c>
      <c r="S1711" t="str">
        <f>IF(N1711="","",
   IF(OR(N1711 &lt;EDA_Outlier_Analysis!$I$10, N1711 &gt; EDA_Outlier_Analysis!$I$11),
      "Outlier",
      "Normal"))</f>
        <v>Normal</v>
      </c>
    </row>
    <row r="1712" spans="1:19">
      <c r="A1712" t="s">
        <v>4387</v>
      </c>
      <c r="B1712" s="4">
        <v>44681</v>
      </c>
      <c r="C1712" s="2">
        <v>217699.24</v>
      </c>
      <c r="D1712" t="s">
        <v>849</v>
      </c>
      <c r="E1712" t="s">
        <v>868</v>
      </c>
      <c r="F1712" t="s">
        <v>10</v>
      </c>
      <c r="G1712" t="s">
        <v>24</v>
      </c>
      <c r="H1712" t="s">
        <v>551</v>
      </c>
      <c r="J1712" t="s">
        <v>4388</v>
      </c>
      <c r="K1712" t="str">
        <f>IF(COUNTIF(Customers!A:A, H1712)&gt;0, "Valid", "Invalid")</f>
        <v>Valid</v>
      </c>
      <c r="L1712" t="str">
        <f t="shared" si="130"/>
        <v>4</v>
      </c>
      <c r="M1712" t="str">
        <f t="shared" si="131"/>
        <v>2022</v>
      </c>
      <c r="N1712">
        <f t="shared" si="132"/>
        <v>217699.24</v>
      </c>
      <c r="O1712">
        <f t="shared" si="133"/>
        <v>217699.24</v>
      </c>
      <c r="P1712" t="str">
        <f t="shared" si="134"/>
        <v/>
      </c>
      <c r="Q1712" s="48" t="str">
        <f>IF(O1712="","",
   IF(OR(O1712&lt;EDA_Outlier_Analysis!$C$10, O1712&gt;EDA_Outlier_Analysis!$C$11),
      "Outlier",
      "Normal"))</f>
        <v>Normal</v>
      </c>
      <c r="R1712" t="str">
        <f>IF(P1712="","",
   IF(OR(P1712 &lt; EDA_Outlier_Analysis!$F$7, P1712 &gt; EDA_Outlier_Analysis!$F$8),
      "Outlier",
      "Normal"))</f>
        <v/>
      </c>
      <c r="S1712" t="str">
        <f>IF(N1712="","",
   IF(OR(N1712 &lt;EDA_Outlier_Analysis!$I$10, N1712 &gt; EDA_Outlier_Analysis!$I$11),
      "Outlier",
      "Normal"))</f>
        <v>Normal</v>
      </c>
    </row>
    <row r="1713" spans="1:19">
      <c r="A1713" t="s">
        <v>4389</v>
      </c>
      <c r="B1713" s="4">
        <v>44611</v>
      </c>
      <c r="C1713" s="2">
        <v>-47173.89</v>
      </c>
      <c r="D1713" t="s">
        <v>840</v>
      </c>
      <c r="E1713" t="s">
        <v>856</v>
      </c>
      <c r="F1713" t="s">
        <v>10</v>
      </c>
      <c r="G1713" t="s">
        <v>20</v>
      </c>
      <c r="I1713" t="s">
        <v>1083</v>
      </c>
      <c r="J1713" t="s">
        <v>4390</v>
      </c>
      <c r="K1713" t="str">
        <f>IF(COUNTIF(Customers!A:A, H1713)&gt;0, "Valid", "Invalid")</f>
        <v>Invalid</v>
      </c>
      <c r="L1713" t="str">
        <f t="shared" si="130"/>
        <v>2</v>
      </c>
      <c r="M1713" t="str">
        <f t="shared" si="131"/>
        <v>2022</v>
      </c>
      <c r="N1713">
        <f t="shared" si="132"/>
        <v>-47173.89</v>
      </c>
      <c r="O1713" t="str">
        <f t="shared" si="133"/>
        <v/>
      </c>
      <c r="P1713">
        <f t="shared" si="134"/>
        <v>47173.89</v>
      </c>
      <c r="Q1713" s="48" t="str">
        <f>IF(O1713="","",
   IF(OR(O1713&lt;EDA_Outlier_Analysis!$C$10, O1713&gt;EDA_Outlier_Analysis!$C$11),
      "Outlier",
      "Normal"))</f>
        <v/>
      </c>
      <c r="R1713" t="str">
        <f>IF(P1713="","",
   IF(OR(P1713 &lt; EDA_Outlier_Analysis!$F$7, P1713 &gt; EDA_Outlier_Analysis!$F$8),
      "Outlier",
      "Normal"))</f>
        <v>Normal</v>
      </c>
      <c r="S1713" t="str">
        <f>IF(N1713="","",
   IF(OR(N1713 &lt;EDA_Outlier_Analysis!$I$10, N1713 &gt; EDA_Outlier_Analysis!$I$11),
      "Outlier",
      "Normal"))</f>
        <v>Normal</v>
      </c>
    </row>
    <row r="1714" spans="1:19">
      <c r="A1714" t="s">
        <v>4391</v>
      </c>
      <c r="B1714" s="4">
        <v>44819</v>
      </c>
      <c r="C1714" s="2">
        <v>-45453.88</v>
      </c>
      <c r="D1714" t="s">
        <v>840</v>
      </c>
      <c r="E1714" t="s">
        <v>905</v>
      </c>
      <c r="F1714" t="s">
        <v>10</v>
      </c>
      <c r="G1714" t="s">
        <v>34</v>
      </c>
      <c r="I1714" t="s">
        <v>1435</v>
      </c>
      <c r="J1714" t="s">
        <v>4392</v>
      </c>
      <c r="K1714" t="str">
        <f>IF(COUNTIF(Customers!A:A, H1714)&gt;0, "Valid", "Invalid")</f>
        <v>Invalid</v>
      </c>
      <c r="L1714" t="str">
        <f t="shared" si="130"/>
        <v>9</v>
      </c>
      <c r="M1714" t="str">
        <f t="shared" si="131"/>
        <v>2022</v>
      </c>
      <c r="N1714">
        <f t="shared" si="132"/>
        <v>-45453.88</v>
      </c>
      <c r="O1714" t="str">
        <f t="shared" si="133"/>
        <v/>
      </c>
      <c r="P1714">
        <f t="shared" si="134"/>
        <v>45453.88</v>
      </c>
      <c r="Q1714" s="48" t="str">
        <f>IF(O1714="","",
   IF(OR(O1714&lt;EDA_Outlier_Analysis!$C$10, O1714&gt;EDA_Outlier_Analysis!$C$11),
      "Outlier",
      "Normal"))</f>
        <v/>
      </c>
      <c r="R1714" t="str">
        <f>IF(P1714="","",
   IF(OR(P1714 &lt; EDA_Outlier_Analysis!$F$7, P1714 &gt; EDA_Outlier_Analysis!$F$8),
      "Outlier",
      "Normal"))</f>
        <v>Normal</v>
      </c>
      <c r="S1714" t="str">
        <f>IF(N1714="","",
   IF(OR(N1714 &lt;EDA_Outlier_Analysis!$I$10, N1714 &gt; EDA_Outlier_Analysis!$I$11),
      "Outlier",
      "Normal"))</f>
        <v>Normal</v>
      </c>
    </row>
    <row r="1715" spans="1:19">
      <c r="A1715" t="s">
        <v>4393</v>
      </c>
      <c r="B1715" s="4">
        <v>44651</v>
      </c>
      <c r="C1715" s="2">
        <v>119128.91</v>
      </c>
      <c r="D1715" t="s">
        <v>849</v>
      </c>
      <c r="E1715" t="s">
        <v>853</v>
      </c>
      <c r="F1715" t="s">
        <v>9</v>
      </c>
      <c r="G1715" t="s">
        <v>20</v>
      </c>
      <c r="H1715" t="s">
        <v>305</v>
      </c>
      <c r="J1715" t="s">
        <v>4394</v>
      </c>
      <c r="K1715" t="str">
        <f>IF(COUNTIF(Customers!A:A, H1715)&gt;0, "Valid", "Invalid")</f>
        <v>Valid</v>
      </c>
      <c r="L1715" t="str">
        <f t="shared" si="130"/>
        <v>3</v>
      </c>
      <c r="M1715" t="str">
        <f t="shared" si="131"/>
        <v>2022</v>
      </c>
      <c r="N1715">
        <f t="shared" si="132"/>
        <v>119128.91</v>
      </c>
      <c r="O1715">
        <f t="shared" si="133"/>
        <v>119128.91</v>
      </c>
      <c r="P1715" t="str">
        <f t="shared" si="134"/>
        <v/>
      </c>
      <c r="Q1715" s="48" t="str">
        <f>IF(O1715="","",
   IF(OR(O1715&lt;EDA_Outlier_Analysis!$C$10, O1715&gt;EDA_Outlier_Analysis!$C$11),
      "Outlier",
      "Normal"))</f>
        <v>Normal</v>
      </c>
      <c r="R1715" t="str">
        <f>IF(P1715="","",
   IF(OR(P1715 &lt; EDA_Outlier_Analysis!$F$7, P1715 &gt; EDA_Outlier_Analysis!$F$8),
      "Outlier",
      "Normal"))</f>
        <v/>
      </c>
      <c r="S1715" t="str">
        <f>IF(N1715="","",
   IF(OR(N1715 &lt;EDA_Outlier_Analysis!$I$10, N1715 &gt; EDA_Outlier_Analysis!$I$11),
      "Outlier",
      "Normal"))</f>
        <v>Normal</v>
      </c>
    </row>
    <row r="1716" spans="1:19">
      <c r="A1716" t="s">
        <v>4395</v>
      </c>
      <c r="B1716" s="4">
        <v>45192</v>
      </c>
      <c r="C1716" s="2">
        <v>-44988.98</v>
      </c>
      <c r="D1716" t="s">
        <v>840</v>
      </c>
      <c r="E1716" t="s">
        <v>864</v>
      </c>
      <c r="F1716" t="s">
        <v>11</v>
      </c>
      <c r="G1716" t="s">
        <v>24</v>
      </c>
      <c r="I1716" t="s">
        <v>1237</v>
      </c>
      <c r="J1716" t="s">
        <v>4396</v>
      </c>
      <c r="K1716" t="str">
        <f>IF(COUNTIF(Customers!A:A, H1716)&gt;0, "Valid", "Invalid")</f>
        <v>Invalid</v>
      </c>
      <c r="L1716" t="str">
        <f t="shared" si="130"/>
        <v>9</v>
      </c>
      <c r="M1716" t="str">
        <f t="shared" si="131"/>
        <v>2023</v>
      </c>
      <c r="N1716">
        <f t="shared" si="132"/>
        <v>-44988.98</v>
      </c>
      <c r="O1716" t="str">
        <f t="shared" si="133"/>
        <v/>
      </c>
      <c r="P1716">
        <f t="shared" si="134"/>
        <v>44988.98</v>
      </c>
      <c r="Q1716" s="48" t="str">
        <f>IF(O1716="","",
   IF(OR(O1716&lt;EDA_Outlier_Analysis!$C$10, O1716&gt;EDA_Outlier_Analysis!$C$11),
      "Outlier",
      "Normal"))</f>
        <v/>
      </c>
      <c r="R1716" t="str">
        <f>IF(P1716="","",
   IF(OR(P1716 &lt; EDA_Outlier_Analysis!$F$7, P1716 &gt; EDA_Outlier_Analysis!$F$8),
      "Outlier",
      "Normal"))</f>
        <v>Normal</v>
      </c>
      <c r="S1716" t="str">
        <f>IF(N1716="","",
   IF(OR(N1716 &lt;EDA_Outlier_Analysis!$I$10, N1716 &gt; EDA_Outlier_Analysis!$I$11),
      "Outlier",
      "Normal"))</f>
        <v>Normal</v>
      </c>
    </row>
    <row r="1717" spans="1:19">
      <c r="A1717" t="s">
        <v>4397</v>
      </c>
      <c r="B1717" s="4">
        <v>44724</v>
      </c>
      <c r="C1717" s="2">
        <v>203235.61</v>
      </c>
      <c r="D1717" t="s">
        <v>849</v>
      </c>
      <c r="E1717" t="s">
        <v>850</v>
      </c>
      <c r="F1717" t="s">
        <v>9</v>
      </c>
      <c r="G1717" t="s">
        <v>24</v>
      </c>
      <c r="H1717" t="s">
        <v>425</v>
      </c>
      <c r="J1717" t="s">
        <v>4398</v>
      </c>
      <c r="K1717" t="str">
        <f>IF(COUNTIF(Customers!A:A, H1717)&gt;0, "Valid", "Invalid")</f>
        <v>Valid</v>
      </c>
      <c r="L1717" t="str">
        <f t="shared" si="130"/>
        <v>6</v>
      </c>
      <c r="M1717" t="str">
        <f t="shared" si="131"/>
        <v>2022</v>
      </c>
      <c r="N1717">
        <f t="shared" si="132"/>
        <v>203235.61</v>
      </c>
      <c r="O1717">
        <f t="shared" si="133"/>
        <v>203235.61</v>
      </c>
      <c r="P1717" t="str">
        <f t="shared" si="134"/>
        <v/>
      </c>
      <c r="Q1717" s="48" t="str">
        <f>IF(O1717="","",
   IF(OR(O1717&lt;EDA_Outlier_Analysis!$C$10, O1717&gt;EDA_Outlier_Analysis!$C$11),
      "Outlier",
      "Normal"))</f>
        <v>Normal</v>
      </c>
      <c r="R1717" t="str">
        <f>IF(P1717="","",
   IF(OR(P1717 &lt; EDA_Outlier_Analysis!$F$7, P1717 &gt; EDA_Outlier_Analysis!$F$8),
      "Outlier",
      "Normal"))</f>
        <v/>
      </c>
      <c r="S1717" t="str">
        <f>IF(N1717="","",
   IF(OR(N1717 &lt;EDA_Outlier_Analysis!$I$10, N1717 &gt; EDA_Outlier_Analysis!$I$11),
      "Outlier",
      "Normal"))</f>
        <v>Normal</v>
      </c>
    </row>
    <row r="1718" spans="1:19">
      <c r="A1718" t="s">
        <v>4399</v>
      </c>
      <c r="B1718" s="4">
        <v>45196</v>
      </c>
      <c r="C1718" s="2">
        <v>236247.16</v>
      </c>
      <c r="D1718" t="s">
        <v>849</v>
      </c>
      <c r="E1718" t="s">
        <v>853</v>
      </c>
      <c r="F1718" t="s">
        <v>10</v>
      </c>
      <c r="G1718" t="s">
        <v>34</v>
      </c>
      <c r="H1718" t="s">
        <v>363</v>
      </c>
      <c r="J1718" t="s">
        <v>4400</v>
      </c>
      <c r="K1718" t="str">
        <f>IF(COUNTIF(Customers!A:A, H1718)&gt;0, "Valid", "Invalid")</f>
        <v>Valid</v>
      </c>
      <c r="L1718" t="str">
        <f t="shared" si="130"/>
        <v>9</v>
      </c>
      <c r="M1718" t="str">
        <f t="shared" si="131"/>
        <v>2023</v>
      </c>
      <c r="N1718">
        <f t="shared" si="132"/>
        <v>236247.16</v>
      </c>
      <c r="O1718">
        <f t="shared" si="133"/>
        <v>236247.16</v>
      </c>
      <c r="P1718" t="str">
        <f t="shared" si="134"/>
        <v/>
      </c>
      <c r="Q1718" s="48" t="str">
        <f>IF(O1718="","",
   IF(OR(O1718&lt;EDA_Outlier_Analysis!$C$10, O1718&gt;EDA_Outlier_Analysis!$C$11),
      "Outlier",
      "Normal"))</f>
        <v>Normal</v>
      </c>
      <c r="R1718" t="str">
        <f>IF(P1718="","",
   IF(OR(P1718 &lt; EDA_Outlier_Analysis!$F$7, P1718 &gt; EDA_Outlier_Analysis!$F$8),
      "Outlier",
      "Normal"))</f>
        <v/>
      </c>
      <c r="S1718" t="str">
        <f>IF(N1718="","",
   IF(OR(N1718 &lt;EDA_Outlier_Analysis!$I$10, N1718 &gt; EDA_Outlier_Analysis!$I$11),
      "Outlier",
      "Normal"))</f>
        <v>Normal</v>
      </c>
    </row>
    <row r="1719" spans="1:19">
      <c r="A1719" t="s">
        <v>4401</v>
      </c>
      <c r="B1719" s="4">
        <v>45267</v>
      </c>
      <c r="C1719" s="2">
        <v>168488.91</v>
      </c>
      <c r="D1719" t="s">
        <v>849</v>
      </c>
      <c r="E1719" t="s">
        <v>868</v>
      </c>
      <c r="F1719" t="s">
        <v>11</v>
      </c>
      <c r="G1719" t="s">
        <v>34</v>
      </c>
      <c r="H1719" t="s">
        <v>163</v>
      </c>
      <c r="J1719" t="s">
        <v>4402</v>
      </c>
      <c r="K1719" t="str">
        <f>IF(COUNTIF(Customers!A:A, H1719)&gt;0, "Valid", "Invalid")</f>
        <v>Valid</v>
      </c>
      <c r="L1719" t="str">
        <f t="shared" si="130"/>
        <v>12</v>
      </c>
      <c r="M1719" t="str">
        <f t="shared" si="131"/>
        <v>2023</v>
      </c>
      <c r="N1719">
        <f t="shared" si="132"/>
        <v>168488.91</v>
      </c>
      <c r="O1719">
        <f t="shared" si="133"/>
        <v>168488.91</v>
      </c>
      <c r="P1719" t="str">
        <f t="shared" si="134"/>
        <v/>
      </c>
      <c r="Q1719" s="48" t="str">
        <f>IF(O1719="","",
   IF(OR(O1719&lt;EDA_Outlier_Analysis!$C$10, O1719&gt;EDA_Outlier_Analysis!$C$11),
      "Outlier",
      "Normal"))</f>
        <v>Normal</v>
      </c>
      <c r="R1719" t="str">
        <f>IF(P1719="","",
   IF(OR(P1719 &lt; EDA_Outlier_Analysis!$F$7, P1719 &gt; EDA_Outlier_Analysis!$F$8),
      "Outlier",
      "Normal"))</f>
        <v/>
      </c>
      <c r="S1719" t="str">
        <f>IF(N1719="","",
   IF(OR(N1719 &lt;EDA_Outlier_Analysis!$I$10, N1719 &gt; EDA_Outlier_Analysis!$I$11),
      "Outlier",
      "Normal"))</f>
        <v>Normal</v>
      </c>
    </row>
    <row r="1720" spans="1:19">
      <c r="A1720" t="s">
        <v>4403</v>
      </c>
      <c r="B1720" s="4">
        <v>44844</v>
      </c>
      <c r="C1720" s="2">
        <v>-56443.95</v>
      </c>
      <c r="D1720" t="s">
        <v>840</v>
      </c>
      <c r="E1720" t="s">
        <v>864</v>
      </c>
      <c r="F1720" t="s">
        <v>9</v>
      </c>
      <c r="G1720" t="s">
        <v>20</v>
      </c>
      <c r="I1720" t="s">
        <v>976</v>
      </c>
      <c r="J1720" t="s">
        <v>4404</v>
      </c>
      <c r="K1720" t="str">
        <f>IF(COUNTIF(Customers!A:A, H1720)&gt;0, "Valid", "Invalid")</f>
        <v>Invalid</v>
      </c>
      <c r="L1720" t="str">
        <f t="shared" si="130"/>
        <v>10</v>
      </c>
      <c r="M1720" t="str">
        <f t="shared" si="131"/>
        <v>2022</v>
      </c>
      <c r="N1720">
        <f t="shared" si="132"/>
        <v>-56443.95</v>
      </c>
      <c r="O1720" t="str">
        <f t="shared" si="133"/>
        <v/>
      </c>
      <c r="P1720">
        <f t="shared" si="134"/>
        <v>56443.95</v>
      </c>
      <c r="Q1720" s="48" t="str">
        <f>IF(O1720="","",
   IF(OR(O1720&lt;EDA_Outlier_Analysis!$C$10, O1720&gt;EDA_Outlier_Analysis!$C$11),
      "Outlier",
      "Normal"))</f>
        <v/>
      </c>
      <c r="R1720" t="str">
        <f>IF(P1720="","",
   IF(OR(P1720 &lt; EDA_Outlier_Analysis!$F$7, P1720 &gt; EDA_Outlier_Analysis!$F$8),
      "Outlier",
      "Normal"))</f>
        <v>Outlier</v>
      </c>
      <c r="S1720" t="str">
        <f>IF(N1720="","",
   IF(OR(N1720 &lt;EDA_Outlier_Analysis!$I$10, N1720 &gt; EDA_Outlier_Analysis!$I$11),
      "Outlier",
      "Normal"))</f>
        <v>Normal</v>
      </c>
    </row>
    <row r="1721" spans="1:19">
      <c r="A1721" t="s">
        <v>4405</v>
      </c>
      <c r="B1721" s="4">
        <v>44662</v>
      </c>
      <c r="C1721" s="2">
        <v>-2000</v>
      </c>
      <c r="D1721" t="s">
        <v>840</v>
      </c>
      <c r="E1721" t="s">
        <v>856</v>
      </c>
      <c r="F1721" t="s">
        <v>9</v>
      </c>
      <c r="G1721" t="s">
        <v>24</v>
      </c>
      <c r="I1721" t="s">
        <v>1284</v>
      </c>
      <c r="J1721" t="s">
        <v>4406</v>
      </c>
      <c r="K1721" t="str">
        <f>IF(COUNTIF(Customers!A:A, H1721)&gt;0, "Valid", "Invalid")</f>
        <v>Invalid</v>
      </c>
      <c r="L1721" t="str">
        <f t="shared" si="130"/>
        <v>4</v>
      </c>
      <c r="M1721" t="str">
        <f t="shared" si="131"/>
        <v>2022</v>
      </c>
      <c r="N1721">
        <f t="shared" si="132"/>
        <v>-2000</v>
      </c>
      <c r="O1721" t="str">
        <f t="shared" si="133"/>
        <v/>
      </c>
      <c r="P1721">
        <f t="shared" si="134"/>
        <v>2000</v>
      </c>
      <c r="Q1721" s="48" t="str">
        <f>IF(O1721="","",
   IF(OR(O1721&lt;EDA_Outlier_Analysis!$C$10, O1721&gt;EDA_Outlier_Analysis!$C$11),
      "Outlier",
      "Normal"))</f>
        <v/>
      </c>
      <c r="R1721" t="str">
        <f>IF(P1721="","",
   IF(OR(P1721 &lt; EDA_Outlier_Analysis!$F$7, P1721 &gt; EDA_Outlier_Analysis!$F$8),
      "Outlier",
      "Normal"))</f>
        <v>Outlier</v>
      </c>
      <c r="S1721" t="str">
        <f>IF(N1721="","",
   IF(OR(N1721 &lt;EDA_Outlier_Analysis!$I$10, N1721 &gt; EDA_Outlier_Analysis!$I$11),
      "Outlier",
      "Normal"))</f>
        <v>Normal</v>
      </c>
    </row>
    <row r="1722" spans="1:19">
      <c r="A1722" t="s">
        <v>4407</v>
      </c>
      <c r="B1722" s="4">
        <v>45117</v>
      </c>
      <c r="C1722" s="2">
        <v>112478.31</v>
      </c>
      <c r="D1722" t="s">
        <v>849</v>
      </c>
      <c r="E1722" t="s">
        <v>853</v>
      </c>
      <c r="F1722" t="s">
        <v>11</v>
      </c>
      <c r="G1722" t="s">
        <v>24</v>
      </c>
      <c r="H1722" t="s">
        <v>501</v>
      </c>
      <c r="J1722" t="s">
        <v>4408</v>
      </c>
      <c r="K1722" t="str">
        <f>IF(COUNTIF(Customers!A:A, H1722)&gt;0, "Valid", "Invalid")</f>
        <v>Valid</v>
      </c>
      <c r="L1722" t="str">
        <f t="shared" si="130"/>
        <v>7</v>
      </c>
      <c r="M1722" t="str">
        <f t="shared" si="131"/>
        <v>2023</v>
      </c>
      <c r="N1722">
        <f t="shared" si="132"/>
        <v>112478.31</v>
      </c>
      <c r="O1722">
        <f t="shared" si="133"/>
        <v>112478.31</v>
      </c>
      <c r="P1722" t="str">
        <f t="shared" si="134"/>
        <v/>
      </c>
      <c r="Q1722" s="48" t="str">
        <f>IF(O1722="","",
   IF(OR(O1722&lt;EDA_Outlier_Analysis!$C$10, O1722&gt;EDA_Outlier_Analysis!$C$11),
      "Outlier",
      "Normal"))</f>
        <v>Normal</v>
      </c>
      <c r="R1722" t="str">
        <f>IF(P1722="","",
   IF(OR(P1722 &lt; EDA_Outlier_Analysis!$F$7, P1722 &gt; EDA_Outlier_Analysis!$F$8),
      "Outlier",
      "Normal"))</f>
        <v/>
      </c>
      <c r="S1722" t="str">
        <f>IF(N1722="","",
   IF(OR(N1722 &lt;EDA_Outlier_Analysis!$I$10, N1722 &gt; EDA_Outlier_Analysis!$I$11),
      "Outlier",
      "Normal"))</f>
        <v>Normal</v>
      </c>
    </row>
    <row r="1723" spans="1:19">
      <c r="A1723" t="s">
        <v>4409</v>
      </c>
      <c r="B1723" s="4">
        <v>44742</v>
      </c>
      <c r="C1723" s="2">
        <v>201853.31</v>
      </c>
      <c r="D1723" t="s">
        <v>849</v>
      </c>
      <c r="E1723" t="s">
        <v>868</v>
      </c>
      <c r="F1723" t="s">
        <v>9</v>
      </c>
      <c r="G1723" t="s">
        <v>34</v>
      </c>
      <c r="H1723" t="s">
        <v>263</v>
      </c>
      <c r="J1723" t="s">
        <v>4410</v>
      </c>
      <c r="K1723" t="str">
        <f>IF(COUNTIF(Customers!A:A, H1723)&gt;0, "Valid", "Invalid")</f>
        <v>Valid</v>
      </c>
      <c r="L1723" t="str">
        <f t="shared" si="130"/>
        <v>6</v>
      </c>
      <c r="M1723" t="str">
        <f t="shared" si="131"/>
        <v>2022</v>
      </c>
      <c r="N1723">
        <f t="shared" si="132"/>
        <v>201853.31</v>
      </c>
      <c r="O1723">
        <f t="shared" si="133"/>
        <v>201853.31</v>
      </c>
      <c r="P1723" t="str">
        <f t="shared" si="134"/>
        <v/>
      </c>
      <c r="Q1723" s="48" t="str">
        <f>IF(O1723="","",
   IF(OR(O1723&lt;EDA_Outlier_Analysis!$C$10, O1723&gt;EDA_Outlier_Analysis!$C$11),
      "Outlier",
      "Normal"))</f>
        <v>Normal</v>
      </c>
      <c r="R1723" t="str">
        <f>IF(P1723="","",
   IF(OR(P1723 &lt; EDA_Outlier_Analysis!$F$7, P1723 &gt; EDA_Outlier_Analysis!$F$8),
      "Outlier",
      "Normal"))</f>
        <v/>
      </c>
      <c r="S1723" t="str">
        <f>IF(N1723="","",
   IF(OR(N1723 &lt;EDA_Outlier_Analysis!$I$10, N1723 &gt; EDA_Outlier_Analysis!$I$11),
      "Outlier",
      "Normal"))</f>
        <v>Normal</v>
      </c>
    </row>
    <row r="1724" spans="1:19">
      <c r="A1724" t="s">
        <v>4411</v>
      </c>
      <c r="B1724" s="4">
        <v>44851</v>
      </c>
      <c r="C1724" s="2">
        <v>-31698.79</v>
      </c>
      <c r="D1724" t="s">
        <v>840</v>
      </c>
      <c r="E1724" t="s">
        <v>841</v>
      </c>
      <c r="F1724" t="s">
        <v>9</v>
      </c>
      <c r="G1724" t="s">
        <v>24</v>
      </c>
      <c r="I1724" t="s">
        <v>1438</v>
      </c>
      <c r="J1724" t="s">
        <v>4412</v>
      </c>
      <c r="K1724" t="str">
        <f>IF(COUNTIF(Customers!A:A, H1724)&gt;0, "Valid", "Invalid")</f>
        <v>Invalid</v>
      </c>
      <c r="L1724" t="str">
        <f t="shared" si="130"/>
        <v>10</v>
      </c>
      <c r="M1724" t="str">
        <f t="shared" si="131"/>
        <v>2022</v>
      </c>
      <c r="N1724">
        <f t="shared" si="132"/>
        <v>-31698.79</v>
      </c>
      <c r="O1724" t="str">
        <f t="shared" si="133"/>
        <v/>
      </c>
      <c r="P1724">
        <f t="shared" si="134"/>
        <v>31698.79</v>
      </c>
      <c r="Q1724" s="48" t="str">
        <f>IF(O1724="","",
   IF(OR(O1724&lt;EDA_Outlier_Analysis!$C$10, O1724&gt;EDA_Outlier_Analysis!$C$11),
      "Outlier",
      "Normal"))</f>
        <v/>
      </c>
      <c r="R1724" t="str">
        <f>IF(P1724="","",
   IF(OR(P1724 &lt; EDA_Outlier_Analysis!$F$7, P1724 &gt; EDA_Outlier_Analysis!$F$8),
      "Outlier",
      "Normal"))</f>
        <v>Normal</v>
      </c>
      <c r="S1724" t="str">
        <f>IF(N1724="","",
   IF(OR(N1724 &lt;EDA_Outlier_Analysis!$I$10, N1724 &gt; EDA_Outlier_Analysis!$I$11),
      "Outlier",
      "Normal"))</f>
        <v>Normal</v>
      </c>
    </row>
    <row r="1725" spans="1:19">
      <c r="A1725" t="s">
        <v>4413</v>
      </c>
      <c r="B1725" s="4">
        <v>44658</v>
      </c>
      <c r="C1725" s="2">
        <v>133186.88</v>
      </c>
      <c r="D1725" t="s">
        <v>849</v>
      </c>
      <c r="E1725" t="s">
        <v>868</v>
      </c>
      <c r="F1725" t="s">
        <v>11</v>
      </c>
      <c r="G1725" t="s">
        <v>24</v>
      </c>
      <c r="H1725" t="s">
        <v>147</v>
      </c>
      <c r="J1725" t="s">
        <v>4414</v>
      </c>
      <c r="K1725" t="str">
        <f>IF(COUNTIF(Customers!A:A, H1725)&gt;0, "Valid", "Invalid")</f>
        <v>Valid</v>
      </c>
      <c r="L1725" t="str">
        <f t="shared" si="130"/>
        <v>4</v>
      </c>
      <c r="M1725" t="str">
        <f t="shared" si="131"/>
        <v>2022</v>
      </c>
      <c r="N1725">
        <f t="shared" si="132"/>
        <v>133186.88</v>
      </c>
      <c r="O1725">
        <f t="shared" si="133"/>
        <v>133186.88</v>
      </c>
      <c r="P1725" t="str">
        <f t="shared" si="134"/>
        <v/>
      </c>
      <c r="Q1725" s="48" t="str">
        <f>IF(O1725="","",
   IF(OR(O1725&lt;EDA_Outlier_Analysis!$C$10, O1725&gt;EDA_Outlier_Analysis!$C$11),
      "Outlier",
      "Normal"))</f>
        <v>Normal</v>
      </c>
      <c r="R1725" t="str">
        <f>IF(P1725="","",
   IF(OR(P1725 &lt; EDA_Outlier_Analysis!$F$7, P1725 &gt; EDA_Outlier_Analysis!$F$8),
      "Outlier",
      "Normal"))</f>
        <v/>
      </c>
      <c r="S1725" t="str">
        <f>IF(N1725="","",
   IF(OR(N1725 &lt;EDA_Outlier_Analysis!$I$10, N1725 &gt; EDA_Outlier_Analysis!$I$11),
      "Outlier",
      "Normal"))</f>
        <v>Normal</v>
      </c>
    </row>
    <row r="1726" spans="1:19">
      <c r="A1726" t="s">
        <v>4415</v>
      </c>
      <c r="B1726" s="4">
        <v>45271</v>
      </c>
      <c r="C1726" s="2">
        <v>134816.59</v>
      </c>
      <c r="D1726" t="s">
        <v>849</v>
      </c>
      <c r="E1726" t="s">
        <v>868</v>
      </c>
      <c r="F1726" t="s">
        <v>9</v>
      </c>
      <c r="G1726" t="s">
        <v>34</v>
      </c>
      <c r="H1726" t="s">
        <v>121</v>
      </c>
      <c r="J1726" t="s">
        <v>4416</v>
      </c>
      <c r="K1726" t="str">
        <f>IF(COUNTIF(Customers!A:A, H1726)&gt;0, "Valid", "Invalid")</f>
        <v>Valid</v>
      </c>
      <c r="L1726" t="str">
        <f t="shared" si="130"/>
        <v>12</v>
      </c>
      <c r="M1726" t="str">
        <f t="shared" si="131"/>
        <v>2023</v>
      </c>
      <c r="N1726">
        <f t="shared" si="132"/>
        <v>134816.59</v>
      </c>
      <c r="O1726">
        <f t="shared" si="133"/>
        <v>134816.59</v>
      </c>
      <c r="P1726" t="str">
        <f t="shared" si="134"/>
        <v/>
      </c>
      <c r="Q1726" s="48" t="str">
        <f>IF(O1726="","",
   IF(OR(O1726&lt;EDA_Outlier_Analysis!$C$10, O1726&gt;EDA_Outlier_Analysis!$C$11),
      "Outlier",
      "Normal"))</f>
        <v>Normal</v>
      </c>
      <c r="R1726" t="str">
        <f>IF(P1726="","",
   IF(OR(P1726 &lt; EDA_Outlier_Analysis!$F$7, P1726 &gt; EDA_Outlier_Analysis!$F$8),
      "Outlier",
      "Normal"))</f>
        <v/>
      </c>
      <c r="S1726" t="str">
        <f>IF(N1726="","",
   IF(OR(N1726 &lt;EDA_Outlier_Analysis!$I$10, N1726 &gt; EDA_Outlier_Analysis!$I$11),
      "Outlier",
      "Normal"))</f>
        <v>Normal</v>
      </c>
    </row>
    <row r="1727" spans="1:19">
      <c r="A1727" t="s">
        <v>4417</v>
      </c>
      <c r="B1727" s="4">
        <v>45253</v>
      </c>
      <c r="C1727" s="2">
        <v>24750.02</v>
      </c>
      <c r="D1727" t="s">
        <v>971</v>
      </c>
      <c r="E1727" t="s">
        <v>971</v>
      </c>
      <c r="F1727" t="s">
        <v>11</v>
      </c>
      <c r="G1727" t="s">
        <v>31</v>
      </c>
      <c r="J1727" t="s">
        <v>4418</v>
      </c>
      <c r="K1727" t="str">
        <f>IF(COUNTIF(Customers!A:A, H1727)&gt;0, "Valid", "Invalid")</f>
        <v>Invalid</v>
      </c>
      <c r="L1727" t="str">
        <f t="shared" si="130"/>
        <v>11</v>
      </c>
      <c r="M1727" t="str">
        <f t="shared" si="131"/>
        <v>2023</v>
      </c>
      <c r="N1727">
        <f t="shared" si="132"/>
        <v>-24750.02</v>
      </c>
      <c r="O1727" t="str">
        <f t="shared" si="133"/>
        <v/>
      </c>
      <c r="P1727" t="str">
        <f t="shared" si="134"/>
        <v/>
      </c>
      <c r="Q1727" s="48" t="str">
        <f>IF(O1727="","",
   IF(OR(O1727&lt;EDA_Outlier_Analysis!$C$10, O1727&gt;EDA_Outlier_Analysis!$C$11),
      "Outlier",
      "Normal"))</f>
        <v/>
      </c>
      <c r="R1727" t="str">
        <f>IF(P1727="","",
   IF(OR(P1727 &lt; EDA_Outlier_Analysis!$F$7, P1727 &gt; EDA_Outlier_Analysis!$F$8),
      "Outlier",
      "Normal"))</f>
        <v/>
      </c>
      <c r="S1727" t="str">
        <f>IF(N1727="","",
   IF(OR(N1727 &lt;EDA_Outlier_Analysis!$I$10, N1727 &gt; EDA_Outlier_Analysis!$I$11),
      "Outlier",
      "Normal"))</f>
        <v>Normal</v>
      </c>
    </row>
    <row r="1728" spans="1:19">
      <c r="A1728" t="s">
        <v>4419</v>
      </c>
      <c r="B1728" s="4">
        <v>45246</v>
      </c>
      <c r="C1728" s="2">
        <v>108711.25</v>
      </c>
      <c r="D1728" t="s">
        <v>849</v>
      </c>
      <c r="E1728" t="s">
        <v>853</v>
      </c>
      <c r="F1728" t="s">
        <v>11</v>
      </c>
      <c r="G1728" t="s">
        <v>24</v>
      </c>
      <c r="H1728" t="s">
        <v>327</v>
      </c>
      <c r="J1728" t="s">
        <v>4420</v>
      </c>
      <c r="K1728" t="str">
        <f>IF(COUNTIF(Customers!A:A, H1728)&gt;0, "Valid", "Invalid")</f>
        <v>Valid</v>
      </c>
      <c r="L1728" t="str">
        <f t="shared" si="130"/>
        <v>11</v>
      </c>
      <c r="M1728" t="str">
        <f t="shared" si="131"/>
        <v>2023</v>
      </c>
      <c r="N1728">
        <f t="shared" si="132"/>
        <v>108711.25</v>
      </c>
      <c r="O1728">
        <f t="shared" si="133"/>
        <v>108711.25</v>
      </c>
      <c r="P1728" t="str">
        <f t="shared" si="134"/>
        <v/>
      </c>
      <c r="Q1728" s="48" t="str">
        <f>IF(O1728="","",
   IF(OR(O1728&lt;EDA_Outlier_Analysis!$C$10, O1728&gt;EDA_Outlier_Analysis!$C$11),
      "Outlier",
      "Normal"))</f>
        <v>Normal</v>
      </c>
      <c r="R1728" t="str">
        <f>IF(P1728="","",
   IF(OR(P1728 &lt; EDA_Outlier_Analysis!$F$7, P1728 &gt; EDA_Outlier_Analysis!$F$8),
      "Outlier",
      "Normal"))</f>
        <v/>
      </c>
      <c r="S1728" t="str">
        <f>IF(N1728="","",
   IF(OR(N1728 &lt;EDA_Outlier_Analysis!$I$10, N1728 &gt; EDA_Outlier_Analysis!$I$11),
      "Outlier",
      "Normal"))</f>
        <v>Normal</v>
      </c>
    </row>
    <row r="1729" spans="1:19">
      <c r="A1729" t="s">
        <v>4421</v>
      </c>
      <c r="B1729" s="4">
        <v>45094</v>
      </c>
      <c r="C1729" s="2">
        <v>181498.25</v>
      </c>
      <c r="D1729" t="s">
        <v>849</v>
      </c>
      <c r="E1729" t="s">
        <v>853</v>
      </c>
      <c r="F1729" t="s">
        <v>11</v>
      </c>
      <c r="G1729" t="s">
        <v>34</v>
      </c>
      <c r="H1729" t="s">
        <v>687</v>
      </c>
      <c r="J1729" t="s">
        <v>4422</v>
      </c>
      <c r="K1729" t="str">
        <f>IF(COUNTIF(Customers!A:A, H1729)&gt;0, "Valid", "Invalid")</f>
        <v>Valid</v>
      </c>
      <c r="L1729" t="str">
        <f t="shared" si="130"/>
        <v>6</v>
      </c>
      <c r="M1729" t="str">
        <f t="shared" si="131"/>
        <v>2023</v>
      </c>
      <c r="N1729">
        <f t="shared" si="132"/>
        <v>181498.25</v>
      </c>
      <c r="O1729">
        <f t="shared" si="133"/>
        <v>181498.25</v>
      </c>
      <c r="P1729" t="str">
        <f t="shared" si="134"/>
        <v/>
      </c>
      <c r="Q1729" s="48" t="str">
        <f>IF(O1729="","",
   IF(OR(O1729&lt;EDA_Outlier_Analysis!$C$10, O1729&gt;EDA_Outlier_Analysis!$C$11),
      "Outlier",
      "Normal"))</f>
        <v>Normal</v>
      </c>
      <c r="R1729" t="str">
        <f>IF(P1729="","",
   IF(OR(P1729 &lt; EDA_Outlier_Analysis!$F$7, P1729 &gt; EDA_Outlier_Analysis!$F$8),
      "Outlier",
      "Normal"))</f>
        <v/>
      </c>
      <c r="S1729" t="str">
        <f>IF(N1729="","",
   IF(OR(N1729 &lt;EDA_Outlier_Analysis!$I$10, N1729 &gt; EDA_Outlier_Analysis!$I$11),
      "Outlier",
      "Normal"))</f>
        <v>Normal</v>
      </c>
    </row>
    <row r="1730" spans="1:19">
      <c r="A1730" t="s">
        <v>4423</v>
      </c>
      <c r="B1730" s="4">
        <v>44725</v>
      </c>
      <c r="C1730" s="2">
        <v>-53844.44</v>
      </c>
      <c r="D1730" t="s">
        <v>840</v>
      </c>
      <c r="E1730" t="s">
        <v>845</v>
      </c>
      <c r="F1730" t="s">
        <v>9</v>
      </c>
      <c r="G1730" t="s">
        <v>34</v>
      </c>
      <c r="I1730" t="s">
        <v>1177</v>
      </c>
      <c r="J1730" t="s">
        <v>4424</v>
      </c>
      <c r="K1730" t="str">
        <f>IF(COUNTIF(Customers!A:A, H1730)&gt;0, "Valid", "Invalid")</f>
        <v>Invalid</v>
      </c>
      <c r="L1730" t="str">
        <f t="shared" si="130"/>
        <v>6</v>
      </c>
      <c r="M1730" t="str">
        <f t="shared" si="131"/>
        <v>2022</v>
      </c>
      <c r="N1730">
        <f t="shared" si="132"/>
        <v>-53844.44</v>
      </c>
      <c r="O1730" t="str">
        <f t="shared" si="133"/>
        <v/>
      </c>
      <c r="P1730">
        <f t="shared" si="134"/>
        <v>53844.44</v>
      </c>
      <c r="Q1730" s="48" t="str">
        <f>IF(O1730="","",
   IF(OR(O1730&lt;EDA_Outlier_Analysis!$C$10, O1730&gt;EDA_Outlier_Analysis!$C$11),
      "Outlier",
      "Normal"))</f>
        <v/>
      </c>
      <c r="R1730" t="str">
        <f>IF(P1730="","",
   IF(OR(P1730 &lt; EDA_Outlier_Analysis!$F$7, P1730 &gt; EDA_Outlier_Analysis!$F$8),
      "Outlier",
      "Normal"))</f>
        <v>Outlier</v>
      </c>
      <c r="S1730" t="str">
        <f>IF(N1730="","",
   IF(OR(N1730 &lt;EDA_Outlier_Analysis!$I$10, N1730 &gt; EDA_Outlier_Analysis!$I$11),
      "Outlier",
      "Normal"))</f>
        <v>Normal</v>
      </c>
    </row>
    <row r="1731" spans="1:19">
      <c r="A1731" t="s">
        <v>4425</v>
      </c>
      <c r="B1731" s="4">
        <v>44764</v>
      </c>
      <c r="C1731" s="2">
        <v>-37740.160000000003</v>
      </c>
      <c r="D1731" t="s">
        <v>840</v>
      </c>
      <c r="E1731" t="s">
        <v>856</v>
      </c>
      <c r="F1731" t="s">
        <v>11</v>
      </c>
      <c r="G1731" t="s">
        <v>20</v>
      </c>
      <c r="I1731" t="s">
        <v>1545</v>
      </c>
      <c r="J1731" t="s">
        <v>4426</v>
      </c>
      <c r="K1731" t="str">
        <f>IF(COUNTIF(Customers!A:A, H1731)&gt;0, "Valid", "Invalid")</f>
        <v>Invalid</v>
      </c>
      <c r="L1731" t="str">
        <f t="shared" ref="L1731:L1794" si="135">TEXT(B1731,"m")</f>
        <v>7</v>
      </c>
      <c r="M1731" t="str">
        <f t="shared" ref="M1731:M1794" si="136">TEXT(B1731,"yyyy")</f>
        <v>2022</v>
      </c>
      <c r="N1731">
        <f t="shared" ref="N1731:N1794" si="137">IF(D1731="Revenue",C1731,-ABS(C1731))</f>
        <v>-37740.160000000003</v>
      </c>
      <c r="O1731" t="str">
        <f t="shared" ref="O1731:O1794" si="138">IF(D1731="Revenue", C1731, "")</f>
        <v/>
      </c>
      <c r="P1731">
        <f t="shared" ref="P1731:P1794" si="139">IF(D1731="Expense", ABS(C1731), "")</f>
        <v>37740.160000000003</v>
      </c>
      <c r="Q1731" s="48" t="str">
        <f>IF(O1731="","",
   IF(OR(O1731&lt;EDA_Outlier_Analysis!$C$10, O1731&gt;EDA_Outlier_Analysis!$C$11),
      "Outlier",
      "Normal"))</f>
        <v/>
      </c>
      <c r="R1731" t="str">
        <f>IF(P1731="","",
   IF(OR(P1731 &lt; EDA_Outlier_Analysis!$F$7, P1731 &gt; EDA_Outlier_Analysis!$F$8),
      "Outlier",
      "Normal"))</f>
        <v>Normal</v>
      </c>
      <c r="S1731" t="str">
        <f>IF(N1731="","",
   IF(OR(N1731 &lt;EDA_Outlier_Analysis!$I$10, N1731 &gt; EDA_Outlier_Analysis!$I$11),
      "Outlier",
      "Normal"))</f>
        <v>Normal</v>
      </c>
    </row>
    <row r="1732" spans="1:19">
      <c r="A1732" t="s">
        <v>4427</v>
      </c>
      <c r="B1732" s="4">
        <v>44886</v>
      </c>
      <c r="C1732" s="2">
        <v>109289.32</v>
      </c>
      <c r="D1732" t="s">
        <v>849</v>
      </c>
      <c r="E1732" t="s">
        <v>853</v>
      </c>
      <c r="F1732" t="s">
        <v>9</v>
      </c>
      <c r="G1732" t="s">
        <v>34</v>
      </c>
      <c r="H1732" t="s">
        <v>255</v>
      </c>
      <c r="J1732" t="s">
        <v>4428</v>
      </c>
      <c r="K1732" t="str">
        <f>IF(COUNTIF(Customers!A:A, H1732)&gt;0, "Valid", "Invalid")</f>
        <v>Valid</v>
      </c>
      <c r="L1732" t="str">
        <f t="shared" si="135"/>
        <v>11</v>
      </c>
      <c r="M1732" t="str">
        <f t="shared" si="136"/>
        <v>2022</v>
      </c>
      <c r="N1732">
        <f t="shared" si="137"/>
        <v>109289.32</v>
      </c>
      <c r="O1732">
        <f t="shared" si="138"/>
        <v>109289.32</v>
      </c>
      <c r="P1732" t="str">
        <f t="shared" si="139"/>
        <v/>
      </c>
      <c r="Q1732" s="48" t="str">
        <f>IF(O1732="","",
   IF(OR(O1732&lt;EDA_Outlier_Analysis!$C$10, O1732&gt;EDA_Outlier_Analysis!$C$11),
      "Outlier",
      "Normal"))</f>
        <v>Normal</v>
      </c>
      <c r="R1732" t="str">
        <f>IF(P1732="","",
   IF(OR(P1732 &lt; EDA_Outlier_Analysis!$F$7, P1732 &gt; EDA_Outlier_Analysis!$F$8),
      "Outlier",
      "Normal"))</f>
        <v/>
      </c>
      <c r="S1732" t="str">
        <f>IF(N1732="","",
   IF(OR(N1732 &lt;EDA_Outlier_Analysis!$I$10, N1732 &gt; EDA_Outlier_Analysis!$I$11),
      "Outlier",
      "Normal"))</f>
        <v>Normal</v>
      </c>
    </row>
    <row r="1733" spans="1:19">
      <c r="A1733" t="s">
        <v>4429</v>
      </c>
      <c r="B1733" s="4">
        <v>44808</v>
      </c>
      <c r="C1733" s="2">
        <v>175706.77</v>
      </c>
      <c r="D1733" t="s">
        <v>849</v>
      </c>
      <c r="E1733" t="s">
        <v>868</v>
      </c>
      <c r="F1733" t="s">
        <v>9</v>
      </c>
      <c r="G1733" t="s">
        <v>20</v>
      </c>
      <c r="H1733" t="s">
        <v>101</v>
      </c>
      <c r="J1733" t="s">
        <v>4430</v>
      </c>
      <c r="K1733" t="str">
        <f>IF(COUNTIF(Customers!A:A, H1733)&gt;0, "Valid", "Invalid")</f>
        <v>Valid</v>
      </c>
      <c r="L1733" t="str">
        <f t="shared" si="135"/>
        <v>9</v>
      </c>
      <c r="M1733" t="str">
        <f t="shared" si="136"/>
        <v>2022</v>
      </c>
      <c r="N1733">
        <f t="shared" si="137"/>
        <v>175706.77</v>
      </c>
      <c r="O1733">
        <f t="shared" si="138"/>
        <v>175706.77</v>
      </c>
      <c r="P1733" t="str">
        <f t="shared" si="139"/>
        <v/>
      </c>
      <c r="Q1733" s="48" t="str">
        <f>IF(O1733="","",
   IF(OR(O1733&lt;EDA_Outlier_Analysis!$C$10, O1733&gt;EDA_Outlier_Analysis!$C$11),
      "Outlier",
      "Normal"))</f>
        <v>Normal</v>
      </c>
      <c r="R1733" t="str">
        <f>IF(P1733="","",
   IF(OR(P1733 &lt; EDA_Outlier_Analysis!$F$7, P1733 &gt; EDA_Outlier_Analysis!$F$8),
      "Outlier",
      "Normal"))</f>
        <v/>
      </c>
      <c r="S1733" t="str">
        <f>IF(N1733="","",
   IF(OR(N1733 &lt;EDA_Outlier_Analysis!$I$10, N1733 &gt; EDA_Outlier_Analysis!$I$11),
      "Outlier",
      "Normal"))</f>
        <v>Normal</v>
      </c>
    </row>
    <row r="1734" spans="1:19">
      <c r="A1734" t="s">
        <v>4431</v>
      </c>
      <c r="B1734" s="4">
        <v>44808</v>
      </c>
      <c r="C1734" s="2">
        <v>168436.82</v>
      </c>
      <c r="D1734" t="s">
        <v>849</v>
      </c>
      <c r="E1734" t="s">
        <v>853</v>
      </c>
      <c r="F1734" t="s">
        <v>9</v>
      </c>
      <c r="G1734" t="s">
        <v>20</v>
      </c>
      <c r="H1734" t="s">
        <v>509</v>
      </c>
      <c r="J1734" t="s">
        <v>4432</v>
      </c>
      <c r="K1734" t="str">
        <f>IF(COUNTIF(Customers!A:A, H1734)&gt;0, "Valid", "Invalid")</f>
        <v>Valid</v>
      </c>
      <c r="L1734" t="str">
        <f t="shared" si="135"/>
        <v>9</v>
      </c>
      <c r="M1734" t="str">
        <f t="shared" si="136"/>
        <v>2022</v>
      </c>
      <c r="N1734">
        <f t="shared" si="137"/>
        <v>168436.82</v>
      </c>
      <c r="O1734">
        <f t="shared" si="138"/>
        <v>168436.82</v>
      </c>
      <c r="P1734" t="str">
        <f t="shared" si="139"/>
        <v/>
      </c>
      <c r="Q1734" s="48" t="str">
        <f>IF(O1734="","",
   IF(OR(O1734&lt;EDA_Outlier_Analysis!$C$10, O1734&gt;EDA_Outlier_Analysis!$C$11),
      "Outlier",
      "Normal"))</f>
        <v>Normal</v>
      </c>
      <c r="R1734" t="str">
        <f>IF(P1734="","",
   IF(OR(P1734 &lt; EDA_Outlier_Analysis!$F$7, P1734 &gt; EDA_Outlier_Analysis!$F$8),
      "Outlier",
      "Normal"))</f>
        <v/>
      </c>
      <c r="S1734" t="str">
        <f>IF(N1734="","",
   IF(OR(N1734 &lt;EDA_Outlier_Analysis!$I$10, N1734 &gt; EDA_Outlier_Analysis!$I$11),
      "Outlier",
      "Normal"))</f>
        <v>Normal</v>
      </c>
    </row>
    <row r="1735" spans="1:19">
      <c r="A1735" t="s">
        <v>4433</v>
      </c>
      <c r="B1735" s="4">
        <v>44656</v>
      </c>
      <c r="C1735" s="2">
        <v>-73026.16</v>
      </c>
      <c r="D1735" t="s">
        <v>840</v>
      </c>
      <c r="E1735" t="s">
        <v>856</v>
      </c>
      <c r="F1735" t="s">
        <v>9</v>
      </c>
      <c r="G1735" t="s">
        <v>20</v>
      </c>
      <c r="I1735" t="s">
        <v>1448</v>
      </c>
      <c r="J1735" t="s">
        <v>4434</v>
      </c>
      <c r="K1735" t="str">
        <f>IF(COUNTIF(Customers!A:A, H1735)&gt;0, "Valid", "Invalid")</f>
        <v>Invalid</v>
      </c>
      <c r="L1735" t="str">
        <f t="shared" si="135"/>
        <v>4</v>
      </c>
      <c r="M1735" t="str">
        <f t="shared" si="136"/>
        <v>2022</v>
      </c>
      <c r="N1735">
        <f t="shared" si="137"/>
        <v>-73026.16</v>
      </c>
      <c r="O1735" t="str">
        <f t="shared" si="138"/>
        <v/>
      </c>
      <c r="P1735">
        <f t="shared" si="139"/>
        <v>73026.16</v>
      </c>
      <c r="Q1735" s="48" t="str">
        <f>IF(O1735="","",
   IF(OR(O1735&lt;EDA_Outlier_Analysis!$C$10, O1735&gt;EDA_Outlier_Analysis!$C$11),
      "Outlier",
      "Normal"))</f>
        <v/>
      </c>
      <c r="R1735" t="str">
        <f>IF(P1735="","",
   IF(OR(P1735 &lt; EDA_Outlier_Analysis!$F$7, P1735 &gt; EDA_Outlier_Analysis!$F$8),
      "Outlier",
      "Normal"))</f>
        <v>Outlier</v>
      </c>
      <c r="S1735" t="str">
        <f>IF(N1735="","",
   IF(OR(N1735 &lt;EDA_Outlier_Analysis!$I$10, N1735 &gt; EDA_Outlier_Analysis!$I$11),
      "Outlier",
      "Normal"))</f>
        <v>Normal</v>
      </c>
    </row>
    <row r="1736" spans="1:19">
      <c r="A1736" t="s">
        <v>4435</v>
      </c>
      <c r="B1736" s="4">
        <v>44876</v>
      </c>
      <c r="C1736" s="2">
        <v>115866.61</v>
      </c>
      <c r="D1736" t="s">
        <v>849</v>
      </c>
      <c r="E1736" t="s">
        <v>850</v>
      </c>
      <c r="F1736" t="s">
        <v>9</v>
      </c>
      <c r="G1736" t="s">
        <v>34</v>
      </c>
      <c r="H1736" t="s">
        <v>667</v>
      </c>
      <c r="J1736" t="s">
        <v>4436</v>
      </c>
      <c r="K1736" t="str">
        <f>IF(COUNTIF(Customers!A:A, H1736)&gt;0, "Valid", "Invalid")</f>
        <v>Valid</v>
      </c>
      <c r="L1736" t="str">
        <f t="shared" si="135"/>
        <v>11</v>
      </c>
      <c r="M1736" t="str">
        <f t="shared" si="136"/>
        <v>2022</v>
      </c>
      <c r="N1736">
        <f t="shared" si="137"/>
        <v>115866.61</v>
      </c>
      <c r="O1736">
        <f t="shared" si="138"/>
        <v>115866.61</v>
      </c>
      <c r="P1736" t="str">
        <f t="shared" si="139"/>
        <v/>
      </c>
      <c r="Q1736" s="48" t="str">
        <f>IF(O1736="","",
   IF(OR(O1736&lt;EDA_Outlier_Analysis!$C$10, O1736&gt;EDA_Outlier_Analysis!$C$11),
      "Outlier",
      "Normal"))</f>
        <v>Normal</v>
      </c>
      <c r="R1736" t="str">
        <f>IF(P1736="","",
   IF(OR(P1736 &lt; EDA_Outlier_Analysis!$F$7, P1736 &gt; EDA_Outlier_Analysis!$F$8),
      "Outlier",
      "Normal"))</f>
        <v/>
      </c>
      <c r="S1736" t="str">
        <f>IF(N1736="","",
   IF(OR(N1736 &lt;EDA_Outlier_Analysis!$I$10, N1736 &gt; EDA_Outlier_Analysis!$I$11),
      "Outlier",
      "Normal"))</f>
        <v>Normal</v>
      </c>
    </row>
    <row r="1737" spans="1:19">
      <c r="A1737" t="s">
        <v>4437</v>
      </c>
      <c r="B1737" s="4">
        <v>44786</v>
      </c>
      <c r="C1737" s="2">
        <v>-47858.66</v>
      </c>
      <c r="D1737" t="s">
        <v>840</v>
      </c>
      <c r="E1737" t="s">
        <v>845</v>
      </c>
      <c r="F1737" t="s">
        <v>11</v>
      </c>
      <c r="G1737" t="s">
        <v>20</v>
      </c>
      <c r="I1737" t="s">
        <v>879</v>
      </c>
      <c r="J1737" t="s">
        <v>4438</v>
      </c>
      <c r="K1737" t="str">
        <f>IF(COUNTIF(Customers!A:A, H1737)&gt;0, "Valid", "Invalid")</f>
        <v>Invalid</v>
      </c>
      <c r="L1737" t="str">
        <f t="shared" si="135"/>
        <v>8</v>
      </c>
      <c r="M1737" t="str">
        <f t="shared" si="136"/>
        <v>2022</v>
      </c>
      <c r="N1737">
        <f t="shared" si="137"/>
        <v>-47858.66</v>
      </c>
      <c r="O1737" t="str">
        <f t="shared" si="138"/>
        <v/>
      </c>
      <c r="P1737">
        <f t="shared" si="139"/>
        <v>47858.66</v>
      </c>
      <c r="Q1737" s="48" t="str">
        <f>IF(O1737="","",
   IF(OR(O1737&lt;EDA_Outlier_Analysis!$C$10, O1737&gt;EDA_Outlier_Analysis!$C$11),
      "Outlier",
      "Normal"))</f>
        <v/>
      </c>
      <c r="R1737" t="str">
        <f>IF(P1737="","",
   IF(OR(P1737 &lt; EDA_Outlier_Analysis!$F$7, P1737 &gt; EDA_Outlier_Analysis!$F$8),
      "Outlier",
      "Normal"))</f>
        <v>Normal</v>
      </c>
      <c r="S1737" t="str">
        <f>IF(N1737="","",
   IF(OR(N1737 &lt;EDA_Outlier_Analysis!$I$10, N1737 &gt; EDA_Outlier_Analysis!$I$11),
      "Outlier",
      "Normal"))</f>
        <v>Normal</v>
      </c>
    </row>
    <row r="1738" spans="1:19">
      <c r="A1738" t="s">
        <v>4439</v>
      </c>
      <c r="B1738" s="4">
        <v>44570</v>
      </c>
      <c r="C1738" s="2">
        <v>150012.78</v>
      </c>
      <c r="D1738" t="s">
        <v>849</v>
      </c>
      <c r="E1738" t="s">
        <v>868</v>
      </c>
      <c r="F1738" t="s">
        <v>11</v>
      </c>
      <c r="G1738" t="s">
        <v>20</v>
      </c>
      <c r="H1738" t="s">
        <v>453</v>
      </c>
      <c r="J1738" t="s">
        <v>4440</v>
      </c>
      <c r="K1738" t="str">
        <f>IF(COUNTIF(Customers!A:A, H1738)&gt;0, "Valid", "Invalid")</f>
        <v>Valid</v>
      </c>
      <c r="L1738" t="str">
        <f t="shared" si="135"/>
        <v>1</v>
      </c>
      <c r="M1738" t="str">
        <f t="shared" si="136"/>
        <v>2022</v>
      </c>
      <c r="N1738">
        <f t="shared" si="137"/>
        <v>150012.78</v>
      </c>
      <c r="O1738">
        <f t="shared" si="138"/>
        <v>150012.78</v>
      </c>
      <c r="P1738" t="str">
        <f t="shared" si="139"/>
        <v/>
      </c>
      <c r="Q1738" s="48" t="str">
        <f>IF(O1738="","",
   IF(OR(O1738&lt;EDA_Outlier_Analysis!$C$10, O1738&gt;EDA_Outlier_Analysis!$C$11),
      "Outlier",
      "Normal"))</f>
        <v>Normal</v>
      </c>
      <c r="R1738" t="str">
        <f>IF(P1738="","",
   IF(OR(P1738 &lt; EDA_Outlier_Analysis!$F$7, P1738 &gt; EDA_Outlier_Analysis!$F$8),
      "Outlier",
      "Normal"))</f>
        <v/>
      </c>
      <c r="S1738" t="str">
        <f>IF(N1738="","",
   IF(OR(N1738 &lt;EDA_Outlier_Analysis!$I$10, N1738 &gt; EDA_Outlier_Analysis!$I$11),
      "Outlier",
      "Normal"))</f>
        <v>Normal</v>
      </c>
    </row>
    <row r="1739" spans="1:19">
      <c r="A1739" t="s">
        <v>4441</v>
      </c>
      <c r="B1739" s="4">
        <v>45017</v>
      </c>
      <c r="C1739" s="2">
        <v>123309.12</v>
      </c>
      <c r="D1739" t="s">
        <v>849</v>
      </c>
      <c r="E1739" t="s">
        <v>850</v>
      </c>
      <c r="F1739" t="s">
        <v>9</v>
      </c>
      <c r="G1739" t="s">
        <v>24</v>
      </c>
      <c r="H1739" t="s">
        <v>411</v>
      </c>
      <c r="J1739" t="s">
        <v>4442</v>
      </c>
      <c r="K1739" t="str">
        <f>IF(COUNTIF(Customers!A:A, H1739)&gt;0, "Valid", "Invalid")</f>
        <v>Valid</v>
      </c>
      <c r="L1739" t="str">
        <f t="shared" si="135"/>
        <v>4</v>
      </c>
      <c r="M1739" t="str">
        <f t="shared" si="136"/>
        <v>2023</v>
      </c>
      <c r="N1739">
        <f t="shared" si="137"/>
        <v>123309.12</v>
      </c>
      <c r="O1739">
        <f t="shared" si="138"/>
        <v>123309.12</v>
      </c>
      <c r="P1739" t="str">
        <f t="shared" si="139"/>
        <v/>
      </c>
      <c r="Q1739" s="48" t="str">
        <f>IF(O1739="","",
   IF(OR(O1739&lt;EDA_Outlier_Analysis!$C$10, O1739&gt;EDA_Outlier_Analysis!$C$11),
      "Outlier",
      "Normal"))</f>
        <v>Normal</v>
      </c>
      <c r="R1739" t="str">
        <f>IF(P1739="","",
   IF(OR(P1739 &lt; EDA_Outlier_Analysis!$F$7, P1739 &gt; EDA_Outlier_Analysis!$F$8),
      "Outlier",
      "Normal"))</f>
        <v/>
      </c>
      <c r="S1739" t="str">
        <f>IF(N1739="","",
   IF(OR(N1739 &lt;EDA_Outlier_Analysis!$I$10, N1739 &gt; EDA_Outlier_Analysis!$I$11),
      "Outlier",
      "Normal"))</f>
        <v>Normal</v>
      </c>
    </row>
    <row r="1740" spans="1:19">
      <c r="A1740" t="s">
        <v>4443</v>
      </c>
      <c r="B1740" s="4">
        <v>44778</v>
      </c>
      <c r="C1740" s="2">
        <v>170933.76000000001</v>
      </c>
      <c r="D1740" t="s">
        <v>849</v>
      </c>
      <c r="E1740" t="s">
        <v>853</v>
      </c>
      <c r="F1740" t="s">
        <v>10</v>
      </c>
      <c r="G1740" t="s">
        <v>20</v>
      </c>
      <c r="H1740" t="s">
        <v>383</v>
      </c>
      <c r="J1740" t="s">
        <v>4444</v>
      </c>
      <c r="K1740" t="str">
        <f>IF(COUNTIF(Customers!A:A, H1740)&gt;0, "Valid", "Invalid")</f>
        <v>Valid</v>
      </c>
      <c r="L1740" t="str">
        <f t="shared" si="135"/>
        <v>8</v>
      </c>
      <c r="M1740" t="str">
        <f t="shared" si="136"/>
        <v>2022</v>
      </c>
      <c r="N1740">
        <f t="shared" si="137"/>
        <v>170933.76000000001</v>
      </c>
      <c r="O1740">
        <f t="shared" si="138"/>
        <v>170933.76000000001</v>
      </c>
      <c r="P1740" t="str">
        <f t="shared" si="139"/>
        <v/>
      </c>
      <c r="Q1740" s="48" t="str">
        <f>IF(O1740="","",
   IF(OR(O1740&lt;EDA_Outlier_Analysis!$C$10, O1740&gt;EDA_Outlier_Analysis!$C$11),
      "Outlier",
      "Normal"))</f>
        <v>Normal</v>
      </c>
      <c r="R1740" t="str">
        <f>IF(P1740="","",
   IF(OR(P1740 &lt; EDA_Outlier_Analysis!$F$7, P1740 &gt; EDA_Outlier_Analysis!$F$8),
      "Outlier",
      "Normal"))</f>
        <v/>
      </c>
      <c r="S1740" t="str">
        <f>IF(N1740="","",
   IF(OR(N1740 &lt;EDA_Outlier_Analysis!$I$10, N1740 &gt; EDA_Outlier_Analysis!$I$11),
      "Outlier",
      "Normal"))</f>
        <v>Normal</v>
      </c>
    </row>
    <row r="1741" spans="1:19">
      <c r="A1741" t="s">
        <v>4445</v>
      </c>
      <c r="B1741" s="4">
        <v>44647</v>
      </c>
      <c r="C1741" s="2">
        <v>-19495.02</v>
      </c>
      <c r="D1741" t="s">
        <v>840</v>
      </c>
      <c r="E1741" t="s">
        <v>864</v>
      </c>
      <c r="F1741" t="s">
        <v>9</v>
      </c>
      <c r="G1741" t="s">
        <v>24</v>
      </c>
      <c r="I1741" t="s">
        <v>1156</v>
      </c>
      <c r="J1741" t="s">
        <v>4446</v>
      </c>
      <c r="K1741" t="str">
        <f>IF(COUNTIF(Customers!A:A, H1741)&gt;0, "Valid", "Invalid")</f>
        <v>Invalid</v>
      </c>
      <c r="L1741" t="str">
        <f t="shared" si="135"/>
        <v>3</v>
      </c>
      <c r="M1741" t="str">
        <f t="shared" si="136"/>
        <v>2022</v>
      </c>
      <c r="N1741">
        <f t="shared" si="137"/>
        <v>-19495.02</v>
      </c>
      <c r="O1741" t="str">
        <f t="shared" si="138"/>
        <v/>
      </c>
      <c r="P1741">
        <f t="shared" si="139"/>
        <v>19495.02</v>
      </c>
      <c r="Q1741" s="48" t="str">
        <f>IF(O1741="","",
   IF(OR(O1741&lt;EDA_Outlier_Analysis!$C$10, O1741&gt;EDA_Outlier_Analysis!$C$11),
      "Outlier",
      "Normal"))</f>
        <v/>
      </c>
      <c r="R1741" t="str">
        <f>IF(P1741="","",
   IF(OR(P1741 &lt; EDA_Outlier_Analysis!$F$7, P1741 &gt; EDA_Outlier_Analysis!$F$8),
      "Outlier",
      "Normal"))</f>
        <v>Outlier</v>
      </c>
      <c r="S1741" t="str">
        <f>IF(N1741="","",
   IF(OR(N1741 &lt;EDA_Outlier_Analysis!$I$10, N1741 &gt; EDA_Outlier_Analysis!$I$11),
      "Outlier",
      "Normal"))</f>
        <v>Normal</v>
      </c>
    </row>
    <row r="1742" spans="1:19">
      <c r="A1742" t="s">
        <v>4447</v>
      </c>
      <c r="B1742" s="4">
        <v>44969</v>
      </c>
      <c r="C1742" s="2">
        <v>-47809.03</v>
      </c>
      <c r="D1742" t="s">
        <v>840</v>
      </c>
      <c r="E1742" t="s">
        <v>845</v>
      </c>
      <c r="F1742" t="s">
        <v>11</v>
      </c>
      <c r="G1742" t="s">
        <v>34</v>
      </c>
      <c r="I1742" t="s">
        <v>2017</v>
      </c>
      <c r="J1742" t="s">
        <v>4448</v>
      </c>
      <c r="K1742" t="str">
        <f>IF(COUNTIF(Customers!A:A, H1742)&gt;0, "Valid", "Invalid")</f>
        <v>Invalid</v>
      </c>
      <c r="L1742" t="str">
        <f t="shared" si="135"/>
        <v>2</v>
      </c>
      <c r="M1742" t="str">
        <f t="shared" si="136"/>
        <v>2023</v>
      </c>
      <c r="N1742">
        <f t="shared" si="137"/>
        <v>-47809.03</v>
      </c>
      <c r="O1742" t="str">
        <f t="shared" si="138"/>
        <v/>
      </c>
      <c r="P1742">
        <f t="shared" si="139"/>
        <v>47809.03</v>
      </c>
      <c r="Q1742" s="48" t="str">
        <f>IF(O1742="","",
   IF(OR(O1742&lt;EDA_Outlier_Analysis!$C$10, O1742&gt;EDA_Outlier_Analysis!$C$11),
      "Outlier",
      "Normal"))</f>
        <v/>
      </c>
      <c r="R1742" t="str">
        <f>IF(P1742="","",
   IF(OR(P1742 &lt; EDA_Outlier_Analysis!$F$7, P1742 &gt; EDA_Outlier_Analysis!$F$8),
      "Outlier",
      "Normal"))</f>
        <v>Normal</v>
      </c>
      <c r="S1742" t="str">
        <f>IF(N1742="","",
   IF(OR(N1742 &lt;EDA_Outlier_Analysis!$I$10, N1742 &gt; EDA_Outlier_Analysis!$I$11),
      "Outlier",
      "Normal"))</f>
        <v>Normal</v>
      </c>
    </row>
    <row r="1743" spans="1:19">
      <c r="A1743" t="s">
        <v>4449</v>
      </c>
      <c r="B1743" s="4">
        <v>45079</v>
      </c>
      <c r="C1743" s="2">
        <v>-46875.3</v>
      </c>
      <c r="D1743" t="s">
        <v>840</v>
      </c>
      <c r="E1743" t="s">
        <v>841</v>
      </c>
      <c r="F1743" t="s">
        <v>9</v>
      </c>
      <c r="G1743" t="s">
        <v>24</v>
      </c>
      <c r="I1743" t="s">
        <v>1453</v>
      </c>
      <c r="J1743" t="s">
        <v>4450</v>
      </c>
      <c r="K1743" t="str">
        <f>IF(COUNTIF(Customers!A:A, H1743)&gt;0, "Valid", "Invalid")</f>
        <v>Invalid</v>
      </c>
      <c r="L1743" t="str">
        <f t="shared" si="135"/>
        <v>6</v>
      </c>
      <c r="M1743" t="str">
        <f t="shared" si="136"/>
        <v>2023</v>
      </c>
      <c r="N1743">
        <f t="shared" si="137"/>
        <v>-46875.3</v>
      </c>
      <c r="O1743" t="str">
        <f t="shared" si="138"/>
        <v/>
      </c>
      <c r="P1743">
        <f t="shared" si="139"/>
        <v>46875.3</v>
      </c>
      <c r="Q1743" s="48" t="str">
        <f>IF(O1743="","",
   IF(OR(O1743&lt;EDA_Outlier_Analysis!$C$10, O1743&gt;EDA_Outlier_Analysis!$C$11),
      "Outlier",
      "Normal"))</f>
        <v/>
      </c>
      <c r="R1743" t="str">
        <f>IF(P1743="","",
   IF(OR(P1743 &lt; EDA_Outlier_Analysis!$F$7, P1743 &gt; EDA_Outlier_Analysis!$F$8),
      "Outlier",
      "Normal"))</f>
        <v>Normal</v>
      </c>
      <c r="S1743" t="str">
        <f>IF(N1743="","",
   IF(OR(N1743 &lt;EDA_Outlier_Analysis!$I$10, N1743 &gt; EDA_Outlier_Analysis!$I$11),
      "Outlier",
      "Normal"))</f>
        <v>Normal</v>
      </c>
    </row>
    <row r="1744" spans="1:19">
      <c r="A1744" t="s">
        <v>4451</v>
      </c>
      <c r="B1744" s="4">
        <v>44850</v>
      </c>
      <c r="C1744" s="2">
        <v>140021.04999999999</v>
      </c>
      <c r="D1744" t="s">
        <v>849</v>
      </c>
      <c r="E1744" t="s">
        <v>853</v>
      </c>
      <c r="F1744" t="s">
        <v>11</v>
      </c>
      <c r="G1744" t="s">
        <v>34</v>
      </c>
      <c r="H1744" t="s">
        <v>155</v>
      </c>
      <c r="J1744" t="s">
        <v>4452</v>
      </c>
      <c r="K1744" t="str">
        <f>IF(COUNTIF(Customers!A:A, H1744)&gt;0, "Valid", "Invalid")</f>
        <v>Valid</v>
      </c>
      <c r="L1744" t="str">
        <f t="shared" si="135"/>
        <v>10</v>
      </c>
      <c r="M1744" t="str">
        <f t="shared" si="136"/>
        <v>2022</v>
      </c>
      <c r="N1744">
        <f t="shared" si="137"/>
        <v>140021.04999999999</v>
      </c>
      <c r="O1744">
        <f t="shared" si="138"/>
        <v>140021.04999999999</v>
      </c>
      <c r="P1744" t="str">
        <f t="shared" si="139"/>
        <v/>
      </c>
      <c r="Q1744" s="48" t="str">
        <f>IF(O1744="","",
   IF(OR(O1744&lt;EDA_Outlier_Analysis!$C$10, O1744&gt;EDA_Outlier_Analysis!$C$11),
      "Outlier",
      "Normal"))</f>
        <v>Normal</v>
      </c>
      <c r="R1744" t="str">
        <f>IF(P1744="","",
   IF(OR(P1744 &lt; EDA_Outlier_Analysis!$F$7, P1744 &gt; EDA_Outlier_Analysis!$F$8),
      "Outlier",
      "Normal"))</f>
        <v/>
      </c>
      <c r="S1744" t="str">
        <f>IF(N1744="","",
   IF(OR(N1744 &lt;EDA_Outlier_Analysis!$I$10, N1744 &gt; EDA_Outlier_Analysis!$I$11),
      "Outlier",
      "Normal"))</f>
        <v>Normal</v>
      </c>
    </row>
    <row r="1745" spans="1:19">
      <c r="A1745" t="s">
        <v>4453</v>
      </c>
      <c r="B1745" s="4">
        <v>45253</v>
      </c>
      <c r="C1745" s="2">
        <v>-16647.48</v>
      </c>
      <c r="D1745" t="s">
        <v>840</v>
      </c>
      <c r="E1745" t="s">
        <v>841</v>
      </c>
      <c r="F1745" t="s">
        <v>9</v>
      </c>
      <c r="G1745" t="s">
        <v>34</v>
      </c>
      <c r="I1745" t="s">
        <v>1035</v>
      </c>
      <c r="J1745" t="s">
        <v>4454</v>
      </c>
      <c r="K1745" t="str">
        <f>IF(COUNTIF(Customers!A:A, H1745)&gt;0, "Valid", "Invalid")</f>
        <v>Invalid</v>
      </c>
      <c r="L1745" t="str">
        <f t="shared" si="135"/>
        <v>11</v>
      </c>
      <c r="M1745" t="str">
        <f t="shared" si="136"/>
        <v>2023</v>
      </c>
      <c r="N1745">
        <f t="shared" si="137"/>
        <v>-16647.48</v>
      </c>
      <c r="O1745" t="str">
        <f t="shared" si="138"/>
        <v/>
      </c>
      <c r="P1745">
        <f t="shared" si="139"/>
        <v>16647.48</v>
      </c>
      <c r="Q1745" s="48" t="str">
        <f>IF(O1745="","",
   IF(OR(O1745&lt;EDA_Outlier_Analysis!$C$10, O1745&gt;EDA_Outlier_Analysis!$C$11),
      "Outlier",
      "Normal"))</f>
        <v/>
      </c>
      <c r="R1745" t="str">
        <f>IF(P1745="","",
   IF(OR(P1745 &lt; EDA_Outlier_Analysis!$F$7, P1745 &gt; EDA_Outlier_Analysis!$F$8),
      "Outlier",
      "Normal"))</f>
        <v>Outlier</v>
      </c>
      <c r="S1745" t="str">
        <f>IF(N1745="","",
   IF(OR(N1745 &lt;EDA_Outlier_Analysis!$I$10, N1745 &gt; EDA_Outlier_Analysis!$I$11),
      "Outlier",
      "Normal"))</f>
        <v>Normal</v>
      </c>
    </row>
    <row r="1746" spans="1:19">
      <c r="A1746" t="s">
        <v>4455</v>
      </c>
      <c r="B1746" s="4">
        <v>45135</v>
      </c>
      <c r="C1746" s="2">
        <v>-16101.6</v>
      </c>
      <c r="D1746" t="s">
        <v>840</v>
      </c>
      <c r="E1746" t="s">
        <v>856</v>
      </c>
      <c r="F1746" t="s">
        <v>10</v>
      </c>
      <c r="G1746" t="s">
        <v>24</v>
      </c>
      <c r="I1746" t="s">
        <v>1340</v>
      </c>
      <c r="J1746" t="s">
        <v>4456</v>
      </c>
      <c r="K1746" t="str">
        <f>IF(COUNTIF(Customers!A:A, H1746)&gt;0, "Valid", "Invalid")</f>
        <v>Invalid</v>
      </c>
      <c r="L1746" t="str">
        <f t="shared" si="135"/>
        <v>7</v>
      </c>
      <c r="M1746" t="str">
        <f t="shared" si="136"/>
        <v>2023</v>
      </c>
      <c r="N1746">
        <f t="shared" si="137"/>
        <v>-16101.6</v>
      </c>
      <c r="O1746" t="str">
        <f t="shared" si="138"/>
        <v/>
      </c>
      <c r="P1746">
        <f t="shared" si="139"/>
        <v>16101.6</v>
      </c>
      <c r="Q1746" s="48" t="str">
        <f>IF(O1746="","",
   IF(OR(O1746&lt;EDA_Outlier_Analysis!$C$10, O1746&gt;EDA_Outlier_Analysis!$C$11),
      "Outlier",
      "Normal"))</f>
        <v/>
      </c>
      <c r="R1746" t="str">
        <f>IF(P1746="","",
   IF(OR(P1746 &lt; EDA_Outlier_Analysis!$F$7, P1746 &gt; EDA_Outlier_Analysis!$F$8),
      "Outlier",
      "Normal"))</f>
        <v>Outlier</v>
      </c>
      <c r="S1746" t="str">
        <f>IF(N1746="","",
   IF(OR(N1746 &lt;EDA_Outlier_Analysis!$I$10, N1746 &gt; EDA_Outlier_Analysis!$I$11),
      "Outlier",
      "Normal"))</f>
        <v>Normal</v>
      </c>
    </row>
    <row r="1747" spans="1:19">
      <c r="A1747" t="s">
        <v>4457</v>
      </c>
      <c r="B1747" s="4">
        <v>44727</v>
      </c>
      <c r="C1747" s="2">
        <v>155821.68</v>
      </c>
      <c r="D1747" t="s">
        <v>849</v>
      </c>
      <c r="E1747" t="s">
        <v>850</v>
      </c>
      <c r="F1747" t="s">
        <v>11</v>
      </c>
      <c r="G1747" t="s">
        <v>31</v>
      </c>
      <c r="H1747" t="s">
        <v>739</v>
      </c>
      <c r="J1747" t="s">
        <v>4458</v>
      </c>
      <c r="K1747" t="str">
        <f>IF(COUNTIF(Customers!A:A, H1747)&gt;0, "Valid", "Invalid")</f>
        <v>Valid</v>
      </c>
      <c r="L1747" t="str">
        <f t="shared" si="135"/>
        <v>6</v>
      </c>
      <c r="M1747" t="str">
        <f t="shared" si="136"/>
        <v>2022</v>
      </c>
      <c r="N1747">
        <f t="shared" si="137"/>
        <v>155821.68</v>
      </c>
      <c r="O1747">
        <f t="shared" si="138"/>
        <v>155821.68</v>
      </c>
      <c r="P1747" t="str">
        <f t="shared" si="139"/>
        <v/>
      </c>
      <c r="Q1747" s="48" t="str">
        <f>IF(O1747="","",
   IF(OR(O1747&lt;EDA_Outlier_Analysis!$C$10, O1747&gt;EDA_Outlier_Analysis!$C$11),
      "Outlier",
      "Normal"))</f>
        <v>Normal</v>
      </c>
      <c r="R1747" t="str">
        <f>IF(P1747="","",
   IF(OR(P1747 &lt; EDA_Outlier_Analysis!$F$7, P1747 &gt; EDA_Outlier_Analysis!$F$8),
      "Outlier",
      "Normal"))</f>
        <v/>
      </c>
      <c r="S1747" t="str">
        <f>IF(N1747="","",
   IF(OR(N1747 &lt;EDA_Outlier_Analysis!$I$10, N1747 &gt; EDA_Outlier_Analysis!$I$11),
      "Outlier",
      "Normal"))</f>
        <v>Normal</v>
      </c>
    </row>
    <row r="1748" spans="1:19">
      <c r="A1748" t="s">
        <v>4459</v>
      </c>
      <c r="B1748" s="4">
        <v>44706</v>
      </c>
      <c r="C1748" s="2">
        <v>-28076.78</v>
      </c>
      <c r="D1748" t="s">
        <v>840</v>
      </c>
      <c r="E1748" t="s">
        <v>845</v>
      </c>
      <c r="F1748" t="s">
        <v>10</v>
      </c>
      <c r="G1748" t="s">
        <v>20</v>
      </c>
      <c r="I1748" t="s">
        <v>912</v>
      </c>
      <c r="J1748" t="s">
        <v>4460</v>
      </c>
      <c r="K1748" t="str">
        <f>IF(COUNTIF(Customers!A:A, H1748)&gt;0, "Valid", "Invalid")</f>
        <v>Invalid</v>
      </c>
      <c r="L1748" t="str">
        <f t="shared" si="135"/>
        <v>5</v>
      </c>
      <c r="M1748" t="str">
        <f t="shared" si="136"/>
        <v>2022</v>
      </c>
      <c r="N1748">
        <f t="shared" si="137"/>
        <v>-28076.78</v>
      </c>
      <c r="O1748" t="str">
        <f t="shared" si="138"/>
        <v/>
      </c>
      <c r="P1748">
        <f t="shared" si="139"/>
        <v>28076.78</v>
      </c>
      <c r="Q1748" s="48" t="str">
        <f>IF(O1748="","",
   IF(OR(O1748&lt;EDA_Outlier_Analysis!$C$10, O1748&gt;EDA_Outlier_Analysis!$C$11),
      "Outlier",
      "Normal"))</f>
        <v/>
      </c>
      <c r="R1748" t="str">
        <f>IF(P1748="","",
   IF(OR(P1748 &lt; EDA_Outlier_Analysis!$F$7, P1748 &gt; EDA_Outlier_Analysis!$F$8),
      "Outlier",
      "Normal"))</f>
        <v>Normal</v>
      </c>
      <c r="S1748" t="str">
        <f>IF(N1748="","",
   IF(OR(N1748 &lt;EDA_Outlier_Analysis!$I$10, N1748 &gt; EDA_Outlier_Analysis!$I$11),
      "Outlier",
      "Normal"))</f>
        <v>Normal</v>
      </c>
    </row>
    <row r="1749" spans="1:19">
      <c r="A1749" t="s">
        <v>4461</v>
      </c>
      <c r="B1749" s="4">
        <v>44938</v>
      </c>
      <c r="C1749" s="2">
        <v>-46768.92</v>
      </c>
      <c r="D1749" t="s">
        <v>840</v>
      </c>
      <c r="E1749" t="s">
        <v>864</v>
      </c>
      <c r="F1749" t="s">
        <v>9</v>
      </c>
      <c r="G1749" t="s">
        <v>20</v>
      </c>
      <c r="I1749" t="s">
        <v>976</v>
      </c>
      <c r="J1749" t="s">
        <v>4462</v>
      </c>
      <c r="K1749" t="str">
        <f>IF(COUNTIF(Customers!A:A, H1749)&gt;0, "Valid", "Invalid")</f>
        <v>Invalid</v>
      </c>
      <c r="L1749" t="str">
        <f t="shared" si="135"/>
        <v>1</v>
      </c>
      <c r="M1749" t="str">
        <f t="shared" si="136"/>
        <v>2023</v>
      </c>
      <c r="N1749">
        <f t="shared" si="137"/>
        <v>-46768.92</v>
      </c>
      <c r="O1749" t="str">
        <f t="shared" si="138"/>
        <v/>
      </c>
      <c r="P1749">
        <f t="shared" si="139"/>
        <v>46768.92</v>
      </c>
      <c r="Q1749" s="48" t="str">
        <f>IF(O1749="","",
   IF(OR(O1749&lt;EDA_Outlier_Analysis!$C$10, O1749&gt;EDA_Outlier_Analysis!$C$11),
      "Outlier",
      "Normal"))</f>
        <v/>
      </c>
      <c r="R1749" t="str">
        <f>IF(P1749="","",
   IF(OR(P1749 &lt; EDA_Outlier_Analysis!$F$7, P1749 &gt; EDA_Outlier_Analysis!$F$8),
      "Outlier",
      "Normal"))</f>
        <v>Normal</v>
      </c>
      <c r="S1749" t="str">
        <f>IF(N1749="","",
   IF(OR(N1749 &lt;EDA_Outlier_Analysis!$I$10, N1749 &gt; EDA_Outlier_Analysis!$I$11),
      "Outlier",
      "Normal"))</f>
        <v>Normal</v>
      </c>
    </row>
    <row r="1750" spans="1:19">
      <c r="A1750" t="s">
        <v>4463</v>
      </c>
      <c r="B1750" s="4">
        <v>44842</v>
      </c>
      <c r="C1750" s="2">
        <v>-79246.84</v>
      </c>
      <c r="D1750" t="s">
        <v>840</v>
      </c>
      <c r="E1750" t="s">
        <v>856</v>
      </c>
      <c r="F1750" t="s">
        <v>10</v>
      </c>
      <c r="G1750" t="s">
        <v>31</v>
      </c>
      <c r="I1750" t="s">
        <v>954</v>
      </c>
      <c r="J1750" t="s">
        <v>4464</v>
      </c>
      <c r="K1750" t="str">
        <f>IF(COUNTIF(Customers!A:A, H1750)&gt;0, "Valid", "Invalid")</f>
        <v>Invalid</v>
      </c>
      <c r="L1750" t="str">
        <f t="shared" si="135"/>
        <v>10</v>
      </c>
      <c r="M1750" t="str">
        <f t="shared" si="136"/>
        <v>2022</v>
      </c>
      <c r="N1750">
        <f t="shared" si="137"/>
        <v>-79246.84</v>
      </c>
      <c r="O1750" t="str">
        <f t="shared" si="138"/>
        <v/>
      </c>
      <c r="P1750">
        <f t="shared" si="139"/>
        <v>79246.84</v>
      </c>
      <c r="Q1750" s="48" t="str">
        <f>IF(O1750="","",
   IF(OR(O1750&lt;EDA_Outlier_Analysis!$C$10, O1750&gt;EDA_Outlier_Analysis!$C$11),
      "Outlier",
      "Normal"))</f>
        <v/>
      </c>
      <c r="R1750" t="str">
        <f>IF(P1750="","",
   IF(OR(P1750 &lt; EDA_Outlier_Analysis!$F$7, P1750 &gt; EDA_Outlier_Analysis!$F$8),
      "Outlier",
      "Normal"))</f>
        <v>Outlier</v>
      </c>
      <c r="S1750" t="str">
        <f>IF(N1750="","",
   IF(OR(N1750 &lt;EDA_Outlier_Analysis!$I$10, N1750 &gt; EDA_Outlier_Analysis!$I$11),
      "Outlier",
      "Normal"))</f>
        <v>Normal</v>
      </c>
    </row>
    <row r="1751" spans="1:19">
      <c r="A1751" t="s">
        <v>4465</v>
      </c>
      <c r="B1751" s="4">
        <v>44904</v>
      </c>
      <c r="C1751" s="2">
        <v>118173.02</v>
      </c>
      <c r="D1751" t="s">
        <v>849</v>
      </c>
      <c r="E1751" t="s">
        <v>853</v>
      </c>
      <c r="F1751" t="s">
        <v>10</v>
      </c>
      <c r="G1751" t="s">
        <v>34</v>
      </c>
      <c r="H1751" t="s">
        <v>335</v>
      </c>
      <c r="J1751" t="s">
        <v>4466</v>
      </c>
      <c r="K1751" t="str">
        <f>IF(COUNTIF(Customers!A:A, H1751)&gt;0, "Valid", "Invalid")</f>
        <v>Valid</v>
      </c>
      <c r="L1751" t="str">
        <f t="shared" si="135"/>
        <v>12</v>
      </c>
      <c r="M1751" t="str">
        <f t="shared" si="136"/>
        <v>2022</v>
      </c>
      <c r="N1751">
        <f t="shared" si="137"/>
        <v>118173.02</v>
      </c>
      <c r="O1751">
        <f t="shared" si="138"/>
        <v>118173.02</v>
      </c>
      <c r="P1751" t="str">
        <f t="shared" si="139"/>
        <v/>
      </c>
      <c r="Q1751" s="48" t="str">
        <f>IF(O1751="","",
   IF(OR(O1751&lt;EDA_Outlier_Analysis!$C$10, O1751&gt;EDA_Outlier_Analysis!$C$11),
      "Outlier",
      "Normal"))</f>
        <v>Normal</v>
      </c>
      <c r="R1751" t="str">
        <f>IF(P1751="","",
   IF(OR(P1751 &lt; EDA_Outlier_Analysis!$F$7, P1751 &gt; EDA_Outlier_Analysis!$F$8),
      "Outlier",
      "Normal"))</f>
        <v/>
      </c>
      <c r="S1751" t="str">
        <f>IF(N1751="","",
   IF(OR(N1751 &lt;EDA_Outlier_Analysis!$I$10, N1751 &gt; EDA_Outlier_Analysis!$I$11),
      "Outlier",
      "Normal"))</f>
        <v>Normal</v>
      </c>
    </row>
    <row r="1752" spans="1:19">
      <c r="A1752" t="s">
        <v>4467</v>
      </c>
      <c r="B1752" s="4">
        <v>44722</v>
      </c>
      <c r="C1752" s="2">
        <v>-49549.56</v>
      </c>
      <c r="D1752" t="s">
        <v>840</v>
      </c>
      <c r="E1752" t="s">
        <v>878</v>
      </c>
      <c r="F1752" t="s">
        <v>10</v>
      </c>
      <c r="G1752" t="s">
        <v>31</v>
      </c>
      <c r="I1752" t="s">
        <v>1435</v>
      </c>
      <c r="J1752" t="s">
        <v>4468</v>
      </c>
      <c r="K1752" t="str">
        <f>IF(COUNTIF(Customers!A:A, H1752)&gt;0, "Valid", "Invalid")</f>
        <v>Invalid</v>
      </c>
      <c r="L1752" t="str">
        <f t="shared" si="135"/>
        <v>6</v>
      </c>
      <c r="M1752" t="str">
        <f t="shared" si="136"/>
        <v>2022</v>
      </c>
      <c r="N1752">
        <f t="shared" si="137"/>
        <v>-49549.56</v>
      </c>
      <c r="O1752" t="str">
        <f t="shared" si="138"/>
        <v/>
      </c>
      <c r="P1752">
        <f t="shared" si="139"/>
        <v>49549.56</v>
      </c>
      <c r="Q1752" s="48" t="str">
        <f>IF(O1752="","",
   IF(OR(O1752&lt;EDA_Outlier_Analysis!$C$10, O1752&gt;EDA_Outlier_Analysis!$C$11),
      "Outlier",
      "Normal"))</f>
        <v/>
      </c>
      <c r="R1752" t="str">
        <f>IF(P1752="","",
   IF(OR(P1752 &lt; EDA_Outlier_Analysis!$F$7, P1752 &gt; EDA_Outlier_Analysis!$F$8),
      "Outlier",
      "Normal"))</f>
        <v>Normal</v>
      </c>
      <c r="S1752" t="str">
        <f>IF(N1752="","",
   IF(OR(N1752 &lt;EDA_Outlier_Analysis!$I$10, N1752 &gt; EDA_Outlier_Analysis!$I$11),
      "Outlier",
      "Normal"))</f>
        <v>Normal</v>
      </c>
    </row>
    <row r="1753" spans="1:19">
      <c r="A1753" t="s">
        <v>4469</v>
      </c>
      <c r="B1753" s="4">
        <v>44806</v>
      </c>
      <c r="C1753" s="2">
        <v>-22204.38</v>
      </c>
      <c r="D1753" t="s">
        <v>840</v>
      </c>
      <c r="E1753" t="s">
        <v>841</v>
      </c>
      <c r="F1753" t="s">
        <v>9</v>
      </c>
      <c r="G1753" t="s">
        <v>24</v>
      </c>
      <c r="I1753" t="s">
        <v>1317</v>
      </c>
      <c r="J1753" t="s">
        <v>4470</v>
      </c>
      <c r="K1753" t="str">
        <f>IF(COUNTIF(Customers!A:A, H1753)&gt;0, "Valid", "Invalid")</f>
        <v>Invalid</v>
      </c>
      <c r="L1753" t="str">
        <f t="shared" si="135"/>
        <v>9</v>
      </c>
      <c r="M1753" t="str">
        <f t="shared" si="136"/>
        <v>2022</v>
      </c>
      <c r="N1753">
        <f t="shared" si="137"/>
        <v>-22204.38</v>
      </c>
      <c r="O1753" t="str">
        <f t="shared" si="138"/>
        <v/>
      </c>
      <c r="P1753">
        <f t="shared" si="139"/>
        <v>22204.38</v>
      </c>
      <c r="Q1753" s="48" t="str">
        <f>IF(O1753="","",
   IF(OR(O1753&lt;EDA_Outlier_Analysis!$C$10, O1753&gt;EDA_Outlier_Analysis!$C$11),
      "Outlier",
      "Normal"))</f>
        <v/>
      </c>
      <c r="R1753" t="str">
        <f>IF(P1753="","",
   IF(OR(P1753 &lt; EDA_Outlier_Analysis!$F$7, P1753 &gt; EDA_Outlier_Analysis!$F$8),
      "Outlier",
      "Normal"))</f>
        <v>Outlier</v>
      </c>
      <c r="S1753" t="str">
        <f>IF(N1753="","",
   IF(OR(N1753 &lt;EDA_Outlier_Analysis!$I$10, N1753 &gt; EDA_Outlier_Analysis!$I$11),
      "Outlier",
      "Normal"))</f>
        <v>Normal</v>
      </c>
    </row>
    <row r="1754" spans="1:19">
      <c r="A1754" t="s">
        <v>4471</v>
      </c>
      <c r="B1754" s="4">
        <v>44753</v>
      </c>
      <c r="C1754" s="2">
        <v>90722.75</v>
      </c>
      <c r="D1754" t="s">
        <v>849</v>
      </c>
      <c r="E1754" t="s">
        <v>868</v>
      </c>
      <c r="F1754" t="s">
        <v>11</v>
      </c>
      <c r="G1754" t="s">
        <v>34</v>
      </c>
      <c r="H1754" t="s">
        <v>343</v>
      </c>
      <c r="J1754" t="s">
        <v>4472</v>
      </c>
      <c r="K1754" t="str">
        <f>IF(COUNTIF(Customers!A:A, H1754)&gt;0, "Valid", "Invalid")</f>
        <v>Valid</v>
      </c>
      <c r="L1754" t="str">
        <f t="shared" si="135"/>
        <v>7</v>
      </c>
      <c r="M1754" t="str">
        <f t="shared" si="136"/>
        <v>2022</v>
      </c>
      <c r="N1754">
        <f t="shared" si="137"/>
        <v>90722.75</v>
      </c>
      <c r="O1754">
        <f t="shared" si="138"/>
        <v>90722.75</v>
      </c>
      <c r="P1754" t="str">
        <f t="shared" si="139"/>
        <v/>
      </c>
      <c r="Q1754" s="48" t="str">
        <f>IF(O1754="","",
   IF(OR(O1754&lt;EDA_Outlier_Analysis!$C$10, O1754&gt;EDA_Outlier_Analysis!$C$11),
      "Outlier",
      "Normal"))</f>
        <v>Normal</v>
      </c>
      <c r="R1754" t="str">
        <f>IF(P1754="","",
   IF(OR(P1754 &lt; EDA_Outlier_Analysis!$F$7, P1754 &gt; EDA_Outlier_Analysis!$F$8),
      "Outlier",
      "Normal"))</f>
        <v/>
      </c>
      <c r="S1754" t="str">
        <f>IF(N1754="","",
   IF(OR(N1754 &lt;EDA_Outlier_Analysis!$I$10, N1754 &gt; EDA_Outlier_Analysis!$I$11),
      "Outlier",
      "Normal"))</f>
        <v>Normal</v>
      </c>
    </row>
    <row r="1755" spans="1:19">
      <c r="A1755" t="s">
        <v>4473</v>
      </c>
      <c r="B1755" s="4">
        <v>44645</v>
      </c>
      <c r="C1755" s="2">
        <v>-47274.39</v>
      </c>
      <c r="D1755" t="s">
        <v>840</v>
      </c>
      <c r="E1755" t="s">
        <v>905</v>
      </c>
      <c r="F1755" t="s">
        <v>9</v>
      </c>
      <c r="G1755" t="s">
        <v>31</v>
      </c>
      <c r="I1755" t="s">
        <v>1358</v>
      </c>
      <c r="J1755" t="s">
        <v>4474</v>
      </c>
      <c r="K1755" t="str">
        <f>IF(COUNTIF(Customers!A:A, H1755)&gt;0, "Valid", "Invalid")</f>
        <v>Invalid</v>
      </c>
      <c r="L1755" t="str">
        <f t="shared" si="135"/>
        <v>3</v>
      </c>
      <c r="M1755" t="str">
        <f t="shared" si="136"/>
        <v>2022</v>
      </c>
      <c r="N1755">
        <f t="shared" si="137"/>
        <v>-47274.39</v>
      </c>
      <c r="O1755" t="str">
        <f t="shared" si="138"/>
        <v/>
      </c>
      <c r="P1755">
        <f t="shared" si="139"/>
        <v>47274.39</v>
      </c>
      <c r="Q1755" s="48" t="str">
        <f>IF(O1755="","",
   IF(OR(O1755&lt;EDA_Outlier_Analysis!$C$10, O1755&gt;EDA_Outlier_Analysis!$C$11),
      "Outlier",
      "Normal"))</f>
        <v/>
      </c>
      <c r="R1755" t="str">
        <f>IF(P1755="","",
   IF(OR(P1755 &lt; EDA_Outlier_Analysis!$F$7, P1755 &gt; EDA_Outlier_Analysis!$F$8),
      "Outlier",
      "Normal"))</f>
        <v>Normal</v>
      </c>
      <c r="S1755" t="str">
        <f>IF(N1755="","",
   IF(OR(N1755 &lt;EDA_Outlier_Analysis!$I$10, N1755 &gt; EDA_Outlier_Analysis!$I$11),
      "Outlier",
      "Normal"))</f>
        <v>Normal</v>
      </c>
    </row>
    <row r="1756" spans="1:19">
      <c r="A1756" t="s">
        <v>4475</v>
      </c>
      <c r="B1756" s="4">
        <v>44697</v>
      </c>
      <c r="C1756" s="2">
        <v>205547.05</v>
      </c>
      <c r="D1756" t="s">
        <v>849</v>
      </c>
      <c r="E1756" t="s">
        <v>853</v>
      </c>
      <c r="F1756" t="s">
        <v>11</v>
      </c>
      <c r="G1756" t="s">
        <v>20</v>
      </c>
      <c r="H1756" t="s">
        <v>273</v>
      </c>
      <c r="J1756" t="s">
        <v>4476</v>
      </c>
      <c r="K1756" t="str">
        <f>IF(COUNTIF(Customers!A:A, H1756)&gt;0, "Valid", "Invalid")</f>
        <v>Valid</v>
      </c>
      <c r="L1756" t="str">
        <f t="shared" si="135"/>
        <v>5</v>
      </c>
      <c r="M1756" t="str">
        <f t="shared" si="136"/>
        <v>2022</v>
      </c>
      <c r="N1756">
        <f t="shared" si="137"/>
        <v>205547.05</v>
      </c>
      <c r="O1756">
        <f t="shared" si="138"/>
        <v>205547.05</v>
      </c>
      <c r="P1756" t="str">
        <f t="shared" si="139"/>
        <v/>
      </c>
      <c r="Q1756" s="48" t="str">
        <f>IF(O1756="","",
   IF(OR(O1756&lt;EDA_Outlier_Analysis!$C$10, O1756&gt;EDA_Outlier_Analysis!$C$11),
      "Outlier",
      "Normal"))</f>
        <v>Normal</v>
      </c>
      <c r="R1756" t="str">
        <f>IF(P1756="","",
   IF(OR(P1756 &lt; EDA_Outlier_Analysis!$F$7, P1756 &gt; EDA_Outlier_Analysis!$F$8),
      "Outlier",
      "Normal"))</f>
        <v/>
      </c>
      <c r="S1756" t="str">
        <f>IF(N1756="","",
   IF(OR(N1756 &lt;EDA_Outlier_Analysis!$I$10, N1756 &gt; EDA_Outlier_Analysis!$I$11),
      "Outlier",
      "Normal"))</f>
        <v>Normal</v>
      </c>
    </row>
    <row r="1757" spans="1:19">
      <c r="A1757" t="s">
        <v>4477</v>
      </c>
      <c r="B1757" s="4">
        <v>44706</v>
      </c>
      <c r="C1757" s="2">
        <v>182299.92</v>
      </c>
      <c r="D1757" t="s">
        <v>849</v>
      </c>
      <c r="E1757" t="s">
        <v>853</v>
      </c>
      <c r="F1757" t="s">
        <v>11</v>
      </c>
      <c r="G1757" t="s">
        <v>31</v>
      </c>
      <c r="H1757" t="s">
        <v>287</v>
      </c>
      <c r="J1757" t="s">
        <v>4478</v>
      </c>
      <c r="K1757" t="str">
        <f>IF(COUNTIF(Customers!A:A, H1757)&gt;0, "Valid", "Invalid")</f>
        <v>Valid</v>
      </c>
      <c r="L1757" t="str">
        <f t="shared" si="135"/>
        <v>5</v>
      </c>
      <c r="M1757" t="str">
        <f t="shared" si="136"/>
        <v>2022</v>
      </c>
      <c r="N1757">
        <f t="shared" si="137"/>
        <v>182299.92</v>
      </c>
      <c r="O1757">
        <f t="shared" si="138"/>
        <v>182299.92</v>
      </c>
      <c r="P1757" t="str">
        <f t="shared" si="139"/>
        <v/>
      </c>
      <c r="Q1757" s="48" t="str">
        <f>IF(O1757="","",
   IF(OR(O1757&lt;EDA_Outlier_Analysis!$C$10, O1757&gt;EDA_Outlier_Analysis!$C$11),
      "Outlier",
      "Normal"))</f>
        <v>Normal</v>
      </c>
      <c r="R1757" t="str">
        <f>IF(P1757="","",
   IF(OR(P1757 &lt; EDA_Outlier_Analysis!$F$7, P1757 &gt; EDA_Outlier_Analysis!$F$8),
      "Outlier",
      "Normal"))</f>
        <v/>
      </c>
      <c r="S1757" t="str">
        <f>IF(N1757="","",
   IF(OR(N1757 &lt;EDA_Outlier_Analysis!$I$10, N1757 &gt; EDA_Outlier_Analysis!$I$11),
      "Outlier",
      "Normal"))</f>
        <v>Normal</v>
      </c>
    </row>
    <row r="1758" spans="1:19">
      <c r="A1758" t="s">
        <v>4479</v>
      </c>
      <c r="B1758" s="4">
        <v>44688</v>
      </c>
      <c r="C1758" s="2">
        <v>223726.31</v>
      </c>
      <c r="D1758" t="s">
        <v>849</v>
      </c>
      <c r="E1758" t="s">
        <v>850</v>
      </c>
      <c r="F1758" t="s">
        <v>11</v>
      </c>
      <c r="G1758" t="s">
        <v>31</v>
      </c>
      <c r="H1758" t="s">
        <v>65</v>
      </c>
      <c r="J1758" t="s">
        <v>4480</v>
      </c>
      <c r="K1758" t="str">
        <f>IF(COUNTIF(Customers!A:A, H1758)&gt;0, "Valid", "Invalid")</f>
        <v>Valid</v>
      </c>
      <c r="L1758" t="str">
        <f t="shared" si="135"/>
        <v>5</v>
      </c>
      <c r="M1758" t="str">
        <f t="shared" si="136"/>
        <v>2022</v>
      </c>
      <c r="N1758">
        <f t="shared" si="137"/>
        <v>223726.31</v>
      </c>
      <c r="O1758">
        <f t="shared" si="138"/>
        <v>223726.31</v>
      </c>
      <c r="P1758" t="str">
        <f t="shared" si="139"/>
        <v/>
      </c>
      <c r="Q1758" s="48" t="str">
        <f>IF(O1758="","",
   IF(OR(O1758&lt;EDA_Outlier_Analysis!$C$10, O1758&gt;EDA_Outlier_Analysis!$C$11),
      "Outlier",
      "Normal"))</f>
        <v>Normal</v>
      </c>
      <c r="R1758" t="str">
        <f>IF(P1758="","",
   IF(OR(P1758 &lt; EDA_Outlier_Analysis!$F$7, P1758 &gt; EDA_Outlier_Analysis!$F$8),
      "Outlier",
      "Normal"))</f>
        <v/>
      </c>
      <c r="S1758" t="str">
        <f>IF(N1758="","",
   IF(OR(N1758 &lt;EDA_Outlier_Analysis!$I$10, N1758 &gt; EDA_Outlier_Analysis!$I$11),
      "Outlier",
      "Normal"))</f>
        <v>Normal</v>
      </c>
    </row>
    <row r="1759" spans="1:19">
      <c r="A1759" t="s">
        <v>4481</v>
      </c>
      <c r="B1759" s="4">
        <v>45088</v>
      </c>
      <c r="C1759" s="2">
        <v>247854.19</v>
      </c>
      <c r="D1759" t="s">
        <v>849</v>
      </c>
      <c r="E1759" t="s">
        <v>850</v>
      </c>
      <c r="F1759" t="s">
        <v>11</v>
      </c>
      <c r="G1759" t="s">
        <v>31</v>
      </c>
      <c r="H1759" t="s">
        <v>63</v>
      </c>
      <c r="J1759" t="s">
        <v>4482</v>
      </c>
      <c r="K1759" t="str">
        <f>IF(COUNTIF(Customers!A:A, H1759)&gt;0, "Valid", "Invalid")</f>
        <v>Valid</v>
      </c>
      <c r="L1759" t="str">
        <f t="shared" si="135"/>
        <v>6</v>
      </c>
      <c r="M1759" t="str">
        <f t="shared" si="136"/>
        <v>2023</v>
      </c>
      <c r="N1759">
        <f t="shared" si="137"/>
        <v>247854.19</v>
      </c>
      <c r="O1759">
        <f t="shared" si="138"/>
        <v>247854.19</v>
      </c>
      <c r="P1759" t="str">
        <f t="shared" si="139"/>
        <v/>
      </c>
      <c r="Q1759" s="48" t="str">
        <f>IF(O1759="","",
   IF(OR(O1759&lt;EDA_Outlier_Analysis!$C$10, O1759&gt;EDA_Outlier_Analysis!$C$11),
      "Outlier",
      "Normal"))</f>
        <v>Normal</v>
      </c>
      <c r="R1759" t="str">
        <f>IF(P1759="","",
   IF(OR(P1759 &lt; EDA_Outlier_Analysis!$F$7, P1759 &gt; EDA_Outlier_Analysis!$F$8),
      "Outlier",
      "Normal"))</f>
        <v/>
      </c>
      <c r="S1759" t="str">
        <f>IF(N1759="","",
   IF(OR(N1759 &lt;EDA_Outlier_Analysis!$I$10, N1759 &gt; EDA_Outlier_Analysis!$I$11),
      "Outlier",
      "Normal"))</f>
        <v>Normal</v>
      </c>
    </row>
    <row r="1760" spans="1:19">
      <c r="A1760" t="s">
        <v>4483</v>
      </c>
      <c r="B1760" s="4">
        <v>44662</v>
      </c>
      <c r="C1760" s="2">
        <v>-41739.33</v>
      </c>
      <c r="D1760" t="s">
        <v>840</v>
      </c>
      <c r="E1760" t="s">
        <v>841</v>
      </c>
      <c r="F1760" t="s">
        <v>10</v>
      </c>
      <c r="G1760" t="s">
        <v>31</v>
      </c>
      <c r="I1760" t="s">
        <v>965</v>
      </c>
      <c r="J1760" t="s">
        <v>4484</v>
      </c>
      <c r="K1760" t="str">
        <f>IF(COUNTIF(Customers!A:A, H1760)&gt;0, "Valid", "Invalid")</f>
        <v>Invalid</v>
      </c>
      <c r="L1760" t="str">
        <f t="shared" si="135"/>
        <v>4</v>
      </c>
      <c r="M1760" t="str">
        <f t="shared" si="136"/>
        <v>2022</v>
      </c>
      <c r="N1760">
        <f t="shared" si="137"/>
        <v>-41739.33</v>
      </c>
      <c r="O1760" t="str">
        <f t="shared" si="138"/>
        <v/>
      </c>
      <c r="P1760">
        <f t="shared" si="139"/>
        <v>41739.33</v>
      </c>
      <c r="Q1760" s="48" t="str">
        <f>IF(O1760="","",
   IF(OR(O1760&lt;EDA_Outlier_Analysis!$C$10, O1760&gt;EDA_Outlier_Analysis!$C$11),
      "Outlier",
      "Normal"))</f>
        <v/>
      </c>
      <c r="R1760" t="str">
        <f>IF(P1760="","",
   IF(OR(P1760 &lt; EDA_Outlier_Analysis!$F$7, P1760 &gt; EDA_Outlier_Analysis!$F$8),
      "Outlier",
      "Normal"))</f>
        <v>Normal</v>
      </c>
      <c r="S1760" t="str">
        <f>IF(N1760="","",
   IF(OR(N1760 &lt;EDA_Outlier_Analysis!$I$10, N1760 &gt; EDA_Outlier_Analysis!$I$11),
      "Outlier",
      "Normal"))</f>
        <v>Normal</v>
      </c>
    </row>
    <row r="1761" spans="1:19">
      <c r="A1761" t="s">
        <v>4485</v>
      </c>
      <c r="B1761" s="4">
        <v>44979</v>
      </c>
      <c r="C1761" s="2">
        <v>-15052.74</v>
      </c>
      <c r="D1761" t="s">
        <v>840</v>
      </c>
      <c r="E1761" t="s">
        <v>878</v>
      </c>
      <c r="F1761" t="s">
        <v>11</v>
      </c>
      <c r="G1761" t="s">
        <v>34</v>
      </c>
      <c r="I1761" t="s">
        <v>957</v>
      </c>
      <c r="J1761" t="s">
        <v>4486</v>
      </c>
      <c r="K1761" t="str">
        <f>IF(COUNTIF(Customers!A:A, H1761)&gt;0, "Valid", "Invalid")</f>
        <v>Invalid</v>
      </c>
      <c r="L1761" t="str">
        <f t="shared" si="135"/>
        <v>2</v>
      </c>
      <c r="M1761" t="str">
        <f t="shared" si="136"/>
        <v>2023</v>
      </c>
      <c r="N1761">
        <f t="shared" si="137"/>
        <v>-15052.74</v>
      </c>
      <c r="O1761" t="str">
        <f t="shared" si="138"/>
        <v/>
      </c>
      <c r="P1761">
        <f t="shared" si="139"/>
        <v>15052.74</v>
      </c>
      <c r="Q1761" s="48" t="str">
        <f>IF(O1761="","",
   IF(OR(O1761&lt;EDA_Outlier_Analysis!$C$10, O1761&gt;EDA_Outlier_Analysis!$C$11),
      "Outlier",
      "Normal"))</f>
        <v/>
      </c>
      <c r="R1761" t="str">
        <f>IF(P1761="","",
   IF(OR(P1761 &lt; EDA_Outlier_Analysis!$F$7, P1761 &gt; EDA_Outlier_Analysis!$F$8),
      "Outlier",
      "Normal"))</f>
        <v>Outlier</v>
      </c>
      <c r="S1761" t="str">
        <f>IF(N1761="","",
   IF(OR(N1761 &lt;EDA_Outlier_Analysis!$I$10, N1761 &gt; EDA_Outlier_Analysis!$I$11),
      "Outlier",
      "Normal"))</f>
        <v>Normal</v>
      </c>
    </row>
    <row r="1762" spans="1:19">
      <c r="A1762" t="s">
        <v>4487</v>
      </c>
      <c r="B1762" s="4">
        <v>45006</v>
      </c>
      <c r="C1762" s="2">
        <v>159025.91</v>
      </c>
      <c r="D1762" t="s">
        <v>849</v>
      </c>
      <c r="E1762" t="s">
        <v>868</v>
      </c>
      <c r="F1762" t="s">
        <v>10</v>
      </c>
      <c r="G1762" t="s">
        <v>34</v>
      </c>
      <c r="H1762" t="s">
        <v>405</v>
      </c>
      <c r="J1762" t="s">
        <v>4488</v>
      </c>
      <c r="K1762" t="str">
        <f>IF(COUNTIF(Customers!A:A, H1762)&gt;0, "Valid", "Invalid")</f>
        <v>Valid</v>
      </c>
      <c r="L1762" t="str">
        <f t="shared" si="135"/>
        <v>3</v>
      </c>
      <c r="M1762" t="str">
        <f t="shared" si="136"/>
        <v>2023</v>
      </c>
      <c r="N1762">
        <f t="shared" si="137"/>
        <v>159025.91</v>
      </c>
      <c r="O1762">
        <f t="shared" si="138"/>
        <v>159025.91</v>
      </c>
      <c r="P1762" t="str">
        <f t="shared" si="139"/>
        <v/>
      </c>
      <c r="Q1762" s="48" t="str">
        <f>IF(O1762="","",
   IF(OR(O1762&lt;EDA_Outlier_Analysis!$C$10, O1762&gt;EDA_Outlier_Analysis!$C$11),
      "Outlier",
      "Normal"))</f>
        <v>Normal</v>
      </c>
      <c r="R1762" t="str">
        <f>IF(P1762="","",
   IF(OR(P1762 &lt; EDA_Outlier_Analysis!$F$7, P1762 &gt; EDA_Outlier_Analysis!$F$8),
      "Outlier",
      "Normal"))</f>
        <v/>
      </c>
      <c r="S1762" t="str">
        <f>IF(N1762="","",
   IF(OR(N1762 &lt;EDA_Outlier_Analysis!$I$10, N1762 &gt; EDA_Outlier_Analysis!$I$11),
      "Outlier",
      "Normal"))</f>
        <v>Normal</v>
      </c>
    </row>
    <row r="1763" spans="1:19">
      <c r="A1763" t="s">
        <v>4489</v>
      </c>
      <c r="B1763" s="4">
        <v>44564</v>
      </c>
      <c r="C1763" s="2">
        <v>173675.11</v>
      </c>
      <c r="D1763" t="s">
        <v>849</v>
      </c>
      <c r="E1763" t="s">
        <v>853</v>
      </c>
      <c r="F1763" t="s">
        <v>10</v>
      </c>
      <c r="G1763" t="s">
        <v>24</v>
      </c>
      <c r="H1763" t="s">
        <v>143</v>
      </c>
      <c r="J1763" t="s">
        <v>4490</v>
      </c>
      <c r="K1763" t="str">
        <f>IF(COUNTIF(Customers!A:A, H1763)&gt;0, "Valid", "Invalid")</f>
        <v>Valid</v>
      </c>
      <c r="L1763" t="str">
        <f t="shared" si="135"/>
        <v>1</v>
      </c>
      <c r="M1763" t="str">
        <f t="shared" si="136"/>
        <v>2022</v>
      </c>
      <c r="N1763">
        <f t="shared" si="137"/>
        <v>173675.11</v>
      </c>
      <c r="O1763">
        <f t="shared" si="138"/>
        <v>173675.11</v>
      </c>
      <c r="P1763" t="str">
        <f t="shared" si="139"/>
        <v/>
      </c>
      <c r="Q1763" s="48" t="str">
        <f>IF(O1763="","",
   IF(OR(O1763&lt;EDA_Outlier_Analysis!$C$10, O1763&gt;EDA_Outlier_Analysis!$C$11),
      "Outlier",
      "Normal"))</f>
        <v>Normal</v>
      </c>
      <c r="R1763" t="str">
        <f>IF(P1763="","",
   IF(OR(P1763 &lt; EDA_Outlier_Analysis!$F$7, P1763 &gt; EDA_Outlier_Analysis!$F$8),
      "Outlier",
      "Normal"))</f>
        <v/>
      </c>
      <c r="S1763" t="str">
        <f>IF(N1763="","",
   IF(OR(N1763 &lt;EDA_Outlier_Analysis!$I$10, N1763 &gt; EDA_Outlier_Analysis!$I$11),
      "Outlier",
      "Normal"))</f>
        <v>Normal</v>
      </c>
    </row>
    <row r="1764" spans="1:19">
      <c r="A1764" t="s">
        <v>4491</v>
      </c>
      <c r="B1764" s="4">
        <v>45044</v>
      </c>
      <c r="C1764" s="2">
        <v>119525.97</v>
      </c>
      <c r="D1764" t="s">
        <v>849</v>
      </c>
      <c r="E1764" t="s">
        <v>853</v>
      </c>
      <c r="F1764" t="s">
        <v>11</v>
      </c>
      <c r="G1764" t="s">
        <v>31</v>
      </c>
      <c r="H1764" t="s">
        <v>323</v>
      </c>
      <c r="J1764" t="s">
        <v>4492</v>
      </c>
      <c r="K1764" t="str">
        <f>IF(COUNTIF(Customers!A:A, H1764)&gt;0, "Valid", "Invalid")</f>
        <v>Valid</v>
      </c>
      <c r="L1764" t="str">
        <f t="shared" si="135"/>
        <v>4</v>
      </c>
      <c r="M1764" t="str">
        <f t="shared" si="136"/>
        <v>2023</v>
      </c>
      <c r="N1764">
        <f t="shared" si="137"/>
        <v>119525.97</v>
      </c>
      <c r="O1764">
        <f t="shared" si="138"/>
        <v>119525.97</v>
      </c>
      <c r="P1764" t="str">
        <f t="shared" si="139"/>
        <v/>
      </c>
      <c r="Q1764" s="48" t="str">
        <f>IF(O1764="","",
   IF(OR(O1764&lt;EDA_Outlier_Analysis!$C$10, O1764&gt;EDA_Outlier_Analysis!$C$11),
      "Outlier",
      "Normal"))</f>
        <v>Normal</v>
      </c>
      <c r="R1764" t="str">
        <f>IF(P1764="","",
   IF(OR(P1764 &lt; EDA_Outlier_Analysis!$F$7, P1764 &gt; EDA_Outlier_Analysis!$F$8),
      "Outlier",
      "Normal"))</f>
        <v/>
      </c>
      <c r="S1764" t="str">
        <f>IF(N1764="","",
   IF(OR(N1764 &lt;EDA_Outlier_Analysis!$I$10, N1764 &gt; EDA_Outlier_Analysis!$I$11),
      "Outlier",
      "Normal"))</f>
        <v>Normal</v>
      </c>
    </row>
    <row r="1765" spans="1:19">
      <c r="A1765" t="s">
        <v>4493</v>
      </c>
      <c r="B1765" s="4">
        <v>45061</v>
      </c>
      <c r="C1765" s="2">
        <v>-43753.45</v>
      </c>
      <c r="D1765" t="s">
        <v>840</v>
      </c>
      <c r="E1765" t="s">
        <v>845</v>
      </c>
      <c r="F1765" t="s">
        <v>9</v>
      </c>
      <c r="G1765" t="s">
        <v>31</v>
      </c>
      <c r="I1765" t="s">
        <v>1540</v>
      </c>
      <c r="J1765" t="s">
        <v>4494</v>
      </c>
      <c r="K1765" t="str">
        <f>IF(COUNTIF(Customers!A:A, H1765)&gt;0, "Valid", "Invalid")</f>
        <v>Invalid</v>
      </c>
      <c r="L1765" t="str">
        <f t="shared" si="135"/>
        <v>5</v>
      </c>
      <c r="M1765" t="str">
        <f t="shared" si="136"/>
        <v>2023</v>
      </c>
      <c r="N1765">
        <f t="shared" si="137"/>
        <v>-43753.45</v>
      </c>
      <c r="O1765" t="str">
        <f t="shared" si="138"/>
        <v/>
      </c>
      <c r="P1765">
        <f t="shared" si="139"/>
        <v>43753.45</v>
      </c>
      <c r="Q1765" s="48" t="str">
        <f>IF(O1765="","",
   IF(OR(O1765&lt;EDA_Outlier_Analysis!$C$10, O1765&gt;EDA_Outlier_Analysis!$C$11),
      "Outlier",
      "Normal"))</f>
        <v/>
      </c>
      <c r="R1765" t="str">
        <f>IF(P1765="","",
   IF(OR(P1765 &lt; EDA_Outlier_Analysis!$F$7, P1765 &gt; EDA_Outlier_Analysis!$F$8),
      "Outlier",
      "Normal"))</f>
        <v>Normal</v>
      </c>
      <c r="S1765" t="str">
        <f>IF(N1765="","",
   IF(OR(N1765 &lt;EDA_Outlier_Analysis!$I$10, N1765 &gt; EDA_Outlier_Analysis!$I$11),
      "Outlier",
      "Normal"))</f>
        <v>Normal</v>
      </c>
    </row>
    <row r="1766" spans="1:19">
      <c r="A1766" t="s">
        <v>4495</v>
      </c>
      <c r="B1766" s="4">
        <v>45014</v>
      </c>
      <c r="C1766" s="2">
        <v>-45089.58</v>
      </c>
      <c r="D1766" t="s">
        <v>840</v>
      </c>
      <c r="E1766" t="s">
        <v>864</v>
      </c>
      <c r="F1766" t="s">
        <v>10</v>
      </c>
      <c r="G1766" t="s">
        <v>31</v>
      </c>
      <c r="I1766" t="s">
        <v>982</v>
      </c>
      <c r="J1766" t="s">
        <v>4496</v>
      </c>
      <c r="K1766" t="str">
        <f>IF(COUNTIF(Customers!A:A, H1766)&gt;0, "Valid", "Invalid")</f>
        <v>Invalid</v>
      </c>
      <c r="L1766" t="str">
        <f t="shared" si="135"/>
        <v>3</v>
      </c>
      <c r="M1766" t="str">
        <f t="shared" si="136"/>
        <v>2023</v>
      </c>
      <c r="N1766">
        <f t="shared" si="137"/>
        <v>-45089.58</v>
      </c>
      <c r="O1766" t="str">
        <f t="shared" si="138"/>
        <v/>
      </c>
      <c r="P1766">
        <f t="shared" si="139"/>
        <v>45089.58</v>
      </c>
      <c r="Q1766" s="48" t="str">
        <f>IF(O1766="","",
   IF(OR(O1766&lt;EDA_Outlier_Analysis!$C$10, O1766&gt;EDA_Outlier_Analysis!$C$11),
      "Outlier",
      "Normal"))</f>
        <v/>
      </c>
      <c r="R1766" t="str">
        <f>IF(P1766="","",
   IF(OR(P1766 &lt; EDA_Outlier_Analysis!$F$7, P1766 &gt; EDA_Outlier_Analysis!$F$8),
      "Outlier",
      "Normal"))</f>
        <v>Normal</v>
      </c>
      <c r="S1766" t="str">
        <f>IF(N1766="","",
   IF(OR(N1766 &lt;EDA_Outlier_Analysis!$I$10, N1766 &gt; EDA_Outlier_Analysis!$I$11),
      "Outlier",
      "Normal"))</f>
        <v>Normal</v>
      </c>
    </row>
    <row r="1767" spans="1:19">
      <c r="A1767" t="s">
        <v>4497</v>
      </c>
      <c r="B1767" s="4">
        <v>44684</v>
      </c>
      <c r="C1767" s="2">
        <v>68682.850000000006</v>
      </c>
      <c r="D1767" t="s">
        <v>849</v>
      </c>
      <c r="E1767" t="s">
        <v>853</v>
      </c>
      <c r="F1767" t="s">
        <v>9</v>
      </c>
      <c r="G1767" t="s">
        <v>20</v>
      </c>
      <c r="H1767" t="s">
        <v>369</v>
      </c>
      <c r="J1767" t="s">
        <v>4498</v>
      </c>
      <c r="K1767" t="str">
        <f>IF(COUNTIF(Customers!A:A, H1767)&gt;0, "Valid", "Invalid")</f>
        <v>Valid</v>
      </c>
      <c r="L1767" t="str">
        <f t="shared" si="135"/>
        <v>5</v>
      </c>
      <c r="M1767" t="str">
        <f t="shared" si="136"/>
        <v>2022</v>
      </c>
      <c r="N1767">
        <f t="shared" si="137"/>
        <v>68682.850000000006</v>
      </c>
      <c r="O1767">
        <f t="shared" si="138"/>
        <v>68682.850000000006</v>
      </c>
      <c r="P1767" t="str">
        <f t="shared" si="139"/>
        <v/>
      </c>
      <c r="Q1767" s="48" t="str">
        <f>IF(O1767="","",
   IF(OR(O1767&lt;EDA_Outlier_Analysis!$C$10, O1767&gt;EDA_Outlier_Analysis!$C$11),
      "Outlier",
      "Normal"))</f>
        <v>Normal</v>
      </c>
      <c r="R1767" t="str">
        <f>IF(P1767="","",
   IF(OR(P1767 &lt; EDA_Outlier_Analysis!$F$7, P1767 &gt; EDA_Outlier_Analysis!$F$8),
      "Outlier",
      "Normal"))</f>
        <v/>
      </c>
      <c r="S1767" t="str">
        <f>IF(N1767="","",
   IF(OR(N1767 &lt;EDA_Outlier_Analysis!$I$10, N1767 &gt; EDA_Outlier_Analysis!$I$11),
      "Outlier",
      "Normal"))</f>
        <v>Normal</v>
      </c>
    </row>
    <row r="1768" spans="1:19">
      <c r="A1768" t="s">
        <v>4499</v>
      </c>
      <c r="B1768" s="4">
        <v>44960</v>
      </c>
      <c r="C1768" s="2">
        <v>-30374.77</v>
      </c>
      <c r="D1768" t="s">
        <v>840</v>
      </c>
      <c r="E1768" t="s">
        <v>905</v>
      </c>
      <c r="F1768" t="s">
        <v>11</v>
      </c>
      <c r="G1768" t="s">
        <v>31</v>
      </c>
      <c r="I1768" t="s">
        <v>4500</v>
      </c>
      <c r="J1768" t="s">
        <v>4501</v>
      </c>
      <c r="K1768" t="str">
        <f>IF(COUNTIF(Customers!A:A, H1768)&gt;0, "Valid", "Invalid")</f>
        <v>Invalid</v>
      </c>
      <c r="L1768" t="str">
        <f t="shared" si="135"/>
        <v>2</v>
      </c>
      <c r="M1768" t="str">
        <f t="shared" si="136"/>
        <v>2023</v>
      </c>
      <c r="N1768">
        <f t="shared" si="137"/>
        <v>-30374.77</v>
      </c>
      <c r="O1768" t="str">
        <f t="shared" si="138"/>
        <v/>
      </c>
      <c r="P1768">
        <f t="shared" si="139"/>
        <v>30374.77</v>
      </c>
      <c r="Q1768" s="48" t="str">
        <f>IF(O1768="","",
   IF(OR(O1768&lt;EDA_Outlier_Analysis!$C$10, O1768&gt;EDA_Outlier_Analysis!$C$11),
      "Outlier",
      "Normal"))</f>
        <v/>
      </c>
      <c r="R1768" t="str">
        <f>IF(P1768="","",
   IF(OR(P1768 &lt; EDA_Outlier_Analysis!$F$7, P1768 &gt; EDA_Outlier_Analysis!$F$8),
      "Outlier",
      "Normal"))</f>
        <v>Normal</v>
      </c>
      <c r="S1768" t="str">
        <f>IF(N1768="","",
   IF(OR(N1768 &lt;EDA_Outlier_Analysis!$I$10, N1768 &gt; EDA_Outlier_Analysis!$I$11),
      "Outlier",
      "Normal"))</f>
        <v>Normal</v>
      </c>
    </row>
    <row r="1769" spans="1:19">
      <c r="A1769" t="s">
        <v>4502</v>
      </c>
      <c r="B1769" s="4">
        <v>45265</v>
      </c>
      <c r="C1769" s="2">
        <v>245397.59</v>
      </c>
      <c r="D1769" t="s">
        <v>849</v>
      </c>
      <c r="E1769" t="s">
        <v>850</v>
      </c>
      <c r="F1769" t="s">
        <v>9</v>
      </c>
      <c r="G1769" t="s">
        <v>31</v>
      </c>
      <c r="H1769" t="s">
        <v>32</v>
      </c>
      <c r="J1769" t="s">
        <v>4503</v>
      </c>
      <c r="K1769" t="str">
        <f>IF(COUNTIF(Customers!A:A, H1769)&gt;0, "Valid", "Invalid")</f>
        <v>Valid</v>
      </c>
      <c r="L1769" t="str">
        <f t="shared" si="135"/>
        <v>12</v>
      </c>
      <c r="M1769" t="str">
        <f t="shared" si="136"/>
        <v>2023</v>
      </c>
      <c r="N1769">
        <f t="shared" si="137"/>
        <v>245397.59</v>
      </c>
      <c r="O1769">
        <f t="shared" si="138"/>
        <v>245397.59</v>
      </c>
      <c r="P1769" t="str">
        <f t="shared" si="139"/>
        <v/>
      </c>
      <c r="Q1769" s="48" t="str">
        <f>IF(O1769="","",
   IF(OR(O1769&lt;EDA_Outlier_Analysis!$C$10, O1769&gt;EDA_Outlier_Analysis!$C$11),
      "Outlier",
      "Normal"))</f>
        <v>Normal</v>
      </c>
      <c r="R1769" t="str">
        <f>IF(P1769="","",
   IF(OR(P1769 &lt; EDA_Outlier_Analysis!$F$7, P1769 &gt; EDA_Outlier_Analysis!$F$8),
      "Outlier",
      "Normal"))</f>
        <v/>
      </c>
      <c r="S1769" t="str">
        <f>IF(N1769="","",
   IF(OR(N1769 &lt;EDA_Outlier_Analysis!$I$10, N1769 &gt; EDA_Outlier_Analysis!$I$11),
      "Outlier",
      "Normal"))</f>
        <v>Normal</v>
      </c>
    </row>
    <row r="1770" spans="1:19">
      <c r="A1770" t="s">
        <v>4504</v>
      </c>
      <c r="B1770" s="4">
        <v>45204</v>
      </c>
      <c r="C1770" s="2">
        <v>-80844.03</v>
      </c>
      <c r="D1770" t="s">
        <v>840</v>
      </c>
      <c r="E1770" t="s">
        <v>856</v>
      </c>
      <c r="F1770" t="s">
        <v>11</v>
      </c>
      <c r="G1770" t="s">
        <v>24</v>
      </c>
      <c r="I1770" t="s">
        <v>1109</v>
      </c>
      <c r="J1770" t="s">
        <v>4505</v>
      </c>
      <c r="K1770" t="str">
        <f>IF(COUNTIF(Customers!A:A, H1770)&gt;0, "Valid", "Invalid")</f>
        <v>Invalid</v>
      </c>
      <c r="L1770" t="str">
        <f t="shared" si="135"/>
        <v>10</v>
      </c>
      <c r="M1770" t="str">
        <f t="shared" si="136"/>
        <v>2023</v>
      </c>
      <c r="N1770">
        <f t="shared" si="137"/>
        <v>-80844.03</v>
      </c>
      <c r="O1770" t="str">
        <f t="shared" si="138"/>
        <v/>
      </c>
      <c r="P1770">
        <f t="shared" si="139"/>
        <v>80844.03</v>
      </c>
      <c r="Q1770" s="48" t="str">
        <f>IF(O1770="","",
   IF(OR(O1770&lt;EDA_Outlier_Analysis!$C$10, O1770&gt;EDA_Outlier_Analysis!$C$11),
      "Outlier",
      "Normal"))</f>
        <v/>
      </c>
      <c r="R1770" t="str">
        <f>IF(P1770="","",
   IF(OR(P1770 &lt; EDA_Outlier_Analysis!$F$7, P1770 &gt; EDA_Outlier_Analysis!$F$8),
      "Outlier",
      "Normal"))</f>
        <v>Outlier</v>
      </c>
      <c r="S1770" t="str">
        <f>IF(N1770="","",
   IF(OR(N1770 &lt;EDA_Outlier_Analysis!$I$10, N1770 &gt; EDA_Outlier_Analysis!$I$11),
      "Outlier",
      "Normal"))</f>
        <v>Normal</v>
      </c>
    </row>
    <row r="1771" spans="1:19">
      <c r="A1771" t="s">
        <v>4506</v>
      </c>
      <c r="B1771" s="4">
        <v>44941</v>
      </c>
      <c r="C1771" s="2">
        <v>188633.26</v>
      </c>
      <c r="D1771" t="s">
        <v>849</v>
      </c>
      <c r="E1771" t="s">
        <v>853</v>
      </c>
      <c r="F1771" t="s">
        <v>11</v>
      </c>
      <c r="G1771" t="s">
        <v>34</v>
      </c>
      <c r="H1771" t="s">
        <v>153</v>
      </c>
      <c r="J1771" t="s">
        <v>4507</v>
      </c>
      <c r="K1771" t="str">
        <f>IF(COUNTIF(Customers!A:A, H1771)&gt;0, "Valid", "Invalid")</f>
        <v>Valid</v>
      </c>
      <c r="L1771" t="str">
        <f t="shared" si="135"/>
        <v>1</v>
      </c>
      <c r="M1771" t="str">
        <f t="shared" si="136"/>
        <v>2023</v>
      </c>
      <c r="N1771">
        <f t="shared" si="137"/>
        <v>188633.26</v>
      </c>
      <c r="O1771">
        <f t="shared" si="138"/>
        <v>188633.26</v>
      </c>
      <c r="P1771" t="str">
        <f t="shared" si="139"/>
        <v/>
      </c>
      <c r="Q1771" s="48" t="str">
        <f>IF(O1771="","",
   IF(OR(O1771&lt;EDA_Outlier_Analysis!$C$10, O1771&gt;EDA_Outlier_Analysis!$C$11),
      "Outlier",
      "Normal"))</f>
        <v>Normal</v>
      </c>
      <c r="R1771" t="str">
        <f>IF(P1771="","",
   IF(OR(P1771 &lt; EDA_Outlier_Analysis!$F$7, P1771 &gt; EDA_Outlier_Analysis!$F$8),
      "Outlier",
      "Normal"))</f>
        <v/>
      </c>
      <c r="S1771" t="str">
        <f>IF(N1771="","",
   IF(OR(N1771 &lt;EDA_Outlier_Analysis!$I$10, N1771 &gt; EDA_Outlier_Analysis!$I$11),
      "Outlier",
      "Normal"))</f>
        <v>Normal</v>
      </c>
    </row>
    <row r="1772" spans="1:19">
      <c r="A1772" t="s">
        <v>4508</v>
      </c>
      <c r="B1772" s="4">
        <v>44916</v>
      </c>
      <c r="C1772" s="2">
        <v>201696.55</v>
      </c>
      <c r="D1772" t="s">
        <v>849</v>
      </c>
      <c r="E1772" t="s">
        <v>853</v>
      </c>
      <c r="F1772" t="s">
        <v>10</v>
      </c>
      <c r="G1772" t="s">
        <v>34</v>
      </c>
      <c r="H1772" t="s">
        <v>235</v>
      </c>
      <c r="J1772" t="s">
        <v>4509</v>
      </c>
      <c r="K1772" t="str">
        <f>IF(COUNTIF(Customers!A:A, H1772)&gt;0, "Valid", "Invalid")</f>
        <v>Valid</v>
      </c>
      <c r="L1772" t="str">
        <f t="shared" si="135"/>
        <v>12</v>
      </c>
      <c r="M1772" t="str">
        <f t="shared" si="136"/>
        <v>2022</v>
      </c>
      <c r="N1772">
        <f t="shared" si="137"/>
        <v>201696.55</v>
      </c>
      <c r="O1772">
        <f t="shared" si="138"/>
        <v>201696.55</v>
      </c>
      <c r="P1772" t="str">
        <f t="shared" si="139"/>
        <v/>
      </c>
      <c r="Q1772" s="48" t="str">
        <f>IF(O1772="","",
   IF(OR(O1772&lt;EDA_Outlier_Analysis!$C$10, O1772&gt;EDA_Outlier_Analysis!$C$11),
      "Outlier",
      "Normal"))</f>
        <v>Normal</v>
      </c>
      <c r="R1772" t="str">
        <f>IF(P1772="","",
   IF(OR(P1772 &lt; EDA_Outlier_Analysis!$F$7, P1772 &gt; EDA_Outlier_Analysis!$F$8),
      "Outlier",
      "Normal"))</f>
        <v/>
      </c>
      <c r="S1772" t="str">
        <f>IF(N1772="","",
   IF(OR(N1772 &lt;EDA_Outlier_Analysis!$I$10, N1772 &gt; EDA_Outlier_Analysis!$I$11),
      "Outlier",
      "Normal"))</f>
        <v>Normal</v>
      </c>
    </row>
    <row r="1773" spans="1:19">
      <c r="A1773" t="s">
        <v>4510</v>
      </c>
      <c r="B1773" s="4">
        <v>45186</v>
      </c>
      <c r="C1773" s="2">
        <v>33214.339999999997</v>
      </c>
      <c r="D1773" t="s">
        <v>1345</v>
      </c>
      <c r="E1773" t="s">
        <v>1345</v>
      </c>
      <c r="F1773" t="s">
        <v>9</v>
      </c>
      <c r="G1773" t="s">
        <v>31</v>
      </c>
      <c r="J1773" t="s">
        <v>4511</v>
      </c>
      <c r="K1773" t="str">
        <f>IF(COUNTIF(Customers!A:A, H1773)&gt;0, "Valid", "Invalid")</f>
        <v>Invalid</v>
      </c>
      <c r="L1773" t="str">
        <f t="shared" si="135"/>
        <v>9</v>
      </c>
      <c r="M1773" t="str">
        <f t="shared" si="136"/>
        <v>2023</v>
      </c>
      <c r="N1773">
        <f t="shared" si="137"/>
        <v>-33214.339999999997</v>
      </c>
      <c r="O1773" t="str">
        <f t="shared" si="138"/>
        <v/>
      </c>
      <c r="P1773" t="str">
        <f t="shared" si="139"/>
        <v/>
      </c>
      <c r="Q1773" s="48" t="str">
        <f>IF(O1773="","",
   IF(OR(O1773&lt;EDA_Outlier_Analysis!$C$10, O1773&gt;EDA_Outlier_Analysis!$C$11),
      "Outlier",
      "Normal"))</f>
        <v/>
      </c>
      <c r="R1773" t="str">
        <f>IF(P1773="","",
   IF(OR(P1773 &lt; EDA_Outlier_Analysis!$F$7, P1773 &gt; EDA_Outlier_Analysis!$F$8),
      "Outlier",
      "Normal"))</f>
        <v/>
      </c>
      <c r="S1773" t="str">
        <f>IF(N1773="","",
   IF(OR(N1773 &lt;EDA_Outlier_Analysis!$I$10, N1773 &gt; EDA_Outlier_Analysis!$I$11),
      "Outlier",
      "Normal"))</f>
        <v>Normal</v>
      </c>
    </row>
    <row r="1774" spans="1:19">
      <c r="A1774" t="s">
        <v>4512</v>
      </c>
      <c r="B1774" s="4">
        <v>45191</v>
      </c>
      <c r="C1774" s="2">
        <v>204315.48</v>
      </c>
      <c r="D1774" t="s">
        <v>849</v>
      </c>
      <c r="E1774" t="s">
        <v>853</v>
      </c>
      <c r="F1774" t="s">
        <v>9</v>
      </c>
      <c r="G1774" t="s">
        <v>20</v>
      </c>
      <c r="H1774" t="s">
        <v>377</v>
      </c>
      <c r="J1774" t="s">
        <v>4513</v>
      </c>
      <c r="K1774" t="str">
        <f>IF(COUNTIF(Customers!A:A, H1774)&gt;0, "Valid", "Invalid")</f>
        <v>Valid</v>
      </c>
      <c r="L1774" t="str">
        <f t="shared" si="135"/>
        <v>9</v>
      </c>
      <c r="M1774" t="str">
        <f t="shared" si="136"/>
        <v>2023</v>
      </c>
      <c r="N1774">
        <f t="shared" si="137"/>
        <v>204315.48</v>
      </c>
      <c r="O1774">
        <f t="shared" si="138"/>
        <v>204315.48</v>
      </c>
      <c r="P1774" t="str">
        <f t="shared" si="139"/>
        <v/>
      </c>
      <c r="Q1774" s="48" t="str">
        <f>IF(O1774="","",
   IF(OR(O1774&lt;EDA_Outlier_Analysis!$C$10, O1774&gt;EDA_Outlier_Analysis!$C$11),
      "Outlier",
      "Normal"))</f>
        <v>Normal</v>
      </c>
      <c r="R1774" t="str">
        <f>IF(P1774="","",
   IF(OR(P1774 &lt; EDA_Outlier_Analysis!$F$7, P1774 &gt; EDA_Outlier_Analysis!$F$8),
      "Outlier",
      "Normal"))</f>
        <v/>
      </c>
      <c r="S1774" t="str">
        <f>IF(N1774="","",
   IF(OR(N1774 &lt;EDA_Outlier_Analysis!$I$10, N1774 &gt; EDA_Outlier_Analysis!$I$11),
      "Outlier",
      "Normal"))</f>
        <v>Normal</v>
      </c>
    </row>
    <row r="1775" spans="1:19">
      <c r="A1775" t="s">
        <v>4514</v>
      </c>
      <c r="B1775" s="4">
        <v>44624</v>
      </c>
      <c r="C1775" s="2">
        <v>90263.28</v>
      </c>
      <c r="D1775" t="s">
        <v>849</v>
      </c>
      <c r="E1775" t="s">
        <v>850</v>
      </c>
      <c r="F1775" t="s">
        <v>9</v>
      </c>
      <c r="G1775" t="s">
        <v>34</v>
      </c>
      <c r="H1775" t="s">
        <v>321</v>
      </c>
      <c r="J1775" t="s">
        <v>4515</v>
      </c>
      <c r="K1775" t="str">
        <f>IF(COUNTIF(Customers!A:A, H1775)&gt;0, "Valid", "Invalid")</f>
        <v>Valid</v>
      </c>
      <c r="L1775" t="str">
        <f t="shared" si="135"/>
        <v>3</v>
      </c>
      <c r="M1775" t="str">
        <f t="shared" si="136"/>
        <v>2022</v>
      </c>
      <c r="N1775">
        <f t="shared" si="137"/>
        <v>90263.28</v>
      </c>
      <c r="O1775">
        <f t="shared" si="138"/>
        <v>90263.28</v>
      </c>
      <c r="P1775" t="str">
        <f t="shared" si="139"/>
        <v/>
      </c>
      <c r="Q1775" s="48" t="str">
        <f>IF(O1775="","",
   IF(OR(O1775&lt;EDA_Outlier_Analysis!$C$10, O1775&gt;EDA_Outlier_Analysis!$C$11),
      "Outlier",
      "Normal"))</f>
        <v>Normal</v>
      </c>
      <c r="R1775" t="str">
        <f>IF(P1775="","",
   IF(OR(P1775 &lt; EDA_Outlier_Analysis!$F$7, P1775 &gt; EDA_Outlier_Analysis!$F$8),
      "Outlier",
      "Normal"))</f>
        <v/>
      </c>
      <c r="S1775" t="str">
        <f>IF(N1775="","",
   IF(OR(N1775 &lt;EDA_Outlier_Analysis!$I$10, N1775 &gt; EDA_Outlier_Analysis!$I$11),
      "Outlier",
      "Normal"))</f>
        <v>Normal</v>
      </c>
    </row>
    <row r="1776" spans="1:19">
      <c r="A1776" t="s">
        <v>4516</v>
      </c>
      <c r="B1776" s="4">
        <v>44792</v>
      </c>
      <c r="C1776" s="2">
        <v>-14979.17</v>
      </c>
      <c r="D1776" t="s">
        <v>840</v>
      </c>
      <c r="E1776" t="s">
        <v>905</v>
      </c>
      <c r="F1776" t="s">
        <v>9</v>
      </c>
      <c r="G1776" t="s">
        <v>24</v>
      </c>
      <c r="I1776" t="s">
        <v>968</v>
      </c>
      <c r="J1776" t="s">
        <v>4517</v>
      </c>
      <c r="K1776" t="str">
        <f>IF(COUNTIF(Customers!A:A, H1776)&gt;0, "Valid", "Invalid")</f>
        <v>Invalid</v>
      </c>
      <c r="L1776" t="str">
        <f t="shared" si="135"/>
        <v>8</v>
      </c>
      <c r="M1776" t="str">
        <f t="shared" si="136"/>
        <v>2022</v>
      </c>
      <c r="N1776">
        <f t="shared" si="137"/>
        <v>-14979.17</v>
      </c>
      <c r="O1776" t="str">
        <f t="shared" si="138"/>
        <v/>
      </c>
      <c r="P1776">
        <f t="shared" si="139"/>
        <v>14979.17</v>
      </c>
      <c r="Q1776" s="48" t="str">
        <f>IF(O1776="","",
   IF(OR(O1776&lt;EDA_Outlier_Analysis!$C$10, O1776&gt;EDA_Outlier_Analysis!$C$11),
      "Outlier",
      "Normal"))</f>
        <v/>
      </c>
      <c r="R1776" t="str">
        <f>IF(P1776="","",
   IF(OR(P1776 &lt; EDA_Outlier_Analysis!$F$7, P1776 &gt; EDA_Outlier_Analysis!$F$8),
      "Outlier",
      "Normal"))</f>
        <v>Outlier</v>
      </c>
      <c r="S1776" t="str">
        <f>IF(N1776="","",
   IF(OR(N1776 &lt;EDA_Outlier_Analysis!$I$10, N1776 &gt; EDA_Outlier_Analysis!$I$11),
      "Outlier",
      "Normal"))</f>
        <v>Normal</v>
      </c>
    </row>
    <row r="1777" spans="1:19">
      <c r="A1777" t="s">
        <v>4518</v>
      </c>
      <c r="B1777" s="4">
        <v>44598</v>
      </c>
      <c r="C1777" s="2">
        <v>-21331.01</v>
      </c>
      <c r="D1777" t="s">
        <v>840</v>
      </c>
      <c r="E1777" t="s">
        <v>845</v>
      </c>
      <c r="F1777" t="s">
        <v>10</v>
      </c>
      <c r="G1777" t="s">
        <v>31</v>
      </c>
      <c r="I1777" t="s">
        <v>1237</v>
      </c>
      <c r="J1777" t="s">
        <v>4519</v>
      </c>
      <c r="K1777" t="str">
        <f>IF(COUNTIF(Customers!A:A, H1777)&gt;0, "Valid", "Invalid")</f>
        <v>Invalid</v>
      </c>
      <c r="L1777" t="str">
        <f t="shared" si="135"/>
        <v>2</v>
      </c>
      <c r="M1777" t="str">
        <f t="shared" si="136"/>
        <v>2022</v>
      </c>
      <c r="N1777">
        <f t="shared" si="137"/>
        <v>-21331.01</v>
      </c>
      <c r="O1777" t="str">
        <f t="shared" si="138"/>
        <v/>
      </c>
      <c r="P1777">
        <f t="shared" si="139"/>
        <v>21331.01</v>
      </c>
      <c r="Q1777" s="48" t="str">
        <f>IF(O1777="","",
   IF(OR(O1777&lt;EDA_Outlier_Analysis!$C$10, O1777&gt;EDA_Outlier_Analysis!$C$11),
      "Outlier",
      "Normal"))</f>
        <v/>
      </c>
      <c r="R1777" t="str">
        <f>IF(P1777="","",
   IF(OR(P1777 &lt; EDA_Outlier_Analysis!$F$7, P1777 &gt; EDA_Outlier_Analysis!$F$8),
      "Outlier",
      "Normal"))</f>
        <v>Outlier</v>
      </c>
      <c r="S1777" t="str">
        <f>IF(N1777="","",
   IF(OR(N1777 &lt;EDA_Outlier_Analysis!$I$10, N1777 &gt; EDA_Outlier_Analysis!$I$11),
      "Outlier",
      "Normal"))</f>
        <v>Normal</v>
      </c>
    </row>
    <row r="1778" spans="1:19">
      <c r="A1778" t="s">
        <v>4520</v>
      </c>
      <c r="B1778" s="4">
        <v>44697</v>
      </c>
      <c r="C1778" s="2">
        <v>178496.72</v>
      </c>
      <c r="D1778" t="s">
        <v>849</v>
      </c>
      <c r="E1778" t="s">
        <v>868</v>
      </c>
      <c r="F1778" t="s">
        <v>9</v>
      </c>
      <c r="G1778" t="s">
        <v>31</v>
      </c>
      <c r="H1778" t="s">
        <v>361</v>
      </c>
      <c r="J1778" t="s">
        <v>4521</v>
      </c>
      <c r="K1778" t="str">
        <f>IF(COUNTIF(Customers!A:A, H1778)&gt;0, "Valid", "Invalid")</f>
        <v>Valid</v>
      </c>
      <c r="L1778" t="str">
        <f t="shared" si="135"/>
        <v>5</v>
      </c>
      <c r="M1778" t="str">
        <f t="shared" si="136"/>
        <v>2022</v>
      </c>
      <c r="N1778">
        <f t="shared" si="137"/>
        <v>178496.72</v>
      </c>
      <c r="O1778">
        <f t="shared" si="138"/>
        <v>178496.72</v>
      </c>
      <c r="P1778" t="str">
        <f t="shared" si="139"/>
        <v/>
      </c>
      <c r="Q1778" s="48" t="str">
        <f>IF(O1778="","",
   IF(OR(O1778&lt;EDA_Outlier_Analysis!$C$10, O1778&gt;EDA_Outlier_Analysis!$C$11),
      "Outlier",
      "Normal"))</f>
        <v>Normal</v>
      </c>
      <c r="R1778" t="str">
        <f>IF(P1778="","",
   IF(OR(P1778 &lt; EDA_Outlier_Analysis!$F$7, P1778 &gt; EDA_Outlier_Analysis!$F$8),
      "Outlier",
      "Normal"))</f>
        <v/>
      </c>
      <c r="S1778" t="str">
        <f>IF(N1778="","",
   IF(OR(N1778 &lt;EDA_Outlier_Analysis!$I$10, N1778 &gt; EDA_Outlier_Analysis!$I$11),
      "Outlier",
      "Normal"))</f>
        <v>Normal</v>
      </c>
    </row>
    <row r="1779" spans="1:19">
      <c r="A1779" t="s">
        <v>4522</v>
      </c>
      <c r="B1779" s="4">
        <v>44951</v>
      </c>
      <c r="C1779" s="2">
        <v>-31520.14</v>
      </c>
      <c r="D1779" t="s">
        <v>840</v>
      </c>
      <c r="E1779" t="s">
        <v>841</v>
      </c>
      <c r="F1779" t="s">
        <v>9</v>
      </c>
      <c r="G1779" t="s">
        <v>31</v>
      </c>
      <c r="I1779" t="s">
        <v>1210</v>
      </c>
      <c r="J1779" t="s">
        <v>4523</v>
      </c>
      <c r="K1779" t="str">
        <f>IF(COUNTIF(Customers!A:A, H1779)&gt;0, "Valid", "Invalid")</f>
        <v>Invalid</v>
      </c>
      <c r="L1779" t="str">
        <f t="shared" si="135"/>
        <v>1</v>
      </c>
      <c r="M1779" t="str">
        <f t="shared" si="136"/>
        <v>2023</v>
      </c>
      <c r="N1779">
        <f t="shared" si="137"/>
        <v>-31520.14</v>
      </c>
      <c r="O1779" t="str">
        <f t="shared" si="138"/>
        <v/>
      </c>
      <c r="P1779">
        <f t="shared" si="139"/>
        <v>31520.14</v>
      </c>
      <c r="Q1779" s="48" t="str">
        <f>IF(O1779="","",
   IF(OR(O1779&lt;EDA_Outlier_Analysis!$C$10, O1779&gt;EDA_Outlier_Analysis!$C$11),
      "Outlier",
      "Normal"))</f>
        <v/>
      </c>
      <c r="R1779" t="str">
        <f>IF(P1779="","",
   IF(OR(P1779 &lt; EDA_Outlier_Analysis!$F$7, P1779 &gt; EDA_Outlier_Analysis!$F$8),
      "Outlier",
      "Normal"))</f>
        <v>Normal</v>
      </c>
      <c r="S1779" t="str">
        <f>IF(N1779="","",
   IF(OR(N1779 &lt;EDA_Outlier_Analysis!$I$10, N1779 &gt; EDA_Outlier_Analysis!$I$11),
      "Outlier",
      "Normal"))</f>
        <v>Normal</v>
      </c>
    </row>
    <row r="1780" spans="1:19">
      <c r="A1780" t="s">
        <v>4524</v>
      </c>
      <c r="B1780" s="4">
        <v>44647</v>
      </c>
      <c r="C1780" s="2">
        <v>-2000</v>
      </c>
      <c r="D1780" t="s">
        <v>840</v>
      </c>
      <c r="E1780" t="s">
        <v>878</v>
      </c>
      <c r="F1780" t="s">
        <v>10</v>
      </c>
      <c r="G1780" t="s">
        <v>20</v>
      </c>
      <c r="I1780" t="s">
        <v>846</v>
      </c>
      <c r="J1780" t="s">
        <v>4525</v>
      </c>
      <c r="K1780" t="str">
        <f>IF(COUNTIF(Customers!A:A, H1780)&gt;0, "Valid", "Invalid")</f>
        <v>Invalid</v>
      </c>
      <c r="L1780" t="str">
        <f t="shared" si="135"/>
        <v>3</v>
      </c>
      <c r="M1780" t="str">
        <f t="shared" si="136"/>
        <v>2022</v>
      </c>
      <c r="N1780">
        <f t="shared" si="137"/>
        <v>-2000</v>
      </c>
      <c r="O1780" t="str">
        <f t="shared" si="138"/>
        <v/>
      </c>
      <c r="P1780">
        <f t="shared" si="139"/>
        <v>2000</v>
      </c>
      <c r="Q1780" s="48" t="str">
        <f>IF(O1780="","",
   IF(OR(O1780&lt;EDA_Outlier_Analysis!$C$10, O1780&gt;EDA_Outlier_Analysis!$C$11),
      "Outlier",
      "Normal"))</f>
        <v/>
      </c>
      <c r="R1780" t="str">
        <f>IF(P1780="","",
   IF(OR(P1780 &lt; EDA_Outlier_Analysis!$F$7, P1780 &gt; EDA_Outlier_Analysis!$F$8),
      "Outlier",
      "Normal"))</f>
        <v>Outlier</v>
      </c>
      <c r="S1780" t="str">
        <f>IF(N1780="","",
   IF(OR(N1780 &lt;EDA_Outlier_Analysis!$I$10, N1780 &gt; EDA_Outlier_Analysis!$I$11),
      "Outlier",
      "Normal"))</f>
        <v>Normal</v>
      </c>
    </row>
    <row r="1781" spans="1:19">
      <c r="A1781" t="s">
        <v>4526</v>
      </c>
      <c r="B1781" s="4">
        <v>45260</v>
      </c>
      <c r="C1781" s="2">
        <v>131804.72</v>
      </c>
      <c r="D1781" t="s">
        <v>849</v>
      </c>
      <c r="E1781" t="s">
        <v>850</v>
      </c>
      <c r="F1781" t="s">
        <v>10</v>
      </c>
      <c r="G1781" t="s">
        <v>31</v>
      </c>
      <c r="H1781" t="s">
        <v>135</v>
      </c>
      <c r="J1781" t="s">
        <v>4527</v>
      </c>
      <c r="K1781" t="str">
        <f>IF(COUNTIF(Customers!A:A, H1781)&gt;0, "Valid", "Invalid")</f>
        <v>Valid</v>
      </c>
      <c r="L1781" t="str">
        <f t="shared" si="135"/>
        <v>11</v>
      </c>
      <c r="M1781" t="str">
        <f t="shared" si="136"/>
        <v>2023</v>
      </c>
      <c r="N1781">
        <f t="shared" si="137"/>
        <v>131804.72</v>
      </c>
      <c r="O1781">
        <f t="shared" si="138"/>
        <v>131804.72</v>
      </c>
      <c r="P1781" t="str">
        <f t="shared" si="139"/>
        <v/>
      </c>
      <c r="Q1781" s="48" t="str">
        <f>IF(O1781="","",
   IF(OR(O1781&lt;EDA_Outlier_Analysis!$C$10, O1781&gt;EDA_Outlier_Analysis!$C$11),
      "Outlier",
      "Normal"))</f>
        <v>Normal</v>
      </c>
      <c r="R1781" t="str">
        <f>IF(P1781="","",
   IF(OR(P1781 &lt; EDA_Outlier_Analysis!$F$7, P1781 &gt; EDA_Outlier_Analysis!$F$8),
      "Outlier",
      "Normal"))</f>
        <v/>
      </c>
      <c r="S1781" t="str">
        <f>IF(N1781="","",
   IF(OR(N1781 &lt;EDA_Outlier_Analysis!$I$10, N1781 &gt; EDA_Outlier_Analysis!$I$11),
      "Outlier",
      "Normal"))</f>
        <v>Normal</v>
      </c>
    </row>
    <row r="1782" spans="1:19">
      <c r="A1782" t="s">
        <v>4528</v>
      </c>
      <c r="B1782" s="4">
        <v>45218</v>
      </c>
      <c r="C1782" s="2">
        <v>68769.64</v>
      </c>
      <c r="D1782" t="s">
        <v>849</v>
      </c>
      <c r="E1782" t="s">
        <v>853</v>
      </c>
      <c r="F1782" t="s">
        <v>10</v>
      </c>
      <c r="G1782" t="s">
        <v>24</v>
      </c>
      <c r="H1782" t="s">
        <v>491</v>
      </c>
      <c r="J1782" t="s">
        <v>4529</v>
      </c>
      <c r="K1782" t="str">
        <f>IF(COUNTIF(Customers!A:A, H1782)&gt;0, "Valid", "Invalid")</f>
        <v>Valid</v>
      </c>
      <c r="L1782" t="str">
        <f t="shared" si="135"/>
        <v>10</v>
      </c>
      <c r="M1782" t="str">
        <f t="shared" si="136"/>
        <v>2023</v>
      </c>
      <c r="N1782">
        <f t="shared" si="137"/>
        <v>68769.64</v>
      </c>
      <c r="O1782">
        <f t="shared" si="138"/>
        <v>68769.64</v>
      </c>
      <c r="P1782" t="str">
        <f t="shared" si="139"/>
        <v/>
      </c>
      <c r="Q1782" s="48" t="str">
        <f>IF(O1782="","",
   IF(OR(O1782&lt;EDA_Outlier_Analysis!$C$10, O1782&gt;EDA_Outlier_Analysis!$C$11),
      "Outlier",
      "Normal"))</f>
        <v>Normal</v>
      </c>
      <c r="R1782" t="str">
        <f>IF(P1782="","",
   IF(OR(P1782 &lt; EDA_Outlier_Analysis!$F$7, P1782 &gt; EDA_Outlier_Analysis!$F$8),
      "Outlier",
      "Normal"))</f>
        <v/>
      </c>
      <c r="S1782" t="str">
        <f>IF(N1782="","",
   IF(OR(N1782 &lt;EDA_Outlier_Analysis!$I$10, N1782 &gt; EDA_Outlier_Analysis!$I$11),
      "Outlier",
      "Normal"))</f>
        <v>Normal</v>
      </c>
    </row>
    <row r="1783" spans="1:19">
      <c r="A1783" t="s">
        <v>4530</v>
      </c>
      <c r="B1783" s="4">
        <v>45005</v>
      </c>
      <c r="C1783" s="2">
        <v>-59561.18</v>
      </c>
      <c r="D1783" t="s">
        <v>840</v>
      </c>
      <c r="E1783" t="s">
        <v>878</v>
      </c>
      <c r="F1783" t="s">
        <v>10</v>
      </c>
      <c r="G1783" t="s">
        <v>31</v>
      </c>
      <c r="I1783" t="s">
        <v>1524</v>
      </c>
      <c r="J1783" t="s">
        <v>4531</v>
      </c>
      <c r="K1783" t="str">
        <f>IF(COUNTIF(Customers!A:A, H1783)&gt;0, "Valid", "Invalid")</f>
        <v>Invalid</v>
      </c>
      <c r="L1783" t="str">
        <f t="shared" si="135"/>
        <v>3</v>
      </c>
      <c r="M1783" t="str">
        <f t="shared" si="136"/>
        <v>2023</v>
      </c>
      <c r="N1783">
        <f t="shared" si="137"/>
        <v>-59561.18</v>
      </c>
      <c r="O1783" t="str">
        <f t="shared" si="138"/>
        <v/>
      </c>
      <c r="P1783">
        <f t="shared" si="139"/>
        <v>59561.18</v>
      </c>
      <c r="Q1783" s="48" t="str">
        <f>IF(O1783="","",
   IF(OR(O1783&lt;EDA_Outlier_Analysis!$C$10, O1783&gt;EDA_Outlier_Analysis!$C$11),
      "Outlier",
      "Normal"))</f>
        <v/>
      </c>
      <c r="R1783" t="str">
        <f>IF(P1783="","",
   IF(OR(P1783 &lt; EDA_Outlier_Analysis!$F$7, P1783 &gt; EDA_Outlier_Analysis!$F$8),
      "Outlier",
      "Normal"))</f>
        <v>Outlier</v>
      </c>
      <c r="S1783" t="str">
        <f>IF(N1783="","",
   IF(OR(N1783 &lt;EDA_Outlier_Analysis!$I$10, N1783 &gt; EDA_Outlier_Analysis!$I$11),
      "Outlier",
      "Normal"))</f>
        <v>Normal</v>
      </c>
    </row>
    <row r="1784" spans="1:19">
      <c r="A1784" t="s">
        <v>4532</v>
      </c>
      <c r="B1784" s="4">
        <v>45047</v>
      </c>
      <c r="C1784" s="2">
        <v>136020.65</v>
      </c>
      <c r="D1784" t="s">
        <v>849</v>
      </c>
      <c r="E1784" t="s">
        <v>853</v>
      </c>
      <c r="F1784" t="s">
        <v>11</v>
      </c>
      <c r="G1784" t="s">
        <v>34</v>
      </c>
      <c r="H1784" t="s">
        <v>85</v>
      </c>
      <c r="J1784" t="s">
        <v>4533</v>
      </c>
      <c r="K1784" t="str">
        <f>IF(COUNTIF(Customers!A:A, H1784)&gt;0, "Valid", "Invalid")</f>
        <v>Valid</v>
      </c>
      <c r="L1784" t="str">
        <f t="shared" si="135"/>
        <v>5</v>
      </c>
      <c r="M1784" t="str">
        <f t="shared" si="136"/>
        <v>2023</v>
      </c>
      <c r="N1784">
        <f t="shared" si="137"/>
        <v>136020.65</v>
      </c>
      <c r="O1784">
        <f t="shared" si="138"/>
        <v>136020.65</v>
      </c>
      <c r="P1784" t="str">
        <f t="shared" si="139"/>
        <v/>
      </c>
      <c r="Q1784" s="48" t="str">
        <f>IF(O1784="","",
   IF(OR(O1784&lt;EDA_Outlier_Analysis!$C$10, O1784&gt;EDA_Outlier_Analysis!$C$11),
      "Outlier",
      "Normal"))</f>
        <v>Normal</v>
      </c>
      <c r="R1784" t="str">
        <f>IF(P1784="","",
   IF(OR(P1784 &lt; EDA_Outlier_Analysis!$F$7, P1784 &gt; EDA_Outlier_Analysis!$F$8),
      "Outlier",
      "Normal"))</f>
        <v/>
      </c>
      <c r="S1784" t="str">
        <f>IF(N1784="","",
   IF(OR(N1784 &lt;EDA_Outlier_Analysis!$I$10, N1784 &gt; EDA_Outlier_Analysis!$I$11),
      "Outlier",
      "Normal"))</f>
        <v>Normal</v>
      </c>
    </row>
    <row r="1785" spans="1:19">
      <c r="A1785" t="s">
        <v>4534</v>
      </c>
      <c r="B1785" s="4">
        <v>44701</v>
      </c>
      <c r="C1785" s="2">
        <v>-21529.64</v>
      </c>
      <c r="D1785" t="s">
        <v>840</v>
      </c>
      <c r="E1785" t="s">
        <v>864</v>
      </c>
      <c r="F1785" t="s">
        <v>10</v>
      </c>
      <c r="G1785" t="s">
        <v>31</v>
      </c>
      <c r="I1785" t="s">
        <v>1448</v>
      </c>
      <c r="J1785" t="s">
        <v>4535</v>
      </c>
      <c r="K1785" t="str">
        <f>IF(COUNTIF(Customers!A:A, H1785)&gt;0, "Valid", "Invalid")</f>
        <v>Invalid</v>
      </c>
      <c r="L1785" t="str">
        <f t="shared" si="135"/>
        <v>5</v>
      </c>
      <c r="M1785" t="str">
        <f t="shared" si="136"/>
        <v>2022</v>
      </c>
      <c r="N1785">
        <f t="shared" si="137"/>
        <v>-21529.64</v>
      </c>
      <c r="O1785" t="str">
        <f t="shared" si="138"/>
        <v/>
      </c>
      <c r="P1785">
        <f t="shared" si="139"/>
        <v>21529.64</v>
      </c>
      <c r="Q1785" s="48" t="str">
        <f>IF(O1785="","",
   IF(OR(O1785&lt;EDA_Outlier_Analysis!$C$10, O1785&gt;EDA_Outlier_Analysis!$C$11),
      "Outlier",
      "Normal"))</f>
        <v/>
      </c>
      <c r="R1785" t="str">
        <f>IF(P1785="","",
   IF(OR(P1785 &lt; EDA_Outlier_Analysis!$F$7, P1785 &gt; EDA_Outlier_Analysis!$F$8),
      "Outlier",
      "Normal"))</f>
        <v>Outlier</v>
      </c>
      <c r="S1785" t="str">
        <f>IF(N1785="","",
   IF(OR(N1785 &lt;EDA_Outlier_Analysis!$I$10, N1785 &gt; EDA_Outlier_Analysis!$I$11),
      "Outlier",
      "Normal"))</f>
        <v>Normal</v>
      </c>
    </row>
    <row r="1786" spans="1:19">
      <c r="A1786" t="s">
        <v>4536</v>
      </c>
      <c r="B1786" s="4">
        <v>44603</v>
      </c>
      <c r="C1786" s="2">
        <v>10508.91</v>
      </c>
      <c r="D1786" t="s">
        <v>971</v>
      </c>
      <c r="E1786" t="s">
        <v>971</v>
      </c>
      <c r="F1786" t="s">
        <v>11</v>
      </c>
      <c r="G1786" t="s">
        <v>20</v>
      </c>
      <c r="J1786" t="s">
        <v>4537</v>
      </c>
      <c r="K1786" t="str">
        <f>IF(COUNTIF(Customers!A:A, H1786)&gt;0, "Valid", "Invalid")</f>
        <v>Invalid</v>
      </c>
      <c r="L1786" t="str">
        <f t="shared" si="135"/>
        <v>2</v>
      </c>
      <c r="M1786" t="str">
        <f t="shared" si="136"/>
        <v>2022</v>
      </c>
      <c r="N1786">
        <f t="shared" si="137"/>
        <v>-10508.91</v>
      </c>
      <c r="O1786" t="str">
        <f t="shared" si="138"/>
        <v/>
      </c>
      <c r="P1786" t="str">
        <f t="shared" si="139"/>
        <v/>
      </c>
      <c r="Q1786" s="48" t="str">
        <f>IF(O1786="","",
   IF(OR(O1786&lt;EDA_Outlier_Analysis!$C$10, O1786&gt;EDA_Outlier_Analysis!$C$11),
      "Outlier",
      "Normal"))</f>
        <v/>
      </c>
      <c r="R1786" t="str">
        <f>IF(P1786="","",
   IF(OR(P1786 &lt; EDA_Outlier_Analysis!$F$7, P1786 &gt; EDA_Outlier_Analysis!$F$8),
      "Outlier",
      "Normal"))</f>
        <v/>
      </c>
      <c r="S1786" t="str">
        <f>IF(N1786="","",
   IF(OR(N1786 &lt;EDA_Outlier_Analysis!$I$10, N1786 &gt; EDA_Outlier_Analysis!$I$11),
      "Outlier",
      "Normal"))</f>
        <v>Normal</v>
      </c>
    </row>
    <row r="1787" spans="1:19">
      <c r="A1787" t="s">
        <v>4538</v>
      </c>
      <c r="B1787" s="4">
        <v>44775</v>
      </c>
      <c r="C1787" s="2">
        <v>-86292.1</v>
      </c>
      <c r="D1787" t="s">
        <v>840</v>
      </c>
      <c r="E1787" t="s">
        <v>845</v>
      </c>
      <c r="F1787" t="s">
        <v>10</v>
      </c>
      <c r="G1787" t="s">
        <v>20</v>
      </c>
      <c r="I1787" t="s">
        <v>1132</v>
      </c>
      <c r="J1787" t="s">
        <v>4539</v>
      </c>
      <c r="K1787" t="str">
        <f>IF(COUNTIF(Customers!A:A, H1787)&gt;0, "Valid", "Invalid")</f>
        <v>Invalid</v>
      </c>
      <c r="L1787" t="str">
        <f t="shared" si="135"/>
        <v>8</v>
      </c>
      <c r="M1787" t="str">
        <f t="shared" si="136"/>
        <v>2022</v>
      </c>
      <c r="N1787">
        <f t="shared" si="137"/>
        <v>-86292.1</v>
      </c>
      <c r="O1787" t="str">
        <f t="shared" si="138"/>
        <v/>
      </c>
      <c r="P1787">
        <f t="shared" si="139"/>
        <v>86292.1</v>
      </c>
      <c r="Q1787" s="48" t="str">
        <f>IF(O1787="","",
   IF(OR(O1787&lt;EDA_Outlier_Analysis!$C$10, O1787&gt;EDA_Outlier_Analysis!$C$11),
      "Outlier",
      "Normal"))</f>
        <v/>
      </c>
      <c r="R1787" t="str">
        <f>IF(P1787="","",
   IF(OR(P1787 &lt; EDA_Outlier_Analysis!$F$7, P1787 &gt; EDA_Outlier_Analysis!$F$8),
      "Outlier",
      "Normal"))</f>
        <v>Outlier</v>
      </c>
      <c r="S1787" t="str">
        <f>IF(N1787="","",
   IF(OR(N1787 &lt;EDA_Outlier_Analysis!$I$10, N1787 &gt; EDA_Outlier_Analysis!$I$11),
      "Outlier",
      "Normal"))</f>
        <v>Normal</v>
      </c>
    </row>
    <row r="1788" spans="1:19">
      <c r="A1788" t="s">
        <v>4540</v>
      </c>
      <c r="B1788" s="4">
        <v>44896</v>
      </c>
      <c r="C1788" s="2">
        <v>-56705.43</v>
      </c>
      <c r="D1788" t="s">
        <v>840</v>
      </c>
      <c r="E1788" t="s">
        <v>841</v>
      </c>
      <c r="F1788" t="s">
        <v>10</v>
      </c>
      <c r="G1788" t="s">
        <v>20</v>
      </c>
      <c r="I1788" t="s">
        <v>968</v>
      </c>
      <c r="J1788" t="s">
        <v>4541</v>
      </c>
      <c r="K1788" t="str">
        <f>IF(COUNTIF(Customers!A:A, H1788)&gt;0, "Valid", "Invalid")</f>
        <v>Invalid</v>
      </c>
      <c r="L1788" t="str">
        <f t="shared" si="135"/>
        <v>12</v>
      </c>
      <c r="M1788" t="str">
        <f t="shared" si="136"/>
        <v>2022</v>
      </c>
      <c r="N1788">
        <f t="shared" si="137"/>
        <v>-56705.43</v>
      </c>
      <c r="O1788" t="str">
        <f t="shared" si="138"/>
        <v/>
      </c>
      <c r="P1788">
        <f t="shared" si="139"/>
        <v>56705.43</v>
      </c>
      <c r="Q1788" s="48" t="str">
        <f>IF(O1788="","",
   IF(OR(O1788&lt;EDA_Outlier_Analysis!$C$10, O1788&gt;EDA_Outlier_Analysis!$C$11),
      "Outlier",
      "Normal"))</f>
        <v/>
      </c>
      <c r="R1788" t="str">
        <f>IF(P1788="","",
   IF(OR(P1788 &lt; EDA_Outlier_Analysis!$F$7, P1788 &gt; EDA_Outlier_Analysis!$F$8),
      "Outlier",
      "Normal"))</f>
        <v>Outlier</v>
      </c>
      <c r="S1788" t="str">
        <f>IF(N1788="","",
   IF(OR(N1788 &lt;EDA_Outlier_Analysis!$I$10, N1788 &gt; EDA_Outlier_Analysis!$I$11),
      "Outlier",
      "Normal"))</f>
        <v>Normal</v>
      </c>
    </row>
    <row r="1789" spans="1:19">
      <c r="A1789" t="s">
        <v>4542</v>
      </c>
      <c r="B1789" s="4">
        <v>45038</v>
      </c>
      <c r="C1789" s="2">
        <v>-46023.92</v>
      </c>
      <c r="D1789" t="s">
        <v>840</v>
      </c>
      <c r="E1789" t="s">
        <v>856</v>
      </c>
      <c r="F1789" t="s">
        <v>11</v>
      </c>
      <c r="G1789" t="s">
        <v>31</v>
      </c>
      <c r="I1789" t="s">
        <v>1448</v>
      </c>
      <c r="J1789" t="s">
        <v>4543</v>
      </c>
      <c r="K1789" t="str">
        <f>IF(COUNTIF(Customers!A:A, H1789)&gt;0, "Valid", "Invalid")</f>
        <v>Invalid</v>
      </c>
      <c r="L1789" t="str">
        <f t="shared" si="135"/>
        <v>4</v>
      </c>
      <c r="M1789" t="str">
        <f t="shared" si="136"/>
        <v>2023</v>
      </c>
      <c r="N1789">
        <f t="shared" si="137"/>
        <v>-46023.92</v>
      </c>
      <c r="O1789" t="str">
        <f t="shared" si="138"/>
        <v/>
      </c>
      <c r="P1789">
        <f t="shared" si="139"/>
        <v>46023.92</v>
      </c>
      <c r="Q1789" s="48" t="str">
        <f>IF(O1789="","",
   IF(OR(O1789&lt;EDA_Outlier_Analysis!$C$10, O1789&gt;EDA_Outlier_Analysis!$C$11),
      "Outlier",
      "Normal"))</f>
        <v/>
      </c>
      <c r="R1789" t="str">
        <f>IF(P1789="","",
   IF(OR(P1789 &lt; EDA_Outlier_Analysis!$F$7, P1789 &gt; EDA_Outlier_Analysis!$F$8),
      "Outlier",
      "Normal"))</f>
        <v>Normal</v>
      </c>
      <c r="S1789" t="str">
        <f>IF(N1789="","",
   IF(OR(N1789 &lt;EDA_Outlier_Analysis!$I$10, N1789 &gt; EDA_Outlier_Analysis!$I$11),
      "Outlier",
      "Normal"))</f>
        <v>Normal</v>
      </c>
    </row>
    <row r="1790" spans="1:19">
      <c r="A1790" t="s">
        <v>4544</v>
      </c>
      <c r="B1790" s="4">
        <v>44987</v>
      </c>
      <c r="C1790" s="2">
        <v>115954.33</v>
      </c>
      <c r="D1790" t="s">
        <v>849</v>
      </c>
      <c r="E1790" t="s">
        <v>868</v>
      </c>
      <c r="F1790" t="s">
        <v>10</v>
      </c>
      <c r="G1790" t="s">
        <v>24</v>
      </c>
      <c r="H1790" t="s">
        <v>99</v>
      </c>
      <c r="J1790" t="s">
        <v>4545</v>
      </c>
      <c r="K1790" t="str">
        <f>IF(COUNTIF(Customers!A:A, H1790)&gt;0, "Valid", "Invalid")</f>
        <v>Valid</v>
      </c>
      <c r="L1790" t="str">
        <f t="shared" si="135"/>
        <v>3</v>
      </c>
      <c r="M1790" t="str">
        <f t="shared" si="136"/>
        <v>2023</v>
      </c>
      <c r="N1790">
        <f t="shared" si="137"/>
        <v>115954.33</v>
      </c>
      <c r="O1790">
        <f t="shared" si="138"/>
        <v>115954.33</v>
      </c>
      <c r="P1790" t="str">
        <f t="shared" si="139"/>
        <v/>
      </c>
      <c r="Q1790" s="48" t="str">
        <f>IF(O1790="","",
   IF(OR(O1790&lt;EDA_Outlier_Analysis!$C$10, O1790&gt;EDA_Outlier_Analysis!$C$11),
      "Outlier",
      "Normal"))</f>
        <v>Normal</v>
      </c>
      <c r="R1790" t="str">
        <f>IF(P1790="","",
   IF(OR(P1790 &lt; EDA_Outlier_Analysis!$F$7, P1790 &gt; EDA_Outlier_Analysis!$F$8),
      "Outlier",
      "Normal"))</f>
        <v/>
      </c>
      <c r="S1790" t="str">
        <f>IF(N1790="","",
   IF(OR(N1790 &lt;EDA_Outlier_Analysis!$I$10, N1790 &gt; EDA_Outlier_Analysis!$I$11),
      "Outlier",
      "Normal"))</f>
        <v>Normal</v>
      </c>
    </row>
    <row r="1791" spans="1:19">
      <c r="A1791" t="s">
        <v>4546</v>
      </c>
      <c r="B1791" s="4">
        <v>44568</v>
      </c>
      <c r="C1791" s="2">
        <v>177669.7</v>
      </c>
      <c r="D1791" t="s">
        <v>849</v>
      </c>
      <c r="E1791" t="s">
        <v>850</v>
      </c>
      <c r="F1791" t="s">
        <v>10</v>
      </c>
      <c r="G1791" t="s">
        <v>24</v>
      </c>
      <c r="H1791" t="s">
        <v>561</v>
      </c>
      <c r="J1791" t="s">
        <v>4547</v>
      </c>
      <c r="K1791" t="str">
        <f>IF(COUNTIF(Customers!A:A, H1791)&gt;0, "Valid", "Invalid")</f>
        <v>Valid</v>
      </c>
      <c r="L1791" t="str">
        <f t="shared" si="135"/>
        <v>1</v>
      </c>
      <c r="M1791" t="str">
        <f t="shared" si="136"/>
        <v>2022</v>
      </c>
      <c r="N1791">
        <f t="shared" si="137"/>
        <v>177669.7</v>
      </c>
      <c r="O1791">
        <f t="shared" si="138"/>
        <v>177669.7</v>
      </c>
      <c r="P1791" t="str">
        <f t="shared" si="139"/>
        <v/>
      </c>
      <c r="Q1791" s="48" t="str">
        <f>IF(O1791="","",
   IF(OR(O1791&lt;EDA_Outlier_Analysis!$C$10, O1791&gt;EDA_Outlier_Analysis!$C$11),
      "Outlier",
      "Normal"))</f>
        <v>Normal</v>
      </c>
      <c r="R1791" t="str">
        <f>IF(P1791="","",
   IF(OR(P1791 &lt; EDA_Outlier_Analysis!$F$7, P1791 &gt; EDA_Outlier_Analysis!$F$8),
      "Outlier",
      "Normal"))</f>
        <v/>
      </c>
      <c r="S1791" t="str">
        <f>IF(N1791="","",
   IF(OR(N1791 &lt;EDA_Outlier_Analysis!$I$10, N1791 &gt; EDA_Outlier_Analysis!$I$11),
      "Outlier",
      "Normal"))</f>
        <v>Normal</v>
      </c>
    </row>
    <row r="1792" spans="1:19">
      <c r="A1792" t="s">
        <v>4548</v>
      </c>
      <c r="B1792" s="4">
        <v>44613</v>
      </c>
      <c r="C1792" s="2">
        <v>145900.41</v>
      </c>
      <c r="D1792" t="s">
        <v>849</v>
      </c>
      <c r="E1792" t="s">
        <v>853</v>
      </c>
      <c r="F1792" t="s">
        <v>9</v>
      </c>
      <c r="G1792" t="s">
        <v>31</v>
      </c>
      <c r="H1792" t="s">
        <v>643</v>
      </c>
      <c r="J1792" t="s">
        <v>4549</v>
      </c>
      <c r="K1792" t="str">
        <f>IF(COUNTIF(Customers!A:A, H1792)&gt;0, "Valid", "Invalid")</f>
        <v>Valid</v>
      </c>
      <c r="L1792" t="str">
        <f t="shared" si="135"/>
        <v>2</v>
      </c>
      <c r="M1792" t="str">
        <f t="shared" si="136"/>
        <v>2022</v>
      </c>
      <c r="N1792">
        <f t="shared" si="137"/>
        <v>145900.41</v>
      </c>
      <c r="O1792">
        <f t="shared" si="138"/>
        <v>145900.41</v>
      </c>
      <c r="P1792" t="str">
        <f t="shared" si="139"/>
        <v/>
      </c>
      <c r="Q1792" s="48" t="str">
        <f>IF(O1792="","",
   IF(OR(O1792&lt;EDA_Outlier_Analysis!$C$10, O1792&gt;EDA_Outlier_Analysis!$C$11),
      "Outlier",
      "Normal"))</f>
        <v>Normal</v>
      </c>
      <c r="R1792" t="str">
        <f>IF(P1792="","",
   IF(OR(P1792 &lt; EDA_Outlier_Analysis!$F$7, P1792 &gt; EDA_Outlier_Analysis!$F$8),
      "Outlier",
      "Normal"))</f>
        <v/>
      </c>
      <c r="S1792" t="str">
        <f>IF(N1792="","",
   IF(OR(N1792 &lt;EDA_Outlier_Analysis!$I$10, N1792 &gt; EDA_Outlier_Analysis!$I$11),
      "Outlier",
      "Normal"))</f>
        <v>Normal</v>
      </c>
    </row>
    <row r="1793" spans="1:19">
      <c r="A1793" t="s">
        <v>4550</v>
      </c>
      <c r="B1793" s="4">
        <v>44567</v>
      </c>
      <c r="C1793" s="2">
        <v>6786.17</v>
      </c>
      <c r="D1793" t="s">
        <v>971</v>
      </c>
      <c r="E1793" t="s">
        <v>971</v>
      </c>
      <c r="F1793" t="s">
        <v>9</v>
      </c>
      <c r="G1793" t="s">
        <v>34</v>
      </c>
      <c r="J1793" t="s">
        <v>4551</v>
      </c>
      <c r="K1793" t="str">
        <f>IF(COUNTIF(Customers!A:A, H1793)&gt;0, "Valid", "Invalid")</f>
        <v>Invalid</v>
      </c>
      <c r="L1793" t="str">
        <f t="shared" si="135"/>
        <v>1</v>
      </c>
      <c r="M1793" t="str">
        <f t="shared" si="136"/>
        <v>2022</v>
      </c>
      <c r="N1793">
        <f t="shared" si="137"/>
        <v>-6786.17</v>
      </c>
      <c r="O1793" t="str">
        <f t="shared" si="138"/>
        <v/>
      </c>
      <c r="P1793" t="str">
        <f t="shared" si="139"/>
        <v/>
      </c>
      <c r="Q1793" s="48" t="str">
        <f>IF(O1793="","",
   IF(OR(O1793&lt;EDA_Outlier_Analysis!$C$10, O1793&gt;EDA_Outlier_Analysis!$C$11),
      "Outlier",
      "Normal"))</f>
        <v/>
      </c>
      <c r="R1793" t="str">
        <f>IF(P1793="","",
   IF(OR(P1793 &lt; EDA_Outlier_Analysis!$F$7, P1793 &gt; EDA_Outlier_Analysis!$F$8),
      "Outlier",
      "Normal"))</f>
        <v/>
      </c>
      <c r="S1793" t="str">
        <f>IF(N1793="","",
   IF(OR(N1793 &lt;EDA_Outlier_Analysis!$I$10, N1793 &gt; EDA_Outlier_Analysis!$I$11),
      "Outlier",
      "Normal"))</f>
        <v>Normal</v>
      </c>
    </row>
    <row r="1794" spans="1:19">
      <c r="A1794" t="s">
        <v>4552</v>
      </c>
      <c r="B1794" s="4">
        <v>44727</v>
      </c>
      <c r="C1794" s="2">
        <v>17547.78</v>
      </c>
      <c r="D1794" t="s">
        <v>873</v>
      </c>
      <c r="E1794" t="s">
        <v>873</v>
      </c>
      <c r="F1794" t="s">
        <v>10</v>
      </c>
      <c r="G1794" t="s">
        <v>31</v>
      </c>
      <c r="J1794" t="s">
        <v>4553</v>
      </c>
      <c r="K1794" t="str">
        <f>IF(COUNTIF(Customers!A:A, H1794)&gt;0, "Valid", "Invalid")</f>
        <v>Invalid</v>
      </c>
      <c r="L1794" t="str">
        <f t="shared" si="135"/>
        <v>6</v>
      </c>
      <c r="M1794" t="str">
        <f t="shared" si="136"/>
        <v>2022</v>
      </c>
      <c r="N1794">
        <f t="shared" si="137"/>
        <v>-17547.78</v>
      </c>
      <c r="O1794" t="str">
        <f t="shared" si="138"/>
        <v/>
      </c>
      <c r="P1794" t="str">
        <f t="shared" si="139"/>
        <v/>
      </c>
      <c r="Q1794" s="48" t="str">
        <f>IF(O1794="","",
   IF(OR(O1794&lt;EDA_Outlier_Analysis!$C$10, O1794&gt;EDA_Outlier_Analysis!$C$11),
      "Outlier",
      "Normal"))</f>
        <v/>
      </c>
      <c r="R1794" t="str">
        <f>IF(P1794="","",
   IF(OR(P1794 &lt; EDA_Outlier_Analysis!$F$7, P1794 &gt; EDA_Outlier_Analysis!$F$8),
      "Outlier",
      "Normal"))</f>
        <v/>
      </c>
      <c r="S1794" t="str">
        <f>IF(N1794="","",
   IF(OR(N1794 &lt;EDA_Outlier_Analysis!$I$10, N1794 &gt; EDA_Outlier_Analysis!$I$11),
      "Outlier",
      "Normal"))</f>
        <v>Normal</v>
      </c>
    </row>
    <row r="1795" spans="1:19">
      <c r="A1795" t="s">
        <v>4554</v>
      </c>
      <c r="B1795" s="4">
        <v>45138</v>
      </c>
      <c r="C1795" s="2">
        <v>252147.20000000001</v>
      </c>
      <c r="D1795" t="s">
        <v>849</v>
      </c>
      <c r="E1795" t="s">
        <v>850</v>
      </c>
      <c r="F1795" t="s">
        <v>10</v>
      </c>
      <c r="G1795" t="s">
        <v>24</v>
      </c>
      <c r="H1795" t="s">
        <v>751</v>
      </c>
      <c r="J1795" t="s">
        <v>4555</v>
      </c>
      <c r="K1795" t="str">
        <f>IF(COUNTIF(Customers!A:A, H1795)&gt;0, "Valid", "Invalid")</f>
        <v>Valid</v>
      </c>
      <c r="L1795" t="str">
        <f t="shared" ref="L1795:L1858" si="140">TEXT(B1795,"m")</f>
        <v>7</v>
      </c>
      <c r="M1795" t="str">
        <f t="shared" ref="M1795:M1858" si="141">TEXT(B1795,"yyyy")</f>
        <v>2023</v>
      </c>
      <c r="N1795">
        <f t="shared" ref="N1795:N1858" si="142">IF(D1795="Revenue",C1795,-ABS(C1795))</f>
        <v>252147.20000000001</v>
      </c>
      <c r="O1795">
        <f t="shared" ref="O1795:O1858" si="143">IF(D1795="Revenue", C1795, "")</f>
        <v>252147.20000000001</v>
      </c>
      <c r="P1795" t="str">
        <f t="shared" ref="P1795:P1858" si="144">IF(D1795="Expense", ABS(C1795), "")</f>
        <v/>
      </c>
      <c r="Q1795" s="48" t="str">
        <f>IF(O1795="","",
   IF(OR(O1795&lt;EDA_Outlier_Analysis!$C$10, O1795&gt;EDA_Outlier_Analysis!$C$11),
      "Outlier",
      "Normal"))</f>
        <v>Normal</v>
      </c>
      <c r="R1795" t="str">
        <f>IF(P1795="","",
   IF(OR(P1795 &lt; EDA_Outlier_Analysis!$F$7, P1795 &gt; EDA_Outlier_Analysis!$F$8),
      "Outlier",
      "Normal"))</f>
        <v/>
      </c>
      <c r="S1795" t="str">
        <f>IF(N1795="","",
   IF(OR(N1795 &lt;EDA_Outlier_Analysis!$I$10, N1795 &gt; EDA_Outlier_Analysis!$I$11),
      "Outlier",
      "Normal"))</f>
        <v>Normal</v>
      </c>
    </row>
    <row r="1796" spans="1:19">
      <c r="A1796" t="s">
        <v>4556</v>
      </c>
      <c r="B1796" s="4">
        <v>44953</v>
      </c>
      <c r="C1796" s="2">
        <v>181949.84</v>
      </c>
      <c r="D1796" t="s">
        <v>849</v>
      </c>
      <c r="E1796" t="s">
        <v>850</v>
      </c>
      <c r="F1796" t="s">
        <v>9</v>
      </c>
      <c r="G1796" t="s">
        <v>31</v>
      </c>
      <c r="H1796" t="s">
        <v>653</v>
      </c>
      <c r="J1796" t="s">
        <v>4557</v>
      </c>
      <c r="K1796" t="str">
        <f>IF(COUNTIF(Customers!A:A, H1796)&gt;0, "Valid", "Invalid")</f>
        <v>Valid</v>
      </c>
      <c r="L1796" t="str">
        <f t="shared" si="140"/>
        <v>1</v>
      </c>
      <c r="M1796" t="str">
        <f t="shared" si="141"/>
        <v>2023</v>
      </c>
      <c r="N1796">
        <f t="shared" si="142"/>
        <v>181949.84</v>
      </c>
      <c r="O1796">
        <f t="shared" si="143"/>
        <v>181949.84</v>
      </c>
      <c r="P1796" t="str">
        <f t="shared" si="144"/>
        <v/>
      </c>
      <c r="Q1796" s="48" t="str">
        <f>IF(O1796="","",
   IF(OR(O1796&lt;EDA_Outlier_Analysis!$C$10, O1796&gt;EDA_Outlier_Analysis!$C$11),
      "Outlier",
      "Normal"))</f>
        <v>Normal</v>
      </c>
      <c r="R1796" t="str">
        <f>IF(P1796="","",
   IF(OR(P1796 &lt; EDA_Outlier_Analysis!$F$7, P1796 &gt; EDA_Outlier_Analysis!$F$8),
      "Outlier",
      "Normal"))</f>
        <v/>
      </c>
      <c r="S1796" t="str">
        <f>IF(N1796="","",
   IF(OR(N1796 &lt;EDA_Outlier_Analysis!$I$10, N1796 &gt; EDA_Outlier_Analysis!$I$11),
      "Outlier",
      "Normal"))</f>
        <v>Normal</v>
      </c>
    </row>
    <row r="1797" spans="1:19">
      <c r="A1797" t="s">
        <v>4558</v>
      </c>
      <c r="B1797" s="4">
        <v>44836</v>
      </c>
      <c r="C1797" s="2">
        <v>298915.11</v>
      </c>
      <c r="D1797" t="s">
        <v>849</v>
      </c>
      <c r="E1797" t="s">
        <v>868</v>
      </c>
      <c r="F1797" t="s">
        <v>9</v>
      </c>
      <c r="G1797" t="s">
        <v>20</v>
      </c>
      <c r="H1797" t="s">
        <v>529</v>
      </c>
      <c r="J1797" t="s">
        <v>4559</v>
      </c>
      <c r="K1797" t="str">
        <f>IF(COUNTIF(Customers!A:A, H1797)&gt;0, "Valid", "Invalid")</f>
        <v>Valid</v>
      </c>
      <c r="L1797" t="str">
        <f t="shared" si="140"/>
        <v>10</v>
      </c>
      <c r="M1797" t="str">
        <f t="shared" si="141"/>
        <v>2022</v>
      </c>
      <c r="N1797">
        <f t="shared" si="142"/>
        <v>298915.11</v>
      </c>
      <c r="O1797">
        <f t="shared" si="143"/>
        <v>298915.11</v>
      </c>
      <c r="P1797" t="str">
        <f t="shared" si="144"/>
        <v/>
      </c>
      <c r="Q1797" s="48" t="str">
        <f>IF(O1797="","",
   IF(OR(O1797&lt;EDA_Outlier_Analysis!$C$10, O1797&gt;EDA_Outlier_Analysis!$C$11),
      "Outlier",
      "Normal"))</f>
        <v>Outlier</v>
      </c>
      <c r="R1797" t="str">
        <f>IF(P1797="","",
   IF(OR(P1797 &lt; EDA_Outlier_Analysis!$F$7, P1797 &gt; EDA_Outlier_Analysis!$F$8),
      "Outlier",
      "Normal"))</f>
        <v/>
      </c>
      <c r="S1797" t="str">
        <f>IF(N1797="","",
   IF(OR(N1797 &lt;EDA_Outlier_Analysis!$I$10, N1797 &gt; EDA_Outlier_Analysis!$I$11),
      "Outlier",
      "Normal"))</f>
        <v>Normal</v>
      </c>
    </row>
    <row r="1798" spans="1:19">
      <c r="A1798" t="s">
        <v>4560</v>
      </c>
      <c r="B1798" s="4">
        <v>44702</v>
      </c>
      <c r="C1798" s="2">
        <v>-36584.35</v>
      </c>
      <c r="D1798" t="s">
        <v>840</v>
      </c>
      <c r="E1798" t="s">
        <v>878</v>
      </c>
      <c r="F1798" t="s">
        <v>9</v>
      </c>
      <c r="G1798" t="s">
        <v>20</v>
      </c>
      <c r="I1798" t="s">
        <v>4561</v>
      </c>
      <c r="J1798" t="s">
        <v>4562</v>
      </c>
      <c r="K1798" t="str">
        <f>IF(COUNTIF(Customers!A:A, H1798)&gt;0, "Valid", "Invalid")</f>
        <v>Invalid</v>
      </c>
      <c r="L1798" t="str">
        <f t="shared" si="140"/>
        <v>5</v>
      </c>
      <c r="M1798" t="str">
        <f t="shared" si="141"/>
        <v>2022</v>
      </c>
      <c r="N1798">
        <f t="shared" si="142"/>
        <v>-36584.35</v>
      </c>
      <c r="O1798" t="str">
        <f t="shared" si="143"/>
        <v/>
      </c>
      <c r="P1798">
        <f t="shared" si="144"/>
        <v>36584.35</v>
      </c>
      <c r="Q1798" s="48" t="str">
        <f>IF(O1798="","",
   IF(OR(O1798&lt;EDA_Outlier_Analysis!$C$10, O1798&gt;EDA_Outlier_Analysis!$C$11),
      "Outlier",
      "Normal"))</f>
        <v/>
      </c>
      <c r="R1798" t="str">
        <f>IF(P1798="","",
   IF(OR(P1798 &lt; EDA_Outlier_Analysis!$F$7, P1798 &gt; EDA_Outlier_Analysis!$F$8),
      "Outlier",
      "Normal"))</f>
        <v>Normal</v>
      </c>
      <c r="S1798" t="str">
        <f>IF(N1798="","",
   IF(OR(N1798 &lt;EDA_Outlier_Analysis!$I$10, N1798 &gt; EDA_Outlier_Analysis!$I$11),
      "Outlier",
      "Normal"))</f>
        <v>Normal</v>
      </c>
    </row>
    <row r="1799" spans="1:19">
      <c r="A1799" t="s">
        <v>4563</v>
      </c>
      <c r="B1799" s="4">
        <v>45058</v>
      </c>
      <c r="C1799" s="2">
        <v>144419.57</v>
      </c>
      <c r="D1799" t="s">
        <v>849</v>
      </c>
      <c r="E1799" t="s">
        <v>868</v>
      </c>
      <c r="F1799" t="s">
        <v>10</v>
      </c>
      <c r="G1799" t="s">
        <v>31</v>
      </c>
      <c r="H1799" t="s">
        <v>399</v>
      </c>
      <c r="J1799" t="s">
        <v>4564</v>
      </c>
      <c r="K1799" t="str">
        <f>IF(COUNTIF(Customers!A:A, H1799)&gt;0, "Valid", "Invalid")</f>
        <v>Valid</v>
      </c>
      <c r="L1799" t="str">
        <f t="shared" si="140"/>
        <v>5</v>
      </c>
      <c r="M1799" t="str">
        <f t="shared" si="141"/>
        <v>2023</v>
      </c>
      <c r="N1799">
        <f t="shared" si="142"/>
        <v>144419.57</v>
      </c>
      <c r="O1799">
        <f t="shared" si="143"/>
        <v>144419.57</v>
      </c>
      <c r="P1799" t="str">
        <f t="shared" si="144"/>
        <v/>
      </c>
      <c r="Q1799" s="48" t="str">
        <f>IF(O1799="","",
   IF(OR(O1799&lt;EDA_Outlier_Analysis!$C$10, O1799&gt;EDA_Outlier_Analysis!$C$11),
      "Outlier",
      "Normal"))</f>
        <v>Normal</v>
      </c>
      <c r="R1799" t="str">
        <f>IF(P1799="","",
   IF(OR(P1799 &lt; EDA_Outlier_Analysis!$F$7, P1799 &gt; EDA_Outlier_Analysis!$F$8),
      "Outlier",
      "Normal"))</f>
        <v/>
      </c>
      <c r="S1799" t="str">
        <f>IF(N1799="","",
   IF(OR(N1799 &lt;EDA_Outlier_Analysis!$I$10, N1799 &gt; EDA_Outlier_Analysis!$I$11),
      "Outlier",
      "Normal"))</f>
        <v>Normal</v>
      </c>
    </row>
    <row r="1800" spans="1:19">
      <c r="A1800" t="s">
        <v>4565</v>
      </c>
      <c r="B1800" s="4">
        <v>45113</v>
      </c>
      <c r="C1800" s="2">
        <v>113705.18</v>
      </c>
      <c r="D1800" t="s">
        <v>849</v>
      </c>
      <c r="E1800" t="s">
        <v>850</v>
      </c>
      <c r="F1800" t="s">
        <v>11</v>
      </c>
      <c r="G1800" t="s">
        <v>24</v>
      </c>
      <c r="H1800" t="s">
        <v>365</v>
      </c>
      <c r="J1800" t="s">
        <v>4566</v>
      </c>
      <c r="K1800" t="str">
        <f>IF(COUNTIF(Customers!A:A, H1800)&gt;0, "Valid", "Invalid")</f>
        <v>Valid</v>
      </c>
      <c r="L1800" t="str">
        <f t="shared" si="140"/>
        <v>7</v>
      </c>
      <c r="M1800" t="str">
        <f t="shared" si="141"/>
        <v>2023</v>
      </c>
      <c r="N1800">
        <f t="shared" si="142"/>
        <v>113705.18</v>
      </c>
      <c r="O1800">
        <f t="shared" si="143"/>
        <v>113705.18</v>
      </c>
      <c r="P1800" t="str">
        <f t="shared" si="144"/>
        <v/>
      </c>
      <c r="Q1800" s="48" t="str">
        <f>IF(O1800="","",
   IF(OR(O1800&lt;EDA_Outlier_Analysis!$C$10, O1800&gt;EDA_Outlier_Analysis!$C$11),
      "Outlier",
      "Normal"))</f>
        <v>Normal</v>
      </c>
      <c r="R1800" t="str">
        <f>IF(P1800="","",
   IF(OR(P1800 &lt; EDA_Outlier_Analysis!$F$7, P1800 &gt; EDA_Outlier_Analysis!$F$8),
      "Outlier",
      "Normal"))</f>
        <v/>
      </c>
      <c r="S1800" t="str">
        <f>IF(N1800="","",
   IF(OR(N1800 &lt;EDA_Outlier_Analysis!$I$10, N1800 &gt; EDA_Outlier_Analysis!$I$11),
      "Outlier",
      "Normal"))</f>
        <v>Normal</v>
      </c>
    </row>
    <row r="1801" spans="1:19">
      <c r="A1801" t="s">
        <v>4567</v>
      </c>
      <c r="B1801" s="4">
        <v>44884</v>
      </c>
      <c r="C1801" s="2">
        <v>-41999.81</v>
      </c>
      <c r="D1801" t="s">
        <v>840</v>
      </c>
      <c r="E1801" t="s">
        <v>864</v>
      </c>
      <c r="F1801" t="s">
        <v>10</v>
      </c>
      <c r="G1801" t="s">
        <v>31</v>
      </c>
      <c r="I1801" t="s">
        <v>1545</v>
      </c>
      <c r="J1801" t="s">
        <v>4568</v>
      </c>
      <c r="K1801" t="str">
        <f>IF(COUNTIF(Customers!A:A, H1801)&gt;0, "Valid", "Invalid")</f>
        <v>Invalid</v>
      </c>
      <c r="L1801" t="str">
        <f t="shared" si="140"/>
        <v>11</v>
      </c>
      <c r="M1801" t="str">
        <f t="shared" si="141"/>
        <v>2022</v>
      </c>
      <c r="N1801">
        <f t="shared" si="142"/>
        <v>-41999.81</v>
      </c>
      <c r="O1801" t="str">
        <f t="shared" si="143"/>
        <v/>
      </c>
      <c r="P1801">
        <f t="shared" si="144"/>
        <v>41999.81</v>
      </c>
      <c r="Q1801" s="48" t="str">
        <f>IF(O1801="","",
   IF(OR(O1801&lt;EDA_Outlier_Analysis!$C$10, O1801&gt;EDA_Outlier_Analysis!$C$11),
      "Outlier",
      "Normal"))</f>
        <v/>
      </c>
      <c r="R1801" t="str">
        <f>IF(P1801="","",
   IF(OR(P1801 &lt; EDA_Outlier_Analysis!$F$7, P1801 &gt; EDA_Outlier_Analysis!$F$8),
      "Outlier",
      "Normal"))</f>
        <v>Normal</v>
      </c>
      <c r="S1801" t="str">
        <f>IF(N1801="","",
   IF(OR(N1801 &lt;EDA_Outlier_Analysis!$I$10, N1801 &gt; EDA_Outlier_Analysis!$I$11),
      "Outlier",
      "Normal"))</f>
        <v>Normal</v>
      </c>
    </row>
    <row r="1802" spans="1:19">
      <c r="A1802" t="s">
        <v>4569</v>
      </c>
      <c r="B1802" s="4">
        <v>45284</v>
      </c>
      <c r="C1802" s="2">
        <v>243963.66</v>
      </c>
      <c r="D1802" t="s">
        <v>849</v>
      </c>
      <c r="E1802" t="s">
        <v>868</v>
      </c>
      <c r="F1802" t="s">
        <v>11</v>
      </c>
      <c r="G1802" t="s">
        <v>24</v>
      </c>
      <c r="H1802" t="s">
        <v>257</v>
      </c>
      <c r="J1802" t="s">
        <v>4570</v>
      </c>
      <c r="K1802" t="str">
        <f>IF(COUNTIF(Customers!A:A, H1802)&gt;0, "Valid", "Invalid")</f>
        <v>Valid</v>
      </c>
      <c r="L1802" t="str">
        <f t="shared" si="140"/>
        <v>12</v>
      </c>
      <c r="M1802" t="str">
        <f t="shared" si="141"/>
        <v>2023</v>
      </c>
      <c r="N1802">
        <f t="shared" si="142"/>
        <v>243963.66</v>
      </c>
      <c r="O1802">
        <f t="shared" si="143"/>
        <v>243963.66</v>
      </c>
      <c r="P1802" t="str">
        <f t="shared" si="144"/>
        <v/>
      </c>
      <c r="Q1802" s="48" t="str">
        <f>IF(O1802="","",
   IF(OR(O1802&lt;EDA_Outlier_Analysis!$C$10, O1802&gt;EDA_Outlier_Analysis!$C$11),
      "Outlier",
      "Normal"))</f>
        <v>Normal</v>
      </c>
      <c r="R1802" t="str">
        <f>IF(P1802="","",
   IF(OR(P1802 &lt; EDA_Outlier_Analysis!$F$7, P1802 &gt; EDA_Outlier_Analysis!$F$8),
      "Outlier",
      "Normal"))</f>
        <v/>
      </c>
      <c r="S1802" t="str">
        <f>IF(N1802="","",
   IF(OR(N1802 &lt;EDA_Outlier_Analysis!$I$10, N1802 &gt; EDA_Outlier_Analysis!$I$11),
      "Outlier",
      "Normal"))</f>
        <v>Normal</v>
      </c>
    </row>
    <row r="1803" spans="1:19">
      <c r="A1803" t="s">
        <v>4571</v>
      </c>
      <c r="B1803" s="4">
        <v>45183</v>
      </c>
      <c r="C1803" s="2">
        <v>161879.59</v>
      </c>
      <c r="D1803" t="s">
        <v>849</v>
      </c>
      <c r="E1803" t="s">
        <v>850</v>
      </c>
      <c r="F1803" t="s">
        <v>10</v>
      </c>
      <c r="G1803" t="s">
        <v>24</v>
      </c>
      <c r="H1803" t="s">
        <v>261</v>
      </c>
      <c r="J1803" t="s">
        <v>4572</v>
      </c>
      <c r="K1803" t="str">
        <f>IF(COUNTIF(Customers!A:A, H1803)&gt;0, "Valid", "Invalid")</f>
        <v>Valid</v>
      </c>
      <c r="L1803" t="str">
        <f t="shared" si="140"/>
        <v>9</v>
      </c>
      <c r="M1803" t="str">
        <f t="shared" si="141"/>
        <v>2023</v>
      </c>
      <c r="N1803">
        <f t="shared" si="142"/>
        <v>161879.59</v>
      </c>
      <c r="O1803">
        <f t="shared" si="143"/>
        <v>161879.59</v>
      </c>
      <c r="P1803" t="str">
        <f t="shared" si="144"/>
        <v/>
      </c>
      <c r="Q1803" s="48" t="str">
        <f>IF(O1803="","",
   IF(OR(O1803&lt;EDA_Outlier_Analysis!$C$10, O1803&gt;EDA_Outlier_Analysis!$C$11),
      "Outlier",
      "Normal"))</f>
        <v>Normal</v>
      </c>
      <c r="R1803" t="str">
        <f>IF(P1803="","",
   IF(OR(P1803 &lt; EDA_Outlier_Analysis!$F$7, P1803 &gt; EDA_Outlier_Analysis!$F$8),
      "Outlier",
      "Normal"))</f>
        <v/>
      </c>
      <c r="S1803" t="str">
        <f>IF(N1803="","",
   IF(OR(N1803 &lt;EDA_Outlier_Analysis!$I$10, N1803 &gt; EDA_Outlier_Analysis!$I$11),
      "Outlier",
      "Normal"))</f>
        <v>Normal</v>
      </c>
    </row>
    <row r="1804" spans="1:19">
      <c r="A1804" t="s">
        <v>4573</v>
      </c>
      <c r="B1804" s="4">
        <v>44815</v>
      </c>
      <c r="C1804" s="2">
        <v>-17915.57</v>
      </c>
      <c r="D1804" t="s">
        <v>840</v>
      </c>
      <c r="E1804" t="s">
        <v>878</v>
      </c>
      <c r="F1804" t="s">
        <v>9</v>
      </c>
      <c r="G1804" t="s">
        <v>34</v>
      </c>
      <c r="I1804" t="s">
        <v>2424</v>
      </c>
      <c r="J1804" t="s">
        <v>4574</v>
      </c>
      <c r="K1804" t="str">
        <f>IF(COUNTIF(Customers!A:A, H1804)&gt;0, "Valid", "Invalid")</f>
        <v>Invalid</v>
      </c>
      <c r="L1804" t="str">
        <f t="shared" si="140"/>
        <v>9</v>
      </c>
      <c r="M1804" t="str">
        <f t="shared" si="141"/>
        <v>2022</v>
      </c>
      <c r="N1804">
        <f t="shared" si="142"/>
        <v>-17915.57</v>
      </c>
      <c r="O1804" t="str">
        <f t="shared" si="143"/>
        <v/>
      </c>
      <c r="P1804">
        <f t="shared" si="144"/>
        <v>17915.57</v>
      </c>
      <c r="Q1804" s="48" t="str">
        <f>IF(O1804="","",
   IF(OR(O1804&lt;EDA_Outlier_Analysis!$C$10, O1804&gt;EDA_Outlier_Analysis!$C$11),
      "Outlier",
      "Normal"))</f>
        <v/>
      </c>
      <c r="R1804" t="str">
        <f>IF(P1804="","",
   IF(OR(P1804 &lt; EDA_Outlier_Analysis!$F$7, P1804 &gt; EDA_Outlier_Analysis!$F$8),
      "Outlier",
      "Normal"))</f>
        <v>Outlier</v>
      </c>
      <c r="S1804" t="str">
        <f>IF(N1804="","",
   IF(OR(N1804 &lt;EDA_Outlier_Analysis!$I$10, N1804 &gt; EDA_Outlier_Analysis!$I$11),
      "Outlier",
      "Normal"))</f>
        <v>Normal</v>
      </c>
    </row>
    <row r="1805" spans="1:19">
      <c r="A1805" t="s">
        <v>4575</v>
      </c>
      <c r="B1805" s="4">
        <v>45082</v>
      </c>
      <c r="C1805" s="2">
        <v>-26228.95</v>
      </c>
      <c r="D1805" t="s">
        <v>840</v>
      </c>
      <c r="E1805" t="s">
        <v>841</v>
      </c>
      <c r="F1805" t="s">
        <v>9</v>
      </c>
      <c r="G1805" t="s">
        <v>34</v>
      </c>
      <c r="I1805" t="s">
        <v>1428</v>
      </c>
      <c r="J1805" t="s">
        <v>4576</v>
      </c>
      <c r="K1805" t="str">
        <f>IF(COUNTIF(Customers!A:A, H1805)&gt;0, "Valid", "Invalid")</f>
        <v>Invalid</v>
      </c>
      <c r="L1805" t="str">
        <f t="shared" si="140"/>
        <v>6</v>
      </c>
      <c r="M1805" t="str">
        <f t="shared" si="141"/>
        <v>2023</v>
      </c>
      <c r="N1805">
        <f t="shared" si="142"/>
        <v>-26228.95</v>
      </c>
      <c r="O1805" t="str">
        <f t="shared" si="143"/>
        <v/>
      </c>
      <c r="P1805">
        <f t="shared" si="144"/>
        <v>26228.95</v>
      </c>
      <c r="Q1805" s="48" t="str">
        <f>IF(O1805="","",
   IF(OR(O1805&lt;EDA_Outlier_Analysis!$C$10, O1805&gt;EDA_Outlier_Analysis!$C$11),
      "Outlier",
      "Normal"))</f>
        <v/>
      </c>
      <c r="R1805" t="str">
        <f>IF(P1805="","",
   IF(OR(P1805 &lt; EDA_Outlier_Analysis!$F$7, P1805 &gt; EDA_Outlier_Analysis!$F$8),
      "Outlier",
      "Normal"))</f>
        <v>Outlier</v>
      </c>
      <c r="S1805" t="str">
        <f>IF(N1805="","",
   IF(OR(N1805 &lt;EDA_Outlier_Analysis!$I$10, N1805 &gt; EDA_Outlier_Analysis!$I$11),
      "Outlier",
      "Normal"))</f>
        <v>Normal</v>
      </c>
    </row>
    <row r="1806" spans="1:19">
      <c r="A1806" t="s">
        <v>4577</v>
      </c>
      <c r="B1806" s="4">
        <v>44867</v>
      </c>
      <c r="C1806" s="2">
        <v>206942.44</v>
      </c>
      <c r="D1806" t="s">
        <v>849</v>
      </c>
      <c r="E1806" t="s">
        <v>868</v>
      </c>
      <c r="F1806" t="s">
        <v>11</v>
      </c>
      <c r="G1806" t="s">
        <v>34</v>
      </c>
      <c r="H1806" t="s">
        <v>131</v>
      </c>
      <c r="J1806" t="s">
        <v>4578</v>
      </c>
      <c r="K1806" t="str">
        <f>IF(COUNTIF(Customers!A:A, H1806)&gt;0, "Valid", "Invalid")</f>
        <v>Valid</v>
      </c>
      <c r="L1806" t="str">
        <f t="shared" si="140"/>
        <v>11</v>
      </c>
      <c r="M1806" t="str">
        <f t="shared" si="141"/>
        <v>2022</v>
      </c>
      <c r="N1806">
        <f t="shared" si="142"/>
        <v>206942.44</v>
      </c>
      <c r="O1806">
        <f t="shared" si="143"/>
        <v>206942.44</v>
      </c>
      <c r="P1806" t="str">
        <f t="shared" si="144"/>
        <v/>
      </c>
      <c r="Q1806" s="48" t="str">
        <f>IF(O1806="","",
   IF(OR(O1806&lt;EDA_Outlier_Analysis!$C$10, O1806&gt;EDA_Outlier_Analysis!$C$11),
      "Outlier",
      "Normal"))</f>
        <v>Normal</v>
      </c>
      <c r="R1806" t="str">
        <f>IF(P1806="","",
   IF(OR(P1806 &lt; EDA_Outlier_Analysis!$F$7, P1806 &gt; EDA_Outlier_Analysis!$F$8),
      "Outlier",
      "Normal"))</f>
        <v/>
      </c>
      <c r="S1806" t="str">
        <f>IF(N1806="","",
   IF(OR(N1806 &lt;EDA_Outlier_Analysis!$I$10, N1806 &gt; EDA_Outlier_Analysis!$I$11),
      "Outlier",
      "Normal"))</f>
        <v>Normal</v>
      </c>
    </row>
    <row r="1807" spans="1:19">
      <c r="A1807" t="s">
        <v>4579</v>
      </c>
      <c r="B1807" s="4">
        <v>44671</v>
      </c>
      <c r="C1807" s="2">
        <v>156781.16</v>
      </c>
      <c r="D1807" t="s">
        <v>849</v>
      </c>
      <c r="E1807" t="s">
        <v>868</v>
      </c>
      <c r="F1807" t="s">
        <v>9</v>
      </c>
      <c r="G1807" t="s">
        <v>24</v>
      </c>
      <c r="H1807" t="s">
        <v>755</v>
      </c>
      <c r="J1807" t="s">
        <v>4580</v>
      </c>
      <c r="K1807" t="str">
        <f>IF(COUNTIF(Customers!A:A, H1807)&gt;0, "Valid", "Invalid")</f>
        <v>Valid</v>
      </c>
      <c r="L1807" t="str">
        <f t="shared" si="140"/>
        <v>4</v>
      </c>
      <c r="M1807" t="str">
        <f t="shared" si="141"/>
        <v>2022</v>
      </c>
      <c r="N1807">
        <f t="shared" si="142"/>
        <v>156781.16</v>
      </c>
      <c r="O1807">
        <f t="shared" si="143"/>
        <v>156781.16</v>
      </c>
      <c r="P1807" t="str">
        <f t="shared" si="144"/>
        <v/>
      </c>
      <c r="Q1807" s="48" t="str">
        <f>IF(O1807="","",
   IF(OR(O1807&lt;EDA_Outlier_Analysis!$C$10, O1807&gt;EDA_Outlier_Analysis!$C$11),
      "Outlier",
      "Normal"))</f>
        <v>Normal</v>
      </c>
      <c r="R1807" t="str">
        <f>IF(P1807="","",
   IF(OR(P1807 &lt; EDA_Outlier_Analysis!$F$7, P1807 &gt; EDA_Outlier_Analysis!$F$8),
      "Outlier",
      "Normal"))</f>
        <v/>
      </c>
      <c r="S1807" t="str">
        <f>IF(N1807="","",
   IF(OR(N1807 &lt;EDA_Outlier_Analysis!$I$10, N1807 &gt; EDA_Outlier_Analysis!$I$11),
      "Outlier",
      "Normal"))</f>
        <v>Normal</v>
      </c>
    </row>
    <row r="1808" spans="1:19">
      <c r="A1808" t="s">
        <v>4581</v>
      </c>
      <c r="B1808" s="4">
        <v>44815</v>
      </c>
      <c r="C1808" s="2">
        <v>150090.79999999999</v>
      </c>
      <c r="D1808" t="s">
        <v>849</v>
      </c>
      <c r="E1808" t="s">
        <v>850</v>
      </c>
      <c r="F1808" t="s">
        <v>9</v>
      </c>
      <c r="G1808" t="s">
        <v>34</v>
      </c>
      <c r="H1808" t="s">
        <v>507</v>
      </c>
      <c r="J1808" t="s">
        <v>4582</v>
      </c>
      <c r="K1808" t="str">
        <f>IF(COUNTIF(Customers!A:A, H1808)&gt;0, "Valid", "Invalid")</f>
        <v>Valid</v>
      </c>
      <c r="L1808" t="str">
        <f t="shared" si="140"/>
        <v>9</v>
      </c>
      <c r="M1808" t="str">
        <f t="shared" si="141"/>
        <v>2022</v>
      </c>
      <c r="N1808">
        <f t="shared" si="142"/>
        <v>150090.79999999999</v>
      </c>
      <c r="O1808">
        <f t="shared" si="143"/>
        <v>150090.79999999999</v>
      </c>
      <c r="P1808" t="str">
        <f t="shared" si="144"/>
        <v/>
      </c>
      <c r="Q1808" s="48" t="str">
        <f>IF(O1808="","",
   IF(OR(O1808&lt;EDA_Outlier_Analysis!$C$10, O1808&gt;EDA_Outlier_Analysis!$C$11),
      "Outlier",
      "Normal"))</f>
        <v>Normal</v>
      </c>
      <c r="R1808" t="str">
        <f>IF(P1808="","",
   IF(OR(P1808 &lt; EDA_Outlier_Analysis!$F$7, P1808 &gt; EDA_Outlier_Analysis!$F$8),
      "Outlier",
      "Normal"))</f>
        <v/>
      </c>
      <c r="S1808" t="str">
        <f>IF(N1808="","",
   IF(OR(N1808 &lt;EDA_Outlier_Analysis!$I$10, N1808 &gt; EDA_Outlier_Analysis!$I$11),
      "Outlier",
      "Normal"))</f>
        <v>Normal</v>
      </c>
    </row>
    <row r="1809" spans="1:19">
      <c r="A1809" t="s">
        <v>4583</v>
      </c>
      <c r="B1809" s="4">
        <v>44694</v>
      </c>
      <c r="C1809" s="2">
        <v>-38215.339999999997</v>
      </c>
      <c r="D1809" t="s">
        <v>840</v>
      </c>
      <c r="E1809" t="s">
        <v>878</v>
      </c>
      <c r="F1809" t="s">
        <v>10</v>
      </c>
      <c r="G1809" t="s">
        <v>20</v>
      </c>
      <c r="I1809" t="s">
        <v>960</v>
      </c>
      <c r="J1809" t="s">
        <v>4584</v>
      </c>
      <c r="K1809" t="str">
        <f>IF(COUNTIF(Customers!A:A, H1809)&gt;0, "Valid", "Invalid")</f>
        <v>Invalid</v>
      </c>
      <c r="L1809" t="str">
        <f t="shared" si="140"/>
        <v>5</v>
      </c>
      <c r="M1809" t="str">
        <f t="shared" si="141"/>
        <v>2022</v>
      </c>
      <c r="N1809">
        <f t="shared" si="142"/>
        <v>-38215.339999999997</v>
      </c>
      <c r="O1809" t="str">
        <f t="shared" si="143"/>
        <v/>
      </c>
      <c r="P1809">
        <f t="shared" si="144"/>
        <v>38215.339999999997</v>
      </c>
      <c r="Q1809" s="48" t="str">
        <f>IF(O1809="","",
   IF(OR(O1809&lt;EDA_Outlier_Analysis!$C$10, O1809&gt;EDA_Outlier_Analysis!$C$11),
      "Outlier",
      "Normal"))</f>
        <v/>
      </c>
      <c r="R1809" t="str">
        <f>IF(P1809="","",
   IF(OR(P1809 &lt; EDA_Outlier_Analysis!$F$7, P1809 &gt; EDA_Outlier_Analysis!$F$8),
      "Outlier",
      "Normal"))</f>
        <v>Normal</v>
      </c>
      <c r="S1809" t="str">
        <f>IF(N1809="","",
   IF(OR(N1809 &lt;EDA_Outlier_Analysis!$I$10, N1809 &gt; EDA_Outlier_Analysis!$I$11),
      "Outlier",
      "Normal"))</f>
        <v>Normal</v>
      </c>
    </row>
    <row r="1810" spans="1:19">
      <c r="A1810" t="s">
        <v>4585</v>
      </c>
      <c r="B1810" s="4">
        <v>44667</v>
      </c>
      <c r="C1810" s="2">
        <v>108121.55</v>
      </c>
      <c r="D1810" t="s">
        <v>849</v>
      </c>
      <c r="E1810" t="s">
        <v>850</v>
      </c>
      <c r="F1810" t="s">
        <v>9</v>
      </c>
      <c r="G1810" t="s">
        <v>31</v>
      </c>
      <c r="H1810" t="s">
        <v>755</v>
      </c>
      <c r="J1810" t="s">
        <v>4586</v>
      </c>
      <c r="K1810" t="str">
        <f>IF(COUNTIF(Customers!A:A, H1810)&gt;0, "Valid", "Invalid")</f>
        <v>Valid</v>
      </c>
      <c r="L1810" t="str">
        <f t="shared" si="140"/>
        <v>4</v>
      </c>
      <c r="M1810" t="str">
        <f t="shared" si="141"/>
        <v>2022</v>
      </c>
      <c r="N1810">
        <f t="shared" si="142"/>
        <v>108121.55</v>
      </c>
      <c r="O1810">
        <f t="shared" si="143"/>
        <v>108121.55</v>
      </c>
      <c r="P1810" t="str">
        <f t="shared" si="144"/>
        <v/>
      </c>
      <c r="Q1810" s="48" t="str">
        <f>IF(O1810="","",
   IF(OR(O1810&lt;EDA_Outlier_Analysis!$C$10, O1810&gt;EDA_Outlier_Analysis!$C$11),
      "Outlier",
      "Normal"))</f>
        <v>Normal</v>
      </c>
      <c r="R1810" t="str">
        <f>IF(P1810="","",
   IF(OR(P1810 &lt; EDA_Outlier_Analysis!$F$7, P1810 &gt; EDA_Outlier_Analysis!$F$8),
      "Outlier",
      "Normal"))</f>
        <v/>
      </c>
      <c r="S1810" t="str">
        <f>IF(N1810="","",
   IF(OR(N1810 &lt;EDA_Outlier_Analysis!$I$10, N1810 &gt; EDA_Outlier_Analysis!$I$11),
      "Outlier",
      "Normal"))</f>
        <v>Normal</v>
      </c>
    </row>
    <row r="1811" spans="1:19">
      <c r="A1811" t="s">
        <v>4587</v>
      </c>
      <c r="B1811" s="4">
        <v>44718</v>
      </c>
      <c r="C1811" s="2">
        <v>240390.89</v>
      </c>
      <c r="D1811" t="s">
        <v>849</v>
      </c>
      <c r="E1811" t="s">
        <v>850</v>
      </c>
      <c r="F1811" t="s">
        <v>9</v>
      </c>
      <c r="G1811" t="s">
        <v>34</v>
      </c>
      <c r="H1811" t="s">
        <v>445</v>
      </c>
      <c r="J1811" t="s">
        <v>4588</v>
      </c>
      <c r="K1811" t="str">
        <f>IF(COUNTIF(Customers!A:A, H1811)&gt;0, "Valid", "Invalid")</f>
        <v>Valid</v>
      </c>
      <c r="L1811" t="str">
        <f t="shared" si="140"/>
        <v>6</v>
      </c>
      <c r="M1811" t="str">
        <f t="shared" si="141"/>
        <v>2022</v>
      </c>
      <c r="N1811">
        <f t="shared" si="142"/>
        <v>240390.89</v>
      </c>
      <c r="O1811">
        <f t="shared" si="143"/>
        <v>240390.89</v>
      </c>
      <c r="P1811" t="str">
        <f t="shared" si="144"/>
        <v/>
      </c>
      <c r="Q1811" s="48" t="str">
        <f>IF(O1811="","",
   IF(OR(O1811&lt;EDA_Outlier_Analysis!$C$10, O1811&gt;EDA_Outlier_Analysis!$C$11),
      "Outlier",
      "Normal"))</f>
        <v>Normal</v>
      </c>
      <c r="R1811" t="str">
        <f>IF(P1811="","",
   IF(OR(P1811 &lt; EDA_Outlier_Analysis!$F$7, P1811 &gt; EDA_Outlier_Analysis!$F$8),
      "Outlier",
      "Normal"))</f>
        <v/>
      </c>
      <c r="S1811" t="str">
        <f>IF(N1811="","",
   IF(OR(N1811 &lt;EDA_Outlier_Analysis!$I$10, N1811 &gt; EDA_Outlier_Analysis!$I$11),
      "Outlier",
      "Normal"))</f>
        <v>Normal</v>
      </c>
    </row>
    <row r="1812" spans="1:19">
      <c r="A1812" t="s">
        <v>4589</v>
      </c>
      <c r="B1812" s="4">
        <v>45010</v>
      </c>
      <c r="C1812" s="2">
        <v>-19899.45</v>
      </c>
      <c r="D1812" t="s">
        <v>840</v>
      </c>
      <c r="E1812" t="s">
        <v>878</v>
      </c>
      <c r="F1812" t="s">
        <v>11</v>
      </c>
      <c r="G1812" t="s">
        <v>20</v>
      </c>
      <c r="I1812" t="s">
        <v>1767</v>
      </c>
      <c r="J1812" t="s">
        <v>4590</v>
      </c>
      <c r="K1812" t="str">
        <f>IF(COUNTIF(Customers!A:A, H1812)&gt;0, "Valid", "Invalid")</f>
        <v>Invalid</v>
      </c>
      <c r="L1812" t="str">
        <f t="shared" si="140"/>
        <v>3</v>
      </c>
      <c r="M1812" t="str">
        <f t="shared" si="141"/>
        <v>2023</v>
      </c>
      <c r="N1812">
        <f t="shared" si="142"/>
        <v>-19899.45</v>
      </c>
      <c r="O1812" t="str">
        <f t="shared" si="143"/>
        <v/>
      </c>
      <c r="P1812">
        <f t="shared" si="144"/>
        <v>19899.45</v>
      </c>
      <c r="Q1812" s="48" t="str">
        <f>IF(O1812="","",
   IF(OR(O1812&lt;EDA_Outlier_Analysis!$C$10, O1812&gt;EDA_Outlier_Analysis!$C$11),
      "Outlier",
      "Normal"))</f>
        <v/>
      </c>
      <c r="R1812" t="str">
        <f>IF(P1812="","",
   IF(OR(P1812 &lt; EDA_Outlier_Analysis!$F$7, P1812 &gt; EDA_Outlier_Analysis!$F$8),
      "Outlier",
      "Normal"))</f>
        <v>Outlier</v>
      </c>
      <c r="S1812" t="str">
        <f>IF(N1812="","",
   IF(OR(N1812 &lt;EDA_Outlier_Analysis!$I$10, N1812 &gt; EDA_Outlier_Analysis!$I$11),
      "Outlier",
      "Normal"))</f>
        <v>Normal</v>
      </c>
    </row>
    <row r="1813" spans="1:19">
      <c r="A1813" t="s">
        <v>4591</v>
      </c>
      <c r="B1813" s="4">
        <v>45255</v>
      </c>
      <c r="C1813" s="2">
        <v>27169.13</v>
      </c>
      <c r="D1813" t="s">
        <v>971</v>
      </c>
      <c r="E1813" t="s">
        <v>971</v>
      </c>
      <c r="F1813" t="s">
        <v>11</v>
      </c>
      <c r="G1813" t="s">
        <v>24</v>
      </c>
      <c r="J1813" t="s">
        <v>4592</v>
      </c>
      <c r="K1813" t="str">
        <f>IF(COUNTIF(Customers!A:A, H1813)&gt;0, "Valid", "Invalid")</f>
        <v>Invalid</v>
      </c>
      <c r="L1813" t="str">
        <f t="shared" si="140"/>
        <v>11</v>
      </c>
      <c r="M1813" t="str">
        <f t="shared" si="141"/>
        <v>2023</v>
      </c>
      <c r="N1813">
        <f t="shared" si="142"/>
        <v>-27169.13</v>
      </c>
      <c r="O1813" t="str">
        <f t="shared" si="143"/>
        <v/>
      </c>
      <c r="P1813" t="str">
        <f t="shared" si="144"/>
        <v/>
      </c>
      <c r="Q1813" s="48" t="str">
        <f>IF(O1813="","",
   IF(OR(O1813&lt;EDA_Outlier_Analysis!$C$10, O1813&gt;EDA_Outlier_Analysis!$C$11),
      "Outlier",
      "Normal"))</f>
        <v/>
      </c>
      <c r="R1813" t="str">
        <f>IF(P1813="","",
   IF(OR(P1813 &lt; EDA_Outlier_Analysis!$F$7, P1813 &gt; EDA_Outlier_Analysis!$F$8),
      "Outlier",
      "Normal"))</f>
        <v/>
      </c>
      <c r="S1813" t="str">
        <f>IF(N1813="","",
   IF(OR(N1813 &lt;EDA_Outlier_Analysis!$I$10, N1813 &gt; EDA_Outlier_Analysis!$I$11),
      "Outlier",
      "Normal"))</f>
        <v>Normal</v>
      </c>
    </row>
    <row r="1814" spans="1:19">
      <c r="A1814" t="s">
        <v>4593</v>
      </c>
      <c r="B1814" s="4">
        <v>45135</v>
      </c>
      <c r="C1814" s="2">
        <v>-28591.19</v>
      </c>
      <c r="D1814" t="s">
        <v>840</v>
      </c>
      <c r="E1814" t="s">
        <v>845</v>
      </c>
      <c r="F1814" t="s">
        <v>10</v>
      </c>
      <c r="G1814" t="s">
        <v>31</v>
      </c>
      <c r="I1814" t="s">
        <v>1800</v>
      </c>
      <c r="J1814" t="s">
        <v>4594</v>
      </c>
      <c r="K1814" t="str">
        <f>IF(COUNTIF(Customers!A:A, H1814)&gt;0, "Valid", "Invalid")</f>
        <v>Invalid</v>
      </c>
      <c r="L1814" t="str">
        <f t="shared" si="140"/>
        <v>7</v>
      </c>
      <c r="M1814" t="str">
        <f t="shared" si="141"/>
        <v>2023</v>
      </c>
      <c r="N1814">
        <f t="shared" si="142"/>
        <v>-28591.19</v>
      </c>
      <c r="O1814" t="str">
        <f t="shared" si="143"/>
        <v/>
      </c>
      <c r="P1814">
        <f t="shared" si="144"/>
        <v>28591.19</v>
      </c>
      <c r="Q1814" s="48" t="str">
        <f>IF(O1814="","",
   IF(OR(O1814&lt;EDA_Outlier_Analysis!$C$10, O1814&gt;EDA_Outlier_Analysis!$C$11),
      "Outlier",
      "Normal"))</f>
        <v/>
      </c>
      <c r="R1814" t="str">
        <f>IF(P1814="","",
   IF(OR(P1814 &lt; EDA_Outlier_Analysis!$F$7, P1814 &gt; EDA_Outlier_Analysis!$F$8),
      "Outlier",
      "Normal"))</f>
        <v>Normal</v>
      </c>
      <c r="S1814" t="str">
        <f>IF(N1814="","",
   IF(OR(N1814 &lt;EDA_Outlier_Analysis!$I$10, N1814 &gt; EDA_Outlier_Analysis!$I$11),
      "Outlier",
      "Normal"))</f>
        <v>Normal</v>
      </c>
    </row>
    <row r="1815" spans="1:19">
      <c r="A1815" t="s">
        <v>4595</v>
      </c>
      <c r="B1815" s="4">
        <v>45221</v>
      </c>
      <c r="C1815" s="2">
        <v>116670.96</v>
      </c>
      <c r="D1815" t="s">
        <v>849</v>
      </c>
      <c r="E1815" t="s">
        <v>850</v>
      </c>
      <c r="F1815" t="s">
        <v>10</v>
      </c>
      <c r="G1815" t="s">
        <v>31</v>
      </c>
      <c r="H1815" t="s">
        <v>455</v>
      </c>
      <c r="J1815" t="s">
        <v>4596</v>
      </c>
      <c r="K1815" t="str">
        <f>IF(COUNTIF(Customers!A:A, H1815)&gt;0, "Valid", "Invalid")</f>
        <v>Valid</v>
      </c>
      <c r="L1815" t="str">
        <f t="shared" si="140"/>
        <v>10</v>
      </c>
      <c r="M1815" t="str">
        <f t="shared" si="141"/>
        <v>2023</v>
      </c>
      <c r="N1815">
        <f t="shared" si="142"/>
        <v>116670.96</v>
      </c>
      <c r="O1815">
        <f t="shared" si="143"/>
        <v>116670.96</v>
      </c>
      <c r="P1815" t="str">
        <f t="shared" si="144"/>
        <v/>
      </c>
      <c r="Q1815" s="48" t="str">
        <f>IF(O1815="","",
   IF(OR(O1815&lt;EDA_Outlier_Analysis!$C$10, O1815&gt;EDA_Outlier_Analysis!$C$11),
      "Outlier",
      "Normal"))</f>
        <v>Normal</v>
      </c>
      <c r="R1815" t="str">
        <f>IF(P1815="","",
   IF(OR(P1815 &lt; EDA_Outlier_Analysis!$F$7, P1815 &gt; EDA_Outlier_Analysis!$F$8),
      "Outlier",
      "Normal"))</f>
        <v/>
      </c>
      <c r="S1815" t="str">
        <f>IF(N1815="","",
   IF(OR(N1815 &lt;EDA_Outlier_Analysis!$I$10, N1815 &gt; EDA_Outlier_Analysis!$I$11),
      "Outlier",
      "Normal"))</f>
        <v>Normal</v>
      </c>
    </row>
    <row r="1816" spans="1:19">
      <c r="A1816" t="s">
        <v>4597</v>
      </c>
      <c r="B1816" s="4">
        <v>45185</v>
      </c>
      <c r="C1816" s="2">
        <v>-48928.52</v>
      </c>
      <c r="D1816" t="s">
        <v>840</v>
      </c>
      <c r="E1816" t="s">
        <v>856</v>
      </c>
      <c r="F1816" t="s">
        <v>9</v>
      </c>
      <c r="G1816" t="s">
        <v>20</v>
      </c>
      <c r="I1816" t="s">
        <v>1010</v>
      </c>
      <c r="J1816" t="s">
        <v>4598</v>
      </c>
      <c r="K1816" t="str">
        <f>IF(COUNTIF(Customers!A:A, H1816)&gt;0, "Valid", "Invalid")</f>
        <v>Invalid</v>
      </c>
      <c r="L1816" t="str">
        <f t="shared" si="140"/>
        <v>9</v>
      </c>
      <c r="M1816" t="str">
        <f t="shared" si="141"/>
        <v>2023</v>
      </c>
      <c r="N1816">
        <f t="shared" si="142"/>
        <v>-48928.52</v>
      </c>
      <c r="O1816" t="str">
        <f t="shared" si="143"/>
        <v/>
      </c>
      <c r="P1816">
        <f t="shared" si="144"/>
        <v>48928.52</v>
      </c>
      <c r="Q1816" s="48" t="str">
        <f>IF(O1816="","",
   IF(OR(O1816&lt;EDA_Outlier_Analysis!$C$10, O1816&gt;EDA_Outlier_Analysis!$C$11),
      "Outlier",
      "Normal"))</f>
        <v/>
      </c>
      <c r="R1816" t="str">
        <f>IF(P1816="","",
   IF(OR(P1816 &lt; EDA_Outlier_Analysis!$F$7, P1816 &gt; EDA_Outlier_Analysis!$F$8),
      "Outlier",
      "Normal"))</f>
        <v>Normal</v>
      </c>
      <c r="S1816" t="str">
        <f>IF(N1816="","",
   IF(OR(N1816 &lt;EDA_Outlier_Analysis!$I$10, N1816 &gt; EDA_Outlier_Analysis!$I$11),
      "Outlier",
      "Normal"))</f>
        <v>Normal</v>
      </c>
    </row>
    <row r="1817" spans="1:19">
      <c r="A1817" t="s">
        <v>4599</v>
      </c>
      <c r="B1817" s="4">
        <v>44705</v>
      </c>
      <c r="C1817" s="2">
        <v>147116.35999999999</v>
      </c>
      <c r="D1817" t="s">
        <v>849</v>
      </c>
      <c r="E1817" t="s">
        <v>868</v>
      </c>
      <c r="F1817" t="s">
        <v>9</v>
      </c>
      <c r="G1817" t="s">
        <v>24</v>
      </c>
      <c r="H1817" t="s">
        <v>621</v>
      </c>
      <c r="J1817" t="s">
        <v>4600</v>
      </c>
      <c r="K1817" t="str">
        <f>IF(COUNTIF(Customers!A:A, H1817)&gt;0, "Valid", "Invalid")</f>
        <v>Valid</v>
      </c>
      <c r="L1817" t="str">
        <f t="shared" si="140"/>
        <v>5</v>
      </c>
      <c r="M1817" t="str">
        <f t="shared" si="141"/>
        <v>2022</v>
      </c>
      <c r="N1817">
        <f t="shared" si="142"/>
        <v>147116.35999999999</v>
      </c>
      <c r="O1817">
        <f t="shared" si="143"/>
        <v>147116.35999999999</v>
      </c>
      <c r="P1817" t="str">
        <f t="shared" si="144"/>
        <v/>
      </c>
      <c r="Q1817" s="48" t="str">
        <f>IF(O1817="","",
   IF(OR(O1817&lt;EDA_Outlier_Analysis!$C$10, O1817&gt;EDA_Outlier_Analysis!$C$11),
      "Outlier",
      "Normal"))</f>
        <v>Normal</v>
      </c>
      <c r="R1817" t="str">
        <f>IF(P1817="","",
   IF(OR(P1817 &lt; EDA_Outlier_Analysis!$F$7, P1817 &gt; EDA_Outlier_Analysis!$F$8),
      "Outlier",
      "Normal"))</f>
        <v/>
      </c>
      <c r="S1817" t="str">
        <f>IF(N1817="","",
   IF(OR(N1817 &lt;EDA_Outlier_Analysis!$I$10, N1817 &gt; EDA_Outlier_Analysis!$I$11),
      "Outlier",
      "Normal"))</f>
        <v>Normal</v>
      </c>
    </row>
    <row r="1818" spans="1:19">
      <c r="A1818" t="s">
        <v>4601</v>
      </c>
      <c r="B1818" s="4">
        <v>45097</v>
      </c>
      <c r="C1818" s="2">
        <v>-4295.51</v>
      </c>
      <c r="D1818" t="s">
        <v>840</v>
      </c>
      <c r="E1818" t="s">
        <v>856</v>
      </c>
      <c r="F1818" t="s">
        <v>10</v>
      </c>
      <c r="G1818" t="s">
        <v>31</v>
      </c>
      <c r="I1818" t="s">
        <v>1623</v>
      </c>
      <c r="J1818" t="s">
        <v>4602</v>
      </c>
      <c r="K1818" t="str">
        <f>IF(COUNTIF(Customers!A:A, H1818)&gt;0, "Valid", "Invalid")</f>
        <v>Invalid</v>
      </c>
      <c r="L1818" t="str">
        <f t="shared" si="140"/>
        <v>6</v>
      </c>
      <c r="M1818" t="str">
        <f t="shared" si="141"/>
        <v>2023</v>
      </c>
      <c r="N1818">
        <f t="shared" si="142"/>
        <v>-4295.51</v>
      </c>
      <c r="O1818" t="str">
        <f t="shared" si="143"/>
        <v/>
      </c>
      <c r="P1818">
        <f t="shared" si="144"/>
        <v>4295.51</v>
      </c>
      <c r="Q1818" s="48" t="str">
        <f>IF(O1818="","",
   IF(OR(O1818&lt;EDA_Outlier_Analysis!$C$10, O1818&gt;EDA_Outlier_Analysis!$C$11),
      "Outlier",
      "Normal"))</f>
        <v/>
      </c>
      <c r="R1818" t="str">
        <f>IF(P1818="","",
   IF(OR(P1818 &lt; EDA_Outlier_Analysis!$F$7, P1818 &gt; EDA_Outlier_Analysis!$F$8),
      "Outlier",
      "Normal"))</f>
        <v>Outlier</v>
      </c>
      <c r="S1818" t="str">
        <f>IF(N1818="","",
   IF(OR(N1818 &lt;EDA_Outlier_Analysis!$I$10, N1818 &gt; EDA_Outlier_Analysis!$I$11),
      "Outlier",
      "Normal"))</f>
        <v>Normal</v>
      </c>
    </row>
    <row r="1819" spans="1:19">
      <c r="A1819" t="s">
        <v>4603</v>
      </c>
      <c r="B1819" s="4">
        <v>44827</v>
      </c>
      <c r="C1819" s="2">
        <v>26502.04</v>
      </c>
      <c r="D1819" t="s">
        <v>971</v>
      </c>
      <c r="E1819" t="s">
        <v>971</v>
      </c>
      <c r="F1819" t="s">
        <v>11</v>
      </c>
      <c r="G1819" t="s">
        <v>24</v>
      </c>
      <c r="J1819" t="s">
        <v>4604</v>
      </c>
      <c r="K1819" t="str">
        <f>IF(COUNTIF(Customers!A:A, H1819)&gt;0, "Valid", "Invalid")</f>
        <v>Invalid</v>
      </c>
      <c r="L1819" t="str">
        <f t="shared" si="140"/>
        <v>9</v>
      </c>
      <c r="M1819" t="str">
        <f t="shared" si="141"/>
        <v>2022</v>
      </c>
      <c r="N1819">
        <f t="shared" si="142"/>
        <v>-26502.04</v>
      </c>
      <c r="O1819" t="str">
        <f t="shared" si="143"/>
        <v/>
      </c>
      <c r="P1819" t="str">
        <f t="shared" si="144"/>
        <v/>
      </c>
      <c r="Q1819" s="48" t="str">
        <f>IF(O1819="","",
   IF(OR(O1819&lt;EDA_Outlier_Analysis!$C$10, O1819&gt;EDA_Outlier_Analysis!$C$11),
      "Outlier",
      "Normal"))</f>
        <v/>
      </c>
      <c r="R1819" t="str">
        <f>IF(P1819="","",
   IF(OR(P1819 &lt; EDA_Outlier_Analysis!$F$7, P1819 &gt; EDA_Outlier_Analysis!$F$8),
      "Outlier",
      "Normal"))</f>
        <v/>
      </c>
      <c r="S1819" t="str">
        <f>IF(N1819="","",
   IF(OR(N1819 &lt;EDA_Outlier_Analysis!$I$10, N1819 &gt; EDA_Outlier_Analysis!$I$11),
      "Outlier",
      "Normal"))</f>
        <v>Normal</v>
      </c>
    </row>
    <row r="1820" spans="1:19">
      <c r="A1820" t="s">
        <v>4605</v>
      </c>
      <c r="B1820" s="4">
        <v>44805</v>
      </c>
      <c r="C1820" s="2">
        <v>-12090.48</v>
      </c>
      <c r="D1820" t="s">
        <v>840</v>
      </c>
      <c r="E1820" t="s">
        <v>856</v>
      </c>
      <c r="F1820" t="s">
        <v>11</v>
      </c>
      <c r="G1820" t="s">
        <v>24</v>
      </c>
      <c r="I1820" t="s">
        <v>1093</v>
      </c>
      <c r="J1820" t="s">
        <v>4606</v>
      </c>
      <c r="K1820" t="str">
        <f>IF(COUNTIF(Customers!A:A, H1820)&gt;0, "Valid", "Invalid")</f>
        <v>Invalid</v>
      </c>
      <c r="L1820" t="str">
        <f t="shared" si="140"/>
        <v>9</v>
      </c>
      <c r="M1820" t="str">
        <f t="shared" si="141"/>
        <v>2022</v>
      </c>
      <c r="N1820">
        <f t="shared" si="142"/>
        <v>-12090.48</v>
      </c>
      <c r="O1820" t="str">
        <f t="shared" si="143"/>
        <v/>
      </c>
      <c r="P1820">
        <f t="shared" si="144"/>
        <v>12090.48</v>
      </c>
      <c r="Q1820" s="48" t="str">
        <f>IF(O1820="","",
   IF(OR(O1820&lt;EDA_Outlier_Analysis!$C$10, O1820&gt;EDA_Outlier_Analysis!$C$11),
      "Outlier",
      "Normal"))</f>
        <v/>
      </c>
      <c r="R1820" t="str">
        <f>IF(P1820="","",
   IF(OR(P1820 &lt; EDA_Outlier_Analysis!$F$7, P1820 &gt; EDA_Outlier_Analysis!$F$8),
      "Outlier",
      "Normal"))</f>
        <v>Outlier</v>
      </c>
      <c r="S1820" t="str">
        <f>IF(N1820="","",
   IF(OR(N1820 &lt;EDA_Outlier_Analysis!$I$10, N1820 &gt; EDA_Outlier_Analysis!$I$11),
      "Outlier",
      "Normal"))</f>
        <v>Normal</v>
      </c>
    </row>
    <row r="1821" spans="1:19">
      <c r="A1821" t="s">
        <v>4607</v>
      </c>
      <c r="B1821" s="4">
        <v>45140</v>
      </c>
      <c r="C1821" s="2">
        <v>145811.12</v>
      </c>
      <c r="D1821" t="s">
        <v>849</v>
      </c>
      <c r="E1821" t="s">
        <v>850</v>
      </c>
      <c r="F1821" t="s">
        <v>9</v>
      </c>
      <c r="G1821" t="s">
        <v>31</v>
      </c>
      <c r="H1821" t="s">
        <v>167</v>
      </c>
      <c r="J1821" t="s">
        <v>4608</v>
      </c>
      <c r="K1821" t="str">
        <f>IF(COUNTIF(Customers!A:A, H1821)&gt;0, "Valid", "Invalid")</f>
        <v>Valid</v>
      </c>
      <c r="L1821" t="str">
        <f t="shared" si="140"/>
        <v>8</v>
      </c>
      <c r="M1821" t="str">
        <f t="shared" si="141"/>
        <v>2023</v>
      </c>
      <c r="N1821">
        <f t="shared" si="142"/>
        <v>145811.12</v>
      </c>
      <c r="O1821">
        <f t="shared" si="143"/>
        <v>145811.12</v>
      </c>
      <c r="P1821" t="str">
        <f t="shared" si="144"/>
        <v/>
      </c>
      <c r="Q1821" s="48" t="str">
        <f>IF(O1821="","",
   IF(OR(O1821&lt;EDA_Outlier_Analysis!$C$10, O1821&gt;EDA_Outlier_Analysis!$C$11),
      "Outlier",
      "Normal"))</f>
        <v>Normal</v>
      </c>
      <c r="R1821" t="str">
        <f>IF(P1821="","",
   IF(OR(P1821 &lt; EDA_Outlier_Analysis!$F$7, P1821 &gt; EDA_Outlier_Analysis!$F$8),
      "Outlier",
      "Normal"))</f>
        <v/>
      </c>
      <c r="S1821" t="str">
        <f>IF(N1821="","",
   IF(OR(N1821 &lt;EDA_Outlier_Analysis!$I$10, N1821 &gt; EDA_Outlier_Analysis!$I$11),
      "Outlier",
      "Normal"))</f>
        <v>Normal</v>
      </c>
    </row>
    <row r="1822" spans="1:19">
      <c r="A1822" t="s">
        <v>4609</v>
      </c>
      <c r="B1822" s="4">
        <v>45128</v>
      </c>
      <c r="C1822" s="2">
        <v>-49156.94</v>
      </c>
      <c r="D1822" t="s">
        <v>840</v>
      </c>
      <c r="E1822" t="s">
        <v>845</v>
      </c>
      <c r="F1822" t="s">
        <v>9</v>
      </c>
      <c r="G1822" t="s">
        <v>34</v>
      </c>
      <c r="I1822" t="s">
        <v>1237</v>
      </c>
      <c r="J1822" t="s">
        <v>4610</v>
      </c>
      <c r="K1822" t="str">
        <f>IF(COUNTIF(Customers!A:A, H1822)&gt;0, "Valid", "Invalid")</f>
        <v>Invalid</v>
      </c>
      <c r="L1822" t="str">
        <f t="shared" si="140"/>
        <v>7</v>
      </c>
      <c r="M1822" t="str">
        <f t="shared" si="141"/>
        <v>2023</v>
      </c>
      <c r="N1822">
        <f t="shared" si="142"/>
        <v>-49156.94</v>
      </c>
      <c r="O1822" t="str">
        <f t="shared" si="143"/>
        <v/>
      </c>
      <c r="P1822">
        <f t="shared" si="144"/>
        <v>49156.94</v>
      </c>
      <c r="Q1822" s="48" t="str">
        <f>IF(O1822="","",
   IF(OR(O1822&lt;EDA_Outlier_Analysis!$C$10, O1822&gt;EDA_Outlier_Analysis!$C$11),
      "Outlier",
      "Normal"))</f>
        <v/>
      </c>
      <c r="R1822" t="str">
        <f>IF(P1822="","",
   IF(OR(P1822 &lt; EDA_Outlier_Analysis!$F$7, P1822 &gt; EDA_Outlier_Analysis!$F$8),
      "Outlier",
      "Normal"))</f>
        <v>Normal</v>
      </c>
      <c r="S1822" t="str">
        <f>IF(N1822="","",
   IF(OR(N1822 &lt;EDA_Outlier_Analysis!$I$10, N1822 &gt; EDA_Outlier_Analysis!$I$11),
      "Outlier",
      "Normal"))</f>
        <v>Normal</v>
      </c>
    </row>
    <row r="1823" spans="1:19">
      <c r="A1823" t="s">
        <v>4611</v>
      </c>
      <c r="B1823" s="4">
        <v>45039</v>
      </c>
      <c r="C1823" s="2">
        <v>115986.58</v>
      </c>
      <c r="D1823" t="s">
        <v>849</v>
      </c>
      <c r="E1823" t="s">
        <v>850</v>
      </c>
      <c r="F1823" t="s">
        <v>11</v>
      </c>
      <c r="G1823" t="s">
        <v>34</v>
      </c>
      <c r="H1823" t="s">
        <v>205</v>
      </c>
      <c r="J1823" t="s">
        <v>4612</v>
      </c>
      <c r="K1823" t="str">
        <f>IF(COUNTIF(Customers!A:A, H1823)&gt;0, "Valid", "Invalid")</f>
        <v>Valid</v>
      </c>
      <c r="L1823" t="str">
        <f t="shared" si="140"/>
        <v>4</v>
      </c>
      <c r="M1823" t="str">
        <f t="shared" si="141"/>
        <v>2023</v>
      </c>
      <c r="N1823">
        <f t="shared" si="142"/>
        <v>115986.58</v>
      </c>
      <c r="O1823">
        <f t="shared" si="143"/>
        <v>115986.58</v>
      </c>
      <c r="P1823" t="str">
        <f t="shared" si="144"/>
        <v/>
      </c>
      <c r="Q1823" s="48" t="str">
        <f>IF(O1823="","",
   IF(OR(O1823&lt;EDA_Outlier_Analysis!$C$10, O1823&gt;EDA_Outlier_Analysis!$C$11),
      "Outlier",
      "Normal"))</f>
        <v>Normal</v>
      </c>
      <c r="R1823" t="str">
        <f>IF(P1823="","",
   IF(OR(P1823 &lt; EDA_Outlier_Analysis!$F$7, P1823 &gt; EDA_Outlier_Analysis!$F$8),
      "Outlier",
      "Normal"))</f>
        <v/>
      </c>
      <c r="S1823" t="str">
        <f>IF(N1823="","",
   IF(OR(N1823 &lt;EDA_Outlier_Analysis!$I$10, N1823 &gt; EDA_Outlier_Analysis!$I$11),
      "Outlier",
      "Normal"))</f>
        <v>Normal</v>
      </c>
    </row>
    <row r="1824" spans="1:19">
      <c r="A1824" t="s">
        <v>4613</v>
      </c>
      <c r="B1824" s="4">
        <v>45097</v>
      </c>
      <c r="C1824" s="2">
        <v>254603.42</v>
      </c>
      <c r="D1824" t="s">
        <v>849</v>
      </c>
      <c r="E1824" t="s">
        <v>850</v>
      </c>
      <c r="F1824" t="s">
        <v>11</v>
      </c>
      <c r="G1824" t="s">
        <v>31</v>
      </c>
      <c r="H1824" t="s">
        <v>209</v>
      </c>
      <c r="J1824" t="s">
        <v>4614</v>
      </c>
      <c r="K1824" t="str">
        <f>IF(COUNTIF(Customers!A:A, H1824)&gt;0, "Valid", "Invalid")</f>
        <v>Valid</v>
      </c>
      <c r="L1824" t="str">
        <f t="shared" si="140"/>
        <v>6</v>
      </c>
      <c r="M1824" t="str">
        <f t="shared" si="141"/>
        <v>2023</v>
      </c>
      <c r="N1824">
        <f t="shared" si="142"/>
        <v>254603.42</v>
      </c>
      <c r="O1824">
        <f t="shared" si="143"/>
        <v>254603.42</v>
      </c>
      <c r="P1824" t="str">
        <f t="shared" si="144"/>
        <v/>
      </c>
      <c r="Q1824" s="48" t="str">
        <f>IF(O1824="","",
   IF(OR(O1824&lt;EDA_Outlier_Analysis!$C$10, O1824&gt;EDA_Outlier_Analysis!$C$11),
      "Outlier",
      "Normal"))</f>
        <v>Normal</v>
      </c>
      <c r="R1824" t="str">
        <f>IF(P1824="","",
   IF(OR(P1824 &lt; EDA_Outlier_Analysis!$F$7, P1824 &gt; EDA_Outlier_Analysis!$F$8),
      "Outlier",
      "Normal"))</f>
        <v/>
      </c>
      <c r="S1824" t="str">
        <f>IF(N1824="","",
   IF(OR(N1824 &lt;EDA_Outlier_Analysis!$I$10, N1824 &gt; EDA_Outlier_Analysis!$I$11),
      "Outlier",
      "Normal"))</f>
        <v>Normal</v>
      </c>
    </row>
    <row r="1825" spans="1:19">
      <c r="A1825" t="s">
        <v>4615</v>
      </c>
      <c r="B1825" s="4">
        <v>45218</v>
      </c>
      <c r="C1825" s="2">
        <v>196343.36</v>
      </c>
      <c r="D1825" t="s">
        <v>849</v>
      </c>
      <c r="E1825" t="s">
        <v>868</v>
      </c>
      <c r="F1825" t="s">
        <v>11</v>
      </c>
      <c r="G1825" t="s">
        <v>20</v>
      </c>
      <c r="H1825" t="s">
        <v>55</v>
      </c>
      <c r="J1825" t="s">
        <v>4616</v>
      </c>
      <c r="K1825" t="str">
        <f>IF(COUNTIF(Customers!A:A, H1825)&gt;0, "Valid", "Invalid")</f>
        <v>Valid</v>
      </c>
      <c r="L1825" t="str">
        <f t="shared" si="140"/>
        <v>10</v>
      </c>
      <c r="M1825" t="str">
        <f t="shared" si="141"/>
        <v>2023</v>
      </c>
      <c r="N1825">
        <f t="shared" si="142"/>
        <v>196343.36</v>
      </c>
      <c r="O1825">
        <f t="shared" si="143"/>
        <v>196343.36</v>
      </c>
      <c r="P1825" t="str">
        <f t="shared" si="144"/>
        <v/>
      </c>
      <c r="Q1825" s="48" t="str">
        <f>IF(O1825="","",
   IF(OR(O1825&lt;EDA_Outlier_Analysis!$C$10, O1825&gt;EDA_Outlier_Analysis!$C$11),
      "Outlier",
      "Normal"))</f>
        <v>Normal</v>
      </c>
      <c r="R1825" t="str">
        <f>IF(P1825="","",
   IF(OR(P1825 &lt; EDA_Outlier_Analysis!$F$7, P1825 &gt; EDA_Outlier_Analysis!$F$8),
      "Outlier",
      "Normal"))</f>
        <v/>
      </c>
      <c r="S1825" t="str">
        <f>IF(N1825="","",
   IF(OR(N1825 &lt;EDA_Outlier_Analysis!$I$10, N1825 &gt; EDA_Outlier_Analysis!$I$11),
      "Outlier",
      "Normal"))</f>
        <v>Normal</v>
      </c>
    </row>
    <row r="1826" spans="1:19">
      <c r="A1826" t="s">
        <v>4617</v>
      </c>
      <c r="B1826" s="4">
        <v>45215</v>
      </c>
      <c r="C1826" s="2">
        <v>283106.25</v>
      </c>
      <c r="D1826" t="s">
        <v>849</v>
      </c>
      <c r="E1826" t="s">
        <v>853</v>
      </c>
      <c r="F1826" t="s">
        <v>11</v>
      </c>
      <c r="G1826" t="s">
        <v>20</v>
      </c>
      <c r="H1826" t="s">
        <v>51</v>
      </c>
      <c r="J1826" t="s">
        <v>4618</v>
      </c>
      <c r="K1826" t="str">
        <f>IF(COUNTIF(Customers!A:A, H1826)&gt;0, "Valid", "Invalid")</f>
        <v>Valid</v>
      </c>
      <c r="L1826" t="str">
        <f t="shared" si="140"/>
        <v>10</v>
      </c>
      <c r="M1826" t="str">
        <f t="shared" si="141"/>
        <v>2023</v>
      </c>
      <c r="N1826">
        <f t="shared" si="142"/>
        <v>283106.25</v>
      </c>
      <c r="O1826">
        <f t="shared" si="143"/>
        <v>283106.25</v>
      </c>
      <c r="P1826" t="str">
        <f t="shared" si="144"/>
        <v/>
      </c>
      <c r="Q1826" s="48" t="str">
        <f>IF(O1826="","",
   IF(OR(O1826&lt;EDA_Outlier_Analysis!$C$10, O1826&gt;EDA_Outlier_Analysis!$C$11),
      "Outlier",
      "Normal"))</f>
        <v>Normal</v>
      </c>
      <c r="R1826" t="str">
        <f>IF(P1826="","",
   IF(OR(P1826 &lt; EDA_Outlier_Analysis!$F$7, P1826 &gt; EDA_Outlier_Analysis!$F$8),
      "Outlier",
      "Normal"))</f>
        <v/>
      </c>
      <c r="S1826" t="str">
        <f>IF(N1826="","",
   IF(OR(N1826 &lt;EDA_Outlier_Analysis!$I$10, N1826 &gt; EDA_Outlier_Analysis!$I$11),
      "Outlier",
      "Normal"))</f>
        <v>Normal</v>
      </c>
    </row>
    <row r="1827" spans="1:19">
      <c r="A1827" t="s">
        <v>4619</v>
      </c>
      <c r="B1827" s="4">
        <v>45186</v>
      </c>
      <c r="C1827" s="2">
        <v>170290.57</v>
      </c>
      <c r="D1827" t="s">
        <v>849</v>
      </c>
      <c r="E1827" t="s">
        <v>853</v>
      </c>
      <c r="F1827" t="s">
        <v>11</v>
      </c>
      <c r="G1827" t="s">
        <v>34</v>
      </c>
      <c r="H1827" t="s">
        <v>195</v>
      </c>
      <c r="J1827" t="s">
        <v>4620</v>
      </c>
      <c r="K1827" t="str">
        <f>IF(COUNTIF(Customers!A:A, H1827)&gt;0, "Valid", "Invalid")</f>
        <v>Valid</v>
      </c>
      <c r="L1827" t="str">
        <f t="shared" si="140"/>
        <v>9</v>
      </c>
      <c r="M1827" t="str">
        <f t="shared" si="141"/>
        <v>2023</v>
      </c>
      <c r="N1827">
        <f t="shared" si="142"/>
        <v>170290.57</v>
      </c>
      <c r="O1827">
        <f t="shared" si="143"/>
        <v>170290.57</v>
      </c>
      <c r="P1827" t="str">
        <f t="shared" si="144"/>
        <v/>
      </c>
      <c r="Q1827" s="48" t="str">
        <f>IF(O1827="","",
   IF(OR(O1827&lt;EDA_Outlier_Analysis!$C$10, O1827&gt;EDA_Outlier_Analysis!$C$11),
      "Outlier",
      "Normal"))</f>
        <v>Normal</v>
      </c>
      <c r="R1827" t="str">
        <f>IF(P1827="","",
   IF(OR(P1827 &lt; EDA_Outlier_Analysis!$F$7, P1827 &gt; EDA_Outlier_Analysis!$F$8),
      "Outlier",
      "Normal"))</f>
        <v/>
      </c>
      <c r="S1827" t="str">
        <f>IF(N1827="","",
   IF(OR(N1827 &lt;EDA_Outlier_Analysis!$I$10, N1827 &gt; EDA_Outlier_Analysis!$I$11),
      "Outlier",
      "Normal"))</f>
        <v>Normal</v>
      </c>
    </row>
    <row r="1828" spans="1:19">
      <c r="A1828" t="s">
        <v>4621</v>
      </c>
      <c r="B1828" s="4">
        <v>44851</v>
      </c>
      <c r="C1828" s="2">
        <v>132149.46</v>
      </c>
      <c r="D1828" t="s">
        <v>849</v>
      </c>
      <c r="E1828" t="s">
        <v>868</v>
      </c>
      <c r="F1828" t="s">
        <v>9</v>
      </c>
      <c r="G1828" t="s">
        <v>31</v>
      </c>
      <c r="H1828" t="s">
        <v>433</v>
      </c>
      <c r="J1828" t="s">
        <v>4622</v>
      </c>
      <c r="K1828" t="str">
        <f>IF(COUNTIF(Customers!A:A, H1828)&gt;0, "Valid", "Invalid")</f>
        <v>Valid</v>
      </c>
      <c r="L1828" t="str">
        <f t="shared" si="140"/>
        <v>10</v>
      </c>
      <c r="M1828" t="str">
        <f t="shared" si="141"/>
        <v>2022</v>
      </c>
      <c r="N1828">
        <f t="shared" si="142"/>
        <v>132149.46</v>
      </c>
      <c r="O1828">
        <f t="shared" si="143"/>
        <v>132149.46</v>
      </c>
      <c r="P1828" t="str">
        <f t="shared" si="144"/>
        <v/>
      </c>
      <c r="Q1828" s="48" t="str">
        <f>IF(O1828="","",
   IF(OR(O1828&lt;EDA_Outlier_Analysis!$C$10, O1828&gt;EDA_Outlier_Analysis!$C$11),
      "Outlier",
      "Normal"))</f>
        <v>Normal</v>
      </c>
      <c r="R1828" t="str">
        <f>IF(P1828="","",
   IF(OR(P1828 &lt; EDA_Outlier_Analysis!$F$7, P1828 &gt; EDA_Outlier_Analysis!$F$8),
      "Outlier",
      "Normal"))</f>
        <v/>
      </c>
      <c r="S1828" t="str">
        <f>IF(N1828="","",
   IF(OR(N1828 &lt;EDA_Outlier_Analysis!$I$10, N1828 &gt; EDA_Outlier_Analysis!$I$11),
      "Outlier",
      "Normal"))</f>
        <v>Normal</v>
      </c>
    </row>
    <row r="1829" spans="1:19">
      <c r="A1829" t="s">
        <v>4623</v>
      </c>
      <c r="B1829" s="4">
        <v>44661</v>
      </c>
      <c r="C1829" s="2">
        <v>-41523.919999999998</v>
      </c>
      <c r="D1829" t="s">
        <v>840</v>
      </c>
      <c r="E1829" t="s">
        <v>856</v>
      </c>
      <c r="F1829" t="s">
        <v>10</v>
      </c>
      <c r="G1829" t="s">
        <v>34</v>
      </c>
      <c r="I1829" t="s">
        <v>1083</v>
      </c>
      <c r="J1829" t="s">
        <v>4624</v>
      </c>
      <c r="K1829" t="str">
        <f>IF(COUNTIF(Customers!A:A, H1829)&gt;0, "Valid", "Invalid")</f>
        <v>Invalid</v>
      </c>
      <c r="L1829" t="str">
        <f t="shared" si="140"/>
        <v>4</v>
      </c>
      <c r="M1829" t="str">
        <f t="shared" si="141"/>
        <v>2022</v>
      </c>
      <c r="N1829">
        <f t="shared" si="142"/>
        <v>-41523.919999999998</v>
      </c>
      <c r="O1829" t="str">
        <f t="shared" si="143"/>
        <v/>
      </c>
      <c r="P1829">
        <f t="shared" si="144"/>
        <v>41523.919999999998</v>
      </c>
      <c r="Q1829" s="48" t="str">
        <f>IF(O1829="","",
   IF(OR(O1829&lt;EDA_Outlier_Analysis!$C$10, O1829&gt;EDA_Outlier_Analysis!$C$11),
      "Outlier",
      "Normal"))</f>
        <v/>
      </c>
      <c r="R1829" t="str">
        <f>IF(P1829="","",
   IF(OR(P1829 &lt; EDA_Outlier_Analysis!$F$7, P1829 &gt; EDA_Outlier_Analysis!$F$8),
      "Outlier",
      "Normal"))</f>
        <v>Normal</v>
      </c>
      <c r="S1829" t="str">
        <f>IF(N1829="","",
   IF(OR(N1829 &lt;EDA_Outlier_Analysis!$I$10, N1829 &gt; EDA_Outlier_Analysis!$I$11),
      "Outlier",
      "Normal"))</f>
        <v>Normal</v>
      </c>
    </row>
    <row r="1830" spans="1:19">
      <c r="A1830" t="s">
        <v>4625</v>
      </c>
      <c r="B1830" s="4">
        <v>45021</v>
      </c>
      <c r="C1830" s="2">
        <v>-60615.79</v>
      </c>
      <c r="D1830" t="s">
        <v>840</v>
      </c>
      <c r="E1830" t="s">
        <v>856</v>
      </c>
      <c r="F1830" t="s">
        <v>10</v>
      </c>
      <c r="G1830" t="s">
        <v>31</v>
      </c>
      <c r="I1830" t="s">
        <v>1083</v>
      </c>
      <c r="J1830" t="s">
        <v>4626</v>
      </c>
      <c r="K1830" t="str">
        <f>IF(COUNTIF(Customers!A:A, H1830)&gt;0, "Valid", "Invalid")</f>
        <v>Invalid</v>
      </c>
      <c r="L1830" t="str">
        <f t="shared" si="140"/>
        <v>4</v>
      </c>
      <c r="M1830" t="str">
        <f t="shared" si="141"/>
        <v>2023</v>
      </c>
      <c r="N1830">
        <f t="shared" si="142"/>
        <v>-60615.79</v>
      </c>
      <c r="O1830" t="str">
        <f t="shared" si="143"/>
        <v/>
      </c>
      <c r="P1830">
        <f t="shared" si="144"/>
        <v>60615.79</v>
      </c>
      <c r="Q1830" s="48" t="str">
        <f>IF(O1830="","",
   IF(OR(O1830&lt;EDA_Outlier_Analysis!$C$10, O1830&gt;EDA_Outlier_Analysis!$C$11),
      "Outlier",
      "Normal"))</f>
        <v/>
      </c>
      <c r="R1830" t="str">
        <f>IF(P1830="","",
   IF(OR(P1830 &lt; EDA_Outlier_Analysis!$F$7, P1830 &gt; EDA_Outlier_Analysis!$F$8),
      "Outlier",
      "Normal"))</f>
        <v>Outlier</v>
      </c>
      <c r="S1830" t="str">
        <f>IF(N1830="","",
   IF(OR(N1830 &lt;EDA_Outlier_Analysis!$I$10, N1830 &gt; EDA_Outlier_Analysis!$I$11),
      "Outlier",
      "Normal"))</f>
        <v>Normal</v>
      </c>
    </row>
    <row r="1831" spans="1:19">
      <c r="A1831" t="s">
        <v>4627</v>
      </c>
      <c r="B1831" s="4">
        <v>45133</v>
      </c>
      <c r="C1831" s="2">
        <v>24193.29</v>
      </c>
      <c r="D1831" t="s">
        <v>971</v>
      </c>
      <c r="E1831" t="s">
        <v>971</v>
      </c>
      <c r="F1831" t="s">
        <v>11</v>
      </c>
      <c r="G1831" t="s">
        <v>31</v>
      </c>
      <c r="J1831" t="s">
        <v>4628</v>
      </c>
      <c r="K1831" t="str">
        <f>IF(COUNTIF(Customers!A:A, H1831)&gt;0, "Valid", "Invalid")</f>
        <v>Invalid</v>
      </c>
      <c r="L1831" t="str">
        <f t="shared" si="140"/>
        <v>7</v>
      </c>
      <c r="M1831" t="str">
        <f t="shared" si="141"/>
        <v>2023</v>
      </c>
      <c r="N1831">
        <f t="shared" si="142"/>
        <v>-24193.29</v>
      </c>
      <c r="O1831" t="str">
        <f t="shared" si="143"/>
        <v/>
      </c>
      <c r="P1831" t="str">
        <f t="shared" si="144"/>
        <v/>
      </c>
      <c r="Q1831" s="48" t="str">
        <f>IF(O1831="","",
   IF(OR(O1831&lt;EDA_Outlier_Analysis!$C$10, O1831&gt;EDA_Outlier_Analysis!$C$11),
      "Outlier",
      "Normal"))</f>
        <v/>
      </c>
      <c r="R1831" t="str">
        <f>IF(P1831="","",
   IF(OR(P1831 &lt; EDA_Outlier_Analysis!$F$7, P1831 &gt; EDA_Outlier_Analysis!$F$8),
      "Outlier",
      "Normal"))</f>
        <v/>
      </c>
      <c r="S1831" t="str">
        <f>IF(N1831="","",
   IF(OR(N1831 &lt;EDA_Outlier_Analysis!$I$10, N1831 &gt; EDA_Outlier_Analysis!$I$11),
      "Outlier",
      "Normal"))</f>
        <v>Normal</v>
      </c>
    </row>
    <row r="1832" spans="1:19">
      <c r="A1832" t="s">
        <v>4629</v>
      </c>
      <c r="B1832" s="4">
        <v>45148</v>
      </c>
      <c r="C1832" s="2">
        <v>-44002.75</v>
      </c>
      <c r="D1832" t="s">
        <v>840</v>
      </c>
      <c r="E1832" t="s">
        <v>878</v>
      </c>
      <c r="F1832" t="s">
        <v>10</v>
      </c>
      <c r="G1832" t="s">
        <v>20</v>
      </c>
      <c r="I1832" t="s">
        <v>1623</v>
      </c>
      <c r="J1832" t="s">
        <v>4630</v>
      </c>
      <c r="K1832" t="str">
        <f>IF(COUNTIF(Customers!A:A, H1832)&gt;0, "Valid", "Invalid")</f>
        <v>Invalid</v>
      </c>
      <c r="L1832" t="str">
        <f t="shared" si="140"/>
        <v>8</v>
      </c>
      <c r="M1832" t="str">
        <f t="shared" si="141"/>
        <v>2023</v>
      </c>
      <c r="N1832">
        <f t="shared" si="142"/>
        <v>-44002.75</v>
      </c>
      <c r="O1832" t="str">
        <f t="shared" si="143"/>
        <v/>
      </c>
      <c r="P1832">
        <f t="shared" si="144"/>
        <v>44002.75</v>
      </c>
      <c r="Q1832" s="48" t="str">
        <f>IF(O1832="","",
   IF(OR(O1832&lt;EDA_Outlier_Analysis!$C$10, O1832&gt;EDA_Outlier_Analysis!$C$11),
      "Outlier",
      "Normal"))</f>
        <v/>
      </c>
      <c r="R1832" t="str">
        <f>IF(P1832="","",
   IF(OR(P1832 &lt; EDA_Outlier_Analysis!$F$7, P1832 &gt; EDA_Outlier_Analysis!$F$8),
      "Outlier",
      "Normal"))</f>
        <v>Normal</v>
      </c>
      <c r="S1832" t="str">
        <f>IF(N1832="","",
   IF(OR(N1832 &lt;EDA_Outlier_Analysis!$I$10, N1832 &gt; EDA_Outlier_Analysis!$I$11),
      "Outlier",
      "Normal"))</f>
        <v>Normal</v>
      </c>
    </row>
    <row r="1833" spans="1:19">
      <c r="A1833" t="s">
        <v>4631</v>
      </c>
      <c r="B1833" s="4">
        <v>45093</v>
      </c>
      <c r="C1833" s="2">
        <v>66933.820000000007</v>
      </c>
      <c r="D1833" t="s">
        <v>849</v>
      </c>
      <c r="E1833" t="s">
        <v>850</v>
      </c>
      <c r="F1833" t="s">
        <v>9</v>
      </c>
      <c r="G1833" t="s">
        <v>20</v>
      </c>
      <c r="H1833" t="s">
        <v>365</v>
      </c>
      <c r="J1833" t="s">
        <v>4632</v>
      </c>
      <c r="K1833" t="str">
        <f>IF(COUNTIF(Customers!A:A, H1833)&gt;0, "Valid", "Invalid")</f>
        <v>Valid</v>
      </c>
      <c r="L1833" t="str">
        <f t="shared" si="140"/>
        <v>6</v>
      </c>
      <c r="M1833" t="str">
        <f t="shared" si="141"/>
        <v>2023</v>
      </c>
      <c r="N1833">
        <f t="shared" si="142"/>
        <v>66933.820000000007</v>
      </c>
      <c r="O1833">
        <f t="shared" si="143"/>
        <v>66933.820000000007</v>
      </c>
      <c r="P1833" t="str">
        <f t="shared" si="144"/>
        <v/>
      </c>
      <c r="Q1833" s="48" t="str">
        <f>IF(O1833="","",
   IF(OR(O1833&lt;EDA_Outlier_Analysis!$C$10, O1833&gt;EDA_Outlier_Analysis!$C$11),
      "Outlier",
      "Normal"))</f>
        <v>Normal</v>
      </c>
      <c r="R1833" t="str">
        <f>IF(P1833="","",
   IF(OR(P1833 &lt; EDA_Outlier_Analysis!$F$7, P1833 &gt; EDA_Outlier_Analysis!$F$8),
      "Outlier",
      "Normal"))</f>
        <v/>
      </c>
      <c r="S1833" t="str">
        <f>IF(N1833="","",
   IF(OR(N1833 &lt;EDA_Outlier_Analysis!$I$10, N1833 &gt; EDA_Outlier_Analysis!$I$11),
      "Outlier",
      "Normal"))</f>
        <v>Normal</v>
      </c>
    </row>
    <row r="1834" spans="1:19">
      <c r="A1834" t="s">
        <v>4633</v>
      </c>
      <c r="B1834" s="4">
        <v>44996</v>
      </c>
      <c r="C1834" s="2">
        <v>-32037.9</v>
      </c>
      <c r="D1834" t="s">
        <v>840</v>
      </c>
      <c r="E1834" t="s">
        <v>864</v>
      </c>
      <c r="F1834" t="s">
        <v>11</v>
      </c>
      <c r="G1834" t="s">
        <v>24</v>
      </c>
      <c r="I1834" t="s">
        <v>1035</v>
      </c>
      <c r="J1834" t="s">
        <v>4634</v>
      </c>
      <c r="K1834" t="str">
        <f>IF(COUNTIF(Customers!A:A, H1834)&gt;0, "Valid", "Invalid")</f>
        <v>Invalid</v>
      </c>
      <c r="L1834" t="str">
        <f t="shared" si="140"/>
        <v>3</v>
      </c>
      <c r="M1834" t="str">
        <f t="shared" si="141"/>
        <v>2023</v>
      </c>
      <c r="N1834">
        <f t="shared" si="142"/>
        <v>-32037.9</v>
      </c>
      <c r="O1834" t="str">
        <f t="shared" si="143"/>
        <v/>
      </c>
      <c r="P1834">
        <f t="shared" si="144"/>
        <v>32037.9</v>
      </c>
      <c r="Q1834" s="48" t="str">
        <f>IF(O1834="","",
   IF(OR(O1834&lt;EDA_Outlier_Analysis!$C$10, O1834&gt;EDA_Outlier_Analysis!$C$11),
      "Outlier",
      "Normal"))</f>
        <v/>
      </c>
      <c r="R1834" t="str">
        <f>IF(P1834="","",
   IF(OR(P1834 &lt; EDA_Outlier_Analysis!$F$7, P1834 &gt; EDA_Outlier_Analysis!$F$8),
      "Outlier",
      "Normal"))</f>
        <v>Normal</v>
      </c>
      <c r="S1834" t="str">
        <f>IF(N1834="","",
   IF(OR(N1834 &lt;EDA_Outlier_Analysis!$I$10, N1834 &gt; EDA_Outlier_Analysis!$I$11),
      "Outlier",
      "Normal"))</f>
        <v>Normal</v>
      </c>
    </row>
    <row r="1835" spans="1:19">
      <c r="A1835" t="s">
        <v>4635</v>
      </c>
      <c r="B1835" s="4">
        <v>44940</v>
      </c>
      <c r="C1835" s="2">
        <v>-33196.1</v>
      </c>
      <c r="D1835" t="s">
        <v>840</v>
      </c>
      <c r="E1835" t="s">
        <v>878</v>
      </c>
      <c r="F1835" t="s">
        <v>10</v>
      </c>
      <c r="G1835" t="s">
        <v>34</v>
      </c>
      <c r="I1835" t="s">
        <v>1086</v>
      </c>
      <c r="J1835" t="s">
        <v>4636</v>
      </c>
      <c r="K1835" t="str">
        <f>IF(COUNTIF(Customers!A:A, H1835)&gt;0, "Valid", "Invalid")</f>
        <v>Invalid</v>
      </c>
      <c r="L1835" t="str">
        <f t="shared" si="140"/>
        <v>1</v>
      </c>
      <c r="M1835" t="str">
        <f t="shared" si="141"/>
        <v>2023</v>
      </c>
      <c r="N1835">
        <f t="shared" si="142"/>
        <v>-33196.1</v>
      </c>
      <c r="O1835" t="str">
        <f t="shared" si="143"/>
        <v/>
      </c>
      <c r="P1835">
        <f t="shared" si="144"/>
        <v>33196.1</v>
      </c>
      <c r="Q1835" s="48" t="str">
        <f>IF(O1835="","",
   IF(OR(O1835&lt;EDA_Outlier_Analysis!$C$10, O1835&gt;EDA_Outlier_Analysis!$C$11),
      "Outlier",
      "Normal"))</f>
        <v/>
      </c>
      <c r="R1835" t="str">
        <f>IF(P1835="","",
   IF(OR(P1835 &lt; EDA_Outlier_Analysis!$F$7, P1835 &gt; EDA_Outlier_Analysis!$F$8),
      "Outlier",
      "Normal"))</f>
        <v>Normal</v>
      </c>
      <c r="S1835" t="str">
        <f>IF(N1835="","",
   IF(OR(N1835 &lt;EDA_Outlier_Analysis!$I$10, N1835 &gt; EDA_Outlier_Analysis!$I$11),
      "Outlier",
      "Normal"))</f>
        <v>Normal</v>
      </c>
    </row>
    <row r="1836" spans="1:19">
      <c r="A1836" t="s">
        <v>4637</v>
      </c>
      <c r="B1836" s="4">
        <v>44622</v>
      </c>
      <c r="C1836" s="2">
        <v>99485.6</v>
      </c>
      <c r="D1836" t="s">
        <v>849</v>
      </c>
      <c r="E1836" t="s">
        <v>868</v>
      </c>
      <c r="F1836" t="s">
        <v>9</v>
      </c>
      <c r="G1836" t="s">
        <v>20</v>
      </c>
      <c r="H1836" t="s">
        <v>65</v>
      </c>
      <c r="J1836" t="s">
        <v>4638</v>
      </c>
      <c r="K1836" t="str">
        <f>IF(COUNTIF(Customers!A:A, H1836)&gt;0, "Valid", "Invalid")</f>
        <v>Valid</v>
      </c>
      <c r="L1836" t="str">
        <f t="shared" si="140"/>
        <v>3</v>
      </c>
      <c r="M1836" t="str">
        <f t="shared" si="141"/>
        <v>2022</v>
      </c>
      <c r="N1836">
        <f t="shared" si="142"/>
        <v>99485.6</v>
      </c>
      <c r="O1836">
        <f t="shared" si="143"/>
        <v>99485.6</v>
      </c>
      <c r="P1836" t="str">
        <f t="shared" si="144"/>
        <v/>
      </c>
      <c r="Q1836" s="48" t="str">
        <f>IF(O1836="","",
   IF(OR(O1836&lt;EDA_Outlier_Analysis!$C$10, O1836&gt;EDA_Outlier_Analysis!$C$11),
      "Outlier",
      "Normal"))</f>
        <v>Normal</v>
      </c>
      <c r="R1836" t="str">
        <f>IF(P1836="","",
   IF(OR(P1836 &lt; EDA_Outlier_Analysis!$F$7, P1836 &gt; EDA_Outlier_Analysis!$F$8),
      "Outlier",
      "Normal"))</f>
        <v/>
      </c>
      <c r="S1836" t="str">
        <f>IF(N1836="","",
   IF(OR(N1836 &lt;EDA_Outlier_Analysis!$I$10, N1836 &gt; EDA_Outlier_Analysis!$I$11),
      "Outlier",
      "Normal"))</f>
        <v>Normal</v>
      </c>
    </row>
    <row r="1837" spans="1:19">
      <c r="A1837" t="s">
        <v>4639</v>
      </c>
      <c r="B1837" s="4">
        <v>44664</v>
      </c>
      <c r="C1837" s="2">
        <v>126498.19</v>
      </c>
      <c r="D1837" t="s">
        <v>849</v>
      </c>
      <c r="E1837" t="s">
        <v>850</v>
      </c>
      <c r="F1837" t="s">
        <v>10</v>
      </c>
      <c r="G1837" t="s">
        <v>20</v>
      </c>
      <c r="H1837" t="s">
        <v>225</v>
      </c>
      <c r="J1837" t="s">
        <v>4640</v>
      </c>
      <c r="K1837" t="str">
        <f>IF(COUNTIF(Customers!A:A, H1837)&gt;0, "Valid", "Invalid")</f>
        <v>Valid</v>
      </c>
      <c r="L1837" t="str">
        <f t="shared" si="140"/>
        <v>4</v>
      </c>
      <c r="M1837" t="str">
        <f t="shared" si="141"/>
        <v>2022</v>
      </c>
      <c r="N1837">
        <f t="shared" si="142"/>
        <v>126498.19</v>
      </c>
      <c r="O1837">
        <f t="shared" si="143"/>
        <v>126498.19</v>
      </c>
      <c r="P1837" t="str">
        <f t="shared" si="144"/>
        <v/>
      </c>
      <c r="Q1837" s="48" t="str">
        <f>IF(O1837="","",
   IF(OR(O1837&lt;EDA_Outlier_Analysis!$C$10, O1837&gt;EDA_Outlier_Analysis!$C$11),
      "Outlier",
      "Normal"))</f>
        <v>Normal</v>
      </c>
      <c r="R1837" t="str">
        <f>IF(P1837="","",
   IF(OR(P1837 &lt; EDA_Outlier_Analysis!$F$7, P1837 &gt; EDA_Outlier_Analysis!$F$8),
      "Outlier",
      "Normal"))</f>
        <v/>
      </c>
      <c r="S1837" t="str">
        <f>IF(N1837="","",
   IF(OR(N1837 &lt;EDA_Outlier_Analysis!$I$10, N1837 &gt; EDA_Outlier_Analysis!$I$11),
      "Outlier",
      "Normal"))</f>
        <v>Normal</v>
      </c>
    </row>
    <row r="1838" spans="1:19">
      <c r="A1838" t="s">
        <v>4641</v>
      </c>
      <c r="B1838" s="4">
        <v>45200</v>
      </c>
      <c r="C1838" s="2">
        <v>-21530.03</v>
      </c>
      <c r="D1838" t="s">
        <v>840</v>
      </c>
      <c r="E1838" t="s">
        <v>841</v>
      </c>
      <c r="F1838" t="s">
        <v>11</v>
      </c>
      <c r="G1838" t="s">
        <v>34</v>
      </c>
      <c r="I1838" t="s">
        <v>1080</v>
      </c>
      <c r="J1838" t="s">
        <v>4642</v>
      </c>
      <c r="K1838" t="str">
        <f>IF(COUNTIF(Customers!A:A, H1838)&gt;0, "Valid", "Invalid")</f>
        <v>Invalid</v>
      </c>
      <c r="L1838" t="str">
        <f t="shared" si="140"/>
        <v>10</v>
      </c>
      <c r="M1838" t="str">
        <f t="shared" si="141"/>
        <v>2023</v>
      </c>
      <c r="N1838">
        <f t="shared" si="142"/>
        <v>-21530.03</v>
      </c>
      <c r="O1838" t="str">
        <f t="shared" si="143"/>
        <v/>
      </c>
      <c r="P1838">
        <f t="shared" si="144"/>
        <v>21530.03</v>
      </c>
      <c r="Q1838" s="48" t="str">
        <f>IF(O1838="","",
   IF(OR(O1838&lt;EDA_Outlier_Analysis!$C$10, O1838&gt;EDA_Outlier_Analysis!$C$11),
      "Outlier",
      "Normal"))</f>
        <v/>
      </c>
      <c r="R1838" t="str">
        <f>IF(P1838="","",
   IF(OR(P1838 &lt; EDA_Outlier_Analysis!$F$7, P1838 &gt; EDA_Outlier_Analysis!$F$8),
      "Outlier",
      "Normal"))</f>
        <v>Outlier</v>
      </c>
      <c r="S1838" t="str">
        <f>IF(N1838="","",
   IF(OR(N1838 &lt;EDA_Outlier_Analysis!$I$10, N1838 &gt; EDA_Outlier_Analysis!$I$11),
      "Outlier",
      "Normal"))</f>
        <v>Normal</v>
      </c>
    </row>
    <row r="1839" spans="1:19">
      <c r="A1839" t="s">
        <v>4643</v>
      </c>
      <c r="B1839" s="4">
        <v>44985</v>
      </c>
      <c r="C1839" s="2">
        <v>241010.19</v>
      </c>
      <c r="D1839" t="s">
        <v>849</v>
      </c>
      <c r="E1839" t="s">
        <v>853</v>
      </c>
      <c r="F1839" t="s">
        <v>11</v>
      </c>
      <c r="G1839" t="s">
        <v>24</v>
      </c>
      <c r="H1839" t="s">
        <v>105</v>
      </c>
      <c r="J1839" t="s">
        <v>4644</v>
      </c>
      <c r="K1839" t="str">
        <f>IF(COUNTIF(Customers!A:A, H1839)&gt;0, "Valid", "Invalid")</f>
        <v>Valid</v>
      </c>
      <c r="L1839" t="str">
        <f t="shared" si="140"/>
        <v>2</v>
      </c>
      <c r="M1839" t="str">
        <f t="shared" si="141"/>
        <v>2023</v>
      </c>
      <c r="N1839">
        <f t="shared" si="142"/>
        <v>241010.19</v>
      </c>
      <c r="O1839">
        <f t="shared" si="143"/>
        <v>241010.19</v>
      </c>
      <c r="P1839" t="str">
        <f t="shared" si="144"/>
        <v/>
      </c>
      <c r="Q1839" s="48" t="str">
        <f>IF(O1839="","",
   IF(OR(O1839&lt;EDA_Outlier_Analysis!$C$10, O1839&gt;EDA_Outlier_Analysis!$C$11),
      "Outlier",
      "Normal"))</f>
        <v>Normal</v>
      </c>
      <c r="R1839" t="str">
        <f>IF(P1839="","",
   IF(OR(P1839 &lt; EDA_Outlier_Analysis!$F$7, P1839 &gt; EDA_Outlier_Analysis!$F$8),
      "Outlier",
      "Normal"))</f>
        <v/>
      </c>
      <c r="S1839" t="str">
        <f>IF(N1839="","",
   IF(OR(N1839 &lt;EDA_Outlier_Analysis!$I$10, N1839 &gt; EDA_Outlier_Analysis!$I$11),
      "Outlier",
      "Normal"))</f>
        <v>Normal</v>
      </c>
    </row>
    <row r="1840" spans="1:19">
      <c r="A1840" t="s">
        <v>4645</v>
      </c>
      <c r="B1840" s="4">
        <v>44803</v>
      </c>
      <c r="C1840" s="2">
        <v>136682.32</v>
      </c>
      <c r="D1840" t="s">
        <v>849</v>
      </c>
      <c r="E1840" t="s">
        <v>850</v>
      </c>
      <c r="F1840" t="s">
        <v>9</v>
      </c>
      <c r="G1840" t="s">
        <v>34</v>
      </c>
      <c r="H1840" t="s">
        <v>37</v>
      </c>
      <c r="J1840" t="s">
        <v>4646</v>
      </c>
      <c r="K1840" t="str">
        <f>IF(COUNTIF(Customers!A:A, H1840)&gt;0, "Valid", "Invalid")</f>
        <v>Valid</v>
      </c>
      <c r="L1840" t="str">
        <f t="shared" si="140"/>
        <v>8</v>
      </c>
      <c r="M1840" t="str">
        <f t="shared" si="141"/>
        <v>2022</v>
      </c>
      <c r="N1840">
        <f t="shared" si="142"/>
        <v>136682.32</v>
      </c>
      <c r="O1840">
        <f t="shared" si="143"/>
        <v>136682.32</v>
      </c>
      <c r="P1840" t="str">
        <f t="shared" si="144"/>
        <v/>
      </c>
      <c r="Q1840" s="48" t="str">
        <f>IF(O1840="","",
   IF(OR(O1840&lt;EDA_Outlier_Analysis!$C$10, O1840&gt;EDA_Outlier_Analysis!$C$11),
      "Outlier",
      "Normal"))</f>
        <v>Normal</v>
      </c>
      <c r="R1840" t="str">
        <f>IF(P1840="","",
   IF(OR(P1840 &lt; EDA_Outlier_Analysis!$F$7, P1840 &gt; EDA_Outlier_Analysis!$F$8),
      "Outlier",
      "Normal"))</f>
        <v/>
      </c>
      <c r="S1840" t="str">
        <f>IF(N1840="","",
   IF(OR(N1840 &lt;EDA_Outlier_Analysis!$I$10, N1840 &gt; EDA_Outlier_Analysis!$I$11),
      "Outlier",
      "Normal"))</f>
        <v>Normal</v>
      </c>
    </row>
    <row r="1841" spans="1:19">
      <c r="A1841" t="s">
        <v>4647</v>
      </c>
      <c r="B1841" s="4">
        <v>44891</v>
      </c>
      <c r="C1841" s="2">
        <v>206976.88</v>
      </c>
      <c r="D1841" t="s">
        <v>849</v>
      </c>
      <c r="E1841" t="s">
        <v>853</v>
      </c>
      <c r="F1841" t="s">
        <v>10</v>
      </c>
      <c r="G1841" t="s">
        <v>34</v>
      </c>
      <c r="H1841" t="s">
        <v>745</v>
      </c>
      <c r="J1841" t="s">
        <v>4648</v>
      </c>
      <c r="K1841" t="str">
        <f>IF(COUNTIF(Customers!A:A, H1841)&gt;0, "Valid", "Invalid")</f>
        <v>Valid</v>
      </c>
      <c r="L1841" t="str">
        <f t="shared" si="140"/>
        <v>11</v>
      </c>
      <c r="M1841" t="str">
        <f t="shared" si="141"/>
        <v>2022</v>
      </c>
      <c r="N1841">
        <f t="shared" si="142"/>
        <v>206976.88</v>
      </c>
      <c r="O1841">
        <f t="shared" si="143"/>
        <v>206976.88</v>
      </c>
      <c r="P1841" t="str">
        <f t="shared" si="144"/>
        <v/>
      </c>
      <c r="Q1841" s="48" t="str">
        <f>IF(O1841="","",
   IF(OR(O1841&lt;EDA_Outlier_Analysis!$C$10, O1841&gt;EDA_Outlier_Analysis!$C$11),
      "Outlier",
      "Normal"))</f>
        <v>Normal</v>
      </c>
      <c r="R1841" t="str">
        <f>IF(P1841="","",
   IF(OR(P1841 &lt; EDA_Outlier_Analysis!$F$7, P1841 &gt; EDA_Outlier_Analysis!$F$8),
      "Outlier",
      "Normal"))</f>
        <v/>
      </c>
      <c r="S1841" t="str">
        <f>IF(N1841="","",
   IF(OR(N1841 &lt;EDA_Outlier_Analysis!$I$10, N1841 &gt; EDA_Outlier_Analysis!$I$11),
      "Outlier",
      "Normal"))</f>
        <v>Normal</v>
      </c>
    </row>
    <row r="1842" spans="1:19">
      <c r="A1842" t="s">
        <v>4649</v>
      </c>
      <c r="B1842" s="4">
        <v>45049</v>
      </c>
      <c r="C1842" s="2">
        <v>-58867.33</v>
      </c>
      <c r="D1842" t="s">
        <v>840</v>
      </c>
      <c r="E1842" t="s">
        <v>878</v>
      </c>
      <c r="F1842" t="s">
        <v>9</v>
      </c>
      <c r="G1842" t="s">
        <v>24</v>
      </c>
      <c r="I1842" t="s">
        <v>1086</v>
      </c>
      <c r="J1842" t="s">
        <v>4650</v>
      </c>
      <c r="K1842" t="str">
        <f>IF(COUNTIF(Customers!A:A, H1842)&gt;0, "Valid", "Invalid")</f>
        <v>Invalid</v>
      </c>
      <c r="L1842" t="str">
        <f t="shared" si="140"/>
        <v>5</v>
      </c>
      <c r="M1842" t="str">
        <f t="shared" si="141"/>
        <v>2023</v>
      </c>
      <c r="N1842">
        <f t="shared" si="142"/>
        <v>-58867.33</v>
      </c>
      <c r="O1842" t="str">
        <f t="shared" si="143"/>
        <v/>
      </c>
      <c r="P1842">
        <f t="shared" si="144"/>
        <v>58867.33</v>
      </c>
      <c r="Q1842" s="48" t="str">
        <f>IF(O1842="","",
   IF(OR(O1842&lt;EDA_Outlier_Analysis!$C$10, O1842&gt;EDA_Outlier_Analysis!$C$11),
      "Outlier",
      "Normal"))</f>
        <v/>
      </c>
      <c r="R1842" t="str">
        <f>IF(P1842="","",
   IF(OR(P1842 &lt; EDA_Outlier_Analysis!$F$7, P1842 &gt; EDA_Outlier_Analysis!$F$8),
      "Outlier",
      "Normal"))</f>
        <v>Outlier</v>
      </c>
      <c r="S1842" t="str">
        <f>IF(N1842="","",
   IF(OR(N1842 &lt;EDA_Outlier_Analysis!$I$10, N1842 &gt; EDA_Outlier_Analysis!$I$11),
      "Outlier",
      "Normal"))</f>
        <v>Normal</v>
      </c>
    </row>
    <row r="1843" spans="1:19">
      <c r="A1843" t="s">
        <v>4651</v>
      </c>
      <c r="B1843" s="4">
        <v>45006</v>
      </c>
      <c r="C1843" s="2">
        <v>99812.43</v>
      </c>
      <c r="D1843" t="s">
        <v>849</v>
      </c>
      <c r="E1843" t="s">
        <v>868</v>
      </c>
      <c r="F1843" t="s">
        <v>10</v>
      </c>
      <c r="G1843" t="s">
        <v>20</v>
      </c>
      <c r="H1843" t="s">
        <v>757</v>
      </c>
      <c r="J1843" t="s">
        <v>4652</v>
      </c>
      <c r="K1843" t="str">
        <f>IF(COUNTIF(Customers!A:A, H1843)&gt;0, "Valid", "Invalid")</f>
        <v>Valid</v>
      </c>
      <c r="L1843" t="str">
        <f t="shared" si="140"/>
        <v>3</v>
      </c>
      <c r="M1843" t="str">
        <f t="shared" si="141"/>
        <v>2023</v>
      </c>
      <c r="N1843">
        <f t="shared" si="142"/>
        <v>99812.43</v>
      </c>
      <c r="O1843">
        <f t="shared" si="143"/>
        <v>99812.43</v>
      </c>
      <c r="P1843" t="str">
        <f t="shared" si="144"/>
        <v/>
      </c>
      <c r="Q1843" s="48" t="str">
        <f>IF(O1843="","",
   IF(OR(O1843&lt;EDA_Outlier_Analysis!$C$10, O1843&gt;EDA_Outlier_Analysis!$C$11),
      "Outlier",
      "Normal"))</f>
        <v>Normal</v>
      </c>
      <c r="R1843" t="str">
        <f>IF(P1843="","",
   IF(OR(P1843 &lt; EDA_Outlier_Analysis!$F$7, P1843 &gt; EDA_Outlier_Analysis!$F$8),
      "Outlier",
      "Normal"))</f>
        <v/>
      </c>
      <c r="S1843" t="str">
        <f>IF(N1843="","",
   IF(OR(N1843 &lt;EDA_Outlier_Analysis!$I$10, N1843 &gt; EDA_Outlier_Analysis!$I$11),
      "Outlier",
      "Normal"))</f>
        <v>Normal</v>
      </c>
    </row>
    <row r="1844" spans="1:19">
      <c r="A1844" t="s">
        <v>4653</v>
      </c>
      <c r="B1844" s="4">
        <v>45151</v>
      </c>
      <c r="C1844" s="2">
        <v>68782.09</v>
      </c>
      <c r="D1844" t="s">
        <v>849</v>
      </c>
      <c r="E1844" t="s">
        <v>853</v>
      </c>
      <c r="F1844" t="s">
        <v>9</v>
      </c>
      <c r="G1844" t="s">
        <v>24</v>
      </c>
      <c r="H1844" t="s">
        <v>47</v>
      </c>
      <c r="J1844" t="s">
        <v>4654</v>
      </c>
      <c r="K1844" t="str">
        <f>IF(COUNTIF(Customers!A:A, H1844)&gt;0, "Valid", "Invalid")</f>
        <v>Valid</v>
      </c>
      <c r="L1844" t="str">
        <f t="shared" si="140"/>
        <v>8</v>
      </c>
      <c r="M1844" t="str">
        <f t="shared" si="141"/>
        <v>2023</v>
      </c>
      <c r="N1844">
        <f t="shared" si="142"/>
        <v>68782.09</v>
      </c>
      <c r="O1844">
        <f t="shared" si="143"/>
        <v>68782.09</v>
      </c>
      <c r="P1844" t="str">
        <f t="shared" si="144"/>
        <v/>
      </c>
      <c r="Q1844" s="48" t="str">
        <f>IF(O1844="","",
   IF(OR(O1844&lt;EDA_Outlier_Analysis!$C$10, O1844&gt;EDA_Outlier_Analysis!$C$11),
      "Outlier",
      "Normal"))</f>
        <v>Normal</v>
      </c>
      <c r="R1844" t="str">
        <f>IF(P1844="","",
   IF(OR(P1844 &lt; EDA_Outlier_Analysis!$F$7, P1844 &gt; EDA_Outlier_Analysis!$F$8),
      "Outlier",
      "Normal"))</f>
        <v/>
      </c>
      <c r="S1844" t="str">
        <f>IF(N1844="","",
   IF(OR(N1844 &lt;EDA_Outlier_Analysis!$I$10, N1844 &gt; EDA_Outlier_Analysis!$I$11),
      "Outlier",
      "Normal"))</f>
        <v>Normal</v>
      </c>
    </row>
    <row r="1845" spans="1:19">
      <c r="A1845" t="s">
        <v>4655</v>
      </c>
      <c r="B1845" s="4">
        <v>44986</v>
      </c>
      <c r="C1845" s="2">
        <v>-18008.689999999999</v>
      </c>
      <c r="D1845" t="s">
        <v>840</v>
      </c>
      <c r="E1845" t="s">
        <v>845</v>
      </c>
      <c r="F1845" t="s">
        <v>11</v>
      </c>
      <c r="G1845" t="s">
        <v>24</v>
      </c>
      <c r="I1845" t="s">
        <v>1540</v>
      </c>
      <c r="J1845" t="s">
        <v>4656</v>
      </c>
      <c r="K1845" t="str">
        <f>IF(COUNTIF(Customers!A:A, H1845)&gt;0, "Valid", "Invalid")</f>
        <v>Invalid</v>
      </c>
      <c r="L1845" t="str">
        <f t="shared" si="140"/>
        <v>3</v>
      </c>
      <c r="M1845" t="str">
        <f t="shared" si="141"/>
        <v>2023</v>
      </c>
      <c r="N1845">
        <f t="shared" si="142"/>
        <v>-18008.689999999999</v>
      </c>
      <c r="O1845" t="str">
        <f t="shared" si="143"/>
        <v/>
      </c>
      <c r="P1845">
        <f t="shared" si="144"/>
        <v>18008.689999999999</v>
      </c>
      <c r="Q1845" s="48" t="str">
        <f>IF(O1845="","",
   IF(OR(O1845&lt;EDA_Outlier_Analysis!$C$10, O1845&gt;EDA_Outlier_Analysis!$C$11),
      "Outlier",
      "Normal"))</f>
        <v/>
      </c>
      <c r="R1845" t="str">
        <f>IF(P1845="","",
   IF(OR(P1845 &lt; EDA_Outlier_Analysis!$F$7, P1845 &gt; EDA_Outlier_Analysis!$F$8),
      "Outlier",
      "Normal"))</f>
        <v>Outlier</v>
      </c>
      <c r="S1845" t="str">
        <f>IF(N1845="","",
   IF(OR(N1845 &lt;EDA_Outlier_Analysis!$I$10, N1845 &gt; EDA_Outlier_Analysis!$I$11),
      "Outlier",
      "Normal"))</f>
        <v>Normal</v>
      </c>
    </row>
    <row r="1846" spans="1:19">
      <c r="A1846" t="s">
        <v>4657</v>
      </c>
      <c r="B1846" s="4">
        <v>45225</v>
      </c>
      <c r="C1846" s="2">
        <v>122173.53</v>
      </c>
      <c r="D1846" t="s">
        <v>849</v>
      </c>
      <c r="E1846" t="s">
        <v>850</v>
      </c>
      <c r="F1846" t="s">
        <v>11</v>
      </c>
      <c r="G1846" t="s">
        <v>24</v>
      </c>
      <c r="H1846" t="s">
        <v>159</v>
      </c>
      <c r="J1846" t="s">
        <v>4658</v>
      </c>
      <c r="K1846" t="str">
        <f>IF(COUNTIF(Customers!A:A, H1846)&gt;0, "Valid", "Invalid")</f>
        <v>Valid</v>
      </c>
      <c r="L1846" t="str">
        <f t="shared" si="140"/>
        <v>10</v>
      </c>
      <c r="M1846" t="str">
        <f t="shared" si="141"/>
        <v>2023</v>
      </c>
      <c r="N1846">
        <f t="shared" si="142"/>
        <v>122173.53</v>
      </c>
      <c r="O1846">
        <f t="shared" si="143"/>
        <v>122173.53</v>
      </c>
      <c r="P1846" t="str">
        <f t="shared" si="144"/>
        <v/>
      </c>
      <c r="Q1846" s="48" t="str">
        <f>IF(O1846="","",
   IF(OR(O1846&lt;EDA_Outlier_Analysis!$C$10, O1846&gt;EDA_Outlier_Analysis!$C$11),
      "Outlier",
      "Normal"))</f>
        <v>Normal</v>
      </c>
      <c r="R1846" t="str">
        <f>IF(P1846="","",
   IF(OR(P1846 &lt; EDA_Outlier_Analysis!$F$7, P1846 &gt; EDA_Outlier_Analysis!$F$8),
      "Outlier",
      "Normal"))</f>
        <v/>
      </c>
      <c r="S1846" t="str">
        <f>IF(N1846="","",
   IF(OR(N1846 &lt;EDA_Outlier_Analysis!$I$10, N1846 &gt; EDA_Outlier_Analysis!$I$11),
      "Outlier",
      "Normal"))</f>
        <v>Normal</v>
      </c>
    </row>
    <row r="1847" spans="1:19">
      <c r="A1847" t="s">
        <v>4659</v>
      </c>
      <c r="B1847" s="4">
        <v>44656</v>
      </c>
      <c r="C1847" s="2">
        <v>21178.68</v>
      </c>
      <c r="D1847" t="s">
        <v>1345</v>
      </c>
      <c r="E1847" t="s">
        <v>1345</v>
      </c>
      <c r="F1847" t="s">
        <v>11</v>
      </c>
      <c r="G1847" t="s">
        <v>24</v>
      </c>
      <c r="J1847" t="s">
        <v>4660</v>
      </c>
      <c r="K1847" t="str">
        <f>IF(COUNTIF(Customers!A:A, H1847)&gt;0, "Valid", "Invalid")</f>
        <v>Invalid</v>
      </c>
      <c r="L1847" t="str">
        <f t="shared" si="140"/>
        <v>4</v>
      </c>
      <c r="M1847" t="str">
        <f t="shared" si="141"/>
        <v>2022</v>
      </c>
      <c r="N1847">
        <f t="shared" si="142"/>
        <v>-21178.68</v>
      </c>
      <c r="O1847" t="str">
        <f t="shared" si="143"/>
        <v/>
      </c>
      <c r="P1847" t="str">
        <f t="shared" si="144"/>
        <v/>
      </c>
      <c r="Q1847" s="48" t="str">
        <f>IF(O1847="","",
   IF(OR(O1847&lt;EDA_Outlier_Analysis!$C$10, O1847&gt;EDA_Outlier_Analysis!$C$11),
      "Outlier",
      "Normal"))</f>
        <v/>
      </c>
      <c r="R1847" t="str">
        <f>IF(P1847="","",
   IF(OR(P1847 &lt; EDA_Outlier_Analysis!$F$7, P1847 &gt; EDA_Outlier_Analysis!$F$8),
      "Outlier",
      "Normal"))</f>
        <v/>
      </c>
      <c r="S1847" t="str">
        <f>IF(N1847="","",
   IF(OR(N1847 &lt;EDA_Outlier_Analysis!$I$10, N1847 &gt; EDA_Outlier_Analysis!$I$11),
      "Outlier",
      "Normal"))</f>
        <v>Normal</v>
      </c>
    </row>
    <row r="1848" spans="1:19">
      <c r="A1848" t="s">
        <v>4661</v>
      </c>
      <c r="B1848" s="4">
        <v>44657</v>
      </c>
      <c r="C1848" s="2">
        <v>-40542.370000000003</v>
      </c>
      <c r="D1848" t="s">
        <v>840</v>
      </c>
      <c r="E1848" t="s">
        <v>856</v>
      </c>
      <c r="F1848" t="s">
        <v>9</v>
      </c>
      <c r="G1848" t="s">
        <v>20</v>
      </c>
      <c r="I1848" t="s">
        <v>1545</v>
      </c>
      <c r="J1848" t="s">
        <v>4662</v>
      </c>
      <c r="K1848" t="str">
        <f>IF(COUNTIF(Customers!A:A, H1848)&gt;0, "Valid", "Invalid")</f>
        <v>Invalid</v>
      </c>
      <c r="L1848" t="str">
        <f t="shared" si="140"/>
        <v>4</v>
      </c>
      <c r="M1848" t="str">
        <f t="shared" si="141"/>
        <v>2022</v>
      </c>
      <c r="N1848">
        <f t="shared" si="142"/>
        <v>-40542.370000000003</v>
      </c>
      <c r="O1848" t="str">
        <f t="shared" si="143"/>
        <v/>
      </c>
      <c r="P1848">
        <f t="shared" si="144"/>
        <v>40542.370000000003</v>
      </c>
      <c r="Q1848" s="48" t="str">
        <f>IF(O1848="","",
   IF(OR(O1848&lt;EDA_Outlier_Analysis!$C$10, O1848&gt;EDA_Outlier_Analysis!$C$11),
      "Outlier",
      "Normal"))</f>
        <v/>
      </c>
      <c r="R1848" t="str">
        <f>IF(P1848="","",
   IF(OR(P1848 &lt; EDA_Outlier_Analysis!$F$7, P1848 &gt; EDA_Outlier_Analysis!$F$8),
      "Outlier",
      "Normal"))</f>
        <v>Normal</v>
      </c>
      <c r="S1848" t="str">
        <f>IF(N1848="","",
   IF(OR(N1848 &lt;EDA_Outlier_Analysis!$I$10, N1848 &gt; EDA_Outlier_Analysis!$I$11),
      "Outlier",
      "Normal"))</f>
        <v>Normal</v>
      </c>
    </row>
    <row r="1849" spans="1:19">
      <c r="A1849" t="s">
        <v>4663</v>
      </c>
      <c r="B1849" s="4">
        <v>45182</v>
      </c>
      <c r="C1849" s="2">
        <v>-39351.370000000003</v>
      </c>
      <c r="D1849" t="s">
        <v>840</v>
      </c>
      <c r="E1849" t="s">
        <v>845</v>
      </c>
      <c r="F1849" t="s">
        <v>9</v>
      </c>
      <c r="G1849" t="s">
        <v>31</v>
      </c>
      <c r="I1849" t="s">
        <v>2017</v>
      </c>
      <c r="J1849" t="s">
        <v>4664</v>
      </c>
      <c r="K1849" t="str">
        <f>IF(COUNTIF(Customers!A:A, H1849)&gt;0, "Valid", "Invalid")</f>
        <v>Invalid</v>
      </c>
      <c r="L1849" t="str">
        <f t="shared" si="140"/>
        <v>9</v>
      </c>
      <c r="M1849" t="str">
        <f t="shared" si="141"/>
        <v>2023</v>
      </c>
      <c r="N1849">
        <f t="shared" si="142"/>
        <v>-39351.370000000003</v>
      </c>
      <c r="O1849" t="str">
        <f t="shared" si="143"/>
        <v/>
      </c>
      <c r="P1849">
        <f t="shared" si="144"/>
        <v>39351.370000000003</v>
      </c>
      <c r="Q1849" s="48" t="str">
        <f>IF(O1849="","",
   IF(OR(O1849&lt;EDA_Outlier_Analysis!$C$10, O1849&gt;EDA_Outlier_Analysis!$C$11),
      "Outlier",
      "Normal"))</f>
        <v/>
      </c>
      <c r="R1849" t="str">
        <f>IF(P1849="","",
   IF(OR(P1849 &lt; EDA_Outlier_Analysis!$F$7, P1849 &gt; EDA_Outlier_Analysis!$F$8),
      "Outlier",
      "Normal"))</f>
        <v>Normal</v>
      </c>
      <c r="S1849" t="str">
        <f>IF(N1849="","",
   IF(OR(N1849 &lt;EDA_Outlier_Analysis!$I$10, N1849 &gt; EDA_Outlier_Analysis!$I$11),
      "Outlier",
      "Normal"))</f>
        <v>Normal</v>
      </c>
    </row>
    <row r="1850" spans="1:19">
      <c r="A1850" t="s">
        <v>4665</v>
      </c>
      <c r="B1850" s="4">
        <v>44852</v>
      </c>
      <c r="C1850" s="2">
        <v>-52386.78</v>
      </c>
      <c r="D1850" t="s">
        <v>840</v>
      </c>
      <c r="E1850" t="s">
        <v>864</v>
      </c>
      <c r="F1850" t="s">
        <v>11</v>
      </c>
      <c r="G1850" t="s">
        <v>24</v>
      </c>
      <c r="I1850" t="s">
        <v>1035</v>
      </c>
      <c r="J1850" t="s">
        <v>4666</v>
      </c>
      <c r="K1850" t="str">
        <f>IF(COUNTIF(Customers!A:A, H1850)&gt;0, "Valid", "Invalid")</f>
        <v>Invalid</v>
      </c>
      <c r="L1850" t="str">
        <f t="shared" si="140"/>
        <v>10</v>
      </c>
      <c r="M1850" t="str">
        <f t="shared" si="141"/>
        <v>2022</v>
      </c>
      <c r="N1850">
        <f t="shared" si="142"/>
        <v>-52386.78</v>
      </c>
      <c r="O1850" t="str">
        <f t="shared" si="143"/>
        <v/>
      </c>
      <c r="P1850">
        <f t="shared" si="144"/>
        <v>52386.78</v>
      </c>
      <c r="Q1850" s="48" t="str">
        <f>IF(O1850="","",
   IF(OR(O1850&lt;EDA_Outlier_Analysis!$C$10, O1850&gt;EDA_Outlier_Analysis!$C$11),
      "Outlier",
      "Normal"))</f>
        <v/>
      </c>
      <c r="R1850" t="str">
        <f>IF(P1850="","",
   IF(OR(P1850 &lt; EDA_Outlier_Analysis!$F$7, P1850 &gt; EDA_Outlier_Analysis!$F$8),
      "Outlier",
      "Normal"))</f>
        <v>Normal</v>
      </c>
      <c r="S1850" t="str">
        <f>IF(N1850="","",
   IF(OR(N1850 &lt;EDA_Outlier_Analysis!$I$10, N1850 &gt; EDA_Outlier_Analysis!$I$11),
      "Outlier",
      "Normal"))</f>
        <v>Normal</v>
      </c>
    </row>
    <row r="1851" spans="1:19">
      <c r="A1851" t="s">
        <v>4667</v>
      </c>
      <c r="B1851" s="4">
        <v>45244</v>
      </c>
      <c r="C1851" s="2">
        <v>57684.59</v>
      </c>
      <c r="D1851" t="s">
        <v>849</v>
      </c>
      <c r="E1851" t="s">
        <v>868</v>
      </c>
      <c r="F1851" t="s">
        <v>9</v>
      </c>
      <c r="G1851" t="s">
        <v>20</v>
      </c>
      <c r="H1851" t="s">
        <v>231</v>
      </c>
      <c r="J1851" t="s">
        <v>4668</v>
      </c>
      <c r="K1851" t="str">
        <f>IF(COUNTIF(Customers!A:A, H1851)&gt;0, "Valid", "Invalid")</f>
        <v>Valid</v>
      </c>
      <c r="L1851" t="str">
        <f t="shared" si="140"/>
        <v>11</v>
      </c>
      <c r="M1851" t="str">
        <f t="shared" si="141"/>
        <v>2023</v>
      </c>
      <c r="N1851">
        <f t="shared" si="142"/>
        <v>57684.59</v>
      </c>
      <c r="O1851">
        <f t="shared" si="143"/>
        <v>57684.59</v>
      </c>
      <c r="P1851" t="str">
        <f t="shared" si="144"/>
        <v/>
      </c>
      <c r="Q1851" s="48" t="str">
        <f>IF(O1851="","",
   IF(OR(O1851&lt;EDA_Outlier_Analysis!$C$10, O1851&gt;EDA_Outlier_Analysis!$C$11),
      "Outlier",
      "Normal"))</f>
        <v>Normal</v>
      </c>
      <c r="R1851" t="str">
        <f>IF(P1851="","",
   IF(OR(P1851 &lt; EDA_Outlier_Analysis!$F$7, P1851 &gt; EDA_Outlier_Analysis!$F$8),
      "Outlier",
      "Normal"))</f>
        <v/>
      </c>
      <c r="S1851" t="str">
        <f>IF(N1851="","",
   IF(OR(N1851 &lt;EDA_Outlier_Analysis!$I$10, N1851 &gt; EDA_Outlier_Analysis!$I$11),
      "Outlier",
      "Normal"))</f>
        <v>Normal</v>
      </c>
    </row>
    <row r="1852" spans="1:19">
      <c r="A1852" t="s">
        <v>4669</v>
      </c>
      <c r="B1852" s="4">
        <v>45175</v>
      </c>
      <c r="C1852" s="2">
        <v>-25234.03</v>
      </c>
      <c r="D1852" t="s">
        <v>840</v>
      </c>
      <c r="E1852" t="s">
        <v>856</v>
      </c>
      <c r="F1852" t="s">
        <v>9</v>
      </c>
      <c r="G1852" t="s">
        <v>34</v>
      </c>
      <c r="I1852" t="s">
        <v>1494</v>
      </c>
      <c r="J1852" t="s">
        <v>4670</v>
      </c>
      <c r="K1852" t="str">
        <f>IF(COUNTIF(Customers!A:A, H1852)&gt;0, "Valid", "Invalid")</f>
        <v>Invalid</v>
      </c>
      <c r="L1852" t="str">
        <f t="shared" si="140"/>
        <v>9</v>
      </c>
      <c r="M1852" t="str">
        <f t="shared" si="141"/>
        <v>2023</v>
      </c>
      <c r="N1852">
        <f t="shared" si="142"/>
        <v>-25234.03</v>
      </c>
      <c r="O1852" t="str">
        <f t="shared" si="143"/>
        <v/>
      </c>
      <c r="P1852">
        <f t="shared" si="144"/>
        <v>25234.03</v>
      </c>
      <c r="Q1852" s="48" t="str">
        <f>IF(O1852="","",
   IF(OR(O1852&lt;EDA_Outlier_Analysis!$C$10, O1852&gt;EDA_Outlier_Analysis!$C$11),
      "Outlier",
      "Normal"))</f>
        <v/>
      </c>
      <c r="R1852" t="str">
        <f>IF(P1852="","",
   IF(OR(P1852 &lt; EDA_Outlier_Analysis!$F$7, P1852 &gt; EDA_Outlier_Analysis!$F$8),
      "Outlier",
      "Normal"))</f>
        <v>Outlier</v>
      </c>
      <c r="S1852" t="str">
        <f>IF(N1852="","",
   IF(OR(N1852 &lt;EDA_Outlier_Analysis!$I$10, N1852 &gt; EDA_Outlier_Analysis!$I$11),
      "Outlier",
      "Normal"))</f>
        <v>Normal</v>
      </c>
    </row>
    <row r="1853" spans="1:19">
      <c r="A1853" t="s">
        <v>4671</v>
      </c>
      <c r="B1853" s="4">
        <v>44793</v>
      </c>
      <c r="C1853" s="2">
        <v>20358.39</v>
      </c>
      <c r="D1853" t="s">
        <v>971</v>
      </c>
      <c r="E1853" t="s">
        <v>971</v>
      </c>
      <c r="F1853" t="s">
        <v>11</v>
      </c>
      <c r="G1853" t="s">
        <v>34</v>
      </c>
      <c r="J1853" t="s">
        <v>4672</v>
      </c>
      <c r="K1853" t="str">
        <f>IF(COUNTIF(Customers!A:A, H1853)&gt;0, "Valid", "Invalid")</f>
        <v>Invalid</v>
      </c>
      <c r="L1853" t="str">
        <f t="shared" si="140"/>
        <v>8</v>
      </c>
      <c r="M1853" t="str">
        <f t="shared" si="141"/>
        <v>2022</v>
      </c>
      <c r="N1853">
        <f t="shared" si="142"/>
        <v>-20358.39</v>
      </c>
      <c r="O1853" t="str">
        <f t="shared" si="143"/>
        <v/>
      </c>
      <c r="P1853" t="str">
        <f t="shared" si="144"/>
        <v/>
      </c>
      <c r="Q1853" s="48" t="str">
        <f>IF(O1853="","",
   IF(OR(O1853&lt;EDA_Outlier_Analysis!$C$10, O1853&gt;EDA_Outlier_Analysis!$C$11),
      "Outlier",
      "Normal"))</f>
        <v/>
      </c>
      <c r="R1853" t="str">
        <f>IF(P1853="","",
   IF(OR(P1853 &lt; EDA_Outlier_Analysis!$F$7, P1853 &gt; EDA_Outlier_Analysis!$F$8),
      "Outlier",
      "Normal"))</f>
        <v/>
      </c>
      <c r="S1853" t="str">
        <f>IF(N1853="","",
   IF(OR(N1853 &lt;EDA_Outlier_Analysis!$I$10, N1853 &gt; EDA_Outlier_Analysis!$I$11),
      "Outlier",
      "Normal"))</f>
        <v>Normal</v>
      </c>
    </row>
    <row r="1854" spans="1:19">
      <c r="A1854" t="s">
        <v>4673</v>
      </c>
      <c r="B1854" s="4">
        <v>44743</v>
      </c>
      <c r="C1854" s="2">
        <v>-36639.879999999997</v>
      </c>
      <c r="D1854" t="s">
        <v>840</v>
      </c>
      <c r="E1854" t="s">
        <v>856</v>
      </c>
      <c r="F1854" t="s">
        <v>10</v>
      </c>
      <c r="G1854" t="s">
        <v>31</v>
      </c>
      <c r="I1854" t="s">
        <v>1232</v>
      </c>
      <c r="J1854" t="s">
        <v>4674</v>
      </c>
      <c r="K1854" t="str">
        <f>IF(COUNTIF(Customers!A:A, H1854)&gt;0, "Valid", "Invalid")</f>
        <v>Invalid</v>
      </c>
      <c r="L1854" t="str">
        <f t="shared" si="140"/>
        <v>7</v>
      </c>
      <c r="M1854" t="str">
        <f t="shared" si="141"/>
        <v>2022</v>
      </c>
      <c r="N1854">
        <f t="shared" si="142"/>
        <v>-36639.879999999997</v>
      </c>
      <c r="O1854" t="str">
        <f t="shared" si="143"/>
        <v/>
      </c>
      <c r="P1854">
        <f t="shared" si="144"/>
        <v>36639.879999999997</v>
      </c>
      <c r="Q1854" s="48" t="str">
        <f>IF(O1854="","",
   IF(OR(O1854&lt;EDA_Outlier_Analysis!$C$10, O1854&gt;EDA_Outlier_Analysis!$C$11),
      "Outlier",
      "Normal"))</f>
        <v/>
      </c>
      <c r="R1854" t="str">
        <f>IF(P1854="","",
   IF(OR(P1854 &lt; EDA_Outlier_Analysis!$F$7, P1854 &gt; EDA_Outlier_Analysis!$F$8),
      "Outlier",
      "Normal"))</f>
        <v>Normal</v>
      </c>
      <c r="S1854" t="str">
        <f>IF(N1854="","",
   IF(OR(N1854 &lt;EDA_Outlier_Analysis!$I$10, N1854 &gt; EDA_Outlier_Analysis!$I$11),
      "Outlier",
      "Normal"))</f>
        <v>Normal</v>
      </c>
    </row>
    <row r="1855" spans="1:19">
      <c r="A1855" t="s">
        <v>4675</v>
      </c>
      <c r="B1855" s="4">
        <v>44720</v>
      </c>
      <c r="C1855" s="2">
        <v>205909.16</v>
      </c>
      <c r="D1855" t="s">
        <v>849</v>
      </c>
      <c r="E1855" t="s">
        <v>868</v>
      </c>
      <c r="F1855" t="s">
        <v>9</v>
      </c>
      <c r="G1855" t="s">
        <v>31</v>
      </c>
      <c r="H1855" t="s">
        <v>349</v>
      </c>
      <c r="J1855" t="s">
        <v>4676</v>
      </c>
      <c r="K1855" t="str">
        <f>IF(COUNTIF(Customers!A:A, H1855)&gt;0, "Valid", "Invalid")</f>
        <v>Valid</v>
      </c>
      <c r="L1855" t="str">
        <f t="shared" si="140"/>
        <v>6</v>
      </c>
      <c r="M1855" t="str">
        <f t="shared" si="141"/>
        <v>2022</v>
      </c>
      <c r="N1855">
        <f t="shared" si="142"/>
        <v>205909.16</v>
      </c>
      <c r="O1855">
        <f t="shared" si="143"/>
        <v>205909.16</v>
      </c>
      <c r="P1855" t="str">
        <f t="shared" si="144"/>
        <v/>
      </c>
      <c r="Q1855" s="48" t="str">
        <f>IF(O1855="","",
   IF(OR(O1855&lt;EDA_Outlier_Analysis!$C$10, O1855&gt;EDA_Outlier_Analysis!$C$11),
      "Outlier",
      "Normal"))</f>
        <v>Normal</v>
      </c>
      <c r="R1855" t="str">
        <f>IF(P1855="","",
   IF(OR(P1855 &lt; EDA_Outlier_Analysis!$F$7, P1855 &gt; EDA_Outlier_Analysis!$F$8),
      "Outlier",
      "Normal"))</f>
        <v/>
      </c>
      <c r="S1855" t="str">
        <f>IF(N1855="","",
   IF(OR(N1855 &lt;EDA_Outlier_Analysis!$I$10, N1855 &gt; EDA_Outlier_Analysis!$I$11),
      "Outlier",
      "Normal"))</f>
        <v>Normal</v>
      </c>
    </row>
    <row r="1856" spans="1:19">
      <c r="A1856" t="s">
        <v>4677</v>
      </c>
      <c r="B1856" s="4">
        <v>44958</v>
      </c>
      <c r="C1856" s="2">
        <v>-48686.8</v>
      </c>
      <c r="D1856" t="s">
        <v>840</v>
      </c>
      <c r="E1856" t="s">
        <v>856</v>
      </c>
      <c r="F1856" t="s">
        <v>10</v>
      </c>
      <c r="G1856" t="s">
        <v>24</v>
      </c>
      <c r="I1856" t="s">
        <v>898</v>
      </c>
      <c r="J1856" t="s">
        <v>4678</v>
      </c>
      <c r="K1856" t="str">
        <f>IF(COUNTIF(Customers!A:A, H1856)&gt;0, "Valid", "Invalid")</f>
        <v>Invalid</v>
      </c>
      <c r="L1856" t="str">
        <f t="shared" si="140"/>
        <v>2</v>
      </c>
      <c r="M1856" t="str">
        <f t="shared" si="141"/>
        <v>2023</v>
      </c>
      <c r="N1856">
        <f t="shared" si="142"/>
        <v>-48686.8</v>
      </c>
      <c r="O1856" t="str">
        <f t="shared" si="143"/>
        <v/>
      </c>
      <c r="P1856">
        <f t="shared" si="144"/>
        <v>48686.8</v>
      </c>
      <c r="Q1856" s="48" t="str">
        <f>IF(O1856="","",
   IF(OR(O1856&lt;EDA_Outlier_Analysis!$C$10, O1856&gt;EDA_Outlier_Analysis!$C$11),
      "Outlier",
      "Normal"))</f>
        <v/>
      </c>
      <c r="R1856" t="str">
        <f>IF(P1856="","",
   IF(OR(P1856 &lt; EDA_Outlier_Analysis!$F$7, P1856 &gt; EDA_Outlier_Analysis!$F$8),
      "Outlier",
      "Normal"))</f>
        <v>Normal</v>
      </c>
      <c r="S1856" t="str">
        <f>IF(N1856="","",
   IF(OR(N1856 &lt;EDA_Outlier_Analysis!$I$10, N1856 &gt; EDA_Outlier_Analysis!$I$11),
      "Outlier",
      "Normal"))</f>
        <v>Normal</v>
      </c>
    </row>
    <row r="1857" spans="1:19">
      <c r="A1857" t="s">
        <v>4679</v>
      </c>
      <c r="B1857" s="4">
        <v>44866</v>
      </c>
      <c r="C1857" s="2">
        <v>-63771.69</v>
      </c>
      <c r="D1857" t="s">
        <v>840</v>
      </c>
      <c r="E1857" t="s">
        <v>845</v>
      </c>
      <c r="F1857" t="s">
        <v>10</v>
      </c>
      <c r="G1857" t="s">
        <v>20</v>
      </c>
      <c r="I1857" t="s">
        <v>1800</v>
      </c>
      <c r="J1857" t="s">
        <v>4680</v>
      </c>
      <c r="K1857" t="str">
        <f>IF(COUNTIF(Customers!A:A, H1857)&gt;0, "Valid", "Invalid")</f>
        <v>Invalid</v>
      </c>
      <c r="L1857" t="str">
        <f t="shared" si="140"/>
        <v>11</v>
      </c>
      <c r="M1857" t="str">
        <f t="shared" si="141"/>
        <v>2022</v>
      </c>
      <c r="N1857">
        <f t="shared" si="142"/>
        <v>-63771.69</v>
      </c>
      <c r="O1857" t="str">
        <f t="shared" si="143"/>
        <v/>
      </c>
      <c r="P1857">
        <f t="shared" si="144"/>
        <v>63771.69</v>
      </c>
      <c r="Q1857" s="48" t="str">
        <f>IF(O1857="","",
   IF(OR(O1857&lt;EDA_Outlier_Analysis!$C$10, O1857&gt;EDA_Outlier_Analysis!$C$11),
      "Outlier",
      "Normal"))</f>
        <v/>
      </c>
      <c r="R1857" t="str">
        <f>IF(P1857="","",
   IF(OR(P1857 &lt; EDA_Outlier_Analysis!$F$7, P1857 &gt; EDA_Outlier_Analysis!$F$8),
      "Outlier",
      "Normal"))</f>
        <v>Outlier</v>
      </c>
      <c r="S1857" t="str">
        <f>IF(N1857="","",
   IF(OR(N1857 &lt;EDA_Outlier_Analysis!$I$10, N1857 &gt; EDA_Outlier_Analysis!$I$11),
      "Outlier",
      "Normal"))</f>
        <v>Normal</v>
      </c>
    </row>
    <row r="1858" spans="1:19">
      <c r="A1858" t="s">
        <v>4681</v>
      </c>
      <c r="B1858" s="4">
        <v>45006</v>
      </c>
      <c r="C1858" s="2">
        <v>28432.22</v>
      </c>
      <c r="D1858" t="s">
        <v>873</v>
      </c>
      <c r="E1858" t="s">
        <v>873</v>
      </c>
      <c r="F1858" t="s">
        <v>10</v>
      </c>
      <c r="G1858" t="s">
        <v>31</v>
      </c>
      <c r="J1858" t="s">
        <v>4682</v>
      </c>
      <c r="K1858" t="str">
        <f>IF(COUNTIF(Customers!A:A, H1858)&gt;0, "Valid", "Invalid")</f>
        <v>Invalid</v>
      </c>
      <c r="L1858" t="str">
        <f t="shared" si="140"/>
        <v>3</v>
      </c>
      <c r="M1858" t="str">
        <f t="shared" si="141"/>
        <v>2023</v>
      </c>
      <c r="N1858">
        <f t="shared" si="142"/>
        <v>-28432.22</v>
      </c>
      <c r="O1858" t="str">
        <f t="shared" si="143"/>
        <v/>
      </c>
      <c r="P1858" t="str">
        <f t="shared" si="144"/>
        <v/>
      </c>
      <c r="Q1858" s="48" t="str">
        <f>IF(O1858="","",
   IF(OR(O1858&lt;EDA_Outlier_Analysis!$C$10, O1858&gt;EDA_Outlier_Analysis!$C$11),
      "Outlier",
      "Normal"))</f>
        <v/>
      </c>
      <c r="R1858" t="str">
        <f>IF(P1858="","",
   IF(OR(P1858 &lt; EDA_Outlier_Analysis!$F$7, P1858 &gt; EDA_Outlier_Analysis!$F$8),
      "Outlier",
      "Normal"))</f>
        <v/>
      </c>
      <c r="S1858" t="str">
        <f>IF(N1858="","",
   IF(OR(N1858 &lt;EDA_Outlier_Analysis!$I$10, N1858 &gt; EDA_Outlier_Analysis!$I$11),
      "Outlier",
      "Normal"))</f>
        <v>Normal</v>
      </c>
    </row>
    <row r="1859" spans="1:19">
      <c r="A1859" t="s">
        <v>4683</v>
      </c>
      <c r="B1859" s="4">
        <v>44825</v>
      </c>
      <c r="C1859" s="2">
        <v>224376.55</v>
      </c>
      <c r="D1859" t="s">
        <v>849</v>
      </c>
      <c r="E1859" t="s">
        <v>868</v>
      </c>
      <c r="F1859" t="s">
        <v>11</v>
      </c>
      <c r="G1859" t="s">
        <v>20</v>
      </c>
      <c r="H1859" t="s">
        <v>303</v>
      </c>
      <c r="J1859" t="s">
        <v>4684</v>
      </c>
      <c r="K1859" t="str">
        <f>IF(COUNTIF(Customers!A:A, H1859)&gt;0, "Valid", "Invalid")</f>
        <v>Valid</v>
      </c>
      <c r="L1859" t="str">
        <f t="shared" ref="L1859:L1922" si="145">TEXT(B1859,"m")</f>
        <v>9</v>
      </c>
      <c r="M1859" t="str">
        <f t="shared" ref="M1859:M1922" si="146">TEXT(B1859,"yyyy")</f>
        <v>2022</v>
      </c>
      <c r="N1859">
        <f t="shared" ref="N1859:N1922" si="147">IF(D1859="Revenue",C1859,-ABS(C1859))</f>
        <v>224376.55</v>
      </c>
      <c r="O1859">
        <f t="shared" ref="O1859:O1922" si="148">IF(D1859="Revenue", C1859, "")</f>
        <v>224376.55</v>
      </c>
      <c r="P1859" t="str">
        <f t="shared" ref="P1859:P1922" si="149">IF(D1859="Expense", ABS(C1859), "")</f>
        <v/>
      </c>
      <c r="Q1859" s="48" t="str">
        <f>IF(O1859="","",
   IF(OR(O1859&lt;EDA_Outlier_Analysis!$C$10, O1859&gt;EDA_Outlier_Analysis!$C$11),
      "Outlier",
      "Normal"))</f>
        <v>Normal</v>
      </c>
      <c r="R1859" t="str">
        <f>IF(P1859="","",
   IF(OR(P1859 &lt; EDA_Outlier_Analysis!$F$7, P1859 &gt; EDA_Outlier_Analysis!$F$8),
      "Outlier",
      "Normal"))</f>
        <v/>
      </c>
      <c r="S1859" t="str">
        <f>IF(N1859="","",
   IF(OR(N1859 &lt;EDA_Outlier_Analysis!$I$10, N1859 &gt; EDA_Outlier_Analysis!$I$11),
      "Outlier",
      "Normal"))</f>
        <v>Normal</v>
      </c>
    </row>
    <row r="1860" spans="1:19">
      <c r="A1860" t="s">
        <v>4685</v>
      </c>
      <c r="B1860" s="4">
        <v>45138</v>
      </c>
      <c r="C1860" s="2">
        <v>189943.49</v>
      </c>
      <c r="D1860" t="s">
        <v>849</v>
      </c>
      <c r="E1860" t="s">
        <v>868</v>
      </c>
      <c r="F1860" t="s">
        <v>9</v>
      </c>
      <c r="G1860" t="s">
        <v>31</v>
      </c>
      <c r="H1860" t="s">
        <v>307</v>
      </c>
      <c r="J1860" t="s">
        <v>4686</v>
      </c>
      <c r="K1860" t="str">
        <f>IF(COUNTIF(Customers!A:A, H1860)&gt;0, "Valid", "Invalid")</f>
        <v>Valid</v>
      </c>
      <c r="L1860" t="str">
        <f t="shared" si="145"/>
        <v>7</v>
      </c>
      <c r="M1860" t="str">
        <f t="shared" si="146"/>
        <v>2023</v>
      </c>
      <c r="N1860">
        <f t="shared" si="147"/>
        <v>189943.49</v>
      </c>
      <c r="O1860">
        <f t="shared" si="148"/>
        <v>189943.49</v>
      </c>
      <c r="P1860" t="str">
        <f t="shared" si="149"/>
        <v/>
      </c>
      <c r="Q1860" s="48" t="str">
        <f>IF(O1860="","",
   IF(OR(O1860&lt;EDA_Outlier_Analysis!$C$10, O1860&gt;EDA_Outlier_Analysis!$C$11),
      "Outlier",
      "Normal"))</f>
        <v>Normal</v>
      </c>
      <c r="R1860" t="str">
        <f>IF(P1860="","",
   IF(OR(P1860 &lt; EDA_Outlier_Analysis!$F$7, P1860 &gt; EDA_Outlier_Analysis!$F$8),
      "Outlier",
      "Normal"))</f>
        <v/>
      </c>
      <c r="S1860" t="str">
        <f>IF(N1860="","",
   IF(OR(N1860 &lt;EDA_Outlier_Analysis!$I$10, N1860 &gt; EDA_Outlier_Analysis!$I$11),
      "Outlier",
      "Normal"))</f>
        <v>Normal</v>
      </c>
    </row>
    <row r="1861" spans="1:19">
      <c r="A1861" t="s">
        <v>4687</v>
      </c>
      <c r="B1861" s="4">
        <v>44598</v>
      </c>
      <c r="C1861" s="2">
        <v>176072.59</v>
      </c>
      <c r="D1861" t="s">
        <v>849</v>
      </c>
      <c r="E1861" t="s">
        <v>850</v>
      </c>
      <c r="F1861" t="s">
        <v>9</v>
      </c>
      <c r="G1861" t="s">
        <v>20</v>
      </c>
      <c r="H1861" t="s">
        <v>283</v>
      </c>
      <c r="J1861" t="s">
        <v>4688</v>
      </c>
      <c r="K1861" t="str">
        <f>IF(COUNTIF(Customers!A:A, H1861)&gt;0, "Valid", "Invalid")</f>
        <v>Valid</v>
      </c>
      <c r="L1861" t="str">
        <f t="shared" si="145"/>
        <v>2</v>
      </c>
      <c r="M1861" t="str">
        <f t="shared" si="146"/>
        <v>2022</v>
      </c>
      <c r="N1861">
        <f t="shared" si="147"/>
        <v>176072.59</v>
      </c>
      <c r="O1861">
        <f t="shared" si="148"/>
        <v>176072.59</v>
      </c>
      <c r="P1861" t="str">
        <f t="shared" si="149"/>
        <v/>
      </c>
      <c r="Q1861" s="48" t="str">
        <f>IF(O1861="","",
   IF(OR(O1861&lt;EDA_Outlier_Analysis!$C$10, O1861&gt;EDA_Outlier_Analysis!$C$11),
      "Outlier",
      "Normal"))</f>
        <v>Normal</v>
      </c>
      <c r="R1861" t="str">
        <f>IF(P1861="","",
   IF(OR(P1861 &lt; EDA_Outlier_Analysis!$F$7, P1861 &gt; EDA_Outlier_Analysis!$F$8),
      "Outlier",
      "Normal"))</f>
        <v/>
      </c>
      <c r="S1861" t="str">
        <f>IF(N1861="","",
   IF(OR(N1861 &lt;EDA_Outlier_Analysis!$I$10, N1861 &gt; EDA_Outlier_Analysis!$I$11),
      "Outlier",
      "Normal"))</f>
        <v>Normal</v>
      </c>
    </row>
    <row r="1862" spans="1:19">
      <c r="A1862" t="s">
        <v>4689</v>
      </c>
      <c r="B1862" s="4">
        <v>45131</v>
      </c>
      <c r="C1862" s="2">
        <v>156094.31</v>
      </c>
      <c r="D1862" t="s">
        <v>849</v>
      </c>
      <c r="E1862" t="s">
        <v>850</v>
      </c>
      <c r="F1862" t="s">
        <v>10</v>
      </c>
      <c r="G1862" t="s">
        <v>34</v>
      </c>
      <c r="H1862" t="s">
        <v>715</v>
      </c>
      <c r="J1862" t="s">
        <v>4690</v>
      </c>
      <c r="K1862" t="str">
        <f>IF(COUNTIF(Customers!A:A, H1862)&gt;0, "Valid", "Invalid")</f>
        <v>Valid</v>
      </c>
      <c r="L1862" t="str">
        <f t="shared" si="145"/>
        <v>7</v>
      </c>
      <c r="M1862" t="str">
        <f t="shared" si="146"/>
        <v>2023</v>
      </c>
      <c r="N1862">
        <f t="shared" si="147"/>
        <v>156094.31</v>
      </c>
      <c r="O1862">
        <f t="shared" si="148"/>
        <v>156094.31</v>
      </c>
      <c r="P1862" t="str">
        <f t="shared" si="149"/>
        <v/>
      </c>
      <c r="Q1862" s="48" t="str">
        <f>IF(O1862="","",
   IF(OR(O1862&lt;EDA_Outlier_Analysis!$C$10, O1862&gt;EDA_Outlier_Analysis!$C$11),
      "Outlier",
      "Normal"))</f>
        <v>Normal</v>
      </c>
      <c r="R1862" t="str">
        <f>IF(P1862="","",
   IF(OR(P1862 &lt; EDA_Outlier_Analysis!$F$7, P1862 &gt; EDA_Outlier_Analysis!$F$8),
      "Outlier",
      "Normal"))</f>
        <v/>
      </c>
      <c r="S1862" t="str">
        <f>IF(N1862="","",
   IF(OR(N1862 &lt;EDA_Outlier_Analysis!$I$10, N1862 &gt; EDA_Outlier_Analysis!$I$11),
      "Outlier",
      "Normal"))</f>
        <v>Normal</v>
      </c>
    </row>
    <row r="1863" spans="1:19">
      <c r="A1863" t="s">
        <v>4691</v>
      </c>
      <c r="B1863" s="4">
        <v>44668</v>
      </c>
      <c r="C1863" s="2">
        <v>-64335.47</v>
      </c>
      <c r="D1863" t="s">
        <v>840</v>
      </c>
      <c r="E1863" t="s">
        <v>841</v>
      </c>
      <c r="F1863" t="s">
        <v>11</v>
      </c>
      <c r="G1863" t="s">
        <v>31</v>
      </c>
      <c r="I1863" t="s">
        <v>1035</v>
      </c>
      <c r="J1863" t="s">
        <v>4692</v>
      </c>
      <c r="K1863" t="str">
        <f>IF(COUNTIF(Customers!A:A, H1863)&gt;0, "Valid", "Invalid")</f>
        <v>Invalid</v>
      </c>
      <c r="L1863" t="str">
        <f t="shared" si="145"/>
        <v>4</v>
      </c>
      <c r="M1863" t="str">
        <f t="shared" si="146"/>
        <v>2022</v>
      </c>
      <c r="N1863">
        <f t="shared" si="147"/>
        <v>-64335.47</v>
      </c>
      <c r="O1863" t="str">
        <f t="shared" si="148"/>
        <v/>
      </c>
      <c r="P1863">
        <f t="shared" si="149"/>
        <v>64335.47</v>
      </c>
      <c r="Q1863" s="48" t="str">
        <f>IF(O1863="","",
   IF(OR(O1863&lt;EDA_Outlier_Analysis!$C$10, O1863&gt;EDA_Outlier_Analysis!$C$11),
      "Outlier",
      "Normal"))</f>
        <v/>
      </c>
      <c r="R1863" t="str">
        <f>IF(P1863="","",
   IF(OR(P1863 &lt; EDA_Outlier_Analysis!$F$7, P1863 &gt; EDA_Outlier_Analysis!$F$8),
      "Outlier",
      "Normal"))</f>
        <v>Outlier</v>
      </c>
      <c r="S1863" t="str">
        <f>IF(N1863="","",
   IF(OR(N1863 &lt;EDA_Outlier_Analysis!$I$10, N1863 &gt; EDA_Outlier_Analysis!$I$11),
      "Outlier",
      "Normal"))</f>
        <v>Normal</v>
      </c>
    </row>
    <row r="1864" spans="1:19">
      <c r="A1864" t="s">
        <v>4693</v>
      </c>
      <c r="B1864" s="4">
        <v>44762</v>
      </c>
      <c r="C1864" s="2">
        <v>-22009.86</v>
      </c>
      <c r="D1864" t="s">
        <v>840</v>
      </c>
      <c r="E1864" t="s">
        <v>878</v>
      </c>
      <c r="F1864" t="s">
        <v>11</v>
      </c>
      <c r="G1864" t="s">
        <v>20</v>
      </c>
      <c r="I1864" t="s">
        <v>4561</v>
      </c>
      <c r="J1864" t="s">
        <v>4694</v>
      </c>
      <c r="K1864" t="str">
        <f>IF(COUNTIF(Customers!A:A, H1864)&gt;0, "Valid", "Invalid")</f>
        <v>Invalid</v>
      </c>
      <c r="L1864" t="str">
        <f t="shared" si="145"/>
        <v>7</v>
      </c>
      <c r="M1864" t="str">
        <f t="shared" si="146"/>
        <v>2022</v>
      </c>
      <c r="N1864">
        <f t="shared" si="147"/>
        <v>-22009.86</v>
      </c>
      <c r="O1864" t="str">
        <f t="shared" si="148"/>
        <v/>
      </c>
      <c r="P1864">
        <f t="shared" si="149"/>
        <v>22009.86</v>
      </c>
      <c r="Q1864" s="48" t="str">
        <f>IF(O1864="","",
   IF(OR(O1864&lt;EDA_Outlier_Analysis!$C$10, O1864&gt;EDA_Outlier_Analysis!$C$11),
      "Outlier",
      "Normal"))</f>
        <v/>
      </c>
      <c r="R1864" t="str">
        <f>IF(P1864="","",
   IF(OR(P1864 &lt; EDA_Outlier_Analysis!$F$7, P1864 &gt; EDA_Outlier_Analysis!$F$8),
      "Outlier",
      "Normal"))</f>
        <v>Outlier</v>
      </c>
      <c r="S1864" t="str">
        <f>IF(N1864="","",
   IF(OR(N1864 &lt;EDA_Outlier_Analysis!$I$10, N1864 &gt; EDA_Outlier_Analysis!$I$11),
      "Outlier",
      "Normal"))</f>
        <v>Normal</v>
      </c>
    </row>
    <row r="1865" spans="1:19">
      <c r="A1865" t="s">
        <v>4695</v>
      </c>
      <c r="B1865" s="4">
        <v>44720</v>
      </c>
      <c r="C1865" s="2">
        <v>148458.64000000001</v>
      </c>
      <c r="D1865" t="s">
        <v>849</v>
      </c>
      <c r="E1865" t="s">
        <v>850</v>
      </c>
      <c r="F1865" t="s">
        <v>11</v>
      </c>
      <c r="G1865" t="s">
        <v>20</v>
      </c>
      <c r="H1865" t="s">
        <v>755</v>
      </c>
      <c r="J1865" t="s">
        <v>4696</v>
      </c>
      <c r="K1865" t="str">
        <f>IF(COUNTIF(Customers!A:A, H1865)&gt;0, "Valid", "Invalid")</f>
        <v>Valid</v>
      </c>
      <c r="L1865" t="str">
        <f t="shared" si="145"/>
        <v>6</v>
      </c>
      <c r="M1865" t="str">
        <f t="shared" si="146"/>
        <v>2022</v>
      </c>
      <c r="N1865">
        <f t="shared" si="147"/>
        <v>148458.64000000001</v>
      </c>
      <c r="O1865">
        <f t="shared" si="148"/>
        <v>148458.64000000001</v>
      </c>
      <c r="P1865" t="str">
        <f t="shared" si="149"/>
        <v/>
      </c>
      <c r="Q1865" s="48" t="str">
        <f>IF(O1865="","",
   IF(OR(O1865&lt;EDA_Outlier_Analysis!$C$10, O1865&gt;EDA_Outlier_Analysis!$C$11),
      "Outlier",
      "Normal"))</f>
        <v>Normal</v>
      </c>
      <c r="R1865" t="str">
        <f>IF(P1865="","",
   IF(OR(P1865 &lt; EDA_Outlier_Analysis!$F$7, P1865 &gt; EDA_Outlier_Analysis!$F$8),
      "Outlier",
      "Normal"))</f>
        <v/>
      </c>
      <c r="S1865" t="str">
        <f>IF(N1865="","",
   IF(OR(N1865 &lt;EDA_Outlier_Analysis!$I$10, N1865 &gt; EDA_Outlier_Analysis!$I$11),
      "Outlier",
      "Normal"))</f>
        <v>Normal</v>
      </c>
    </row>
    <row r="1866" spans="1:19">
      <c r="A1866" t="s">
        <v>4697</v>
      </c>
      <c r="B1866" s="4">
        <v>44895</v>
      </c>
      <c r="C1866" s="2">
        <v>-69953.600000000006</v>
      </c>
      <c r="D1866" t="s">
        <v>840</v>
      </c>
      <c r="E1866" t="s">
        <v>856</v>
      </c>
      <c r="F1866" t="s">
        <v>10</v>
      </c>
      <c r="G1866" t="s">
        <v>24</v>
      </c>
      <c r="I1866" t="s">
        <v>1284</v>
      </c>
      <c r="J1866" t="s">
        <v>4698</v>
      </c>
      <c r="K1866" t="str">
        <f>IF(COUNTIF(Customers!A:A, H1866)&gt;0, "Valid", "Invalid")</f>
        <v>Invalid</v>
      </c>
      <c r="L1866" t="str">
        <f t="shared" si="145"/>
        <v>11</v>
      </c>
      <c r="M1866" t="str">
        <f t="shared" si="146"/>
        <v>2022</v>
      </c>
      <c r="N1866">
        <f t="shared" si="147"/>
        <v>-69953.600000000006</v>
      </c>
      <c r="O1866" t="str">
        <f t="shared" si="148"/>
        <v/>
      </c>
      <c r="P1866">
        <f t="shared" si="149"/>
        <v>69953.600000000006</v>
      </c>
      <c r="Q1866" s="48" t="str">
        <f>IF(O1866="","",
   IF(OR(O1866&lt;EDA_Outlier_Analysis!$C$10, O1866&gt;EDA_Outlier_Analysis!$C$11),
      "Outlier",
      "Normal"))</f>
        <v/>
      </c>
      <c r="R1866" t="str">
        <f>IF(P1866="","",
   IF(OR(P1866 &lt; EDA_Outlier_Analysis!$F$7, P1866 &gt; EDA_Outlier_Analysis!$F$8),
      "Outlier",
      "Normal"))</f>
        <v>Outlier</v>
      </c>
      <c r="S1866" t="str">
        <f>IF(N1866="","",
   IF(OR(N1866 &lt;EDA_Outlier_Analysis!$I$10, N1866 &gt; EDA_Outlier_Analysis!$I$11),
      "Outlier",
      "Normal"))</f>
        <v>Normal</v>
      </c>
    </row>
    <row r="1867" spans="1:19">
      <c r="A1867" t="s">
        <v>4699</v>
      </c>
      <c r="B1867" s="4">
        <v>45157</v>
      </c>
      <c r="C1867" s="2">
        <v>158281.51</v>
      </c>
      <c r="D1867" t="s">
        <v>849</v>
      </c>
      <c r="E1867" t="s">
        <v>853</v>
      </c>
      <c r="F1867" t="s">
        <v>9</v>
      </c>
      <c r="G1867" t="s">
        <v>34</v>
      </c>
      <c r="H1867" t="s">
        <v>461</v>
      </c>
      <c r="J1867" t="s">
        <v>4700</v>
      </c>
      <c r="K1867" t="str">
        <f>IF(COUNTIF(Customers!A:A, H1867)&gt;0, "Valid", "Invalid")</f>
        <v>Valid</v>
      </c>
      <c r="L1867" t="str">
        <f t="shared" si="145"/>
        <v>8</v>
      </c>
      <c r="M1867" t="str">
        <f t="shared" si="146"/>
        <v>2023</v>
      </c>
      <c r="N1867">
        <f t="shared" si="147"/>
        <v>158281.51</v>
      </c>
      <c r="O1867">
        <f t="shared" si="148"/>
        <v>158281.51</v>
      </c>
      <c r="P1867" t="str">
        <f t="shared" si="149"/>
        <v/>
      </c>
      <c r="Q1867" s="48" t="str">
        <f>IF(O1867="","",
   IF(OR(O1867&lt;EDA_Outlier_Analysis!$C$10, O1867&gt;EDA_Outlier_Analysis!$C$11),
      "Outlier",
      "Normal"))</f>
        <v>Normal</v>
      </c>
      <c r="R1867" t="str">
        <f>IF(P1867="","",
   IF(OR(P1867 &lt; EDA_Outlier_Analysis!$F$7, P1867 &gt; EDA_Outlier_Analysis!$F$8),
      "Outlier",
      "Normal"))</f>
        <v/>
      </c>
      <c r="S1867" t="str">
        <f>IF(N1867="","",
   IF(OR(N1867 &lt;EDA_Outlier_Analysis!$I$10, N1867 &gt; EDA_Outlier_Analysis!$I$11),
      "Outlier",
      "Normal"))</f>
        <v>Normal</v>
      </c>
    </row>
    <row r="1868" spans="1:19">
      <c r="A1868" t="s">
        <v>4701</v>
      </c>
      <c r="B1868" s="4">
        <v>45231</v>
      </c>
      <c r="C1868" s="2">
        <v>-49757.53</v>
      </c>
      <c r="D1868" t="s">
        <v>840</v>
      </c>
      <c r="E1868" t="s">
        <v>878</v>
      </c>
      <c r="F1868" t="s">
        <v>10</v>
      </c>
      <c r="G1868" t="s">
        <v>31</v>
      </c>
      <c r="I1868" t="s">
        <v>957</v>
      </c>
      <c r="J1868" t="s">
        <v>4702</v>
      </c>
      <c r="K1868" t="str">
        <f>IF(COUNTIF(Customers!A:A, H1868)&gt;0, "Valid", "Invalid")</f>
        <v>Invalid</v>
      </c>
      <c r="L1868" t="str">
        <f t="shared" si="145"/>
        <v>11</v>
      </c>
      <c r="M1868" t="str">
        <f t="shared" si="146"/>
        <v>2023</v>
      </c>
      <c r="N1868">
        <f t="shared" si="147"/>
        <v>-49757.53</v>
      </c>
      <c r="O1868" t="str">
        <f t="shared" si="148"/>
        <v/>
      </c>
      <c r="P1868">
        <f t="shared" si="149"/>
        <v>49757.53</v>
      </c>
      <c r="Q1868" s="48" t="str">
        <f>IF(O1868="","",
   IF(OR(O1868&lt;EDA_Outlier_Analysis!$C$10, O1868&gt;EDA_Outlier_Analysis!$C$11),
      "Outlier",
      "Normal"))</f>
        <v/>
      </c>
      <c r="R1868" t="str">
        <f>IF(P1868="","",
   IF(OR(P1868 &lt; EDA_Outlier_Analysis!$F$7, P1868 &gt; EDA_Outlier_Analysis!$F$8),
      "Outlier",
      "Normal"))</f>
        <v>Normal</v>
      </c>
      <c r="S1868" t="str">
        <f>IF(N1868="","",
   IF(OR(N1868 &lt;EDA_Outlier_Analysis!$I$10, N1868 &gt; EDA_Outlier_Analysis!$I$11),
      "Outlier",
      "Normal"))</f>
        <v>Normal</v>
      </c>
    </row>
    <row r="1869" spans="1:19">
      <c r="A1869" t="s">
        <v>4703</v>
      </c>
      <c r="B1869" s="4">
        <v>44977</v>
      </c>
      <c r="C1869" s="2">
        <v>51980.89</v>
      </c>
      <c r="D1869" t="s">
        <v>849</v>
      </c>
      <c r="E1869" t="s">
        <v>850</v>
      </c>
      <c r="F1869" t="s">
        <v>11</v>
      </c>
      <c r="G1869" t="s">
        <v>20</v>
      </c>
      <c r="H1869" t="s">
        <v>341</v>
      </c>
      <c r="J1869" t="s">
        <v>4704</v>
      </c>
      <c r="K1869" t="str">
        <f>IF(COUNTIF(Customers!A:A, H1869)&gt;0, "Valid", "Invalid")</f>
        <v>Valid</v>
      </c>
      <c r="L1869" t="str">
        <f t="shared" si="145"/>
        <v>2</v>
      </c>
      <c r="M1869" t="str">
        <f t="shared" si="146"/>
        <v>2023</v>
      </c>
      <c r="N1869">
        <f t="shared" si="147"/>
        <v>51980.89</v>
      </c>
      <c r="O1869">
        <f t="shared" si="148"/>
        <v>51980.89</v>
      </c>
      <c r="P1869" t="str">
        <f t="shared" si="149"/>
        <v/>
      </c>
      <c r="Q1869" s="48" t="str">
        <f>IF(O1869="","",
   IF(OR(O1869&lt;EDA_Outlier_Analysis!$C$10, O1869&gt;EDA_Outlier_Analysis!$C$11),
      "Outlier",
      "Normal"))</f>
        <v>Normal</v>
      </c>
      <c r="R1869" t="str">
        <f>IF(P1869="","",
   IF(OR(P1869 &lt; EDA_Outlier_Analysis!$F$7, P1869 &gt; EDA_Outlier_Analysis!$F$8),
      "Outlier",
      "Normal"))</f>
        <v/>
      </c>
      <c r="S1869" t="str">
        <f>IF(N1869="","",
   IF(OR(N1869 &lt;EDA_Outlier_Analysis!$I$10, N1869 &gt; EDA_Outlier_Analysis!$I$11),
      "Outlier",
      "Normal"))</f>
        <v>Normal</v>
      </c>
    </row>
    <row r="1870" spans="1:19">
      <c r="A1870" t="s">
        <v>4705</v>
      </c>
      <c r="B1870" s="4">
        <v>45084</v>
      </c>
      <c r="C1870" s="2">
        <v>202201.55</v>
      </c>
      <c r="D1870" t="s">
        <v>849</v>
      </c>
      <c r="E1870" t="s">
        <v>868</v>
      </c>
      <c r="F1870" t="s">
        <v>11</v>
      </c>
      <c r="G1870" t="s">
        <v>31</v>
      </c>
      <c r="H1870" t="s">
        <v>545</v>
      </c>
      <c r="J1870" t="s">
        <v>4706</v>
      </c>
      <c r="K1870" t="str">
        <f>IF(COUNTIF(Customers!A:A, H1870)&gt;0, "Valid", "Invalid")</f>
        <v>Valid</v>
      </c>
      <c r="L1870" t="str">
        <f t="shared" si="145"/>
        <v>6</v>
      </c>
      <c r="M1870" t="str">
        <f t="shared" si="146"/>
        <v>2023</v>
      </c>
      <c r="N1870">
        <f t="shared" si="147"/>
        <v>202201.55</v>
      </c>
      <c r="O1870">
        <f t="shared" si="148"/>
        <v>202201.55</v>
      </c>
      <c r="P1870" t="str">
        <f t="shared" si="149"/>
        <v/>
      </c>
      <c r="Q1870" s="48" t="str">
        <f>IF(O1870="","",
   IF(OR(O1870&lt;EDA_Outlier_Analysis!$C$10, O1870&gt;EDA_Outlier_Analysis!$C$11),
      "Outlier",
      "Normal"))</f>
        <v>Normal</v>
      </c>
      <c r="R1870" t="str">
        <f>IF(P1870="","",
   IF(OR(P1870 &lt; EDA_Outlier_Analysis!$F$7, P1870 &gt; EDA_Outlier_Analysis!$F$8),
      "Outlier",
      "Normal"))</f>
        <v/>
      </c>
      <c r="S1870" t="str">
        <f>IF(N1870="","",
   IF(OR(N1870 &lt;EDA_Outlier_Analysis!$I$10, N1870 &gt; EDA_Outlier_Analysis!$I$11),
      "Outlier",
      "Normal"))</f>
        <v>Normal</v>
      </c>
    </row>
    <row r="1871" spans="1:19">
      <c r="A1871" t="s">
        <v>4707</v>
      </c>
      <c r="B1871" s="4">
        <v>44609</v>
      </c>
      <c r="C1871" s="2">
        <v>-29503.08</v>
      </c>
      <c r="D1871" t="s">
        <v>840</v>
      </c>
      <c r="E1871" t="s">
        <v>864</v>
      </c>
      <c r="F1871" t="s">
        <v>9</v>
      </c>
      <c r="G1871" t="s">
        <v>20</v>
      </c>
      <c r="I1871" t="s">
        <v>954</v>
      </c>
      <c r="J1871" t="s">
        <v>4708</v>
      </c>
      <c r="K1871" t="str">
        <f>IF(COUNTIF(Customers!A:A, H1871)&gt;0, "Valid", "Invalid")</f>
        <v>Invalid</v>
      </c>
      <c r="L1871" t="str">
        <f t="shared" si="145"/>
        <v>2</v>
      </c>
      <c r="M1871" t="str">
        <f t="shared" si="146"/>
        <v>2022</v>
      </c>
      <c r="N1871">
        <f t="shared" si="147"/>
        <v>-29503.08</v>
      </c>
      <c r="O1871" t="str">
        <f t="shared" si="148"/>
        <v/>
      </c>
      <c r="P1871">
        <f t="shared" si="149"/>
        <v>29503.08</v>
      </c>
      <c r="Q1871" s="48" t="str">
        <f>IF(O1871="","",
   IF(OR(O1871&lt;EDA_Outlier_Analysis!$C$10, O1871&gt;EDA_Outlier_Analysis!$C$11),
      "Outlier",
      "Normal"))</f>
        <v/>
      </c>
      <c r="R1871" t="str">
        <f>IF(P1871="","",
   IF(OR(P1871 &lt; EDA_Outlier_Analysis!$F$7, P1871 &gt; EDA_Outlier_Analysis!$F$8),
      "Outlier",
      "Normal"))</f>
        <v>Normal</v>
      </c>
      <c r="S1871" t="str">
        <f>IF(N1871="","",
   IF(OR(N1871 &lt;EDA_Outlier_Analysis!$I$10, N1871 &gt; EDA_Outlier_Analysis!$I$11),
      "Outlier",
      "Normal"))</f>
        <v>Normal</v>
      </c>
    </row>
    <row r="1872" spans="1:19">
      <c r="A1872" t="s">
        <v>4709</v>
      </c>
      <c r="B1872" s="4">
        <v>44968</v>
      </c>
      <c r="C1872" s="2">
        <v>-40395.22</v>
      </c>
      <c r="D1872" t="s">
        <v>840</v>
      </c>
      <c r="E1872" t="s">
        <v>841</v>
      </c>
      <c r="F1872" t="s">
        <v>10</v>
      </c>
      <c r="G1872" t="s">
        <v>31</v>
      </c>
      <c r="I1872" t="s">
        <v>968</v>
      </c>
      <c r="J1872" t="s">
        <v>4710</v>
      </c>
      <c r="K1872" t="str">
        <f>IF(COUNTIF(Customers!A:A, H1872)&gt;0, "Valid", "Invalid")</f>
        <v>Invalid</v>
      </c>
      <c r="L1872" t="str">
        <f t="shared" si="145"/>
        <v>2</v>
      </c>
      <c r="M1872" t="str">
        <f t="shared" si="146"/>
        <v>2023</v>
      </c>
      <c r="N1872">
        <f t="shared" si="147"/>
        <v>-40395.22</v>
      </c>
      <c r="O1872" t="str">
        <f t="shared" si="148"/>
        <v/>
      </c>
      <c r="P1872">
        <f t="shared" si="149"/>
        <v>40395.22</v>
      </c>
      <c r="Q1872" s="48" t="str">
        <f>IF(O1872="","",
   IF(OR(O1872&lt;EDA_Outlier_Analysis!$C$10, O1872&gt;EDA_Outlier_Analysis!$C$11),
      "Outlier",
      "Normal"))</f>
        <v/>
      </c>
      <c r="R1872" t="str">
        <f>IF(P1872="","",
   IF(OR(P1872 &lt; EDA_Outlier_Analysis!$F$7, P1872 &gt; EDA_Outlier_Analysis!$F$8),
      "Outlier",
      "Normal"))</f>
        <v>Normal</v>
      </c>
      <c r="S1872" t="str">
        <f>IF(N1872="","",
   IF(OR(N1872 &lt;EDA_Outlier_Analysis!$I$10, N1872 &gt; EDA_Outlier_Analysis!$I$11),
      "Outlier",
      "Normal"))</f>
        <v>Normal</v>
      </c>
    </row>
    <row r="1873" spans="1:19">
      <c r="A1873" t="s">
        <v>4711</v>
      </c>
      <c r="B1873" s="4">
        <v>45247</v>
      </c>
      <c r="C1873" s="2">
        <v>-22103.01</v>
      </c>
      <c r="D1873" t="s">
        <v>840</v>
      </c>
      <c r="E1873" t="s">
        <v>845</v>
      </c>
      <c r="F1873" t="s">
        <v>11</v>
      </c>
      <c r="G1873" t="s">
        <v>31</v>
      </c>
      <c r="I1873" t="s">
        <v>1412</v>
      </c>
      <c r="J1873" t="s">
        <v>4712</v>
      </c>
      <c r="K1873" t="str">
        <f>IF(COUNTIF(Customers!A:A, H1873)&gt;0, "Valid", "Invalid")</f>
        <v>Invalid</v>
      </c>
      <c r="L1873" t="str">
        <f t="shared" si="145"/>
        <v>11</v>
      </c>
      <c r="M1873" t="str">
        <f t="shared" si="146"/>
        <v>2023</v>
      </c>
      <c r="N1873">
        <f t="shared" si="147"/>
        <v>-22103.01</v>
      </c>
      <c r="O1873" t="str">
        <f t="shared" si="148"/>
        <v/>
      </c>
      <c r="P1873">
        <f t="shared" si="149"/>
        <v>22103.01</v>
      </c>
      <c r="Q1873" s="48" t="str">
        <f>IF(O1873="","",
   IF(OR(O1873&lt;EDA_Outlier_Analysis!$C$10, O1873&gt;EDA_Outlier_Analysis!$C$11),
      "Outlier",
      "Normal"))</f>
        <v/>
      </c>
      <c r="R1873" t="str">
        <f>IF(P1873="","",
   IF(OR(P1873 &lt; EDA_Outlier_Analysis!$F$7, P1873 &gt; EDA_Outlier_Analysis!$F$8),
      "Outlier",
      "Normal"))</f>
        <v>Outlier</v>
      </c>
      <c r="S1873" t="str">
        <f>IF(N1873="","",
   IF(OR(N1873 &lt;EDA_Outlier_Analysis!$I$10, N1873 &gt; EDA_Outlier_Analysis!$I$11),
      "Outlier",
      "Normal"))</f>
        <v>Normal</v>
      </c>
    </row>
    <row r="1874" spans="1:19">
      <c r="A1874" t="s">
        <v>4713</v>
      </c>
      <c r="B1874" s="4">
        <v>44655</v>
      </c>
      <c r="C1874" s="2">
        <v>-36224.589999999997</v>
      </c>
      <c r="D1874" t="s">
        <v>840</v>
      </c>
      <c r="E1874" t="s">
        <v>845</v>
      </c>
      <c r="F1874" t="s">
        <v>9</v>
      </c>
      <c r="G1874" t="s">
        <v>34</v>
      </c>
      <c r="I1874" t="s">
        <v>1141</v>
      </c>
      <c r="J1874" t="s">
        <v>4714</v>
      </c>
      <c r="K1874" t="str">
        <f>IF(COUNTIF(Customers!A:A, H1874)&gt;0, "Valid", "Invalid")</f>
        <v>Invalid</v>
      </c>
      <c r="L1874" t="str">
        <f t="shared" si="145"/>
        <v>4</v>
      </c>
      <c r="M1874" t="str">
        <f t="shared" si="146"/>
        <v>2022</v>
      </c>
      <c r="N1874">
        <f t="shared" si="147"/>
        <v>-36224.589999999997</v>
      </c>
      <c r="O1874" t="str">
        <f t="shared" si="148"/>
        <v/>
      </c>
      <c r="P1874">
        <f t="shared" si="149"/>
        <v>36224.589999999997</v>
      </c>
      <c r="Q1874" s="48" t="str">
        <f>IF(O1874="","",
   IF(OR(O1874&lt;EDA_Outlier_Analysis!$C$10, O1874&gt;EDA_Outlier_Analysis!$C$11),
      "Outlier",
      "Normal"))</f>
        <v/>
      </c>
      <c r="R1874" t="str">
        <f>IF(P1874="","",
   IF(OR(P1874 &lt; EDA_Outlier_Analysis!$F$7, P1874 &gt; EDA_Outlier_Analysis!$F$8),
      "Outlier",
      "Normal"))</f>
        <v>Normal</v>
      </c>
      <c r="S1874" t="str">
        <f>IF(N1874="","",
   IF(OR(N1874 &lt;EDA_Outlier_Analysis!$I$10, N1874 &gt; EDA_Outlier_Analysis!$I$11),
      "Outlier",
      "Normal"))</f>
        <v>Normal</v>
      </c>
    </row>
    <row r="1875" spans="1:19">
      <c r="A1875" t="s">
        <v>4715</v>
      </c>
      <c r="B1875" s="4">
        <v>44667</v>
      </c>
      <c r="C1875" s="2">
        <v>280307.03000000003</v>
      </c>
      <c r="D1875" t="s">
        <v>849</v>
      </c>
      <c r="E1875" t="s">
        <v>850</v>
      </c>
      <c r="F1875" t="s">
        <v>11</v>
      </c>
      <c r="G1875" t="s">
        <v>24</v>
      </c>
      <c r="H1875" t="s">
        <v>595</v>
      </c>
      <c r="J1875" t="s">
        <v>4716</v>
      </c>
      <c r="K1875" t="str">
        <f>IF(COUNTIF(Customers!A:A, H1875)&gt;0, "Valid", "Invalid")</f>
        <v>Valid</v>
      </c>
      <c r="L1875" t="str">
        <f t="shared" si="145"/>
        <v>4</v>
      </c>
      <c r="M1875" t="str">
        <f t="shared" si="146"/>
        <v>2022</v>
      </c>
      <c r="N1875">
        <f t="shared" si="147"/>
        <v>280307.03000000003</v>
      </c>
      <c r="O1875">
        <f t="shared" si="148"/>
        <v>280307.03000000003</v>
      </c>
      <c r="P1875" t="str">
        <f t="shared" si="149"/>
        <v/>
      </c>
      <c r="Q1875" s="48" t="str">
        <f>IF(O1875="","",
   IF(OR(O1875&lt;EDA_Outlier_Analysis!$C$10, O1875&gt;EDA_Outlier_Analysis!$C$11),
      "Outlier",
      "Normal"))</f>
        <v>Normal</v>
      </c>
      <c r="R1875" t="str">
        <f>IF(P1875="","",
   IF(OR(P1875 &lt; EDA_Outlier_Analysis!$F$7, P1875 &gt; EDA_Outlier_Analysis!$F$8),
      "Outlier",
      "Normal"))</f>
        <v/>
      </c>
      <c r="S1875" t="str">
        <f>IF(N1875="","",
   IF(OR(N1875 &lt;EDA_Outlier_Analysis!$I$10, N1875 &gt; EDA_Outlier_Analysis!$I$11),
      "Outlier",
      "Normal"))</f>
        <v>Normal</v>
      </c>
    </row>
    <row r="1876" spans="1:19">
      <c r="A1876" t="s">
        <v>4717</v>
      </c>
      <c r="B1876" s="4">
        <v>44729</v>
      </c>
      <c r="C1876" s="2">
        <v>24900.38</v>
      </c>
      <c r="D1876" t="s">
        <v>1345</v>
      </c>
      <c r="E1876" t="s">
        <v>1345</v>
      </c>
      <c r="F1876" t="s">
        <v>10</v>
      </c>
      <c r="G1876" t="s">
        <v>31</v>
      </c>
      <c r="J1876" t="s">
        <v>4718</v>
      </c>
      <c r="K1876" t="str">
        <f>IF(COUNTIF(Customers!A:A, H1876)&gt;0, "Valid", "Invalid")</f>
        <v>Invalid</v>
      </c>
      <c r="L1876" t="str">
        <f t="shared" si="145"/>
        <v>6</v>
      </c>
      <c r="M1876" t="str">
        <f t="shared" si="146"/>
        <v>2022</v>
      </c>
      <c r="N1876">
        <f t="shared" si="147"/>
        <v>-24900.38</v>
      </c>
      <c r="O1876" t="str">
        <f t="shared" si="148"/>
        <v/>
      </c>
      <c r="P1876" t="str">
        <f t="shared" si="149"/>
        <v/>
      </c>
      <c r="Q1876" s="48" t="str">
        <f>IF(O1876="","",
   IF(OR(O1876&lt;EDA_Outlier_Analysis!$C$10, O1876&gt;EDA_Outlier_Analysis!$C$11),
      "Outlier",
      "Normal"))</f>
        <v/>
      </c>
      <c r="R1876" t="str">
        <f>IF(P1876="","",
   IF(OR(P1876 &lt; EDA_Outlier_Analysis!$F$7, P1876 &gt; EDA_Outlier_Analysis!$F$8),
      "Outlier",
      "Normal"))</f>
        <v/>
      </c>
      <c r="S1876" t="str">
        <f>IF(N1876="","",
   IF(OR(N1876 &lt;EDA_Outlier_Analysis!$I$10, N1876 &gt; EDA_Outlier_Analysis!$I$11),
      "Outlier",
      "Normal"))</f>
        <v>Normal</v>
      </c>
    </row>
    <row r="1877" spans="1:19">
      <c r="A1877" t="s">
        <v>4719</v>
      </c>
      <c r="B1877" s="4">
        <v>44866</v>
      </c>
      <c r="C1877" s="2">
        <v>124387.3</v>
      </c>
      <c r="D1877" t="s">
        <v>849</v>
      </c>
      <c r="E1877" t="s">
        <v>850</v>
      </c>
      <c r="F1877" t="s">
        <v>11</v>
      </c>
      <c r="G1877" t="s">
        <v>31</v>
      </c>
      <c r="H1877" t="s">
        <v>703</v>
      </c>
      <c r="J1877" t="s">
        <v>4720</v>
      </c>
      <c r="K1877" t="str">
        <f>IF(COUNTIF(Customers!A:A, H1877)&gt;0, "Valid", "Invalid")</f>
        <v>Valid</v>
      </c>
      <c r="L1877" t="str">
        <f t="shared" si="145"/>
        <v>11</v>
      </c>
      <c r="M1877" t="str">
        <f t="shared" si="146"/>
        <v>2022</v>
      </c>
      <c r="N1877">
        <f t="shared" si="147"/>
        <v>124387.3</v>
      </c>
      <c r="O1877">
        <f t="shared" si="148"/>
        <v>124387.3</v>
      </c>
      <c r="P1877" t="str">
        <f t="shared" si="149"/>
        <v/>
      </c>
      <c r="Q1877" s="48" t="str">
        <f>IF(O1877="","",
   IF(OR(O1877&lt;EDA_Outlier_Analysis!$C$10, O1877&gt;EDA_Outlier_Analysis!$C$11),
      "Outlier",
      "Normal"))</f>
        <v>Normal</v>
      </c>
      <c r="R1877" t="str">
        <f>IF(P1877="","",
   IF(OR(P1877 &lt; EDA_Outlier_Analysis!$F$7, P1877 &gt; EDA_Outlier_Analysis!$F$8),
      "Outlier",
      "Normal"))</f>
        <v/>
      </c>
      <c r="S1877" t="str">
        <f>IF(N1877="","",
   IF(OR(N1877 &lt;EDA_Outlier_Analysis!$I$10, N1877 &gt; EDA_Outlier_Analysis!$I$11),
      "Outlier",
      "Normal"))</f>
        <v>Normal</v>
      </c>
    </row>
    <row r="1878" spans="1:19">
      <c r="A1878" t="s">
        <v>4721</v>
      </c>
      <c r="B1878" s="4">
        <v>44725</v>
      </c>
      <c r="C1878" s="2">
        <v>149898.44</v>
      </c>
      <c r="D1878" t="s">
        <v>849</v>
      </c>
      <c r="E1878" t="s">
        <v>853</v>
      </c>
      <c r="F1878" t="s">
        <v>11</v>
      </c>
      <c r="G1878" t="s">
        <v>34</v>
      </c>
      <c r="H1878" t="s">
        <v>679</v>
      </c>
      <c r="J1878" t="s">
        <v>4722</v>
      </c>
      <c r="K1878" t="str">
        <f>IF(COUNTIF(Customers!A:A, H1878)&gt;0, "Valid", "Invalid")</f>
        <v>Valid</v>
      </c>
      <c r="L1878" t="str">
        <f t="shared" si="145"/>
        <v>6</v>
      </c>
      <c r="M1878" t="str">
        <f t="shared" si="146"/>
        <v>2022</v>
      </c>
      <c r="N1878">
        <f t="shared" si="147"/>
        <v>149898.44</v>
      </c>
      <c r="O1878">
        <f t="shared" si="148"/>
        <v>149898.44</v>
      </c>
      <c r="P1878" t="str">
        <f t="shared" si="149"/>
        <v/>
      </c>
      <c r="Q1878" s="48" t="str">
        <f>IF(O1878="","",
   IF(OR(O1878&lt;EDA_Outlier_Analysis!$C$10, O1878&gt;EDA_Outlier_Analysis!$C$11),
      "Outlier",
      "Normal"))</f>
        <v>Normal</v>
      </c>
      <c r="R1878" t="str">
        <f>IF(P1878="","",
   IF(OR(P1878 &lt; EDA_Outlier_Analysis!$F$7, P1878 &gt; EDA_Outlier_Analysis!$F$8),
      "Outlier",
      "Normal"))</f>
        <v/>
      </c>
      <c r="S1878" t="str">
        <f>IF(N1878="","",
   IF(OR(N1878 &lt;EDA_Outlier_Analysis!$I$10, N1878 &gt; EDA_Outlier_Analysis!$I$11),
      "Outlier",
      "Normal"))</f>
        <v>Normal</v>
      </c>
    </row>
    <row r="1879" spans="1:19">
      <c r="A1879" t="s">
        <v>4723</v>
      </c>
      <c r="B1879" s="4">
        <v>44991</v>
      </c>
      <c r="C1879" s="2">
        <v>29220.240000000002</v>
      </c>
      <c r="D1879" t="s">
        <v>873</v>
      </c>
      <c r="E1879" t="s">
        <v>873</v>
      </c>
      <c r="F1879" t="s">
        <v>9</v>
      </c>
      <c r="G1879" t="s">
        <v>31</v>
      </c>
      <c r="J1879" t="s">
        <v>4724</v>
      </c>
      <c r="K1879" t="str">
        <f>IF(COUNTIF(Customers!A:A, H1879)&gt;0, "Valid", "Invalid")</f>
        <v>Invalid</v>
      </c>
      <c r="L1879" t="str">
        <f t="shared" si="145"/>
        <v>3</v>
      </c>
      <c r="M1879" t="str">
        <f t="shared" si="146"/>
        <v>2023</v>
      </c>
      <c r="N1879">
        <f t="shared" si="147"/>
        <v>-29220.240000000002</v>
      </c>
      <c r="O1879" t="str">
        <f t="shared" si="148"/>
        <v/>
      </c>
      <c r="P1879" t="str">
        <f t="shared" si="149"/>
        <v/>
      </c>
      <c r="Q1879" s="48" t="str">
        <f>IF(O1879="","",
   IF(OR(O1879&lt;EDA_Outlier_Analysis!$C$10, O1879&gt;EDA_Outlier_Analysis!$C$11),
      "Outlier",
      "Normal"))</f>
        <v/>
      </c>
      <c r="R1879" t="str">
        <f>IF(P1879="","",
   IF(OR(P1879 &lt; EDA_Outlier_Analysis!$F$7, P1879 &gt; EDA_Outlier_Analysis!$F$8),
      "Outlier",
      "Normal"))</f>
        <v/>
      </c>
      <c r="S1879" t="str">
        <f>IF(N1879="","",
   IF(OR(N1879 &lt;EDA_Outlier_Analysis!$I$10, N1879 &gt; EDA_Outlier_Analysis!$I$11),
      "Outlier",
      "Normal"))</f>
        <v>Normal</v>
      </c>
    </row>
    <row r="1880" spans="1:19">
      <c r="A1880" t="s">
        <v>4725</v>
      </c>
      <c r="B1880" s="4">
        <v>45273</v>
      </c>
      <c r="C1880" s="2">
        <v>249526.91</v>
      </c>
      <c r="D1880" t="s">
        <v>849</v>
      </c>
      <c r="E1880" t="s">
        <v>868</v>
      </c>
      <c r="F1880" t="s">
        <v>10</v>
      </c>
      <c r="G1880" t="s">
        <v>24</v>
      </c>
      <c r="H1880" t="s">
        <v>179</v>
      </c>
      <c r="J1880" t="s">
        <v>4726</v>
      </c>
      <c r="K1880" t="str">
        <f>IF(COUNTIF(Customers!A:A, H1880)&gt;0, "Valid", "Invalid")</f>
        <v>Valid</v>
      </c>
      <c r="L1880" t="str">
        <f t="shared" si="145"/>
        <v>12</v>
      </c>
      <c r="M1880" t="str">
        <f t="shared" si="146"/>
        <v>2023</v>
      </c>
      <c r="N1880">
        <f t="shared" si="147"/>
        <v>249526.91</v>
      </c>
      <c r="O1880">
        <f t="shared" si="148"/>
        <v>249526.91</v>
      </c>
      <c r="P1880" t="str">
        <f t="shared" si="149"/>
        <v/>
      </c>
      <c r="Q1880" s="48" t="str">
        <f>IF(O1880="","",
   IF(OR(O1880&lt;EDA_Outlier_Analysis!$C$10, O1880&gt;EDA_Outlier_Analysis!$C$11),
      "Outlier",
      "Normal"))</f>
        <v>Normal</v>
      </c>
      <c r="R1880" t="str">
        <f>IF(P1880="","",
   IF(OR(P1880 &lt; EDA_Outlier_Analysis!$F$7, P1880 &gt; EDA_Outlier_Analysis!$F$8),
      "Outlier",
      "Normal"))</f>
        <v/>
      </c>
      <c r="S1880" t="str">
        <f>IF(N1880="","",
   IF(OR(N1880 &lt;EDA_Outlier_Analysis!$I$10, N1880 &gt; EDA_Outlier_Analysis!$I$11),
      "Outlier",
      "Normal"))</f>
        <v>Normal</v>
      </c>
    </row>
    <row r="1881" spans="1:19">
      <c r="A1881" t="s">
        <v>4727</v>
      </c>
      <c r="B1881" s="4">
        <v>44951</v>
      </c>
      <c r="C1881" s="2">
        <v>150894.49</v>
      </c>
      <c r="D1881" t="s">
        <v>849</v>
      </c>
      <c r="E1881" t="s">
        <v>868</v>
      </c>
      <c r="F1881" t="s">
        <v>10</v>
      </c>
      <c r="G1881" t="s">
        <v>31</v>
      </c>
      <c r="H1881" t="s">
        <v>751</v>
      </c>
      <c r="J1881" t="s">
        <v>4728</v>
      </c>
      <c r="K1881" t="str">
        <f>IF(COUNTIF(Customers!A:A, H1881)&gt;0, "Valid", "Invalid")</f>
        <v>Valid</v>
      </c>
      <c r="L1881" t="str">
        <f t="shared" si="145"/>
        <v>1</v>
      </c>
      <c r="M1881" t="str">
        <f t="shared" si="146"/>
        <v>2023</v>
      </c>
      <c r="N1881">
        <f t="shared" si="147"/>
        <v>150894.49</v>
      </c>
      <c r="O1881">
        <f t="shared" si="148"/>
        <v>150894.49</v>
      </c>
      <c r="P1881" t="str">
        <f t="shared" si="149"/>
        <v/>
      </c>
      <c r="Q1881" s="48" t="str">
        <f>IF(O1881="","",
   IF(OR(O1881&lt;EDA_Outlier_Analysis!$C$10, O1881&gt;EDA_Outlier_Analysis!$C$11),
      "Outlier",
      "Normal"))</f>
        <v>Normal</v>
      </c>
      <c r="R1881" t="str">
        <f>IF(P1881="","",
   IF(OR(P1881 &lt; EDA_Outlier_Analysis!$F$7, P1881 &gt; EDA_Outlier_Analysis!$F$8),
      "Outlier",
      "Normal"))</f>
        <v/>
      </c>
      <c r="S1881" t="str">
        <f>IF(N1881="","",
   IF(OR(N1881 &lt;EDA_Outlier_Analysis!$I$10, N1881 &gt; EDA_Outlier_Analysis!$I$11),
      "Outlier",
      "Normal"))</f>
        <v>Normal</v>
      </c>
    </row>
    <row r="1882" spans="1:19">
      <c r="A1882" t="s">
        <v>4729</v>
      </c>
      <c r="B1882" s="4">
        <v>45130</v>
      </c>
      <c r="C1882" s="2">
        <v>133694.74</v>
      </c>
      <c r="D1882" t="s">
        <v>849</v>
      </c>
      <c r="E1882" t="s">
        <v>868</v>
      </c>
      <c r="F1882" t="s">
        <v>9</v>
      </c>
      <c r="G1882" t="s">
        <v>24</v>
      </c>
      <c r="H1882" t="s">
        <v>747</v>
      </c>
      <c r="J1882" t="s">
        <v>4730</v>
      </c>
      <c r="K1882" t="str">
        <f>IF(COUNTIF(Customers!A:A, H1882)&gt;0, "Valid", "Invalid")</f>
        <v>Valid</v>
      </c>
      <c r="L1882" t="str">
        <f t="shared" si="145"/>
        <v>7</v>
      </c>
      <c r="M1882" t="str">
        <f t="shared" si="146"/>
        <v>2023</v>
      </c>
      <c r="N1882">
        <f t="shared" si="147"/>
        <v>133694.74</v>
      </c>
      <c r="O1882">
        <f t="shared" si="148"/>
        <v>133694.74</v>
      </c>
      <c r="P1882" t="str">
        <f t="shared" si="149"/>
        <v/>
      </c>
      <c r="Q1882" s="48" t="str">
        <f>IF(O1882="","",
   IF(OR(O1882&lt;EDA_Outlier_Analysis!$C$10, O1882&gt;EDA_Outlier_Analysis!$C$11),
      "Outlier",
      "Normal"))</f>
        <v>Normal</v>
      </c>
      <c r="R1882" t="str">
        <f>IF(P1882="","",
   IF(OR(P1882 &lt; EDA_Outlier_Analysis!$F$7, P1882 &gt; EDA_Outlier_Analysis!$F$8),
      "Outlier",
      "Normal"))</f>
        <v/>
      </c>
      <c r="S1882" t="str">
        <f>IF(N1882="","",
   IF(OR(N1882 &lt;EDA_Outlier_Analysis!$I$10, N1882 &gt; EDA_Outlier_Analysis!$I$11),
      "Outlier",
      "Normal"))</f>
        <v>Normal</v>
      </c>
    </row>
    <row r="1883" spans="1:19">
      <c r="A1883" t="s">
        <v>4731</v>
      </c>
      <c r="B1883" s="4">
        <v>44665</v>
      </c>
      <c r="C1883" s="2">
        <v>-67309.98</v>
      </c>
      <c r="D1883" t="s">
        <v>840</v>
      </c>
      <c r="E1883" t="s">
        <v>905</v>
      </c>
      <c r="F1883" t="s">
        <v>10</v>
      </c>
      <c r="G1883" t="s">
        <v>24</v>
      </c>
      <c r="I1883" t="s">
        <v>2053</v>
      </c>
      <c r="J1883" t="s">
        <v>4732</v>
      </c>
      <c r="K1883" t="str">
        <f>IF(COUNTIF(Customers!A:A, H1883)&gt;0, "Valid", "Invalid")</f>
        <v>Invalid</v>
      </c>
      <c r="L1883" t="str">
        <f t="shared" si="145"/>
        <v>4</v>
      </c>
      <c r="M1883" t="str">
        <f t="shared" si="146"/>
        <v>2022</v>
      </c>
      <c r="N1883">
        <f t="shared" si="147"/>
        <v>-67309.98</v>
      </c>
      <c r="O1883" t="str">
        <f t="shared" si="148"/>
        <v/>
      </c>
      <c r="P1883">
        <f t="shared" si="149"/>
        <v>67309.98</v>
      </c>
      <c r="Q1883" s="48" t="str">
        <f>IF(O1883="","",
   IF(OR(O1883&lt;EDA_Outlier_Analysis!$C$10, O1883&gt;EDA_Outlier_Analysis!$C$11),
      "Outlier",
      "Normal"))</f>
        <v/>
      </c>
      <c r="R1883" t="str">
        <f>IF(P1883="","",
   IF(OR(P1883 &lt; EDA_Outlier_Analysis!$F$7, P1883 &gt; EDA_Outlier_Analysis!$F$8),
      "Outlier",
      "Normal"))</f>
        <v>Outlier</v>
      </c>
      <c r="S1883" t="str">
        <f>IF(N1883="","",
   IF(OR(N1883 &lt;EDA_Outlier_Analysis!$I$10, N1883 &gt; EDA_Outlier_Analysis!$I$11),
      "Outlier",
      "Normal"))</f>
        <v>Normal</v>
      </c>
    </row>
    <row r="1884" spans="1:19">
      <c r="A1884" t="s">
        <v>4733</v>
      </c>
      <c r="B1884" s="4">
        <v>44833</v>
      </c>
      <c r="C1884" s="2">
        <v>158511.29999999999</v>
      </c>
      <c r="D1884" t="s">
        <v>849</v>
      </c>
      <c r="E1884" t="s">
        <v>853</v>
      </c>
      <c r="F1884" t="s">
        <v>9</v>
      </c>
      <c r="G1884" t="s">
        <v>20</v>
      </c>
      <c r="H1884" t="s">
        <v>405</v>
      </c>
      <c r="J1884" t="s">
        <v>4734</v>
      </c>
      <c r="K1884" t="str">
        <f>IF(COUNTIF(Customers!A:A, H1884)&gt;0, "Valid", "Invalid")</f>
        <v>Valid</v>
      </c>
      <c r="L1884" t="str">
        <f t="shared" si="145"/>
        <v>9</v>
      </c>
      <c r="M1884" t="str">
        <f t="shared" si="146"/>
        <v>2022</v>
      </c>
      <c r="N1884">
        <f t="shared" si="147"/>
        <v>158511.29999999999</v>
      </c>
      <c r="O1884">
        <f t="shared" si="148"/>
        <v>158511.29999999999</v>
      </c>
      <c r="P1884" t="str">
        <f t="shared" si="149"/>
        <v/>
      </c>
      <c r="Q1884" s="48" t="str">
        <f>IF(O1884="","",
   IF(OR(O1884&lt;EDA_Outlier_Analysis!$C$10, O1884&gt;EDA_Outlier_Analysis!$C$11),
      "Outlier",
      "Normal"))</f>
        <v>Normal</v>
      </c>
      <c r="R1884" t="str">
        <f>IF(P1884="","",
   IF(OR(P1884 &lt; EDA_Outlier_Analysis!$F$7, P1884 &gt; EDA_Outlier_Analysis!$F$8),
      "Outlier",
      "Normal"))</f>
        <v/>
      </c>
      <c r="S1884" t="str">
        <f>IF(N1884="","",
   IF(OR(N1884 &lt;EDA_Outlier_Analysis!$I$10, N1884 &gt; EDA_Outlier_Analysis!$I$11),
      "Outlier",
      "Normal"))</f>
        <v>Normal</v>
      </c>
    </row>
    <row r="1885" spans="1:19">
      <c r="A1885" t="s">
        <v>4735</v>
      </c>
      <c r="B1885" s="4">
        <v>44920</v>
      </c>
      <c r="C1885" s="2">
        <v>-40614.25</v>
      </c>
      <c r="D1885" t="s">
        <v>840</v>
      </c>
      <c r="E1885" t="s">
        <v>864</v>
      </c>
      <c r="F1885" t="s">
        <v>9</v>
      </c>
      <c r="G1885" t="s">
        <v>24</v>
      </c>
      <c r="I1885" t="s">
        <v>2829</v>
      </c>
      <c r="J1885" t="s">
        <v>4736</v>
      </c>
      <c r="K1885" t="str">
        <f>IF(COUNTIF(Customers!A:A, H1885)&gt;0, "Valid", "Invalid")</f>
        <v>Invalid</v>
      </c>
      <c r="L1885" t="str">
        <f t="shared" si="145"/>
        <v>12</v>
      </c>
      <c r="M1885" t="str">
        <f t="shared" si="146"/>
        <v>2022</v>
      </c>
      <c r="N1885">
        <f t="shared" si="147"/>
        <v>-40614.25</v>
      </c>
      <c r="O1885" t="str">
        <f t="shared" si="148"/>
        <v/>
      </c>
      <c r="P1885">
        <f t="shared" si="149"/>
        <v>40614.25</v>
      </c>
      <c r="Q1885" s="48" t="str">
        <f>IF(O1885="","",
   IF(OR(O1885&lt;EDA_Outlier_Analysis!$C$10, O1885&gt;EDA_Outlier_Analysis!$C$11),
      "Outlier",
      "Normal"))</f>
        <v/>
      </c>
      <c r="R1885" t="str">
        <f>IF(P1885="","",
   IF(OR(P1885 &lt; EDA_Outlier_Analysis!$F$7, P1885 &gt; EDA_Outlier_Analysis!$F$8),
      "Outlier",
      "Normal"))</f>
        <v>Normal</v>
      </c>
      <c r="S1885" t="str">
        <f>IF(N1885="","",
   IF(OR(N1885 &lt;EDA_Outlier_Analysis!$I$10, N1885 &gt; EDA_Outlier_Analysis!$I$11),
      "Outlier",
      "Normal"))</f>
        <v>Normal</v>
      </c>
    </row>
    <row r="1886" spans="1:19">
      <c r="A1886" t="s">
        <v>4737</v>
      </c>
      <c r="B1886" s="4">
        <v>44573</v>
      </c>
      <c r="C1886" s="2">
        <v>-50163.26</v>
      </c>
      <c r="D1886" t="s">
        <v>840</v>
      </c>
      <c r="E1886" t="s">
        <v>845</v>
      </c>
      <c r="F1886" t="s">
        <v>10</v>
      </c>
      <c r="G1886" t="s">
        <v>34</v>
      </c>
      <c r="I1886" t="s">
        <v>1177</v>
      </c>
      <c r="J1886" t="s">
        <v>4738</v>
      </c>
      <c r="K1886" t="str">
        <f>IF(COUNTIF(Customers!A:A, H1886)&gt;0, "Valid", "Invalid")</f>
        <v>Invalid</v>
      </c>
      <c r="L1886" t="str">
        <f t="shared" si="145"/>
        <v>1</v>
      </c>
      <c r="M1886" t="str">
        <f t="shared" si="146"/>
        <v>2022</v>
      </c>
      <c r="N1886">
        <f t="shared" si="147"/>
        <v>-50163.26</v>
      </c>
      <c r="O1886" t="str">
        <f t="shared" si="148"/>
        <v/>
      </c>
      <c r="P1886">
        <f t="shared" si="149"/>
        <v>50163.26</v>
      </c>
      <c r="Q1886" s="48" t="str">
        <f>IF(O1886="","",
   IF(OR(O1886&lt;EDA_Outlier_Analysis!$C$10, O1886&gt;EDA_Outlier_Analysis!$C$11),
      "Outlier",
      "Normal"))</f>
        <v/>
      </c>
      <c r="R1886" t="str">
        <f>IF(P1886="","",
   IF(OR(P1886 &lt; EDA_Outlier_Analysis!$F$7, P1886 &gt; EDA_Outlier_Analysis!$F$8),
      "Outlier",
      "Normal"))</f>
        <v>Normal</v>
      </c>
      <c r="S1886" t="str">
        <f>IF(N1886="","",
   IF(OR(N1886 &lt;EDA_Outlier_Analysis!$I$10, N1886 &gt; EDA_Outlier_Analysis!$I$11),
      "Outlier",
      "Normal"))</f>
        <v>Normal</v>
      </c>
    </row>
    <row r="1887" spans="1:19">
      <c r="A1887" t="s">
        <v>4739</v>
      </c>
      <c r="B1887" s="4">
        <v>45266</v>
      </c>
      <c r="C1887" s="2">
        <v>191638.83</v>
      </c>
      <c r="D1887" t="s">
        <v>849</v>
      </c>
      <c r="E1887" t="s">
        <v>868</v>
      </c>
      <c r="F1887" t="s">
        <v>10</v>
      </c>
      <c r="G1887" t="s">
        <v>20</v>
      </c>
      <c r="H1887" t="s">
        <v>489</v>
      </c>
      <c r="J1887" t="s">
        <v>4740</v>
      </c>
      <c r="K1887" t="str">
        <f>IF(COUNTIF(Customers!A:A, H1887)&gt;0, "Valid", "Invalid")</f>
        <v>Valid</v>
      </c>
      <c r="L1887" t="str">
        <f t="shared" si="145"/>
        <v>12</v>
      </c>
      <c r="M1887" t="str">
        <f t="shared" si="146"/>
        <v>2023</v>
      </c>
      <c r="N1887">
        <f t="shared" si="147"/>
        <v>191638.83</v>
      </c>
      <c r="O1887">
        <f t="shared" si="148"/>
        <v>191638.83</v>
      </c>
      <c r="P1887" t="str">
        <f t="shared" si="149"/>
        <v/>
      </c>
      <c r="Q1887" s="48" t="str">
        <f>IF(O1887="","",
   IF(OR(O1887&lt;EDA_Outlier_Analysis!$C$10, O1887&gt;EDA_Outlier_Analysis!$C$11),
      "Outlier",
      "Normal"))</f>
        <v>Normal</v>
      </c>
      <c r="R1887" t="str">
        <f>IF(P1887="","",
   IF(OR(P1887 &lt; EDA_Outlier_Analysis!$F$7, P1887 &gt; EDA_Outlier_Analysis!$F$8),
      "Outlier",
      "Normal"))</f>
        <v/>
      </c>
      <c r="S1887" t="str">
        <f>IF(N1887="","",
   IF(OR(N1887 &lt;EDA_Outlier_Analysis!$I$10, N1887 &gt; EDA_Outlier_Analysis!$I$11),
      "Outlier",
      "Normal"))</f>
        <v>Normal</v>
      </c>
    </row>
    <row r="1888" spans="1:19">
      <c r="A1888" t="s">
        <v>4741</v>
      </c>
      <c r="B1888" s="4">
        <v>45232</v>
      </c>
      <c r="C1888" s="2">
        <v>239960.44</v>
      </c>
      <c r="D1888" t="s">
        <v>849</v>
      </c>
      <c r="E1888" t="s">
        <v>868</v>
      </c>
      <c r="F1888" t="s">
        <v>10</v>
      </c>
      <c r="G1888" t="s">
        <v>31</v>
      </c>
      <c r="H1888" t="s">
        <v>419</v>
      </c>
      <c r="J1888" t="s">
        <v>4742</v>
      </c>
      <c r="K1888" t="str">
        <f>IF(COUNTIF(Customers!A:A, H1888)&gt;0, "Valid", "Invalid")</f>
        <v>Valid</v>
      </c>
      <c r="L1888" t="str">
        <f t="shared" si="145"/>
        <v>11</v>
      </c>
      <c r="M1888" t="str">
        <f t="shared" si="146"/>
        <v>2023</v>
      </c>
      <c r="N1888">
        <f t="shared" si="147"/>
        <v>239960.44</v>
      </c>
      <c r="O1888">
        <f t="shared" si="148"/>
        <v>239960.44</v>
      </c>
      <c r="P1888" t="str">
        <f t="shared" si="149"/>
        <v/>
      </c>
      <c r="Q1888" s="48" t="str">
        <f>IF(O1888="","",
   IF(OR(O1888&lt;EDA_Outlier_Analysis!$C$10, O1888&gt;EDA_Outlier_Analysis!$C$11),
      "Outlier",
      "Normal"))</f>
        <v>Normal</v>
      </c>
      <c r="R1888" t="str">
        <f>IF(P1888="","",
   IF(OR(P1888 &lt; EDA_Outlier_Analysis!$F$7, P1888 &gt; EDA_Outlier_Analysis!$F$8),
      "Outlier",
      "Normal"))</f>
        <v/>
      </c>
      <c r="S1888" t="str">
        <f>IF(N1888="","",
   IF(OR(N1888 &lt;EDA_Outlier_Analysis!$I$10, N1888 &gt; EDA_Outlier_Analysis!$I$11),
      "Outlier",
      "Normal"))</f>
        <v>Normal</v>
      </c>
    </row>
    <row r="1889" spans="1:19">
      <c r="A1889" t="s">
        <v>4743</v>
      </c>
      <c r="B1889" s="4">
        <v>44783</v>
      </c>
      <c r="C1889" s="2">
        <v>-46120.21</v>
      </c>
      <c r="D1889" t="s">
        <v>840</v>
      </c>
      <c r="E1889" t="s">
        <v>878</v>
      </c>
      <c r="F1889" t="s">
        <v>9</v>
      </c>
      <c r="G1889" t="s">
        <v>34</v>
      </c>
      <c r="I1889" t="s">
        <v>1519</v>
      </c>
      <c r="J1889" t="s">
        <v>4744</v>
      </c>
      <c r="K1889" t="str">
        <f>IF(COUNTIF(Customers!A:A, H1889)&gt;0, "Valid", "Invalid")</f>
        <v>Invalid</v>
      </c>
      <c r="L1889" t="str">
        <f t="shared" si="145"/>
        <v>8</v>
      </c>
      <c r="M1889" t="str">
        <f t="shared" si="146"/>
        <v>2022</v>
      </c>
      <c r="N1889">
        <f t="shared" si="147"/>
        <v>-46120.21</v>
      </c>
      <c r="O1889" t="str">
        <f t="shared" si="148"/>
        <v/>
      </c>
      <c r="P1889">
        <f t="shared" si="149"/>
        <v>46120.21</v>
      </c>
      <c r="Q1889" s="48" t="str">
        <f>IF(O1889="","",
   IF(OR(O1889&lt;EDA_Outlier_Analysis!$C$10, O1889&gt;EDA_Outlier_Analysis!$C$11),
      "Outlier",
      "Normal"))</f>
        <v/>
      </c>
      <c r="R1889" t="str">
        <f>IF(P1889="","",
   IF(OR(P1889 &lt; EDA_Outlier_Analysis!$F$7, P1889 &gt; EDA_Outlier_Analysis!$F$8),
      "Outlier",
      "Normal"))</f>
        <v>Normal</v>
      </c>
      <c r="S1889" t="str">
        <f>IF(N1889="","",
   IF(OR(N1889 &lt;EDA_Outlier_Analysis!$I$10, N1889 &gt; EDA_Outlier_Analysis!$I$11),
      "Outlier",
      "Normal"))</f>
        <v>Normal</v>
      </c>
    </row>
    <row r="1890" spans="1:19">
      <c r="A1890" t="s">
        <v>4745</v>
      </c>
      <c r="B1890" s="4">
        <v>45278</v>
      </c>
      <c r="C1890" s="2">
        <v>144391.15</v>
      </c>
      <c r="D1890" t="s">
        <v>849</v>
      </c>
      <c r="E1890" t="s">
        <v>850</v>
      </c>
      <c r="F1890" t="s">
        <v>9</v>
      </c>
      <c r="G1890" t="s">
        <v>34</v>
      </c>
      <c r="H1890" t="s">
        <v>293</v>
      </c>
      <c r="J1890" t="s">
        <v>4746</v>
      </c>
      <c r="K1890" t="str">
        <f>IF(COUNTIF(Customers!A:A, H1890)&gt;0, "Valid", "Invalid")</f>
        <v>Valid</v>
      </c>
      <c r="L1890" t="str">
        <f t="shared" si="145"/>
        <v>12</v>
      </c>
      <c r="M1890" t="str">
        <f t="shared" si="146"/>
        <v>2023</v>
      </c>
      <c r="N1890">
        <f t="shared" si="147"/>
        <v>144391.15</v>
      </c>
      <c r="O1890">
        <f t="shared" si="148"/>
        <v>144391.15</v>
      </c>
      <c r="P1890" t="str">
        <f t="shared" si="149"/>
        <v/>
      </c>
      <c r="Q1890" s="48" t="str">
        <f>IF(O1890="","",
   IF(OR(O1890&lt;EDA_Outlier_Analysis!$C$10, O1890&gt;EDA_Outlier_Analysis!$C$11),
      "Outlier",
      "Normal"))</f>
        <v>Normal</v>
      </c>
      <c r="R1890" t="str">
        <f>IF(P1890="","",
   IF(OR(P1890 &lt; EDA_Outlier_Analysis!$F$7, P1890 &gt; EDA_Outlier_Analysis!$F$8),
      "Outlier",
      "Normal"))</f>
        <v/>
      </c>
      <c r="S1890" t="str">
        <f>IF(N1890="","",
   IF(OR(N1890 &lt;EDA_Outlier_Analysis!$I$10, N1890 &gt; EDA_Outlier_Analysis!$I$11),
      "Outlier",
      "Normal"))</f>
        <v>Normal</v>
      </c>
    </row>
    <row r="1891" spans="1:19">
      <c r="A1891" t="s">
        <v>4747</v>
      </c>
      <c r="B1891" s="4">
        <v>45003</v>
      </c>
      <c r="C1891" s="2">
        <v>-52473.41</v>
      </c>
      <c r="D1891" t="s">
        <v>840</v>
      </c>
      <c r="E1891" t="s">
        <v>845</v>
      </c>
      <c r="F1891" t="s">
        <v>10</v>
      </c>
      <c r="G1891" t="s">
        <v>20</v>
      </c>
      <c r="I1891" t="s">
        <v>2017</v>
      </c>
      <c r="J1891" t="s">
        <v>4748</v>
      </c>
      <c r="K1891" t="str">
        <f>IF(COUNTIF(Customers!A:A, H1891)&gt;0, "Valid", "Invalid")</f>
        <v>Invalid</v>
      </c>
      <c r="L1891" t="str">
        <f t="shared" si="145"/>
        <v>3</v>
      </c>
      <c r="M1891" t="str">
        <f t="shared" si="146"/>
        <v>2023</v>
      </c>
      <c r="N1891">
        <f t="shared" si="147"/>
        <v>-52473.41</v>
      </c>
      <c r="O1891" t="str">
        <f t="shared" si="148"/>
        <v/>
      </c>
      <c r="P1891">
        <f t="shared" si="149"/>
        <v>52473.41</v>
      </c>
      <c r="Q1891" s="48" t="str">
        <f>IF(O1891="","",
   IF(OR(O1891&lt;EDA_Outlier_Analysis!$C$10, O1891&gt;EDA_Outlier_Analysis!$C$11),
      "Outlier",
      "Normal"))</f>
        <v/>
      </c>
      <c r="R1891" t="str">
        <f>IF(P1891="","",
   IF(OR(P1891 &lt; EDA_Outlier_Analysis!$F$7, P1891 &gt; EDA_Outlier_Analysis!$F$8),
      "Outlier",
      "Normal"))</f>
        <v>Normal</v>
      </c>
      <c r="S1891" t="str">
        <f>IF(N1891="","",
   IF(OR(N1891 &lt;EDA_Outlier_Analysis!$I$10, N1891 &gt; EDA_Outlier_Analysis!$I$11),
      "Outlier",
      "Normal"))</f>
        <v>Normal</v>
      </c>
    </row>
    <row r="1892" spans="1:19">
      <c r="A1892" t="s">
        <v>4749</v>
      </c>
      <c r="B1892" s="4">
        <v>44716</v>
      </c>
      <c r="C1892" s="2">
        <v>113675.88</v>
      </c>
      <c r="D1892" t="s">
        <v>849</v>
      </c>
      <c r="E1892" t="s">
        <v>853</v>
      </c>
      <c r="F1892" t="s">
        <v>10</v>
      </c>
      <c r="G1892" t="s">
        <v>24</v>
      </c>
      <c r="H1892" t="s">
        <v>365</v>
      </c>
      <c r="J1892" t="s">
        <v>4750</v>
      </c>
      <c r="K1892" t="str">
        <f>IF(COUNTIF(Customers!A:A, H1892)&gt;0, "Valid", "Invalid")</f>
        <v>Valid</v>
      </c>
      <c r="L1892" t="str">
        <f t="shared" si="145"/>
        <v>6</v>
      </c>
      <c r="M1892" t="str">
        <f t="shared" si="146"/>
        <v>2022</v>
      </c>
      <c r="N1892">
        <f t="shared" si="147"/>
        <v>113675.88</v>
      </c>
      <c r="O1892">
        <f t="shared" si="148"/>
        <v>113675.88</v>
      </c>
      <c r="P1892" t="str">
        <f t="shared" si="149"/>
        <v/>
      </c>
      <c r="Q1892" s="48" t="str">
        <f>IF(O1892="","",
   IF(OR(O1892&lt;EDA_Outlier_Analysis!$C$10, O1892&gt;EDA_Outlier_Analysis!$C$11),
      "Outlier",
      "Normal"))</f>
        <v>Normal</v>
      </c>
      <c r="R1892" t="str">
        <f>IF(P1892="","",
   IF(OR(P1892 &lt; EDA_Outlier_Analysis!$F$7, P1892 &gt; EDA_Outlier_Analysis!$F$8),
      "Outlier",
      "Normal"))</f>
        <v/>
      </c>
      <c r="S1892" t="str">
        <f>IF(N1892="","",
   IF(OR(N1892 &lt;EDA_Outlier_Analysis!$I$10, N1892 &gt; EDA_Outlier_Analysis!$I$11),
      "Outlier",
      "Normal"))</f>
        <v>Normal</v>
      </c>
    </row>
    <row r="1893" spans="1:19">
      <c r="A1893" t="s">
        <v>4751</v>
      </c>
      <c r="B1893" s="4">
        <v>44848</v>
      </c>
      <c r="C1893" s="2">
        <v>109051.8</v>
      </c>
      <c r="D1893" t="s">
        <v>849</v>
      </c>
      <c r="E1893" t="s">
        <v>853</v>
      </c>
      <c r="F1893" t="s">
        <v>10</v>
      </c>
      <c r="G1893" t="s">
        <v>31</v>
      </c>
      <c r="H1893" t="s">
        <v>651</v>
      </c>
      <c r="J1893" t="s">
        <v>4752</v>
      </c>
      <c r="K1893" t="str">
        <f>IF(COUNTIF(Customers!A:A, H1893)&gt;0, "Valid", "Invalid")</f>
        <v>Valid</v>
      </c>
      <c r="L1893" t="str">
        <f t="shared" si="145"/>
        <v>10</v>
      </c>
      <c r="M1893" t="str">
        <f t="shared" si="146"/>
        <v>2022</v>
      </c>
      <c r="N1893">
        <f t="shared" si="147"/>
        <v>109051.8</v>
      </c>
      <c r="O1893">
        <f t="shared" si="148"/>
        <v>109051.8</v>
      </c>
      <c r="P1893" t="str">
        <f t="shared" si="149"/>
        <v/>
      </c>
      <c r="Q1893" s="48" t="str">
        <f>IF(O1893="","",
   IF(OR(O1893&lt;EDA_Outlier_Analysis!$C$10, O1893&gt;EDA_Outlier_Analysis!$C$11),
      "Outlier",
      "Normal"))</f>
        <v>Normal</v>
      </c>
      <c r="R1893" t="str">
        <f>IF(P1893="","",
   IF(OR(P1893 &lt; EDA_Outlier_Analysis!$F$7, P1893 &gt; EDA_Outlier_Analysis!$F$8),
      "Outlier",
      "Normal"))</f>
        <v/>
      </c>
      <c r="S1893" t="str">
        <f>IF(N1893="","",
   IF(OR(N1893 &lt;EDA_Outlier_Analysis!$I$10, N1893 &gt; EDA_Outlier_Analysis!$I$11),
      "Outlier",
      "Normal"))</f>
        <v>Normal</v>
      </c>
    </row>
    <row r="1894" spans="1:19">
      <c r="A1894" t="s">
        <v>4753</v>
      </c>
      <c r="B1894" s="4">
        <v>45186</v>
      </c>
      <c r="C1894" s="2">
        <v>176692.29</v>
      </c>
      <c r="D1894" t="s">
        <v>849</v>
      </c>
      <c r="E1894" t="s">
        <v>868</v>
      </c>
      <c r="F1894" t="s">
        <v>9</v>
      </c>
      <c r="G1894" t="s">
        <v>31</v>
      </c>
      <c r="H1894" t="s">
        <v>493</v>
      </c>
      <c r="J1894" t="s">
        <v>4754</v>
      </c>
      <c r="K1894" t="str">
        <f>IF(COUNTIF(Customers!A:A, H1894)&gt;0, "Valid", "Invalid")</f>
        <v>Valid</v>
      </c>
      <c r="L1894" t="str">
        <f t="shared" si="145"/>
        <v>9</v>
      </c>
      <c r="M1894" t="str">
        <f t="shared" si="146"/>
        <v>2023</v>
      </c>
      <c r="N1894">
        <f t="shared" si="147"/>
        <v>176692.29</v>
      </c>
      <c r="O1894">
        <f t="shared" si="148"/>
        <v>176692.29</v>
      </c>
      <c r="P1894" t="str">
        <f t="shared" si="149"/>
        <v/>
      </c>
      <c r="Q1894" s="48" t="str">
        <f>IF(O1894="","",
   IF(OR(O1894&lt;EDA_Outlier_Analysis!$C$10, O1894&gt;EDA_Outlier_Analysis!$C$11),
      "Outlier",
      "Normal"))</f>
        <v>Normal</v>
      </c>
      <c r="R1894" t="str">
        <f>IF(P1894="","",
   IF(OR(P1894 &lt; EDA_Outlier_Analysis!$F$7, P1894 &gt; EDA_Outlier_Analysis!$F$8),
      "Outlier",
      "Normal"))</f>
        <v/>
      </c>
      <c r="S1894" t="str">
        <f>IF(N1894="","",
   IF(OR(N1894 &lt;EDA_Outlier_Analysis!$I$10, N1894 &gt; EDA_Outlier_Analysis!$I$11),
      "Outlier",
      "Normal"))</f>
        <v>Normal</v>
      </c>
    </row>
    <row r="1895" spans="1:19">
      <c r="A1895" t="s">
        <v>4755</v>
      </c>
      <c r="B1895" s="4">
        <v>44922</v>
      </c>
      <c r="C1895" s="2">
        <v>-12331.57</v>
      </c>
      <c r="D1895" t="s">
        <v>840</v>
      </c>
      <c r="E1895" t="s">
        <v>845</v>
      </c>
      <c r="F1895" t="s">
        <v>9</v>
      </c>
      <c r="G1895" t="s">
        <v>20</v>
      </c>
      <c r="I1895" t="s">
        <v>1435</v>
      </c>
      <c r="J1895" t="s">
        <v>4756</v>
      </c>
      <c r="K1895" t="str">
        <f>IF(COUNTIF(Customers!A:A, H1895)&gt;0, "Valid", "Invalid")</f>
        <v>Invalid</v>
      </c>
      <c r="L1895" t="str">
        <f t="shared" si="145"/>
        <v>12</v>
      </c>
      <c r="M1895" t="str">
        <f t="shared" si="146"/>
        <v>2022</v>
      </c>
      <c r="N1895">
        <f t="shared" si="147"/>
        <v>-12331.57</v>
      </c>
      <c r="O1895" t="str">
        <f t="shared" si="148"/>
        <v/>
      </c>
      <c r="P1895">
        <f t="shared" si="149"/>
        <v>12331.57</v>
      </c>
      <c r="Q1895" s="48" t="str">
        <f>IF(O1895="","",
   IF(OR(O1895&lt;EDA_Outlier_Analysis!$C$10, O1895&gt;EDA_Outlier_Analysis!$C$11),
      "Outlier",
      "Normal"))</f>
        <v/>
      </c>
      <c r="R1895" t="str">
        <f>IF(P1895="","",
   IF(OR(P1895 &lt; EDA_Outlier_Analysis!$F$7, P1895 &gt; EDA_Outlier_Analysis!$F$8),
      "Outlier",
      "Normal"))</f>
        <v>Outlier</v>
      </c>
      <c r="S1895" t="str">
        <f>IF(N1895="","",
   IF(OR(N1895 &lt;EDA_Outlier_Analysis!$I$10, N1895 &gt; EDA_Outlier_Analysis!$I$11),
      "Outlier",
      "Normal"))</f>
        <v>Normal</v>
      </c>
    </row>
    <row r="1896" spans="1:19">
      <c r="A1896" t="s">
        <v>4757</v>
      </c>
      <c r="B1896" s="4">
        <v>44677</v>
      </c>
      <c r="C1896" s="2">
        <v>23027.81</v>
      </c>
      <c r="D1896" t="s">
        <v>873</v>
      </c>
      <c r="E1896" t="s">
        <v>873</v>
      </c>
      <c r="F1896" t="s">
        <v>10</v>
      </c>
      <c r="G1896" t="s">
        <v>31</v>
      </c>
      <c r="J1896" t="s">
        <v>4758</v>
      </c>
      <c r="K1896" t="str">
        <f>IF(COUNTIF(Customers!A:A, H1896)&gt;0, "Valid", "Invalid")</f>
        <v>Invalid</v>
      </c>
      <c r="L1896" t="str">
        <f t="shared" si="145"/>
        <v>4</v>
      </c>
      <c r="M1896" t="str">
        <f t="shared" si="146"/>
        <v>2022</v>
      </c>
      <c r="N1896">
        <f t="shared" si="147"/>
        <v>-23027.81</v>
      </c>
      <c r="O1896" t="str">
        <f t="shared" si="148"/>
        <v/>
      </c>
      <c r="P1896" t="str">
        <f t="shared" si="149"/>
        <v/>
      </c>
      <c r="Q1896" s="48" t="str">
        <f>IF(O1896="","",
   IF(OR(O1896&lt;EDA_Outlier_Analysis!$C$10, O1896&gt;EDA_Outlier_Analysis!$C$11),
      "Outlier",
      "Normal"))</f>
        <v/>
      </c>
      <c r="R1896" t="str">
        <f>IF(P1896="","",
   IF(OR(P1896 &lt; EDA_Outlier_Analysis!$F$7, P1896 &gt; EDA_Outlier_Analysis!$F$8),
      "Outlier",
      "Normal"))</f>
        <v/>
      </c>
      <c r="S1896" t="str">
        <f>IF(N1896="","",
   IF(OR(N1896 &lt;EDA_Outlier_Analysis!$I$10, N1896 &gt; EDA_Outlier_Analysis!$I$11),
      "Outlier",
      "Normal"))</f>
        <v>Normal</v>
      </c>
    </row>
    <row r="1897" spans="1:19">
      <c r="A1897" t="s">
        <v>4759</v>
      </c>
      <c r="B1897" s="4">
        <v>44740</v>
      </c>
      <c r="C1897" s="2">
        <v>155817.85999999999</v>
      </c>
      <c r="D1897" t="s">
        <v>849</v>
      </c>
      <c r="E1897" t="s">
        <v>853</v>
      </c>
      <c r="F1897" t="s">
        <v>11</v>
      </c>
      <c r="G1897" t="s">
        <v>31</v>
      </c>
      <c r="H1897" t="s">
        <v>525</v>
      </c>
      <c r="J1897" t="s">
        <v>4760</v>
      </c>
      <c r="K1897" t="str">
        <f>IF(COUNTIF(Customers!A:A, H1897)&gt;0, "Valid", "Invalid")</f>
        <v>Valid</v>
      </c>
      <c r="L1897" t="str">
        <f t="shared" si="145"/>
        <v>6</v>
      </c>
      <c r="M1897" t="str">
        <f t="shared" si="146"/>
        <v>2022</v>
      </c>
      <c r="N1897">
        <f t="shared" si="147"/>
        <v>155817.85999999999</v>
      </c>
      <c r="O1897">
        <f t="shared" si="148"/>
        <v>155817.85999999999</v>
      </c>
      <c r="P1897" t="str">
        <f t="shared" si="149"/>
        <v/>
      </c>
      <c r="Q1897" s="48" t="str">
        <f>IF(O1897="","",
   IF(OR(O1897&lt;EDA_Outlier_Analysis!$C$10, O1897&gt;EDA_Outlier_Analysis!$C$11),
      "Outlier",
      "Normal"))</f>
        <v>Normal</v>
      </c>
      <c r="R1897" t="str">
        <f>IF(P1897="","",
   IF(OR(P1897 &lt; EDA_Outlier_Analysis!$F$7, P1897 &gt; EDA_Outlier_Analysis!$F$8),
      "Outlier",
      "Normal"))</f>
        <v/>
      </c>
      <c r="S1897" t="str">
        <f>IF(N1897="","",
   IF(OR(N1897 &lt;EDA_Outlier_Analysis!$I$10, N1897 &gt; EDA_Outlier_Analysis!$I$11),
      "Outlier",
      "Normal"))</f>
        <v>Normal</v>
      </c>
    </row>
    <row r="1898" spans="1:19">
      <c r="A1898" t="s">
        <v>4761</v>
      </c>
      <c r="B1898" s="4">
        <v>45046</v>
      </c>
      <c r="C1898" s="2">
        <v>95314.15</v>
      </c>
      <c r="D1898" t="s">
        <v>849</v>
      </c>
      <c r="E1898" t="s">
        <v>868</v>
      </c>
      <c r="F1898" t="s">
        <v>10</v>
      </c>
      <c r="G1898" t="s">
        <v>24</v>
      </c>
      <c r="H1898" t="s">
        <v>145</v>
      </c>
      <c r="J1898" t="s">
        <v>4762</v>
      </c>
      <c r="K1898" t="str">
        <f>IF(COUNTIF(Customers!A:A, H1898)&gt;0, "Valid", "Invalid")</f>
        <v>Valid</v>
      </c>
      <c r="L1898" t="str">
        <f t="shared" si="145"/>
        <v>4</v>
      </c>
      <c r="M1898" t="str">
        <f t="shared" si="146"/>
        <v>2023</v>
      </c>
      <c r="N1898">
        <f t="shared" si="147"/>
        <v>95314.15</v>
      </c>
      <c r="O1898">
        <f t="shared" si="148"/>
        <v>95314.15</v>
      </c>
      <c r="P1898" t="str">
        <f t="shared" si="149"/>
        <v/>
      </c>
      <c r="Q1898" s="48" t="str">
        <f>IF(O1898="","",
   IF(OR(O1898&lt;EDA_Outlier_Analysis!$C$10, O1898&gt;EDA_Outlier_Analysis!$C$11),
      "Outlier",
      "Normal"))</f>
        <v>Normal</v>
      </c>
      <c r="R1898" t="str">
        <f>IF(P1898="","",
   IF(OR(P1898 &lt; EDA_Outlier_Analysis!$F$7, P1898 &gt; EDA_Outlier_Analysis!$F$8),
      "Outlier",
      "Normal"))</f>
        <v/>
      </c>
      <c r="S1898" t="str">
        <f>IF(N1898="","",
   IF(OR(N1898 &lt;EDA_Outlier_Analysis!$I$10, N1898 &gt; EDA_Outlier_Analysis!$I$11),
      "Outlier",
      "Normal"))</f>
        <v>Normal</v>
      </c>
    </row>
    <row r="1899" spans="1:19">
      <c r="A1899" t="s">
        <v>4763</v>
      </c>
      <c r="B1899" s="4">
        <v>45244</v>
      </c>
      <c r="C1899" s="2">
        <v>-55693.14</v>
      </c>
      <c r="D1899" t="s">
        <v>840</v>
      </c>
      <c r="E1899" t="s">
        <v>905</v>
      </c>
      <c r="F1899" t="s">
        <v>10</v>
      </c>
      <c r="G1899" t="s">
        <v>24</v>
      </c>
      <c r="I1899" t="s">
        <v>1141</v>
      </c>
      <c r="J1899" t="s">
        <v>4764</v>
      </c>
      <c r="K1899" t="str">
        <f>IF(COUNTIF(Customers!A:A, H1899)&gt;0, "Valid", "Invalid")</f>
        <v>Invalid</v>
      </c>
      <c r="L1899" t="str">
        <f t="shared" si="145"/>
        <v>11</v>
      </c>
      <c r="M1899" t="str">
        <f t="shared" si="146"/>
        <v>2023</v>
      </c>
      <c r="N1899">
        <f t="shared" si="147"/>
        <v>-55693.14</v>
      </c>
      <c r="O1899" t="str">
        <f t="shared" si="148"/>
        <v/>
      </c>
      <c r="P1899">
        <f t="shared" si="149"/>
        <v>55693.14</v>
      </c>
      <c r="Q1899" s="48" t="str">
        <f>IF(O1899="","",
   IF(OR(O1899&lt;EDA_Outlier_Analysis!$C$10, O1899&gt;EDA_Outlier_Analysis!$C$11),
      "Outlier",
      "Normal"))</f>
        <v/>
      </c>
      <c r="R1899" t="str">
        <f>IF(P1899="","",
   IF(OR(P1899 &lt; EDA_Outlier_Analysis!$F$7, P1899 &gt; EDA_Outlier_Analysis!$F$8),
      "Outlier",
      "Normal"))</f>
        <v>Outlier</v>
      </c>
      <c r="S1899" t="str">
        <f>IF(N1899="","",
   IF(OR(N1899 &lt;EDA_Outlier_Analysis!$I$10, N1899 &gt; EDA_Outlier_Analysis!$I$11),
      "Outlier",
      "Normal"))</f>
        <v>Normal</v>
      </c>
    </row>
    <row r="1900" spans="1:19">
      <c r="A1900" t="s">
        <v>4765</v>
      </c>
      <c r="B1900" s="4">
        <v>44667</v>
      </c>
      <c r="C1900" s="2">
        <v>105113.95</v>
      </c>
      <c r="D1900" t="s">
        <v>849</v>
      </c>
      <c r="E1900" t="s">
        <v>850</v>
      </c>
      <c r="F1900" t="s">
        <v>10</v>
      </c>
      <c r="G1900" t="s">
        <v>24</v>
      </c>
      <c r="H1900" t="s">
        <v>133</v>
      </c>
      <c r="J1900" t="s">
        <v>4766</v>
      </c>
      <c r="K1900" t="str">
        <f>IF(COUNTIF(Customers!A:A, H1900)&gt;0, "Valid", "Invalid")</f>
        <v>Valid</v>
      </c>
      <c r="L1900" t="str">
        <f t="shared" si="145"/>
        <v>4</v>
      </c>
      <c r="M1900" t="str">
        <f t="shared" si="146"/>
        <v>2022</v>
      </c>
      <c r="N1900">
        <f t="shared" si="147"/>
        <v>105113.95</v>
      </c>
      <c r="O1900">
        <f t="shared" si="148"/>
        <v>105113.95</v>
      </c>
      <c r="P1900" t="str">
        <f t="shared" si="149"/>
        <v/>
      </c>
      <c r="Q1900" s="48" t="str">
        <f>IF(O1900="","",
   IF(OR(O1900&lt;EDA_Outlier_Analysis!$C$10, O1900&gt;EDA_Outlier_Analysis!$C$11),
      "Outlier",
      "Normal"))</f>
        <v>Normal</v>
      </c>
      <c r="R1900" t="str">
        <f>IF(P1900="","",
   IF(OR(P1900 &lt; EDA_Outlier_Analysis!$F$7, P1900 &gt; EDA_Outlier_Analysis!$F$8),
      "Outlier",
      "Normal"))</f>
        <v/>
      </c>
      <c r="S1900" t="str">
        <f>IF(N1900="","",
   IF(OR(N1900 &lt;EDA_Outlier_Analysis!$I$10, N1900 &gt; EDA_Outlier_Analysis!$I$11),
      "Outlier",
      "Normal"))</f>
        <v>Normal</v>
      </c>
    </row>
    <row r="1901" spans="1:19">
      <c r="A1901" t="s">
        <v>4767</v>
      </c>
      <c r="B1901" s="4">
        <v>44651</v>
      </c>
      <c r="C1901" s="2">
        <v>55240.45</v>
      </c>
      <c r="D1901" t="s">
        <v>849</v>
      </c>
      <c r="E1901" t="s">
        <v>850</v>
      </c>
      <c r="F1901" t="s">
        <v>10</v>
      </c>
      <c r="G1901" t="s">
        <v>31</v>
      </c>
      <c r="H1901" t="s">
        <v>545</v>
      </c>
      <c r="J1901" t="s">
        <v>4768</v>
      </c>
      <c r="K1901" t="str">
        <f>IF(COUNTIF(Customers!A:A, H1901)&gt;0, "Valid", "Invalid")</f>
        <v>Valid</v>
      </c>
      <c r="L1901" t="str">
        <f t="shared" si="145"/>
        <v>3</v>
      </c>
      <c r="M1901" t="str">
        <f t="shared" si="146"/>
        <v>2022</v>
      </c>
      <c r="N1901">
        <f t="shared" si="147"/>
        <v>55240.45</v>
      </c>
      <c r="O1901">
        <f t="shared" si="148"/>
        <v>55240.45</v>
      </c>
      <c r="P1901" t="str">
        <f t="shared" si="149"/>
        <v/>
      </c>
      <c r="Q1901" s="48" t="str">
        <f>IF(O1901="","",
   IF(OR(O1901&lt;EDA_Outlier_Analysis!$C$10, O1901&gt;EDA_Outlier_Analysis!$C$11),
      "Outlier",
      "Normal"))</f>
        <v>Normal</v>
      </c>
      <c r="R1901" t="str">
        <f>IF(P1901="","",
   IF(OR(P1901 &lt; EDA_Outlier_Analysis!$F$7, P1901 &gt; EDA_Outlier_Analysis!$F$8),
      "Outlier",
      "Normal"))</f>
        <v/>
      </c>
      <c r="S1901" t="str">
        <f>IF(N1901="","",
   IF(OR(N1901 &lt;EDA_Outlier_Analysis!$I$10, N1901 &gt; EDA_Outlier_Analysis!$I$11),
      "Outlier",
      "Normal"))</f>
        <v>Normal</v>
      </c>
    </row>
    <row r="1902" spans="1:19">
      <c r="A1902" t="s">
        <v>4769</v>
      </c>
      <c r="B1902" s="4">
        <v>45023</v>
      </c>
      <c r="C1902" s="2">
        <v>-67555.09</v>
      </c>
      <c r="D1902" t="s">
        <v>840</v>
      </c>
      <c r="E1902" t="s">
        <v>864</v>
      </c>
      <c r="F1902" t="s">
        <v>10</v>
      </c>
      <c r="G1902" t="s">
        <v>31</v>
      </c>
      <c r="I1902" t="s">
        <v>965</v>
      </c>
      <c r="J1902" t="s">
        <v>4770</v>
      </c>
      <c r="K1902" t="str">
        <f>IF(COUNTIF(Customers!A:A, H1902)&gt;0, "Valid", "Invalid")</f>
        <v>Invalid</v>
      </c>
      <c r="L1902" t="str">
        <f t="shared" si="145"/>
        <v>4</v>
      </c>
      <c r="M1902" t="str">
        <f t="shared" si="146"/>
        <v>2023</v>
      </c>
      <c r="N1902">
        <f t="shared" si="147"/>
        <v>-67555.09</v>
      </c>
      <c r="O1902" t="str">
        <f t="shared" si="148"/>
        <v/>
      </c>
      <c r="P1902">
        <f t="shared" si="149"/>
        <v>67555.09</v>
      </c>
      <c r="Q1902" s="48" t="str">
        <f>IF(O1902="","",
   IF(OR(O1902&lt;EDA_Outlier_Analysis!$C$10, O1902&gt;EDA_Outlier_Analysis!$C$11),
      "Outlier",
      "Normal"))</f>
        <v/>
      </c>
      <c r="R1902" t="str">
        <f>IF(P1902="","",
   IF(OR(P1902 &lt; EDA_Outlier_Analysis!$F$7, P1902 &gt; EDA_Outlier_Analysis!$F$8),
      "Outlier",
      "Normal"))</f>
        <v>Outlier</v>
      </c>
      <c r="S1902" t="str">
        <f>IF(N1902="","",
   IF(OR(N1902 &lt;EDA_Outlier_Analysis!$I$10, N1902 &gt; EDA_Outlier_Analysis!$I$11),
      "Outlier",
      "Normal"))</f>
        <v>Normal</v>
      </c>
    </row>
    <row r="1903" spans="1:19">
      <c r="A1903" t="s">
        <v>4771</v>
      </c>
      <c r="B1903" s="4">
        <v>44633</v>
      </c>
      <c r="C1903" s="2">
        <v>-58930.73</v>
      </c>
      <c r="D1903" t="s">
        <v>840</v>
      </c>
      <c r="E1903" t="s">
        <v>864</v>
      </c>
      <c r="F1903" t="s">
        <v>10</v>
      </c>
      <c r="G1903" t="s">
        <v>20</v>
      </c>
      <c r="I1903" t="s">
        <v>932</v>
      </c>
      <c r="J1903" t="s">
        <v>4772</v>
      </c>
      <c r="K1903" t="str">
        <f>IF(COUNTIF(Customers!A:A, H1903)&gt;0, "Valid", "Invalid")</f>
        <v>Invalid</v>
      </c>
      <c r="L1903" t="str">
        <f t="shared" si="145"/>
        <v>3</v>
      </c>
      <c r="M1903" t="str">
        <f t="shared" si="146"/>
        <v>2022</v>
      </c>
      <c r="N1903">
        <f t="shared" si="147"/>
        <v>-58930.73</v>
      </c>
      <c r="O1903" t="str">
        <f t="shared" si="148"/>
        <v/>
      </c>
      <c r="P1903">
        <f t="shared" si="149"/>
        <v>58930.73</v>
      </c>
      <c r="Q1903" s="48" t="str">
        <f>IF(O1903="","",
   IF(OR(O1903&lt;EDA_Outlier_Analysis!$C$10, O1903&gt;EDA_Outlier_Analysis!$C$11),
      "Outlier",
      "Normal"))</f>
        <v/>
      </c>
      <c r="R1903" t="str">
        <f>IF(P1903="","",
   IF(OR(P1903 &lt; EDA_Outlier_Analysis!$F$7, P1903 &gt; EDA_Outlier_Analysis!$F$8),
      "Outlier",
      "Normal"))</f>
        <v>Outlier</v>
      </c>
      <c r="S1903" t="str">
        <f>IF(N1903="","",
   IF(OR(N1903 &lt;EDA_Outlier_Analysis!$I$10, N1903 &gt; EDA_Outlier_Analysis!$I$11),
      "Outlier",
      "Normal"))</f>
        <v>Normal</v>
      </c>
    </row>
    <row r="1904" spans="1:19">
      <c r="A1904" t="s">
        <v>4773</v>
      </c>
      <c r="B1904" s="4">
        <v>44630</v>
      </c>
      <c r="C1904" s="2">
        <v>-47254.97</v>
      </c>
      <c r="D1904" t="s">
        <v>840</v>
      </c>
      <c r="E1904" t="s">
        <v>864</v>
      </c>
      <c r="F1904" t="s">
        <v>9</v>
      </c>
      <c r="G1904" t="s">
        <v>20</v>
      </c>
      <c r="I1904" t="s">
        <v>4774</v>
      </c>
      <c r="J1904" t="s">
        <v>4775</v>
      </c>
      <c r="K1904" t="str">
        <f>IF(COUNTIF(Customers!A:A, H1904)&gt;0, "Valid", "Invalid")</f>
        <v>Invalid</v>
      </c>
      <c r="L1904" t="str">
        <f t="shared" si="145"/>
        <v>3</v>
      </c>
      <c r="M1904" t="str">
        <f t="shared" si="146"/>
        <v>2022</v>
      </c>
      <c r="N1904">
        <f t="shared" si="147"/>
        <v>-47254.97</v>
      </c>
      <c r="O1904" t="str">
        <f t="shared" si="148"/>
        <v/>
      </c>
      <c r="P1904">
        <f t="shared" si="149"/>
        <v>47254.97</v>
      </c>
      <c r="Q1904" s="48" t="str">
        <f>IF(O1904="","",
   IF(OR(O1904&lt;EDA_Outlier_Analysis!$C$10, O1904&gt;EDA_Outlier_Analysis!$C$11),
      "Outlier",
      "Normal"))</f>
        <v/>
      </c>
      <c r="R1904" t="str">
        <f>IF(P1904="","",
   IF(OR(P1904 &lt; EDA_Outlier_Analysis!$F$7, P1904 &gt; EDA_Outlier_Analysis!$F$8),
      "Outlier",
      "Normal"))</f>
        <v>Normal</v>
      </c>
      <c r="S1904" t="str">
        <f>IF(N1904="","",
   IF(OR(N1904 &lt;EDA_Outlier_Analysis!$I$10, N1904 &gt; EDA_Outlier_Analysis!$I$11),
      "Outlier",
      "Normal"))</f>
        <v>Normal</v>
      </c>
    </row>
    <row r="1905" spans="1:19">
      <c r="A1905" t="s">
        <v>4776</v>
      </c>
      <c r="B1905" s="4">
        <v>44586</v>
      </c>
      <c r="C1905" s="2">
        <v>133334.25</v>
      </c>
      <c r="D1905" t="s">
        <v>849</v>
      </c>
      <c r="E1905" t="s">
        <v>850</v>
      </c>
      <c r="F1905" t="s">
        <v>11</v>
      </c>
      <c r="G1905" t="s">
        <v>24</v>
      </c>
      <c r="H1905" t="s">
        <v>257</v>
      </c>
      <c r="J1905" t="s">
        <v>4777</v>
      </c>
      <c r="K1905" t="str">
        <f>IF(COUNTIF(Customers!A:A, H1905)&gt;0, "Valid", "Invalid")</f>
        <v>Valid</v>
      </c>
      <c r="L1905" t="str">
        <f t="shared" si="145"/>
        <v>1</v>
      </c>
      <c r="M1905" t="str">
        <f t="shared" si="146"/>
        <v>2022</v>
      </c>
      <c r="N1905">
        <f t="shared" si="147"/>
        <v>133334.25</v>
      </c>
      <c r="O1905">
        <f t="shared" si="148"/>
        <v>133334.25</v>
      </c>
      <c r="P1905" t="str">
        <f t="shared" si="149"/>
        <v/>
      </c>
      <c r="Q1905" s="48" t="str">
        <f>IF(O1905="","",
   IF(OR(O1905&lt;EDA_Outlier_Analysis!$C$10, O1905&gt;EDA_Outlier_Analysis!$C$11),
      "Outlier",
      "Normal"))</f>
        <v>Normal</v>
      </c>
      <c r="R1905" t="str">
        <f>IF(P1905="","",
   IF(OR(P1905 &lt; EDA_Outlier_Analysis!$F$7, P1905 &gt; EDA_Outlier_Analysis!$F$8),
      "Outlier",
      "Normal"))</f>
        <v/>
      </c>
      <c r="S1905" t="str">
        <f>IF(N1905="","",
   IF(OR(N1905 &lt;EDA_Outlier_Analysis!$I$10, N1905 &gt; EDA_Outlier_Analysis!$I$11),
      "Outlier",
      "Normal"))</f>
        <v>Normal</v>
      </c>
    </row>
    <row r="1906" spans="1:19">
      <c r="A1906" t="s">
        <v>4778</v>
      </c>
      <c r="B1906" s="4">
        <v>44802</v>
      </c>
      <c r="C1906" s="2">
        <v>187771.38</v>
      </c>
      <c r="D1906" t="s">
        <v>849</v>
      </c>
      <c r="E1906" t="s">
        <v>868</v>
      </c>
      <c r="F1906" t="s">
        <v>9</v>
      </c>
      <c r="G1906" t="s">
        <v>24</v>
      </c>
      <c r="H1906" t="s">
        <v>151</v>
      </c>
      <c r="J1906" t="s">
        <v>4779</v>
      </c>
      <c r="K1906" t="str">
        <f>IF(COUNTIF(Customers!A:A, H1906)&gt;0, "Valid", "Invalid")</f>
        <v>Valid</v>
      </c>
      <c r="L1906" t="str">
        <f t="shared" si="145"/>
        <v>8</v>
      </c>
      <c r="M1906" t="str">
        <f t="shared" si="146"/>
        <v>2022</v>
      </c>
      <c r="N1906">
        <f t="shared" si="147"/>
        <v>187771.38</v>
      </c>
      <c r="O1906">
        <f t="shared" si="148"/>
        <v>187771.38</v>
      </c>
      <c r="P1906" t="str">
        <f t="shared" si="149"/>
        <v/>
      </c>
      <c r="Q1906" s="48" t="str">
        <f>IF(O1906="","",
   IF(OR(O1906&lt;EDA_Outlier_Analysis!$C$10, O1906&gt;EDA_Outlier_Analysis!$C$11),
      "Outlier",
      "Normal"))</f>
        <v>Normal</v>
      </c>
      <c r="R1906" t="str">
        <f>IF(P1906="","",
   IF(OR(P1906 &lt; EDA_Outlier_Analysis!$F$7, P1906 &gt; EDA_Outlier_Analysis!$F$8),
      "Outlier",
      "Normal"))</f>
        <v/>
      </c>
      <c r="S1906" t="str">
        <f>IF(N1906="","",
   IF(OR(N1906 &lt;EDA_Outlier_Analysis!$I$10, N1906 &gt; EDA_Outlier_Analysis!$I$11),
      "Outlier",
      "Normal"))</f>
        <v>Normal</v>
      </c>
    </row>
    <row r="1907" spans="1:19">
      <c r="A1907" t="s">
        <v>4780</v>
      </c>
      <c r="B1907" s="4">
        <v>44695</v>
      </c>
      <c r="C1907" s="2">
        <v>133778</v>
      </c>
      <c r="D1907" t="s">
        <v>849</v>
      </c>
      <c r="E1907" t="s">
        <v>868</v>
      </c>
      <c r="F1907" t="s">
        <v>10</v>
      </c>
      <c r="G1907" t="s">
        <v>24</v>
      </c>
      <c r="H1907" t="s">
        <v>339</v>
      </c>
      <c r="J1907" t="s">
        <v>4781</v>
      </c>
      <c r="K1907" t="str">
        <f>IF(COUNTIF(Customers!A:A, H1907)&gt;0, "Valid", "Invalid")</f>
        <v>Valid</v>
      </c>
      <c r="L1907" t="str">
        <f t="shared" si="145"/>
        <v>5</v>
      </c>
      <c r="M1907" t="str">
        <f t="shared" si="146"/>
        <v>2022</v>
      </c>
      <c r="N1907">
        <f t="shared" si="147"/>
        <v>133778</v>
      </c>
      <c r="O1907">
        <f t="shared" si="148"/>
        <v>133778</v>
      </c>
      <c r="P1907" t="str">
        <f t="shared" si="149"/>
        <v/>
      </c>
      <c r="Q1907" s="48" t="str">
        <f>IF(O1907="","",
   IF(OR(O1907&lt;EDA_Outlier_Analysis!$C$10, O1907&gt;EDA_Outlier_Analysis!$C$11),
      "Outlier",
      "Normal"))</f>
        <v>Normal</v>
      </c>
      <c r="R1907" t="str">
        <f>IF(P1907="","",
   IF(OR(P1907 &lt; EDA_Outlier_Analysis!$F$7, P1907 &gt; EDA_Outlier_Analysis!$F$8),
      "Outlier",
      "Normal"))</f>
        <v/>
      </c>
      <c r="S1907" t="str">
        <f>IF(N1907="","",
   IF(OR(N1907 &lt;EDA_Outlier_Analysis!$I$10, N1907 &gt; EDA_Outlier_Analysis!$I$11),
      "Outlier",
      "Normal"))</f>
        <v>Normal</v>
      </c>
    </row>
    <row r="1908" spans="1:19">
      <c r="A1908" t="s">
        <v>4782</v>
      </c>
      <c r="B1908" s="4">
        <v>44649</v>
      </c>
      <c r="C1908" s="2">
        <v>18868.03</v>
      </c>
      <c r="D1908" t="s">
        <v>1345</v>
      </c>
      <c r="E1908" t="s">
        <v>1345</v>
      </c>
      <c r="F1908" t="s">
        <v>9</v>
      </c>
      <c r="G1908" t="s">
        <v>34</v>
      </c>
      <c r="J1908" t="s">
        <v>4783</v>
      </c>
      <c r="K1908" t="str">
        <f>IF(COUNTIF(Customers!A:A, H1908)&gt;0, "Valid", "Invalid")</f>
        <v>Invalid</v>
      </c>
      <c r="L1908" t="str">
        <f t="shared" si="145"/>
        <v>3</v>
      </c>
      <c r="M1908" t="str">
        <f t="shared" si="146"/>
        <v>2022</v>
      </c>
      <c r="N1908">
        <f t="shared" si="147"/>
        <v>-18868.03</v>
      </c>
      <c r="O1908" t="str">
        <f t="shared" si="148"/>
        <v/>
      </c>
      <c r="P1908" t="str">
        <f t="shared" si="149"/>
        <v/>
      </c>
      <c r="Q1908" s="48" t="str">
        <f>IF(O1908="","",
   IF(OR(O1908&lt;EDA_Outlier_Analysis!$C$10, O1908&gt;EDA_Outlier_Analysis!$C$11),
      "Outlier",
      "Normal"))</f>
        <v/>
      </c>
      <c r="R1908" t="str">
        <f>IF(P1908="","",
   IF(OR(P1908 &lt; EDA_Outlier_Analysis!$F$7, P1908 &gt; EDA_Outlier_Analysis!$F$8),
      "Outlier",
      "Normal"))</f>
        <v/>
      </c>
      <c r="S1908" t="str">
        <f>IF(N1908="","",
   IF(OR(N1908 &lt;EDA_Outlier_Analysis!$I$10, N1908 &gt; EDA_Outlier_Analysis!$I$11),
      "Outlier",
      "Normal"))</f>
        <v>Normal</v>
      </c>
    </row>
    <row r="1909" spans="1:19">
      <c r="A1909" t="s">
        <v>4784</v>
      </c>
      <c r="B1909" s="4">
        <v>44951</v>
      </c>
      <c r="C1909" s="2">
        <v>-43777.13</v>
      </c>
      <c r="D1909" t="s">
        <v>840</v>
      </c>
      <c r="E1909" t="s">
        <v>845</v>
      </c>
      <c r="F1909" t="s">
        <v>10</v>
      </c>
      <c r="G1909" t="s">
        <v>34</v>
      </c>
      <c r="I1909" t="s">
        <v>1141</v>
      </c>
      <c r="J1909" t="s">
        <v>4785</v>
      </c>
      <c r="K1909" t="str">
        <f>IF(COUNTIF(Customers!A:A, H1909)&gt;0, "Valid", "Invalid")</f>
        <v>Invalid</v>
      </c>
      <c r="L1909" t="str">
        <f t="shared" si="145"/>
        <v>1</v>
      </c>
      <c r="M1909" t="str">
        <f t="shared" si="146"/>
        <v>2023</v>
      </c>
      <c r="N1909">
        <f t="shared" si="147"/>
        <v>-43777.13</v>
      </c>
      <c r="O1909" t="str">
        <f t="shared" si="148"/>
        <v/>
      </c>
      <c r="P1909">
        <f t="shared" si="149"/>
        <v>43777.13</v>
      </c>
      <c r="Q1909" s="48" t="str">
        <f>IF(O1909="","",
   IF(OR(O1909&lt;EDA_Outlier_Analysis!$C$10, O1909&gt;EDA_Outlier_Analysis!$C$11),
      "Outlier",
      "Normal"))</f>
        <v/>
      </c>
      <c r="R1909" t="str">
        <f>IF(P1909="","",
   IF(OR(P1909 &lt; EDA_Outlier_Analysis!$F$7, P1909 &gt; EDA_Outlier_Analysis!$F$8),
      "Outlier",
      "Normal"))</f>
        <v>Normal</v>
      </c>
      <c r="S1909" t="str">
        <f>IF(N1909="","",
   IF(OR(N1909 &lt;EDA_Outlier_Analysis!$I$10, N1909 &gt; EDA_Outlier_Analysis!$I$11),
      "Outlier",
      "Normal"))</f>
        <v>Normal</v>
      </c>
    </row>
    <row r="1910" spans="1:19">
      <c r="A1910" t="s">
        <v>4786</v>
      </c>
      <c r="B1910" s="4">
        <v>44985</v>
      </c>
      <c r="C1910" s="2">
        <v>205919.09</v>
      </c>
      <c r="D1910" t="s">
        <v>849</v>
      </c>
      <c r="E1910" t="s">
        <v>850</v>
      </c>
      <c r="F1910" t="s">
        <v>9</v>
      </c>
      <c r="G1910" t="s">
        <v>24</v>
      </c>
      <c r="H1910" t="s">
        <v>609</v>
      </c>
      <c r="J1910" t="s">
        <v>4787</v>
      </c>
      <c r="K1910" t="str">
        <f>IF(COUNTIF(Customers!A:A, H1910)&gt;0, "Valid", "Invalid")</f>
        <v>Valid</v>
      </c>
      <c r="L1910" t="str">
        <f t="shared" si="145"/>
        <v>2</v>
      </c>
      <c r="M1910" t="str">
        <f t="shared" si="146"/>
        <v>2023</v>
      </c>
      <c r="N1910">
        <f t="shared" si="147"/>
        <v>205919.09</v>
      </c>
      <c r="O1910">
        <f t="shared" si="148"/>
        <v>205919.09</v>
      </c>
      <c r="P1910" t="str">
        <f t="shared" si="149"/>
        <v/>
      </c>
      <c r="Q1910" s="48" t="str">
        <f>IF(O1910="","",
   IF(OR(O1910&lt;EDA_Outlier_Analysis!$C$10, O1910&gt;EDA_Outlier_Analysis!$C$11),
      "Outlier",
      "Normal"))</f>
        <v>Normal</v>
      </c>
      <c r="R1910" t="str">
        <f>IF(P1910="","",
   IF(OR(P1910 &lt; EDA_Outlier_Analysis!$F$7, P1910 &gt; EDA_Outlier_Analysis!$F$8),
      "Outlier",
      "Normal"))</f>
        <v/>
      </c>
      <c r="S1910" t="str">
        <f>IF(N1910="","",
   IF(OR(N1910 &lt;EDA_Outlier_Analysis!$I$10, N1910 &gt; EDA_Outlier_Analysis!$I$11),
      "Outlier",
      "Normal"))</f>
        <v>Normal</v>
      </c>
    </row>
    <row r="1911" spans="1:19">
      <c r="A1911" t="s">
        <v>4788</v>
      </c>
      <c r="B1911" s="4">
        <v>45169</v>
      </c>
      <c r="C1911" s="2">
        <v>181476.82</v>
      </c>
      <c r="D1911" t="s">
        <v>849</v>
      </c>
      <c r="E1911" t="s">
        <v>850</v>
      </c>
      <c r="F1911" t="s">
        <v>9</v>
      </c>
      <c r="G1911" t="s">
        <v>31</v>
      </c>
      <c r="H1911" t="s">
        <v>401</v>
      </c>
      <c r="J1911" t="s">
        <v>4789</v>
      </c>
      <c r="K1911" t="str">
        <f>IF(COUNTIF(Customers!A:A, H1911)&gt;0, "Valid", "Invalid")</f>
        <v>Valid</v>
      </c>
      <c r="L1911" t="str">
        <f t="shared" si="145"/>
        <v>8</v>
      </c>
      <c r="M1911" t="str">
        <f t="shared" si="146"/>
        <v>2023</v>
      </c>
      <c r="N1911">
        <f t="shared" si="147"/>
        <v>181476.82</v>
      </c>
      <c r="O1911">
        <f t="shared" si="148"/>
        <v>181476.82</v>
      </c>
      <c r="P1911" t="str">
        <f t="shared" si="149"/>
        <v/>
      </c>
      <c r="Q1911" s="48" t="str">
        <f>IF(O1911="","",
   IF(OR(O1911&lt;EDA_Outlier_Analysis!$C$10, O1911&gt;EDA_Outlier_Analysis!$C$11),
      "Outlier",
      "Normal"))</f>
        <v>Normal</v>
      </c>
      <c r="R1911" t="str">
        <f>IF(P1911="","",
   IF(OR(P1911 &lt; EDA_Outlier_Analysis!$F$7, P1911 &gt; EDA_Outlier_Analysis!$F$8),
      "Outlier",
      "Normal"))</f>
        <v/>
      </c>
      <c r="S1911" t="str">
        <f>IF(N1911="","",
   IF(OR(N1911 &lt;EDA_Outlier_Analysis!$I$10, N1911 &gt; EDA_Outlier_Analysis!$I$11),
      "Outlier",
      "Normal"))</f>
        <v>Normal</v>
      </c>
    </row>
    <row r="1912" spans="1:19">
      <c r="A1912" t="s">
        <v>4790</v>
      </c>
      <c r="B1912" s="4">
        <v>45061</v>
      </c>
      <c r="C1912" s="2">
        <v>156318.82</v>
      </c>
      <c r="D1912" t="s">
        <v>849</v>
      </c>
      <c r="E1912" t="s">
        <v>868</v>
      </c>
      <c r="F1912" t="s">
        <v>11</v>
      </c>
      <c r="G1912" t="s">
        <v>20</v>
      </c>
      <c r="H1912" t="s">
        <v>547</v>
      </c>
      <c r="J1912" t="s">
        <v>4791</v>
      </c>
      <c r="K1912" t="str">
        <f>IF(COUNTIF(Customers!A:A, H1912)&gt;0, "Valid", "Invalid")</f>
        <v>Valid</v>
      </c>
      <c r="L1912" t="str">
        <f t="shared" si="145"/>
        <v>5</v>
      </c>
      <c r="M1912" t="str">
        <f t="shared" si="146"/>
        <v>2023</v>
      </c>
      <c r="N1912">
        <f t="shared" si="147"/>
        <v>156318.82</v>
      </c>
      <c r="O1912">
        <f t="shared" si="148"/>
        <v>156318.82</v>
      </c>
      <c r="P1912" t="str">
        <f t="shared" si="149"/>
        <v/>
      </c>
      <c r="Q1912" s="48" t="str">
        <f>IF(O1912="","",
   IF(OR(O1912&lt;EDA_Outlier_Analysis!$C$10, O1912&gt;EDA_Outlier_Analysis!$C$11),
      "Outlier",
      "Normal"))</f>
        <v>Normal</v>
      </c>
      <c r="R1912" t="str">
        <f>IF(P1912="","",
   IF(OR(P1912 &lt; EDA_Outlier_Analysis!$F$7, P1912 &gt; EDA_Outlier_Analysis!$F$8),
      "Outlier",
      "Normal"))</f>
        <v/>
      </c>
      <c r="S1912" t="str">
        <f>IF(N1912="","",
   IF(OR(N1912 &lt;EDA_Outlier_Analysis!$I$10, N1912 &gt; EDA_Outlier_Analysis!$I$11),
      "Outlier",
      "Normal"))</f>
        <v>Normal</v>
      </c>
    </row>
    <row r="1913" spans="1:19">
      <c r="A1913" t="s">
        <v>4792</v>
      </c>
      <c r="B1913" s="4">
        <v>44778</v>
      </c>
      <c r="C1913" s="2">
        <v>137539.35999999999</v>
      </c>
      <c r="D1913" t="s">
        <v>849</v>
      </c>
      <c r="E1913" t="s">
        <v>853</v>
      </c>
      <c r="F1913" t="s">
        <v>9</v>
      </c>
      <c r="G1913" t="s">
        <v>31</v>
      </c>
      <c r="H1913" t="s">
        <v>163</v>
      </c>
      <c r="J1913" t="s">
        <v>4793</v>
      </c>
      <c r="K1913" t="str">
        <f>IF(COUNTIF(Customers!A:A, H1913)&gt;0, "Valid", "Invalid")</f>
        <v>Valid</v>
      </c>
      <c r="L1913" t="str">
        <f t="shared" si="145"/>
        <v>8</v>
      </c>
      <c r="M1913" t="str">
        <f t="shared" si="146"/>
        <v>2022</v>
      </c>
      <c r="N1913">
        <f t="shared" si="147"/>
        <v>137539.35999999999</v>
      </c>
      <c r="O1913">
        <f t="shared" si="148"/>
        <v>137539.35999999999</v>
      </c>
      <c r="P1913" t="str">
        <f t="shared" si="149"/>
        <v/>
      </c>
      <c r="Q1913" s="48" t="str">
        <f>IF(O1913="","",
   IF(OR(O1913&lt;EDA_Outlier_Analysis!$C$10, O1913&gt;EDA_Outlier_Analysis!$C$11),
      "Outlier",
      "Normal"))</f>
        <v>Normal</v>
      </c>
      <c r="R1913" t="str">
        <f>IF(P1913="","",
   IF(OR(P1913 &lt; EDA_Outlier_Analysis!$F$7, P1913 &gt; EDA_Outlier_Analysis!$F$8),
      "Outlier",
      "Normal"))</f>
        <v/>
      </c>
      <c r="S1913" t="str">
        <f>IF(N1913="","",
   IF(OR(N1913 &lt;EDA_Outlier_Analysis!$I$10, N1913 &gt; EDA_Outlier_Analysis!$I$11),
      "Outlier",
      "Normal"))</f>
        <v>Normal</v>
      </c>
    </row>
    <row r="1914" spans="1:19">
      <c r="A1914" t="s">
        <v>4794</v>
      </c>
      <c r="B1914" s="4">
        <v>44857</v>
      </c>
      <c r="C1914" s="2">
        <v>122115.07</v>
      </c>
      <c r="D1914" t="s">
        <v>849</v>
      </c>
      <c r="E1914" t="s">
        <v>868</v>
      </c>
      <c r="F1914" t="s">
        <v>11</v>
      </c>
      <c r="G1914" t="s">
        <v>24</v>
      </c>
      <c r="H1914" t="s">
        <v>97</v>
      </c>
      <c r="J1914" t="s">
        <v>4795</v>
      </c>
      <c r="K1914" t="str">
        <f>IF(COUNTIF(Customers!A:A, H1914)&gt;0, "Valid", "Invalid")</f>
        <v>Valid</v>
      </c>
      <c r="L1914" t="str">
        <f t="shared" si="145"/>
        <v>10</v>
      </c>
      <c r="M1914" t="str">
        <f t="shared" si="146"/>
        <v>2022</v>
      </c>
      <c r="N1914">
        <f t="shared" si="147"/>
        <v>122115.07</v>
      </c>
      <c r="O1914">
        <f t="shared" si="148"/>
        <v>122115.07</v>
      </c>
      <c r="P1914" t="str">
        <f t="shared" si="149"/>
        <v/>
      </c>
      <c r="Q1914" s="48" t="str">
        <f>IF(O1914="","",
   IF(OR(O1914&lt;EDA_Outlier_Analysis!$C$10, O1914&gt;EDA_Outlier_Analysis!$C$11),
      "Outlier",
      "Normal"))</f>
        <v>Normal</v>
      </c>
      <c r="R1914" t="str">
        <f>IF(P1914="","",
   IF(OR(P1914 &lt; EDA_Outlier_Analysis!$F$7, P1914 &gt; EDA_Outlier_Analysis!$F$8),
      "Outlier",
      "Normal"))</f>
        <v/>
      </c>
      <c r="S1914" t="str">
        <f>IF(N1914="","",
   IF(OR(N1914 &lt;EDA_Outlier_Analysis!$I$10, N1914 &gt; EDA_Outlier_Analysis!$I$11),
      "Outlier",
      "Normal"))</f>
        <v>Normal</v>
      </c>
    </row>
    <row r="1915" spans="1:19">
      <c r="A1915" t="s">
        <v>4796</v>
      </c>
      <c r="B1915" s="4">
        <v>45167</v>
      </c>
      <c r="C1915" s="2">
        <v>77046.45</v>
      </c>
      <c r="D1915" t="s">
        <v>849</v>
      </c>
      <c r="E1915" t="s">
        <v>853</v>
      </c>
      <c r="F1915" t="s">
        <v>10</v>
      </c>
      <c r="G1915" t="s">
        <v>31</v>
      </c>
      <c r="H1915" t="s">
        <v>583</v>
      </c>
      <c r="J1915" t="s">
        <v>4797</v>
      </c>
      <c r="K1915" t="str">
        <f>IF(COUNTIF(Customers!A:A, H1915)&gt;0, "Valid", "Invalid")</f>
        <v>Valid</v>
      </c>
      <c r="L1915" t="str">
        <f t="shared" si="145"/>
        <v>8</v>
      </c>
      <c r="M1915" t="str">
        <f t="shared" si="146"/>
        <v>2023</v>
      </c>
      <c r="N1915">
        <f t="shared" si="147"/>
        <v>77046.45</v>
      </c>
      <c r="O1915">
        <f t="shared" si="148"/>
        <v>77046.45</v>
      </c>
      <c r="P1915" t="str">
        <f t="shared" si="149"/>
        <v/>
      </c>
      <c r="Q1915" s="48" t="str">
        <f>IF(O1915="","",
   IF(OR(O1915&lt;EDA_Outlier_Analysis!$C$10, O1915&gt;EDA_Outlier_Analysis!$C$11),
      "Outlier",
      "Normal"))</f>
        <v>Normal</v>
      </c>
      <c r="R1915" t="str">
        <f>IF(P1915="","",
   IF(OR(P1915 &lt; EDA_Outlier_Analysis!$F$7, P1915 &gt; EDA_Outlier_Analysis!$F$8),
      "Outlier",
      "Normal"))</f>
        <v/>
      </c>
      <c r="S1915" t="str">
        <f>IF(N1915="","",
   IF(OR(N1915 &lt;EDA_Outlier_Analysis!$I$10, N1915 &gt; EDA_Outlier_Analysis!$I$11),
      "Outlier",
      "Normal"))</f>
        <v>Normal</v>
      </c>
    </row>
    <row r="1916" spans="1:19">
      <c r="A1916" t="s">
        <v>4798</v>
      </c>
      <c r="B1916" s="4">
        <v>44927</v>
      </c>
      <c r="C1916" s="2">
        <v>-41423.089999999997</v>
      </c>
      <c r="D1916" t="s">
        <v>840</v>
      </c>
      <c r="E1916" t="s">
        <v>878</v>
      </c>
      <c r="F1916" t="s">
        <v>10</v>
      </c>
      <c r="G1916" t="s">
        <v>34</v>
      </c>
      <c r="I1916" t="s">
        <v>2017</v>
      </c>
      <c r="J1916" t="s">
        <v>4799</v>
      </c>
      <c r="K1916" t="str">
        <f>IF(COUNTIF(Customers!A:A, H1916)&gt;0, "Valid", "Invalid")</f>
        <v>Invalid</v>
      </c>
      <c r="L1916" t="str">
        <f t="shared" si="145"/>
        <v>1</v>
      </c>
      <c r="M1916" t="str">
        <f t="shared" si="146"/>
        <v>2023</v>
      </c>
      <c r="N1916">
        <f t="shared" si="147"/>
        <v>-41423.089999999997</v>
      </c>
      <c r="O1916" t="str">
        <f t="shared" si="148"/>
        <v/>
      </c>
      <c r="P1916">
        <f t="shared" si="149"/>
        <v>41423.089999999997</v>
      </c>
      <c r="Q1916" s="48" t="str">
        <f>IF(O1916="","",
   IF(OR(O1916&lt;EDA_Outlier_Analysis!$C$10, O1916&gt;EDA_Outlier_Analysis!$C$11),
      "Outlier",
      "Normal"))</f>
        <v/>
      </c>
      <c r="R1916" t="str">
        <f>IF(P1916="","",
   IF(OR(P1916 &lt; EDA_Outlier_Analysis!$F$7, P1916 &gt; EDA_Outlier_Analysis!$F$8),
      "Outlier",
      "Normal"))</f>
        <v>Normal</v>
      </c>
      <c r="S1916" t="str">
        <f>IF(N1916="","",
   IF(OR(N1916 &lt;EDA_Outlier_Analysis!$I$10, N1916 &gt; EDA_Outlier_Analysis!$I$11),
      "Outlier",
      "Normal"))</f>
        <v>Normal</v>
      </c>
    </row>
    <row r="1917" spans="1:19">
      <c r="A1917" t="s">
        <v>4800</v>
      </c>
      <c r="B1917" s="4">
        <v>44850</v>
      </c>
      <c r="C1917" s="2">
        <v>-42756.55</v>
      </c>
      <c r="D1917" t="s">
        <v>840</v>
      </c>
      <c r="E1917" t="s">
        <v>845</v>
      </c>
      <c r="F1917" t="s">
        <v>10</v>
      </c>
      <c r="G1917" t="s">
        <v>34</v>
      </c>
      <c r="I1917" t="s">
        <v>1519</v>
      </c>
      <c r="J1917" t="s">
        <v>4801</v>
      </c>
      <c r="K1917" t="str">
        <f>IF(COUNTIF(Customers!A:A, H1917)&gt;0, "Valid", "Invalid")</f>
        <v>Invalid</v>
      </c>
      <c r="L1917" t="str">
        <f t="shared" si="145"/>
        <v>10</v>
      </c>
      <c r="M1917" t="str">
        <f t="shared" si="146"/>
        <v>2022</v>
      </c>
      <c r="N1917">
        <f t="shared" si="147"/>
        <v>-42756.55</v>
      </c>
      <c r="O1917" t="str">
        <f t="shared" si="148"/>
        <v/>
      </c>
      <c r="P1917">
        <f t="shared" si="149"/>
        <v>42756.55</v>
      </c>
      <c r="Q1917" s="48" t="str">
        <f>IF(O1917="","",
   IF(OR(O1917&lt;EDA_Outlier_Analysis!$C$10, O1917&gt;EDA_Outlier_Analysis!$C$11),
      "Outlier",
      "Normal"))</f>
        <v/>
      </c>
      <c r="R1917" t="str">
        <f>IF(P1917="","",
   IF(OR(P1917 &lt; EDA_Outlier_Analysis!$F$7, P1917 &gt; EDA_Outlier_Analysis!$F$8),
      "Outlier",
      "Normal"))</f>
        <v>Normal</v>
      </c>
      <c r="S1917" t="str">
        <f>IF(N1917="","",
   IF(OR(N1917 &lt;EDA_Outlier_Analysis!$I$10, N1917 &gt; EDA_Outlier_Analysis!$I$11),
      "Outlier",
      "Normal"))</f>
        <v>Normal</v>
      </c>
    </row>
    <row r="1918" spans="1:19">
      <c r="A1918" t="s">
        <v>4802</v>
      </c>
      <c r="B1918" s="4">
        <v>45250</v>
      </c>
      <c r="C1918" s="2">
        <v>158980.22</v>
      </c>
      <c r="D1918" t="s">
        <v>849</v>
      </c>
      <c r="E1918" t="s">
        <v>853</v>
      </c>
      <c r="F1918" t="s">
        <v>11</v>
      </c>
      <c r="G1918" t="s">
        <v>20</v>
      </c>
      <c r="H1918" t="s">
        <v>291</v>
      </c>
      <c r="J1918" t="s">
        <v>4803</v>
      </c>
      <c r="K1918" t="str">
        <f>IF(COUNTIF(Customers!A:A, H1918)&gt;0, "Valid", "Invalid")</f>
        <v>Valid</v>
      </c>
      <c r="L1918" t="str">
        <f t="shared" si="145"/>
        <v>11</v>
      </c>
      <c r="M1918" t="str">
        <f t="shared" si="146"/>
        <v>2023</v>
      </c>
      <c r="N1918">
        <f t="shared" si="147"/>
        <v>158980.22</v>
      </c>
      <c r="O1918">
        <f t="shared" si="148"/>
        <v>158980.22</v>
      </c>
      <c r="P1918" t="str">
        <f t="shared" si="149"/>
        <v/>
      </c>
      <c r="Q1918" s="48" t="str">
        <f>IF(O1918="","",
   IF(OR(O1918&lt;EDA_Outlier_Analysis!$C$10, O1918&gt;EDA_Outlier_Analysis!$C$11),
      "Outlier",
      "Normal"))</f>
        <v>Normal</v>
      </c>
      <c r="R1918" t="str">
        <f>IF(P1918="","",
   IF(OR(P1918 &lt; EDA_Outlier_Analysis!$F$7, P1918 &gt; EDA_Outlier_Analysis!$F$8),
      "Outlier",
      "Normal"))</f>
        <v/>
      </c>
      <c r="S1918" t="str">
        <f>IF(N1918="","",
   IF(OR(N1918 &lt;EDA_Outlier_Analysis!$I$10, N1918 &gt; EDA_Outlier_Analysis!$I$11),
      "Outlier",
      "Normal"))</f>
        <v>Normal</v>
      </c>
    </row>
    <row r="1919" spans="1:19">
      <c r="A1919" t="s">
        <v>4804</v>
      </c>
      <c r="B1919" s="4">
        <v>44841</v>
      </c>
      <c r="C1919" s="2">
        <v>167157.56</v>
      </c>
      <c r="D1919" t="s">
        <v>849</v>
      </c>
      <c r="E1919" t="s">
        <v>850</v>
      </c>
      <c r="F1919" t="s">
        <v>9</v>
      </c>
      <c r="G1919" t="s">
        <v>20</v>
      </c>
      <c r="H1919" t="s">
        <v>305</v>
      </c>
      <c r="J1919" t="s">
        <v>4805</v>
      </c>
      <c r="K1919" t="str">
        <f>IF(COUNTIF(Customers!A:A, H1919)&gt;0, "Valid", "Invalid")</f>
        <v>Valid</v>
      </c>
      <c r="L1919" t="str">
        <f t="shared" si="145"/>
        <v>10</v>
      </c>
      <c r="M1919" t="str">
        <f t="shared" si="146"/>
        <v>2022</v>
      </c>
      <c r="N1919">
        <f t="shared" si="147"/>
        <v>167157.56</v>
      </c>
      <c r="O1919">
        <f t="shared" si="148"/>
        <v>167157.56</v>
      </c>
      <c r="P1919" t="str">
        <f t="shared" si="149"/>
        <v/>
      </c>
      <c r="Q1919" s="48" t="str">
        <f>IF(O1919="","",
   IF(OR(O1919&lt;EDA_Outlier_Analysis!$C$10, O1919&gt;EDA_Outlier_Analysis!$C$11),
      "Outlier",
      "Normal"))</f>
        <v>Normal</v>
      </c>
      <c r="R1919" t="str">
        <f>IF(P1919="","",
   IF(OR(P1919 &lt; EDA_Outlier_Analysis!$F$7, P1919 &gt; EDA_Outlier_Analysis!$F$8),
      "Outlier",
      "Normal"))</f>
        <v/>
      </c>
      <c r="S1919" t="str">
        <f>IF(N1919="","",
   IF(OR(N1919 &lt;EDA_Outlier_Analysis!$I$10, N1919 &gt; EDA_Outlier_Analysis!$I$11),
      "Outlier",
      "Normal"))</f>
        <v>Normal</v>
      </c>
    </row>
    <row r="1920" spans="1:19">
      <c r="A1920" t="s">
        <v>4806</v>
      </c>
      <c r="B1920" s="4">
        <v>44570</v>
      </c>
      <c r="C1920" s="2">
        <v>-17624.3</v>
      </c>
      <c r="D1920" t="s">
        <v>840</v>
      </c>
      <c r="E1920" t="s">
        <v>878</v>
      </c>
      <c r="F1920" t="s">
        <v>10</v>
      </c>
      <c r="G1920" t="s">
        <v>20</v>
      </c>
      <c r="I1920" t="s">
        <v>1368</v>
      </c>
      <c r="J1920" t="s">
        <v>4807</v>
      </c>
      <c r="K1920" t="str">
        <f>IF(COUNTIF(Customers!A:A, H1920)&gt;0, "Valid", "Invalid")</f>
        <v>Invalid</v>
      </c>
      <c r="L1920" t="str">
        <f t="shared" si="145"/>
        <v>1</v>
      </c>
      <c r="M1920" t="str">
        <f t="shared" si="146"/>
        <v>2022</v>
      </c>
      <c r="N1920">
        <f t="shared" si="147"/>
        <v>-17624.3</v>
      </c>
      <c r="O1920" t="str">
        <f t="shared" si="148"/>
        <v/>
      </c>
      <c r="P1920">
        <f t="shared" si="149"/>
        <v>17624.3</v>
      </c>
      <c r="Q1920" s="48" t="str">
        <f>IF(O1920="","",
   IF(OR(O1920&lt;EDA_Outlier_Analysis!$C$10, O1920&gt;EDA_Outlier_Analysis!$C$11),
      "Outlier",
      "Normal"))</f>
        <v/>
      </c>
      <c r="R1920" t="str">
        <f>IF(P1920="","",
   IF(OR(P1920 &lt; EDA_Outlier_Analysis!$F$7, P1920 &gt; EDA_Outlier_Analysis!$F$8),
      "Outlier",
      "Normal"))</f>
        <v>Outlier</v>
      </c>
      <c r="S1920" t="str">
        <f>IF(N1920="","",
   IF(OR(N1920 &lt;EDA_Outlier_Analysis!$I$10, N1920 &gt; EDA_Outlier_Analysis!$I$11),
      "Outlier",
      "Normal"))</f>
        <v>Normal</v>
      </c>
    </row>
    <row r="1921" spans="1:19">
      <c r="A1921" t="s">
        <v>4808</v>
      </c>
      <c r="B1921" s="4">
        <v>45118</v>
      </c>
      <c r="C1921" s="2">
        <v>145017.82999999999</v>
      </c>
      <c r="D1921" t="s">
        <v>849</v>
      </c>
      <c r="E1921" t="s">
        <v>850</v>
      </c>
      <c r="F1921" t="s">
        <v>9</v>
      </c>
      <c r="G1921" t="s">
        <v>34</v>
      </c>
      <c r="H1921" t="s">
        <v>643</v>
      </c>
      <c r="J1921" t="s">
        <v>4809</v>
      </c>
      <c r="K1921" t="str">
        <f>IF(COUNTIF(Customers!A:A, H1921)&gt;0, "Valid", "Invalid")</f>
        <v>Valid</v>
      </c>
      <c r="L1921" t="str">
        <f t="shared" si="145"/>
        <v>7</v>
      </c>
      <c r="M1921" t="str">
        <f t="shared" si="146"/>
        <v>2023</v>
      </c>
      <c r="N1921">
        <f t="shared" si="147"/>
        <v>145017.82999999999</v>
      </c>
      <c r="O1921">
        <f t="shared" si="148"/>
        <v>145017.82999999999</v>
      </c>
      <c r="P1921" t="str">
        <f t="shared" si="149"/>
        <v/>
      </c>
      <c r="Q1921" s="48" t="str">
        <f>IF(O1921="","",
   IF(OR(O1921&lt;EDA_Outlier_Analysis!$C$10, O1921&gt;EDA_Outlier_Analysis!$C$11),
      "Outlier",
      "Normal"))</f>
        <v>Normal</v>
      </c>
      <c r="R1921" t="str">
        <f>IF(P1921="","",
   IF(OR(P1921 &lt; EDA_Outlier_Analysis!$F$7, P1921 &gt; EDA_Outlier_Analysis!$F$8),
      "Outlier",
      "Normal"))</f>
        <v/>
      </c>
      <c r="S1921" t="str">
        <f>IF(N1921="","",
   IF(OR(N1921 &lt;EDA_Outlier_Analysis!$I$10, N1921 &gt; EDA_Outlier_Analysis!$I$11),
      "Outlier",
      "Normal"))</f>
        <v>Normal</v>
      </c>
    </row>
    <row r="1922" spans="1:19">
      <c r="A1922" t="s">
        <v>4810</v>
      </c>
      <c r="B1922" s="4">
        <v>44781</v>
      </c>
      <c r="C1922" s="2">
        <v>214488.82</v>
      </c>
      <c r="D1922" t="s">
        <v>849</v>
      </c>
      <c r="E1922" t="s">
        <v>853</v>
      </c>
      <c r="F1922" t="s">
        <v>10</v>
      </c>
      <c r="G1922" t="s">
        <v>34</v>
      </c>
      <c r="H1922" t="s">
        <v>729</v>
      </c>
      <c r="J1922" t="s">
        <v>4811</v>
      </c>
      <c r="K1922" t="str">
        <f>IF(COUNTIF(Customers!A:A, H1922)&gt;0, "Valid", "Invalid")</f>
        <v>Valid</v>
      </c>
      <c r="L1922" t="str">
        <f t="shared" si="145"/>
        <v>8</v>
      </c>
      <c r="M1922" t="str">
        <f t="shared" si="146"/>
        <v>2022</v>
      </c>
      <c r="N1922">
        <f t="shared" si="147"/>
        <v>214488.82</v>
      </c>
      <c r="O1922">
        <f t="shared" si="148"/>
        <v>214488.82</v>
      </c>
      <c r="P1922" t="str">
        <f t="shared" si="149"/>
        <v/>
      </c>
      <c r="Q1922" s="48" t="str">
        <f>IF(O1922="","",
   IF(OR(O1922&lt;EDA_Outlier_Analysis!$C$10, O1922&gt;EDA_Outlier_Analysis!$C$11),
      "Outlier",
      "Normal"))</f>
        <v>Normal</v>
      </c>
      <c r="R1922" t="str">
        <f>IF(P1922="","",
   IF(OR(P1922 &lt; EDA_Outlier_Analysis!$F$7, P1922 &gt; EDA_Outlier_Analysis!$F$8),
      "Outlier",
      "Normal"))</f>
        <v/>
      </c>
      <c r="S1922" t="str">
        <f>IF(N1922="","",
   IF(OR(N1922 &lt;EDA_Outlier_Analysis!$I$10, N1922 &gt; EDA_Outlier_Analysis!$I$11),
      "Outlier",
      "Normal"))</f>
        <v>Normal</v>
      </c>
    </row>
    <row r="1923" spans="1:19">
      <c r="A1923" t="s">
        <v>4812</v>
      </c>
      <c r="B1923" s="4">
        <v>45223</v>
      </c>
      <c r="C1923" s="2">
        <v>96341.43</v>
      </c>
      <c r="D1923" t="s">
        <v>849</v>
      </c>
      <c r="E1923" t="s">
        <v>853</v>
      </c>
      <c r="F1923" t="s">
        <v>9</v>
      </c>
      <c r="G1923" t="s">
        <v>24</v>
      </c>
      <c r="H1923" t="s">
        <v>219</v>
      </c>
      <c r="J1923" t="s">
        <v>4813</v>
      </c>
      <c r="K1923" t="str">
        <f>IF(COUNTIF(Customers!A:A, H1923)&gt;0, "Valid", "Invalid")</f>
        <v>Valid</v>
      </c>
      <c r="L1923" t="str">
        <f t="shared" ref="L1923:L1986" si="150">TEXT(B1923,"m")</f>
        <v>10</v>
      </c>
      <c r="M1923" t="str">
        <f t="shared" ref="M1923:M1986" si="151">TEXT(B1923,"yyyy")</f>
        <v>2023</v>
      </c>
      <c r="N1923">
        <f t="shared" ref="N1923:N1986" si="152">IF(D1923="Revenue",C1923,-ABS(C1923))</f>
        <v>96341.43</v>
      </c>
      <c r="O1923">
        <f t="shared" ref="O1923:O1986" si="153">IF(D1923="Revenue", C1923, "")</f>
        <v>96341.43</v>
      </c>
      <c r="P1923" t="str">
        <f t="shared" ref="P1923:P1986" si="154">IF(D1923="Expense", ABS(C1923), "")</f>
        <v/>
      </c>
      <c r="Q1923" s="48" t="str">
        <f>IF(O1923="","",
   IF(OR(O1923&lt;EDA_Outlier_Analysis!$C$10, O1923&gt;EDA_Outlier_Analysis!$C$11),
      "Outlier",
      "Normal"))</f>
        <v>Normal</v>
      </c>
      <c r="R1923" t="str">
        <f>IF(P1923="","",
   IF(OR(P1923 &lt; EDA_Outlier_Analysis!$F$7, P1923 &gt; EDA_Outlier_Analysis!$F$8),
      "Outlier",
      "Normal"))</f>
        <v/>
      </c>
      <c r="S1923" t="str">
        <f>IF(N1923="","",
   IF(OR(N1923 &lt;EDA_Outlier_Analysis!$I$10, N1923 &gt; EDA_Outlier_Analysis!$I$11),
      "Outlier",
      "Normal"))</f>
        <v>Normal</v>
      </c>
    </row>
    <row r="1924" spans="1:19">
      <c r="A1924" t="s">
        <v>4814</v>
      </c>
      <c r="B1924" s="4">
        <v>44842</v>
      </c>
      <c r="C1924" s="2">
        <v>131334.72</v>
      </c>
      <c r="D1924" t="s">
        <v>849</v>
      </c>
      <c r="E1924" t="s">
        <v>868</v>
      </c>
      <c r="F1924" t="s">
        <v>10</v>
      </c>
      <c r="G1924" t="s">
        <v>31</v>
      </c>
      <c r="H1924" t="s">
        <v>431</v>
      </c>
      <c r="J1924" t="s">
        <v>4815</v>
      </c>
      <c r="K1924" t="str">
        <f>IF(COUNTIF(Customers!A:A, H1924)&gt;0, "Valid", "Invalid")</f>
        <v>Valid</v>
      </c>
      <c r="L1924" t="str">
        <f t="shared" si="150"/>
        <v>10</v>
      </c>
      <c r="M1924" t="str">
        <f t="shared" si="151"/>
        <v>2022</v>
      </c>
      <c r="N1924">
        <f t="shared" si="152"/>
        <v>131334.72</v>
      </c>
      <c r="O1924">
        <f t="shared" si="153"/>
        <v>131334.72</v>
      </c>
      <c r="P1924" t="str">
        <f t="shared" si="154"/>
        <v/>
      </c>
      <c r="Q1924" s="48" t="str">
        <f>IF(O1924="","",
   IF(OR(O1924&lt;EDA_Outlier_Analysis!$C$10, O1924&gt;EDA_Outlier_Analysis!$C$11),
      "Outlier",
      "Normal"))</f>
        <v>Normal</v>
      </c>
      <c r="R1924" t="str">
        <f>IF(P1924="","",
   IF(OR(P1924 &lt; EDA_Outlier_Analysis!$F$7, P1924 &gt; EDA_Outlier_Analysis!$F$8),
      "Outlier",
      "Normal"))</f>
        <v/>
      </c>
      <c r="S1924" t="str">
        <f>IF(N1924="","",
   IF(OR(N1924 &lt;EDA_Outlier_Analysis!$I$10, N1924 &gt; EDA_Outlier_Analysis!$I$11),
      "Outlier",
      "Normal"))</f>
        <v>Normal</v>
      </c>
    </row>
    <row r="1925" spans="1:19">
      <c r="A1925" t="s">
        <v>4816</v>
      </c>
      <c r="B1925" s="4">
        <v>45209</v>
      </c>
      <c r="C1925" s="2">
        <v>-31412.32</v>
      </c>
      <c r="D1925" t="s">
        <v>840</v>
      </c>
      <c r="E1925" t="s">
        <v>878</v>
      </c>
      <c r="F1925" t="s">
        <v>11</v>
      </c>
      <c r="G1925" t="s">
        <v>20</v>
      </c>
      <c r="I1925" t="s">
        <v>1080</v>
      </c>
      <c r="J1925" t="s">
        <v>4817</v>
      </c>
      <c r="K1925" t="str">
        <f>IF(COUNTIF(Customers!A:A, H1925)&gt;0, "Valid", "Invalid")</f>
        <v>Invalid</v>
      </c>
      <c r="L1925" t="str">
        <f t="shared" si="150"/>
        <v>10</v>
      </c>
      <c r="M1925" t="str">
        <f t="shared" si="151"/>
        <v>2023</v>
      </c>
      <c r="N1925">
        <f t="shared" si="152"/>
        <v>-31412.32</v>
      </c>
      <c r="O1925" t="str">
        <f t="shared" si="153"/>
        <v/>
      </c>
      <c r="P1925">
        <f t="shared" si="154"/>
        <v>31412.32</v>
      </c>
      <c r="Q1925" s="48" t="str">
        <f>IF(O1925="","",
   IF(OR(O1925&lt;EDA_Outlier_Analysis!$C$10, O1925&gt;EDA_Outlier_Analysis!$C$11),
      "Outlier",
      "Normal"))</f>
        <v/>
      </c>
      <c r="R1925" t="str">
        <f>IF(P1925="","",
   IF(OR(P1925 &lt; EDA_Outlier_Analysis!$F$7, P1925 &gt; EDA_Outlier_Analysis!$F$8),
      "Outlier",
      "Normal"))</f>
        <v>Normal</v>
      </c>
      <c r="S1925" t="str">
        <f>IF(N1925="","",
   IF(OR(N1925 &lt;EDA_Outlier_Analysis!$I$10, N1925 &gt; EDA_Outlier_Analysis!$I$11),
      "Outlier",
      "Normal"))</f>
        <v>Normal</v>
      </c>
    </row>
    <row r="1926" spans="1:19">
      <c r="A1926" t="s">
        <v>4818</v>
      </c>
      <c r="B1926" s="4">
        <v>44804</v>
      </c>
      <c r="C1926" s="2">
        <v>109299.1</v>
      </c>
      <c r="D1926" t="s">
        <v>849</v>
      </c>
      <c r="E1926" t="s">
        <v>853</v>
      </c>
      <c r="F1926" t="s">
        <v>10</v>
      </c>
      <c r="G1926" t="s">
        <v>20</v>
      </c>
      <c r="H1926" t="s">
        <v>161</v>
      </c>
      <c r="J1926" t="s">
        <v>4819</v>
      </c>
      <c r="K1926" t="str">
        <f>IF(COUNTIF(Customers!A:A, H1926)&gt;0, "Valid", "Invalid")</f>
        <v>Valid</v>
      </c>
      <c r="L1926" t="str">
        <f t="shared" si="150"/>
        <v>8</v>
      </c>
      <c r="M1926" t="str">
        <f t="shared" si="151"/>
        <v>2022</v>
      </c>
      <c r="N1926">
        <f t="shared" si="152"/>
        <v>109299.1</v>
      </c>
      <c r="O1926">
        <f t="shared" si="153"/>
        <v>109299.1</v>
      </c>
      <c r="P1926" t="str">
        <f t="shared" si="154"/>
        <v/>
      </c>
      <c r="Q1926" s="48" t="str">
        <f>IF(O1926="","",
   IF(OR(O1926&lt;EDA_Outlier_Analysis!$C$10, O1926&gt;EDA_Outlier_Analysis!$C$11),
      "Outlier",
      "Normal"))</f>
        <v>Normal</v>
      </c>
      <c r="R1926" t="str">
        <f>IF(P1926="","",
   IF(OR(P1926 &lt; EDA_Outlier_Analysis!$F$7, P1926 &gt; EDA_Outlier_Analysis!$F$8),
      "Outlier",
      "Normal"))</f>
        <v/>
      </c>
      <c r="S1926" t="str">
        <f>IF(N1926="","",
   IF(OR(N1926 &lt;EDA_Outlier_Analysis!$I$10, N1926 &gt; EDA_Outlier_Analysis!$I$11),
      "Outlier",
      "Normal"))</f>
        <v>Normal</v>
      </c>
    </row>
    <row r="1927" spans="1:19">
      <c r="A1927" t="s">
        <v>4820</v>
      </c>
      <c r="B1927" s="4">
        <v>45159</v>
      </c>
      <c r="C1927" s="2">
        <v>-51075.01</v>
      </c>
      <c r="D1927" t="s">
        <v>840</v>
      </c>
      <c r="E1927" t="s">
        <v>845</v>
      </c>
      <c r="F1927" t="s">
        <v>9</v>
      </c>
      <c r="G1927" t="s">
        <v>20</v>
      </c>
      <c r="I1927" t="s">
        <v>1468</v>
      </c>
      <c r="J1927" t="s">
        <v>4821</v>
      </c>
      <c r="K1927" t="str">
        <f>IF(COUNTIF(Customers!A:A, H1927)&gt;0, "Valid", "Invalid")</f>
        <v>Invalid</v>
      </c>
      <c r="L1927" t="str">
        <f t="shared" si="150"/>
        <v>8</v>
      </c>
      <c r="M1927" t="str">
        <f t="shared" si="151"/>
        <v>2023</v>
      </c>
      <c r="N1927">
        <f t="shared" si="152"/>
        <v>-51075.01</v>
      </c>
      <c r="O1927" t="str">
        <f t="shared" si="153"/>
        <v/>
      </c>
      <c r="P1927">
        <f t="shared" si="154"/>
        <v>51075.01</v>
      </c>
      <c r="Q1927" s="48" t="str">
        <f>IF(O1927="","",
   IF(OR(O1927&lt;EDA_Outlier_Analysis!$C$10, O1927&gt;EDA_Outlier_Analysis!$C$11),
      "Outlier",
      "Normal"))</f>
        <v/>
      </c>
      <c r="R1927" t="str">
        <f>IF(P1927="","",
   IF(OR(P1927 &lt; EDA_Outlier_Analysis!$F$7, P1927 &gt; EDA_Outlier_Analysis!$F$8),
      "Outlier",
      "Normal"))</f>
        <v>Normal</v>
      </c>
      <c r="S1927" t="str">
        <f>IF(N1927="","",
   IF(OR(N1927 &lt;EDA_Outlier_Analysis!$I$10, N1927 &gt; EDA_Outlier_Analysis!$I$11),
      "Outlier",
      "Normal"))</f>
        <v>Normal</v>
      </c>
    </row>
    <row r="1928" spans="1:19">
      <c r="A1928" t="s">
        <v>4822</v>
      </c>
      <c r="B1928" s="4">
        <v>44962</v>
      </c>
      <c r="C1928" s="2">
        <v>-36866.97</v>
      </c>
      <c r="D1928" t="s">
        <v>840</v>
      </c>
      <c r="E1928" t="s">
        <v>856</v>
      </c>
      <c r="F1928" t="s">
        <v>11</v>
      </c>
      <c r="G1928" t="s">
        <v>31</v>
      </c>
      <c r="I1928" t="s">
        <v>1485</v>
      </c>
      <c r="J1928" t="s">
        <v>4823</v>
      </c>
      <c r="K1928" t="str">
        <f>IF(COUNTIF(Customers!A:A, H1928)&gt;0, "Valid", "Invalid")</f>
        <v>Invalid</v>
      </c>
      <c r="L1928" t="str">
        <f t="shared" si="150"/>
        <v>2</v>
      </c>
      <c r="M1928" t="str">
        <f t="shared" si="151"/>
        <v>2023</v>
      </c>
      <c r="N1928">
        <f t="shared" si="152"/>
        <v>-36866.97</v>
      </c>
      <c r="O1928" t="str">
        <f t="shared" si="153"/>
        <v/>
      </c>
      <c r="P1928">
        <f t="shared" si="154"/>
        <v>36866.97</v>
      </c>
      <c r="Q1928" s="48" t="str">
        <f>IF(O1928="","",
   IF(OR(O1928&lt;EDA_Outlier_Analysis!$C$10, O1928&gt;EDA_Outlier_Analysis!$C$11),
      "Outlier",
      "Normal"))</f>
        <v/>
      </c>
      <c r="R1928" t="str">
        <f>IF(P1928="","",
   IF(OR(P1928 &lt; EDA_Outlier_Analysis!$F$7, P1928 &gt; EDA_Outlier_Analysis!$F$8),
      "Outlier",
      "Normal"))</f>
        <v>Normal</v>
      </c>
      <c r="S1928" t="str">
        <f>IF(N1928="","",
   IF(OR(N1928 &lt;EDA_Outlier_Analysis!$I$10, N1928 &gt; EDA_Outlier_Analysis!$I$11),
      "Outlier",
      "Normal"))</f>
        <v>Normal</v>
      </c>
    </row>
    <row r="1929" spans="1:19">
      <c r="A1929" t="s">
        <v>4824</v>
      </c>
      <c r="B1929" s="4">
        <v>45016</v>
      </c>
      <c r="C1929" s="2">
        <v>142968.54999999999</v>
      </c>
      <c r="D1929" t="s">
        <v>849</v>
      </c>
      <c r="E1929" t="s">
        <v>850</v>
      </c>
      <c r="F1929" t="s">
        <v>9</v>
      </c>
      <c r="G1929" t="s">
        <v>31</v>
      </c>
      <c r="H1929" t="s">
        <v>235</v>
      </c>
      <c r="J1929" t="s">
        <v>4825</v>
      </c>
      <c r="K1929" t="str">
        <f>IF(COUNTIF(Customers!A:A, H1929)&gt;0, "Valid", "Invalid")</f>
        <v>Valid</v>
      </c>
      <c r="L1929" t="str">
        <f t="shared" si="150"/>
        <v>3</v>
      </c>
      <c r="M1929" t="str">
        <f t="shared" si="151"/>
        <v>2023</v>
      </c>
      <c r="N1929">
        <f t="shared" si="152"/>
        <v>142968.54999999999</v>
      </c>
      <c r="O1929">
        <f t="shared" si="153"/>
        <v>142968.54999999999</v>
      </c>
      <c r="P1929" t="str">
        <f t="shared" si="154"/>
        <v/>
      </c>
      <c r="Q1929" s="48" t="str">
        <f>IF(O1929="","",
   IF(OR(O1929&lt;EDA_Outlier_Analysis!$C$10, O1929&gt;EDA_Outlier_Analysis!$C$11),
      "Outlier",
      "Normal"))</f>
        <v>Normal</v>
      </c>
      <c r="R1929" t="str">
        <f>IF(P1929="","",
   IF(OR(P1929 &lt; EDA_Outlier_Analysis!$F$7, P1929 &gt; EDA_Outlier_Analysis!$F$8),
      "Outlier",
      "Normal"))</f>
        <v/>
      </c>
      <c r="S1929" t="str">
        <f>IF(N1929="","",
   IF(OR(N1929 &lt;EDA_Outlier_Analysis!$I$10, N1929 &gt; EDA_Outlier_Analysis!$I$11),
      "Outlier",
      "Normal"))</f>
        <v>Normal</v>
      </c>
    </row>
    <row r="1930" spans="1:19">
      <c r="A1930" t="s">
        <v>4826</v>
      </c>
      <c r="B1930" s="4">
        <v>45205</v>
      </c>
      <c r="C1930" s="2">
        <v>-88600.13</v>
      </c>
      <c r="D1930" t="s">
        <v>840</v>
      </c>
      <c r="E1930" t="s">
        <v>878</v>
      </c>
      <c r="F1930" t="s">
        <v>9</v>
      </c>
      <c r="G1930" t="s">
        <v>20</v>
      </c>
      <c r="I1930" t="s">
        <v>1261</v>
      </c>
      <c r="J1930" t="s">
        <v>4827</v>
      </c>
      <c r="K1930" t="str">
        <f>IF(COUNTIF(Customers!A:A, H1930)&gt;0, "Valid", "Invalid")</f>
        <v>Invalid</v>
      </c>
      <c r="L1930" t="str">
        <f t="shared" si="150"/>
        <v>10</v>
      </c>
      <c r="M1930" t="str">
        <f t="shared" si="151"/>
        <v>2023</v>
      </c>
      <c r="N1930">
        <f t="shared" si="152"/>
        <v>-88600.13</v>
      </c>
      <c r="O1930" t="str">
        <f t="shared" si="153"/>
        <v/>
      </c>
      <c r="P1930">
        <f t="shared" si="154"/>
        <v>88600.13</v>
      </c>
      <c r="Q1930" s="48" t="str">
        <f>IF(O1930="","",
   IF(OR(O1930&lt;EDA_Outlier_Analysis!$C$10, O1930&gt;EDA_Outlier_Analysis!$C$11),
      "Outlier",
      "Normal"))</f>
        <v/>
      </c>
      <c r="R1930" t="str">
        <f>IF(P1930="","",
   IF(OR(P1930 &lt; EDA_Outlier_Analysis!$F$7, P1930 &gt; EDA_Outlier_Analysis!$F$8),
      "Outlier",
      "Normal"))</f>
        <v>Outlier</v>
      </c>
      <c r="S1930" t="str">
        <f>IF(N1930="","",
   IF(OR(N1930 &lt;EDA_Outlier_Analysis!$I$10, N1930 &gt; EDA_Outlier_Analysis!$I$11),
      "Outlier",
      "Normal"))</f>
        <v>Normal</v>
      </c>
    </row>
    <row r="1931" spans="1:19">
      <c r="A1931" t="s">
        <v>4828</v>
      </c>
      <c r="B1931" s="4">
        <v>44975</v>
      </c>
      <c r="C1931" s="2">
        <v>-18280.560000000001</v>
      </c>
      <c r="D1931" t="s">
        <v>840</v>
      </c>
      <c r="E1931" t="s">
        <v>878</v>
      </c>
      <c r="F1931" t="s">
        <v>11</v>
      </c>
      <c r="G1931" t="s">
        <v>31</v>
      </c>
      <c r="I1931" t="s">
        <v>3102</v>
      </c>
      <c r="J1931" t="s">
        <v>4829</v>
      </c>
      <c r="K1931" t="str">
        <f>IF(COUNTIF(Customers!A:A, H1931)&gt;0, "Valid", "Invalid")</f>
        <v>Invalid</v>
      </c>
      <c r="L1931" t="str">
        <f t="shared" si="150"/>
        <v>2</v>
      </c>
      <c r="M1931" t="str">
        <f t="shared" si="151"/>
        <v>2023</v>
      </c>
      <c r="N1931">
        <f t="shared" si="152"/>
        <v>-18280.560000000001</v>
      </c>
      <c r="O1931" t="str">
        <f t="shared" si="153"/>
        <v/>
      </c>
      <c r="P1931">
        <f t="shared" si="154"/>
        <v>18280.560000000001</v>
      </c>
      <c r="Q1931" s="48" t="str">
        <f>IF(O1931="","",
   IF(OR(O1931&lt;EDA_Outlier_Analysis!$C$10, O1931&gt;EDA_Outlier_Analysis!$C$11),
      "Outlier",
      "Normal"))</f>
        <v/>
      </c>
      <c r="R1931" t="str">
        <f>IF(P1931="","",
   IF(OR(P1931 &lt; EDA_Outlier_Analysis!$F$7, P1931 &gt; EDA_Outlier_Analysis!$F$8),
      "Outlier",
      "Normal"))</f>
        <v>Outlier</v>
      </c>
      <c r="S1931" t="str">
        <f>IF(N1931="","",
   IF(OR(N1931 &lt;EDA_Outlier_Analysis!$I$10, N1931 &gt; EDA_Outlier_Analysis!$I$11),
      "Outlier",
      "Normal"))</f>
        <v>Normal</v>
      </c>
    </row>
    <row r="1932" spans="1:19">
      <c r="A1932" t="s">
        <v>4830</v>
      </c>
      <c r="B1932" s="4">
        <v>44891</v>
      </c>
      <c r="C1932" s="2">
        <v>-27089.75</v>
      </c>
      <c r="D1932" t="s">
        <v>840</v>
      </c>
      <c r="E1932" t="s">
        <v>856</v>
      </c>
      <c r="F1932" t="s">
        <v>11</v>
      </c>
      <c r="G1932" t="s">
        <v>34</v>
      </c>
      <c r="I1932" t="s">
        <v>1620</v>
      </c>
      <c r="J1932" t="s">
        <v>4831</v>
      </c>
      <c r="K1932" t="str">
        <f>IF(COUNTIF(Customers!A:A, H1932)&gt;0, "Valid", "Invalid")</f>
        <v>Invalid</v>
      </c>
      <c r="L1932" t="str">
        <f t="shared" si="150"/>
        <v>11</v>
      </c>
      <c r="M1932" t="str">
        <f t="shared" si="151"/>
        <v>2022</v>
      </c>
      <c r="N1932">
        <f t="shared" si="152"/>
        <v>-27089.75</v>
      </c>
      <c r="O1932" t="str">
        <f t="shared" si="153"/>
        <v/>
      </c>
      <c r="P1932">
        <f t="shared" si="154"/>
        <v>27089.75</v>
      </c>
      <c r="Q1932" s="48" t="str">
        <f>IF(O1932="","",
   IF(OR(O1932&lt;EDA_Outlier_Analysis!$C$10, O1932&gt;EDA_Outlier_Analysis!$C$11),
      "Outlier",
      "Normal"))</f>
        <v/>
      </c>
      <c r="R1932" t="str">
        <f>IF(P1932="","",
   IF(OR(P1932 &lt; EDA_Outlier_Analysis!$F$7, P1932 &gt; EDA_Outlier_Analysis!$F$8),
      "Outlier",
      "Normal"))</f>
        <v>Outlier</v>
      </c>
      <c r="S1932" t="str">
        <f>IF(N1932="","",
   IF(OR(N1932 &lt;EDA_Outlier_Analysis!$I$10, N1932 &gt; EDA_Outlier_Analysis!$I$11),
      "Outlier",
      "Normal"))</f>
        <v>Normal</v>
      </c>
    </row>
    <row r="1933" spans="1:19">
      <c r="A1933" t="s">
        <v>4832</v>
      </c>
      <c r="B1933" s="4">
        <v>44674</v>
      </c>
      <c r="C1933" s="2">
        <v>-26665.17</v>
      </c>
      <c r="D1933" t="s">
        <v>840</v>
      </c>
      <c r="E1933" t="s">
        <v>845</v>
      </c>
      <c r="F1933" t="s">
        <v>11</v>
      </c>
      <c r="G1933" t="s">
        <v>34</v>
      </c>
      <c r="I1933" t="s">
        <v>1971</v>
      </c>
      <c r="J1933" t="s">
        <v>4833</v>
      </c>
      <c r="K1933" t="str">
        <f>IF(COUNTIF(Customers!A:A, H1933)&gt;0, "Valid", "Invalid")</f>
        <v>Invalid</v>
      </c>
      <c r="L1933" t="str">
        <f t="shared" si="150"/>
        <v>4</v>
      </c>
      <c r="M1933" t="str">
        <f t="shared" si="151"/>
        <v>2022</v>
      </c>
      <c r="N1933">
        <f t="shared" si="152"/>
        <v>-26665.17</v>
      </c>
      <c r="O1933" t="str">
        <f t="shared" si="153"/>
        <v/>
      </c>
      <c r="P1933">
        <f t="shared" si="154"/>
        <v>26665.17</v>
      </c>
      <c r="Q1933" s="48" t="str">
        <f>IF(O1933="","",
   IF(OR(O1933&lt;EDA_Outlier_Analysis!$C$10, O1933&gt;EDA_Outlier_Analysis!$C$11),
      "Outlier",
      "Normal"))</f>
        <v/>
      </c>
      <c r="R1933" t="str">
        <f>IF(P1933="","",
   IF(OR(P1933 &lt; EDA_Outlier_Analysis!$F$7, P1933 &gt; EDA_Outlier_Analysis!$F$8),
      "Outlier",
      "Normal"))</f>
        <v>Outlier</v>
      </c>
      <c r="S1933" t="str">
        <f>IF(N1933="","",
   IF(OR(N1933 &lt;EDA_Outlier_Analysis!$I$10, N1933 &gt; EDA_Outlier_Analysis!$I$11),
      "Outlier",
      "Normal"))</f>
        <v>Normal</v>
      </c>
    </row>
    <row r="1934" spans="1:19">
      <c r="A1934" t="s">
        <v>4834</v>
      </c>
      <c r="B1934" s="4">
        <v>44983</v>
      </c>
      <c r="C1934" s="2">
        <v>202143.63</v>
      </c>
      <c r="D1934" t="s">
        <v>849</v>
      </c>
      <c r="E1934" t="s">
        <v>850</v>
      </c>
      <c r="F1934" t="s">
        <v>10</v>
      </c>
      <c r="G1934" t="s">
        <v>20</v>
      </c>
      <c r="H1934" t="s">
        <v>169</v>
      </c>
      <c r="J1934" t="s">
        <v>4835</v>
      </c>
      <c r="K1934" t="str">
        <f>IF(COUNTIF(Customers!A:A, H1934)&gt;0, "Valid", "Invalid")</f>
        <v>Valid</v>
      </c>
      <c r="L1934" t="str">
        <f t="shared" si="150"/>
        <v>2</v>
      </c>
      <c r="M1934" t="str">
        <f t="shared" si="151"/>
        <v>2023</v>
      </c>
      <c r="N1934">
        <f t="shared" si="152"/>
        <v>202143.63</v>
      </c>
      <c r="O1934">
        <f t="shared" si="153"/>
        <v>202143.63</v>
      </c>
      <c r="P1934" t="str">
        <f t="shared" si="154"/>
        <v/>
      </c>
      <c r="Q1934" s="48" t="str">
        <f>IF(O1934="","",
   IF(OR(O1934&lt;EDA_Outlier_Analysis!$C$10, O1934&gt;EDA_Outlier_Analysis!$C$11),
      "Outlier",
      "Normal"))</f>
        <v>Normal</v>
      </c>
      <c r="R1934" t="str">
        <f>IF(P1934="","",
   IF(OR(P1934 &lt; EDA_Outlier_Analysis!$F$7, P1934 &gt; EDA_Outlier_Analysis!$F$8),
      "Outlier",
      "Normal"))</f>
        <v/>
      </c>
      <c r="S1934" t="str">
        <f>IF(N1934="","",
   IF(OR(N1934 &lt;EDA_Outlier_Analysis!$I$10, N1934 &gt; EDA_Outlier_Analysis!$I$11),
      "Outlier",
      "Normal"))</f>
        <v>Normal</v>
      </c>
    </row>
    <row r="1935" spans="1:19">
      <c r="A1935" t="s">
        <v>4836</v>
      </c>
      <c r="B1935" s="4">
        <v>44969</v>
      </c>
      <c r="C1935" s="2">
        <v>71718.12</v>
      </c>
      <c r="D1935" t="s">
        <v>849</v>
      </c>
      <c r="E1935" t="s">
        <v>850</v>
      </c>
      <c r="F1935" t="s">
        <v>11</v>
      </c>
      <c r="G1935" t="s">
        <v>34</v>
      </c>
      <c r="H1935" t="s">
        <v>693</v>
      </c>
      <c r="J1935" t="s">
        <v>4837</v>
      </c>
      <c r="K1935" t="str">
        <f>IF(COUNTIF(Customers!A:A, H1935)&gt;0, "Valid", "Invalid")</f>
        <v>Valid</v>
      </c>
      <c r="L1935" t="str">
        <f t="shared" si="150"/>
        <v>2</v>
      </c>
      <c r="M1935" t="str">
        <f t="shared" si="151"/>
        <v>2023</v>
      </c>
      <c r="N1935">
        <f t="shared" si="152"/>
        <v>71718.12</v>
      </c>
      <c r="O1935">
        <f t="shared" si="153"/>
        <v>71718.12</v>
      </c>
      <c r="P1935" t="str">
        <f t="shared" si="154"/>
        <v/>
      </c>
      <c r="Q1935" s="48" t="str">
        <f>IF(O1935="","",
   IF(OR(O1935&lt;EDA_Outlier_Analysis!$C$10, O1935&gt;EDA_Outlier_Analysis!$C$11),
      "Outlier",
      "Normal"))</f>
        <v>Normal</v>
      </c>
      <c r="R1935" t="str">
        <f>IF(P1935="","",
   IF(OR(P1935 &lt; EDA_Outlier_Analysis!$F$7, P1935 &gt; EDA_Outlier_Analysis!$F$8),
      "Outlier",
      "Normal"))</f>
        <v/>
      </c>
      <c r="S1935" t="str">
        <f>IF(N1935="","",
   IF(OR(N1935 &lt;EDA_Outlier_Analysis!$I$10, N1935 &gt; EDA_Outlier_Analysis!$I$11),
      "Outlier",
      "Normal"))</f>
        <v>Normal</v>
      </c>
    </row>
    <row r="1936" spans="1:19">
      <c r="A1936" t="s">
        <v>4838</v>
      </c>
      <c r="B1936" s="4">
        <v>45245</v>
      </c>
      <c r="C1936" s="2">
        <v>-41367.480000000003</v>
      </c>
      <c r="D1936" t="s">
        <v>840</v>
      </c>
      <c r="E1936" t="s">
        <v>864</v>
      </c>
      <c r="F1936" t="s">
        <v>11</v>
      </c>
      <c r="G1936" t="s">
        <v>34</v>
      </c>
      <c r="I1936" t="s">
        <v>1156</v>
      </c>
      <c r="J1936" t="s">
        <v>4839</v>
      </c>
      <c r="K1936" t="str">
        <f>IF(COUNTIF(Customers!A:A, H1936)&gt;0, "Valid", "Invalid")</f>
        <v>Invalid</v>
      </c>
      <c r="L1936" t="str">
        <f t="shared" si="150"/>
        <v>11</v>
      </c>
      <c r="M1936" t="str">
        <f t="shared" si="151"/>
        <v>2023</v>
      </c>
      <c r="N1936">
        <f t="shared" si="152"/>
        <v>-41367.480000000003</v>
      </c>
      <c r="O1936" t="str">
        <f t="shared" si="153"/>
        <v/>
      </c>
      <c r="P1936">
        <f t="shared" si="154"/>
        <v>41367.480000000003</v>
      </c>
      <c r="Q1936" s="48" t="str">
        <f>IF(O1936="","",
   IF(OR(O1936&lt;EDA_Outlier_Analysis!$C$10, O1936&gt;EDA_Outlier_Analysis!$C$11),
      "Outlier",
      "Normal"))</f>
        <v/>
      </c>
      <c r="R1936" t="str">
        <f>IF(P1936="","",
   IF(OR(P1936 &lt; EDA_Outlier_Analysis!$F$7, P1936 &gt; EDA_Outlier_Analysis!$F$8),
      "Outlier",
      "Normal"))</f>
        <v>Normal</v>
      </c>
      <c r="S1936" t="str">
        <f>IF(N1936="","",
   IF(OR(N1936 &lt;EDA_Outlier_Analysis!$I$10, N1936 &gt; EDA_Outlier_Analysis!$I$11),
      "Outlier",
      "Normal"))</f>
        <v>Normal</v>
      </c>
    </row>
    <row r="1937" spans="1:19">
      <c r="A1937" t="s">
        <v>4840</v>
      </c>
      <c r="B1937" s="4">
        <v>45212</v>
      </c>
      <c r="C1937" s="2">
        <v>-23159.43</v>
      </c>
      <c r="D1937" t="s">
        <v>840</v>
      </c>
      <c r="E1937" t="s">
        <v>905</v>
      </c>
      <c r="F1937" t="s">
        <v>9</v>
      </c>
      <c r="G1937" t="s">
        <v>24</v>
      </c>
      <c r="I1937" t="s">
        <v>960</v>
      </c>
      <c r="J1937" t="s">
        <v>4841</v>
      </c>
      <c r="K1937" t="str">
        <f>IF(COUNTIF(Customers!A:A, H1937)&gt;0, "Valid", "Invalid")</f>
        <v>Invalid</v>
      </c>
      <c r="L1937" t="str">
        <f t="shared" si="150"/>
        <v>10</v>
      </c>
      <c r="M1937" t="str">
        <f t="shared" si="151"/>
        <v>2023</v>
      </c>
      <c r="N1937">
        <f t="shared" si="152"/>
        <v>-23159.43</v>
      </c>
      <c r="O1937" t="str">
        <f t="shared" si="153"/>
        <v/>
      </c>
      <c r="P1937">
        <f t="shared" si="154"/>
        <v>23159.43</v>
      </c>
      <c r="Q1937" s="48" t="str">
        <f>IF(O1937="","",
   IF(OR(O1937&lt;EDA_Outlier_Analysis!$C$10, O1937&gt;EDA_Outlier_Analysis!$C$11),
      "Outlier",
      "Normal"))</f>
        <v/>
      </c>
      <c r="R1937" t="str">
        <f>IF(P1937="","",
   IF(OR(P1937 &lt; EDA_Outlier_Analysis!$F$7, P1937 &gt; EDA_Outlier_Analysis!$F$8),
      "Outlier",
      "Normal"))</f>
        <v>Outlier</v>
      </c>
      <c r="S1937" t="str">
        <f>IF(N1937="","",
   IF(OR(N1937 &lt;EDA_Outlier_Analysis!$I$10, N1937 &gt; EDA_Outlier_Analysis!$I$11),
      "Outlier",
      "Normal"))</f>
        <v>Normal</v>
      </c>
    </row>
    <row r="1938" spans="1:19">
      <c r="A1938" t="s">
        <v>4842</v>
      </c>
      <c r="B1938" s="4">
        <v>44811</v>
      </c>
      <c r="C1938" s="2">
        <v>-57258.400000000001</v>
      </c>
      <c r="D1938" t="s">
        <v>840</v>
      </c>
      <c r="E1938" t="s">
        <v>864</v>
      </c>
      <c r="F1938" t="s">
        <v>11</v>
      </c>
      <c r="G1938" t="s">
        <v>31</v>
      </c>
      <c r="I1938" t="s">
        <v>1340</v>
      </c>
      <c r="J1938" t="s">
        <v>4843</v>
      </c>
      <c r="K1938" t="str">
        <f>IF(COUNTIF(Customers!A:A, H1938)&gt;0, "Valid", "Invalid")</f>
        <v>Invalid</v>
      </c>
      <c r="L1938" t="str">
        <f t="shared" si="150"/>
        <v>9</v>
      </c>
      <c r="M1938" t="str">
        <f t="shared" si="151"/>
        <v>2022</v>
      </c>
      <c r="N1938">
        <f t="shared" si="152"/>
        <v>-57258.400000000001</v>
      </c>
      <c r="O1938" t="str">
        <f t="shared" si="153"/>
        <v/>
      </c>
      <c r="P1938">
        <f t="shared" si="154"/>
        <v>57258.400000000001</v>
      </c>
      <c r="Q1938" s="48" t="str">
        <f>IF(O1938="","",
   IF(OR(O1938&lt;EDA_Outlier_Analysis!$C$10, O1938&gt;EDA_Outlier_Analysis!$C$11),
      "Outlier",
      "Normal"))</f>
        <v/>
      </c>
      <c r="R1938" t="str">
        <f>IF(P1938="","",
   IF(OR(P1938 &lt; EDA_Outlier_Analysis!$F$7, P1938 &gt; EDA_Outlier_Analysis!$F$8),
      "Outlier",
      "Normal"))</f>
        <v>Outlier</v>
      </c>
      <c r="S1938" t="str">
        <f>IF(N1938="","",
   IF(OR(N1938 &lt;EDA_Outlier_Analysis!$I$10, N1938 &gt; EDA_Outlier_Analysis!$I$11),
      "Outlier",
      "Normal"))</f>
        <v>Normal</v>
      </c>
    </row>
    <row r="1939" spans="1:19">
      <c r="A1939" t="s">
        <v>4844</v>
      </c>
      <c r="B1939" s="4">
        <v>44682</v>
      </c>
      <c r="C1939" s="2">
        <v>-7062.5</v>
      </c>
      <c r="D1939" t="s">
        <v>840</v>
      </c>
      <c r="E1939" t="s">
        <v>845</v>
      </c>
      <c r="F1939" t="s">
        <v>10</v>
      </c>
      <c r="G1939" t="s">
        <v>20</v>
      </c>
      <c r="I1939" t="s">
        <v>1177</v>
      </c>
      <c r="J1939" t="s">
        <v>4845</v>
      </c>
      <c r="K1939" t="str">
        <f>IF(COUNTIF(Customers!A:A, H1939)&gt;0, "Valid", "Invalid")</f>
        <v>Invalid</v>
      </c>
      <c r="L1939" t="str">
        <f t="shared" si="150"/>
        <v>5</v>
      </c>
      <c r="M1939" t="str">
        <f t="shared" si="151"/>
        <v>2022</v>
      </c>
      <c r="N1939">
        <f t="shared" si="152"/>
        <v>-7062.5</v>
      </c>
      <c r="O1939" t="str">
        <f t="shared" si="153"/>
        <v/>
      </c>
      <c r="P1939">
        <f t="shared" si="154"/>
        <v>7062.5</v>
      </c>
      <c r="Q1939" s="48" t="str">
        <f>IF(O1939="","",
   IF(OR(O1939&lt;EDA_Outlier_Analysis!$C$10, O1939&gt;EDA_Outlier_Analysis!$C$11),
      "Outlier",
      "Normal"))</f>
        <v/>
      </c>
      <c r="R1939" t="str">
        <f>IF(P1939="","",
   IF(OR(P1939 &lt; EDA_Outlier_Analysis!$F$7, P1939 &gt; EDA_Outlier_Analysis!$F$8),
      "Outlier",
      "Normal"))</f>
        <v>Outlier</v>
      </c>
      <c r="S1939" t="str">
        <f>IF(N1939="","",
   IF(OR(N1939 &lt;EDA_Outlier_Analysis!$I$10, N1939 &gt; EDA_Outlier_Analysis!$I$11),
      "Outlier",
      "Normal"))</f>
        <v>Normal</v>
      </c>
    </row>
    <row r="1940" spans="1:19">
      <c r="A1940" t="s">
        <v>4846</v>
      </c>
      <c r="B1940" s="4">
        <v>45228</v>
      </c>
      <c r="C1940" s="2">
        <v>253248.12</v>
      </c>
      <c r="D1940" t="s">
        <v>849</v>
      </c>
      <c r="E1940" t="s">
        <v>850</v>
      </c>
      <c r="F1940" t="s">
        <v>10</v>
      </c>
      <c r="G1940" t="s">
        <v>31</v>
      </c>
      <c r="H1940" t="s">
        <v>517</v>
      </c>
      <c r="J1940" t="s">
        <v>4847</v>
      </c>
      <c r="K1940" t="str">
        <f>IF(COUNTIF(Customers!A:A, H1940)&gt;0, "Valid", "Invalid")</f>
        <v>Valid</v>
      </c>
      <c r="L1940" t="str">
        <f t="shared" si="150"/>
        <v>10</v>
      </c>
      <c r="M1940" t="str">
        <f t="shared" si="151"/>
        <v>2023</v>
      </c>
      <c r="N1940">
        <f t="shared" si="152"/>
        <v>253248.12</v>
      </c>
      <c r="O1940">
        <f t="shared" si="153"/>
        <v>253248.12</v>
      </c>
      <c r="P1940" t="str">
        <f t="shared" si="154"/>
        <v/>
      </c>
      <c r="Q1940" s="48" t="str">
        <f>IF(O1940="","",
   IF(OR(O1940&lt;EDA_Outlier_Analysis!$C$10, O1940&gt;EDA_Outlier_Analysis!$C$11),
      "Outlier",
      "Normal"))</f>
        <v>Normal</v>
      </c>
      <c r="R1940" t="str">
        <f>IF(P1940="","",
   IF(OR(P1940 &lt; EDA_Outlier_Analysis!$F$7, P1940 &gt; EDA_Outlier_Analysis!$F$8),
      "Outlier",
      "Normal"))</f>
        <v/>
      </c>
      <c r="S1940" t="str">
        <f>IF(N1940="","",
   IF(OR(N1940 &lt;EDA_Outlier_Analysis!$I$10, N1940 &gt; EDA_Outlier_Analysis!$I$11),
      "Outlier",
      "Normal"))</f>
        <v>Normal</v>
      </c>
    </row>
    <row r="1941" spans="1:19">
      <c r="A1941" t="s">
        <v>4848</v>
      </c>
      <c r="B1941" s="4">
        <v>44868</v>
      </c>
      <c r="C1941" s="2">
        <v>-43316.25</v>
      </c>
      <c r="D1941" t="s">
        <v>840</v>
      </c>
      <c r="E1941" t="s">
        <v>841</v>
      </c>
      <c r="F1941" t="s">
        <v>11</v>
      </c>
      <c r="G1941" t="s">
        <v>34</v>
      </c>
      <c r="I1941" t="s">
        <v>1438</v>
      </c>
      <c r="J1941" t="s">
        <v>4849</v>
      </c>
      <c r="K1941" t="str">
        <f>IF(COUNTIF(Customers!A:A, H1941)&gt;0, "Valid", "Invalid")</f>
        <v>Invalid</v>
      </c>
      <c r="L1941" t="str">
        <f t="shared" si="150"/>
        <v>11</v>
      </c>
      <c r="M1941" t="str">
        <f t="shared" si="151"/>
        <v>2022</v>
      </c>
      <c r="N1941">
        <f t="shared" si="152"/>
        <v>-43316.25</v>
      </c>
      <c r="O1941" t="str">
        <f t="shared" si="153"/>
        <v/>
      </c>
      <c r="P1941">
        <f t="shared" si="154"/>
        <v>43316.25</v>
      </c>
      <c r="Q1941" s="48" t="str">
        <f>IF(O1941="","",
   IF(OR(O1941&lt;EDA_Outlier_Analysis!$C$10, O1941&gt;EDA_Outlier_Analysis!$C$11),
      "Outlier",
      "Normal"))</f>
        <v/>
      </c>
      <c r="R1941" t="str">
        <f>IF(P1941="","",
   IF(OR(P1941 &lt; EDA_Outlier_Analysis!$F$7, P1941 &gt; EDA_Outlier_Analysis!$F$8),
      "Outlier",
      "Normal"))</f>
        <v>Normal</v>
      </c>
      <c r="S1941" t="str">
        <f>IF(N1941="","",
   IF(OR(N1941 &lt;EDA_Outlier_Analysis!$I$10, N1941 &gt; EDA_Outlier_Analysis!$I$11),
      "Outlier",
      "Normal"))</f>
        <v>Normal</v>
      </c>
    </row>
    <row r="1942" spans="1:19">
      <c r="A1942" t="s">
        <v>4850</v>
      </c>
      <c r="B1942" s="4">
        <v>45183</v>
      </c>
      <c r="C1942" s="2">
        <v>126895.85</v>
      </c>
      <c r="D1942" t="s">
        <v>849</v>
      </c>
      <c r="E1942" t="s">
        <v>853</v>
      </c>
      <c r="F1942" t="s">
        <v>10</v>
      </c>
      <c r="G1942" t="s">
        <v>34</v>
      </c>
      <c r="H1942" t="s">
        <v>595</v>
      </c>
      <c r="J1942" t="s">
        <v>4851</v>
      </c>
      <c r="K1942" t="str">
        <f>IF(COUNTIF(Customers!A:A, H1942)&gt;0, "Valid", "Invalid")</f>
        <v>Valid</v>
      </c>
      <c r="L1942" t="str">
        <f t="shared" si="150"/>
        <v>9</v>
      </c>
      <c r="M1942" t="str">
        <f t="shared" si="151"/>
        <v>2023</v>
      </c>
      <c r="N1942">
        <f t="shared" si="152"/>
        <v>126895.85</v>
      </c>
      <c r="O1942">
        <f t="shared" si="153"/>
        <v>126895.85</v>
      </c>
      <c r="P1942" t="str">
        <f t="shared" si="154"/>
        <v/>
      </c>
      <c r="Q1942" s="48" t="str">
        <f>IF(O1942="","",
   IF(OR(O1942&lt;EDA_Outlier_Analysis!$C$10, O1942&gt;EDA_Outlier_Analysis!$C$11),
      "Outlier",
      "Normal"))</f>
        <v>Normal</v>
      </c>
      <c r="R1942" t="str">
        <f>IF(P1942="","",
   IF(OR(P1942 &lt; EDA_Outlier_Analysis!$F$7, P1942 &gt; EDA_Outlier_Analysis!$F$8),
      "Outlier",
      "Normal"))</f>
        <v/>
      </c>
      <c r="S1942" t="str">
        <f>IF(N1942="","",
   IF(OR(N1942 &lt;EDA_Outlier_Analysis!$I$10, N1942 &gt; EDA_Outlier_Analysis!$I$11),
      "Outlier",
      "Normal"))</f>
        <v>Normal</v>
      </c>
    </row>
    <row r="1943" spans="1:19">
      <c r="A1943" t="s">
        <v>4852</v>
      </c>
      <c r="B1943" s="4">
        <v>44942</v>
      </c>
      <c r="C1943" s="2">
        <v>-64418.06</v>
      </c>
      <c r="D1943" t="s">
        <v>840</v>
      </c>
      <c r="E1943" t="s">
        <v>845</v>
      </c>
      <c r="F1943" t="s">
        <v>10</v>
      </c>
      <c r="G1943" t="s">
        <v>34</v>
      </c>
      <c r="I1943" t="s">
        <v>912</v>
      </c>
      <c r="J1943" t="s">
        <v>4853</v>
      </c>
      <c r="K1943" t="str">
        <f>IF(COUNTIF(Customers!A:A, H1943)&gt;0, "Valid", "Invalid")</f>
        <v>Invalid</v>
      </c>
      <c r="L1943" t="str">
        <f t="shared" si="150"/>
        <v>1</v>
      </c>
      <c r="M1943" t="str">
        <f t="shared" si="151"/>
        <v>2023</v>
      </c>
      <c r="N1943">
        <f t="shared" si="152"/>
        <v>-64418.06</v>
      </c>
      <c r="O1943" t="str">
        <f t="shared" si="153"/>
        <v/>
      </c>
      <c r="P1943">
        <f t="shared" si="154"/>
        <v>64418.06</v>
      </c>
      <c r="Q1943" s="48" t="str">
        <f>IF(O1943="","",
   IF(OR(O1943&lt;EDA_Outlier_Analysis!$C$10, O1943&gt;EDA_Outlier_Analysis!$C$11),
      "Outlier",
      "Normal"))</f>
        <v/>
      </c>
      <c r="R1943" t="str">
        <f>IF(P1943="","",
   IF(OR(P1943 &lt; EDA_Outlier_Analysis!$F$7, P1943 &gt; EDA_Outlier_Analysis!$F$8),
      "Outlier",
      "Normal"))</f>
        <v>Outlier</v>
      </c>
      <c r="S1943" t="str">
        <f>IF(N1943="","",
   IF(OR(N1943 &lt;EDA_Outlier_Analysis!$I$10, N1943 &gt; EDA_Outlier_Analysis!$I$11),
      "Outlier",
      "Normal"))</f>
        <v>Normal</v>
      </c>
    </row>
    <row r="1944" spans="1:19">
      <c r="A1944" t="s">
        <v>4854</v>
      </c>
      <c r="B1944" s="4">
        <v>44577</v>
      </c>
      <c r="C1944" s="2">
        <v>111808.57</v>
      </c>
      <c r="D1944" t="s">
        <v>849</v>
      </c>
      <c r="E1944" t="s">
        <v>853</v>
      </c>
      <c r="F1944" t="s">
        <v>9</v>
      </c>
      <c r="G1944" t="s">
        <v>20</v>
      </c>
      <c r="H1944" t="s">
        <v>545</v>
      </c>
      <c r="J1944" t="s">
        <v>4855</v>
      </c>
      <c r="K1944" t="str">
        <f>IF(COUNTIF(Customers!A:A, H1944)&gt;0, "Valid", "Invalid")</f>
        <v>Valid</v>
      </c>
      <c r="L1944" t="str">
        <f t="shared" si="150"/>
        <v>1</v>
      </c>
      <c r="M1944" t="str">
        <f t="shared" si="151"/>
        <v>2022</v>
      </c>
      <c r="N1944">
        <f t="shared" si="152"/>
        <v>111808.57</v>
      </c>
      <c r="O1944">
        <f t="shared" si="153"/>
        <v>111808.57</v>
      </c>
      <c r="P1944" t="str">
        <f t="shared" si="154"/>
        <v/>
      </c>
      <c r="Q1944" s="48" t="str">
        <f>IF(O1944="","",
   IF(OR(O1944&lt;EDA_Outlier_Analysis!$C$10, O1944&gt;EDA_Outlier_Analysis!$C$11),
      "Outlier",
      "Normal"))</f>
        <v>Normal</v>
      </c>
      <c r="R1944" t="str">
        <f>IF(P1944="","",
   IF(OR(P1944 &lt; EDA_Outlier_Analysis!$F$7, P1944 &gt; EDA_Outlier_Analysis!$F$8),
      "Outlier",
      "Normal"))</f>
        <v/>
      </c>
      <c r="S1944" t="str">
        <f>IF(N1944="","",
   IF(OR(N1944 &lt;EDA_Outlier_Analysis!$I$10, N1944 &gt; EDA_Outlier_Analysis!$I$11),
      "Outlier",
      "Normal"))</f>
        <v>Normal</v>
      </c>
    </row>
    <row r="1945" spans="1:19">
      <c r="A1945" t="s">
        <v>4856</v>
      </c>
      <c r="B1945" s="4">
        <v>44986</v>
      </c>
      <c r="C1945" s="2">
        <v>-61190.37</v>
      </c>
      <c r="D1945" t="s">
        <v>840</v>
      </c>
      <c r="E1945" t="s">
        <v>864</v>
      </c>
      <c r="F1945" t="s">
        <v>9</v>
      </c>
      <c r="G1945" t="s">
        <v>31</v>
      </c>
      <c r="I1945" t="s">
        <v>1443</v>
      </c>
      <c r="J1945" t="s">
        <v>4857</v>
      </c>
      <c r="K1945" t="str">
        <f>IF(COUNTIF(Customers!A:A, H1945)&gt;0, "Valid", "Invalid")</f>
        <v>Invalid</v>
      </c>
      <c r="L1945" t="str">
        <f t="shared" si="150"/>
        <v>3</v>
      </c>
      <c r="M1945" t="str">
        <f t="shared" si="151"/>
        <v>2023</v>
      </c>
      <c r="N1945">
        <f t="shared" si="152"/>
        <v>-61190.37</v>
      </c>
      <c r="O1945" t="str">
        <f t="shared" si="153"/>
        <v/>
      </c>
      <c r="P1945">
        <f t="shared" si="154"/>
        <v>61190.37</v>
      </c>
      <c r="Q1945" s="48" t="str">
        <f>IF(O1945="","",
   IF(OR(O1945&lt;EDA_Outlier_Analysis!$C$10, O1945&gt;EDA_Outlier_Analysis!$C$11),
      "Outlier",
      "Normal"))</f>
        <v/>
      </c>
      <c r="R1945" t="str">
        <f>IF(P1945="","",
   IF(OR(P1945 &lt; EDA_Outlier_Analysis!$F$7, P1945 &gt; EDA_Outlier_Analysis!$F$8),
      "Outlier",
      "Normal"))</f>
        <v>Outlier</v>
      </c>
      <c r="S1945" t="str">
        <f>IF(N1945="","",
   IF(OR(N1945 &lt;EDA_Outlier_Analysis!$I$10, N1945 &gt; EDA_Outlier_Analysis!$I$11),
      "Outlier",
      "Normal"))</f>
        <v>Normal</v>
      </c>
    </row>
    <row r="1946" spans="1:19">
      <c r="A1946" t="s">
        <v>4858</v>
      </c>
      <c r="B1946" s="4">
        <v>44682</v>
      </c>
      <c r="C1946" s="2">
        <v>139914.75</v>
      </c>
      <c r="D1946" t="s">
        <v>849</v>
      </c>
      <c r="E1946" t="s">
        <v>868</v>
      </c>
      <c r="F1946" t="s">
        <v>10</v>
      </c>
      <c r="G1946" t="s">
        <v>31</v>
      </c>
      <c r="H1946" t="s">
        <v>53</v>
      </c>
      <c r="J1946" t="s">
        <v>4859</v>
      </c>
      <c r="K1946" t="str">
        <f>IF(COUNTIF(Customers!A:A, H1946)&gt;0, "Valid", "Invalid")</f>
        <v>Valid</v>
      </c>
      <c r="L1946" t="str">
        <f t="shared" si="150"/>
        <v>5</v>
      </c>
      <c r="M1946" t="str">
        <f t="shared" si="151"/>
        <v>2022</v>
      </c>
      <c r="N1946">
        <f t="shared" si="152"/>
        <v>139914.75</v>
      </c>
      <c r="O1946">
        <f t="shared" si="153"/>
        <v>139914.75</v>
      </c>
      <c r="P1946" t="str">
        <f t="shared" si="154"/>
        <v/>
      </c>
      <c r="Q1946" s="48" t="str">
        <f>IF(O1946="","",
   IF(OR(O1946&lt;EDA_Outlier_Analysis!$C$10, O1946&gt;EDA_Outlier_Analysis!$C$11),
      "Outlier",
      "Normal"))</f>
        <v>Normal</v>
      </c>
      <c r="R1946" t="str">
        <f>IF(P1946="","",
   IF(OR(P1946 &lt; EDA_Outlier_Analysis!$F$7, P1946 &gt; EDA_Outlier_Analysis!$F$8),
      "Outlier",
      "Normal"))</f>
        <v/>
      </c>
      <c r="S1946" t="str">
        <f>IF(N1946="","",
   IF(OR(N1946 &lt;EDA_Outlier_Analysis!$I$10, N1946 &gt; EDA_Outlier_Analysis!$I$11),
      "Outlier",
      "Normal"))</f>
        <v>Normal</v>
      </c>
    </row>
    <row r="1947" spans="1:19">
      <c r="A1947" t="s">
        <v>4860</v>
      </c>
      <c r="B1947" s="4">
        <v>45225</v>
      </c>
      <c r="C1947" s="2">
        <v>127863.95</v>
      </c>
      <c r="D1947" t="s">
        <v>849</v>
      </c>
      <c r="E1947" t="s">
        <v>850</v>
      </c>
      <c r="F1947" t="s">
        <v>9</v>
      </c>
      <c r="G1947" t="s">
        <v>34</v>
      </c>
      <c r="H1947" t="s">
        <v>161</v>
      </c>
      <c r="J1947" t="s">
        <v>4861</v>
      </c>
      <c r="K1947" t="str">
        <f>IF(COUNTIF(Customers!A:A, H1947)&gt;0, "Valid", "Invalid")</f>
        <v>Valid</v>
      </c>
      <c r="L1947" t="str">
        <f t="shared" si="150"/>
        <v>10</v>
      </c>
      <c r="M1947" t="str">
        <f t="shared" si="151"/>
        <v>2023</v>
      </c>
      <c r="N1947">
        <f t="shared" si="152"/>
        <v>127863.95</v>
      </c>
      <c r="O1947">
        <f t="shared" si="153"/>
        <v>127863.95</v>
      </c>
      <c r="P1947" t="str">
        <f t="shared" si="154"/>
        <v/>
      </c>
      <c r="Q1947" s="48" t="str">
        <f>IF(O1947="","",
   IF(OR(O1947&lt;EDA_Outlier_Analysis!$C$10, O1947&gt;EDA_Outlier_Analysis!$C$11),
      "Outlier",
      "Normal"))</f>
        <v>Normal</v>
      </c>
      <c r="R1947" t="str">
        <f>IF(P1947="","",
   IF(OR(P1947 &lt; EDA_Outlier_Analysis!$F$7, P1947 &gt; EDA_Outlier_Analysis!$F$8),
      "Outlier",
      "Normal"))</f>
        <v/>
      </c>
      <c r="S1947" t="str">
        <f>IF(N1947="","",
   IF(OR(N1947 &lt;EDA_Outlier_Analysis!$I$10, N1947 &gt; EDA_Outlier_Analysis!$I$11),
      "Outlier",
      "Normal"))</f>
        <v>Normal</v>
      </c>
    </row>
    <row r="1948" spans="1:19">
      <c r="A1948" t="s">
        <v>4862</v>
      </c>
      <c r="B1948" s="4">
        <v>45271</v>
      </c>
      <c r="C1948" s="2">
        <v>-52630.98</v>
      </c>
      <c r="D1948" t="s">
        <v>840</v>
      </c>
      <c r="E1948" t="s">
        <v>864</v>
      </c>
      <c r="F1948" t="s">
        <v>11</v>
      </c>
      <c r="G1948" t="s">
        <v>24</v>
      </c>
      <c r="I1948" t="s">
        <v>1620</v>
      </c>
      <c r="J1948" t="s">
        <v>4863</v>
      </c>
      <c r="K1948" t="str">
        <f>IF(COUNTIF(Customers!A:A, H1948)&gt;0, "Valid", "Invalid")</f>
        <v>Invalid</v>
      </c>
      <c r="L1948" t="str">
        <f t="shared" si="150"/>
        <v>12</v>
      </c>
      <c r="M1948" t="str">
        <f t="shared" si="151"/>
        <v>2023</v>
      </c>
      <c r="N1948">
        <f t="shared" si="152"/>
        <v>-52630.98</v>
      </c>
      <c r="O1948" t="str">
        <f t="shared" si="153"/>
        <v/>
      </c>
      <c r="P1948">
        <f t="shared" si="154"/>
        <v>52630.98</v>
      </c>
      <c r="Q1948" s="48" t="str">
        <f>IF(O1948="","",
   IF(OR(O1948&lt;EDA_Outlier_Analysis!$C$10, O1948&gt;EDA_Outlier_Analysis!$C$11),
      "Outlier",
      "Normal"))</f>
        <v/>
      </c>
      <c r="R1948" t="str">
        <f>IF(P1948="","",
   IF(OR(P1948 &lt; EDA_Outlier_Analysis!$F$7, P1948 &gt; EDA_Outlier_Analysis!$F$8),
      "Outlier",
      "Normal"))</f>
        <v>Normal</v>
      </c>
      <c r="S1948" t="str">
        <f>IF(N1948="","",
   IF(OR(N1948 &lt;EDA_Outlier_Analysis!$I$10, N1948 &gt; EDA_Outlier_Analysis!$I$11),
      "Outlier",
      "Normal"))</f>
        <v>Normal</v>
      </c>
    </row>
    <row r="1949" spans="1:19">
      <c r="A1949" t="s">
        <v>4864</v>
      </c>
      <c r="B1949" s="4">
        <v>45035</v>
      </c>
      <c r="C1949" s="2">
        <v>164480.06</v>
      </c>
      <c r="D1949" t="s">
        <v>849</v>
      </c>
      <c r="E1949" t="s">
        <v>850</v>
      </c>
      <c r="F1949" t="s">
        <v>10</v>
      </c>
      <c r="G1949" t="s">
        <v>20</v>
      </c>
      <c r="H1949" t="s">
        <v>601</v>
      </c>
      <c r="J1949" t="s">
        <v>4865</v>
      </c>
      <c r="K1949" t="str">
        <f>IF(COUNTIF(Customers!A:A, H1949)&gt;0, "Valid", "Invalid")</f>
        <v>Valid</v>
      </c>
      <c r="L1949" t="str">
        <f t="shared" si="150"/>
        <v>4</v>
      </c>
      <c r="M1949" t="str">
        <f t="shared" si="151"/>
        <v>2023</v>
      </c>
      <c r="N1949">
        <f t="shared" si="152"/>
        <v>164480.06</v>
      </c>
      <c r="O1949">
        <f t="shared" si="153"/>
        <v>164480.06</v>
      </c>
      <c r="P1949" t="str">
        <f t="shared" si="154"/>
        <v/>
      </c>
      <c r="Q1949" s="48" t="str">
        <f>IF(O1949="","",
   IF(OR(O1949&lt;EDA_Outlier_Analysis!$C$10, O1949&gt;EDA_Outlier_Analysis!$C$11),
      "Outlier",
      "Normal"))</f>
        <v>Normal</v>
      </c>
      <c r="R1949" t="str">
        <f>IF(P1949="","",
   IF(OR(P1949 &lt; EDA_Outlier_Analysis!$F$7, P1949 &gt; EDA_Outlier_Analysis!$F$8),
      "Outlier",
      "Normal"))</f>
        <v/>
      </c>
      <c r="S1949" t="str">
        <f>IF(N1949="","",
   IF(OR(N1949 &lt;EDA_Outlier_Analysis!$I$10, N1949 &gt; EDA_Outlier_Analysis!$I$11),
      "Outlier",
      "Normal"))</f>
        <v>Normal</v>
      </c>
    </row>
    <row r="1950" spans="1:19">
      <c r="A1950" t="s">
        <v>4866</v>
      </c>
      <c r="B1950" s="4">
        <v>44844</v>
      </c>
      <c r="C1950" s="2">
        <v>-48578.63</v>
      </c>
      <c r="D1950" t="s">
        <v>840</v>
      </c>
      <c r="E1950" t="s">
        <v>905</v>
      </c>
      <c r="F1950" t="s">
        <v>10</v>
      </c>
      <c r="G1950" t="s">
        <v>34</v>
      </c>
      <c r="I1950" t="s">
        <v>1167</v>
      </c>
      <c r="J1950" t="s">
        <v>4867</v>
      </c>
      <c r="K1950" t="str">
        <f>IF(COUNTIF(Customers!A:A, H1950)&gt;0, "Valid", "Invalid")</f>
        <v>Invalid</v>
      </c>
      <c r="L1950" t="str">
        <f t="shared" si="150"/>
        <v>10</v>
      </c>
      <c r="M1950" t="str">
        <f t="shared" si="151"/>
        <v>2022</v>
      </c>
      <c r="N1950">
        <f t="shared" si="152"/>
        <v>-48578.63</v>
      </c>
      <c r="O1950" t="str">
        <f t="shared" si="153"/>
        <v/>
      </c>
      <c r="P1950">
        <f t="shared" si="154"/>
        <v>48578.63</v>
      </c>
      <c r="Q1950" s="48" t="str">
        <f>IF(O1950="","",
   IF(OR(O1950&lt;EDA_Outlier_Analysis!$C$10, O1950&gt;EDA_Outlier_Analysis!$C$11),
      "Outlier",
      "Normal"))</f>
        <v/>
      </c>
      <c r="R1950" t="str">
        <f>IF(P1950="","",
   IF(OR(P1950 &lt; EDA_Outlier_Analysis!$F$7, P1950 &gt; EDA_Outlier_Analysis!$F$8),
      "Outlier",
      "Normal"))</f>
        <v>Normal</v>
      </c>
      <c r="S1950" t="str">
        <f>IF(N1950="","",
   IF(OR(N1950 &lt;EDA_Outlier_Analysis!$I$10, N1950 &gt; EDA_Outlier_Analysis!$I$11),
      "Outlier",
      "Normal"))</f>
        <v>Normal</v>
      </c>
    </row>
    <row r="1951" spans="1:19">
      <c r="A1951" t="s">
        <v>4868</v>
      </c>
      <c r="B1951" s="4">
        <v>45001</v>
      </c>
      <c r="C1951" s="2">
        <v>234062.33</v>
      </c>
      <c r="D1951" t="s">
        <v>849</v>
      </c>
      <c r="E1951" t="s">
        <v>853</v>
      </c>
      <c r="F1951" t="s">
        <v>11</v>
      </c>
      <c r="G1951" t="s">
        <v>34</v>
      </c>
      <c r="H1951" t="s">
        <v>257</v>
      </c>
      <c r="J1951" t="s">
        <v>4869</v>
      </c>
      <c r="K1951" t="str">
        <f>IF(COUNTIF(Customers!A:A, H1951)&gt;0, "Valid", "Invalid")</f>
        <v>Valid</v>
      </c>
      <c r="L1951" t="str">
        <f t="shared" si="150"/>
        <v>3</v>
      </c>
      <c r="M1951" t="str">
        <f t="shared" si="151"/>
        <v>2023</v>
      </c>
      <c r="N1951">
        <f t="shared" si="152"/>
        <v>234062.33</v>
      </c>
      <c r="O1951">
        <f t="shared" si="153"/>
        <v>234062.33</v>
      </c>
      <c r="P1951" t="str">
        <f t="shared" si="154"/>
        <v/>
      </c>
      <c r="Q1951" s="48" t="str">
        <f>IF(O1951="","",
   IF(OR(O1951&lt;EDA_Outlier_Analysis!$C$10, O1951&gt;EDA_Outlier_Analysis!$C$11),
      "Outlier",
      "Normal"))</f>
        <v>Normal</v>
      </c>
      <c r="R1951" t="str">
        <f>IF(P1951="","",
   IF(OR(P1951 &lt; EDA_Outlier_Analysis!$F$7, P1951 &gt; EDA_Outlier_Analysis!$F$8),
      "Outlier",
      "Normal"))</f>
        <v/>
      </c>
      <c r="S1951" t="str">
        <f>IF(N1951="","",
   IF(OR(N1951 &lt;EDA_Outlier_Analysis!$I$10, N1951 &gt; EDA_Outlier_Analysis!$I$11),
      "Outlier",
      "Normal"))</f>
        <v>Normal</v>
      </c>
    </row>
    <row r="1952" spans="1:19">
      <c r="A1952" t="s">
        <v>4870</v>
      </c>
      <c r="B1952" s="4">
        <v>44611</v>
      </c>
      <c r="C1952" s="2">
        <v>158059.59</v>
      </c>
      <c r="D1952" t="s">
        <v>849</v>
      </c>
      <c r="E1952" t="s">
        <v>850</v>
      </c>
      <c r="F1952" t="s">
        <v>11</v>
      </c>
      <c r="G1952" t="s">
        <v>31</v>
      </c>
      <c r="H1952" t="s">
        <v>591</v>
      </c>
      <c r="J1952" t="s">
        <v>4871</v>
      </c>
      <c r="K1952" t="str">
        <f>IF(COUNTIF(Customers!A:A, H1952)&gt;0, "Valid", "Invalid")</f>
        <v>Valid</v>
      </c>
      <c r="L1952" t="str">
        <f t="shared" si="150"/>
        <v>2</v>
      </c>
      <c r="M1952" t="str">
        <f t="shared" si="151"/>
        <v>2022</v>
      </c>
      <c r="N1952">
        <f t="shared" si="152"/>
        <v>158059.59</v>
      </c>
      <c r="O1952">
        <f t="shared" si="153"/>
        <v>158059.59</v>
      </c>
      <c r="P1952" t="str">
        <f t="shared" si="154"/>
        <v/>
      </c>
      <c r="Q1952" s="48" t="str">
        <f>IF(O1952="","",
   IF(OR(O1952&lt;EDA_Outlier_Analysis!$C$10, O1952&gt;EDA_Outlier_Analysis!$C$11),
      "Outlier",
      "Normal"))</f>
        <v>Normal</v>
      </c>
      <c r="R1952" t="str">
        <f>IF(P1952="","",
   IF(OR(P1952 &lt; EDA_Outlier_Analysis!$F$7, P1952 &gt; EDA_Outlier_Analysis!$F$8),
      "Outlier",
      "Normal"))</f>
        <v/>
      </c>
      <c r="S1952" t="str">
        <f>IF(N1952="","",
   IF(OR(N1952 &lt;EDA_Outlier_Analysis!$I$10, N1952 &gt; EDA_Outlier_Analysis!$I$11),
      "Outlier",
      "Normal"))</f>
        <v>Normal</v>
      </c>
    </row>
    <row r="1953" spans="1:19">
      <c r="A1953" t="s">
        <v>4872</v>
      </c>
      <c r="B1953" s="4">
        <v>45221</v>
      </c>
      <c r="C1953" s="2">
        <v>180639.68</v>
      </c>
      <c r="D1953" t="s">
        <v>849</v>
      </c>
      <c r="E1953" t="s">
        <v>850</v>
      </c>
      <c r="F1953" t="s">
        <v>10</v>
      </c>
      <c r="G1953" t="s">
        <v>34</v>
      </c>
      <c r="H1953" t="s">
        <v>465</v>
      </c>
      <c r="J1953" t="s">
        <v>4873</v>
      </c>
      <c r="K1953" t="str">
        <f>IF(COUNTIF(Customers!A:A, H1953)&gt;0, "Valid", "Invalid")</f>
        <v>Valid</v>
      </c>
      <c r="L1953" t="str">
        <f t="shared" si="150"/>
        <v>10</v>
      </c>
      <c r="M1953" t="str">
        <f t="shared" si="151"/>
        <v>2023</v>
      </c>
      <c r="N1953">
        <f t="shared" si="152"/>
        <v>180639.68</v>
      </c>
      <c r="O1953">
        <f t="shared" si="153"/>
        <v>180639.68</v>
      </c>
      <c r="P1953" t="str">
        <f t="shared" si="154"/>
        <v/>
      </c>
      <c r="Q1953" s="48" t="str">
        <f>IF(O1953="","",
   IF(OR(O1953&lt;EDA_Outlier_Analysis!$C$10, O1953&gt;EDA_Outlier_Analysis!$C$11),
      "Outlier",
      "Normal"))</f>
        <v>Normal</v>
      </c>
      <c r="R1953" t="str">
        <f>IF(P1953="","",
   IF(OR(P1953 &lt; EDA_Outlier_Analysis!$F$7, P1953 &gt; EDA_Outlier_Analysis!$F$8),
      "Outlier",
      "Normal"))</f>
        <v/>
      </c>
      <c r="S1953" t="str">
        <f>IF(N1953="","",
   IF(OR(N1953 &lt;EDA_Outlier_Analysis!$I$10, N1953 &gt; EDA_Outlier_Analysis!$I$11),
      "Outlier",
      "Normal"))</f>
        <v>Normal</v>
      </c>
    </row>
    <row r="1954" spans="1:19">
      <c r="A1954" t="s">
        <v>4874</v>
      </c>
      <c r="B1954" s="4">
        <v>44939</v>
      </c>
      <c r="C1954" s="2">
        <v>-35351.769999999997</v>
      </c>
      <c r="D1954" t="s">
        <v>840</v>
      </c>
      <c r="E1954" t="s">
        <v>845</v>
      </c>
      <c r="F1954" t="s">
        <v>11</v>
      </c>
      <c r="G1954" t="s">
        <v>24</v>
      </c>
      <c r="I1954" t="s">
        <v>1358</v>
      </c>
      <c r="J1954" t="s">
        <v>4875</v>
      </c>
      <c r="K1954" t="str">
        <f>IF(COUNTIF(Customers!A:A, H1954)&gt;0, "Valid", "Invalid")</f>
        <v>Invalid</v>
      </c>
      <c r="L1954" t="str">
        <f t="shared" si="150"/>
        <v>1</v>
      </c>
      <c r="M1954" t="str">
        <f t="shared" si="151"/>
        <v>2023</v>
      </c>
      <c r="N1954">
        <f t="shared" si="152"/>
        <v>-35351.769999999997</v>
      </c>
      <c r="O1954" t="str">
        <f t="shared" si="153"/>
        <v/>
      </c>
      <c r="P1954">
        <f t="shared" si="154"/>
        <v>35351.769999999997</v>
      </c>
      <c r="Q1954" s="48" t="str">
        <f>IF(O1954="","",
   IF(OR(O1954&lt;EDA_Outlier_Analysis!$C$10, O1954&gt;EDA_Outlier_Analysis!$C$11),
      "Outlier",
      "Normal"))</f>
        <v/>
      </c>
      <c r="R1954" t="str">
        <f>IF(P1954="","",
   IF(OR(P1954 &lt; EDA_Outlier_Analysis!$F$7, P1954 &gt; EDA_Outlier_Analysis!$F$8),
      "Outlier",
      "Normal"))</f>
        <v>Normal</v>
      </c>
      <c r="S1954" t="str">
        <f>IF(N1954="","",
   IF(OR(N1954 &lt;EDA_Outlier_Analysis!$I$10, N1954 &gt; EDA_Outlier_Analysis!$I$11),
      "Outlier",
      "Normal"))</f>
        <v>Normal</v>
      </c>
    </row>
    <row r="1955" spans="1:19">
      <c r="A1955" t="s">
        <v>4876</v>
      </c>
      <c r="B1955" s="4">
        <v>44860</v>
      </c>
      <c r="C1955" s="2">
        <v>69718.05</v>
      </c>
      <c r="D1955" t="s">
        <v>849</v>
      </c>
      <c r="E1955" t="s">
        <v>853</v>
      </c>
      <c r="F1955" t="s">
        <v>11</v>
      </c>
      <c r="G1955" t="s">
        <v>31</v>
      </c>
      <c r="H1955" t="s">
        <v>473</v>
      </c>
      <c r="J1955" t="s">
        <v>4877</v>
      </c>
      <c r="K1955" t="str">
        <f>IF(COUNTIF(Customers!A:A, H1955)&gt;0, "Valid", "Invalid")</f>
        <v>Valid</v>
      </c>
      <c r="L1955" t="str">
        <f t="shared" si="150"/>
        <v>10</v>
      </c>
      <c r="M1955" t="str">
        <f t="shared" si="151"/>
        <v>2022</v>
      </c>
      <c r="N1955">
        <f t="shared" si="152"/>
        <v>69718.05</v>
      </c>
      <c r="O1955">
        <f t="shared" si="153"/>
        <v>69718.05</v>
      </c>
      <c r="P1955" t="str">
        <f t="shared" si="154"/>
        <v/>
      </c>
      <c r="Q1955" s="48" t="str">
        <f>IF(O1955="","",
   IF(OR(O1955&lt;EDA_Outlier_Analysis!$C$10, O1955&gt;EDA_Outlier_Analysis!$C$11),
      "Outlier",
      "Normal"))</f>
        <v>Normal</v>
      </c>
      <c r="R1955" t="str">
        <f>IF(P1955="","",
   IF(OR(P1955 &lt; EDA_Outlier_Analysis!$F$7, P1955 &gt; EDA_Outlier_Analysis!$F$8),
      "Outlier",
      "Normal"))</f>
        <v/>
      </c>
      <c r="S1955" t="str">
        <f>IF(N1955="","",
   IF(OR(N1955 &lt;EDA_Outlier_Analysis!$I$10, N1955 &gt; EDA_Outlier_Analysis!$I$11),
      "Outlier",
      "Normal"))</f>
        <v>Normal</v>
      </c>
    </row>
    <row r="1956" spans="1:19">
      <c r="A1956" t="s">
        <v>4878</v>
      </c>
      <c r="B1956" s="4">
        <v>44808</v>
      </c>
      <c r="C1956" s="2">
        <v>236679.3</v>
      </c>
      <c r="D1956" t="s">
        <v>849</v>
      </c>
      <c r="E1956" t="s">
        <v>853</v>
      </c>
      <c r="F1956" t="s">
        <v>9</v>
      </c>
      <c r="G1956" t="s">
        <v>24</v>
      </c>
      <c r="H1956" t="s">
        <v>415</v>
      </c>
      <c r="J1956" t="s">
        <v>4879</v>
      </c>
      <c r="K1956" t="str">
        <f>IF(COUNTIF(Customers!A:A, H1956)&gt;0, "Valid", "Invalid")</f>
        <v>Valid</v>
      </c>
      <c r="L1956" t="str">
        <f t="shared" si="150"/>
        <v>9</v>
      </c>
      <c r="M1956" t="str">
        <f t="shared" si="151"/>
        <v>2022</v>
      </c>
      <c r="N1956">
        <f t="shared" si="152"/>
        <v>236679.3</v>
      </c>
      <c r="O1956">
        <f t="shared" si="153"/>
        <v>236679.3</v>
      </c>
      <c r="P1956" t="str">
        <f t="shared" si="154"/>
        <v/>
      </c>
      <c r="Q1956" s="48" t="str">
        <f>IF(O1956="","",
   IF(OR(O1956&lt;EDA_Outlier_Analysis!$C$10, O1956&gt;EDA_Outlier_Analysis!$C$11),
      "Outlier",
      "Normal"))</f>
        <v>Normal</v>
      </c>
      <c r="R1956" t="str">
        <f>IF(P1956="","",
   IF(OR(P1956 &lt; EDA_Outlier_Analysis!$F$7, P1956 &gt; EDA_Outlier_Analysis!$F$8),
      "Outlier",
      "Normal"))</f>
        <v/>
      </c>
      <c r="S1956" t="str">
        <f>IF(N1956="","",
   IF(OR(N1956 &lt;EDA_Outlier_Analysis!$I$10, N1956 &gt; EDA_Outlier_Analysis!$I$11),
      "Outlier",
      "Normal"))</f>
        <v>Normal</v>
      </c>
    </row>
    <row r="1957" spans="1:19">
      <c r="A1957" t="s">
        <v>4880</v>
      </c>
      <c r="B1957" s="4">
        <v>44969</v>
      </c>
      <c r="C1957" s="2">
        <v>210507.03</v>
      </c>
      <c r="D1957" t="s">
        <v>849</v>
      </c>
      <c r="E1957" t="s">
        <v>868</v>
      </c>
      <c r="F1957" t="s">
        <v>10</v>
      </c>
      <c r="G1957" t="s">
        <v>24</v>
      </c>
      <c r="H1957" t="s">
        <v>363</v>
      </c>
      <c r="J1957" t="s">
        <v>4881</v>
      </c>
      <c r="K1957" t="str">
        <f>IF(COUNTIF(Customers!A:A, H1957)&gt;0, "Valid", "Invalid")</f>
        <v>Valid</v>
      </c>
      <c r="L1957" t="str">
        <f t="shared" si="150"/>
        <v>2</v>
      </c>
      <c r="M1957" t="str">
        <f t="shared" si="151"/>
        <v>2023</v>
      </c>
      <c r="N1957">
        <f t="shared" si="152"/>
        <v>210507.03</v>
      </c>
      <c r="O1957">
        <f t="shared" si="153"/>
        <v>210507.03</v>
      </c>
      <c r="P1957" t="str">
        <f t="shared" si="154"/>
        <v/>
      </c>
      <c r="Q1957" s="48" t="str">
        <f>IF(O1957="","",
   IF(OR(O1957&lt;EDA_Outlier_Analysis!$C$10, O1957&gt;EDA_Outlier_Analysis!$C$11),
      "Outlier",
      "Normal"))</f>
        <v>Normal</v>
      </c>
      <c r="R1957" t="str">
        <f>IF(P1957="","",
   IF(OR(P1957 &lt; EDA_Outlier_Analysis!$F$7, P1957 &gt; EDA_Outlier_Analysis!$F$8),
      "Outlier",
      "Normal"))</f>
        <v/>
      </c>
      <c r="S1957" t="str">
        <f>IF(N1957="","",
   IF(OR(N1957 &lt;EDA_Outlier_Analysis!$I$10, N1957 &gt; EDA_Outlier_Analysis!$I$11),
      "Outlier",
      "Normal"))</f>
        <v>Normal</v>
      </c>
    </row>
    <row r="1958" spans="1:19">
      <c r="A1958" t="s">
        <v>4882</v>
      </c>
      <c r="B1958" s="4">
        <v>44824</v>
      </c>
      <c r="C1958" s="2">
        <v>-37612.639999999999</v>
      </c>
      <c r="D1958" t="s">
        <v>840</v>
      </c>
      <c r="E1958" t="s">
        <v>878</v>
      </c>
      <c r="F1958" t="s">
        <v>11</v>
      </c>
      <c r="G1958" t="s">
        <v>34</v>
      </c>
      <c r="I1958" t="s">
        <v>1361</v>
      </c>
      <c r="J1958" t="s">
        <v>4883</v>
      </c>
      <c r="K1958" t="str">
        <f>IF(COUNTIF(Customers!A:A, H1958)&gt;0, "Valid", "Invalid")</f>
        <v>Invalid</v>
      </c>
      <c r="L1958" t="str">
        <f t="shared" si="150"/>
        <v>9</v>
      </c>
      <c r="M1958" t="str">
        <f t="shared" si="151"/>
        <v>2022</v>
      </c>
      <c r="N1958">
        <f t="shared" si="152"/>
        <v>-37612.639999999999</v>
      </c>
      <c r="O1958" t="str">
        <f t="shared" si="153"/>
        <v/>
      </c>
      <c r="P1958">
        <f t="shared" si="154"/>
        <v>37612.639999999999</v>
      </c>
      <c r="Q1958" s="48" t="str">
        <f>IF(O1958="","",
   IF(OR(O1958&lt;EDA_Outlier_Analysis!$C$10, O1958&gt;EDA_Outlier_Analysis!$C$11),
      "Outlier",
      "Normal"))</f>
        <v/>
      </c>
      <c r="R1958" t="str">
        <f>IF(P1958="","",
   IF(OR(P1958 &lt; EDA_Outlier_Analysis!$F$7, P1958 &gt; EDA_Outlier_Analysis!$F$8),
      "Outlier",
      "Normal"))</f>
        <v>Normal</v>
      </c>
      <c r="S1958" t="str">
        <f>IF(N1958="","",
   IF(OR(N1958 &lt;EDA_Outlier_Analysis!$I$10, N1958 &gt; EDA_Outlier_Analysis!$I$11),
      "Outlier",
      "Normal"))</f>
        <v>Normal</v>
      </c>
    </row>
    <row r="1959" spans="1:19">
      <c r="A1959" t="s">
        <v>4884</v>
      </c>
      <c r="B1959" s="4">
        <v>45165</v>
      </c>
      <c r="C1959" s="2">
        <v>129587.41</v>
      </c>
      <c r="D1959" t="s">
        <v>849</v>
      </c>
      <c r="E1959" t="s">
        <v>853</v>
      </c>
      <c r="F1959" t="s">
        <v>11</v>
      </c>
      <c r="G1959" t="s">
        <v>34</v>
      </c>
      <c r="H1959" t="s">
        <v>383</v>
      </c>
      <c r="J1959" t="s">
        <v>4885</v>
      </c>
      <c r="K1959" t="str">
        <f>IF(COUNTIF(Customers!A:A, H1959)&gt;0, "Valid", "Invalid")</f>
        <v>Valid</v>
      </c>
      <c r="L1959" t="str">
        <f t="shared" si="150"/>
        <v>8</v>
      </c>
      <c r="M1959" t="str">
        <f t="shared" si="151"/>
        <v>2023</v>
      </c>
      <c r="N1959">
        <f t="shared" si="152"/>
        <v>129587.41</v>
      </c>
      <c r="O1959">
        <f t="shared" si="153"/>
        <v>129587.41</v>
      </c>
      <c r="P1959" t="str">
        <f t="shared" si="154"/>
        <v/>
      </c>
      <c r="Q1959" s="48" t="str">
        <f>IF(O1959="","",
   IF(OR(O1959&lt;EDA_Outlier_Analysis!$C$10, O1959&gt;EDA_Outlier_Analysis!$C$11),
      "Outlier",
      "Normal"))</f>
        <v>Normal</v>
      </c>
      <c r="R1959" t="str">
        <f>IF(P1959="","",
   IF(OR(P1959 &lt; EDA_Outlier_Analysis!$F$7, P1959 &gt; EDA_Outlier_Analysis!$F$8),
      "Outlier",
      "Normal"))</f>
        <v/>
      </c>
      <c r="S1959" t="str">
        <f>IF(N1959="","",
   IF(OR(N1959 &lt;EDA_Outlier_Analysis!$I$10, N1959 &gt; EDA_Outlier_Analysis!$I$11),
      "Outlier",
      "Normal"))</f>
        <v>Normal</v>
      </c>
    </row>
    <row r="1960" spans="1:19">
      <c r="A1960" t="s">
        <v>4886</v>
      </c>
      <c r="B1960" s="4">
        <v>45030</v>
      </c>
      <c r="C1960" s="2">
        <v>151253.14000000001</v>
      </c>
      <c r="D1960" t="s">
        <v>849</v>
      </c>
      <c r="E1960" t="s">
        <v>853</v>
      </c>
      <c r="F1960" t="s">
        <v>9</v>
      </c>
      <c r="G1960" t="s">
        <v>31</v>
      </c>
      <c r="H1960" t="s">
        <v>731</v>
      </c>
      <c r="J1960" t="s">
        <v>4887</v>
      </c>
      <c r="K1960" t="str">
        <f>IF(COUNTIF(Customers!A:A, H1960)&gt;0, "Valid", "Invalid")</f>
        <v>Valid</v>
      </c>
      <c r="L1960" t="str">
        <f t="shared" si="150"/>
        <v>4</v>
      </c>
      <c r="M1960" t="str">
        <f t="shared" si="151"/>
        <v>2023</v>
      </c>
      <c r="N1960">
        <f t="shared" si="152"/>
        <v>151253.14000000001</v>
      </c>
      <c r="O1960">
        <f t="shared" si="153"/>
        <v>151253.14000000001</v>
      </c>
      <c r="P1960" t="str">
        <f t="shared" si="154"/>
        <v/>
      </c>
      <c r="Q1960" s="48" t="str">
        <f>IF(O1960="","",
   IF(OR(O1960&lt;EDA_Outlier_Analysis!$C$10, O1960&gt;EDA_Outlier_Analysis!$C$11),
      "Outlier",
      "Normal"))</f>
        <v>Normal</v>
      </c>
      <c r="R1960" t="str">
        <f>IF(P1960="","",
   IF(OR(P1960 &lt; EDA_Outlier_Analysis!$F$7, P1960 &gt; EDA_Outlier_Analysis!$F$8),
      "Outlier",
      "Normal"))</f>
        <v/>
      </c>
      <c r="S1960" t="str">
        <f>IF(N1960="","",
   IF(OR(N1960 &lt;EDA_Outlier_Analysis!$I$10, N1960 &gt; EDA_Outlier_Analysis!$I$11),
      "Outlier",
      "Normal"))</f>
        <v>Normal</v>
      </c>
    </row>
    <row r="1961" spans="1:19">
      <c r="A1961" t="s">
        <v>4888</v>
      </c>
      <c r="B1961" s="4">
        <v>44803</v>
      </c>
      <c r="C1961" s="2">
        <v>-29467</v>
      </c>
      <c r="D1961" t="s">
        <v>840</v>
      </c>
      <c r="E1961" t="s">
        <v>845</v>
      </c>
      <c r="F1961" t="s">
        <v>11</v>
      </c>
      <c r="G1961" t="s">
        <v>24</v>
      </c>
      <c r="I1961" t="s">
        <v>879</v>
      </c>
      <c r="J1961" t="s">
        <v>4889</v>
      </c>
      <c r="K1961" t="str">
        <f>IF(COUNTIF(Customers!A:A, H1961)&gt;0, "Valid", "Invalid")</f>
        <v>Invalid</v>
      </c>
      <c r="L1961" t="str">
        <f t="shared" si="150"/>
        <v>8</v>
      </c>
      <c r="M1961" t="str">
        <f t="shared" si="151"/>
        <v>2022</v>
      </c>
      <c r="N1961">
        <f t="shared" si="152"/>
        <v>-29467</v>
      </c>
      <c r="O1961" t="str">
        <f t="shared" si="153"/>
        <v/>
      </c>
      <c r="P1961">
        <f t="shared" si="154"/>
        <v>29467</v>
      </c>
      <c r="Q1961" s="48" t="str">
        <f>IF(O1961="","",
   IF(OR(O1961&lt;EDA_Outlier_Analysis!$C$10, O1961&gt;EDA_Outlier_Analysis!$C$11),
      "Outlier",
      "Normal"))</f>
        <v/>
      </c>
      <c r="R1961" t="str">
        <f>IF(P1961="","",
   IF(OR(P1961 &lt; EDA_Outlier_Analysis!$F$7, P1961 &gt; EDA_Outlier_Analysis!$F$8),
      "Outlier",
      "Normal"))</f>
        <v>Normal</v>
      </c>
      <c r="S1961" t="str">
        <f>IF(N1961="","",
   IF(OR(N1961 &lt;EDA_Outlier_Analysis!$I$10, N1961 &gt; EDA_Outlier_Analysis!$I$11),
      "Outlier",
      "Normal"))</f>
        <v>Normal</v>
      </c>
    </row>
    <row r="1962" spans="1:19">
      <c r="A1962" t="s">
        <v>4890</v>
      </c>
      <c r="B1962" s="4">
        <v>45242</v>
      </c>
      <c r="C1962" s="2">
        <v>-46646.77</v>
      </c>
      <c r="D1962" t="s">
        <v>840</v>
      </c>
      <c r="E1962" t="s">
        <v>864</v>
      </c>
      <c r="F1962" t="s">
        <v>9</v>
      </c>
      <c r="G1962" t="s">
        <v>20</v>
      </c>
      <c r="I1962" t="s">
        <v>1261</v>
      </c>
      <c r="J1962" t="s">
        <v>4891</v>
      </c>
      <c r="K1962" t="str">
        <f>IF(COUNTIF(Customers!A:A, H1962)&gt;0, "Valid", "Invalid")</f>
        <v>Invalid</v>
      </c>
      <c r="L1962" t="str">
        <f t="shared" si="150"/>
        <v>11</v>
      </c>
      <c r="M1962" t="str">
        <f t="shared" si="151"/>
        <v>2023</v>
      </c>
      <c r="N1962">
        <f t="shared" si="152"/>
        <v>-46646.77</v>
      </c>
      <c r="O1962" t="str">
        <f t="shared" si="153"/>
        <v/>
      </c>
      <c r="P1962">
        <f t="shared" si="154"/>
        <v>46646.77</v>
      </c>
      <c r="Q1962" s="48" t="str">
        <f>IF(O1962="","",
   IF(OR(O1962&lt;EDA_Outlier_Analysis!$C$10, O1962&gt;EDA_Outlier_Analysis!$C$11),
      "Outlier",
      "Normal"))</f>
        <v/>
      </c>
      <c r="R1962" t="str">
        <f>IF(P1962="","",
   IF(OR(P1962 &lt; EDA_Outlier_Analysis!$F$7, P1962 &gt; EDA_Outlier_Analysis!$F$8),
      "Outlier",
      "Normal"))</f>
        <v>Normal</v>
      </c>
      <c r="S1962" t="str">
        <f>IF(N1962="","",
   IF(OR(N1962 &lt;EDA_Outlier_Analysis!$I$10, N1962 &gt; EDA_Outlier_Analysis!$I$11),
      "Outlier",
      "Normal"))</f>
        <v>Normal</v>
      </c>
    </row>
    <row r="1963" spans="1:19">
      <c r="A1963" t="s">
        <v>4892</v>
      </c>
      <c r="B1963" s="4">
        <v>44596</v>
      </c>
      <c r="C1963" s="2">
        <v>-35061.65</v>
      </c>
      <c r="D1963" t="s">
        <v>840</v>
      </c>
      <c r="E1963" t="s">
        <v>856</v>
      </c>
      <c r="F1963" t="s">
        <v>10</v>
      </c>
      <c r="G1963" t="s">
        <v>24</v>
      </c>
      <c r="I1963" t="s">
        <v>1109</v>
      </c>
      <c r="J1963" t="s">
        <v>4893</v>
      </c>
      <c r="K1963" t="str">
        <f>IF(COUNTIF(Customers!A:A, H1963)&gt;0, "Valid", "Invalid")</f>
        <v>Invalid</v>
      </c>
      <c r="L1963" t="str">
        <f t="shared" si="150"/>
        <v>2</v>
      </c>
      <c r="M1963" t="str">
        <f t="shared" si="151"/>
        <v>2022</v>
      </c>
      <c r="N1963">
        <f t="shared" si="152"/>
        <v>-35061.65</v>
      </c>
      <c r="O1963" t="str">
        <f t="shared" si="153"/>
        <v/>
      </c>
      <c r="P1963">
        <f t="shared" si="154"/>
        <v>35061.65</v>
      </c>
      <c r="Q1963" s="48" t="str">
        <f>IF(O1963="","",
   IF(OR(O1963&lt;EDA_Outlier_Analysis!$C$10, O1963&gt;EDA_Outlier_Analysis!$C$11),
      "Outlier",
      "Normal"))</f>
        <v/>
      </c>
      <c r="R1963" t="str">
        <f>IF(P1963="","",
   IF(OR(P1963 &lt; EDA_Outlier_Analysis!$F$7, P1963 &gt; EDA_Outlier_Analysis!$F$8),
      "Outlier",
      "Normal"))</f>
        <v>Normal</v>
      </c>
      <c r="S1963" t="str">
        <f>IF(N1963="","",
   IF(OR(N1963 &lt;EDA_Outlier_Analysis!$I$10, N1963 &gt; EDA_Outlier_Analysis!$I$11),
      "Outlier",
      "Normal"))</f>
        <v>Normal</v>
      </c>
    </row>
    <row r="1964" spans="1:19">
      <c r="A1964" t="s">
        <v>4894</v>
      </c>
      <c r="B1964" s="4">
        <v>45019</v>
      </c>
      <c r="C1964" s="2">
        <v>66593.62</v>
      </c>
      <c r="D1964" t="s">
        <v>849</v>
      </c>
      <c r="E1964" t="s">
        <v>850</v>
      </c>
      <c r="F1964" t="s">
        <v>11</v>
      </c>
      <c r="G1964" t="s">
        <v>24</v>
      </c>
      <c r="H1964" t="s">
        <v>273</v>
      </c>
      <c r="J1964" t="s">
        <v>4895</v>
      </c>
      <c r="K1964" t="str">
        <f>IF(COUNTIF(Customers!A:A, H1964)&gt;0, "Valid", "Invalid")</f>
        <v>Valid</v>
      </c>
      <c r="L1964" t="str">
        <f t="shared" si="150"/>
        <v>4</v>
      </c>
      <c r="M1964" t="str">
        <f t="shared" si="151"/>
        <v>2023</v>
      </c>
      <c r="N1964">
        <f t="shared" si="152"/>
        <v>66593.62</v>
      </c>
      <c r="O1964">
        <f t="shared" si="153"/>
        <v>66593.62</v>
      </c>
      <c r="P1964" t="str">
        <f t="shared" si="154"/>
        <v/>
      </c>
      <c r="Q1964" s="48" t="str">
        <f>IF(O1964="","",
   IF(OR(O1964&lt;EDA_Outlier_Analysis!$C$10, O1964&gt;EDA_Outlier_Analysis!$C$11),
      "Outlier",
      "Normal"))</f>
        <v>Normal</v>
      </c>
      <c r="R1964" t="str">
        <f>IF(P1964="","",
   IF(OR(P1964 &lt; EDA_Outlier_Analysis!$F$7, P1964 &gt; EDA_Outlier_Analysis!$F$8),
      "Outlier",
      "Normal"))</f>
        <v/>
      </c>
      <c r="S1964" t="str">
        <f>IF(N1964="","",
   IF(OR(N1964 &lt;EDA_Outlier_Analysis!$I$10, N1964 &gt; EDA_Outlier_Analysis!$I$11),
      "Outlier",
      "Normal"))</f>
        <v>Normal</v>
      </c>
    </row>
    <row r="1965" spans="1:19">
      <c r="A1965" t="s">
        <v>4896</v>
      </c>
      <c r="B1965" s="4">
        <v>45088</v>
      </c>
      <c r="C1965" s="2">
        <v>-52804.52</v>
      </c>
      <c r="D1965" t="s">
        <v>840</v>
      </c>
      <c r="E1965" t="s">
        <v>878</v>
      </c>
      <c r="F1965" t="s">
        <v>10</v>
      </c>
      <c r="G1965" t="s">
        <v>24</v>
      </c>
      <c r="I1965" t="s">
        <v>4774</v>
      </c>
      <c r="J1965" t="s">
        <v>4897</v>
      </c>
      <c r="K1965" t="str">
        <f>IF(COUNTIF(Customers!A:A, H1965)&gt;0, "Valid", "Invalid")</f>
        <v>Invalid</v>
      </c>
      <c r="L1965" t="str">
        <f t="shared" si="150"/>
        <v>6</v>
      </c>
      <c r="M1965" t="str">
        <f t="shared" si="151"/>
        <v>2023</v>
      </c>
      <c r="N1965">
        <f t="shared" si="152"/>
        <v>-52804.52</v>
      </c>
      <c r="O1965" t="str">
        <f t="shared" si="153"/>
        <v/>
      </c>
      <c r="P1965">
        <f t="shared" si="154"/>
        <v>52804.52</v>
      </c>
      <c r="Q1965" s="48" t="str">
        <f>IF(O1965="","",
   IF(OR(O1965&lt;EDA_Outlier_Analysis!$C$10, O1965&gt;EDA_Outlier_Analysis!$C$11),
      "Outlier",
      "Normal"))</f>
        <v/>
      </c>
      <c r="R1965" t="str">
        <f>IF(P1965="","",
   IF(OR(P1965 &lt; EDA_Outlier_Analysis!$F$7, P1965 &gt; EDA_Outlier_Analysis!$F$8),
      "Outlier",
      "Normal"))</f>
        <v>Normal</v>
      </c>
      <c r="S1965" t="str">
        <f>IF(N1965="","",
   IF(OR(N1965 &lt;EDA_Outlier_Analysis!$I$10, N1965 &gt; EDA_Outlier_Analysis!$I$11),
      "Outlier",
      "Normal"))</f>
        <v>Normal</v>
      </c>
    </row>
    <row r="1966" spans="1:19">
      <c r="A1966" t="s">
        <v>4898</v>
      </c>
      <c r="B1966" s="4">
        <v>44678</v>
      </c>
      <c r="C1966" s="2">
        <v>179281.88</v>
      </c>
      <c r="D1966" t="s">
        <v>849</v>
      </c>
      <c r="E1966" t="s">
        <v>853</v>
      </c>
      <c r="F1966" t="s">
        <v>11</v>
      </c>
      <c r="G1966" t="s">
        <v>20</v>
      </c>
      <c r="H1966" t="s">
        <v>247</v>
      </c>
      <c r="J1966" t="s">
        <v>4899</v>
      </c>
      <c r="K1966" t="str">
        <f>IF(COUNTIF(Customers!A:A, H1966)&gt;0, "Valid", "Invalid")</f>
        <v>Valid</v>
      </c>
      <c r="L1966" t="str">
        <f t="shared" si="150"/>
        <v>4</v>
      </c>
      <c r="M1966" t="str">
        <f t="shared" si="151"/>
        <v>2022</v>
      </c>
      <c r="N1966">
        <f t="shared" si="152"/>
        <v>179281.88</v>
      </c>
      <c r="O1966">
        <f t="shared" si="153"/>
        <v>179281.88</v>
      </c>
      <c r="P1966" t="str">
        <f t="shared" si="154"/>
        <v/>
      </c>
      <c r="Q1966" s="48" t="str">
        <f>IF(O1966="","",
   IF(OR(O1966&lt;EDA_Outlier_Analysis!$C$10, O1966&gt;EDA_Outlier_Analysis!$C$11),
      "Outlier",
      "Normal"))</f>
        <v>Normal</v>
      </c>
      <c r="R1966" t="str">
        <f>IF(P1966="","",
   IF(OR(P1966 &lt; EDA_Outlier_Analysis!$F$7, P1966 &gt; EDA_Outlier_Analysis!$F$8),
      "Outlier",
      "Normal"))</f>
        <v/>
      </c>
      <c r="S1966" t="str">
        <f>IF(N1966="","",
   IF(OR(N1966 &lt;EDA_Outlier_Analysis!$I$10, N1966 &gt; EDA_Outlier_Analysis!$I$11),
      "Outlier",
      "Normal"))</f>
        <v>Normal</v>
      </c>
    </row>
    <row r="1967" spans="1:19">
      <c r="A1967" t="s">
        <v>4900</v>
      </c>
      <c r="B1967" s="4">
        <v>44575</v>
      </c>
      <c r="C1967" s="2">
        <v>10684.31</v>
      </c>
      <c r="D1967" t="s">
        <v>971</v>
      </c>
      <c r="E1967" t="s">
        <v>971</v>
      </c>
      <c r="F1967" t="s">
        <v>11</v>
      </c>
      <c r="G1967" t="s">
        <v>34</v>
      </c>
      <c r="J1967" t="s">
        <v>4901</v>
      </c>
      <c r="K1967" t="str">
        <f>IF(COUNTIF(Customers!A:A, H1967)&gt;0, "Valid", "Invalid")</f>
        <v>Invalid</v>
      </c>
      <c r="L1967" t="str">
        <f t="shared" si="150"/>
        <v>1</v>
      </c>
      <c r="M1967" t="str">
        <f t="shared" si="151"/>
        <v>2022</v>
      </c>
      <c r="N1967">
        <f t="shared" si="152"/>
        <v>-10684.31</v>
      </c>
      <c r="O1967" t="str">
        <f t="shared" si="153"/>
        <v/>
      </c>
      <c r="P1967" t="str">
        <f t="shared" si="154"/>
        <v/>
      </c>
      <c r="Q1967" s="48" t="str">
        <f>IF(O1967="","",
   IF(OR(O1967&lt;EDA_Outlier_Analysis!$C$10, O1967&gt;EDA_Outlier_Analysis!$C$11),
      "Outlier",
      "Normal"))</f>
        <v/>
      </c>
      <c r="R1967" t="str">
        <f>IF(P1967="","",
   IF(OR(P1967 &lt; EDA_Outlier_Analysis!$F$7, P1967 &gt; EDA_Outlier_Analysis!$F$8),
      "Outlier",
      "Normal"))</f>
        <v/>
      </c>
      <c r="S1967" t="str">
        <f>IF(N1967="","",
   IF(OR(N1967 &lt;EDA_Outlier_Analysis!$I$10, N1967 &gt; EDA_Outlier_Analysis!$I$11),
      "Outlier",
      "Normal"))</f>
        <v>Normal</v>
      </c>
    </row>
    <row r="1968" spans="1:19">
      <c r="A1968" t="s">
        <v>4902</v>
      </c>
      <c r="B1968" s="4">
        <v>44938</v>
      </c>
      <c r="C1968" s="2">
        <v>193241.11</v>
      </c>
      <c r="D1968" t="s">
        <v>849</v>
      </c>
      <c r="E1968" t="s">
        <v>850</v>
      </c>
      <c r="F1968" t="s">
        <v>10</v>
      </c>
      <c r="G1968" t="s">
        <v>24</v>
      </c>
      <c r="H1968" t="s">
        <v>675</v>
      </c>
      <c r="J1968" t="s">
        <v>4903</v>
      </c>
      <c r="K1968" t="str">
        <f>IF(COUNTIF(Customers!A:A, H1968)&gt;0, "Valid", "Invalid")</f>
        <v>Valid</v>
      </c>
      <c r="L1968" t="str">
        <f t="shared" si="150"/>
        <v>1</v>
      </c>
      <c r="M1968" t="str">
        <f t="shared" si="151"/>
        <v>2023</v>
      </c>
      <c r="N1968">
        <f t="shared" si="152"/>
        <v>193241.11</v>
      </c>
      <c r="O1968">
        <f t="shared" si="153"/>
        <v>193241.11</v>
      </c>
      <c r="P1968" t="str">
        <f t="shared" si="154"/>
        <v/>
      </c>
      <c r="Q1968" s="48" t="str">
        <f>IF(O1968="","",
   IF(OR(O1968&lt;EDA_Outlier_Analysis!$C$10, O1968&gt;EDA_Outlier_Analysis!$C$11),
      "Outlier",
      "Normal"))</f>
        <v>Normal</v>
      </c>
      <c r="R1968" t="str">
        <f>IF(P1968="","",
   IF(OR(P1968 &lt; EDA_Outlier_Analysis!$F$7, P1968 &gt; EDA_Outlier_Analysis!$F$8),
      "Outlier",
      "Normal"))</f>
        <v/>
      </c>
      <c r="S1968" t="str">
        <f>IF(N1968="","",
   IF(OR(N1968 &lt;EDA_Outlier_Analysis!$I$10, N1968 &gt; EDA_Outlier_Analysis!$I$11),
      "Outlier",
      "Normal"))</f>
        <v>Normal</v>
      </c>
    </row>
    <row r="1969" spans="1:19">
      <c r="A1969" t="s">
        <v>4904</v>
      </c>
      <c r="B1969" s="4">
        <v>44899</v>
      </c>
      <c r="C1969" s="2">
        <v>-59515.59</v>
      </c>
      <c r="D1969" t="s">
        <v>840</v>
      </c>
      <c r="E1969" t="s">
        <v>864</v>
      </c>
      <c r="F1969" t="s">
        <v>9</v>
      </c>
      <c r="G1969" t="s">
        <v>20</v>
      </c>
      <c r="I1969" t="s">
        <v>1080</v>
      </c>
      <c r="J1969" t="s">
        <v>4905</v>
      </c>
      <c r="K1969" t="str">
        <f>IF(COUNTIF(Customers!A:A, H1969)&gt;0, "Valid", "Invalid")</f>
        <v>Invalid</v>
      </c>
      <c r="L1969" t="str">
        <f t="shared" si="150"/>
        <v>12</v>
      </c>
      <c r="M1969" t="str">
        <f t="shared" si="151"/>
        <v>2022</v>
      </c>
      <c r="N1969">
        <f t="shared" si="152"/>
        <v>-59515.59</v>
      </c>
      <c r="O1969" t="str">
        <f t="shared" si="153"/>
        <v/>
      </c>
      <c r="P1969">
        <f t="shared" si="154"/>
        <v>59515.59</v>
      </c>
      <c r="Q1969" s="48" t="str">
        <f>IF(O1969="","",
   IF(OR(O1969&lt;EDA_Outlier_Analysis!$C$10, O1969&gt;EDA_Outlier_Analysis!$C$11),
      "Outlier",
      "Normal"))</f>
        <v/>
      </c>
      <c r="R1969" t="str">
        <f>IF(P1969="","",
   IF(OR(P1969 &lt; EDA_Outlier_Analysis!$F$7, P1969 &gt; EDA_Outlier_Analysis!$F$8),
      "Outlier",
      "Normal"))</f>
        <v>Outlier</v>
      </c>
      <c r="S1969" t="str">
        <f>IF(N1969="","",
   IF(OR(N1969 &lt;EDA_Outlier_Analysis!$I$10, N1969 &gt; EDA_Outlier_Analysis!$I$11),
      "Outlier",
      "Normal"))</f>
        <v>Normal</v>
      </c>
    </row>
    <row r="1970" spans="1:19">
      <c r="A1970" t="s">
        <v>4906</v>
      </c>
      <c r="B1970" s="4">
        <v>44880</v>
      </c>
      <c r="C1970" s="2">
        <v>94136.19</v>
      </c>
      <c r="D1970" t="s">
        <v>849</v>
      </c>
      <c r="E1970" t="s">
        <v>853</v>
      </c>
      <c r="F1970" t="s">
        <v>11</v>
      </c>
      <c r="G1970" t="s">
        <v>24</v>
      </c>
      <c r="H1970" t="s">
        <v>295</v>
      </c>
      <c r="J1970" t="s">
        <v>4907</v>
      </c>
      <c r="K1970" t="str">
        <f>IF(COUNTIF(Customers!A:A, H1970)&gt;0, "Valid", "Invalid")</f>
        <v>Valid</v>
      </c>
      <c r="L1970" t="str">
        <f t="shared" si="150"/>
        <v>11</v>
      </c>
      <c r="M1970" t="str">
        <f t="shared" si="151"/>
        <v>2022</v>
      </c>
      <c r="N1970">
        <f t="shared" si="152"/>
        <v>94136.19</v>
      </c>
      <c r="O1970">
        <f t="shared" si="153"/>
        <v>94136.19</v>
      </c>
      <c r="P1970" t="str">
        <f t="shared" si="154"/>
        <v/>
      </c>
      <c r="Q1970" s="48" t="str">
        <f>IF(O1970="","",
   IF(OR(O1970&lt;EDA_Outlier_Analysis!$C$10, O1970&gt;EDA_Outlier_Analysis!$C$11),
      "Outlier",
      "Normal"))</f>
        <v>Normal</v>
      </c>
      <c r="R1970" t="str">
        <f>IF(P1970="","",
   IF(OR(P1970 &lt; EDA_Outlier_Analysis!$F$7, P1970 &gt; EDA_Outlier_Analysis!$F$8),
      "Outlier",
      "Normal"))</f>
        <v/>
      </c>
      <c r="S1970" t="str">
        <f>IF(N1970="","",
   IF(OR(N1970 &lt;EDA_Outlier_Analysis!$I$10, N1970 &gt; EDA_Outlier_Analysis!$I$11),
      "Outlier",
      "Normal"))</f>
        <v>Normal</v>
      </c>
    </row>
    <row r="1971" spans="1:19">
      <c r="A1971" t="s">
        <v>4908</v>
      </c>
      <c r="B1971" s="4">
        <v>45275</v>
      </c>
      <c r="C1971" s="2">
        <v>164536.09</v>
      </c>
      <c r="D1971" t="s">
        <v>849</v>
      </c>
      <c r="E1971" t="s">
        <v>850</v>
      </c>
      <c r="F1971" t="s">
        <v>10</v>
      </c>
      <c r="G1971" t="s">
        <v>20</v>
      </c>
      <c r="H1971" t="s">
        <v>353</v>
      </c>
      <c r="J1971" t="s">
        <v>4909</v>
      </c>
      <c r="K1971" t="str">
        <f>IF(COUNTIF(Customers!A:A, H1971)&gt;0, "Valid", "Invalid")</f>
        <v>Valid</v>
      </c>
      <c r="L1971" t="str">
        <f t="shared" si="150"/>
        <v>12</v>
      </c>
      <c r="M1971" t="str">
        <f t="shared" si="151"/>
        <v>2023</v>
      </c>
      <c r="N1971">
        <f t="shared" si="152"/>
        <v>164536.09</v>
      </c>
      <c r="O1971">
        <f t="shared" si="153"/>
        <v>164536.09</v>
      </c>
      <c r="P1971" t="str">
        <f t="shared" si="154"/>
        <v/>
      </c>
      <c r="Q1971" s="48" t="str">
        <f>IF(O1971="","",
   IF(OR(O1971&lt;EDA_Outlier_Analysis!$C$10, O1971&gt;EDA_Outlier_Analysis!$C$11),
      "Outlier",
      "Normal"))</f>
        <v>Normal</v>
      </c>
      <c r="R1971" t="str">
        <f>IF(P1971="","",
   IF(OR(P1971 &lt; EDA_Outlier_Analysis!$F$7, P1971 &gt; EDA_Outlier_Analysis!$F$8),
      "Outlier",
      "Normal"))</f>
        <v/>
      </c>
      <c r="S1971" t="str">
        <f>IF(N1971="","",
   IF(OR(N1971 &lt;EDA_Outlier_Analysis!$I$10, N1971 &gt; EDA_Outlier_Analysis!$I$11),
      "Outlier",
      "Normal"))</f>
        <v>Normal</v>
      </c>
    </row>
    <row r="1972" spans="1:19">
      <c r="A1972" t="s">
        <v>4910</v>
      </c>
      <c r="B1972" s="4">
        <v>44773</v>
      </c>
      <c r="C1972" s="2">
        <v>-49462.18</v>
      </c>
      <c r="D1972" t="s">
        <v>840</v>
      </c>
      <c r="E1972" t="s">
        <v>905</v>
      </c>
      <c r="F1972" t="s">
        <v>9</v>
      </c>
      <c r="G1972" t="s">
        <v>24</v>
      </c>
      <c r="I1972" t="s">
        <v>1580</v>
      </c>
      <c r="J1972" t="s">
        <v>4911</v>
      </c>
      <c r="K1972" t="str">
        <f>IF(COUNTIF(Customers!A:A, H1972)&gt;0, "Valid", "Invalid")</f>
        <v>Invalid</v>
      </c>
      <c r="L1972" t="str">
        <f t="shared" si="150"/>
        <v>7</v>
      </c>
      <c r="M1972" t="str">
        <f t="shared" si="151"/>
        <v>2022</v>
      </c>
      <c r="N1972">
        <f t="shared" si="152"/>
        <v>-49462.18</v>
      </c>
      <c r="O1972" t="str">
        <f t="shared" si="153"/>
        <v/>
      </c>
      <c r="P1972">
        <f t="shared" si="154"/>
        <v>49462.18</v>
      </c>
      <c r="Q1972" s="48" t="str">
        <f>IF(O1972="","",
   IF(OR(O1972&lt;EDA_Outlier_Analysis!$C$10, O1972&gt;EDA_Outlier_Analysis!$C$11),
      "Outlier",
      "Normal"))</f>
        <v/>
      </c>
      <c r="R1972" t="str">
        <f>IF(P1972="","",
   IF(OR(P1972 &lt; EDA_Outlier_Analysis!$F$7, P1972 &gt; EDA_Outlier_Analysis!$F$8),
      "Outlier",
      "Normal"))</f>
        <v>Normal</v>
      </c>
      <c r="S1972" t="str">
        <f>IF(N1972="","",
   IF(OR(N1972 &lt;EDA_Outlier_Analysis!$I$10, N1972 &gt; EDA_Outlier_Analysis!$I$11),
      "Outlier",
      "Normal"))</f>
        <v>Normal</v>
      </c>
    </row>
    <row r="1973" spans="1:19">
      <c r="A1973" t="s">
        <v>4912</v>
      </c>
      <c r="B1973" s="4">
        <v>45199</v>
      </c>
      <c r="C1973" s="2">
        <v>18510.48</v>
      </c>
      <c r="D1973" t="s">
        <v>1345</v>
      </c>
      <c r="E1973" t="s">
        <v>1345</v>
      </c>
      <c r="F1973" t="s">
        <v>10</v>
      </c>
      <c r="G1973" t="s">
        <v>34</v>
      </c>
      <c r="J1973" t="s">
        <v>4913</v>
      </c>
      <c r="K1973" t="str">
        <f>IF(COUNTIF(Customers!A:A, H1973)&gt;0, "Valid", "Invalid")</f>
        <v>Invalid</v>
      </c>
      <c r="L1973" t="str">
        <f t="shared" si="150"/>
        <v>9</v>
      </c>
      <c r="M1973" t="str">
        <f t="shared" si="151"/>
        <v>2023</v>
      </c>
      <c r="N1973">
        <f t="shared" si="152"/>
        <v>-18510.48</v>
      </c>
      <c r="O1973" t="str">
        <f t="shared" si="153"/>
        <v/>
      </c>
      <c r="P1973" t="str">
        <f t="shared" si="154"/>
        <v/>
      </c>
      <c r="Q1973" s="48" t="str">
        <f>IF(O1973="","",
   IF(OR(O1973&lt;EDA_Outlier_Analysis!$C$10, O1973&gt;EDA_Outlier_Analysis!$C$11),
      "Outlier",
      "Normal"))</f>
        <v/>
      </c>
      <c r="R1973" t="str">
        <f>IF(P1973="","",
   IF(OR(P1973 &lt; EDA_Outlier_Analysis!$F$7, P1973 &gt; EDA_Outlier_Analysis!$F$8),
      "Outlier",
      "Normal"))</f>
        <v/>
      </c>
      <c r="S1973" t="str">
        <f>IF(N1973="","",
   IF(OR(N1973 &lt;EDA_Outlier_Analysis!$I$10, N1973 &gt; EDA_Outlier_Analysis!$I$11),
      "Outlier",
      "Normal"))</f>
        <v>Normal</v>
      </c>
    </row>
    <row r="1974" spans="1:19">
      <c r="A1974" t="s">
        <v>4914</v>
      </c>
      <c r="B1974" s="4">
        <v>44985</v>
      </c>
      <c r="C1974" s="2">
        <v>-21002.959999999999</v>
      </c>
      <c r="D1974" t="s">
        <v>840</v>
      </c>
      <c r="E1974" t="s">
        <v>905</v>
      </c>
      <c r="F1974" t="s">
        <v>10</v>
      </c>
      <c r="G1974" t="s">
        <v>24</v>
      </c>
      <c r="I1974" t="s">
        <v>906</v>
      </c>
      <c r="J1974" t="s">
        <v>4915</v>
      </c>
      <c r="K1974" t="str">
        <f>IF(COUNTIF(Customers!A:A, H1974)&gt;0, "Valid", "Invalid")</f>
        <v>Invalid</v>
      </c>
      <c r="L1974" t="str">
        <f t="shared" si="150"/>
        <v>2</v>
      </c>
      <c r="M1974" t="str">
        <f t="shared" si="151"/>
        <v>2023</v>
      </c>
      <c r="N1974">
        <f t="shared" si="152"/>
        <v>-21002.959999999999</v>
      </c>
      <c r="O1974" t="str">
        <f t="shared" si="153"/>
        <v/>
      </c>
      <c r="P1974">
        <f t="shared" si="154"/>
        <v>21002.959999999999</v>
      </c>
      <c r="Q1974" s="48" t="str">
        <f>IF(O1974="","",
   IF(OR(O1974&lt;EDA_Outlier_Analysis!$C$10, O1974&gt;EDA_Outlier_Analysis!$C$11),
      "Outlier",
      "Normal"))</f>
        <v/>
      </c>
      <c r="R1974" t="str">
        <f>IF(P1974="","",
   IF(OR(P1974 &lt; EDA_Outlier_Analysis!$F$7, P1974 &gt; EDA_Outlier_Analysis!$F$8),
      "Outlier",
      "Normal"))</f>
        <v>Outlier</v>
      </c>
      <c r="S1974" t="str">
        <f>IF(N1974="","",
   IF(OR(N1974 &lt;EDA_Outlier_Analysis!$I$10, N1974 &gt; EDA_Outlier_Analysis!$I$11),
      "Outlier",
      "Normal"))</f>
        <v>Normal</v>
      </c>
    </row>
    <row r="1975" spans="1:19">
      <c r="A1975" t="s">
        <v>4916</v>
      </c>
      <c r="B1975" s="4">
        <v>44964</v>
      </c>
      <c r="C1975" s="2">
        <v>177804.1</v>
      </c>
      <c r="D1975" t="s">
        <v>849</v>
      </c>
      <c r="E1975" t="s">
        <v>850</v>
      </c>
      <c r="F1975" t="s">
        <v>9</v>
      </c>
      <c r="G1975" t="s">
        <v>31</v>
      </c>
      <c r="H1975" t="s">
        <v>647</v>
      </c>
      <c r="J1975" t="s">
        <v>4917</v>
      </c>
      <c r="K1975" t="str">
        <f>IF(COUNTIF(Customers!A:A, H1975)&gt;0, "Valid", "Invalid")</f>
        <v>Valid</v>
      </c>
      <c r="L1975" t="str">
        <f t="shared" si="150"/>
        <v>2</v>
      </c>
      <c r="M1975" t="str">
        <f t="shared" si="151"/>
        <v>2023</v>
      </c>
      <c r="N1975">
        <f t="shared" si="152"/>
        <v>177804.1</v>
      </c>
      <c r="O1975">
        <f t="shared" si="153"/>
        <v>177804.1</v>
      </c>
      <c r="P1975" t="str">
        <f t="shared" si="154"/>
        <v/>
      </c>
      <c r="Q1975" s="48" t="str">
        <f>IF(O1975="","",
   IF(OR(O1975&lt;EDA_Outlier_Analysis!$C$10, O1975&gt;EDA_Outlier_Analysis!$C$11),
      "Outlier",
      "Normal"))</f>
        <v>Normal</v>
      </c>
      <c r="R1975" t="str">
        <f>IF(P1975="","",
   IF(OR(P1975 &lt; EDA_Outlier_Analysis!$F$7, P1975 &gt; EDA_Outlier_Analysis!$F$8),
      "Outlier",
      "Normal"))</f>
        <v/>
      </c>
      <c r="S1975" t="str">
        <f>IF(N1975="","",
   IF(OR(N1975 &lt;EDA_Outlier_Analysis!$I$10, N1975 &gt; EDA_Outlier_Analysis!$I$11),
      "Outlier",
      "Normal"))</f>
        <v>Normal</v>
      </c>
    </row>
    <row r="1976" spans="1:19">
      <c r="A1976" t="s">
        <v>4918</v>
      </c>
      <c r="B1976" s="4">
        <v>45091</v>
      </c>
      <c r="C1976" s="2">
        <v>-43831.07</v>
      </c>
      <c r="D1976" t="s">
        <v>840</v>
      </c>
      <c r="E1976" t="s">
        <v>841</v>
      </c>
      <c r="F1976" t="s">
        <v>11</v>
      </c>
      <c r="G1976" t="s">
        <v>34</v>
      </c>
      <c r="I1976" t="s">
        <v>1261</v>
      </c>
      <c r="J1976" t="s">
        <v>4919</v>
      </c>
      <c r="K1976" t="str">
        <f>IF(COUNTIF(Customers!A:A, H1976)&gt;0, "Valid", "Invalid")</f>
        <v>Invalid</v>
      </c>
      <c r="L1976" t="str">
        <f t="shared" si="150"/>
        <v>6</v>
      </c>
      <c r="M1976" t="str">
        <f t="shared" si="151"/>
        <v>2023</v>
      </c>
      <c r="N1976">
        <f t="shared" si="152"/>
        <v>-43831.07</v>
      </c>
      <c r="O1976" t="str">
        <f t="shared" si="153"/>
        <v/>
      </c>
      <c r="P1976">
        <f t="shared" si="154"/>
        <v>43831.07</v>
      </c>
      <c r="Q1976" s="48" t="str">
        <f>IF(O1976="","",
   IF(OR(O1976&lt;EDA_Outlier_Analysis!$C$10, O1976&gt;EDA_Outlier_Analysis!$C$11),
      "Outlier",
      "Normal"))</f>
        <v/>
      </c>
      <c r="R1976" t="str">
        <f>IF(P1976="","",
   IF(OR(P1976 &lt; EDA_Outlier_Analysis!$F$7, P1976 &gt; EDA_Outlier_Analysis!$F$8),
      "Outlier",
      "Normal"))</f>
        <v>Normal</v>
      </c>
      <c r="S1976" t="str">
        <f>IF(N1976="","",
   IF(OR(N1976 &lt;EDA_Outlier_Analysis!$I$10, N1976 &gt; EDA_Outlier_Analysis!$I$11),
      "Outlier",
      "Normal"))</f>
        <v>Normal</v>
      </c>
    </row>
    <row r="1977" spans="1:19">
      <c r="A1977" t="s">
        <v>4920</v>
      </c>
      <c r="B1977" s="4">
        <v>44917</v>
      </c>
      <c r="C1977" s="2">
        <v>-61821.93</v>
      </c>
      <c r="D1977" t="s">
        <v>840</v>
      </c>
      <c r="E1977" t="s">
        <v>841</v>
      </c>
      <c r="F1977" t="s">
        <v>10</v>
      </c>
      <c r="G1977" t="s">
        <v>31</v>
      </c>
      <c r="I1977" t="s">
        <v>965</v>
      </c>
      <c r="J1977" t="s">
        <v>4921</v>
      </c>
      <c r="K1977" t="str">
        <f>IF(COUNTIF(Customers!A:A, H1977)&gt;0, "Valid", "Invalid")</f>
        <v>Invalid</v>
      </c>
      <c r="L1977" t="str">
        <f t="shared" si="150"/>
        <v>12</v>
      </c>
      <c r="M1977" t="str">
        <f t="shared" si="151"/>
        <v>2022</v>
      </c>
      <c r="N1977">
        <f t="shared" si="152"/>
        <v>-61821.93</v>
      </c>
      <c r="O1977" t="str">
        <f t="shared" si="153"/>
        <v/>
      </c>
      <c r="P1977">
        <f t="shared" si="154"/>
        <v>61821.93</v>
      </c>
      <c r="Q1977" s="48" t="str">
        <f>IF(O1977="","",
   IF(OR(O1977&lt;EDA_Outlier_Analysis!$C$10, O1977&gt;EDA_Outlier_Analysis!$C$11),
      "Outlier",
      "Normal"))</f>
        <v/>
      </c>
      <c r="R1977" t="str">
        <f>IF(P1977="","",
   IF(OR(P1977 &lt; EDA_Outlier_Analysis!$F$7, P1977 &gt; EDA_Outlier_Analysis!$F$8),
      "Outlier",
      "Normal"))</f>
        <v>Outlier</v>
      </c>
      <c r="S1977" t="str">
        <f>IF(N1977="","",
   IF(OR(N1977 &lt;EDA_Outlier_Analysis!$I$10, N1977 &gt; EDA_Outlier_Analysis!$I$11),
      "Outlier",
      "Normal"))</f>
        <v>Normal</v>
      </c>
    </row>
    <row r="1978" spans="1:19">
      <c r="A1978" t="s">
        <v>4922</v>
      </c>
      <c r="B1978" s="4">
        <v>44626</v>
      </c>
      <c r="C1978" s="2">
        <v>128885.73</v>
      </c>
      <c r="D1978" t="s">
        <v>849</v>
      </c>
      <c r="E1978" t="s">
        <v>850</v>
      </c>
      <c r="F1978" t="s">
        <v>9</v>
      </c>
      <c r="G1978" t="s">
        <v>34</v>
      </c>
      <c r="H1978" t="s">
        <v>615</v>
      </c>
      <c r="J1978" t="s">
        <v>4923</v>
      </c>
      <c r="K1978" t="str">
        <f>IF(COUNTIF(Customers!A:A, H1978)&gt;0, "Valid", "Invalid")</f>
        <v>Valid</v>
      </c>
      <c r="L1978" t="str">
        <f t="shared" si="150"/>
        <v>3</v>
      </c>
      <c r="M1978" t="str">
        <f t="shared" si="151"/>
        <v>2022</v>
      </c>
      <c r="N1978">
        <f t="shared" si="152"/>
        <v>128885.73</v>
      </c>
      <c r="O1978">
        <f t="shared" si="153"/>
        <v>128885.73</v>
      </c>
      <c r="P1978" t="str">
        <f t="shared" si="154"/>
        <v/>
      </c>
      <c r="Q1978" s="48" t="str">
        <f>IF(O1978="","",
   IF(OR(O1978&lt;EDA_Outlier_Analysis!$C$10, O1978&gt;EDA_Outlier_Analysis!$C$11),
      "Outlier",
      "Normal"))</f>
        <v>Normal</v>
      </c>
      <c r="R1978" t="str">
        <f>IF(P1978="","",
   IF(OR(P1978 &lt; EDA_Outlier_Analysis!$F$7, P1978 &gt; EDA_Outlier_Analysis!$F$8),
      "Outlier",
      "Normal"))</f>
        <v/>
      </c>
      <c r="S1978" t="str">
        <f>IF(N1978="","",
   IF(OR(N1978 &lt;EDA_Outlier_Analysis!$I$10, N1978 &gt; EDA_Outlier_Analysis!$I$11),
      "Outlier",
      "Normal"))</f>
        <v>Normal</v>
      </c>
    </row>
    <row r="1979" spans="1:19">
      <c r="A1979" t="s">
        <v>4924</v>
      </c>
      <c r="B1979" s="4">
        <v>44668</v>
      </c>
      <c r="C1979" s="2">
        <v>109029.64</v>
      </c>
      <c r="D1979" t="s">
        <v>849</v>
      </c>
      <c r="E1979" t="s">
        <v>868</v>
      </c>
      <c r="F1979" t="s">
        <v>9</v>
      </c>
      <c r="G1979" t="s">
        <v>31</v>
      </c>
      <c r="H1979" t="s">
        <v>353</v>
      </c>
      <c r="J1979" t="s">
        <v>4925</v>
      </c>
      <c r="K1979" t="str">
        <f>IF(COUNTIF(Customers!A:A, H1979)&gt;0, "Valid", "Invalid")</f>
        <v>Valid</v>
      </c>
      <c r="L1979" t="str">
        <f t="shared" si="150"/>
        <v>4</v>
      </c>
      <c r="M1979" t="str">
        <f t="shared" si="151"/>
        <v>2022</v>
      </c>
      <c r="N1979">
        <f t="shared" si="152"/>
        <v>109029.64</v>
      </c>
      <c r="O1979">
        <f t="shared" si="153"/>
        <v>109029.64</v>
      </c>
      <c r="P1979" t="str">
        <f t="shared" si="154"/>
        <v/>
      </c>
      <c r="Q1979" s="48" t="str">
        <f>IF(O1979="","",
   IF(OR(O1979&lt;EDA_Outlier_Analysis!$C$10, O1979&gt;EDA_Outlier_Analysis!$C$11),
      "Outlier",
      "Normal"))</f>
        <v>Normal</v>
      </c>
      <c r="R1979" t="str">
        <f>IF(P1979="","",
   IF(OR(P1979 &lt; EDA_Outlier_Analysis!$F$7, P1979 &gt; EDA_Outlier_Analysis!$F$8),
      "Outlier",
      "Normal"))</f>
        <v/>
      </c>
      <c r="S1979" t="str">
        <f>IF(N1979="","",
   IF(OR(N1979 &lt;EDA_Outlier_Analysis!$I$10, N1979 &gt; EDA_Outlier_Analysis!$I$11),
      "Outlier",
      "Normal"))</f>
        <v>Normal</v>
      </c>
    </row>
    <row r="1980" spans="1:19">
      <c r="A1980" t="s">
        <v>4926</v>
      </c>
      <c r="B1980" s="4">
        <v>44881</v>
      </c>
      <c r="C1980" s="2">
        <v>-53789.440000000002</v>
      </c>
      <c r="D1980" t="s">
        <v>840</v>
      </c>
      <c r="E1980" t="s">
        <v>905</v>
      </c>
      <c r="F1980" t="s">
        <v>11</v>
      </c>
      <c r="G1980" t="s">
        <v>20</v>
      </c>
      <c r="I1980" t="s">
        <v>1524</v>
      </c>
      <c r="J1980" t="s">
        <v>4927</v>
      </c>
      <c r="K1980" t="str">
        <f>IF(COUNTIF(Customers!A:A, H1980)&gt;0, "Valid", "Invalid")</f>
        <v>Invalid</v>
      </c>
      <c r="L1980" t="str">
        <f t="shared" si="150"/>
        <v>11</v>
      </c>
      <c r="M1980" t="str">
        <f t="shared" si="151"/>
        <v>2022</v>
      </c>
      <c r="N1980">
        <f t="shared" si="152"/>
        <v>-53789.440000000002</v>
      </c>
      <c r="O1980" t="str">
        <f t="shared" si="153"/>
        <v/>
      </c>
      <c r="P1980">
        <f t="shared" si="154"/>
        <v>53789.440000000002</v>
      </c>
      <c r="Q1980" s="48" t="str">
        <f>IF(O1980="","",
   IF(OR(O1980&lt;EDA_Outlier_Analysis!$C$10, O1980&gt;EDA_Outlier_Analysis!$C$11),
      "Outlier",
      "Normal"))</f>
        <v/>
      </c>
      <c r="R1980" t="str">
        <f>IF(P1980="","",
   IF(OR(P1980 &lt; EDA_Outlier_Analysis!$F$7, P1980 &gt; EDA_Outlier_Analysis!$F$8),
      "Outlier",
      "Normal"))</f>
        <v>Outlier</v>
      </c>
      <c r="S1980" t="str">
        <f>IF(N1980="","",
   IF(OR(N1980 &lt;EDA_Outlier_Analysis!$I$10, N1980 &gt; EDA_Outlier_Analysis!$I$11),
      "Outlier",
      "Normal"))</f>
        <v>Normal</v>
      </c>
    </row>
    <row r="1981" spans="1:19">
      <c r="A1981" t="s">
        <v>4928</v>
      </c>
      <c r="B1981" s="4">
        <v>44620</v>
      </c>
      <c r="C1981" s="2">
        <v>-26896.21</v>
      </c>
      <c r="D1981" t="s">
        <v>840</v>
      </c>
      <c r="E1981" t="s">
        <v>905</v>
      </c>
      <c r="F1981" t="s">
        <v>9</v>
      </c>
      <c r="G1981" t="s">
        <v>31</v>
      </c>
      <c r="I1981" t="s">
        <v>4929</v>
      </c>
      <c r="J1981" t="s">
        <v>4930</v>
      </c>
      <c r="K1981" t="str">
        <f>IF(COUNTIF(Customers!A:A, H1981)&gt;0, "Valid", "Invalid")</f>
        <v>Invalid</v>
      </c>
      <c r="L1981" t="str">
        <f t="shared" si="150"/>
        <v>2</v>
      </c>
      <c r="M1981" t="str">
        <f t="shared" si="151"/>
        <v>2022</v>
      </c>
      <c r="N1981">
        <f t="shared" si="152"/>
        <v>-26896.21</v>
      </c>
      <c r="O1981" t="str">
        <f t="shared" si="153"/>
        <v/>
      </c>
      <c r="P1981">
        <f t="shared" si="154"/>
        <v>26896.21</v>
      </c>
      <c r="Q1981" s="48" t="str">
        <f>IF(O1981="","",
   IF(OR(O1981&lt;EDA_Outlier_Analysis!$C$10, O1981&gt;EDA_Outlier_Analysis!$C$11),
      "Outlier",
      "Normal"))</f>
        <v/>
      </c>
      <c r="R1981" t="str">
        <f>IF(P1981="","",
   IF(OR(P1981 &lt; EDA_Outlier_Analysis!$F$7, P1981 &gt; EDA_Outlier_Analysis!$F$8),
      "Outlier",
      "Normal"))</f>
        <v>Outlier</v>
      </c>
      <c r="S1981" t="str">
        <f>IF(N1981="","",
   IF(OR(N1981 &lt;EDA_Outlier_Analysis!$I$10, N1981 &gt; EDA_Outlier_Analysis!$I$11),
      "Outlier",
      "Normal"))</f>
        <v>Normal</v>
      </c>
    </row>
    <row r="1982" spans="1:19">
      <c r="A1982" t="s">
        <v>4931</v>
      </c>
      <c r="B1982" s="4">
        <v>45137</v>
      </c>
      <c r="C1982" s="2">
        <v>135892.15</v>
      </c>
      <c r="D1982" t="s">
        <v>849</v>
      </c>
      <c r="E1982" t="s">
        <v>868</v>
      </c>
      <c r="F1982" t="s">
        <v>11</v>
      </c>
      <c r="G1982" t="s">
        <v>31</v>
      </c>
      <c r="H1982" t="s">
        <v>627</v>
      </c>
      <c r="J1982" t="s">
        <v>4932</v>
      </c>
      <c r="K1982" t="str">
        <f>IF(COUNTIF(Customers!A:A, H1982)&gt;0, "Valid", "Invalid")</f>
        <v>Valid</v>
      </c>
      <c r="L1982" t="str">
        <f t="shared" si="150"/>
        <v>7</v>
      </c>
      <c r="M1982" t="str">
        <f t="shared" si="151"/>
        <v>2023</v>
      </c>
      <c r="N1982">
        <f t="shared" si="152"/>
        <v>135892.15</v>
      </c>
      <c r="O1982">
        <f t="shared" si="153"/>
        <v>135892.15</v>
      </c>
      <c r="P1982" t="str">
        <f t="shared" si="154"/>
        <v/>
      </c>
      <c r="Q1982" s="48" t="str">
        <f>IF(O1982="","",
   IF(OR(O1982&lt;EDA_Outlier_Analysis!$C$10, O1982&gt;EDA_Outlier_Analysis!$C$11),
      "Outlier",
      "Normal"))</f>
        <v>Normal</v>
      </c>
      <c r="R1982" t="str">
        <f>IF(P1982="","",
   IF(OR(P1982 &lt; EDA_Outlier_Analysis!$F$7, P1982 &gt; EDA_Outlier_Analysis!$F$8),
      "Outlier",
      "Normal"))</f>
        <v/>
      </c>
      <c r="S1982" t="str">
        <f>IF(N1982="","",
   IF(OR(N1982 &lt;EDA_Outlier_Analysis!$I$10, N1982 &gt; EDA_Outlier_Analysis!$I$11),
      "Outlier",
      "Normal"))</f>
        <v>Normal</v>
      </c>
    </row>
    <row r="1983" spans="1:19">
      <c r="A1983" t="s">
        <v>4933</v>
      </c>
      <c r="B1983" s="4">
        <v>45239</v>
      </c>
      <c r="C1983" s="2">
        <v>-52726.81</v>
      </c>
      <c r="D1983" t="s">
        <v>840</v>
      </c>
      <c r="E1983" t="s">
        <v>856</v>
      </c>
      <c r="F1983" t="s">
        <v>10</v>
      </c>
      <c r="G1983" t="s">
        <v>34</v>
      </c>
      <c r="I1983" t="s">
        <v>1086</v>
      </c>
      <c r="J1983" t="s">
        <v>4934</v>
      </c>
      <c r="K1983" t="str">
        <f>IF(COUNTIF(Customers!A:A, H1983)&gt;0, "Valid", "Invalid")</f>
        <v>Invalid</v>
      </c>
      <c r="L1983" t="str">
        <f t="shared" si="150"/>
        <v>11</v>
      </c>
      <c r="M1983" t="str">
        <f t="shared" si="151"/>
        <v>2023</v>
      </c>
      <c r="N1983">
        <f t="shared" si="152"/>
        <v>-52726.81</v>
      </c>
      <c r="O1983" t="str">
        <f t="shared" si="153"/>
        <v/>
      </c>
      <c r="P1983">
        <f t="shared" si="154"/>
        <v>52726.81</v>
      </c>
      <c r="Q1983" s="48" t="str">
        <f>IF(O1983="","",
   IF(OR(O1983&lt;EDA_Outlier_Analysis!$C$10, O1983&gt;EDA_Outlier_Analysis!$C$11),
      "Outlier",
      "Normal"))</f>
        <v/>
      </c>
      <c r="R1983" t="str">
        <f>IF(P1983="","",
   IF(OR(P1983 &lt; EDA_Outlier_Analysis!$F$7, P1983 &gt; EDA_Outlier_Analysis!$F$8),
      "Outlier",
      "Normal"))</f>
        <v>Normal</v>
      </c>
      <c r="S1983" t="str">
        <f>IF(N1983="","",
   IF(OR(N1983 &lt;EDA_Outlier_Analysis!$I$10, N1983 &gt; EDA_Outlier_Analysis!$I$11),
      "Outlier",
      "Normal"))</f>
        <v>Normal</v>
      </c>
    </row>
    <row r="1984" spans="1:19">
      <c r="A1984" t="s">
        <v>4935</v>
      </c>
      <c r="B1984" s="4">
        <v>45098</v>
      </c>
      <c r="C1984" s="2">
        <v>28156.34</v>
      </c>
      <c r="D1984" t="s">
        <v>873</v>
      </c>
      <c r="E1984" t="s">
        <v>873</v>
      </c>
      <c r="F1984" t="s">
        <v>11</v>
      </c>
      <c r="G1984" t="s">
        <v>24</v>
      </c>
      <c r="J1984" t="s">
        <v>4936</v>
      </c>
      <c r="K1984" t="str">
        <f>IF(COUNTIF(Customers!A:A, H1984)&gt;0, "Valid", "Invalid")</f>
        <v>Invalid</v>
      </c>
      <c r="L1984" t="str">
        <f t="shared" si="150"/>
        <v>6</v>
      </c>
      <c r="M1984" t="str">
        <f t="shared" si="151"/>
        <v>2023</v>
      </c>
      <c r="N1984">
        <f t="shared" si="152"/>
        <v>-28156.34</v>
      </c>
      <c r="O1984" t="str">
        <f t="shared" si="153"/>
        <v/>
      </c>
      <c r="P1984" t="str">
        <f t="shared" si="154"/>
        <v/>
      </c>
      <c r="Q1984" s="48" t="str">
        <f>IF(O1984="","",
   IF(OR(O1984&lt;EDA_Outlier_Analysis!$C$10, O1984&gt;EDA_Outlier_Analysis!$C$11),
      "Outlier",
      "Normal"))</f>
        <v/>
      </c>
      <c r="R1984" t="str">
        <f>IF(P1984="","",
   IF(OR(P1984 &lt; EDA_Outlier_Analysis!$F$7, P1984 &gt; EDA_Outlier_Analysis!$F$8),
      "Outlier",
      "Normal"))</f>
        <v/>
      </c>
      <c r="S1984" t="str">
        <f>IF(N1984="","",
   IF(OR(N1984 &lt;EDA_Outlier_Analysis!$I$10, N1984 &gt; EDA_Outlier_Analysis!$I$11),
      "Outlier",
      "Normal"))</f>
        <v>Normal</v>
      </c>
    </row>
    <row r="1985" spans="1:19">
      <c r="A1985" t="s">
        <v>4937</v>
      </c>
      <c r="B1985" s="4">
        <v>45020</v>
      </c>
      <c r="C1985" s="2">
        <v>99968.39</v>
      </c>
      <c r="D1985" t="s">
        <v>849</v>
      </c>
      <c r="E1985" t="s">
        <v>868</v>
      </c>
      <c r="F1985" t="s">
        <v>10</v>
      </c>
      <c r="G1985" t="s">
        <v>20</v>
      </c>
      <c r="H1985" t="s">
        <v>469</v>
      </c>
      <c r="J1985" t="s">
        <v>4938</v>
      </c>
      <c r="K1985" t="str">
        <f>IF(COUNTIF(Customers!A:A, H1985)&gt;0, "Valid", "Invalid")</f>
        <v>Valid</v>
      </c>
      <c r="L1985" t="str">
        <f t="shared" si="150"/>
        <v>4</v>
      </c>
      <c r="M1985" t="str">
        <f t="shared" si="151"/>
        <v>2023</v>
      </c>
      <c r="N1985">
        <f t="shared" si="152"/>
        <v>99968.39</v>
      </c>
      <c r="O1985">
        <f t="shared" si="153"/>
        <v>99968.39</v>
      </c>
      <c r="P1985" t="str">
        <f t="shared" si="154"/>
        <v/>
      </c>
      <c r="Q1985" s="48" t="str">
        <f>IF(O1985="","",
   IF(OR(O1985&lt;EDA_Outlier_Analysis!$C$10, O1985&gt;EDA_Outlier_Analysis!$C$11),
      "Outlier",
      "Normal"))</f>
        <v>Normal</v>
      </c>
      <c r="R1985" t="str">
        <f>IF(P1985="","",
   IF(OR(P1985 &lt; EDA_Outlier_Analysis!$F$7, P1985 &gt; EDA_Outlier_Analysis!$F$8),
      "Outlier",
      "Normal"))</f>
        <v/>
      </c>
      <c r="S1985" t="str">
        <f>IF(N1985="","",
   IF(OR(N1985 &lt;EDA_Outlier_Analysis!$I$10, N1985 &gt; EDA_Outlier_Analysis!$I$11),
      "Outlier",
      "Normal"))</f>
        <v>Normal</v>
      </c>
    </row>
    <row r="1986" spans="1:19">
      <c r="A1986" t="s">
        <v>4939</v>
      </c>
      <c r="B1986" s="4">
        <v>45177</v>
      </c>
      <c r="C1986" s="2">
        <v>-19010.13</v>
      </c>
      <c r="D1986" t="s">
        <v>840</v>
      </c>
      <c r="E1986" t="s">
        <v>905</v>
      </c>
      <c r="F1986" t="s">
        <v>9</v>
      </c>
      <c r="G1986" t="s">
        <v>31</v>
      </c>
      <c r="I1986" t="s">
        <v>1533</v>
      </c>
      <c r="J1986" t="s">
        <v>4940</v>
      </c>
      <c r="K1986" t="str">
        <f>IF(COUNTIF(Customers!A:A, H1986)&gt;0, "Valid", "Invalid")</f>
        <v>Invalid</v>
      </c>
      <c r="L1986" t="str">
        <f t="shared" si="150"/>
        <v>9</v>
      </c>
      <c r="M1986" t="str">
        <f t="shared" si="151"/>
        <v>2023</v>
      </c>
      <c r="N1986">
        <f t="shared" si="152"/>
        <v>-19010.13</v>
      </c>
      <c r="O1986" t="str">
        <f t="shared" si="153"/>
        <v/>
      </c>
      <c r="P1986">
        <f t="shared" si="154"/>
        <v>19010.13</v>
      </c>
      <c r="Q1986" s="48" t="str">
        <f>IF(O1986="","",
   IF(OR(O1986&lt;EDA_Outlier_Analysis!$C$10, O1986&gt;EDA_Outlier_Analysis!$C$11),
      "Outlier",
      "Normal"))</f>
        <v/>
      </c>
      <c r="R1986" t="str">
        <f>IF(P1986="","",
   IF(OR(P1986 &lt; EDA_Outlier_Analysis!$F$7, P1986 &gt; EDA_Outlier_Analysis!$F$8),
      "Outlier",
      "Normal"))</f>
        <v>Outlier</v>
      </c>
      <c r="S1986" t="str">
        <f>IF(N1986="","",
   IF(OR(N1986 &lt;EDA_Outlier_Analysis!$I$10, N1986 &gt; EDA_Outlier_Analysis!$I$11),
      "Outlier",
      "Normal"))</f>
        <v>Normal</v>
      </c>
    </row>
    <row r="1987" spans="1:19">
      <c r="A1987" t="s">
        <v>4941</v>
      </c>
      <c r="B1987" s="4">
        <v>45029</v>
      </c>
      <c r="C1987" s="2">
        <v>-48749.93</v>
      </c>
      <c r="D1987" t="s">
        <v>840</v>
      </c>
      <c r="E1987" t="s">
        <v>864</v>
      </c>
      <c r="F1987" t="s">
        <v>9</v>
      </c>
      <c r="G1987" t="s">
        <v>31</v>
      </c>
      <c r="I1987" t="s">
        <v>1156</v>
      </c>
      <c r="J1987" t="s">
        <v>4942</v>
      </c>
      <c r="K1987" t="str">
        <f>IF(COUNTIF(Customers!A:A, H1987)&gt;0, "Valid", "Invalid")</f>
        <v>Invalid</v>
      </c>
      <c r="L1987" t="str">
        <f t="shared" ref="L1987:L2050" si="155">TEXT(B1987,"m")</f>
        <v>4</v>
      </c>
      <c r="M1987" t="str">
        <f t="shared" ref="M1987:M2050" si="156">TEXT(B1987,"yyyy")</f>
        <v>2023</v>
      </c>
      <c r="N1987">
        <f t="shared" ref="N1987:N2050" si="157">IF(D1987="Revenue",C1987,-ABS(C1987))</f>
        <v>-48749.93</v>
      </c>
      <c r="O1987" t="str">
        <f t="shared" ref="O1987:O2050" si="158">IF(D1987="Revenue", C1987, "")</f>
        <v/>
      </c>
      <c r="P1987">
        <f t="shared" ref="P1987:P2050" si="159">IF(D1987="Expense", ABS(C1987), "")</f>
        <v>48749.93</v>
      </c>
      <c r="Q1987" s="48" t="str">
        <f>IF(O1987="","",
   IF(OR(O1987&lt;EDA_Outlier_Analysis!$C$10, O1987&gt;EDA_Outlier_Analysis!$C$11),
      "Outlier",
      "Normal"))</f>
        <v/>
      </c>
      <c r="R1987" t="str">
        <f>IF(P1987="","",
   IF(OR(P1987 &lt; EDA_Outlier_Analysis!$F$7, P1987 &gt; EDA_Outlier_Analysis!$F$8),
      "Outlier",
      "Normal"))</f>
        <v>Normal</v>
      </c>
      <c r="S1987" t="str">
        <f>IF(N1987="","",
   IF(OR(N1987 &lt;EDA_Outlier_Analysis!$I$10, N1987 &gt; EDA_Outlier_Analysis!$I$11),
      "Outlier",
      "Normal"))</f>
        <v>Normal</v>
      </c>
    </row>
    <row r="1988" spans="1:19">
      <c r="A1988" t="s">
        <v>4943</v>
      </c>
      <c r="B1988" s="4">
        <v>44972</v>
      </c>
      <c r="C1988" s="2">
        <v>-2000</v>
      </c>
      <c r="D1988" t="s">
        <v>840</v>
      </c>
      <c r="E1988" t="s">
        <v>905</v>
      </c>
      <c r="F1988" t="s">
        <v>10</v>
      </c>
      <c r="G1988" t="s">
        <v>20</v>
      </c>
      <c r="I1988" t="s">
        <v>2914</v>
      </c>
      <c r="J1988" t="s">
        <v>4944</v>
      </c>
      <c r="K1988" t="str">
        <f>IF(COUNTIF(Customers!A:A, H1988)&gt;0, "Valid", "Invalid")</f>
        <v>Invalid</v>
      </c>
      <c r="L1988" t="str">
        <f t="shared" si="155"/>
        <v>2</v>
      </c>
      <c r="M1988" t="str">
        <f t="shared" si="156"/>
        <v>2023</v>
      </c>
      <c r="N1988">
        <f t="shared" si="157"/>
        <v>-2000</v>
      </c>
      <c r="O1988" t="str">
        <f t="shared" si="158"/>
        <v/>
      </c>
      <c r="P1988">
        <f t="shared" si="159"/>
        <v>2000</v>
      </c>
      <c r="Q1988" s="48" t="str">
        <f>IF(O1988="","",
   IF(OR(O1988&lt;EDA_Outlier_Analysis!$C$10, O1988&gt;EDA_Outlier_Analysis!$C$11),
      "Outlier",
      "Normal"))</f>
        <v/>
      </c>
      <c r="R1988" t="str">
        <f>IF(P1988="","",
   IF(OR(P1988 &lt; EDA_Outlier_Analysis!$F$7, P1988 &gt; EDA_Outlier_Analysis!$F$8),
      "Outlier",
      "Normal"))</f>
        <v>Outlier</v>
      </c>
      <c r="S1988" t="str">
        <f>IF(N1988="","",
   IF(OR(N1988 &lt;EDA_Outlier_Analysis!$I$10, N1988 &gt; EDA_Outlier_Analysis!$I$11),
      "Outlier",
      "Normal"))</f>
        <v>Normal</v>
      </c>
    </row>
    <row r="1989" spans="1:19">
      <c r="A1989" t="s">
        <v>4945</v>
      </c>
      <c r="B1989" s="4">
        <v>44977</v>
      </c>
      <c r="C1989" s="2">
        <v>27121.29</v>
      </c>
      <c r="D1989" t="s">
        <v>971</v>
      </c>
      <c r="E1989" t="s">
        <v>971</v>
      </c>
      <c r="F1989" t="s">
        <v>10</v>
      </c>
      <c r="G1989" t="s">
        <v>34</v>
      </c>
      <c r="J1989" t="s">
        <v>4946</v>
      </c>
      <c r="K1989" t="str">
        <f>IF(COUNTIF(Customers!A:A, H1989)&gt;0, "Valid", "Invalid")</f>
        <v>Invalid</v>
      </c>
      <c r="L1989" t="str">
        <f t="shared" si="155"/>
        <v>2</v>
      </c>
      <c r="M1989" t="str">
        <f t="shared" si="156"/>
        <v>2023</v>
      </c>
      <c r="N1989">
        <f t="shared" si="157"/>
        <v>-27121.29</v>
      </c>
      <c r="O1989" t="str">
        <f t="shared" si="158"/>
        <v/>
      </c>
      <c r="P1989" t="str">
        <f t="shared" si="159"/>
        <v/>
      </c>
      <c r="Q1989" s="48" t="str">
        <f>IF(O1989="","",
   IF(OR(O1989&lt;EDA_Outlier_Analysis!$C$10, O1989&gt;EDA_Outlier_Analysis!$C$11),
      "Outlier",
      "Normal"))</f>
        <v/>
      </c>
      <c r="R1989" t="str">
        <f>IF(P1989="","",
   IF(OR(P1989 &lt; EDA_Outlier_Analysis!$F$7, P1989 &gt; EDA_Outlier_Analysis!$F$8),
      "Outlier",
      "Normal"))</f>
        <v/>
      </c>
      <c r="S1989" t="str">
        <f>IF(N1989="","",
   IF(OR(N1989 &lt;EDA_Outlier_Analysis!$I$10, N1989 &gt; EDA_Outlier_Analysis!$I$11),
      "Outlier",
      "Normal"))</f>
        <v>Normal</v>
      </c>
    </row>
    <row r="1990" spans="1:19">
      <c r="A1990" t="s">
        <v>4947</v>
      </c>
      <c r="B1990" s="4">
        <v>44696</v>
      </c>
      <c r="C1990" s="2">
        <v>-33544.28</v>
      </c>
      <c r="D1990" t="s">
        <v>840</v>
      </c>
      <c r="E1990" t="s">
        <v>878</v>
      </c>
      <c r="F1990" t="s">
        <v>10</v>
      </c>
      <c r="G1990" t="s">
        <v>24</v>
      </c>
      <c r="I1990" t="s">
        <v>1940</v>
      </c>
      <c r="J1990" t="s">
        <v>4948</v>
      </c>
      <c r="K1990" t="str">
        <f>IF(COUNTIF(Customers!A:A, H1990)&gt;0, "Valid", "Invalid")</f>
        <v>Invalid</v>
      </c>
      <c r="L1990" t="str">
        <f t="shared" si="155"/>
        <v>5</v>
      </c>
      <c r="M1990" t="str">
        <f t="shared" si="156"/>
        <v>2022</v>
      </c>
      <c r="N1990">
        <f t="shared" si="157"/>
        <v>-33544.28</v>
      </c>
      <c r="O1990" t="str">
        <f t="shared" si="158"/>
        <v/>
      </c>
      <c r="P1990">
        <f t="shared" si="159"/>
        <v>33544.28</v>
      </c>
      <c r="Q1990" s="48" t="str">
        <f>IF(O1990="","",
   IF(OR(O1990&lt;EDA_Outlier_Analysis!$C$10, O1990&gt;EDA_Outlier_Analysis!$C$11),
      "Outlier",
      "Normal"))</f>
        <v/>
      </c>
      <c r="R1990" t="str">
        <f>IF(P1990="","",
   IF(OR(P1990 &lt; EDA_Outlier_Analysis!$F$7, P1990 &gt; EDA_Outlier_Analysis!$F$8),
      "Outlier",
      "Normal"))</f>
        <v>Normal</v>
      </c>
      <c r="S1990" t="str">
        <f>IF(N1990="","",
   IF(OR(N1990 &lt;EDA_Outlier_Analysis!$I$10, N1990 &gt; EDA_Outlier_Analysis!$I$11),
      "Outlier",
      "Normal"))</f>
        <v>Normal</v>
      </c>
    </row>
    <row r="1991" spans="1:19">
      <c r="A1991" t="s">
        <v>4949</v>
      </c>
      <c r="B1991" s="4">
        <v>45195</v>
      </c>
      <c r="C1991" s="2">
        <v>14505.4</v>
      </c>
      <c r="D1991" t="s">
        <v>873</v>
      </c>
      <c r="E1991" t="s">
        <v>873</v>
      </c>
      <c r="F1991" t="s">
        <v>10</v>
      </c>
      <c r="G1991" t="s">
        <v>20</v>
      </c>
      <c r="J1991" t="s">
        <v>4950</v>
      </c>
      <c r="K1991" t="str">
        <f>IF(COUNTIF(Customers!A:A, H1991)&gt;0, "Valid", "Invalid")</f>
        <v>Invalid</v>
      </c>
      <c r="L1991" t="str">
        <f t="shared" si="155"/>
        <v>9</v>
      </c>
      <c r="M1991" t="str">
        <f t="shared" si="156"/>
        <v>2023</v>
      </c>
      <c r="N1991">
        <f t="shared" si="157"/>
        <v>-14505.4</v>
      </c>
      <c r="O1991" t="str">
        <f t="shared" si="158"/>
        <v/>
      </c>
      <c r="P1991" t="str">
        <f t="shared" si="159"/>
        <v/>
      </c>
      <c r="Q1991" s="48" t="str">
        <f>IF(O1991="","",
   IF(OR(O1991&lt;EDA_Outlier_Analysis!$C$10, O1991&gt;EDA_Outlier_Analysis!$C$11),
      "Outlier",
      "Normal"))</f>
        <v/>
      </c>
      <c r="R1991" t="str">
        <f>IF(P1991="","",
   IF(OR(P1991 &lt; EDA_Outlier_Analysis!$F$7, P1991 &gt; EDA_Outlier_Analysis!$F$8),
      "Outlier",
      "Normal"))</f>
        <v/>
      </c>
      <c r="S1991" t="str">
        <f>IF(N1991="","",
   IF(OR(N1991 &lt;EDA_Outlier_Analysis!$I$10, N1991 &gt; EDA_Outlier_Analysis!$I$11),
      "Outlier",
      "Normal"))</f>
        <v>Normal</v>
      </c>
    </row>
    <row r="1992" spans="1:19">
      <c r="A1992" t="s">
        <v>4951</v>
      </c>
      <c r="B1992" s="4">
        <v>45146</v>
      </c>
      <c r="C1992" s="2">
        <v>-52531.97</v>
      </c>
      <c r="D1992" t="s">
        <v>840</v>
      </c>
      <c r="E1992" t="s">
        <v>878</v>
      </c>
      <c r="F1992" t="s">
        <v>11</v>
      </c>
      <c r="G1992" t="s">
        <v>34</v>
      </c>
      <c r="I1992" t="s">
        <v>3102</v>
      </c>
      <c r="J1992" t="s">
        <v>4952</v>
      </c>
      <c r="K1992" t="str">
        <f>IF(COUNTIF(Customers!A:A, H1992)&gt;0, "Valid", "Invalid")</f>
        <v>Invalid</v>
      </c>
      <c r="L1992" t="str">
        <f t="shared" si="155"/>
        <v>8</v>
      </c>
      <c r="M1992" t="str">
        <f t="shared" si="156"/>
        <v>2023</v>
      </c>
      <c r="N1992">
        <f t="shared" si="157"/>
        <v>-52531.97</v>
      </c>
      <c r="O1992" t="str">
        <f t="shared" si="158"/>
        <v/>
      </c>
      <c r="P1992">
        <f t="shared" si="159"/>
        <v>52531.97</v>
      </c>
      <c r="Q1992" s="48" t="str">
        <f>IF(O1992="","",
   IF(OR(O1992&lt;EDA_Outlier_Analysis!$C$10, O1992&gt;EDA_Outlier_Analysis!$C$11),
      "Outlier",
      "Normal"))</f>
        <v/>
      </c>
      <c r="R1992" t="str">
        <f>IF(P1992="","",
   IF(OR(P1992 &lt; EDA_Outlier_Analysis!$F$7, P1992 &gt; EDA_Outlier_Analysis!$F$8),
      "Outlier",
      "Normal"))</f>
        <v>Normal</v>
      </c>
      <c r="S1992" t="str">
        <f>IF(N1992="","",
   IF(OR(N1992 &lt;EDA_Outlier_Analysis!$I$10, N1992 &gt; EDA_Outlier_Analysis!$I$11),
      "Outlier",
      "Normal"))</f>
        <v>Normal</v>
      </c>
    </row>
    <row r="1993" spans="1:19">
      <c r="A1993" t="s">
        <v>4953</v>
      </c>
      <c r="B1993" s="4">
        <v>44757</v>
      </c>
      <c r="C1993" s="2">
        <v>185938.73</v>
      </c>
      <c r="D1993" t="s">
        <v>849</v>
      </c>
      <c r="E1993" t="s">
        <v>868</v>
      </c>
      <c r="F1993" t="s">
        <v>11</v>
      </c>
      <c r="G1993" t="s">
        <v>20</v>
      </c>
      <c r="H1993" t="s">
        <v>119</v>
      </c>
      <c r="J1993" t="s">
        <v>4954</v>
      </c>
      <c r="K1993" t="str">
        <f>IF(COUNTIF(Customers!A:A, H1993)&gt;0, "Valid", "Invalid")</f>
        <v>Valid</v>
      </c>
      <c r="L1993" t="str">
        <f t="shared" si="155"/>
        <v>7</v>
      </c>
      <c r="M1993" t="str">
        <f t="shared" si="156"/>
        <v>2022</v>
      </c>
      <c r="N1993">
        <f t="shared" si="157"/>
        <v>185938.73</v>
      </c>
      <c r="O1993">
        <f t="shared" si="158"/>
        <v>185938.73</v>
      </c>
      <c r="P1993" t="str">
        <f t="shared" si="159"/>
        <v/>
      </c>
      <c r="Q1993" s="48" t="str">
        <f>IF(O1993="","",
   IF(OR(O1993&lt;EDA_Outlier_Analysis!$C$10, O1993&gt;EDA_Outlier_Analysis!$C$11),
      "Outlier",
      "Normal"))</f>
        <v>Normal</v>
      </c>
      <c r="R1993" t="str">
        <f>IF(P1993="","",
   IF(OR(P1993 &lt; EDA_Outlier_Analysis!$F$7, P1993 &gt; EDA_Outlier_Analysis!$F$8),
      "Outlier",
      "Normal"))</f>
        <v/>
      </c>
      <c r="S1993" t="str">
        <f>IF(N1993="","",
   IF(OR(N1993 &lt;EDA_Outlier_Analysis!$I$10, N1993 &gt; EDA_Outlier_Analysis!$I$11),
      "Outlier",
      "Normal"))</f>
        <v>Normal</v>
      </c>
    </row>
    <row r="1994" spans="1:19">
      <c r="A1994" t="s">
        <v>4955</v>
      </c>
      <c r="B1994" s="4">
        <v>45285</v>
      </c>
      <c r="C1994" s="2">
        <v>-56317.77</v>
      </c>
      <c r="D1994" t="s">
        <v>840</v>
      </c>
      <c r="E1994" t="s">
        <v>905</v>
      </c>
      <c r="F1994" t="s">
        <v>9</v>
      </c>
      <c r="G1994" t="s">
        <v>34</v>
      </c>
      <c r="I1994" t="s">
        <v>990</v>
      </c>
      <c r="J1994" t="s">
        <v>4956</v>
      </c>
      <c r="K1994" t="str">
        <f>IF(COUNTIF(Customers!A:A, H1994)&gt;0, "Valid", "Invalid")</f>
        <v>Invalid</v>
      </c>
      <c r="L1994" t="str">
        <f t="shared" si="155"/>
        <v>12</v>
      </c>
      <c r="M1994" t="str">
        <f t="shared" si="156"/>
        <v>2023</v>
      </c>
      <c r="N1994">
        <f t="shared" si="157"/>
        <v>-56317.77</v>
      </c>
      <c r="O1994" t="str">
        <f t="shared" si="158"/>
        <v/>
      </c>
      <c r="P1994">
        <f t="shared" si="159"/>
        <v>56317.77</v>
      </c>
      <c r="Q1994" s="48" t="str">
        <f>IF(O1994="","",
   IF(OR(O1994&lt;EDA_Outlier_Analysis!$C$10, O1994&gt;EDA_Outlier_Analysis!$C$11),
      "Outlier",
      "Normal"))</f>
        <v/>
      </c>
      <c r="R1994" t="str">
        <f>IF(P1994="","",
   IF(OR(P1994 &lt; EDA_Outlier_Analysis!$F$7, P1994 &gt; EDA_Outlier_Analysis!$F$8),
      "Outlier",
      "Normal"))</f>
        <v>Outlier</v>
      </c>
      <c r="S1994" t="str">
        <f>IF(N1994="","",
   IF(OR(N1994 &lt;EDA_Outlier_Analysis!$I$10, N1994 &gt; EDA_Outlier_Analysis!$I$11),
      "Outlier",
      "Normal"))</f>
        <v>Normal</v>
      </c>
    </row>
    <row r="1995" spans="1:19">
      <c r="A1995" t="s">
        <v>4957</v>
      </c>
      <c r="B1995" s="4">
        <v>45172</v>
      </c>
      <c r="C1995" s="2">
        <v>-35253.79</v>
      </c>
      <c r="D1995" t="s">
        <v>840</v>
      </c>
      <c r="E1995" t="s">
        <v>841</v>
      </c>
      <c r="F1995" t="s">
        <v>10</v>
      </c>
      <c r="G1995" t="s">
        <v>31</v>
      </c>
      <c r="I1995" t="s">
        <v>1156</v>
      </c>
      <c r="J1995" t="s">
        <v>4958</v>
      </c>
      <c r="K1995" t="str">
        <f>IF(COUNTIF(Customers!A:A, H1995)&gt;0, "Valid", "Invalid")</f>
        <v>Invalid</v>
      </c>
      <c r="L1995" t="str">
        <f t="shared" si="155"/>
        <v>9</v>
      </c>
      <c r="M1995" t="str">
        <f t="shared" si="156"/>
        <v>2023</v>
      </c>
      <c r="N1995">
        <f t="shared" si="157"/>
        <v>-35253.79</v>
      </c>
      <c r="O1995" t="str">
        <f t="shared" si="158"/>
        <v/>
      </c>
      <c r="P1995">
        <f t="shared" si="159"/>
        <v>35253.79</v>
      </c>
      <c r="Q1995" s="48" t="str">
        <f>IF(O1995="","",
   IF(OR(O1995&lt;EDA_Outlier_Analysis!$C$10, O1995&gt;EDA_Outlier_Analysis!$C$11),
      "Outlier",
      "Normal"))</f>
        <v/>
      </c>
      <c r="R1995" t="str">
        <f>IF(P1995="","",
   IF(OR(P1995 &lt; EDA_Outlier_Analysis!$F$7, P1995 &gt; EDA_Outlier_Analysis!$F$8),
      "Outlier",
      "Normal"))</f>
        <v>Normal</v>
      </c>
      <c r="S1995" t="str">
        <f>IF(N1995="","",
   IF(OR(N1995 &lt;EDA_Outlier_Analysis!$I$10, N1995 &gt; EDA_Outlier_Analysis!$I$11),
      "Outlier",
      "Normal"))</f>
        <v>Normal</v>
      </c>
    </row>
    <row r="1996" spans="1:19">
      <c r="A1996" t="s">
        <v>4959</v>
      </c>
      <c r="B1996" s="4">
        <v>45260</v>
      </c>
      <c r="C1996" s="2">
        <v>-31547.99</v>
      </c>
      <c r="D1996" t="s">
        <v>840</v>
      </c>
      <c r="E1996" t="s">
        <v>841</v>
      </c>
      <c r="F1996" t="s">
        <v>9</v>
      </c>
      <c r="G1996" t="s">
        <v>20</v>
      </c>
      <c r="I1996" t="s">
        <v>1415</v>
      </c>
      <c r="J1996" t="s">
        <v>4960</v>
      </c>
      <c r="K1996" t="str">
        <f>IF(COUNTIF(Customers!A:A, H1996)&gt;0, "Valid", "Invalid")</f>
        <v>Invalid</v>
      </c>
      <c r="L1996" t="str">
        <f t="shared" si="155"/>
        <v>11</v>
      </c>
      <c r="M1996" t="str">
        <f t="shared" si="156"/>
        <v>2023</v>
      </c>
      <c r="N1996">
        <f t="shared" si="157"/>
        <v>-31547.99</v>
      </c>
      <c r="O1996" t="str">
        <f t="shared" si="158"/>
        <v/>
      </c>
      <c r="P1996">
        <f t="shared" si="159"/>
        <v>31547.99</v>
      </c>
      <c r="Q1996" s="48" t="str">
        <f>IF(O1996="","",
   IF(OR(O1996&lt;EDA_Outlier_Analysis!$C$10, O1996&gt;EDA_Outlier_Analysis!$C$11),
      "Outlier",
      "Normal"))</f>
        <v/>
      </c>
      <c r="R1996" t="str">
        <f>IF(P1996="","",
   IF(OR(P1996 &lt; EDA_Outlier_Analysis!$F$7, P1996 &gt; EDA_Outlier_Analysis!$F$8),
      "Outlier",
      "Normal"))</f>
        <v>Normal</v>
      </c>
      <c r="S1996" t="str">
        <f>IF(N1996="","",
   IF(OR(N1996 &lt;EDA_Outlier_Analysis!$I$10, N1996 &gt; EDA_Outlier_Analysis!$I$11),
      "Outlier",
      "Normal"))</f>
        <v>Normal</v>
      </c>
    </row>
    <row r="1997" spans="1:19">
      <c r="A1997" t="s">
        <v>4961</v>
      </c>
      <c r="B1997" s="4">
        <v>45075</v>
      </c>
      <c r="C1997" s="2">
        <v>-28547.91</v>
      </c>
      <c r="D1997" t="s">
        <v>840</v>
      </c>
      <c r="E1997" t="s">
        <v>845</v>
      </c>
      <c r="F1997" t="s">
        <v>11</v>
      </c>
      <c r="G1997" t="s">
        <v>20</v>
      </c>
      <c r="I1997" t="s">
        <v>912</v>
      </c>
      <c r="J1997" t="s">
        <v>4962</v>
      </c>
      <c r="K1997" t="str">
        <f>IF(COUNTIF(Customers!A:A, H1997)&gt;0, "Valid", "Invalid")</f>
        <v>Invalid</v>
      </c>
      <c r="L1997" t="str">
        <f t="shared" si="155"/>
        <v>5</v>
      </c>
      <c r="M1997" t="str">
        <f t="shared" si="156"/>
        <v>2023</v>
      </c>
      <c r="N1997">
        <f t="shared" si="157"/>
        <v>-28547.91</v>
      </c>
      <c r="O1997" t="str">
        <f t="shared" si="158"/>
        <v/>
      </c>
      <c r="P1997">
        <f t="shared" si="159"/>
        <v>28547.91</v>
      </c>
      <c r="Q1997" s="48" t="str">
        <f>IF(O1997="","",
   IF(OR(O1997&lt;EDA_Outlier_Analysis!$C$10, O1997&gt;EDA_Outlier_Analysis!$C$11),
      "Outlier",
      "Normal"))</f>
        <v/>
      </c>
      <c r="R1997" t="str">
        <f>IF(P1997="","",
   IF(OR(P1997 &lt; EDA_Outlier_Analysis!$F$7, P1997 &gt; EDA_Outlier_Analysis!$F$8),
      "Outlier",
      "Normal"))</f>
        <v>Normal</v>
      </c>
      <c r="S1997" t="str">
        <f>IF(N1997="","",
   IF(OR(N1997 &lt;EDA_Outlier_Analysis!$I$10, N1997 &gt; EDA_Outlier_Analysis!$I$11),
      "Outlier",
      "Normal"))</f>
        <v>Normal</v>
      </c>
    </row>
    <row r="1998" spans="1:19">
      <c r="A1998" t="s">
        <v>4963</v>
      </c>
      <c r="B1998" s="4">
        <v>44619</v>
      </c>
      <c r="C1998" s="2">
        <v>-43294.76</v>
      </c>
      <c r="D1998" t="s">
        <v>840</v>
      </c>
      <c r="E1998" t="s">
        <v>905</v>
      </c>
      <c r="F1998" t="s">
        <v>9</v>
      </c>
      <c r="G1998" t="s">
        <v>31</v>
      </c>
      <c r="I1998" t="s">
        <v>1620</v>
      </c>
      <c r="J1998" t="s">
        <v>4964</v>
      </c>
      <c r="K1998" t="str">
        <f>IF(COUNTIF(Customers!A:A, H1998)&gt;0, "Valid", "Invalid")</f>
        <v>Invalid</v>
      </c>
      <c r="L1998" t="str">
        <f t="shared" si="155"/>
        <v>2</v>
      </c>
      <c r="M1998" t="str">
        <f t="shared" si="156"/>
        <v>2022</v>
      </c>
      <c r="N1998">
        <f t="shared" si="157"/>
        <v>-43294.76</v>
      </c>
      <c r="O1998" t="str">
        <f t="shared" si="158"/>
        <v/>
      </c>
      <c r="P1998">
        <f t="shared" si="159"/>
        <v>43294.76</v>
      </c>
      <c r="Q1998" s="48" t="str">
        <f>IF(O1998="","",
   IF(OR(O1998&lt;EDA_Outlier_Analysis!$C$10, O1998&gt;EDA_Outlier_Analysis!$C$11),
      "Outlier",
      "Normal"))</f>
        <v/>
      </c>
      <c r="R1998" t="str">
        <f>IF(P1998="","",
   IF(OR(P1998 &lt; EDA_Outlier_Analysis!$F$7, P1998 &gt; EDA_Outlier_Analysis!$F$8),
      "Outlier",
      "Normal"))</f>
        <v>Normal</v>
      </c>
      <c r="S1998" t="str">
        <f>IF(N1998="","",
   IF(OR(N1998 &lt;EDA_Outlier_Analysis!$I$10, N1998 &gt; EDA_Outlier_Analysis!$I$11),
      "Outlier",
      "Normal"))</f>
        <v>Normal</v>
      </c>
    </row>
    <row r="1999" spans="1:19">
      <c r="A1999" t="s">
        <v>4965</v>
      </c>
      <c r="B1999" s="4">
        <v>44688</v>
      </c>
      <c r="C1999" s="2">
        <v>187053.17</v>
      </c>
      <c r="D1999" t="s">
        <v>849</v>
      </c>
      <c r="E1999" t="s">
        <v>868</v>
      </c>
      <c r="F1999" t="s">
        <v>10</v>
      </c>
      <c r="G1999" t="s">
        <v>24</v>
      </c>
      <c r="H1999" t="s">
        <v>365</v>
      </c>
      <c r="J1999" t="s">
        <v>4966</v>
      </c>
      <c r="K1999" t="str">
        <f>IF(COUNTIF(Customers!A:A, H1999)&gt;0, "Valid", "Invalid")</f>
        <v>Valid</v>
      </c>
      <c r="L1999" t="str">
        <f t="shared" si="155"/>
        <v>5</v>
      </c>
      <c r="M1999" t="str">
        <f t="shared" si="156"/>
        <v>2022</v>
      </c>
      <c r="N1999">
        <f t="shared" si="157"/>
        <v>187053.17</v>
      </c>
      <c r="O1999">
        <f t="shared" si="158"/>
        <v>187053.17</v>
      </c>
      <c r="P1999" t="str">
        <f t="shared" si="159"/>
        <v/>
      </c>
      <c r="Q1999" s="48" t="str">
        <f>IF(O1999="","",
   IF(OR(O1999&lt;EDA_Outlier_Analysis!$C$10, O1999&gt;EDA_Outlier_Analysis!$C$11),
      "Outlier",
      "Normal"))</f>
        <v>Normal</v>
      </c>
      <c r="R1999" t="str">
        <f>IF(P1999="","",
   IF(OR(P1999 &lt; EDA_Outlier_Analysis!$F$7, P1999 &gt; EDA_Outlier_Analysis!$F$8),
      "Outlier",
      "Normal"))</f>
        <v/>
      </c>
      <c r="S1999" t="str">
        <f>IF(N1999="","",
   IF(OR(N1999 &lt;EDA_Outlier_Analysis!$I$10, N1999 &gt; EDA_Outlier_Analysis!$I$11),
      "Outlier",
      "Normal"))</f>
        <v>Normal</v>
      </c>
    </row>
    <row r="2000" spans="1:19">
      <c r="A2000" t="s">
        <v>4967</v>
      </c>
      <c r="B2000" s="4">
        <v>44973</v>
      </c>
      <c r="C2000" s="2">
        <v>-24530.28</v>
      </c>
      <c r="D2000" t="s">
        <v>840</v>
      </c>
      <c r="E2000" t="s">
        <v>841</v>
      </c>
      <c r="F2000" t="s">
        <v>11</v>
      </c>
      <c r="G2000" t="s">
        <v>31</v>
      </c>
      <c r="I2000" t="s">
        <v>965</v>
      </c>
      <c r="J2000" t="s">
        <v>4968</v>
      </c>
      <c r="K2000" t="str">
        <f>IF(COUNTIF(Customers!A:A, H2000)&gt;0, "Valid", "Invalid")</f>
        <v>Invalid</v>
      </c>
      <c r="L2000" t="str">
        <f t="shared" si="155"/>
        <v>2</v>
      </c>
      <c r="M2000" t="str">
        <f t="shared" si="156"/>
        <v>2023</v>
      </c>
      <c r="N2000">
        <f t="shared" si="157"/>
        <v>-24530.28</v>
      </c>
      <c r="O2000" t="str">
        <f t="shared" si="158"/>
        <v/>
      </c>
      <c r="P2000">
        <f t="shared" si="159"/>
        <v>24530.28</v>
      </c>
      <c r="Q2000" s="48" t="str">
        <f>IF(O2000="","",
   IF(OR(O2000&lt;EDA_Outlier_Analysis!$C$10, O2000&gt;EDA_Outlier_Analysis!$C$11),
      "Outlier",
      "Normal"))</f>
        <v/>
      </c>
      <c r="R2000" t="str">
        <f>IF(P2000="","",
   IF(OR(P2000 &lt; EDA_Outlier_Analysis!$F$7, P2000 &gt; EDA_Outlier_Analysis!$F$8),
      "Outlier",
      "Normal"))</f>
        <v>Outlier</v>
      </c>
      <c r="S2000" t="str">
        <f>IF(N2000="","",
   IF(OR(N2000 &lt;EDA_Outlier_Analysis!$I$10, N2000 &gt; EDA_Outlier_Analysis!$I$11),
      "Outlier",
      "Normal"))</f>
        <v>Normal</v>
      </c>
    </row>
    <row r="2001" spans="1:19">
      <c r="A2001" t="s">
        <v>4969</v>
      </c>
      <c r="B2001" s="4">
        <v>45204</v>
      </c>
      <c r="C2001" s="2">
        <v>-66457.929999999993</v>
      </c>
      <c r="D2001" t="s">
        <v>840</v>
      </c>
      <c r="E2001" t="s">
        <v>864</v>
      </c>
      <c r="F2001" t="s">
        <v>10</v>
      </c>
      <c r="G2001" t="s">
        <v>20</v>
      </c>
      <c r="I2001" t="s">
        <v>1415</v>
      </c>
      <c r="J2001" t="s">
        <v>4970</v>
      </c>
      <c r="K2001" t="str">
        <f>IF(COUNTIF(Customers!A:A, H2001)&gt;0, "Valid", "Invalid")</f>
        <v>Invalid</v>
      </c>
      <c r="L2001" t="str">
        <f t="shared" si="155"/>
        <v>10</v>
      </c>
      <c r="M2001" t="str">
        <f t="shared" si="156"/>
        <v>2023</v>
      </c>
      <c r="N2001">
        <f t="shared" si="157"/>
        <v>-66457.929999999993</v>
      </c>
      <c r="O2001" t="str">
        <f t="shared" si="158"/>
        <v/>
      </c>
      <c r="P2001">
        <f t="shared" si="159"/>
        <v>66457.929999999993</v>
      </c>
      <c r="Q2001" s="48" t="str">
        <f>IF(O2001="","",
   IF(OR(O2001&lt;EDA_Outlier_Analysis!$C$10, O2001&gt;EDA_Outlier_Analysis!$C$11),
      "Outlier",
      "Normal"))</f>
        <v/>
      </c>
      <c r="R2001" t="str">
        <f>IF(P2001="","",
   IF(OR(P2001 &lt; EDA_Outlier_Analysis!$F$7, P2001 &gt; EDA_Outlier_Analysis!$F$8),
      "Outlier",
      "Normal"))</f>
        <v>Outlier</v>
      </c>
      <c r="S2001" t="str">
        <f>IF(N2001="","",
   IF(OR(N2001 &lt;EDA_Outlier_Analysis!$I$10, N2001 &gt; EDA_Outlier_Analysis!$I$11),
      "Outlier",
      "Normal"))</f>
        <v>Normal</v>
      </c>
    </row>
    <row r="2002" spans="1:19">
      <c r="A2002" t="s">
        <v>4971</v>
      </c>
      <c r="B2002" s="4">
        <v>44602</v>
      </c>
      <c r="C2002" s="2">
        <v>-3539.33</v>
      </c>
      <c r="D2002" t="s">
        <v>840</v>
      </c>
      <c r="E2002" t="s">
        <v>841</v>
      </c>
      <c r="F2002" t="s">
        <v>11</v>
      </c>
      <c r="G2002" t="s">
        <v>34</v>
      </c>
      <c r="I2002" t="s">
        <v>1428</v>
      </c>
      <c r="J2002" t="s">
        <v>4972</v>
      </c>
      <c r="K2002" t="str">
        <f>IF(COUNTIF(Customers!A:A, H2002)&gt;0, "Valid", "Invalid")</f>
        <v>Invalid</v>
      </c>
      <c r="L2002" t="str">
        <f t="shared" si="155"/>
        <v>2</v>
      </c>
      <c r="M2002" t="str">
        <f t="shared" si="156"/>
        <v>2022</v>
      </c>
      <c r="N2002">
        <f t="shared" si="157"/>
        <v>-3539.33</v>
      </c>
      <c r="O2002" t="str">
        <f t="shared" si="158"/>
        <v/>
      </c>
      <c r="P2002">
        <f t="shared" si="159"/>
        <v>3539.33</v>
      </c>
      <c r="Q2002" s="48" t="str">
        <f>IF(O2002="","",
   IF(OR(O2002&lt;EDA_Outlier_Analysis!$C$10, O2002&gt;EDA_Outlier_Analysis!$C$11),
      "Outlier",
      "Normal"))</f>
        <v/>
      </c>
      <c r="R2002" t="str">
        <f>IF(P2002="","",
   IF(OR(P2002 &lt; EDA_Outlier_Analysis!$F$7, P2002 &gt; EDA_Outlier_Analysis!$F$8),
      "Outlier",
      "Normal"))</f>
        <v>Outlier</v>
      </c>
      <c r="S2002" t="str">
        <f>IF(N2002="","",
   IF(OR(N2002 &lt;EDA_Outlier_Analysis!$I$10, N2002 &gt; EDA_Outlier_Analysis!$I$11),
      "Outlier",
      "Normal"))</f>
        <v>Normal</v>
      </c>
    </row>
    <row r="2003" spans="1:19">
      <c r="A2003" t="s">
        <v>4973</v>
      </c>
      <c r="B2003" s="4">
        <v>44760</v>
      </c>
      <c r="C2003" s="2">
        <v>229292.19</v>
      </c>
      <c r="D2003" t="s">
        <v>849</v>
      </c>
      <c r="E2003" t="s">
        <v>853</v>
      </c>
      <c r="F2003" t="s">
        <v>9</v>
      </c>
      <c r="G2003" t="s">
        <v>20</v>
      </c>
      <c r="H2003" t="s">
        <v>399</v>
      </c>
      <c r="J2003" t="s">
        <v>4974</v>
      </c>
      <c r="K2003" t="str">
        <f>IF(COUNTIF(Customers!A:A, H2003)&gt;0, "Valid", "Invalid")</f>
        <v>Valid</v>
      </c>
      <c r="L2003" t="str">
        <f t="shared" si="155"/>
        <v>7</v>
      </c>
      <c r="M2003" t="str">
        <f t="shared" si="156"/>
        <v>2022</v>
      </c>
      <c r="N2003">
        <f t="shared" si="157"/>
        <v>229292.19</v>
      </c>
      <c r="O2003">
        <f t="shared" si="158"/>
        <v>229292.19</v>
      </c>
      <c r="P2003" t="str">
        <f t="shared" si="159"/>
        <v/>
      </c>
      <c r="Q2003" s="48" t="str">
        <f>IF(O2003="","",
   IF(OR(O2003&lt;EDA_Outlier_Analysis!$C$10, O2003&gt;EDA_Outlier_Analysis!$C$11),
      "Outlier",
      "Normal"))</f>
        <v>Normal</v>
      </c>
      <c r="R2003" t="str">
        <f>IF(P2003="","",
   IF(OR(P2003 &lt; EDA_Outlier_Analysis!$F$7, P2003 &gt; EDA_Outlier_Analysis!$F$8),
      "Outlier",
      "Normal"))</f>
        <v/>
      </c>
      <c r="S2003" t="str">
        <f>IF(N2003="","",
   IF(OR(N2003 &lt;EDA_Outlier_Analysis!$I$10, N2003 &gt; EDA_Outlier_Analysis!$I$11),
      "Outlier",
      "Normal"))</f>
        <v>Normal</v>
      </c>
    </row>
    <row r="2004" spans="1:19">
      <c r="A2004" t="s">
        <v>4975</v>
      </c>
      <c r="B2004" s="4">
        <v>44675</v>
      </c>
      <c r="C2004" s="2">
        <v>-86205.03</v>
      </c>
      <c r="D2004" t="s">
        <v>840</v>
      </c>
      <c r="E2004" t="s">
        <v>905</v>
      </c>
      <c r="F2004" t="s">
        <v>10</v>
      </c>
      <c r="G2004" t="s">
        <v>24</v>
      </c>
      <c r="I2004" t="s">
        <v>942</v>
      </c>
      <c r="J2004" t="s">
        <v>4976</v>
      </c>
      <c r="K2004" t="str">
        <f>IF(COUNTIF(Customers!A:A, H2004)&gt;0, "Valid", "Invalid")</f>
        <v>Invalid</v>
      </c>
      <c r="L2004" t="str">
        <f t="shared" si="155"/>
        <v>4</v>
      </c>
      <c r="M2004" t="str">
        <f t="shared" si="156"/>
        <v>2022</v>
      </c>
      <c r="N2004">
        <f t="shared" si="157"/>
        <v>-86205.03</v>
      </c>
      <c r="O2004" t="str">
        <f t="shared" si="158"/>
        <v/>
      </c>
      <c r="P2004">
        <f t="shared" si="159"/>
        <v>86205.03</v>
      </c>
      <c r="Q2004" s="48" t="str">
        <f>IF(O2004="","",
   IF(OR(O2004&lt;EDA_Outlier_Analysis!$C$10, O2004&gt;EDA_Outlier_Analysis!$C$11),
      "Outlier",
      "Normal"))</f>
        <v/>
      </c>
      <c r="R2004" t="str">
        <f>IF(P2004="","",
   IF(OR(P2004 &lt; EDA_Outlier_Analysis!$F$7, P2004 &gt; EDA_Outlier_Analysis!$F$8),
      "Outlier",
      "Normal"))</f>
        <v>Outlier</v>
      </c>
      <c r="S2004" t="str">
        <f>IF(N2004="","",
   IF(OR(N2004 &lt;EDA_Outlier_Analysis!$I$10, N2004 &gt; EDA_Outlier_Analysis!$I$11),
      "Outlier",
      "Normal"))</f>
        <v>Normal</v>
      </c>
    </row>
    <row r="2005" spans="1:19">
      <c r="A2005" t="s">
        <v>4977</v>
      </c>
      <c r="B2005" s="4">
        <v>45273</v>
      </c>
      <c r="C2005" s="2">
        <v>20732.09</v>
      </c>
      <c r="D2005" t="s">
        <v>971</v>
      </c>
      <c r="E2005" t="s">
        <v>971</v>
      </c>
      <c r="F2005" t="s">
        <v>9</v>
      </c>
      <c r="G2005" t="s">
        <v>31</v>
      </c>
      <c r="J2005" t="s">
        <v>4978</v>
      </c>
      <c r="K2005" t="str">
        <f>IF(COUNTIF(Customers!A:A, H2005)&gt;0, "Valid", "Invalid")</f>
        <v>Invalid</v>
      </c>
      <c r="L2005" t="str">
        <f t="shared" si="155"/>
        <v>12</v>
      </c>
      <c r="M2005" t="str">
        <f t="shared" si="156"/>
        <v>2023</v>
      </c>
      <c r="N2005">
        <f t="shared" si="157"/>
        <v>-20732.09</v>
      </c>
      <c r="O2005" t="str">
        <f t="shared" si="158"/>
        <v/>
      </c>
      <c r="P2005" t="str">
        <f t="shared" si="159"/>
        <v/>
      </c>
      <c r="Q2005" s="48" t="str">
        <f>IF(O2005="","",
   IF(OR(O2005&lt;EDA_Outlier_Analysis!$C$10, O2005&gt;EDA_Outlier_Analysis!$C$11),
      "Outlier",
      "Normal"))</f>
        <v/>
      </c>
      <c r="R2005" t="str">
        <f>IF(P2005="","",
   IF(OR(P2005 &lt; EDA_Outlier_Analysis!$F$7, P2005 &gt; EDA_Outlier_Analysis!$F$8),
      "Outlier",
      "Normal"))</f>
        <v/>
      </c>
      <c r="S2005" t="str">
        <f>IF(N2005="","",
   IF(OR(N2005 &lt;EDA_Outlier_Analysis!$I$10, N2005 &gt; EDA_Outlier_Analysis!$I$11),
      "Outlier",
      "Normal"))</f>
        <v>Normal</v>
      </c>
    </row>
    <row r="2006" spans="1:19">
      <c r="A2006" t="s">
        <v>4979</v>
      </c>
      <c r="B2006" s="4">
        <v>44744</v>
      </c>
      <c r="C2006" s="2">
        <v>202907.81</v>
      </c>
      <c r="D2006" t="s">
        <v>849</v>
      </c>
      <c r="E2006" t="s">
        <v>868</v>
      </c>
      <c r="F2006" t="s">
        <v>10</v>
      </c>
      <c r="G2006" t="s">
        <v>24</v>
      </c>
      <c r="H2006" t="s">
        <v>175</v>
      </c>
      <c r="J2006" t="s">
        <v>4980</v>
      </c>
      <c r="K2006" t="str">
        <f>IF(COUNTIF(Customers!A:A, H2006)&gt;0, "Valid", "Invalid")</f>
        <v>Valid</v>
      </c>
      <c r="L2006" t="str">
        <f t="shared" si="155"/>
        <v>7</v>
      </c>
      <c r="M2006" t="str">
        <f t="shared" si="156"/>
        <v>2022</v>
      </c>
      <c r="N2006">
        <f t="shared" si="157"/>
        <v>202907.81</v>
      </c>
      <c r="O2006">
        <f t="shared" si="158"/>
        <v>202907.81</v>
      </c>
      <c r="P2006" t="str">
        <f t="shared" si="159"/>
        <v/>
      </c>
      <c r="Q2006" s="48" t="str">
        <f>IF(O2006="","",
   IF(OR(O2006&lt;EDA_Outlier_Analysis!$C$10, O2006&gt;EDA_Outlier_Analysis!$C$11),
      "Outlier",
      "Normal"))</f>
        <v>Normal</v>
      </c>
      <c r="R2006" t="str">
        <f>IF(P2006="","",
   IF(OR(P2006 &lt; EDA_Outlier_Analysis!$F$7, P2006 &gt; EDA_Outlier_Analysis!$F$8),
      "Outlier",
      "Normal"))</f>
        <v/>
      </c>
      <c r="S2006" t="str">
        <f>IF(N2006="","",
   IF(OR(N2006 &lt;EDA_Outlier_Analysis!$I$10, N2006 &gt; EDA_Outlier_Analysis!$I$11),
      "Outlier",
      "Normal"))</f>
        <v>Normal</v>
      </c>
    </row>
    <row r="2007" spans="1:19">
      <c r="A2007" t="s">
        <v>4981</v>
      </c>
      <c r="B2007" s="4">
        <v>45047</v>
      </c>
      <c r="C2007" s="2">
        <v>141674.34</v>
      </c>
      <c r="D2007" t="s">
        <v>849</v>
      </c>
      <c r="E2007" t="s">
        <v>868</v>
      </c>
      <c r="F2007" t="s">
        <v>10</v>
      </c>
      <c r="G2007" t="s">
        <v>20</v>
      </c>
      <c r="H2007" t="s">
        <v>119</v>
      </c>
      <c r="J2007" t="s">
        <v>4982</v>
      </c>
      <c r="K2007" t="str">
        <f>IF(COUNTIF(Customers!A:A, H2007)&gt;0, "Valid", "Invalid")</f>
        <v>Valid</v>
      </c>
      <c r="L2007" t="str">
        <f t="shared" si="155"/>
        <v>5</v>
      </c>
      <c r="M2007" t="str">
        <f t="shared" si="156"/>
        <v>2023</v>
      </c>
      <c r="N2007">
        <f t="shared" si="157"/>
        <v>141674.34</v>
      </c>
      <c r="O2007">
        <f t="shared" si="158"/>
        <v>141674.34</v>
      </c>
      <c r="P2007" t="str">
        <f t="shared" si="159"/>
        <v/>
      </c>
      <c r="Q2007" s="48" t="str">
        <f>IF(O2007="","",
   IF(OR(O2007&lt;EDA_Outlier_Analysis!$C$10, O2007&gt;EDA_Outlier_Analysis!$C$11),
      "Outlier",
      "Normal"))</f>
        <v>Normal</v>
      </c>
      <c r="R2007" t="str">
        <f>IF(P2007="","",
   IF(OR(P2007 &lt; EDA_Outlier_Analysis!$F$7, P2007 &gt; EDA_Outlier_Analysis!$F$8),
      "Outlier",
      "Normal"))</f>
        <v/>
      </c>
      <c r="S2007" t="str">
        <f>IF(N2007="","",
   IF(OR(N2007 &lt;EDA_Outlier_Analysis!$I$10, N2007 &gt; EDA_Outlier_Analysis!$I$11),
      "Outlier",
      "Normal"))</f>
        <v>Normal</v>
      </c>
    </row>
    <row r="2008" spans="1:19">
      <c r="A2008" t="s">
        <v>4983</v>
      </c>
      <c r="B2008" s="4">
        <v>45018</v>
      </c>
      <c r="C2008" s="2">
        <v>-2000</v>
      </c>
      <c r="D2008" t="s">
        <v>840</v>
      </c>
      <c r="E2008" t="s">
        <v>905</v>
      </c>
      <c r="F2008" t="s">
        <v>11</v>
      </c>
      <c r="G2008" t="s">
        <v>31</v>
      </c>
      <c r="I2008" t="s">
        <v>909</v>
      </c>
      <c r="J2008" t="s">
        <v>4984</v>
      </c>
      <c r="K2008" t="str">
        <f>IF(COUNTIF(Customers!A:A, H2008)&gt;0, "Valid", "Invalid")</f>
        <v>Invalid</v>
      </c>
      <c r="L2008" t="str">
        <f t="shared" si="155"/>
        <v>4</v>
      </c>
      <c r="M2008" t="str">
        <f t="shared" si="156"/>
        <v>2023</v>
      </c>
      <c r="N2008">
        <f t="shared" si="157"/>
        <v>-2000</v>
      </c>
      <c r="O2008" t="str">
        <f t="shared" si="158"/>
        <v/>
      </c>
      <c r="P2008">
        <f t="shared" si="159"/>
        <v>2000</v>
      </c>
      <c r="Q2008" s="48" t="str">
        <f>IF(O2008="","",
   IF(OR(O2008&lt;EDA_Outlier_Analysis!$C$10, O2008&gt;EDA_Outlier_Analysis!$C$11),
      "Outlier",
      "Normal"))</f>
        <v/>
      </c>
      <c r="R2008" t="str">
        <f>IF(P2008="","",
   IF(OR(P2008 &lt; EDA_Outlier_Analysis!$F$7, P2008 &gt; EDA_Outlier_Analysis!$F$8),
      "Outlier",
      "Normal"))</f>
        <v>Outlier</v>
      </c>
      <c r="S2008" t="str">
        <f>IF(N2008="","",
   IF(OR(N2008 &lt;EDA_Outlier_Analysis!$I$10, N2008 &gt; EDA_Outlier_Analysis!$I$11),
      "Outlier",
      "Normal"))</f>
        <v>Normal</v>
      </c>
    </row>
    <row r="2009" spans="1:19">
      <c r="A2009" t="s">
        <v>4985</v>
      </c>
      <c r="B2009" s="4">
        <v>44681</v>
      </c>
      <c r="C2009" s="2">
        <v>81374.27</v>
      </c>
      <c r="D2009" t="s">
        <v>849</v>
      </c>
      <c r="E2009" t="s">
        <v>868</v>
      </c>
      <c r="F2009" t="s">
        <v>10</v>
      </c>
      <c r="G2009" t="s">
        <v>24</v>
      </c>
      <c r="H2009" t="s">
        <v>471</v>
      </c>
      <c r="J2009" t="s">
        <v>4986</v>
      </c>
      <c r="K2009" t="str">
        <f>IF(COUNTIF(Customers!A:A, H2009)&gt;0, "Valid", "Invalid")</f>
        <v>Valid</v>
      </c>
      <c r="L2009" t="str">
        <f t="shared" si="155"/>
        <v>4</v>
      </c>
      <c r="M2009" t="str">
        <f t="shared" si="156"/>
        <v>2022</v>
      </c>
      <c r="N2009">
        <f t="shared" si="157"/>
        <v>81374.27</v>
      </c>
      <c r="O2009">
        <f t="shared" si="158"/>
        <v>81374.27</v>
      </c>
      <c r="P2009" t="str">
        <f t="shared" si="159"/>
        <v/>
      </c>
      <c r="Q2009" s="48" t="str">
        <f>IF(O2009="","",
   IF(OR(O2009&lt;EDA_Outlier_Analysis!$C$10, O2009&gt;EDA_Outlier_Analysis!$C$11),
      "Outlier",
      "Normal"))</f>
        <v>Normal</v>
      </c>
      <c r="R2009" t="str">
        <f>IF(P2009="","",
   IF(OR(P2009 &lt; EDA_Outlier_Analysis!$F$7, P2009 &gt; EDA_Outlier_Analysis!$F$8),
      "Outlier",
      "Normal"))</f>
        <v/>
      </c>
      <c r="S2009" t="str">
        <f>IF(N2009="","",
   IF(OR(N2009 &lt;EDA_Outlier_Analysis!$I$10, N2009 &gt; EDA_Outlier_Analysis!$I$11),
      "Outlier",
      "Normal"))</f>
        <v>Normal</v>
      </c>
    </row>
    <row r="2010" spans="1:19">
      <c r="A2010" t="s">
        <v>4987</v>
      </c>
      <c r="B2010" s="4">
        <v>45016</v>
      </c>
      <c r="C2010" s="2">
        <v>111228.52</v>
      </c>
      <c r="D2010" t="s">
        <v>849</v>
      </c>
      <c r="E2010" t="s">
        <v>868</v>
      </c>
      <c r="F2010" t="s">
        <v>9</v>
      </c>
      <c r="G2010" t="s">
        <v>34</v>
      </c>
      <c r="H2010" t="s">
        <v>503</v>
      </c>
      <c r="J2010" t="s">
        <v>4988</v>
      </c>
      <c r="K2010" t="str">
        <f>IF(COUNTIF(Customers!A:A, H2010)&gt;0, "Valid", "Invalid")</f>
        <v>Valid</v>
      </c>
      <c r="L2010" t="str">
        <f t="shared" si="155"/>
        <v>3</v>
      </c>
      <c r="M2010" t="str">
        <f t="shared" si="156"/>
        <v>2023</v>
      </c>
      <c r="N2010">
        <f t="shared" si="157"/>
        <v>111228.52</v>
      </c>
      <c r="O2010">
        <f t="shared" si="158"/>
        <v>111228.52</v>
      </c>
      <c r="P2010" t="str">
        <f t="shared" si="159"/>
        <v/>
      </c>
      <c r="Q2010" s="48" t="str">
        <f>IF(O2010="","",
   IF(OR(O2010&lt;EDA_Outlier_Analysis!$C$10, O2010&gt;EDA_Outlier_Analysis!$C$11),
      "Outlier",
      "Normal"))</f>
        <v>Normal</v>
      </c>
      <c r="R2010" t="str">
        <f>IF(P2010="","",
   IF(OR(P2010 &lt; EDA_Outlier_Analysis!$F$7, P2010 &gt; EDA_Outlier_Analysis!$F$8),
      "Outlier",
      "Normal"))</f>
        <v/>
      </c>
      <c r="S2010" t="str">
        <f>IF(N2010="","",
   IF(OR(N2010 &lt;EDA_Outlier_Analysis!$I$10, N2010 &gt; EDA_Outlier_Analysis!$I$11),
      "Outlier",
      "Normal"))</f>
        <v>Normal</v>
      </c>
    </row>
    <row r="2011" spans="1:19">
      <c r="A2011" t="s">
        <v>4989</v>
      </c>
      <c r="B2011" s="4">
        <v>45218</v>
      </c>
      <c r="C2011" s="2">
        <v>-54312.23</v>
      </c>
      <c r="D2011" t="s">
        <v>840</v>
      </c>
      <c r="E2011" t="s">
        <v>845</v>
      </c>
      <c r="F2011" t="s">
        <v>9</v>
      </c>
      <c r="G2011" t="s">
        <v>20</v>
      </c>
      <c r="I2011" t="s">
        <v>846</v>
      </c>
      <c r="J2011" t="s">
        <v>4990</v>
      </c>
      <c r="K2011" t="str">
        <f>IF(COUNTIF(Customers!A:A, H2011)&gt;0, "Valid", "Invalid")</f>
        <v>Invalid</v>
      </c>
      <c r="L2011" t="str">
        <f t="shared" si="155"/>
        <v>10</v>
      </c>
      <c r="M2011" t="str">
        <f t="shared" si="156"/>
        <v>2023</v>
      </c>
      <c r="N2011">
        <f t="shared" si="157"/>
        <v>-54312.23</v>
      </c>
      <c r="O2011" t="str">
        <f t="shared" si="158"/>
        <v/>
      </c>
      <c r="P2011">
        <f t="shared" si="159"/>
        <v>54312.23</v>
      </c>
      <c r="Q2011" s="48" t="str">
        <f>IF(O2011="","",
   IF(OR(O2011&lt;EDA_Outlier_Analysis!$C$10, O2011&gt;EDA_Outlier_Analysis!$C$11),
      "Outlier",
      "Normal"))</f>
        <v/>
      </c>
      <c r="R2011" t="str">
        <f>IF(P2011="","",
   IF(OR(P2011 &lt; EDA_Outlier_Analysis!$F$7, P2011 &gt; EDA_Outlier_Analysis!$F$8),
      "Outlier",
      "Normal"))</f>
        <v>Outlier</v>
      </c>
      <c r="S2011" t="str">
        <f>IF(N2011="","",
   IF(OR(N2011 &lt;EDA_Outlier_Analysis!$I$10, N2011 &gt; EDA_Outlier_Analysis!$I$11),
      "Outlier",
      "Normal"))</f>
        <v>Normal</v>
      </c>
    </row>
    <row r="2012" spans="1:19">
      <c r="A2012" t="s">
        <v>4991</v>
      </c>
      <c r="B2012" s="4">
        <v>45122</v>
      </c>
      <c r="C2012" s="2">
        <v>-46973.86</v>
      </c>
      <c r="D2012" t="s">
        <v>840</v>
      </c>
      <c r="E2012" t="s">
        <v>878</v>
      </c>
      <c r="F2012" t="s">
        <v>10</v>
      </c>
      <c r="G2012" t="s">
        <v>31</v>
      </c>
      <c r="I2012" t="s">
        <v>1010</v>
      </c>
      <c r="J2012" t="s">
        <v>4992</v>
      </c>
      <c r="K2012" t="str">
        <f>IF(COUNTIF(Customers!A:A, H2012)&gt;0, "Valid", "Invalid")</f>
        <v>Invalid</v>
      </c>
      <c r="L2012" t="str">
        <f t="shared" si="155"/>
        <v>7</v>
      </c>
      <c r="M2012" t="str">
        <f t="shared" si="156"/>
        <v>2023</v>
      </c>
      <c r="N2012">
        <f t="shared" si="157"/>
        <v>-46973.86</v>
      </c>
      <c r="O2012" t="str">
        <f t="shared" si="158"/>
        <v/>
      </c>
      <c r="P2012">
        <f t="shared" si="159"/>
        <v>46973.86</v>
      </c>
      <c r="Q2012" s="48" t="str">
        <f>IF(O2012="","",
   IF(OR(O2012&lt;EDA_Outlier_Analysis!$C$10, O2012&gt;EDA_Outlier_Analysis!$C$11),
      "Outlier",
      "Normal"))</f>
        <v/>
      </c>
      <c r="R2012" t="str">
        <f>IF(P2012="","",
   IF(OR(P2012 &lt; EDA_Outlier_Analysis!$F$7, P2012 &gt; EDA_Outlier_Analysis!$F$8),
      "Outlier",
      "Normal"))</f>
        <v>Normal</v>
      </c>
      <c r="S2012" t="str">
        <f>IF(N2012="","",
   IF(OR(N2012 &lt;EDA_Outlier_Analysis!$I$10, N2012 &gt; EDA_Outlier_Analysis!$I$11),
      "Outlier",
      "Normal"))</f>
        <v>Normal</v>
      </c>
    </row>
    <row r="2013" spans="1:19">
      <c r="A2013" t="s">
        <v>4993</v>
      </c>
      <c r="B2013" s="4">
        <v>44968</v>
      </c>
      <c r="C2013" s="2">
        <v>134362.99</v>
      </c>
      <c r="D2013" t="s">
        <v>849</v>
      </c>
      <c r="E2013" t="s">
        <v>868</v>
      </c>
      <c r="F2013" t="s">
        <v>11</v>
      </c>
      <c r="G2013" t="s">
        <v>31</v>
      </c>
      <c r="H2013" t="s">
        <v>749</v>
      </c>
      <c r="J2013" t="s">
        <v>4994</v>
      </c>
      <c r="K2013" t="str">
        <f>IF(COUNTIF(Customers!A:A, H2013)&gt;0, "Valid", "Invalid")</f>
        <v>Valid</v>
      </c>
      <c r="L2013" t="str">
        <f t="shared" si="155"/>
        <v>2</v>
      </c>
      <c r="M2013" t="str">
        <f t="shared" si="156"/>
        <v>2023</v>
      </c>
      <c r="N2013">
        <f t="shared" si="157"/>
        <v>134362.99</v>
      </c>
      <c r="O2013">
        <f t="shared" si="158"/>
        <v>134362.99</v>
      </c>
      <c r="P2013" t="str">
        <f t="shared" si="159"/>
        <v/>
      </c>
      <c r="Q2013" s="48" t="str">
        <f>IF(O2013="","",
   IF(OR(O2013&lt;EDA_Outlier_Analysis!$C$10, O2013&gt;EDA_Outlier_Analysis!$C$11),
      "Outlier",
      "Normal"))</f>
        <v>Normal</v>
      </c>
      <c r="R2013" t="str">
        <f>IF(P2013="","",
   IF(OR(P2013 &lt; EDA_Outlier_Analysis!$F$7, P2013 &gt; EDA_Outlier_Analysis!$F$8),
      "Outlier",
      "Normal"))</f>
        <v/>
      </c>
      <c r="S2013" t="str">
        <f>IF(N2013="","",
   IF(OR(N2013 &lt;EDA_Outlier_Analysis!$I$10, N2013 &gt; EDA_Outlier_Analysis!$I$11),
      "Outlier",
      "Normal"))</f>
        <v>Normal</v>
      </c>
    </row>
    <row r="2014" spans="1:19">
      <c r="A2014" t="s">
        <v>4995</v>
      </c>
      <c r="B2014" s="4">
        <v>44790</v>
      </c>
      <c r="C2014" s="2">
        <v>-52824.55</v>
      </c>
      <c r="D2014" t="s">
        <v>840</v>
      </c>
      <c r="E2014" t="s">
        <v>841</v>
      </c>
      <c r="F2014" t="s">
        <v>11</v>
      </c>
      <c r="G2014" t="s">
        <v>34</v>
      </c>
      <c r="I2014" t="s">
        <v>1428</v>
      </c>
      <c r="J2014" t="s">
        <v>4996</v>
      </c>
      <c r="K2014" t="str">
        <f>IF(COUNTIF(Customers!A:A, H2014)&gt;0, "Valid", "Invalid")</f>
        <v>Invalid</v>
      </c>
      <c r="L2014" t="str">
        <f t="shared" si="155"/>
        <v>8</v>
      </c>
      <c r="M2014" t="str">
        <f t="shared" si="156"/>
        <v>2022</v>
      </c>
      <c r="N2014">
        <f t="shared" si="157"/>
        <v>-52824.55</v>
      </c>
      <c r="O2014" t="str">
        <f t="shared" si="158"/>
        <v/>
      </c>
      <c r="P2014">
        <f t="shared" si="159"/>
        <v>52824.55</v>
      </c>
      <c r="Q2014" s="48" t="str">
        <f>IF(O2014="","",
   IF(OR(O2014&lt;EDA_Outlier_Analysis!$C$10, O2014&gt;EDA_Outlier_Analysis!$C$11),
      "Outlier",
      "Normal"))</f>
        <v/>
      </c>
      <c r="R2014" t="str">
        <f>IF(P2014="","",
   IF(OR(P2014 &lt; EDA_Outlier_Analysis!$F$7, P2014 &gt; EDA_Outlier_Analysis!$F$8),
      "Outlier",
      "Normal"))</f>
        <v>Normal</v>
      </c>
      <c r="S2014" t="str">
        <f>IF(N2014="","",
   IF(OR(N2014 &lt;EDA_Outlier_Analysis!$I$10, N2014 &gt; EDA_Outlier_Analysis!$I$11),
      "Outlier",
      "Normal"))</f>
        <v>Normal</v>
      </c>
    </row>
    <row r="2015" spans="1:19">
      <c r="A2015" t="s">
        <v>4997</v>
      </c>
      <c r="B2015" s="4">
        <v>44714</v>
      </c>
      <c r="C2015" s="2">
        <v>146530.25</v>
      </c>
      <c r="D2015" t="s">
        <v>849</v>
      </c>
      <c r="E2015" t="s">
        <v>850</v>
      </c>
      <c r="F2015" t="s">
        <v>11</v>
      </c>
      <c r="G2015" t="s">
        <v>20</v>
      </c>
      <c r="H2015" t="s">
        <v>465</v>
      </c>
      <c r="J2015" t="s">
        <v>4998</v>
      </c>
      <c r="K2015" t="str">
        <f>IF(COUNTIF(Customers!A:A, H2015)&gt;0, "Valid", "Invalid")</f>
        <v>Valid</v>
      </c>
      <c r="L2015" t="str">
        <f t="shared" si="155"/>
        <v>6</v>
      </c>
      <c r="M2015" t="str">
        <f t="shared" si="156"/>
        <v>2022</v>
      </c>
      <c r="N2015">
        <f t="shared" si="157"/>
        <v>146530.25</v>
      </c>
      <c r="O2015">
        <f t="shared" si="158"/>
        <v>146530.25</v>
      </c>
      <c r="P2015" t="str">
        <f t="shared" si="159"/>
        <v/>
      </c>
      <c r="Q2015" s="48" t="str">
        <f>IF(O2015="","",
   IF(OR(O2015&lt;EDA_Outlier_Analysis!$C$10, O2015&gt;EDA_Outlier_Analysis!$C$11),
      "Outlier",
      "Normal"))</f>
        <v>Normal</v>
      </c>
      <c r="R2015" t="str">
        <f>IF(P2015="","",
   IF(OR(P2015 &lt; EDA_Outlier_Analysis!$F$7, P2015 &gt; EDA_Outlier_Analysis!$F$8),
      "Outlier",
      "Normal"))</f>
        <v/>
      </c>
      <c r="S2015" t="str">
        <f>IF(N2015="","",
   IF(OR(N2015 &lt;EDA_Outlier_Analysis!$I$10, N2015 &gt; EDA_Outlier_Analysis!$I$11),
      "Outlier",
      "Normal"))</f>
        <v>Normal</v>
      </c>
    </row>
    <row r="2016" spans="1:19">
      <c r="A2016" t="s">
        <v>4999</v>
      </c>
      <c r="B2016" s="4">
        <v>44616</v>
      </c>
      <c r="C2016" s="2">
        <v>-2000</v>
      </c>
      <c r="D2016" t="s">
        <v>840</v>
      </c>
      <c r="E2016" t="s">
        <v>841</v>
      </c>
      <c r="F2016" t="s">
        <v>11</v>
      </c>
      <c r="G2016" t="s">
        <v>31</v>
      </c>
      <c r="I2016" t="s">
        <v>1524</v>
      </c>
      <c r="J2016" t="s">
        <v>5000</v>
      </c>
      <c r="K2016" t="str">
        <f>IF(COUNTIF(Customers!A:A, H2016)&gt;0, "Valid", "Invalid")</f>
        <v>Invalid</v>
      </c>
      <c r="L2016" t="str">
        <f t="shared" si="155"/>
        <v>2</v>
      </c>
      <c r="M2016" t="str">
        <f t="shared" si="156"/>
        <v>2022</v>
      </c>
      <c r="N2016">
        <f t="shared" si="157"/>
        <v>-2000</v>
      </c>
      <c r="O2016" t="str">
        <f t="shared" si="158"/>
        <v/>
      </c>
      <c r="P2016">
        <f t="shared" si="159"/>
        <v>2000</v>
      </c>
      <c r="Q2016" s="48" t="str">
        <f>IF(O2016="","",
   IF(OR(O2016&lt;EDA_Outlier_Analysis!$C$10, O2016&gt;EDA_Outlier_Analysis!$C$11),
      "Outlier",
      "Normal"))</f>
        <v/>
      </c>
      <c r="R2016" t="str">
        <f>IF(P2016="","",
   IF(OR(P2016 &lt; EDA_Outlier_Analysis!$F$7, P2016 &gt; EDA_Outlier_Analysis!$F$8),
      "Outlier",
      "Normal"))</f>
        <v>Outlier</v>
      </c>
      <c r="S2016" t="str">
        <f>IF(N2016="","",
   IF(OR(N2016 &lt;EDA_Outlier_Analysis!$I$10, N2016 &gt; EDA_Outlier_Analysis!$I$11),
      "Outlier",
      "Normal"))</f>
        <v>Normal</v>
      </c>
    </row>
    <row r="2017" spans="1:19">
      <c r="A2017" t="s">
        <v>5001</v>
      </c>
      <c r="B2017" s="4">
        <v>44649</v>
      </c>
      <c r="C2017" s="2">
        <v>82504.12</v>
      </c>
      <c r="D2017" t="s">
        <v>849</v>
      </c>
      <c r="E2017" t="s">
        <v>853</v>
      </c>
      <c r="F2017" t="s">
        <v>9</v>
      </c>
      <c r="G2017" t="s">
        <v>20</v>
      </c>
      <c r="H2017" t="s">
        <v>731</v>
      </c>
      <c r="J2017" t="s">
        <v>5002</v>
      </c>
      <c r="K2017" t="str">
        <f>IF(COUNTIF(Customers!A:A, H2017)&gt;0, "Valid", "Invalid")</f>
        <v>Valid</v>
      </c>
      <c r="L2017" t="str">
        <f t="shared" si="155"/>
        <v>3</v>
      </c>
      <c r="M2017" t="str">
        <f t="shared" si="156"/>
        <v>2022</v>
      </c>
      <c r="N2017">
        <f t="shared" si="157"/>
        <v>82504.12</v>
      </c>
      <c r="O2017">
        <f t="shared" si="158"/>
        <v>82504.12</v>
      </c>
      <c r="P2017" t="str">
        <f t="shared" si="159"/>
        <v/>
      </c>
      <c r="Q2017" s="48" t="str">
        <f>IF(O2017="","",
   IF(OR(O2017&lt;EDA_Outlier_Analysis!$C$10, O2017&gt;EDA_Outlier_Analysis!$C$11),
      "Outlier",
      "Normal"))</f>
        <v>Normal</v>
      </c>
      <c r="R2017" t="str">
        <f>IF(P2017="","",
   IF(OR(P2017 &lt; EDA_Outlier_Analysis!$F$7, P2017 &gt; EDA_Outlier_Analysis!$F$8),
      "Outlier",
      "Normal"))</f>
        <v/>
      </c>
      <c r="S2017" t="str">
        <f>IF(N2017="","",
   IF(OR(N2017 &lt;EDA_Outlier_Analysis!$I$10, N2017 &gt; EDA_Outlier_Analysis!$I$11),
      "Outlier",
      "Normal"))</f>
        <v>Normal</v>
      </c>
    </row>
    <row r="2018" spans="1:19">
      <c r="A2018" t="s">
        <v>5003</v>
      </c>
      <c r="B2018" s="4">
        <v>45222</v>
      </c>
      <c r="C2018" s="2">
        <v>-58210</v>
      </c>
      <c r="D2018" t="s">
        <v>840</v>
      </c>
      <c r="E2018" t="s">
        <v>845</v>
      </c>
      <c r="F2018" t="s">
        <v>10</v>
      </c>
      <c r="G2018" t="s">
        <v>24</v>
      </c>
      <c r="I2018" t="s">
        <v>879</v>
      </c>
      <c r="J2018" t="s">
        <v>5004</v>
      </c>
      <c r="K2018" t="str">
        <f>IF(COUNTIF(Customers!A:A, H2018)&gt;0, "Valid", "Invalid")</f>
        <v>Invalid</v>
      </c>
      <c r="L2018" t="str">
        <f t="shared" si="155"/>
        <v>10</v>
      </c>
      <c r="M2018" t="str">
        <f t="shared" si="156"/>
        <v>2023</v>
      </c>
      <c r="N2018">
        <f t="shared" si="157"/>
        <v>-58210</v>
      </c>
      <c r="O2018" t="str">
        <f t="shared" si="158"/>
        <v/>
      </c>
      <c r="P2018">
        <f t="shared" si="159"/>
        <v>58210</v>
      </c>
      <c r="Q2018" s="48" t="str">
        <f>IF(O2018="","",
   IF(OR(O2018&lt;EDA_Outlier_Analysis!$C$10, O2018&gt;EDA_Outlier_Analysis!$C$11),
      "Outlier",
      "Normal"))</f>
        <v/>
      </c>
      <c r="R2018" t="str">
        <f>IF(P2018="","",
   IF(OR(P2018 &lt; EDA_Outlier_Analysis!$F$7, P2018 &gt; EDA_Outlier_Analysis!$F$8),
      "Outlier",
      "Normal"))</f>
        <v>Outlier</v>
      </c>
      <c r="S2018" t="str">
        <f>IF(N2018="","",
   IF(OR(N2018 &lt;EDA_Outlier_Analysis!$I$10, N2018 &gt; EDA_Outlier_Analysis!$I$11),
      "Outlier",
      "Normal"))</f>
        <v>Normal</v>
      </c>
    </row>
    <row r="2019" spans="1:19">
      <c r="A2019" t="s">
        <v>5005</v>
      </c>
      <c r="B2019" s="4">
        <v>45036</v>
      </c>
      <c r="C2019" s="2">
        <v>121330.21</v>
      </c>
      <c r="D2019" t="s">
        <v>849</v>
      </c>
      <c r="E2019" t="s">
        <v>853</v>
      </c>
      <c r="F2019" t="s">
        <v>10</v>
      </c>
      <c r="G2019" t="s">
        <v>31</v>
      </c>
      <c r="H2019" t="s">
        <v>89</v>
      </c>
      <c r="J2019" t="s">
        <v>5006</v>
      </c>
      <c r="K2019" t="str">
        <f>IF(COUNTIF(Customers!A:A, H2019)&gt;0, "Valid", "Invalid")</f>
        <v>Valid</v>
      </c>
      <c r="L2019" t="str">
        <f t="shared" si="155"/>
        <v>4</v>
      </c>
      <c r="M2019" t="str">
        <f t="shared" si="156"/>
        <v>2023</v>
      </c>
      <c r="N2019">
        <f t="shared" si="157"/>
        <v>121330.21</v>
      </c>
      <c r="O2019">
        <f t="shared" si="158"/>
        <v>121330.21</v>
      </c>
      <c r="P2019" t="str">
        <f t="shared" si="159"/>
        <v/>
      </c>
      <c r="Q2019" s="48" t="str">
        <f>IF(O2019="","",
   IF(OR(O2019&lt;EDA_Outlier_Analysis!$C$10, O2019&gt;EDA_Outlier_Analysis!$C$11),
      "Outlier",
      "Normal"))</f>
        <v>Normal</v>
      </c>
      <c r="R2019" t="str">
        <f>IF(P2019="","",
   IF(OR(P2019 &lt; EDA_Outlier_Analysis!$F$7, P2019 &gt; EDA_Outlier_Analysis!$F$8),
      "Outlier",
      "Normal"))</f>
        <v/>
      </c>
      <c r="S2019" t="str">
        <f>IF(N2019="","",
   IF(OR(N2019 &lt;EDA_Outlier_Analysis!$I$10, N2019 &gt; EDA_Outlier_Analysis!$I$11),
      "Outlier",
      "Normal"))</f>
        <v>Normal</v>
      </c>
    </row>
    <row r="2020" spans="1:19">
      <c r="A2020" t="s">
        <v>5007</v>
      </c>
      <c r="B2020" s="4">
        <v>45128</v>
      </c>
      <c r="C2020" s="2">
        <v>157443.67000000001</v>
      </c>
      <c r="D2020" t="s">
        <v>849</v>
      </c>
      <c r="E2020" t="s">
        <v>853</v>
      </c>
      <c r="F2020" t="s">
        <v>10</v>
      </c>
      <c r="G2020" t="s">
        <v>31</v>
      </c>
      <c r="H2020" t="s">
        <v>529</v>
      </c>
      <c r="J2020" t="s">
        <v>5008</v>
      </c>
      <c r="K2020" t="str">
        <f>IF(COUNTIF(Customers!A:A, H2020)&gt;0, "Valid", "Invalid")</f>
        <v>Valid</v>
      </c>
      <c r="L2020" t="str">
        <f t="shared" si="155"/>
        <v>7</v>
      </c>
      <c r="M2020" t="str">
        <f t="shared" si="156"/>
        <v>2023</v>
      </c>
      <c r="N2020">
        <f t="shared" si="157"/>
        <v>157443.67000000001</v>
      </c>
      <c r="O2020">
        <f t="shared" si="158"/>
        <v>157443.67000000001</v>
      </c>
      <c r="P2020" t="str">
        <f t="shared" si="159"/>
        <v/>
      </c>
      <c r="Q2020" s="48" t="str">
        <f>IF(O2020="","",
   IF(OR(O2020&lt;EDA_Outlier_Analysis!$C$10, O2020&gt;EDA_Outlier_Analysis!$C$11),
      "Outlier",
      "Normal"))</f>
        <v>Normal</v>
      </c>
      <c r="R2020" t="str">
        <f>IF(P2020="","",
   IF(OR(P2020 &lt; EDA_Outlier_Analysis!$F$7, P2020 &gt; EDA_Outlier_Analysis!$F$8),
      "Outlier",
      "Normal"))</f>
        <v/>
      </c>
      <c r="S2020" t="str">
        <f>IF(N2020="","",
   IF(OR(N2020 &lt;EDA_Outlier_Analysis!$I$10, N2020 &gt; EDA_Outlier_Analysis!$I$11),
      "Outlier",
      "Normal"))</f>
        <v>Normal</v>
      </c>
    </row>
    <row r="2021" spans="1:19">
      <c r="A2021" t="s">
        <v>5009</v>
      </c>
      <c r="B2021" s="4">
        <v>44999</v>
      </c>
      <c r="C2021" s="2">
        <v>129820.13</v>
      </c>
      <c r="D2021" t="s">
        <v>849</v>
      </c>
      <c r="E2021" t="s">
        <v>868</v>
      </c>
      <c r="F2021" t="s">
        <v>11</v>
      </c>
      <c r="G2021" t="s">
        <v>20</v>
      </c>
      <c r="H2021" t="s">
        <v>633</v>
      </c>
      <c r="J2021" t="s">
        <v>5010</v>
      </c>
      <c r="K2021" t="str">
        <f>IF(COUNTIF(Customers!A:A, H2021)&gt;0, "Valid", "Invalid")</f>
        <v>Valid</v>
      </c>
      <c r="L2021" t="str">
        <f t="shared" si="155"/>
        <v>3</v>
      </c>
      <c r="M2021" t="str">
        <f t="shared" si="156"/>
        <v>2023</v>
      </c>
      <c r="N2021">
        <f t="shared" si="157"/>
        <v>129820.13</v>
      </c>
      <c r="O2021">
        <f t="shared" si="158"/>
        <v>129820.13</v>
      </c>
      <c r="P2021" t="str">
        <f t="shared" si="159"/>
        <v/>
      </c>
      <c r="Q2021" s="48" t="str">
        <f>IF(O2021="","",
   IF(OR(O2021&lt;EDA_Outlier_Analysis!$C$10, O2021&gt;EDA_Outlier_Analysis!$C$11),
      "Outlier",
      "Normal"))</f>
        <v>Normal</v>
      </c>
      <c r="R2021" t="str">
        <f>IF(P2021="","",
   IF(OR(P2021 &lt; EDA_Outlier_Analysis!$F$7, P2021 &gt; EDA_Outlier_Analysis!$F$8),
      "Outlier",
      "Normal"))</f>
        <v/>
      </c>
      <c r="S2021" t="str">
        <f>IF(N2021="","",
   IF(OR(N2021 &lt;EDA_Outlier_Analysis!$I$10, N2021 &gt; EDA_Outlier_Analysis!$I$11),
      "Outlier",
      "Normal"))</f>
        <v>Normal</v>
      </c>
    </row>
    <row r="2022" spans="1:19">
      <c r="A2022" t="s">
        <v>5011</v>
      </c>
      <c r="B2022" s="4">
        <v>44702</v>
      </c>
      <c r="C2022" s="2">
        <v>11678.52</v>
      </c>
      <c r="D2022" t="s">
        <v>1345</v>
      </c>
      <c r="E2022" t="s">
        <v>1345</v>
      </c>
      <c r="F2022" t="s">
        <v>11</v>
      </c>
      <c r="G2022" t="s">
        <v>31</v>
      </c>
      <c r="J2022" t="s">
        <v>5012</v>
      </c>
      <c r="K2022" t="str">
        <f>IF(COUNTIF(Customers!A:A, H2022)&gt;0, "Valid", "Invalid")</f>
        <v>Invalid</v>
      </c>
      <c r="L2022" t="str">
        <f t="shared" si="155"/>
        <v>5</v>
      </c>
      <c r="M2022" t="str">
        <f t="shared" si="156"/>
        <v>2022</v>
      </c>
      <c r="N2022">
        <f t="shared" si="157"/>
        <v>-11678.52</v>
      </c>
      <c r="O2022" t="str">
        <f t="shared" si="158"/>
        <v/>
      </c>
      <c r="P2022" t="str">
        <f t="shared" si="159"/>
        <v/>
      </c>
      <c r="Q2022" s="48" t="str">
        <f>IF(O2022="","",
   IF(OR(O2022&lt;EDA_Outlier_Analysis!$C$10, O2022&gt;EDA_Outlier_Analysis!$C$11),
      "Outlier",
      "Normal"))</f>
        <v/>
      </c>
      <c r="R2022" t="str">
        <f>IF(P2022="","",
   IF(OR(P2022 &lt; EDA_Outlier_Analysis!$F$7, P2022 &gt; EDA_Outlier_Analysis!$F$8),
      "Outlier",
      "Normal"))</f>
        <v/>
      </c>
      <c r="S2022" t="str">
        <f>IF(N2022="","",
   IF(OR(N2022 &lt;EDA_Outlier_Analysis!$I$10, N2022 &gt; EDA_Outlier_Analysis!$I$11),
      "Outlier",
      "Normal"))</f>
        <v>Normal</v>
      </c>
    </row>
    <row r="2023" spans="1:19">
      <c r="A2023" t="s">
        <v>5013</v>
      </c>
      <c r="B2023" s="4">
        <v>45115</v>
      </c>
      <c r="C2023" s="2">
        <v>-52331.69</v>
      </c>
      <c r="D2023" t="s">
        <v>840</v>
      </c>
      <c r="E2023" t="s">
        <v>841</v>
      </c>
      <c r="F2023" t="s">
        <v>9</v>
      </c>
      <c r="G2023" t="s">
        <v>31</v>
      </c>
      <c r="I2023" t="s">
        <v>1317</v>
      </c>
      <c r="J2023" t="s">
        <v>5014</v>
      </c>
      <c r="K2023" t="str">
        <f>IF(COUNTIF(Customers!A:A, H2023)&gt;0, "Valid", "Invalid")</f>
        <v>Invalid</v>
      </c>
      <c r="L2023" t="str">
        <f t="shared" si="155"/>
        <v>7</v>
      </c>
      <c r="M2023" t="str">
        <f t="shared" si="156"/>
        <v>2023</v>
      </c>
      <c r="N2023">
        <f t="shared" si="157"/>
        <v>-52331.69</v>
      </c>
      <c r="O2023" t="str">
        <f t="shared" si="158"/>
        <v/>
      </c>
      <c r="P2023">
        <f t="shared" si="159"/>
        <v>52331.69</v>
      </c>
      <c r="Q2023" s="48" t="str">
        <f>IF(O2023="","",
   IF(OR(O2023&lt;EDA_Outlier_Analysis!$C$10, O2023&gt;EDA_Outlier_Analysis!$C$11),
      "Outlier",
      "Normal"))</f>
        <v/>
      </c>
      <c r="R2023" t="str">
        <f>IF(P2023="","",
   IF(OR(P2023 &lt; EDA_Outlier_Analysis!$F$7, P2023 &gt; EDA_Outlier_Analysis!$F$8),
      "Outlier",
      "Normal"))</f>
        <v>Normal</v>
      </c>
      <c r="S2023" t="str">
        <f>IF(N2023="","",
   IF(OR(N2023 &lt;EDA_Outlier_Analysis!$I$10, N2023 &gt; EDA_Outlier_Analysis!$I$11),
      "Outlier",
      "Normal"))</f>
        <v>Normal</v>
      </c>
    </row>
    <row r="2024" spans="1:19">
      <c r="A2024" t="s">
        <v>5015</v>
      </c>
      <c r="B2024" s="4">
        <v>44964</v>
      </c>
      <c r="C2024" s="2">
        <v>158250.85</v>
      </c>
      <c r="D2024" t="s">
        <v>849</v>
      </c>
      <c r="E2024" t="s">
        <v>850</v>
      </c>
      <c r="F2024" t="s">
        <v>10</v>
      </c>
      <c r="G2024" t="s">
        <v>24</v>
      </c>
      <c r="H2024" t="s">
        <v>29</v>
      </c>
      <c r="J2024" t="s">
        <v>5016</v>
      </c>
      <c r="K2024" t="str">
        <f>IF(COUNTIF(Customers!A:A, H2024)&gt;0, "Valid", "Invalid")</f>
        <v>Valid</v>
      </c>
      <c r="L2024" t="str">
        <f t="shared" si="155"/>
        <v>2</v>
      </c>
      <c r="M2024" t="str">
        <f t="shared" si="156"/>
        <v>2023</v>
      </c>
      <c r="N2024">
        <f t="shared" si="157"/>
        <v>158250.85</v>
      </c>
      <c r="O2024">
        <f t="shared" si="158"/>
        <v>158250.85</v>
      </c>
      <c r="P2024" t="str">
        <f t="shared" si="159"/>
        <v/>
      </c>
      <c r="Q2024" s="48" t="str">
        <f>IF(O2024="","",
   IF(OR(O2024&lt;EDA_Outlier_Analysis!$C$10, O2024&gt;EDA_Outlier_Analysis!$C$11),
      "Outlier",
      "Normal"))</f>
        <v>Normal</v>
      </c>
      <c r="R2024" t="str">
        <f>IF(P2024="","",
   IF(OR(P2024 &lt; EDA_Outlier_Analysis!$F$7, P2024 &gt; EDA_Outlier_Analysis!$F$8),
      "Outlier",
      "Normal"))</f>
        <v/>
      </c>
      <c r="S2024" t="str">
        <f>IF(N2024="","",
   IF(OR(N2024 &lt;EDA_Outlier_Analysis!$I$10, N2024 &gt; EDA_Outlier_Analysis!$I$11),
      "Outlier",
      "Normal"))</f>
        <v>Normal</v>
      </c>
    </row>
    <row r="2025" spans="1:19">
      <c r="A2025" t="s">
        <v>5017</v>
      </c>
      <c r="B2025" s="4">
        <v>44722</v>
      </c>
      <c r="C2025" s="2">
        <v>13965.76</v>
      </c>
      <c r="D2025" t="s">
        <v>971</v>
      </c>
      <c r="E2025" t="s">
        <v>971</v>
      </c>
      <c r="F2025" t="s">
        <v>10</v>
      </c>
      <c r="G2025" t="s">
        <v>31</v>
      </c>
      <c r="J2025" t="s">
        <v>5018</v>
      </c>
      <c r="K2025" t="str">
        <f>IF(COUNTIF(Customers!A:A, H2025)&gt;0, "Valid", "Invalid")</f>
        <v>Invalid</v>
      </c>
      <c r="L2025" t="str">
        <f t="shared" si="155"/>
        <v>6</v>
      </c>
      <c r="M2025" t="str">
        <f t="shared" si="156"/>
        <v>2022</v>
      </c>
      <c r="N2025">
        <f t="shared" si="157"/>
        <v>-13965.76</v>
      </c>
      <c r="O2025" t="str">
        <f t="shared" si="158"/>
        <v/>
      </c>
      <c r="P2025" t="str">
        <f t="shared" si="159"/>
        <v/>
      </c>
      <c r="Q2025" s="48" t="str">
        <f>IF(O2025="","",
   IF(OR(O2025&lt;EDA_Outlier_Analysis!$C$10, O2025&gt;EDA_Outlier_Analysis!$C$11),
      "Outlier",
      "Normal"))</f>
        <v/>
      </c>
      <c r="R2025" t="str">
        <f>IF(P2025="","",
   IF(OR(P2025 &lt; EDA_Outlier_Analysis!$F$7, P2025 &gt; EDA_Outlier_Analysis!$F$8),
      "Outlier",
      "Normal"))</f>
        <v/>
      </c>
      <c r="S2025" t="str">
        <f>IF(N2025="","",
   IF(OR(N2025 &lt;EDA_Outlier_Analysis!$I$10, N2025 &gt; EDA_Outlier_Analysis!$I$11),
      "Outlier",
      "Normal"))</f>
        <v>Normal</v>
      </c>
    </row>
    <row r="2026" spans="1:19">
      <c r="A2026" t="s">
        <v>5019</v>
      </c>
      <c r="B2026" s="4">
        <v>44922</v>
      </c>
      <c r="C2026" s="2">
        <v>142580.28</v>
      </c>
      <c r="D2026" t="s">
        <v>849</v>
      </c>
      <c r="E2026" t="s">
        <v>853</v>
      </c>
      <c r="F2026" t="s">
        <v>10</v>
      </c>
      <c r="G2026" t="s">
        <v>34</v>
      </c>
      <c r="H2026" t="s">
        <v>615</v>
      </c>
      <c r="J2026" t="s">
        <v>5020</v>
      </c>
      <c r="K2026" t="str">
        <f>IF(COUNTIF(Customers!A:A, H2026)&gt;0, "Valid", "Invalid")</f>
        <v>Valid</v>
      </c>
      <c r="L2026" t="str">
        <f t="shared" si="155"/>
        <v>12</v>
      </c>
      <c r="M2026" t="str">
        <f t="shared" si="156"/>
        <v>2022</v>
      </c>
      <c r="N2026">
        <f t="shared" si="157"/>
        <v>142580.28</v>
      </c>
      <c r="O2026">
        <f t="shared" si="158"/>
        <v>142580.28</v>
      </c>
      <c r="P2026" t="str">
        <f t="shared" si="159"/>
        <v/>
      </c>
      <c r="Q2026" s="48" t="str">
        <f>IF(O2026="","",
   IF(OR(O2026&lt;EDA_Outlier_Analysis!$C$10, O2026&gt;EDA_Outlier_Analysis!$C$11),
      "Outlier",
      "Normal"))</f>
        <v>Normal</v>
      </c>
      <c r="R2026" t="str">
        <f>IF(P2026="","",
   IF(OR(P2026 &lt; EDA_Outlier_Analysis!$F$7, P2026 &gt; EDA_Outlier_Analysis!$F$8),
      "Outlier",
      "Normal"))</f>
        <v/>
      </c>
      <c r="S2026" t="str">
        <f>IF(N2026="","",
   IF(OR(N2026 &lt;EDA_Outlier_Analysis!$I$10, N2026 &gt; EDA_Outlier_Analysis!$I$11),
      "Outlier",
      "Normal"))</f>
        <v>Normal</v>
      </c>
    </row>
    <row r="2027" spans="1:19">
      <c r="A2027" t="s">
        <v>5021</v>
      </c>
      <c r="B2027" s="4">
        <v>44607</v>
      </c>
      <c r="C2027" s="2">
        <v>-35528.800000000003</v>
      </c>
      <c r="D2027" t="s">
        <v>840</v>
      </c>
      <c r="E2027" t="s">
        <v>905</v>
      </c>
      <c r="F2027" t="s">
        <v>11</v>
      </c>
      <c r="G2027" t="s">
        <v>34</v>
      </c>
      <c r="I2027" t="s">
        <v>1093</v>
      </c>
      <c r="J2027" t="s">
        <v>5022</v>
      </c>
      <c r="K2027" t="str">
        <f>IF(COUNTIF(Customers!A:A, H2027)&gt;0, "Valid", "Invalid")</f>
        <v>Invalid</v>
      </c>
      <c r="L2027" t="str">
        <f t="shared" si="155"/>
        <v>2</v>
      </c>
      <c r="M2027" t="str">
        <f t="shared" si="156"/>
        <v>2022</v>
      </c>
      <c r="N2027">
        <f t="shared" si="157"/>
        <v>-35528.800000000003</v>
      </c>
      <c r="O2027" t="str">
        <f t="shared" si="158"/>
        <v/>
      </c>
      <c r="P2027">
        <f t="shared" si="159"/>
        <v>35528.800000000003</v>
      </c>
      <c r="Q2027" s="48" t="str">
        <f>IF(O2027="","",
   IF(OR(O2027&lt;EDA_Outlier_Analysis!$C$10, O2027&gt;EDA_Outlier_Analysis!$C$11),
      "Outlier",
      "Normal"))</f>
        <v/>
      </c>
      <c r="R2027" t="str">
        <f>IF(P2027="","",
   IF(OR(P2027 &lt; EDA_Outlier_Analysis!$F$7, P2027 &gt; EDA_Outlier_Analysis!$F$8),
      "Outlier",
      "Normal"))</f>
        <v>Normal</v>
      </c>
      <c r="S2027" t="str">
        <f>IF(N2027="","",
   IF(OR(N2027 &lt;EDA_Outlier_Analysis!$I$10, N2027 &gt; EDA_Outlier_Analysis!$I$11),
      "Outlier",
      "Normal"))</f>
        <v>Normal</v>
      </c>
    </row>
    <row r="2028" spans="1:19">
      <c r="A2028" t="s">
        <v>5023</v>
      </c>
      <c r="B2028" s="4">
        <v>45125</v>
      </c>
      <c r="C2028" s="2">
        <v>191078.16</v>
      </c>
      <c r="D2028" t="s">
        <v>849</v>
      </c>
      <c r="E2028" t="s">
        <v>868</v>
      </c>
      <c r="F2028" t="s">
        <v>9</v>
      </c>
      <c r="G2028" t="s">
        <v>31</v>
      </c>
      <c r="H2028" t="s">
        <v>143</v>
      </c>
      <c r="J2028" t="s">
        <v>5024</v>
      </c>
      <c r="K2028" t="str">
        <f>IF(COUNTIF(Customers!A:A, H2028)&gt;0, "Valid", "Invalid")</f>
        <v>Valid</v>
      </c>
      <c r="L2028" t="str">
        <f t="shared" si="155"/>
        <v>7</v>
      </c>
      <c r="M2028" t="str">
        <f t="shared" si="156"/>
        <v>2023</v>
      </c>
      <c r="N2028">
        <f t="shared" si="157"/>
        <v>191078.16</v>
      </c>
      <c r="O2028">
        <f t="shared" si="158"/>
        <v>191078.16</v>
      </c>
      <c r="P2028" t="str">
        <f t="shared" si="159"/>
        <v/>
      </c>
      <c r="Q2028" s="48" t="str">
        <f>IF(O2028="","",
   IF(OR(O2028&lt;EDA_Outlier_Analysis!$C$10, O2028&gt;EDA_Outlier_Analysis!$C$11),
      "Outlier",
      "Normal"))</f>
        <v>Normal</v>
      </c>
      <c r="R2028" t="str">
        <f>IF(P2028="","",
   IF(OR(P2028 &lt; EDA_Outlier_Analysis!$F$7, P2028 &gt; EDA_Outlier_Analysis!$F$8),
      "Outlier",
      "Normal"))</f>
        <v/>
      </c>
      <c r="S2028" t="str">
        <f>IF(N2028="","",
   IF(OR(N2028 &lt;EDA_Outlier_Analysis!$I$10, N2028 &gt; EDA_Outlier_Analysis!$I$11),
      "Outlier",
      "Normal"))</f>
        <v>Normal</v>
      </c>
    </row>
    <row r="2029" spans="1:19">
      <c r="A2029" t="s">
        <v>5025</v>
      </c>
      <c r="B2029" s="4">
        <v>45161</v>
      </c>
      <c r="C2029" s="2">
        <v>-35869.97</v>
      </c>
      <c r="D2029" t="s">
        <v>840</v>
      </c>
      <c r="E2029" t="s">
        <v>905</v>
      </c>
      <c r="F2029" t="s">
        <v>10</v>
      </c>
      <c r="G2029" t="s">
        <v>20</v>
      </c>
      <c r="I2029" t="s">
        <v>929</v>
      </c>
      <c r="J2029" t="s">
        <v>5026</v>
      </c>
      <c r="K2029" t="str">
        <f>IF(COUNTIF(Customers!A:A, H2029)&gt;0, "Valid", "Invalid")</f>
        <v>Invalid</v>
      </c>
      <c r="L2029" t="str">
        <f t="shared" si="155"/>
        <v>8</v>
      </c>
      <c r="M2029" t="str">
        <f t="shared" si="156"/>
        <v>2023</v>
      </c>
      <c r="N2029">
        <f t="shared" si="157"/>
        <v>-35869.97</v>
      </c>
      <c r="O2029" t="str">
        <f t="shared" si="158"/>
        <v/>
      </c>
      <c r="P2029">
        <f t="shared" si="159"/>
        <v>35869.97</v>
      </c>
      <c r="Q2029" s="48" t="str">
        <f>IF(O2029="","",
   IF(OR(O2029&lt;EDA_Outlier_Analysis!$C$10, O2029&gt;EDA_Outlier_Analysis!$C$11),
      "Outlier",
      "Normal"))</f>
        <v/>
      </c>
      <c r="R2029" t="str">
        <f>IF(P2029="","",
   IF(OR(P2029 &lt; EDA_Outlier_Analysis!$F$7, P2029 &gt; EDA_Outlier_Analysis!$F$8),
      "Outlier",
      "Normal"))</f>
        <v>Normal</v>
      </c>
      <c r="S2029" t="str">
        <f>IF(N2029="","",
   IF(OR(N2029 &lt;EDA_Outlier_Analysis!$I$10, N2029 &gt; EDA_Outlier_Analysis!$I$11),
      "Outlier",
      "Normal"))</f>
        <v>Normal</v>
      </c>
    </row>
    <row r="2030" spans="1:19">
      <c r="A2030" t="s">
        <v>5027</v>
      </c>
      <c r="B2030" s="4">
        <v>44783</v>
      </c>
      <c r="C2030" s="2">
        <v>173617.46</v>
      </c>
      <c r="D2030" t="s">
        <v>849</v>
      </c>
      <c r="E2030" t="s">
        <v>853</v>
      </c>
      <c r="F2030" t="s">
        <v>11</v>
      </c>
      <c r="G2030" t="s">
        <v>24</v>
      </c>
      <c r="H2030" t="s">
        <v>723</v>
      </c>
      <c r="J2030" t="s">
        <v>5028</v>
      </c>
      <c r="K2030" t="str">
        <f>IF(COUNTIF(Customers!A:A, H2030)&gt;0, "Valid", "Invalid")</f>
        <v>Valid</v>
      </c>
      <c r="L2030" t="str">
        <f t="shared" si="155"/>
        <v>8</v>
      </c>
      <c r="M2030" t="str">
        <f t="shared" si="156"/>
        <v>2022</v>
      </c>
      <c r="N2030">
        <f t="shared" si="157"/>
        <v>173617.46</v>
      </c>
      <c r="O2030">
        <f t="shared" si="158"/>
        <v>173617.46</v>
      </c>
      <c r="P2030" t="str">
        <f t="shared" si="159"/>
        <v/>
      </c>
      <c r="Q2030" s="48" t="str">
        <f>IF(O2030="","",
   IF(OR(O2030&lt;EDA_Outlier_Analysis!$C$10, O2030&gt;EDA_Outlier_Analysis!$C$11),
      "Outlier",
      "Normal"))</f>
        <v>Normal</v>
      </c>
      <c r="R2030" t="str">
        <f>IF(P2030="","",
   IF(OR(P2030 &lt; EDA_Outlier_Analysis!$F$7, P2030 &gt; EDA_Outlier_Analysis!$F$8),
      "Outlier",
      "Normal"))</f>
        <v/>
      </c>
      <c r="S2030" t="str">
        <f>IF(N2030="","",
   IF(OR(N2030 &lt;EDA_Outlier_Analysis!$I$10, N2030 &gt; EDA_Outlier_Analysis!$I$11),
      "Outlier",
      "Normal"))</f>
        <v>Normal</v>
      </c>
    </row>
    <row r="2031" spans="1:19">
      <c r="A2031" t="s">
        <v>5029</v>
      </c>
      <c r="B2031" s="4">
        <v>44900</v>
      </c>
      <c r="C2031" s="2">
        <v>192329.08</v>
      </c>
      <c r="D2031" t="s">
        <v>849</v>
      </c>
      <c r="E2031" t="s">
        <v>853</v>
      </c>
      <c r="F2031" t="s">
        <v>11</v>
      </c>
      <c r="G2031" t="s">
        <v>24</v>
      </c>
      <c r="H2031" t="s">
        <v>239</v>
      </c>
      <c r="J2031" t="s">
        <v>5030</v>
      </c>
      <c r="K2031" t="str">
        <f>IF(COUNTIF(Customers!A:A, H2031)&gt;0, "Valid", "Invalid")</f>
        <v>Valid</v>
      </c>
      <c r="L2031" t="str">
        <f t="shared" si="155"/>
        <v>12</v>
      </c>
      <c r="M2031" t="str">
        <f t="shared" si="156"/>
        <v>2022</v>
      </c>
      <c r="N2031">
        <f t="shared" si="157"/>
        <v>192329.08</v>
      </c>
      <c r="O2031">
        <f t="shared" si="158"/>
        <v>192329.08</v>
      </c>
      <c r="P2031" t="str">
        <f t="shared" si="159"/>
        <v/>
      </c>
      <c r="Q2031" s="48" t="str">
        <f>IF(O2031="","",
   IF(OR(O2031&lt;EDA_Outlier_Analysis!$C$10, O2031&gt;EDA_Outlier_Analysis!$C$11),
      "Outlier",
      "Normal"))</f>
        <v>Normal</v>
      </c>
      <c r="R2031" t="str">
        <f>IF(P2031="","",
   IF(OR(P2031 &lt; EDA_Outlier_Analysis!$F$7, P2031 &gt; EDA_Outlier_Analysis!$F$8),
      "Outlier",
      "Normal"))</f>
        <v/>
      </c>
      <c r="S2031" t="str">
        <f>IF(N2031="","",
   IF(OR(N2031 &lt;EDA_Outlier_Analysis!$I$10, N2031 &gt; EDA_Outlier_Analysis!$I$11),
      "Outlier",
      "Normal"))</f>
        <v>Normal</v>
      </c>
    </row>
    <row r="2032" spans="1:19">
      <c r="A2032" t="s">
        <v>5031</v>
      </c>
      <c r="B2032" s="4">
        <v>45231</v>
      </c>
      <c r="C2032" s="2">
        <v>122281.03</v>
      </c>
      <c r="D2032" t="s">
        <v>849</v>
      </c>
      <c r="E2032" t="s">
        <v>850</v>
      </c>
      <c r="F2032" t="s">
        <v>9</v>
      </c>
      <c r="G2032" t="s">
        <v>24</v>
      </c>
      <c r="H2032" t="s">
        <v>671</v>
      </c>
      <c r="J2032" t="s">
        <v>5032</v>
      </c>
      <c r="K2032" t="str">
        <f>IF(COUNTIF(Customers!A:A, H2032)&gt;0, "Valid", "Invalid")</f>
        <v>Valid</v>
      </c>
      <c r="L2032" t="str">
        <f t="shared" si="155"/>
        <v>11</v>
      </c>
      <c r="M2032" t="str">
        <f t="shared" si="156"/>
        <v>2023</v>
      </c>
      <c r="N2032">
        <f t="shared" si="157"/>
        <v>122281.03</v>
      </c>
      <c r="O2032">
        <f t="shared" si="158"/>
        <v>122281.03</v>
      </c>
      <c r="P2032" t="str">
        <f t="shared" si="159"/>
        <v/>
      </c>
      <c r="Q2032" s="48" t="str">
        <f>IF(O2032="","",
   IF(OR(O2032&lt;EDA_Outlier_Analysis!$C$10, O2032&gt;EDA_Outlier_Analysis!$C$11),
      "Outlier",
      "Normal"))</f>
        <v>Normal</v>
      </c>
      <c r="R2032" t="str">
        <f>IF(P2032="","",
   IF(OR(P2032 &lt; EDA_Outlier_Analysis!$F$7, P2032 &gt; EDA_Outlier_Analysis!$F$8),
      "Outlier",
      "Normal"))</f>
        <v/>
      </c>
      <c r="S2032" t="str">
        <f>IF(N2032="","",
   IF(OR(N2032 &lt;EDA_Outlier_Analysis!$I$10, N2032 &gt; EDA_Outlier_Analysis!$I$11),
      "Outlier",
      "Normal"))</f>
        <v>Normal</v>
      </c>
    </row>
    <row r="2033" spans="1:19">
      <c r="A2033" t="s">
        <v>5033</v>
      </c>
      <c r="B2033" s="4">
        <v>44860</v>
      </c>
      <c r="C2033" s="2">
        <v>195580.9</v>
      </c>
      <c r="D2033" t="s">
        <v>849</v>
      </c>
      <c r="E2033" t="s">
        <v>868</v>
      </c>
      <c r="F2033" t="s">
        <v>10</v>
      </c>
      <c r="G2033" t="s">
        <v>34</v>
      </c>
      <c r="H2033" t="s">
        <v>473</v>
      </c>
      <c r="J2033" t="s">
        <v>5034</v>
      </c>
      <c r="K2033" t="str">
        <f>IF(COUNTIF(Customers!A:A, H2033)&gt;0, "Valid", "Invalid")</f>
        <v>Valid</v>
      </c>
      <c r="L2033" t="str">
        <f t="shared" si="155"/>
        <v>10</v>
      </c>
      <c r="M2033" t="str">
        <f t="shared" si="156"/>
        <v>2022</v>
      </c>
      <c r="N2033">
        <f t="shared" si="157"/>
        <v>195580.9</v>
      </c>
      <c r="O2033">
        <f t="shared" si="158"/>
        <v>195580.9</v>
      </c>
      <c r="P2033" t="str">
        <f t="shared" si="159"/>
        <v/>
      </c>
      <c r="Q2033" s="48" t="str">
        <f>IF(O2033="","",
   IF(OR(O2033&lt;EDA_Outlier_Analysis!$C$10, O2033&gt;EDA_Outlier_Analysis!$C$11),
      "Outlier",
      "Normal"))</f>
        <v>Normal</v>
      </c>
      <c r="R2033" t="str">
        <f>IF(P2033="","",
   IF(OR(P2033 &lt; EDA_Outlier_Analysis!$F$7, P2033 &gt; EDA_Outlier_Analysis!$F$8),
      "Outlier",
      "Normal"))</f>
        <v/>
      </c>
      <c r="S2033" t="str">
        <f>IF(N2033="","",
   IF(OR(N2033 &lt;EDA_Outlier_Analysis!$I$10, N2033 &gt; EDA_Outlier_Analysis!$I$11),
      "Outlier",
      "Normal"))</f>
        <v>Normal</v>
      </c>
    </row>
    <row r="2034" spans="1:19">
      <c r="A2034" t="s">
        <v>5035</v>
      </c>
      <c r="B2034" s="4">
        <v>45280</v>
      </c>
      <c r="C2034" s="2">
        <v>284934.90999999997</v>
      </c>
      <c r="D2034" t="s">
        <v>849</v>
      </c>
      <c r="E2034" t="s">
        <v>850</v>
      </c>
      <c r="F2034" t="s">
        <v>10</v>
      </c>
      <c r="G2034" t="s">
        <v>34</v>
      </c>
      <c r="H2034" t="s">
        <v>247</v>
      </c>
      <c r="J2034" t="s">
        <v>5036</v>
      </c>
      <c r="K2034" t="str">
        <f>IF(COUNTIF(Customers!A:A, H2034)&gt;0, "Valid", "Invalid")</f>
        <v>Valid</v>
      </c>
      <c r="L2034" t="str">
        <f t="shared" si="155"/>
        <v>12</v>
      </c>
      <c r="M2034" t="str">
        <f t="shared" si="156"/>
        <v>2023</v>
      </c>
      <c r="N2034">
        <f t="shared" si="157"/>
        <v>284934.90999999997</v>
      </c>
      <c r="O2034">
        <f t="shared" si="158"/>
        <v>284934.90999999997</v>
      </c>
      <c r="P2034" t="str">
        <f t="shared" si="159"/>
        <v/>
      </c>
      <c r="Q2034" s="48" t="str">
        <f>IF(O2034="","",
   IF(OR(O2034&lt;EDA_Outlier_Analysis!$C$10, O2034&gt;EDA_Outlier_Analysis!$C$11),
      "Outlier",
      "Normal"))</f>
        <v>Normal</v>
      </c>
      <c r="R2034" t="str">
        <f>IF(P2034="","",
   IF(OR(P2034 &lt; EDA_Outlier_Analysis!$F$7, P2034 &gt; EDA_Outlier_Analysis!$F$8),
      "Outlier",
      "Normal"))</f>
        <v/>
      </c>
      <c r="S2034" t="str">
        <f>IF(N2034="","",
   IF(OR(N2034 &lt;EDA_Outlier_Analysis!$I$10, N2034 &gt; EDA_Outlier_Analysis!$I$11),
      "Outlier",
      "Normal"))</f>
        <v>Normal</v>
      </c>
    </row>
    <row r="2035" spans="1:19">
      <c r="A2035" t="s">
        <v>5037</v>
      </c>
      <c r="B2035" s="4">
        <v>45056</v>
      </c>
      <c r="C2035" s="2">
        <v>85217.08</v>
      </c>
      <c r="D2035" t="s">
        <v>849</v>
      </c>
      <c r="E2035" t="s">
        <v>850</v>
      </c>
      <c r="F2035" t="s">
        <v>10</v>
      </c>
      <c r="G2035" t="s">
        <v>31</v>
      </c>
      <c r="H2035" t="s">
        <v>619</v>
      </c>
      <c r="J2035" t="s">
        <v>5038</v>
      </c>
      <c r="K2035" t="str">
        <f>IF(COUNTIF(Customers!A:A, H2035)&gt;0, "Valid", "Invalid")</f>
        <v>Valid</v>
      </c>
      <c r="L2035" t="str">
        <f t="shared" si="155"/>
        <v>5</v>
      </c>
      <c r="M2035" t="str">
        <f t="shared" si="156"/>
        <v>2023</v>
      </c>
      <c r="N2035">
        <f t="shared" si="157"/>
        <v>85217.08</v>
      </c>
      <c r="O2035">
        <f t="shared" si="158"/>
        <v>85217.08</v>
      </c>
      <c r="P2035" t="str">
        <f t="shared" si="159"/>
        <v/>
      </c>
      <c r="Q2035" s="48" t="str">
        <f>IF(O2035="","",
   IF(OR(O2035&lt;EDA_Outlier_Analysis!$C$10, O2035&gt;EDA_Outlier_Analysis!$C$11),
      "Outlier",
      "Normal"))</f>
        <v>Normal</v>
      </c>
      <c r="R2035" t="str">
        <f>IF(P2035="","",
   IF(OR(P2035 &lt; EDA_Outlier_Analysis!$F$7, P2035 &gt; EDA_Outlier_Analysis!$F$8),
      "Outlier",
      "Normal"))</f>
        <v/>
      </c>
      <c r="S2035" t="str">
        <f>IF(N2035="","",
   IF(OR(N2035 &lt;EDA_Outlier_Analysis!$I$10, N2035 &gt; EDA_Outlier_Analysis!$I$11),
      "Outlier",
      "Normal"))</f>
        <v>Normal</v>
      </c>
    </row>
    <row r="2036" spans="1:19">
      <c r="A2036" t="s">
        <v>5039</v>
      </c>
      <c r="B2036" s="4">
        <v>45230</v>
      </c>
      <c r="C2036" s="2">
        <v>-35453.980000000003</v>
      </c>
      <c r="D2036" t="s">
        <v>840</v>
      </c>
      <c r="E2036" t="s">
        <v>878</v>
      </c>
      <c r="F2036" t="s">
        <v>11</v>
      </c>
      <c r="G2036" t="s">
        <v>24</v>
      </c>
      <c r="I2036" t="s">
        <v>1112</v>
      </c>
      <c r="J2036" t="s">
        <v>5040</v>
      </c>
      <c r="K2036" t="str">
        <f>IF(COUNTIF(Customers!A:A, H2036)&gt;0, "Valid", "Invalid")</f>
        <v>Invalid</v>
      </c>
      <c r="L2036" t="str">
        <f t="shared" si="155"/>
        <v>10</v>
      </c>
      <c r="M2036" t="str">
        <f t="shared" si="156"/>
        <v>2023</v>
      </c>
      <c r="N2036">
        <f t="shared" si="157"/>
        <v>-35453.980000000003</v>
      </c>
      <c r="O2036" t="str">
        <f t="shared" si="158"/>
        <v/>
      </c>
      <c r="P2036">
        <f t="shared" si="159"/>
        <v>35453.980000000003</v>
      </c>
      <c r="Q2036" s="48" t="str">
        <f>IF(O2036="","",
   IF(OR(O2036&lt;EDA_Outlier_Analysis!$C$10, O2036&gt;EDA_Outlier_Analysis!$C$11),
      "Outlier",
      "Normal"))</f>
        <v/>
      </c>
      <c r="R2036" t="str">
        <f>IF(P2036="","",
   IF(OR(P2036 &lt; EDA_Outlier_Analysis!$F$7, P2036 &gt; EDA_Outlier_Analysis!$F$8),
      "Outlier",
      "Normal"))</f>
        <v>Normal</v>
      </c>
      <c r="S2036" t="str">
        <f>IF(N2036="","",
   IF(OR(N2036 &lt;EDA_Outlier_Analysis!$I$10, N2036 &gt; EDA_Outlier_Analysis!$I$11),
      "Outlier",
      "Normal"))</f>
        <v>Normal</v>
      </c>
    </row>
    <row r="2037" spans="1:19">
      <c r="A2037" t="s">
        <v>5041</v>
      </c>
      <c r="B2037" s="4">
        <v>45124</v>
      </c>
      <c r="C2037" s="2">
        <v>150278.81</v>
      </c>
      <c r="D2037" t="s">
        <v>849</v>
      </c>
      <c r="E2037" t="s">
        <v>853</v>
      </c>
      <c r="F2037" t="s">
        <v>9</v>
      </c>
      <c r="G2037" t="s">
        <v>20</v>
      </c>
      <c r="H2037" t="s">
        <v>267</v>
      </c>
      <c r="J2037" t="s">
        <v>5042</v>
      </c>
      <c r="K2037" t="str">
        <f>IF(COUNTIF(Customers!A:A, H2037)&gt;0, "Valid", "Invalid")</f>
        <v>Valid</v>
      </c>
      <c r="L2037" t="str">
        <f t="shared" si="155"/>
        <v>7</v>
      </c>
      <c r="M2037" t="str">
        <f t="shared" si="156"/>
        <v>2023</v>
      </c>
      <c r="N2037">
        <f t="shared" si="157"/>
        <v>150278.81</v>
      </c>
      <c r="O2037">
        <f t="shared" si="158"/>
        <v>150278.81</v>
      </c>
      <c r="P2037" t="str">
        <f t="shared" si="159"/>
        <v/>
      </c>
      <c r="Q2037" s="48" t="str">
        <f>IF(O2037="","",
   IF(OR(O2037&lt;EDA_Outlier_Analysis!$C$10, O2037&gt;EDA_Outlier_Analysis!$C$11),
      "Outlier",
      "Normal"))</f>
        <v>Normal</v>
      </c>
      <c r="R2037" t="str">
        <f>IF(P2037="","",
   IF(OR(P2037 &lt; EDA_Outlier_Analysis!$F$7, P2037 &gt; EDA_Outlier_Analysis!$F$8),
      "Outlier",
      "Normal"))</f>
        <v/>
      </c>
      <c r="S2037" t="str">
        <f>IF(N2037="","",
   IF(OR(N2037 &lt;EDA_Outlier_Analysis!$I$10, N2037 &gt; EDA_Outlier_Analysis!$I$11),
      "Outlier",
      "Normal"))</f>
        <v>Normal</v>
      </c>
    </row>
    <row r="2038" spans="1:19">
      <c r="A2038" t="s">
        <v>5043</v>
      </c>
      <c r="B2038" s="4">
        <v>44679</v>
      </c>
      <c r="C2038" s="2">
        <v>-43882.89</v>
      </c>
      <c r="D2038" t="s">
        <v>840</v>
      </c>
      <c r="E2038" t="s">
        <v>845</v>
      </c>
      <c r="F2038" t="s">
        <v>9</v>
      </c>
      <c r="G2038" t="s">
        <v>20</v>
      </c>
      <c r="I2038" t="s">
        <v>1358</v>
      </c>
      <c r="J2038" t="s">
        <v>5044</v>
      </c>
      <c r="K2038" t="str">
        <f>IF(COUNTIF(Customers!A:A, H2038)&gt;0, "Valid", "Invalid")</f>
        <v>Invalid</v>
      </c>
      <c r="L2038" t="str">
        <f t="shared" si="155"/>
        <v>4</v>
      </c>
      <c r="M2038" t="str">
        <f t="shared" si="156"/>
        <v>2022</v>
      </c>
      <c r="N2038">
        <f t="shared" si="157"/>
        <v>-43882.89</v>
      </c>
      <c r="O2038" t="str">
        <f t="shared" si="158"/>
        <v/>
      </c>
      <c r="P2038">
        <f t="shared" si="159"/>
        <v>43882.89</v>
      </c>
      <c r="Q2038" s="48" t="str">
        <f>IF(O2038="","",
   IF(OR(O2038&lt;EDA_Outlier_Analysis!$C$10, O2038&gt;EDA_Outlier_Analysis!$C$11),
      "Outlier",
      "Normal"))</f>
        <v/>
      </c>
      <c r="R2038" t="str">
        <f>IF(P2038="","",
   IF(OR(P2038 &lt; EDA_Outlier_Analysis!$F$7, P2038 &gt; EDA_Outlier_Analysis!$F$8),
      "Outlier",
      "Normal"))</f>
        <v>Normal</v>
      </c>
      <c r="S2038" t="str">
        <f>IF(N2038="","",
   IF(OR(N2038 &lt;EDA_Outlier_Analysis!$I$10, N2038 &gt; EDA_Outlier_Analysis!$I$11),
      "Outlier",
      "Normal"))</f>
        <v>Normal</v>
      </c>
    </row>
    <row r="2039" spans="1:19">
      <c r="A2039" t="s">
        <v>5045</v>
      </c>
      <c r="B2039" s="4">
        <v>44629</v>
      </c>
      <c r="C2039" s="2">
        <v>-38697.160000000003</v>
      </c>
      <c r="D2039" t="s">
        <v>840</v>
      </c>
      <c r="E2039" t="s">
        <v>845</v>
      </c>
      <c r="F2039" t="s">
        <v>9</v>
      </c>
      <c r="G2039" t="s">
        <v>34</v>
      </c>
      <c r="I2039" t="s">
        <v>990</v>
      </c>
      <c r="J2039" t="s">
        <v>5046</v>
      </c>
      <c r="K2039" t="str">
        <f>IF(COUNTIF(Customers!A:A, H2039)&gt;0, "Valid", "Invalid")</f>
        <v>Invalid</v>
      </c>
      <c r="L2039" t="str">
        <f t="shared" si="155"/>
        <v>3</v>
      </c>
      <c r="M2039" t="str">
        <f t="shared" si="156"/>
        <v>2022</v>
      </c>
      <c r="N2039">
        <f t="shared" si="157"/>
        <v>-38697.160000000003</v>
      </c>
      <c r="O2039" t="str">
        <f t="shared" si="158"/>
        <v/>
      </c>
      <c r="P2039">
        <f t="shared" si="159"/>
        <v>38697.160000000003</v>
      </c>
      <c r="Q2039" s="48" t="str">
        <f>IF(O2039="","",
   IF(OR(O2039&lt;EDA_Outlier_Analysis!$C$10, O2039&gt;EDA_Outlier_Analysis!$C$11),
      "Outlier",
      "Normal"))</f>
        <v/>
      </c>
      <c r="R2039" t="str">
        <f>IF(P2039="","",
   IF(OR(P2039 &lt; EDA_Outlier_Analysis!$F$7, P2039 &gt; EDA_Outlier_Analysis!$F$8),
      "Outlier",
      "Normal"))</f>
        <v>Normal</v>
      </c>
      <c r="S2039" t="str">
        <f>IF(N2039="","",
   IF(OR(N2039 &lt;EDA_Outlier_Analysis!$I$10, N2039 &gt; EDA_Outlier_Analysis!$I$11),
      "Outlier",
      "Normal"))</f>
        <v>Normal</v>
      </c>
    </row>
    <row r="2040" spans="1:19">
      <c r="A2040" t="s">
        <v>5047</v>
      </c>
      <c r="B2040" s="4">
        <v>45040</v>
      </c>
      <c r="C2040" s="2">
        <v>62562.69</v>
      </c>
      <c r="D2040" t="s">
        <v>849</v>
      </c>
      <c r="E2040" t="s">
        <v>853</v>
      </c>
      <c r="F2040" t="s">
        <v>9</v>
      </c>
      <c r="G2040" t="s">
        <v>31</v>
      </c>
      <c r="H2040" t="s">
        <v>497</v>
      </c>
      <c r="J2040" t="s">
        <v>5048</v>
      </c>
      <c r="K2040" t="str">
        <f>IF(COUNTIF(Customers!A:A, H2040)&gt;0, "Valid", "Invalid")</f>
        <v>Valid</v>
      </c>
      <c r="L2040" t="str">
        <f t="shared" si="155"/>
        <v>4</v>
      </c>
      <c r="M2040" t="str">
        <f t="shared" si="156"/>
        <v>2023</v>
      </c>
      <c r="N2040">
        <f t="shared" si="157"/>
        <v>62562.69</v>
      </c>
      <c r="O2040">
        <f t="shared" si="158"/>
        <v>62562.69</v>
      </c>
      <c r="P2040" t="str">
        <f t="shared" si="159"/>
        <v/>
      </c>
      <c r="Q2040" s="48" t="str">
        <f>IF(O2040="","",
   IF(OR(O2040&lt;EDA_Outlier_Analysis!$C$10, O2040&gt;EDA_Outlier_Analysis!$C$11),
      "Outlier",
      "Normal"))</f>
        <v>Normal</v>
      </c>
      <c r="R2040" t="str">
        <f>IF(P2040="","",
   IF(OR(P2040 &lt; EDA_Outlier_Analysis!$F$7, P2040 &gt; EDA_Outlier_Analysis!$F$8),
      "Outlier",
      "Normal"))</f>
        <v/>
      </c>
      <c r="S2040" t="str">
        <f>IF(N2040="","",
   IF(OR(N2040 &lt;EDA_Outlier_Analysis!$I$10, N2040 &gt; EDA_Outlier_Analysis!$I$11),
      "Outlier",
      "Normal"))</f>
        <v>Normal</v>
      </c>
    </row>
    <row r="2041" spans="1:19">
      <c r="A2041" t="s">
        <v>5049</v>
      </c>
      <c r="B2041" s="4">
        <v>45079</v>
      </c>
      <c r="C2041" s="2">
        <v>-22444.89</v>
      </c>
      <c r="D2041" t="s">
        <v>840</v>
      </c>
      <c r="E2041" t="s">
        <v>864</v>
      </c>
      <c r="F2041" t="s">
        <v>11</v>
      </c>
      <c r="G2041" t="s">
        <v>31</v>
      </c>
      <c r="I2041" t="s">
        <v>1435</v>
      </c>
      <c r="J2041" t="s">
        <v>5050</v>
      </c>
      <c r="K2041" t="str">
        <f>IF(COUNTIF(Customers!A:A, H2041)&gt;0, "Valid", "Invalid")</f>
        <v>Invalid</v>
      </c>
      <c r="L2041" t="str">
        <f t="shared" si="155"/>
        <v>6</v>
      </c>
      <c r="M2041" t="str">
        <f t="shared" si="156"/>
        <v>2023</v>
      </c>
      <c r="N2041">
        <f t="shared" si="157"/>
        <v>-22444.89</v>
      </c>
      <c r="O2041" t="str">
        <f t="shared" si="158"/>
        <v/>
      </c>
      <c r="P2041">
        <f t="shared" si="159"/>
        <v>22444.89</v>
      </c>
      <c r="Q2041" s="48" t="str">
        <f>IF(O2041="","",
   IF(OR(O2041&lt;EDA_Outlier_Analysis!$C$10, O2041&gt;EDA_Outlier_Analysis!$C$11),
      "Outlier",
      "Normal"))</f>
        <v/>
      </c>
      <c r="R2041" t="str">
        <f>IF(P2041="","",
   IF(OR(P2041 &lt; EDA_Outlier_Analysis!$F$7, P2041 &gt; EDA_Outlier_Analysis!$F$8),
      "Outlier",
      "Normal"))</f>
        <v>Outlier</v>
      </c>
      <c r="S2041" t="str">
        <f>IF(N2041="","",
   IF(OR(N2041 &lt;EDA_Outlier_Analysis!$I$10, N2041 &gt; EDA_Outlier_Analysis!$I$11),
      "Outlier",
      "Normal"))</f>
        <v>Normal</v>
      </c>
    </row>
    <row r="2042" spans="1:19">
      <c r="A2042" t="s">
        <v>5051</v>
      </c>
      <c r="B2042" s="4">
        <v>44938</v>
      </c>
      <c r="C2042" s="2">
        <v>224242.24</v>
      </c>
      <c r="D2042" t="s">
        <v>849</v>
      </c>
      <c r="E2042" t="s">
        <v>853</v>
      </c>
      <c r="F2042" t="s">
        <v>9</v>
      </c>
      <c r="G2042" t="s">
        <v>31</v>
      </c>
      <c r="H2042" t="s">
        <v>675</v>
      </c>
      <c r="J2042" t="s">
        <v>5052</v>
      </c>
      <c r="K2042" t="str">
        <f>IF(COUNTIF(Customers!A:A, H2042)&gt;0, "Valid", "Invalid")</f>
        <v>Valid</v>
      </c>
      <c r="L2042" t="str">
        <f t="shared" si="155"/>
        <v>1</v>
      </c>
      <c r="M2042" t="str">
        <f t="shared" si="156"/>
        <v>2023</v>
      </c>
      <c r="N2042">
        <f t="shared" si="157"/>
        <v>224242.24</v>
      </c>
      <c r="O2042">
        <f t="shared" si="158"/>
        <v>224242.24</v>
      </c>
      <c r="P2042" t="str">
        <f t="shared" si="159"/>
        <v/>
      </c>
      <c r="Q2042" s="48" t="str">
        <f>IF(O2042="","",
   IF(OR(O2042&lt;EDA_Outlier_Analysis!$C$10, O2042&gt;EDA_Outlier_Analysis!$C$11),
      "Outlier",
      "Normal"))</f>
        <v>Normal</v>
      </c>
      <c r="R2042" t="str">
        <f>IF(P2042="","",
   IF(OR(P2042 &lt; EDA_Outlier_Analysis!$F$7, P2042 &gt; EDA_Outlier_Analysis!$F$8),
      "Outlier",
      "Normal"))</f>
        <v/>
      </c>
      <c r="S2042" t="str">
        <f>IF(N2042="","",
   IF(OR(N2042 &lt;EDA_Outlier_Analysis!$I$10, N2042 &gt; EDA_Outlier_Analysis!$I$11),
      "Outlier",
      "Normal"))</f>
        <v>Normal</v>
      </c>
    </row>
    <row r="2043" spans="1:19">
      <c r="A2043" t="s">
        <v>5053</v>
      </c>
      <c r="B2043" s="4">
        <v>44624</v>
      </c>
      <c r="C2043" s="2">
        <v>158536.48000000001</v>
      </c>
      <c r="D2043" t="s">
        <v>849</v>
      </c>
      <c r="E2043" t="s">
        <v>868</v>
      </c>
      <c r="F2043" t="s">
        <v>11</v>
      </c>
      <c r="G2043" t="s">
        <v>20</v>
      </c>
      <c r="H2043" t="s">
        <v>441</v>
      </c>
      <c r="J2043" t="s">
        <v>5054</v>
      </c>
      <c r="K2043" t="str">
        <f>IF(COUNTIF(Customers!A:A, H2043)&gt;0, "Valid", "Invalid")</f>
        <v>Valid</v>
      </c>
      <c r="L2043" t="str">
        <f t="shared" si="155"/>
        <v>3</v>
      </c>
      <c r="M2043" t="str">
        <f t="shared" si="156"/>
        <v>2022</v>
      </c>
      <c r="N2043">
        <f t="shared" si="157"/>
        <v>158536.48000000001</v>
      </c>
      <c r="O2043">
        <f t="shared" si="158"/>
        <v>158536.48000000001</v>
      </c>
      <c r="P2043" t="str">
        <f t="shared" si="159"/>
        <v/>
      </c>
      <c r="Q2043" s="48" t="str">
        <f>IF(O2043="","",
   IF(OR(O2043&lt;EDA_Outlier_Analysis!$C$10, O2043&gt;EDA_Outlier_Analysis!$C$11),
      "Outlier",
      "Normal"))</f>
        <v>Normal</v>
      </c>
      <c r="R2043" t="str">
        <f>IF(P2043="","",
   IF(OR(P2043 &lt; EDA_Outlier_Analysis!$F$7, P2043 &gt; EDA_Outlier_Analysis!$F$8),
      "Outlier",
      "Normal"))</f>
        <v/>
      </c>
      <c r="S2043" t="str">
        <f>IF(N2043="","",
   IF(OR(N2043 &lt;EDA_Outlier_Analysis!$I$10, N2043 &gt; EDA_Outlier_Analysis!$I$11),
      "Outlier",
      "Normal"))</f>
        <v>Normal</v>
      </c>
    </row>
    <row r="2044" spans="1:19">
      <c r="A2044" t="s">
        <v>5055</v>
      </c>
      <c r="B2044" s="4">
        <v>45020</v>
      </c>
      <c r="C2044" s="2">
        <v>-50147.64</v>
      </c>
      <c r="D2044" t="s">
        <v>840</v>
      </c>
      <c r="E2044" t="s">
        <v>878</v>
      </c>
      <c r="F2044" t="s">
        <v>10</v>
      </c>
      <c r="G2044" t="s">
        <v>20</v>
      </c>
      <c r="I2044" t="s">
        <v>906</v>
      </c>
      <c r="J2044" t="s">
        <v>5056</v>
      </c>
      <c r="K2044" t="str">
        <f>IF(COUNTIF(Customers!A:A, H2044)&gt;0, "Valid", "Invalid")</f>
        <v>Invalid</v>
      </c>
      <c r="L2044" t="str">
        <f t="shared" si="155"/>
        <v>4</v>
      </c>
      <c r="M2044" t="str">
        <f t="shared" si="156"/>
        <v>2023</v>
      </c>
      <c r="N2044">
        <f t="shared" si="157"/>
        <v>-50147.64</v>
      </c>
      <c r="O2044" t="str">
        <f t="shared" si="158"/>
        <v/>
      </c>
      <c r="P2044">
        <f t="shared" si="159"/>
        <v>50147.64</v>
      </c>
      <c r="Q2044" s="48" t="str">
        <f>IF(O2044="","",
   IF(OR(O2044&lt;EDA_Outlier_Analysis!$C$10, O2044&gt;EDA_Outlier_Analysis!$C$11),
      "Outlier",
      "Normal"))</f>
        <v/>
      </c>
      <c r="R2044" t="str">
        <f>IF(P2044="","",
   IF(OR(P2044 &lt; EDA_Outlier_Analysis!$F$7, P2044 &gt; EDA_Outlier_Analysis!$F$8),
      "Outlier",
      "Normal"))</f>
        <v>Normal</v>
      </c>
      <c r="S2044" t="str">
        <f>IF(N2044="","",
   IF(OR(N2044 &lt;EDA_Outlier_Analysis!$I$10, N2044 &gt; EDA_Outlier_Analysis!$I$11),
      "Outlier",
      "Normal"))</f>
        <v>Normal</v>
      </c>
    </row>
    <row r="2045" spans="1:19">
      <c r="A2045" t="s">
        <v>5057</v>
      </c>
      <c r="B2045" s="4">
        <v>44777</v>
      </c>
      <c r="C2045" s="2">
        <v>-38436.99</v>
      </c>
      <c r="D2045" t="s">
        <v>840</v>
      </c>
      <c r="E2045" t="s">
        <v>878</v>
      </c>
      <c r="F2045" t="s">
        <v>11</v>
      </c>
      <c r="G2045" t="s">
        <v>24</v>
      </c>
      <c r="I2045" t="s">
        <v>3081</v>
      </c>
      <c r="J2045" t="s">
        <v>5058</v>
      </c>
      <c r="K2045" t="str">
        <f>IF(COUNTIF(Customers!A:A, H2045)&gt;0, "Valid", "Invalid")</f>
        <v>Invalid</v>
      </c>
      <c r="L2045" t="str">
        <f t="shared" si="155"/>
        <v>8</v>
      </c>
      <c r="M2045" t="str">
        <f t="shared" si="156"/>
        <v>2022</v>
      </c>
      <c r="N2045">
        <f t="shared" si="157"/>
        <v>-38436.99</v>
      </c>
      <c r="O2045" t="str">
        <f t="shared" si="158"/>
        <v/>
      </c>
      <c r="P2045">
        <f t="shared" si="159"/>
        <v>38436.99</v>
      </c>
      <c r="Q2045" s="48" t="str">
        <f>IF(O2045="","",
   IF(OR(O2045&lt;EDA_Outlier_Analysis!$C$10, O2045&gt;EDA_Outlier_Analysis!$C$11),
      "Outlier",
      "Normal"))</f>
        <v/>
      </c>
      <c r="R2045" t="str">
        <f>IF(P2045="","",
   IF(OR(P2045 &lt; EDA_Outlier_Analysis!$F$7, P2045 &gt; EDA_Outlier_Analysis!$F$8),
      "Outlier",
      "Normal"))</f>
        <v>Normal</v>
      </c>
      <c r="S2045" t="str">
        <f>IF(N2045="","",
   IF(OR(N2045 &lt;EDA_Outlier_Analysis!$I$10, N2045 &gt; EDA_Outlier_Analysis!$I$11),
      "Outlier",
      "Normal"))</f>
        <v>Normal</v>
      </c>
    </row>
    <row r="2046" spans="1:19">
      <c r="A2046" t="s">
        <v>5059</v>
      </c>
      <c r="B2046" s="4">
        <v>45126</v>
      </c>
      <c r="C2046" s="2">
        <v>-47381.18</v>
      </c>
      <c r="D2046" t="s">
        <v>840</v>
      </c>
      <c r="E2046" t="s">
        <v>864</v>
      </c>
      <c r="F2046" t="s">
        <v>10</v>
      </c>
      <c r="G2046" t="s">
        <v>31</v>
      </c>
      <c r="I2046" t="s">
        <v>942</v>
      </c>
      <c r="J2046" t="s">
        <v>5060</v>
      </c>
      <c r="K2046" t="str">
        <f>IF(COUNTIF(Customers!A:A, H2046)&gt;0, "Valid", "Invalid")</f>
        <v>Invalid</v>
      </c>
      <c r="L2046" t="str">
        <f t="shared" si="155"/>
        <v>7</v>
      </c>
      <c r="M2046" t="str">
        <f t="shared" si="156"/>
        <v>2023</v>
      </c>
      <c r="N2046">
        <f t="shared" si="157"/>
        <v>-47381.18</v>
      </c>
      <c r="O2046" t="str">
        <f t="shared" si="158"/>
        <v/>
      </c>
      <c r="P2046">
        <f t="shared" si="159"/>
        <v>47381.18</v>
      </c>
      <c r="Q2046" s="48" t="str">
        <f>IF(O2046="","",
   IF(OR(O2046&lt;EDA_Outlier_Analysis!$C$10, O2046&gt;EDA_Outlier_Analysis!$C$11),
      "Outlier",
      "Normal"))</f>
        <v/>
      </c>
      <c r="R2046" t="str">
        <f>IF(P2046="","",
   IF(OR(P2046 &lt; EDA_Outlier_Analysis!$F$7, P2046 &gt; EDA_Outlier_Analysis!$F$8),
      "Outlier",
      "Normal"))</f>
        <v>Normal</v>
      </c>
      <c r="S2046" t="str">
        <f>IF(N2046="","",
   IF(OR(N2046 &lt;EDA_Outlier_Analysis!$I$10, N2046 &gt; EDA_Outlier_Analysis!$I$11),
      "Outlier",
      "Normal"))</f>
        <v>Normal</v>
      </c>
    </row>
    <row r="2047" spans="1:19">
      <c r="A2047" t="s">
        <v>5061</v>
      </c>
      <c r="B2047" s="4">
        <v>44729</v>
      </c>
      <c r="C2047" s="2">
        <v>200048.9</v>
      </c>
      <c r="D2047" t="s">
        <v>849</v>
      </c>
      <c r="E2047" t="s">
        <v>850</v>
      </c>
      <c r="F2047" t="s">
        <v>9</v>
      </c>
      <c r="G2047" t="s">
        <v>34</v>
      </c>
      <c r="H2047" t="s">
        <v>519</v>
      </c>
      <c r="J2047" t="s">
        <v>5062</v>
      </c>
      <c r="K2047" t="str">
        <f>IF(COUNTIF(Customers!A:A, H2047)&gt;0, "Valid", "Invalid")</f>
        <v>Valid</v>
      </c>
      <c r="L2047" t="str">
        <f t="shared" si="155"/>
        <v>6</v>
      </c>
      <c r="M2047" t="str">
        <f t="shared" si="156"/>
        <v>2022</v>
      </c>
      <c r="N2047">
        <f t="shared" si="157"/>
        <v>200048.9</v>
      </c>
      <c r="O2047">
        <f t="shared" si="158"/>
        <v>200048.9</v>
      </c>
      <c r="P2047" t="str">
        <f t="shared" si="159"/>
        <v/>
      </c>
      <c r="Q2047" s="48" t="str">
        <f>IF(O2047="","",
   IF(OR(O2047&lt;EDA_Outlier_Analysis!$C$10, O2047&gt;EDA_Outlier_Analysis!$C$11),
      "Outlier",
      "Normal"))</f>
        <v>Normal</v>
      </c>
      <c r="R2047" t="str">
        <f>IF(P2047="","",
   IF(OR(P2047 &lt; EDA_Outlier_Analysis!$F$7, P2047 &gt; EDA_Outlier_Analysis!$F$8),
      "Outlier",
      "Normal"))</f>
        <v/>
      </c>
      <c r="S2047" t="str">
        <f>IF(N2047="","",
   IF(OR(N2047 &lt;EDA_Outlier_Analysis!$I$10, N2047 &gt; EDA_Outlier_Analysis!$I$11),
      "Outlier",
      "Normal"))</f>
        <v>Normal</v>
      </c>
    </row>
    <row r="2048" spans="1:19">
      <c r="A2048" t="s">
        <v>5063</v>
      </c>
      <c r="B2048" s="4">
        <v>44703</v>
      </c>
      <c r="C2048" s="2">
        <v>134302.01</v>
      </c>
      <c r="D2048" t="s">
        <v>849</v>
      </c>
      <c r="E2048" t="s">
        <v>853</v>
      </c>
      <c r="F2048" t="s">
        <v>10</v>
      </c>
      <c r="G2048" t="s">
        <v>31</v>
      </c>
      <c r="H2048" t="s">
        <v>187</v>
      </c>
      <c r="J2048" t="s">
        <v>5064</v>
      </c>
      <c r="K2048" t="str">
        <f>IF(COUNTIF(Customers!A:A, H2048)&gt;0, "Valid", "Invalid")</f>
        <v>Valid</v>
      </c>
      <c r="L2048" t="str">
        <f t="shared" si="155"/>
        <v>5</v>
      </c>
      <c r="M2048" t="str">
        <f t="shared" si="156"/>
        <v>2022</v>
      </c>
      <c r="N2048">
        <f t="shared" si="157"/>
        <v>134302.01</v>
      </c>
      <c r="O2048">
        <f t="shared" si="158"/>
        <v>134302.01</v>
      </c>
      <c r="P2048" t="str">
        <f t="shared" si="159"/>
        <v/>
      </c>
      <c r="Q2048" s="48" t="str">
        <f>IF(O2048="","",
   IF(OR(O2048&lt;EDA_Outlier_Analysis!$C$10, O2048&gt;EDA_Outlier_Analysis!$C$11),
      "Outlier",
      "Normal"))</f>
        <v>Normal</v>
      </c>
      <c r="R2048" t="str">
        <f>IF(P2048="","",
   IF(OR(P2048 &lt; EDA_Outlier_Analysis!$F$7, P2048 &gt; EDA_Outlier_Analysis!$F$8),
      "Outlier",
      "Normal"))</f>
        <v/>
      </c>
      <c r="S2048" t="str">
        <f>IF(N2048="","",
   IF(OR(N2048 &lt;EDA_Outlier_Analysis!$I$10, N2048 &gt; EDA_Outlier_Analysis!$I$11),
      "Outlier",
      "Normal"))</f>
        <v>Normal</v>
      </c>
    </row>
    <row r="2049" spans="1:19">
      <c r="A2049" t="s">
        <v>5065</v>
      </c>
      <c r="B2049" s="4">
        <v>44725</v>
      </c>
      <c r="C2049" s="2">
        <v>123395.91</v>
      </c>
      <c r="D2049" t="s">
        <v>849</v>
      </c>
      <c r="E2049" t="s">
        <v>868</v>
      </c>
      <c r="F2049" t="s">
        <v>9</v>
      </c>
      <c r="G2049" t="s">
        <v>24</v>
      </c>
      <c r="H2049" t="s">
        <v>415</v>
      </c>
      <c r="J2049" t="s">
        <v>5066</v>
      </c>
      <c r="K2049" t="str">
        <f>IF(COUNTIF(Customers!A:A, H2049)&gt;0, "Valid", "Invalid")</f>
        <v>Valid</v>
      </c>
      <c r="L2049" t="str">
        <f t="shared" si="155"/>
        <v>6</v>
      </c>
      <c r="M2049" t="str">
        <f t="shared" si="156"/>
        <v>2022</v>
      </c>
      <c r="N2049">
        <f t="shared" si="157"/>
        <v>123395.91</v>
      </c>
      <c r="O2049">
        <f t="shared" si="158"/>
        <v>123395.91</v>
      </c>
      <c r="P2049" t="str">
        <f t="shared" si="159"/>
        <v/>
      </c>
      <c r="Q2049" s="48" t="str">
        <f>IF(O2049="","",
   IF(OR(O2049&lt;EDA_Outlier_Analysis!$C$10, O2049&gt;EDA_Outlier_Analysis!$C$11),
      "Outlier",
      "Normal"))</f>
        <v>Normal</v>
      </c>
      <c r="R2049" t="str">
        <f>IF(P2049="","",
   IF(OR(P2049 &lt; EDA_Outlier_Analysis!$F$7, P2049 &gt; EDA_Outlier_Analysis!$F$8),
      "Outlier",
      "Normal"))</f>
        <v/>
      </c>
      <c r="S2049" t="str">
        <f>IF(N2049="","",
   IF(OR(N2049 &lt;EDA_Outlier_Analysis!$I$10, N2049 &gt; EDA_Outlier_Analysis!$I$11),
      "Outlier",
      "Normal"))</f>
        <v>Normal</v>
      </c>
    </row>
    <row r="2050" spans="1:19">
      <c r="A2050" t="s">
        <v>5067</v>
      </c>
      <c r="B2050" s="4">
        <v>45007</v>
      </c>
      <c r="C2050" s="2">
        <v>110449.02</v>
      </c>
      <c r="D2050" t="s">
        <v>849</v>
      </c>
      <c r="E2050" t="s">
        <v>850</v>
      </c>
      <c r="F2050" t="s">
        <v>9</v>
      </c>
      <c r="G2050" t="s">
        <v>20</v>
      </c>
      <c r="H2050" t="s">
        <v>503</v>
      </c>
      <c r="J2050" t="s">
        <v>5068</v>
      </c>
      <c r="K2050" t="str">
        <f>IF(COUNTIF(Customers!A:A, H2050)&gt;0, "Valid", "Invalid")</f>
        <v>Valid</v>
      </c>
      <c r="L2050" t="str">
        <f t="shared" si="155"/>
        <v>3</v>
      </c>
      <c r="M2050" t="str">
        <f t="shared" si="156"/>
        <v>2023</v>
      </c>
      <c r="N2050">
        <f t="shared" si="157"/>
        <v>110449.02</v>
      </c>
      <c r="O2050">
        <f t="shared" si="158"/>
        <v>110449.02</v>
      </c>
      <c r="P2050" t="str">
        <f t="shared" si="159"/>
        <v/>
      </c>
      <c r="Q2050" s="48" t="str">
        <f>IF(O2050="","",
   IF(OR(O2050&lt;EDA_Outlier_Analysis!$C$10, O2050&gt;EDA_Outlier_Analysis!$C$11),
      "Outlier",
      "Normal"))</f>
        <v>Normal</v>
      </c>
      <c r="R2050" t="str">
        <f>IF(P2050="","",
   IF(OR(P2050 &lt; EDA_Outlier_Analysis!$F$7, P2050 &gt; EDA_Outlier_Analysis!$F$8),
      "Outlier",
      "Normal"))</f>
        <v/>
      </c>
      <c r="S2050" t="str">
        <f>IF(N2050="","",
   IF(OR(N2050 &lt;EDA_Outlier_Analysis!$I$10, N2050 &gt; EDA_Outlier_Analysis!$I$11),
      "Outlier",
      "Normal"))</f>
        <v>Normal</v>
      </c>
    </row>
    <row r="2051" spans="1:19">
      <c r="A2051" t="s">
        <v>5069</v>
      </c>
      <c r="B2051" s="4">
        <v>45064</v>
      </c>
      <c r="C2051" s="2">
        <v>181101.72</v>
      </c>
      <c r="D2051" t="s">
        <v>849</v>
      </c>
      <c r="E2051" t="s">
        <v>853</v>
      </c>
      <c r="F2051" t="s">
        <v>9</v>
      </c>
      <c r="G2051" t="s">
        <v>31</v>
      </c>
      <c r="H2051" t="s">
        <v>649</v>
      </c>
      <c r="J2051" t="s">
        <v>5070</v>
      </c>
      <c r="K2051" t="str">
        <f>IF(COUNTIF(Customers!A:A, H2051)&gt;0, "Valid", "Invalid")</f>
        <v>Valid</v>
      </c>
      <c r="L2051" t="str">
        <f t="shared" ref="L2051:L2114" si="160">TEXT(B2051,"m")</f>
        <v>5</v>
      </c>
      <c r="M2051" t="str">
        <f t="shared" ref="M2051:M2114" si="161">TEXT(B2051,"yyyy")</f>
        <v>2023</v>
      </c>
      <c r="N2051">
        <f t="shared" ref="N2051:N2114" si="162">IF(D2051="Revenue",C2051,-ABS(C2051))</f>
        <v>181101.72</v>
      </c>
      <c r="O2051">
        <f t="shared" ref="O2051:O2114" si="163">IF(D2051="Revenue", C2051, "")</f>
        <v>181101.72</v>
      </c>
      <c r="P2051" t="str">
        <f t="shared" ref="P2051:P2114" si="164">IF(D2051="Expense", ABS(C2051), "")</f>
        <v/>
      </c>
      <c r="Q2051" s="48" t="str">
        <f>IF(O2051="","",
   IF(OR(O2051&lt;EDA_Outlier_Analysis!$C$10, O2051&gt;EDA_Outlier_Analysis!$C$11),
      "Outlier",
      "Normal"))</f>
        <v>Normal</v>
      </c>
      <c r="R2051" t="str">
        <f>IF(P2051="","",
   IF(OR(P2051 &lt; EDA_Outlier_Analysis!$F$7, P2051 &gt; EDA_Outlier_Analysis!$F$8),
      "Outlier",
      "Normal"))</f>
        <v/>
      </c>
      <c r="S2051" t="str">
        <f>IF(N2051="","",
   IF(OR(N2051 &lt;EDA_Outlier_Analysis!$I$10, N2051 &gt; EDA_Outlier_Analysis!$I$11),
      "Outlier",
      "Normal"))</f>
        <v>Normal</v>
      </c>
    </row>
    <row r="2052" spans="1:19">
      <c r="A2052" t="s">
        <v>5071</v>
      </c>
      <c r="B2052" s="4">
        <v>44834</v>
      </c>
      <c r="C2052" s="2">
        <v>156262.99</v>
      </c>
      <c r="D2052" t="s">
        <v>849</v>
      </c>
      <c r="E2052" t="s">
        <v>850</v>
      </c>
      <c r="F2052" t="s">
        <v>9</v>
      </c>
      <c r="G2052" t="s">
        <v>20</v>
      </c>
      <c r="H2052" t="s">
        <v>489</v>
      </c>
      <c r="J2052" t="s">
        <v>5072</v>
      </c>
      <c r="K2052" t="str">
        <f>IF(COUNTIF(Customers!A:A, H2052)&gt;0, "Valid", "Invalid")</f>
        <v>Valid</v>
      </c>
      <c r="L2052" t="str">
        <f t="shared" si="160"/>
        <v>9</v>
      </c>
      <c r="M2052" t="str">
        <f t="shared" si="161"/>
        <v>2022</v>
      </c>
      <c r="N2052">
        <f t="shared" si="162"/>
        <v>156262.99</v>
      </c>
      <c r="O2052">
        <f t="shared" si="163"/>
        <v>156262.99</v>
      </c>
      <c r="P2052" t="str">
        <f t="shared" si="164"/>
        <v/>
      </c>
      <c r="Q2052" s="48" t="str">
        <f>IF(O2052="","",
   IF(OR(O2052&lt;EDA_Outlier_Analysis!$C$10, O2052&gt;EDA_Outlier_Analysis!$C$11),
      "Outlier",
      "Normal"))</f>
        <v>Normal</v>
      </c>
      <c r="R2052" t="str">
        <f>IF(P2052="","",
   IF(OR(P2052 &lt; EDA_Outlier_Analysis!$F$7, P2052 &gt; EDA_Outlier_Analysis!$F$8),
      "Outlier",
      "Normal"))</f>
        <v/>
      </c>
      <c r="S2052" t="str">
        <f>IF(N2052="","",
   IF(OR(N2052 &lt;EDA_Outlier_Analysis!$I$10, N2052 &gt; EDA_Outlier_Analysis!$I$11),
      "Outlier",
      "Normal"))</f>
        <v>Normal</v>
      </c>
    </row>
    <row r="2053" spans="1:19">
      <c r="A2053" t="s">
        <v>5073</v>
      </c>
      <c r="B2053" s="4">
        <v>44983</v>
      </c>
      <c r="C2053" s="2">
        <v>-41633.08</v>
      </c>
      <c r="D2053" t="s">
        <v>840</v>
      </c>
      <c r="E2053" t="s">
        <v>841</v>
      </c>
      <c r="F2053" t="s">
        <v>9</v>
      </c>
      <c r="G2053" t="s">
        <v>20</v>
      </c>
      <c r="I2053" t="s">
        <v>957</v>
      </c>
      <c r="J2053" t="s">
        <v>5074</v>
      </c>
      <c r="K2053" t="str">
        <f>IF(COUNTIF(Customers!A:A, H2053)&gt;0, "Valid", "Invalid")</f>
        <v>Invalid</v>
      </c>
      <c r="L2053" t="str">
        <f t="shared" si="160"/>
        <v>2</v>
      </c>
      <c r="M2053" t="str">
        <f t="shared" si="161"/>
        <v>2023</v>
      </c>
      <c r="N2053">
        <f t="shared" si="162"/>
        <v>-41633.08</v>
      </c>
      <c r="O2053" t="str">
        <f t="shared" si="163"/>
        <v/>
      </c>
      <c r="P2053">
        <f t="shared" si="164"/>
        <v>41633.08</v>
      </c>
      <c r="Q2053" s="48" t="str">
        <f>IF(O2053="","",
   IF(OR(O2053&lt;EDA_Outlier_Analysis!$C$10, O2053&gt;EDA_Outlier_Analysis!$C$11),
      "Outlier",
      "Normal"))</f>
        <v/>
      </c>
      <c r="R2053" t="str">
        <f>IF(P2053="","",
   IF(OR(P2053 &lt; EDA_Outlier_Analysis!$F$7, P2053 &gt; EDA_Outlier_Analysis!$F$8),
      "Outlier",
      "Normal"))</f>
        <v>Normal</v>
      </c>
      <c r="S2053" t="str">
        <f>IF(N2053="","",
   IF(OR(N2053 &lt;EDA_Outlier_Analysis!$I$10, N2053 &gt; EDA_Outlier_Analysis!$I$11),
      "Outlier",
      "Normal"))</f>
        <v>Normal</v>
      </c>
    </row>
    <row r="2054" spans="1:19">
      <c r="A2054" t="s">
        <v>5075</v>
      </c>
      <c r="B2054" s="4">
        <v>44670</v>
      </c>
      <c r="C2054" s="2">
        <v>104653.69</v>
      </c>
      <c r="D2054" t="s">
        <v>849</v>
      </c>
      <c r="E2054" t="s">
        <v>850</v>
      </c>
      <c r="F2054" t="s">
        <v>11</v>
      </c>
      <c r="G2054" t="s">
        <v>31</v>
      </c>
      <c r="H2054" t="s">
        <v>319</v>
      </c>
      <c r="J2054" t="s">
        <v>5076</v>
      </c>
      <c r="K2054" t="str">
        <f>IF(COUNTIF(Customers!A:A, H2054)&gt;0, "Valid", "Invalid")</f>
        <v>Valid</v>
      </c>
      <c r="L2054" t="str">
        <f t="shared" si="160"/>
        <v>4</v>
      </c>
      <c r="M2054" t="str">
        <f t="shared" si="161"/>
        <v>2022</v>
      </c>
      <c r="N2054">
        <f t="shared" si="162"/>
        <v>104653.69</v>
      </c>
      <c r="O2054">
        <f t="shared" si="163"/>
        <v>104653.69</v>
      </c>
      <c r="P2054" t="str">
        <f t="shared" si="164"/>
        <v/>
      </c>
      <c r="Q2054" s="48" t="str">
        <f>IF(O2054="","",
   IF(OR(O2054&lt;EDA_Outlier_Analysis!$C$10, O2054&gt;EDA_Outlier_Analysis!$C$11),
      "Outlier",
      "Normal"))</f>
        <v>Normal</v>
      </c>
      <c r="R2054" t="str">
        <f>IF(P2054="","",
   IF(OR(P2054 &lt; EDA_Outlier_Analysis!$F$7, P2054 &gt; EDA_Outlier_Analysis!$F$8),
      "Outlier",
      "Normal"))</f>
        <v/>
      </c>
      <c r="S2054" t="str">
        <f>IF(N2054="","",
   IF(OR(N2054 &lt;EDA_Outlier_Analysis!$I$10, N2054 &gt; EDA_Outlier_Analysis!$I$11),
      "Outlier",
      "Normal"))</f>
        <v>Normal</v>
      </c>
    </row>
    <row r="2055" spans="1:19">
      <c r="A2055" t="s">
        <v>5077</v>
      </c>
      <c r="B2055" s="4">
        <v>45010</v>
      </c>
      <c r="C2055" s="2">
        <v>-87779.68</v>
      </c>
      <c r="D2055" t="s">
        <v>840</v>
      </c>
      <c r="E2055" t="s">
        <v>905</v>
      </c>
      <c r="F2055" t="s">
        <v>9</v>
      </c>
      <c r="G2055" t="s">
        <v>24</v>
      </c>
      <c r="I2055" t="s">
        <v>1540</v>
      </c>
      <c r="J2055" t="s">
        <v>5078</v>
      </c>
      <c r="K2055" t="str">
        <f>IF(COUNTIF(Customers!A:A, H2055)&gt;0, "Valid", "Invalid")</f>
        <v>Invalid</v>
      </c>
      <c r="L2055" t="str">
        <f t="shared" si="160"/>
        <v>3</v>
      </c>
      <c r="M2055" t="str">
        <f t="shared" si="161"/>
        <v>2023</v>
      </c>
      <c r="N2055">
        <f t="shared" si="162"/>
        <v>-87779.68</v>
      </c>
      <c r="O2055" t="str">
        <f t="shared" si="163"/>
        <v/>
      </c>
      <c r="P2055">
        <f t="shared" si="164"/>
        <v>87779.68</v>
      </c>
      <c r="Q2055" s="48" t="str">
        <f>IF(O2055="","",
   IF(OR(O2055&lt;EDA_Outlier_Analysis!$C$10, O2055&gt;EDA_Outlier_Analysis!$C$11),
      "Outlier",
      "Normal"))</f>
        <v/>
      </c>
      <c r="R2055" t="str">
        <f>IF(P2055="","",
   IF(OR(P2055 &lt; EDA_Outlier_Analysis!$F$7, P2055 &gt; EDA_Outlier_Analysis!$F$8),
      "Outlier",
      "Normal"))</f>
        <v>Outlier</v>
      </c>
      <c r="S2055" t="str">
        <f>IF(N2055="","",
   IF(OR(N2055 &lt;EDA_Outlier_Analysis!$I$10, N2055 &gt; EDA_Outlier_Analysis!$I$11),
      "Outlier",
      "Normal"))</f>
        <v>Normal</v>
      </c>
    </row>
    <row r="2056" spans="1:19">
      <c r="A2056" t="s">
        <v>5079</v>
      </c>
      <c r="B2056" s="4">
        <v>44941</v>
      </c>
      <c r="C2056" s="2">
        <v>170200.49</v>
      </c>
      <c r="D2056" t="s">
        <v>849</v>
      </c>
      <c r="E2056" t="s">
        <v>853</v>
      </c>
      <c r="F2056" t="s">
        <v>9</v>
      </c>
      <c r="G2056" t="s">
        <v>34</v>
      </c>
      <c r="H2056" t="s">
        <v>453</v>
      </c>
      <c r="J2056" t="s">
        <v>5080</v>
      </c>
      <c r="K2056" t="str">
        <f>IF(COUNTIF(Customers!A:A, H2056)&gt;0, "Valid", "Invalid")</f>
        <v>Valid</v>
      </c>
      <c r="L2056" t="str">
        <f t="shared" si="160"/>
        <v>1</v>
      </c>
      <c r="M2056" t="str">
        <f t="shared" si="161"/>
        <v>2023</v>
      </c>
      <c r="N2056">
        <f t="shared" si="162"/>
        <v>170200.49</v>
      </c>
      <c r="O2056">
        <f t="shared" si="163"/>
        <v>170200.49</v>
      </c>
      <c r="P2056" t="str">
        <f t="shared" si="164"/>
        <v/>
      </c>
      <c r="Q2056" s="48" t="str">
        <f>IF(O2056="","",
   IF(OR(O2056&lt;EDA_Outlier_Analysis!$C$10, O2056&gt;EDA_Outlier_Analysis!$C$11),
      "Outlier",
      "Normal"))</f>
        <v>Normal</v>
      </c>
      <c r="R2056" t="str">
        <f>IF(P2056="","",
   IF(OR(P2056 &lt; EDA_Outlier_Analysis!$F$7, P2056 &gt; EDA_Outlier_Analysis!$F$8),
      "Outlier",
      "Normal"))</f>
        <v/>
      </c>
      <c r="S2056" t="str">
        <f>IF(N2056="","",
   IF(OR(N2056 &lt;EDA_Outlier_Analysis!$I$10, N2056 &gt; EDA_Outlier_Analysis!$I$11),
      "Outlier",
      "Normal"))</f>
        <v>Normal</v>
      </c>
    </row>
    <row r="2057" spans="1:19">
      <c r="A2057" t="s">
        <v>5081</v>
      </c>
      <c r="B2057" s="4">
        <v>44751</v>
      </c>
      <c r="C2057" s="2">
        <v>-43721.279999999999</v>
      </c>
      <c r="D2057" t="s">
        <v>840</v>
      </c>
      <c r="E2057" t="s">
        <v>845</v>
      </c>
      <c r="F2057" t="s">
        <v>11</v>
      </c>
      <c r="G2057" t="s">
        <v>34</v>
      </c>
      <c r="I2057" t="s">
        <v>990</v>
      </c>
      <c r="J2057" t="s">
        <v>5082</v>
      </c>
      <c r="K2057" t="str">
        <f>IF(COUNTIF(Customers!A:A, H2057)&gt;0, "Valid", "Invalid")</f>
        <v>Invalid</v>
      </c>
      <c r="L2057" t="str">
        <f t="shared" si="160"/>
        <v>7</v>
      </c>
      <c r="M2057" t="str">
        <f t="shared" si="161"/>
        <v>2022</v>
      </c>
      <c r="N2057">
        <f t="shared" si="162"/>
        <v>-43721.279999999999</v>
      </c>
      <c r="O2057" t="str">
        <f t="shared" si="163"/>
        <v/>
      </c>
      <c r="P2057">
        <f t="shared" si="164"/>
        <v>43721.279999999999</v>
      </c>
      <c r="Q2057" s="48" t="str">
        <f>IF(O2057="","",
   IF(OR(O2057&lt;EDA_Outlier_Analysis!$C$10, O2057&gt;EDA_Outlier_Analysis!$C$11),
      "Outlier",
      "Normal"))</f>
        <v/>
      </c>
      <c r="R2057" t="str">
        <f>IF(P2057="","",
   IF(OR(P2057 &lt; EDA_Outlier_Analysis!$F$7, P2057 &gt; EDA_Outlier_Analysis!$F$8),
      "Outlier",
      "Normal"))</f>
        <v>Normal</v>
      </c>
      <c r="S2057" t="str">
        <f>IF(N2057="","",
   IF(OR(N2057 &lt;EDA_Outlier_Analysis!$I$10, N2057 &gt; EDA_Outlier_Analysis!$I$11),
      "Outlier",
      "Normal"))</f>
        <v>Normal</v>
      </c>
    </row>
    <row r="2058" spans="1:19">
      <c r="A2058" t="s">
        <v>5083</v>
      </c>
      <c r="B2058" s="4">
        <v>44712</v>
      </c>
      <c r="C2058" s="2">
        <v>224381.79</v>
      </c>
      <c r="D2058" t="s">
        <v>849</v>
      </c>
      <c r="E2058" t="s">
        <v>850</v>
      </c>
      <c r="F2058" t="s">
        <v>11</v>
      </c>
      <c r="G2058" t="s">
        <v>34</v>
      </c>
      <c r="H2058" t="s">
        <v>149</v>
      </c>
      <c r="J2058" t="s">
        <v>5084</v>
      </c>
      <c r="K2058" t="str">
        <f>IF(COUNTIF(Customers!A:A, H2058)&gt;0, "Valid", "Invalid")</f>
        <v>Valid</v>
      </c>
      <c r="L2058" t="str">
        <f t="shared" si="160"/>
        <v>5</v>
      </c>
      <c r="M2058" t="str">
        <f t="shared" si="161"/>
        <v>2022</v>
      </c>
      <c r="N2058">
        <f t="shared" si="162"/>
        <v>224381.79</v>
      </c>
      <c r="O2058">
        <f t="shared" si="163"/>
        <v>224381.79</v>
      </c>
      <c r="P2058" t="str">
        <f t="shared" si="164"/>
        <v/>
      </c>
      <c r="Q2058" s="48" t="str">
        <f>IF(O2058="","",
   IF(OR(O2058&lt;EDA_Outlier_Analysis!$C$10, O2058&gt;EDA_Outlier_Analysis!$C$11),
      "Outlier",
      "Normal"))</f>
        <v>Normal</v>
      </c>
      <c r="R2058" t="str">
        <f>IF(P2058="","",
   IF(OR(P2058 &lt; EDA_Outlier_Analysis!$F$7, P2058 &gt; EDA_Outlier_Analysis!$F$8),
      "Outlier",
      "Normal"))</f>
        <v/>
      </c>
      <c r="S2058" t="str">
        <f>IF(N2058="","",
   IF(OR(N2058 &lt;EDA_Outlier_Analysis!$I$10, N2058 &gt; EDA_Outlier_Analysis!$I$11),
      "Outlier",
      "Normal"))</f>
        <v>Normal</v>
      </c>
    </row>
    <row r="2059" spans="1:19">
      <c r="A2059" t="s">
        <v>5085</v>
      </c>
      <c r="B2059" s="4">
        <v>44758</v>
      </c>
      <c r="C2059" s="2">
        <v>-57561.83</v>
      </c>
      <c r="D2059" t="s">
        <v>840</v>
      </c>
      <c r="E2059" t="s">
        <v>856</v>
      </c>
      <c r="F2059" t="s">
        <v>11</v>
      </c>
      <c r="G2059" t="s">
        <v>20</v>
      </c>
      <c r="I2059" t="s">
        <v>1494</v>
      </c>
      <c r="J2059" t="s">
        <v>5086</v>
      </c>
      <c r="K2059" t="str">
        <f>IF(COUNTIF(Customers!A:A, H2059)&gt;0, "Valid", "Invalid")</f>
        <v>Invalid</v>
      </c>
      <c r="L2059" t="str">
        <f t="shared" si="160"/>
        <v>7</v>
      </c>
      <c r="M2059" t="str">
        <f t="shared" si="161"/>
        <v>2022</v>
      </c>
      <c r="N2059">
        <f t="shared" si="162"/>
        <v>-57561.83</v>
      </c>
      <c r="O2059" t="str">
        <f t="shared" si="163"/>
        <v/>
      </c>
      <c r="P2059">
        <f t="shared" si="164"/>
        <v>57561.83</v>
      </c>
      <c r="Q2059" s="48" t="str">
        <f>IF(O2059="","",
   IF(OR(O2059&lt;EDA_Outlier_Analysis!$C$10, O2059&gt;EDA_Outlier_Analysis!$C$11),
      "Outlier",
      "Normal"))</f>
        <v/>
      </c>
      <c r="R2059" t="str">
        <f>IF(P2059="","",
   IF(OR(P2059 &lt; EDA_Outlier_Analysis!$F$7, P2059 &gt; EDA_Outlier_Analysis!$F$8),
      "Outlier",
      "Normal"))</f>
        <v>Outlier</v>
      </c>
      <c r="S2059" t="str">
        <f>IF(N2059="","",
   IF(OR(N2059 &lt;EDA_Outlier_Analysis!$I$10, N2059 &gt; EDA_Outlier_Analysis!$I$11),
      "Outlier",
      "Normal"))</f>
        <v>Normal</v>
      </c>
    </row>
    <row r="2060" spans="1:19">
      <c r="A2060" t="s">
        <v>5087</v>
      </c>
      <c r="B2060" s="4">
        <v>44610</v>
      </c>
      <c r="C2060" s="2">
        <v>-43660.78</v>
      </c>
      <c r="D2060" t="s">
        <v>840</v>
      </c>
      <c r="E2060" t="s">
        <v>905</v>
      </c>
      <c r="F2060" t="s">
        <v>9</v>
      </c>
      <c r="G2060" t="s">
        <v>20</v>
      </c>
      <c r="I2060" t="s">
        <v>932</v>
      </c>
      <c r="J2060" t="s">
        <v>5088</v>
      </c>
      <c r="K2060" t="str">
        <f>IF(COUNTIF(Customers!A:A, H2060)&gt;0, "Valid", "Invalid")</f>
        <v>Invalid</v>
      </c>
      <c r="L2060" t="str">
        <f t="shared" si="160"/>
        <v>2</v>
      </c>
      <c r="M2060" t="str">
        <f t="shared" si="161"/>
        <v>2022</v>
      </c>
      <c r="N2060">
        <f t="shared" si="162"/>
        <v>-43660.78</v>
      </c>
      <c r="O2060" t="str">
        <f t="shared" si="163"/>
        <v/>
      </c>
      <c r="P2060">
        <f t="shared" si="164"/>
        <v>43660.78</v>
      </c>
      <c r="Q2060" s="48" t="str">
        <f>IF(O2060="","",
   IF(OR(O2060&lt;EDA_Outlier_Analysis!$C$10, O2060&gt;EDA_Outlier_Analysis!$C$11),
      "Outlier",
      "Normal"))</f>
        <v/>
      </c>
      <c r="R2060" t="str">
        <f>IF(P2060="","",
   IF(OR(P2060 &lt; EDA_Outlier_Analysis!$F$7, P2060 &gt; EDA_Outlier_Analysis!$F$8),
      "Outlier",
      "Normal"))</f>
        <v>Normal</v>
      </c>
      <c r="S2060" t="str">
        <f>IF(N2060="","",
   IF(OR(N2060 &lt;EDA_Outlier_Analysis!$I$10, N2060 &gt; EDA_Outlier_Analysis!$I$11),
      "Outlier",
      "Normal"))</f>
        <v>Normal</v>
      </c>
    </row>
    <row r="2061" spans="1:19">
      <c r="A2061" t="s">
        <v>5089</v>
      </c>
      <c r="B2061" s="4">
        <v>44750</v>
      </c>
      <c r="C2061" s="2">
        <v>-62116.87</v>
      </c>
      <c r="D2061" t="s">
        <v>840</v>
      </c>
      <c r="E2061" t="s">
        <v>845</v>
      </c>
      <c r="F2061" t="s">
        <v>10</v>
      </c>
      <c r="G2061" t="s">
        <v>34</v>
      </c>
      <c r="I2061" t="s">
        <v>990</v>
      </c>
      <c r="J2061" t="s">
        <v>5090</v>
      </c>
      <c r="K2061" t="str">
        <f>IF(COUNTIF(Customers!A:A, H2061)&gt;0, "Valid", "Invalid")</f>
        <v>Invalid</v>
      </c>
      <c r="L2061" t="str">
        <f t="shared" si="160"/>
        <v>7</v>
      </c>
      <c r="M2061" t="str">
        <f t="shared" si="161"/>
        <v>2022</v>
      </c>
      <c r="N2061">
        <f t="shared" si="162"/>
        <v>-62116.87</v>
      </c>
      <c r="O2061" t="str">
        <f t="shared" si="163"/>
        <v/>
      </c>
      <c r="P2061">
        <f t="shared" si="164"/>
        <v>62116.87</v>
      </c>
      <c r="Q2061" s="48" t="str">
        <f>IF(O2061="","",
   IF(OR(O2061&lt;EDA_Outlier_Analysis!$C$10, O2061&gt;EDA_Outlier_Analysis!$C$11),
      "Outlier",
      "Normal"))</f>
        <v/>
      </c>
      <c r="R2061" t="str">
        <f>IF(P2061="","",
   IF(OR(P2061 &lt; EDA_Outlier_Analysis!$F$7, P2061 &gt; EDA_Outlier_Analysis!$F$8),
      "Outlier",
      "Normal"))</f>
        <v>Outlier</v>
      </c>
      <c r="S2061" t="str">
        <f>IF(N2061="","",
   IF(OR(N2061 &lt;EDA_Outlier_Analysis!$I$10, N2061 &gt; EDA_Outlier_Analysis!$I$11),
      "Outlier",
      "Normal"))</f>
        <v>Normal</v>
      </c>
    </row>
    <row r="2062" spans="1:19">
      <c r="A2062" t="s">
        <v>5091</v>
      </c>
      <c r="B2062" s="4">
        <v>44921</v>
      </c>
      <c r="C2062" s="2">
        <v>157303.17000000001</v>
      </c>
      <c r="D2062" t="s">
        <v>849</v>
      </c>
      <c r="E2062" t="s">
        <v>868</v>
      </c>
      <c r="F2062" t="s">
        <v>9</v>
      </c>
      <c r="G2062" t="s">
        <v>31</v>
      </c>
      <c r="H2062" t="s">
        <v>59</v>
      </c>
      <c r="J2062" t="s">
        <v>5092</v>
      </c>
      <c r="K2062" t="str">
        <f>IF(COUNTIF(Customers!A:A, H2062)&gt;0, "Valid", "Invalid")</f>
        <v>Valid</v>
      </c>
      <c r="L2062" t="str">
        <f t="shared" si="160"/>
        <v>12</v>
      </c>
      <c r="M2062" t="str">
        <f t="shared" si="161"/>
        <v>2022</v>
      </c>
      <c r="N2062">
        <f t="shared" si="162"/>
        <v>157303.17000000001</v>
      </c>
      <c r="O2062">
        <f t="shared" si="163"/>
        <v>157303.17000000001</v>
      </c>
      <c r="P2062" t="str">
        <f t="shared" si="164"/>
        <v/>
      </c>
      <c r="Q2062" s="48" t="str">
        <f>IF(O2062="","",
   IF(OR(O2062&lt;EDA_Outlier_Analysis!$C$10, O2062&gt;EDA_Outlier_Analysis!$C$11),
      "Outlier",
      "Normal"))</f>
        <v>Normal</v>
      </c>
      <c r="R2062" t="str">
        <f>IF(P2062="","",
   IF(OR(P2062 &lt; EDA_Outlier_Analysis!$F$7, P2062 &gt; EDA_Outlier_Analysis!$F$8),
      "Outlier",
      "Normal"))</f>
        <v/>
      </c>
      <c r="S2062" t="str">
        <f>IF(N2062="","",
   IF(OR(N2062 &lt;EDA_Outlier_Analysis!$I$10, N2062 &gt; EDA_Outlier_Analysis!$I$11),
      "Outlier",
      "Normal"))</f>
        <v>Normal</v>
      </c>
    </row>
    <row r="2063" spans="1:19">
      <c r="A2063" t="s">
        <v>5093</v>
      </c>
      <c r="B2063" s="4">
        <v>44944</v>
      </c>
      <c r="C2063" s="2">
        <v>6578.78</v>
      </c>
      <c r="D2063" t="s">
        <v>1345</v>
      </c>
      <c r="E2063" t="s">
        <v>1345</v>
      </c>
      <c r="F2063" t="s">
        <v>10</v>
      </c>
      <c r="G2063" t="s">
        <v>31</v>
      </c>
      <c r="J2063" t="s">
        <v>5094</v>
      </c>
      <c r="K2063" t="str">
        <f>IF(COUNTIF(Customers!A:A, H2063)&gt;0, "Valid", "Invalid")</f>
        <v>Invalid</v>
      </c>
      <c r="L2063" t="str">
        <f t="shared" si="160"/>
        <v>1</v>
      </c>
      <c r="M2063" t="str">
        <f t="shared" si="161"/>
        <v>2023</v>
      </c>
      <c r="N2063">
        <f t="shared" si="162"/>
        <v>-6578.78</v>
      </c>
      <c r="O2063" t="str">
        <f t="shared" si="163"/>
        <v/>
      </c>
      <c r="P2063" t="str">
        <f t="shared" si="164"/>
        <v/>
      </c>
      <c r="Q2063" s="48" t="str">
        <f>IF(O2063="","",
   IF(OR(O2063&lt;EDA_Outlier_Analysis!$C$10, O2063&gt;EDA_Outlier_Analysis!$C$11),
      "Outlier",
      "Normal"))</f>
        <v/>
      </c>
      <c r="R2063" t="str">
        <f>IF(P2063="","",
   IF(OR(P2063 &lt; EDA_Outlier_Analysis!$F$7, P2063 &gt; EDA_Outlier_Analysis!$F$8),
      "Outlier",
      "Normal"))</f>
        <v/>
      </c>
      <c r="S2063" t="str">
        <f>IF(N2063="","",
   IF(OR(N2063 &lt;EDA_Outlier_Analysis!$I$10, N2063 &gt; EDA_Outlier_Analysis!$I$11),
      "Outlier",
      "Normal"))</f>
        <v>Normal</v>
      </c>
    </row>
    <row r="2064" spans="1:19">
      <c r="A2064" t="s">
        <v>5095</v>
      </c>
      <c r="B2064" s="4">
        <v>44657</v>
      </c>
      <c r="C2064" s="2">
        <v>-32080.82</v>
      </c>
      <c r="D2064" t="s">
        <v>840</v>
      </c>
      <c r="E2064" t="s">
        <v>856</v>
      </c>
      <c r="F2064" t="s">
        <v>10</v>
      </c>
      <c r="G2064" t="s">
        <v>20</v>
      </c>
      <c r="I2064" t="s">
        <v>1953</v>
      </c>
      <c r="J2064" t="s">
        <v>5096</v>
      </c>
      <c r="K2064" t="str">
        <f>IF(COUNTIF(Customers!A:A, H2064)&gt;0, "Valid", "Invalid")</f>
        <v>Invalid</v>
      </c>
      <c r="L2064" t="str">
        <f t="shared" si="160"/>
        <v>4</v>
      </c>
      <c r="M2064" t="str">
        <f t="shared" si="161"/>
        <v>2022</v>
      </c>
      <c r="N2064">
        <f t="shared" si="162"/>
        <v>-32080.82</v>
      </c>
      <c r="O2064" t="str">
        <f t="shared" si="163"/>
        <v/>
      </c>
      <c r="P2064">
        <f t="shared" si="164"/>
        <v>32080.82</v>
      </c>
      <c r="Q2064" s="48" t="str">
        <f>IF(O2064="","",
   IF(OR(O2064&lt;EDA_Outlier_Analysis!$C$10, O2064&gt;EDA_Outlier_Analysis!$C$11),
      "Outlier",
      "Normal"))</f>
        <v/>
      </c>
      <c r="R2064" t="str">
        <f>IF(P2064="","",
   IF(OR(P2064 &lt; EDA_Outlier_Analysis!$F$7, P2064 &gt; EDA_Outlier_Analysis!$F$8),
      "Outlier",
      "Normal"))</f>
        <v>Normal</v>
      </c>
      <c r="S2064" t="str">
        <f>IF(N2064="","",
   IF(OR(N2064 &lt;EDA_Outlier_Analysis!$I$10, N2064 &gt; EDA_Outlier_Analysis!$I$11),
      "Outlier",
      "Normal"))</f>
        <v>Normal</v>
      </c>
    </row>
    <row r="2065" spans="1:19">
      <c r="A2065" t="s">
        <v>5097</v>
      </c>
      <c r="B2065" s="4">
        <v>44859</v>
      </c>
      <c r="C2065" s="2">
        <v>138968.4</v>
      </c>
      <c r="D2065" t="s">
        <v>849</v>
      </c>
      <c r="E2065" t="s">
        <v>853</v>
      </c>
      <c r="F2065" t="s">
        <v>10</v>
      </c>
      <c r="G2065" t="s">
        <v>34</v>
      </c>
      <c r="H2065" t="s">
        <v>343</v>
      </c>
      <c r="J2065" t="s">
        <v>5098</v>
      </c>
      <c r="K2065" t="str">
        <f>IF(COUNTIF(Customers!A:A, H2065)&gt;0, "Valid", "Invalid")</f>
        <v>Valid</v>
      </c>
      <c r="L2065" t="str">
        <f t="shared" si="160"/>
        <v>10</v>
      </c>
      <c r="M2065" t="str">
        <f t="shared" si="161"/>
        <v>2022</v>
      </c>
      <c r="N2065">
        <f t="shared" si="162"/>
        <v>138968.4</v>
      </c>
      <c r="O2065">
        <f t="shared" si="163"/>
        <v>138968.4</v>
      </c>
      <c r="P2065" t="str">
        <f t="shared" si="164"/>
        <v/>
      </c>
      <c r="Q2065" s="48" t="str">
        <f>IF(O2065="","",
   IF(OR(O2065&lt;EDA_Outlier_Analysis!$C$10, O2065&gt;EDA_Outlier_Analysis!$C$11),
      "Outlier",
      "Normal"))</f>
        <v>Normal</v>
      </c>
      <c r="R2065" t="str">
        <f>IF(P2065="","",
   IF(OR(P2065 &lt; EDA_Outlier_Analysis!$F$7, P2065 &gt; EDA_Outlier_Analysis!$F$8),
      "Outlier",
      "Normal"))</f>
        <v/>
      </c>
      <c r="S2065" t="str">
        <f>IF(N2065="","",
   IF(OR(N2065 &lt;EDA_Outlier_Analysis!$I$10, N2065 &gt; EDA_Outlier_Analysis!$I$11),
      "Outlier",
      "Normal"))</f>
        <v>Normal</v>
      </c>
    </row>
    <row r="2066" spans="1:19">
      <c r="A2066" t="s">
        <v>5099</v>
      </c>
      <c r="B2066" s="4">
        <v>44575</v>
      </c>
      <c r="C2066" s="2">
        <v>135335.92000000001</v>
      </c>
      <c r="D2066" t="s">
        <v>849</v>
      </c>
      <c r="E2066" t="s">
        <v>850</v>
      </c>
      <c r="F2066" t="s">
        <v>11</v>
      </c>
      <c r="G2066" t="s">
        <v>24</v>
      </c>
      <c r="H2066" t="s">
        <v>533</v>
      </c>
      <c r="J2066" t="s">
        <v>5100</v>
      </c>
      <c r="K2066" t="str">
        <f>IF(COUNTIF(Customers!A:A, H2066)&gt;0, "Valid", "Invalid")</f>
        <v>Valid</v>
      </c>
      <c r="L2066" t="str">
        <f t="shared" si="160"/>
        <v>1</v>
      </c>
      <c r="M2066" t="str">
        <f t="shared" si="161"/>
        <v>2022</v>
      </c>
      <c r="N2066">
        <f t="shared" si="162"/>
        <v>135335.92000000001</v>
      </c>
      <c r="O2066">
        <f t="shared" si="163"/>
        <v>135335.92000000001</v>
      </c>
      <c r="P2066" t="str">
        <f t="shared" si="164"/>
        <v/>
      </c>
      <c r="Q2066" s="48" t="str">
        <f>IF(O2066="","",
   IF(OR(O2066&lt;EDA_Outlier_Analysis!$C$10, O2066&gt;EDA_Outlier_Analysis!$C$11),
      "Outlier",
      "Normal"))</f>
        <v>Normal</v>
      </c>
      <c r="R2066" t="str">
        <f>IF(P2066="","",
   IF(OR(P2066 &lt; EDA_Outlier_Analysis!$F$7, P2066 &gt; EDA_Outlier_Analysis!$F$8),
      "Outlier",
      "Normal"))</f>
        <v/>
      </c>
      <c r="S2066" t="str">
        <f>IF(N2066="","",
   IF(OR(N2066 &lt;EDA_Outlier_Analysis!$I$10, N2066 &gt; EDA_Outlier_Analysis!$I$11),
      "Outlier",
      "Normal"))</f>
        <v>Normal</v>
      </c>
    </row>
    <row r="2067" spans="1:19">
      <c r="A2067" t="s">
        <v>5101</v>
      </c>
      <c r="B2067" s="4">
        <v>45145</v>
      </c>
      <c r="C2067" s="2">
        <v>-38527.74</v>
      </c>
      <c r="D2067" t="s">
        <v>840</v>
      </c>
      <c r="E2067" t="s">
        <v>841</v>
      </c>
      <c r="F2067" t="s">
        <v>11</v>
      </c>
      <c r="G2067" t="s">
        <v>20</v>
      </c>
      <c r="I2067" t="s">
        <v>1261</v>
      </c>
      <c r="J2067" t="s">
        <v>5102</v>
      </c>
      <c r="K2067" t="str">
        <f>IF(COUNTIF(Customers!A:A, H2067)&gt;0, "Valid", "Invalid")</f>
        <v>Invalid</v>
      </c>
      <c r="L2067" t="str">
        <f t="shared" si="160"/>
        <v>8</v>
      </c>
      <c r="M2067" t="str">
        <f t="shared" si="161"/>
        <v>2023</v>
      </c>
      <c r="N2067">
        <f t="shared" si="162"/>
        <v>-38527.74</v>
      </c>
      <c r="O2067" t="str">
        <f t="shared" si="163"/>
        <v/>
      </c>
      <c r="P2067">
        <f t="shared" si="164"/>
        <v>38527.74</v>
      </c>
      <c r="Q2067" s="48" t="str">
        <f>IF(O2067="","",
   IF(OR(O2067&lt;EDA_Outlier_Analysis!$C$10, O2067&gt;EDA_Outlier_Analysis!$C$11),
      "Outlier",
      "Normal"))</f>
        <v/>
      </c>
      <c r="R2067" t="str">
        <f>IF(P2067="","",
   IF(OR(P2067 &lt; EDA_Outlier_Analysis!$F$7, P2067 &gt; EDA_Outlier_Analysis!$F$8),
      "Outlier",
      "Normal"))</f>
        <v>Normal</v>
      </c>
      <c r="S2067" t="str">
        <f>IF(N2067="","",
   IF(OR(N2067 &lt;EDA_Outlier_Analysis!$I$10, N2067 &gt; EDA_Outlier_Analysis!$I$11),
      "Outlier",
      "Normal"))</f>
        <v>Normal</v>
      </c>
    </row>
    <row r="2068" spans="1:19">
      <c r="A2068" t="s">
        <v>5103</v>
      </c>
      <c r="B2068" s="4">
        <v>45187</v>
      </c>
      <c r="C2068" s="2">
        <v>176584.42</v>
      </c>
      <c r="D2068" t="s">
        <v>849</v>
      </c>
      <c r="E2068" t="s">
        <v>868</v>
      </c>
      <c r="F2068" t="s">
        <v>10</v>
      </c>
      <c r="G2068" t="s">
        <v>24</v>
      </c>
      <c r="H2068" t="s">
        <v>665</v>
      </c>
      <c r="J2068" t="s">
        <v>5104</v>
      </c>
      <c r="K2068" t="str">
        <f>IF(COUNTIF(Customers!A:A, H2068)&gt;0, "Valid", "Invalid")</f>
        <v>Valid</v>
      </c>
      <c r="L2068" t="str">
        <f t="shared" si="160"/>
        <v>9</v>
      </c>
      <c r="M2068" t="str">
        <f t="shared" si="161"/>
        <v>2023</v>
      </c>
      <c r="N2068">
        <f t="shared" si="162"/>
        <v>176584.42</v>
      </c>
      <c r="O2068">
        <f t="shared" si="163"/>
        <v>176584.42</v>
      </c>
      <c r="P2068" t="str">
        <f t="shared" si="164"/>
        <v/>
      </c>
      <c r="Q2068" s="48" t="str">
        <f>IF(O2068="","",
   IF(OR(O2068&lt;EDA_Outlier_Analysis!$C$10, O2068&gt;EDA_Outlier_Analysis!$C$11),
      "Outlier",
      "Normal"))</f>
        <v>Normal</v>
      </c>
      <c r="R2068" t="str">
        <f>IF(P2068="","",
   IF(OR(P2068 &lt; EDA_Outlier_Analysis!$F$7, P2068 &gt; EDA_Outlier_Analysis!$F$8),
      "Outlier",
      "Normal"))</f>
        <v/>
      </c>
      <c r="S2068" t="str">
        <f>IF(N2068="","",
   IF(OR(N2068 &lt;EDA_Outlier_Analysis!$I$10, N2068 &gt; EDA_Outlier_Analysis!$I$11),
      "Outlier",
      "Normal"))</f>
        <v>Normal</v>
      </c>
    </row>
    <row r="2069" spans="1:19">
      <c r="A2069" t="s">
        <v>5105</v>
      </c>
      <c r="B2069" s="4">
        <v>45019</v>
      </c>
      <c r="C2069" s="2">
        <v>144011.46</v>
      </c>
      <c r="D2069" t="s">
        <v>849</v>
      </c>
      <c r="E2069" t="s">
        <v>850</v>
      </c>
      <c r="F2069" t="s">
        <v>11</v>
      </c>
      <c r="G2069" t="s">
        <v>24</v>
      </c>
      <c r="H2069" t="s">
        <v>331</v>
      </c>
      <c r="J2069" t="s">
        <v>5106</v>
      </c>
      <c r="K2069" t="str">
        <f>IF(COUNTIF(Customers!A:A, H2069)&gt;0, "Valid", "Invalid")</f>
        <v>Valid</v>
      </c>
      <c r="L2069" t="str">
        <f t="shared" si="160"/>
        <v>4</v>
      </c>
      <c r="M2069" t="str">
        <f t="shared" si="161"/>
        <v>2023</v>
      </c>
      <c r="N2069">
        <f t="shared" si="162"/>
        <v>144011.46</v>
      </c>
      <c r="O2069">
        <f t="shared" si="163"/>
        <v>144011.46</v>
      </c>
      <c r="P2069" t="str">
        <f t="shared" si="164"/>
        <v/>
      </c>
      <c r="Q2069" s="48" t="str">
        <f>IF(O2069="","",
   IF(OR(O2069&lt;EDA_Outlier_Analysis!$C$10, O2069&gt;EDA_Outlier_Analysis!$C$11),
      "Outlier",
      "Normal"))</f>
        <v>Normal</v>
      </c>
      <c r="R2069" t="str">
        <f>IF(P2069="","",
   IF(OR(P2069 &lt; EDA_Outlier_Analysis!$F$7, P2069 &gt; EDA_Outlier_Analysis!$F$8),
      "Outlier",
      "Normal"))</f>
        <v/>
      </c>
      <c r="S2069" t="str">
        <f>IF(N2069="","",
   IF(OR(N2069 &lt;EDA_Outlier_Analysis!$I$10, N2069 &gt; EDA_Outlier_Analysis!$I$11),
      "Outlier",
      "Normal"))</f>
        <v>Normal</v>
      </c>
    </row>
    <row r="2070" spans="1:19">
      <c r="A2070" t="s">
        <v>5107</v>
      </c>
      <c r="B2070" s="4">
        <v>45058</v>
      </c>
      <c r="C2070" s="2">
        <v>106589.75</v>
      </c>
      <c r="D2070" t="s">
        <v>849</v>
      </c>
      <c r="E2070" t="s">
        <v>853</v>
      </c>
      <c r="F2070" t="s">
        <v>9</v>
      </c>
      <c r="G2070" t="s">
        <v>24</v>
      </c>
      <c r="H2070" t="s">
        <v>289</v>
      </c>
      <c r="J2070" t="s">
        <v>5108</v>
      </c>
      <c r="K2070" t="str">
        <f>IF(COUNTIF(Customers!A:A, H2070)&gt;0, "Valid", "Invalid")</f>
        <v>Valid</v>
      </c>
      <c r="L2070" t="str">
        <f t="shared" si="160"/>
        <v>5</v>
      </c>
      <c r="M2070" t="str">
        <f t="shared" si="161"/>
        <v>2023</v>
      </c>
      <c r="N2070">
        <f t="shared" si="162"/>
        <v>106589.75</v>
      </c>
      <c r="O2070">
        <f t="shared" si="163"/>
        <v>106589.75</v>
      </c>
      <c r="P2070" t="str">
        <f t="shared" si="164"/>
        <v/>
      </c>
      <c r="Q2070" s="48" t="str">
        <f>IF(O2070="","",
   IF(OR(O2070&lt;EDA_Outlier_Analysis!$C$10, O2070&gt;EDA_Outlier_Analysis!$C$11),
      "Outlier",
      "Normal"))</f>
        <v>Normal</v>
      </c>
      <c r="R2070" t="str">
        <f>IF(P2070="","",
   IF(OR(P2070 &lt; EDA_Outlier_Analysis!$F$7, P2070 &gt; EDA_Outlier_Analysis!$F$8),
      "Outlier",
      "Normal"))</f>
        <v/>
      </c>
      <c r="S2070" t="str">
        <f>IF(N2070="","",
   IF(OR(N2070 &lt;EDA_Outlier_Analysis!$I$10, N2070 &gt; EDA_Outlier_Analysis!$I$11),
      "Outlier",
      "Normal"))</f>
        <v>Normal</v>
      </c>
    </row>
    <row r="2071" spans="1:19">
      <c r="A2071" t="s">
        <v>5109</v>
      </c>
      <c r="B2071" s="4">
        <v>44903</v>
      </c>
      <c r="C2071" s="2">
        <v>103340.21</v>
      </c>
      <c r="D2071" t="s">
        <v>849</v>
      </c>
      <c r="E2071" t="s">
        <v>853</v>
      </c>
      <c r="F2071" t="s">
        <v>10</v>
      </c>
      <c r="G2071" t="s">
        <v>24</v>
      </c>
      <c r="H2071" t="s">
        <v>333</v>
      </c>
      <c r="J2071" t="s">
        <v>5110</v>
      </c>
      <c r="K2071" t="str">
        <f>IF(COUNTIF(Customers!A:A, H2071)&gt;0, "Valid", "Invalid")</f>
        <v>Valid</v>
      </c>
      <c r="L2071" t="str">
        <f t="shared" si="160"/>
        <v>12</v>
      </c>
      <c r="M2071" t="str">
        <f t="shared" si="161"/>
        <v>2022</v>
      </c>
      <c r="N2071">
        <f t="shared" si="162"/>
        <v>103340.21</v>
      </c>
      <c r="O2071">
        <f t="shared" si="163"/>
        <v>103340.21</v>
      </c>
      <c r="P2071" t="str">
        <f t="shared" si="164"/>
        <v/>
      </c>
      <c r="Q2071" s="48" t="str">
        <f>IF(O2071="","",
   IF(OR(O2071&lt;EDA_Outlier_Analysis!$C$10, O2071&gt;EDA_Outlier_Analysis!$C$11),
      "Outlier",
      "Normal"))</f>
        <v>Normal</v>
      </c>
      <c r="R2071" t="str">
        <f>IF(P2071="","",
   IF(OR(P2071 &lt; EDA_Outlier_Analysis!$F$7, P2071 &gt; EDA_Outlier_Analysis!$F$8),
      "Outlier",
      "Normal"))</f>
        <v/>
      </c>
      <c r="S2071" t="str">
        <f>IF(N2071="","",
   IF(OR(N2071 &lt;EDA_Outlier_Analysis!$I$10, N2071 &gt; EDA_Outlier_Analysis!$I$11),
      "Outlier",
      "Normal"))</f>
        <v>Normal</v>
      </c>
    </row>
    <row r="2072" spans="1:19">
      <c r="A2072" t="s">
        <v>5111</v>
      </c>
      <c r="B2072" s="4">
        <v>44901</v>
      </c>
      <c r="C2072" s="2">
        <v>23221.5</v>
      </c>
      <c r="D2072" t="s">
        <v>971</v>
      </c>
      <c r="E2072" t="s">
        <v>971</v>
      </c>
      <c r="F2072" t="s">
        <v>11</v>
      </c>
      <c r="G2072" t="s">
        <v>24</v>
      </c>
      <c r="J2072" t="s">
        <v>5112</v>
      </c>
      <c r="K2072" t="str">
        <f>IF(COUNTIF(Customers!A:A, H2072)&gt;0, "Valid", "Invalid")</f>
        <v>Invalid</v>
      </c>
      <c r="L2072" t="str">
        <f t="shared" si="160"/>
        <v>12</v>
      </c>
      <c r="M2072" t="str">
        <f t="shared" si="161"/>
        <v>2022</v>
      </c>
      <c r="N2072">
        <f t="shared" si="162"/>
        <v>-23221.5</v>
      </c>
      <c r="O2072" t="str">
        <f t="shared" si="163"/>
        <v/>
      </c>
      <c r="P2072" t="str">
        <f t="shared" si="164"/>
        <v/>
      </c>
      <c r="Q2072" s="48" t="str">
        <f>IF(O2072="","",
   IF(OR(O2072&lt;EDA_Outlier_Analysis!$C$10, O2072&gt;EDA_Outlier_Analysis!$C$11),
      "Outlier",
      "Normal"))</f>
        <v/>
      </c>
      <c r="R2072" t="str">
        <f>IF(P2072="","",
   IF(OR(P2072 &lt; EDA_Outlier_Analysis!$F$7, P2072 &gt; EDA_Outlier_Analysis!$F$8),
      "Outlier",
      "Normal"))</f>
        <v/>
      </c>
      <c r="S2072" t="str">
        <f>IF(N2072="","",
   IF(OR(N2072 &lt;EDA_Outlier_Analysis!$I$10, N2072 &gt; EDA_Outlier_Analysis!$I$11),
      "Outlier",
      "Normal"))</f>
        <v>Normal</v>
      </c>
    </row>
    <row r="2073" spans="1:19">
      <c r="A2073" t="s">
        <v>5113</v>
      </c>
      <c r="B2073" s="4">
        <v>45188</v>
      </c>
      <c r="C2073" s="2">
        <v>-52815.45</v>
      </c>
      <c r="D2073" t="s">
        <v>840</v>
      </c>
      <c r="E2073" t="s">
        <v>905</v>
      </c>
      <c r="F2073" t="s">
        <v>9</v>
      </c>
      <c r="G2073" t="s">
        <v>20</v>
      </c>
      <c r="I2073" t="s">
        <v>990</v>
      </c>
      <c r="J2073" t="s">
        <v>5114</v>
      </c>
      <c r="K2073" t="str">
        <f>IF(COUNTIF(Customers!A:A, H2073)&gt;0, "Valid", "Invalid")</f>
        <v>Invalid</v>
      </c>
      <c r="L2073" t="str">
        <f t="shared" si="160"/>
        <v>9</v>
      </c>
      <c r="M2073" t="str">
        <f t="shared" si="161"/>
        <v>2023</v>
      </c>
      <c r="N2073">
        <f t="shared" si="162"/>
        <v>-52815.45</v>
      </c>
      <c r="O2073" t="str">
        <f t="shared" si="163"/>
        <v/>
      </c>
      <c r="P2073">
        <f t="shared" si="164"/>
        <v>52815.45</v>
      </c>
      <c r="Q2073" s="48" t="str">
        <f>IF(O2073="","",
   IF(OR(O2073&lt;EDA_Outlier_Analysis!$C$10, O2073&gt;EDA_Outlier_Analysis!$C$11),
      "Outlier",
      "Normal"))</f>
        <v/>
      </c>
      <c r="R2073" t="str">
        <f>IF(P2073="","",
   IF(OR(P2073 &lt; EDA_Outlier_Analysis!$F$7, P2073 &gt; EDA_Outlier_Analysis!$F$8),
      "Outlier",
      "Normal"))</f>
        <v>Normal</v>
      </c>
      <c r="S2073" t="str">
        <f>IF(N2073="","",
   IF(OR(N2073 &lt;EDA_Outlier_Analysis!$I$10, N2073 &gt; EDA_Outlier_Analysis!$I$11),
      "Outlier",
      "Normal"))</f>
        <v>Normal</v>
      </c>
    </row>
    <row r="2074" spans="1:19">
      <c r="A2074" t="s">
        <v>5115</v>
      </c>
      <c r="B2074" s="4">
        <v>45111</v>
      </c>
      <c r="C2074" s="2">
        <v>76088.33</v>
      </c>
      <c r="D2074" t="s">
        <v>849</v>
      </c>
      <c r="E2074" t="s">
        <v>850</v>
      </c>
      <c r="F2074" t="s">
        <v>11</v>
      </c>
      <c r="G2074" t="s">
        <v>24</v>
      </c>
      <c r="H2074" t="s">
        <v>405</v>
      </c>
      <c r="J2074" t="s">
        <v>5116</v>
      </c>
      <c r="K2074" t="str">
        <f>IF(COUNTIF(Customers!A:A, H2074)&gt;0, "Valid", "Invalid")</f>
        <v>Valid</v>
      </c>
      <c r="L2074" t="str">
        <f t="shared" si="160"/>
        <v>7</v>
      </c>
      <c r="M2074" t="str">
        <f t="shared" si="161"/>
        <v>2023</v>
      </c>
      <c r="N2074">
        <f t="shared" si="162"/>
        <v>76088.33</v>
      </c>
      <c r="O2074">
        <f t="shared" si="163"/>
        <v>76088.33</v>
      </c>
      <c r="P2074" t="str">
        <f t="shared" si="164"/>
        <v/>
      </c>
      <c r="Q2074" s="48" t="str">
        <f>IF(O2074="","",
   IF(OR(O2074&lt;EDA_Outlier_Analysis!$C$10, O2074&gt;EDA_Outlier_Analysis!$C$11),
      "Outlier",
      "Normal"))</f>
        <v>Normal</v>
      </c>
      <c r="R2074" t="str">
        <f>IF(P2074="","",
   IF(OR(P2074 &lt; EDA_Outlier_Analysis!$F$7, P2074 &gt; EDA_Outlier_Analysis!$F$8),
      "Outlier",
      "Normal"))</f>
        <v/>
      </c>
      <c r="S2074" t="str">
        <f>IF(N2074="","",
   IF(OR(N2074 &lt;EDA_Outlier_Analysis!$I$10, N2074 &gt; EDA_Outlier_Analysis!$I$11),
      "Outlier",
      "Normal"))</f>
        <v>Normal</v>
      </c>
    </row>
    <row r="2075" spans="1:19">
      <c r="A2075" t="s">
        <v>5117</v>
      </c>
      <c r="B2075" s="4">
        <v>44952</v>
      </c>
      <c r="C2075" s="2">
        <v>-10245.89</v>
      </c>
      <c r="D2075" t="s">
        <v>840</v>
      </c>
      <c r="E2075" t="s">
        <v>878</v>
      </c>
      <c r="F2075" t="s">
        <v>10</v>
      </c>
      <c r="G2075" t="s">
        <v>24</v>
      </c>
      <c r="I2075" t="s">
        <v>5118</v>
      </c>
      <c r="J2075" t="s">
        <v>5119</v>
      </c>
      <c r="K2075" t="str">
        <f>IF(COUNTIF(Customers!A:A, H2075)&gt;0, "Valid", "Invalid")</f>
        <v>Invalid</v>
      </c>
      <c r="L2075" t="str">
        <f t="shared" si="160"/>
        <v>1</v>
      </c>
      <c r="M2075" t="str">
        <f t="shared" si="161"/>
        <v>2023</v>
      </c>
      <c r="N2075">
        <f t="shared" si="162"/>
        <v>-10245.89</v>
      </c>
      <c r="O2075" t="str">
        <f t="shared" si="163"/>
        <v/>
      </c>
      <c r="P2075">
        <f t="shared" si="164"/>
        <v>10245.89</v>
      </c>
      <c r="Q2075" s="48" t="str">
        <f>IF(O2075="","",
   IF(OR(O2075&lt;EDA_Outlier_Analysis!$C$10, O2075&gt;EDA_Outlier_Analysis!$C$11),
      "Outlier",
      "Normal"))</f>
        <v/>
      </c>
      <c r="R2075" t="str">
        <f>IF(P2075="","",
   IF(OR(P2075 &lt; EDA_Outlier_Analysis!$F$7, P2075 &gt; EDA_Outlier_Analysis!$F$8),
      "Outlier",
      "Normal"))</f>
        <v>Outlier</v>
      </c>
      <c r="S2075" t="str">
        <f>IF(N2075="","",
   IF(OR(N2075 &lt;EDA_Outlier_Analysis!$I$10, N2075 &gt; EDA_Outlier_Analysis!$I$11),
      "Outlier",
      "Normal"))</f>
        <v>Normal</v>
      </c>
    </row>
    <row r="2076" spans="1:19">
      <c r="A2076" t="s">
        <v>5120</v>
      </c>
      <c r="B2076" s="4">
        <v>45136</v>
      </c>
      <c r="C2076" s="2">
        <v>101683.73</v>
      </c>
      <c r="D2076" t="s">
        <v>849</v>
      </c>
      <c r="E2076" t="s">
        <v>850</v>
      </c>
      <c r="F2076" t="s">
        <v>11</v>
      </c>
      <c r="G2076" t="s">
        <v>31</v>
      </c>
      <c r="H2076" t="s">
        <v>193</v>
      </c>
      <c r="J2076" t="s">
        <v>5121</v>
      </c>
      <c r="K2076" t="str">
        <f>IF(COUNTIF(Customers!A:A, H2076)&gt;0, "Valid", "Invalid")</f>
        <v>Valid</v>
      </c>
      <c r="L2076" t="str">
        <f t="shared" si="160"/>
        <v>7</v>
      </c>
      <c r="M2076" t="str">
        <f t="shared" si="161"/>
        <v>2023</v>
      </c>
      <c r="N2076">
        <f t="shared" si="162"/>
        <v>101683.73</v>
      </c>
      <c r="O2076">
        <f t="shared" si="163"/>
        <v>101683.73</v>
      </c>
      <c r="P2076" t="str">
        <f t="shared" si="164"/>
        <v/>
      </c>
      <c r="Q2076" s="48" t="str">
        <f>IF(O2076="","",
   IF(OR(O2076&lt;EDA_Outlier_Analysis!$C$10, O2076&gt;EDA_Outlier_Analysis!$C$11),
      "Outlier",
      "Normal"))</f>
        <v>Normal</v>
      </c>
      <c r="R2076" t="str">
        <f>IF(P2076="","",
   IF(OR(P2076 &lt; EDA_Outlier_Analysis!$F$7, P2076 &gt; EDA_Outlier_Analysis!$F$8),
      "Outlier",
      "Normal"))</f>
        <v/>
      </c>
      <c r="S2076" t="str">
        <f>IF(N2076="","",
   IF(OR(N2076 &lt;EDA_Outlier_Analysis!$I$10, N2076 &gt; EDA_Outlier_Analysis!$I$11),
      "Outlier",
      "Normal"))</f>
        <v>Normal</v>
      </c>
    </row>
    <row r="2077" spans="1:19">
      <c r="A2077" t="s">
        <v>5122</v>
      </c>
      <c r="B2077" s="4">
        <v>44861</v>
      </c>
      <c r="C2077" s="2">
        <v>-39532.629999999997</v>
      </c>
      <c r="D2077" t="s">
        <v>840</v>
      </c>
      <c r="E2077" t="s">
        <v>864</v>
      </c>
      <c r="F2077" t="s">
        <v>11</v>
      </c>
      <c r="G2077" t="s">
        <v>20</v>
      </c>
      <c r="I2077" t="s">
        <v>1210</v>
      </c>
      <c r="J2077" t="s">
        <v>5123</v>
      </c>
      <c r="K2077" t="str">
        <f>IF(COUNTIF(Customers!A:A, H2077)&gt;0, "Valid", "Invalid")</f>
        <v>Invalid</v>
      </c>
      <c r="L2077" t="str">
        <f t="shared" si="160"/>
        <v>10</v>
      </c>
      <c r="M2077" t="str">
        <f t="shared" si="161"/>
        <v>2022</v>
      </c>
      <c r="N2077">
        <f t="shared" si="162"/>
        <v>-39532.629999999997</v>
      </c>
      <c r="O2077" t="str">
        <f t="shared" si="163"/>
        <v/>
      </c>
      <c r="P2077">
        <f t="shared" si="164"/>
        <v>39532.629999999997</v>
      </c>
      <c r="Q2077" s="48" t="str">
        <f>IF(O2077="","",
   IF(OR(O2077&lt;EDA_Outlier_Analysis!$C$10, O2077&gt;EDA_Outlier_Analysis!$C$11),
      "Outlier",
      "Normal"))</f>
        <v/>
      </c>
      <c r="R2077" t="str">
        <f>IF(P2077="","",
   IF(OR(P2077 &lt; EDA_Outlier_Analysis!$F$7, P2077 &gt; EDA_Outlier_Analysis!$F$8),
      "Outlier",
      "Normal"))</f>
        <v>Normal</v>
      </c>
      <c r="S2077" t="str">
        <f>IF(N2077="","",
   IF(OR(N2077 &lt;EDA_Outlier_Analysis!$I$10, N2077 &gt; EDA_Outlier_Analysis!$I$11),
      "Outlier",
      "Normal"))</f>
        <v>Normal</v>
      </c>
    </row>
    <row r="2078" spans="1:19">
      <c r="A2078" t="s">
        <v>5124</v>
      </c>
      <c r="B2078" s="4">
        <v>44956</v>
      </c>
      <c r="C2078" s="2">
        <v>142489.42000000001</v>
      </c>
      <c r="D2078" t="s">
        <v>849</v>
      </c>
      <c r="E2078" t="s">
        <v>853</v>
      </c>
      <c r="F2078" t="s">
        <v>9</v>
      </c>
      <c r="G2078" t="s">
        <v>31</v>
      </c>
      <c r="H2078" t="s">
        <v>111</v>
      </c>
      <c r="J2078" t="s">
        <v>5125</v>
      </c>
      <c r="K2078" t="str">
        <f>IF(COUNTIF(Customers!A:A, H2078)&gt;0, "Valid", "Invalid")</f>
        <v>Valid</v>
      </c>
      <c r="L2078" t="str">
        <f t="shared" si="160"/>
        <v>1</v>
      </c>
      <c r="M2078" t="str">
        <f t="shared" si="161"/>
        <v>2023</v>
      </c>
      <c r="N2078">
        <f t="shared" si="162"/>
        <v>142489.42000000001</v>
      </c>
      <c r="O2078">
        <f t="shared" si="163"/>
        <v>142489.42000000001</v>
      </c>
      <c r="P2078" t="str">
        <f t="shared" si="164"/>
        <v/>
      </c>
      <c r="Q2078" s="48" t="str">
        <f>IF(O2078="","",
   IF(OR(O2078&lt;EDA_Outlier_Analysis!$C$10, O2078&gt;EDA_Outlier_Analysis!$C$11),
      "Outlier",
      "Normal"))</f>
        <v>Normal</v>
      </c>
      <c r="R2078" t="str">
        <f>IF(P2078="","",
   IF(OR(P2078 &lt; EDA_Outlier_Analysis!$F$7, P2078 &gt; EDA_Outlier_Analysis!$F$8),
      "Outlier",
      "Normal"))</f>
        <v/>
      </c>
      <c r="S2078" t="str">
        <f>IF(N2078="","",
   IF(OR(N2078 &lt;EDA_Outlier_Analysis!$I$10, N2078 &gt; EDA_Outlier_Analysis!$I$11),
      "Outlier",
      "Normal"))</f>
        <v>Normal</v>
      </c>
    </row>
    <row r="2079" spans="1:19">
      <c r="A2079" t="s">
        <v>5126</v>
      </c>
      <c r="B2079" s="4">
        <v>45187</v>
      </c>
      <c r="C2079" s="2">
        <v>-56929.760000000002</v>
      </c>
      <c r="D2079" t="s">
        <v>840</v>
      </c>
      <c r="E2079" t="s">
        <v>856</v>
      </c>
      <c r="F2079" t="s">
        <v>10</v>
      </c>
      <c r="G2079" t="s">
        <v>34</v>
      </c>
      <c r="I2079" t="s">
        <v>1284</v>
      </c>
      <c r="J2079" t="s">
        <v>5127</v>
      </c>
      <c r="K2079" t="str">
        <f>IF(COUNTIF(Customers!A:A, H2079)&gt;0, "Valid", "Invalid")</f>
        <v>Invalid</v>
      </c>
      <c r="L2079" t="str">
        <f t="shared" si="160"/>
        <v>9</v>
      </c>
      <c r="M2079" t="str">
        <f t="shared" si="161"/>
        <v>2023</v>
      </c>
      <c r="N2079">
        <f t="shared" si="162"/>
        <v>-56929.760000000002</v>
      </c>
      <c r="O2079" t="str">
        <f t="shared" si="163"/>
        <v/>
      </c>
      <c r="P2079">
        <f t="shared" si="164"/>
        <v>56929.760000000002</v>
      </c>
      <c r="Q2079" s="48" t="str">
        <f>IF(O2079="","",
   IF(OR(O2079&lt;EDA_Outlier_Analysis!$C$10, O2079&gt;EDA_Outlier_Analysis!$C$11),
      "Outlier",
      "Normal"))</f>
        <v/>
      </c>
      <c r="R2079" t="str">
        <f>IF(P2079="","",
   IF(OR(P2079 &lt; EDA_Outlier_Analysis!$F$7, P2079 &gt; EDA_Outlier_Analysis!$F$8),
      "Outlier",
      "Normal"))</f>
        <v>Outlier</v>
      </c>
      <c r="S2079" t="str">
        <f>IF(N2079="","",
   IF(OR(N2079 &lt;EDA_Outlier_Analysis!$I$10, N2079 &gt; EDA_Outlier_Analysis!$I$11),
      "Outlier",
      "Normal"))</f>
        <v>Normal</v>
      </c>
    </row>
    <row r="2080" spans="1:19">
      <c r="A2080" t="s">
        <v>5128</v>
      </c>
      <c r="B2080" s="4">
        <v>45097</v>
      </c>
      <c r="C2080" s="2">
        <v>-50216.23</v>
      </c>
      <c r="D2080" t="s">
        <v>840</v>
      </c>
      <c r="E2080" t="s">
        <v>864</v>
      </c>
      <c r="F2080" t="s">
        <v>9</v>
      </c>
      <c r="G2080" t="s">
        <v>20</v>
      </c>
      <c r="I2080" t="s">
        <v>957</v>
      </c>
      <c r="J2080" t="s">
        <v>5129</v>
      </c>
      <c r="K2080" t="str">
        <f>IF(COUNTIF(Customers!A:A, H2080)&gt;0, "Valid", "Invalid")</f>
        <v>Invalid</v>
      </c>
      <c r="L2080" t="str">
        <f t="shared" si="160"/>
        <v>6</v>
      </c>
      <c r="M2080" t="str">
        <f t="shared" si="161"/>
        <v>2023</v>
      </c>
      <c r="N2080">
        <f t="shared" si="162"/>
        <v>-50216.23</v>
      </c>
      <c r="O2080" t="str">
        <f t="shared" si="163"/>
        <v/>
      </c>
      <c r="P2080">
        <f t="shared" si="164"/>
        <v>50216.23</v>
      </c>
      <c r="Q2080" s="48" t="str">
        <f>IF(O2080="","",
   IF(OR(O2080&lt;EDA_Outlier_Analysis!$C$10, O2080&gt;EDA_Outlier_Analysis!$C$11),
      "Outlier",
      "Normal"))</f>
        <v/>
      </c>
      <c r="R2080" t="str">
        <f>IF(P2080="","",
   IF(OR(P2080 &lt; EDA_Outlier_Analysis!$F$7, P2080 &gt; EDA_Outlier_Analysis!$F$8),
      "Outlier",
      "Normal"))</f>
        <v>Normal</v>
      </c>
      <c r="S2080" t="str">
        <f>IF(N2080="","",
   IF(OR(N2080 &lt;EDA_Outlier_Analysis!$I$10, N2080 &gt; EDA_Outlier_Analysis!$I$11),
      "Outlier",
      "Normal"))</f>
        <v>Normal</v>
      </c>
    </row>
    <row r="2081" spans="1:19">
      <c r="A2081" t="s">
        <v>5130</v>
      </c>
      <c r="B2081" s="4">
        <v>44850</v>
      </c>
      <c r="C2081" s="2">
        <v>13533.39</v>
      </c>
      <c r="D2081" t="s">
        <v>971</v>
      </c>
      <c r="E2081" t="s">
        <v>971</v>
      </c>
      <c r="F2081" t="s">
        <v>11</v>
      </c>
      <c r="G2081" t="s">
        <v>31</v>
      </c>
      <c r="J2081" t="s">
        <v>5131</v>
      </c>
      <c r="K2081" t="str">
        <f>IF(COUNTIF(Customers!A:A, H2081)&gt;0, "Valid", "Invalid")</f>
        <v>Invalid</v>
      </c>
      <c r="L2081" t="str">
        <f t="shared" si="160"/>
        <v>10</v>
      </c>
      <c r="M2081" t="str">
        <f t="shared" si="161"/>
        <v>2022</v>
      </c>
      <c r="N2081">
        <f t="shared" si="162"/>
        <v>-13533.39</v>
      </c>
      <c r="O2081" t="str">
        <f t="shared" si="163"/>
        <v/>
      </c>
      <c r="P2081" t="str">
        <f t="shared" si="164"/>
        <v/>
      </c>
      <c r="Q2081" s="48" t="str">
        <f>IF(O2081="","",
   IF(OR(O2081&lt;EDA_Outlier_Analysis!$C$10, O2081&gt;EDA_Outlier_Analysis!$C$11),
      "Outlier",
      "Normal"))</f>
        <v/>
      </c>
      <c r="R2081" t="str">
        <f>IF(P2081="","",
   IF(OR(P2081 &lt; EDA_Outlier_Analysis!$F$7, P2081 &gt; EDA_Outlier_Analysis!$F$8),
      "Outlier",
      "Normal"))</f>
        <v/>
      </c>
      <c r="S2081" t="str">
        <f>IF(N2081="","",
   IF(OR(N2081 &lt;EDA_Outlier_Analysis!$I$10, N2081 &gt; EDA_Outlier_Analysis!$I$11),
      "Outlier",
      "Normal"))</f>
        <v>Normal</v>
      </c>
    </row>
    <row r="2082" spans="1:19">
      <c r="A2082" t="s">
        <v>5132</v>
      </c>
      <c r="B2082" s="4">
        <v>44991</v>
      </c>
      <c r="C2082" s="2">
        <v>149288.64000000001</v>
      </c>
      <c r="D2082" t="s">
        <v>849</v>
      </c>
      <c r="E2082" t="s">
        <v>868</v>
      </c>
      <c r="F2082" t="s">
        <v>9</v>
      </c>
      <c r="G2082" t="s">
        <v>20</v>
      </c>
      <c r="H2082" t="s">
        <v>385</v>
      </c>
      <c r="J2082" t="s">
        <v>5133</v>
      </c>
      <c r="K2082" t="str">
        <f>IF(COUNTIF(Customers!A:A, H2082)&gt;0, "Valid", "Invalid")</f>
        <v>Valid</v>
      </c>
      <c r="L2082" t="str">
        <f t="shared" si="160"/>
        <v>3</v>
      </c>
      <c r="M2082" t="str">
        <f t="shared" si="161"/>
        <v>2023</v>
      </c>
      <c r="N2082">
        <f t="shared" si="162"/>
        <v>149288.64000000001</v>
      </c>
      <c r="O2082">
        <f t="shared" si="163"/>
        <v>149288.64000000001</v>
      </c>
      <c r="P2082" t="str">
        <f t="shared" si="164"/>
        <v/>
      </c>
      <c r="Q2082" s="48" t="str">
        <f>IF(O2082="","",
   IF(OR(O2082&lt;EDA_Outlier_Analysis!$C$10, O2082&gt;EDA_Outlier_Analysis!$C$11),
      "Outlier",
      "Normal"))</f>
        <v>Normal</v>
      </c>
      <c r="R2082" t="str">
        <f>IF(P2082="","",
   IF(OR(P2082 &lt; EDA_Outlier_Analysis!$F$7, P2082 &gt; EDA_Outlier_Analysis!$F$8),
      "Outlier",
      "Normal"))</f>
        <v/>
      </c>
      <c r="S2082" t="str">
        <f>IF(N2082="","",
   IF(OR(N2082 &lt;EDA_Outlier_Analysis!$I$10, N2082 &gt; EDA_Outlier_Analysis!$I$11),
      "Outlier",
      "Normal"))</f>
        <v>Normal</v>
      </c>
    </row>
    <row r="2083" spans="1:19">
      <c r="A2083" t="s">
        <v>5134</v>
      </c>
      <c r="B2083" s="4">
        <v>44870</v>
      </c>
      <c r="C2083" s="2">
        <v>-64962.62</v>
      </c>
      <c r="D2083" t="s">
        <v>840</v>
      </c>
      <c r="E2083" t="s">
        <v>841</v>
      </c>
      <c r="F2083" t="s">
        <v>9</v>
      </c>
      <c r="G2083" t="s">
        <v>31</v>
      </c>
      <c r="I2083" t="s">
        <v>968</v>
      </c>
      <c r="J2083" t="s">
        <v>5135</v>
      </c>
      <c r="K2083" t="str">
        <f>IF(COUNTIF(Customers!A:A, H2083)&gt;0, "Valid", "Invalid")</f>
        <v>Invalid</v>
      </c>
      <c r="L2083" t="str">
        <f t="shared" si="160"/>
        <v>11</v>
      </c>
      <c r="M2083" t="str">
        <f t="shared" si="161"/>
        <v>2022</v>
      </c>
      <c r="N2083">
        <f t="shared" si="162"/>
        <v>-64962.62</v>
      </c>
      <c r="O2083" t="str">
        <f t="shared" si="163"/>
        <v/>
      </c>
      <c r="P2083">
        <f t="shared" si="164"/>
        <v>64962.62</v>
      </c>
      <c r="Q2083" s="48" t="str">
        <f>IF(O2083="","",
   IF(OR(O2083&lt;EDA_Outlier_Analysis!$C$10, O2083&gt;EDA_Outlier_Analysis!$C$11),
      "Outlier",
      "Normal"))</f>
        <v/>
      </c>
      <c r="R2083" t="str">
        <f>IF(P2083="","",
   IF(OR(P2083 &lt; EDA_Outlier_Analysis!$F$7, P2083 &gt; EDA_Outlier_Analysis!$F$8),
      "Outlier",
      "Normal"))</f>
        <v>Outlier</v>
      </c>
      <c r="S2083" t="str">
        <f>IF(N2083="","",
   IF(OR(N2083 &lt;EDA_Outlier_Analysis!$I$10, N2083 &gt; EDA_Outlier_Analysis!$I$11),
      "Outlier",
      "Normal"))</f>
        <v>Normal</v>
      </c>
    </row>
    <row r="2084" spans="1:19">
      <c r="A2084" t="s">
        <v>5136</v>
      </c>
      <c r="B2084" s="4">
        <v>44712</v>
      </c>
      <c r="C2084" s="2">
        <v>233395.52</v>
      </c>
      <c r="D2084" t="s">
        <v>849</v>
      </c>
      <c r="E2084" t="s">
        <v>853</v>
      </c>
      <c r="F2084" t="s">
        <v>11</v>
      </c>
      <c r="G2084" t="s">
        <v>31</v>
      </c>
      <c r="H2084" t="s">
        <v>137</v>
      </c>
      <c r="J2084" t="s">
        <v>5137</v>
      </c>
      <c r="K2084" t="str">
        <f>IF(COUNTIF(Customers!A:A, H2084)&gt;0, "Valid", "Invalid")</f>
        <v>Valid</v>
      </c>
      <c r="L2084" t="str">
        <f t="shared" si="160"/>
        <v>5</v>
      </c>
      <c r="M2084" t="str">
        <f t="shared" si="161"/>
        <v>2022</v>
      </c>
      <c r="N2084">
        <f t="shared" si="162"/>
        <v>233395.52</v>
      </c>
      <c r="O2084">
        <f t="shared" si="163"/>
        <v>233395.52</v>
      </c>
      <c r="P2084" t="str">
        <f t="shared" si="164"/>
        <v/>
      </c>
      <c r="Q2084" s="48" t="str">
        <f>IF(O2084="","",
   IF(OR(O2084&lt;EDA_Outlier_Analysis!$C$10, O2084&gt;EDA_Outlier_Analysis!$C$11),
      "Outlier",
      "Normal"))</f>
        <v>Normal</v>
      </c>
      <c r="R2084" t="str">
        <f>IF(P2084="","",
   IF(OR(P2084 &lt; EDA_Outlier_Analysis!$F$7, P2084 &gt; EDA_Outlier_Analysis!$F$8),
      "Outlier",
      "Normal"))</f>
        <v/>
      </c>
      <c r="S2084" t="str">
        <f>IF(N2084="","",
   IF(OR(N2084 &lt;EDA_Outlier_Analysis!$I$10, N2084 &gt; EDA_Outlier_Analysis!$I$11),
      "Outlier",
      "Normal"))</f>
        <v>Normal</v>
      </c>
    </row>
    <row r="2085" spans="1:19">
      <c r="A2085" t="s">
        <v>5138</v>
      </c>
      <c r="B2085" s="4">
        <v>45060</v>
      </c>
      <c r="C2085" s="2">
        <v>-19681.79</v>
      </c>
      <c r="D2085" t="s">
        <v>840</v>
      </c>
      <c r="E2085" t="s">
        <v>864</v>
      </c>
      <c r="F2085" t="s">
        <v>11</v>
      </c>
      <c r="G2085" t="s">
        <v>24</v>
      </c>
      <c r="I2085" t="s">
        <v>1399</v>
      </c>
      <c r="J2085" t="s">
        <v>5139</v>
      </c>
      <c r="K2085" t="str">
        <f>IF(COUNTIF(Customers!A:A, H2085)&gt;0, "Valid", "Invalid")</f>
        <v>Invalid</v>
      </c>
      <c r="L2085" t="str">
        <f t="shared" si="160"/>
        <v>5</v>
      </c>
      <c r="M2085" t="str">
        <f t="shared" si="161"/>
        <v>2023</v>
      </c>
      <c r="N2085">
        <f t="shared" si="162"/>
        <v>-19681.79</v>
      </c>
      <c r="O2085" t="str">
        <f t="shared" si="163"/>
        <v/>
      </c>
      <c r="P2085">
        <f t="shared" si="164"/>
        <v>19681.79</v>
      </c>
      <c r="Q2085" s="48" t="str">
        <f>IF(O2085="","",
   IF(OR(O2085&lt;EDA_Outlier_Analysis!$C$10, O2085&gt;EDA_Outlier_Analysis!$C$11),
      "Outlier",
      "Normal"))</f>
        <v/>
      </c>
      <c r="R2085" t="str">
        <f>IF(P2085="","",
   IF(OR(P2085 &lt; EDA_Outlier_Analysis!$F$7, P2085 &gt; EDA_Outlier_Analysis!$F$8),
      "Outlier",
      "Normal"))</f>
        <v>Outlier</v>
      </c>
      <c r="S2085" t="str">
        <f>IF(N2085="","",
   IF(OR(N2085 &lt;EDA_Outlier_Analysis!$I$10, N2085 &gt; EDA_Outlier_Analysis!$I$11),
      "Outlier",
      "Normal"))</f>
        <v>Normal</v>
      </c>
    </row>
    <row r="2086" spans="1:19">
      <c r="A2086" t="s">
        <v>5140</v>
      </c>
      <c r="B2086" s="4">
        <v>44881</v>
      </c>
      <c r="C2086" s="2">
        <v>-8083.72</v>
      </c>
      <c r="D2086" t="s">
        <v>840</v>
      </c>
      <c r="E2086" t="s">
        <v>864</v>
      </c>
      <c r="F2086" t="s">
        <v>9</v>
      </c>
      <c r="G2086" t="s">
        <v>34</v>
      </c>
      <c r="I2086" t="s">
        <v>957</v>
      </c>
      <c r="J2086" t="s">
        <v>5141</v>
      </c>
      <c r="K2086" t="str">
        <f>IF(COUNTIF(Customers!A:A, H2086)&gt;0, "Valid", "Invalid")</f>
        <v>Invalid</v>
      </c>
      <c r="L2086" t="str">
        <f t="shared" si="160"/>
        <v>11</v>
      </c>
      <c r="M2086" t="str">
        <f t="shared" si="161"/>
        <v>2022</v>
      </c>
      <c r="N2086">
        <f t="shared" si="162"/>
        <v>-8083.72</v>
      </c>
      <c r="O2086" t="str">
        <f t="shared" si="163"/>
        <v/>
      </c>
      <c r="P2086">
        <f t="shared" si="164"/>
        <v>8083.72</v>
      </c>
      <c r="Q2086" s="48" t="str">
        <f>IF(O2086="","",
   IF(OR(O2086&lt;EDA_Outlier_Analysis!$C$10, O2086&gt;EDA_Outlier_Analysis!$C$11),
      "Outlier",
      "Normal"))</f>
        <v/>
      </c>
      <c r="R2086" t="str">
        <f>IF(P2086="","",
   IF(OR(P2086 &lt; EDA_Outlier_Analysis!$F$7, P2086 &gt; EDA_Outlier_Analysis!$F$8),
      "Outlier",
      "Normal"))</f>
        <v>Outlier</v>
      </c>
      <c r="S2086" t="str">
        <f>IF(N2086="","",
   IF(OR(N2086 &lt;EDA_Outlier_Analysis!$I$10, N2086 &gt; EDA_Outlier_Analysis!$I$11),
      "Outlier",
      "Normal"))</f>
        <v>Normal</v>
      </c>
    </row>
    <row r="2087" spans="1:19">
      <c r="A2087" t="s">
        <v>5142</v>
      </c>
      <c r="B2087" s="4">
        <v>44695</v>
      </c>
      <c r="C2087" s="2">
        <v>-38369.86</v>
      </c>
      <c r="D2087" t="s">
        <v>840</v>
      </c>
      <c r="E2087" t="s">
        <v>905</v>
      </c>
      <c r="F2087" t="s">
        <v>9</v>
      </c>
      <c r="G2087" t="s">
        <v>31</v>
      </c>
      <c r="I2087" t="s">
        <v>1519</v>
      </c>
      <c r="J2087" t="s">
        <v>5143</v>
      </c>
      <c r="K2087" t="str">
        <f>IF(COUNTIF(Customers!A:A, H2087)&gt;0, "Valid", "Invalid")</f>
        <v>Invalid</v>
      </c>
      <c r="L2087" t="str">
        <f t="shared" si="160"/>
        <v>5</v>
      </c>
      <c r="M2087" t="str">
        <f t="shared" si="161"/>
        <v>2022</v>
      </c>
      <c r="N2087">
        <f t="shared" si="162"/>
        <v>-38369.86</v>
      </c>
      <c r="O2087" t="str">
        <f t="shared" si="163"/>
        <v/>
      </c>
      <c r="P2087">
        <f t="shared" si="164"/>
        <v>38369.86</v>
      </c>
      <c r="Q2087" s="48" t="str">
        <f>IF(O2087="","",
   IF(OR(O2087&lt;EDA_Outlier_Analysis!$C$10, O2087&gt;EDA_Outlier_Analysis!$C$11),
      "Outlier",
      "Normal"))</f>
        <v/>
      </c>
      <c r="R2087" t="str">
        <f>IF(P2087="","",
   IF(OR(P2087 &lt; EDA_Outlier_Analysis!$F$7, P2087 &gt; EDA_Outlier_Analysis!$F$8),
      "Outlier",
      "Normal"))</f>
        <v>Normal</v>
      </c>
      <c r="S2087" t="str">
        <f>IF(N2087="","",
   IF(OR(N2087 &lt;EDA_Outlier_Analysis!$I$10, N2087 &gt; EDA_Outlier_Analysis!$I$11),
      "Outlier",
      "Normal"))</f>
        <v>Normal</v>
      </c>
    </row>
    <row r="2088" spans="1:19">
      <c r="A2088" t="s">
        <v>5144</v>
      </c>
      <c r="B2088" s="4">
        <v>44967</v>
      </c>
      <c r="C2088" s="2">
        <v>-39151.83</v>
      </c>
      <c r="D2088" t="s">
        <v>840</v>
      </c>
      <c r="E2088" t="s">
        <v>864</v>
      </c>
      <c r="F2088" t="s">
        <v>11</v>
      </c>
      <c r="G2088" t="s">
        <v>20</v>
      </c>
      <c r="I2088" t="s">
        <v>1415</v>
      </c>
      <c r="J2088" t="s">
        <v>5145</v>
      </c>
      <c r="K2088" t="str">
        <f>IF(COUNTIF(Customers!A:A, H2088)&gt;0, "Valid", "Invalid")</f>
        <v>Invalid</v>
      </c>
      <c r="L2088" t="str">
        <f t="shared" si="160"/>
        <v>2</v>
      </c>
      <c r="M2088" t="str">
        <f t="shared" si="161"/>
        <v>2023</v>
      </c>
      <c r="N2088">
        <f t="shared" si="162"/>
        <v>-39151.83</v>
      </c>
      <c r="O2088" t="str">
        <f t="shared" si="163"/>
        <v/>
      </c>
      <c r="P2088">
        <f t="shared" si="164"/>
        <v>39151.83</v>
      </c>
      <c r="Q2088" s="48" t="str">
        <f>IF(O2088="","",
   IF(OR(O2088&lt;EDA_Outlier_Analysis!$C$10, O2088&gt;EDA_Outlier_Analysis!$C$11),
      "Outlier",
      "Normal"))</f>
        <v/>
      </c>
      <c r="R2088" t="str">
        <f>IF(P2088="","",
   IF(OR(P2088 &lt; EDA_Outlier_Analysis!$F$7, P2088 &gt; EDA_Outlier_Analysis!$F$8),
      "Outlier",
      "Normal"))</f>
        <v>Normal</v>
      </c>
      <c r="S2088" t="str">
        <f>IF(N2088="","",
   IF(OR(N2088 &lt;EDA_Outlier_Analysis!$I$10, N2088 &gt; EDA_Outlier_Analysis!$I$11),
      "Outlier",
      "Normal"))</f>
        <v>Normal</v>
      </c>
    </row>
    <row r="2089" spans="1:19">
      <c r="A2089" t="s">
        <v>5146</v>
      </c>
      <c r="B2089" s="4">
        <v>44722</v>
      </c>
      <c r="C2089" s="2">
        <v>136816.24</v>
      </c>
      <c r="D2089" t="s">
        <v>849</v>
      </c>
      <c r="E2089" t="s">
        <v>853</v>
      </c>
      <c r="F2089" t="s">
        <v>9</v>
      </c>
      <c r="G2089" t="s">
        <v>31</v>
      </c>
      <c r="H2089" t="s">
        <v>423</v>
      </c>
      <c r="J2089" t="s">
        <v>5147</v>
      </c>
      <c r="K2089" t="str">
        <f>IF(COUNTIF(Customers!A:A, H2089)&gt;0, "Valid", "Invalid")</f>
        <v>Valid</v>
      </c>
      <c r="L2089" t="str">
        <f t="shared" si="160"/>
        <v>6</v>
      </c>
      <c r="M2089" t="str">
        <f t="shared" si="161"/>
        <v>2022</v>
      </c>
      <c r="N2089">
        <f t="shared" si="162"/>
        <v>136816.24</v>
      </c>
      <c r="O2089">
        <f t="shared" si="163"/>
        <v>136816.24</v>
      </c>
      <c r="P2089" t="str">
        <f t="shared" si="164"/>
        <v/>
      </c>
      <c r="Q2089" s="48" t="str">
        <f>IF(O2089="","",
   IF(OR(O2089&lt;EDA_Outlier_Analysis!$C$10, O2089&gt;EDA_Outlier_Analysis!$C$11),
      "Outlier",
      "Normal"))</f>
        <v>Normal</v>
      </c>
      <c r="R2089" t="str">
        <f>IF(P2089="","",
   IF(OR(P2089 &lt; EDA_Outlier_Analysis!$F$7, P2089 &gt; EDA_Outlier_Analysis!$F$8),
      "Outlier",
      "Normal"))</f>
        <v/>
      </c>
      <c r="S2089" t="str">
        <f>IF(N2089="","",
   IF(OR(N2089 &lt;EDA_Outlier_Analysis!$I$10, N2089 &gt; EDA_Outlier_Analysis!$I$11),
      "Outlier",
      "Normal"))</f>
        <v>Normal</v>
      </c>
    </row>
    <row r="2090" spans="1:19">
      <c r="A2090" t="s">
        <v>5148</v>
      </c>
      <c r="B2090" s="4">
        <v>45122</v>
      </c>
      <c r="C2090" s="2">
        <v>-64060.63</v>
      </c>
      <c r="D2090" t="s">
        <v>840</v>
      </c>
      <c r="E2090" t="s">
        <v>864</v>
      </c>
      <c r="F2090" t="s">
        <v>11</v>
      </c>
      <c r="G2090" t="s">
        <v>34</v>
      </c>
      <c r="I2090" t="s">
        <v>1519</v>
      </c>
      <c r="J2090" t="s">
        <v>5149</v>
      </c>
      <c r="K2090" t="str">
        <f>IF(COUNTIF(Customers!A:A, H2090)&gt;0, "Valid", "Invalid")</f>
        <v>Invalid</v>
      </c>
      <c r="L2090" t="str">
        <f t="shared" si="160"/>
        <v>7</v>
      </c>
      <c r="M2090" t="str">
        <f t="shared" si="161"/>
        <v>2023</v>
      </c>
      <c r="N2090">
        <f t="shared" si="162"/>
        <v>-64060.63</v>
      </c>
      <c r="O2090" t="str">
        <f t="shared" si="163"/>
        <v/>
      </c>
      <c r="P2090">
        <f t="shared" si="164"/>
        <v>64060.63</v>
      </c>
      <c r="Q2090" s="48" t="str">
        <f>IF(O2090="","",
   IF(OR(O2090&lt;EDA_Outlier_Analysis!$C$10, O2090&gt;EDA_Outlier_Analysis!$C$11),
      "Outlier",
      "Normal"))</f>
        <v/>
      </c>
      <c r="R2090" t="str">
        <f>IF(P2090="","",
   IF(OR(P2090 &lt; EDA_Outlier_Analysis!$F$7, P2090 &gt; EDA_Outlier_Analysis!$F$8),
      "Outlier",
      "Normal"))</f>
        <v>Outlier</v>
      </c>
      <c r="S2090" t="str">
        <f>IF(N2090="","",
   IF(OR(N2090 &lt;EDA_Outlier_Analysis!$I$10, N2090 &gt; EDA_Outlier_Analysis!$I$11),
      "Outlier",
      "Normal"))</f>
        <v>Normal</v>
      </c>
    </row>
    <row r="2091" spans="1:19">
      <c r="A2091" t="s">
        <v>5150</v>
      </c>
      <c r="B2091" s="4">
        <v>45026</v>
      </c>
      <c r="C2091" s="2">
        <v>-49455.28</v>
      </c>
      <c r="D2091" t="s">
        <v>840</v>
      </c>
      <c r="E2091" t="s">
        <v>841</v>
      </c>
      <c r="F2091" t="s">
        <v>9</v>
      </c>
      <c r="G2091" t="s">
        <v>31</v>
      </c>
      <c r="I2091" t="s">
        <v>1096</v>
      </c>
      <c r="J2091" t="s">
        <v>5151</v>
      </c>
      <c r="K2091" t="str">
        <f>IF(COUNTIF(Customers!A:A, H2091)&gt;0, "Valid", "Invalid")</f>
        <v>Invalid</v>
      </c>
      <c r="L2091" t="str">
        <f t="shared" si="160"/>
        <v>4</v>
      </c>
      <c r="M2091" t="str">
        <f t="shared" si="161"/>
        <v>2023</v>
      </c>
      <c r="N2091">
        <f t="shared" si="162"/>
        <v>-49455.28</v>
      </c>
      <c r="O2091" t="str">
        <f t="shared" si="163"/>
        <v/>
      </c>
      <c r="P2091">
        <f t="shared" si="164"/>
        <v>49455.28</v>
      </c>
      <c r="Q2091" s="48" t="str">
        <f>IF(O2091="","",
   IF(OR(O2091&lt;EDA_Outlier_Analysis!$C$10, O2091&gt;EDA_Outlier_Analysis!$C$11),
      "Outlier",
      "Normal"))</f>
        <v/>
      </c>
      <c r="R2091" t="str">
        <f>IF(P2091="","",
   IF(OR(P2091 &lt; EDA_Outlier_Analysis!$F$7, P2091 &gt; EDA_Outlier_Analysis!$F$8),
      "Outlier",
      "Normal"))</f>
        <v>Normal</v>
      </c>
      <c r="S2091" t="str">
        <f>IF(N2091="","",
   IF(OR(N2091 &lt;EDA_Outlier_Analysis!$I$10, N2091 &gt; EDA_Outlier_Analysis!$I$11),
      "Outlier",
      "Normal"))</f>
        <v>Normal</v>
      </c>
    </row>
    <row r="2092" spans="1:19">
      <c r="A2092" t="s">
        <v>5152</v>
      </c>
      <c r="B2092" s="4">
        <v>45256</v>
      </c>
      <c r="C2092" s="2">
        <v>173908.18</v>
      </c>
      <c r="D2092" t="s">
        <v>849</v>
      </c>
      <c r="E2092" t="s">
        <v>850</v>
      </c>
      <c r="F2092" t="s">
        <v>10</v>
      </c>
      <c r="G2092" t="s">
        <v>31</v>
      </c>
      <c r="H2092" t="s">
        <v>639</v>
      </c>
      <c r="J2092" t="s">
        <v>5153</v>
      </c>
      <c r="K2092" t="str">
        <f>IF(COUNTIF(Customers!A:A, H2092)&gt;0, "Valid", "Invalid")</f>
        <v>Valid</v>
      </c>
      <c r="L2092" t="str">
        <f t="shared" si="160"/>
        <v>11</v>
      </c>
      <c r="M2092" t="str">
        <f t="shared" si="161"/>
        <v>2023</v>
      </c>
      <c r="N2092">
        <f t="shared" si="162"/>
        <v>173908.18</v>
      </c>
      <c r="O2092">
        <f t="shared" si="163"/>
        <v>173908.18</v>
      </c>
      <c r="P2092" t="str">
        <f t="shared" si="164"/>
        <v/>
      </c>
      <c r="Q2092" s="48" t="str">
        <f>IF(O2092="","",
   IF(OR(O2092&lt;EDA_Outlier_Analysis!$C$10, O2092&gt;EDA_Outlier_Analysis!$C$11),
      "Outlier",
      "Normal"))</f>
        <v>Normal</v>
      </c>
      <c r="R2092" t="str">
        <f>IF(P2092="","",
   IF(OR(P2092 &lt; EDA_Outlier_Analysis!$F$7, P2092 &gt; EDA_Outlier_Analysis!$F$8),
      "Outlier",
      "Normal"))</f>
        <v/>
      </c>
      <c r="S2092" t="str">
        <f>IF(N2092="","",
   IF(OR(N2092 &lt;EDA_Outlier_Analysis!$I$10, N2092 &gt; EDA_Outlier_Analysis!$I$11),
      "Outlier",
      "Normal"))</f>
        <v>Normal</v>
      </c>
    </row>
    <row r="2093" spans="1:19">
      <c r="A2093" t="s">
        <v>5154</v>
      </c>
      <c r="B2093" s="4">
        <v>44698</v>
      </c>
      <c r="C2093" s="2">
        <v>109277.17</v>
      </c>
      <c r="D2093" t="s">
        <v>849</v>
      </c>
      <c r="E2093" t="s">
        <v>868</v>
      </c>
      <c r="F2093" t="s">
        <v>10</v>
      </c>
      <c r="G2093" t="s">
        <v>24</v>
      </c>
      <c r="H2093" t="s">
        <v>433</v>
      </c>
      <c r="J2093" t="s">
        <v>5155</v>
      </c>
      <c r="K2093" t="str">
        <f>IF(COUNTIF(Customers!A:A, H2093)&gt;0, "Valid", "Invalid")</f>
        <v>Valid</v>
      </c>
      <c r="L2093" t="str">
        <f t="shared" si="160"/>
        <v>5</v>
      </c>
      <c r="M2093" t="str">
        <f t="shared" si="161"/>
        <v>2022</v>
      </c>
      <c r="N2093">
        <f t="shared" si="162"/>
        <v>109277.17</v>
      </c>
      <c r="O2093">
        <f t="shared" si="163"/>
        <v>109277.17</v>
      </c>
      <c r="P2093" t="str">
        <f t="shared" si="164"/>
        <v/>
      </c>
      <c r="Q2093" s="48" t="str">
        <f>IF(O2093="","",
   IF(OR(O2093&lt;EDA_Outlier_Analysis!$C$10, O2093&gt;EDA_Outlier_Analysis!$C$11),
      "Outlier",
      "Normal"))</f>
        <v>Normal</v>
      </c>
      <c r="R2093" t="str">
        <f>IF(P2093="","",
   IF(OR(P2093 &lt; EDA_Outlier_Analysis!$F$7, P2093 &gt; EDA_Outlier_Analysis!$F$8),
      "Outlier",
      "Normal"))</f>
        <v/>
      </c>
      <c r="S2093" t="str">
        <f>IF(N2093="","",
   IF(OR(N2093 &lt;EDA_Outlier_Analysis!$I$10, N2093 &gt; EDA_Outlier_Analysis!$I$11),
      "Outlier",
      "Normal"))</f>
        <v>Normal</v>
      </c>
    </row>
    <row r="2094" spans="1:19">
      <c r="A2094" t="s">
        <v>5156</v>
      </c>
      <c r="B2094" s="4">
        <v>44628</v>
      </c>
      <c r="C2094" s="2">
        <v>210131.48</v>
      </c>
      <c r="D2094" t="s">
        <v>849</v>
      </c>
      <c r="E2094" t="s">
        <v>850</v>
      </c>
      <c r="F2094" t="s">
        <v>11</v>
      </c>
      <c r="G2094" t="s">
        <v>24</v>
      </c>
      <c r="H2094" t="s">
        <v>209</v>
      </c>
      <c r="J2094" t="s">
        <v>5157</v>
      </c>
      <c r="K2094" t="str">
        <f>IF(COUNTIF(Customers!A:A, H2094)&gt;0, "Valid", "Invalid")</f>
        <v>Valid</v>
      </c>
      <c r="L2094" t="str">
        <f t="shared" si="160"/>
        <v>3</v>
      </c>
      <c r="M2094" t="str">
        <f t="shared" si="161"/>
        <v>2022</v>
      </c>
      <c r="N2094">
        <f t="shared" si="162"/>
        <v>210131.48</v>
      </c>
      <c r="O2094">
        <f t="shared" si="163"/>
        <v>210131.48</v>
      </c>
      <c r="P2094" t="str">
        <f t="shared" si="164"/>
        <v/>
      </c>
      <c r="Q2094" s="48" t="str">
        <f>IF(O2094="","",
   IF(OR(O2094&lt;EDA_Outlier_Analysis!$C$10, O2094&gt;EDA_Outlier_Analysis!$C$11),
      "Outlier",
      "Normal"))</f>
        <v>Normal</v>
      </c>
      <c r="R2094" t="str">
        <f>IF(P2094="","",
   IF(OR(P2094 &lt; EDA_Outlier_Analysis!$F$7, P2094 &gt; EDA_Outlier_Analysis!$F$8),
      "Outlier",
      "Normal"))</f>
        <v/>
      </c>
      <c r="S2094" t="str">
        <f>IF(N2094="","",
   IF(OR(N2094 &lt;EDA_Outlier_Analysis!$I$10, N2094 &gt; EDA_Outlier_Analysis!$I$11),
      "Outlier",
      "Normal"))</f>
        <v>Normal</v>
      </c>
    </row>
    <row r="2095" spans="1:19">
      <c r="A2095" t="s">
        <v>5158</v>
      </c>
      <c r="B2095" s="4">
        <v>44588</v>
      </c>
      <c r="C2095" s="2">
        <v>12171.7</v>
      </c>
      <c r="D2095" t="s">
        <v>971</v>
      </c>
      <c r="E2095" t="s">
        <v>971</v>
      </c>
      <c r="F2095" t="s">
        <v>9</v>
      </c>
      <c r="G2095" t="s">
        <v>34</v>
      </c>
      <c r="J2095" t="s">
        <v>5159</v>
      </c>
      <c r="K2095" t="str">
        <f>IF(COUNTIF(Customers!A:A, H2095)&gt;0, "Valid", "Invalid")</f>
        <v>Invalid</v>
      </c>
      <c r="L2095" t="str">
        <f t="shared" si="160"/>
        <v>1</v>
      </c>
      <c r="M2095" t="str">
        <f t="shared" si="161"/>
        <v>2022</v>
      </c>
      <c r="N2095">
        <f t="shared" si="162"/>
        <v>-12171.7</v>
      </c>
      <c r="O2095" t="str">
        <f t="shared" si="163"/>
        <v/>
      </c>
      <c r="P2095" t="str">
        <f t="shared" si="164"/>
        <v/>
      </c>
      <c r="Q2095" s="48" t="str">
        <f>IF(O2095="","",
   IF(OR(O2095&lt;EDA_Outlier_Analysis!$C$10, O2095&gt;EDA_Outlier_Analysis!$C$11),
      "Outlier",
      "Normal"))</f>
        <v/>
      </c>
      <c r="R2095" t="str">
        <f>IF(P2095="","",
   IF(OR(P2095 &lt; EDA_Outlier_Analysis!$F$7, P2095 &gt; EDA_Outlier_Analysis!$F$8),
      "Outlier",
      "Normal"))</f>
        <v/>
      </c>
      <c r="S2095" t="str">
        <f>IF(N2095="","",
   IF(OR(N2095 &lt;EDA_Outlier_Analysis!$I$10, N2095 &gt; EDA_Outlier_Analysis!$I$11),
      "Outlier",
      "Normal"))</f>
        <v>Normal</v>
      </c>
    </row>
    <row r="2096" spans="1:19">
      <c r="A2096" t="s">
        <v>5160</v>
      </c>
      <c r="B2096" s="4">
        <v>44831</v>
      </c>
      <c r="C2096" s="2">
        <v>198504.69</v>
      </c>
      <c r="D2096" t="s">
        <v>849</v>
      </c>
      <c r="E2096" t="s">
        <v>853</v>
      </c>
      <c r="F2096" t="s">
        <v>11</v>
      </c>
      <c r="G2096" t="s">
        <v>24</v>
      </c>
      <c r="H2096" t="s">
        <v>739</v>
      </c>
      <c r="J2096" t="s">
        <v>5161</v>
      </c>
      <c r="K2096" t="str">
        <f>IF(COUNTIF(Customers!A:A, H2096)&gt;0, "Valid", "Invalid")</f>
        <v>Valid</v>
      </c>
      <c r="L2096" t="str">
        <f t="shared" si="160"/>
        <v>9</v>
      </c>
      <c r="M2096" t="str">
        <f t="shared" si="161"/>
        <v>2022</v>
      </c>
      <c r="N2096">
        <f t="shared" si="162"/>
        <v>198504.69</v>
      </c>
      <c r="O2096">
        <f t="shared" si="163"/>
        <v>198504.69</v>
      </c>
      <c r="P2096" t="str">
        <f t="shared" si="164"/>
        <v/>
      </c>
      <c r="Q2096" s="48" t="str">
        <f>IF(O2096="","",
   IF(OR(O2096&lt;EDA_Outlier_Analysis!$C$10, O2096&gt;EDA_Outlier_Analysis!$C$11),
      "Outlier",
      "Normal"))</f>
        <v>Normal</v>
      </c>
      <c r="R2096" t="str">
        <f>IF(P2096="","",
   IF(OR(P2096 &lt; EDA_Outlier_Analysis!$F$7, P2096 &gt; EDA_Outlier_Analysis!$F$8),
      "Outlier",
      "Normal"))</f>
        <v/>
      </c>
      <c r="S2096" t="str">
        <f>IF(N2096="","",
   IF(OR(N2096 &lt;EDA_Outlier_Analysis!$I$10, N2096 &gt; EDA_Outlier_Analysis!$I$11),
      "Outlier",
      "Normal"))</f>
        <v>Normal</v>
      </c>
    </row>
    <row r="2097" spans="1:19">
      <c r="A2097" t="s">
        <v>5162</v>
      </c>
      <c r="B2097" s="4">
        <v>45161</v>
      </c>
      <c r="C2097" s="2">
        <v>230294.77</v>
      </c>
      <c r="D2097" t="s">
        <v>849</v>
      </c>
      <c r="E2097" t="s">
        <v>868</v>
      </c>
      <c r="F2097" t="s">
        <v>9</v>
      </c>
      <c r="G2097" t="s">
        <v>31</v>
      </c>
      <c r="H2097" t="s">
        <v>309</v>
      </c>
      <c r="J2097" t="s">
        <v>5163</v>
      </c>
      <c r="K2097" t="str">
        <f>IF(COUNTIF(Customers!A:A, H2097)&gt;0, "Valid", "Invalid")</f>
        <v>Valid</v>
      </c>
      <c r="L2097" t="str">
        <f t="shared" si="160"/>
        <v>8</v>
      </c>
      <c r="M2097" t="str">
        <f t="shared" si="161"/>
        <v>2023</v>
      </c>
      <c r="N2097">
        <f t="shared" si="162"/>
        <v>230294.77</v>
      </c>
      <c r="O2097">
        <f t="shared" si="163"/>
        <v>230294.77</v>
      </c>
      <c r="P2097" t="str">
        <f t="shared" si="164"/>
        <v/>
      </c>
      <c r="Q2097" s="48" t="str">
        <f>IF(O2097="","",
   IF(OR(O2097&lt;EDA_Outlier_Analysis!$C$10, O2097&gt;EDA_Outlier_Analysis!$C$11),
      "Outlier",
      "Normal"))</f>
        <v>Normal</v>
      </c>
      <c r="R2097" t="str">
        <f>IF(P2097="","",
   IF(OR(P2097 &lt; EDA_Outlier_Analysis!$F$7, P2097 &gt; EDA_Outlier_Analysis!$F$8),
      "Outlier",
      "Normal"))</f>
        <v/>
      </c>
      <c r="S2097" t="str">
        <f>IF(N2097="","",
   IF(OR(N2097 &lt;EDA_Outlier_Analysis!$I$10, N2097 &gt; EDA_Outlier_Analysis!$I$11),
      "Outlier",
      "Normal"))</f>
        <v>Normal</v>
      </c>
    </row>
    <row r="2098" spans="1:19">
      <c r="A2098" t="s">
        <v>5164</v>
      </c>
      <c r="B2098" s="4">
        <v>44764</v>
      </c>
      <c r="C2098" s="2">
        <v>18493.240000000002</v>
      </c>
      <c r="D2098" t="s">
        <v>1345</v>
      </c>
      <c r="E2098" t="s">
        <v>1345</v>
      </c>
      <c r="F2098" t="s">
        <v>9</v>
      </c>
      <c r="G2098" t="s">
        <v>34</v>
      </c>
      <c r="J2098" t="s">
        <v>5165</v>
      </c>
      <c r="K2098" t="str">
        <f>IF(COUNTIF(Customers!A:A, H2098)&gt;0, "Valid", "Invalid")</f>
        <v>Invalid</v>
      </c>
      <c r="L2098" t="str">
        <f t="shared" si="160"/>
        <v>7</v>
      </c>
      <c r="M2098" t="str">
        <f t="shared" si="161"/>
        <v>2022</v>
      </c>
      <c r="N2098">
        <f t="shared" si="162"/>
        <v>-18493.240000000002</v>
      </c>
      <c r="O2098" t="str">
        <f t="shared" si="163"/>
        <v/>
      </c>
      <c r="P2098" t="str">
        <f t="shared" si="164"/>
        <v/>
      </c>
      <c r="Q2098" s="48" t="str">
        <f>IF(O2098="","",
   IF(OR(O2098&lt;EDA_Outlier_Analysis!$C$10, O2098&gt;EDA_Outlier_Analysis!$C$11),
      "Outlier",
      "Normal"))</f>
        <v/>
      </c>
      <c r="R2098" t="str">
        <f>IF(P2098="","",
   IF(OR(P2098 &lt; EDA_Outlier_Analysis!$F$7, P2098 &gt; EDA_Outlier_Analysis!$F$8),
      "Outlier",
      "Normal"))</f>
        <v/>
      </c>
      <c r="S2098" t="str">
        <f>IF(N2098="","",
   IF(OR(N2098 &lt;EDA_Outlier_Analysis!$I$10, N2098 &gt; EDA_Outlier_Analysis!$I$11),
      "Outlier",
      "Normal"))</f>
        <v>Normal</v>
      </c>
    </row>
    <row r="2099" spans="1:19">
      <c r="A2099" t="s">
        <v>5166</v>
      </c>
      <c r="B2099" s="4">
        <v>44641</v>
      </c>
      <c r="C2099" s="2">
        <v>-29087.88</v>
      </c>
      <c r="D2099" t="s">
        <v>840</v>
      </c>
      <c r="E2099" t="s">
        <v>905</v>
      </c>
      <c r="F2099" t="s">
        <v>9</v>
      </c>
      <c r="G2099" t="s">
        <v>20</v>
      </c>
      <c r="I2099" t="s">
        <v>1340</v>
      </c>
      <c r="J2099" t="s">
        <v>5167</v>
      </c>
      <c r="K2099" t="str">
        <f>IF(COUNTIF(Customers!A:A, H2099)&gt;0, "Valid", "Invalid")</f>
        <v>Invalid</v>
      </c>
      <c r="L2099" t="str">
        <f t="shared" si="160"/>
        <v>3</v>
      </c>
      <c r="M2099" t="str">
        <f t="shared" si="161"/>
        <v>2022</v>
      </c>
      <c r="N2099">
        <f t="shared" si="162"/>
        <v>-29087.88</v>
      </c>
      <c r="O2099" t="str">
        <f t="shared" si="163"/>
        <v/>
      </c>
      <c r="P2099">
        <f t="shared" si="164"/>
        <v>29087.88</v>
      </c>
      <c r="Q2099" s="48" t="str">
        <f>IF(O2099="","",
   IF(OR(O2099&lt;EDA_Outlier_Analysis!$C$10, O2099&gt;EDA_Outlier_Analysis!$C$11),
      "Outlier",
      "Normal"))</f>
        <v/>
      </c>
      <c r="R2099" t="str">
        <f>IF(P2099="","",
   IF(OR(P2099 &lt; EDA_Outlier_Analysis!$F$7, P2099 &gt; EDA_Outlier_Analysis!$F$8),
      "Outlier",
      "Normal"))</f>
        <v>Normal</v>
      </c>
      <c r="S2099" t="str">
        <f>IF(N2099="","",
   IF(OR(N2099 &lt;EDA_Outlier_Analysis!$I$10, N2099 &gt; EDA_Outlier_Analysis!$I$11),
      "Outlier",
      "Normal"))</f>
        <v>Normal</v>
      </c>
    </row>
    <row r="2100" spans="1:19">
      <c r="A2100" t="s">
        <v>5168</v>
      </c>
      <c r="B2100" s="4">
        <v>45223</v>
      </c>
      <c r="C2100" s="2">
        <v>143060.75</v>
      </c>
      <c r="D2100" t="s">
        <v>849</v>
      </c>
      <c r="E2100" t="s">
        <v>853</v>
      </c>
      <c r="F2100" t="s">
        <v>9</v>
      </c>
      <c r="G2100" t="s">
        <v>34</v>
      </c>
      <c r="H2100" t="s">
        <v>275</v>
      </c>
      <c r="J2100" t="s">
        <v>5169</v>
      </c>
      <c r="K2100" t="str">
        <f>IF(COUNTIF(Customers!A:A, H2100)&gt;0, "Valid", "Invalid")</f>
        <v>Valid</v>
      </c>
      <c r="L2100" t="str">
        <f t="shared" si="160"/>
        <v>10</v>
      </c>
      <c r="M2100" t="str">
        <f t="shared" si="161"/>
        <v>2023</v>
      </c>
      <c r="N2100">
        <f t="shared" si="162"/>
        <v>143060.75</v>
      </c>
      <c r="O2100">
        <f t="shared" si="163"/>
        <v>143060.75</v>
      </c>
      <c r="P2100" t="str">
        <f t="shared" si="164"/>
        <v/>
      </c>
      <c r="Q2100" s="48" t="str">
        <f>IF(O2100="","",
   IF(OR(O2100&lt;EDA_Outlier_Analysis!$C$10, O2100&gt;EDA_Outlier_Analysis!$C$11),
      "Outlier",
      "Normal"))</f>
        <v>Normal</v>
      </c>
      <c r="R2100" t="str">
        <f>IF(P2100="","",
   IF(OR(P2100 &lt; EDA_Outlier_Analysis!$F$7, P2100 &gt; EDA_Outlier_Analysis!$F$8),
      "Outlier",
      "Normal"))</f>
        <v/>
      </c>
      <c r="S2100" t="str">
        <f>IF(N2100="","",
   IF(OR(N2100 &lt;EDA_Outlier_Analysis!$I$10, N2100 &gt; EDA_Outlier_Analysis!$I$11),
      "Outlier",
      "Normal"))</f>
        <v>Normal</v>
      </c>
    </row>
    <row r="2101" spans="1:19">
      <c r="A2101" t="s">
        <v>5170</v>
      </c>
      <c r="B2101" s="4">
        <v>45038</v>
      </c>
      <c r="C2101" s="2">
        <v>-44817.73</v>
      </c>
      <c r="D2101" t="s">
        <v>840</v>
      </c>
      <c r="E2101" t="s">
        <v>864</v>
      </c>
      <c r="F2101" t="s">
        <v>11</v>
      </c>
      <c r="G2101" t="s">
        <v>20</v>
      </c>
      <c r="I2101" t="s">
        <v>857</v>
      </c>
      <c r="J2101" t="s">
        <v>5171</v>
      </c>
      <c r="K2101" t="str">
        <f>IF(COUNTIF(Customers!A:A, H2101)&gt;0, "Valid", "Invalid")</f>
        <v>Invalid</v>
      </c>
      <c r="L2101" t="str">
        <f t="shared" si="160"/>
        <v>4</v>
      </c>
      <c r="M2101" t="str">
        <f t="shared" si="161"/>
        <v>2023</v>
      </c>
      <c r="N2101">
        <f t="shared" si="162"/>
        <v>-44817.73</v>
      </c>
      <c r="O2101" t="str">
        <f t="shared" si="163"/>
        <v/>
      </c>
      <c r="P2101">
        <f t="shared" si="164"/>
        <v>44817.73</v>
      </c>
      <c r="Q2101" s="48" t="str">
        <f>IF(O2101="","",
   IF(OR(O2101&lt;EDA_Outlier_Analysis!$C$10, O2101&gt;EDA_Outlier_Analysis!$C$11),
      "Outlier",
      "Normal"))</f>
        <v/>
      </c>
      <c r="R2101" t="str">
        <f>IF(P2101="","",
   IF(OR(P2101 &lt; EDA_Outlier_Analysis!$F$7, P2101 &gt; EDA_Outlier_Analysis!$F$8),
      "Outlier",
      "Normal"))</f>
        <v>Normal</v>
      </c>
      <c r="S2101" t="str">
        <f>IF(N2101="","",
   IF(OR(N2101 &lt;EDA_Outlier_Analysis!$I$10, N2101 &gt; EDA_Outlier_Analysis!$I$11),
      "Outlier",
      "Normal"))</f>
        <v>Normal</v>
      </c>
    </row>
    <row r="2102" spans="1:19">
      <c r="A2102" t="s">
        <v>5172</v>
      </c>
      <c r="B2102" s="4">
        <v>44581</v>
      </c>
      <c r="C2102" s="2">
        <v>129574.86</v>
      </c>
      <c r="D2102" t="s">
        <v>849</v>
      </c>
      <c r="E2102" t="s">
        <v>853</v>
      </c>
      <c r="F2102" t="s">
        <v>9</v>
      </c>
      <c r="G2102" t="s">
        <v>20</v>
      </c>
      <c r="H2102" t="s">
        <v>753</v>
      </c>
      <c r="J2102" t="s">
        <v>5173</v>
      </c>
      <c r="K2102" t="str">
        <f>IF(COUNTIF(Customers!A:A, H2102)&gt;0, "Valid", "Invalid")</f>
        <v>Valid</v>
      </c>
      <c r="L2102" t="str">
        <f t="shared" si="160"/>
        <v>1</v>
      </c>
      <c r="M2102" t="str">
        <f t="shared" si="161"/>
        <v>2022</v>
      </c>
      <c r="N2102">
        <f t="shared" si="162"/>
        <v>129574.86</v>
      </c>
      <c r="O2102">
        <f t="shared" si="163"/>
        <v>129574.86</v>
      </c>
      <c r="P2102" t="str">
        <f t="shared" si="164"/>
        <v/>
      </c>
      <c r="Q2102" s="48" t="str">
        <f>IF(O2102="","",
   IF(OR(O2102&lt;EDA_Outlier_Analysis!$C$10, O2102&gt;EDA_Outlier_Analysis!$C$11),
      "Outlier",
      "Normal"))</f>
        <v>Normal</v>
      </c>
      <c r="R2102" t="str">
        <f>IF(P2102="","",
   IF(OR(P2102 &lt; EDA_Outlier_Analysis!$F$7, P2102 &gt; EDA_Outlier_Analysis!$F$8),
      "Outlier",
      "Normal"))</f>
        <v/>
      </c>
      <c r="S2102" t="str">
        <f>IF(N2102="","",
   IF(OR(N2102 &lt;EDA_Outlier_Analysis!$I$10, N2102 &gt; EDA_Outlier_Analysis!$I$11),
      "Outlier",
      "Normal"))</f>
        <v>Normal</v>
      </c>
    </row>
    <row r="2103" spans="1:19">
      <c r="A2103" t="s">
        <v>5174</v>
      </c>
      <c r="B2103" s="4">
        <v>45186</v>
      </c>
      <c r="C2103" s="2">
        <v>222501.84</v>
      </c>
      <c r="D2103" t="s">
        <v>849</v>
      </c>
      <c r="E2103" t="s">
        <v>853</v>
      </c>
      <c r="F2103" t="s">
        <v>11</v>
      </c>
      <c r="G2103" t="s">
        <v>34</v>
      </c>
      <c r="H2103" t="s">
        <v>195</v>
      </c>
      <c r="J2103" t="s">
        <v>5175</v>
      </c>
      <c r="K2103" t="str">
        <f>IF(COUNTIF(Customers!A:A, H2103)&gt;0, "Valid", "Invalid")</f>
        <v>Valid</v>
      </c>
      <c r="L2103" t="str">
        <f t="shared" si="160"/>
        <v>9</v>
      </c>
      <c r="M2103" t="str">
        <f t="shared" si="161"/>
        <v>2023</v>
      </c>
      <c r="N2103">
        <f t="shared" si="162"/>
        <v>222501.84</v>
      </c>
      <c r="O2103">
        <f t="shared" si="163"/>
        <v>222501.84</v>
      </c>
      <c r="P2103" t="str">
        <f t="shared" si="164"/>
        <v/>
      </c>
      <c r="Q2103" s="48" t="str">
        <f>IF(O2103="","",
   IF(OR(O2103&lt;EDA_Outlier_Analysis!$C$10, O2103&gt;EDA_Outlier_Analysis!$C$11),
      "Outlier",
      "Normal"))</f>
        <v>Normal</v>
      </c>
      <c r="R2103" t="str">
        <f>IF(P2103="","",
   IF(OR(P2103 &lt; EDA_Outlier_Analysis!$F$7, P2103 &gt; EDA_Outlier_Analysis!$F$8),
      "Outlier",
      "Normal"))</f>
        <v/>
      </c>
      <c r="S2103" t="str">
        <f>IF(N2103="","",
   IF(OR(N2103 &lt;EDA_Outlier_Analysis!$I$10, N2103 &gt; EDA_Outlier_Analysis!$I$11),
      "Outlier",
      "Normal"))</f>
        <v>Normal</v>
      </c>
    </row>
    <row r="2104" spans="1:19">
      <c r="A2104" t="s">
        <v>5176</v>
      </c>
      <c r="B2104" s="4">
        <v>45031</v>
      </c>
      <c r="C2104" s="2">
        <v>-40791.730000000003</v>
      </c>
      <c r="D2104" t="s">
        <v>840</v>
      </c>
      <c r="E2104" t="s">
        <v>864</v>
      </c>
      <c r="F2104" t="s">
        <v>9</v>
      </c>
      <c r="G2104" t="s">
        <v>20</v>
      </c>
      <c r="I2104" t="s">
        <v>1167</v>
      </c>
      <c r="J2104" t="s">
        <v>5177</v>
      </c>
      <c r="K2104" t="str">
        <f>IF(COUNTIF(Customers!A:A, H2104)&gt;0, "Valid", "Invalid")</f>
        <v>Invalid</v>
      </c>
      <c r="L2104" t="str">
        <f t="shared" si="160"/>
        <v>4</v>
      </c>
      <c r="M2104" t="str">
        <f t="shared" si="161"/>
        <v>2023</v>
      </c>
      <c r="N2104">
        <f t="shared" si="162"/>
        <v>-40791.730000000003</v>
      </c>
      <c r="O2104" t="str">
        <f t="shared" si="163"/>
        <v/>
      </c>
      <c r="P2104">
        <f t="shared" si="164"/>
        <v>40791.730000000003</v>
      </c>
      <c r="Q2104" s="48" t="str">
        <f>IF(O2104="","",
   IF(OR(O2104&lt;EDA_Outlier_Analysis!$C$10, O2104&gt;EDA_Outlier_Analysis!$C$11),
      "Outlier",
      "Normal"))</f>
        <v/>
      </c>
      <c r="R2104" t="str">
        <f>IF(P2104="","",
   IF(OR(P2104 &lt; EDA_Outlier_Analysis!$F$7, P2104 &gt; EDA_Outlier_Analysis!$F$8),
      "Outlier",
      "Normal"))</f>
        <v>Normal</v>
      </c>
      <c r="S2104" t="str">
        <f>IF(N2104="","",
   IF(OR(N2104 &lt;EDA_Outlier_Analysis!$I$10, N2104 &gt; EDA_Outlier_Analysis!$I$11),
      "Outlier",
      "Normal"))</f>
        <v>Normal</v>
      </c>
    </row>
    <row r="2105" spans="1:19">
      <c r="A2105" t="s">
        <v>5178</v>
      </c>
      <c r="B2105" s="4">
        <v>44881</v>
      </c>
      <c r="C2105" s="2">
        <v>-33453.51</v>
      </c>
      <c r="D2105" t="s">
        <v>840</v>
      </c>
      <c r="E2105" t="s">
        <v>878</v>
      </c>
      <c r="F2105" t="s">
        <v>10</v>
      </c>
      <c r="G2105" t="s">
        <v>20</v>
      </c>
      <c r="I2105" t="s">
        <v>1412</v>
      </c>
      <c r="J2105" t="s">
        <v>5179</v>
      </c>
      <c r="K2105" t="str">
        <f>IF(COUNTIF(Customers!A:A, H2105)&gt;0, "Valid", "Invalid")</f>
        <v>Invalid</v>
      </c>
      <c r="L2105" t="str">
        <f t="shared" si="160"/>
        <v>11</v>
      </c>
      <c r="M2105" t="str">
        <f t="shared" si="161"/>
        <v>2022</v>
      </c>
      <c r="N2105">
        <f t="shared" si="162"/>
        <v>-33453.51</v>
      </c>
      <c r="O2105" t="str">
        <f t="shared" si="163"/>
        <v/>
      </c>
      <c r="P2105">
        <f t="shared" si="164"/>
        <v>33453.51</v>
      </c>
      <c r="Q2105" s="48" t="str">
        <f>IF(O2105="","",
   IF(OR(O2105&lt;EDA_Outlier_Analysis!$C$10, O2105&gt;EDA_Outlier_Analysis!$C$11),
      "Outlier",
      "Normal"))</f>
        <v/>
      </c>
      <c r="R2105" t="str">
        <f>IF(P2105="","",
   IF(OR(P2105 &lt; EDA_Outlier_Analysis!$F$7, P2105 &gt; EDA_Outlier_Analysis!$F$8),
      "Outlier",
      "Normal"))</f>
        <v>Normal</v>
      </c>
      <c r="S2105" t="str">
        <f>IF(N2105="","",
   IF(OR(N2105 &lt;EDA_Outlier_Analysis!$I$10, N2105 &gt; EDA_Outlier_Analysis!$I$11),
      "Outlier",
      "Normal"))</f>
        <v>Normal</v>
      </c>
    </row>
    <row r="2106" spans="1:19">
      <c r="A2106" t="s">
        <v>5180</v>
      </c>
      <c r="B2106" s="4">
        <v>44634</v>
      </c>
      <c r="C2106" s="2">
        <v>149901.63</v>
      </c>
      <c r="D2106" t="s">
        <v>849</v>
      </c>
      <c r="E2106" t="s">
        <v>850</v>
      </c>
      <c r="F2106" t="s">
        <v>9</v>
      </c>
      <c r="G2106" t="s">
        <v>20</v>
      </c>
      <c r="H2106" t="s">
        <v>339</v>
      </c>
      <c r="J2106" t="s">
        <v>5181</v>
      </c>
      <c r="K2106" t="str">
        <f>IF(COUNTIF(Customers!A:A, H2106)&gt;0, "Valid", "Invalid")</f>
        <v>Valid</v>
      </c>
      <c r="L2106" t="str">
        <f t="shared" si="160"/>
        <v>3</v>
      </c>
      <c r="M2106" t="str">
        <f t="shared" si="161"/>
        <v>2022</v>
      </c>
      <c r="N2106">
        <f t="shared" si="162"/>
        <v>149901.63</v>
      </c>
      <c r="O2106">
        <f t="shared" si="163"/>
        <v>149901.63</v>
      </c>
      <c r="P2106" t="str">
        <f t="shared" si="164"/>
        <v/>
      </c>
      <c r="Q2106" s="48" t="str">
        <f>IF(O2106="","",
   IF(OR(O2106&lt;EDA_Outlier_Analysis!$C$10, O2106&gt;EDA_Outlier_Analysis!$C$11),
      "Outlier",
      "Normal"))</f>
        <v>Normal</v>
      </c>
      <c r="R2106" t="str">
        <f>IF(P2106="","",
   IF(OR(P2106 &lt; EDA_Outlier_Analysis!$F$7, P2106 &gt; EDA_Outlier_Analysis!$F$8),
      "Outlier",
      "Normal"))</f>
        <v/>
      </c>
      <c r="S2106" t="str">
        <f>IF(N2106="","",
   IF(OR(N2106 &lt;EDA_Outlier_Analysis!$I$10, N2106 &gt; EDA_Outlier_Analysis!$I$11),
      "Outlier",
      "Normal"))</f>
        <v>Normal</v>
      </c>
    </row>
    <row r="2107" spans="1:19">
      <c r="A2107" t="s">
        <v>5182</v>
      </c>
      <c r="B2107" s="4">
        <v>44629</v>
      </c>
      <c r="C2107" s="2">
        <v>-49123.38</v>
      </c>
      <c r="D2107" t="s">
        <v>840</v>
      </c>
      <c r="E2107" t="s">
        <v>905</v>
      </c>
      <c r="F2107" t="s">
        <v>9</v>
      </c>
      <c r="G2107" t="s">
        <v>34</v>
      </c>
      <c r="I2107" t="s">
        <v>1080</v>
      </c>
      <c r="J2107" t="s">
        <v>5183</v>
      </c>
      <c r="K2107" t="str">
        <f>IF(COUNTIF(Customers!A:A, H2107)&gt;0, "Valid", "Invalid")</f>
        <v>Invalid</v>
      </c>
      <c r="L2107" t="str">
        <f t="shared" si="160"/>
        <v>3</v>
      </c>
      <c r="M2107" t="str">
        <f t="shared" si="161"/>
        <v>2022</v>
      </c>
      <c r="N2107">
        <f t="shared" si="162"/>
        <v>-49123.38</v>
      </c>
      <c r="O2107" t="str">
        <f t="shared" si="163"/>
        <v/>
      </c>
      <c r="P2107">
        <f t="shared" si="164"/>
        <v>49123.38</v>
      </c>
      <c r="Q2107" s="48" t="str">
        <f>IF(O2107="","",
   IF(OR(O2107&lt;EDA_Outlier_Analysis!$C$10, O2107&gt;EDA_Outlier_Analysis!$C$11),
      "Outlier",
      "Normal"))</f>
        <v/>
      </c>
      <c r="R2107" t="str">
        <f>IF(P2107="","",
   IF(OR(P2107 &lt; EDA_Outlier_Analysis!$F$7, P2107 &gt; EDA_Outlier_Analysis!$F$8),
      "Outlier",
      "Normal"))</f>
        <v>Normal</v>
      </c>
      <c r="S2107" t="str">
        <f>IF(N2107="","",
   IF(OR(N2107 &lt;EDA_Outlier_Analysis!$I$10, N2107 &gt; EDA_Outlier_Analysis!$I$11),
      "Outlier",
      "Normal"))</f>
        <v>Normal</v>
      </c>
    </row>
    <row r="2108" spans="1:19">
      <c r="A2108" t="s">
        <v>5184</v>
      </c>
      <c r="B2108" s="4">
        <v>44682</v>
      </c>
      <c r="C2108" s="2">
        <v>146922.98000000001</v>
      </c>
      <c r="D2108" t="s">
        <v>849</v>
      </c>
      <c r="E2108" t="s">
        <v>853</v>
      </c>
      <c r="F2108" t="s">
        <v>9</v>
      </c>
      <c r="G2108" t="s">
        <v>31</v>
      </c>
      <c r="H2108" t="s">
        <v>431</v>
      </c>
      <c r="J2108" t="s">
        <v>5185</v>
      </c>
      <c r="K2108" t="str">
        <f>IF(COUNTIF(Customers!A:A, H2108)&gt;0, "Valid", "Invalid")</f>
        <v>Valid</v>
      </c>
      <c r="L2108" t="str">
        <f t="shared" si="160"/>
        <v>5</v>
      </c>
      <c r="M2108" t="str">
        <f t="shared" si="161"/>
        <v>2022</v>
      </c>
      <c r="N2108">
        <f t="shared" si="162"/>
        <v>146922.98000000001</v>
      </c>
      <c r="O2108">
        <f t="shared" si="163"/>
        <v>146922.98000000001</v>
      </c>
      <c r="P2108" t="str">
        <f t="shared" si="164"/>
        <v/>
      </c>
      <c r="Q2108" s="48" t="str">
        <f>IF(O2108="","",
   IF(OR(O2108&lt;EDA_Outlier_Analysis!$C$10, O2108&gt;EDA_Outlier_Analysis!$C$11),
      "Outlier",
      "Normal"))</f>
        <v>Normal</v>
      </c>
      <c r="R2108" t="str">
        <f>IF(P2108="","",
   IF(OR(P2108 &lt; EDA_Outlier_Analysis!$F$7, P2108 &gt; EDA_Outlier_Analysis!$F$8),
      "Outlier",
      "Normal"))</f>
        <v/>
      </c>
      <c r="S2108" t="str">
        <f>IF(N2108="","",
   IF(OR(N2108 &lt;EDA_Outlier_Analysis!$I$10, N2108 &gt; EDA_Outlier_Analysis!$I$11),
      "Outlier",
      "Normal"))</f>
        <v>Normal</v>
      </c>
    </row>
    <row r="2109" spans="1:19">
      <c r="A2109" t="s">
        <v>5186</v>
      </c>
      <c r="B2109" s="4">
        <v>45156</v>
      </c>
      <c r="C2109" s="2">
        <v>192985.51</v>
      </c>
      <c r="D2109" t="s">
        <v>849</v>
      </c>
      <c r="E2109" t="s">
        <v>853</v>
      </c>
      <c r="F2109" t="s">
        <v>11</v>
      </c>
      <c r="G2109" t="s">
        <v>31</v>
      </c>
      <c r="H2109" t="s">
        <v>575</v>
      </c>
      <c r="J2109" t="s">
        <v>5187</v>
      </c>
      <c r="K2109" t="str">
        <f>IF(COUNTIF(Customers!A:A, H2109)&gt;0, "Valid", "Invalid")</f>
        <v>Valid</v>
      </c>
      <c r="L2109" t="str">
        <f t="shared" si="160"/>
        <v>8</v>
      </c>
      <c r="M2109" t="str">
        <f t="shared" si="161"/>
        <v>2023</v>
      </c>
      <c r="N2109">
        <f t="shared" si="162"/>
        <v>192985.51</v>
      </c>
      <c r="O2109">
        <f t="shared" si="163"/>
        <v>192985.51</v>
      </c>
      <c r="P2109" t="str">
        <f t="shared" si="164"/>
        <v/>
      </c>
      <c r="Q2109" s="48" t="str">
        <f>IF(O2109="","",
   IF(OR(O2109&lt;EDA_Outlier_Analysis!$C$10, O2109&gt;EDA_Outlier_Analysis!$C$11),
      "Outlier",
      "Normal"))</f>
        <v>Normal</v>
      </c>
      <c r="R2109" t="str">
        <f>IF(P2109="","",
   IF(OR(P2109 &lt; EDA_Outlier_Analysis!$F$7, P2109 &gt; EDA_Outlier_Analysis!$F$8),
      "Outlier",
      "Normal"))</f>
        <v/>
      </c>
      <c r="S2109" t="str">
        <f>IF(N2109="","",
   IF(OR(N2109 &lt;EDA_Outlier_Analysis!$I$10, N2109 &gt; EDA_Outlier_Analysis!$I$11),
      "Outlier",
      "Normal"))</f>
        <v>Normal</v>
      </c>
    </row>
    <row r="2110" spans="1:19">
      <c r="A2110" t="s">
        <v>5188</v>
      </c>
      <c r="B2110" s="4">
        <v>44841</v>
      </c>
      <c r="C2110" s="2">
        <v>-56245.91</v>
      </c>
      <c r="D2110" t="s">
        <v>840</v>
      </c>
      <c r="E2110" t="s">
        <v>864</v>
      </c>
      <c r="F2110" t="s">
        <v>11</v>
      </c>
      <c r="G2110" t="s">
        <v>24</v>
      </c>
      <c r="I2110" t="s">
        <v>1533</v>
      </c>
      <c r="J2110" t="s">
        <v>5189</v>
      </c>
      <c r="K2110" t="str">
        <f>IF(COUNTIF(Customers!A:A, H2110)&gt;0, "Valid", "Invalid")</f>
        <v>Invalid</v>
      </c>
      <c r="L2110" t="str">
        <f t="shared" si="160"/>
        <v>10</v>
      </c>
      <c r="M2110" t="str">
        <f t="shared" si="161"/>
        <v>2022</v>
      </c>
      <c r="N2110">
        <f t="shared" si="162"/>
        <v>-56245.91</v>
      </c>
      <c r="O2110" t="str">
        <f t="shared" si="163"/>
        <v/>
      </c>
      <c r="P2110">
        <f t="shared" si="164"/>
        <v>56245.91</v>
      </c>
      <c r="Q2110" s="48" t="str">
        <f>IF(O2110="","",
   IF(OR(O2110&lt;EDA_Outlier_Analysis!$C$10, O2110&gt;EDA_Outlier_Analysis!$C$11),
      "Outlier",
      "Normal"))</f>
        <v/>
      </c>
      <c r="R2110" t="str">
        <f>IF(P2110="","",
   IF(OR(P2110 &lt; EDA_Outlier_Analysis!$F$7, P2110 &gt; EDA_Outlier_Analysis!$F$8),
      "Outlier",
      "Normal"))</f>
        <v>Outlier</v>
      </c>
      <c r="S2110" t="str">
        <f>IF(N2110="","",
   IF(OR(N2110 &lt;EDA_Outlier_Analysis!$I$10, N2110 &gt; EDA_Outlier_Analysis!$I$11),
      "Outlier",
      "Normal"))</f>
        <v>Normal</v>
      </c>
    </row>
    <row r="2111" spans="1:19">
      <c r="A2111" t="s">
        <v>5190</v>
      </c>
      <c r="B2111" s="4">
        <v>45010</v>
      </c>
      <c r="C2111" s="2">
        <v>153781.91</v>
      </c>
      <c r="D2111" t="s">
        <v>849</v>
      </c>
      <c r="E2111" t="s">
        <v>853</v>
      </c>
      <c r="F2111" t="s">
        <v>10</v>
      </c>
      <c r="G2111" t="s">
        <v>20</v>
      </c>
      <c r="H2111" t="s">
        <v>755</v>
      </c>
      <c r="J2111" t="s">
        <v>5191</v>
      </c>
      <c r="K2111" t="str">
        <f>IF(COUNTIF(Customers!A:A, H2111)&gt;0, "Valid", "Invalid")</f>
        <v>Valid</v>
      </c>
      <c r="L2111" t="str">
        <f t="shared" si="160"/>
        <v>3</v>
      </c>
      <c r="M2111" t="str">
        <f t="shared" si="161"/>
        <v>2023</v>
      </c>
      <c r="N2111">
        <f t="shared" si="162"/>
        <v>153781.91</v>
      </c>
      <c r="O2111">
        <f t="shared" si="163"/>
        <v>153781.91</v>
      </c>
      <c r="P2111" t="str">
        <f t="shared" si="164"/>
        <v/>
      </c>
      <c r="Q2111" s="48" t="str">
        <f>IF(O2111="","",
   IF(OR(O2111&lt;EDA_Outlier_Analysis!$C$10, O2111&gt;EDA_Outlier_Analysis!$C$11),
      "Outlier",
      "Normal"))</f>
        <v>Normal</v>
      </c>
      <c r="R2111" t="str">
        <f>IF(P2111="","",
   IF(OR(P2111 &lt; EDA_Outlier_Analysis!$F$7, P2111 &gt; EDA_Outlier_Analysis!$F$8),
      "Outlier",
      "Normal"))</f>
        <v/>
      </c>
      <c r="S2111" t="str">
        <f>IF(N2111="","",
   IF(OR(N2111 &lt;EDA_Outlier_Analysis!$I$10, N2111 &gt; EDA_Outlier_Analysis!$I$11),
      "Outlier",
      "Normal"))</f>
        <v>Normal</v>
      </c>
    </row>
    <row r="2112" spans="1:19">
      <c r="A2112" t="s">
        <v>5192</v>
      </c>
      <c r="B2112" s="4">
        <v>44886</v>
      </c>
      <c r="C2112" s="2">
        <v>11727.58</v>
      </c>
      <c r="D2112" t="s">
        <v>1345</v>
      </c>
      <c r="E2112" t="s">
        <v>1345</v>
      </c>
      <c r="F2112" t="s">
        <v>9</v>
      </c>
      <c r="G2112" t="s">
        <v>34</v>
      </c>
      <c r="J2112" t="s">
        <v>5193</v>
      </c>
      <c r="K2112" t="str">
        <f>IF(COUNTIF(Customers!A:A, H2112)&gt;0, "Valid", "Invalid")</f>
        <v>Invalid</v>
      </c>
      <c r="L2112" t="str">
        <f t="shared" si="160"/>
        <v>11</v>
      </c>
      <c r="M2112" t="str">
        <f t="shared" si="161"/>
        <v>2022</v>
      </c>
      <c r="N2112">
        <f t="shared" si="162"/>
        <v>-11727.58</v>
      </c>
      <c r="O2112" t="str">
        <f t="shared" si="163"/>
        <v/>
      </c>
      <c r="P2112" t="str">
        <f t="shared" si="164"/>
        <v/>
      </c>
      <c r="Q2112" s="48" t="str">
        <f>IF(O2112="","",
   IF(OR(O2112&lt;EDA_Outlier_Analysis!$C$10, O2112&gt;EDA_Outlier_Analysis!$C$11),
      "Outlier",
      "Normal"))</f>
        <v/>
      </c>
      <c r="R2112" t="str">
        <f>IF(P2112="","",
   IF(OR(P2112 &lt; EDA_Outlier_Analysis!$F$7, P2112 &gt; EDA_Outlier_Analysis!$F$8),
      "Outlier",
      "Normal"))</f>
        <v/>
      </c>
      <c r="S2112" t="str">
        <f>IF(N2112="","",
   IF(OR(N2112 &lt;EDA_Outlier_Analysis!$I$10, N2112 &gt; EDA_Outlier_Analysis!$I$11),
      "Outlier",
      "Normal"))</f>
        <v>Normal</v>
      </c>
    </row>
    <row r="2113" spans="1:19">
      <c r="A2113" t="s">
        <v>5194</v>
      </c>
      <c r="B2113" s="4">
        <v>45049</v>
      </c>
      <c r="C2113" s="2">
        <v>-9801.1200000000008</v>
      </c>
      <c r="D2113" t="s">
        <v>840</v>
      </c>
      <c r="E2113" t="s">
        <v>841</v>
      </c>
      <c r="F2113" t="s">
        <v>9</v>
      </c>
      <c r="G2113" t="s">
        <v>24</v>
      </c>
      <c r="I2113" t="s">
        <v>957</v>
      </c>
      <c r="J2113" t="s">
        <v>5195</v>
      </c>
      <c r="K2113" t="str">
        <f>IF(COUNTIF(Customers!A:A, H2113)&gt;0, "Valid", "Invalid")</f>
        <v>Invalid</v>
      </c>
      <c r="L2113" t="str">
        <f t="shared" si="160"/>
        <v>5</v>
      </c>
      <c r="M2113" t="str">
        <f t="shared" si="161"/>
        <v>2023</v>
      </c>
      <c r="N2113">
        <f t="shared" si="162"/>
        <v>-9801.1200000000008</v>
      </c>
      <c r="O2113" t="str">
        <f t="shared" si="163"/>
        <v/>
      </c>
      <c r="P2113">
        <f t="shared" si="164"/>
        <v>9801.1200000000008</v>
      </c>
      <c r="Q2113" s="48" t="str">
        <f>IF(O2113="","",
   IF(OR(O2113&lt;EDA_Outlier_Analysis!$C$10, O2113&gt;EDA_Outlier_Analysis!$C$11),
      "Outlier",
      "Normal"))</f>
        <v/>
      </c>
      <c r="R2113" t="str">
        <f>IF(P2113="","",
   IF(OR(P2113 &lt; EDA_Outlier_Analysis!$F$7, P2113 &gt; EDA_Outlier_Analysis!$F$8),
      "Outlier",
      "Normal"))</f>
        <v>Outlier</v>
      </c>
      <c r="S2113" t="str">
        <f>IF(N2113="","",
   IF(OR(N2113 &lt;EDA_Outlier_Analysis!$I$10, N2113 &gt; EDA_Outlier_Analysis!$I$11),
      "Outlier",
      "Normal"))</f>
        <v>Normal</v>
      </c>
    </row>
    <row r="2114" spans="1:19">
      <c r="A2114" t="s">
        <v>5196</v>
      </c>
      <c r="B2114" s="4">
        <v>45277</v>
      </c>
      <c r="C2114" s="2">
        <v>24750.69</v>
      </c>
      <c r="D2114" t="s">
        <v>971</v>
      </c>
      <c r="E2114" t="s">
        <v>971</v>
      </c>
      <c r="F2114" t="s">
        <v>9</v>
      </c>
      <c r="G2114" t="s">
        <v>31</v>
      </c>
      <c r="J2114" t="s">
        <v>5197</v>
      </c>
      <c r="K2114" t="str">
        <f>IF(COUNTIF(Customers!A:A, H2114)&gt;0, "Valid", "Invalid")</f>
        <v>Invalid</v>
      </c>
      <c r="L2114" t="str">
        <f t="shared" si="160"/>
        <v>12</v>
      </c>
      <c r="M2114" t="str">
        <f t="shared" si="161"/>
        <v>2023</v>
      </c>
      <c r="N2114">
        <f t="shared" si="162"/>
        <v>-24750.69</v>
      </c>
      <c r="O2114" t="str">
        <f t="shared" si="163"/>
        <v/>
      </c>
      <c r="P2114" t="str">
        <f t="shared" si="164"/>
        <v/>
      </c>
      <c r="Q2114" s="48" t="str">
        <f>IF(O2114="","",
   IF(OR(O2114&lt;EDA_Outlier_Analysis!$C$10, O2114&gt;EDA_Outlier_Analysis!$C$11),
      "Outlier",
      "Normal"))</f>
        <v/>
      </c>
      <c r="R2114" t="str">
        <f>IF(P2114="","",
   IF(OR(P2114 &lt; EDA_Outlier_Analysis!$F$7, P2114 &gt; EDA_Outlier_Analysis!$F$8),
      "Outlier",
      "Normal"))</f>
        <v/>
      </c>
      <c r="S2114" t="str">
        <f>IF(N2114="","",
   IF(OR(N2114 &lt;EDA_Outlier_Analysis!$I$10, N2114 &gt; EDA_Outlier_Analysis!$I$11),
      "Outlier",
      "Normal"))</f>
        <v>Normal</v>
      </c>
    </row>
    <row r="2115" spans="1:19">
      <c r="A2115" t="s">
        <v>5198</v>
      </c>
      <c r="B2115" s="4">
        <v>44733</v>
      </c>
      <c r="C2115" s="2">
        <v>107634.19</v>
      </c>
      <c r="D2115" t="s">
        <v>849</v>
      </c>
      <c r="E2115" t="s">
        <v>853</v>
      </c>
      <c r="F2115" t="s">
        <v>11</v>
      </c>
      <c r="G2115" t="s">
        <v>34</v>
      </c>
      <c r="H2115" t="s">
        <v>373</v>
      </c>
      <c r="J2115" t="s">
        <v>5199</v>
      </c>
      <c r="K2115" t="str">
        <f>IF(COUNTIF(Customers!A:A, H2115)&gt;0, "Valid", "Invalid")</f>
        <v>Valid</v>
      </c>
      <c r="L2115" t="str">
        <f t="shared" ref="L2115:L2178" si="165">TEXT(B2115,"m")</f>
        <v>6</v>
      </c>
      <c r="M2115" t="str">
        <f t="shared" ref="M2115:M2178" si="166">TEXT(B2115,"yyyy")</f>
        <v>2022</v>
      </c>
      <c r="N2115">
        <f t="shared" ref="N2115:N2178" si="167">IF(D2115="Revenue",C2115,-ABS(C2115))</f>
        <v>107634.19</v>
      </c>
      <c r="O2115">
        <f t="shared" ref="O2115:O2178" si="168">IF(D2115="Revenue", C2115, "")</f>
        <v>107634.19</v>
      </c>
      <c r="P2115" t="str">
        <f t="shared" ref="P2115:P2178" si="169">IF(D2115="Expense", ABS(C2115), "")</f>
        <v/>
      </c>
      <c r="Q2115" s="48" t="str">
        <f>IF(O2115="","",
   IF(OR(O2115&lt;EDA_Outlier_Analysis!$C$10, O2115&gt;EDA_Outlier_Analysis!$C$11),
      "Outlier",
      "Normal"))</f>
        <v>Normal</v>
      </c>
      <c r="R2115" t="str">
        <f>IF(P2115="","",
   IF(OR(P2115 &lt; EDA_Outlier_Analysis!$F$7, P2115 &gt; EDA_Outlier_Analysis!$F$8),
      "Outlier",
      "Normal"))</f>
        <v/>
      </c>
      <c r="S2115" t="str">
        <f>IF(N2115="","",
   IF(OR(N2115 &lt;EDA_Outlier_Analysis!$I$10, N2115 &gt; EDA_Outlier_Analysis!$I$11),
      "Outlier",
      "Normal"))</f>
        <v>Normal</v>
      </c>
    </row>
    <row r="2116" spans="1:19">
      <c r="A2116" t="s">
        <v>5200</v>
      </c>
      <c r="B2116" s="4">
        <v>44956</v>
      </c>
      <c r="C2116" s="2">
        <v>111348.2</v>
      </c>
      <c r="D2116" t="s">
        <v>849</v>
      </c>
      <c r="E2116" t="s">
        <v>853</v>
      </c>
      <c r="F2116" t="s">
        <v>11</v>
      </c>
      <c r="G2116" t="s">
        <v>20</v>
      </c>
      <c r="H2116" t="s">
        <v>653</v>
      </c>
      <c r="J2116" t="s">
        <v>5201</v>
      </c>
      <c r="K2116" t="str">
        <f>IF(COUNTIF(Customers!A:A, H2116)&gt;0, "Valid", "Invalid")</f>
        <v>Valid</v>
      </c>
      <c r="L2116" t="str">
        <f t="shared" si="165"/>
        <v>1</v>
      </c>
      <c r="M2116" t="str">
        <f t="shared" si="166"/>
        <v>2023</v>
      </c>
      <c r="N2116">
        <f t="shared" si="167"/>
        <v>111348.2</v>
      </c>
      <c r="O2116">
        <f t="shared" si="168"/>
        <v>111348.2</v>
      </c>
      <c r="P2116" t="str">
        <f t="shared" si="169"/>
        <v/>
      </c>
      <c r="Q2116" s="48" t="str">
        <f>IF(O2116="","",
   IF(OR(O2116&lt;EDA_Outlier_Analysis!$C$10, O2116&gt;EDA_Outlier_Analysis!$C$11),
      "Outlier",
      "Normal"))</f>
        <v>Normal</v>
      </c>
      <c r="R2116" t="str">
        <f>IF(P2116="","",
   IF(OR(P2116 &lt; EDA_Outlier_Analysis!$F$7, P2116 &gt; EDA_Outlier_Analysis!$F$8),
      "Outlier",
      "Normal"))</f>
        <v/>
      </c>
      <c r="S2116" t="str">
        <f>IF(N2116="","",
   IF(OR(N2116 &lt;EDA_Outlier_Analysis!$I$10, N2116 &gt; EDA_Outlier_Analysis!$I$11),
      "Outlier",
      "Normal"))</f>
        <v>Normal</v>
      </c>
    </row>
    <row r="2117" spans="1:19">
      <c r="A2117" t="s">
        <v>5202</v>
      </c>
      <c r="B2117" s="4">
        <v>45015</v>
      </c>
      <c r="C2117" s="2">
        <v>221921.21</v>
      </c>
      <c r="D2117" t="s">
        <v>849</v>
      </c>
      <c r="E2117" t="s">
        <v>853</v>
      </c>
      <c r="F2117" t="s">
        <v>10</v>
      </c>
      <c r="G2117" t="s">
        <v>20</v>
      </c>
      <c r="H2117" t="s">
        <v>439</v>
      </c>
      <c r="J2117" t="s">
        <v>5203</v>
      </c>
      <c r="K2117" t="str">
        <f>IF(COUNTIF(Customers!A:A, H2117)&gt;0, "Valid", "Invalid")</f>
        <v>Valid</v>
      </c>
      <c r="L2117" t="str">
        <f t="shared" si="165"/>
        <v>3</v>
      </c>
      <c r="M2117" t="str">
        <f t="shared" si="166"/>
        <v>2023</v>
      </c>
      <c r="N2117">
        <f t="shared" si="167"/>
        <v>221921.21</v>
      </c>
      <c r="O2117">
        <f t="shared" si="168"/>
        <v>221921.21</v>
      </c>
      <c r="P2117" t="str">
        <f t="shared" si="169"/>
        <v/>
      </c>
      <c r="Q2117" s="48" t="str">
        <f>IF(O2117="","",
   IF(OR(O2117&lt;EDA_Outlier_Analysis!$C$10, O2117&gt;EDA_Outlier_Analysis!$C$11),
      "Outlier",
      "Normal"))</f>
        <v>Normal</v>
      </c>
      <c r="R2117" t="str">
        <f>IF(P2117="","",
   IF(OR(P2117 &lt; EDA_Outlier_Analysis!$F$7, P2117 &gt; EDA_Outlier_Analysis!$F$8),
      "Outlier",
      "Normal"))</f>
        <v/>
      </c>
      <c r="S2117" t="str">
        <f>IF(N2117="","",
   IF(OR(N2117 &lt;EDA_Outlier_Analysis!$I$10, N2117 &gt; EDA_Outlier_Analysis!$I$11),
      "Outlier",
      "Normal"))</f>
        <v>Normal</v>
      </c>
    </row>
    <row r="2118" spans="1:19">
      <c r="A2118" t="s">
        <v>5204</v>
      </c>
      <c r="B2118" s="4">
        <v>45169</v>
      </c>
      <c r="C2118" s="2">
        <v>-39999.589999999997</v>
      </c>
      <c r="D2118" t="s">
        <v>840</v>
      </c>
      <c r="E2118" t="s">
        <v>864</v>
      </c>
      <c r="F2118" t="s">
        <v>10</v>
      </c>
      <c r="G2118" t="s">
        <v>31</v>
      </c>
      <c r="I2118" t="s">
        <v>987</v>
      </c>
      <c r="J2118" t="s">
        <v>5205</v>
      </c>
      <c r="K2118" t="str">
        <f>IF(COUNTIF(Customers!A:A, H2118)&gt;0, "Valid", "Invalid")</f>
        <v>Invalid</v>
      </c>
      <c r="L2118" t="str">
        <f t="shared" si="165"/>
        <v>8</v>
      </c>
      <c r="M2118" t="str">
        <f t="shared" si="166"/>
        <v>2023</v>
      </c>
      <c r="N2118">
        <f t="shared" si="167"/>
        <v>-39999.589999999997</v>
      </c>
      <c r="O2118" t="str">
        <f t="shared" si="168"/>
        <v/>
      </c>
      <c r="P2118">
        <f t="shared" si="169"/>
        <v>39999.589999999997</v>
      </c>
      <c r="Q2118" s="48" t="str">
        <f>IF(O2118="","",
   IF(OR(O2118&lt;EDA_Outlier_Analysis!$C$10, O2118&gt;EDA_Outlier_Analysis!$C$11),
      "Outlier",
      "Normal"))</f>
        <v/>
      </c>
      <c r="R2118" t="str">
        <f>IF(P2118="","",
   IF(OR(P2118 &lt; EDA_Outlier_Analysis!$F$7, P2118 &gt; EDA_Outlier_Analysis!$F$8),
      "Outlier",
      "Normal"))</f>
        <v>Normal</v>
      </c>
      <c r="S2118" t="str">
        <f>IF(N2118="","",
   IF(OR(N2118 &lt;EDA_Outlier_Analysis!$I$10, N2118 &gt; EDA_Outlier_Analysis!$I$11),
      "Outlier",
      "Normal"))</f>
        <v>Normal</v>
      </c>
    </row>
    <row r="2119" spans="1:19">
      <c r="A2119" t="s">
        <v>5206</v>
      </c>
      <c r="B2119" s="4">
        <v>45024</v>
      </c>
      <c r="C2119" s="2">
        <v>-54523.66</v>
      </c>
      <c r="D2119" t="s">
        <v>840</v>
      </c>
      <c r="E2119" t="s">
        <v>856</v>
      </c>
      <c r="F2119" t="s">
        <v>10</v>
      </c>
      <c r="G2119" t="s">
        <v>24</v>
      </c>
      <c r="I2119" t="s">
        <v>954</v>
      </c>
      <c r="J2119" t="s">
        <v>5207</v>
      </c>
      <c r="K2119" t="str">
        <f>IF(COUNTIF(Customers!A:A, H2119)&gt;0, "Valid", "Invalid")</f>
        <v>Invalid</v>
      </c>
      <c r="L2119" t="str">
        <f t="shared" si="165"/>
        <v>4</v>
      </c>
      <c r="M2119" t="str">
        <f t="shared" si="166"/>
        <v>2023</v>
      </c>
      <c r="N2119">
        <f t="shared" si="167"/>
        <v>-54523.66</v>
      </c>
      <c r="O2119" t="str">
        <f t="shared" si="168"/>
        <v/>
      </c>
      <c r="P2119">
        <f t="shared" si="169"/>
        <v>54523.66</v>
      </c>
      <c r="Q2119" s="48" t="str">
        <f>IF(O2119="","",
   IF(OR(O2119&lt;EDA_Outlier_Analysis!$C$10, O2119&gt;EDA_Outlier_Analysis!$C$11),
      "Outlier",
      "Normal"))</f>
        <v/>
      </c>
      <c r="R2119" t="str">
        <f>IF(P2119="","",
   IF(OR(P2119 &lt; EDA_Outlier_Analysis!$F$7, P2119 &gt; EDA_Outlier_Analysis!$F$8),
      "Outlier",
      "Normal"))</f>
        <v>Outlier</v>
      </c>
      <c r="S2119" t="str">
        <f>IF(N2119="","",
   IF(OR(N2119 &lt;EDA_Outlier_Analysis!$I$10, N2119 &gt; EDA_Outlier_Analysis!$I$11),
      "Outlier",
      "Normal"))</f>
        <v>Normal</v>
      </c>
    </row>
    <row r="2120" spans="1:19">
      <c r="A2120" t="s">
        <v>5208</v>
      </c>
      <c r="B2120" s="4">
        <v>45269</v>
      </c>
      <c r="C2120" s="2">
        <v>-75255.98</v>
      </c>
      <c r="D2120" t="s">
        <v>840</v>
      </c>
      <c r="E2120" t="s">
        <v>841</v>
      </c>
      <c r="F2120" t="s">
        <v>11</v>
      </c>
      <c r="G2120" t="s">
        <v>20</v>
      </c>
      <c r="I2120" t="s">
        <v>1453</v>
      </c>
      <c r="J2120" t="s">
        <v>5209</v>
      </c>
      <c r="K2120" t="str">
        <f>IF(COUNTIF(Customers!A:A, H2120)&gt;0, "Valid", "Invalid")</f>
        <v>Invalid</v>
      </c>
      <c r="L2120" t="str">
        <f t="shared" si="165"/>
        <v>12</v>
      </c>
      <c r="M2120" t="str">
        <f t="shared" si="166"/>
        <v>2023</v>
      </c>
      <c r="N2120">
        <f t="shared" si="167"/>
        <v>-75255.98</v>
      </c>
      <c r="O2120" t="str">
        <f t="shared" si="168"/>
        <v/>
      </c>
      <c r="P2120">
        <f t="shared" si="169"/>
        <v>75255.98</v>
      </c>
      <c r="Q2120" s="48" t="str">
        <f>IF(O2120="","",
   IF(OR(O2120&lt;EDA_Outlier_Analysis!$C$10, O2120&gt;EDA_Outlier_Analysis!$C$11),
      "Outlier",
      "Normal"))</f>
        <v/>
      </c>
      <c r="R2120" t="str">
        <f>IF(P2120="","",
   IF(OR(P2120 &lt; EDA_Outlier_Analysis!$F$7, P2120 &gt; EDA_Outlier_Analysis!$F$8),
      "Outlier",
      "Normal"))</f>
        <v>Outlier</v>
      </c>
      <c r="S2120" t="str">
        <f>IF(N2120="","",
   IF(OR(N2120 &lt;EDA_Outlier_Analysis!$I$10, N2120 &gt; EDA_Outlier_Analysis!$I$11),
      "Outlier",
      "Normal"))</f>
        <v>Normal</v>
      </c>
    </row>
    <row r="2121" spans="1:19">
      <c r="A2121" t="s">
        <v>5210</v>
      </c>
      <c r="B2121" s="4">
        <v>44953</v>
      </c>
      <c r="C2121" s="2">
        <v>14401.16</v>
      </c>
      <c r="D2121" t="s">
        <v>1345</v>
      </c>
      <c r="E2121" t="s">
        <v>1345</v>
      </c>
      <c r="F2121" t="s">
        <v>11</v>
      </c>
      <c r="G2121" t="s">
        <v>20</v>
      </c>
      <c r="J2121" t="s">
        <v>5211</v>
      </c>
      <c r="K2121" t="str">
        <f>IF(COUNTIF(Customers!A:A, H2121)&gt;0, "Valid", "Invalid")</f>
        <v>Invalid</v>
      </c>
      <c r="L2121" t="str">
        <f t="shared" si="165"/>
        <v>1</v>
      </c>
      <c r="M2121" t="str">
        <f t="shared" si="166"/>
        <v>2023</v>
      </c>
      <c r="N2121">
        <f t="shared" si="167"/>
        <v>-14401.16</v>
      </c>
      <c r="O2121" t="str">
        <f t="shared" si="168"/>
        <v/>
      </c>
      <c r="P2121" t="str">
        <f t="shared" si="169"/>
        <v/>
      </c>
      <c r="Q2121" s="48" t="str">
        <f>IF(O2121="","",
   IF(OR(O2121&lt;EDA_Outlier_Analysis!$C$10, O2121&gt;EDA_Outlier_Analysis!$C$11),
      "Outlier",
      "Normal"))</f>
        <v/>
      </c>
      <c r="R2121" t="str">
        <f>IF(P2121="","",
   IF(OR(P2121 &lt; EDA_Outlier_Analysis!$F$7, P2121 &gt; EDA_Outlier_Analysis!$F$8),
      "Outlier",
      "Normal"))</f>
        <v/>
      </c>
      <c r="S2121" t="str">
        <f>IF(N2121="","",
   IF(OR(N2121 &lt;EDA_Outlier_Analysis!$I$10, N2121 &gt; EDA_Outlier_Analysis!$I$11),
      "Outlier",
      "Normal"))</f>
        <v>Normal</v>
      </c>
    </row>
    <row r="2122" spans="1:19">
      <c r="A2122" t="s">
        <v>5212</v>
      </c>
      <c r="B2122" s="4">
        <v>44907</v>
      </c>
      <c r="C2122" s="2">
        <v>-28284.720000000001</v>
      </c>
      <c r="D2122" t="s">
        <v>840</v>
      </c>
      <c r="E2122" t="s">
        <v>856</v>
      </c>
      <c r="F2122" t="s">
        <v>10</v>
      </c>
      <c r="G2122" t="s">
        <v>20</v>
      </c>
      <c r="I2122" t="s">
        <v>1623</v>
      </c>
      <c r="J2122" t="s">
        <v>5213</v>
      </c>
      <c r="K2122" t="str">
        <f>IF(COUNTIF(Customers!A:A, H2122)&gt;0, "Valid", "Invalid")</f>
        <v>Invalid</v>
      </c>
      <c r="L2122" t="str">
        <f t="shared" si="165"/>
        <v>12</v>
      </c>
      <c r="M2122" t="str">
        <f t="shared" si="166"/>
        <v>2022</v>
      </c>
      <c r="N2122">
        <f t="shared" si="167"/>
        <v>-28284.720000000001</v>
      </c>
      <c r="O2122" t="str">
        <f t="shared" si="168"/>
        <v/>
      </c>
      <c r="P2122">
        <f t="shared" si="169"/>
        <v>28284.720000000001</v>
      </c>
      <c r="Q2122" s="48" t="str">
        <f>IF(O2122="","",
   IF(OR(O2122&lt;EDA_Outlier_Analysis!$C$10, O2122&gt;EDA_Outlier_Analysis!$C$11),
      "Outlier",
      "Normal"))</f>
        <v/>
      </c>
      <c r="R2122" t="str">
        <f>IF(P2122="","",
   IF(OR(P2122 &lt; EDA_Outlier_Analysis!$F$7, P2122 &gt; EDA_Outlier_Analysis!$F$8),
      "Outlier",
      "Normal"))</f>
        <v>Normal</v>
      </c>
      <c r="S2122" t="str">
        <f>IF(N2122="","",
   IF(OR(N2122 &lt;EDA_Outlier_Analysis!$I$10, N2122 &gt; EDA_Outlier_Analysis!$I$11),
      "Outlier",
      "Normal"))</f>
        <v>Normal</v>
      </c>
    </row>
    <row r="2123" spans="1:19">
      <c r="A2123" t="s">
        <v>5214</v>
      </c>
      <c r="B2123" s="4">
        <v>44887</v>
      </c>
      <c r="C2123" s="2">
        <v>-9281.0499999999993</v>
      </c>
      <c r="D2123" t="s">
        <v>840</v>
      </c>
      <c r="E2123" t="s">
        <v>905</v>
      </c>
      <c r="F2123" t="s">
        <v>11</v>
      </c>
      <c r="G2123" t="s">
        <v>20</v>
      </c>
      <c r="I2123" t="s">
        <v>949</v>
      </c>
      <c r="J2123" t="s">
        <v>5215</v>
      </c>
      <c r="K2123" t="str">
        <f>IF(COUNTIF(Customers!A:A, H2123)&gt;0, "Valid", "Invalid")</f>
        <v>Invalid</v>
      </c>
      <c r="L2123" t="str">
        <f t="shared" si="165"/>
        <v>11</v>
      </c>
      <c r="M2123" t="str">
        <f t="shared" si="166"/>
        <v>2022</v>
      </c>
      <c r="N2123">
        <f t="shared" si="167"/>
        <v>-9281.0499999999993</v>
      </c>
      <c r="O2123" t="str">
        <f t="shared" si="168"/>
        <v/>
      </c>
      <c r="P2123">
        <f t="shared" si="169"/>
        <v>9281.0499999999993</v>
      </c>
      <c r="Q2123" s="48" t="str">
        <f>IF(O2123="","",
   IF(OR(O2123&lt;EDA_Outlier_Analysis!$C$10, O2123&gt;EDA_Outlier_Analysis!$C$11),
      "Outlier",
      "Normal"))</f>
        <v/>
      </c>
      <c r="R2123" t="str">
        <f>IF(P2123="","",
   IF(OR(P2123 &lt; EDA_Outlier_Analysis!$F$7, P2123 &gt; EDA_Outlier_Analysis!$F$8),
      "Outlier",
      "Normal"))</f>
        <v>Outlier</v>
      </c>
      <c r="S2123" t="str">
        <f>IF(N2123="","",
   IF(OR(N2123 &lt;EDA_Outlier_Analysis!$I$10, N2123 &gt; EDA_Outlier_Analysis!$I$11),
      "Outlier",
      "Normal"))</f>
        <v>Normal</v>
      </c>
    </row>
    <row r="2124" spans="1:19">
      <c r="A2124" t="s">
        <v>5216</v>
      </c>
      <c r="B2124" s="4">
        <v>45183</v>
      </c>
      <c r="C2124" s="2">
        <v>-37892.559999999998</v>
      </c>
      <c r="D2124" t="s">
        <v>840</v>
      </c>
      <c r="E2124" t="s">
        <v>856</v>
      </c>
      <c r="F2124" t="s">
        <v>11</v>
      </c>
      <c r="G2124" t="s">
        <v>20</v>
      </c>
      <c r="I2124" t="s">
        <v>942</v>
      </c>
      <c r="J2124" t="s">
        <v>5217</v>
      </c>
      <c r="K2124" t="str">
        <f>IF(COUNTIF(Customers!A:A, H2124)&gt;0, "Valid", "Invalid")</f>
        <v>Invalid</v>
      </c>
      <c r="L2124" t="str">
        <f t="shared" si="165"/>
        <v>9</v>
      </c>
      <c r="M2124" t="str">
        <f t="shared" si="166"/>
        <v>2023</v>
      </c>
      <c r="N2124">
        <f t="shared" si="167"/>
        <v>-37892.559999999998</v>
      </c>
      <c r="O2124" t="str">
        <f t="shared" si="168"/>
        <v/>
      </c>
      <c r="P2124">
        <f t="shared" si="169"/>
        <v>37892.559999999998</v>
      </c>
      <c r="Q2124" s="48" t="str">
        <f>IF(O2124="","",
   IF(OR(O2124&lt;EDA_Outlier_Analysis!$C$10, O2124&gt;EDA_Outlier_Analysis!$C$11),
      "Outlier",
      "Normal"))</f>
        <v/>
      </c>
      <c r="R2124" t="str">
        <f>IF(P2124="","",
   IF(OR(P2124 &lt; EDA_Outlier_Analysis!$F$7, P2124 &gt; EDA_Outlier_Analysis!$F$8),
      "Outlier",
      "Normal"))</f>
        <v>Normal</v>
      </c>
      <c r="S2124" t="str">
        <f>IF(N2124="","",
   IF(OR(N2124 &lt;EDA_Outlier_Analysis!$I$10, N2124 &gt; EDA_Outlier_Analysis!$I$11),
      "Outlier",
      "Normal"))</f>
        <v>Normal</v>
      </c>
    </row>
    <row r="2125" spans="1:19">
      <c r="A2125" t="s">
        <v>5218</v>
      </c>
      <c r="B2125" s="4">
        <v>45230</v>
      </c>
      <c r="C2125" s="2">
        <v>-71278.259999999995</v>
      </c>
      <c r="D2125" t="s">
        <v>840</v>
      </c>
      <c r="E2125" t="s">
        <v>841</v>
      </c>
      <c r="F2125" t="s">
        <v>9</v>
      </c>
      <c r="G2125" t="s">
        <v>24</v>
      </c>
      <c r="I2125" t="s">
        <v>1428</v>
      </c>
      <c r="J2125" t="s">
        <v>5219</v>
      </c>
      <c r="K2125" t="str">
        <f>IF(COUNTIF(Customers!A:A, H2125)&gt;0, "Valid", "Invalid")</f>
        <v>Invalid</v>
      </c>
      <c r="L2125" t="str">
        <f t="shared" si="165"/>
        <v>10</v>
      </c>
      <c r="M2125" t="str">
        <f t="shared" si="166"/>
        <v>2023</v>
      </c>
      <c r="N2125">
        <f t="shared" si="167"/>
        <v>-71278.259999999995</v>
      </c>
      <c r="O2125" t="str">
        <f t="shared" si="168"/>
        <v/>
      </c>
      <c r="P2125">
        <f t="shared" si="169"/>
        <v>71278.259999999995</v>
      </c>
      <c r="Q2125" s="48" t="str">
        <f>IF(O2125="","",
   IF(OR(O2125&lt;EDA_Outlier_Analysis!$C$10, O2125&gt;EDA_Outlier_Analysis!$C$11),
      "Outlier",
      "Normal"))</f>
        <v/>
      </c>
      <c r="R2125" t="str">
        <f>IF(P2125="","",
   IF(OR(P2125 &lt; EDA_Outlier_Analysis!$F$7, P2125 &gt; EDA_Outlier_Analysis!$F$8),
      "Outlier",
      "Normal"))</f>
        <v>Outlier</v>
      </c>
      <c r="S2125" t="str">
        <f>IF(N2125="","",
   IF(OR(N2125 &lt;EDA_Outlier_Analysis!$I$10, N2125 &gt; EDA_Outlier_Analysis!$I$11),
      "Outlier",
      "Normal"))</f>
        <v>Normal</v>
      </c>
    </row>
    <row r="2126" spans="1:19">
      <c r="A2126" t="s">
        <v>5220</v>
      </c>
      <c r="B2126" s="4">
        <v>45035</v>
      </c>
      <c r="C2126" s="2">
        <v>24895.99</v>
      </c>
      <c r="D2126" t="s">
        <v>971</v>
      </c>
      <c r="E2126" t="s">
        <v>971</v>
      </c>
      <c r="F2126" t="s">
        <v>9</v>
      </c>
      <c r="G2126" t="s">
        <v>20</v>
      </c>
      <c r="J2126" t="s">
        <v>5221</v>
      </c>
      <c r="K2126" t="str">
        <f>IF(COUNTIF(Customers!A:A, H2126)&gt;0, "Valid", "Invalid")</f>
        <v>Invalid</v>
      </c>
      <c r="L2126" t="str">
        <f t="shared" si="165"/>
        <v>4</v>
      </c>
      <c r="M2126" t="str">
        <f t="shared" si="166"/>
        <v>2023</v>
      </c>
      <c r="N2126">
        <f t="shared" si="167"/>
        <v>-24895.99</v>
      </c>
      <c r="O2126" t="str">
        <f t="shared" si="168"/>
        <v/>
      </c>
      <c r="P2126" t="str">
        <f t="shared" si="169"/>
        <v/>
      </c>
      <c r="Q2126" s="48" t="str">
        <f>IF(O2126="","",
   IF(OR(O2126&lt;EDA_Outlier_Analysis!$C$10, O2126&gt;EDA_Outlier_Analysis!$C$11),
      "Outlier",
      "Normal"))</f>
        <v/>
      </c>
      <c r="R2126" t="str">
        <f>IF(P2126="","",
   IF(OR(P2126 &lt; EDA_Outlier_Analysis!$F$7, P2126 &gt; EDA_Outlier_Analysis!$F$8),
      "Outlier",
      "Normal"))</f>
        <v/>
      </c>
      <c r="S2126" t="str">
        <f>IF(N2126="","",
   IF(OR(N2126 &lt;EDA_Outlier_Analysis!$I$10, N2126 &gt; EDA_Outlier_Analysis!$I$11),
      "Outlier",
      "Normal"))</f>
        <v>Normal</v>
      </c>
    </row>
    <row r="2127" spans="1:19">
      <c r="A2127" t="s">
        <v>5222</v>
      </c>
      <c r="B2127" s="4">
        <v>45134</v>
      </c>
      <c r="C2127" s="2">
        <v>194192.68</v>
      </c>
      <c r="D2127" t="s">
        <v>849</v>
      </c>
      <c r="E2127" t="s">
        <v>850</v>
      </c>
      <c r="F2127" t="s">
        <v>11</v>
      </c>
      <c r="G2127" t="s">
        <v>31</v>
      </c>
      <c r="H2127" t="s">
        <v>717</v>
      </c>
      <c r="J2127" t="s">
        <v>5223</v>
      </c>
      <c r="K2127" t="str">
        <f>IF(COUNTIF(Customers!A:A, H2127)&gt;0, "Valid", "Invalid")</f>
        <v>Valid</v>
      </c>
      <c r="L2127" t="str">
        <f t="shared" si="165"/>
        <v>7</v>
      </c>
      <c r="M2127" t="str">
        <f t="shared" si="166"/>
        <v>2023</v>
      </c>
      <c r="N2127">
        <f t="shared" si="167"/>
        <v>194192.68</v>
      </c>
      <c r="O2127">
        <f t="shared" si="168"/>
        <v>194192.68</v>
      </c>
      <c r="P2127" t="str">
        <f t="shared" si="169"/>
        <v/>
      </c>
      <c r="Q2127" s="48" t="str">
        <f>IF(O2127="","",
   IF(OR(O2127&lt;EDA_Outlier_Analysis!$C$10, O2127&gt;EDA_Outlier_Analysis!$C$11),
      "Outlier",
      "Normal"))</f>
        <v>Normal</v>
      </c>
      <c r="R2127" t="str">
        <f>IF(P2127="","",
   IF(OR(P2127 &lt; EDA_Outlier_Analysis!$F$7, P2127 &gt; EDA_Outlier_Analysis!$F$8),
      "Outlier",
      "Normal"))</f>
        <v/>
      </c>
      <c r="S2127" t="str">
        <f>IF(N2127="","",
   IF(OR(N2127 &lt;EDA_Outlier_Analysis!$I$10, N2127 &gt; EDA_Outlier_Analysis!$I$11),
      "Outlier",
      "Normal"))</f>
        <v>Normal</v>
      </c>
    </row>
    <row r="2128" spans="1:19">
      <c r="A2128" t="s">
        <v>5224</v>
      </c>
      <c r="B2128" s="4">
        <v>44632</v>
      </c>
      <c r="C2128" s="2">
        <v>-48696.68</v>
      </c>
      <c r="D2128" t="s">
        <v>840</v>
      </c>
      <c r="E2128" t="s">
        <v>841</v>
      </c>
      <c r="F2128" t="s">
        <v>9</v>
      </c>
      <c r="G2128" t="s">
        <v>31</v>
      </c>
      <c r="I2128" t="s">
        <v>1317</v>
      </c>
      <c r="J2128" t="s">
        <v>5225</v>
      </c>
      <c r="K2128" t="str">
        <f>IF(COUNTIF(Customers!A:A, H2128)&gt;0, "Valid", "Invalid")</f>
        <v>Invalid</v>
      </c>
      <c r="L2128" t="str">
        <f t="shared" si="165"/>
        <v>3</v>
      </c>
      <c r="M2128" t="str">
        <f t="shared" si="166"/>
        <v>2022</v>
      </c>
      <c r="N2128">
        <f t="shared" si="167"/>
        <v>-48696.68</v>
      </c>
      <c r="O2128" t="str">
        <f t="shared" si="168"/>
        <v/>
      </c>
      <c r="P2128">
        <f t="shared" si="169"/>
        <v>48696.68</v>
      </c>
      <c r="Q2128" s="48" t="str">
        <f>IF(O2128="","",
   IF(OR(O2128&lt;EDA_Outlier_Analysis!$C$10, O2128&gt;EDA_Outlier_Analysis!$C$11),
      "Outlier",
      "Normal"))</f>
        <v/>
      </c>
      <c r="R2128" t="str">
        <f>IF(P2128="","",
   IF(OR(P2128 &lt; EDA_Outlier_Analysis!$F$7, P2128 &gt; EDA_Outlier_Analysis!$F$8),
      "Outlier",
      "Normal"))</f>
        <v>Normal</v>
      </c>
      <c r="S2128" t="str">
        <f>IF(N2128="","",
   IF(OR(N2128 &lt;EDA_Outlier_Analysis!$I$10, N2128 &gt; EDA_Outlier_Analysis!$I$11),
      "Outlier",
      "Normal"))</f>
        <v>Normal</v>
      </c>
    </row>
    <row r="2129" spans="1:19">
      <c r="A2129" t="s">
        <v>5226</v>
      </c>
      <c r="B2129" s="4">
        <v>45088</v>
      </c>
      <c r="C2129" s="2">
        <v>273883.39</v>
      </c>
      <c r="D2129" t="s">
        <v>849</v>
      </c>
      <c r="E2129" t="s">
        <v>853</v>
      </c>
      <c r="F2129" t="s">
        <v>10</v>
      </c>
      <c r="G2129" t="s">
        <v>31</v>
      </c>
      <c r="H2129" t="s">
        <v>245</v>
      </c>
      <c r="J2129" t="s">
        <v>5227</v>
      </c>
      <c r="K2129" t="str">
        <f>IF(COUNTIF(Customers!A:A, H2129)&gt;0, "Valid", "Invalid")</f>
        <v>Valid</v>
      </c>
      <c r="L2129" t="str">
        <f t="shared" si="165"/>
        <v>6</v>
      </c>
      <c r="M2129" t="str">
        <f t="shared" si="166"/>
        <v>2023</v>
      </c>
      <c r="N2129">
        <f t="shared" si="167"/>
        <v>273883.39</v>
      </c>
      <c r="O2129">
        <f t="shared" si="168"/>
        <v>273883.39</v>
      </c>
      <c r="P2129" t="str">
        <f t="shared" si="169"/>
        <v/>
      </c>
      <c r="Q2129" s="48" t="str">
        <f>IF(O2129="","",
   IF(OR(O2129&lt;EDA_Outlier_Analysis!$C$10, O2129&gt;EDA_Outlier_Analysis!$C$11),
      "Outlier",
      "Normal"))</f>
        <v>Normal</v>
      </c>
      <c r="R2129" t="str">
        <f>IF(P2129="","",
   IF(OR(P2129 &lt; EDA_Outlier_Analysis!$F$7, P2129 &gt; EDA_Outlier_Analysis!$F$8),
      "Outlier",
      "Normal"))</f>
        <v/>
      </c>
      <c r="S2129" t="str">
        <f>IF(N2129="","",
   IF(OR(N2129 &lt;EDA_Outlier_Analysis!$I$10, N2129 &gt; EDA_Outlier_Analysis!$I$11),
      "Outlier",
      "Normal"))</f>
        <v>Normal</v>
      </c>
    </row>
    <row r="2130" spans="1:19">
      <c r="A2130" t="s">
        <v>5228</v>
      </c>
      <c r="B2130" s="4">
        <v>45047</v>
      </c>
      <c r="C2130" s="2">
        <v>170959.4</v>
      </c>
      <c r="D2130" t="s">
        <v>849</v>
      </c>
      <c r="E2130" t="s">
        <v>850</v>
      </c>
      <c r="F2130" t="s">
        <v>9</v>
      </c>
      <c r="G2130" t="s">
        <v>24</v>
      </c>
      <c r="H2130" t="s">
        <v>111</v>
      </c>
      <c r="J2130" t="s">
        <v>5229</v>
      </c>
      <c r="K2130" t="str">
        <f>IF(COUNTIF(Customers!A:A, H2130)&gt;0, "Valid", "Invalid")</f>
        <v>Valid</v>
      </c>
      <c r="L2130" t="str">
        <f t="shared" si="165"/>
        <v>5</v>
      </c>
      <c r="M2130" t="str">
        <f t="shared" si="166"/>
        <v>2023</v>
      </c>
      <c r="N2130">
        <f t="shared" si="167"/>
        <v>170959.4</v>
      </c>
      <c r="O2130">
        <f t="shared" si="168"/>
        <v>170959.4</v>
      </c>
      <c r="P2130" t="str">
        <f t="shared" si="169"/>
        <v/>
      </c>
      <c r="Q2130" s="48" t="str">
        <f>IF(O2130="","",
   IF(OR(O2130&lt;EDA_Outlier_Analysis!$C$10, O2130&gt;EDA_Outlier_Analysis!$C$11),
      "Outlier",
      "Normal"))</f>
        <v>Normal</v>
      </c>
      <c r="R2130" t="str">
        <f>IF(P2130="","",
   IF(OR(P2130 &lt; EDA_Outlier_Analysis!$F$7, P2130 &gt; EDA_Outlier_Analysis!$F$8),
      "Outlier",
      "Normal"))</f>
        <v/>
      </c>
      <c r="S2130" t="str">
        <f>IF(N2130="","",
   IF(OR(N2130 &lt;EDA_Outlier_Analysis!$I$10, N2130 &gt; EDA_Outlier_Analysis!$I$11),
      "Outlier",
      "Normal"))</f>
        <v>Normal</v>
      </c>
    </row>
    <row r="2131" spans="1:19">
      <c r="A2131" t="s">
        <v>5230</v>
      </c>
      <c r="B2131" s="4">
        <v>44835</v>
      </c>
      <c r="C2131" s="2">
        <v>127511.91</v>
      </c>
      <c r="D2131" t="s">
        <v>849</v>
      </c>
      <c r="E2131" t="s">
        <v>850</v>
      </c>
      <c r="F2131" t="s">
        <v>11</v>
      </c>
      <c r="G2131" t="s">
        <v>34</v>
      </c>
      <c r="H2131" t="s">
        <v>93</v>
      </c>
      <c r="J2131" t="s">
        <v>5231</v>
      </c>
      <c r="K2131" t="str">
        <f>IF(COUNTIF(Customers!A:A, H2131)&gt;0, "Valid", "Invalid")</f>
        <v>Valid</v>
      </c>
      <c r="L2131" t="str">
        <f t="shared" si="165"/>
        <v>10</v>
      </c>
      <c r="M2131" t="str">
        <f t="shared" si="166"/>
        <v>2022</v>
      </c>
      <c r="N2131">
        <f t="shared" si="167"/>
        <v>127511.91</v>
      </c>
      <c r="O2131">
        <f t="shared" si="168"/>
        <v>127511.91</v>
      </c>
      <c r="P2131" t="str">
        <f t="shared" si="169"/>
        <v/>
      </c>
      <c r="Q2131" s="48" t="str">
        <f>IF(O2131="","",
   IF(OR(O2131&lt;EDA_Outlier_Analysis!$C$10, O2131&gt;EDA_Outlier_Analysis!$C$11),
      "Outlier",
      "Normal"))</f>
        <v>Normal</v>
      </c>
      <c r="R2131" t="str">
        <f>IF(P2131="","",
   IF(OR(P2131 &lt; EDA_Outlier_Analysis!$F$7, P2131 &gt; EDA_Outlier_Analysis!$F$8),
      "Outlier",
      "Normal"))</f>
        <v/>
      </c>
      <c r="S2131" t="str">
        <f>IF(N2131="","",
   IF(OR(N2131 &lt;EDA_Outlier_Analysis!$I$10, N2131 &gt; EDA_Outlier_Analysis!$I$11),
      "Outlier",
      "Normal"))</f>
        <v>Normal</v>
      </c>
    </row>
    <row r="2132" spans="1:19">
      <c r="A2132" t="s">
        <v>5232</v>
      </c>
      <c r="B2132" s="4">
        <v>45033</v>
      </c>
      <c r="C2132" s="2">
        <v>139704.15</v>
      </c>
      <c r="D2132" t="s">
        <v>849</v>
      </c>
      <c r="E2132" t="s">
        <v>853</v>
      </c>
      <c r="F2132" t="s">
        <v>11</v>
      </c>
      <c r="G2132" t="s">
        <v>31</v>
      </c>
      <c r="H2132" t="s">
        <v>337</v>
      </c>
      <c r="J2132" t="s">
        <v>5233</v>
      </c>
      <c r="K2132" t="str">
        <f>IF(COUNTIF(Customers!A:A, H2132)&gt;0, "Valid", "Invalid")</f>
        <v>Valid</v>
      </c>
      <c r="L2132" t="str">
        <f t="shared" si="165"/>
        <v>4</v>
      </c>
      <c r="M2132" t="str">
        <f t="shared" si="166"/>
        <v>2023</v>
      </c>
      <c r="N2132">
        <f t="shared" si="167"/>
        <v>139704.15</v>
      </c>
      <c r="O2132">
        <f t="shared" si="168"/>
        <v>139704.15</v>
      </c>
      <c r="P2132" t="str">
        <f t="shared" si="169"/>
        <v/>
      </c>
      <c r="Q2132" s="48" t="str">
        <f>IF(O2132="","",
   IF(OR(O2132&lt;EDA_Outlier_Analysis!$C$10, O2132&gt;EDA_Outlier_Analysis!$C$11),
      "Outlier",
      "Normal"))</f>
        <v>Normal</v>
      </c>
      <c r="R2132" t="str">
        <f>IF(P2132="","",
   IF(OR(P2132 &lt; EDA_Outlier_Analysis!$F$7, P2132 &gt; EDA_Outlier_Analysis!$F$8),
      "Outlier",
      "Normal"))</f>
        <v/>
      </c>
      <c r="S2132" t="str">
        <f>IF(N2132="","",
   IF(OR(N2132 &lt;EDA_Outlier_Analysis!$I$10, N2132 &gt; EDA_Outlier_Analysis!$I$11),
      "Outlier",
      "Normal"))</f>
        <v>Normal</v>
      </c>
    </row>
    <row r="2133" spans="1:19">
      <c r="A2133" t="s">
        <v>5234</v>
      </c>
      <c r="B2133" s="4">
        <v>44791</v>
      </c>
      <c r="C2133" s="2">
        <v>247341.66</v>
      </c>
      <c r="D2133" t="s">
        <v>849</v>
      </c>
      <c r="E2133" t="s">
        <v>868</v>
      </c>
      <c r="F2133" t="s">
        <v>11</v>
      </c>
      <c r="G2133" t="s">
        <v>31</v>
      </c>
      <c r="H2133" t="s">
        <v>211</v>
      </c>
      <c r="J2133" t="s">
        <v>5235</v>
      </c>
      <c r="K2133" t="str">
        <f>IF(COUNTIF(Customers!A:A, H2133)&gt;0, "Valid", "Invalid")</f>
        <v>Valid</v>
      </c>
      <c r="L2133" t="str">
        <f t="shared" si="165"/>
        <v>8</v>
      </c>
      <c r="M2133" t="str">
        <f t="shared" si="166"/>
        <v>2022</v>
      </c>
      <c r="N2133">
        <f t="shared" si="167"/>
        <v>247341.66</v>
      </c>
      <c r="O2133">
        <f t="shared" si="168"/>
        <v>247341.66</v>
      </c>
      <c r="P2133" t="str">
        <f t="shared" si="169"/>
        <v/>
      </c>
      <c r="Q2133" s="48" t="str">
        <f>IF(O2133="","",
   IF(OR(O2133&lt;EDA_Outlier_Analysis!$C$10, O2133&gt;EDA_Outlier_Analysis!$C$11),
      "Outlier",
      "Normal"))</f>
        <v>Normal</v>
      </c>
      <c r="R2133" t="str">
        <f>IF(P2133="","",
   IF(OR(P2133 &lt; EDA_Outlier_Analysis!$F$7, P2133 &gt; EDA_Outlier_Analysis!$F$8),
      "Outlier",
      "Normal"))</f>
        <v/>
      </c>
      <c r="S2133" t="str">
        <f>IF(N2133="","",
   IF(OR(N2133 &lt;EDA_Outlier_Analysis!$I$10, N2133 &gt; EDA_Outlier_Analysis!$I$11),
      "Outlier",
      "Normal"))</f>
        <v>Normal</v>
      </c>
    </row>
    <row r="2134" spans="1:19">
      <c r="A2134" t="s">
        <v>5236</v>
      </c>
      <c r="B2134" s="4">
        <v>45072</v>
      </c>
      <c r="C2134" s="2">
        <v>-8557.43</v>
      </c>
      <c r="D2134" t="s">
        <v>840</v>
      </c>
      <c r="E2134" t="s">
        <v>845</v>
      </c>
      <c r="F2134" t="s">
        <v>9</v>
      </c>
      <c r="G2134" t="s">
        <v>24</v>
      </c>
      <c r="I2134" t="s">
        <v>1971</v>
      </c>
      <c r="J2134" t="s">
        <v>5237</v>
      </c>
      <c r="K2134" t="str">
        <f>IF(COUNTIF(Customers!A:A, H2134)&gt;0, "Valid", "Invalid")</f>
        <v>Invalid</v>
      </c>
      <c r="L2134" t="str">
        <f t="shared" si="165"/>
        <v>5</v>
      </c>
      <c r="M2134" t="str">
        <f t="shared" si="166"/>
        <v>2023</v>
      </c>
      <c r="N2134">
        <f t="shared" si="167"/>
        <v>-8557.43</v>
      </c>
      <c r="O2134" t="str">
        <f t="shared" si="168"/>
        <v/>
      </c>
      <c r="P2134">
        <f t="shared" si="169"/>
        <v>8557.43</v>
      </c>
      <c r="Q2134" s="48" t="str">
        <f>IF(O2134="","",
   IF(OR(O2134&lt;EDA_Outlier_Analysis!$C$10, O2134&gt;EDA_Outlier_Analysis!$C$11),
      "Outlier",
      "Normal"))</f>
        <v/>
      </c>
      <c r="R2134" t="str">
        <f>IF(P2134="","",
   IF(OR(P2134 &lt; EDA_Outlier_Analysis!$F$7, P2134 &gt; EDA_Outlier_Analysis!$F$8),
      "Outlier",
      "Normal"))</f>
        <v>Outlier</v>
      </c>
      <c r="S2134" t="str">
        <f>IF(N2134="","",
   IF(OR(N2134 &lt;EDA_Outlier_Analysis!$I$10, N2134 &gt; EDA_Outlier_Analysis!$I$11),
      "Outlier",
      "Normal"))</f>
        <v>Normal</v>
      </c>
    </row>
    <row r="2135" spans="1:19">
      <c r="A2135" t="s">
        <v>5238</v>
      </c>
      <c r="B2135" s="4">
        <v>45279</v>
      </c>
      <c r="C2135" s="2">
        <v>-90962.49</v>
      </c>
      <c r="D2135" t="s">
        <v>840</v>
      </c>
      <c r="E2135" t="s">
        <v>864</v>
      </c>
      <c r="F2135" t="s">
        <v>10</v>
      </c>
      <c r="G2135" t="s">
        <v>24</v>
      </c>
      <c r="I2135" t="s">
        <v>949</v>
      </c>
      <c r="J2135" t="s">
        <v>5239</v>
      </c>
      <c r="K2135" t="str">
        <f>IF(COUNTIF(Customers!A:A, H2135)&gt;0, "Valid", "Invalid")</f>
        <v>Invalid</v>
      </c>
      <c r="L2135" t="str">
        <f t="shared" si="165"/>
        <v>12</v>
      </c>
      <c r="M2135" t="str">
        <f t="shared" si="166"/>
        <v>2023</v>
      </c>
      <c r="N2135">
        <f t="shared" si="167"/>
        <v>-90962.49</v>
      </c>
      <c r="O2135" t="str">
        <f t="shared" si="168"/>
        <v/>
      </c>
      <c r="P2135">
        <f t="shared" si="169"/>
        <v>90962.49</v>
      </c>
      <c r="Q2135" s="48" t="str">
        <f>IF(O2135="","",
   IF(OR(O2135&lt;EDA_Outlier_Analysis!$C$10, O2135&gt;EDA_Outlier_Analysis!$C$11),
      "Outlier",
      "Normal"))</f>
        <v/>
      </c>
      <c r="R2135" t="str">
        <f>IF(P2135="","",
   IF(OR(P2135 &lt; EDA_Outlier_Analysis!$F$7, P2135 &gt; EDA_Outlier_Analysis!$F$8),
      "Outlier",
      "Normal"))</f>
        <v>Outlier</v>
      </c>
      <c r="S2135" t="str">
        <f>IF(N2135="","",
   IF(OR(N2135 &lt;EDA_Outlier_Analysis!$I$10, N2135 &gt; EDA_Outlier_Analysis!$I$11),
      "Outlier",
      "Normal"))</f>
        <v>Normal</v>
      </c>
    </row>
    <row r="2136" spans="1:19">
      <c r="A2136" t="s">
        <v>5240</v>
      </c>
      <c r="B2136" s="4">
        <v>44995</v>
      </c>
      <c r="C2136" s="2">
        <v>140133.54999999999</v>
      </c>
      <c r="D2136" t="s">
        <v>849</v>
      </c>
      <c r="E2136" t="s">
        <v>868</v>
      </c>
      <c r="F2136" t="s">
        <v>9</v>
      </c>
      <c r="G2136" t="s">
        <v>24</v>
      </c>
      <c r="H2136" t="s">
        <v>127</v>
      </c>
      <c r="J2136" t="s">
        <v>5241</v>
      </c>
      <c r="K2136" t="str">
        <f>IF(COUNTIF(Customers!A:A, H2136)&gt;0, "Valid", "Invalid")</f>
        <v>Valid</v>
      </c>
      <c r="L2136" t="str">
        <f t="shared" si="165"/>
        <v>3</v>
      </c>
      <c r="M2136" t="str">
        <f t="shared" si="166"/>
        <v>2023</v>
      </c>
      <c r="N2136">
        <f t="shared" si="167"/>
        <v>140133.54999999999</v>
      </c>
      <c r="O2136">
        <f t="shared" si="168"/>
        <v>140133.54999999999</v>
      </c>
      <c r="P2136" t="str">
        <f t="shared" si="169"/>
        <v/>
      </c>
      <c r="Q2136" s="48" t="str">
        <f>IF(O2136="","",
   IF(OR(O2136&lt;EDA_Outlier_Analysis!$C$10, O2136&gt;EDA_Outlier_Analysis!$C$11),
      "Outlier",
      "Normal"))</f>
        <v>Normal</v>
      </c>
      <c r="R2136" t="str">
        <f>IF(P2136="","",
   IF(OR(P2136 &lt; EDA_Outlier_Analysis!$F$7, P2136 &gt; EDA_Outlier_Analysis!$F$8),
      "Outlier",
      "Normal"))</f>
        <v/>
      </c>
      <c r="S2136" t="str">
        <f>IF(N2136="","",
   IF(OR(N2136 &lt;EDA_Outlier_Analysis!$I$10, N2136 &gt; EDA_Outlier_Analysis!$I$11),
      "Outlier",
      "Normal"))</f>
        <v>Normal</v>
      </c>
    </row>
    <row r="2137" spans="1:19">
      <c r="A2137" t="s">
        <v>5242</v>
      </c>
      <c r="B2137" s="4">
        <v>45272</v>
      </c>
      <c r="C2137" s="2">
        <v>188889.25</v>
      </c>
      <c r="D2137" t="s">
        <v>849</v>
      </c>
      <c r="E2137" t="s">
        <v>853</v>
      </c>
      <c r="F2137" t="s">
        <v>10</v>
      </c>
      <c r="G2137" t="s">
        <v>24</v>
      </c>
      <c r="H2137" t="s">
        <v>75</v>
      </c>
      <c r="J2137" t="s">
        <v>5243</v>
      </c>
      <c r="K2137" t="str">
        <f>IF(COUNTIF(Customers!A:A, H2137)&gt;0, "Valid", "Invalid")</f>
        <v>Valid</v>
      </c>
      <c r="L2137" t="str">
        <f t="shared" si="165"/>
        <v>12</v>
      </c>
      <c r="M2137" t="str">
        <f t="shared" si="166"/>
        <v>2023</v>
      </c>
      <c r="N2137">
        <f t="shared" si="167"/>
        <v>188889.25</v>
      </c>
      <c r="O2137">
        <f t="shared" si="168"/>
        <v>188889.25</v>
      </c>
      <c r="P2137" t="str">
        <f t="shared" si="169"/>
        <v/>
      </c>
      <c r="Q2137" s="48" t="str">
        <f>IF(O2137="","",
   IF(OR(O2137&lt;EDA_Outlier_Analysis!$C$10, O2137&gt;EDA_Outlier_Analysis!$C$11),
      "Outlier",
      "Normal"))</f>
        <v>Normal</v>
      </c>
      <c r="R2137" t="str">
        <f>IF(P2137="","",
   IF(OR(P2137 &lt; EDA_Outlier_Analysis!$F$7, P2137 &gt; EDA_Outlier_Analysis!$F$8),
      "Outlier",
      "Normal"))</f>
        <v/>
      </c>
      <c r="S2137" t="str">
        <f>IF(N2137="","",
   IF(OR(N2137 &lt;EDA_Outlier_Analysis!$I$10, N2137 &gt; EDA_Outlier_Analysis!$I$11),
      "Outlier",
      "Normal"))</f>
        <v>Normal</v>
      </c>
    </row>
    <row r="2138" spans="1:19">
      <c r="A2138" t="s">
        <v>5244</v>
      </c>
      <c r="B2138" s="4">
        <v>44655</v>
      </c>
      <c r="C2138" s="2">
        <v>-52275.01</v>
      </c>
      <c r="D2138" t="s">
        <v>840</v>
      </c>
      <c r="E2138" t="s">
        <v>878</v>
      </c>
      <c r="F2138" t="s">
        <v>10</v>
      </c>
      <c r="G2138" t="s">
        <v>20</v>
      </c>
      <c r="I2138" t="s">
        <v>2053</v>
      </c>
      <c r="J2138" t="s">
        <v>5245</v>
      </c>
      <c r="K2138" t="str">
        <f>IF(COUNTIF(Customers!A:A, H2138)&gt;0, "Valid", "Invalid")</f>
        <v>Invalid</v>
      </c>
      <c r="L2138" t="str">
        <f t="shared" si="165"/>
        <v>4</v>
      </c>
      <c r="M2138" t="str">
        <f t="shared" si="166"/>
        <v>2022</v>
      </c>
      <c r="N2138">
        <f t="shared" si="167"/>
        <v>-52275.01</v>
      </c>
      <c r="O2138" t="str">
        <f t="shared" si="168"/>
        <v/>
      </c>
      <c r="P2138">
        <f t="shared" si="169"/>
        <v>52275.01</v>
      </c>
      <c r="Q2138" s="48" t="str">
        <f>IF(O2138="","",
   IF(OR(O2138&lt;EDA_Outlier_Analysis!$C$10, O2138&gt;EDA_Outlier_Analysis!$C$11),
      "Outlier",
      "Normal"))</f>
        <v/>
      </c>
      <c r="R2138" t="str">
        <f>IF(P2138="","",
   IF(OR(P2138 &lt; EDA_Outlier_Analysis!$F$7, P2138 &gt; EDA_Outlier_Analysis!$F$8),
      "Outlier",
      "Normal"))</f>
        <v>Normal</v>
      </c>
      <c r="S2138" t="str">
        <f>IF(N2138="","",
   IF(OR(N2138 &lt;EDA_Outlier_Analysis!$I$10, N2138 &gt; EDA_Outlier_Analysis!$I$11),
      "Outlier",
      "Normal"))</f>
        <v>Normal</v>
      </c>
    </row>
    <row r="2139" spans="1:19">
      <c r="A2139" t="s">
        <v>5246</v>
      </c>
      <c r="B2139" s="4">
        <v>45259</v>
      </c>
      <c r="C2139" s="2">
        <v>-61805.79</v>
      </c>
      <c r="D2139" t="s">
        <v>840</v>
      </c>
      <c r="E2139" t="s">
        <v>864</v>
      </c>
      <c r="F2139" t="s">
        <v>10</v>
      </c>
      <c r="G2139" t="s">
        <v>31</v>
      </c>
      <c r="I2139" t="s">
        <v>1435</v>
      </c>
      <c r="J2139" t="s">
        <v>5247</v>
      </c>
      <c r="K2139" t="str">
        <f>IF(COUNTIF(Customers!A:A, H2139)&gt;0, "Valid", "Invalid")</f>
        <v>Invalid</v>
      </c>
      <c r="L2139" t="str">
        <f t="shared" si="165"/>
        <v>11</v>
      </c>
      <c r="M2139" t="str">
        <f t="shared" si="166"/>
        <v>2023</v>
      </c>
      <c r="N2139">
        <f t="shared" si="167"/>
        <v>-61805.79</v>
      </c>
      <c r="O2139" t="str">
        <f t="shared" si="168"/>
        <v/>
      </c>
      <c r="P2139">
        <f t="shared" si="169"/>
        <v>61805.79</v>
      </c>
      <c r="Q2139" s="48" t="str">
        <f>IF(O2139="","",
   IF(OR(O2139&lt;EDA_Outlier_Analysis!$C$10, O2139&gt;EDA_Outlier_Analysis!$C$11),
      "Outlier",
      "Normal"))</f>
        <v/>
      </c>
      <c r="R2139" t="str">
        <f>IF(P2139="","",
   IF(OR(P2139 &lt; EDA_Outlier_Analysis!$F$7, P2139 &gt; EDA_Outlier_Analysis!$F$8),
      "Outlier",
      "Normal"))</f>
        <v>Outlier</v>
      </c>
      <c r="S2139" t="str">
        <f>IF(N2139="","",
   IF(OR(N2139 &lt;EDA_Outlier_Analysis!$I$10, N2139 &gt; EDA_Outlier_Analysis!$I$11),
      "Outlier",
      "Normal"))</f>
        <v>Normal</v>
      </c>
    </row>
    <row r="2140" spans="1:19">
      <c r="A2140" t="s">
        <v>5248</v>
      </c>
      <c r="B2140" s="4">
        <v>44848</v>
      </c>
      <c r="C2140" s="2">
        <v>240269.89</v>
      </c>
      <c r="D2140" t="s">
        <v>849</v>
      </c>
      <c r="E2140" t="s">
        <v>868</v>
      </c>
      <c r="F2140" t="s">
        <v>9</v>
      </c>
      <c r="G2140" t="s">
        <v>31</v>
      </c>
      <c r="H2140" t="s">
        <v>647</v>
      </c>
      <c r="J2140" t="s">
        <v>5249</v>
      </c>
      <c r="K2140" t="str">
        <f>IF(COUNTIF(Customers!A:A, H2140)&gt;0, "Valid", "Invalid")</f>
        <v>Valid</v>
      </c>
      <c r="L2140" t="str">
        <f t="shared" si="165"/>
        <v>10</v>
      </c>
      <c r="M2140" t="str">
        <f t="shared" si="166"/>
        <v>2022</v>
      </c>
      <c r="N2140">
        <f t="shared" si="167"/>
        <v>240269.89</v>
      </c>
      <c r="O2140">
        <f t="shared" si="168"/>
        <v>240269.89</v>
      </c>
      <c r="P2140" t="str">
        <f t="shared" si="169"/>
        <v/>
      </c>
      <c r="Q2140" s="48" t="str">
        <f>IF(O2140="","",
   IF(OR(O2140&lt;EDA_Outlier_Analysis!$C$10, O2140&gt;EDA_Outlier_Analysis!$C$11),
      "Outlier",
      "Normal"))</f>
        <v>Normal</v>
      </c>
      <c r="R2140" t="str">
        <f>IF(P2140="","",
   IF(OR(P2140 &lt; EDA_Outlier_Analysis!$F$7, P2140 &gt; EDA_Outlier_Analysis!$F$8),
      "Outlier",
      "Normal"))</f>
        <v/>
      </c>
      <c r="S2140" t="str">
        <f>IF(N2140="","",
   IF(OR(N2140 &lt;EDA_Outlier_Analysis!$I$10, N2140 &gt; EDA_Outlier_Analysis!$I$11),
      "Outlier",
      "Normal"))</f>
        <v>Normal</v>
      </c>
    </row>
    <row r="2141" spans="1:19">
      <c r="A2141" t="s">
        <v>5250</v>
      </c>
      <c r="B2141" s="4">
        <v>44840</v>
      </c>
      <c r="C2141" s="2">
        <v>175233.77</v>
      </c>
      <c r="D2141" t="s">
        <v>849</v>
      </c>
      <c r="E2141" t="s">
        <v>853</v>
      </c>
      <c r="F2141" t="s">
        <v>11</v>
      </c>
      <c r="G2141" t="s">
        <v>20</v>
      </c>
      <c r="H2141" t="s">
        <v>645</v>
      </c>
      <c r="J2141" t="s">
        <v>5251</v>
      </c>
      <c r="K2141" t="str">
        <f>IF(COUNTIF(Customers!A:A, H2141)&gt;0, "Valid", "Invalid")</f>
        <v>Valid</v>
      </c>
      <c r="L2141" t="str">
        <f t="shared" si="165"/>
        <v>10</v>
      </c>
      <c r="M2141" t="str">
        <f t="shared" si="166"/>
        <v>2022</v>
      </c>
      <c r="N2141">
        <f t="shared" si="167"/>
        <v>175233.77</v>
      </c>
      <c r="O2141">
        <f t="shared" si="168"/>
        <v>175233.77</v>
      </c>
      <c r="P2141" t="str">
        <f t="shared" si="169"/>
        <v/>
      </c>
      <c r="Q2141" s="48" t="str">
        <f>IF(O2141="","",
   IF(OR(O2141&lt;EDA_Outlier_Analysis!$C$10, O2141&gt;EDA_Outlier_Analysis!$C$11),
      "Outlier",
      "Normal"))</f>
        <v>Normal</v>
      </c>
      <c r="R2141" t="str">
        <f>IF(P2141="","",
   IF(OR(P2141 &lt; EDA_Outlier_Analysis!$F$7, P2141 &gt; EDA_Outlier_Analysis!$F$8),
      "Outlier",
      "Normal"))</f>
        <v/>
      </c>
      <c r="S2141" t="str">
        <f>IF(N2141="","",
   IF(OR(N2141 &lt;EDA_Outlier_Analysis!$I$10, N2141 &gt; EDA_Outlier_Analysis!$I$11),
      "Outlier",
      "Normal"))</f>
        <v>Normal</v>
      </c>
    </row>
    <row r="2142" spans="1:19">
      <c r="A2142" t="s">
        <v>5252</v>
      </c>
      <c r="B2142" s="4">
        <v>44883</v>
      </c>
      <c r="C2142" s="2">
        <v>187723.98</v>
      </c>
      <c r="D2142" t="s">
        <v>849</v>
      </c>
      <c r="E2142" t="s">
        <v>853</v>
      </c>
      <c r="F2142" t="s">
        <v>10</v>
      </c>
      <c r="G2142" t="s">
        <v>24</v>
      </c>
      <c r="H2142" t="s">
        <v>499</v>
      </c>
      <c r="J2142" t="s">
        <v>5253</v>
      </c>
      <c r="K2142" t="str">
        <f>IF(COUNTIF(Customers!A:A, H2142)&gt;0, "Valid", "Invalid")</f>
        <v>Valid</v>
      </c>
      <c r="L2142" t="str">
        <f t="shared" si="165"/>
        <v>11</v>
      </c>
      <c r="M2142" t="str">
        <f t="shared" si="166"/>
        <v>2022</v>
      </c>
      <c r="N2142">
        <f t="shared" si="167"/>
        <v>187723.98</v>
      </c>
      <c r="O2142">
        <f t="shared" si="168"/>
        <v>187723.98</v>
      </c>
      <c r="P2142" t="str">
        <f t="shared" si="169"/>
        <v/>
      </c>
      <c r="Q2142" s="48" t="str">
        <f>IF(O2142="","",
   IF(OR(O2142&lt;EDA_Outlier_Analysis!$C$10, O2142&gt;EDA_Outlier_Analysis!$C$11),
      "Outlier",
      "Normal"))</f>
        <v>Normal</v>
      </c>
      <c r="R2142" t="str">
        <f>IF(P2142="","",
   IF(OR(P2142 &lt; EDA_Outlier_Analysis!$F$7, P2142 &gt; EDA_Outlier_Analysis!$F$8),
      "Outlier",
      "Normal"))</f>
        <v/>
      </c>
      <c r="S2142" t="str">
        <f>IF(N2142="","",
   IF(OR(N2142 &lt;EDA_Outlier_Analysis!$I$10, N2142 &gt; EDA_Outlier_Analysis!$I$11),
      "Outlier",
      "Normal"))</f>
        <v>Normal</v>
      </c>
    </row>
    <row r="2143" spans="1:19">
      <c r="A2143" t="s">
        <v>5254</v>
      </c>
      <c r="B2143" s="4">
        <v>45234</v>
      </c>
      <c r="C2143" s="2">
        <v>-49322.05</v>
      </c>
      <c r="D2143" t="s">
        <v>840</v>
      </c>
      <c r="E2143" t="s">
        <v>841</v>
      </c>
      <c r="F2143" t="s">
        <v>11</v>
      </c>
      <c r="G2143" t="s">
        <v>34</v>
      </c>
      <c r="I2143" t="s">
        <v>960</v>
      </c>
      <c r="J2143" t="s">
        <v>5255</v>
      </c>
      <c r="K2143" t="str">
        <f>IF(COUNTIF(Customers!A:A, H2143)&gt;0, "Valid", "Invalid")</f>
        <v>Invalid</v>
      </c>
      <c r="L2143" t="str">
        <f t="shared" si="165"/>
        <v>11</v>
      </c>
      <c r="M2143" t="str">
        <f t="shared" si="166"/>
        <v>2023</v>
      </c>
      <c r="N2143">
        <f t="shared" si="167"/>
        <v>-49322.05</v>
      </c>
      <c r="O2143" t="str">
        <f t="shared" si="168"/>
        <v/>
      </c>
      <c r="P2143">
        <f t="shared" si="169"/>
        <v>49322.05</v>
      </c>
      <c r="Q2143" s="48" t="str">
        <f>IF(O2143="","",
   IF(OR(O2143&lt;EDA_Outlier_Analysis!$C$10, O2143&gt;EDA_Outlier_Analysis!$C$11),
      "Outlier",
      "Normal"))</f>
        <v/>
      </c>
      <c r="R2143" t="str">
        <f>IF(P2143="","",
   IF(OR(P2143 &lt; EDA_Outlier_Analysis!$F$7, P2143 &gt; EDA_Outlier_Analysis!$F$8),
      "Outlier",
      "Normal"))</f>
        <v>Normal</v>
      </c>
      <c r="S2143" t="str">
        <f>IF(N2143="","",
   IF(OR(N2143 &lt;EDA_Outlier_Analysis!$I$10, N2143 &gt; EDA_Outlier_Analysis!$I$11),
      "Outlier",
      "Normal"))</f>
        <v>Normal</v>
      </c>
    </row>
    <row r="2144" spans="1:19">
      <c r="A2144" t="s">
        <v>5256</v>
      </c>
      <c r="B2144" s="4">
        <v>44715</v>
      </c>
      <c r="C2144" s="2">
        <v>148187.95000000001</v>
      </c>
      <c r="D2144" t="s">
        <v>849</v>
      </c>
      <c r="E2144" t="s">
        <v>853</v>
      </c>
      <c r="F2144" t="s">
        <v>11</v>
      </c>
      <c r="G2144" t="s">
        <v>24</v>
      </c>
      <c r="H2144" t="s">
        <v>539</v>
      </c>
      <c r="J2144" t="s">
        <v>5257</v>
      </c>
      <c r="K2144" t="str">
        <f>IF(COUNTIF(Customers!A:A, H2144)&gt;0, "Valid", "Invalid")</f>
        <v>Valid</v>
      </c>
      <c r="L2144" t="str">
        <f t="shared" si="165"/>
        <v>6</v>
      </c>
      <c r="M2144" t="str">
        <f t="shared" si="166"/>
        <v>2022</v>
      </c>
      <c r="N2144">
        <f t="shared" si="167"/>
        <v>148187.95000000001</v>
      </c>
      <c r="O2144">
        <f t="shared" si="168"/>
        <v>148187.95000000001</v>
      </c>
      <c r="P2144" t="str">
        <f t="shared" si="169"/>
        <v/>
      </c>
      <c r="Q2144" s="48" t="str">
        <f>IF(O2144="","",
   IF(OR(O2144&lt;EDA_Outlier_Analysis!$C$10, O2144&gt;EDA_Outlier_Analysis!$C$11),
      "Outlier",
      "Normal"))</f>
        <v>Normal</v>
      </c>
      <c r="R2144" t="str">
        <f>IF(P2144="","",
   IF(OR(P2144 &lt; EDA_Outlier_Analysis!$F$7, P2144 &gt; EDA_Outlier_Analysis!$F$8),
      "Outlier",
      "Normal"))</f>
        <v/>
      </c>
      <c r="S2144" t="str">
        <f>IF(N2144="","",
   IF(OR(N2144 &lt;EDA_Outlier_Analysis!$I$10, N2144 &gt; EDA_Outlier_Analysis!$I$11),
      "Outlier",
      "Normal"))</f>
        <v>Normal</v>
      </c>
    </row>
    <row r="2145" spans="1:19">
      <c r="A2145" t="s">
        <v>5258</v>
      </c>
      <c r="B2145" s="4">
        <v>44972</v>
      </c>
      <c r="C2145" s="2">
        <v>139213.72</v>
      </c>
      <c r="D2145" t="s">
        <v>849</v>
      </c>
      <c r="E2145" t="s">
        <v>850</v>
      </c>
      <c r="F2145" t="s">
        <v>11</v>
      </c>
      <c r="G2145" t="s">
        <v>34</v>
      </c>
      <c r="H2145" t="s">
        <v>155</v>
      </c>
      <c r="J2145" t="s">
        <v>5259</v>
      </c>
      <c r="K2145" t="str">
        <f>IF(COUNTIF(Customers!A:A, H2145)&gt;0, "Valid", "Invalid")</f>
        <v>Valid</v>
      </c>
      <c r="L2145" t="str">
        <f t="shared" si="165"/>
        <v>2</v>
      </c>
      <c r="M2145" t="str">
        <f t="shared" si="166"/>
        <v>2023</v>
      </c>
      <c r="N2145">
        <f t="shared" si="167"/>
        <v>139213.72</v>
      </c>
      <c r="O2145">
        <f t="shared" si="168"/>
        <v>139213.72</v>
      </c>
      <c r="P2145" t="str">
        <f t="shared" si="169"/>
        <v/>
      </c>
      <c r="Q2145" s="48" t="str">
        <f>IF(O2145="","",
   IF(OR(O2145&lt;EDA_Outlier_Analysis!$C$10, O2145&gt;EDA_Outlier_Analysis!$C$11),
      "Outlier",
      "Normal"))</f>
        <v>Normal</v>
      </c>
      <c r="R2145" t="str">
        <f>IF(P2145="","",
   IF(OR(P2145 &lt; EDA_Outlier_Analysis!$F$7, P2145 &gt; EDA_Outlier_Analysis!$F$8),
      "Outlier",
      "Normal"))</f>
        <v/>
      </c>
      <c r="S2145" t="str">
        <f>IF(N2145="","",
   IF(OR(N2145 &lt;EDA_Outlier_Analysis!$I$10, N2145 &gt; EDA_Outlier_Analysis!$I$11),
      "Outlier",
      "Normal"))</f>
        <v>Normal</v>
      </c>
    </row>
    <row r="2146" spans="1:19">
      <c r="A2146" t="s">
        <v>5260</v>
      </c>
      <c r="B2146" s="4">
        <v>45111</v>
      </c>
      <c r="C2146" s="2">
        <v>-54297.93</v>
      </c>
      <c r="D2146" t="s">
        <v>840</v>
      </c>
      <c r="E2146" t="s">
        <v>864</v>
      </c>
      <c r="F2146" t="s">
        <v>11</v>
      </c>
      <c r="G2146" t="s">
        <v>34</v>
      </c>
      <c r="I2146" t="s">
        <v>1412</v>
      </c>
      <c r="J2146" t="s">
        <v>5261</v>
      </c>
      <c r="K2146" t="str">
        <f>IF(COUNTIF(Customers!A:A, H2146)&gt;0, "Valid", "Invalid")</f>
        <v>Invalid</v>
      </c>
      <c r="L2146" t="str">
        <f t="shared" si="165"/>
        <v>7</v>
      </c>
      <c r="M2146" t="str">
        <f t="shared" si="166"/>
        <v>2023</v>
      </c>
      <c r="N2146">
        <f t="shared" si="167"/>
        <v>-54297.93</v>
      </c>
      <c r="O2146" t="str">
        <f t="shared" si="168"/>
        <v/>
      </c>
      <c r="P2146">
        <f t="shared" si="169"/>
        <v>54297.93</v>
      </c>
      <c r="Q2146" s="48" t="str">
        <f>IF(O2146="","",
   IF(OR(O2146&lt;EDA_Outlier_Analysis!$C$10, O2146&gt;EDA_Outlier_Analysis!$C$11),
      "Outlier",
      "Normal"))</f>
        <v/>
      </c>
      <c r="R2146" t="str">
        <f>IF(P2146="","",
   IF(OR(P2146 &lt; EDA_Outlier_Analysis!$F$7, P2146 &gt; EDA_Outlier_Analysis!$F$8),
      "Outlier",
      "Normal"))</f>
        <v>Outlier</v>
      </c>
      <c r="S2146" t="str">
        <f>IF(N2146="","",
   IF(OR(N2146 &lt;EDA_Outlier_Analysis!$I$10, N2146 &gt; EDA_Outlier_Analysis!$I$11),
      "Outlier",
      "Normal"))</f>
        <v>Normal</v>
      </c>
    </row>
    <row r="2147" spans="1:19">
      <c r="A2147" t="s">
        <v>5262</v>
      </c>
      <c r="B2147" s="4">
        <v>45023</v>
      </c>
      <c r="C2147" s="2">
        <v>28056.82</v>
      </c>
      <c r="D2147" t="s">
        <v>873</v>
      </c>
      <c r="E2147" t="s">
        <v>873</v>
      </c>
      <c r="F2147" t="s">
        <v>10</v>
      </c>
      <c r="G2147" t="s">
        <v>34</v>
      </c>
      <c r="J2147" t="s">
        <v>5263</v>
      </c>
      <c r="K2147" t="str">
        <f>IF(COUNTIF(Customers!A:A, H2147)&gt;0, "Valid", "Invalid")</f>
        <v>Invalid</v>
      </c>
      <c r="L2147" t="str">
        <f t="shared" si="165"/>
        <v>4</v>
      </c>
      <c r="M2147" t="str">
        <f t="shared" si="166"/>
        <v>2023</v>
      </c>
      <c r="N2147">
        <f t="shared" si="167"/>
        <v>-28056.82</v>
      </c>
      <c r="O2147" t="str">
        <f t="shared" si="168"/>
        <v/>
      </c>
      <c r="P2147" t="str">
        <f t="shared" si="169"/>
        <v/>
      </c>
      <c r="Q2147" s="48" t="str">
        <f>IF(O2147="","",
   IF(OR(O2147&lt;EDA_Outlier_Analysis!$C$10, O2147&gt;EDA_Outlier_Analysis!$C$11),
      "Outlier",
      "Normal"))</f>
        <v/>
      </c>
      <c r="R2147" t="str">
        <f>IF(P2147="","",
   IF(OR(P2147 &lt; EDA_Outlier_Analysis!$F$7, P2147 &gt; EDA_Outlier_Analysis!$F$8),
      "Outlier",
      "Normal"))</f>
        <v/>
      </c>
      <c r="S2147" t="str">
        <f>IF(N2147="","",
   IF(OR(N2147 &lt;EDA_Outlier_Analysis!$I$10, N2147 &gt; EDA_Outlier_Analysis!$I$11),
      "Outlier",
      "Normal"))</f>
        <v>Normal</v>
      </c>
    </row>
    <row r="2148" spans="1:19">
      <c r="A2148" t="s">
        <v>5264</v>
      </c>
      <c r="B2148" s="4">
        <v>45225</v>
      </c>
      <c r="C2148" s="2">
        <v>33003.32</v>
      </c>
      <c r="D2148" t="s">
        <v>849</v>
      </c>
      <c r="E2148" t="s">
        <v>850</v>
      </c>
      <c r="F2148" t="s">
        <v>10</v>
      </c>
      <c r="G2148" t="s">
        <v>31</v>
      </c>
      <c r="H2148" t="s">
        <v>235</v>
      </c>
      <c r="J2148" t="s">
        <v>5265</v>
      </c>
      <c r="K2148" t="str">
        <f>IF(COUNTIF(Customers!A:A, H2148)&gt;0, "Valid", "Invalid")</f>
        <v>Valid</v>
      </c>
      <c r="L2148" t="str">
        <f t="shared" si="165"/>
        <v>10</v>
      </c>
      <c r="M2148" t="str">
        <f t="shared" si="166"/>
        <v>2023</v>
      </c>
      <c r="N2148">
        <f t="shared" si="167"/>
        <v>33003.32</v>
      </c>
      <c r="O2148">
        <f t="shared" si="168"/>
        <v>33003.32</v>
      </c>
      <c r="P2148" t="str">
        <f t="shared" si="169"/>
        <v/>
      </c>
      <c r="Q2148" s="48" t="str">
        <f>IF(O2148="","",
   IF(OR(O2148&lt;EDA_Outlier_Analysis!$C$10, O2148&gt;EDA_Outlier_Analysis!$C$11),
      "Outlier",
      "Normal"))</f>
        <v>Normal</v>
      </c>
      <c r="R2148" t="str">
        <f>IF(P2148="","",
   IF(OR(P2148 &lt; EDA_Outlier_Analysis!$F$7, P2148 &gt; EDA_Outlier_Analysis!$F$8),
      "Outlier",
      "Normal"))</f>
        <v/>
      </c>
      <c r="S2148" t="str">
        <f>IF(N2148="","",
   IF(OR(N2148 &lt;EDA_Outlier_Analysis!$I$10, N2148 &gt; EDA_Outlier_Analysis!$I$11),
      "Outlier",
      "Normal"))</f>
        <v>Normal</v>
      </c>
    </row>
    <row r="2149" spans="1:19">
      <c r="A2149" t="s">
        <v>5266</v>
      </c>
      <c r="B2149" s="4">
        <v>44601</v>
      </c>
      <c r="C2149" s="2">
        <v>156769.81</v>
      </c>
      <c r="D2149" t="s">
        <v>849</v>
      </c>
      <c r="E2149" t="s">
        <v>850</v>
      </c>
      <c r="F2149" t="s">
        <v>10</v>
      </c>
      <c r="G2149" t="s">
        <v>20</v>
      </c>
      <c r="H2149" t="s">
        <v>695</v>
      </c>
      <c r="J2149" t="s">
        <v>5267</v>
      </c>
      <c r="K2149" t="str">
        <f>IF(COUNTIF(Customers!A:A, H2149)&gt;0, "Valid", "Invalid")</f>
        <v>Valid</v>
      </c>
      <c r="L2149" t="str">
        <f t="shared" si="165"/>
        <v>2</v>
      </c>
      <c r="M2149" t="str">
        <f t="shared" si="166"/>
        <v>2022</v>
      </c>
      <c r="N2149">
        <f t="shared" si="167"/>
        <v>156769.81</v>
      </c>
      <c r="O2149">
        <f t="shared" si="168"/>
        <v>156769.81</v>
      </c>
      <c r="P2149" t="str">
        <f t="shared" si="169"/>
        <v/>
      </c>
      <c r="Q2149" s="48" t="str">
        <f>IF(O2149="","",
   IF(OR(O2149&lt;EDA_Outlier_Analysis!$C$10, O2149&gt;EDA_Outlier_Analysis!$C$11),
      "Outlier",
      "Normal"))</f>
        <v>Normal</v>
      </c>
      <c r="R2149" t="str">
        <f>IF(P2149="","",
   IF(OR(P2149 &lt; EDA_Outlier_Analysis!$F$7, P2149 &gt; EDA_Outlier_Analysis!$F$8),
      "Outlier",
      "Normal"))</f>
        <v/>
      </c>
      <c r="S2149" t="str">
        <f>IF(N2149="","",
   IF(OR(N2149 &lt;EDA_Outlier_Analysis!$I$10, N2149 &gt; EDA_Outlier_Analysis!$I$11),
      "Outlier",
      "Normal"))</f>
        <v>Normal</v>
      </c>
    </row>
    <row r="2150" spans="1:19">
      <c r="A2150" t="s">
        <v>5268</v>
      </c>
      <c r="B2150" s="4">
        <v>45046</v>
      </c>
      <c r="C2150" s="2">
        <v>115071.91</v>
      </c>
      <c r="D2150" t="s">
        <v>849</v>
      </c>
      <c r="E2150" t="s">
        <v>850</v>
      </c>
      <c r="F2150" t="s">
        <v>9</v>
      </c>
      <c r="G2150" t="s">
        <v>20</v>
      </c>
      <c r="H2150" t="s">
        <v>733</v>
      </c>
      <c r="J2150" t="s">
        <v>5269</v>
      </c>
      <c r="K2150" t="str">
        <f>IF(COUNTIF(Customers!A:A, H2150)&gt;0, "Valid", "Invalid")</f>
        <v>Valid</v>
      </c>
      <c r="L2150" t="str">
        <f t="shared" si="165"/>
        <v>4</v>
      </c>
      <c r="M2150" t="str">
        <f t="shared" si="166"/>
        <v>2023</v>
      </c>
      <c r="N2150">
        <f t="shared" si="167"/>
        <v>115071.91</v>
      </c>
      <c r="O2150">
        <f t="shared" si="168"/>
        <v>115071.91</v>
      </c>
      <c r="P2150" t="str">
        <f t="shared" si="169"/>
        <v/>
      </c>
      <c r="Q2150" s="48" t="str">
        <f>IF(O2150="","",
   IF(OR(O2150&lt;EDA_Outlier_Analysis!$C$10, O2150&gt;EDA_Outlier_Analysis!$C$11),
      "Outlier",
      "Normal"))</f>
        <v>Normal</v>
      </c>
      <c r="R2150" t="str">
        <f>IF(P2150="","",
   IF(OR(P2150 &lt; EDA_Outlier_Analysis!$F$7, P2150 &gt; EDA_Outlier_Analysis!$F$8),
      "Outlier",
      "Normal"))</f>
        <v/>
      </c>
      <c r="S2150" t="str">
        <f>IF(N2150="","",
   IF(OR(N2150 &lt;EDA_Outlier_Analysis!$I$10, N2150 &gt; EDA_Outlier_Analysis!$I$11),
      "Outlier",
      "Normal"))</f>
        <v>Normal</v>
      </c>
    </row>
    <row r="2151" spans="1:19">
      <c r="A2151" t="s">
        <v>5270</v>
      </c>
      <c r="B2151" s="4">
        <v>45063</v>
      </c>
      <c r="C2151" s="2">
        <v>164342.34</v>
      </c>
      <c r="D2151" t="s">
        <v>849</v>
      </c>
      <c r="E2151" t="s">
        <v>850</v>
      </c>
      <c r="F2151" t="s">
        <v>11</v>
      </c>
      <c r="G2151" t="s">
        <v>20</v>
      </c>
      <c r="H2151" t="s">
        <v>537</v>
      </c>
      <c r="J2151" t="s">
        <v>5271</v>
      </c>
      <c r="K2151" t="str">
        <f>IF(COUNTIF(Customers!A:A, H2151)&gt;0, "Valid", "Invalid")</f>
        <v>Valid</v>
      </c>
      <c r="L2151" t="str">
        <f t="shared" si="165"/>
        <v>5</v>
      </c>
      <c r="M2151" t="str">
        <f t="shared" si="166"/>
        <v>2023</v>
      </c>
      <c r="N2151">
        <f t="shared" si="167"/>
        <v>164342.34</v>
      </c>
      <c r="O2151">
        <f t="shared" si="168"/>
        <v>164342.34</v>
      </c>
      <c r="P2151" t="str">
        <f t="shared" si="169"/>
        <v/>
      </c>
      <c r="Q2151" s="48" t="str">
        <f>IF(O2151="","",
   IF(OR(O2151&lt;EDA_Outlier_Analysis!$C$10, O2151&gt;EDA_Outlier_Analysis!$C$11),
      "Outlier",
      "Normal"))</f>
        <v>Normal</v>
      </c>
      <c r="R2151" t="str">
        <f>IF(P2151="","",
   IF(OR(P2151 &lt; EDA_Outlier_Analysis!$F$7, P2151 &gt; EDA_Outlier_Analysis!$F$8),
      "Outlier",
      "Normal"))</f>
        <v/>
      </c>
      <c r="S2151" t="str">
        <f>IF(N2151="","",
   IF(OR(N2151 &lt;EDA_Outlier_Analysis!$I$10, N2151 &gt; EDA_Outlier_Analysis!$I$11),
      "Outlier",
      "Normal"))</f>
        <v>Normal</v>
      </c>
    </row>
    <row r="2152" spans="1:19">
      <c r="A2152" t="s">
        <v>5272</v>
      </c>
      <c r="B2152" s="4">
        <v>44939</v>
      </c>
      <c r="C2152" s="2">
        <v>167244.46</v>
      </c>
      <c r="D2152" t="s">
        <v>849</v>
      </c>
      <c r="E2152" t="s">
        <v>853</v>
      </c>
      <c r="F2152" t="s">
        <v>10</v>
      </c>
      <c r="G2152" t="s">
        <v>31</v>
      </c>
      <c r="H2152" t="s">
        <v>741</v>
      </c>
      <c r="J2152" t="s">
        <v>5273</v>
      </c>
      <c r="K2152" t="str">
        <f>IF(COUNTIF(Customers!A:A, H2152)&gt;0, "Valid", "Invalid")</f>
        <v>Valid</v>
      </c>
      <c r="L2152" t="str">
        <f t="shared" si="165"/>
        <v>1</v>
      </c>
      <c r="M2152" t="str">
        <f t="shared" si="166"/>
        <v>2023</v>
      </c>
      <c r="N2152">
        <f t="shared" si="167"/>
        <v>167244.46</v>
      </c>
      <c r="O2152">
        <f t="shared" si="168"/>
        <v>167244.46</v>
      </c>
      <c r="P2152" t="str">
        <f t="shared" si="169"/>
        <v/>
      </c>
      <c r="Q2152" s="48" t="str">
        <f>IF(O2152="","",
   IF(OR(O2152&lt;EDA_Outlier_Analysis!$C$10, O2152&gt;EDA_Outlier_Analysis!$C$11),
      "Outlier",
      "Normal"))</f>
        <v>Normal</v>
      </c>
      <c r="R2152" t="str">
        <f>IF(P2152="","",
   IF(OR(P2152 &lt; EDA_Outlier_Analysis!$F$7, P2152 &gt; EDA_Outlier_Analysis!$F$8),
      "Outlier",
      "Normal"))</f>
        <v/>
      </c>
      <c r="S2152" t="str">
        <f>IF(N2152="","",
   IF(OR(N2152 &lt;EDA_Outlier_Analysis!$I$10, N2152 &gt; EDA_Outlier_Analysis!$I$11),
      "Outlier",
      "Normal"))</f>
        <v>Normal</v>
      </c>
    </row>
    <row r="2153" spans="1:19">
      <c r="A2153" t="s">
        <v>5274</v>
      </c>
      <c r="B2153" s="4">
        <v>44902</v>
      </c>
      <c r="C2153" s="2">
        <v>-24717.82</v>
      </c>
      <c r="D2153" t="s">
        <v>840</v>
      </c>
      <c r="E2153" t="s">
        <v>856</v>
      </c>
      <c r="F2153" t="s">
        <v>11</v>
      </c>
      <c r="G2153" t="s">
        <v>20</v>
      </c>
      <c r="I2153" t="s">
        <v>1448</v>
      </c>
      <c r="J2153" t="s">
        <v>5275</v>
      </c>
      <c r="K2153" t="str">
        <f>IF(COUNTIF(Customers!A:A, H2153)&gt;0, "Valid", "Invalid")</f>
        <v>Invalid</v>
      </c>
      <c r="L2153" t="str">
        <f t="shared" si="165"/>
        <v>12</v>
      </c>
      <c r="M2153" t="str">
        <f t="shared" si="166"/>
        <v>2022</v>
      </c>
      <c r="N2153">
        <f t="shared" si="167"/>
        <v>-24717.82</v>
      </c>
      <c r="O2153" t="str">
        <f t="shared" si="168"/>
        <v/>
      </c>
      <c r="P2153">
        <f t="shared" si="169"/>
        <v>24717.82</v>
      </c>
      <c r="Q2153" s="48" t="str">
        <f>IF(O2153="","",
   IF(OR(O2153&lt;EDA_Outlier_Analysis!$C$10, O2153&gt;EDA_Outlier_Analysis!$C$11),
      "Outlier",
      "Normal"))</f>
        <v/>
      </c>
      <c r="R2153" t="str">
        <f>IF(P2153="","",
   IF(OR(P2153 &lt; EDA_Outlier_Analysis!$F$7, P2153 &gt; EDA_Outlier_Analysis!$F$8),
      "Outlier",
      "Normal"))</f>
        <v>Outlier</v>
      </c>
      <c r="S2153" t="str">
        <f>IF(N2153="","",
   IF(OR(N2153 &lt;EDA_Outlier_Analysis!$I$10, N2153 &gt; EDA_Outlier_Analysis!$I$11),
      "Outlier",
      "Normal"))</f>
        <v>Normal</v>
      </c>
    </row>
    <row r="2154" spans="1:19">
      <c r="A2154" t="s">
        <v>5276</v>
      </c>
      <c r="B2154" s="4">
        <v>45281</v>
      </c>
      <c r="C2154" s="2">
        <v>17074.86</v>
      </c>
      <c r="D2154" t="s">
        <v>1345</v>
      </c>
      <c r="E2154" t="s">
        <v>1345</v>
      </c>
      <c r="F2154" t="s">
        <v>10</v>
      </c>
      <c r="G2154" t="s">
        <v>24</v>
      </c>
      <c r="J2154" t="s">
        <v>5277</v>
      </c>
      <c r="K2154" t="str">
        <f>IF(COUNTIF(Customers!A:A, H2154)&gt;0, "Valid", "Invalid")</f>
        <v>Invalid</v>
      </c>
      <c r="L2154" t="str">
        <f t="shared" si="165"/>
        <v>12</v>
      </c>
      <c r="M2154" t="str">
        <f t="shared" si="166"/>
        <v>2023</v>
      </c>
      <c r="N2154">
        <f t="shared" si="167"/>
        <v>-17074.86</v>
      </c>
      <c r="O2154" t="str">
        <f t="shared" si="168"/>
        <v/>
      </c>
      <c r="P2154" t="str">
        <f t="shared" si="169"/>
        <v/>
      </c>
      <c r="Q2154" s="48" t="str">
        <f>IF(O2154="","",
   IF(OR(O2154&lt;EDA_Outlier_Analysis!$C$10, O2154&gt;EDA_Outlier_Analysis!$C$11),
      "Outlier",
      "Normal"))</f>
        <v/>
      </c>
      <c r="R2154" t="str">
        <f>IF(P2154="","",
   IF(OR(P2154 &lt; EDA_Outlier_Analysis!$F$7, P2154 &gt; EDA_Outlier_Analysis!$F$8),
      "Outlier",
      "Normal"))</f>
        <v/>
      </c>
      <c r="S2154" t="str">
        <f>IF(N2154="","",
   IF(OR(N2154 &lt;EDA_Outlier_Analysis!$I$10, N2154 &gt; EDA_Outlier_Analysis!$I$11),
      "Outlier",
      "Normal"))</f>
        <v>Normal</v>
      </c>
    </row>
    <row r="2155" spans="1:19">
      <c r="A2155" t="s">
        <v>5278</v>
      </c>
      <c r="B2155" s="4">
        <v>44763</v>
      </c>
      <c r="C2155" s="2">
        <v>123696.8</v>
      </c>
      <c r="D2155" t="s">
        <v>849</v>
      </c>
      <c r="E2155" t="s">
        <v>850</v>
      </c>
      <c r="F2155" t="s">
        <v>10</v>
      </c>
      <c r="G2155" t="s">
        <v>24</v>
      </c>
      <c r="H2155" t="s">
        <v>753</v>
      </c>
      <c r="J2155" t="s">
        <v>5279</v>
      </c>
      <c r="K2155" t="str">
        <f>IF(COUNTIF(Customers!A:A, H2155)&gt;0, "Valid", "Invalid")</f>
        <v>Valid</v>
      </c>
      <c r="L2155" t="str">
        <f t="shared" si="165"/>
        <v>7</v>
      </c>
      <c r="M2155" t="str">
        <f t="shared" si="166"/>
        <v>2022</v>
      </c>
      <c r="N2155">
        <f t="shared" si="167"/>
        <v>123696.8</v>
      </c>
      <c r="O2155">
        <f t="shared" si="168"/>
        <v>123696.8</v>
      </c>
      <c r="P2155" t="str">
        <f t="shared" si="169"/>
        <v/>
      </c>
      <c r="Q2155" s="48" t="str">
        <f>IF(O2155="","",
   IF(OR(O2155&lt;EDA_Outlier_Analysis!$C$10, O2155&gt;EDA_Outlier_Analysis!$C$11),
      "Outlier",
      "Normal"))</f>
        <v>Normal</v>
      </c>
      <c r="R2155" t="str">
        <f>IF(P2155="","",
   IF(OR(P2155 &lt; EDA_Outlier_Analysis!$F$7, P2155 &gt; EDA_Outlier_Analysis!$F$8),
      "Outlier",
      "Normal"))</f>
        <v/>
      </c>
      <c r="S2155" t="str">
        <f>IF(N2155="","",
   IF(OR(N2155 &lt;EDA_Outlier_Analysis!$I$10, N2155 &gt; EDA_Outlier_Analysis!$I$11),
      "Outlier",
      "Normal"))</f>
        <v>Normal</v>
      </c>
    </row>
    <row r="2156" spans="1:19">
      <c r="A2156" t="s">
        <v>5280</v>
      </c>
      <c r="B2156" s="4">
        <v>45184</v>
      </c>
      <c r="C2156" s="2">
        <v>-58940.05</v>
      </c>
      <c r="D2156" t="s">
        <v>840</v>
      </c>
      <c r="E2156" t="s">
        <v>845</v>
      </c>
      <c r="F2156" t="s">
        <v>10</v>
      </c>
      <c r="G2156" t="s">
        <v>34</v>
      </c>
      <c r="I2156" t="s">
        <v>865</v>
      </c>
      <c r="J2156" t="s">
        <v>5281</v>
      </c>
      <c r="K2156" t="str">
        <f>IF(COUNTIF(Customers!A:A, H2156)&gt;0, "Valid", "Invalid")</f>
        <v>Invalid</v>
      </c>
      <c r="L2156" t="str">
        <f t="shared" si="165"/>
        <v>9</v>
      </c>
      <c r="M2156" t="str">
        <f t="shared" si="166"/>
        <v>2023</v>
      </c>
      <c r="N2156">
        <f t="shared" si="167"/>
        <v>-58940.05</v>
      </c>
      <c r="O2156" t="str">
        <f t="shared" si="168"/>
        <v/>
      </c>
      <c r="P2156">
        <f t="shared" si="169"/>
        <v>58940.05</v>
      </c>
      <c r="Q2156" s="48" t="str">
        <f>IF(O2156="","",
   IF(OR(O2156&lt;EDA_Outlier_Analysis!$C$10, O2156&gt;EDA_Outlier_Analysis!$C$11),
      "Outlier",
      "Normal"))</f>
        <v/>
      </c>
      <c r="R2156" t="str">
        <f>IF(P2156="","",
   IF(OR(P2156 &lt; EDA_Outlier_Analysis!$F$7, P2156 &gt; EDA_Outlier_Analysis!$F$8),
      "Outlier",
      "Normal"))</f>
        <v>Outlier</v>
      </c>
      <c r="S2156" t="str">
        <f>IF(N2156="","",
   IF(OR(N2156 &lt;EDA_Outlier_Analysis!$I$10, N2156 &gt; EDA_Outlier_Analysis!$I$11),
      "Outlier",
      "Normal"))</f>
        <v>Normal</v>
      </c>
    </row>
    <row r="2157" spans="1:19">
      <c r="A2157" t="s">
        <v>5282</v>
      </c>
      <c r="B2157" s="4">
        <v>45260</v>
      </c>
      <c r="C2157" s="2">
        <v>-82612.509999999995</v>
      </c>
      <c r="D2157" t="s">
        <v>840</v>
      </c>
      <c r="E2157" t="s">
        <v>905</v>
      </c>
      <c r="F2157" t="s">
        <v>9</v>
      </c>
      <c r="G2157" t="s">
        <v>34</v>
      </c>
      <c r="I2157" t="s">
        <v>1767</v>
      </c>
      <c r="J2157" t="s">
        <v>5283</v>
      </c>
      <c r="K2157" t="str">
        <f>IF(COUNTIF(Customers!A:A, H2157)&gt;0, "Valid", "Invalid")</f>
        <v>Invalid</v>
      </c>
      <c r="L2157" t="str">
        <f t="shared" si="165"/>
        <v>11</v>
      </c>
      <c r="M2157" t="str">
        <f t="shared" si="166"/>
        <v>2023</v>
      </c>
      <c r="N2157">
        <f t="shared" si="167"/>
        <v>-82612.509999999995</v>
      </c>
      <c r="O2157" t="str">
        <f t="shared" si="168"/>
        <v/>
      </c>
      <c r="P2157">
        <f t="shared" si="169"/>
        <v>82612.509999999995</v>
      </c>
      <c r="Q2157" s="48" t="str">
        <f>IF(O2157="","",
   IF(OR(O2157&lt;EDA_Outlier_Analysis!$C$10, O2157&gt;EDA_Outlier_Analysis!$C$11),
      "Outlier",
      "Normal"))</f>
        <v/>
      </c>
      <c r="R2157" t="str">
        <f>IF(P2157="","",
   IF(OR(P2157 &lt; EDA_Outlier_Analysis!$F$7, P2157 &gt; EDA_Outlier_Analysis!$F$8),
      "Outlier",
      "Normal"))</f>
        <v>Outlier</v>
      </c>
      <c r="S2157" t="str">
        <f>IF(N2157="","",
   IF(OR(N2157 &lt;EDA_Outlier_Analysis!$I$10, N2157 &gt; EDA_Outlier_Analysis!$I$11),
      "Outlier",
      "Normal"))</f>
        <v>Normal</v>
      </c>
    </row>
    <row r="2158" spans="1:19">
      <c r="A2158" t="s">
        <v>5284</v>
      </c>
      <c r="B2158" s="4">
        <v>45222</v>
      </c>
      <c r="C2158" s="2">
        <v>-41400.11</v>
      </c>
      <c r="D2158" t="s">
        <v>840</v>
      </c>
      <c r="E2158" t="s">
        <v>878</v>
      </c>
      <c r="F2158" t="s">
        <v>9</v>
      </c>
      <c r="G2158" t="s">
        <v>34</v>
      </c>
      <c r="I2158" t="s">
        <v>1494</v>
      </c>
      <c r="J2158" t="s">
        <v>5285</v>
      </c>
      <c r="K2158" t="str">
        <f>IF(COUNTIF(Customers!A:A, H2158)&gt;0, "Valid", "Invalid")</f>
        <v>Invalid</v>
      </c>
      <c r="L2158" t="str">
        <f t="shared" si="165"/>
        <v>10</v>
      </c>
      <c r="M2158" t="str">
        <f t="shared" si="166"/>
        <v>2023</v>
      </c>
      <c r="N2158">
        <f t="shared" si="167"/>
        <v>-41400.11</v>
      </c>
      <c r="O2158" t="str">
        <f t="shared" si="168"/>
        <v/>
      </c>
      <c r="P2158">
        <f t="shared" si="169"/>
        <v>41400.11</v>
      </c>
      <c r="Q2158" s="48" t="str">
        <f>IF(O2158="","",
   IF(OR(O2158&lt;EDA_Outlier_Analysis!$C$10, O2158&gt;EDA_Outlier_Analysis!$C$11),
      "Outlier",
      "Normal"))</f>
        <v/>
      </c>
      <c r="R2158" t="str">
        <f>IF(P2158="","",
   IF(OR(P2158 &lt; EDA_Outlier_Analysis!$F$7, P2158 &gt; EDA_Outlier_Analysis!$F$8),
      "Outlier",
      "Normal"))</f>
        <v>Normal</v>
      </c>
      <c r="S2158" t="str">
        <f>IF(N2158="","",
   IF(OR(N2158 &lt;EDA_Outlier_Analysis!$I$10, N2158 &gt; EDA_Outlier_Analysis!$I$11),
      "Outlier",
      "Normal"))</f>
        <v>Normal</v>
      </c>
    </row>
    <row r="2159" spans="1:19">
      <c r="A2159" t="s">
        <v>5286</v>
      </c>
      <c r="B2159" s="4">
        <v>44718</v>
      </c>
      <c r="C2159" s="2">
        <v>209667.98</v>
      </c>
      <c r="D2159" t="s">
        <v>849</v>
      </c>
      <c r="E2159" t="s">
        <v>868</v>
      </c>
      <c r="F2159" t="s">
        <v>10</v>
      </c>
      <c r="G2159" t="s">
        <v>34</v>
      </c>
      <c r="H2159" t="s">
        <v>275</v>
      </c>
      <c r="J2159" t="s">
        <v>5287</v>
      </c>
      <c r="K2159" t="str">
        <f>IF(COUNTIF(Customers!A:A, H2159)&gt;0, "Valid", "Invalid")</f>
        <v>Valid</v>
      </c>
      <c r="L2159" t="str">
        <f t="shared" si="165"/>
        <v>6</v>
      </c>
      <c r="M2159" t="str">
        <f t="shared" si="166"/>
        <v>2022</v>
      </c>
      <c r="N2159">
        <f t="shared" si="167"/>
        <v>209667.98</v>
      </c>
      <c r="O2159">
        <f t="shared" si="168"/>
        <v>209667.98</v>
      </c>
      <c r="P2159" t="str">
        <f t="shared" si="169"/>
        <v/>
      </c>
      <c r="Q2159" s="48" t="str">
        <f>IF(O2159="","",
   IF(OR(O2159&lt;EDA_Outlier_Analysis!$C$10, O2159&gt;EDA_Outlier_Analysis!$C$11),
      "Outlier",
      "Normal"))</f>
        <v>Normal</v>
      </c>
      <c r="R2159" t="str">
        <f>IF(P2159="","",
   IF(OR(P2159 &lt; EDA_Outlier_Analysis!$F$7, P2159 &gt; EDA_Outlier_Analysis!$F$8),
      "Outlier",
      "Normal"))</f>
        <v/>
      </c>
      <c r="S2159" t="str">
        <f>IF(N2159="","",
   IF(OR(N2159 &lt;EDA_Outlier_Analysis!$I$10, N2159 &gt; EDA_Outlier_Analysis!$I$11),
      "Outlier",
      "Normal"))</f>
        <v>Normal</v>
      </c>
    </row>
    <row r="2160" spans="1:19">
      <c r="A2160" t="s">
        <v>5288</v>
      </c>
      <c r="B2160" s="4">
        <v>44574</v>
      </c>
      <c r="C2160" s="2">
        <v>-51840.800000000003</v>
      </c>
      <c r="D2160" t="s">
        <v>840</v>
      </c>
      <c r="E2160" t="s">
        <v>905</v>
      </c>
      <c r="F2160" t="s">
        <v>11</v>
      </c>
      <c r="G2160" t="s">
        <v>20</v>
      </c>
      <c r="I2160" t="s">
        <v>3307</v>
      </c>
      <c r="J2160" t="s">
        <v>5289</v>
      </c>
      <c r="K2160" t="str">
        <f>IF(COUNTIF(Customers!A:A, H2160)&gt;0, "Valid", "Invalid")</f>
        <v>Invalid</v>
      </c>
      <c r="L2160" t="str">
        <f t="shared" si="165"/>
        <v>1</v>
      </c>
      <c r="M2160" t="str">
        <f t="shared" si="166"/>
        <v>2022</v>
      </c>
      <c r="N2160">
        <f t="shared" si="167"/>
        <v>-51840.800000000003</v>
      </c>
      <c r="O2160" t="str">
        <f t="shared" si="168"/>
        <v/>
      </c>
      <c r="P2160">
        <f t="shared" si="169"/>
        <v>51840.800000000003</v>
      </c>
      <c r="Q2160" s="48" t="str">
        <f>IF(O2160="","",
   IF(OR(O2160&lt;EDA_Outlier_Analysis!$C$10, O2160&gt;EDA_Outlier_Analysis!$C$11),
      "Outlier",
      "Normal"))</f>
        <v/>
      </c>
      <c r="R2160" t="str">
        <f>IF(P2160="","",
   IF(OR(P2160 &lt; EDA_Outlier_Analysis!$F$7, P2160 &gt; EDA_Outlier_Analysis!$F$8),
      "Outlier",
      "Normal"))</f>
        <v>Normal</v>
      </c>
      <c r="S2160" t="str">
        <f>IF(N2160="","",
   IF(OR(N2160 &lt;EDA_Outlier_Analysis!$I$10, N2160 &gt; EDA_Outlier_Analysis!$I$11),
      "Outlier",
      "Normal"))</f>
        <v>Normal</v>
      </c>
    </row>
    <row r="2161" spans="1:19">
      <c r="A2161" t="s">
        <v>5290</v>
      </c>
      <c r="B2161" s="4">
        <v>44908</v>
      </c>
      <c r="C2161" s="2">
        <v>-45191.32</v>
      </c>
      <c r="D2161" t="s">
        <v>840</v>
      </c>
      <c r="E2161" t="s">
        <v>841</v>
      </c>
      <c r="F2161" t="s">
        <v>9</v>
      </c>
      <c r="G2161" t="s">
        <v>24</v>
      </c>
      <c r="I2161" t="s">
        <v>842</v>
      </c>
      <c r="J2161" t="s">
        <v>5291</v>
      </c>
      <c r="K2161" t="str">
        <f>IF(COUNTIF(Customers!A:A, H2161)&gt;0, "Valid", "Invalid")</f>
        <v>Invalid</v>
      </c>
      <c r="L2161" t="str">
        <f t="shared" si="165"/>
        <v>12</v>
      </c>
      <c r="M2161" t="str">
        <f t="shared" si="166"/>
        <v>2022</v>
      </c>
      <c r="N2161">
        <f t="shared" si="167"/>
        <v>-45191.32</v>
      </c>
      <c r="O2161" t="str">
        <f t="shared" si="168"/>
        <v/>
      </c>
      <c r="P2161">
        <f t="shared" si="169"/>
        <v>45191.32</v>
      </c>
      <c r="Q2161" s="48" t="str">
        <f>IF(O2161="","",
   IF(OR(O2161&lt;EDA_Outlier_Analysis!$C$10, O2161&gt;EDA_Outlier_Analysis!$C$11),
      "Outlier",
      "Normal"))</f>
        <v/>
      </c>
      <c r="R2161" t="str">
        <f>IF(P2161="","",
   IF(OR(P2161 &lt; EDA_Outlier_Analysis!$F$7, P2161 &gt; EDA_Outlier_Analysis!$F$8),
      "Outlier",
      "Normal"))</f>
        <v>Normal</v>
      </c>
      <c r="S2161" t="str">
        <f>IF(N2161="","",
   IF(OR(N2161 &lt;EDA_Outlier_Analysis!$I$10, N2161 &gt; EDA_Outlier_Analysis!$I$11),
      "Outlier",
      "Normal"))</f>
        <v>Normal</v>
      </c>
    </row>
    <row r="2162" spans="1:19">
      <c r="A2162" t="s">
        <v>5292</v>
      </c>
      <c r="B2162" s="4">
        <v>44715</v>
      </c>
      <c r="C2162" s="2">
        <v>261519.01</v>
      </c>
      <c r="D2162" t="s">
        <v>849</v>
      </c>
      <c r="E2162" t="s">
        <v>850</v>
      </c>
      <c r="F2162" t="s">
        <v>10</v>
      </c>
      <c r="G2162" t="s">
        <v>20</v>
      </c>
      <c r="H2162" t="s">
        <v>191</v>
      </c>
      <c r="J2162" t="s">
        <v>5293</v>
      </c>
      <c r="K2162" t="str">
        <f>IF(COUNTIF(Customers!A:A, H2162)&gt;0, "Valid", "Invalid")</f>
        <v>Valid</v>
      </c>
      <c r="L2162" t="str">
        <f t="shared" si="165"/>
        <v>6</v>
      </c>
      <c r="M2162" t="str">
        <f t="shared" si="166"/>
        <v>2022</v>
      </c>
      <c r="N2162">
        <f t="shared" si="167"/>
        <v>261519.01</v>
      </c>
      <c r="O2162">
        <f t="shared" si="168"/>
        <v>261519.01</v>
      </c>
      <c r="P2162" t="str">
        <f t="shared" si="169"/>
        <v/>
      </c>
      <c r="Q2162" s="48" t="str">
        <f>IF(O2162="","",
   IF(OR(O2162&lt;EDA_Outlier_Analysis!$C$10, O2162&gt;EDA_Outlier_Analysis!$C$11),
      "Outlier",
      "Normal"))</f>
        <v>Normal</v>
      </c>
      <c r="R2162" t="str">
        <f>IF(P2162="","",
   IF(OR(P2162 &lt; EDA_Outlier_Analysis!$F$7, P2162 &gt; EDA_Outlier_Analysis!$F$8),
      "Outlier",
      "Normal"))</f>
        <v/>
      </c>
      <c r="S2162" t="str">
        <f>IF(N2162="","",
   IF(OR(N2162 &lt;EDA_Outlier_Analysis!$I$10, N2162 &gt; EDA_Outlier_Analysis!$I$11),
      "Outlier",
      "Normal"))</f>
        <v>Normal</v>
      </c>
    </row>
    <row r="2163" spans="1:19">
      <c r="A2163" t="s">
        <v>5294</v>
      </c>
      <c r="B2163" s="4">
        <v>44892</v>
      </c>
      <c r="C2163" s="2">
        <v>123144.71</v>
      </c>
      <c r="D2163" t="s">
        <v>849</v>
      </c>
      <c r="E2163" t="s">
        <v>868</v>
      </c>
      <c r="F2163" t="s">
        <v>10</v>
      </c>
      <c r="G2163" t="s">
        <v>24</v>
      </c>
      <c r="H2163" t="s">
        <v>343</v>
      </c>
      <c r="J2163" t="s">
        <v>5295</v>
      </c>
      <c r="K2163" t="str">
        <f>IF(COUNTIF(Customers!A:A, H2163)&gt;0, "Valid", "Invalid")</f>
        <v>Valid</v>
      </c>
      <c r="L2163" t="str">
        <f t="shared" si="165"/>
        <v>11</v>
      </c>
      <c r="M2163" t="str">
        <f t="shared" si="166"/>
        <v>2022</v>
      </c>
      <c r="N2163">
        <f t="shared" si="167"/>
        <v>123144.71</v>
      </c>
      <c r="O2163">
        <f t="shared" si="168"/>
        <v>123144.71</v>
      </c>
      <c r="P2163" t="str">
        <f t="shared" si="169"/>
        <v/>
      </c>
      <c r="Q2163" s="48" t="str">
        <f>IF(O2163="","",
   IF(OR(O2163&lt;EDA_Outlier_Analysis!$C$10, O2163&gt;EDA_Outlier_Analysis!$C$11),
      "Outlier",
      "Normal"))</f>
        <v>Normal</v>
      </c>
      <c r="R2163" t="str">
        <f>IF(P2163="","",
   IF(OR(P2163 &lt; EDA_Outlier_Analysis!$F$7, P2163 &gt; EDA_Outlier_Analysis!$F$8),
      "Outlier",
      "Normal"))</f>
        <v/>
      </c>
      <c r="S2163" t="str">
        <f>IF(N2163="","",
   IF(OR(N2163 &lt;EDA_Outlier_Analysis!$I$10, N2163 &gt; EDA_Outlier_Analysis!$I$11),
      "Outlier",
      "Normal"))</f>
        <v>Normal</v>
      </c>
    </row>
    <row r="2164" spans="1:19">
      <c r="A2164" t="s">
        <v>5296</v>
      </c>
      <c r="B2164" s="4">
        <v>44707</v>
      </c>
      <c r="C2164" s="2">
        <v>201812.06</v>
      </c>
      <c r="D2164" t="s">
        <v>849</v>
      </c>
      <c r="E2164" t="s">
        <v>850</v>
      </c>
      <c r="F2164" t="s">
        <v>9</v>
      </c>
      <c r="G2164" t="s">
        <v>34</v>
      </c>
      <c r="H2164" t="s">
        <v>505</v>
      </c>
      <c r="J2164" t="s">
        <v>5297</v>
      </c>
      <c r="K2164" t="str">
        <f>IF(COUNTIF(Customers!A:A, H2164)&gt;0, "Valid", "Invalid")</f>
        <v>Valid</v>
      </c>
      <c r="L2164" t="str">
        <f t="shared" si="165"/>
        <v>5</v>
      </c>
      <c r="M2164" t="str">
        <f t="shared" si="166"/>
        <v>2022</v>
      </c>
      <c r="N2164">
        <f t="shared" si="167"/>
        <v>201812.06</v>
      </c>
      <c r="O2164">
        <f t="shared" si="168"/>
        <v>201812.06</v>
      </c>
      <c r="P2164" t="str">
        <f t="shared" si="169"/>
        <v/>
      </c>
      <c r="Q2164" s="48" t="str">
        <f>IF(O2164="","",
   IF(OR(O2164&lt;EDA_Outlier_Analysis!$C$10, O2164&gt;EDA_Outlier_Analysis!$C$11),
      "Outlier",
      "Normal"))</f>
        <v>Normal</v>
      </c>
      <c r="R2164" t="str">
        <f>IF(P2164="","",
   IF(OR(P2164 &lt; EDA_Outlier_Analysis!$F$7, P2164 &gt; EDA_Outlier_Analysis!$F$8),
      "Outlier",
      "Normal"))</f>
        <v/>
      </c>
      <c r="S2164" t="str">
        <f>IF(N2164="","",
   IF(OR(N2164 &lt;EDA_Outlier_Analysis!$I$10, N2164 &gt; EDA_Outlier_Analysis!$I$11),
      "Outlier",
      "Normal"))</f>
        <v>Normal</v>
      </c>
    </row>
    <row r="2165" spans="1:19">
      <c r="A2165" t="s">
        <v>5298</v>
      </c>
      <c r="B2165" s="4">
        <v>44776</v>
      </c>
      <c r="C2165" s="2">
        <v>-47456.59</v>
      </c>
      <c r="D2165" t="s">
        <v>840</v>
      </c>
      <c r="E2165" t="s">
        <v>845</v>
      </c>
      <c r="F2165" t="s">
        <v>11</v>
      </c>
      <c r="G2165" t="s">
        <v>20</v>
      </c>
      <c r="I2165" t="s">
        <v>1468</v>
      </c>
      <c r="J2165" t="s">
        <v>5299</v>
      </c>
      <c r="K2165" t="str">
        <f>IF(COUNTIF(Customers!A:A, H2165)&gt;0, "Valid", "Invalid")</f>
        <v>Invalid</v>
      </c>
      <c r="L2165" t="str">
        <f t="shared" si="165"/>
        <v>8</v>
      </c>
      <c r="M2165" t="str">
        <f t="shared" si="166"/>
        <v>2022</v>
      </c>
      <c r="N2165">
        <f t="shared" si="167"/>
        <v>-47456.59</v>
      </c>
      <c r="O2165" t="str">
        <f t="shared" si="168"/>
        <v/>
      </c>
      <c r="P2165">
        <f t="shared" si="169"/>
        <v>47456.59</v>
      </c>
      <c r="Q2165" s="48" t="str">
        <f>IF(O2165="","",
   IF(OR(O2165&lt;EDA_Outlier_Analysis!$C$10, O2165&gt;EDA_Outlier_Analysis!$C$11),
      "Outlier",
      "Normal"))</f>
        <v/>
      </c>
      <c r="R2165" t="str">
        <f>IF(P2165="","",
   IF(OR(P2165 &lt; EDA_Outlier_Analysis!$F$7, P2165 &gt; EDA_Outlier_Analysis!$F$8),
      "Outlier",
      "Normal"))</f>
        <v>Normal</v>
      </c>
      <c r="S2165" t="str">
        <f>IF(N2165="","",
   IF(OR(N2165 &lt;EDA_Outlier_Analysis!$I$10, N2165 &gt; EDA_Outlier_Analysis!$I$11),
      "Outlier",
      "Normal"))</f>
        <v>Normal</v>
      </c>
    </row>
    <row r="2166" spans="1:19">
      <c r="A2166" t="s">
        <v>5300</v>
      </c>
      <c r="B2166" s="4">
        <v>45141</v>
      </c>
      <c r="C2166" s="2">
        <v>112384.87</v>
      </c>
      <c r="D2166" t="s">
        <v>849</v>
      </c>
      <c r="E2166" t="s">
        <v>853</v>
      </c>
      <c r="F2166" t="s">
        <v>10</v>
      </c>
      <c r="G2166" t="s">
        <v>31</v>
      </c>
      <c r="H2166" t="s">
        <v>729</v>
      </c>
      <c r="J2166" t="s">
        <v>5301</v>
      </c>
      <c r="K2166" t="str">
        <f>IF(COUNTIF(Customers!A:A, H2166)&gt;0, "Valid", "Invalid")</f>
        <v>Valid</v>
      </c>
      <c r="L2166" t="str">
        <f t="shared" si="165"/>
        <v>8</v>
      </c>
      <c r="M2166" t="str">
        <f t="shared" si="166"/>
        <v>2023</v>
      </c>
      <c r="N2166">
        <f t="shared" si="167"/>
        <v>112384.87</v>
      </c>
      <c r="O2166">
        <f t="shared" si="168"/>
        <v>112384.87</v>
      </c>
      <c r="P2166" t="str">
        <f t="shared" si="169"/>
        <v/>
      </c>
      <c r="Q2166" s="48" t="str">
        <f>IF(O2166="","",
   IF(OR(O2166&lt;EDA_Outlier_Analysis!$C$10, O2166&gt;EDA_Outlier_Analysis!$C$11),
      "Outlier",
      "Normal"))</f>
        <v>Normal</v>
      </c>
      <c r="R2166" t="str">
        <f>IF(P2166="","",
   IF(OR(P2166 &lt; EDA_Outlier_Analysis!$F$7, P2166 &gt; EDA_Outlier_Analysis!$F$8),
      "Outlier",
      "Normal"))</f>
        <v/>
      </c>
      <c r="S2166" t="str">
        <f>IF(N2166="","",
   IF(OR(N2166 &lt;EDA_Outlier_Analysis!$I$10, N2166 &gt; EDA_Outlier_Analysis!$I$11),
      "Outlier",
      "Normal"))</f>
        <v>Normal</v>
      </c>
    </row>
    <row r="2167" spans="1:19">
      <c r="A2167" t="s">
        <v>5302</v>
      </c>
      <c r="B2167" s="4">
        <v>45096</v>
      </c>
      <c r="C2167" s="2">
        <v>-60546.55</v>
      </c>
      <c r="D2167" t="s">
        <v>840</v>
      </c>
      <c r="E2167" t="s">
        <v>845</v>
      </c>
      <c r="F2167" t="s">
        <v>9</v>
      </c>
      <c r="G2167" t="s">
        <v>31</v>
      </c>
      <c r="I2167" t="s">
        <v>846</v>
      </c>
      <c r="J2167" t="s">
        <v>5303</v>
      </c>
      <c r="K2167" t="str">
        <f>IF(COUNTIF(Customers!A:A, H2167)&gt;0, "Valid", "Invalid")</f>
        <v>Invalid</v>
      </c>
      <c r="L2167" t="str">
        <f t="shared" si="165"/>
        <v>6</v>
      </c>
      <c r="M2167" t="str">
        <f t="shared" si="166"/>
        <v>2023</v>
      </c>
      <c r="N2167">
        <f t="shared" si="167"/>
        <v>-60546.55</v>
      </c>
      <c r="O2167" t="str">
        <f t="shared" si="168"/>
        <v/>
      </c>
      <c r="P2167">
        <f t="shared" si="169"/>
        <v>60546.55</v>
      </c>
      <c r="Q2167" s="48" t="str">
        <f>IF(O2167="","",
   IF(OR(O2167&lt;EDA_Outlier_Analysis!$C$10, O2167&gt;EDA_Outlier_Analysis!$C$11),
      "Outlier",
      "Normal"))</f>
        <v/>
      </c>
      <c r="R2167" t="str">
        <f>IF(P2167="","",
   IF(OR(P2167 &lt; EDA_Outlier_Analysis!$F$7, P2167 &gt; EDA_Outlier_Analysis!$F$8),
      "Outlier",
      "Normal"))</f>
        <v>Outlier</v>
      </c>
      <c r="S2167" t="str">
        <f>IF(N2167="","",
   IF(OR(N2167 &lt;EDA_Outlier_Analysis!$I$10, N2167 &gt; EDA_Outlier_Analysis!$I$11),
      "Outlier",
      "Normal"))</f>
        <v>Normal</v>
      </c>
    </row>
    <row r="2168" spans="1:19">
      <c r="A2168" t="s">
        <v>5304</v>
      </c>
      <c r="B2168" s="4">
        <v>44712</v>
      </c>
      <c r="C2168" s="2">
        <v>148916.13</v>
      </c>
      <c r="D2168" t="s">
        <v>849</v>
      </c>
      <c r="E2168" t="s">
        <v>853</v>
      </c>
      <c r="F2168" t="s">
        <v>11</v>
      </c>
      <c r="G2168" t="s">
        <v>20</v>
      </c>
      <c r="H2168" t="s">
        <v>697</v>
      </c>
      <c r="J2168" t="s">
        <v>5305</v>
      </c>
      <c r="K2168" t="str">
        <f>IF(COUNTIF(Customers!A:A, H2168)&gt;0, "Valid", "Invalid")</f>
        <v>Valid</v>
      </c>
      <c r="L2168" t="str">
        <f t="shared" si="165"/>
        <v>5</v>
      </c>
      <c r="M2168" t="str">
        <f t="shared" si="166"/>
        <v>2022</v>
      </c>
      <c r="N2168">
        <f t="shared" si="167"/>
        <v>148916.13</v>
      </c>
      <c r="O2168">
        <f t="shared" si="168"/>
        <v>148916.13</v>
      </c>
      <c r="P2168" t="str">
        <f t="shared" si="169"/>
        <v/>
      </c>
      <c r="Q2168" s="48" t="str">
        <f>IF(O2168="","",
   IF(OR(O2168&lt;EDA_Outlier_Analysis!$C$10, O2168&gt;EDA_Outlier_Analysis!$C$11),
      "Outlier",
      "Normal"))</f>
        <v>Normal</v>
      </c>
      <c r="R2168" t="str">
        <f>IF(P2168="","",
   IF(OR(P2168 &lt; EDA_Outlier_Analysis!$F$7, P2168 &gt; EDA_Outlier_Analysis!$F$8),
      "Outlier",
      "Normal"))</f>
        <v/>
      </c>
      <c r="S2168" t="str">
        <f>IF(N2168="","",
   IF(OR(N2168 &lt;EDA_Outlier_Analysis!$I$10, N2168 &gt; EDA_Outlier_Analysis!$I$11),
      "Outlier",
      "Normal"))</f>
        <v>Normal</v>
      </c>
    </row>
    <row r="2169" spans="1:19">
      <c r="A2169" t="s">
        <v>5306</v>
      </c>
      <c r="B2169" s="4">
        <v>44744</v>
      </c>
      <c r="C2169" s="2">
        <v>110341.92</v>
      </c>
      <c r="D2169" t="s">
        <v>849</v>
      </c>
      <c r="E2169" t="s">
        <v>850</v>
      </c>
      <c r="F2169" t="s">
        <v>10</v>
      </c>
      <c r="G2169" t="s">
        <v>31</v>
      </c>
      <c r="H2169" t="s">
        <v>301</v>
      </c>
      <c r="J2169" t="s">
        <v>5307</v>
      </c>
      <c r="K2169" t="str">
        <f>IF(COUNTIF(Customers!A:A, H2169)&gt;0, "Valid", "Invalid")</f>
        <v>Valid</v>
      </c>
      <c r="L2169" t="str">
        <f t="shared" si="165"/>
        <v>7</v>
      </c>
      <c r="M2169" t="str">
        <f t="shared" si="166"/>
        <v>2022</v>
      </c>
      <c r="N2169">
        <f t="shared" si="167"/>
        <v>110341.92</v>
      </c>
      <c r="O2169">
        <f t="shared" si="168"/>
        <v>110341.92</v>
      </c>
      <c r="P2169" t="str">
        <f t="shared" si="169"/>
        <v/>
      </c>
      <c r="Q2169" s="48" t="str">
        <f>IF(O2169="","",
   IF(OR(O2169&lt;EDA_Outlier_Analysis!$C$10, O2169&gt;EDA_Outlier_Analysis!$C$11),
      "Outlier",
      "Normal"))</f>
        <v>Normal</v>
      </c>
      <c r="R2169" t="str">
        <f>IF(P2169="","",
   IF(OR(P2169 &lt; EDA_Outlier_Analysis!$F$7, P2169 &gt; EDA_Outlier_Analysis!$F$8),
      "Outlier",
      "Normal"))</f>
        <v/>
      </c>
      <c r="S2169" t="str">
        <f>IF(N2169="","",
   IF(OR(N2169 &lt;EDA_Outlier_Analysis!$I$10, N2169 &gt; EDA_Outlier_Analysis!$I$11),
      "Outlier",
      "Normal"))</f>
        <v>Normal</v>
      </c>
    </row>
    <row r="2170" spans="1:19">
      <c r="A2170" t="s">
        <v>5308</v>
      </c>
      <c r="B2170" s="4">
        <v>44572</v>
      </c>
      <c r="C2170" s="2">
        <v>11944.43</v>
      </c>
      <c r="D2170" t="s">
        <v>1345</v>
      </c>
      <c r="E2170" t="s">
        <v>1345</v>
      </c>
      <c r="F2170" t="s">
        <v>11</v>
      </c>
      <c r="G2170" t="s">
        <v>34</v>
      </c>
      <c r="J2170" t="s">
        <v>5309</v>
      </c>
      <c r="K2170" t="str">
        <f>IF(COUNTIF(Customers!A:A, H2170)&gt;0, "Valid", "Invalid")</f>
        <v>Invalid</v>
      </c>
      <c r="L2170" t="str">
        <f t="shared" si="165"/>
        <v>1</v>
      </c>
      <c r="M2170" t="str">
        <f t="shared" si="166"/>
        <v>2022</v>
      </c>
      <c r="N2170">
        <f t="shared" si="167"/>
        <v>-11944.43</v>
      </c>
      <c r="O2170" t="str">
        <f t="shared" si="168"/>
        <v/>
      </c>
      <c r="P2170" t="str">
        <f t="shared" si="169"/>
        <v/>
      </c>
      <c r="Q2170" s="48" t="str">
        <f>IF(O2170="","",
   IF(OR(O2170&lt;EDA_Outlier_Analysis!$C$10, O2170&gt;EDA_Outlier_Analysis!$C$11),
      "Outlier",
      "Normal"))</f>
        <v/>
      </c>
      <c r="R2170" t="str">
        <f>IF(P2170="","",
   IF(OR(P2170 &lt; EDA_Outlier_Analysis!$F$7, P2170 &gt; EDA_Outlier_Analysis!$F$8),
      "Outlier",
      "Normal"))</f>
        <v/>
      </c>
      <c r="S2170" t="str">
        <f>IF(N2170="","",
   IF(OR(N2170 &lt;EDA_Outlier_Analysis!$I$10, N2170 &gt; EDA_Outlier_Analysis!$I$11),
      "Outlier",
      "Normal"))</f>
        <v>Normal</v>
      </c>
    </row>
    <row r="2171" spans="1:19">
      <c r="A2171" t="s">
        <v>5310</v>
      </c>
      <c r="B2171" s="4">
        <v>44783</v>
      </c>
      <c r="C2171" s="2">
        <v>232178.95</v>
      </c>
      <c r="D2171" t="s">
        <v>849</v>
      </c>
      <c r="E2171" t="s">
        <v>868</v>
      </c>
      <c r="F2171" t="s">
        <v>11</v>
      </c>
      <c r="G2171" t="s">
        <v>24</v>
      </c>
      <c r="H2171" t="s">
        <v>393</v>
      </c>
      <c r="J2171" t="s">
        <v>5311</v>
      </c>
      <c r="K2171" t="str">
        <f>IF(COUNTIF(Customers!A:A, H2171)&gt;0, "Valid", "Invalid")</f>
        <v>Valid</v>
      </c>
      <c r="L2171" t="str">
        <f t="shared" si="165"/>
        <v>8</v>
      </c>
      <c r="M2171" t="str">
        <f t="shared" si="166"/>
        <v>2022</v>
      </c>
      <c r="N2171">
        <f t="shared" si="167"/>
        <v>232178.95</v>
      </c>
      <c r="O2171">
        <f t="shared" si="168"/>
        <v>232178.95</v>
      </c>
      <c r="P2171" t="str">
        <f t="shared" si="169"/>
        <v/>
      </c>
      <c r="Q2171" s="48" t="str">
        <f>IF(O2171="","",
   IF(OR(O2171&lt;EDA_Outlier_Analysis!$C$10, O2171&gt;EDA_Outlier_Analysis!$C$11),
      "Outlier",
      "Normal"))</f>
        <v>Normal</v>
      </c>
      <c r="R2171" t="str">
        <f>IF(P2171="","",
   IF(OR(P2171 &lt; EDA_Outlier_Analysis!$F$7, P2171 &gt; EDA_Outlier_Analysis!$F$8),
      "Outlier",
      "Normal"))</f>
        <v/>
      </c>
      <c r="S2171" t="str">
        <f>IF(N2171="","",
   IF(OR(N2171 &lt;EDA_Outlier_Analysis!$I$10, N2171 &gt; EDA_Outlier_Analysis!$I$11),
      "Outlier",
      "Normal"))</f>
        <v>Normal</v>
      </c>
    </row>
    <row r="2172" spans="1:19">
      <c r="A2172" t="s">
        <v>5312</v>
      </c>
      <c r="B2172" s="4">
        <v>44942</v>
      </c>
      <c r="C2172" s="2">
        <v>21662.13</v>
      </c>
      <c r="D2172" t="s">
        <v>873</v>
      </c>
      <c r="E2172" t="s">
        <v>873</v>
      </c>
      <c r="F2172" t="s">
        <v>11</v>
      </c>
      <c r="G2172" t="s">
        <v>31</v>
      </c>
      <c r="J2172" t="s">
        <v>5313</v>
      </c>
      <c r="K2172" t="str">
        <f>IF(COUNTIF(Customers!A:A, H2172)&gt;0, "Valid", "Invalid")</f>
        <v>Invalid</v>
      </c>
      <c r="L2172" t="str">
        <f t="shared" si="165"/>
        <v>1</v>
      </c>
      <c r="M2172" t="str">
        <f t="shared" si="166"/>
        <v>2023</v>
      </c>
      <c r="N2172">
        <f t="shared" si="167"/>
        <v>-21662.13</v>
      </c>
      <c r="O2172" t="str">
        <f t="shared" si="168"/>
        <v/>
      </c>
      <c r="P2172" t="str">
        <f t="shared" si="169"/>
        <v/>
      </c>
      <c r="Q2172" s="48" t="str">
        <f>IF(O2172="","",
   IF(OR(O2172&lt;EDA_Outlier_Analysis!$C$10, O2172&gt;EDA_Outlier_Analysis!$C$11),
      "Outlier",
      "Normal"))</f>
        <v/>
      </c>
      <c r="R2172" t="str">
        <f>IF(P2172="","",
   IF(OR(P2172 &lt; EDA_Outlier_Analysis!$F$7, P2172 &gt; EDA_Outlier_Analysis!$F$8),
      "Outlier",
      "Normal"))</f>
        <v/>
      </c>
      <c r="S2172" t="str">
        <f>IF(N2172="","",
   IF(OR(N2172 &lt;EDA_Outlier_Analysis!$I$10, N2172 &gt; EDA_Outlier_Analysis!$I$11),
      "Outlier",
      "Normal"))</f>
        <v>Normal</v>
      </c>
    </row>
    <row r="2173" spans="1:19">
      <c r="A2173" t="s">
        <v>5314</v>
      </c>
      <c r="B2173" s="4">
        <v>44740</v>
      </c>
      <c r="C2173" s="2">
        <v>166334.16</v>
      </c>
      <c r="D2173" t="s">
        <v>849</v>
      </c>
      <c r="E2173" t="s">
        <v>850</v>
      </c>
      <c r="F2173" t="s">
        <v>11</v>
      </c>
      <c r="G2173" t="s">
        <v>31</v>
      </c>
      <c r="H2173" t="s">
        <v>183</v>
      </c>
      <c r="J2173" t="s">
        <v>5315</v>
      </c>
      <c r="K2173" t="str">
        <f>IF(COUNTIF(Customers!A:A, H2173)&gt;0, "Valid", "Invalid")</f>
        <v>Valid</v>
      </c>
      <c r="L2173" t="str">
        <f t="shared" si="165"/>
        <v>6</v>
      </c>
      <c r="M2173" t="str">
        <f t="shared" si="166"/>
        <v>2022</v>
      </c>
      <c r="N2173">
        <f t="shared" si="167"/>
        <v>166334.16</v>
      </c>
      <c r="O2173">
        <f t="shared" si="168"/>
        <v>166334.16</v>
      </c>
      <c r="P2173" t="str">
        <f t="shared" si="169"/>
        <v/>
      </c>
      <c r="Q2173" s="48" t="str">
        <f>IF(O2173="","",
   IF(OR(O2173&lt;EDA_Outlier_Analysis!$C$10, O2173&gt;EDA_Outlier_Analysis!$C$11),
      "Outlier",
      "Normal"))</f>
        <v>Normal</v>
      </c>
      <c r="R2173" t="str">
        <f>IF(P2173="","",
   IF(OR(P2173 &lt; EDA_Outlier_Analysis!$F$7, P2173 &gt; EDA_Outlier_Analysis!$F$8),
      "Outlier",
      "Normal"))</f>
        <v/>
      </c>
      <c r="S2173" t="str">
        <f>IF(N2173="","",
   IF(OR(N2173 &lt;EDA_Outlier_Analysis!$I$10, N2173 &gt; EDA_Outlier_Analysis!$I$11),
      "Outlier",
      "Normal"))</f>
        <v>Normal</v>
      </c>
    </row>
    <row r="2174" spans="1:19">
      <c r="A2174" t="s">
        <v>5316</v>
      </c>
      <c r="B2174" s="4">
        <v>45248</v>
      </c>
      <c r="C2174" s="2">
        <v>31278.49</v>
      </c>
      <c r="D2174" t="s">
        <v>1345</v>
      </c>
      <c r="E2174" t="s">
        <v>1345</v>
      </c>
      <c r="F2174" t="s">
        <v>11</v>
      </c>
      <c r="G2174" t="s">
        <v>20</v>
      </c>
      <c r="J2174" t="s">
        <v>5317</v>
      </c>
      <c r="K2174" t="str">
        <f>IF(COUNTIF(Customers!A:A, H2174)&gt;0, "Valid", "Invalid")</f>
        <v>Invalid</v>
      </c>
      <c r="L2174" t="str">
        <f t="shared" si="165"/>
        <v>11</v>
      </c>
      <c r="M2174" t="str">
        <f t="shared" si="166"/>
        <v>2023</v>
      </c>
      <c r="N2174">
        <f t="shared" si="167"/>
        <v>-31278.49</v>
      </c>
      <c r="O2174" t="str">
        <f t="shared" si="168"/>
        <v/>
      </c>
      <c r="P2174" t="str">
        <f t="shared" si="169"/>
        <v/>
      </c>
      <c r="Q2174" s="48" t="str">
        <f>IF(O2174="","",
   IF(OR(O2174&lt;EDA_Outlier_Analysis!$C$10, O2174&gt;EDA_Outlier_Analysis!$C$11),
      "Outlier",
      "Normal"))</f>
        <v/>
      </c>
      <c r="R2174" t="str">
        <f>IF(P2174="","",
   IF(OR(P2174 &lt; EDA_Outlier_Analysis!$F$7, P2174 &gt; EDA_Outlier_Analysis!$F$8),
      "Outlier",
      "Normal"))</f>
        <v/>
      </c>
      <c r="S2174" t="str">
        <f>IF(N2174="","",
   IF(OR(N2174 &lt;EDA_Outlier_Analysis!$I$10, N2174 &gt; EDA_Outlier_Analysis!$I$11),
      "Outlier",
      "Normal"))</f>
        <v>Normal</v>
      </c>
    </row>
    <row r="2175" spans="1:19">
      <c r="A2175" t="s">
        <v>5318</v>
      </c>
      <c r="B2175" s="4">
        <v>45148</v>
      </c>
      <c r="C2175" s="2">
        <v>145125.31</v>
      </c>
      <c r="D2175" t="s">
        <v>849</v>
      </c>
      <c r="E2175" t="s">
        <v>853</v>
      </c>
      <c r="F2175" t="s">
        <v>10</v>
      </c>
      <c r="G2175" t="s">
        <v>20</v>
      </c>
      <c r="H2175" t="s">
        <v>381</v>
      </c>
      <c r="J2175" t="s">
        <v>5319</v>
      </c>
      <c r="K2175" t="str">
        <f>IF(COUNTIF(Customers!A:A, H2175)&gt;0, "Valid", "Invalid")</f>
        <v>Valid</v>
      </c>
      <c r="L2175" t="str">
        <f t="shared" si="165"/>
        <v>8</v>
      </c>
      <c r="M2175" t="str">
        <f t="shared" si="166"/>
        <v>2023</v>
      </c>
      <c r="N2175">
        <f t="shared" si="167"/>
        <v>145125.31</v>
      </c>
      <c r="O2175">
        <f t="shared" si="168"/>
        <v>145125.31</v>
      </c>
      <c r="P2175" t="str">
        <f t="shared" si="169"/>
        <v/>
      </c>
      <c r="Q2175" s="48" t="str">
        <f>IF(O2175="","",
   IF(OR(O2175&lt;EDA_Outlier_Analysis!$C$10, O2175&gt;EDA_Outlier_Analysis!$C$11),
      "Outlier",
      "Normal"))</f>
        <v>Normal</v>
      </c>
      <c r="R2175" t="str">
        <f>IF(P2175="","",
   IF(OR(P2175 &lt; EDA_Outlier_Analysis!$F$7, P2175 &gt; EDA_Outlier_Analysis!$F$8),
      "Outlier",
      "Normal"))</f>
        <v/>
      </c>
      <c r="S2175" t="str">
        <f>IF(N2175="","",
   IF(OR(N2175 &lt;EDA_Outlier_Analysis!$I$10, N2175 &gt; EDA_Outlier_Analysis!$I$11),
      "Outlier",
      "Normal"))</f>
        <v>Normal</v>
      </c>
    </row>
    <row r="2176" spans="1:19">
      <c r="A2176" t="s">
        <v>5320</v>
      </c>
      <c r="B2176" s="4">
        <v>45277</v>
      </c>
      <c r="C2176" s="2">
        <v>-45587.89</v>
      </c>
      <c r="D2176" t="s">
        <v>840</v>
      </c>
      <c r="E2176" t="s">
        <v>845</v>
      </c>
      <c r="F2176" t="s">
        <v>10</v>
      </c>
      <c r="G2176" t="s">
        <v>31</v>
      </c>
      <c r="I2176" t="s">
        <v>990</v>
      </c>
      <c r="J2176" t="s">
        <v>5321</v>
      </c>
      <c r="K2176" t="str">
        <f>IF(COUNTIF(Customers!A:A, H2176)&gt;0, "Valid", "Invalid")</f>
        <v>Invalid</v>
      </c>
      <c r="L2176" t="str">
        <f t="shared" si="165"/>
        <v>12</v>
      </c>
      <c r="M2176" t="str">
        <f t="shared" si="166"/>
        <v>2023</v>
      </c>
      <c r="N2176">
        <f t="shared" si="167"/>
        <v>-45587.89</v>
      </c>
      <c r="O2176" t="str">
        <f t="shared" si="168"/>
        <v/>
      </c>
      <c r="P2176">
        <f t="shared" si="169"/>
        <v>45587.89</v>
      </c>
      <c r="Q2176" s="48" t="str">
        <f>IF(O2176="","",
   IF(OR(O2176&lt;EDA_Outlier_Analysis!$C$10, O2176&gt;EDA_Outlier_Analysis!$C$11),
      "Outlier",
      "Normal"))</f>
        <v/>
      </c>
      <c r="R2176" t="str">
        <f>IF(P2176="","",
   IF(OR(P2176 &lt; EDA_Outlier_Analysis!$F$7, P2176 &gt; EDA_Outlier_Analysis!$F$8),
      "Outlier",
      "Normal"))</f>
        <v>Normal</v>
      </c>
      <c r="S2176" t="str">
        <f>IF(N2176="","",
   IF(OR(N2176 &lt;EDA_Outlier_Analysis!$I$10, N2176 &gt; EDA_Outlier_Analysis!$I$11),
      "Outlier",
      "Normal"))</f>
        <v>Normal</v>
      </c>
    </row>
    <row r="2177" spans="1:19">
      <c r="A2177" t="s">
        <v>5322</v>
      </c>
      <c r="B2177" s="4">
        <v>44960</v>
      </c>
      <c r="C2177" s="2">
        <v>90123.24</v>
      </c>
      <c r="D2177" t="s">
        <v>849</v>
      </c>
      <c r="E2177" t="s">
        <v>850</v>
      </c>
      <c r="F2177" t="s">
        <v>11</v>
      </c>
      <c r="G2177" t="s">
        <v>20</v>
      </c>
      <c r="H2177" t="s">
        <v>111</v>
      </c>
      <c r="J2177" t="s">
        <v>5323</v>
      </c>
      <c r="K2177" t="str">
        <f>IF(COUNTIF(Customers!A:A, H2177)&gt;0, "Valid", "Invalid")</f>
        <v>Valid</v>
      </c>
      <c r="L2177" t="str">
        <f t="shared" si="165"/>
        <v>2</v>
      </c>
      <c r="M2177" t="str">
        <f t="shared" si="166"/>
        <v>2023</v>
      </c>
      <c r="N2177">
        <f t="shared" si="167"/>
        <v>90123.24</v>
      </c>
      <c r="O2177">
        <f t="shared" si="168"/>
        <v>90123.24</v>
      </c>
      <c r="P2177" t="str">
        <f t="shared" si="169"/>
        <v/>
      </c>
      <c r="Q2177" s="48" t="str">
        <f>IF(O2177="","",
   IF(OR(O2177&lt;EDA_Outlier_Analysis!$C$10, O2177&gt;EDA_Outlier_Analysis!$C$11),
      "Outlier",
      "Normal"))</f>
        <v>Normal</v>
      </c>
      <c r="R2177" t="str">
        <f>IF(P2177="","",
   IF(OR(P2177 &lt; EDA_Outlier_Analysis!$F$7, P2177 &gt; EDA_Outlier_Analysis!$F$8),
      "Outlier",
      "Normal"))</f>
        <v/>
      </c>
      <c r="S2177" t="str">
        <f>IF(N2177="","",
   IF(OR(N2177 &lt;EDA_Outlier_Analysis!$I$10, N2177 &gt; EDA_Outlier_Analysis!$I$11),
      "Outlier",
      "Normal"))</f>
        <v>Normal</v>
      </c>
    </row>
    <row r="2178" spans="1:19">
      <c r="A2178" t="s">
        <v>5324</v>
      </c>
      <c r="B2178" s="4">
        <v>44583</v>
      </c>
      <c r="C2178" s="2">
        <v>-36259.74</v>
      </c>
      <c r="D2178" t="s">
        <v>840</v>
      </c>
      <c r="E2178" t="s">
        <v>878</v>
      </c>
      <c r="F2178" t="s">
        <v>10</v>
      </c>
      <c r="G2178" t="s">
        <v>20</v>
      </c>
      <c r="I2178" t="s">
        <v>1485</v>
      </c>
      <c r="J2178" t="s">
        <v>5325</v>
      </c>
      <c r="K2178" t="str">
        <f>IF(COUNTIF(Customers!A:A, H2178)&gt;0, "Valid", "Invalid")</f>
        <v>Invalid</v>
      </c>
      <c r="L2178" t="str">
        <f t="shared" si="165"/>
        <v>1</v>
      </c>
      <c r="M2178" t="str">
        <f t="shared" si="166"/>
        <v>2022</v>
      </c>
      <c r="N2178">
        <f t="shared" si="167"/>
        <v>-36259.74</v>
      </c>
      <c r="O2178" t="str">
        <f t="shared" si="168"/>
        <v/>
      </c>
      <c r="P2178">
        <f t="shared" si="169"/>
        <v>36259.74</v>
      </c>
      <c r="Q2178" s="48" t="str">
        <f>IF(O2178="","",
   IF(OR(O2178&lt;EDA_Outlier_Analysis!$C$10, O2178&gt;EDA_Outlier_Analysis!$C$11),
      "Outlier",
      "Normal"))</f>
        <v/>
      </c>
      <c r="R2178" t="str">
        <f>IF(P2178="","",
   IF(OR(P2178 &lt; EDA_Outlier_Analysis!$F$7, P2178 &gt; EDA_Outlier_Analysis!$F$8),
      "Outlier",
      "Normal"))</f>
        <v>Normal</v>
      </c>
      <c r="S2178" t="str">
        <f>IF(N2178="","",
   IF(OR(N2178 &lt;EDA_Outlier_Analysis!$I$10, N2178 &gt; EDA_Outlier_Analysis!$I$11),
      "Outlier",
      "Normal"))</f>
        <v>Normal</v>
      </c>
    </row>
    <row r="2179" spans="1:19">
      <c r="A2179" t="s">
        <v>5326</v>
      </c>
      <c r="B2179" s="4">
        <v>44777</v>
      </c>
      <c r="C2179" s="2">
        <v>-9233.7800000000007</v>
      </c>
      <c r="D2179" t="s">
        <v>840</v>
      </c>
      <c r="E2179" t="s">
        <v>864</v>
      </c>
      <c r="F2179" t="s">
        <v>11</v>
      </c>
      <c r="G2179" t="s">
        <v>20</v>
      </c>
      <c r="I2179" t="s">
        <v>1415</v>
      </c>
      <c r="J2179" t="s">
        <v>5327</v>
      </c>
      <c r="K2179" t="str">
        <f>IF(COUNTIF(Customers!A:A, H2179)&gt;0, "Valid", "Invalid")</f>
        <v>Invalid</v>
      </c>
      <c r="L2179" t="str">
        <f t="shared" ref="L2179:L2242" si="170">TEXT(B2179,"m")</f>
        <v>8</v>
      </c>
      <c r="M2179" t="str">
        <f t="shared" ref="M2179:M2242" si="171">TEXT(B2179,"yyyy")</f>
        <v>2022</v>
      </c>
      <c r="N2179">
        <f t="shared" ref="N2179:N2242" si="172">IF(D2179="Revenue",C2179,-ABS(C2179))</f>
        <v>-9233.7800000000007</v>
      </c>
      <c r="O2179" t="str">
        <f t="shared" ref="O2179:O2242" si="173">IF(D2179="Revenue", C2179, "")</f>
        <v/>
      </c>
      <c r="P2179">
        <f t="shared" ref="P2179:P2242" si="174">IF(D2179="Expense", ABS(C2179), "")</f>
        <v>9233.7800000000007</v>
      </c>
      <c r="Q2179" s="48" t="str">
        <f>IF(O2179="","",
   IF(OR(O2179&lt;EDA_Outlier_Analysis!$C$10, O2179&gt;EDA_Outlier_Analysis!$C$11),
      "Outlier",
      "Normal"))</f>
        <v/>
      </c>
      <c r="R2179" t="str">
        <f>IF(P2179="","",
   IF(OR(P2179 &lt; EDA_Outlier_Analysis!$F$7, P2179 &gt; EDA_Outlier_Analysis!$F$8),
      "Outlier",
      "Normal"))</f>
        <v>Outlier</v>
      </c>
      <c r="S2179" t="str">
        <f>IF(N2179="","",
   IF(OR(N2179 &lt;EDA_Outlier_Analysis!$I$10, N2179 &gt; EDA_Outlier_Analysis!$I$11),
      "Outlier",
      "Normal"))</f>
        <v>Normal</v>
      </c>
    </row>
    <row r="2180" spans="1:19">
      <c r="A2180" t="s">
        <v>5328</v>
      </c>
      <c r="B2180" s="4">
        <v>44628</v>
      </c>
      <c r="C2180" s="2">
        <v>196295.66</v>
      </c>
      <c r="D2180" t="s">
        <v>849</v>
      </c>
      <c r="E2180" t="s">
        <v>853</v>
      </c>
      <c r="F2180" t="s">
        <v>11</v>
      </c>
      <c r="G2180" t="s">
        <v>20</v>
      </c>
      <c r="H2180" t="s">
        <v>715</v>
      </c>
      <c r="J2180" t="s">
        <v>5329</v>
      </c>
      <c r="K2180" t="str">
        <f>IF(COUNTIF(Customers!A:A, H2180)&gt;0, "Valid", "Invalid")</f>
        <v>Valid</v>
      </c>
      <c r="L2180" t="str">
        <f t="shared" si="170"/>
        <v>3</v>
      </c>
      <c r="M2180" t="str">
        <f t="shared" si="171"/>
        <v>2022</v>
      </c>
      <c r="N2180">
        <f t="shared" si="172"/>
        <v>196295.66</v>
      </c>
      <c r="O2180">
        <f t="shared" si="173"/>
        <v>196295.66</v>
      </c>
      <c r="P2180" t="str">
        <f t="shared" si="174"/>
        <v/>
      </c>
      <c r="Q2180" s="48" t="str">
        <f>IF(O2180="","",
   IF(OR(O2180&lt;EDA_Outlier_Analysis!$C$10, O2180&gt;EDA_Outlier_Analysis!$C$11),
      "Outlier",
      "Normal"))</f>
        <v>Normal</v>
      </c>
      <c r="R2180" t="str">
        <f>IF(P2180="","",
   IF(OR(P2180 &lt; EDA_Outlier_Analysis!$F$7, P2180 &gt; EDA_Outlier_Analysis!$F$8),
      "Outlier",
      "Normal"))</f>
        <v/>
      </c>
      <c r="S2180" t="str">
        <f>IF(N2180="","",
   IF(OR(N2180 &lt;EDA_Outlier_Analysis!$I$10, N2180 &gt; EDA_Outlier_Analysis!$I$11),
      "Outlier",
      "Normal"))</f>
        <v>Normal</v>
      </c>
    </row>
    <row r="2181" spans="1:19">
      <c r="A2181" t="s">
        <v>5330</v>
      </c>
      <c r="B2181" s="4">
        <v>45136</v>
      </c>
      <c r="C2181" s="2">
        <v>113938.77</v>
      </c>
      <c r="D2181" t="s">
        <v>849</v>
      </c>
      <c r="E2181" t="s">
        <v>850</v>
      </c>
      <c r="F2181" t="s">
        <v>9</v>
      </c>
      <c r="G2181" t="s">
        <v>24</v>
      </c>
      <c r="H2181" t="s">
        <v>81</v>
      </c>
      <c r="J2181" t="s">
        <v>5331</v>
      </c>
      <c r="K2181" t="str">
        <f>IF(COUNTIF(Customers!A:A, H2181)&gt;0, "Valid", "Invalid")</f>
        <v>Valid</v>
      </c>
      <c r="L2181" t="str">
        <f t="shared" si="170"/>
        <v>7</v>
      </c>
      <c r="M2181" t="str">
        <f t="shared" si="171"/>
        <v>2023</v>
      </c>
      <c r="N2181">
        <f t="shared" si="172"/>
        <v>113938.77</v>
      </c>
      <c r="O2181">
        <f t="shared" si="173"/>
        <v>113938.77</v>
      </c>
      <c r="P2181" t="str">
        <f t="shared" si="174"/>
        <v/>
      </c>
      <c r="Q2181" s="48" t="str">
        <f>IF(O2181="","",
   IF(OR(O2181&lt;EDA_Outlier_Analysis!$C$10, O2181&gt;EDA_Outlier_Analysis!$C$11),
      "Outlier",
      "Normal"))</f>
        <v>Normal</v>
      </c>
      <c r="R2181" t="str">
        <f>IF(P2181="","",
   IF(OR(P2181 &lt; EDA_Outlier_Analysis!$F$7, P2181 &gt; EDA_Outlier_Analysis!$F$8),
      "Outlier",
      "Normal"))</f>
        <v/>
      </c>
      <c r="S2181" t="str">
        <f>IF(N2181="","",
   IF(OR(N2181 &lt;EDA_Outlier_Analysis!$I$10, N2181 &gt; EDA_Outlier_Analysis!$I$11),
      "Outlier",
      "Normal"))</f>
        <v>Normal</v>
      </c>
    </row>
    <row r="2182" spans="1:19">
      <c r="A2182" t="s">
        <v>5332</v>
      </c>
      <c r="B2182" s="4">
        <v>45250</v>
      </c>
      <c r="C2182" s="2">
        <v>122461.38</v>
      </c>
      <c r="D2182" t="s">
        <v>849</v>
      </c>
      <c r="E2182" t="s">
        <v>853</v>
      </c>
      <c r="F2182" t="s">
        <v>9</v>
      </c>
      <c r="G2182" t="s">
        <v>34</v>
      </c>
      <c r="H2182" t="s">
        <v>729</v>
      </c>
      <c r="J2182" t="s">
        <v>5333</v>
      </c>
      <c r="K2182" t="str">
        <f>IF(COUNTIF(Customers!A:A, H2182)&gt;0, "Valid", "Invalid")</f>
        <v>Valid</v>
      </c>
      <c r="L2182" t="str">
        <f t="shared" si="170"/>
        <v>11</v>
      </c>
      <c r="M2182" t="str">
        <f t="shared" si="171"/>
        <v>2023</v>
      </c>
      <c r="N2182">
        <f t="shared" si="172"/>
        <v>122461.38</v>
      </c>
      <c r="O2182">
        <f t="shared" si="173"/>
        <v>122461.38</v>
      </c>
      <c r="P2182" t="str">
        <f t="shared" si="174"/>
        <v/>
      </c>
      <c r="Q2182" s="48" t="str">
        <f>IF(O2182="","",
   IF(OR(O2182&lt;EDA_Outlier_Analysis!$C$10, O2182&gt;EDA_Outlier_Analysis!$C$11),
      "Outlier",
      "Normal"))</f>
        <v>Normal</v>
      </c>
      <c r="R2182" t="str">
        <f>IF(P2182="","",
   IF(OR(P2182 &lt; EDA_Outlier_Analysis!$F$7, P2182 &gt; EDA_Outlier_Analysis!$F$8),
      "Outlier",
      "Normal"))</f>
        <v/>
      </c>
      <c r="S2182" t="str">
        <f>IF(N2182="","",
   IF(OR(N2182 &lt;EDA_Outlier_Analysis!$I$10, N2182 &gt; EDA_Outlier_Analysis!$I$11),
      "Outlier",
      "Normal"))</f>
        <v>Normal</v>
      </c>
    </row>
    <row r="2183" spans="1:19">
      <c r="A2183" t="s">
        <v>5334</v>
      </c>
      <c r="B2183" s="4">
        <v>44665</v>
      </c>
      <c r="C2183" s="2">
        <v>-33610.74</v>
      </c>
      <c r="D2183" t="s">
        <v>840</v>
      </c>
      <c r="E2183" t="s">
        <v>841</v>
      </c>
      <c r="F2183" t="s">
        <v>11</v>
      </c>
      <c r="G2183" t="s">
        <v>34</v>
      </c>
      <c r="I2183" t="s">
        <v>1080</v>
      </c>
      <c r="J2183" t="s">
        <v>5335</v>
      </c>
      <c r="K2183" t="str">
        <f>IF(COUNTIF(Customers!A:A, H2183)&gt;0, "Valid", "Invalid")</f>
        <v>Invalid</v>
      </c>
      <c r="L2183" t="str">
        <f t="shared" si="170"/>
        <v>4</v>
      </c>
      <c r="M2183" t="str">
        <f t="shared" si="171"/>
        <v>2022</v>
      </c>
      <c r="N2183">
        <f t="shared" si="172"/>
        <v>-33610.74</v>
      </c>
      <c r="O2183" t="str">
        <f t="shared" si="173"/>
        <v/>
      </c>
      <c r="P2183">
        <f t="shared" si="174"/>
        <v>33610.74</v>
      </c>
      <c r="Q2183" s="48" t="str">
        <f>IF(O2183="","",
   IF(OR(O2183&lt;EDA_Outlier_Analysis!$C$10, O2183&gt;EDA_Outlier_Analysis!$C$11),
      "Outlier",
      "Normal"))</f>
        <v/>
      </c>
      <c r="R2183" t="str">
        <f>IF(P2183="","",
   IF(OR(P2183 &lt; EDA_Outlier_Analysis!$F$7, P2183 &gt; EDA_Outlier_Analysis!$F$8),
      "Outlier",
      "Normal"))</f>
        <v>Normal</v>
      </c>
      <c r="S2183" t="str">
        <f>IF(N2183="","",
   IF(OR(N2183 &lt;EDA_Outlier_Analysis!$I$10, N2183 &gt; EDA_Outlier_Analysis!$I$11),
      "Outlier",
      "Normal"))</f>
        <v>Normal</v>
      </c>
    </row>
    <row r="2184" spans="1:19">
      <c r="A2184" t="s">
        <v>5336</v>
      </c>
      <c r="B2184" s="4">
        <v>45034</v>
      </c>
      <c r="C2184" s="2">
        <v>87568.72</v>
      </c>
      <c r="D2184" t="s">
        <v>849</v>
      </c>
      <c r="E2184" t="s">
        <v>853</v>
      </c>
      <c r="F2184" t="s">
        <v>10</v>
      </c>
      <c r="G2184" t="s">
        <v>34</v>
      </c>
      <c r="H2184" t="s">
        <v>563</v>
      </c>
      <c r="J2184" t="s">
        <v>5337</v>
      </c>
      <c r="K2184" t="str">
        <f>IF(COUNTIF(Customers!A:A, H2184)&gt;0, "Valid", "Invalid")</f>
        <v>Valid</v>
      </c>
      <c r="L2184" t="str">
        <f t="shared" si="170"/>
        <v>4</v>
      </c>
      <c r="M2184" t="str">
        <f t="shared" si="171"/>
        <v>2023</v>
      </c>
      <c r="N2184">
        <f t="shared" si="172"/>
        <v>87568.72</v>
      </c>
      <c r="O2184">
        <f t="shared" si="173"/>
        <v>87568.72</v>
      </c>
      <c r="P2184" t="str">
        <f t="shared" si="174"/>
        <v/>
      </c>
      <c r="Q2184" s="48" t="str">
        <f>IF(O2184="","",
   IF(OR(O2184&lt;EDA_Outlier_Analysis!$C$10, O2184&gt;EDA_Outlier_Analysis!$C$11),
      "Outlier",
      "Normal"))</f>
        <v>Normal</v>
      </c>
      <c r="R2184" t="str">
        <f>IF(P2184="","",
   IF(OR(P2184 &lt; EDA_Outlier_Analysis!$F$7, P2184 &gt; EDA_Outlier_Analysis!$F$8),
      "Outlier",
      "Normal"))</f>
        <v/>
      </c>
      <c r="S2184" t="str">
        <f>IF(N2184="","",
   IF(OR(N2184 &lt;EDA_Outlier_Analysis!$I$10, N2184 &gt; EDA_Outlier_Analysis!$I$11),
      "Outlier",
      "Normal"))</f>
        <v>Normal</v>
      </c>
    </row>
    <row r="2185" spans="1:19">
      <c r="A2185" t="s">
        <v>5338</v>
      </c>
      <c r="B2185" s="4">
        <v>44881</v>
      </c>
      <c r="C2185" s="2">
        <v>-37145.56</v>
      </c>
      <c r="D2185" t="s">
        <v>840</v>
      </c>
      <c r="E2185" t="s">
        <v>864</v>
      </c>
      <c r="F2185" t="s">
        <v>9</v>
      </c>
      <c r="G2185" t="s">
        <v>34</v>
      </c>
      <c r="I2185" t="s">
        <v>2544</v>
      </c>
      <c r="J2185" t="s">
        <v>5339</v>
      </c>
      <c r="K2185" t="str">
        <f>IF(COUNTIF(Customers!A:A, H2185)&gt;0, "Valid", "Invalid")</f>
        <v>Invalid</v>
      </c>
      <c r="L2185" t="str">
        <f t="shared" si="170"/>
        <v>11</v>
      </c>
      <c r="M2185" t="str">
        <f t="shared" si="171"/>
        <v>2022</v>
      </c>
      <c r="N2185">
        <f t="shared" si="172"/>
        <v>-37145.56</v>
      </c>
      <c r="O2185" t="str">
        <f t="shared" si="173"/>
        <v/>
      </c>
      <c r="P2185">
        <f t="shared" si="174"/>
        <v>37145.56</v>
      </c>
      <c r="Q2185" s="48" t="str">
        <f>IF(O2185="","",
   IF(OR(O2185&lt;EDA_Outlier_Analysis!$C$10, O2185&gt;EDA_Outlier_Analysis!$C$11),
      "Outlier",
      "Normal"))</f>
        <v/>
      </c>
      <c r="R2185" t="str">
        <f>IF(P2185="","",
   IF(OR(P2185 &lt; EDA_Outlier_Analysis!$F$7, P2185 &gt; EDA_Outlier_Analysis!$F$8),
      "Outlier",
      "Normal"))</f>
        <v>Normal</v>
      </c>
      <c r="S2185" t="str">
        <f>IF(N2185="","",
   IF(OR(N2185 &lt;EDA_Outlier_Analysis!$I$10, N2185 &gt; EDA_Outlier_Analysis!$I$11),
      "Outlier",
      "Normal"))</f>
        <v>Normal</v>
      </c>
    </row>
    <row r="2186" spans="1:19">
      <c r="A2186" t="s">
        <v>5340</v>
      </c>
      <c r="B2186" s="4">
        <v>45272</v>
      </c>
      <c r="C2186" s="2">
        <v>58797.55</v>
      </c>
      <c r="D2186" t="s">
        <v>849</v>
      </c>
      <c r="E2186" t="s">
        <v>868</v>
      </c>
      <c r="F2186" t="s">
        <v>11</v>
      </c>
      <c r="G2186" t="s">
        <v>34</v>
      </c>
      <c r="H2186" t="s">
        <v>737</v>
      </c>
      <c r="J2186" t="s">
        <v>5341</v>
      </c>
      <c r="K2186" t="str">
        <f>IF(COUNTIF(Customers!A:A, H2186)&gt;0, "Valid", "Invalid")</f>
        <v>Valid</v>
      </c>
      <c r="L2186" t="str">
        <f t="shared" si="170"/>
        <v>12</v>
      </c>
      <c r="M2186" t="str">
        <f t="shared" si="171"/>
        <v>2023</v>
      </c>
      <c r="N2186">
        <f t="shared" si="172"/>
        <v>58797.55</v>
      </c>
      <c r="O2186">
        <f t="shared" si="173"/>
        <v>58797.55</v>
      </c>
      <c r="P2186" t="str">
        <f t="shared" si="174"/>
        <v/>
      </c>
      <c r="Q2186" s="48" t="str">
        <f>IF(O2186="","",
   IF(OR(O2186&lt;EDA_Outlier_Analysis!$C$10, O2186&gt;EDA_Outlier_Analysis!$C$11),
      "Outlier",
      "Normal"))</f>
        <v>Normal</v>
      </c>
      <c r="R2186" t="str">
        <f>IF(P2186="","",
   IF(OR(P2186 &lt; EDA_Outlier_Analysis!$F$7, P2186 &gt; EDA_Outlier_Analysis!$F$8),
      "Outlier",
      "Normal"))</f>
        <v/>
      </c>
      <c r="S2186" t="str">
        <f>IF(N2186="","",
   IF(OR(N2186 &lt;EDA_Outlier_Analysis!$I$10, N2186 &gt; EDA_Outlier_Analysis!$I$11),
      "Outlier",
      "Normal"))</f>
        <v>Normal</v>
      </c>
    </row>
    <row r="2187" spans="1:19">
      <c r="A2187" t="s">
        <v>5342</v>
      </c>
      <c r="B2187" s="4">
        <v>44613</v>
      </c>
      <c r="C2187" s="2">
        <v>-37309.22</v>
      </c>
      <c r="D2187" t="s">
        <v>840</v>
      </c>
      <c r="E2187" t="s">
        <v>841</v>
      </c>
      <c r="F2187" t="s">
        <v>11</v>
      </c>
      <c r="G2187" t="s">
        <v>31</v>
      </c>
      <c r="I2187" t="s">
        <v>1035</v>
      </c>
      <c r="J2187" t="s">
        <v>5343</v>
      </c>
      <c r="K2187" t="str">
        <f>IF(COUNTIF(Customers!A:A, H2187)&gt;0, "Valid", "Invalid")</f>
        <v>Invalid</v>
      </c>
      <c r="L2187" t="str">
        <f t="shared" si="170"/>
        <v>2</v>
      </c>
      <c r="M2187" t="str">
        <f t="shared" si="171"/>
        <v>2022</v>
      </c>
      <c r="N2187">
        <f t="shared" si="172"/>
        <v>-37309.22</v>
      </c>
      <c r="O2187" t="str">
        <f t="shared" si="173"/>
        <v/>
      </c>
      <c r="P2187">
        <f t="shared" si="174"/>
        <v>37309.22</v>
      </c>
      <c r="Q2187" s="48" t="str">
        <f>IF(O2187="","",
   IF(OR(O2187&lt;EDA_Outlier_Analysis!$C$10, O2187&gt;EDA_Outlier_Analysis!$C$11),
      "Outlier",
      "Normal"))</f>
        <v/>
      </c>
      <c r="R2187" t="str">
        <f>IF(P2187="","",
   IF(OR(P2187 &lt; EDA_Outlier_Analysis!$F$7, P2187 &gt; EDA_Outlier_Analysis!$F$8),
      "Outlier",
      "Normal"))</f>
        <v>Normal</v>
      </c>
      <c r="S2187" t="str">
        <f>IF(N2187="","",
   IF(OR(N2187 &lt;EDA_Outlier_Analysis!$I$10, N2187 &gt; EDA_Outlier_Analysis!$I$11),
      "Outlier",
      "Normal"))</f>
        <v>Normal</v>
      </c>
    </row>
    <row r="2188" spans="1:19">
      <c r="A2188" t="s">
        <v>5344</v>
      </c>
      <c r="B2188" s="4">
        <v>45181</v>
      </c>
      <c r="C2188" s="2">
        <v>-54475.81</v>
      </c>
      <c r="D2188" t="s">
        <v>840</v>
      </c>
      <c r="E2188" t="s">
        <v>905</v>
      </c>
      <c r="F2188" t="s">
        <v>9</v>
      </c>
      <c r="G2188" t="s">
        <v>24</v>
      </c>
      <c r="I2188" t="s">
        <v>1141</v>
      </c>
      <c r="J2188" t="s">
        <v>5345</v>
      </c>
      <c r="K2188" t="str">
        <f>IF(COUNTIF(Customers!A:A, H2188)&gt;0, "Valid", "Invalid")</f>
        <v>Invalid</v>
      </c>
      <c r="L2188" t="str">
        <f t="shared" si="170"/>
        <v>9</v>
      </c>
      <c r="M2188" t="str">
        <f t="shared" si="171"/>
        <v>2023</v>
      </c>
      <c r="N2188">
        <f t="shared" si="172"/>
        <v>-54475.81</v>
      </c>
      <c r="O2188" t="str">
        <f t="shared" si="173"/>
        <v/>
      </c>
      <c r="P2188">
        <f t="shared" si="174"/>
        <v>54475.81</v>
      </c>
      <c r="Q2188" s="48" t="str">
        <f>IF(O2188="","",
   IF(OR(O2188&lt;EDA_Outlier_Analysis!$C$10, O2188&gt;EDA_Outlier_Analysis!$C$11),
      "Outlier",
      "Normal"))</f>
        <v/>
      </c>
      <c r="R2188" t="str">
        <f>IF(P2188="","",
   IF(OR(P2188 &lt; EDA_Outlier_Analysis!$F$7, P2188 &gt; EDA_Outlier_Analysis!$F$8),
      "Outlier",
      "Normal"))</f>
        <v>Outlier</v>
      </c>
      <c r="S2188" t="str">
        <f>IF(N2188="","",
   IF(OR(N2188 &lt;EDA_Outlier_Analysis!$I$10, N2188 &gt; EDA_Outlier_Analysis!$I$11),
      "Outlier",
      "Normal"))</f>
        <v>Normal</v>
      </c>
    </row>
    <row r="2189" spans="1:19">
      <c r="A2189" t="s">
        <v>5346</v>
      </c>
      <c r="B2189" s="4">
        <v>44739</v>
      </c>
      <c r="C2189" s="2">
        <v>240586.15</v>
      </c>
      <c r="D2189" t="s">
        <v>849</v>
      </c>
      <c r="E2189" t="s">
        <v>850</v>
      </c>
      <c r="F2189" t="s">
        <v>10</v>
      </c>
      <c r="G2189" t="s">
        <v>31</v>
      </c>
      <c r="H2189" t="s">
        <v>27</v>
      </c>
      <c r="J2189" t="s">
        <v>5347</v>
      </c>
      <c r="K2189" t="str">
        <f>IF(COUNTIF(Customers!A:A, H2189)&gt;0, "Valid", "Invalid")</f>
        <v>Valid</v>
      </c>
      <c r="L2189" t="str">
        <f t="shared" si="170"/>
        <v>6</v>
      </c>
      <c r="M2189" t="str">
        <f t="shared" si="171"/>
        <v>2022</v>
      </c>
      <c r="N2189">
        <f t="shared" si="172"/>
        <v>240586.15</v>
      </c>
      <c r="O2189">
        <f t="shared" si="173"/>
        <v>240586.15</v>
      </c>
      <c r="P2189" t="str">
        <f t="shared" si="174"/>
        <v/>
      </c>
      <c r="Q2189" s="48" t="str">
        <f>IF(O2189="","",
   IF(OR(O2189&lt;EDA_Outlier_Analysis!$C$10, O2189&gt;EDA_Outlier_Analysis!$C$11),
      "Outlier",
      "Normal"))</f>
        <v>Normal</v>
      </c>
      <c r="R2189" t="str">
        <f>IF(P2189="","",
   IF(OR(P2189 &lt; EDA_Outlier_Analysis!$F$7, P2189 &gt; EDA_Outlier_Analysis!$F$8),
      "Outlier",
      "Normal"))</f>
        <v/>
      </c>
      <c r="S2189" t="str">
        <f>IF(N2189="","",
   IF(OR(N2189 &lt;EDA_Outlier_Analysis!$I$10, N2189 &gt; EDA_Outlier_Analysis!$I$11),
      "Outlier",
      "Normal"))</f>
        <v>Normal</v>
      </c>
    </row>
    <row r="2190" spans="1:19">
      <c r="A2190" t="s">
        <v>5348</v>
      </c>
      <c r="B2190" s="4">
        <v>44576</v>
      </c>
      <c r="C2190" s="2">
        <v>90557.25</v>
      </c>
      <c r="D2190" t="s">
        <v>849</v>
      </c>
      <c r="E2190" t="s">
        <v>868</v>
      </c>
      <c r="F2190" t="s">
        <v>10</v>
      </c>
      <c r="G2190" t="s">
        <v>24</v>
      </c>
      <c r="H2190" t="s">
        <v>185</v>
      </c>
      <c r="J2190" t="s">
        <v>5349</v>
      </c>
      <c r="K2190" t="str">
        <f>IF(COUNTIF(Customers!A:A, H2190)&gt;0, "Valid", "Invalid")</f>
        <v>Valid</v>
      </c>
      <c r="L2190" t="str">
        <f t="shared" si="170"/>
        <v>1</v>
      </c>
      <c r="M2190" t="str">
        <f t="shared" si="171"/>
        <v>2022</v>
      </c>
      <c r="N2190">
        <f t="shared" si="172"/>
        <v>90557.25</v>
      </c>
      <c r="O2190">
        <f t="shared" si="173"/>
        <v>90557.25</v>
      </c>
      <c r="P2190" t="str">
        <f t="shared" si="174"/>
        <v/>
      </c>
      <c r="Q2190" s="48" t="str">
        <f>IF(O2190="","",
   IF(OR(O2190&lt;EDA_Outlier_Analysis!$C$10, O2190&gt;EDA_Outlier_Analysis!$C$11),
      "Outlier",
      "Normal"))</f>
        <v>Normal</v>
      </c>
      <c r="R2190" t="str">
        <f>IF(P2190="","",
   IF(OR(P2190 &lt; EDA_Outlier_Analysis!$F$7, P2190 &gt; EDA_Outlier_Analysis!$F$8),
      "Outlier",
      "Normal"))</f>
        <v/>
      </c>
      <c r="S2190" t="str">
        <f>IF(N2190="","",
   IF(OR(N2190 &lt;EDA_Outlier_Analysis!$I$10, N2190 &gt; EDA_Outlier_Analysis!$I$11),
      "Outlier",
      "Normal"))</f>
        <v>Normal</v>
      </c>
    </row>
    <row r="2191" spans="1:19">
      <c r="A2191" t="s">
        <v>5350</v>
      </c>
      <c r="B2191" s="4">
        <v>44622</v>
      </c>
      <c r="C2191" s="2">
        <v>76981.11</v>
      </c>
      <c r="D2191" t="s">
        <v>849</v>
      </c>
      <c r="E2191" t="s">
        <v>850</v>
      </c>
      <c r="F2191" t="s">
        <v>10</v>
      </c>
      <c r="G2191" t="s">
        <v>34</v>
      </c>
      <c r="H2191" t="s">
        <v>397</v>
      </c>
      <c r="J2191" t="s">
        <v>5351</v>
      </c>
      <c r="K2191" t="str">
        <f>IF(COUNTIF(Customers!A:A, H2191)&gt;0, "Valid", "Invalid")</f>
        <v>Valid</v>
      </c>
      <c r="L2191" t="str">
        <f t="shared" si="170"/>
        <v>3</v>
      </c>
      <c r="M2191" t="str">
        <f t="shared" si="171"/>
        <v>2022</v>
      </c>
      <c r="N2191">
        <f t="shared" si="172"/>
        <v>76981.11</v>
      </c>
      <c r="O2191">
        <f t="shared" si="173"/>
        <v>76981.11</v>
      </c>
      <c r="P2191" t="str">
        <f t="shared" si="174"/>
        <v/>
      </c>
      <c r="Q2191" s="48" t="str">
        <f>IF(O2191="","",
   IF(OR(O2191&lt;EDA_Outlier_Analysis!$C$10, O2191&gt;EDA_Outlier_Analysis!$C$11),
      "Outlier",
      "Normal"))</f>
        <v>Normal</v>
      </c>
      <c r="R2191" t="str">
        <f>IF(P2191="","",
   IF(OR(P2191 &lt; EDA_Outlier_Analysis!$F$7, P2191 &gt; EDA_Outlier_Analysis!$F$8),
      "Outlier",
      "Normal"))</f>
        <v/>
      </c>
      <c r="S2191" t="str">
        <f>IF(N2191="","",
   IF(OR(N2191 &lt;EDA_Outlier_Analysis!$I$10, N2191 &gt; EDA_Outlier_Analysis!$I$11),
      "Outlier",
      "Normal"))</f>
        <v>Normal</v>
      </c>
    </row>
    <row r="2192" spans="1:19">
      <c r="A2192" t="s">
        <v>5352</v>
      </c>
      <c r="B2192" s="4">
        <v>45147</v>
      </c>
      <c r="C2192" s="2">
        <v>144294.46</v>
      </c>
      <c r="D2192" t="s">
        <v>849</v>
      </c>
      <c r="E2192" t="s">
        <v>850</v>
      </c>
      <c r="F2192" t="s">
        <v>10</v>
      </c>
      <c r="G2192" t="s">
        <v>34</v>
      </c>
      <c r="H2192" t="s">
        <v>18</v>
      </c>
      <c r="J2192" t="s">
        <v>5353</v>
      </c>
      <c r="K2192" t="str">
        <f>IF(COUNTIF(Customers!A:A, H2192)&gt;0, "Valid", "Invalid")</f>
        <v>Valid</v>
      </c>
      <c r="L2192" t="str">
        <f t="shared" si="170"/>
        <v>8</v>
      </c>
      <c r="M2192" t="str">
        <f t="shared" si="171"/>
        <v>2023</v>
      </c>
      <c r="N2192">
        <f t="shared" si="172"/>
        <v>144294.46</v>
      </c>
      <c r="O2192">
        <f t="shared" si="173"/>
        <v>144294.46</v>
      </c>
      <c r="P2192" t="str">
        <f t="shared" si="174"/>
        <v/>
      </c>
      <c r="Q2192" s="48" t="str">
        <f>IF(O2192="","",
   IF(OR(O2192&lt;EDA_Outlier_Analysis!$C$10, O2192&gt;EDA_Outlier_Analysis!$C$11),
      "Outlier",
      "Normal"))</f>
        <v>Normal</v>
      </c>
      <c r="R2192" t="str">
        <f>IF(P2192="","",
   IF(OR(P2192 &lt; EDA_Outlier_Analysis!$F$7, P2192 &gt; EDA_Outlier_Analysis!$F$8),
      "Outlier",
      "Normal"))</f>
        <v/>
      </c>
      <c r="S2192" t="str">
        <f>IF(N2192="","",
   IF(OR(N2192 &lt;EDA_Outlier_Analysis!$I$10, N2192 &gt; EDA_Outlier_Analysis!$I$11),
      "Outlier",
      "Normal"))</f>
        <v>Normal</v>
      </c>
    </row>
    <row r="2193" spans="1:19">
      <c r="A2193" t="s">
        <v>5354</v>
      </c>
      <c r="B2193" s="4">
        <v>44946</v>
      </c>
      <c r="C2193" s="2">
        <v>221555.96</v>
      </c>
      <c r="D2193" t="s">
        <v>849</v>
      </c>
      <c r="E2193" t="s">
        <v>850</v>
      </c>
      <c r="F2193" t="s">
        <v>11</v>
      </c>
      <c r="G2193" t="s">
        <v>31</v>
      </c>
      <c r="H2193" t="s">
        <v>545</v>
      </c>
      <c r="J2193" t="s">
        <v>5355</v>
      </c>
      <c r="K2193" t="str">
        <f>IF(COUNTIF(Customers!A:A, H2193)&gt;0, "Valid", "Invalid")</f>
        <v>Valid</v>
      </c>
      <c r="L2193" t="str">
        <f t="shared" si="170"/>
        <v>1</v>
      </c>
      <c r="M2193" t="str">
        <f t="shared" si="171"/>
        <v>2023</v>
      </c>
      <c r="N2193">
        <f t="shared" si="172"/>
        <v>221555.96</v>
      </c>
      <c r="O2193">
        <f t="shared" si="173"/>
        <v>221555.96</v>
      </c>
      <c r="P2193" t="str">
        <f t="shared" si="174"/>
        <v/>
      </c>
      <c r="Q2193" s="48" t="str">
        <f>IF(O2193="","",
   IF(OR(O2193&lt;EDA_Outlier_Analysis!$C$10, O2193&gt;EDA_Outlier_Analysis!$C$11),
      "Outlier",
      "Normal"))</f>
        <v>Normal</v>
      </c>
      <c r="R2193" t="str">
        <f>IF(P2193="","",
   IF(OR(P2193 &lt; EDA_Outlier_Analysis!$F$7, P2193 &gt; EDA_Outlier_Analysis!$F$8),
      "Outlier",
      "Normal"))</f>
        <v/>
      </c>
      <c r="S2193" t="str">
        <f>IF(N2193="","",
   IF(OR(N2193 &lt;EDA_Outlier_Analysis!$I$10, N2193 &gt; EDA_Outlier_Analysis!$I$11),
      "Outlier",
      "Normal"))</f>
        <v>Normal</v>
      </c>
    </row>
    <row r="2194" spans="1:19">
      <c r="A2194" t="s">
        <v>5356</v>
      </c>
      <c r="B2194" s="4">
        <v>45010</v>
      </c>
      <c r="C2194" s="2">
        <v>121057.84</v>
      </c>
      <c r="D2194" t="s">
        <v>849</v>
      </c>
      <c r="E2194" t="s">
        <v>853</v>
      </c>
      <c r="F2194" t="s">
        <v>9</v>
      </c>
      <c r="G2194" t="s">
        <v>31</v>
      </c>
      <c r="H2194" t="s">
        <v>99</v>
      </c>
      <c r="J2194" t="s">
        <v>5357</v>
      </c>
      <c r="K2194" t="str">
        <f>IF(COUNTIF(Customers!A:A, H2194)&gt;0, "Valid", "Invalid")</f>
        <v>Valid</v>
      </c>
      <c r="L2194" t="str">
        <f t="shared" si="170"/>
        <v>3</v>
      </c>
      <c r="M2194" t="str">
        <f t="shared" si="171"/>
        <v>2023</v>
      </c>
      <c r="N2194">
        <f t="shared" si="172"/>
        <v>121057.84</v>
      </c>
      <c r="O2194">
        <f t="shared" si="173"/>
        <v>121057.84</v>
      </c>
      <c r="P2194" t="str">
        <f t="shared" si="174"/>
        <v/>
      </c>
      <c r="Q2194" s="48" t="str">
        <f>IF(O2194="","",
   IF(OR(O2194&lt;EDA_Outlier_Analysis!$C$10, O2194&gt;EDA_Outlier_Analysis!$C$11),
      "Outlier",
      "Normal"))</f>
        <v>Normal</v>
      </c>
      <c r="R2194" t="str">
        <f>IF(P2194="","",
   IF(OR(P2194 &lt; EDA_Outlier_Analysis!$F$7, P2194 &gt; EDA_Outlier_Analysis!$F$8),
      "Outlier",
      "Normal"))</f>
        <v/>
      </c>
      <c r="S2194" t="str">
        <f>IF(N2194="","",
   IF(OR(N2194 &lt;EDA_Outlier_Analysis!$I$10, N2194 &gt; EDA_Outlier_Analysis!$I$11),
      "Outlier",
      "Normal"))</f>
        <v>Normal</v>
      </c>
    </row>
    <row r="2195" spans="1:19">
      <c r="A2195" t="s">
        <v>5358</v>
      </c>
      <c r="B2195" s="4">
        <v>45027</v>
      </c>
      <c r="C2195" s="2">
        <v>139562.12</v>
      </c>
      <c r="D2195" t="s">
        <v>849</v>
      </c>
      <c r="E2195" t="s">
        <v>853</v>
      </c>
      <c r="F2195" t="s">
        <v>10</v>
      </c>
      <c r="G2195" t="s">
        <v>34</v>
      </c>
      <c r="H2195" t="s">
        <v>623</v>
      </c>
      <c r="J2195" t="s">
        <v>5359</v>
      </c>
      <c r="K2195" t="str">
        <f>IF(COUNTIF(Customers!A:A, H2195)&gt;0, "Valid", "Invalid")</f>
        <v>Valid</v>
      </c>
      <c r="L2195" t="str">
        <f t="shared" si="170"/>
        <v>4</v>
      </c>
      <c r="M2195" t="str">
        <f t="shared" si="171"/>
        <v>2023</v>
      </c>
      <c r="N2195">
        <f t="shared" si="172"/>
        <v>139562.12</v>
      </c>
      <c r="O2195">
        <f t="shared" si="173"/>
        <v>139562.12</v>
      </c>
      <c r="P2195" t="str">
        <f t="shared" si="174"/>
        <v/>
      </c>
      <c r="Q2195" s="48" t="str">
        <f>IF(O2195="","",
   IF(OR(O2195&lt;EDA_Outlier_Analysis!$C$10, O2195&gt;EDA_Outlier_Analysis!$C$11),
      "Outlier",
      "Normal"))</f>
        <v>Normal</v>
      </c>
      <c r="R2195" t="str">
        <f>IF(P2195="","",
   IF(OR(P2195 &lt; EDA_Outlier_Analysis!$F$7, P2195 &gt; EDA_Outlier_Analysis!$F$8),
      "Outlier",
      "Normal"))</f>
        <v/>
      </c>
      <c r="S2195" t="str">
        <f>IF(N2195="","",
   IF(OR(N2195 &lt;EDA_Outlier_Analysis!$I$10, N2195 &gt; EDA_Outlier_Analysis!$I$11),
      "Outlier",
      "Normal"))</f>
        <v>Normal</v>
      </c>
    </row>
    <row r="2196" spans="1:19">
      <c r="A2196" t="s">
        <v>5360</v>
      </c>
      <c r="B2196" s="4">
        <v>45054</v>
      </c>
      <c r="C2196" s="2">
        <v>243360.28</v>
      </c>
      <c r="D2196" t="s">
        <v>849</v>
      </c>
      <c r="E2196" t="s">
        <v>868</v>
      </c>
      <c r="F2196" t="s">
        <v>10</v>
      </c>
      <c r="G2196" t="s">
        <v>31</v>
      </c>
      <c r="H2196" t="s">
        <v>307</v>
      </c>
      <c r="J2196" t="s">
        <v>5361</v>
      </c>
      <c r="K2196" t="str">
        <f>IF(COUNTIF(Customers!A:A, H2196)&gt;0, "Valid", "Invalid")</f>
        <v>Valid</v>
      </c>
      <c r="L2196" t="str">
        <f t="shared" si="170"/>
        <v>5</v>
      </c>
      <c r="M2196" t="str">
        <f t="shared" si="171"/>
        <v>2023</v>
      </c>
      <c r="N2196">
        <f t="shared" si="172"/>
        <v>243360.28</v>
      </c>
      <c r="O2196">
        <f t="shared" si="173"/>
        <v>243360.28</v>
      </c>
      <c r="P2196" t="str">
        <f t="shared" si="174"/>
        <v/>
      </c>
      <c r="Q2196" s="48" t="str">
        <f>IF(O2196="","",
   IF(OR(O2196&lt;EDA_Outlier_Analysis!$C$10, O2196&gt;EDA_Outlier_Analysis!$C$11),
      "Outlier",
      "Normal"))</f>
        <v>Normal</v>
      </c>
      <c r="R2196" t="str">
        <f>IF(P2196="","",
   IF(OR(P2196 &lt; EDA_Outlier_Analysis!$F$7, P2196 &gt; EDA_Outlier_Analysis!$F$8),
      "Outlier",
      "Normal"))</f>
        <v/>
      </c>
      <c r="S2196" t="str">
        <f>IF(N2196="","",
   IF(OR(N2196 &lt;EDA_Outlier_Analysis!$I$10, N2196 &gt; EDA_Outlier_Analysis!$I$11),
      "Outlier",
      "Normal"))</f>
        <v>Normal</v>
      </c>
    </row>
    <row r="2197" spans="1:19">
      <c r="A2197" t="s">
        <v>5362</v>
      </c>
      <c r="B2197" s="4">
        <v>44943</v>
      </c>
      <c r="C2197" s="2">
        <v>-3855.4</v>
      </c>
      <c r="D2197" t="s">
        <v>840</v>
      </c>
      <c r="E2197" t="s">
        <v>845</v>
      </c>
      <c r="F2197" t="s">
        <v>11</v>
      </c>
      <c r="G2197" t="s">
        <v>31</v>
      </c>
      <c r="I2197" t="s">
        <v>2017</v>
      </c>
      <c r="J2197" t="s">
        <v>5363</v>
      </c>
      <c r="K2197" t="str">
        <f>IF(COUNTIF(Customers!A:A, H2197)&gt;0, "Valid", "Invalid")</f>
        <v>Invalid</v>
      </c>
      <c r="L2197" t="str">
        <f t="shared" si="170"/>
        <v>1</v>
      </c>
      <c r="M2197" t="str">
        <f t="shared" si="171"/>
        <v>2023</v>
      </c>
      <c r="N2197">
        <f t="shared" si="172"/>
        <v>-3855.4</v>
      </c>
      <c r="O2197" t="str">
        <f t="shared" si="173"/>
        <v/>
      </c>
      <c r="P2197">
        <f t="shared" si="174"/>
        <v>3855.4</v>
      </c>
      <c r="Q2197" s="48" t="str">
        <f>IF(O2197="","",
   IF(OR(O2197&lt;EDA_Outlier_Analysis!$C$10, O2197&gt;EDA_Outlier_Analysis!$C$11),
      "Outlier",
      "Normal"))</f>
        <v/>
      </c>
      <c r="R2197" t="str">
        <f>IF(P2197="","",
   IF(OR(P2197 &lt; EDA_Outlier_Analysis!$F$7, P2197 &gt; EDA_Outlier_Analysis!$F$8),
      "Outlier",
      "Normal"))</f>
        <v>Outlier</v>
      </c>
      <c r="S2197" t="str">
        <f>IF(N2197="","",
   IF(OR(N2197 &lt;EDA_Outlier_Analysis!$I$10, N2197 &gt; EDA_Outlier_Analysis!$I$11),
      "Outlier",
      "Normal"))</f>
        <v>Normal</v>
      </c>
    </row>
    <row r="2198" spans="1:19">
      <c r="A2198" t="s">
        <v>5364</v>
      </c>
      <c r="B2198" s="4">
        <v>45261</v>
      </c>
      <c r="C2198" s="2">
        <v>-75017.429999999993</v>
      </c>
      <c r="D2198" t="s">
        <v>840</v>
      </c>
      <c r="E2198" t="s">
        <v>845</v>
      </c>
      <c r="F2198" t="s">
        <v>9</v>
      </c>
      <c r="G2198" t="s">
        <v>24</v>
      </c>
      <c r="I2198" t="s">
        <v>846</v>
      </c>
      <c r="J2198" t="s">
        <v>5365</v>
      </c>
      <c r="K2198" t="str">
        <f>IF(COUNTIF(Customers!A:A, H2198)&gt;0, "Valid", "Invalid")</f>
        <v>Invalid</v>
      </c>
      <c r="L2198" t="str">
        <f t="shared" si="170"/>
        <v>12</v>
      </c>
      <c r="M2198" t="str">
        <f t="shared" si="171"/>
        <v>2023</v>
      </c>
      <c r="N2198">
        <f t="shared" si="172"/>
        <v>-75017.429999999993</v>
      </c>
      <c r="O2198" t="str">
        <f t="shared" si="173"/>
        <v/>
      </c>
      <c r="P2198">
        <f t="shared" si="174"/>
        <v>75017.429999999993</v>
      </c>
      <c r="Q2198" s="48" t="str">
        <f>IF(O2198="","",
   IF(OR(O2198&lt;EDA_Outlier_Analysis!$C$10, O2198&gt;EDA_Outlier_Analysis!$C$11),
      "Outlier",
      "Normal"))</f>
        <v/>
      </c>
      <c r="R2198" t="str">
        <f>IF(P2198="","",
   IF(OR(P2198 &lt; EDA_Outlier_Analysis!$F$7, P2198 &gt; EDA_Outlier_Analysis!$F$8),
      "Outlier",
      "Normal"))</f>
        <v>Outlier</v>
      </c>
      <c r="S2198" t="str">
        <f>IF(N2198="","",
   IF(OR(N2198 &lt;EDA_Outlier_Analysis!$I$10, N2198 &gt; EDA_Outlier_Analysis!$I$11),
      "Outlier",
      "Normal"))</f>
        <v>Normal</v>
      </c>
    </row>
    <row r="2199" spans="1:19">
      <c r="A2199" t="s">
        <v>5366</v>
      </c>
      <c r="B2199" s="4">
        <v>44848</v>
      </c>
      <c r="C2199" s="2">
        <v>169408.85</v>
      </c>
      <c r="D2199" t="s">
        <v>849</v>
      </c>
      <c r="E2199" t="s">
        <v>868</v>
      </c>
      <c r="F2199" t="s">
        <v>10</v>
      </c>
      <c r="G2199" t="s">
        <v>31</v>
      </c>
      <c r="H2199" t="s">
        <v>651</v>
      </c>
      <c r="J2199" t="s">
        <v>5367</v>
      </c>
      <c r="K2199" t="str">
        <f>IF(COUNTIF(Customers!A:A, H2199)&gt;0, "Valid", "Invalid")</f>
        <v>Valid</v>
      </c>
      <c r="L2199" t="str">
        <f t="shared" si="170"/>
        <v>10</v>
      </c>
      <c r="M2199" t="str">
        <f t="shared" si="171"/>
        <v>2022</v>
      </c>
      <c r="N2199">
        <f t="shared" si="172"/>
        <v>169408.85</v>
      </c>
      <c r="O2199">
        <f t="shared" si="173"/>
        <v>169408.85</v>
      </c>
      <c r="P2199" t="str">
        <f t="shared" si="174"/>
        <v/>
      </c>
      <c r="Q2199" s="48" t="str">
        <f>IF(O2199="","",
   IF(OR(O2199&lt;EDA_Outlier_Analysis!$C$10, O2199&gt;EDA_Outlier_Analysis!$C$11),
      "Outlier",
      "Normal"))</f>
        <v>Normal</v>
      </c>
      <c r="R2199" t="str">
        <f>IF(P2199="","",
   IF(OR(P2199 &lt; EDA_Outlier_Analysis!$F$7, P2199 &gt; EDA_Outlier_Analysis!$F$8),
      "Outlier",
      "Normal"))</f>
        <v/>
      </c>
      <c r="S2199" t="str">
        <f>IF(N2199="","",
   IF(OR(N2199 &lt;EDA_Outlier_Analysis!$I$10, N2199 &gt; EDA_Outlier_Analysis!$I$11),
      "Outlier",
      "Normal"))</f>
        <v>Normal</v>
      </c>
    </row>
    <row r="2200" spans="1:19">
      <c r="A2200" t="s">
        <v>5368</v>
      </c>
      <c r="B2200" s="4">
        <v>44721</v>
      </c>
      <c r="C2200" s="2">
        <v>-37196.35</v>
      </c>
      <c r="D2200" t="s">
        <v>840</v>
      </c>
      <c r="E2200" t="s">
        <v>905</v>
      </c>
      <c r="F2200" t="s">
        <v>9</v>
      </c>
      <c r="G2200" t="s">
        <v>20</v>
      </c>
      <c r="I2200" t="s">
        <v>4500</v>
      </c>
      <c r="J2200" t="s">
        <v>5369</v>
      </c>
      <c r="K2200" t="str">
        <f>IF(COUNTIF(Customers!A:A, H2200)&gt;0, "Valid", "Invalid")</f>
        <v>Invalid</v>
      </c>
      <c r="L2200" t="str">
        <f t="shared" si="170"/>
        <v>6</v>
      </c>
      <c r="M2200" t="str">
        <f t="shared" si="171"/>
        <v>2022</v>
      </c>
      <c r="N2200">
        <f t="shared" si="172"/>
        <v>-37196.35</v>
      </c>
      <c r="O2200" t="str">
        <f t="shared" si="173"/>
        <v/>
      </c>
      <c r="P2200">
        <f t="shared" si="174"/>
        <v>37196.35</v>
      </c>
      <c r="Q2200" s="48" t="str">
        <f>IF(O2200="","",
   IF(OR(O2200&lt;EDA_Outlier_Analysis!$C$10, O2200&gt;EDA_Outlier_Analysis!$C$11),
      "Outlier",
      "Normal"))</f>
        <v/>
      </c>
      <c r="R2200" t="str">
        <f>IF(P2200="","",
   IF(OR(P2200 &lt; EDA_Outlier_Analysis!$F$7, P2200 &gt; EDA_Outlier_Analysis!$F$8),
      "Outlier",
      "Normal"))</f>
        <v>Normal</v>
      </c>
      <c r="S2200" t="str">
        <f>IF(N2200="","",
   IF(OR(N2200 &lt;EDA_Outlier_Analysis!$I$10, N2200 &gt; EDA_Outlier_Analysis!$I$11),
      "Outlier",
      "Normal"))</f>
        <v>Normal</v>
      </c>
    </row>
    <row r="2201" spans="1:19">
      <c r="A2201" t="s">
        <v>5370</v>
      </c>
      <c r="B2201" s="4">
        <v>45169</v>
      </c>
      <c r="C2201" s="2">
        <v>91318.37</v>
      </c>
      <c r="D2201" t="s">
        <v>849</v>
      </c>
      <c r="E2201" t="s">
        <v>853</v>
      </c>
      <c r="F2201" t="s">
        <v>11</v>
      </c>
      <c r="G2201" t="s">
        <v>34</v>
      </c>
      <c r="H2201" t="s">
        <v>393</v>
      </c>
      <c r="J2201" t="s">
        <v>5371</v>
      </c>
      <c r="K2201" t="str">
        <f>IF(COUNTIF(Customers!A:A, H2201)&gt;0, "Valid", "Invalid")</f>
        <v>Valid</v>
      </c>
      <c r="L2201" t="str">
        <f t="shared" si="170"/>
        <v>8</v>
      </c>
      <c r="M2201" t="str">
        <f t="shared" si="171"/>
        <v>2023</v>
      </c>
      <c r="N2201">
        <f t="shared" si="172"/>
        <v>91318.37</v>
      </c>
      <c r="O2201">
        <f t="shared" si="173"/>
        <v>91318.37</v>
      </c>
      <c r="P2201" t="str">
        <f t="shared" si="174"/>
        <v/>
      </c>
      <c r="Q2201" s="48" t="str">
        <f>IF(O2201="","",
   IF(OR(O2201&lt;EDA_Outlier_Analysis!$C$10, O2201&gt;EDA_Outlier_Analysis!$C$11),
      "Outlier",
      "Normal"))</f>
        <v>Normal</v>
      </c>
      <c r="R2201" t="str">
        <f>IF(P2201="","",
   IF(OR(P2201 &lt; EDA_Outlier_Analysis!$F$7, P2201 &gt; EDA_Outlier_Analysis!$F$8),
      "Outlier",
      "Normal"))</f>
        <v/>
      </c>
      <c r="S2201" t="str">
        <f>IF(N2201="","",
   IF(OR(N2201 &lt;EDA_Outlier_Analysis!$I$10, N2201 &gt; EDA_Outlier_Analysis!$I$11),
      "Outlier",
      "Normal"))</f>
        <v>Normal</v>
      </c>
    </row>
    <row r="2202" spans="1:19">
      <c r="A2202" t="s">
        <v>5372</v>
      </c>
      <c r="B2202" s="4">
        <v>45134</v>
      </c>
      <c r="C2202" s="2">
        <v>-42255.11</v>
      </c>
      <c r="D2202" t="s">
        <v>840</v>
      </c>
      <c r="E2202" t="s">
        <v>856</v>
      </c>
      <c r="F2202" t="s">
        <v>11</v>
      </c>
      <c r="G2202" t="s">
        <v>31</v>
      </c>
      <c r="I2202" t="s">
        <v>1494</v>
      </c>
      <c r="J2202" t="s">
        <v>5373</v>
      </c>
      <c r="K2202" t="str">
        <f>IF(COUNTIF(Customers!A:A, H2202)&gt;0, "Valid", "Invalid")</f>
        <v>Invalid</v>
      </c>
      <c r="L2202" t="str">
        <f t="shared" si="170"/>
        <v>7</v>
      </c>
      <c r="M2202" t="str">
        <f t="shared" si="171"/>
        <v>2023</v>
      </c>
      <c r="N2202">
        <f t="shared" si="172"/>
        <v>-42255.11</v>
      </c>
      <c r="O2202" t="str">
        <f t="shared" si="173"/>
        <v/>
      </c>
      <c r="P2202">
        <f t="shared" si="174"/>
        <v>42255.11</v>
      </c>
      <c r="Q2202" s="48" t="str">
        <f>IF(O2202="","",
   IF(OR(O2202&lt;EDA_Outlier_Analysis!$C$10, O2202&gt;EDA_Outlier_Analysis!$C$11),
      "Outlier",
      "Normal"))</f>
        <v/>
      </c>
      <c r="R2202" t="str">
        <f>IF(P2202="","",
   IF(OR(P2202 &lt; EDA_Outlier_Analysis!$F$7, P2202 &gt; EDA_Outlier_Analysis!$F$8),
      "Outlier",
      "Normal"))</f>
        <v>Normal</v>
      </c>
      <c r="S2202" t="str">
        <f>IF(N2202="","",
   IF(OR(N2202 &lt;EDA_Outlier_Analysis!$I$10, N2202 &gt; EDA_Outlier_Analysis!$I$11),
      "Outlier",
      "Normal"))</f>
        <v>Normal</v>
      </c>
    </row>
    <row r="2203" spans="1:19">
      <c r="A2203" t="s">
        <v>5374</v>
      </c>
      <c r="B2203" s="4">
        <v>44810</v>
      </c>
      <c r="C2203" s="2">
        <v>16908</v>
      </c>
      <c r="D2203" t="s">
        <v>971</v>
      </c>
      <c r="E2203" t="s">
        <v>971</v>
      </c>
      <c r="F2203" t="s">
        <v>11</v>
      </c>
      <c r="G2203" t="s">
        <v>24</v>
      </c>
      <c r="J2203" t="s">
        <v>5375</v>
      </c>
      <c r="K2203" t="str">
        <f>IF(COUNTIF(Customers!A:A, H2203)&gt;0, "Valid", "Invalid")</f>
        <v>Invalid</v>
      </c>
      <c r="L2203" t="str">
        <f t="shared" si="170"/>
        <v>9</v>
      </c>
      <c r="M2203" t="str">
        <f t="shared" si="171"/>
        <v>2022</v>
      </c>
      <c r="N2203">
        <f t="shared" si="172"/>
        <v>-16908</v>
      </c>
      <c r="O2203" t="str">
        <f t="shared" si="173"/>
        <v/>
      </c>
      <c r="P2203" t="str">
        <f t="shared" si="174"/>
        <v/>
      </c>
      <c r="Q2203" s="48" t="str">
        <f>IF(O2203="","",
   IF(OR(O2203&lt;EDA_Outlier_Analysis!$C$10, O2203&gt;EDA_Outlier_Analysis!$C$11),
      "Outlier",
      "Normal"))</f>
        <v/>
      </c>
      <c r="R2203" t="str">
        <f>IF(P2203="","",
   IF(OR(P2203 &lt; EDA_Outlier_Analysis!$F$7, P2203 &gt; EDA_Outlier_Analysis!$F$8),
      "Outlier",
      "Normal"))</f>
        <v/>
      </c>
      <c r="S2203" t="str">
        <f>IF(N2203="","",
   IF(OR(N2203 &lt;EDA_Outlier_Analysis!$I$10, N2203 &gt; EDA_Outlier_Analysis!$I$11),
      "Outlier",
      "Normal"))</f>
        <v>Normal</v>
      </c>
    </row>
    <row r="2204" spans="1:19">
      <c r="A2204" t="s">
        <v>5376</v>
      </c>
      <c r="B2204" s="4">
        <v>45016</v>
      </c>
      <c r="C2204" s="2">
        <v>-27749.64</v>
      </c>
      <c r="D2204" t="s">
        <v>840</v>
      </c>
      <c r="E2204" t="s">
        <v>905</v>
      </c>
      <c r="F2204" t="s">
        <v>11</v>
      </c>
      <c r="G2204" t="s">
        <v>34</v>
      </c>
      <c r="I2204" t="s">
        <v>1086</v>
      </c>
      <c r="J2204" t="s">
        <v>5377</v>
      </c>
      <c r="K2204" t="str">
        <f>IF(COUNTIF(Customers!A:A, H2204)&gt;0, "Valid", "Invalid")</f>
        <v>Invalid</v>
      </c>
      <c r="L2204" t="str">
        <f t="shared" si="170"/>
        <v>3</v>
      </c>
      <c r="M2204" t="str">
        <f t="shared" si="171"/>
        <v>2023</v>
      </c>
      <c r="N2204">
        <f t="shared" si="172"/>
        <v>-27749.64</v>
      </c>
      <c r="O2204" t="str">
        <f t="shared" si="173"/>
        <v/>
      </c>
      <c r="P2204">
        <f t="shared" si="174"/>
        <v>27749.64</v>
      </c>
      <c r="Q2204" s="48" t="str">
        <f>IF(O2204="","",
   IF(OR(O2204&lt;EDA_Outlier_Analysis!$C$10, O2204&gt;EDA_Outlier_Analysis!$C$11),
      "Outlier",
      "Normal"))</f>
        <v/>
      </c>
      <c r="R2204" t="str">
        <f>IF(P2204="","",
   IF(OR(P2204 &lt; EDA_Outlier_Analysis!$F$7, P2204 &gt; EDA_Outlier_Analysis!$F$8),
      "Outlier",
      "Normal"))</f>
        <v>Normal</v>
      </c>
      <c r="S2204" t="str">
        <f>IF(N2204="","",
   IF(OR(N2204 &lt;EDA_Outlier_Analysis!$I$10, N2204 &gt; EDA_Outlier_Analysis!$I$11),
      "Outlier",
      "Normal"))</f>
        <v>Normal</v>
      </c>
    </row>
    <row r="2205" spans="1:19">
      <c r="A2205" t="s">
        <v>5378</v>
      </c>
      <c r="B2205" s="4">
        <v>44735</v>
      </c>
      <c r="C2205" s="2">
        <v>-56269.82</v>
      </c>
      <c r="D2205" t="s">
        <v>840</v>
      </c>
      <c r="E2205" t="s">
        <v>864</v>
      </c>
      <c r="F2205" t="s">
        <v>10</v>
      </c>
      <c r="G2205" t="s">
        <v>34</v>
      </c>
      <c r="I2205" t="s">
        <v>1317</v>
      </c>
      <c r="J2205" t="s">
        <v>5379</v>
      </c>
      <c r="K2205" t="str">
        <f>IF(COUNTIF(Customers!A:A, H2205)&gt;0, "Valid", "Invalid")</f>
        <v>Invalid</v>
      </c>
      <c r="L2205" t="str">
        <f t="shared" si="170"/>
        <v>6</v>
      </c>
      <c r="M2205" t="str">
        <f t="shared" si="171"/>
        <v>2022</v>
      </c>
      <c r="N2205">
        <f t="shared" si="172"/>
        <v>-56269.82</v>
      </c>
      <c r="O2205" t="str">
        <f t="shared" si="173"/>
        <v/>
      </c>
      <c r="P2205">
        <f t="shared" si="174"/>
        <v>56269.82</v>
      </c>
      <c r="Q2205" s="48" t="str">
        <f>IF(O2205="","",
   IF(OR(O2205&lt;EDA_Outlier_Analysis!$C$10, O2205&gt;EDA_Outlier_Analysis!$C$11),
      "Outlier",
      "Normal"))</f>
        <v/>
      </c>
      <c r="R2205" t="str">
        <f>IF(P2205="","",
   IF(OR(P2205 &lt; EDA_Outlier_Analysis!$F$7, P2205 &gt; EDA_Outlier_Analysis!$F$8),
      "Outlier",
      "Normal"))</f>
        <v>Outlier</v>
      </c>
      <c r="S2205" t="str">
        <f>IF(N2205="","",
   IF(OR(N2205 &lt;EDA_Outlier_Analysis!$I$10, N2205 &gt; EDA_Outlier_Analysis!$I$11),
      "Outlier",
      "Normal"))</f>
        <v>Normal</v>
      </c>
    </row>
    <row r="2206" spans="1:19">
      <c r="A2206" t="s">
        <v>5380</v>
      </c>
      <c r="B2206" s="4">
        <v>45247</v>
      </c>
      <c r="C2206" s="2">
        <v>142682.57999999999</v>
      </c>
      <c r="D2206" t="s">
        <v>849</v>
      </c>
      <c r="E2206" t="s">
        <v>850</v>
      </c>
      <c r="F2206" t="s">
        <v>9</v>
      </c>
      <c r="G2206" t="s">
        <v>31</v>
      </c>
      <c r="H2206" t="s">
        <v>195</v>
      </c>
      <c r="J2206" t="s">
        <v>5381</v>
      </c>
      <c r="K2206" t="str">
        <f>IF(COUNTIF(Customers!A:A, H2206)&gt;0, "Valid", "Invalid")</f>
        <v>Valid</v>
      </c>
      <c r="L2206" t="str">
        <f t="shared" si="170"/>
        <v>11</v>
      </c>
      <c r="M2206" t="str">
        <f t="shared" si="171"/>
        <v>2023</v>
      </c>
      <c r="N2206">
        <f t="shared" si="172"/>
        <v>142682.57999999999</v>
      </c>
      <c r="O2206">
        <f t="shared" si="173"/>
        <v>142682.57999999999</v>
      </c>
      <c r="P2206" t="str">
        <f t="shared" si="174"/>
        <v/>
      </c>
      <c r="Q2206" s="48" t="str">
        <f>IF(O2206="","",
   IF(OR(O2206&lt;EDA_Outlier_Analysis!$C$10, O2206&gt;EDA_Outlier_Analysis!$C$11),
      "Outlier",
      "Normal"))</f>
        <v>Normal</v>
      </c>
      <c r="R2206" t="str">
        <f>IF(P2206="","",
   IF(OR(P2206 &lt; EDA_Outlier_Analysis!$F$7, P2206 &gt; EDA_Outlier_Analysis!$F$8),
      "Outlier",
      "Normal"))</f>
        <v/>
      </c>
      <c r="S2206" t="str">
        <f>IF(N2206="","",
   IF(OR(N2206 &lt;EDA_Outlier_Analysis!$I$10, N2206 &gt; EDA_Outlier_Analysis!$I$11),
      "Outlier",
      "Normal"))</f>
        <v>Normal</v>
      </c>
    </row>
    <row r="2207" spans="1:19">
      <c r="A2207" t="s">
        <v>5382</v>
      </c>
      <c r="B2207" s="4">
        <v>44972</v>
      </c>
      <c r="C2207" s="2">
        <v>155765.44</v>
      </c>
      <c r="D2207" t="s">
        <v>849</v>
      </c>
      <c r="E2207" t="s">
        <v>853</v>
      </c>
      <c r="F2207" t="s">
        <v>10</v>
      </c>
      <c r="G2207" t="s">
        <v>24</v>
      </c>
      <c r="H2207" t="s">
        <v>113</v>
      </c>
      <c r="J2207" t="s">
        <v>5383</v>
      </c>
      <c r="K2207" t="str">
        <f>IF(COUNTIF(Customers!A:A, H2207)&gt;0, "Valid", "Invalid")</f>
        <v>Valid</v>
      </c>
      <c r="L2207" t="str">
        <f t="shared" si="170"/>
        <v>2</v>
      </c>
      <c r="M2207" t="str">
        <f t="shared" si="171"/>
        <v>2023</v>
      </c>
      <c r="N2207">
        <f t="shared" si="172"/>
        <v>155765.44</v>
      </c>
      <c r="O2207">
        <f t="shared" si="173"/>
        <v>155765.44</v>
      </c>
      <c r="P2207" t="str">
        <f t="shared" si="174"/>
        <v/>
      </c>
      <c r="Q2207" s="48" t="str">
        <f>IF(O2207="","",
   IF(OR(O2207&lt;EDA_Outlier_Analysis!$C$10, O2207&gt;EDA_Outlier_Analysis!$C$11),
      "Outlier",
      "Normal"))</f>
        <v>Normal</v>
      </c>
      <c r="R2207" t="str">
        <f>IF(P2207="","",
   IF(OR(P2207 &lt; EDA_Outlier_Analysis!$F$7, P2207 &gt; EDA_Outlier_Analysis!$F$8),
      "Outlier",
      "Normal"))</f>
        <v/>
      </c>
      <c r="S2207" t="str">
        <f>IF(N2207="","",
   IF(OR(N2207 &lt;EDA_Outlier_Analysis!$I$10, N2207 &gt; EDA_Outlier_Analysis!$I$11),
      "Outlier",
      "Normal"))</f>
        <v>Normal</v>
      </c>
    </row>
    <row r="2208" spans="1:19">
      <c r="A2208" t="s">
        <v>5384</v>
      </c>
      <c r="B2208" s="4">
        <v>45147</v>
      </c>
      <c r="C2208" s="2">
        <v>87529.39</v>
      </c>
      <c r="D2208" t="s">
        <v>849</v>
      </c>
      <c r="E2208" t="s">
        <v>850</v>
      </c>
      <c r="F2208" t="s">
        <v>10</v>
      </c>
      <c r="G2208" t="s">
        <v>31</v>
      </c>
      <c r="H2208" t="s">
        <v>201</v>
      </c>
      <c r="J2208" t="s">
        <v>5385</v>
      </c>
      <c r="K2208" t="str">
        <f>IF(COUNTIF(Customers!A:A, H2208)&gt;0, "Valid", "Invalid")</f>
        <v>Valid</v>
      </c>
      <c r="L2208" t="str">
        <f t="shared" si="170"/>
        <v>8</v>
      </c>
      <c r="M2208" t="str">
        <f t="shared" si="171"/>
        <v>2023</v>
      </c>
      <c r="N2208">
        <f t="shared" si="172"/>
        <v>87529.39</v>
      </c>
      <c r="O2208">
        <f t="shared" si="173"/>
        <v>87529.39</v>
      </c>
      <c r="P2208" t="str">
        <f t="shared" si="174"/>
        <v/>
      </c>
      <c r="Q2208" s="48" t="str">
        <f>IF(O2208="","",
   IF(OR(O2208&lt;EDA_Outlier_Analysis!$C$10, O2208&gt;EDA_Outlier_Analysis!$C$11),
      "Outlier",
      "Normal"))</f>
        <v>Normal</v>
      </c>
      <c r="R2208" t="str">
        <f>IF(P2208="","",
   IF(OR(P2208 &lt; EDA_Outlier_Analysis!$F$7, P2208 &gt; EDA_Outlier_Analysis!$F$8),
      "Outlier",
      "Normal"))</f>
        <v/>
      </c>
      <c r="S2208" t="str">
        <f>IF(N2208="","",
   IF(OR(N2208 &lt;EDA_Outlier_Analysis!$I$10, N2208 &gt; EDA_Outlier_Analysis!$I$11),
      "Outlier",
      "Normal"))</f>
        <v>Normal</v>
      </c>
    </row>
    <row r="2209" spans="1:19">
      <c r="A2209" t="s">
        <v>5386</v>
      </c>
      <c r="B2209" s="4">
        <v>45003</v>
      </c>
      <c r="C2209" s="2">
        <v>-38180.21</v>
      </c>
      <c r="D2209" t="s">
        <v>840</v>
      </c>
      <c r="E2209" t="s">
        <v>856</v>
      </c>
      <c r="F2209" t="s">
        <v>10</v>
      </c>
      <c r="G2209" t="s">
        <v>24</v>
      </c>
      <c r="I2209" t="s">
        <v>909</v>
      </c>
      <c r="J2209" t="s">
        <v>5387</v>
      </c>
      <c r="K2209" t="str">
        <f>IF(COUNTIF(Customers!A:A, H2209)&gt;0, "Valid", "Invalid")</f>
        <v>Invalid</v>
      </c>
      <c r="L2209" t="str">
        <f t="shared" si="170"/>
        <v>3</v>
      </c>
      <c r="M2209" t="str">
        <f t="shared" si="171"/>
        <v>2023</v>
      </c>
      <c r="N2209">
        <f t="shared" si="172"/>
        <v>-38180.21</v>
      </c>
      <c r="O2209" t="str">
        <f t="shared" si="173"/>
        <v/>
      </c>
      <c r="P2209">
        <f t="shared" si="174"/>
        <v>38180.21</v>
      </c>
      <c r="Q2209" s="48" t="str">
        <f>IF(O2209="","",
   IF(OR(O2209&lt;EDA_Outlier_Analysis!$C$10, O2209&gt;EDA_Outlier_Analysis!$C$11),
      "Outlier",
      "Normal"))</f>
        <v/>
      </c>
      <c r="R2209" t="str">
        <f>IF(P2209="","",
   IF(OR(P2209 &lt; EDA_Outlier_Analysis!$F$7, P2209 &gt; EDA_Outlier_Analysis!$F$8),
      "Outlier",
      "Normal"))</f>
        <v>Normal</v>
      </c>
      <c r="S2209" t="str">
        <f>IF(N2209="","",
   IF(OR(N2209 &lt;EDA_Outlier_Analysis!$I$10, N2209 &gt; EDA_Outlier_Analysis!$I$11),
      "Outlier",
      "Normal"))</f>
        <v>Normal</v>
      </c>
    </row>
    <row r="2210" spans="1:19">
      <c r="A2210" t="s">
        <v>5388</v>
      </c>
      <c r="B2210" s="4">
        <v>44737</v>
      </c>
      <c r="C2210" s="2">
        <v>-22386.82</v>
      </c>
      <c r="D2210" t="s">
        <v>840</v>
      </c>
      <c r="E2210" t="s">
        <v>905</v>
      </c>
      <c r="F2210" t="s">
        <v>10</v>
      </c>
      <c r="G2210" t="s">
        <v>20</v>
      </c>
      <c r="I2210" t="s">
        <v>976</v>
      </c>
      <c r="J2210" t="s">
        <v>5389</v>
      </c>
      <c r="K2210" t="str">
        <f>IF(COUNTIF(Customers!A:A, H2210)&gt;0, "Valid", "Invalid")</f>
        <v>Invalid</v>
      </c>
      <c r="L2210" t="str">
        <f t="shared" si="170"/>
        <v>6</v>
      </c>
      <c r="M2210" t="str">
        <f t="shared" si="171"/>
        <v>2022</v>
      </c>
      <c r="N2210">
        <f t="shared" si="172"/>
        <v>-22386.82</v>
      </c>
      <c r="O2210" t="str">
        <f t="shared" si="173"/>
        <v/>
      </c>
      <c r="P2210">
        <f t="shared" si="174"/>
        <v>22386.82</v>
      </c>
      <c r="Q2210" s="48" t="str">
        <f>IF(O2210="","",
   IF(OR(O2210&lt;EDA_Outlier_Analysis!$C$10, O2210&gt;EDA_Outlier_Analysis!$C$11),
      "Outlier",
      "Normal"))</f>
        <v/>
      </c>
      <c r="R2210" t="str">
        <f>IF(P2210="","",
   IF(OR(P2210 &lt; EDA_Outlier_Analysis!$F$7, P2210 &gt; EDA_Outlier_Analysis!$F$8),
      "Outlier",
      "Normal"))</f>
        <v>Outlier</v>
      </c>
      <c r="S2210" t="str">
        <f>IF(N2210="","",
   IF(OR(N2210 &lt;EDA_Outlier_Analysis!$I$10, N2210 &gt; EDA_Outlier_Analysis!$I$11),
      "Outlier",
      "Normal"))</f>
        <v>Normal</v>
      </c>
    </row>
    <row r="2211" spans="1:19">
      <c r="A2211" t="s">
        <v>5390</v>
      </c>
      <c r="B2211" s="4">
        <v>44918</v>
      </c>
      <c r="C2211" s="2">
        <v>187441</v>
      </c>
      <c r="D2211" t="s">
        <v>849</v>
      </c>
      <c r="E2211" t="s">
        <v>850</v>
      </c>
      <c r="F2211" t="s">
        <v>9</v>
      </c>
      <c r="G2211" t="s">
        <v>20</v>
      </c>
      <c r="H2211" t="s">
        <v>293</v>
      </c>
      <c r="J2211" t="s">
        <v>5391</v>
      </c>
      <c r="K2211" t="str">
        <f>IF(COUNTIF(Customers!A:A, H2211)&gt;0, "Valid", "Invalid")</f>
        <v>Valid</v>
      </c>
      <c r="L2211" t="str">
        <f t="shared" si="170"/>
        <v>12</v>
      </c>
      <c r="M2211" t="str">
        <f t="shared" si="171"/>
        <v>2022</v>
      </c>
      <c r="N2211">
        <f t="shared" si="172"/>
        <v>187441</v>
      </c>
      <c r="O2211">
        <f t="shared" si="173"/>
        <v>187441</v>
      </c>
      <c r="P2211" t="str">
        <f t="shared" si="174"/>
        <v/>
      </c>
      <c r="Q2211" s="48" t="str">
        <f>IF(O2211="","",
   IF(OR(O2211&lt;EDA_Outlier_Analysis!$C$10, O2211&gt;EDA_Outlier_Analysis!$C$11),
      "Outlier",
      "Normal"))</f>
        <v>Normal</v>
      </c>
      <c r="R2211" t="str">
        <f>IF(P2211="","",
   IF(OR(P2211 &lt; EDA_Outlier_Analysis!$F$7, P2211 &gt; EDA_Outlier_Analysis!$F$8),
      "Outlier",
      "Normal"))</f>
        <v/>
      </c>
      <c r="S2211" t="str">
        <f>IF(N2211="","",
   IF(OR(N2211 &lt;EDA_Outlier_Analysis!$I$10, N2211 &gt; EDA_Outlier_Analysis!$I$11),
      "Outlier",
      "Normal"))</f>
        <v>Normal</v>
      </c>
    </row>
    <row r="2212" spans="1:19">
      <c r="A2212" t="s">
        <v>5392</v>
      </c>
      <c r="B2212" s="4">
        <v>45186</v>
      </c>
      <c r="C2212" s="2">
        <v>138395.07</v>
      </c>
      <c r="D2212" t="s">
        <v>849</v>
      </c>
      <c r="E2212" t="s">
        <v>868</v>
      </c>
      <c r="F2212" t="s">
        <v>9</v>
      </c>
      <c r="G2212" t="s">
        <v>31</v>
      </c>
      <c r="H2212" t="s">
        <v>195</v>
      </c>
      <c r="J2212" t="s">
        <v>5393</v>
      </c>
      <c r="K2212" t="str">
        <f>IF(COUNTIF(Customers!A:A, H2212)&gt;0, "Valid", "Invalid")</f>
        <v>Valid</v>
      </c>
      <c r="L2212" t="str">
        <f t="shared" si="170"/>
        <v>9</v>
      </c>
      <c r="M2212" t="str">
        <f t="shared" si="171"/>
        <v>2023</v>
      </c>
      <c r="N2212">
        <f t="shared" si="172"/>
        <v>138395.07</v>
      </c>
      <c r="O2212">
        <f t="shared" si="173"/>
        <v>138395.07</v>
      </c>
      <c r="P2212" t="str">
        <f t="shared" si="174"/>
        <v/>
      </c>
      <c r="Q2212" s="48" t="str">
        <f>IF(O2212="","",
   IF(OR(O2212&lt;EDA_Outlier_Analysis!$C$10, O2212&gt;EDA_Outlier_Analysis!$C$11),
      "Outlier",
      "Normal"))</f>
        <v>Normal</v>
      </c>
      <c r="R2212" t="str">
        <f>IF(P2212="","",
   IF(OR(P2212 &lt; EDA_Outlier_Analysis!$F$7, P2212 &gt; EDA_Outlier_Analysis!$F$8),
      "Outlier",
      "Normal"))</f>
        <v/>
      </c>
      <c r="S2212" t="str">
        <f>IF(N2212="","",
   IF(OR(N2212 &lt;EDA_Outlier_Analysis!$I$10, N2212 &gt; EDA_Outlier_Analysis!$I$11),
      "Outlier",
      "Normal"))</f>
        <v>Normal</v>
      </c>
    </row>
    <row r="2213" spans="1:19">
      <c r="A2213" t="s">
        <v>5394</v>
      </c>
      <c r="B2213" s="4">
        <v>44569</v>
      </c>
      <c r="C2213" s="2">
        <v>-37115.58</v>
      </c>
      <c r="D2213" t="s">
        <v>840</v>
      </c>
      <c r="E2213" t="s">
        <v>841</v>
      </c>
      <c r="F2213" t="s">
        <v>11</v>
      </c>
      <c r="G2213" t="s">
        <v>24</v>
      </c>
      <c r="I2213" t="s">
        <v>1438</v>
      </c>
      <c r="J2213" t="s">
        <v>5395</v>
      </c>
      <c r="K2213" t="str">
        <f>IF(COUNTIF(Customers!A:A, H2213)&gt;0, "Valid", "Invalid")</f>
        <v>Invalid</v>
      </c>
      <c r="L2213" t="str">
        <f t="shared" si="170"/>
        <v>1</v>
      </c>
      <c r="M2213" t="str">
        <f t="shared" si="171"/>
        <v>2022</v>
      </c>
      <c r="N2213">
        <f t="shared" si="172"/>
        <v>-37115.58</v>
      </c>
      <c r="O2213" t="str">
        <f t="shared" si="173"/>
        <v/>
      </c>
      <c r="P2213">
        <f t="shared" si="174"/>
        <v>37115.58</v>
      </c>
      <c r="Q2213" s="48" t="str">
        <f>IF(O2213="","",
   IF(OR(O2213&lt;EDA_Outlier_Analysis!$C$10, O2213&gt;EDA_Outlier_Analysis!$C$11),
      "Outlier",
      "Normal"))</f>
        <v/>
      </c>
      <c r="R2213" t="str">
        <f>IF(P2213="","",
   IF(OR(P2213 &lt; EDA_Outlier_Analysis!$F$7, P2213 &gt; EDA_Outlier_Analysis!$F$8),
      "Outlier",
      "Normal"))</f>
        <v>Normal</v>
      </c>
      <c r="S2213" t="str">
        <f>IF(N2213="","",
   IF(OR(N2213 &lt;EDA_Outlier_Analysis!$I$10, N2213 &gt; EDA_Outlier_Analysis!$I$11),
      "Outlier",
      "Normal"))</f>
        <v>Normal</v>
      </c>
    </row>
    <row r="2214" spans="1:19">
      <c r="A2214" t="s">
        <v>5396</v>
      </c>
      <c r="B2214" s="4">
        <v>45162</v>
      </c>
      <c r="C2214" s="2">
        <v>-5808.38</v>
      </c>
      <c r="D2214" t="s">
        <v>840</v>
      </c>
      <c r="E2214" t="s">
        <v>905</v>
      </c>
      <c r="F2214" t="s">
        <v>11</v>
      </c>
      <c r="G2214" t="s">
        <v>31</v>
      </c>
      <c r="I2214" t="s">
        <v>865</v>
      </c>
      <c r="J2214" t="s">
        <v>5397</v>
      </c>
      <c r="K2214" t="str">
        <f>IF(COUNTIF(Customers!A:A, H2214)&gt;0, "Valid", "Invalid")</f>
        <v>Invalid</v>
      </c>
      <c r="L2214" t="str">
        <f t="shared" si="170"/>
        <v>8</v>
      </c>
      <c r="M2214" t="str">
        <f t="shared" si="171"/>
        <v>2023</v>
      </c>
      <c r="N2214">
        <f t="shared" si="172"/>
        <v>-5808.38</v>
      </c>
      <c r="O2214" t="str">
        <f t="shared" si="173"/>
        <v/>
      </c>
      <c r="P2214">
        <f t="shared" si="174"/>
        <v>5808.38</v>
      </c>
      <c r="Q2214" s="48" t="str">
        <f>IF(O2214="","",
   IF(OR(O2214&lt;EDA_Outlier_Analysis!$C$10, O2214&gt;EDA_Outlier_Analysis!$C$11),
      "Outlier",
      "Normal"))</f>
        <v/>
      </c>
      <c r="R2214" t="str">
        <f>IF(P2214="","",
   IF(OR(P2214 &lt; EDA_Outlier_Analysis!$F$7, P2214 &gt; EDA_Outlier_Analysis!$F$8),
      "Outlier",
      "Normal"))</f>
        <v>Outlier</v>
      </c>
      <c r="S2214" t="str">
        <f>IF(N2214="","",
   IF(OR(N2214 &lt;EDA_Outlier_Analysis!$I$10, N2214 &gt; EDA_Outlier_Analysis!$I$11),
      "Outlier",
      "Normal"))</f>
        <v>Normal</v>
      </c>
    </row>
    <row r="2215" spans="1:19">
      <c r="A2215" t="s">
        <v>5398</v>
      </c>
      <c r="B2215" s="4">
        <v>44798</v>
      </c>
      <c r="C2215" s="2">
        <v>114696.12</v>
      </c>
      <c r="D2215" t="s">
        <v>849</v>
      </c>
      <c r="E2215" t="s">
        <v>853</v>
      </c>
      <c r="F2215" t="s">
        <v>10</v>
      </c>
      <c r="G2215" t="s">
        <v>31</v>
      </c>
      <c r="H2215" t="s">
        <v>149</v>
      </c>
      <c r="J2215" t="s">
        <v>5399</v>
      </c>
      <c r="K2215" t="str">
        <f>IF(COUNTIF(Customers!A:A, H2215)&gt;0, "Valid", "Invalid")</f>
        <v>Valid</v>
      </c>
      <c r="L2215" t="str">
        <f t="shared" si="170"/>
        <v>8</v>
      </c>
      <c r="M2215" t="str">
        <f t="shared" si="171"/>
        <v>2022</v>
      </c>
      <c r="N2215">
        <f t="shared" si="172"/>
        <v>114696.12</v>
      </c>
      <c r="O2215">
        <f t="shared" si="173"/>
        <v>114696.12</v>
      </c>
      <c r="P2215" t="str">
        <f t="shared" si="174"/>
        <v/>
      </c>
      <c r="Q2215" s="48" t="str">
        <f>IF(O2215="","",
   IF(OR(O2215&lt;EDA_Outlier_Analysis!$C$10, O2215&gt;EDA_Outlier_Analysis!$C$11),
      "Outlier",
      "Normal"))</f>
        <v>Normal</v>
      </c>
      <c r="R2215" t="str">
        <f>IF(P2215="","",
   IF(OR(P2215 &lt; EDA_Outlier_Analysis!$F$7, P2215 &gt; EDA_Outlier_Analysis!$F$8),
      "Outlier",
      "Normal"))</f>
        <v/>
      </c>
      <c r="S2215" t="str">
        <f>IF(N2215="","",
   IF(OR(N2215 &lt;EDA_Outlier_Analysis!$I$10, N2215 &gt; EDA_Outlier_Analysis!$I$11),
      "Outlier",
      "Normal"))</f>
        <v>Normal</v>
      </c>
    </row>
    <row r="2216" spans="1:19">
      <c r="A2216" t="s">
        <v>5400</v>
      </c>
      <c r="B2216" s="4">
        <v>44776</v>
      </c>
      <c r="C2216" s="2">
        <v>168503.67</v>
      </c>
      <c r="D2216" t="s">
        <v>849</v>
      </c>
      <c r="E2216" t="s">
        <v>850</v>
      </c>
      <c r="F2216" t="s">
        <v>10</v>
      </c>
      <c r="G2216" t="s">
        <v>34</v>
      </c>
      <c r="H2216" t="s">
        <v>171</v>
      </c>
      <c r="J2216" t="s">
        <v>5401</v>
      </c>
      <c r="K2216" t="str">
        <f>IF(COUNTIF(Customers!A:A, H2216)&gt;0, "Valid", "Invalid")</f>
        <v>Valid</v>
      </c>
      <c r="L2216" t="str">
        <f t="shared" si="170"/>
        <v>8</v>
      </c>
      <c r="M2216" t="str">
        <f t="shared" si="171"/>
        <v>2022</v>
      </c>
      <c r="N2216">
        <f t="shared" si="172"/>
        <v>168503.67</v>
      </c>
      <c r="O2216">
        <f t="shared" si="173"/>
        <v>168503.67</v>
      </c>
      <c r="P2216" t="str">
        <f t="shared" si="174"/>
        <v/>
      </c>
      <c r="Q2216" s="48" t="str">
        <f>IF(O2216="","",
   IF(OR(O2216&lt;EDA_Outlier_Analysis!$C$10, O2216&gt;EDA_Outlier_Analysis!$C$11),
      "Outlier",
      "Normal"))</f>
        <v>Normal</v>
      </c>
      <c r="R2216" t="str">
        <f>IF(P2216="","",
   IF(OR(P2216 &lt; EDA_Outlier_Analysis!$F$7, P2216 &gt; EDA_Outlier_Analysis!$F$8),
      "Outlier",
      "Normal"))</f>
        <v/>
      </c>
      <c r="S2216" t="str">
        <f>IF(N2216="","",
   IF(OR(N2216 &lt;EDA_Outlier_Analysis!$I$10, N2216 &gt; EDA_Outlier_Analysis!$I$11),
      "Outlier",
      "Normal"))</f>
        <v>Normal</v>
      </c>
    </row>
    <row r="2217" spans="1:19">
      <c r="A2217" t="s">
        <v>5402</v>
      </c>
      <c r="B2217" s="4">
        <v>45237</v>
      </c>
      <c r="C2217" s="2">
        <v>-13654.05</v>
      </c>
      <c r="D2217" t="s">
        <v>840</v>
      </c>
      <c r="E2217" t="s">
        <v>864</v>
      </c>
      <c r="F2217" t="s">
        <v>11</v>
      </c>
      <c r="G2217" t="s">
        <v>31</v>
      </c>
      <c r="I2217" t="s">
        <v>1485</v>
      </c>
      <c r="J2217" t="s">
        <v>5403</v>
      </c>
      <c r="K2217" t="str">
        <f>IF(COUNTIF(Customers!A:A, H2217)&gt;0, "Valid", "Invalid")</f>
        <v>Invalid</v>
      </c>
      <c r="L2217" t="str">
        <f t="shared" si="170"/>
        <v>11</v>
      </c>
      <c r="M2217" t="str">
        <f t="shared" si="171"/>
        <v>2023</v>
      </c>
      <c r="N2217">
        <f t="shared" si="172"/>
        <v>-13654.05</v>
      </c>
      <c r="O2217" t="str">
        <f t="shared" si="173"/>
        <v/>
      </c>
      <c r="P2217">
        <f t="shared" si="174"/>
        <v>13654.05</v>
      </c>
      <c r="Q2217" s="48" t="str">
        <f>IF(O2217="","",
   IF(OR(O2217&lt;EDA_Outlier_Analysis!$C$10, O2217&gt;EDA_Outlier_Analysis!$C$11),
      "Outlier",
      "Normal"))</f>
        <v/>
      </c>
      <c r="R2217" t="str">
        <f>IF(P2217="","",
   IF(OR(P2217 &lt; EDA_Outlier_Analysis!$F$7, P2217 &gt; EDA_Outlier_Analysis!$F$8),
      "Outlier",
      "Normal"))</f>
        <v>Outlier</v>
      </c>
      <c r="S2217" t="str">
        <f>IF(N2217="","",
   IF(OR(N2217 &lt;EDA_Outlier_Analysis!$I$10, N2217 &gt; EDA_Outlier_Analysis!$I$11),
      "Outlier",
      "Normal"))</f>
        <v>Normal</v>
      </c>
    </row>
    <row r="2218" spans="1:19">
      <c r="A2218" t="s">
        <v>5404</v>
      </c>
      <c r="B2218" s="4">
        <v>45040</v>
      </c>
      <c r="C2218" s="2">
        <v>-57853.59</v>
      </c>
      <c r="D2218" t="s">
        <v>840</v>
      </c>
      <c r="E2218" t="s">
        <v>856</v>
      </c>
      <c r="F2218" t="s">
        <v>9</v>
      </c>
      <c r="G2218" t="s">
        <v>20</v>
      </c>
      <c r="I2218" t="s">
        <v>857</v>
      </c>
      <c r="J2218" t="s">
        <v>5405</v>
      </c>
      <c r="K2218" t="str">
        <f>IF(COUNTIF(Customers!A:A, H2218)&gt;0, "Valid", "Invalid")</f>
        <v>Invalid</v>
      </c>
      <c r="L2218" t="str">
        <f t="shared" si="170"/>
        <v>4</v>
      </c>
      <c r="M2218" t="str">
        <f t="shared" si="171"/>
        <v>2023</v>
      </c>
      <c r="N2218">
        <f t="shared" si="172"/>
        <v>-57853.59</v>
      </c>
      <c r="O2218" t="str">
        <f t="shared" si="173"/>
        <v/>
      </c>
      <c r="P2218">
        <f t="shared" si="174"/>
        <v>57853.59</v>
      </c>
      <c r="Q2218" s="48" t="str">
        <f>IF(O2218="","",
   IF(OR(O2218&lt;EDA_Outlier_Analysis!$C$10, O2218&gt;EDA_Outlier_Analysis!$C$11),
      "Outlier",
      "Normal"))</f>
        <v/>
      </c>
      <c r="R2218" t="str">
        <f>IF(P2218="","",
   IF(OR(P2218 &lt; EDA_Outlier_Analysis!$F$7, P2218 &gt; EDA_Outlier_Analysis!$F$8),
      "Outlier",
      "Normal"))</f>
        <v>Outlier</v>
      </c>
      <c r="S2218" t="str">
        <f>IF(N2218="","",
   IF(OR(N2218 &lt;EDA_Outlier_Analysis!$I$10, N2218 &gt; EDA_Outlier_Analysis!$I$11),
      "Outlier",
      "Normal"))</f>
        <v>Normal</v>
      </c>
    </row>
    <row r="2219" spans="1:19">
      <c r="A2219" t="s">
        <v>5406</v>
      </c>
      <c r="B2219" s="4">
        <v>45035</v>
      </c>
      <c r="C2219" s="2">
        <v>26325.11</v>
      </c>
      <c r="D2219" t="s">
        <v>873</v>
      </c>
      <c r="E2219" t="s">
        <v>873</v>
      </c>
      <c r="F2219" t="s">
        <v>10</v>
      </c>
      <c r="G2219" t="s">
        <v>20</v>
      </c>
      <c r="J2219" t="s">
        <v>5407</v>
      </c>
      <c r="K2219" t="str">
        <f>IF(COUNTIF(Customers!A:A, H2219)&gt;0, "Valid", "Invalid")</f>
        <v>Invalid</v>
      </c>
      <c r="L2219" t="str">
        <f t="shared" si="170"/>
        <v>4</v>
      </c>
      <c r="M2219" t="str">
        <f t="shared" si="171"/>
        <v>2023</v>
      </c>
      <c r="N2219">
        <f t="shared" si="172"/>
        <v>-26325.11</v>
      </c>
      <c r="O2219" t="str">
        <f t="shared" si="173"/>
        <v/>
      </c>
      <c r="P2219" t="str">
        <f t="shared" si="174"/>
        <v/>
      </c>
      <c r="Q2219" s="48" t="str">
        <f>IF(O2219="","",
   IF(OR(O2219&lt;EDA_Outlier_Analysis!$C$10, O2219&gt;EDA_Outlier_Analysis!$C$11),
      "Outlier",
      "Normal"))</f>
        <v/>
      </c>
      <c r="R2219" t="str">
        <f>IF(P2219="","",
   IF(OR(P2219 &lt; EDA_Outlier_Analysis!$F$7, P2219 &gt; EDA_Outlier_Analysis!$F$8),
      "Outlier",
      "Normal"))</f>
        <v/>
      </c>
      <c r="S2219" t="str">
        <f>IF(N2219="","",
   IF(OR(N2219 &lt;EDA_Outlier_Analysis!$I$10, N2219 &gt; EDA_Outlier_Analysis!$I$11),
      "Outlier",
      "Normal"))</f>
        <v>Normal</v>
      </c>
    </row>
    <row r="2220" spans="1:19">
      <c r="A2220" t="s">
        <v>5408</v>
      </c>
      <c r="B2220" s="4">
        <v>45184</v>
      </c>
      <c r="C2220" s="2">
        <v>-32053.46</v>
      </c>
      <c r="D2220" t="s">
        <v>840</v>
      </c>
      <c r="E2220" t="s">
        <v>845</v>
      </c>
      <c r="F2220" t="s">
        <v>9</v>
      </c>
      <c r="G2220" t="s">
        <v>34</v>
      </c>
      <c r="I2220" t="s">
        <v>2053</v>
      </c>
      <c r="J2220" t="s">
        <v>5409</v>
      </c>
      <c r="K2220" t="str">
        <f>IF(COUNTIF(Customers!A:A, H2220)&gt;0, "Valid", "Invalid")</f>
        <v>Invalid</v>
      </c>
      <c r="L2220" t="str">
        <f t="shared" si="170"/>
        <v>9</v>
      </c>
      <c r="M2220" t="str">
        <f t="shared" si="171"/>
        <v>2023</v>
      </c>
      <c r="N2220">
        <f t="shared" si="172"/>
        <v>-32053.46</v>
      </c>
      <c r="O2220" t="str">
        <f t="shared" si="173"/>
        <v/>
      </c>
      <c r="P2220">
        <f t="shared" si="174"/>
        <v>32053.46</v>
      </c>
      <c r="Q2220" s="48" t="str">
        <f>IF(O2220="","",
   IF(OR(O2220&lt;EDA_Outlier_Analysis!$C$10, O2220&gt;EDA_Outlier_Analysis!$C$11),
      "Outlier",
      "Normal"))</f>
        <v/>
      </c>
      <c r="R2220" t="str">
        <f>IF(P2220="","",
   IF(OR(P2220 &lt; EDA_Outlier_Analysis!$F$7, P2220 &gt; EDA_Outlier_Analysis!$F$8),
      "Outlier",
      "Normal"))</f>
        <v>Normal</v>
      </c>
      <c r="S2220" t="str">
        <f>IF(N2220="","",
   IF(OR(N2220 &lt;EDA_Outlier_Analysis!$I$10, N2220 &gt; EDA_Outlier_Analysis!$I$11),
      "Outlier",
      "Normal"))</f>
        <v>Normal</v>
      </c>
    </row>
    <row r="2221" spans="1:19">
      <c r="A2221" t="s">
        <v>5410</v>
      </c>
      <c r="B2221" s="4">
        <v>45212</v>
      </c>
      <c r="C2221" s="2">
        <v>249092.54</v>
      </c>
      <c r="D2221" t="s">
        <v>849</v>
      </c>
      <c r="E2221" t="s">
        <v>853</v>
      </c>
      <c r="F2221" t="s">
        <v>10</v>
      </c>
      <c r="G2221" t="s">
        <v>24</v>
      </c>
      <c r="H2221" t="s">
        <v>35</v>
      </c>
      <c r="J2221" t="s">
        <v>5411</v>
      </c>
      <c r="K2221" t="str">
        <f>IF(COUNTIF(Customers!A:A, H2221)&gt;0, "Valid", "Invalid")</f>
        <v>Valid</v>
      </c>
      <c r="L2221" t="str">
        <f t="shared" si="170"/>
        <v>10</v>
      </c>
      <c r="M2221" t="str">
        <f t="shared" si="171"/>
        <v>2023</v>
      </c>
      <c r="N2221">
        <f t="shared" si="172"/>
        <v>249092.54</v>
      </c>
      <c r="O2221">
        <f t="shared" si="173"/>
        <v>249092.54</v>
      </c>
      <c r="P2221" t="str">
        <f t="shared" si="174"/>
        <v/>
      </c>
      <c r="Q2221" s="48" t="str">
        <f>IF(O2221="","",
   IF(OR(O2221&lt;EDA_Outlier_Analysis!$C$10, O2221&gt;EDA_Outlier_Analysis!$C$11),
      "Outlier",
      "Normal"))</f>
        <v>Normal</v>
      </c>
      <c r="R2221" t="str">
        <f>IF(P2221="","",
   IF(OR(P2221 &lt; EDA_Outlier_Analysis!$F$7, P2221 &gt; EDA_Outlier_Analysis!$F$8),
      "Outlier",
      "Normal"))</f>
        <v/>
      </c>
      <c r="S2221" t="str">
        <f>IF(N2221="","",
   IF(OR(N2221 &lt;EDA_Outlier_Analysis!$I$10, N2221 &gt; EDA_Outlier_Analysis!$I$11),
      "Outlier",
      "Normal"))</f>
        <v>Normal</v>
      </c>
    </row>
    <row r="2222" spans="1:19">
      <c r="A2222" t="s">
        <v>5412</v>
      </c>
      <c r="B2222" s="4">
        <v>45150</v>
      </c>
      <c r="C2222" s="2">
        <v>-69988.289999999994</v>
      </c>
      <c r="D2222" t="s">
        <v>840</v>
      </c>
      <c r="E2222" t="s">
        <v>878</v>
      </c>
      <c r="F2222" t="s">
        <v>10</v>
      </c>
      <c r="G2222" t="s">
        <v>24</v>
      </c>
      <c r="I2222" t="s">
        <v>1767</v>
      </c>
      <c r="J2222" t="s">
        <v>5413</v>
      </c>
      <c r="K2222" t="str">
        <f>IF(COUNTIF(Customers!A:A, H2222)&gt;0, "Valid", "Invalid")</f>
        <v>Invalid</v>
      </c>
      <c r="L2222" t="str">
        <f t="shared" si="170"/>
        <v>8</v>
      </c>
      <c r="M2222" t="str">
        <f t="shared" si="171"/>
        <v>2023</v>
      </c>
      <c r="N2222">
        <f t="shared" si="172"/>
        <v>-69988.289999999994</v>
      </c>
      <c r="O2222" t="str">
        <f t="shared" si="173"/>
        <v/>
      </c>
      <c r="P2222">
        <f t="shared" si="174"/>
        <v>69988.289999999994</v>
      </c>
      <c r="Q2222" s="48" t="str">
        <f>IF(O2222="","",
   IF(OR(O2222&lt;EDA_Outlier_Analysis!$C$10, O2222&gt;EDA_Outlier_Analysis!$C$11),
      "Outlier",
      "Normal"))</f>
        <v/>
      </c>
      <c r="R2222" t="str">
        <f>IF(P2222="","",
   IF(OR(P2222 &lt; EDA_Outlier_Analysis!$F$7, P2222 &gt; EDA_Outlier_Analysis!$F$8),
      "Outlier",
      "Normal"))</f>
        <v>Outlier</v>
      </c>
      <c r="S2222" t="str">
        <f>IF(N2222="","",
   IF(OR(N2222 &lt;EDA_Outlier_Analysis!$I$10, N2222 &gt; EDA_Outlier_Analysis!$I$11),
      "Outlier",
      "Normal"))</f>
        <v>Normal</v>
      </c>
    </row>
    <row r="2223" spans="1:19">
      <c r="A2223" t="s">
        <v>5414</v>
      </c>
      <c r="B2223" s="4">
        <v>45202</v>
      </c>
      <c r="C2223" s="2">
        <v>-63116.81</v>
      </c>
      <c r="D2223" t="s">
        <v>840</v>
      </c>
      <c r="E2223" t="s">
        <v>864</v>
      </c>
      <c r="F2223" t="s">
        <v>11</v>
      </c>
      <c r="G2223" t="s">
        <v>20</v>
      </c>
      <c r="I2223" t="s">
        <v>1971</v>
      </c>
      <c r="J2223" t="s">
        <v>5415</v>
      </c>
      <c r="K2223" t="str">
        <f>IF(COUNTIF(Customers!A:A, H2223)&gt;0, "Valid", "Invalid")</f>
        <v>Invalid</v>
      </c>
      <c r="L2223" t="str">
        <f t="shared" si="170"/>
        <v>10</v>
      </c>
      <c r="M2223" t="str">
        <f t="shared" si="171"/>
        <v>2023</v>
      </c>
      <c r="N2223">
        <f t="shared" si="172"/>
        <v>-63116.81</v>
      </c>
      <c r="O2223" t="str">
        <f t="shared" si="173"/>
        <v/>
      </c>
      <c r="P2223">
        <f t="shared" si="174"/>
        <v>63116.81</v>
      </c>
      <c r="Q2223" s="48" t="str">
        <f>IF(O2223="","",
   IF(OR(O2223&lt;EDA_Outlier_Analysis!$C$10, O2223&gt;EDA_Outlier_Analysis!$C$11),
      "Outlier",
      "Normal"))</f>
        <v/>
      </c>
      <c r="R2223" t="str">
        <f>IF(P2223="","",
   IF(OR(P2223 &lt; EDA_Outlier_Analysis!$F$7, P2223 &gt; EDA_Outlier_Analysis!$F$8),
      "Outlier",
      "Normal"))</f>
        <v>Outlier</v>
      </c>
      <c r="S2223" t="str">
        <f>IF(N2223="","",
   IF(OR(N2223 &lt;EDA_Outlier_Analysis!$I$10, N2223 &gt; EDA_Outlier_Analysis!$I$11),
      "Outlier",
      "Normal"))</f>
        <v>Normal</v>
      </c>
    </row>
    <row r="2224" spans="1:19">
      <c r="A2224" t="s">
        <v>5416</v>
      </c>
      <c r="B2224" s="4">
        <v>45199</v>
      </c>
      <c r="C2224" s="2">
        <v>161041.60999999999</v>
      </c>
      <c r="D2224" t="s">
        <v>849</v>
      </c>
      <c r="E2224" t="s">
        <v>850</v>
      </c>
      <c r="F2224" t="s">
        <v>11</v>
      </c>
      <c r="G2224" t="s">
        <v>34</v>
      </c>
      <c r="H2224" t="s">
        <v>707</v>
      </c>
      <c r="J2224" t="s">
        <v>5417</v>
      </c>
      <c r="K2224" t="str">
        <f>IF(COUNTIF(Customers!A:A, H2224)&gt;0, "Valid", "Invalid")</f>
        <v>Valid</v>
      </c>
      <c r="L2224" t="str">
        <f t="shared" si="170"/>
        <v>9</v>
      </c>
      <c r="M2224" t="str">
        <f t="shared" si="171"/>
        <v>2023</v>
      </c>
      <c r="N2224">
        <f t="shared" si="172"/>
        <v>161041.60999999999</v>
      </c>
      <c r="O2224">
        <f t="shared" si="173"/>
        <v>161041.60999999999</v>
      </c>
      <c r="P2224" t="str">
        <f t="shared" si="174"/>
        <v/>
      </c>
      <c r="Q2224" s="48" t="str">
        <f>IF(O2224="","",
   IF(OR(O2224&lt;EDA_Outlier_Analysis!$C$10, O2224&gt;EDA_Outlier_Analysis!$C$11),
      "Outlier",
      "Normal"))</f>
        <v>Normal</v>
      </c>
      <c r="R2224" t="str">
        <f>IF(P2224="","",
   IF(OR(P2224 &lt; EDA_Outlier_Analysis!$F$7, P2224 &gt; EDA_Outlier_Analysis!$F$8),
      "Outlier",
      "Normal"))</f>
        <v/>
      </c>
      <c r="S2224" t="str">
        <f>IF(N2224="","",
   IF(OR(N2224 &lt;EDA_Outlier_Analysis!$I$10, N2224 &gt; EDA_Outlier_Analysis!$I$11),
      "Outlier",
      "Normal"))</f>
        <v>Normal</v>
      </c>
    </row>
    <row r="2225" spans="1:19">
      <c r="A2225" t="s">
        <v>5418</v>
      </c>
      <c r="B2225" s="4">
        <v>45044</v>
      </c>
      <c r="C2225" s="2">
        <v>26248.17</v>
      </c>
      <c r="D2225" t="s">
        <v>873</v>
      </c>
      <c r="E2225" t="s">
        <v>873</v>
      </c>
      <c r="F2225" t="s">
        <v>10</v>
      </c>
      <c r="G2225" t="s">
        <v>20</v>
      </c>
      <c r="J2225" t="s">
        <v>5419</v>
      </c>
      <c r="K2225" t="str">
        <f>IF(COUNTIF(Customers!A:A, H2225)&gt;0, "Valid", "Invalid")</f>
        <v>Invalid</v>
      </c>
      <c r="L2225" t="str">
        <f t="shared" si="170"/>
        <v>4</v>
      </c>
      <c r="M2225" t="str">
        <f t="shared" si="171"/>
        <v>2023</v>
      </c>
      <c r="N2225">
        <f t="shared" si="172"/>
        <v>-26248.17</v>
      </c>
      <c r="O2225" t="str">
        <f t="shared" si="173"/>
        <v/>
      </c>
      <c r="P2225" t="str">
        <f t="shared" si="174"/>
        <v/>
      </c>
      <c r="Q2225" s="48" t="str">
        <f>IF(O2225="","",
   IF(OR(O2225&lt;EDA_Outlier_Analysis!$C$10, O2225&gt;EDA_Outlier_Analysis!$C$11),
      "Outlier",
      "Normal"))</f>
        <v/>
      </c>
      <c r="R2225" t="str">
        <f>IF(P2225="","",
   IF(OR(P2225 &lt; EDA_Outlier_Analysis!$F$7, P2225 &gt; EDA_Outlier_Analysis!$F$8),
      "Outlier",
      "Normal"))</f>
        <v/>
      </c>
      <c r="S2225" t="str">
        <f>IF(N2225="","",
   IF(OR(N2225 &lt;EDA_Outlier_Analysis!$I$10, N2225 &gt; EDA_Outlier_Analysis!$I$11),
      "Outlier",
      "Normal"))</f>
        <v>Normal</v>
      </c>
    </row>
    <row r="2226" spans="1:19">
      <c r="A2226" t="s">
        <v>5420</v>
      </c>
      <c r="B2226" s="4">
        <v>45265</v>
      </c>
      <c r="C2226" s="2">
        <v>-46062.720000000001</v>
      </c>
      <c r="D2226" t="s">
        <v>840</v>
      </c>
      <c r="E2226" t="s">
        <v>845</v>
      </c>
      <c r="F2226" t="s">
        <v>9</v>
      </c>
      <c r="G2226" t="s">
        <v>31</v>
      </c>
      <c r="I2226" t="s">
        <v>1435</v>
      </c>
      <c r="J2226" t="s">
        <v>5421</v>
      </c>
      <c r="K2226" t="str">
        <f>IF(COUNTIF(Customers!A:A, H2226)&gt;0, "Valid", "Invalid")</f>
        <v>Invalid</v>
      </c>
      <c r="L2226" t="str">
        <f t="shared" si="170"/>
        <v>12</v>
      </c>
      <c r="M2226" t="str">
        <f t="shared" si="171"/>
        <v>2023</v>
      </c>
      <c r="N2226">
        <f t="shared" si="172"/>
        <v>-46062.720000000001</v>
      </c>
      <c r="O2226" t="str">
        <f t="shared" si="173"/>
        <v/>
      </c>
      <c r="P2226">
        <f t="shared" si="174"/>
        <v>46062.720000000001</v>
      </c>
      <c r="Q2226" s="48" t="str">
        <f>IF(O2226="","",
   IF(OR(O2226&lt;EDA_Outlier_Analysis!$C$10, O2226&gt;EDA_Outlier_Analysis!$C$11),
      "Outlier",
      "Normal"))</f>
        <v/>
      </c>
      <c r="R2226" t="str">
        <f>IF(P2226="","",
   IF(OR(P2226 &lt; EDA_Outlier_Analysis!$F$7, P2226 &gt; EDA_Outlier_Analysis!$F$8),
      "Outlier",
      "Normal"))</f>
        <v>Normal</v>
      </c>
      <c r="S2226" t="str">
        <f>IF(N2226="","",
   IF(OR(N2226 &lt;EDA_Outlier_Analysis!$I$10, N2226 &gt; EDA_Outlier_Analysis!$I$11),
      "Outlier",
      "Normal"))</f>
        <v>Normal</v>
      </c>
    </row>
    <row r="2227" spans="1:19">
      <c r="A2227" t="s">
        <v>5422</v>
      </c>
      <c r="B2227" s="4">
        <v>44983</v>
      </c>
      <c r="C2227" s="2">
        <v>177474.67</v>
      </c>
      <c r="D2227" t="s">
        <v>849</v>
      </c>
      <c r="E2227" t="s">
        <v>850</v>
      </c>
      <c r="F2227" t="s">
        <v>10</v>
      </c>
      <c r="G2227" t="s">
        <v>34</v>
      </c>
      <c r="H2227" t="s">
        <v>169</v>
      </c>
      <c r="J2227" t="s">
        <v>5423</v>
      </c>
      <c r="K2227" t="str">
        <f>IF(COUNTIF(Customers!A:A, H2227)&gt;0, "Valid", "Invalid")</f>
        <v>Valid</v>
      </c>
      <c r="L2227" t="str">
        <f t="shared" si="170"/>
        <v>2</v>
      </c>
      <c r="M2227" t="str">
        <f t="shared" si="171"/>
        <v>2023</v>
      </c>
      <c r="N2227">
        <f t="shared" si="172"/>
        <v>177474.67</v>
      </c>
      <c r="O2227">
        <f t="shared" si="173"/>
        <v>177474.67</v>
      </c>
      <c r="P2227" t="str">
        <f t="shared" si="174"/>
        <v/>
      </c>
      <c r="Q2227" s="48" t="str">
        <f>IF(O2227="","",
   IF(OR(O2227&lt;EDA_Outlier_Analysis!$C$10, O2227&gt;EDA_Outlier_Analysis!$C$11),
      "Outlier",
      "Normal"))</f>
        <v>Normal</v>
      </c>
      <c r="R2227" t="str">
        <f>IF(P2227="","",
   IF(OR(P2227 &lt; EDA_Outlier_Analysis!$F$7, P2227 &gt; EDA_Outlier_Analysis!$F$8),
      "Outlier",
      "Normal"))</f>
        <v/>
      </c>
      <c r="S2227" t="str">
        <f>IF(N2227="","",
   IF(OR(N2227 &lt;EDA_Outlier_Analysis!$I$10, N2227 &gt; EDA_Outlier_Analysis!$I$11),
      "Outlier",
      "Normal"))</f>
        <v>Normal</v>
      </c>
    </row>
    <row r="2228" spans="1:19">
      <c r="A2228" t="s">
        <v>5424</v>
      </c>
      <c r="B2228" s="4">
        <v>44766</v>
      </c>
      <c r="C2228" s="2">
        <v>90472.12</v>
      </c>
      <c r="D2228" t="s">
        <v>849</v>
      </c>
      <c r="E2228" t="s">
        <v>850</v>
      </c>
      <c r="F2228" t="s">
        <v>10</v>
      </c>
      <c r="G2228" t="s">
        <v>31</v>
      </c>
      <c r="H2228" t="s">
        <v>463</v>
      </c>
      <c r="J2228" t="s">
        <v>5425</v>
      </c>
      <c r="K2228" t="str">
        <f>IF(COUNTIF(Customers!A:A, H2228)&gt;0, "Valid", "Invalid")</f>
        <v>Valid</v>
      </c>
      <c r="L2228" t="str">
        <f t="shared" si="170"/>
        <v>7</v>
      </c>
      <c r="M2228" t="str">
        <f t="shared" si="171"/>
        <v>2022</v>
      </c>
      <c r="N2228">
        <f t="shared" si="172"/>
        <v>90472.12</v>
      </c>
      <c r="O2228">
        <f t="shared" si="173"/>
        <v>90472.12</v>
      </c>
      <c r="P2228" t="str">
        <f t="shared" si="174"/>
        <v/>
      </c>
      <c r="Q2228" s="48" t="str">
        <f>IF(O2228="","",
   IF(OR(O2228&lt;EDA_Outlier_Analysis!$C$10, O2228&gt;EDA_Outlier_Analysis!$C$11),
      "Outlier",
      "Normal"))</f>
        <v>Normal</v>
      </c>
      <c r="R2228" t="str">
        <f>IF(P2228="","",
   IF(OR(P2228 &lt; EDA_Outlier_Analysis!$F$7, P2228 &gt; EDA_Outlier_Analysis!$F$8),
      "Outlier",
      "Normal"))</f>
        <v/>
      </c>
      <c r="S2228" t="str">
        <f>IF(N2228="","",
   IF(OR(N2228 &lt;EDA_Outlier_Analysis!$I$10, N2228 &gt; EDA_Outlier_Analysis!$I$11),
      "Outlier",
      "Normal"))</f>
        <v>Normal</v>
      </c>
    </row>
    <row r="2229" spans="1:19">
      <c r="A2229" t="s">
        <v>5426</v>
      </c>
      <c r="B2229" s="4">
        <v>44904</v>
      </c>
      <c r="C2229" s="2">
        <v>-53961.11</v>
      </c>
      <c r="D2229" t="s">
        <v>840</v>
      </c>
      <c r="E2229" t="s">
        <v>845</v>
      </c>
      <c r="F2229" t="s">
        <v>11</v>
      </c>
      <c r="G2229" t="s">
        <v>24</v>
      </c>
      <c r="I2229" t="s">
        <v>1237</v>
      </c>
      <c r="J2229" t="s">
        <v>5427</v>
      </c>
      <c r="K2229" t="str">
        <f>IF(COUNTIF(Customers!A:A, H2229)&gt;0, "Valid", "Invalid")</f>
        <v>Invalid</v>
      </c>
      <c r="L2229" t="str">
        <f t="shared" si="170"/>
        <v>12</v>
      </c>
      <c r="M2229" t="str">
        <f t="shared" si="171"/>
        <v>2022</v>
      </c>
      <c r="N2229">
        <f t="shared" si="172"/>
        <v>-53961.11</v>
      </c>
      <c r="O2229" t="str">
        <f t="shared" si="173"/>
        <v/>
      </c>
      <c r="P2229">
        <f t="shared" si="174"/>
        <v>53961.11</v>
      </c>
      <c r="Q2229" s="48" t="str">
        <f>IF(O2229="","",
   IF(OR(O2229&lt;EDA_Outlier_Analysis!$C$10, O2229&gt;EDA_Outlier_Analysis!$C$11),
      "Outlier",
      "Normal"))</f>
        <v/>
      </c>
      <c r="R2229" t="str">
        <f>IF(P2229="","",
   IF(OR(P2229 &lt; EDA_Outlier_Analysis!$F$7, P2229 &gt; EDA_Outlier_Analysis!$F$8),
      "Outlier",
      "Normal"))</f>
        <v>Outlier</v>
      </c>
      <c r="S2229" t="str">
        <f>IF(N2229="","",
   IF(OR(N2229 &lt;EDA_Outlier_Analysis!$I$10, N2229 &gt; EDA_Outlier_Analysis!$I$11),
      "Outlier",
      "Normal"))</f>
        <v>Normal</v>
      </c>
    </row>
    <row r="2230" spans="1:19">
      <c r="A2230" t="s">
        <v>5428</v>
      </c>
      <c r="B2230" s="4">
        <v>44931</v>
      </c>
      <c r="C2230" s="2">
        <v>23832.03</v>
      </c>
      <c r="D2230" t="s">
        <v>971</v>
      </c>
      <c r="E2230" t="s">
        <v>971</v>
      </c>
      <c r="F2230" t="s">
        <v>11</v>
      </c>
      <c r="G2230" t="s">
        <v>20</v>
      </c>
      <c r="J2230" t="s">
        <v>5429</v>
      </c>
      <c r="K2230" t="str">
        <f>IF(COUNTIF(Customers!A:A, H2230)&gt;0, "Valid", "Invalid")</f>
        <v>Invalid</v>
      </c>
      <c r="L2230" t="str">
        <f t="shared" si="170"/>
        <v>1</v>
      </c>
      <c r="M2230" t="str">
        <f t="shared" si="171"/>
        <v>2023</v>
      </c>
      <c r="N2230">
        <f t="shared" si="172"/>
        <v>-23832.03</v>
      </c>
      <c r="O2230" t="str">
        <f t="shared" si="173"/>
        <v/>
      </c>
      <c r="P2230" t="str">
        <f t="shared" si="174"/>
        <v/>
      </c>
      <c r="Q2230" s="48" t="str">
        <f>IF(O2230="","",
   IF(OR(O2230&lt;EDA_Outlier_Analysis!$C$10, O2230&gt;EDA_Outlier_Analysis!$C$11),
      "Outlier",
      "Normal"))</f>
        <v/>
      </c>
      <c r="R2230" t="str">
        <f>IF(P2230="","",
   IF(OR(P2230 &lt; EDA_Outlier_Analysis!$F$7, P2230 &gt; EDA_Outlier_Analysis!$F$8),
      "Outlier",
      "Normal"))</f>
        <v/>
      </c>
      <c r="S2230" t="str">
        <f>IF(N2230="","",
   IF(OR(N2230 &lt;EDA_Outlier_Analysis!$I$10, N2230 &gt; EDA_Outlier_Analysis!$I$11),
      "Outlier",
      "Normal"))</f>
        <v>Normal</v>
      </c>
    </row>
    <row r="2231" spans="1:19">
      <c r="A2231" t="s">
        <v>5430</v>
      </c>
      <c r="B2231" s="4">
        <v>45140</v>
      </c>
      <c r="C2231" s="2">
        <v>207074.02</v>
      </c>
      <c r="D2231" t="s">
        <v>849</v>
      </c>
      <c r="E2231" t="s">
        <v>853</v>
      </c>
      <c r="F2231" t="s">
        <v>9</v>
      </c>
      <c r="G2231" t="s">
        <v>20</v>
      </c>
      <c r="H2231" t="s">
        <v>167</v>
      </c>
      <c r="J2231" t="s">
        <v>5431</v>
      </c>
      <c r="K2231" t="str">
        <f>IF(COUNTIF(Customers!A:A, H2231)&gt;0, "Valid", "Invalid")</f>
        <v>Valid</v>
      </c>
      <c r="L2231" t="str">
        <f t="shared" si="170"/>
        <v>8</v>
      </c>
      <c r="M2231" t="str">
        <f t="shared" si="171"/>
        <v>2023</v>
      </c>
      <c r="N2231">
        <f t="shared" si="172"/>
        <v>207074.02</v>
      </c>
      <c r="O2231">
        <f t="shared" si="173"/>
        <v>207074.02</v>
      </c>
      <c r="P2231" t="str">
        <f t="shared" si="174"/>
        <v/>
      </c>
      <c r="Q2231" s="48" t="str">
        <f>IF(O2231="","",
   IF(OR(O2231&lt;EDA_Outlier_Analysis!$C$10, O2231&gt;EDA_Outlier_Analysis!$C$11),
      "Outlier",
      "Normal"))</f>
        <v>Normal</v>
      </c>
      <c r="R2231" t="str">
        <f>IF(P2231="","",
   IF(OR(P2231 &lt; EDA_Outlier_Analysis!$F$7, P2231 &gt; EDA_Outlier_Analysis!$F$8),
      "Outlier",
      "Normal"))</f>
        <v/>
      </c>
      <c r="S2231" t="str">
        <f>IF(N2231="","",
   IF(OR(N2231 &lt;EDA_Outlier_Analysis!$I$10, N2231 &gt; EDA_Outlier_Analysis!$I$11),
      "Outlier",
      "Normal"))</f>
        <v>Normal</v>
      </c>
    </row>
    <row r="2232" spans="1:19">
      <c r="A2232" t="s">
        <v>5432</v>
      </c>
      <c r="B2232" s="4">
        <v>44914</v>
      </c>
      <c r="C2232" s="2">
        <v>-29458.48</v>
      </c>
      <c r="D2232" t="s">
        <v>840</v>
      </c>
      <c r="E2232" t="s">
        <v>856</v>
      </c>
      <c r="F2232" t="s">
        <v>10</v>
      </c>
      <c r="G2232" t="s">
        <v>24</v>
      </c>
      <c r="I2232" t="s">
        <v>1494</v>
      </c>
      <c r="J2232" t="s">
        <v>5433</v>
      </c>
      <c r="K2232" t="str">
        <f>IF(COUNTIF(Customers!A:A, H2232)&gt;0, "Valid", "Invalid")</f>
        <v>Invalid</v>
      </c>
      <c r="L2232" t="str">
        <f t="shared" si="170"/>
        <v>12</v>
      </c>
      <c r="M2232" t="str">
        <f t="shared" si="171"/>
        <v>2022</v>
      </c>
      <c r="N2232">
        <f t="shared" si="172"/>
        <v>-29458.48</v>
      </c>
      <c r="O2232" t="str">
        <f t="shared" si="173"/>
        <v/>
      </c>
      <c r="P2232">
        <f t="shared" si="174"/>
        <v>29458.48</v>
      </c>
      <c r="Q2232" s="48" t="str">
        <f>IF(O2232="","",
   IF(OR(O2232&lt;EDA_Outlier_Analysis!$C$10, O2232&gt;EDA_Outlier_Analysis!$C$11),
      "Outlier",
      "Normal"))</f>
        <v/>
      </c>
      <c r="R2232" t="str">
        <f>IF(P2232="","",
   IF(OR(P2232 &lt; EDA_Outlier_Analysis!$F$7, P2232 &gt; EDA_Outlier_Analysis!$F$8),
      "Outlier",
      "Normal"))</f>
        <v>Normal</v>
      </c>
      <c r="S2232" t="str">
        <f>IF(N2232="","",
   IF(OR(N2232 &lt;EDA_Outlier_Analysis!$I$10, N2232 &gt; EDA_Outlier_Analysis!$I$11),
      "Outlier",
      "Normal"))</f>
        <v>Normal</v>
      </c>
    </row>
    <row r="2233" spans="1:19">
      <c r="A2233" t="s">
        <v>5434</v>
      </c>
      <c r="B2233" s="4">
        <v>44745</v>
      </c>
      <c r="C2233" s="2">
        <v>89831.039999999994</v>
      </c>
      <c r="D2233" t="s">
        <v>849</v>
      </c>
      <c r="E2233" t="s">
        <v>850</v>
      </c>
      <c r="F2233" t="s">
        <v>10</v>
      </c>
      <c r="G2233" t="s">
        <v>20</v>
      </c>
      <c r="H2233" t="s">
        <v>123</v>
      </c>
      <c r="J2233" t="s">
        <v>5435</v>
      </c>
      <c r="K2233" t="str">
        <f>IF(COUNTIF(Customers!A:A, H2233)&gt;0, "Valid", "Invalid")</f>
        <v>Valid</v>
      </c>
      <c r="L2233" t="str">
        <f t="shared" si="170"/>
        <v>7</v>
      </c>
      <c r="M2233" t="str">
        <f t="shared" si="171"/>
        <v>2022</v>
      </c>
      <c r="N2233">
        <f t="shared" si="172"/>
        <v>89831.039999999994</v>
      </c>
      <c r="O2233">
        <f t="shared" si="173"/>
        <v>89831.039999999994</v>
      </c>
      <c r="P2233" t="str">
        <f t="shared" si="174"/>
        <v/>
      </c>
      <c r="Q2233" s="48" t="str">
        <f>IF(O2233="","",
   IF(OR(O2233&lt;EDA_Outlier_Analysis!$C$10, O2233&gt;EDA_Outlier_Analysis!$C$11),
      "Outlier",
      "Normal"))</f>
        <v>Normal</v>
      </c>
      <c r="R2233" t="str">
        <f>IF(P2233="","",
   IF(OR(P2233 &lt; EDA_Outlier_Analysis!$F$7, P2233 &gt; EDA_Outlier_Analysis!$F$8),
      "Outlier",
      "Normal"))</f>
        <v/>
      </c>
      <c r="S2233" t="str">
        <f>IF(N2233="","",
   IF(OR(N2233 &lt;EDA_Outlier_Analysis!$I$10, N2233 &gt; EDA_Outlier_Analysis!$I$11),
      "Outlier",
      "Normal"))</f>
        <v>Normal</v>
      </c>
    </row>
    <row r="2234" spans="1:19">
      <c r="A2234" t="s">
        <v>5436</v>
      </c>
      <c r="B2234" s="4">
        <v>44945</v>
      </c>
      <c r="C2234" s="2">
        <v>71543.55</v>
      </c>
      <c r="D2234" t="s">
        <v>849</v>
      </c>
      <c r="E2234" t="s">
        <v>868</v>
      </c>
      <c r="F2234" t="s">
        <v>11</v>
      </c>
      <c r="G2234" t="s">
        <v>20</v>
      </c>
      <c r="H2234" t="s">
        <v>329</v>
      </c>
      <c r="J2234" t="s">
        <v>5437</v>
      </c>
      <c r="K2234" t="str">
        <f>IF(COUNTIF(Customers!A:A, H2234)&gt;0, "Valid", "Invalid")</f>
        <v>Valid</v>
      </c>
      <c r="L2234" t="str">
        <f t="shared" si="170"/>
        <v>1</v>
      </c>
      <c r="M2234" t="str">
        <f t="shared" si="171"/>
        <v>2023</v>
      </c>
      <c r="N2234">
        <f t="shared" si="172"/>
        <v>71543.55</v>
      </c>
      <c r="O2234">
        <f t="shared" si="173"/>
        <v>71543.55</v>
      </c>
      <c r="P2234" t="str">
        <f t="shared" si="174"/>
        <v/>
      </c>
      <c r="Q2234" s="48" t="str">
        <f>IF(O2234="","",
   IF(OR(O2234&lt;EDA_Outlier_Analysis!$C$10, O2234&gt;EDA_Outlier_Analysis!$C$11),
      "Outlier",
      "Normal"))</f>
        <v>Normal</v>
      </c>
      <c r="R2234" t="str">
        <f>IF(P2234="","",
   IF(OR(P2234 &lt; EDA_Outlier_Analysis!$F$7, P2234 &gt; EDA_Outlier_Analysis!$F$8),
      "Outlier",
      "Normal"))</f>
        <v/>
      </c>
      <c r="S2234" t="str">
        <f>IF(N2234="","",
   IF(OR(N2234 &lt;EDA_Outlier_Analysis!$I$10, N2234 &gt; EDA_Outlier_Analysis!$I$11),
      "Outlier",
      "Normal"))</f>
        <v>Normal</v>
      </c>
    </row>
    <row r="2235" spans="1:19">
      <c r="A2235" t="s">
        <v>5438</v>
      </c>
      <c r="B2235" s="4">
        <v>45047</v>
      </c>
      <c r="C2235" s="2">
        <v>-46161.43</v>
      </c>
      <c r="D2235" t="s">
        <v>840</v>
      </c>
      <c r="E2235" t="s">
        <v>864</v>
      </c>
      <c r="F2235" t="s">
        <v>9</v>
      </c>
      <c r="G2235" t="s">
        <v>34</v>
      </c>
      <c r="I2235" t="s">
        <v>1196</v>
      </c>
      <c r="J2235" t="s">
        <v>5439</v>
      </c>
      <c r="K2235" t="str">
        <f>IF(COUNTIF(Customers!A:A, H2235)&gt;0, "Valid", "Invalid")</f>
        <v>Invalid</v>
      </c>
      <c r="L2235" t="str">
        <f t="shared" si="170"/>
        <v>5</v>
      </c>
      <c r="M2235" t="str">
        <f t="shared" si="171"/>
        <v>2023</v>
      </c>
      <c r="N2235">
        <f t="shared" si="172"/>
        <v>-46161.43</v>
      </c>
      <c r="O2235" t="str">
        <f t="shared" si="173"/>
        <v/>
      </c>
      <c r="P2235">
        <f t="shared" si="174"/>
        <v>46161.43</v>
      </c>
      <c r="Q2235" s="48" t="str">
        <f>IF(O2235="","",
   IF(OR(O2235&lt;EDA_Outlier_Analysis!$C$10, O2235&gt;EDA_Outlier_Analysis!$C$11),
      "Outlier",
      "Normal"))</f>
        <v/>
      </c>
      <c r="R2235" t="str">
        <f>IF(P2235="","",
   IF(OR(P2235 &lt; EDA_Outlier_Analysis!$F$7, P2235 &gt; EDA_Outlier_Analysis!$F$8),
      "Outlier",
      "Normal"))</f>
        <v>Normal</v>
      </c>
      <c r="S2235" t="str">
        <f>IF(N2235="","",
   IF(OR(N2235 &lt;EDA_Outlier_Analysis!$I$10, N2235 &gt; EDA_Outlier_Analysis!$I$11),
      "Outlier",
      "Normal"))</f>
        <v>Normal</v>
      </c>
    </row>
    <row r="2236" spans="1:19">
      <c r="A2236" t="s">
        <v>5440</v>
      </c>
      <c r="B2236" s="4">
        <v>44712</v>
      </c>
      <c r="C2236" s="2">
        <v>24745.54</v>
      </c>
      <c r="D2236" t="s">
        <v>971</v>
      </c>
      <c r="E2236" t="s">
        <v>971</v>
      </c>
      <c r="F2236" t="s">
        <v>10</v>
      </c>
      <c r="G2236" t="s">
        <v>34</v>
      </c>
      <c r="J2236" t="s">
        <v>5441</v>
      </c>
      <c r="K2236" t="str">
        <f>IF(COUNTIF(Customers!A:A, H2236)&gt;0, "Valid", "Invalid")</f>
        <v>Invalid</v>
      </c>
      <c r="L2236" t="str">
        <f t="shared" si="170"/>
        <v>5</v>
      </c>
      <c r="M2236" t="str">
        <f t="shared" si="171"/>
        <v>2022</v>
      </c>
      <c r="N2236">
        <f t="shared" si="172"/>
        <v>-24745.54</v>
      </c>
      <c r="O2236" t="str">
        <f t="shared" si="173"/>
        <v/>
      </c>
      <c r="P2236" t="str">
        <f t="shared" si="174"/>
        <v/>
      </c>
      <c r="Q2236" s="48" t="str">
        <f>IF(O2236="","",
   IF(OR(O2236&lt;EDA_Outlier_Analysis!$C$10, O2236&gt;EDA_Outlier_Analysis!$C$11),
      "Outlier",
      "Normal"))</f>
        <v/>
      </c>
      <c r="R2236" t="str">
        <f>IF(P2236="","",
   IF(OR(P2236 &lt; EDA_Outlier_Analysis!$F$7, P2236 &gt; EDA_Outlier_Analysis!$F$8),
      "Outlier",
      "Normal"))</f>
        <v/>
      </c>
      <c r="S2236" t="str">
        <f>IF(N2236="","",
   IF(OR(N2236 &lt;EDA_Outlier_Analysis!$I$10, N2236 &gt; EDA_Outlier_Analysis!$I$11),
      "Outlier",
      "Normal"))</f>
        <v>Normal</v>
      </c>
    </row>
    <row r="2237" spans="1:19">
      <c r="A2237" t="s">
        <v>5442</v>
      </c>
      <c r="B2237" s="4">
        <v>45264</v>
      </c>
      <c r="C2237" s="2">
        <v>209893.94</v>
      </c>
      <c r="D2237" t="s">
        <v>849</v>
      </c>
      <c r="E2237" t="s">
        <v>850</v>
      </c>
      <c r="F2237" t="s">
        <v>9</v>
      </c>
      <c r="G2237" t="s">
        <v>31</v>
      </c>
      <c r="H2237" t="s">
        <v>197</v>
      </c>
      <c r="J2237" t="s">
        <v>5443</v>
      </c>
      <c r="K2237" t="str">
        <f>IF(COUNTIF(Customers!A:A, H2237)&gt;0, "Valid", "Invalid")</f>
        <v>Valid</v>
      </c>
      <c r="L2237" t="str">
        <f t="shared" si="170"/>
        <v>12</v>
      </c>
      <c r="M2237" t="str">
        <f t="shared" si="171"/>
        <v>2023</v>
      </c>
      <c r="N2237">
        <f t="shared" si="172"/>
        <v>209893.94</v>
      </c>
      <c r="O2237">
        <f t="shared" si="173"/>
        <v>209893.94</v>
      </c>
      <c r="P2237" t="str">
        <f t="shared" si="174"/>
        <v/>
      </c>
      <c r="Q2237" s="48" t="str">
        <f>IF(O2237="","",
   IF(OR(O2237&lt;EDA_Outlier_Analysis!$C$10, O2237&gt;EDA_Outlier_Analysis!$C$11),
      "Outlier",
      "Normal"))</f>
        <v>Normal</v>
      </c>
      <c r="R2237" t="str">
        <f>IF(P2237="","",
   IF(OR(P2237 &lt; EDA_Outlier_Analysis!$F$7, P2237 &gt; EDA_Outlier_Analysis!$F$8),
      "Outlier",
      "Normal"))</f>
        <v/>
      </c>
      <c r="S2237" t="str">
        <f>IF(N2237="","",
   IF(OR(N2237 &lt;EDA_Outlier_Analysis!$I$10, N2237 &gt; EDA_Outlier_Analysis!$I$11),
      "Outlier",
      "Normal"))</f>
        <v>Normal</v>
      </c>
    </row>
    <row r="2238" spans="1:19">
      <c r="A2238" t="s">
        <v>5444</v>
      </c>
      <c r="B2238" s="4">
        <v>45181</v>
      </c>
      <c r="C2238" s="2">
        <v>-20085.599999999999</v>
      </c>
      <c r="D2238" t="s">
        <v>840</v>
      </c>
      <c r="E2238" t="s">
        <v>841</v>
      </c>
      <c r="F2238" t="s">
        <v>11</v>
      </c>
      <c r="G2238" t="s">
        <v>34</v>
      </c>
      <c r="I2238" t="s">
        <v>1415</v>
      </c>
      <c r="J2238" t="s">
        <v>5445</v>
      </c>
      <c r="K2238" t="str">
        <f>IF(COUNTIF(Customers!A:A, H2238)&gt;0, "Valid", "Invalid")</f>
        <v>Invalid</v>
      </c>
      <c r="L2238" t="str">
        <f t="shared" si="170"/>
        <v>9</v>
      </c>
      <c r="M2238" t="str">
        <f t="shared" si="171"/>
        <v>2023</v>
      </c>
      <c r="N2238">
        <f t="shared" si="172"/>
        <v>-20085.599999999999</v>
      </c>
      <c r="O2238" t="str">
        <f t="shared" si="173"/>
        <v/>
      </c>
      <c r="P2238">
        <f t="shared" si="174"/>
        <v>20085.599999999999</v>
      </c>
      <c r="Q2238" s="48" t="str">
        <f>IF(O2238="","",
   IF(OR(O2238&lt;EDA_Outlier_Analysis!$C$10, O2238&gt;EDA_Outlier_Analysis!$C$11),
      "Outlier",
      "Normal"))</f>
        <v/>
      </c>
      <c r="R2238" t="str">
        <f>IF(P2238="","",
   IF(OR(P2238 &lt; EDA_Outlier_Analysis!$F$7, P2238 &gt; EDA_Outlier_Analysis!$F$8),
      "Outlier",
      "Normal"))</f>
        <v>Outlier</v>
      </c>
      <c r="S2238" t="str">
        <f>IF(N2238="","",
   IF(OR(N2238 &lt;EDA_Outlier_Analysis!$I$10, N2238 &gt; EDA_Outlier_Analysis!$I$11),
      "Outlier",
      "Normal"))</f>
        <v>Normal</v>
      </c>
    </row>
    <row r="2239" spans="1:19">
      <c r="A2239" t="s">
        <v>5446</v>
      </c>
      <c r="B2239" s="4">
        <v>44841</v>
      </c>
      <c r="C2239" s="2">
        <v>-15537.55</v>
      </c>
      <c r="D2239" t="s">
        <v>840</v>
      </c>
      <c r="E2239" t="s">
        <v>905</v>
      </c>
      <c r="F2239" t="s">
        <v>11</v>
      </c>
      <c r="G2239" t="s">
        <v>20</v>
      </c>
      <c r="I2239" t="s">
        <v>1035</v>
      </c>
      <c r="J2239" t="s">
        <v>5447</v>
      </c>
      <c r="K2239" t="str">
        <f>IF(COUNTIF(Customers!A:A, H2239)&gt;0, "Valid", "Invalid")</f>
        <v>Invalid</v>
      </c>
      <c r="L2239" t="str">
        <f t="shared" si="170"/>
        <v>10</v>
      </c>
      <c r="M2239" t="str">
        <f t="shared" si="171"/>
        <v>2022</v>
      </c>
      <c r="N2239">
        <f t="shared" si="172"/>
        <v>-15537.55</v>
      </c>
      <c r="O2239" t="str">
        <f t="shared" si="173"/>
        <v/>
      </c>
      <c r="P2239">
        <f t="shared" si="174"/>
        <v>15537.55</v>
      </c>
      <c r="Q2239" s="48" t="str">
        <f>IF(O2239="","",
   IF(OR(O2239&lt;EDA_Outlier_Analysis!$C$10, O2239&gt;EDA_Outlier_Analysis!$C$11),
      "Outlier",
      "Normal"))</f>
        <v/>
      </c>
      <c r="R2239" t="str">
        <f>IF(P2239="","",
   IF(OR(P2239 &lt; EDA_Outlier_Analysis!$F$7, P2239 &gt; EDA_Outlier_Analysis!$F$8),
      "Outlier",
      "Normal"))</f>
        <v>Outlier</v>
      </c>
      <c r="S2239" t="str">
        <f>IF(N2239="","",
   IF(OR(N2239 &lt;EDA_Outlier_Analysis!$I$10, N2239 &gt; EDA_Outlier_Analysis!$I$11),
      "Outlier",
      "Normal"))</f>
        <v>Normal</v>
      </c>
    </row>
    <row r="2240" spans="1:19">
      <c r="A2240" t="s">
        <v>5448</v>
      </c>
      <c r="B2240" s="4">
        <v>44960</v>
      </c>
      <c r="C2240" s="2">
        <v>-38131.71</v>
      </c>
      <c r="D2240" t="s">
        <v>840</v>
      </c>
      <c r="E2240" t="s">
        <v>856</v>
      </c>
      <c r="F2240" t="s">
        <v>9</v>
      </c>
      <c r="G2240" t="s">
        <v>31</v>
      </c>
      <c r="I2240" t="s">
        <v>1953</v>
      </c>
      <c r="J2240" t="s">
        <v>5449</v>
      </c>
      <c r="K2240" t="str">
        <f>IF(COUNTIF(Customers!A:A, H2240)&gt;0, "Valid", "Invalid")</f>
        <v>Invalid</v>
      </c>
      <c r="L2240" t="str">
        <f t="shared" si="170"/>
        <v>2</v>
      </c>
      <c r="M2240" t="str">
        <f t="shared" si="171"/>
        <v>2023</v>
      </c>
      <c r="N2240">
        <f t="shared" si="172"/>
        <v>-38131.71</v>
      </c>
      <c r="O2240" t="str">
        <f t="shared" si="173"/>
        <v/>
      </c>
      <c r="P2240">
        <f t="shared" si="174"/>
        <v>38131.71</v>
      </c>
      <c r="Q2240" s="48" t="str">
        <f>IF(O2240="","",
   IF(OR(O2240&lt;EDA_Outlier_Analysis!$C$10, O2240&gt;EDA_Outlier_Analysis!$C$11),
      "Outlier",
      "Normal"))</f>
        <v/>
      </c>
      <c r="R2240" t="str">
        <f>IF(P2240="","",
   IF(OR(P2240 &lt; EDA_Outlier_Analysis!$F$7, P2240 &gt; EDA_Outlier_Analysis!$F$8),
      "Outlier",
      "Normal"))</f>
        <v>Normal</v>
      </c>
      <c r="S2240" t="str">
        <f>IF(N2240="","",
   IF(OR(N2240 &lt;EDA_Outlier_Analysis!$I$10, N2240 &gt; EDA_Outlier_Analysis!$I$11),
      "Outlier",
      "Normal"))</f>
        <v>Normal</v>
      </c>
    </row>
    <row r="2241" spans="1:19">
      <c r="A2241" t="s">
        <v>5450</v>
      </c>
      <c r="B2241" s="4">
        <v>44892</v>
      </c>
      <c r="C2241" s="2">
        <v>208077.88</v>
      </c>
      <c r="D2241" t="s">
        <v>849</v>
      </c>
      <c r="E2241" t="s">
        <v>850</v>
      </c>
      <c r="F2241" t="s">
        <v>9</v>
      </c>
      <c r="G2241" t="s">
        <v>31</v>
      </c>
      <c r="H2241" t="s">
        <v>183</v>
      </c>
      <c r="J2241" t="s">
        <v>5451</v>
      </c>
      <c r="K2241" t="str">
        <f>IF(COUNTIF(Customers!A:A, H2241)&gt;0, "Valid", "Invalid")</f>
        <v>Valid</v>
      </c>
      <c r="L2241" t="str">
        <f t="shared" si="170"/>
        <v>11</v>
      </c>
      <c r="M2241" t="str">
        <f t="shared" si="171"/>
        <v>2022</v>
      </c>
      <c r="N2241">
        <f t="shared" si="172"/>
        <v>208077.88</v>
      </c>
      <c r="O2241">
        <f t="shared" si="173"/>
        <v>208077.88</v>
      </c>
      <c r="P2241" t="str">
        <f t="shared" si="174"/>
        <v/>
      </c>
      <c r="Q2241" s="48" t="str">
        <f>IF(O2241="","",
   IF(OR(O2241&lt;EDA_Outlier_Analysis!$C$10, O2241&gt;EDA_Outlier_Analysis!$C$11),
      "Outlier",
      "Normal"))</f>
        <v>Normal</v>
      </c>
      <c r="R2241" t="str">
        <f>IF(P2241="","",
   IF(OR(P2241 &lt; EDA_Outlier_Analysis!$F$7, P2241 &gt; EDA_Outlier_Analysis!$F$8),
      "Outlier",
      "Normal"))</f>
        <v/>
      </c>
      <c r="S2241" t="str">
        <f>IF(N2241="","",
   IF(OR(N2241 &lt;EDA_Outlier_Analysis!$I$10, N2241 &gt; EDA_Outlier_Analysis!$I$11),
      "Outlier",
      "Normal"))</f>
        <v>Normal</v>
      </c>
    </row>
    <row r="2242" spans="1:19">
      <c r="A2242" t="s">
        <v>5452</v>
      </c>
      <c r="B2242" s="4">
        <v>45212</v>
      </c>
      <c r="C2242" s="2">
        <v>210549.75</v>
      </c>
      <c r="D2242" t="s">
        <v>849</v>
      </c>
      <c r="E2242" t="s">
        <v>850</v>
      </c>
      <c r="F2242" t="s">
        <v>10</v>
      </c>
      <c r="G2242" t="s">
        <v>20</v>
      </c>
      <c r="H2242" t="s">
        <v>35</v>
      </c>
      <c r="J2242" t="s">
        <v>5453</v>
      </c>
      <c r="K2242" t="str">
        <f>IF(COUNTIF(Customers!A:A, H2242)&gt;0, "Valid", "Invalid")</f>
        <v>Valid</v>
      </c>
      <c r="L2242" t="str">
        <f t="shared" si="170"/>
        <v>10</v>
      </c>
      <c r="M2242" t="str">
        <f t="shared" si="171"/>
        <v>2023</v>
      </c>
      <c r="N2242">
        <f t="shared" si="172"/>
        <v>210549.75</v>
      </c>
      <c r="O2242">
        <f t="shared" si="173"/>
        <v>210549.75</v>
      </c>
      <c r="P2242" t="str">
        <f t="shared" si="174"/>
        <v/>
      </c>
      <c r="Q2242" s="48" t="str">
        <f>IF(O2242="","",
   IF(OR(O2242&lt;EDA_Outlier_Analysis!$C$10, O2242&gt;EDA_Outlier_Analysis!$C$11),
      "Outlier",
      "Normal"))</f>
        <v>Normal</v>
      </c>
      <c r="R2242" t="str">
        <f>IF(P2242="","",
   IF(OR(P2242 &lt; EDA_Outlier_Analysis!$F$7, P2242 &gt; EDA_Outlier_Analysis!$F$8),
      "Outlier",
      "Normal"))</f>
        <v/>
      </c>
      <c r="S2242" t="str">
        <f>IF(N2242="","",
   IF(OR(N2242 &lt;EDA_Outlier_Analysis!$I$10, N2242 &gt; EDA_Outlier_Analysis!$I$11),
      "Outlier",
      "Normal"))</f>
        <v>Normal</v>
      </c>
    </row>
    <row r="2243" spans="1:19">
      <c r="A2243" t="s">
        <v>5454</v>
      </c>
      <c r="B2243" s="4">
        <v>44774</v>
      </c>
      <c r="C2243" s="2">
        <v>-22306.43</v>
      </c>
      <c r="D2243" t="s">
        <v>840</v>
      </c>
      <c r="E2243" t="s">
        <v>864</v>
      </c>
      <c r="F2243" t="s">
        <v>9</v>
      </c>
      <c r="G2243" t="s">
        <v>24</v>
      </c>
      <c r="I2243" t="s">
        <v>1368</v>
      </c>
      <c r="J2243" t="s">
        <v>5455</v>
      </c>
      <c r="K2243" t="str">
        <f>IF(COUNTIF(Customers!A:A, H2243)&gt;0, "Valid", "Invalid")</f>
        <v>Invalid</v>
      </c>
      <c r="L2243" t="str">
        <f t="shared" ref="L2243:L2306" si="175">TEXT(B2243,"m")</f>
        <v>8</v>
      </c>
      <c r="M2243" t="str">
        <f t="shared" ref="M2243:M2306" si="176">TEXT(B2243,"yyyy")</f>
        <v>2022</v>
      </c>
      <c r="N2243">
        <f t="shared" ref="N2243:N2306" si="177">IF(D2243="Revenue",C2243,-ABS(C2243))</f>
        <v>-22306.43</v>
      </c>
      <c r="O2243" t="str">
        <f t="shared" ref="O2243:O2306" si="178">IF(D2243="Revenue", C2243, "")</f>
        <v/>
      </c>
      <c r="P2243">
        <f t="shared" ref="P2243:P2306" si="179">IF(D2243="Expense", ABS(C2243), "")</f>
        <v>22306.43</v>
      </c>
      <c r="Q2243" s="48" t="str">
        <f>IF(O2243="","",
   IF(OR(O2243&lt;EDA_Outlier_Analysis!$C$10, O2243&gt;EDA_Outlier_Analysis!$C$11),
      "Outlier",
      "Normal"))</f>
        <v/>
      </c>
      <c r="R2243" t="str">
        <f>IF(P2243="","",
   IF(OR(P2243 &lt; EDA_Outlier_Analysis!$F$7, P2243 &gt; EDA_Outlier_Analysis!$F$8),
      "Outlier",
      "Normal"))</f>
        <v>Outlier</v>
      </c>
      <c r="S2243" t="str">
        <f>IF(N2243="","",
   IF(OR(N2243 &lt;EDA_Outlier_Analysis!$I$10, N2243 &gt; EDA_Outlier_Analysis!$I$11),
      "Outlier",
      "Normal"))</f>
        <v>Normal</v>
      </c>
    </row>
    <row r="2244" spans="1:19">
      <c r="A2244" t="s">
        <v>5456</v>
      </c>
      <c r="B2244" s="4">
        <v>44945</v>
      </c>
      <c r="C2244" s="2">
        <v>120465.1</v>
      </c>
      <c r="D2244" t="s">
        <v>849</v>
      </c>
      <c r="E2244" t="s">
        <v>853</v>
      </c>
      <c r="F2244" t="s">
        <v>9</v>
      </c>
      <c r="G2244" t="s">
        <v>34</v>
      </c>
      <c r="H2244" t="s">
        <v>329</v>
      </c>
      <c r="J2244" t="s">
        <v>5457</v>
      </c>
      <c r="K2244" t="str">
        <f>IF(COUNTIF(Customers!A:A, H2244)&gt;0, "Valid", "Invalid")</f>
        <v>Valid</v>
      </c>
      <c r="L2244" t="str">
        <f t="shared" si="175"/>
        <v>1</v>
      </c>
      <c r="M2244" t="str">
        <f t="shared" si="176"/>
        <v>2023</v>
      </c>
      <c r="N2244">
        <f t="shared" si="177"/>
        <v>120465.1</v>
      </c>
      <c r="O2244">
        <f t="shared" si="178"/>
        <v>120465.1</v>
      </c>
      <c r="P2244" t="str">
        <f t="shared" si="179"/>
        <v/>
      </c>
      <c r="Q2244" s="48" t="str">
        <f>IF(O2244="","",
   IF(OR(O2244&lt;EDA_Outlier_Analysis!$C$10, O2244&gt;EDA_Outlier_Analysis!$C$11),
      "Outlier",
      "Normal"))</f>
        <v>Normal</v>
      </c>
      <c r="R2244" t="str">
        <f>IF(P2244="","",
   IF(OR(P2244 &lt; EDA_Outlier_Analysis!$F$7, P2244 &gt; EDA_Outlier_Analysis!$F$8),
      "Outlier",
      "Normal"))</f>
        <v/>
      </c>
      <c r="S2244" t="str">
        <f>IF(N2244="","",
   IF(OR(N2244 &lt;EDA_Outlier_Analysis!$I$10, N2244 &gt; EDA_Outlier_Analysis!$I$11),
      "Outlier",
      "Normal"))</f>
        <v>Normal</v>
      </c>
    </row>
    <row r="2245" spans="1:19">
      <c r="A2245" t="s">
        <v>5458</v>
      </c>
      <c r="B2245" s="4">
        <v>44803</v>
      </c>
      <c r="C2245" s="2">
        <v>-26147.31</v>
      </c>
      <c r="D2245" t="s">
        <v>840</v>
      </c>
      <c r="E2245" t="s">
        <v>841</v>
      </c>
      <c r="F2245" t="s">
        <v>10</v>
      </c>
      <c r="G2245" t="s">
        <v>20</v>
      </c>
      <c r="I2245" t="s">
        <v>1210</v>
      </c>
      <c r="J2245" t="s">
        <v>5459</v>
      </c>
      <c r="K2245" t="str">
        <f>IF(COUNTIF(Customers!A:A, H2245)&gt;0, "Valid", "Invalid")</f>
        <v>Invalid</v>
      </c>
      <c r="L2245" t="str">
        <f t="shared" si="175"/>
        <v>8</v>
      </c>
      <c r="M2245" t="str">
        <f t="shared" si="176"/>
        <v>2022</v>
      </c>
      <c r="N2245">
        <f t="shared" si="177"/>
        <v>-26147.31</v>
      </c>
      <c r="O2245" t="str">
        <f t="shared" si="178"/>
        <v/>
      </c>
      <c r="P2245">
        <f t="shared" si="179"/>
        <v>26147.31</v>
      </c>
      <c r="Q2245" s="48" t="str">
        <f>IF(O2245="","",
   IF(OR(O2245&lt;EDA_Outlier_Analysis!$C$10, O2245&gt;EDA_Outlier_Analysis!$C$11),
      "Outlier",
      "Normal"))</f>
        <v/>
      </c>
      <c r="R2245" t="str">
        <f>IF(P2245="","",
   IF(OR(P2245 &lt; EDA_Outlier_Analysis!$F$7, P2245 &gt; EDA_Outlier_Analysis!$F$8),
      "Outlier",
      "Normal"))</f>
        <v>Outlier</v>
      </c>
      <c r="S2245" t="str">
        <f>IF(N2245="","",
   IF(OR(N2245 &lt;EDA_Outlier_Analysis!$I$10, N2245 &gt; EDA_Outlier_Analysis!$I$11),
      "Outlier",
      "Normal"))</f>
        <v>Normal</v>
      </c>
    </row>
    <row r="2246" spans="1:19">
      <c r="A2246" t="s">
        <v>5460</v>
      </c>
      <c r="B2246" s="4">
        <v>45006</v>
      </c>
      <c r="C2246" s="2">
        <v>178628.22</v>
      </c>
      <c r="D2246" t="s">
        <v>849</v>
      </c>
      <c r="E2246" t="s">
        <v>853</v>
      </c>
      <c r="F2246" t="s">
        <v>10</v>
      </c>
      <c r="G2246" t="s">
        <v>24</v>
      </c>
      <c r="H2246" t="s">
        <v>533</v>
      </c>
      <c r="J2246" t="s">
        <v>5461</v>
      </c>
      <c r="K2246" t="str">
        <f>IF(COUNTIF(Customers!A:A, H2246)&gt;0, "Valid", "Invalid")</f>
        <v>Valid</v>
      </c>
      <c r="L2246" t="str">
        <f t="shared" si="175"/>
        <v>3</v>
      </c>
      <c r="M2246" t="str">
        <f t="shared" si="176"/>
        <v>2023</v>
      </c>
      <c r="N2246">
        <f t="shared" si="177"/>
        <v>178628.22</v>
      </c>
      <c r="O2246">
        <f t="shared" si="178"/>
        <v>178628.22</v>
      </c>
      <c r="P2246" t="str">
        <f t="shared" si="179"/>
        <v/>
      </c>
      <c r="Q2246" s="48" t="str">
        <f>IF(O2246="","",
   IF(OR(O2246&lt;EDA_Outlier_Analysis!$C$10, O2246&gt;EDA_Outlier_Analysis!$C$11),
      "Outlier",
      "Normal"))</f>
        <v>Normal</v>
      </c>
      <c r="R2246" t="str">
        <f>IF(P2246="","",
   IF(OR(P2246 &lt; EDA_Outlier_Analysis!$F$7, P2246 &gt; EDA_Outlier_Analysis!$F$8),
      "Outlier",
      "Normal"))</f>
        <v/>
      </c>
      <c r="S2246" t="str">
        <f>IF(N2246="","",
   IF(OR(N2246 &lt;EDA_Outlier_Analysis!$I$10, N2246 &gt; EDA_Outlier_Analysis!$I$11),
      "Outlier",
      "Normal"))</f>
        <v>Normal</v>
      </c>
    </row>
    <row r="2247" spans="1:19">
      <c r="A2247" t="s">
        <v>5462</v>
      </c>
      <c r="B2247" s="4">
        <v>44863</v>
      </c>
      <c r="C2247" s="2">
        <v>137836.76</v>
      </c>
      <c r="D2247" t="s">
        <v>849</v>
      </c>
      <c r="E2247" t="s">
        <v>868</v>
      </c>
      <c r="F2247" t="s">
        <v>11</v>
      </c>
      <c r="G2247" t="s">
        <v>34</v>
      </c>
      <c r="H2247" t="s">
        <v>691</v>
      </c>
      <c r="J2247" t="s">
        <v>5463</v>
      </c>
      <c r="K2247" t="str">
        <f>IF(COUNTIF(Customers!A:A, H2247)&gt;0, "Valid", "Invalid")</f>
        <v>Valid</v>
      </c>
      <c r="L2247" t="str">
        <f t="shared" si="175"/>
        <v>10</v>
      </c>
      <c r="M2247" t="str">
        <f t="shared" si="176"/>
        <v>2022</v>
      </c>
      <c r="N2247">
        <f t="shared" si="177"/>
        <v>137836.76</v>
      </c>
      <c r="O2247">
        <f t="shared" si="178"/>
        <v>137836.76</v>
      </c>
      <c r="P2247" t="str">
        <f t="shared" si="179"/>
        <v/>
      </c>
      <c r="Q2247" s="48" t="str">
        <f>IF(O2247="","",
   IF(OR(O2247&lt;EDA_Outlier_Analysis!$C$10, O2247&gt;EDA_Outlier_Analysis!$C$11),
      "Outlier",
      "Normal"))</f>
        <v>Normal</v>
      </c>
      <c r="R2247" t="str">
        <f>IF(P2247="","",
   IF(OR(P2247 &lt; EDA_Outlier_Analysis!$F$7, P2247 &gt; EDA_Outlier_Analysis!$F$8),
      "Outlier",
      "Normal"))</f>
        <v/>
      </c>
      <c r="S2247" t="str">
        <f>IF(N2247="","",
   IF(OR(N2247 &lt;EDA_Outlier_Analysis!$I$10, N2247 &gt; EDA_Outlier_Analysis!$I$11),
      "Outlier",
      "Normal"))</f>
        <v>Normal</v>
      </c>
    </row>
    <row r="2248" spans="1:19">
      <c r="A2248" t="s">
        <v>5464</v>
      </c>
      <c r="B2248" s="4">
        <v>45070</v>
      </c>
      <c r="C2248" s="2">
        <v>50389.09</v>
      </c>
      <c r="D2248" t="s">
        <v>849</v>
      </c>
      <c r="E2248" t="s">
        <v>868</v>
      </c>
      <c r="F2248" t="s">
        <v>9</v>
      </c>
      <c r="G2248" t="s">
        <v>34</v>
      </c>
      <c r="H2248" t="s">
        <v>283</v>
      </c>
      <c r="J2248" t="s">
        <v>5465</v>
      </c>
      <c r="K2248" t="str">
        <f>IF(COUNTIF(Customers!A:A, H2248)&gt;0, "Valid", "Invalid")</f>
        <v>Valid</v>
      </c>
      <c r="L2248" t="str">
        <f t="shared" si="175"/>
        <v>5</v>
      </c>
      <c r="M2248" t="str">
        <f t="shared" si="176"/>
        <v>2023</v>
      </c>
      <c r="N2248">
        <f t="shared" si="177"/>
        <v>50389.09</v>
      </c>
      <c r="O2248">
        <f t="shared" si="178"/>
        <v>50389.09</v>
      </c>
      <c r="P2248" t="str">
        <f t="shared" si="179"/>
        <v/>
      </c>
      <c r="Q2248" s="48" t="str">
        <f>IF(O2248="","",
   IF(OR(O2248&lt;EDA_Outlier_Analysis!$C$10, O2248&gt;EDA_Outlier_Analysis!$C$11),
      "Outlier",
      "Normal"))</f>
        <v>Normal</v>
      </c>
      <c r="R2248" t="str">
        <f>IF(P2248="","",
   IF(OR(P2248 &lt; EDA_Outlier_Analysis!$F$7, P2248 &gt; EDA_Outlier_Analysis!$F$8),
      "Outlier",
      "Normal"))</f>
        <v/>
      </c>
      <c r="S2248" t="str">
        <f>IF(N2248="","",
   IF(OR(N2248 &lt;EDA_Outlier_Analysis!$I$10, N2248 &gt; EDA_Outlier_Analysis!$I$11),
      "Outlier",
      "Normal"))</f>
        <v>Normal</v>
      </c>
    </row>
    <row r="2249" spans="1:19">
      <c r="A2249" t="s">
        <v>5466</v>
      </c>
      <c r="B2249" s="4">
        <v>45215</v>
      </c>
      <c r="C2249" s="2">
        <v>23698.69</v>
      </c>
      <c r="D2249" t="s">
        <v>971</v>
      </c>
      <c r="E2249" t="s">
        <v>971</v>
      </c>
      <c r="F2249" t="s">
        <v>10</v>
      </c>
      <c r="G2249" t="s">
        <v>24</v>
      </c>
      <c r="J2249" t="s">
        <v>5467</v>
      </c>
      <c r="K2249" t="str">
        <f>IF(COUNTIF(Customers!A:A, H2249)&gt;0, "Valid", "Invalid")</f>
        <v>Invalid</v>
      </c>
      <c r="L2249" t="str">
        <f t="shared" si="175"/>
        <v>10</v>
      </c>
      <c r="M2249" t="str">
        <f t="shared" si="176"/>
        <v>2023</v>
      </c>
      <c r="N2249">
        <f t="shared" si="177"/>
        <v>-23698.69</v>
      </c>
      <c r="O2249" t="str">
        <f t="shared" si="178"/>
        <v/>
      </c>
      <c r="P2249" t="str">
        <f t="shared" si="179"/>
        <v/>
      </c>
      <c r="Q2249" s="48" t="str">
        <f>IF(O2249="","",
   IF(OR(O2249&lt;EDA_Outlier_Analysis!$C$10, O2249&gt;EDA_Outlier_Analysis!$C$11),
      "Outlier",
      "Normal"))</f>
        <v/>
      </c>
      <c r="R2249" t="str">
        <f>IF(P2249="","",
   IF(OR(P2249 &lt; EDA_Outlier_Analysis!$F$7, P2249 &gt; EDA_Outlier_Analysis!$F$8),
      "Outlier",
      "Normal"))</f>
        <v/>
      </c>
      <c r="S2249" t="str">
        <f>IF(N2249="","",
   IF(OR(N2249 &lt;EDA_Outlier_Analysis!$I$10, N2249 &gt; EDA_Outlier_Analysis!$I$11),
      "Outlier",
      "Normal"))</f>
        <v>Normal</v>
      </c>
    </row>
    <row r="2250" spans="1:19">
      <c r="A2250" t="s">
        <v>5468</v>
      </c>
      <c r="B2250" s="4">
        <v>45113</v>
      </c>
      <c r="C2250" s="2">
        <v>143191.92000000001</v>
      </c>
      <c r="D2250" t="s">
        <v>849</v>
      </c>
      <c r="E2250" t="s">
        <v>850</v>
      </c>
      <c r="F2250" t="s">
        <v>11</v>
      </c>
      <c r="G2250" t="s">
        <v>31</v>
      </c>
      <c r="H2250" t="s">
        <v>621</v>
      </c>
      <c r="J2250" t="s">
        <v>5469</v>
      </c>
      <c r="K2250" t="str">
        <f>IF(COUNTIF(Customers!A:A, H2250)&gt;0, "Valid", "Invalid")</f>
        <v>Valid</v>
      </c>
      <c r="L2250" t="str">
        <f t="shared" si="175"/>
        <v>7</v>
      </c>
      <c r="M2250" t="str">
        <f t="shared" si="176"/>
        <v>2023</v>
      </c>
      <c r="N2250">
        <f t="shared" si="177"/>
        <v>143191.92000000001</v>
      </c>
      <c r="O2250">
        <f t="shared" si="178"/>
        <v>143191.92000000001</v>
      </c>
      <c r="P2250" t="str">
        <f t="shared" si="179"/>
        <v/>
      </c>
      <c r="Q2250" s="48" t="str">
        <f>IF(O2250="","",
   IF(OR(O2250&lt;EDA_Outlier_Analysis!$C$10, O2250&gt;EDA_Outlier_Analysis!$C$11),
      "Outlier",
      "Normal"))</f>
        <v>Normal</v>
      </c>
      <c r="R2250" t="str">
        <f>IF(P2250="","",
   IF(OR(P2250 &lt; EDA_Outlier_Analysis!$F$7, P2250 &gt; EDA_Outlier_Analysis!$F$8),
      "Outlier",
      "Normal"))</f>
        <v/>
      </c>
      <c r="S2250" t="str">
        <f>IF(N2250="","",
   IF(OR(N2250 &lt;EDA_Outlier_Analysis!$I$10, N2250 &gt; EDA_Outlier_Analysis!$I$11),
      "Outlier",
      "Normal"))</f>
        <v>Normal</v>
      </c>
    </row>
    <row r="2251" spans="1:19">
      <c r="A2251" t="s">
        <v>5470</v>
      </c>
      <c r="B2251" s="4">
        <v>44670</v>
      </c>
      <c r="C2251" s="2">
        <v>132340.44</v>
      </c>
      <c r="D2251" t="s">
        <v>849</v>
      </c>
      <c r="E2251" t="s">
        <v>853</v>
      </c>
      <c r="F2251" t="s">
        <v>10</v>
      </c>
      <c r="G2251" t="s">
        <v>31</v>
      </c>
      <c r="H2251" t="s">
        <v>647</v>
      </c>
      <c r="J2251" t="s">
        <v>5471</v>
      </c>
      <c r="K2251" t="str">
        <f>IF(COUNTIF(Customers!A:A, H2251)&gt;0, "Valid", "Invalid")</f>
        <v>Valid</v>
      </c>
      <c r="L2251" t="str">
        <f t="shared" si="175"/>
        <v>4</v>
      </c>
      <c r="M2251" t="str">
        <f t="shared" si="176"/>
        <v>2022</v>
      </c>
      <c r="N2251">
        <f t="shared" si="177"/>
        <v>132340.44</v>
      </c>
      <c r="O2251">
        <f t="shared" si="178"/>
        <v>132340.44</v>
      </c>
      <c r="P2251" t="str">
        <f t="shared" si="179"/>
        <v/>
      </c>
      <c r="Q2251" s="48" t="str">
        <f>IF(O2251="","",
   IF(OR(O2251&lt;EDA_Outlier_Analysis!$C$10, O2251&gt;EDA_Outlier_Analysis!$C$11),
      "Outlier",
      "Normal"))</f>
        <v>Normal</v>
      </c>
      <c r="R2251" t="str">
        <f>IF(P2251="","",
   IF(OR(P2251 &lt; EDA_Outlier_Analysis!$F$7, P2251 &gt; EDA_Outlier_Analysis!$F$8),
      "Outlier",
      "Normal"))</f>
        <v/>
      </c>
      <c r="S2251" t="str">
        <f>IF(N2251="","",
   IF(OR(N2251 &lt;EDA_Outlier_Analysis!$I$10, N2251 &gt; EDA_Outlier_Analysis!$I$11),
      "Outlier",
      "Normal"))</f>
        <v>Normal</v>
      </c>
    </row>
    <row r="2252" spans="1:19">
      <c r="A2252" t="s">
        <v>5472</v>
      </c>
      <c r="B2252" s="4">
        <v>44855</v>
      </c>
      <c r="C2252" s="2">
        <v>-20654.509999999998</v>
      </c>
      <c r="D2252" t="s">
        <v>840</v>
      </c>
      <c r="E2252" t="s">
        <v>878</v>
      </c>
      <c r="F2252" t="s">
        <v>10</v>
      </c>
      <c r="G2252" t="s">
        <v>34</v>
      </c>
      <c r="I2252" t="s">
        <v>2752</v>
      </c>
      <c r="J2252" t="s">
        <v>5473</v>
      </c>
      <c r="K2252" t="str">
        <f>IF(COUNTIF(Customers!A:A, H2252)&gt;0, "Valid", "Invalid")</f>
        <v>Invalid</v>
      </c>
      <c r="L2252" t="str">
        <f t="shared" si="175"/>
        <v>10</v>
      </c>
      <c r="M2252" t="str">
        <f t="shared" si="176"/>
        <v>2022</v>
      </c>
      <c r="N2252">
        <f t="shared" si="177"/>
        <v>-20654.509999999998</v>
      </c>
      <c r="O2252" t="str">
        <f t="shared" si="178"/>
        <v/>
      </c>
      <c r="P2252">
        <f t="shared" si="179"/>
        <v>20654.509999999998</v>
      </c>
      <c r="Q2252" s="48" t="str">
        <f>IF(O2252="","",
   IF(OR(O2252&lt;EDA_Outlier_Analysis!$C$10, O2252&gt;EDA_Outlier_Analysis!$C$11),
      "Outlier",
      "Normal"))</f>
        <v/>
      </c>
      <c r="R2252" t="str">
        <f>IF(P2252="","",
   IF(OR(P2252 &lt; EDA_Outlier_Analysis!$F$7, P2252 &gt; EDA_Outlier_Analysis!$F$8),
      "Outlier",
      "Normal"))</f>
        <v>Outlier</v>
      </c>
      <c r="S2252" t="str">
        <f>IF(N2252="","",
   IF(OR(N2252 &lt;EDA_Outlier_Analysis!$I$10, N2252 &gt; EDA_Outlier_Analysis!$I$11),
      "Outlier",
      "Normal"))</f>
        <v>Normal</v>
      </c>
    </row>
    <row r="2253" spans="1:19">
      <c r="A2253" t="s">
        <v>5474</v>
      </c>
      <c r="B2253" s="4">
        <v>44991</v>
      </c>
      <c r="C2253" s="2">
        <v>-32264.69</v>
      </c>
      <c r="D2253" t="s">
        <v>840</v>
      </c>
      <c r="E2253" t="s">
        <v>841</v>
      </c>
      <c r="F2253" t="s">
        <v>11</v>
      </c>
      <c r="G2253" t="s">
        <v>20</v>
      </c>
      <c r="I2253" t="s">
        <v>842</v>
      </c>
      <c r="J2253" t="s">
        <v>5475</v>
      </c>
      <c r="K2253" t="str">
        <f>IF(COUNTIF(Customers!A:A, H2253)&gt;0, "Valid", "Invalid")</f>
        <v>Invalid</v>
      </c>
      <c r="L2253" t="str">
        <f t="shared" si="175"/>
        <v>3</v>
      </c>
      <c r="M2253" t="str">
        <f t="shared" si="176"/>
        <v>2023</v>
      </c>
      <c r="N2253">
        <f t="shared" si="177"/>
        <v>-32264.69</v>
      </c>
      <c r="O2253" t="str">
        <f t="shared" si="178"/>
        <v/>
      </c>
      <c r="P2253">
        <f t="shared" si="179"/>
        <v>32264.69</v>
      </c>
      <c r="Q2253" s="48" t="str">
        <f>IF(O2253="","",
   IF(OR(O2253&lt;EDA_Outlier_Analysis!$C$10, O2253&gt;EDA_Outlier_Analysis!$C$11),
      "Outlier",
      "Normal"))</f>
        <v/>
      </c>
      <c r="R2253" t="str">
        <f>IF(P2253="","",
   IF(OR(P2253 &lt; EDA_Outlier_Analysis!$F$7, P2253 &gt; EDA_Outlier_Analysis!$F$8),
      "Outlier",
      "Normal"))</f>
        <v>Normal</v>
      </c>
      <c r="S2253" t="str">
        <f>IF(N2253="","",
   IF(OR(N2253 &lt;EDA_Outlier_Analysis!$I$10, N2253 &gt; EDA_Outlier_Analysis!$I$11),
      "Outlier",
      "Normal"))</f>
        <v>Normal</v>
      </c>
    </row>
    <row r="2254" spans="1:19">
      <c r="A2254" t="s">
        <v>5476</v>
      </c>
      <c r="B2254" s="4">
        <v>44777</v>
      </c>
      <c r="C2254" s="2">
        <v>-48957.53</v>
      </c>
      <c r="D2254" t="s">
        <v>840</v>
      </c>
      <c r="E2254" t="s">
        <v>841</v>
      </c>
      <c r="F2254" t="s">
        <v>10</v>
      </c>
      <c r="G2254" t="s">
        <v>31</v>
      </c>
      <c r="I2254" t="s">
        <v>957</v>
      </c>
      <c r="J2254" t="s">
        <v>5477</v>
      </c>
      <c r="K2254" t="str">
        <f>IF(COUNTIF(Customers!A:A, H2254)&gt;0, "Valid", "Invalid")</f>
        <v>Invalid</v>
      </c>
      <c r="L2254" t="str">
        <f t="shared" si="175"/>
        <v>8</v>
      </c>
      <c r="M2254" t="str">
        <f t="shared" si="176"/>
        <v>2022</v>
      </c>
      <c r="N2254">
        <f t="shared" si="177"/>
        <v>-48957.53</v>
      </c>
      <c r="O2254" t="str">
        <f t="shared" si="178"/>
        <v/>
      </c>
      <c r="P2254">
        <f t="shared" si="179"/>
        <v>48957.53</v>
      </c>
      <c r="Q2254" s="48" t="str">
        <f>IF(O2254="","",
   IF(OR(O2254&lt;EDA_Outlier_Analysis!$C$10, O2254&gt;EDA_Outlier_Analysis!$C$11),
      "Outlier",
      "Normal"))</f>
        <v/>
      </c>
      <c r="R2254" t="str">
        <f>IF(P2254="","",
   IF(OR(P2254 &lt; EDA_Outlier_Analysis!$F$7, P2254 &gt; EDA_Outlier_Analysis!$F$8),
      "Outlier",
      "Normal"))</f>
        <v>Normal</v>
      </c>
      <c r="S2254" t="str">
        <f>IF(N2254="","",
   IF(OR(N2254 &lt;EDA_Outlier_Analysis!$I$10, N2254 &gt; EDA_Outlier_Analysis!$I$11),
      "Outlier",
      "Normal"))</f>
        <v>Normal</v>
      </c>
    </row>
    <row r="2255" spans="1:19">
      <c r="A2255" t="s">
        <v>5478</v>
      </c>
      <c r="B2255" s="4">
        <v>44675</v>
      </c>
      <c r="C2255" s="2">
        <v>140574.97</v>
      </c>
      <c r="D2255" t="s">
        <v>849</v>
      </c>
      <c r="E2255" t="s">
        <v>868</v>
      </c>
      <c r="F2255" t="s">
        <v>9</v>
      </c>
      <c r="G2255" t="s">
        <v>34</v>
      </c>
      <c r="H2255" t="s">
        <v>567</v>
      </c>
      <c r="J2255" t="s">
        <v>5479</v>
      </c>
      <c r="K2255" t="str">
        <f>IF(COUNTIF(Customers!A:A, H2255)&gt;0, "Valid", "Invalid")</f>
        <v>Valid</v>
      </c>
      <c r="L2255" t="str">
        <f t="shared" si="175"/>
        <v>4</v>
      </c>
      <c r="M2255" t="str">
        <f t="shared" si="176"/>
        <v>2022</v>
      </c>
      <c r="N2255">
        <f t="shared" si="177"/>
        <v>140574.97</v>
      </c>
      <c r="O2255">
        <f t="shared" si="178"/>
        <v>140574.97</v>
      </c>
      <c r="P2255" t="str">
        <f t="shared" si="179"/>
        <v/>
      </c>
      <c r="Q2255" s="48" t="str">
        <f>IF(O2255="","",
   IF(OR(O2255&lt;EDA_Outlier_Analysis!$C$10, O2255&gt;EDA_Outlier_Analysis!$C$11),
      "Outlier",
      "Normal"))</f>
        <v>Normal</v>
      </c>
      <c r="R2255" t="str">
        <f>IF(P2255="","",
   IF(OR(P2255 &lt; EDA_Outlier_Analysis!$F$7, P2255 &gt; EDA_Outlier_Analysis!$F$8),
      "Outlier",
      "Normal"))</f>
        <v/>
      </c>
      <c r="S2255" t="str">
        <f>IF(N2255="","",
   IF(OR(N2255 &lt;EDA_Outlier_Analysis!$I$10, N2255 &gt; EDA_Outlier_Analysis!$I$11),
      "Outlier",
      "Normal"))</f>
        <v>Normal</v>
      </c>
    </row>
    <row r="2256" spans="1:19">
      <c r="A2256" t="s">
        <v>5480</v>
      </c>
      <c r="B2256" s="4">
        <v>45243</v>
      </c>
      <c r="C2256" s="2">
        <v>-22812.36</v>
      </c>
      <c r="D2256" t="s">
        <v>840</v>
      </c>
      <c r="E2256" t="s">
        <v>905</v>
      </c>
      <c r="F2256" t="s">
        <v>9</v>
      </c>
      <c r="G2256" t="s">
        <v>20</v>
      </c>
      <c r="I2256" t="s">
        <v>2014</v>
      </c>
      <c r="J2256" t="s">
        <v>5481</v>
      </c>
      <c r="K2256" t="str">
        <f>IF(COUNTIF(Customers!A:A, H2256)&gt;0, "Valid", "Invalid")</f>
        <v>Invalid</v>
      </c>
      <c r="L2256" t="str">
        <f t="shared" si="175"/>
        <v>11</v>
      </c>
      <c r="M2256" t="str">
        <f t="shared" si="176"/>
        <v>2023</v>
      </c>
      <c r="N2256">
        <f t="shared" si="177"/>
        <v>-22812.36</v>
      </c>
      <c r="O2256" t="str">
        <f t="shared" si="178"/>
        <v/>
      </c>
      <c r="P2256">
        <f t="shared" si="179"/>
        <v>22812.36</v>
      </c>
      <c r="Q2256" s="48" t="str">
        <f>IF(O2256="","",
   IF(OR(O2256&lt;EDA_Outlier_Analysis!$C$10, O2256&gt;EDA_Outlier_Analysis!$C$11),
      "Outlier",
      "Normal"))</f>
        <v/>
      </c>
      <c r="R2256" t="str">
        <f>IF(P2256="","",
   IF(OR(P2256 &lt; EDA_Outlier_Analysis!$F$7, P2256 &gt; EDA_Outlier_Analysis!$F$8),
      "Outlier",
      "Normal"))</f>
        <v>Outlier</v>
      </c>
      <c r="S2256" t="str">
        <f>IF(N2256="","",
   IF(OR(N2256 &lt;EDA_Outlier_Analysis!$I$10, N2256 &gt; EDA_Outlier_Analysis!$I$11),
      "Outlier",
      "Normal"))</f>
        <v>Normal</v>
      </c>
    </row>
    <row r="2257" spans="1:19">
      <c r="A2257" t="s">
        <v>5482</v>
      </c>
      <c r="B2257" s="4">
        <v>44937</v>
      </c>
      <c r="C2257" s="2">
        <v>-61534.11</v>
      </c>
      <c r="D2257" t="s">
        <v>840</v>
      </c>
      <c r="E2257" t="s">
        <v>841</v>
      </c>
      <c r="F2257" t="s">
        <v>10</v>
      </c>
      <c r="G2257" t="s">
        <v>31</v>
      </c>
      <c r="I2257" t="s">
        <v>960</v>
      </c>
      <c r="J2257" t="s">
        <v>5483</v>
      </c>
      <c r="K2257" t="str">
        <f>IF(COUNTIF(Customers!A:A, H2257)&gt;0, "Valid", "Invalid")</f>
        <v>Invalid</v>
      </c>
      <c r="L2257" t="str">
        <f t="shared" si="175"/>
        <v>1</v>
      </c>
      <c r="M2257" t="str">
        <f t="shared" si="176"/>
        <v>2023</v>
      </c>
      <c r="N2257">
        <f t="shared" si="177"/>
        <v>-61534.11</v>
      </c>
      <c r="O2257" t="str">
        <f t="shared" si="178"/>
        <v/>
      </c>
      <c r="P2257">
        <f t="shared" si="179"/>
        <v>61534.11</v>
      </c>
      <c r="Q2257" s="48" t="str">
        <f>IF(O2257="","",
   IF(OR(O2257&lt;EDA_Outlier_Analysis!$C$10, O2257&gt;EDA_Outlier_Analysis!$C$11),
      "Outlier",
      "Normal"))</f>
        <v/>
      </c>
      <c r="R2257" t="str">
        <f>IF(P2257="","",
   IF(OR(P2257 &lt; EDA_Outlier_Analysis!$F$7, P2257 &gt; EDA_Outlier_Analysis!$F$8),
      "Outlier",
      "Normal"))</f>
        <v>Outlier</v>
      </c>
      <c r="S2257" t="str">
        <f>IF(N2257="","",
   IF(OR(N2257 &lt;EDA_Outlier_Analysis!$I$10, N2257 &gt; EDA_Outlier_Analysis!$I$11),
      "Outlier",
      "Normal"))</f>
        <v>Normal</v>
      </c>
    </row>
    <row r="2258" spans="1:19">
      <c r="A2258" t="s">
        <v>5484</v>
      </c>
      <c r="B2258" s="4">
        <v>45129</v>
      </c>
      <c r="C2258" s="2">
        <v>21764.240000000002</v>
      </c>
      <c r="D2258" t="s">
        <v>971</v>
      </c>
      <c r="E2258" t="s">
        <v>971</v>
      </c>
      <c r="F2258" t="s">
        <v>9</v>
      </c>
      <c r="G2258" t="s">
        <v>34</v>
      </c>
      <c r="J2258" t="s">
        <v>5485</v>
      </c>
      <c r="K2258" t="str">
        <f>IF(COUNTIF(Customers!A:A, H2258)&gt;0, "Valid", "Invalid")</f>
        <v>Invalid</v>
      </c>
      <c r="L2258" t="str">
        <f t="shared" si="175"/>
        <v>7</v>
      </c>
      <c r="M2258" t="str">
        <f t="shared" si="176"/>
        <v>2023</v>
      </c>
      <c r="N2258">
        <f t="shared" si="177"/>
        <v>-21764.240000000002</v>
      </c>
      <c r="O2258" t="str">
        <f t="shared" si="178"/>
        <v/>
      </c>
      <c r="P2258" t="str">
        <f t="shared" si="179"/>
        <v/>
      </c>
      <c r="Q2258" s="48" t="str">
        <f>IF(O2258="","",
   IF(OR(O2258&lt;EDA_Outlier_Analysis!$C$10, O2258&gt;EDA_Outlier_Analysis!$C$11),
      "Outlier",
      "Normal"))</f>
        <v/>
      </c>
      <c r="R2258" t="str">
        <f>IF(P2258="","",
   IF(OR(P2258 &lt; EDA_Outlier_Analysis!$F$7, P2258 &gt; EDA_Outlier_Analysis!$F$8),
      "Outlier",
      "Normal"))</f>
        <v/>
      </c>
      <c r="S2258" t="str">
        <f>IF(N2258="","",
   IF(OR(N2258 &lt;EDA_Outlier_Analysis!$I$10, N2258 &gt; EDA_Outlier_Analysis!$I$11),
      "Outlier",
      "Normal"))</f>
        <v>Normal</v>
      </c>
    </row>
    <row r="2259" spans="1:19">
      <c r="A2259" t="s">
        <v>5486</v>
      </c>
      <c r="B2259" s="4">
        <v>45137</v>
      </c>
      <c r="C2259" s="2">
        <v>158608.20000000001</v>
      </c>
      <c r="D2259" t="s">
        <v>849</v>
      </c>
      <c r="E2259" t="s">
        <v>868</v>
      </c>
      <c r="F2259" t="s">
        <v>11</v>
      </c>
      <c r="G2259" t="s">
        <v>20</v>
      </c>
      <c r="H2259" t="s">
        <v>691</v>
      </c>
      <c r="J2259" t="s">
        <v>5487</v>
      </c>
      <c r="K2259" t="str">
        <f>IF(COUNTIF(Customers!A:A, H2259)&gt;0, "Valid", "Invalid")</f>
        <v>Valid</v>
      </c>
      <c r="L2259" t="str">
        <f t="shared" si="175"/>
        <v>7</v>
      </c>
      <c r="M2259" t="str">
        <f t="shared" si="176"/>
        <v>2023</v>
      </c>
      <c r="N2259">
        <f t="shared" si="177"/>
        <v>158608.20000000001</v>
      </c>
      <c r="O2259">
        <f t="shared" si="178"/>
        <v>158608.20000000001</v>
      </c>
      <c r="P2259" t="str">
        <f t="shared" si="179"/>
        <v/>
      </c>
      <c r="Q2259" s="48" t="str">
        <f>IF(O2259="","",
   IF(OR(O2259&lt;EDA_Outlier_Analysis!$C$10, O2259&gt;EDA_Outlier_Analysis!$C$11),
      "Outlier",
      "Normal"))</f>
        <v>Normal</v>
      </c>
      <c r="R2259" t="str">
        <f>IF(P2259="","",
   IF(OR(P2259 &lt; EDA_Outlier_Analysis!$F$7, P2259 &gt; EDA_Outlier_Analysis!$F$8),
      "Outlier",
      "Normal"))</f>
        <v/>
      </c>
      <c r="S2259" t="str">
        <f>IF(N2259="","",
   IF(OR(N2259 &lt;EDA_Outlier_Analysis!$I$10, N2259 &gt; EDA_Outlier_Analysis!$I$11),
      "Outlier",
      "Normal"))</f>
        <v>Normal</v>
      </c>
    </row>
    <row r="2260" spans="1:19">
      <c r="A2260" t="s">
        <v>5488</v>
      </c>
      <c r="B2260" s="4">
        <v>44949</v>
      </c>
      <c r="C2260" s="2">
        <v>125572.13</v>
      </c>
      <c r="D2260" t="s">
        <v>849</v>
      </c>
      <c r="E2260" t="s">
        <v>853</v>
      </c>
      <c r="F2260" t="s">
        <v>9</v>
      </c>
      <c r="G2260" t="s">
        <v>34</v>
      </c>
      <c r="H2260" t="s">
        <v>739</v>
      </c>
      <c r="J2260" t="s">
        <v>5489</v>
      </c>
      <c r="K2260" t="str">
        <f>IF(COUNTIF(Customers!A:A, H2260)&gt;0, "Valid", "Invalid")</f>
        <v>Valid</v>
      </c>
      <c r="L2260" t="str">
        <f t="shared" si="175"/>
        <v>1</v>
      </c>
      <c r="M2260" t="str">
        <f t="shared" si="176"/>
        <v>2023</v>
      </c>
      <c r="N2260">
        <f t="shared" si="177"/>
        <v>125572.13</v>
      </c>
      <c r="O2260">
        <f t="shared" si="178"/>
        <v>125572.13</v>
      </c>
      <c r="P2260" t="str">
        <f t="shared" si="179"/>
        <v/>
      </c>
      <c r="Q2260" s="48" t="str">
        <f>IF(O2260="","",
   IF(OR(O2260&lt;EDA_Outlier_Analysis!$C$10, O2260&gt;EDA_Outlier_Analysis!$C$11),
      "Outlier",
      "Normal"))</f>
        <v>Normal</v>
      </c>
      <c r="R2260" t="str">
        <f>IF(P2260="","",
   IF(OR(P2260 &lt; EDA_Outlier_Analysis!$F$7, P2260 &gt; EDA_Outlier_Analysis!$F$8),
      "Outlier",
      "Normal"))</f>
        <v/>
      </c>
      <c r="S2260" t="str">
        <f>IF(N2260="","",
   IF(OR(N2260 &lt;EDA_Outlier_Analysis!$I$10, N2260 &gt; EDA_Outlier_Analysis!$I$11),
      "Outlier",
      "Normal"))</f>
        <v>Normal</v>
      </c>
    </row>
    <row r="2261" spans="1:19">
      <c r="A2261" t="s">
        <v>5490</v>
      </c>
      <c r="B2261" s="4">
        <v>44711</v>
      </c>
      <c r="C2261" s="2">
        <v>228649.87</v>
      </c>
      <c r="D2261" t="s">
        <v>849</v>
      </c>
      <c r="E2261" t="s">
        <v>850</v>
      </c>
      <c r="F2261" t="s">
        <v>11</v>
      </c>
      <c r="G2261" t="s">
        <v>24</v>
      </c>
      <c r="H2261" t="s">
        <v>339</v>
      </c>
      <c r="J2261" t="s">
        <v>5491</v>
      </c>
      <c r="K2261" t="str">
        <f>IF(COUNTIF(Customers!A:A, H2261)&gt;0, "Valid", "Invalid")</f>
        <v>Valid</v>
      </c>
      <c r="L2261" t="str">
        <f t="shared" si="175"/>
        <v>5</v>
      </c>
      <c r="M2261" t="str">
        <f t="shared" si="176"/>
        <v>2022</v>
      </c>
      <c r="N2261">
        <f t="shared" si="177"/>
        <v>228649.87</v>
      </c>
      <c r="O2261">
        <f t="shared" si="178"/>
        <v>228649.87</v>
      </c>
      <c r="P2261" t="str">
        <f t="shared" si="179"/>
        <v/>
      </c>
      <c r="Q2261" s="48" t="str">
        <f>IF(O2261="","",
   IF(OR(O2261&lt;EDA_Outlier_Analysis!$C$10, O2261&gt;EDA_Outlier_Analysis!$C$11),
      "Outlier",
      "Normal"))</f>
        <v>Normal</v>
      </c>
      <c r="R2261" t="str">
        <f>IF(P2261="","",
   IF(OR(P2261 &lt; EDA_Outlier_Analysis!$F$7, P2261 &gt; EDA_Outlier_Analysis!$F$8),
      "Outlier",
      "Normal"))</f>
        <v/>
      </c>
      <c r="S2261" t="str">
        <f>IF(N2261="","",
   IF(OR(N2261 &lt;EDA_Outlier_Analysis!$I$10, N2261 &gt; EDA_Outlier_Analysis!$I$11),
      "Outlier",
      "Normal"))</f>
        <v>Normal</v>
      </c>
    </row>
    <row r="2262" spans="1:19">
      <c r="A2262" t="s">
        <v>5492</v>
      </c>
      <c r="B2262" s="4">
        <v>44855</v>
      </c>
      <c r="C2262" s="2">
        <v>-38765.06</v>
      </c>
      <c r="D2262" t="s">
        <v>840</v>
      </c>
      <c r="E2262" t="s">
        <v>878</v>
      </c>
      <c r="F2262" t="s">
        <v>10</v>
      </c>
      <c r="G2262" t="s">
        <v>31</v>
      </c>
      <c r="I2262" t="s">
        <v>5493</v>
      </c>
      <c r="J2262" t="s">
        <v>5494</v>
      </c>
      <c r="K2262" t="str">
        <f>IF(COUNTIF(Customers!A:A, H2262)&gt;0, "Valid", "Invalid")</f>
        <v>Invalid</v>
      </c>
      <c r="L2262" t="str">
        <f t="shared" si="175"/>
        <v>10</v>
      </c>
      <c r="M2262" t="str">
        <f t="shared" si="176"/>
        <v>2022</v>
      </c>
      <c r="N2262">
        <f t="shared" si="177"/>
        <v>-38765.06</v>
      </c>
      <c r="O2262" t="str">
        <f t="shared" si="178"/>
        <v/>
      </c>
      <c r="P2262">
        <f t="shared" si="179"/>
        <v>38765.06</v>
      </c>
      <c r="Q2262" s="48" t="str">
        <f>IF(O2262="","",
   IF(OR(O2262&lt;EDA_Outlier_Analysis!$C$10, O2262&gt;EDA_Outlier_Analysis!$C$11),
      "Outlier",
      "Normal"))</f>
        <v/>
      </c>
      <c r="R2262" t="str">
        <f>IF(P2262="","",
   IF(OR(P2262 &lt; EDA_Outlier_Analysis!$F$7, P2262 &gt; EDA_Outlier_Analysis!$F$8),
      "Outlier",
      "Normal"))</f>
        <v>Normal</v>
      </c>
      <c r="S2262" t="str">
        <f>IF(N2262="","",
   IF(OR(N2262 &lt;EDA_Outlier_Analysis!$I$10, N2262 &gt; EDA_Outlier_Analysis!$I$11),
      "Outlier",
      "Normal"))</f>
        <v>Normal</v>
      </c>
    </row>
    <row r="2263" spans="1:19">
      <c r="A2263" t="s">
        <v>5495</v>
      </c>
      <c r="B2263" s="4">
        <v>44683</v>
      </c>
      <c r="C2263" s="2">
        <v>20773.32</v>
      </c>
      <c r="D2263" t="s">
        <v>873</v>
      </c>
      <c r="E2263" t="s">
        <v>873</v>
      </c>
      <c r="F2263" t="s">
        <v>11</v>
      </c>
      <c r="G2263" t="s">
        <v>34</v>
      </c>
      <c r="J2263" t="s">
        <v>5496</v>
      </c>
      <c r="K2263" t="str">
        <f>IF(COUNTIF(Customers!A:A, H2263)&gt;0, "Valid", "Invalid")</f>
        <v>Invalid</v>
      </c>
      <c r="L2263" t="str">
        <f t="shared" si="175"/>
        <v>5</v>
      </c>
      <c r="M2263" t="str">
        <f t="shared" si="176"/>
        <v>2022</v>
      </c>
      <c r="N2263">
        <f t="shared" si="177"/>
        <v>-20773.32</v>
      </c>
      <c r="O2263" t="str">
        <f t="shared" si="178"/>
        <v/>
      </c>
      <c r="P2263" t="str">
        <f t="shared" si="179"/>
        <v/>
      </c>
      <c r="Q2263" s="48" t="str">
        <f>IF(O2263="","",
   IF(OR(O2263&lt;EDA_Outlier_Analysis!$C$10, O2263&gt;EDA_Outlier_Analysis!$C$11),
      "Outlier",
      "Normal"))</f>
        <v/>
      </c>
      <c r="R2263" t="str">
        <f>IF(P2263="","",
   IF(OR(P2263 &lt; EDA_Outlier_Analysis!$F$7, P2263 &gt; EDA_Outlier_Analysis!$F$8),
      "Outlier",
      "Normal"))</f>
        <v/>
      </c>
      <c r="S2263" t="str">
        <f>IF(N2263="","",
   IF(OR(N2263 &lt;EDA_Outlier_Analysis!$I$10, N2263 &gt; EDA_Outlier_Analysis!$I$11),
      "Outlier",
      "Normal"))</f>
        <v>Normal</v>
      </c>
    </row>
    <row r="2264" spans="1:19">
      <c r="A2264" t="s">
        <v>5497</v>
      </c>
      <c r="B2264" s="4">
        <v>44655</v>
      </c>
      <c r="C2264" s="2">
        <v>113728.28</v>
      </c>
      <c r="D2264" t="s">
        <v>849</v>
      </c>
      <c r="E2264" t="s">
        <v>850</v>
      </c>
      <c r="F2264" t="s">
        <v>11</v>
      </c>
      <c r="G2264" t="s">
        <v>20</v>
      </c>
      <c r="H2264" t="s">
        <v>229</v>
      </c>
      <c r="J2264" t="s">
        <v>5498</v>
      </c>
      <c r="K2264" t="str">
        <f>IF(COUNTIF(Customers!A:A, H2264)&gt;0, "Valid", "Invalid")</f>
        <v>Valid</v>
      </c>
      <c r="L2264" t="str">
        <f t="shared" si="175"/>
        <v>4</v>
      </c>
      <c r="M2264" t="str">
        <f t="shared" si="176"/>
        <v>2022</v>
      </c>
      <c r="N2264">
        <f t="shared" si="177"/>
        <v>113728.28</v>
      </c>
      <c r="O2264">
        <f t="shared" si="178"/>
        <v>113728.28</v>
      </c>
      <c r="P2264" t="str">
        <f t="shared" si="179"/>
        <v/>
      </c>
      <c r="Q2264" s="48" t="str">
        <f>IF(O2264="","",
   IF(OR(O2264&lt;EDA_Outlier_Analysis!$C$10, O2264&gt;EDA_Outlier_Analysis!$C$11),
      "Outlier",
      "Normal"))</f>
        <v>Normal</v>
      </c>
      <c r="R2264" t="str">
        <f>IF(P2264="","",
   IF(OR(P2264 &lt; EDA_Outlier_Analysis!$F$7, P2264 &gt; EDA_Outlier_Analysis!$F$8),
      "Outlier",
      "Normal"))</f>
        <v/>
      </c>
      <c r="S2264" t="str">
        <f>IF(N2264="","",
   IF(OR(N2264 &lt;EDA_Outlier_Analysis!$I$10, N2264 &gt; EDA_Outlier_Analysis!$I$11),
      "Outlier",
      "Normal"))</f>
        <v>Normal</v>
      </c>
    </row>
    <row r="2265" spans="1:19">
      <c r="A2265" t="s">
        <v>5499</v>
      </c>
      <c r="B2265" s="4">
        <v>45008</v>
      </c>
      <c r="C2265" s="2">
        <v>201286.14</v>
      </c>
      <c r="D2265" t="s">
        <v>849</v>
      </c>
      <c r="E2265" t="s">
        <v>868</v>
      </c>
      <c r="F2265" t="s">
        <v>10</v>
      </c>
      <c r="G2265" t="s">
        <v>34</v>
      </c>
      <c r="H2265" t="s">
        <v>647</v>
      </c>
      <c r="J2265" t="s">
        <v>5500</v>
      </c>
      <c r="K2265" t="str">
        <f>IF(COUNTIF(Customers!A:A, H2265)&gt;0, "Valid", "Invalid")</f>
        <v>Valid</v>
      </c>
      <c r="L2265" t="str">
        <f t="shared" si="175"/>
        <v>3</v>
      </c>
      <c r="M2265" t="str">
        <f t="shared" si="176"/>
        <v>2023</v>
      </c>
      <c r="N2265">
        <f t="shared" si="177"/>
        <v>201286.14</v>
      </c>
      <c r="O2265">
        <f t="shared" si="178"/>
        <v>201286.14</v>
      </c>
      <c r="P2265" t="str">
        <f t="shared" si="179"/>
        <v/>
      </c>
      <c r="Q2265" s="48" t="str">
        <f>IF(O2265="","",
   IF(OR(O2265&lt;EDA_Outlier_Analysis!$C$10, O2265&gt;EDA_Outlier_Analysis!$C$11),
      "Outlier",
      "Normal"))</f>
        <v>Normal</v>
      </c>
      <c r="R2265" t="str">
        <f>IF(P2265="","",
   IF(OR(P2265 &lt; EDA_Outlier_Analysis!$F$7, P2265 &gt; EDA_Outlier_Analysis!$F$8),
      "Outlier",
      "Normal"))</f>
        <v/>
      </c>
      <c r="S2265" t="str">
        <f>IF(N2265="","",
   IF(OR(N2265 &lt;EDA_Outlier_Analysis!$I$10, N2265 &gt; EDA_Outlier_Analysis!$I$11),
      "Outlier",
      "Normal"))</f>
        <v>Normal</v>
      </c>
    </row>
    <row r="2266" spans="1:19">
      <c r="A2266" t="s">
        <v>5501</v>
      </c>
      <c r="B2266" s="4">
        <v>45182</v>
      </c>
      <c r="C2266" s="2">
        <v>153563.78</v>
      </c>
      <c r="D2266" t="s">
        <v>849</v>
      </c>
      <c r="E2266" t="s">
        <v>853</v>
      </c>
      <c r="F2266" t="s">
        <v>9</v>
      </c>
      <c r="G2266" t="s">
        <v>24</v>
      </c>
      <c r="H2266" t="s">
        <v>441</v>
      </c>
      <c r="J2266" t="s">
        <v>5502</v>
      </c>
      <c r="K2266" t="str">
        <f>IF(COUNTIF(Customers!A:A, H2266)&gt;0, "Valid", "Invalid")</f>
        <v>Valid</v>
      </c>
      <c r="L2266" t="str">
        <f t="shared" si="175"/>
        <v>9</v>
      </c>
      <c r="M2266" t="str">
        <f t="shared" si="176"/>
        <v>2023</v>
      </c>
      <c r="N2266">
        <f t="shared" si="177"/>
        <v>153563.78</v>
      </c>
      <c r="O2266">
        <f t="shared" si="178"/>
        <v>153563.78</v>
      </c>
      <c r="P2266" t="str">
        <f t="shared" si="179"/>
        <v/>
      </c>
      <c r="Q2266" s="48" t="str">
        <f>IF(O2266="","",
   IF(OR(O2266&lt;EDA_Outlier_Analysis!$C$10, O2266&gt;EDA_Outlier_Analysis!$C$11),
      "Outlier",
      "Normal"))</f>
        <v>Normal</v>
      </c>
      <c r="R2266" t="str">
        <f>IF(P2266="","",
   IF(OR(P2266 &lt; EDA_Outlier_Analysis!$F$7, P2266 &gt; EDA_Outlier_Analysis!$F$8),
      "Outlier",
      "Normal"))</f>
        <v/>
      </c>
      <c r="S2266" t="str">
        <f>IF(N2266="","",
   IF(OR(N2266 &lt;EDA_Outlier_Analysis!$I$10, N2266 &gt; EDA_Outlier_Analysis!$I$11),
      "Outlier",
      "Normal"))</f>
        <v>Normal</v>
      </c>
    </row>
    <row r="2267" spans="1:19">
      <c r="A2267" t="s">
        <v>5503</v>
      </c>
      <c r="B2267" s="4">
        <v>44770</v>
      </c>
      <c r="C2267" s="2">
        <v>-46369.72</v>
      </c>
      <c r="D2267" t="s">
        <v>840</v>
      </c>
      <c r="E2267" t="s">
        <v>905</v>
      </c>
      <c r="F2267" t="s">
        <v>10</v>
      </c>
      <c r="G2267" t="s">
        <v>24</v>
      </c>
      <c r="I2267" t="s">
        <v>2086</v>
      </c>
      <c r="J2267" t="s">
        <v>5504</v>
      </c>
      <c r="K2267" t="str">
        <f>IF(COUNTIF(Customers!A:A, H2267)&gt;0, "Valid", "Invalid")</f>
        <v>Invalid</v>
      </c>
      <c r="L2267" t="str">
        <f t="shared" si="175"/>
        <v>7</v>
      </c>
      <c r="M2267" t="str">
        <f t="shared" si="176"/>
        <v>2022</v>
      </c>
      <c r="N2267">
        <f t="shared" si="177"/>
        <v>-46369.72</v>
      </c>
      <c r="O2267" t="str">
        <f t="shared" si="178"/>
        <v/>
      </c>
      <c r="P2267">
        <f t="shared" si="179"/>
        <v>46369.72</v>
      </c>
      <c r="Q2267" s="48" t="str">
        <f>IF(O2267="","",
   IF(OR(O2267&lt;EDA_Outlier_Analysis!$C$10, O2267&gt;EDA_Outlier_Analysis!$C$11),
      "Outlier",
      "Normal"))</f>
        <v/>
      </c>
      <c r="R2267" t="str">
        <f>IF(P2267="","",
   IF(OR(P2267 &lt; EDA_Outlier_Analysis!$F$7, P2267 &gt; EDA_Outlier_Analysis!$F$8),
      "Outlier",
      "Normal"))</f>
        <v>Normal</v>
      </c>
      <c r="S2267" t="str">
        <f>IF(N2267="","",
   IF(OR(N2267 &lt;EDA_Outlier_Analysis!$I$10, N2267 &gt; EDA_Outlier_Analysis!$I$11),
      "Outlier",
      "Normal"))</f>
        <v>Normal</v>
      </c>
    </row>
    <row r="2268" spans="1:19">
      <c r="A2268" t="s">
        <v>5505</v>
      </c>
      <c r="B2268" s="4">
        <v>45206</v>
      </c>
      <c r="C2268" s="2">
        <v>-65880.490000000005</v>
      </c>
      <c r="D2268" t="s">
        <v>840</v>
      </c>
      <c r="E2268" t="s">
        <v>864</v>
      </c>
      <c r="F2268" t="s">
        <v>11</v>
      </c>
      <c r="G2268" t="s">
        <v>31</v>
      </c>
      <c r="I2268" t="s">
        <v>3081</v>
      </c>
      <c r="J2268" t="s">
        <v>5506</v>
      </c>
      <c r="K2268" t="str">
        <f>IF(COUNTIF(Customers!A:A, H2268)&gt;0, "Valid", "Invalid")</f>
        <v>Invalid</v>
      </c>
      <c r="L2268" t="str">
        <f t="shared" si="175"/>
        <v>10</v>
      </c>
      <c r="M2268" t="str">
        <f t="shared" si="176"/>
        <v>2023</v>
      </c>
      <c r="N2268">
        <f t="shared" si="177"/>
        <v>-65880.490000000005</v>
      </c>
      <c r="O2268" t="str">
        <f t="shared" si="178"/>
        <v/>
      </c>
      <c r="P2268">
        <f t="shared" si="179"/>
        <v>65880.490000000005</v>
      </c>
      <c r="Q2268" s="48" t="str">
        <f>IF(O2268="","",
   IF(OR(O2268&lt;EDA_Outlier_Analysis!$C$10, O2268&gt;EDA_Outlier_Analysis!$C$11),
      "Outlier",
      "Normal"))</f>
        <v/>
      </c>
      <c r="R2268" t="str">
        <f>IF(P2268="","",
   IF(OR(P2268 &lt; EDA_Outlier_Analysis!$F$7, P2268 &gt; EDA_Outlier_Analysis!$F$8),
      "Outlier",
      "Normal"))</f>
        <v>Outlier</v>
      </c>
      <c r="S2268" t="str">
        <f>IF(N2268="","",
   IF(OR(N2268 &lt;EDA_Outlier_Analysis!$I$10, N2268 &gt; EDA_Outlier_Analysis!$I$11),
      "Outlier",
      "Normal"))</f>
        <v>Normal</v>
      </c>
    </row>
    <row r="2269" spans="1:19">
      <c r="A2269" t="s">
        <v>5507</v>
      </c>
      <c r="B2269" s="4">
        <v>44876</v>
      </c>
      <c r="C2269" s="2">
        <v>199302.26</v>
      </c>
      <c r="D2269" t="s">
        <v>849</v>
      </c>
      <c r="E2269" t="s">
        <v>868</v>
      </c>
      <c r="F2269" t="s">
        <v>9</v>
      </c>
      <c r="G2269" t="s">
        <v>31</v>
      </c>
      <c r="H2269" t="s">
        <v>447</v>
      </c>
      <c r="J2269" t="s">
        <v>5508</v>
      </c>
      <c r="K2269" t="str">
        <f>IF(COUNTIF(Customers!A:A, H2269)&gt;0, "Valid", "Invalid")</f>
        <v>Valid</v>
      </c>
      <c r="L2269" t="str">
        <f t="shared" si="175"/>
        <v>11</v>
      </c>
      <c r="M2269" t="str">
        <f t="shared" si="176"/>
        <v>2022</v>
      </c>
      <c r="N2269">
        <f t="shared" si="177"/>
        <v>199302.26</v>
      </c>
      <c r="O2269">
        <f t="shared" si="178"/>
        <v>199302.26</v>
      </c>
      <c r="P2269" t="str">
        <f t="shared" si="179"/>
        <v/>
      </c>
      <c r="Q2269" s="48" t="str">
        <f>IF(O2269="","",
   IF(OR(O2269&lt;EDA_Outlier_Analysis!$C$10, O2269&gt;EDA_Outlier_Analysis!$C$11),
      "Outlier",
      "Normal"))</f>
        <v>Normal</v>
      </c>
      <c r="R2269" t="str">
        <f>IF(P2269="","",
   IF(OR(P2269 &lt; EDA_Outlier_Analysis!$F$7, P2269 &gt; EDA_Outlier_Analysis!$F$8),
      "Outlier",
      "Normal"))</f>
        <v/>
      </c>
      <c r="S2269" t="str">
        <f>IF(N2269="","",
   IF(OR(N2269 &lt;EDA_Outlier_Analysis!$I$10, N2269 &gt; EDA_Outlier_Analysis!$I$11),
      "Outlier",
      "Normal"))</f>
        <v>Normal</v>
      </c>
    </row>
    <row r="2270" spans="1:19">
      <c r="A2270" t="s">
        <v>5509</v>
      </c>
      <c r="B2270" s="4">
        <v>44723</v>
      </c>
      <c r="C2270" s="2">
        <v>8534.59</v>
      </c>
      <c r="D2270" t="s">
        <v>873</v>
      </c>
      <c r="E2270" t="s">
        <v>873</v>
      </c>
      <c r="F2270" t="s">
        <v>11</v>
      </c>
      <c r="G2270" t="s">
        <v>34</v>
      </c>
      <c r="J2270" t="s">
        <v>5510</v>
      </c>
      <c r="K2270" t="str">
        <f>IF(COUNTIF(Customers!A:A, H2270)&gt;0, "Valid", "Invalid")</f>
        <v>Invalid</v>
      </c>
      <c r="L2270" t="str">
        <f t="shared" si="175"/>
        <v>6</v>
      </c>
      <c r="M2270" t="str">
        <f t="shared" si="176"/>
        <v>2022</v>
      </c>
      <c r="N2270">
        <f t="shared" si="177"/>
        <v>-8534.59</v>
      </c>
      <c r="O2270" t="str">
        <f t="shared" si="178"/>
        <v/>
      </c>
      <c r="P2270" t="str">
        <f t="shared" si="179"/>
        <v/>
      </c>
      <c r="Q2270" s="48" t="str">
        <f>IF(O2270="","",
   IF(OR(O2270&lt;EDA_Outlier_Analysis!$C$10, O2270&gt;EDA_Outlier_Analysis!$C$11),
      "Outlier",
      "Normal"))</f>
        <v/>
      </c>
      <c r="R2270" t="str">
        <f>IF(P2270="","",
   IF(OR(P2270 &lt; EDA_Outlier_Analysis!$F$7, P2270 &gt; EDA_Outlier_Analysis!$F$8),
      "Outlier",
      "Normal"))</f>
        <v/>
      </c>
      <c r="S2270" t="str">
        <f>IF(N2270="","",
   IF(OR(N2270 &lt;EDA_Outlier_Analysis!$I$10, N2270 &gt; EDA_Outlier_Analysis!$I$11),
      "Outlier",
      "Normal"))</f>
        <v>Normal</v>
      </c>
    </row>
    <row r="2271" spans="1:19">
      <c r="A2271" t="s">
        <v>5511</v>
      </c>
      <c r="B2271" s="4">
        <v>45042</v>
      </c>
      <c r="C2271" s="2">
        <v>-14753.96</v>
      </c>
      <c r="D2271" t="s">
        <v>840</v>
      </c>
      <c r="E2271" t="s">
        <v>905</v>
      </c>
      <c r="F2271" t="s">
        <v>9</v>
      </c>
      <c r="G2271" t="s">
        <v>24</v>
      </c>
      <c r="I2271" t="s">
        <v>1237</v>
      </c>
      <c r="J2271" t="s">
        <v>5512</v>
      </c>
      <c r="K2271" t="str">
        <f>IF(COUNTIF(Customers!A:A, H2271)&gt;0, "Valid", "Invalid")</f>
        <v>Invalid</v>
      </c>
      <c r="L2271" t="str">
        <f t="shared" si="175"/>
        <v>4</v>
      </c>
      <c r="M2271" t="str">
        <f t="shared" si="176"/>
        <v>2023</v>
      </c>
      <c r="N2271">
        <f t="shared" si="177"/>
        <v>-14753.96</v>
      </c>
      <c r="O2271" t="str">
        <f t="shared" si="178"/>
        <v/>
      </c>
      <c r="P2271">
        <f t="shared" si="179"/>
        <v>14753.96</v>
      </c>
      <c r="Q2271" s="48" t="str">
        <f>IF(O2271="","",
   IF(OR(O2271&lt;EDA_Outlier_Analysis!$C$10, O2271&gt;EDA_Outlier_Analysis!$C$11),
      "Outlier",
      "Normal"))</f>
        <v/>
      </c>
      <c r="R2271" t="str">
        <f>IF(P2271="","",
   IF(OR(P2271 &lt; EDA_Outlier_Analysis!$F$7, P2271 &gt; EDA_Outlier_Analysis!$F$8),
      "Outlier",
      "Normal"))</f>
        <v>Outlier</v>
      </c>
      <c r="S2271" t="str">
        <f>IF(N2271="","",
   IF(OR(N2271 &lt;EDA_Outlier_Analysis!$I$10, N2271 &gt; EDA_Outlier_Analysis!$I$11),
      "Outlier",
      "Normal"))</f>
        <v>Normal</v>
      </c>
    </row>
    <row r="2272" spans="1:19">
      <c r="A2272" t="s">
        <v>5513</v>
      </c>
      <c r="B2272" s="4">
        <v>44758</v>
      </c>
      <c r="C2272" s="2">
        <v>-29333.68</v>
      </c>
      <c r="D2272" t="s">
        <v>840</v>
      </c>
      <c r="E2272" t="s">
        <v>905</v>
      </c>
      <c r="F2272" t="s">
        <v>9</v>
      </c>
      <c r="G2272" t="s">
        <v>34</v>
      </c>
      <c r="I2272" t="s">
        <v>1813</v>
      </c>
      <c r="J2272" t="s">
        <v>5514</v>
      </c>
      <c r="K2272" t="str">
        <f>IF(COUNTIF(Customers!A:A, H2272)&gt;0, "Valid", "Invalid")</f>
        <v>Invalid</v>
      </c>
      <c r="L2272" t="str">
        <f t="shared" si="175"/>
        <v>7</v>
      </c>
      <c r="M2272" t="str">
        <f t="shared" si="176"/>
        <v>2022</v>
      </c>
      <c r="N2272">
        <f t="shared" si="177"/>
        <v>-29333.68</v>
      </c>
      <c r="O2272" t="str">
        <f t="shared" si="178"/>
        <v/>
      </c>
      <c r="P2272">
        <f t="shared" si="179"/>
        <v>29333.68</v>
      </c>
      <c r="Q2272" s="48" t="str">
        <f>IF(O2272="","",
   IF(OR(O2272&lt;EDA_Outlier_Analysis!$C$10, O2272&gt;EDA_Outlier_Analysis!$C$11),
      "Outlier",
      "Normal"))</f>
        <v/>
      </c>
      <c r="R2272" t="str">
        <f>IF(P2272="","",
   IF(OR(P2272 &lt; EDA_Outlier_Analysis!$F$7, P2272 &gt; EDA_Outlier_Analysis!$F$8),
      "Outlier",
      "Normal"))</f>
        <v>Normal</v>
      </c>
      <c r="S2272" t="str">
        <f>IF(N2272="","",
   IF(OR(N2272 &lt;EDA_Outlier_Analysis!$I$10, N2272 &gt; EDA_Outlier_Analysis!$I$11),
      "Outlier",
      "Normal"))</f>
        <v>Normal</v>
      </c>
    </row>
    <row r="2273" spans="1:19">
      <c r="A2273" t="s">
        <v>5515</v>
      </c>
      <c r="B2273" s="4">
        <v>44970</v>
      </c>
      <c r="C2273" s="2">
        <v>-29326.240000000002</v>
      </c>
      <c r="D2273" t="s">
        <v>840</v>
      </c>
      <c r="E2273" t="s">
        <v>878</v>
      </c>
      <c r="F2273" t="s">
        <v>9</v>
      </c>
      <c r="G2273" t="s">
        <v>24</v>
      </c>
      <c r="I2273" t="s">
        <v>1524</v>
      </c>
      <c r="J2273" t="s">
        <v>5516</v>
      </c>
      <c r="K2273" t="str">
        <f>IF(COUNTIF(Customers!A:A, H2273)&gt;0, "Valid", "Invalid")</f>
        <v>Invalid</v>
      </c>
      <c r="L2273" t="str">
        <f t="shared" si="175"/>
        <v>2</v>
      </c>
      <c r="M2273" t="str">
        <f t="shared" si="176"/>
        <v>2023</v>
      </c>
      <c r="N2273">
        <f t="shared" si="177"/>
        <v>-29326.240000000002</v>
      </c>
      <c r="O2273" t="str">
        <f t="shared" si="178"/>
        <v/>
      </c>
      <c r="P2273">
        <f t="shared" si="179"/>
        <v>29326.240000000002</v>
      </c>
      <c r="Q2273" s="48" t="str">
        <f>IF(O2273="","",
   IF(OR(O2273&lt;EDA_Outlier_Analysis!$C$10, O2273&gt;EDA_Outlier_Analysis!$C$11),
      "Outlier",
      "Normal"))</f>
        <v/>
      </c>
      <c r="R2273" t="str">
        <f>IF(P2273="","",
   IF(OR(P2273 &lt; EDA_Outlier_Analysis!$F$7, P2273 &gt; EDA_Outlier_Analysis!$F$8),
      "Outlier",
      "Normal"))</f>
        <v>Normal</v>
      </c>
      <c r="S2273" t="str">
        <f>IF(N2273="","",
   IF(OR(N2273 &lt;EDA_Outlier_Analysis!$I$10, N2273 &gt; EDA_Outlier_Analysis!$I$11),
      "Outlier",
      "Normal"))</f>
        <v>Normal</v>
      </c>
    </row>
    <row r="2274" spans="1:19">
      <c r="A2274" t="s">
        <v>5517</v>
      </c>
      <c r="B2274" s="4">
        <v>45155</v>
      </c>
      <c r="C2274" s="2">
        <v>21901.200000000001</v>
      </c>
      <c r="D2274" t="s">
        <v>1345</v>
      </c>
      <c r="E2274" t="s">
        <v>1345</v>
      </c>
      <c r="F2274" t="s">
        <v>9</v>
      </c>
      <c r="G2274" t="s">
        <v>24</v>
      </c>
      <c r="J2274" t="s">
        <v>5518</v>
      </c>
      <c r="K2274" t="str">
        <f>IF(COUNTIF(Customers!A:A, H2274)&gt;0, "Valid", "Invalid")</f>
        <v>Invalid</v>
      </c>
      <c r="L2274" t="str">
        <f t="shared" si="175"/>
        <v>8</v>
      </c>
      <c r="M2274" t="str">
        <f t="shared" si="176"/>
        <v>2023</v>
      </c>
      <c r="N2274">
        <f t="shared" si="177"/>
        <v>-21901.200000000001</v>
      </c>
      <c r="O2274" t="str">
        <f t="shared" si="178"/>
        <v/>
      </c>
      <c r="P2274" t="str">
        <f t="shared" si="179"/>
        <v/>
      </c>
      <c r="Q2274" s="48" t="str">
        <f>IF(O2274="","",
   IF(OR(O2274&lt;EDA_Outlier_Analysis!$C$10, O2274&gt;EDA_Outlier_Analysis!$C$11),
      "Outlier",
      "Normal"))</f>
        <v/>
      </c>
      <c r="R2274" t="str">
        <f>IF(P2274="","",
   IF(OR(P2274 &lt; EDA_Outlier_Analysis!$F$7, P2274 &gt; EDA_Outlier_Analysis!$F$8),
      "Outlier",
      "Normal"))</f>
        <v/>
      </c>
      <c r="S2274" t="str">
        <f>IF(N2274="","",
   IF(OR(N2274 &lt;EDA_Outlier_Analysis!$I$10, N2274 &gt; EDA_Outlier_Analysis!$I$11),
      "Outlier",
      "Normal"))</f>
        <v>Normal</v>
      </c>
    </row>
    <row r="2275" spans="1:19">
      <c r="A2275" t="s">
        <v>5519</v>
      </c>
      <c r="B2275" s="4">
        <v>44974</v>
      </c>
      <c r="C2275" s="2">
        <v>26281.4</v>
      </c>
      <c r="D2275" t="s">
        <v>873</v>
      </c>
      <c r="E2275" t="s">
        <v>873</v>
      </c>
      <c r="F2275" t="s">
        <v>11</v>
      </c>
      <c r="G2275" t="s">
        <v>31</v>
      </c>
      <c r="J2275" t="s">
        <v>5520</v>
      </c>
      <c r="K2275" t="str">
        <f>IF(COUNTIF(Customers!A:A, H2275)&gt;0, "Valid", "Invalid")</f>
        <v>Invalid</v>
      </c>
      <c r="L2275" t="str">
        <f t="shared" si="175"/>
        <v>2</v>
      </c>
      <c r="M2275" t="str">
        <f t="shared" si="176"/>
        <v>2023</v>
      </c>
      <c r="N2275">
        <f t="shared" si="177"/>
        <v>-26281.4</v>
      </c>
      <c r="O2275" t="str">
        <f t="shared" si="178"/>
        <v/>
      </c>
      <c r="P2275" t="str">
        <f t="shared" si="179"/>
        <v/>
      </c>
      <c r="Q2275" s="48" t="str">
        <f>IF(O2275="","",
   IF(OR(O2275&lt;EDA_Outlier_Analysis!$C$10, O2275&gt;EDA_Outlier_Analysis!$C$11),
      "Outlier",
      "Normal"))</f>
        <v/>
      </c>
      <c r="R2275" t="str">
        <f>IF(P2275="","",
   IF(OR(P2275 &lt; EDA_Outlier_Analysis!$F$7, P2275 &gt; EDA_Outlier_Analysis!$F$8),
      "Outlier",
      "Normal"))</f>
        <v/>
      </c>
      <c r="S2275" t="str">
        <f>IF(N2275="","",
   IF(OR(N2275 &lt;EDA_Outlier_Analysis!$I$10, N2275 &gt; EDA_Outlier_Analysis!$I$11),
      "Outlier",
      "Normal"))</f>
        <v>Normal</v>
      </c>
    </row>
    <row r="2276" spans="1:19">
      <c r="A2276" t="s">
        <v>5521</v>
      </c>
      <c r="B2276" s="4">
        <v>45193</v>
      </c>
      <c r="C2276" s="2">
        <v>155826.34</v>
      </c>
      <c r="D2276" t="s">
        <v>849</v>
      </c>
      <c r="E2276" t="s">
        <v>850</v>
      </c>
      <c r="F2276" t="s">
        <v>10</v>
      </c>
      <c r="G2276" t="s">
        <v>31</v>
      </c>
      <c r="H2276" t="s">
        <v>681</v>
      </c>
      <c r="J2276" t="s">
        <v>5522</v>
      </c>
      <c r="K2276" t="str">
        <f>IF(COUNTIF(Customers!A:A, H2276)&gt;0, "Valid", "Invalid")</f>
        <v>Valid</v>
      </c>
      <c r="L2276" t="str">
        <f t="shared" si="175"/>
        <v>9</v>
      </c>
      <c r="M2276" t="str">
        <f t="shared" si="176"/>
        <v>2023</v>
      </c>
      <c r="N2276">
        <f t="shared" si="177"/>
        <v>155826.34</v>
      </c>
      <c r="O2276">
        <f t="shared" si="178"/>
        <v>155826.34</v>
      </c>
      <c r="P2276" t="str">
        <f t="shared" si="179"/>
        <v/>
      </c>
      <c r="Q2276" s="48" t="str">
        <f>IF(O2276="","",
   IF(OR(O2276&lt;EDA_Outlier_Analysis!$C$10, O2276&gt;EDA_Outlier_Analysis!$C$11),
      "Outlier",
      "Normal"))</f>
        <v>Normal</v>
      </c>
      <c r="R2276" t="str">
        <f>IF(P2276="","",
   IF(OR(P2276 &lt; EDA_Outlier_Analysis!$F$7, P2276 &gt; EDA_Outlier_Analysis!$F$8),
      "Outlier",
      "Normal"))</f>
        <v/>
      </c>
      <c r="S2276" t="str">
        <f>IF(N2276="","",
   IF(OR(N2276 &lt;EDA_Outlier_Analysis!$I$10, N2276 &gt; EDA_Outlier_Analysis!$I$11),
      "Outlier",
      "Normal"))</f>
        <v>Normal</v>
      </c>
    </row>
    <row r="2277" spans="1:19">
      <c r="A2277" t="s">
        <v>5523</v>
      </c>
      <c r="B2277" s="4">
        <v>45186</v>
      </c>
      <c r="C2277" s="2">
        <v>171729.36</v>
      </c>
      <c r="D2277" t="s">
        <v>849</v>
      </c>
      <c r="E2277" t="s">
        <v>853</v>
      </c>
      <c r="F2277" t="s">
        <v>11</v>
      </c>
      <c r="G2277" t="s">
        <v>20</v>
      </c>
      <c r="H2277" t="s">
        <v>195</v>
      </c>
      <c r="J2277" t="s">
        <v>5524</v>
      </c>
      <c r="K2277" t="str">
        <f>IF(COUNTIF(Customers!A:A, H2277)&gt;0, "Valid", "Invalid")</f>
        <v>Valid</v>
      </c>
      <c r="L2277" t="str">
        <f t="shared" si="175"/>
        <v>9</v>
      </c>
      <c r="M2277" t="str">
        <f t="shared" si="176"/>
        <v>2023</v>
      </c>
      <c r="N2277">
        <f t="shared" si="177"/>
        <v>171729.36</v>
      </c>
      <c r="O2277">
        <f t="shared" si="178"/>
        <v>171729.36</v>
      </c>
      <c r="P2277" t="str">
        <f t="shared" si="179"/>
        <v/>
      </c>
      <c r="Q2277" s="48" t="str">
        <f>IF(O2277="","",
   IF(OR(O2277&lt;EDA_Outlier_Analysis!$C$10, O2277&gt;EDA_Outlier_Analysis!$C$11),
      "Outlier",
      "Normal"))</f>
        <v>Normal</v>
      </c>
      <c r="R2277" t="str">
        <f>IF(P2277="","",
   IF(OR(P2277 &lt; EDA_Outlier_Analysis!$F$7, P2277 &gt; EDA_Outlier_Analysis!$F$8),
      "Outlier",
      "Normal"))</f>
        <v/>
      </c>
      <c r="S2277" t="str">
        <f>IF(N2277="","",
   IF(OR(N2277 &lt;EDA_Outlier_Analysis!$I$10, N2277 &gt; EDA_Outlier_Analysis!$I$11),
      "Outlier",
      "Normal"))</f>
        <v>Normal</v>
      </c>
    </row>
    <row r="2278" spans="1:19">
      <c r="A2278" t="s">
        <v>5525</v>
      </c>
      <c r="B2278" s="4">
        <v>45254</v>
      </c>
      <c r="C2278" s="2">
        <v>-35591.08</v>
      </c>
      <c r="D2278" t="s">
        <v>840</v>
      </c>
      <c r="E2278" t="s">
        <v>864</v>
      </c>
      <c r="F2278" t="s">
        <v>11</v>
      </c>
      <c r="G2278" t="s">
        <v>24</v>
      </c>
      <c r="I2278" t="s">
        <v>5493</v>
      </c>
      <c r="J2278" t="s">
        <v>5526</v>
      </c>
      <c r="K2278" t="str">
        <f>IF(COUNTIF(Customers!A:A, H2278)&gt;0, "Valid", "Invalid")</f>
        <v>Invalid</v>
      </c>
      <c r="L2278" t="str">
        <f t="shared" si="175"/>
        <v>11</v>
      </c>
      <c r="M2278" t="str">
        <f t="shared" si="176"/>
        <v>2023</v>
      </c>
      <c r="N2278">
        <f t="shared" si="177"/>
        <v>-35591.08</v>
      </c>
      <c r="O2278" t="str">
        <f t="shared" si="178"/>
        <v/>
      </c>
      <c r="P2278">
        <f t="shared" si="179"/>
        <v>35591.08</v>
      </c>
      <c r="Q2278" s="48" t="str">
        <f>IF(O2278="","",
   IF(OR(O2278&lt;EDA_Outlier_Analysis!$C$10, O2278&gt;EDA_Outlier_Analysis!$C$11),
      "Outlier",
      "Normal"))</f>
        <v/>
      </c>
      <c r="R2278" t="str">
        <f>IF(P2278="","",
   IF(OR(P2278 &lt; EDA_Outlier_Analysis!$F$7, P2278 &gt; EDA_Outlier_Analysis!$F$8),
      "Outlier",
      "Normal"))</f>
        <v>Normal</v>
      </c>
      <c r="S2278" t="str">
        <f>IF(N2278="","",
   IF(OR(N2278 &lt;EDA_Outlier_Analysis!$I$10, N2278 &gt; EDA_Outlier_Analysis!$I$11),
      "Outlier",
      "Normal"))</f>
        <v>Normal</v>
      </c>
    </row>
    <row r="2279" spans="1:19">
      <c r="A2279" t="s">
        <v>5527</v>
      </c>
      <c r="B2279" s="4">
        <v>44662</v>
      </c>
      <c r="C2279" s="2">
        <v>-59246.84</v>
      </c>
      <c r="D2279" t="s">
        <v>840</v>
      </c>
      <c r="E2279" t="s">
        <v>845</v>
      </c>
      <c r="F2279" t="s">
        <v>11</v>
      </c>
      <c r="G2279" t="s">
        <v>20</v>
      </c>
      <c r="I2279" t="s">
        <v>2017</v>
      </c>
      <c r="J2279" t="s">
        <v>5528</v>
      </c>
      <c r="K2279" t="str">
        <f>IF(COUNTIF(Customers!A:A, H2279)&gt;0, "Valid", "Invalid")</f>
        <v>Invalid</v>
      </c>
      <c r="L2279" t="str">
        <f t="shared" si="175"/>
        <v>4</v>
      </c>
      <c r="M2279" t="str">
        <f t="shared" si="176"/>
        <v>2022</v>
      </c>
      <c r="N2279">
        <f t="shared" si="177"/>
        <v>-59246.84</v>
      </c>
      <c r="O2279" t="str">
        <f t="shared" si="178"/>
        <v/>
      </c>
      <c r="P2279">
        <f t="shared" si="179"/>
        <v>59246.84</v>
      </c>
      <c r="Q2279" s="48" t="str">
        <f>IF(O2279="","",
   IF(OR(O2279&lt;EDA_Outlier_Analysis!$C$10, O2279&gt;EDA_Outlier_Analysis!$C$11),
      "Outlier",
      "Normal"))</f>
        <v/>
      </c>
      <c r="R2279" t="str">
        <f>IF(P2279="","",
   IF(OR(P2279 &lt; EDA_Outlier_Analysis!$F$7, P2279 &gt; EDA_Outlier_Analysis!$F$8),
      "Outlier",
      "Normal"))</f>
        <v>Outlier</v>
      </c>
      <c r="S2279" t="str">
        <f>IF(N2279="","",
   IF(OR(N2279 &lt;EDA_Outlier_Analysis!$I$10, N2279 &gt; EDA_Outlier_Analysis!$I$11),
      "Outlier",
      "Normal"))</f>
        <v>Normal</v>
      </c>
    </row>
    <row r="2280" spans="1:19">
      <c r="A2280" t="s">
        <v>5529</v>
      </c>
      <c r="B2280" s="4">
        <v>44785</v>
      </c>
      <c r="C2280" s="2">
        <v>172835.97</v>
      </c>
      <c r="D2280" t="s">
        <v>849</v>
      </c>
      <c r="E2280" t="s">
        <v>850</v>
      </c>
      <c r="F2280" t="s">
        <v>11</v>
      </c>
      <c r="G2280" t="s">
        <v>34</v>
      </c>
      <c r="H2280" t="s">
        <v>633</v>
      </c>
      <c r="J2280" t="s">
        <v>5530</v>
      </c>
      <c r="K2280" t="str">
        <f>IF(COUNTIF(Customers!A:A, H2280)&gt;0, "Valid", "Invalid")</f>
        <v>Valid</v>
      </c>
      <c r="L2280" t="str">
        <f t="shared" si="175"/>
        <v>8</v>
      </c>
      <c r="M2280" t="str">
        <f t="shared" si="176"/>
        <v>2022</v>
      </c>
      <c r="N2280">
        <f t="shared" si="177"/>
        <v>172835.97</v>
      </c>
      <c r="O2280">
        <f t="shared" si="178"/>
        <v>172835.97</v>
      </c>
      <c r="P2280" t="str">
        <f t="shared" si="179"/>
        <v/>
      </c>
      <c r="Q2280" s="48" t="str">
        <f>IF(O2280="","",
   IF(OR(O2280&lt;EDA_Outlier_Analysis!$C$10, O2280&gt;EDA_Outlier_Analysis!$C$11),
      "Outlier",
      "Normal"))</f>
        <v>Normal</v>
      </c>
      <c r="R2280" t="str">
        <f>IF(P2280="","",
   IF(OR(P2280 &lt; EDA_Outlier_Analysis!$F$7, P2280 &gt; EDA_Outlier_Analysis!$F$8),
      "Outlier",
      "Normal"))</f>
        <v/>
      </c>
      <c r="S2280" t="str">
        <f>IF(N2280="","",
   IF(OR(N2280 &lt;EDA_Outlier_Analysis!$I$10, N2280 &gt; EDA_Outlier_Analysis!$I$11),
      "Outlier",
      "Normal"))</f>
        <v>Normal</v>
      </c>
    </row>
    <row r="2281" spans="1:19">
      <c r="A2281" t="s">
        <v>5531</v>
      </c>
      <c r="B2281" s="4">
        <v>44810</v>
      </c>
      <c r="C2281" s="2">
        <v>229533.51</v>
      </c>
      <c r="D2281" t="s">
        <v>849</v>
      </c>
      <c r="E2281" t="s">
        <v>853</v>
      </c>
      <c r="F2281" t="s">
        <v>11</v>
      </c>
      <c r="G2281" t="s">
        <v>24</v>
      </c>
      <c r="H2281" t="s">
        <v>655</v>
      </c>
      <c r="J2281" t="s">
        <v>5532</v>
      </c>
      <c r="K2281" t="str">
        <f>IF(COUNTIF(Customers!A:A, H2281)&gt;0, "Valid", "Invalid")</f>
        <v>Valid</v>
      </c>
      <c r="L2281" t="str">
        <f t="shared" si="175"/>
        <v>9</v>
      </c>
      <c r="M2281" t="str">
        <f t="shared" si="176"/>
        <v>2022</v>
      </c>
      <c r="N2281">
        <f t="shared" si="177"/>
        <v>229533.51</v>
      </c>
      <c r="O2281">
        <f t="shared" si="178"/>
        <v>229533.51</v>
      </c>
      <c r="P2281" t="str">
        <f t="shared" si="179"/>
        <v/>
      </c>
      <c r="Q2281" s="48" t="str">
        <f>IF(O2281="","",
   IF(OR(O2281&lt;EDA_Outlier_Analysis!$C$10, O2281&gt;EDA_Outlier_Analysis!$C$11),
      "Outlier",
      "Normal"))</f>
        <v>Normal</v>
      </c>
      <c r="R2281" t="str">
        <f>IF(P2281="","",
   IF(OR(P2281 &lt; EDA_Outlier_Analysis!$F$7, P2281 &gt; EDA_Outlier_Analysis!$F$8),
      "Outlier",
      "Normal"))</f>
        <v/>
      </c>
      <c r="S2281" t="str">
        <f>IF(N2281="","",
   IF(OR(N2281 &lt;EDA_Outlier_Analysis!$I$10, N2281 &gt; EDA_Outlier_Analysis!$I$11),
      "Outlier",
      "Normal"))</f>
        <v>Normal</v>
      </c>
    </row>
    <row r="2282" spans="1:19">
      <c r="A2282" t="s">
        <v>5533</v>
      </c>
      <c r="B2282" s="4">
        <v>44889</v>
      </c>
      <c r="C2282" s="2">
        <v>-57386.8</v>
      </c>
      <c r="D2282" t="s">
        <v>840</v>
      </c>
      <c r="E2282" t="s">
        <v>845</v>
      </c>
      <c r="F2282" t="s">
        <v>10</v>
      </c>
      <c r="G2282" t="s">
        <v>31</v>
      </c>
      <c r="I2282" t="s">
        <v>865</v>
      </c>
      <c r="J2282" t="s">
        <v>5534</v>
      </c>
      <c r="K2282" t="str">
        <f>IF(COUNTIF(Customers!A:A, H2282)&gt;0, "Valid", "Invalid")</f>
        <v>Invalid</v>
      </c>
      <c r="L2282" t="str">
        <f t="shared" si="175"/>
        <v>11</v>
      </c>
      <c r="M2282" t="str">
        <f t="shared" si="176"/>
        <v>2022</v>
      </c>
      <c r="N2282">
        <f t="shared" si="177"/>
        <v>-57386.8</v>
      </c>
      <c r="O2282" t="str">
        <f t="shared" si="178"/>
        <v/>
      </c>
      <c r="P2282">
        <f t="shared" si="179"/>
        <v>57386.8</v>
      </c>
      <c r="Q2282" s="48" t="str">
        <f>IF(O2282="","",
   IF(OR(O2282&lt;EDA_Outlier_Analysis!$C$10, O2282&gt;EDA_Outlier_Analysis!$C$11),
      "Outlier",
      "Normal"))</f>
        <v/>
      </c>
      <c r="R2282" t="str">
        <f>IF(P2282="","",
   IF(OR(P2282 &lt; EDA_Outlier_Analysis!$F$7, P2282 &gt; EDA_Outlier_Analysis!$F$8),
      "Outlier",
      "Normal"))</f>
        <v>Outlier</v>
      </c>
      <c r="S2282" t="str">
        <f>IF(N2282="","",
   IF(OR(N2282 &lt;EDA_Outlier_Analysis!$I$10, N2282 &gt; EDA_Outlier_Analysis!$I$11),
      "Outlier",
      "Normal"))</f>
        <v>Normal</v>
      </c>
    </row>
    <row r="2283" spans="1:19">
      <c r="A2283" t="s">
        <v>5535</v>
      </c>
      <c r="B2283" s="4">
        <v>45194</v>
      </c>
      <c r="C2283" s="2">
        <v>179355.84</v>
      </c>
      <c r="D2283" t="s">
        <v>849</v>
      </c>
      <c r="E2283" t="s">
        <v>868</v>
      </c>
      <c r="F2283" t="s">
        <v>11</v>
      </c>
      <c r="G2283" t="s">
        <v>34</v>
      </c>
      <c r="H2283" t="s">
        <v>765</v>
      </c>
      <c r="J2283" t="s">
        <v>5536</v>
      </c>
      <c r="K2283" t="str">
        <f>IF(COUNTIF(Customers!A:A, H2283)&gt;0, "Valid", "Invalid")</f>
        <v>Valid</v>
      </c>
      <c r="L2283" t="str">
        <f t="shared" si="175"/>
        <v>9</v>
      </c>
      <c r="M2283" t="str">
        <f t="shared" si="176"/>
        <v>2023</v>
      </c>
      <c r="N2283">
        <f t="shared" si="177"/>
        <v>179355.84</v>
      </c>
      <c r="O2283">
        <f t="shared" si="178"/>
        <v>179355.84</v>
      </c>
      <c r="P2283" t="str">
        <f t="shared" si="179"/>
        <v/>
      </c>
      <c r="Q2283" s="48" t="str">
        <f>IF(O2283="","",
   IF(OR(O2283&lt;EDA_Outlier_Analysis!$C$10, O2283&gt;EDA_Outlier_Analysis!$C$11),
      "Outlier",
      "Normal"))</f>
        <v>Normal</v>
      </c>
      <c r="R2283" t="str">
        <f>IF(P2283="","",
   IF(OR(P2283 &lt; EDA_Outlier_Analysis!$F$7, P2283 &gt; EDA_Outlier_Analysis!$F$8),
      "Outlier",
      "Normal"))</f>
        <v/>
      </c>
      <c r="S2283" t="str">
        <f>IF(N2283="","",
   IF(OR(N2283 &lt;EDA_Outlier_Analysis!$I$10, N2283 &gt; EDA_Outlier_Analysis!$I$11),
      "Outlier",
      "Normal"))</f>
        <v>Normal</v>
      </c>
    </row>
    <row r="2284" spans="1:19">
      <c r="A2284" t="s">
        <v>5537</v>
      </c>
      <c r="B2284" s="4">
        <v>44928</v>
      </c>
      <c r="C2284" s="2">
        <v>-54877.07</v>
      </c>
      <c r="D2284" t="s">
        <v>840</v>
      </c>
      <c r="E2284" t="s">
        <v>878</v>
      </c>
      <c r="F2284" t="s">
        <v>9</v>
      </c>
      <c r="G2284" t="s">
        <v>20</v>
      </c>
      <c r="I2284" t="s">
        <v>1453</v>
      </c>
      <c r="J2284" t="s">
        <v>5538</v>
      </c>
      <c r="K2284" t="str">
        <f>IF(COUNTIF(Customers!A:A, H2284)&gt;0, "Valid", "Invalid")</f>
        <v>Invalid</v>
      </c>
      <c r="L2284" t="str">
        <f t="shared" si="175"/>
        <v>1</v>
      </c>
      <c r="M2284" t="str">
        <f t="shared" si="176"/>
        <v>2023</v>
      </c>
      <c r="N2284">
        <f t="shared" si="177"/>
        <v>-54877.07</v>
      </c>
      <c r="O2284" t="str">
        <f t="shared" si="178"/>
        <v/>
      </c>
      <c r="P2284">
        <f t="shared" si="179"/>
        <v>54877.07</v>
      </c>
      <c r="Q2284" s="48" t="str">
        <f>IF(O2284="","",
   IF(OR(O2284&lt;EDA_Outlier_Analysis!$C$10, O2284&gt;EDA_Outlier_Analysis!$C$11),
      "Outlier",
      "Normal"))</f>
        <v/>
      </c>
      <c r="R2284" t="str">
        <f>IF(P2284="","",
   IF(OR(P2284 &lt; EDA_Outlier_Analysis!$F$7, P2284 &gt; EDA_Outlier_Analysis!$F$8),
      "Outlier",
      "Normal"))</f>
        <v>Outlier</v>
      </c>
      <c r="S2284" t="str">
        <f>IF(N2284="","",
   IF(OR(N2284 &lt;EDA_Outlier_Analysis!$I$10, N2284 &gt; EDA_Outlier_Analysis!$I$11),
      "Outlier",
      "Normal"))</f>
        <v>Normal</v>
      </c>
    </row>
    <row r="2285" spans="1:19">
      <c r="A2285" t="s">
        <v>5539</v>
      </c>
      <c r="B2285" s="4">
        <v>44930</v>
      </c>
      <c r="C2285" s="2">
        <v>-45025.07</v>
      </c>
      <c r="D2285" t="s">
        <v>840</v>
      </c>
      <c r="E2285" t="s">
        <v>856</v>
      </c>
      <c r="F2285" t="s">
        <v>11</v>
      </c>
      <c r="G2285" t="s">
        <v>20</v>
      </c>
      <c r="I2285" t="s">
        <v>1953</v>
      </c>
      <c r="J2285" t="s">
        <v>5540</v>
      </c>
      <c r="K2285" t="str">
        <f>IF(COUNTIF(Customers!A:A, H2285)&gt;0, "Valid", "Invalid")</f>
        <v>Invalid</v>
      </c>
      <c r="L2285" t="str">
        <f t="shared" si="175"/>
        <v>1</v>
      </c>
      <c r="M2285" t="str">
        <f t="shared" si="176"/>
        <v>2023</v>
      </c>
      <c r="N2285">
        <f t="shared" si="177"/>
        <v>-45025.07</v>
      </c>
      <c r="O2285" t="str">
        <f t="shared" si="178"/>
        <v/>
      </c>
      <c r="P2285">
        <f t="shared" si="179"/>
        <v>45025.07</v>
      </c>
      <c r="Q2285" s="48" t="str">
        <f>IF(O2285="","",
   IF(OR(O2285&lt;EDA_Outlier_Analysis!$C$10, O2285&gt;EDA_Outlier_Analysis!$C$11),
      "Outlier",
      "Normal"))</f>
        <v/>
      </c>
      <c r="R2285" t="str">
        <f>IF(P2285="","",
   IF(OR(P2285 &lt; EDA_Outlier_Analysis!$F$7, P2285 &gt; EDA_Outlier_Analysis!$F$8),
      "Outlier",
      "Normal"))</f>
        <v>Normal</v>
      </c>
      <c r="S2285" t="str">
        <f>IF(N2285="","",
   IF(OR(N2285 &lt;EDA_Outlier_Analysis!$I$10, N2285 &gt; EDA_Outlier_Analysis!$I$11),
      "Outlier",
      "Normal"))</f>
        <v>Normal</v>
      </c>
    </row>
    <row r="2286" spans="1:19">
      <c r="A2286" t="s">
        <v>5541</v>
      </c>
      <c r="B2286" s="4">
        <v>45264</v>
      </c>
      <c r="C2286" s="2">
        <v>164235.72</v>
      </c>
      <c r="D2286" t="s">
        <v>849</v>
      </c>
      <c r="E2286" t="s">
        <v>850</v>
      </c>
      <c r="F2286" t="s">
        <v>10</v>
      </c>
      <c r="G2286" t="s">
        <v>24</v>
      </c>
      <c r="H2286" t="s">
        <v>95</v>
      </c>
      <c r="J2286" t="s">
        <v>5542</v>
      </c>
      <c r="K2286" t="str">
        <f>IF(COUNTIF(Customers!A:A, H2286)&gt;0, "Valid", "Invalid")</f>
        <v>Valid</v>
      </c>
      <c r="L2286" t="str">
        <f t="shared" si="175"/>
        <v>12</v>
      </c>
      <c r="M2286" t="str">
        <f t="shared" si="176"/>
        <v>2023</v>
      </c>
      <c r="N2286">
        <f t="shared" si="177"/>
        <v>164235.72</v>
      </c>
      <c r="O2286">
        <f t="shared" si="178"/>
        <v>164235.72</v>
      </c>
      <c r="P2286" t="str">
        <f t="shared" si="179"/>
        <v/>
      </c>
      <c r="Q2286" s="48" t="str">
        <f>IF(O2286="","",
   IF(OR(O2286&lt;EDA_Outlier_Analysis!$C$10, O2286&gt;EDA_Outlier_Analysis!$C$11),
      "Outlier",
      "Normal"))</f>
        <v>Normal</v>
      </c>
      <c r="R2286" t="str">
        <f>IF(P2286="","",
   IF(OR(P2286 &lt; EDA_Outlier_Analysis!$F$7, P2286 &gt; EDA_Outlier_Analysis!$F$8),
      "Outlier",
      "Normal"))</f>
        <v/>
      </c>
      <c r="S2286" t="str">
        <f>IF(N2286="","",
   IF(OR(N2286 &lt;EDA_Outlier_Analysis!$I$10, N2286 &gt; EDA_Outlier_Analysis!$I$11),
      "Outlier",
      "Normal"))</f>
        <v>Normal</v>
      </c>
    </row>
    <row r="2287" spans="1:19">
      <c r="A2287" t="s">
        <v>5543</v>
      </c>
      <c r="B2287" s="4">
        <v>44582</v>
      </c>
      <c r="C2287" s="2">
        <v>125604.35</v>
      </c>
      <c r="D2287" t="s">
        <v>849</v>
      </c>
      <c r="E2287" t="s">
        <v>853</v>
      </c>
      <c r="F2287" t="s">
        <v>10</v>
      </c>
      <c r="G2287" t="s">
        <v>34</v>
      </c>
      <c r="H2287" t="s">
        <v>313</v>
      </c>
      <c r="J2287" t="s">
        <v>5544</v>
      </c>
      <c r="K2287" t="str">
        <f>IF(COUNTIF(Customers!A:A, H2287)&gt;0, "Valid", "Invalid")</f>
        <v>Valid</v>
      </c>
      <c r="L2287" t="str">
        <f t="shared" si="175"/>
        <v>1</v>
      </c>
      <c r="M2287" t="str">
        <f t="shared" si="176"/>
        <v>2022</v>
      </c>
      <c r="N2287">
        <f t="shared" si="177"/>
        <v>125604.35</v>
      </c>
      <c r="O2287">
        <f t="shared" si="178"/>
        <v>125604.35</v>
      </c>
      <c r="P2287" t="str">
        <f t="shared" si="179"/>
        <v/>
      </c>
      <c r="Q2287" s="48" t="str">
        <f>IF(O2287="","",
   IF(OR(O2287&lt;EDA_Outlier_Analysis!$C$10, O2287&gt;EDA_Outlier_Analysis!$C$11),
      "Outlier",
      "Normal"))</f>
        <v>Normal</v>
      </c>
      <c r="R2287" t="str">
        <f>IF(P2287="","",
   IF(OR(P2287 &lt; EDA_Outlier_Analysis!$F$7, P2287 &gt; EDA_Outlier_Analysis!$F$8),
      "Outlier",
      "Normal"))</f>
        <v/>
      </c>
      <c r="S2287" t="str">
        <f>IF(N2287="","",
   IF(OR(N2287 &lt;EDA_Outlier_Analysis!$I$10, N2287 &gt; EDA_Outlier_Analysis!$I$11),
      "Outlier",
      "Normal"))</f>
        <v>Normal</v>
      </c>
    </row>
    <row r="2288" spans="1:19">
      <c r="A2288" t="s">
        <v>5545</v>
      </c>
      <c r="B2288" s="4">
        <v>45085</v>
      </c>
      <c r="C2288" s="2">
        <v>127567.09</v>
      </c>
      <c r="D2288" t="s">
        <v>849</v>
      </c>
      <c r="E2288" t="s">
        <v>853</v>
      </c>
      <c r="F2288" t="s">
        <v>11</v>
      </c>
      <c r="G2288" t="s">
        <v>34</v>
      </c>
      <c r="H2288" t="s">
        <v>585</v>
      </c>
      <c r="J2288" t="s">
        <v>5546</v>
      </c>
      <c r="K2288" t="str">
        <f>IF(COUNTIF(Customers!A:A, H2288)&gt;0, "Valid", "Invalid")</f>
        <v>Valid</v>
      </c>
      <c r="L2288" t="str">
        <f t="shared" si="175"/>
        <v>6</v>
      </c>
      <c r="M2288" t="str">
        <f t="shared" si="176"/>
        <v>2023</v>
      </c>
      <c r="N2288">
        <f t="shared" si="177"/>
        <v>127567.09</v>
      </c>
      <c r="O2288">
        <f t="shared" si="178"/>
        <v>127567.09</v>
      </c>
      <c r="P2288" t="str">
        <f t="shared" si="179"/>
        <v/>
      </c>
      <c r="Q2288" s="48" t="str">
        <f>IF(O2288="","",
   IF(OR(O2288&lt;EDA_Outlier_Analysis!$C$10, O2288&gt;EDA_Outlier_Analysis!$C$11),
      "Outlier",
      "Normal"))</f>
        <v>Normal</v>
      </c>
      <c r="R2288" t="str">
        <f>IF(P2288="","",
   IF(OR(P2288 &lt; EDA_Outlier_Analysis!$F$7, P2288 &gt; EDA_Outlier_Analysis!$F$8),
      "Outlier",
      "Normal"))</f>
        <v/>
      </c>
      <c r="S2288" t="str">
        <f>IF(N2288="","",
   IF(OR(N2288 &lt;EDA_Outlier_Analysis!$I$10, N2288 &gt; EDA_Outlier_Analysis!$I$11),
      "Outlier",
      "Normal"))</f>
        <v>Normal</v>
      </c>
    </row>
    <row r="2289" spans="1:19">
      <c r="A2289" t="s">
        <v>5547</v>
      </c>
      <c r="B2289" s="4">
        <v>44605</v>
      </c>
      <c r="C2289" s="2">
        <v>150597.76999999999</v>
      </c>
      <c r="D2289" t="s">
        <v>849</v>
      </c>
      <c r="E2289" t="s">
        <v>868</v>
      </c>
      <c r="F2289" t="s">
        <v>10</v>
      </c>
      <c r="G2289" t="s">
        <v>34</v>
      </c>
      <c r="H2289" t="s">
        <v>55</v>
      </c>
      <c r="J2289" t="s">
        <v>5548</v>
      </c>
      <c r="K2289" t="str">
        <f>IF(COUNTIF(Customers!A:A, H2289)&gt;0, "Valid", "Invalid")</f>
        <v>Valid</v>
      </c>
      <c r="L2289" t="str">
        <f t="shared" si="175"/>
        <v>2</v>
      </c>
      <c r="M2289" t="str">
        <f t="shared" si="176"/>
        <v>2022</v>
      </c>
      <c r="N2289">
        <f t="shared" si="177"/>
        <v>150597.76999999999</v>
      </c>
      <c r="O2289">
        <f t="shared" si="178"/>
        <v>150597.76999999999</v>
      </c>
      <c r="P2289" t="str">
        <f t="shared" si="179"/>
        <v/>
      </c>
      <c r="Q2289" s="48" t="str">
        <f>IF(O2289="","",
   IF(OR(O2289&lt;EDA_Outlier_Analysis!$C$10, O2289&gt;EDA_Outlier_Analysis!$C$11),
      "Outlier",
      "Normal"))</f>
        <v>Normal</v>
      </c>
      <c r="R2289" t="str">
        <f>IF(P2289="","",
   IF(OR(P2289 &lt; EDA_Outlier_Analysis!$F$7, P2289 &gt; EDA_Outlier_Analysis!$F$8),
      "Outlier",
      "Normal"))</f>
        <v/>
      </c>
      <c r="S2289" t="str">
        <f>IF(N2289="","",
   IF(OR(N2289 &lt;EDA_Outlier_Analysis!$I$10, N2289 &gt; EDA_Outlier_Analysis!$I$11),
      "Outlier",
      "Normal"))</f>
        <v>Normal</v>
      </c>
    </row>
    <row r="2290" spans="1:19">
      <c r="A2290" t="s">
        <v>5549</v>
      </c>
      <c r="B2290" s="4">
        <v>45123</v>
      </c>
      <c r="C2290" s="2">
        <v>-35127.129999999997</v>
      </c>
      <c r="D2290" t="s">
        <v>840</v>
      </c>
      <c r="E2290" t="s">
        <v>856</v>
      </c>
      <c r="F2290" t="s">
        <v>9</v>
      </c>
      <c r="G2290" t="s">
        <v>24</v>
      </c>
      <c r="I2290" t="s">
        <v>909</v>
      </c>
      <c r="J2290" t="s">
        <v>5550</v>
      </c>
      <c r="K2290" t="str">
        <f>IF(COUNTIF(Customers!A:A, H2290)&gt;0, "Valid", "Invalid")</f>
        <v>Invalid</v>
      </c>
      <c r="L2290" t="str">
        <f t="shared" si="175"/>
        <v>7</v>
      </c>
      <c r="M2290" t="str">
        <f t="shared" si="176"/>
        <v>2023</v>
      </c>
      <c r="N2290">
        <f t="shared" si="177"/>
        <v>-35127.129999999997</v>
      </c>
      <c r="O2290" t="str">
        <f t="shared" si="178"/>
        <v/>
      </c>
      <c r="P2290">
        <f t="shared" si="179"/>
        <v>35127.129999999997</v>
      </c>
      <c r="Q2290" s="48" t="str">
        <f>IF(O2290="","",
   IF(OR(O2290&lt;EDA_Outlier_Analysis!$C$10, O2290&gt;EDA_Outlier_Analysis!$C$11),
      "Outlier",
      "Normal"))</f>
        <v/>
      </c>
      <c r="R2290" t="str">
        <f>IF(P2290="","",
   IF(OR(P2290 &lt; EDA_Outlier_Analysis!$F$7, P2290 &gt; EDA_Outlier_Analysis!$F$8),
      "Outlier",
      "Normal"))</f>
        <v>Normal</v>
      </c>
      <c r="S2290" t="str">
        <f>IF(N2290="","",
   IF(OR(N2290 &lt;EDA_Outlier_Analysis!$I$10, N2290 &gt; EDA_Outlier_Analysis!$I$11),
      "Outlier",
      "Normal"))</f>
        <v>Normal</v>
      </c>
    </row>
    <row r="2291" spans="1:19">
      <c r="A2291" t="s">
        <v>5551</v>
      </c>
      <c r="B2291" s="4">
        <v>45058</v>
      </c>
      <c r="C2291" s="2">
        <v>-24691.83</v>
      </c>
      <c r="D2291" t="s">
        <v>840</v>
      </c>
      <c r="E2291" t="s">
        <v>845</v>
      </c>
      <c r="F2291" t="s">
        <v>11</v>
      </c>
      <c r="G2291" t="s">
        <v>31</v>
      </c>
      <c r="I2291" t="s">
        <v>1940</v>
      </c>
      <c r="J2291" t="s">
        <v>5552</v>
      </c>
      <c r="K2291" t="str">
        <f>IF(COUNTIF(Customers!A:A, H2291)&gt;0, "Valid", "Invalid")</f>
        <v>Invalid</v>
      </c>
      <c r="L2291" t="str">
        <f t="shared" si="175"/>
        <v>5</v>
      </c>
      <c r="M2291" t="str">
        <f t="shared" si="176"/>
        <v>2023</v>
      </c>
      <c r="N2291">
        <f t="shared" si="177"/>
        <v>-24691.83</v>
      </c>
      <c r="O2291" t="str">
        <f t="shared" si="178"/>
        <v/>
      </c>
      <c r="P2291">
        <f t="shared" si="179"/>
        <v>24691.83</v>
      </c>
      <c r="Q2291" s="48" t="str">
        <f>IF(O2291="","",
   IF(OR(O2291&lt;EDA_Outlier_Analysis!$C$10, O2291&gt;EDA_Outlier_Analysis!$C$11),
      "Outlier",
      "Normal"))</f>
        <v/>
      </c>
      <c r="R2291" t="str">
        <f>IF(P2291="","",
   IF(OR(P2291 &lt; EDA_Outlier_Analysis!$F$7, P2291 &gt; EDA_Outlier_Analysis!$F$8),
      "Outlier",
      "Normal"))</f>
        <v>Outlier</v>
      </c>
      <c r="S2291" t="str">
        <f>IF(N2291="","",
   IF(OR(N2291 &lt;EDA_Outlier_Analysis!$I$10, N2291 &gt; EDA_Outlier_Analysis!$I$11),
      "Outlier",
      "Normal"))</f>
        <v>Normal</v>
      </c>
    </row>
    <row r="2292" spans="1:19">
      <c r="A2292" t="s">
        <v>5553</v>
      </c>
      <c r="B2292" s="4">
        <v>45290</v>
      </c>
      <c r="C2292" s="2">
        <v>127485.6</v>
      </c>
      <c r="D2292" t="s">
        <v>849</v>
      </c>
      <c r="E2292" t="s">
        <v>853</v>
      </c>
      <c r="F2292" t="s">
        <v>11</v>
      </c>
      <c r="G2292" t="s">
        <v>34</v>
      </c>
      <c r="H2292" t="s">
        <v>141</v>
      </c>
      <c r="J2292" t="s">
        <v>5554</v>
      </c>
      <c r="K2292" t="str">
        <f>IF(COUNTIF(Customers!A:A, H2292)&gt;0, "Valid", "Invalid")</f>
        <v>Valid</v>
      </c>
      <c r="L2292" t="str">
        <f t="shared" si="175"/>
        <v>12</v>
      </c>
      <c r="M2292" t="str">
        <f t="shared" si="176"/>
        <v>2023</v>
      </c>
      <c r="N2292">
        <f t="shared" si="177"/>
        <v>127485.6</v>
      </c>
      <c r="O2292">
        <f t="shared" si="178"/>
        <v>127485.6</v>
      </c>
      <c r="P2292" t="str">
        <f t="shared" si="179"/>
        <v/>
      </c>
      <c r="Q2292" s="48" t="str">
        <f>IF(O2292="","",
   IF(OR(O2292&lt;EDA_Outlier_Analysis!$C$10, O2292&gt;EDA_Outlier_Analysis!$C$11),
      "Outlier",
      "Normal"))</f>
        <v>Normal</v>
      </c>
      <c r="R2292" t="str">
        <f>IF(P2292="","",
   IF(OR(P2292 &lt; EDA_Outlier_Analysis!$F$7, P2292 &gt; EDA_Outlier_Analysis!$F$8),
      "Outlier",
      "Normal"))</f>
        <v/>
      </c>
      <c r="S2292" t="str">
        <f>IF(N2292="","",
   IF(OR(N2292 &lt;EDA_Outlier_Analysis!$I$10, N2292 &gt; EDA_Outlier_Analysis!$I$11),
      "Outlier",
      "Normal"))</f>
        <v>Normal</v>
      </c>
    </row>
    <row r="2293" spans="1:19">
      <c r="A2293" t="s">
        <v>5555</v>
      </c>
      <c r="B2293" s="4">
        <v>45287</v>
      </c>
      <c r="C2293" s="2">
        <v>335033.02</v>
      </c>
      <c r="D2293" t="s">
        <v>849</v>
      </c>
      <c r="E2293" t="s">
        <v>850</v>
      </c>
      <c r="F2293" t="s">
        <v>11</v>
      </c>
      <c r="G2293" t="s">
        <v>34</v>
      </c>
      <c r="H2293" t="s">
        <v>101</v>
      </c>
      <c r="J2293" t="s">
        <v>5556</v>
      </c>
      <c r="K2293" t="str">
        <f>IF(COUNTIF(Customers!A:A, H2293)&gt;0, "Valid", "Invalid")</f>
        <v>Valid</v>
      </c>
      <c r="L2293" t="str">
        <f t="shared" si="175"/>
        <v>12</v>
      </c>
      <c r="M2293" t="str">
        <f t="shared" si="176"/>
        <v>2023</v>
      </c>
      <c r="N2293">
        <f t="shared" si="177"/>
        <v>335033.02</v>
      </c>
      <c r="O2293">
        <f t="shared" si="178"/>
        <v>335033.02</v>
      </c>
      <c r="P2293" t="str">
        <f t="shared" si="179"/>
        <v/>
      </c>
      <c r="Q2293" s="48" t="str">
        <f>IF(O2293="","",
   IF(OR(O2293&lt;EDA_Outlier_Analysis!$C$10, O2293&gt;EDA_Outlier_Analysis!$C$11),
      "Outlier",
      "Normal"))</f>
        <v>Outlier</v>
      </c>
      <c r="R2293" t="str">
        <f>IF(P2293="","",
   IF(OR(P2293 &lt; EDA_Outlier_Analysis!$F$7, P2293 &gt; EDA_Outlier_Analysis!$F$8),
      "Outlier",
      "Normal"))</f>
        <v/>
      </c>
      <c r="S2293" t="str">
        <f>IF(N2293="","",
   IF(OR(N2293 &lt;EDA_Outlier_Analysis!$I$10, N2293 &gt; EDA_Outlier_Analysis!$I$11),
      "Outlier",
      "Normal"))</f>
        <v>Normal</v>
      </c>
    </row>
    <row r="2294" spans="1:19">
      <c r="A2294" t="s">
        <v>5557</v>
      </c>
      <c r="B2294" s="4">
        <v>44846</v>
      </c>
      <c r="C2294" s="2">
        <v>158741.73000000001</v>
      </c>
      <c r="D2294" t="s">
        <v>849</v>
      </c>
      <c r="E2294" t="s">
        <v>868</v>
      </c>
      <c r="F2294" t="s">
        <v>10</v>
      </c>
      <c r="G2294" t="s">
        <v>20</v>
      </c>
      <c r="H2294" t="s">
        <v>93</v>
      </c>
      <c r="J2294" t="s">
        <v>5558</v>
      </c>
      <c r="K2294" t="str">
        <f>IF(COUNTIF(Customers!A:A, H2294)&gt;0, "Valid", "Invalid")</f>
        <v>Valid</v>
      </c>
      <c r="L2294" t="str">
        <f t="shared" si="175"/>
        <v>10</v>
      </c>
      <c r="M2294" t="str">
        <f t="shared" si="176"/>
        <v>2022</v>
      </c>
      <c r="N2294">
        <f t="shared" si="177"/>
        <v>158741.73000000001</v>
      </c>
      <c r="O2294">
        <f t="shared" si="178"/>
        <v>158741.73000000001</v>
      </c>
      <c r="P2294" t="str">
        <f t="shared" si="179"/>
        <v/>
      </c>
      <c r="Q2294" s="48" t="str">
        <f>IF(O2294="","",
   IF(OR(O2294&lt;EDA_Outlier_Analysis!$C$10, O2294&gt;EDA_Outlier_Analysis!$C$11),
      "Outlier",
      "Normal"))</f>
        <v>Normal</v>
      </c>
      <c r="R2294" t="str">
        <f>IF(P2294="","",
   IF(OR(P2294 &lt; EDA_Outlier_Analysis!$F$7, P2294 &gt; EDA_Outlier_Analysis!$F$8),
      "Outlier",
      "Normal"))</f>
        <v/>
      </c>
      <c r="S2294" t="str">
        <f>IF(N2294="","",
   IF(OR(N2294 &lt;EDA_Outlier_Analysis!$I$10, N2294 &gt; EDA_Outlier_Analysis!$I$11),
      "Outlier",
      "Normal"))</f>
        <v>Normal</v>
      </c>
    </row>
    <row r="2295" spans="1:19">
      <c r="A2295" t="s">
        <v>5559</v>
      </c>
      <c r="B2295" s="4">
        <v>44919</v>
      </c>
      <c r="C2295" s="2">
        <v>207630.37</v>
      </c>
      <c r="D2295" t="s">
        <v>849</v>
      </c>
      <c r="E2295" t="s">
        <v>853</v>
      </c>
      <c r="F2295" t="s">
        <v>11</v>
      </c>
      <c r="G2295" t="s">
        <v>24</v>
      </c>
      <c r="H2295" t="s">
        <v>577</v>
      </c>
      <c r="J2295" t="s">
        <v>5560</v>
      </c>
      <c r="K2295" t="str">
        <f>IF(COUNTIF(Customers!A:A, H2295)&gt;0, "Valid", "Invalid")</f>
        <v>Valid</v>
      </c>
      <c r="L2295" t="str">
        <f t="shared" si="175"/>
        <v>12</v>
      </c>
      <c r="M2295" t="str">
        <f t="shared" si="176"/>
        <v>2022</v>
      </c>
      <c r="N2295">
        <f t="shared" si="177"/>
        <v>207630.37</v>
      </c>
      <c r="O2295">
        <f t="shared" si="178"/>
        <v>207630.37</v>
      </c>
      <c r="P2295" t="str">
        <f t="shared" si="179"/>
        <v/>
      </c>
      <c r="Q2295" s="48" t="str">
        <f>IF(O2295="","",
   IF(OR(O2295&lt;EDA_Outlier_Analysis!$C$10, O2295&gt;EDA_Outlier_Analysis!$C$11),
      "Outlier",
      "Normal"))</f>
        <v>Normal</v>
      </c>
      <c r="R2295" t="str">
        <f>IF(P2295="","",
   IF(OR(P2295 &lt; EDA_Outlier_Analysis!$F$7, P2295 &gt; EDA_Outlier_Analysis!$F$8),
      "Outlier",
      "Normal"))</f>
        <v/>
      </c>
      <c r="S2295" t="str">
        <f>IF(N2295="","",
   IF(OR(N2295 &lt;EDA_Outlier_Analysis!$I$10, N2295 &gt; EDA_Outlier_Analysis!$I$11),
      "Outlier",
      "Normal"))</f>
        <v>Normal</v>
      </c>
    </row>
    <row r="2296" spans="1:19">
      <c r="A2296" t="s">
        <v>5561</v>
      </c>
      <c r="B2296" s="4">
        <v>45170</v>
      </c>
      <c r="C2296" s="2">
        <v>-57867.94</v>
      </c>
      <c r="D2296" t="s">
        <v>840</v>
      </c>
      <c r="E2296" t="s">
        <v>841</v>
      </c>
      <c r="F2296" t="s">
        <v>10</v>
      </c>
      <c r="G2296" t="s">
        <v>20</v>
      </c>
      <c r="I2296" t="s">
        <v>1428</v>
      </c>
      <c r="J2296" t="s">
        <v>5562</v>
      </c>
      <c r="K2296" t="str">
        <f>IF(COUNTIF(Customers!A:A, H2296)&gt;0, "Valid", "Invalid")</f>
        <v>Invalid</v>
      </c>
      <c r="L2296" t="str">
        <f t="shared" si="175"/>
        <v>9</v>
      </c>
      <c r="M2296" t="str">
        <f t="shared" si="176"/>
        <v>2023</v>
      </c>
      <c r="N2296">
        <f t="shared" si="177"/>
        <v>-57867.94</v>
      </c>
      <c r="O2296" t="str">
        <f t="shared" si="178"/>
        <v/>
      </c>
      <c r="P2296">
        <f t="shared" si="179"/>
        <v>57867.94</v>
      </c>
      <c r="Q2296" s="48" t="str">
        <f>IF(O2296="","",
   IF(OR(O2296&lt;EDA_Outlier_Analysis!$C$10, O2296&gt;EDA_Outlier_Analysis!$C$11),
      "Outlier",
      "Normal"))</f>
        <v/>
      </c>
      <c r="R2296" t="str">
        <f>IF(P2296="","",
   IF(OR(P2296 &lt; EDA_Outlier_Analysis!$F$7, P2296 &gt; EDA_Outlier_Analysis!$F$8),
      "Outlier",
      "Normal"))</f>
        <v>Outlier</v>
      </c>
      <c r="S2296" t="str">
        <f>IF(N2296="","",
   IF(OR(N2296 &lt;EDA_Outlier_Analysis!$I$10, N2296 &gt; EDA_Outlier_Analysis!$I$11),
      "Outlier",
      "Normal"))</f>
        <v>Normal</v>
      </c>
    </row>
    <row r="2297" spans="1:19">
      <c r="A2297" t="s">
        <v>5563</v>
      </c>
      <c r="B2297" s="4">
        <v>44947</v>
      </c>
      <c r="C2297" s="2">
        <v>218732.79999999999</v>
      </c>
      <c r="D2297" t="s">
        <v>849</v>
      </c>
      <c r="E2297" t="s">
        <v>850</v>
      </c>
      <c r="F2297" t="s">
        <v>11</v>
      </c>
      <c r="G2297" t="s">
        <v>20</v>
      </c>
      <c r="H2297" t="s">
        <v>309</v>
      </c>
      <c r="J2297" t="s">
        <v>5564</v>
      </c>
      <c r="K2297" t="str">
        <f>IF(COUNTIF(Customers!A:A, H2297)&gt;0, "Valid", "Invalid")</f>
        <v>Valid</v>
      </c>
      <c r="L2297" t="str">
        <f t="shared" si="175"/>
        <v>1</v>
      </c>
      <c r="M2297" t="str">
        <f t="shared" si="176"/>
        <v>2023</v>
      </c>
      <c r="N2297">
        <f t="shared" si="177"/>
        <v>218732.79999999999</v>
      </c>
      <c r="O2297">
        <f t="shared" si="178"/>
        <v>218732.79999999999</v>
      </c>
      <c r="P2297" t="str">
        <f t="shared" si="179"/>
        <v/>
      </c>
      <c r="Q2297" s="48" t="str">
        <f>IF(O2297="","",
   IF(OR(O2297&lt;EDA_Outlier_Analysis!$C$10, O2297&gt;EDA_Outlier_Analysis!$C$11),
      "Outlier",
      "Normal"))</f>
        <v>Normal</v>
      </c>
      <c r="R2297" t="str">
        <f>IF(P2297="","",
   IF(OR(P2297 &lt; EDA_Outlier_Analysis!$F$7, P2297 &gt; EDA_Outlier_Analysis!$F$8),
      "Outlier",
      "Normal"))</f>
        <v/>
      </c>
      <c r="S2297" t="str">
        <f>IF(N2297="","",
   IF(OR(N2297 &lt;EDA_Outlier_Analysis!$I$10, N2297 &gt; EDA_Outlier_Analysis!$I$11),
      "Outlier",
      "Normal"))</f>
        <v>Normal</v>
      </c>
    </row>
    <row r="2298" spans="1:19">
      <c r="A2298" t="s">
        <v>5565</v>
      </c>
      <c r="B2298" s="4">
        <v>44611</v>
      </c>
      <c r="C2298" s="2">
        <v>67953.070000000007</v>
      </c>
      <c r="D2298" t="s">
        <v>849</v>
      </c>
      <c r="E2298" t="s">
        <v>868</v>
      </c>
      <c r="F2298" t="s">
        <v>11</v>
      </c>
      <c r="G2298" t="s">
        <v>24</v>
      </c>
      <c r="H2298" t="s">
        <v>657</v>
      </c>
      <c r="J2298" t="s">
        <v>5566</v>
      </c>
      <c r="K2298" t="str">
        <f>IF(COUNTIF(Customers!A:A, H2298)&gt;0, "Valid", "Invalid")</f>
        <v>Valid</v>
      </c>
      <c r="L2298" t="str">
        <f t="shared" si="175"/>
        <v>2</v>
      </c>
      <c r="M2298" t="str">
        <f t="shared" si="176"/>
        <v>2022</v>
      </c>
      <c r="N2298">
        <f t="shared" si="177"/>
        <v>67953.070000000007</v>
      </c>
      <c r="O2298">
        <f t="shared" si="178"/>
        <v>67953.070000000007</v>
      </c>
      <c r="P2298" t="str">
        <f t="shared" si="179"/>
        <v/>
      </c>
      <c r="Q2298" s="48" t="str">
        <f>IF(O2298="","",
   IF(OR(O2298&lt;EDA_Outlier_Analysis!$C$10, O2298&gt;EDA_Outlier_Analysis!$C$11),
      "Outlier",
      "Normal"))</f>
        <v>Normal</v>
      </c>
      <c r="R2298" t="str">
        <f>IF(P2298="","",
   IF(OR(P2298 &lt; EDA_Outlier_Analysis!$F$7, P2298 &gt; EDA_Outlier_Analysis!$F$8),
      "Outlier",
      "Normal"))</f>
        <v/>
      </c>
      <c r="S2298" t="str">
        <f>IF(N2298="","",
   IF(OR(N2298 &lt;EDA_Outlier_Analysis!$I$10, N2298 &gt; EDA_Outlier_Analysis!$I$11),
      "Outlier",
      "Normal"))</f>
        <v>Normal</v>
      </c>
    </row>
    <row r="2299" spans="1:19">
      <c r="A2299" t="s">
        <v>5567</v>
      </c>
      <c r="B2299" s="4">
        <v>44964</v>
      </c>
      <c r="C2299" s="2">
        <v>-24792.97</v>
      </c>
      <c r="D2299" t="s">
        <v>840</v>
      </c>
      <c r="E2299" t="s">
        <v>845</v>
      </c>
      <c r="F2299" t="s">
        <v>10</v>
      </c>
      <c r="G2299" t="s">
        <v>20</v>
      </c>
      <c r="I2299" t="s">
        <v>1468</v>
      </c>
      <c r="J2299" t="s">
        <v>5568</v>
      </c>
      <c r="K2299" t="str">
        <f>IF(COUNTIF(Customers!A:A, H2299)&gt;0, "Valid", "Invalid")</f>
        <v>Invalid</v>
      </c>
      <c r="L2299" t="str">
        <f t="shared" si="175"/>
        <v>2</v>
      </c>
      <c r="M2299" t="str">
        <f t="shared" si="176"/>
        <v>2023</v>
      </c>
      <c r="N2299">
        <f t="shared" si="177"/>
        <v>-24792.97</v>
      </c>
      <c r="O2299" t="str">
        <f t="shared" si="178"/>
        <v/>
      </c>
      <c r="P2299">
        <f t="shared" si="179"/>
        <v>24792.97</v>
      </c>
      <c r="Q2299" s="48" t="str">
        <f>IF(O2299="","",
   IF(OR(O2299&lt;EDA_Outlier_Analysis!$C$10, O2299&gt;EDA_Outlier_Analysis!$C$11),
      "Outlier",
      "Normal"))</f>
        <v/>
      </c>
      <c r="R2299" t="str">
        <f>IF(P2299="","",
   IF(OR(P2299 &lt; EDA_Outlier_Analysis!$F$7, P2299 &gt; EDA_Outlier_Analysis!$F$8),
      "Outlier",
      "Normal"))</f>
        <v>Outlier</v>
      </c>
      <c r="S2299" t="str">
        <f>IF(N2299="","",
   IF(OR(N2299 &lt;EDA_Outlier_Analysis!$I$10, N2299 &gt; EDA_Outlier_Analysis!$I$11),
      "Outlier",
      "Normal"))</f>
        <v>Normal</v>
      </c>
    </row>
    <row r="2300" spans="1:19">
      <c r="A2300" t="s">
        <v>5569</v>
      </c>
      <c r="B2300" s="4">
        <v>45181</v>
      </c>
      <c r="C2300" s="2">
        <v>158683.48000000001</v>
      </c>
      <c r="D2300" t="s">
        <v>849</v>
      </c>
      <c r="E2300" t="s">
        <v>868</v>
      </c>
      <c r="F2300" t="s">
        <v>9</v>
      </c>
      <c r="G2300" t="s">
        <v>31</v>
      </c>
      <c r="H2300" t="s">
        <v>591</v>
      </c>
      <c r="J2300" t="s">
        <v>5570</v>
      </c>
      <c r="K2300" t="str">
        <f>IF(COUNTIF(Customers!A:A, H2300)&gt;0, "Valid", "Invalid")</f>
        <v>Valid</v>
      </c>
      <c r="L2300" t="str">
        <f t="shared" si="175"/>
        <v>9</v>
      </c>
      <c r="M2300" t="str">
        <f t="shared" si="176"/>
        <v>2023</v>
      </c>
      <c r="N2300">
        <f t="shared" si="177"/>
        <v>158683.48000000001</v>
      </c>
      <c r="O2300">
        <f t="shared" si="178"/>
        <v>158683.48000000001</v>
      </c>
      <c r="P2300" t="str">
        <f t="shared" si="179"/>
        <v/>
      </c>
      <c r="Q2300" s="48" t="str">
        <f>IF(O2300="","",
   IF(OR(O2300&lt;EDA_Outlier_Analysis!$C$10, O2300&gt;EDA_Outlier_Analysis!$C$11),
      "Outlier",
      "Normal"))</f>
        <v>Normal</v>
      </c>
      <c r="R2300" t="str">
        <f>IF(P2300="","",
   IF(OR(P2300 &lt; EDA_Outlier_Analysis!$F$7, P2300 &gt; EDA_Outlier_Analysis!$F$8),
      "Outlier",
      "Normal"))</f>
        <v/>
      </c>
      <c r="S2300" t="str">
        <f>IF(N2300="","",
   IF(OR(N2300 &lt;EDA_Outlier_Analysis!$I$10, N2300 &gt; EDA_Outlier_Analysis!$I$11),
      "Outlier",
      "Normal"))</f>
        <v>Normal</v>
      </c>
    </row>
    <row r="2301" spans="1:19">
      <c r="A2301" t="s">
        <v>5571</v>
      </c>
      <c r="B2301" s="4">
        <v>44716</v>
      </c>
      <c r="C2301" s="2">
        <v>89926.21</v>
      </c>
      <c r="D2301" t="s">
        <v>849</v>
      </c>
      <c r="E2301" t="s">
        <v>850</v>
      </c>
      <c r="F2301" t="s">
        <v>11</v>
      </c>
      <c r="G2301" t="s">
        <v>24</v>
      </c>
      <c r="H2301" t="s">
        <v>467</v>
      </c>
      <c r="J2301" t="s">
        <v>5572</v>
      </c>
      <c r="K2301" t="str">
        <f>IF(COUNTIF(Customers!A:A, H2301)&gt;0, "Valid", "Invalid")</f>
        <v>Valid</v>
      </c>
      <c r="L2301" t="str">
        <f t="shared" si="175"/>
        <v>6</v>
      </c>
      <c r="M2301" t="str">
        <f t="shared" si="176"/>
        <v>2022</v>
      </c>
      <c r="N2301">
        <f t="shared" si="177"/>
        <v>89926.21</v>
      </c>
      <c r="O2301">
        <f t="shared" si="178"/>
        <v>89926.21</v>
      </c>
      <c r="P2301" t="str">
        <f t="shared" si="179"/>
        <v/>
      </c>
      <c r="Q2301" s="48" t="str">
        <f>IF(O2301="","",
   IF(OR(O2301&lt;EDA_Outlier_Analysis!$C$10, O2301&gt;EDA_Outlier_Analysis!$C$11),
      "Outlier",
      "Normal"))</f>
        <v>Normal</v>
      </c>
      <c r="R2301" t="str">
        <f>IF(P2301="","",
   IF(OR(P2301 &lt; EDA_Outlier_Analysis!$F$7, P2301 &gt; EDA_Outlier_Analysis!$F$8),
      "Outlier",
      "Normal"))</f>
        <v/>
      </c>
      <c r="S2301" t="str">
        <f>IF(N2301="","",
   IF(OR(N2301 &lt;EDA_Outlier_Analysis!$I$10, N2301 &gt; EDA_Outlier_Analysis!$I$11),
      "Outlier",
      "Normal"))</f>
        <v>Normal</v>
      </c>
    </row>
    <row r="2302" spans="1:19">
      <c r="A2302" t="s">
        <v>5573</v>
      </c>
      <c r="B2302" s="4">
        <v>44920</v>
      </c>
      <c r="C2302" s="2">
        <v>164110.34</v>
      </c>
      <c r="D2302" t="s">
        <v>849</v>
      </c>
      <c r="E2302" t="s">
        <v>868</v>
      </c>
      <c r="F2302" t="s">
        <v>10</v>
      </c>
      <c r="G2302" t="s">
        <v>24</v>
      </c>
      <c r="H2302" t="s">
        <v>59</v>
      </c>
      <c r="J2302" t="s">
        <v>5574</v>
      </c>
      <c r="K2302" t="str">
        <f>IF(COUNTIF(Customers!A:A, H2302)&gt;0, "Valid", "Invalid")</f>
        <v>Valid</v>
      </c>
      <c r="L2302" t="str">
        <f t="shared" si="175"/>
        <v>12</v>
      </c>
      <c r="M2302" t="str">
        <f t="shared" si="176"/>
        <v>2022</v>
      </c>
      <c r="N2302">
        <f t="shared" si="177"/>
        <v>164110.34</v>
      </c>
      <c r="O2302">
        <f t="shared" si="178"/>
        <v>164110.34</v>
      </c>
      <c r="P2302" t="str">
        <f t="shared" si="179"/>
        <v/>
      </c>
      <c r="Q2302" s="48" t="str">
        <f>IF(O2302="","",
   IF(OR(O2302&lt;EDA_Outlier_Analysis!$C$10, O2302&gt;EDA_Outlier_Analysis!$C$11),
      "Outlier",
      "Normal"))</f>
        <v>Normal</v>
      </c>
      <c r="R2302" t="str">
        <f>IF(P2302="","",
   IF(OR(P2302 &lt; EDA_Outlier_Analysis!$F$7, P2302 &gt; EDA_Outlier_Analysis!$F$8),
      "Outlier",
      "Normal"))</f>
        <v/>
      </c>
      <c r="S2302" t="str">
        <f>IF(N2302="","",
   IF(OR(N2302 &lt;EDA_Outlier_Analysis!$I$10, N2302 &gt; EDA_Outlier_Analysis!$I$11),
      "Outlier",
      "Normal"))</f>
        <v>Normal</v>
      </c>
    </row>
    <row r="2303" spans="1:19">
      <c r="A2303" t="s">
        <v>5575</v>
      </c>
      <c r="B2303" s="4">
        <v>44972</v>
      </c>
      <c r="C2303" s="2">
        <v>-30984.67</v>
      </c>
      <c r="D2303" t="s">
        <v>840</v>
      </c>
      <c r="E2303" t="s">
        <v>878</v>
      </c>
      <c r="F2303" t="s">
        <v>10</v>
      </c>
      <c r="G2303" t="s">
        <v>31</v>
      </c>
      <c r="I2303" t="s">
        <v>1358</v>
      </c>
      <c r="J2303" t="s">
        <v>5576</v>
      </c>
      <c r="K2303" t="str">
        <f>IF(COUNTIF(Customers!A:A, H2303)&gt;0, "Valid", "Invalid")</f>
        <v>Invalid</v>
      </c>
      <c r="L2303" t="str">
        <f t="shared" si="175"/>
        <v>2</v>
      </c>
      <c r="M2303" t="str">
        <f t="shared" si="176"/>
        <v>2023</v>
      </c>
      <c r="N2303">
        <f t="shared" si="177"/>
        <v>-30984.67</v>
      </c>
      <c r="O2303" t="str">
        <f t="shared" si="178"/>
        <v/>
      </c>
      <c r="P2303">
        <f t="shared" si="179"/>
        <v>30984.67</v>
      </c>
      <c r="Q2303" s="48" t="str">
        <f>IF(O2303="","",
   IF(OR(O2303&lt;EDA_Outlier_Analysis!$C$10, O2303&gt;EDA_Outlier_Analysis!$C$11),
      "Outlier",
      "Normal"))</f>
        <v/>
      </c>
      <c r="R2303" t="str">
        <f>IF(P2303="","",
   IF(OR(P2303 &lt; EDA_Outlier_Analysis!$F$7, P2303 &gt; EDA_Outlier_Analysis!$F$8),
      "Outlier",
      "Normal"))</f>
        <v>Normal</v>
      </c>
      <c r="S2303" t="str">
        <f>IF(N2303="","",
   IF(OR(N2303 &lt;EDA_Outlier_Analysis!$I$10, N2303 &gt; EDA_Outlier_Analysis!$I$11),
      "Outlier",
      "Normal"))</f>
        <v>Normal</v>
      </c>
    </row>
    <row r="2304" spans="1:19">
      <c r="A2304" t="s">
        <v>5577</v>
      </c>
      <c r="B2304" s="4">
        <v>45010</v>
      </c>
      <c r="C2304" s="2">
        <v>78323.45</v>
      </c>
      <c r="D2304" t="s">
        <v>849</v>
      </c>
      <c r="E2304" t="s">
        <v>853</v>
      </c>
      <c r="F2304" t="s">
        <v>9</v>
      </c>
      <c r="G2304" t="s">
        <v>24</v>
      </c>
      <c r="H2304" t="s">
        <v>543</v>
      </c>
      <c r="J2304" t="s">
        <v>5578</v>
      </c>
      <c r="K2304" t="str">
        <f>IF(COUNTIF(Customers!A:A, H2304)&gt;0, "Valid", "Invalid")</f>
        <v>Valid</v>
      </c>
      <c r="L2304" t="str">
        <f t="shared" si="175"/>
        <v>3</v>
      </c>
      <c r="M2304" t="str">
        <f t="shared" si="176"/>
        <v>2023</v>
      </c>
      <c r="N2304">
        <f t="shared" si="177"/>
        <v>78323.45</v>
      </c>
      <c r="O2304">
        <f t="shared" si="178"/>
        <v>78323.45</v>
      </c>
      <c r="P2304" t="str">
        <f t="shared" si="179"/>
        <v/>
      </c>
      <c r="Q2304" s="48" t="str">
        <f>IF(O2304="","",
   IF(OR(O2304&lt;EDA_Outlier_Analysis!$C$10, O2304&gt;EDA_Outlier_Analysis!$C$11),
      "Outlier",
      "Normal"))</f>
        <v>Normal</v>
      </c>
      <c r="R2304" t="str">
        <f>IF(P2304="","",
   IF(OR(P2304 &lt; EDA_Outlier_Analysis!$F$7, P2304 &gt; EDA_Outlier_Analysis!$F$8),
      "Outlier",
      "Normal"))</f>
        <v/>
      </c>
      <c r="S2304" t="str">
        <f>IF(N2304="","",
   IF(OR(N2304 &lt;EDA_Outlier_Analysis!$I$10, N2304 &gt; EDA_Outlier_Analysis!$I$11),
      "Outlier",
      "Normal"))</f>
        <v>Normal</v>
      </c>
    </row>
    <row r="2305" spans="1:19">
      <c r="A2305" t="s">
        <v>5579</v>
      </c>
      <c r="B2305" s="4">
        <v>45057</v>
      </c>
      <c r="C2305" s="2">
        <v>189596.1</v>
      </c>
      <c r="D2305" t="s">
        <v>849</v>
      </c>
      <c r="E2305" t="s">
        <v>853</v>
      </c>
      <c r="F2305" t="s">
        <v>11</v>
      </c>
      <c r="G2305" t="s">
        <v>34</v>
      </c>
      <c r="H2305" t="s">
        <v>193</v>
      </c>
      <c r="J2305" t="s">
        <v>5580</v>
      </c>
      <c r="K2305" t="str">
        <f>IF(COUNTIF(Customers!A:A, H2305)&gt;0, "Valid", "Invalid")</f>
        <v>Valid</v>
      </c>
      <c r="L2305" t="str">
        <f t="shared" si="175"/>
        <v>5</v>
      </c>
      <c r="M2305" t="str">
        <f t="shared" si="176"/>
        <v>2023</v>
      </c>
      <c r="N2305">
        <f t="shared" si="177"/>
        <v>189596.1</v>
      </c>
      <c r="O2305">
        <f t="shared" si="178"/>
        <v>189596.1</v>
      </c>
      <c r="P2305" t="str">
        <f t="shared" si="179"/>
        <v/>
      </c>
      <c r="Q2305" s="48" t="str">
        <f>IF(O2305="","",
   IF(OR(O2305&lt;EDA_Outlier_Analysis!$C$10, O2305&gt;EDA_Outlier_Analysis!$C$11),
      "Outlier",
      "Normal"))</f>
        <v>Normal</v>
      </c>
      <c r="R2305" t="str">
        <f>IF(P2305="","",
   IF(OR(P2305 &lt; EDA_Outlier_Analysis!$F$7, P2305 &gt; EDA_Outlier_Analysis!$F$8),
      "Outlier",
      "Normal"))</f>
        <v/>
      </c>
      <c r="S2305" t="str">
        <f>IF(N2305="","",
   IF(OR(N2305 &lt;EDA_Outlier_Analysis!$I$10, N2305 &gt; EDA_Outlier_Analysis!$I$11),
      "Outlier",
      "Normal"))</f>
        <v>Normal</v>
      </c>
    </row>
    <row r="2306" spans="1:19">
      <c r="A2306" t="s">
        <v>5581</v>
      </c>
      <c r="B2306" s="4">
        <v>44768</v>
      </c>
      <c r="C2306" s="2">
        <v>85166.96</v>
      </c>
      <c r="D2306" t="s">
        <v>849</v>
      </c>
      <c r="E2306" t="s">
        <v>850</v>
      </c>
      <c r="F2306" t="s">
        <v>10</v>
      </c>
      <c r="G2306" t="s">
        <v>24</v>
      </c>
      <c r="H2306" t="s">
        <v>79</v>
      </c>
      <c r="J2306" t="s">
        <v>5582</v>
      </c>
      <c r="K2306" t="str">
        <f>IF(COUNTIF(Customers!A:A, H2306)&gt;0, "Valid", "Invalid")</f>
        <v>Valid</v>
      </c>
      <c r="L2306" t="str">
        <f t="shared" si="175"/>
        <v>7</v>
      </c>
      <c r="M2306" t="str">
        <f t="shared" si="176"/>
        <v>2022</v>
      </c>
      <c r="N2306">
        <f t="shared" si="177"/>
        <v>85166.96</v>
      </c>
      <c r="O2306">
        <f t="shared" si="178"/>
        <v>85166.96</v>
      </c>
      <c r="P2306" t="str">
        <f t="shared" si="179"/>
        <v/>
      </c>
      <c r="Q2306" s="48" t="str">
        <f>IF(O2306="","",
   IF(OR(O2306&lt;EDA_Outlier_Analysis!$C$10, O2306&gt;EDA_Outlier_Analysis!$C$11),
      "Outlier",
      "Normal"))</f>
        <v>Normal</v>
      </c>
      <c r="R2306" t="str">
        <f>IF(P2306="","",
   IF(OR(P2306 &lt; EDA_Outlier_Analysis!$F$7, P2306 &gt; EDA_Outlier_Analysis!$F$8),
      "Outlier",
      "Normal"))</f>
        <v/>
      </c>
      <c r="S2306" t="str">
        <f>IF(N2306="","",
   IF(OR(N2306 &lt;EDA_Outlier_Analysis!$I$10, N2306 &gt; EDA_Outlier_Analysis!$I$11),
      "Outlier",
      "Normal"))</f>
        <v>Normal</v>
      </c>
    </row>
    <row r="2307" spans="1:19">
      <c r="A2307" t="s">
        <v>5583</v>
      </c>
      <c r="B2307" s="4">
        <v>44665</v>
      </c>
      <c r="C2307" s="2">
        <v>-75474.509999999995</v>
      </c>
      <c r="D2307" t="s">
        <v>840</v>
      </c>
      <c r="E2307" t="s">
        <v>856</v>
      </c>
      <c r="F2307" t="s">
        <v>11</v>
      </c>
      <c r="G2307" t="s">
        <v>31</v>
      </c>
      <c r="I2307" t="s">
        <v>1112</v>
      </c>
      <c r="J2307" t="s">
        <v>5584</v>
      </c>
      <c r="K2307" t="str">
        <f>IF(COUNTIF(Customers!A:A, H2307)&gt;0, "Valid", "Invalid")</f>
        <v>Invalid</v>
      </c>
      <c r="L2307" t="str">
        <f t="shared" ref="L2307:L2370" si="180">TEXT(B2307,"m")</f>
        <v>4</v>
      </c>
      <c r="M2307" t="str">
        <f t="shared" ref="M2307:M2370" si="181">TEXT(B2307,"yyyy")</f>
        <v>2022</v>
      </c>
      <c r="N2307">
        <f t="shared" ref="N2307:N2370" si="182">IF(D2307="Revenue",C2307,-ABS(C2307))</f>
        <v>-75474.509999999995</v>
      </c>
      <c r="O2307" t="str">
        <f t="shared" ref="O2307:O2370" si="183">IF(D2307="Revenue", C2307, "")</f>
        <v/>
      </c>
      <c r="P2307">
        <f t="shared" ref="P2307:P2370" si="184">IF(D2307="Expense", ABS(C2307), "")</f>
        <v>75474.509999999995</v>
      </c>
      <c r="Q2307" s="48" t="str">
        <f>IF(O2307="","",
   IF(OR(O2307&lt;EDA_Outlier_Analysis!$C$10, O2307&gt;EDA_Outlier_Analysis!$C$11),
      "Outlier",
      "Normal"))</f>
        <v/>
      </c>
      <c r="R2307" t="str">
        <f>IF(P2307="","",
   IF(OR(P2307 &lt; EDA_Outlier_Analysis!$F$7, P2307 &gt; EDA_Outlier_Analysis!$F$8),
      "Outlier",
      "Normal"))</f>
        <v>Outlier</v>
      </c>
      <c r="S2307" t="str">
        <f>IF(N2307="","",
   IF(OR(N2307 &lt;EDA_Outlier_Analysis!$I$10, N2307 &gt; EDA_Outlier_Analysis!$I$11),
      "Outlier",
      "Normal"))</f>
        <v>Normal</v>
      </c>
    </row>
    <row r="2308" spans="1:19">
      <c r="A2308" t="s">
        <v>5585</v>
      </c>
      <c r="B2308" s="4">
        <v>45027</v>
      </c>
      <c r="C2308" s="2">
        <v>72460.7</v>
      </c>
      <c r="D2308" t="s">
        <v>849</v>
      </c>
      <c r="E2308" t="s">
        <v>868</v>
      </c>
      <c r="F2308" t="s">
        <v>10</v>
      </c>
      <c r="G2308" t="s">
        <v>34</v>
      </c>
      <c r="H2308" t="s">
        <v>603</v>
      </c>
      <c r="J2308" t="s">
        <v>5586</v>
      </c>
      <c r="K2308" t="str">
        <f>IF(COUNTIF(Customers!A:A, H2308)&gt;0, "Valid", "Invalid")</f>
        <v>Valid</v>
      </c>
      <c r="L2308" t="str">
        <f t="shared" si="180"/>
        <v>4</v>
      </c>
      <c r="M2308" t="str">
        <f t="shared" si="181"/>
        <v>2023</v>
      </c>
      <c r="N2308">
        <f t="shared" si="182"/>
        <v>72460.7</v>
      </c>
      <c r="O2308">
        <f t="shared" si="183"/>
        <v>72460.7</v>
      </c>
      <c r="P2308" t="str">
        <f t="shared" si="184"/>
        <v/>
      </c>
      <c r="Q2308" s="48" t="str">
        <f>IF(O2308="","",
   IF(OR(O2308&lt;EDA_Outlier_Analysis!$C$10, O2308&gt;EDA_Outlier_Analysis!$C$11),
      "Outlier",
      "Normal"))</f>
        <v>Normal</v>
      </c>
      <c r="R2308" t="str">
        <f>IF(P2308="","",
   IF(OR(P2308 &lt; EDA_Outlier_Analysis!$F$7, P2308 &gt; EDA_Outlier_Analysis!$F$8),
      "Outlier",
      "Normal"))</f>
        <v/>
      </c>
      <c r="S2308" t="str">
        <f>IF(N2308="","",
   IF(OR(N2308 &lt;EDA_Outlier_Analysis!$I$10, N2308 &gt; EDA_Outlier_Analysis!$I$11),
      "Outlier",
      "Normal"))</f>
        <v>Normal</v>
      </c>
    </row>
    <row r="2309" spans="1:19">
      <c r="A2309" t="s">
        <v>5587</v>
      </c>
      <c r="B2309" s="4">
        <v>44993</v>
      </c>
      <c r="C2309" s="2">
        <v>-26459.07</v>
      </c>
      <c r="D2309" t="s">
        <v>840</v>
      </c>
      <c r="E2309" t="s">
        <v>905</v>
      </c>
      <c r="F2309" t="s">
        <v>9</v>
      </c>
      <c r="G2309" t="s">
        <v>34</v>
      </c>
      <c r="I2309" t="s">
        <v>1167</v>
      </c>
      <c r="J2309" t="s">
        <v>5588</v>
      </c>
      <c r="K2309" t="str">
        <f>IF(COUNTIF(Customers!A:A, H2309)&gt;0, "Valid", "Invalid")</f>
        <v>Invalid</v>
      </c>
      <c r="L2309" t="str">
        <f t="shared" si="180"/>
        <v>3</v>
      </c>
      <c r="M2309" t="str">
        <f t="shared" si="181"/>
        <v>2023</v>
      </c>
      <c r="N2309">
        <f t="shared" si="182"/>
        <v>-26459.07</v>
      </c>
      <c r="O2309" t="str">
        <f t="shared" si="183"/>
        <v/>
      </c>
      <c r="P2309">
        <f t="shared" si="184"/>
        <v>26459.07</v>
      </c>
      <c r="Q2309" s="48" t="str">
        <f>IF(O2309="","",
   IF(OR(O2309&lt;EDA_Outlier_Analysis!$C$10, O2309&gt;EDA_Outlier_Analysis!$C$11),
      "Outlier",
      "Normal"))</f>
        <v/>
      </c>
      <c r="R2309" t="str">
        <f>IF(P2309="","",
   IF(OR(P2309 &lt; EDA_Outlier_Analysis!$F$7, P2309 &gt; EDA_Outlier_Analysis!$F$8),
      "Outlier",
      "Normal"))</f>
        <v>Outlier</v>
      </c>
      <c r="S2309" t="str">
        <f>IF(N2309="","",
   IF(OR(N2309 &lt;EDA_Outlier_Analysis!$I$10, N2309 &gt; EDA_Outlier_Analysis!$I$11),
      "Outlier",
      "Normal"))</f>
        <v>Normal</v>
      </c>
    </row>
    <row r="2310" spans="1:19">
      <c r="A2310" t="s">
        <v>5589</v>
      </c>
      <c r="B2310" s="4">
        <v>45230</v>
      </c>
      <c r="C2310" s="2">
        <v>23526.62</v>
      </c>
      <c r="D2310" t="s">
        <v>873</v>
      </c>
      <c r="E2310" t="s">
        <v>873</v>
      </c>
      <c r="F2310" t="s">
        <v>11</v>
      </c>
      <c r="G2310" t="s">
        <v>34</v>
      </c>
      <c r="J2310" t="s">
        <v>5590</v>
      </c>
      <c r="K2310" t="str">
        <f>IF(COUNTIF(Customers!A:A, H2310)&gt;0, "Valid", "Invalid")</f>
        <v>Invalid</v>
      </c>
      <c r="L2310" t="str">
        <f t="shared" si="180"/>
        <v>10</v>
      </c>
      <c r="M2310" t="str">
        <f t="shared" si="181"/>
        <v>2023</v>
      </c>
      <c r="N2310">
        <f t="shared" si="182"/>
        <v>-23526.62</v>
      </c>
      <c r="O2310" t="str">
        <f t="shared" si="183"/>
        <v/>
      </c>
      <c r="P2310" t="str">
        <f t="shared" si="184"/>
        <v/>
      </c>
      <c r="Q2310" s="48" t="str">
        <f>IF(O2310="","",
   IF(OR(O2310&lt;EDA_Outlier_Analysis!$C$10, O2310&gt;EDA_Outlier_Analysis!$C$11),
      "Outlier",
      "Normal"))</f>
        <v/>
      </c>
      <c r="R2310" t="str">
        <f>IF(P2310="","",
   IF(OR(P2310 &lt; EDA_Outlier_Analysis!$F$7, P2310 &gt; EDA_Outlier_Analysis!$F$8),
      "Outlier",
      "Normal"))</f>
        <v/>
      </c>
      <c r="S2310" t="str">
        <f>IF(N2310="","",
   IF(OR(N2310 &lt;EDA_Outlier_Analysis!$I$10, N2310 &gt; EDA_Outlier_Analysis!$I$11),
      "Outlier",
      "Normal"))</f>
        <v>Normal</v>
      </c>
    </row>
    <row r="2311" spans="1:19">
      <c r="A2311" t="s">
        <v>5591</v>
      </c>
      <c r="B2311" s="4">
        <v>45002</v>
      </c>
      <c r="C2311" s="2">
        <v>171712.24</v>
      </c>
      <c r="D2311" t="s">
        <v>849</v>
      </c>
      <c r="E2311" t="s">
        <v>853</v>
      </c>
      <c r="F2311" t="s">
        <v>10</v>
      </c>
      <c r="G2311" t="s">
        <v>20</v>
      </c>
      <c r="H2311" t="s">
        <v>715</v>
      </c>
      <c r="J2311" t="s">
        <v>5592</v>
      </c>
      <c r="K2311" t="str">
        <f>IF(COUNTIF(Customers!A:A, H2311)&gt;0, "Valid", "Invalid")</f>
        <v>Valid</v>
      </c>
      <c r="L2311" t="str">
        <f t="shared" si="180"/>
        <v>3</v>
      </c>
      <c r="M2311" t="str">
        <f t="shared" si="181"/>
        <v>2023</v>
      </c>
      <c r="N2311">
        <f t="shared" si="182"/>
        <v>171712.24</v>
      </c>
      <c r="O2311">
        <f t="shared" si="183"/>
        <v>171712.24</v>
      </c>
      <c r="P2311" t="str">
        <f t="shared" si="184"/>
        <v/>
      </c>
      <c r="Q2311" s="48" t="str">
        <f>IF(O2311="","",
   IF(OR(O2311&lt;EDA_Outlier_Analysis!$C$10, O2311&gt;EDA_Outlier_Analysis!$C$11),
      "Outlier",
      "Normal"))</f>
        <v>Normal</v>
      </c>
      <c r="R2311" t="str">
        <f>IF(P2311="","",
   IF(OR(P2311 &lt; EDA_Outlier_Analysis!$F$7, P2311 &gt; EDA_Outlier_Analysis!$F$8),
      "Outlier",
      "Normal"))</f>
        <v/>
      </c>
      <c r="S2311" t="str">
        <f>IF(N2311="","",
   IF(OR(N2311 &lt;EDA_Outlier_Analysis!$I$10, N2311 &gt; EDA_Outlier_Analysis!$I$11),
      "Outlier",
      "Normal"))</f>
        <v>Normal</v>
      </c>
    </row>
    <row r="2312" spans="1:19">
      <c r="A2312" t="s">
        <v>5593</v>
      </c>
      <c r="B2312" s="4">
        <v>45017</v>
      </c>
      <c r="C2312" s="2">
        <v>106650.8</v>
      </c>
      <c r="D2312" t="s">
        <v>849</v>
      </c>
      <c r="E2312" t="s">
        <v>853</v>
      </c>
      <c r="F2312" t="s">
        <v>11</v>
      </c>
      <c r="G2312" t="s">
        <v>34</v>
      </c>
      <c r="H2312" t="s">
        <v>285</v>
      </c>
      <c r="J2312" t="s">
        <v>5594</v>
      </c>
      <c r="K2312" t="str">
        <f>IF(COUNTIF(Customers!A:A, H2312)&gt;0, "Valid", "Invalid")</f>
        <v>Valid</v>
      </c>
      <c r="L2312" t="str">
        <f t="shared" si="180"/>
        <v>4</v>
      </c>
      <c r="M2312" t="str">
        <f t="shared" si="181"/>
        <v>2023</v>
      </c>
      <c r="N2312">
        <f t="shared" si="182"/>
        <v>106650.8</v>
      </c>
      <c r="O2312">
        <f t="shared" si="183"/>
        <v>106650.8</v>
      </c>
      <c r="P2312" t="str">
        <f t="shared" si="184"/>
        <v/>
      </c>
      <c r="Q2312" s="48" t="str">
        <f>IF(O2312="","",
   IF(OR(O2312&lt;EDA_Outlier_Analysis!$C$10, O2312&gt;EDA_Outlier_Analysis!$C$11),
      "Outlier",
      "Normal"))</f>
        <v>Normal</v>
      </c>
      <c r="R2312" t="str">
        <f>IF(P2312="","",
   IF(OR(P2312 &lt; EDA_Outlier_Analysis!$F$7, P2312 &gt; EDA_Outlier_Analysis!$F$8),
      "Outlier",
      "Normal"))</f>
        <v/>
      </c>
      <c r="S2312" t="str">
        <f>IF(N2312="","",
   IF(OR(N2312 &lt;EDA_Outlier_Analysis!$I$10, N2312 &gt; EDA_Outlier_Analysis!$I$11),
      "Outlier",
      "Normal"))</f>
        <v>Normal</v>
      </c>
    </row>
    <row r="2313" spans="1:19">
      <c r="A2313" t="s">
        <v>5595</v>
      </c>
      <c r="B2313" s="4">
        <v>44897</v>
      </c>
      <c r="C2313" s="2">
        <v>147253.45000000001</v>
      </c>
      <c r="D2313" t="s">
        <v>849</v>
      </c>
      <c r="E2313" t="s">
        <v>853</v>
      </c>
      <c r="F2313" t="s">
        <v>10</v>
      </c>
      <c r="G2313" t="s">
        <v>31</v>
      </c>
      <c r="H2313" t="s">
        <v>425</v>
      </c>
      <c r="J2313" t="s">
        <v>5596</v>
      </c>
      <c r="K2313" t="str">
        <f>IF(COUNTIF(Customers!A:A, H2313)&gt;0, "Valid", "Invalid")</f>
        <v>Valid</v>
      </c>
      <c r="L2313" t="str">
        <f t="shared" si="180"/>
        <v>12</v>
      </c>
      <c r="M2313" t="str">
        <f t="shared" si="181"/>
        <v>2022</v>
      </c>
      <c r="N2313">
        <f t="shared" si="182"/>
        <v>147253.45000000001</v>
      </c>
      <c r="O2313">
        <f t="shared" si="183"/>
        <v>147253.45000000001</v>
      </c>
      <c r="P2313" t="str">
        <f t="shared" si="184"/>
        <v/>
      </c>
      <c r="Q2313" s="48" t="str">
        <f>IF(O2313="","",
   IF(OR(O2313&lt;EDA_Outlier_Analysis!$C$10, O2313&gt;EDA_Outlier_Analysis!$C$11),
      "Outlier",
      "Normal"))</f>
        <v>Normal</v>
      </c>
      <c r="R2313" t="str">
        <f>IF(P2313="","",
   IF(OR(P2313 &lt; EDA_Outlier_Analysis!$F$7, P2313 &gt; EDA_Outlier_Analysis!$F$8),
      "Outlier",
      "Normal"))</f>
        <v/>
      </c>
      <c r="S2313" t="str">
        <f>IF(N2313="","",
   IF(OR(N2313 &lt;EDA_Outlier_Analysis!$I$10, N2313 &gt; EDA_Outlier_Analysis!$I$11),
      "Outlier",
      "Normal"))</f>
        <v>Normal</v>
      </c>
    </row>
    <row r="2314" spans="1:19">
      <c r="A2314" t="s">
        <v>5597</v>
      </c>
      <c r="B2314" s="4">
        <v>44573</v>
      </c>
      <c r="C2314" s="2">
        <v>141099.76</v>
      </c>
      <c r="D2314" t="s">
        <v>849</v>
      </c>
      <c r="E2314" t="s">
        <v>850</v>
      </c>
      <c r="F2314" t="s">
        <v>11</v>
      </c>
      <c r="G2314" t="s">
        <v>34</v>
      </c>
      <c r="H2314" t="s">
        <v>361</v>
      </c>
      <c r="J2314" t="s">
        <v>5598</v>
      </c>
      <c r="K2314" t="str">
        <f>IF(COUNTIF(Customers!A:A, H2314)&gt;0, "Valid", "Invalid")</f>
        <v>Valid</v>
      </c>
      <c r="L2314" t="str">
        <f t="shared" si="180"/>
        <v>1</v>
      </c>
      <c r="M2314" t="str">
        <f t="shared" si="181"/>
        <v>2022</v>
      </c>
      <c r="N2314">
        <f t="shared" si="182"/>
        <v>141099.76</v>
      </c>
      <c r="O2314">
        <f t="shared" si="183"/>
        <v>141099.76</v>
      </c>
      <c r="P2314" t="str">
        <f t="shared" si="184"/>
        <v/>
      </c>
      <c r="Q2314" s="48" t="str">
        <f>IF(O2314="","",
   IF(OR(O2314&lt;EDA_Outlier_Analysis!$C$10, O2314&gt;EDA_Outlier_Analysis!$C$11),
      "Outlier",
      "Normal"))</f>
        <v>Normal</v>
      </c>
      <c r="R2314" t="str">
        <f>IF(P2314="","",
   IF(OR(P2314 &lt; EDA_Outlier_Analysis!$F$7, P2314 &gt; EDA_Outlier_Analysis!$F$8),
      "Outlier",
      "Normal"))</f>
        <v/>
      </c>
      <c r="S2314" t="str">
        <f>IF(N2314="","",
   IF(OR(N2314 &lt;EDA_Outlier_Analysis!$I$10, N2314 &gt; EDA_Outlier_Analysis!$I$11),
      "Outlier",
      "Normal"))</f>
        <v>Normal</v>
      </c>
    </row>
    <row r="2315" spans="1:19">
      <c r="A2315" t="s">
        <v>5599</v>
      </c>
      <c r="B2315" s="4">
        <v>44834</v>
      </c>
      <c r="C2315" s="2">
        <v>206193.98</v>
      </c>
      <c r="D2315" t="s">
        <v>849</v>
      </c>
      <c r="E2315" t="s">
        <v>853</v>
      </c>
      <c r="F2315" t="s">
        <v>11</v>
      </c>
      <c r="G2315" t="s">
        <v>34</v>
      </c>
      <c r="H2315" t="s">
        <v>603</v>
      </c>
      <c r="J2315" t="s">
        <v>5600</v>
      </c>
      <c r="K2315" t="str">
        <f>IF(COUNTIF(Customers!A:A, H2315)&gt;0, "Valid", "Invalid")</f>
        <v>Valid</v>
      </c>
      <c r="L2315" t="str">
        <f t="shared" si="180"/>
        <v>9</v>
      </c>
      <c r="M2315" t="str">
        <f t="shared" si="181"/>
        <v>2022</v>
      </c>
      <c r="N2315">
        <f t="shared" si="182"/>
        <v>206193.98</v>
      </c>
      <c r="O2315">
        <f t="shared" si="183"/>
        <v>206193.98</v>
      </c>
      <c r="P2315" t="str">
        <f t="shared" si="184"/>
        <v/>
      </c>
      <c r="Q2315" s="48" t="str">
        <f>IF(O2315="","",
   IF(OR(O2315&lt;EDA_Outlier_Analysis!$C$10, O2315&gt;EDA_Outlier_Analysis!$C$11),
      "Outlier",
      "Normal"))</f>
        <v>Normal</v>
      </c>
      <c r="R2315" t="str">
        <f>IF(P2315="","",
   IF(OR(P2315 &lt; EDA_Outlier_Analysis!$F$7, P2315 &gt; EDA_Outlier_Analysis!$F$8),
      "Outlier",
      "Normal"))</f>
        <v/>
      </c>
      <c r="S2315" t="str">
        <f>IF(N2315="","",
   IF(OR(N2315 &lt;EDA_Outlier_Analysis!$I$10, N2315 &gt; EDA_Outlier_Analysis!$I$11),
      "Outlier",
      "Normal"))</f>
        <v>Normal</v>
      </c>
    </row>
    <row r="2316" spans="1:19">
      <c r="A2316" t="s">
        <v>5601</v>
      </c>
      <c r="B2316" s="4">
        <v>45269</v>
      </c>
      <c r="C2316" s="2">
        <v>-33531.279999999999</v>
      </c>
      <c r="D2316" t="s">
        <v>840</v>
      </c>
      <c r="E2316" t="s">
        <v>905</v>
      </c>
      <c r="F2316" t="s">
        <v>11</v>
      </c>
      <c r="G2316" t="s">
        <v>24</v>
      </c>
      <c r="I2316" t="s">
        <v>1007</v>
      </c>
      <c r="J2316" t="s">
        <v>5602</v>
      </c>
      <c r="K2316" t="str">
        <f>IF(COUNTIF(Customers!A:A, H2316)&gt;0, "Valid", "Invalid")</f>
        <v>Invalid</v>
      </c>
      <c r="L2316" t="str">
        <f t="shared" si="180"/>
        <v>12</v>
      </c>
      <c r="M2316" t="str">
        <f t="shared" si="181"/>
        <v>2023</v>
      </c>
      <c r="N2316">
        <f t="shared" si="182"/>
        <v>-33531.279999999999</v>
      </c>
      <c r="O2316" t="str">
        <f t="shared" si="183"/>
        <v/>
      </c>
      <c r="P2316">
        <f t="shared" si="184"/>
        <v>33531.279999999999</v>
      </c>
      <c r="Q2316" s="48" t="str">
        <f>IF(O2316="","",
   IF(OR(O2316&lt;EDA_Outlier_Analysis!$C$10, O2316&gt;EDA_Outlier_Analysis!$C$11),
      "Outlier",
      "Normal"))</f>
        <v/>
      </c>
      <c r="R2316" t="str">
        <f>IF(P2316="","",
   IF(OR(P2316 &lt; EDA_Outlier_Analysis!$F$7, P2316 &gt; EDA_Outlier_Analysis!$F$8),
      "Outlier",
      "Normal"))</f>
        <v>Normal</v>
      </c>
      <c r="S2316" t="str">
        <f>IF(N2316="","",
   IF(OR(N2316 &lt;EDA_Outlier_Analysis!$I$10, N2316 &gt; EDA_Outlier_Analysis!$I$11),
      "Outlier",
      "Normal"))</f>
        <v>Normal</v>
      </c>
    </row>
    <row r="2317" spans="1:19">
      <c r="A2317" t="s">
        <v>5603</v>
      </c>
      <c r="B2317" s="4">
        <v>44837</v>
      </c>
      <c r="C2317" s="2">
        <v>21328.66</v>
      </c>
      <c r="D2317" t="s">
        <v>971</v>
      </c>
      <c r="E2317" t="s">
        <v>971</v>
      </c>
      <c r="F2317" t="s">
        <v>11</v>
      </c>
      <c r="G2317" t="s">
        <v>34</v>
      </c>
      <c r="J2317" t="s">
        <v>5604</v>
      </c>
      <c r="K2317" t="str">
        <f>IF(COUNTIF(Customers!A:A, H2317)&gt;0, "Valid", "Invalid")</f>
        <v>Invalid</v>
      </c>
      <c r="L2317" t="str">
        <f t="shared" si="180"/>
        <v>10</v>
      </c>
      <c r="M2317" t="str">
        <f t="shared" si="181"/>
        <v>2022</v>
      </c>
      <c r="N2317">
        <f t="shared" si="182"/>
        <v>-21328.66</v>
      </c>
      <c r="O2317" t="str">
        <f t="shared" si="183"/>
        <v/>
      </c>
      <c r="P2317" t="str">
        <f t="shared" si="184"/>
        <v/>
      </c>
      <c r="Q2317" s="48" t="str">
        <f>IF(O2317="","",
   IF(OR(O2317&lt;EDA_Outlier_Analysis!$C$10, O2317&gt;EDA_Outlier_Analysis!$C$11),
      "Outlier",
      "Normal"))</f>
        <v/>
      </c>
      <c r="R2317" t="str">
        <f>IF(P2317="","",
   IF(OR(P2317 &lt; EDA_Outlier_Analysis!$F$7, P2317 &gt; EDA_Outlier_Analysis!$F$8),
      "Outlier",
      "Normal"))</f>
        <v/>
      </c>
      <c r="S2317" t="str">
        <f>IF(N2317="","",
   IF(OR(N2317 &lt;EDA_Outlier_Analysis!$I$10, N2317 &gt; EDA_Outlier_Analysis!$I$11),
      "Outlier",
      "Normal"))</f>
        <v>Normal</v>
      </c>
    </row>
    <row r="2318" spans="1:19">
      <c r="A2318" t="s">
        <v>5605</v>
      </c>
      <c r="B2318" s="4">
        <v>44899</v>
      </c>
      <c r="C2318" s="2">
        <v>95519.039999999994</v>
      </c>
      <c r="D2318" t="s">
        <v>849</v>
      </c>
      <c r="E2318" t="s">
        <v>853</v>
      </c>
      <c r="F2318" t="s">
        <v>10</v>
      </c>
      <c r="G2318" t="s">
        <v>24</v>
      </c>
      <c r="H2318" t="s">
        <v>333</v>
      </c>
      <c r="J2318" t="s">
        <v>5606</v>
      </c>
      <c r="K2318" t="str">
        <f>IF(COUNTIF(Customers!A:A, H2318)&gt;0, "Valid", "Invalid")</f>
        <v>Valid</v>
      </c>
      <c r="L2318" t="str">
        <f t="shared" si="180"/>
        <v>12</v>
      </c>
      <c r="M2318" t="str">
        <f t="shared" si="181"/>
        <v>2022</v>
      </c>
      <c r="N2318">
        <f t="shared" si="182"/>
        <v>95519.039999999994</v>
      </c>
      <c r="O2318">
        <f t="shared" si="183"/>
        <v>95519.039999999994</v>
      </c>
      <c r="P2318" t="str">
        <f t="shared" si="184"/>
        <v/>
      </c>
      <c r="Q2318" s="48" t="str">
        <f>IF(O2318="","",
   IF(OR(O2318&lt;EDA_Outlier_Analysis!$C$10, O2318&gt;EDA_Outlier_Analysis!$C$11),
      "Outlier",
      "Normal"))</f>
        <v>Normal</v>
      </c>
      <c r="R2318" t="str">
        <f>IF(P2318="","",
   IF(OR(P2318 &lt; EDA_Outlier_Analysis!$F$7, P2318 &gt; EDA_Outlier_Analysis!$F$8),
      "Outlier",
      "Normal"))</f>
        <v/>
      </c>
      <c r="S2318" t="str">
        <f>IF(N2318="","",
   IF(OR(N2318 &lt;EDA_Outlier_Analysis!$I$10, N2318 &gt; EDA_Outlier_Analysis!$I$11),
      "Outlier",
      "Normal"))</f>
        <v>Normal</v>
      </c>
    </row>
    <row r="2319" spans="1:19">
      <c r="A2319" t="s">
        <v>5607</v>
      </c>
      <c r="B2319" s="4">
        <v>45252</v>
      </c>
      <c r="C2319" s="2">
        <v>128204.43</v>
      </c>
      <c r="D2319" t="s">
        <v>849</v>
      </c>
      <c r="E2319" t="s">
        <v>868</v>
      </c>
      <c r="F2319" t="s">
        <v>9</v>
      </c>
      <c r="G2319" t="s">
        <v>34</v>
      </c>
      <c r="H2319" t="s">
        <v>649</v>
      </c>
      <c r="J2319" t="s">
        <v>5608</v>
      </c>
      <c r="K2319" t="str">
        <f>IF(COUNTIF(Customers!A:A, H2319)&gt;0, "Valid", "Invalid")</f>
        <v>Valid</v>
      </c>
      <c r="L2319" t="str">
        <f t="shared" si="180"/>
        <v>11</v>
      </c>
      <c r="M2319" t="str">
        <f t="shared" si="181"/>
        <v>2023</v>
      </c>
      <c r="N2319">
        <f t="shared" si="182"/>
        <v>128204.43</v>
      </c>
      <c r="O2319">
        <f t="shared" si="183"/>
        <v>128204.43</v>
      </c>
      <c r="P2319" t="str">
        <f t="shared" si="184"/>
        <v/>
      </c>
      <c r="Q2319" s="48" t="str">
        <f>IF(O2319="","",
   IF(OR(O2319&lt;EDA_Outlier_Analysis!$C$10, O2319&gt;EDA_Outlier_Analysis!$C$11),
      "Outlier",
      "Normal"))</f>
        <v>Normal</v>
      </c>
      <c r="R2319" t="str">
        <f>IF(P2319="","",
   IF(OR(P2319 &lt; EDA_Outlier_Analysis!$F$7, P2319 &gt; EDA_Outlier_Analysis!$F$8),
      "Outlier",
      "Normal"))</f>
        <v/>
      </c>
      <c r="S2319" t="str">
        <f>IF(N2319="","",
   IF(OR(N2319 &lt;EDA_Outlier_Analysis!$I$10, N2319 &gt; EDA_Outlier_Analysis!$I$11),
      "Outlier",
      "Normal"))</f>
        <v>Normal</v>
      </c>
    </row>
    <row r="2320" spans="1:19">
      <c r="A2320" t="s">
        <v>5609</v>
      </c>
      <c r="B2320" s="4">
        <v>44889</v>
      </c>
      <c r="C2320" s="2">
        <v>-37554.199999999997</v>
      </c>
      <c r="D2320" t="s">
        <v>840</v>
      </c>
      <c r="E2320" t="s">
        <v>878</v>
      </c>
      <c r="F2320" t="s">
        <v>10</v>
      </c>
      <c r="G2320" t="s">
        <v>34</v>
      </c>
      <c r="I2320" t="s">
        <v>1086</v>
      </c>
      <c r="J2320" t="s">
        <v>5610</v>
      </c>
      <c r="K2320" t="str">
        <f>IF(COUNTIF(Customers!A:A, H2320)&gt;0, "Valid", "Invalid")</f>
        <v>Invalid</v>
      </c>
      <c r="L2320" t="str">
        <f t="shared" si="180"/>
        <v>11</v>
      </c>
      <c r="M2320" t="str">
        <f t="shared" si="181"/>
        <v>2022</v>
      </c>
      <c r="N2320">
        <f t="shared" si="182"/>
        <v>-37554.199999999997</v>
      </c>
      <c r="O2320" t="str">
        <f t="shared" si="183"/>
        <v/>
      </c>
      <c r="P2320">
        <f t="shared" si="184"/>
        <v>37554.199999999997</v>
      </c>
      <c r="Q2320" s="48" t="str">
        <f>IF(O2320="","",
   IF(OR(O2320&lt;EDA_Outlier_Analysis!$C$10, O2320&gt;EDA_Outlier_Analysis!$C$11),
      "Outlier",
      "Normal"))</f>
        <v/>
      </c>
      <c r="R2320" t="str">
        <f>IF(P2320="","",
   IF(OR(P2320 &lt; EDA_Outlier_Analysis!$F$7, P2320 &gt; EDA_Outlier_Analysis!$F$8),
      "Outlier",
      "Normal"))</f>
        <v>Normal</v>
      </c>
      <c r="S2320" t="str">
        <f>IF(N2320="","",
   IF(OR(N2320 &lt;EDA_Outlier_Analysis!$I$10, N2320 &gt; EDA_Outlier_Analysis!$I$11),
      "Outlier",
      "Normal"))</f>
        <v>Normal</v>
      </c>
    </row>
    <row r="2321" spans="1:19">
      <c r="A2321" t="s">
        <v>5611</v>
      </c>
      <c r="B2321" s="4">
        <v>45125</v>
      </c>
      <c r="C2321" s="2">
        <v>-20255.14</v>
      </c>
      <c r="D2321" t="s">
        <v>840</v>
      </c>
      <c r="E2321" t="s">
        <v>856</v>
      </c>
      <c r="F2321" t="s">
        <v>11</v>
      </c>
      <c r="G2321" t="s">
        <v>34</v>
      </c>
      <c r="I2321" t="s">
        <v>1093</v>
      </c>
      <c r="J2321" t="s">
        <v>5612</v>
      </c>
      <c r="K2321" t="str">
        <f>IF(COUNTIF(Customers!A:A, H2321)&gt;0, "Valid", "Invalid")</f>
        <v>Invalid</v>
      </c>
      <c r="L2321" t="str">
        <f t="shared" si="180"/>
        <v>7</v>
      </c>
      <c r="M2321" t="str">
        <f t="shared" si="181"/>
        <v>2023</v>
      </c>
      <c r="N2321">
        <f t="shared" si="182"/>
        <v>-20255.14</v>
      </c>
      <c r="O2321" t="str">
        <f t="shared" si="183"/>
        <v/>
      </c>
      <c r="P2321">
        <f t="shared" si="184"/>
        <v>20255.14</v>
      </c>
      <c r="Q2321" s="48" t="str">
        <f>IF(O2321="","",
   IF(OR(O2321&lt;EDA_Outlier_Analysis!$C$10, O2321&gt;EDA_Outlier_Analysis!$C$11),
      "Outlier",
      "Normal"))</f>
        <v/>
      </c>
      <c r="R2321" t="str">
        <f>IF(P2321="","",
   IF(OR(P2321 &lt; EDA_Outlier_Analysis!$F$7, P2321 &gt; EDA_Outlier_Analysis!$F$8),
      "Outlier",
      "Normal"))</f>
        <v>Outlier</v>
      </c>
      <c r="S2321" t="str">
        <f>IF(N2321="","",
   IF(OR(N2321 &lt;EDA_Outlier_Analysis!$I$10, N2321 &gt; EDA_Outlier_Analysis!$I$11),
      "Outlier",
      "Normal"))</f>
        <v>Normal</v>
      </c>
    </row>
    <row r="2322" spans="1:19">
      <c r="A2322" t="s">
        <v>5613</v>
      </c>
      <c r="B2322" s="4">
        <v>44799</v>
      </c>
      <c r="C2322" s="2">
        <v>-44934.53</v>
      </c>
      <c r="D2322" t="s">
        <v>840</v>
      </c>
      <c r="E2322" t="s">
        <v>841</v>
      </c>
      <c r="F2322" t="s">
        <v>10</v>
      </c>
      <c r="G2322" t="s">
        <v>34</v>
      </c>
      <c r="I2322" t="s">
        <v>1080</v>
      </c>
      <c r="J2322" t="s">
        <v>5614</v>
      </c>
      <c r="K2322" t="str">
        <f>IF(COUNTIF(Customers!A:A, H2322)&gt;0, "Valid", "Invalid")</f>
        <v>Invalid</v>
      </c>
      <c r="L2322" t="str">
        <f t="shared" si="180"/>
        <v>8</v>
      </c>
      <c r="M2322" t="str">
        <f t="shared" si="181"/>
        <v>2022</v>
      </c>
      <c r="N2322">
        <f t="shared" si="182"/>
        <v>-44934.53</v>
      </c>
      <c r="O2322" t="str">
        <f t="shared" si="183"/>
        <v/>
      </c>
      <c r="P2322">
        <f t="shared" si="184"/>
        <v>44934.53</v>
      </c>
      <c r="Q2322" s="48" t="str">
        <f>IF(O2322="","",
   IF(OR(O2322&lt;EDA_Outlier_Analysis!$C$10, O2322&gt;EDA_Outlier_Analysis!$C$11),
      "Outlier",
      "Normal"))</f>
        <v/>
      </c>
      <c r="R2322" t="str">
        <f>IF(P2322="","",
   IF(OR(P2322 &lt; EDA_Outlier_Analysis!$F$7, P2322 &gt; EDA_Outlier_Analysis!$F$8),
      "Outlier",
      "Normal"))</f>
        <v>Normal</v>
      </c>
      <c r="S2322" t="str">
        <f>IF(N2322="","",
   IF(OR(N2322 &lt;EDA_Outlier_Analysis!$I$10, N2322 &gt; EDA_Outlier_Analysis!$I$11),
      "Outlier",
      "Normal"))</f>
        <v>Normal</v>
      </c>
    </row>
    <row r="2323" spans="1:19">
      <c r="A2323" t="s">
        <v>5615</v>
      </c>
      <c r="B2323" s="4">
        <v>44590</v>
      </c>
      <c r="C2323" s="2">
        <v>-29755.25</v>
      </c>
      <c r="D2323" t="s">
        <v>840</v>
      </c>
      <c r="E2323" t="s">
        <v>841</v>
      </c>
      <c r="F2323" t="s">
        <v>11</v>
      </c>
      <c r="G2323" t="s">
        <v>31</v>
      </c>
      <c r="I2323" t="s">
        <v>1317</v>
      </c>
      <c r="J2323" t="s">
        <v>5616</v>
      </c>
      <c r="K2323" t="str">
        <f>IF(COUNTIF(Customers!A:A, H2323)&gt;0, "Valid", "Invalid")</f>
        <v>Invalid</v>
      </c>
      <c r="L2323" t="str">
        <f t="shared" si="180"/>
        <v>1</v>
      </c>
      <c r="M2323" t="str">
        <f t="shared" si="181"/>
        <v>2022</v>
      </c>
      <c r="N2323">
        <f t="shared" si="182"/>
        <v>-29755.25</v>
      </c>
      <c r="O2323" t="str">
        <f t="shared" si="183"/>
        <v/>
      </c>
      <c r="P2323">
        <f t="shared" si="184"/>
        <v>29755.25</v>
      </c>
      <c r="Q2323" s="48" t="str">
        <f>IF(O2323="","",
   IF(OR(O2323&lt;EDA_Outlier_Analysis!$C$10, O2323&gt;EDA_Outlier_Analysis!$C$11),
      "Outlier",
      "Normal"))</f>
        <v/>
      </c>
      <c r="R2323" t="str">
        <f>IF(P2323="","",
   IF(OR(P2323 &lt; EDA_Outlier_Analysis!$F$7, P2323 &gt; EDA_Outlier_Analysis!$F$8),
      "Outlier",
      "Normal"))</f>
        <v>Normal</v>
      </c>
      <c r="S2323" t="str">
        <f>IF(N2323="","",
   IF(OR(N2323 &lt;EDA_Outlier_Analysis!$I$10, N2323 &gt; EDA_Outlier_Analysis!$I$11),
      "Outlier",
      "Normal"))</f>
        <v>Normal</v>
      </c>
    </row>
    <row r="2324" spans="1:19">
      <c r="A2324" t="s">
        <v>5617</v>
      </c>
      <c r="B2324" s="4">
        <v>44755</v>
      </c>
      <c r="C2324" s="2">
        <v>-40926.68</v>
      </c>
      <c r="D2324" t="s">
        <v>840</v>
      </c>
      <c r="E2324" t="s">
        <v>856</v>
      </c>
      <c r="F2324" t="s">
        <v>11</v>
      </c>
      <c r="G2324" t="s">
        <v>31</v>
      </c>
      <c r="I2324" t="s">
        <v>1284</v>
      </c>
      <c r="J2324" t="s">
        <v>5618</v>
      </c>
      <c r="K2324" t="str">
        <f>IF(COUNTIF(Customers!A:A, H2324)&gt;0, "Valid", "Invalid")</f>
        <v>Invalid</v>
      </c>
      <c r="L2324" t="str">
        <f t="shared" si="180"/>
        <v>7</v>
      </c>
      <c r="M2324" t="str">
        <f t="shared" si="181"/>
        <v>2022</v>
      </c>
      <c r="N2324">
        <f t="shared" si="182"/>
        <v>-40926.68</v>
      </c>
      <c r="O2324" t="str">
        <f t="shared" si="183"/>
        <v/>
      </c>
      <c r="P2324">
        <f t="shared" si="184"/>
        <v>40926.68</v>
      </c>
      <c r="Q2324" s="48" t="str">
        <f>IF(O2324="","",
   IF(OR(O2324&lt;EDA_Outlier_Analysis!$C$10, O2324&gt;EDA_Outlier_Analysis!$C$11),
      "Outlier",
      "Normal"))</f>
        <v/>
      </c>
      <c r="R2324" t="str">
        <f>IF(P2324="","",
   IF(OR(P2324 &lt; EDA_Outlier_Analysis!$F$7, P2324 &gt; EDA_Outlier_Analysis!$F$8),
      "Outlier",
      "Normal"))</f>
        <v>Normal</v>
      </c>
      <c r="S2324" t="str">
        <f>IF(N2324="","",
   IF(OR(N2324 &lt;EDA_Outlier_Analysis!$I$10, N2324 &gt; EDA_Outlier_Analysis!$I$11),
      "Outlier",
      "Normal"))</f>
        <v>Normal</v>
      </c>
    </row>
    <row r="2325" spans="1:19">
      <c r="A2325" t="s">
        <v>5619</v>
      </c>
      <c r="B2325" s="4">
        <v>44687</v>
      </c>
      <c r="C2325" s="2">
        <v>-39020.629999999997</v>
      </c>
      <c r="D2325" t="s">
        <v>840</v>
      </c>
      <c r="E2325" t="s">
        <v>845</v>
      </c>
      <c r="F2325" t="s">
        <v>9</v>
      </c>
      <c r="G2325" t="s">
        <v>31</v>
      </c>
      <c r="I2325" t="s">
        <v>2017</v>
      </c>
      <c r="J2325" t="s">
        <v>5620</v>
      </c>
      <c r="K2325" t="str">
        <f>IF(COUNTIF(Customers!A:A, H2325)&gt;0, "Valid", "Invalid")</f>
        <v>Invalid</v>
      </c>
      <c r="L2325" t="str">
        <f t="shared" si="180"/>
        <v>5</v>
      </c>
      <c r="M2325" t="str">
        <f t="shared" si="181"/>
        <v>2022</v>
      </c>
      <c r="N2325">
        <f t="shared" si="182"/>
        <v>-39020.629999999997</v>
      </c>
      <c r="O2325" t="str">
        <f t="shared" si="183"/>
        <v/>
      </c>
      <c r="P2325">
        <f t="shared" si="184"/>
        <v>39020.629999999997</v>
      </c>
      <c r="Q2325" s="48" t="str">
        <f>IF(O2325="","",
   IF(OR(O2325&lt;EDA_Outlier_Analysis!$C$10, O2325&gt;EDA_Outlier_Analysis!$C$11),
      "Outlier",
      "Normal"))</f>
        <v/>
      </c>
      <c r="R2325" t="str">
        <f>IF(P2325="","",
   IF(OR(P2325 &lt; EDA_Outlier_Analysis!$F$7, P2325 &gt; EDA_Outlier_Analysis!$F$8),
      "Outlier",
      "Normal"))</f>
        <v>Normal</v>
      </c>
      <c r="S2325" t="str">
        <f>IF(N2325="","",
   IF(OR(N2325 &lt;EDA_Outlier_Analysis!$I$10, N2325 &gt; EDA_Outlier_Analysis!$I$11),
      "Outlier",
      "Normal"))</f>
        <v>Normal</v>
      </c>
    </row>
    <row r="2326" spans="1:19">
      <c r="A2326" t="s">
        <v>5621</v>
      </c>
      <c r="B2326" s="4">
        <v>44797</v>
      </c>
      <c r="C2326" s="2">
        <v>199273.68</v>
      </c>
      <c r="D2326" t="s">
        <v>849</v>
      </c>
      <c r="E2326" t="s">
        <v>868</v>
      </c>
      <c r="F2326" t="s">
        <v>9</v>
      </c>
      <c r="G2326" t="s">
        <v>20</v>
      </c>
      <c r="H2326" t="s">
        <v>71</v>
      </c>
      <c r="J2326" t="s">
        <v>5622</v>
      </c>
      <c r="K2326" t="str">
        <f>IF(COUNTIF(Customers!A:A, H2326)&gt;0, "Valid", "Invalid")</f>
        <v>Valid</v>
      </c>
      <c r="L2326" t="str">
        <f t="shared" si="180"/>
        <v>8</v>
      </c>
      <c r="M2326" t="str">
        <f t="shared" si="181"/>
        <v>2022</v>
      </c>
      <c r="N2326">
        <f t="shared" si="182"/>
        <v>199273.68</v>
      </c>
      <c r="O2326">
        <f t="shared" si="183"/>
        <v>199273.68</v>
      </c>
      <c r="P2326" t="str">
        <f t="shared" si="184"/>
        <v/>
      </c>
      <c r="Q2326" s="48" t="str">
        <f>IF(O2326="","",
   IF(OR(O2326&lt;EDA_Outlier_Analysis!$C$10, O2326&gt;EDA_Outlier_Analysis!$C$11),
      "Outlier",
      "Normal"))</f>
        <v>Normal</v>
      </c>
      <c r="R2326" t="str">
        <f>IF(P2326="","",
   IF(OR(P2326 &lt; EDA_Outlier_Analysis!$F$7, P2326 &gt; EDA_Outlier_Analysis!$F$8),
      "Outlier",
      "Normal"))</f>
        <v/>
      </c>
      <c r="S2326" t="str">
        <f>IF(N2326="","",
   IF(OR(N2326 &lt;EDA_Outlier_Analysis!$I$10, N2326 &gt; EDA_Outlier_Analysis!$I$11),
      "Outlier",
      "Normal"))</f>
        <v>Normal</v>
      </c>
    </row>
    <row r="2327" spans="1:19">
      <c r="A2327" t="s">
        <v>5623</v>
      </c>
      <c r="B2327" s="4">
        <v>45109</v>
      </c>
      <c r="C2327" s="2">
        <v>114193.77</v>
      </c>
      <c r="D2327" t="s">
        <v>849</v>
      </c>
      <c r="E2327" t="s">
        <v>868</v>
      </c>
      <c r="F2327" t="s">
        <v>9</v>
      </c>
      <c r="G2327" t="s">
        <v>31</v>
      </c>
      <c r="H2327" t="s">
        <v>687</v>
      </c>
      <c r="J2327" t="s">
        <v>5624</v>
      </c>
      <c r="K2327" t="str">
        <f>IF(COUNTIF(Customers!A:A, H2327)&gt;0, "Valid", "Invalid")</f>
        <v>Valid</v>
      </c>
      <c r="L2327" t="str">
        <f t="shared" si="180"/>
        <v>7</v>
      </c>
      <c r="M2327" t="str">
        <f t="shared" si="181"/>
        <v>2023</v>
      </c>
      <c r="N2327">
        <f t="shared" si="182"/>
        <v>114193.77</v>
      </c>
      <c r="O2327">
        <f t="shared" si="183"/>
        <v>114193.77</v>
      </c>
      <c r="P2327" t="str">
        <f t="shared" si="184"/>
        <v/>
      </c>
      <c r="Q2327" s="48" t="str">
        <f>IF(O2327="","",
   IF(OR(O2327&lt;EDA_Outlier_Analysis!$C$10, O2327&gt;EDA_Outlier_Analysis!$C$11),
      "Outlier",
      "Normal"))</f>
        <v>Normal</v>
      </c>
      <c r="R2327" t="str">
        <f>IF(P2327="","",
   IF(OR(P2327 &lt; EDA_Outlier_Analysis!$F$7, P2327 &gt; EDA_Outlier_Analysis!$F$8),
      "Outlier",
      "Normal"))</f>
        <v/>
      </c>
      <c r="S2327" t="str">
        <f>IF(N2327="","",
   IF(OR(N2327 &lt;EDA_Outlier_Analysis!$I$10, N2327 &gt; EDA_Outlier_Analysis!$I$11),
      "Outlier",
      "Normal"))</f>
        <v>Normal</v>
      </c>
    </row>
    <row r="2328" spans="1:19">
      <c r="A2328" t="s">
        <v>5625</v>
      </c>
      <c r="B2328" s="4">
        <v>44848</v>
      </c>
      <c r="C2328" s="2">
        <v>58467.1</v>
      </c>
      <c r="D2328" t="s">
        <v>849</v>
      </c>
      <c r="E2328" t="s">
        <v>868</v>
      </c>
      <c r="F2328" t="s">
        <v>11</v>
      </c>
      <c r="G2328" t="s">
        <v>20</v>
      </c>
      <c r="H2328" t="s">
        <v>491</v>
      </c>
      <c r="J2328" t="s">
        <v>5626</v>
      </c>
      <c r="K2328" t="str">
        <f>IF(COUNTIF(Customers!A:A, H2328)&gt;0, "Valid", "Invalid")</f>
        <v>Valid</v>
      </c>
      <c r="L2328" t="str">
        <f t="shared" si="180"/>
        <v>10</v>
      </c>
      <c r="M2328" t="str">
        <f t="shared" si="181"/>
        <v>2022</v>
      </c>
      <c r="N2328">
        <f t="shared" si="182"/>
        <v>58467.1</v>
      </c>
      <c r="O2328">
        <f t="shared" si="183"/>
        <v>58467.1</v>
      </c>
      <c r="P2328" t="str">
        <f t="shared" si="184"/>
        <v/>
      </c>
      <c r="Q2328" s="48" t="str">
        <f>IF(O2328="","",
   IF(OR(O2328&lt;EDA_Outlier_Analysis!$C$10, O2328&gt;EDA_Outlier_Analysis!$C$11),
      "Outlier",
      "Normal"))</f>
        <v>Normal</v>
      </c>
      <c r="R2328" t="str">
        <f>IF(P2328="","",
   IF(OR(P2328 &lt; EDA_Outlier_Analysis!$F$7, P2328 &gt; EDA_Outlier_Analysis!$F$8),
      "Outlier",
      "Normal"))</f>
        <v/>
      </c>
      <c r="S2328" t="str">
        <f>IF(N2328="","",
   IF(OR(N2328 &lt;EDA_Outlier_Analysis!$I$10, N2328 &gt; EDA_Outlier_Analysis!$I$11),
      "Outlier",
      "Normal"))</f>
        <v>Normal</v>
      </c>
    </row>
    <row r="2329" spans="1:19">
      <c r="A2329" t="s">
        <v>5627</v>
      </c>
      <c r="B2329" s="4">
        <v>45212</v>
      </c>
      <c r="C2329" s="2">
        <v>231727.93</v>
      </c>
      <c r="D2329" t="s">
        <v>849</v>
      </c>
      <c r="E2329" t="s">
        <v>850</v>
      </c>
      <c r="F2329" t="s">
        <v>11</v>
      </c>
      <c r="G2329" t="s">
        <v>24</v>
      </c>
      <c r="H2329" t="s">
        <v>171</v>
      </c>
      <c r="J2329" t="s">
        <v>5628</v>
      </c>
      <c r="K2329" t="str">
        <f>IF(COUNTIF(Customers!A:A, H2329)&gt;0, "Valid", "Invalid")</f>
        <v>Valid</v>
      </c>
      <c r="L2329" t="str">
        <f t="shared" si="180"/>
        <v>10</v>
      </c>
      <c r="M2329" t="str">
        <f t="shared" si="181"/>
        <v>2023</v>
      </c>
      <c r="N2329">
        <f t="shared" si="182"/>
        <v>231727.93</v>
      </c>
      <c r="O2329">
        <f t="shared" si="183"/>
        <v>231727.93</v>
      </c>
      <c r="P2329" t="str">
        <f t="shared" si="184"/>
        <v/>
      </c>
      <c r="Q2329" s="48" t="str">
        <f>IF(O2329="","",
   IF(OR(O2329&lt;EDA_Outlier_Analysis!$C$10, O2329&gt;EDA_Outlier_Analysis!$C$11),
      "Outlier",
      "Normal"))</f>
        <v>Normal</v>
      </c>
      <c r="R2329" t="str">
        <f>IF(P2329="","",
   IF(OR(P2329 &lt; EDA_Outlier_Analysis!$F$7, P2329 &gt; EDA_Outlier_Analysis!$F$8),
      "Outlier",
      "Normal"))</f>
        <v/>
      </c>
      <c r="S2329" t="str">
        <f>IF(N2329="","",
   IF(OR(N2329 &lt;EDA_Outlier_Analysis!$I$10, N2329 &gt; EDA_Outlier_Analysis!$I$11),
      "Outlier",
      "Normal"))</f>
        <v>Normal</v>
      </c>
    </row>
    <row r="2330" spans="1:19">
      <c r="A2330" t="s">
        <v>5629</v>
      </c>
      <c r="B2330" s="4">
        <v>45054</v>
      </c>
      <c r="C2330" s="2">
        <v>17700.32</v>
      </c>
      <c r="D2330" t="s">
        <v>1345</v>
      </c>
      <c r="E2330" t="s">
        <v>1345</v>
      </c>
      <c r="F2330" t="s">
        <v>11</v>
      </c>
      <c r="G2330" t="s">
        <v>31</v>
      </c>
      <c r="J2330" t="s">
        <v>5630</v>
      </c>
      <c r="K2330" t="str">
        <f>IF(COUNTIF(Customers!A:A, H2330)&gt;0, "Valid", "Invalid")</f>
        <v>Invalid</v>
      </c>
      <c r="L2330" t="str">
        <f t="shared" si="180"/>
        <v>5</v>
      </c>
      <c r="M2330" t="str">
        <f t="shared" si="181"/>
        <v>2023</v>
      </c>
      <c r="N2330">
        <f t="shared" si="182"/>
        <v>-17700.32</v>
      </c>
      <c r="O2330" t="str">
        <f t="shared" si="183"/>
        <v/>
      </c>
      <c r="P2330" t="str">
        <f t="shared" si="184"/>
        <v/>
      </c>
      <c r="Q2330" s="48" t="str">
        <f>IF(O2330="","",
   IF(OR(O2330&lt;EDA_Outlier_Analysis!$C$10, O2330&gt;EDA_Outlier_Analysis!$C$11),
      "Outlier",
      "Normal"))</f>
        <v/>
      </c>
      <c r="R2330" t="str">
        <f>IF(P2330="","",
   IF(OR(P2330 &lt; EDA_Outlier_Analysis!$F$7, P2330 &gt; EDA_Outlier_Analysis!$F$8),
      "Outlier",
      "Normal"))</f>
        <v/>
      </c>
      <c r="S2330" t="str">
        <f>IF(N2330="","",
   IF(OR(N2330 &lt;EDA_Outlier_Analysis!$I$10, N2330 &gt; EDA_Outlier_Analysis!$I$11),
      "Outlier",
      "Normal"))</f>
        <v>Normal</v>
      </c>
    </row>
    <row r="2331" spans="1:19">
      <c r="A2331" t="s">
        <v>5631</v>
      </c>
      <c r="B2331" s="4">
        <v>45290</v>
      </c>
      <c r="C2331" s="2">
        <v>-47871.16</v>
      </c>
      <c r="D2331" t="s">
        <v>840</v>
      </c>
      <c r="E2331" t="s">
        <v>878</v>
      </c>
      <c r="F2331" t="s">
        <v>10</v>
      </c>
      <c r="G2331" t="s">
        <v>31</v>
      </c>
      <c r="I2331" t="s">
        <v>3078</v>
      </c>
      <c r="J2331" t="s">
        <v>5632</v>
      </c>
      <c r="K2331" t="str">
        <f>IF(COUNTIF(Customers!A:A, H2331)&gt;0, "Valid", "Invalid")</f>
        <v>Invalid</v>
      </c>
      <c r="L2331" t="str">
        <f t="shared" si="180"/>
        <v>12</v>
      </c>
      <c r="M2331" t="str">
        <f t="shared" si="181"/>
        <v>2023</v>
      </c>
      <c r="N2331">
        <f t="shared" si="182"/>
        <v>-47871.16</v>
      </c>
      <c r="O2331" t="str">
        <f t="shared" si="183"/>
        <v/>
      </c>
      <c r="P2331">
        <f t="shared" si="184"/>
        <v>47871.16</v>
      </c>
      <c r="Q2331" s="48" t="str">
        <f>IF(O2331="","",
   IF(OR(O2331&lt;EDA_Outlier_Analysis!$C$10, O2331&gt;EDA_Outlier_Analysis!$C$11),
      "Outlier",
      "Normal"))</f>
        <v/>
      </c>
      <c r="R2331" t="str">
        <f>IF(P2331="","",
   IF(OR(P2331 &lt; EDA_Outlier_Analysis!$F$7, P2331 &gt; EDA_Outlier_Analysis!$F$8),
      "Outlier",
      "Normal"))</f>
        <v>Normal</v>
      </c>
      <c r="S2331" t="str">
        <f>IF(N2331="","",
   IF(OR(N2331 &lt;EDA_Outlier_Analysis!$I$10, N2331 &gt; EDA_Outlier_Analysis!$I$11),
      "Outlier",
      "Normal"))</f>
        <v>Normal</v>
      </c>
    </row>
    <row r="2332" spans="1:19">
      <c r="A2332" t="s">
        <v>5633</v>
      </c>
      <c r="B2332" s="4">
        <v>44874</v>
      </c>
      <c r="C2332" s="2">
        <v>-80248.320000000007</v>
      </c>
      <c r="D2332" t="s">
        <v>840</v>
      </c>
      <c r="E2332" t="s">
        <v>856</v>
      </c>
      <c r="F2332" t="s">
        <v>9</v>
      </c>
      <c r="G2332" t="s">
        <v>34</v>
      </c>
      <c r="I2332" t="s">
        <v>1953</v>
      </c>
      <c r="J2332" t="s">
        <v>5634</v>
      </c>
      <c r="K2332" t="str">
        <f>IF(COUNTIF(Customers!A:A, H2332)&gt;0, "Valid", "Invalid")</f>
        <v>Invalid</v>
      </c>
      <c r="L2332" t="str">
        <f t="shared" si="180"/>
        <v>11</v>
      </c>
      <c r="M2332" t="str">
        <f t="shared" si="181"/>
        <v>2022</v>
      </c>
      <c r="N2332">
        <f t="shared" si="182"/>
        <v>-80248.320000000007</v>
      </c>
      <c r="O2332" t="str">
        <f t="shared" si="183"/>
        <v/>
      </c>
      <c r="P2332">
        <f t="shared" si="184"/>
        <v>80248.320000000007</v>
      </c>
      <c r="Q2332" s="48" t="str">
        <f>IF(O2332="","",
   IF(OR(O2332&lt;EDA_Outlier_Analysis!$C$10, O2332&gt;EDA_Outlier_Analysis!$C$11),
      "Outlier",
      "Normal"))</f>
        <v/>
      </c>
      <c r="R2332" t="str">
        <f>IF(P2332="","",
   IF(OR(P2332 &lt; EDA_Outlier_Analysis!$F$7, P2332 &gt; EDA_Outlier_Analysis!$F$8),
      "Outlier",
      "Normal"))</f>
        <v>Outlier</v>
      </c>
      <c r="S2332" t="str">
        <f>IF(N2332="","",
   IF(OR(N2332 &lt;EDA_Outlier_Analysis!$I$10, N2332 &gt; EDA_Outlier_Analysis!$I$11),
      "Outlier",
      "Normal"))</f>
        <v>Normal</v>
      </c>
    </row>
    <row r="2333" spans="1:19">
      <c r="A2333" t="s">
        <v>5635</v>
      </c>
      <c r="B2333" s="4">
        <v>45009</v>
      </c>
      <c r="C2333" s="2">
        <v>34687.47</v>
      </c>
      <c r="D2333" t="s">
        <v>971</v>
      </c>
      <c r="E2333" t="s">
        <v>971</v>
      </c>
      <c r="F2333" t="s">
        <v>9</v>
      </c>
      <c r="G2333" t="s">
        <v>20</v>
      </c>
      <c r="J2333" t="s">
        <v>5636</v>
      </c>
      <c r="K2333" t="str">
        <f>IF(COUNTIF(Customers!A:A, H2333)&gt;0, "Valid", "Invalid")</f>
        <v>Invalid</v>
      </c>
      <c r="L2333" t="str">
        <f t="shared" si="180"/>
        <v>3</v>
      </c>
      <c r="M2333" t="str">
        <f t="shared" si="181"/>
        <v>2023</v>
      </c>
      <c r="N2333">
        <f t="shared" si="182"/>
        <v>-34687.47</v>
      </c>
      <c r="O2333" t="str">
        <f t="shared" si="183"/>
        <v/>
      </c>
      <c r="P2333" t="str">
        <f t="shared" si="184"/>
        <v/>
      </c>
      <c r="Q2333" s="48" t="str">
        <f>IF(O2333="","",
   IF(OR(O2333&lt;EDA_Outlier_Analysis!$C$10, O2333&gt;EDA_Outlier_Analysis!$C$11),
      "Outlier",
      "Normal"))</f>
        <v/>
      </c>
      <c r="R2333" t="str">
        <f>IF(P2333="","",
   IF(OR(P2333 &lt; EDA_Outlier_Analysis!$F$7, P2333 &gt; EDA_Outlier_Analysis!$F$8),
      "Outlier",
      "Normal"))</f>
        <v/>
      </c>
      <c r="S2333" t="str">
        <f>IF(N2333="","",
   IF(OR(N2333 &lt;EDA_Outlier_Analysis!$I$10, N2333 &gt; EDA_Outlier_Analysis!$I$11),
      "Outlier",
      "Normal"))</f>
        <v>Normal</v>
      </c>
    </row>
    <row r="2334" spans="1:19">
      <c r="A2334" t="s">
        <v>5637</v>
      </c>
      <c r="B2334" s="4">
        <v>44844</v>
      </c>
      <c r="C2334" s="2">
        <v>-62753.49</v>
      </c>
      <c r="D2334" t="s">
        <v>840</v>
      </c>
      <c r="E2334" t="s">
        <v>841</v>
      </c>
      <c r="F2334" t="s">
        <v>11</v>
      </c>
      <c r="G2334" t="s">
        <v>31</v>
      </c>
      <c r="I2334" t="s">
        <v>1080</v>
      </c>
      <c r="J2334" t="s">
        <v>5638</v>
      </c>
      <c r="K2334" t="str">
        <f>IF(COUNTIF(Customers!A:A, H2334)&gt;0, "Valid", "Invalid")</f>
        <v>Invalid</v>
      </c>
      <c r="L2334" t="str">
        <f t="shared" si="180"/>
        <v>10</v>
      </c>
      <c r="M2334" t="str">
        <f t="shared" si="181"/>
        <v>2022</v>
      </c>
      <c r="N2334">
        <f t="shared" si="182"/>
        <v>-62753.49</v>
      </c>
      <c r="O2334" t="str">
        <f t="shared" si="183"/>
        <v/>
      </c>
      <c r="P2334">
        <f t="shared" si="184"/>
        <v>62753.49</v>
      </c>
      <c r="Q2334" s="48" t="str">
        <f>IF(O2334="","",
   IF(OR(O2334&lt;EDA_Outlier_Analysis!$C$10, O2334&gt;EDA_Outlier_Analysis!$C$11),
      "Outlier",
      "Normal"))</f>
        <v/>
      </c>
      <c r="R2334" t="str">
        <f>IF(P2334="","",
   IF(OR(P2334 &lt; EDA_Outlier_Analysis!$F$7, P2334 &gt; EDA_Outlier_Analysis!$F$8),
      "Outlier",
      "Normal"))</f>
        <v>Outlier</v>
      </c>
      <c r="S2334" t="str">
        <f>IF(N2334="","",
   IF(OR(N2334 &lt;EDA_Outlier_Analysis!$I$10, N2334 &gt; EDA_Outlier_Analysis!$I$11),
      "Outlier",
      "Normal"))</f>
        <v>Normal</v>
      </c>
    </row>
    <row r="2335" spans="1:19">
      <c r="A2335" t="s">
        <v>5639</v>
      </c>
      <c r="B2335" s="4">
        <v>45039</v>
      </c>
      <c r="C2335" s="2">
        <v>139074.56</v>
      </c>
      <c r="D2335" t="s">
        <v>849</v>
      </c>
      <c r="E2335" t="s">
        <v>868</v>
      </c>
      <c r="F2335" t="s">
        <v>11</v>
      </c>
      <c r="G2335" t="s">
        <v>20</v>
      </c>
      <c r="H2335" t="s">
        <v>271</v>
      </c>
      <c r="J2335" t="s">
        <v>5640</v>
      </c>
      <c r="K2335" t="str">
        <f>IF(COUNTIF(Customers!A:A, H2335)&gt;0, "Valid", "Invalid")</f>
        <v>Valid</v>
      </c>
      <c r="L2335" t="str">
        <f t="shared" si="180"/>
        <v>4</v>
      </c>
      <c r="M2335" t="str">
        <f t="shared" si="181"/>
        <v>2023</v>
      </c>
      <c r="N2335">
        <f t="shared" si="182"/>
        <v>139074.56</v>
      </c>
      <c r="O2335">
        <f t="shared" si="183"/>
        <v>139074.56</v>
      </c>
      <c r="P2335" t="str">
        <f t="shared" si="184"/>
        <v/>
      </c>
      <c r="Q2335" s="48" t="str">
        <f>IF(O2335="","",
   IF(OR(O2335&lt;EDA_Outlier_Analysis!$C$10, O2335&gt;EDA_Outlier_Analysis!$C$11),
      "Outlier",
      "Normal"))</f>
        <v>Normal</v>
      </c>
      <c r="R2335" t="str">
        <f>IF(P2335="","",
   IF(OR(P2335 &lt; EDA_Outlier_Analysis!$F$7, P2335 &gt; EDA_Outlier_Analysis!$F$8),
      "Outlier",
      "Normal"))</f>
        <v/>
      </c>
      <c r="S2335" t="str">
        <f>IF(N2335="","",
   IF(OR(N2335 &lt;EDA_Outlier_Analysis!$I$10, N2335 &gt; EDA_Outlier_Analysis!$I$11),
      "Outlier",
      "Normal"))</f>
        <v>Normal</v>
      </c>
    </row>
    <row r="2336" spans="1:19">
      <c r="A2336" t="s">
        <v>5641</v>
      </c>
      <c r="B2336" s="4">
        <v>44723</v>
      </c>
      <c r="C2336" s="2">
        <v>134597.69</v>
      </c>
      <c r="D2336" t="s">
        <v>849</v>
      </c>
      <c r="E2336" t="s">
        <v>868</v>
      </c>
      <c r="F2336" t="s">
        <v>9</v>
      </c>
      <c r="G2336" t="s">
        <v>24</v>
      </c>
      <c r="H2336" t="s">
        <v>391</v>
      </c>
      <c r="J2336" t="s">
        <v>5642</v>
      </c>
      <c r="K2336" t="str">
        <f>IF(COUNTIF(Customers!A:A, H2336)&gt;0, "Valid", "Invalid")</f>
        <v>Valid</v>
      </c>
      <c r="L2336" t="str">
        <f t="shared" si="180"/>
        <v>6</v>
      </c>
      <c r="M2336" t="str">
        <f t="shared" si="181"/>
        <v>2022</v>
      </c>
      <c r="N2336">
        <f t="shared" si="182"/>
        <v>134597.69</v>
      </c>
      <c r="O2336">
        <f t="shared" si="183"/>
        <v>134597.69</v>
      </c>
      <c r="P2336" t="str">
        <f t="shared" si="184"/>
        <v/>
      </c>
      <c r="Q2336" s="48" t="str">
        <f>IF(O2336="","",
   IF(OR(O2336&lt;EDA_Outlier_Analysis!$C$10, O2336&gt;EDA_Outlier_Analysis!$C$11),
      "Outlier",
      "Normal"))</f>
        <v>Normal</v>
      </c>
      <c r="R2336" t="str">
        <f>IF(P2336="","",
   IF(OR(P2336 &lt; EDA_Outlier_Analysis!$F$7, P2336 &gt; EDA_Outlier_Analysis!$F$8),
      "Outlier",
      "Normal"))</f>
        <v/>
      </c>
      <c r="S2336" t="str">
        <f>IF(N2336="","",
   IF(OR(N2336 &lt;EDA_Outlier_Analysis!$I$10, N2336 &gt; EDA_Outlier_Analysis!$I$11),
      "Outlier",
      "Normal"))</f>
        <v>Normal</v>
      </c>
    </row>
    <row r="2337" spans="1:19">
      <c r="A2337" t="s">
        <v>5643</v>
      </c>
      <c r="B2337" s="4">
        <v>45185</v>
      </c>
      <c r="C2337" s="2">
        <v>224596.19</v>
      </c>
      <c r="D2337" t="s">
        <v>849</v>
      </c>
      <c r="E2337" t="s">
        <v>868</v>
      </c>
      <c r="F2337" t="s">
        <v>10</v>
      </c>
      <c r="G2337" t="s">
        <v>31</v>
      </c>
      <c r="H2337" t="s">
        <v>305</v>
      </c>
      <c r="J2337" t="s">
        <v>5644</v>
      </c>
      <c r="K2337" t="str">
        <f>IF(COUNTIF(Customers!A:A, H2337)&gt;0, "Valid", "Invalid")</f>
        <v>Valid</v>
      </c>
      <c r="L2337" t="str">
        <f t="shared" si="180"/>
        <v>9</v>
      </c>
      <c r="M2337" t="str">
        <f t="shared" si="181"/>
        <v>2023</v>
      </c>
      <c r="N2337">
        <f t="shared" si="182"/>
        <v>224596.19</v>
      </c>
      <c r="O2337">
        <f t="shared" si="183"/>
        <v>224596.19</v>
      </c>
      <c r="P2337" t="str">
        <f t="shared" si="184"/>
        <v/>
      </c>
      <c r="Q2337" s="48" t="str">
        <f>IF(O2337="","",
   IF(OR(O2337&lt;EDA_Outlier_Analysis!$C$10, O2337&gt;EDA_Outlier_Analysis!$C$11),
      "Outlier",
      "Normal"))</f>
        <v>Normal</v>
      </c>
      <c r="R2337" t="str">
        <f>IF(P2337="","",
   IF(OR(P2337 &lt; EDA_Outlier_Analysis!$F$7, P2337 &gt; EDA_Outlier_Analysis!$F$8),
      "Outlier",
      "Normal"))</f>
        <v/>
      </c>
      <c r="S2337" t="str">
        <f>IF(N2337="","",
   IF(OR(N2337 &lt;EDA_Outlier_Analysis!$I$10, N2337 &gt; EDA_Outlier_Analysis!$I$11),
      "Outlier",
      "Normal"))</f>
        <v>Normal</v>
      </c>
    </row>
    <row r="2338" spans="1:19">
      <c r="A2338" t="s">
        <v>5645</v>
      </c>
      <c r="B2338" s="4">
        <v>44674</v>
      </c>
      <c r="C2338" s="2">
        <v>168351.32</v>
      </c>
      <c r="D2338" t="s">
        <v>849</v>
      </c>
      <c r="E2338" t="s">
        <v>868</v>
      </c>
      <c r="F2338" t="s">
        <v>9</v>
      </c>
      <c r="G2338" t="s">
        <v>34</v>
      </c>
      <c r="H2338" t="s">
        <v>459</v>
      </c>
      <c r="J2338" t="s">
        <v>5646</v>
      </c>
      <c r="K2338" t="str">
        <f>IF(COUNTIF(Customers!A:A, H2338)&gt;0, "Valid", "Invalid")</f>
        <v>Valid</v>
      </c>
      <c r="L2338" t="str">
        <f t="shared" si="180"/>
        <v>4</v>
      </c>
      <c r="M2338" t="str">
        <f t="shared" si="181"/>
        <v>2022</v>
      </c>
      <c r="N2338">
        <f t="shared" si="182"/>
        <v>168351.32</v>
      </c>
      <c r="O2338">
        <f t="shared" si="183"/>
        <v>168351.32</v>
      </c>
      <c r="P2338" t="str">
        <f t="shared" si="184"/>
        <v/>
      </c>
      <c r="Q2338" s="48" t="str">
        <f>IF(O2338="","",
   IF(OR(O2338&lt;EDA_Outlier_Analysis!$C$10, O2338&gt;EDA_Outlier_Analysis!$C$11),
      "Outlier",
      "Normal"))</f>
        <v>Normal</v>
      </c>
      <c r="R2338" t="str">
        <f>IF(P2338="","",
   IF(OR(P2338 &lt; EDA_Outlier_Analysis!$F$7, P2338 &gt; EDA_Outlier_Analysis!$F$8),
      "Outlier",
      "Normal"))</f>
        <v/>
      </c>
      <c r="S2338" t="str">
        <f>IF(N2338="","",
   IF(OR(N2338 &lt;EDA_Outlier_Analysis!$I$10, N2338 &gt; EDA_Outlier_Analysis!$I$11),
      "Outlier",
      "Normal"))</f>
        <v>Normal</v>
      </c>
    </row>
    <row r="2339" spans="1:19">
      <c r="A2339" t="s">
        <v>5647</v>
      </c>
      <c r="B2339" s="4">
        <v>44656</v>
      </c>
      <c r="C2339" s="2">
        <v>129764</v>
      </c>
      <c r="D2339" t="s">
        <v>849</v>
      </c>
      <c r="E2339" t="s">
        <v>850</v>
      </c>
      <c r="F2339" t="s">
        <v>9</v>
      </c>
      <c r="G2339" t="s">
        <v>34</v>
      </c>
      <c r="H2339" t="s">
        <v>49</v>
      </c>
      <c r="J2339" t="s">
        <v>5648</v>
      </c>
      <c r="K2339" t="str">
        <f>IF(COUNTIF(Customers!A:A, H2339)&gt;0, "Valid", "Invalid")</f>
        <v>Valid</v>
      </c>
      <c r="L2339" t="str">
        <f t="shared" si="180"/>
        <v>4</v>
      </c>
      <c r="M2339" t="str">
        <f t="shared" si="181"/>
        <v>2022</v>
      </c>
      <c r="N2339">
        <f t="shared" si="182"/>
        <v>129764</v>
      </c>
      <c r="O2339">
        <f t="shared" si="183"/>
        <v>129764</v>
      </c>
      <c r="P2339" t="str">
        <f t="shared" si="184"/>
        <v/>
      </c>
      <c r="Q2339" s="48" t="str">
        <f>IF(O2339="","",
   IF(OR(O2339&lt;EDA_Outlier_Analysis!$C$10, O2339&gt;EDA_Outlier_Analysis!$C$11),
      "Outlier",
      "Normal"))</f>
        <v>Normal</v>
      </c>
      <c r="R2339" t="str">
        <f>IF(P2339="","",
   IF(OR(P2339 &lt; EDA_Outlier_Analysis!$F$7, P2339 &gt; EDA_Outlier_Analysis!$F$8),
      "Outlier",
      "Normal"))</f>
        <v/>
      </c>
      <c r="S2339" t="str">
        <f>IF(N2339="","",
   IF(OR(N2339 &lt;EDA_Outlier_Analysis!$I$10, N2339 &gt; EDA_Outlier_Analysis!$I$11),
      "Outlier",
      "Normal"))</f>
        <v>Normal</v>
      </c>
    </row>
    <row r="2340" spans="1:19">
      <c r="A2340" t="s">
        <v>5649</v>
      </c>
      <c r="B2340" s="4">
        <v>45235</v>
      </c>
      <c r="C2340" s="2">
        <v>-33320.550000000003</v>
      </c>
      <c r="D2340" t="s">
        <v>840</v>
      </c>
      <c r="E2340" t="s">
        <v>905</v>
      </c>
      <c r="F2340" t="s">
        <v>10</v>
      </c>
      <c r="G2340" t="s">
        <v>24</v>
      </c>
      <c r="I2340" t="s">
        <v>1453</v>
      </c>
      <c r="J2340" t="s">
        <v>5650</v>
      </c>
      <c r="K2340" t="str">
        <f>IF(COUNTIF(Customers!A:A, H2340)&gt;0, "Valid", "Invalid")</f>
        <v>Invalid</v>
      </c>
      <c r="L2340" t="str">
        <f t="shared" si="180"/>
        <v>11</v>
      </c>
      <c r="M2340" t="str">
        <f t="shared" si="181"/>
        <v>2023</v>
      </c>
      <c r="N2340">
        <f t="shared" si="182"/>
        <v>-33320.550000000003</v>
      </c>
      <c r="O2340" t="str">
        <f t="shared" si="183"/>
        <v/>
      </c>
      <c r="P2340">
        <f t="shared" si="184"/>
        <v>33320.550000000003</v>
      </c>
      <c r="Q2340" s="48" t="str">
        <f>IF(O2340="","",
   IF(OR(O2340&lt;EDA_Outlier_Analysis!$C$10, O2340&gt;EDA_Outlier_Analysis!$C$11),
      "Outlier",
      "Normal"))</f>
        <v/>
      </c>
      <c r="R2340" t="str">
        <f>IF(P2340="","",
   IF(OR(P2340 &lt; EDA_Outlier_Analysis!$F$7, P2340 &gt; EDA_Outlier_Analysis!$F$8),
      "Outlier",
      "Normal"))</f>
        <v>Normal</v>
      </c>
      <c r="S2340" t="str">
        <f>IF(N2340="","",
   IF(OR(N2340 &lt;EDA_Outlier_Analysis!$I$10, N2340 &gt; EDA_Outlier_Analysis!$I$11),
      "Outlier",
      "Normal"))</f>
        <v>Normal</v>
      </c>
    </row>
    <row r="2341" spans="1:19">
      <c r="A2341" t="s">
        <v>5651</v>
      </c>
      <c r="B2341" s="4">
        <v>44624</v>
      </c>
      <c r="C2341" s="2">
        <v>144784.04999999999</v>
      </c>
      <c r="D2341" t="s">
        <v>849</v>
      </c>
      <c r="E2341" t="s">
        <v>868</v>
      </c>
      <c r="F2341" t="s">
        <v>9</v>
      </c>
      <c r="G2341" t="s">
        <v>34</v>
      </c>
      <c r="H2341" t="s">
        <v>65</v>
      </c>
      <c r="J2341" t="s">
        <v>5652</v>
      </c>
      <c r="K2341" t="str">
        <f>IF(COUNTIF(Customers!A:A, H2341)&gt;0, "Valid", "Invalid")</f>
        <v>Valid</v>
      </c>
      <c r="L2341" t="str">
        <f t="shared" si="180"/>
        <v>3</v>
      </c>
      <c r="M2341" t="str">
        <f t="shared" si="181"/>
        <v>2022</v>
      </c>
      <c r="N2341">
        <f t="shared" si="182"/>
        <v>144784.04999999999</v>
      </c>
      <c r="O2341">
        <f t="shared" si="183"/>
        <v>144784.04999999999</v>
      </c>
      <c r="P2341" t="str">
        <f t="shared" si="184"/>
        <v/>
      </c>
      <c r="Q2341" s="48" t="str">
        <f>IF(O2341="","",
   IF(OR(O2341&lt;EDA_Outlier_Analysis!$C$10, O2341&gt;EDA_Outlier_Analysis!$C$11),
      "Outlier",
      "Normal"))</f>
        <v>Normal</v>
      </c>
      <c r="R2341" t="str">
        <f>IF(P2341="","",
   IF(OR(P2341 &lt; EDA_Outlier_Analysis!$F$7, P2341 &gt; EDA_Outlier_Analysis!$F$8),
      "Outlier",
      "Normal"))</f>
        <v/>
      </c>
      <c r="S2341" t="str">
        <f>IF(N2341="","",
   IF(OR(N2341 &lt;EDA_Outlier_Analysis!$I$10, N2341 &gt; EDA_Outlier_Analysis!$I$11),
      "Outlier",
      "Normal"))</f>
        <v>Normal</v>
      </c>
    </row>
    <row r="2342" spans="1:19">
      <c r="A2342" t="s">
        <v>5653</v>
      </c>
      <c r="B2342" s="4">
        <v>45020</v>
      </c>
      <c r="C2342" s="2">
        <v>-15270.82</v>
      </c>
      <c r="D2342" t="s">
        <v>840</v>
      </c>
      <c r="E2342" t="s">
        <v>878</v>
      </c>
      <c r="F2342" t="s">
        <v>10</v>
      </c>
      <c r="G2342" t="s">
        <v>34</v>
      </c>
      <c r="I2342" t="s">
        <v>1112</v>
      </c>
      <c r="J2342" t="s">
        <v>5654</v>
      </c>
      <c r="K2342" t="str">
        <f>IF(COUNTIF(Customers!A:A, H2342)&gt;0, "Valid", "Invalid")</f>
        <v>Invalid</v>
      </c>
      <c r="L2342" t="str">
        <f t="shared" si="180"/>
        <v>4</v>
      </c>
      <c r="M2342" t="str">
        <f t="shared" si="181"/>
        <v>2023</v>
      </c>
      <c r="N2342">
        <f t="shared" si="182"/>
        <v>-15270.82</v>
      </c>
      <c r="O2342" t="str">
        <f t="shared" si="183"/>
        <v/>
      </c>
      <c r="P2342">
        <f t="shared" si="184"/>
        <v>15270.82</v>
      </c>
      <c r="Q2342" s="48" t="str">
        <f>IF(O2342="","",
   IF(OR(O2342&lt;EDA_Outlier_Analysis!$C$10, O2342&gt;EDA_Outlier_Analysis!$C$11),
      "Outlier",
      "Normal"))</f>
        <v/>
      </c>
      <c r="R2342" t="str">
        <f>IF(P2342="","",
   IF(OR(P2342 &lt; EDA_Outlier_Analysis!$F$7, P2342 &gt; EDA_Outlier_Analysis!$F$8),
      "Outlier",
      "Normal"))</f>
        <v>Outlier</v>
      </c>
      <c r="S2342" t="str">
        <f>IF(N2342="","",
   IF(OR(N2342 &lt;EDA_Outlier_Analysis!$I$10, N2342 &gt; EDA_Outlier_Analysis!$I$11),
      "Outlier",
      "Normal"))</f>
        <v>Normal</v>
      </c>
    </row>
    <row r="2343" spans="1:19">
      <c r="A2343" t="s">
        <v>5655</v>
      </c>
      <c r="B2343" s="4">
        <v>44680</v>
      </c>
      <c r="C2343" s="2">
        <v>154507.29999999999</v>
      </c>
      <c r="D2343" t="s">
        <v>849</v>
      </c>
      <c r="E2343" t="s">
        <v>868</v>
      </c>
      <c r="F2343" t="s">
        <v>9</v>
      </c>
      <c r="G2343" t="s">
        <v>31</v>
      </c>
      <c r="H2343" t="s">
        <v>629</v>
      </c>
      <c r="J2343" t="s">
        <v>5656</v>
      </c>
      <c r="K2343" t="str">
        <f>IF(COUNTIF(Customers!A:A, H2343)&gt;0, "Valid", "Invalid")</f>
        <v>Valid</v>
      </c>
      <c r="L2343" t="str">
        <f t="shared" si="180"/>
        <v>4</v>
      </c>
      <c r="M2343" t="str">
        <f t="shared" si="181"/>
        <v>2022</v>
      </c>
      <c r="N2343">
        <f t="shared" si="182"/>
        <v>154507.29999999999</v>
      </c>
      <c r="O2343">
        <f t="shared" si="183"/>
        <v>154507.29999999999</v>
      </c>
      <c r="P2343" t="str">
        <f t="shared" si="184"/>
        <v/>
      </c>
      <c r="Q2343" s="48" t="str">
        <f>IF(O2343="","",
   IF(OR(O2343&lt;EDA_Outlier_Analysis!$C$10, O2343&gt;EDA_Outlier_Analysis!$C$11),
      "Outlier",
      "Normal"))</f>
        <v>Normal</v>
      </c>
      <c r="R2343" t="str">
        <f>IF(P2343="","",
   IF(OR(P2343 &lt; EDA_Outlier_Analysis!$F$7, P2343 &gt; EDA_Outlier_Analysis!$F$8),
      "Outlier",
      "Normal"))</f>
        <v/>
      </c>
      <c r="S2343" t="str">
        <f>IF(N2343="","",
   IF(OR(N2343 &lt;EDA_Outlier_Analysis!$I$10, N2343 &gt; EDA_Outlier_Analysis!$I$11),
      "Outlier",
      "Normal"))</f>
        <v>Normal</v>
      </c>
    </row>
    <row r="2344" spans="1:19">
      <c r="A2344" t="s">
        <v>5657</v>
      </c>
      <c r="B2344" s="4">
        <v>44886</v>
      </c>
      <c r="C2344" s="2">
        <v>164102.88</v>
      </c>
      <c r="D2344" t="s">
        <v>849</v>
      </c>
      <c r="E2344" t="s">
        <v>868</v>
      </c>
      <c r="F2344" t="s">
        <v>10</v>
      </c>
      <c r="G2344" t="s">
        <v>20</v>
      </c>
      <c r="H2344" t="s">
        <v>101</v>
      </c>
      <c r="J2344" t="s">
        <v>5658</v>
      </c>
      <c r="K2344" t="str">
        <f>IF(COUNTIF(Customers!A:A, H2344)&gt;0, "Valid", "Invalid")</f>
        <v>Valid</v>
      </c>
      <c r="L2344" t="str">
        <f t="shared" si="180"/>
        <v>11</v>
      </c>
      <c r="M2344" t="str">
        <f t="shared" si="181"/>
        <v>2022</v>
      </c>
      <c r="N2344">
        <f t="shared" si="182"/>
        <v>164102.88</v>
      </c>
      <c r="O2344">
        <f t="shared" si="183"/>
        <v>164102.88</v>
      </c>
      <c r="P2344" t="str">
        <f t="shared" si="184"/>
        <v/>
      </c>
      <c r="Q2344" s="48" t="str">
        <f>IF(O2344="","",
   IF(OR(O2344&lt;EDA_Outlier_Analysis!$C$10, O2344&gt;EDA_Outlier_Analysis!$C$11),
      "Outlier",
      "Normal"))</f>
        <v>Normal</v>
      </c>
      <c r="R2344" t="str">
        <f>IF(P2344="","",
   IF(OR(P2344 &lt; EDA_Outlier_Analysis!$F$7, P2344 &gt; EDA_Outlier_Analysis!$F$8),
      "Outlier",
      "Normal"))</f>
        <v/>
      </c>
      <c r="S2344" t="str">
        <f>IF(N2344="","",
   IF(OR(N2344 &lt;EDA_Outlier_Analysis!$I$10, N2344 &gt; EDA_Outlier_Analysis!$I$11),
      "Outlier",
      "Normal"))</f>
        <v>Normal</v>
      </c>
    </row>
    <row r="2345" spans="1:19">
      <c r="A2345" t="s">
        <v>5659</v>
      </c>
      <c r="B2345" s="4">
        <v>45011</v>
      </c>
      <c r="C2345" s="2">
        <v>-58993.04</v>
      </c>
      <c r="D2345" t="s">
        <v>840</v>
      </c>
      <c r="E2345" t="s">
        <v>864</v>
      </c>
      <c r="F2345" t="s">
        <v>10</v>
      </c>
      <c r="G2345" t="s">
        <v>31</v>
      </c>
      <c r="I2345" t="s">
        <v>1580</v>
      </c>
      <c r="J2345" t="s">
        <v>5660</v>
      </c>
      <c r="K2345" t="str">
        <f>IF(COUNTIF(Customers!A:A, H2345)&gt;0, "Valid", "Invalid")</f>
        <v>Invalid</v>
      </c>
      <c r="L2345" t="str">
        <f t="shared" si="180"/>
        <v>3</v>
      </c>
      <c r="M2345" t="str">
        <f t="shared" si="181"/>
        <v>2023</v>
      </c>
      <c r="N2345">
        <f t="shared" si="182"/>
        <v>-58993.04</v>
      </c>
      <c r="O2345" t="str">
        <f t="shared" si="183"/>
        <v/>
      </c>
      <c r="P2345">
        <f t="shared" si="184"/>
        <v>58993.04</v>
      </c>
      <c r="Q2345" s="48" t="str">
        <f>IF(O2345="","",
   IF(OR(O2345&lt;EDA_Outlier_Analysis!$C$10, O2345&gt;EDA_Outlier_Analysis!$C$11),
      "Outlier",
      "Normal"))</f>
        <v/>
      </c>
      <c r="R2345" t="str">
        <f>IF(P2345="","",
   IF(OR(P2345 &lt; EDA_Outlier_Analysis!$F$7, P2345 &gt; EDA_Outlier_Analysis!$F$8),
      "Outlier",
      "Normal"))</f>
        <v>Outlier</v>
      </c>
      <c r="S2345" t="str">
        <f>IF(N2345="","",
   IF(OR(N2345 &lt;EDA_Outlier_Analysis!$I$10, N2345 &gt; EDA_Outlier_Analysis!$I$11),
      "Outlier",
      "Normal"))</f>
        <v>Normal</v>
      </c>
    </row>
    <row r="2346" spans="1:19">
      <c r="A2346" t="s">
        <v>5661</v>
      </c>
      <c r="B2346" s="4">
        <v>44629</v>
      </c>
      <c r="C2346" s="2">
        <v>191373.49</v>
      </c>
      <c r="D2346" t="s">
        <v>849</v>
      </c>
      <c r="E2346" t="s">
        <v>850</v>
      </c>
      <c r="F2346" t="s">
        <v>11</v>
      </c>
      <c r="G2346" t="s">
        <v>20</v>
      </c>
      <c r="H2346" t="s">
        <v>547</v>
      </c>
      <c r="J2346" t="s">
        <v>5662</v>
      </c>
      <c r="K2346" t="str">
        <f>IF(COUNTIF(Customers!A:A, H2346)&gt;0, "Valid", "Invalid")</f>
        <v>Valid</v>
      </c>
      <c r="L2346" t="str">
        <f t="shared" si="180"/>
        <v>3</v>
      </c>
      <c r="M2346" t="str">
        <f t="shared" si="181"/>
        <v>2022</v>
      </c>
      <c r="N2346">
        <f t="shared" si="182"/>
        <v>191373.49</v>
      </c>
      <c r="O2346">
        <f t="shared" si="183"/>
        <v>191373.49</v>
      </c>
      <c r="P2346" t="str">
        <f t="shared" si="184"/>
        <v/>
      </c>
      <c r="Q2346" s="48" t="str">
        <f>IF(O2346="","",
   IF(OR(O2346&lt;EDA_Outlier_Analysis!$C$10, O2346&gt;EDA_Outlier_Analysis!$C$11),
      "Outlier",
      "Normal"))</f>
        <v>Normal</v>
      </c>
      <c r="R2346" t="str">
        <f>IF(P2346="","",
   IF(OR(P2346 &lt; EDA_Outlier_Analysis!$F$7, P2346 &gt; EDA_Outlier_Analysis!$F$8),
      "Outlier",
      "Normal"))</f>
        <v/>
      </c>
      <c r="S2346" t="str">
        <f>IF(N2346="","",
   IF(OR(N2346 &lt;EDA_Outlier_Analysis!$I$10, N2346 &gt; EDA_Outlier_Analysis!$I$11),
      "Outlier",
      "Normal"))</f>
        <v>Normal</v>
      </c>
    </row>
    <row r="2347" spans="1:19">
      <c r="A2347" t="s">
        <v>5663</v>
      </c>
      <c r="B2347" s="4">
        <v>45077</v>
      </c>
      <c r="C2347" s="2">
        <v>-33820.519999999997</v>
      </c>
      <c r="D2347" t="s">
        <v>840</v>
      </c>
      <c r="E2347" t="s">
        <v>856</v>
      </c>
      <c r="F2347" t="s">
        <v>11</v>
      </c>
      <c r="G2347" t="s">
        <v>31</v>
      </c>
      <c r="I2347" t="s">
        <v>3081</v>
      </c>
      <c r="J2347" t="s">
        <v>5664</v>
      </c>
      <c r="K2347" t="str">
        <f>IF(COUNTIF(Customers!A:A, H2347)&gt;0, "Valid", "Invalid")</f>
        <v>Invalid</v>
      </c>
      <c r="L2347" t="str">
        <f t="shared" si="180"/>
        <v>5</v>
      </c>
      <c r="M2347" t="str">
        <f t="shared" si="181"/>
        <v>2023</v>
      </c>
      <c r="N2347">
        <f t="shared" si="182"/>
        <v>-33820.519999999997</v>
      </c>
      <c r="O2347" t="str">
        <f t="shared" si="183"/>
        <v/>
      </c>
      <c r="P2347">
        <f t="shared" si="184"/>
        <v>33820.519999999997</v>
      </c>
      <c r="Q2347" s="48" t="str">
        <f>IF(O2347="","",
   IF(OR(O2347&lt;EDA_Outlier_Analysis!$C$10, O2347&gt;EDA_Outlier_Analysis!$C$11),
      "Outlier",
      "Normal"))</f>
        <v/>
      </c>
      <c r="R2347" t="str">
        <f>IF(P2347="","",
   IF(OR(P2347 &lt; EDA_Outlier_Analysis!$F$7, P2347 &gt; EDA_Outlier_Analysis!$F$8),
      "Outlier",
      "Normal"))</f>
        <v>Normal</v>
      </c>
      <c r="S2347" t="str">
        <f>IF(N2347="","",
   IF(OR(N2347 &lt;EDA_Outlier_Analysis!$I$10, N2347 &gt; EDA_Outlier_Analysis!$I$11),
      "Outlier",
      "Normal"))</f>
        <v>Normal</v>
      </c>
    </row>
    <row r="2348" spans="1:19">
      <c r="A2348" t="s">
        <v>5665</v>
      </c>
      <c r="B2348" s="4">
        <v>45150</v>
      </c>
      <c r="C2348" s="2">
        <v>-80490.899999999994</v>
      </c>
      <c r="D2348" t="s">
        <v>840</v>
      </c>
      <c r="E2348" t="s">
        <v>841</v>
      </c>
      <c r="F2348" t="s">
        <v>10</v>
      </c>
      <c r="G2348" t="s">
        <v>34</v>
      </c>
      <c r="I2348" t="s">
        <v>1317</v>
      </c>
      <c r="J2348" t="s">
        <v>5666</v>
      </c>
      <c r="K2348" t="str">
        <f>IF(COUNTIF(Customers!A:A, H2348)&gt;0, "Valid", "Invalid")</f>
        <v>Invalid</v>
      </c>
      <c r="L2348" t="str">
        <f t="shared" si="180"/>
        <v>8</v>
      </c>
      <c r="M2348" t="str">
        <f t="shared" si="181"/>
        <v>2023</v>
      </c>
      <c r="N2348">
        <f t="shared" si="182"/>
        <v>-80490.899999999994</v>
      </c>
      <c r="O2348" t="str">
        <f t="shared" si="183"/>
        <v/>
      </c>
      <c r="P2348">
        <f t="shared" si="184"/>
        <v>80490.899999999994</v>
      </c>
      <c r="Q2348" s="48" t="str">
        <f>IF(O2348="","",
   IF(OR(O2348&lt;EDA_Outlier_Analysis!$C$10, O2348&gt;EDA_Outlier_Analysis!$C$11),
      "Outlier",
      "Normal"))</f>
        <v/>
      </c>
      <c r="R2348" t="str">
        <f>IF(P2348="","",
   IF(OR(P2348 &lt; EDA_Outlier_Analysis!$F$7, P2348 &gt; EDA_Outlier_Analysis!$F$8),
      "Outlier",
      "Normal"))</f>
        <v>Outlier</v>
      </c>
      <c r="S2348" t="str">
        <f>IF(N2348="","",
   IF(OR(N2348 &lt;EDA_Outlier_Analysis!$I$10, N2348 &gt; EDA_Outlier_Analysis!$I$11),
      "Outlier",
      "Normal"))</f>
        <v>Normal</v>
      </c>
    </row>
    <row r="2349" spans="1:19">
      <c r="A2349" t="s">
        <v>5667</v>
      </c>
      <c r="B2349" s="4">
        <v>44704</v>
      </c>
      <c r="C2349" s="2">
        <v>22316.49</v>
      </c>
      <c r="D2349" t="s">
        <v>971</v>
      </c>
      <c r="E2349" t="s">
        <v>971</v>
      </c>
      <c r="F2349" t="s">
        <v>9</v>
      </c>
      <c r="G2349" t="s">
        <v>31</v>
      </c>
      <c r="J2349" t="s">
        <v>5668</v>
      </c>
      <c r="K2349" t="str">
        <f>IF(COUNTIF(Customers!A:A, H2349)&gt;0, "Valid", "Invalid")</f>
        <v>Invalid</v>
      </c>
      <c r="L2349" t="str">
        <f t="shared" si="180"/>
        <v>5</v>
      </c>
      <c r="M2349" t="str">
        <f t="shared" si="181"/>
        <v>2022</v>
      </c>
      <c r="N2349">
        <f t="shared" si="182"/>
        <v>-22316.49</v>
      </c>
      <c r="O2349" t="str">
        <f t="shared" si="183"/>
        <v/>
      </c>
      <c r="P2349" t="str">
        <f t="shared" si="184"/>
        <v/>
      </c>
      <c r="Q2349" s="48" t="str">
        <f>IF(O2349="","",
   IF(OR(O2349&lt;EDA_Outlier_Analysis!$C$10, O2349&gt;EDA_Outlier_Analysis!$C$11),
      "Outlier",
      "Normal"))</f>
        <v/>
      </c>
      <c r="R2349" t="str">
        <f>IF(P2349="","",
   IF(OR(P2349 &lt; EDA_Outlier_Analysis!$F$7, P2349 &gt; EDA_Outlier_Analysis!$F$8),
      "Outlier",
      "Normal"))</f>
        <v/>
      </c>
      <c r="S2349" t="str">
        <f>IF(N2349="","",
   IF(OR(N2349 &lt;EDA_Outlier_Analysis!$I$10, N2349 &gt; EDA_Outlier_Analysis!$I$11),
      "Outlier",
      "Normal"))</f>
        <v>Normal</v>
      </c>
    </row>
    <row r="2350" spans="1:19">
      <c r="A2350" t="s">
        <v>5669</v>
      </c>
      <c r="B2350" s="4">
        <v>45244</v>
      </c>
      <c r="C2350" s="2">
        <v>110785.54</v>
      </c>
      <c r="D2350" t="s">
        <v>849</v>
      </c>
      <c r="E2350" t="s">
        <v>853</v>
      </c>
      <c r="F2350" t="s">
        <v>10</v>
      </c>
      <c r="G2350" t="s">
        <v>24</v>
      </c>
      <c r="H2350" t="s">
        <v>385</v>
      </c>
      <c r="J2350" t="s">
        <v>5670</v>
      </c>
      <c r="K2350" t="str">
        <f>IF(COUNTIF(Customers!A:A, H2350)&gt;0, "Valid", "Invalid")</f>
        <v>Valid</v>
      </c>
      <c r="L2350" t="str">
        <f t="shared" si="180"/>
        <v>11</v>
      </c>
      <c r="M2350" t="str">
        <f t="shared" si="181"/>
        <v>2023</v>
      </c>
      <c r="N2350">
        <f t="shared" si="182"/>
        <v>110785.54</v>
      </c>
      <c r="O2350">
        <f t="shared" si="183"/>
        <v>110785.54</v>
      </c>
      <c r="P2350" t="str">
        <f t="shared" si="184"/>
        <v/>
      </c>
      <c r="Q2350" s="48" t="str">
        <f>IF(O2350="","",
   IF(OR(O2350&lt;EDA_Outlier_Analysis!$C$10, O2350&gt;EDA_Outlier_Analysis!$C$11),
      "Outlier",
      "Normal"))</f>
        <v>Normal</v>
      </c>
      <c r="R2350" t="str">
        <f>IF(P2350="","",
   IF(OR(P2350 &lt; EDA_Outlier_Analysis!$F$7, P2350 &gt; EDA_Outlier_Analysis!$F$8),
      "Outlier",
      "Normal"))</f>
        <v/>
      </c>
      <c r="S2350" t="str">
        <f>IF(N2350="","",
   IF(OR(N2350 &lt;EDA_Outlier_Analysis!$I$10, N2350 &gt; EDA_Outlier_Analysis!$I$11),
      "Outlier",
      "Normal"))</f>
        <v>Normal</v>
      </c>
    </row>
    <row r="2351" spans="1:19">
      <c r="A2351" t="s">
        <v>5671</v>
      </c>
      <c r="B2351" s="4">
        <v>45082</v>
      </c>
      <c r="C2351" s="2">
        <v>149923.41</v>
      </c>
      <c r="D2351" t="s">
        <v>849</v>
      </c>
      <c r="E2351" t="s">
        <v>850</v>
      </c>
      <c r="F2351" t="s">
        <v>11</v>
      </c>
      <c r="G2351" t="s">
        <v>34</v>
      </c>
      <c r="H2351" t="s">
        <v>493</v>
      </c>
      <c r="J2351" t="s">
        <v>5672</v>
      </c>
      <c r="K2351" t="str">
        <f>IF(COUNTIF(Customers!A:A, H2351)&gt;0, "Valid", "Invalid")</f>
        <v>Valid</v>
      </c>
      <c r="L2351" t="str">
        <f t="shared" si="180"/>
        <v>6</v>
      </c>
      <c r="M2351" t="str">
        <f t="shared" si="181"/>
        <v>2023</v>
      </c>
      <c r="N2351">
        <f t="shared" si="182"/>
        <v>149923.41</v>
      </c>
      <c r="O2351">
        <f t="shared" si="183"/>
        <v>149923.41</v>
      </c>
      <c r="P2351" t="str">
        <f t="shared" si="184"/>
        <v/>
      </c>
      <c r="Q2351" s="48" t="str">
        <f>IF(O2351="","",
   IF(OR(O2351&lt;EDA_Outlier_Analysis!$C$10, O2351&gt;EDA_Outlier_Analysis!$C$11),
      "Outlier",
      "Normal"))</f>
        <v>Normal</v>
      </c>
      <c r="R2351" t="str">
        <f>IF(P2351="","",
   IF(OR(P2351 &lt; EDA_Outlier_Analysis!$F$7, P2351 &gt; EDA_Outlier_Analysis!$F$8),
      "Outlier",
      "Normal"))</f>
        <v/>
      </c>
      <c r="S2351" t="str">
        <f>IF(N2351="","",
   IF(OR(N2351 &lt;EDA_Outlier_Analysis!$I$10, N2351 &gt; EDA_Outlier_Analysis!$I$11),
      "Outlier",
      "Normal"))</f>
        <v>Normal</v>
      </c>
    </row>
    <row r="2352" spans="1:19">
      <c r="A2352" t="s">
        <v>5673</v>
      </c>
      <c r="B2352" s="4">
        <v>45064</v>
      </c>
      <c r="C2352" s="2">
        <v>168325.94</v>
      </c>
      <c r="D2352" t="s">
        <v>849</v>
      </c>
      <c r="E2352" t="s">
        <v>853</v>
      </c>
      <c r="F2352" t="s">
        <v>9</v>
      </c>
      <c r="G2352" t="s">
        <v>34</v>
      </c>
      <c r="H2352" t="s">
        <v>485</v>
      </c>
      <c r="J2352" t="s">
        <v>5674</v>
      </c>
      <c r="K2352" t="str">
        <f>IF(COUNTIF(Customers!A:A, H2352)&gt;0, "Valid", "Invalid")</f>
        <v>Valid</v>
      </c>
      <c r="L2352" t="str">
        <f t="shared" si="180"/>
        <v>5</v>
      </c>
      <c r="M2352" t="str">
        <f t="shared" si="181"/>
        <v>2023</v>
      </c>
      <c r="N2352">
        <f t="shared" si="182"/>
        <v>168325.94</v>
      </c>
      <c r="O2352">
        <f t="shared" si="183"/>
        <v>168325.94</v>
      </c>
      <c r="P2352" t="str">
        <f t="shared" si="184"/>
        <v/>
      </c>
      <c r="Q2352" s="48" t="str">
        <f>IF(O2352="","",
   IF(OR(O2352&lt;EDA_Outlier_Analysis!$C$10, O2352&gt;EDA_Outlier_Analysis!$C$11),
      "Outlier",
      "Normal"))</f>
        <v>Normal</v>
      </c>
      <c r="R2352" t="str">
        <f>IF(P2352="","",
   IF(OR(P2352 &lt; EDA_Outlier_Analysis!$F$7, P2352 &gt; EDA_Outlier_Analysis!$F$8),
      "Outlier",
      "Normal"))</f>
        <v/>
      </c>
      <c r="S2352" t="str">
        <f>IF(N2352="","",
   IF(OR(N2352 &lt;EDA_Outlier_Analysis!$I$10, N2352 &gt; EDA_Outlier_Analysis!$I$11),
      "Outlier",
      "Normal"))</f>
        <v>Normal</v>
      </c>
    </row>
    <row r="2353" spans="1:19">
      <c r="A2353" t="s">
        <v>5675</v>
      </c>
      <c r="B2353" s="4">
        <v>44978</v>
      </c>
      <c r="C2353" s="2">
        <v>-48963.95</v>
      </c>
      <c r="D2353" t="s">
        <v>840</v>
      </c>
      <c r="E2353" t="s">
        <v>845</v>
      </c>
      <c r="F2353" t="s">
        <v>10</v>
      </c>
      <c r="G2353" t="s">
        <v>20</v>
      </c>
      <c r="I2353" t="s">
        <v>1132</v>
      </c>
      <c r="J2353" t="s">
        <v>5676</v>
      </c>
      <c r="K2353" t="str">
        <f>IF(COUNTIF(Customers!A:A, H2353)&gt;0, "Valid", "Invalid")</f>
        <v>Invalid</v>
      </c>
      <c r="L2353" t="str">
        <f t="shared" si="180"/>
        <v>2</v>
      </c>
      <c r="M2353" t="str">
        <f t="shared" si="181"/>
        <v>2023</v>
      </c>
      <c r="N2353">
        <f t="shared" si="182"/>
        <v>-48963.95</v>
      </c>
      <c r="O2353" t="str">
        <f t="shared" si="183"/>
        <v/>
      </c>
      <c r="P2353">
        <f t="shared" si="184"/>
        <v>48963.95</v>
      </c>
      <c r="Q2353" s="48" t="str">
        <f>IF(O2353="","",
   IF(OR(O2353&lt;EDA_Outlier_Analysis!$C$10, O2353&gt;EDA_Outlier_Analysis!$C$11),
      "Outlier",
      "Normal"))</f>
        <v/>
      </c>
      <c r="R2353" t="str">
        <f>IF(P2353="","",
   IF(OR(P2353 &lt; EDA_Outlier_Analysis!$F$7, P2353 &gt; EDA_Outlier_Analysis!$F$8),
      "Outlier",
      "Normal"))</f>
        <v>Normal</v>
      </c>
      <c r="S2353" t="str">
        <f>IF(N2353="","",
   IF(OR(N2353 &lt;EDA_Outlier_Analysis!$I$10, N2353 &gt; EDA_Outlier_Analysis!$I$11),
      "Outlier",
      "Normal"))</f>
        <v>Normal</v>
      </c>
    </row>
    <row r="2354" spans="1:19">
      <c r="A2354" t="s">
        <v>5677</v>
      </c>
      <c r="B2354" s="4">
        <v>45269</v>
      </c>
      <c r="C2354" s="2">
        <v>-18618.509999999998</v>
      </c>
      <c r="D2354" t="s">
        <v>840</v>
      </c>
      <c r="E2354" t="s">
        <v>845</v>
      </c>
      <c r="F2354" t="s">
        <v>9</v>
      </c>
      <c r="G2354" t="s">
        <v>34</v>
      </c>
      <c r="I2354" t="s">
        <v>1468</v>
      </c>
      <c r="J2354" t="s">
        <v>5678</v>
      </c>
      <c r="K2354" t="str">
        <f>IF(COUNTIF(Customers!A:A, H2354)&gt;0, "Valid", "Invalid")</f>
        <v>Invalid</v>
      </c>
      <c r="L2354" t="str">
        <f t="shared" si="180"/>
        <v>12</v>
      </c>
      <c r="M2354" t="str">
        <f t="shared" si="181"/>
        <v>2023</v>
      </c>
      <c r="N2354">
        <f t="shared" si="182"/>
        <v>-18618.509999999998</v>
      </c>
      <c r="O2354" t="str">
        <f t="shared" si="183"/>
        <v/>
      </c>
      <c r="P2354">
        <f t="shared" si="184"/>
        <v>18618.509999999998</v>
      </c>
      <c r="Q2354" s="48" t="str">
        <f>IF(O2354="","",
   IF(OR(O2354&lt;EDA_Outlier_Analysis!$C$10, O2354&gt;EDA_Outlier_Analysis!$C$11),
      "Outlier",
      "Normal"))</f>
        <v/>
      </c>
      <c r="R2354" t="str">
        <f>IF(P2354="","",
   IF(OR(P2354 &lt; EDA_Outlier_Analysis!$F$7, P2354 &gt; EDA_Outlier_Analysis!$F$8),
      "Outlier",
      "Normal"))</f>
        <v>Outlier</v>
      </c>
      <c r="S2354" t="str">
        <f>IF(N2354="","",
   IF(OR(N2354 &lt;EDA_Outlier_Analysis!$I$10, N2354 &gt; EDA_Outlier_Analysis!$I$11),
      "Outlier",
      "Normal"))</f>
        <v>Normal</v>
      </c>
    </row>
    <row r="2355" spans="1:19">
      <c r="A2355" t="s">
        <v>5679</v>
      </c>
      <c r="B2355" s="4">
        <v>44748</v>
      </c>
      <c r="C2355" s="2">
        <v>-58039.37</v>
      </c>
      <c r="D2355" t="s">
        <v>840</v>
      </c>
      <c r="E2355" t="s">
        <v>905</v>
      </c>
      <c r="F2355" t="s">
        <v>9</v>
      </c>
      <c r="G2355" t="s">
        <v>31</v>
      </c>
      <c r="I2355" t="s">
        <v>2752</v>
      </c>
      <c r="J2355" t="s">
        <v>5680</v>
      </c>
      <c r="K2355" t="str">
        <f>IF(COUNTIF(Customers!A:A, H2355)&gt;0, "Valid", "Invalid")</f>
        <v>Invalid</v>
      </c>
      <c r="L2355" t="str">
        <f t="shared" si="180"/>
        <v>7</v>
      </c>
      <c r="M2355" t="str">
        <f t="shared" si="181"/>
        <v>2022</v>
      </c>
      <c r="N2355">
        <f t="shared" si="182"/>
        <v>-58039.37</v>
      </c>
      <c r="O2355" t="str">
        <f t="shared" si="183"/>
        <v/>
      </c>
      <c r="P2355">
        <f t="shared" si="184"/>
        <v>58039.37</v>
      </c>
      <c r="Q2355" s="48" t="str">
        <f>IF(O2355="","",
   IF(OR(O2355&lt;EDA_Outlier_Analysis!$C$10, O2355&gt;EDA_Outlier_Analysis!$C$11),
      "Outlier",
      "Normal"))</f>
        <v/>
      </c>
      <c r="R2355" t="str">
        <f>IF(P2355="","",
   IF(OR(P2355 &lt; EDA_Outlier_Analysis!$F$7, P2355 &gt; EDA_Outlier_Analysis!$F$8),
      "Outlier",
      "Normal"))</f>
        <v>Outlier</v>
      </c>
      <c r="S2355" t="str">
        <f>IF(N2355="","",
   IF(OR(N2355 &lt;EDA_Outlier_Analysis!$I$10, N2355 &gt; EDA_Outlier_Analysis!$I$11),
      "Outlier",
      "Normal"))</f>
        <v>Normal</v>
      </c>
    </row>
    <row r="2356" spans="1:19">
      <c r="A2356" t="s">
        <v>5681</v>
      </c>
      <c r="B2356" s="4">
        <v>45079</v>
      </c>
      <c r="C2356" s="2">
        <v>123986.91</v>
      </c>
      <c r="D2356" t="s">
        <v>849</v>
      </c>
      <c r="E2356" t="s">
        <v>853</v>
      </c>
      <c r="F2356" t="s">
        <v>10</v>
      </c>
      <c r="G2356" t="s">
        <v>24</v>
      </c>
      <c r="H2356" t="s">
        <v>255</v>
      </c>
      <c r="J2356" t="s">
        <v>5682</v>
      </c>
      <c r="K2356" t="str">
        <f>IF(COUNTIF(Customers!A:A, H2356)&gt;0, "Valid", "Invalid")</f>
        <v>Valid</v>
      </c>
      <c r="L2356" t="str">
        <f t="shared" si="180"/>
        <v>6</v>
      </c>
      <c r="M2356" t="str">
        <f t="shared" si="181"/>
        <v>2023</v>
      </c>
      <c r="N2356">
        <f t="shared" si="182"/>
        <v>123986.91</v>
      </c>
      <c r="O2356">
        <f t="shared" si="183"/>
        <v>123986.91</v>
      </c>
      <c r="P2356" t="str">
        <f t="shared" si="184"/>
        <v/>
      </c>
      <c r="Q2356" s="48" t="str">
        <f>IF(O2356="","",
   IF(OR(O2356&lt;EDA_Outlier_Analysis!$C$10, O2356&gt;EDA_Outlier_Analysis!$C$11),
      "Outlier",
      "Normal"))</f>
        <v>Normal</v>
      </c>
      <c r="R2356" t="str">
        <f>IF(P2356="","",
   IF(OR(P2356 &lt; EDA_Outlier_Analysis!$F$7, P2356 &gt; EDA_Outlier_Analysis!$F$8),
      "Outlier",
      "Normal"))</f>
        <v/>
      </c>
      <c r="S2356" t="str">
        <f>IF(N2356="","",
   IF(OR(N2356 &lt;EDA_Outlier_Analysis!$I$10, N2356 &gt; EDA_Outlier_Analysis!$I$11),
      "Outlier",
      "Normal"))</f>
        <v>Normal</v>
      </c>
    </row>
    <row r="2357" spans="1:19">
      <c r="A2357" t="s">
        <v>5683</v>
      </c>
      <c r="B2357" s="4">
        <v>45042</v>
      </c>
      <c r="C2357" s="2">
        <v>26661.35</v>
      </c>
      <c r="D2357" t="s">
        <v>971</v>
      </c>
      <c r="E2357" t="s">
        <v>971</v>
      </c>
      <c r="F2357" t="s">
        <v>11</v>
      </c>
      <c r="G2357" t="s">
        <v>34</v>
      </c>
      <c r="J2357" t="s">
        <v>5684</v>
      </c>
      <c r="K2357" t="str">
        <f>IF(COUNTIF(Customers!A:A, H2357)&gt;0, "Valid", "Invalid")</f>
        <v>Invalid</v>
      </c>
      <c r="L2357" t="str">
        <f t="shared" si="180"/>
        <v>4</v>
      </c>
      <c r="M2357" t="str">
        <f t="shared" si="181"/>
        <v>2023</v>
      </c>
      <c r="N2357">
        <f t="shared" si="182"/>
        <v>-26661.35</v>
      </c>
      <c r="O2357" t="str">
        <f t="shared" si="183"/>
        <v/>
      </c>
      <c r="P2357" t="str">
        <f t="shared" si="184"/>
        <v/>
      </c>
      <c r="Q2357" s="48" t="str">
        <f>IF(O2357="","",
   IF(OR(O2357&lt;EDA_Outlier_Analysis!$C$10, O2357&gt;EDA_Outlier_Analysis!$C$11),
      "Outlier",
      "Normal"))</f>
        <v/>
      </c>
      <c r="R2357" t="str">
        <f>IF(P2357="","",
   IF(OR(P2357 &lt; EDA_Outlier_Analysis!$F$7, P2357 &gt; EDA_Outlier_Analysis!$F$8),
      "Outlier",
      "Normal"))</f>
        <v/>
      </c>
      <c r="S2357" t="str">
        <f>IF(N2357="","",
   IF(OR(N2357 &lt;EDA_Outlier_Analysis!$I$10, N2357 &gt; EDA_Outlier_Analysis!$I$11),
      "Outlier",
      "Normal"))</f>
        <v>Normal</v>
      </c>
    </row>
    <row r="2358" spans="1:19">
      <c r="A2358" t="s">
        <v>5685</v>
      </c>
      <c r="B2358" s="4">
        <v>45148</v>
      </c>
      <c r="C2358" s="2">
        <v>127136.32000000001</v>
      </c>
      <c r="D2358" t="s">
        <v>849</v>
      </c>
      <c r="E2358" t="s">
        <v>853</v>
      </c>
      <c r="F2358" t="s">
        <v>11</v>
      </c>
      <c r="G2358" t="s">
        <v>31</v>
      </c>
      <c r="H2358" t="s">
        <v>107</v>
      </c>
      <c r="J2358" t="s">
        <v>5686</v>
      </c>
      <c r="K2358" t="str">
        <f>IF(COUNTIF(Customers!A:A, H2358)&gt;0, "Valid", "Invalid")</f>
        <v>Valid</v>
      </c>
      <c r="L2358" t="str">
        <f t="shared" si="180"/>
        <v>8</v>
      </c>
      <c r="M2358" t="str">
        <f t="shared" si="181"/>
        <v>2023</v>
      </c>
      <c r="N2358">
        <f t="shared" si="182"/>
        <v>127136.32000000001</v>
      </c>
      <c r="O2358">
        <f t="shared" si="183"/>
        <v>127136.32000000001</v>
      </c>
      <c r="P2358" t="str">
        <f t="shared" si="184"/>
        <v/>
      </c>
      <c r="Q2358" s="48" t="str">
        <f>IF(O2358="","",
   IF(OR(O2358&lt;EDA_Outlier_Analysis!$C$10, O2358&gt;EDA_Outlier_Analysis!$C$11),
      "Outlier",
      "Normal"))</f>
        <v>Normal</v>
      </c>
      <c r="R2358" t="str">
        <f>IF(P2358="","",
   IF(OR(P2358 &lt; EDA_Outlier_Analysis!$F$7, P2358 &gt; EDA_Outlier_Analysis!$F$8),
      "Outlier",
      "Normal"))</f>
        <v/>
      </c>
      <c r="S2358" t="str">
        <f>IF(N2358="","",
   IF(OR(N2358 &lt;EDA_Outlier_Analysis!$I$10, N2358 &gt; EDA_Outlier_Analysis!$I$11),
      "Outlier",
      "Normal"))</f>
        <v>Normal</v>
      </c>
    </row>
    <row r="2359" spans="1:19">
      <c r="A2359" t="s">
        <v>5687</v>
      </c>
      <c r="B2359" s="4">
        <v>44866</v>
      </c>
      <c r="C2359" s="2">
        <v>210247.5</v>
      </c>
      <c r="D2359" t="s">
        <v>849</v>
      </c>
      <c r="E2359" t="s">
        <v>853</v>
      </c>
      <c r="F2359" t="s">
        <v>11</v>
      </c>
      <c r="G2359" t="s">
        <v>34</v>
      </c>
      <c r="H2359" t="s">
        <v>683</v>
      </c>
      <c r="J2359" t="s">
        <v>5688</v>
      </c>
      <c r="K2359" t="str">
        <f>IF(COUNTIF(Customers!A:A, H2359)&gt;0, "Valid", "Invalid")</f>
        <v>Valid</v>
      </c>
      <c r="L2359" t="str">
        <f t="shared" si="180"/>
        <v>11</v>
      </c>
      <c r="M2359" t="str">
        <f t="shared" si="181"/>
        <v>2022</v>
      </c>
      <c r="N2359">
        <f t="shared" si="182"/>
        <v>210247.5</v>
      </c>
      <c r="O2359">
        <f t="shared" si="183"/>
        <v>210247.5</v>
      </c>
      <c r="P2359" t="str">
        <f t="shared" si="184"/>
        <v/>
      </c>
      <c r="Q2359" s="48" t="str">
        <f>IF(O2359="","",
   IF(OR(O2359&lt;EDA_Outlier_Analysis!$C$10, O2359&gt;EDA_Outlier_Analysis!$C$11),
      "Outlier",
      "Normal"))</f>
        <v>Normal</v>
      </c>
      <c r="R2359" t="str">
        <f>IF(P2359="","",
   IF(OR(P2359 &lt; EDA_Outlier_Analysis!$F$7, P2359 &gt; EDA_Outlier_Analysis!$F$8),
      "Outlier",
      "Normal"))</f>
        <v/>
      </c>
      <c r="S2359" t="str">
        <f>IF(N2359="","",
   IF(OR(N2359 &lt;EDA_Outlier_Analysis!$I$10, N2359 &gt; EDA_Outlier_Analysis!$I$11),
      "Outlier",
      "Normal"))</f>
        <v>Normal</v>
      </c>
    </row>
    <row r="2360" spans="1:19">
      <c r="A2360" t="s">
        <v>5689</v>
      </c>
      <c r="B2360" s="4">
        <v>44966</v>
      </c>
      <c r="C2360" s="2">
        <v>86473.01</v>
      </c>
      <c r="D2360" t="s">
        <v>849</v>
      </c>
      <c r="E2360" t="s">
        <v>850</v>
      </c>
      <c r="F2360" t="s">
        <v>10</v>
      </c>
      <c r="G2360" t="s">
        <v>31</v>
      </c>
      <c r="H2360" t="s">
        <v>429</v>
      </c>
      <c r="J2360" t="s">
        <v>5690</v>
      </c>
      <c r="K2360" t="str">
        <f>IF(COUNTIF(Customers!A:A, H2360)&gt;0, "Valid", "Invalid")</f>
        <v>Valid</v>
      </c>
      <c r="L2360" t="str">
        <f t="shared" si="180"/>
        <v>2</v>
      </c>
      <c r="M2360" t="str">
        <f t="shared" si="181"/>
        <v>2023</v>
      </c>
      <c r="N2360">
        <f t="shared" si="182"/>
        <v>86473.01</v>
      </c>
      <c r="O2360">
        <f t="shared" si="183"/>
        <v>86473.01</v>
      </c>
      <c r="P2360" t="str">
        <f t="shared" si="184"/>
        <v/>
      </c>
      <c r="Q2360" s="48" t="str">
        <f>IF(O2360="","",
   IF(OR(O2360&lt;EDA_Outlier_Analysis!$C$10, O2360&gt;EDA_Outlier_Analysis!$C$11),
      "Outlier",
      "Normal"))</f>
        <v>Normal</v>
      </c>
      <c r="R2360" t="str">
        <f>IF(P2360="","",
   IF(OR(P2360 &lt; EDA_Outlier_Analysis!$F$7, P2360 &gt; EDA_Outlier_Analysis!$F$8),
      "Outlier",
      "Normal"))</f>
        <v/>
      </c>
      <c r="S2360" t="str">
        <f>IF(N2360="","",
   IF(OR(N2360 &lt;EDA_Outlier_Analysis!$I$10, N2360 &gt; EDA_Outlier_Analysis!$I$11),
      "Outlier",
      "Normal"))</f>
        <v>Normal</v>
      </c>
    </row>
    <row r="2361" spans="1:19">
      <c r="A2361" t="s">
        <v>5691</v>
      </c>
      <c r="B2361" s="4">
        <v>44983</v>
      </c>
      <c r="C2361" s="2">
        <v>-15738.29</v>
      </c>
      <c r="D2361" t="s">
        <v>840</v>
      </c>
      <c r="E2361" t="s">
        <v>845</v>
      </c>
      <c r="F2361" t="s">
        <v>10</v>
      </c>
      <c r="G2361" t="s">
        <v>34</v>
      </c>
      <c r="I2361" t="s">
        <v>1540</v>
      </c>
      <c r="J2361" t="s">
        <v>5692</v>
      </c>
      <c r="K2361" t="str">
        <f>IF(COUNTIF(Customers!A:A, H2361)&gt;0, "Valid", "Invalid")</f>
        <v>Invalid</v>
      </c>
      <c r="L2361" t="str">
        <f t="shared" si="180"/>
        <v>2</v>
      </c>
      <c r="M2361" t="str">
        <f t="shared" si="181"/>
        <v>2023</v>
      </c>
      <c r="N2361">
        <f t="shared" si="182"/>
        <v>-15738.29</v>
      </c>
      <c r="O2361" t="str">
        <f t="shared" si="183"/>
        <v/>
      </c>
      <c r="P2361">
        <f t="shared" si="184"/>
        <v>15738.29</v>
      </c>
      <c r="Q2361" s="48" t="str">
        <f>IF(O2361="","",
   IF(OR(O2361&lt;EDA_Outlier_Analysis!$C$10, O2361&gt;EDA_Outlier_Analysis!$C$11),
      "Outlier",
      "Normal"))</f>
        <v/>
      </c>
      <c r="R2361" t="str">
        <f>IF(P2361="","",
   IF(OR(P2361 &lt; EDA_Outlier_Analysis!$F$7, P2361 &gt; EDA_Outlier_Analysis!$F$8),
      "Outlier",
      "Normal"))</f>
        <v>Outlier</v>
      </c>
      <c r="S2361" t="str">
        <f>IF(N2361="","",
   IF(OR(N2361 &lt;EDA_Outlier_Analysis!$I$10, N2361 &gt; EDA_Outlier_Analysis!$I$11),
      "Outlier",
      "Normal"))</f>
        <v>Normal</v>
      </c>
    </row>
    <row r="2362" spans="1:19">
      <c r="A2362" t="s">
        <v>5693</v>
      </c>
      <c r="B2362" s="4">
        <v>44578</v>
      </c>
      <c r="C2362" s="2">
        <v>136721.5</v>
      </c>
      <c r="D2362" t="s">
        <v>849</v>
      </c>
      <c r="E2362" t="s">
        <v>868</v>
      </c>
      <c r="F2362" t="s">
        <v>10</v>
      </c>
      <c r="G2362" t="s">
        <v>24</v>
      </c>
      <c r="H2362" t="s">
        <v>671</v>
      </c>
      <c r="J2362" t="s">
        <v>5694</v>
      </c>
      <c r="K2362" t="str">
        <f>IF(COUNTIF(Customers!A:A, H2362)&gt;0, "Valid", "Invalid")</f>
        <v>Valid</v>
      </c>
      <c r="L2362" t="str">
        <f t="shared" si="180"/>
        <v>1</v>
      </c>
      <c r="M2362" t="str">
        <f t="shared" si="181"/>
        <v>2022</v>
      </c>
      <c r="N2362">
        <f t="shared" si="182"/>
        <v>136721.5</v>
      </c>
      <c r="O2362">
        <f t="shared" si="183"/>
        <v>136721.5</v>
      </c>
      <c r="P2362" t="str">
        <f t="shared" si="184"/>
        <v/>
      </c>
      <c r="Q2362" s="48" t="str">
        <f>IF(O2362="","",
   IF(OR(O2362&lt;EDA_Outlier_Analysis!$C$10, O2362&gt;EDA_Outlier_Analysis!$C$11),
      "Outlier",
      "Normal"))</f>
        <v>Normal</v>
      </c>
      <c r="R2362" t="str">
        <f>IF(P2362="","",
   IF(OR(P2362 &lt; EDA_Outlier_Analysis!$F$7, P2362 &gt; EDA_Outlier_Analysis!$F$8),
      "Outlier",
      "Normal"))</f>
        <v/>
      </c>
      <c r="S2362" t="str">
        <f>IF(N2362="","",
   IF(OR(N2362 &lt;EDA_Outlier_Analysis!$I$10, N2362 &gt; EDA_Outlier_Analysis!$I$11),
      "Outlier",
      "Normal"))</f>
        <v>Normal</v>
      </c>
    </row>
    <row r="2363" spans="1:19">
      <c r="A2363" t="s">
        <v>5695</v>
      </c>
      <c r="B2363" s="4">
        <v>45280</v>
      </c>
      <c r="C2363" s="2">
        <v>212148.49</v>
      </c>
      <c r="D2363" t="s">
        <v>849</v>
      </c>
      <c r="E2363" t="s">
        <v>853</v>
      </c>
      <c r="F2363" t="s">
        <v>9</v>
      </c>
      <c r="G2363" t="s">
        <v>24</v>
      </c>
      <c r="H2363" t="s">
        <v>739</v>
      </c>
      <c r="J2363" t="s">
        <v>5696</v>
      </c>
      <c r="K2363" t="str">
        <f>IF(COUNTIF(Customers!A:A, H2363)&gt;0, "Valid", "Invalid")</f>
        <v>Valid</v>
      </c>
      <c r="L2363" t="str">
        <f t="shared" si="180"/>
        <v>12</v>
      </c>
      <c r="M2363" t="str">
        <f t="shared" si="181"/>
        <v>2023</v>
      </c>
      <c r="N2363">
        <f t="shared" si="182"/>
        <v>212148.49</v>
      </c>
      <c r="O2363">
        <f t="shared" si="183"/>
        <v>212148.49</v>
      </c>
      <c r="P2363" t="str">
        <f t="shared" si="184"/>
        <v/>
      </c>
      <c r="Q2363" s="48" t="str">
        <f>IF(O2363="","",
   IF(OR(O2363&lt;EDA_Outlier_Analysis!$C$10, O2363&gt;EDA_Outlier_Analysis!$C$11),
      "Outlier",
      "Normal"))</f>
        <v>Normal</v>
      </c>
      <c r="R2363" t="str">
        <f>IF(P2363="","",
   IF(OR(P2363 &lt; EDA_Outlier_Analysis!$F$7, P2363 &gt; EDA_Outlier_Analysis!$F$8),
      "Outlier",
      "Normal"))</f>
        <v/>
      </c>
      <c r="S2363" t="str">
        <f>IF(N2363="","",
   IF(OR(N2363 &lt;EDA_Outlier_Analysis!$I$10, N2363 &gt; EDA_Outlier_Analysis!$I$11),
      "Outlier",
      "Normal"))</f>
        <v>Normal</v>
      </c>
    </row>
    <row r="2364" spans="1:19">
      <c r="A2364" t="s">
        <v>5697</v>
      </c>
      <c r="B2364" s="4">
        <v>45221</v>
      </c>
      <c r="C2364" s="2">
        <v>187680.29</v>
      </c>
      <c r="D2364" t="s">
        <v>849</v>
      </c>
      <c r="E2364" t="s">
        <v>853</v>
      </c>
      <c r="F2364" t="s">
        <v>9</v>
      </c>
      <c r="G2364" t="s">
        <v>31</v>
      </c>
      <c r="H2364" t="s">
        <v>211</v>
      </c>
      <c r="J2364" t="s">
        <v>5698</v>
      </c>
      <c r="K2364" t="str">
        <f>IF(COUNTIF(Customers!A:A, H2364)&gt;0, "Valid", "Invalid")</f>
        <v>Valid</v>
      </c>
      <c r="L2364" t="str">
        <f t="shared" si="180"/>
        <v>10</v>
      </c>
      <c r="M2364" t="str">
        <f t="shared" si="181"/>
        <v>2023</v>
      </c>
      <c r="N2364">
        <f t="shared" si="182"/>
        <v>187680.29</v>
      </c>
      <c r="O2364">
        <f t="shared" si="183"/>
        <v>187680.29</v>
      </c>
      <c r="P2364" t="str">
        <f t="shared" si="184"/>
        <v/>
      </c>
      <c r="Q2364" s="48" t="str">
        <f>IF(O2364="","",
   IF(OR(O2364&lt;EDA_Outlier_Analysis!$C$10, O2364&gt;EDA_Outlier_Analysis!$C$11),
      "Outlier",
      "Normal"))</f>
        <v>Normal</v>
      </c>
      <c r="R2364" t="str">
        <f>IF(P2364="","",
   IF(OR(P2364 &lt; EDA_Outlier_Analysis!$F$7, P2364 &gt; EDA_Outlier_Analysis!$F$8),
      "Outlier",
      "Normal"))</f>
        <v/>
      </c>
      <c r="S2364" t="str">
        <f>IF(N2364="","",
   IF(OR(N2364 &lt;EDA_Outlier_Analysis!$I$10, N2364 &gt; EDA_Outlier_Analysis!$I$11),
      "Outlier",
      "Normal"))</f>
        <v>Normal</v>
      </c>
    </row>
    <row r="2365" spans="1:19">
      <c r="A2365" t="s">
        <v>5699</v>
      </c>
      <c r="B2365" s="4">
        <v>45026</v>
      </c>
      <c r="C2365" s="2">
        <v>99844.27</v>
      </c>
      <c r="D2365" t="s">
        <v>849</v>
      </c>
      <c r="E2365" t="s">
        <v>853</v>
      </c>
      <c r="F2365" t="s">
        <v>9</v>
      </c>
      <c r="G2365" t="s">
        <v>34</v>
      </c>
      <c r="H2365" t="s">
        <v>559</v>
      </c>
      <c r="J2365" t="s">
        <v>5700</v>
      </c>
      <c r="K2365" t="str">
        <f>IF(COUNTIF(Customers!A:A, H2365)&gt;0, "Valid", "Invalid")</f>
        <v>Valid</v>
      </c>
      <c r="L2365" t="str">
        <f t="shared" si="180"/>
        <v>4</v>
      </c>
      <c r="M2365" t="str">
        <f t="shared" si="181"/>
        <v>2023</v>
      </c>
      <c r="N2365">
        <f t="shared" si="182"/>
        <v>99844.27</v>
      </c>
      <c r="O2365">
        <f t="shared" si="183"/>
        <v>99844.27</v>
      </c>
      <c r="P2365" t="str">
        <f t="shared" si="184"/>
        <v/>
      </c>
      <c r="Q2365" s="48" t="str">
        <f>IF(O2365="","",
   IF(OR(O2365&lt;EDA_Outlier_Analysis!$C$10, O2365&gt;EDA_Outlier_Analysis!$C$11),
      "Outlier",
      "Normal"))</f>
        <v>Normal</v>
      </c>
      <c r="R2365" t="str">
        <f>IF(P2365="","",
   IF(OR(P2365 &lt; EDA_Outlier_Analysis!$F$7, P2365 &gt; EDA_Outlier_Analysis!$F$8),
      "Outlier",
      "Normal"))</f>
        <v/>
      </c>
      <c r="S2365" t="str">
        <f>IF(N2365="","",
   IF(OR(N2365 &lt;EDA_Outlier_Analysis!$I$10, N2365 &gt; EDA_Outlier_Analysis!$I$11),
      "Outlier",
      "Normal"))</f>
        <v>Normal</v>
      </c>
    </row>
    <row r="2366" spans="1:19">
      <c r="A2366" t="s">
        <v>5701</v>
      </c>
      <c r="B2366" s="4">
        <v>44732</v>
      </c>
      <c r="C2366" s="2">
        <v>-25900.15</v>
      </c>
      <c r="D2366" t="s">
        <v>840</v>
      </c>
      <c r="E2366" t="s">
        <v>845</v>
      </c>
      <c r="F2366" t="s">
        <v>11</v>
      </c>
      <c r="G2366" t="s">
        <v>34</v>
      </c>
      <c r="I2366" t="s">
        <v>879</v>
      </c>
      <c r="J2366" t="s">
        <v>5702</v>
      </c>
      <c r="K2366" t="str">
        <f>IF(COUNTIF(Customers!A:A, H2366)&gt;0, "Valid", "Invalid")</f>
        <v>Invalid</v>
      </c>
      <c r="L2366" t="str">
        <f t="shared" si="180"/>
        <v>6</v>
      </c>
      <c r="M2366" t="str">
        <f t="shared" si="181"/>
        <v>2022</v>
      </c>
      <c r="N2366">
        <f t="shared" si="182"/>
        <v>-25900.15</v>
      </c>
      <c r="O2366" t="str">
        <f t="shared" si="183"/>
        <v/>
      </c>
      <c r="P2366">
        <f t="shared" si="184"/>
        <v>25900.15</v>
      </c>
      <c r="Q2366" s="48" t="str">
        <f>IF(O2366="","",
   IF(OR(O2366&lt;EDA_Outlier_Analysis!$C$10, O2366&gt;EDA_Outlier_Analysis!$C$11),
      "Outlier",
      "Normal"))</f>
        <v/>
      </c>
      <c r="R2366" t="str">
        <f>IF(P2366="","",
   IF(OR(P2366 &lt; EDA_Outlier_Analysis!$F$7, P2366 &gt; EDA_Outlier_Analysis!$F$8),
      "Outlier",
      "Normal"))</f>
        <v>Outlier</v>
      </c>
      <c r="S2366" t="str">
        <f>IF(N2366="","",
   IF(OR(N2366 &lt;EDA_Outlier_Analysis!$I$10, N2366 &gt; EDA_Outlier_Analysis!$I$11),
      "Outlier",
      "Normal"))</f>
        <v>Normal</v>
      </c>
    </row>
    <row r="2367" spans="1:19">
      <c r="A2367" t="s">
        <v>5703</v>
      </c>
      <c r="B2367" s="4">
        <v>45065</v>
      </c>
      <c r="C2367" s="2">
        <v>223969.08</v>
      </c>
      <c r="D2367" t="s">
        <v>849</v>
      </c>
      <c r="E2367" t="s">
        <v>853</v>
      </c>
      <c r="F2367" t="s">
        <v>11</v>
      </c>
      <c r="G2367" t="s">
        <v>20</v>
      </c>
      <c r="H2367" t="s">
        <v>541</v>
      </c>
      <c r="J2367" t="s">
        <v>5704</v>
      </c>
      <c r="K2367" t="str">
        <f>IF(COUNTIF(Customers!A:A, H2367)&gt;0, "Valid", "Invalid")</f>
        <v>Valid</v>
      </c>
      <c r="L2367" t="str">
        <f t="shared" si="180"/>
        <v>5</v>
      </c>
      <c r="M2367" t="str">
        <f t="shared" si="181"/>
        <v>2023</v>
      </c>
      <c r="N2367">
        <f t="shared" si="182"/>
        <v>223969.08</v>
      </c>
      <c r="O2367">
        <f t="shared" si="183"/>
        <v>223969.08</v>
      </c>
      <c r="P2367" t="str">
        <f t="shared" si="184"/>
        <v/>
      </c>
      <c r="Q2367" s="48" t="str">
        <f>IF(O2367="","",
   IF(OR(O2367&lt;EDA_Outlier_Analysis!$C$10, O2367&gt;EDA_Outlier_Analysis!$C$11),
      "Outlier",
      "Normal"))</f>
        <v>Normal</v>
      </c>
      <c r="R2367" t="str">
        <f>IF(P2367="","",
   IF(OR(P2367 &lt; EDA_Outlier_Analysis!$F$7, P2367 &gt; EDA_Outlier_Analysis!$F$8),
      "Outlier",
      "Normal"))</f>
        <v/>
      </c>
      <c r="S2367" t="str">
        <f>IF(N2367="","",
   IF(OR(N2367 &lt;EDA_Outlier_Analysis!$I$10, N2367 &gt; EDA_Outlier_Analysis!$I$11),
      "Outlier",
      "Normal"))</f>
        <v>Normal</v>
      </c>
    </row>
    <row r="2368" spans="1:19">
      <c r="A2368" t="s">
        <v>5705</v>
      </c>
      <c r="B2368" s="4">
        <v>45248</v>
      </c>
      <c r="C2368" s="2">
        <v>-54069.21</v>
      </c>
      <c r="D2368" t="s">
        <v>840</v>
      </c>
      <c r="E2368" t="s">
        <v>856</v>
      </c>
      <c r="F2368" t="s">
        <v>11</v>
      </c>
      <c r="G2368" t="s">
        <v>31</v>
      </c>
      <c r="I2368" t="s">
        <v>1340</v>
      </c>
      <c r="J2368" t="s">
        <v>5706</v>
      </c>
      <c r="K2368" t="str">
        <f>IF(COUNTIF(Customers!A:A, H2368)&gt;0, "Valid", "Invalid")</f>
        <v>Invalid</v>
      </c>
      <c r="L2368" t="str">
        <f t="shared" si="180"/>
        <v>11</v>
      </c>
      <c r="M2368" t="str">
        <f t="shared" si="181"/>
        <v>2023</v>
      </c>
      <c r="N2368">
        <f t="shared" si="182"/>
        <v>-54069.21</v>
      </c>
      <c r="O2368" t="str">
        <f t="shared" si="183"/>
        <v/>
      </c>
      <c r="P2368">
        <f t="shared" si="184"/>
        <v>54069.21</v>
      </c>
      <c r="Q2368" s="48" t="str">
        <f>IF(O2368="","",
   IF(OR(O2368&lt;EDA_Outlier_Analysis!$C$10, O2368&gt;EDA_Outlier_Analysis!$C$11),
      "Outlier",
      "Normal"))</f>
        <v/>
      </c>
      <c r="R2368" t="str">
        <f>IF(P2368="","",
   IF(OR(P2368 &lt; EDA_Outlier_Analysis!$F$7, P2368 &gt; EDA_Outlier_Analysis!$F$8),
      "Outlier",
      "Normal"))</f>
        <v>Outlier</v>
      </c>
      <c r="S2368" t="str">
        <f>IF(N2368="","",
   IF(OR(N2368 &lt;EDA_Outlier_Analysis!$I$10, N2368 &gt; EDA_Outlier_Analysis!$I$11),
      "Outlier",
      "Normal"))</f>
        <v>Normal</v>
      </c>
    </row>
    <row r="2369" spans="1:19">
      <c r="A2369" t="s">
        <v>5707</v>
      </c>
      <c r="B2369" s="4">
        <v>44672</v>
      </c>
      <c r="C2369" s="2">
        <v>149354.03</v>
      </c>
      <c r="D2369" t="s">
        <v>849</v>
      </c>
      <c r="E2369" t="s">
        <v>850</v>
      </c>
      <c r="F2369" t="s">
        <v>9</v>
      </c>
      <c r="G2369" t="s">
        <v>31</v>
      </c>
      <c r="H2369" t="s">
        <v>97</v>
      </c>
      <c r="J2369" t="s">
        <v>5708</v>
      </c>
      <c r="K2369" t="str">
        <f>IF(COUNTIF(Customers!A:A, H2369)&gt;0, "Valid", "Invalid")</f>
        <v>Valid</v>
      </c>
      <c r="L2369" t="str">
        <f t="shared" si="180"/>
        <v>4</v>
      </c>
      <c r="M2369" t="str">
        <f t="shared" si="181"/>
        <v>2022</v>
      </c>
      <c r="N2369">
        <f t="shared" si="182"/>
        <v>149354.03</v>
      </c>
      <c r="O2369">
        <f t="shared" si="183"/>
        <v>149354.03</v>
      </c>
      <c r="P2369" t="str">
        <f t="shared" si="184"/>
        <v/>
      </c>
      <c r="Q2369" s="48" t="str">
        <f>IF(O2369="","",
   IF(OR(O2369&lt;EDA_Outlier_Analysis!$C$10, O2369&gt;EDA_Outlier_Analysis!$C$11),
      "Outlier",
      "Normal"))</f>
        <v>Normal</v>
      </c>
      <c r="R2369" t="str">
        <f>IF(P2369="","",
   IF(OR(P2369 &lt; EDA_Outlier_Analysis!$F$7, P2369 &gt; EDA_Outlier_Analysis!$F$8),
      "Outlier",
      "Normal"))</f>
        <v/>
      </c>
      <c r="S2369" t="str">
        <f>IF(N2369="","",
   IF(OR(N2369 &lt;EDA_Outlier_Analysis!$I$10, N2369 &gt; EDA_Outlier_Analysis!$I$11),
      "Outlier",
      "Normal"))</f>
        <v>Normal</v>
      </c>
    </row>
    <row r="2370" spans="1:19">
      <c r="A2370" t="s">
        <v>5709</v>
      </c>
      <c r="B2370" s="4">
        <v>45270</v>
      </c>
      <c r="C2370" s="2">
        <v>182126.39</v>
      </c>
      <c r="D2370" t="s">
        <v>849</v>
      </c>
      <c r="E2370" t="s">
        <v>853</v>
      </c>
      <c r="F2370" t="s">
        <v>9</v>
      </c>
      <c r="G2370" t="s">
        <v>24</v>
      </c>
      <c r="H2370" t="s">
        <v>297</v>
      </c>
      <c r="J2370" t="s">
        <v>5710</v>
      </c>
      <c r="K2370" t="str">
        <f>IF(COUNTIF(Customers!A:A, H2370)&gt;0, "Valid", "Invalid")</f>
        <v>Valid</v>
      </c>
      <c r="L2370" t="str">
        <f t="shared" si="180"/>
        <v>12</v>
      </c>
      <c r="M2370" t="str">
        <f t="shared" si="181"/>
        <v>2023</v>
      </c>
      <c r="N2370">
        <f t="shared" si="182"/>
        <v>182126.39</v>
      </c>
      <c r="O2370">
        <f t="shared" si="183"/>
        <v>182126.39</v>
      </c>
      <c r="P2370" t="str">
        <f t="shared" si="184"/>
        <v/>
      </c>
      <c r="Q2370" s="48" t="str">
        <f>IF(O2370="","",
   IF(OR(O2370&lt;EDA_Outlier_Analysis!$C$10, O2370&gt;EDA_Outlier_Analysis!$C$11),
      "Outlier",
      "Normal"))</f>
        <v>Normal</v>
      </c>
      <c r="R2370" t="str">
        <f>IF(P2370="","",
   IF(OR(P2370 &lt; EDA_Outlier_Analysis!$F$7, P2370 &gt; EDA_Outlier_Analysis!$F$8),
      "Outlier",
      "Normal"))</f>
        <v/>
      </c>
      <c r="S2370" t="str">
        <f>IF(N2370="","",
   IF(OR(N2370 &lt;EDA_Outlier_Analysis!$I$10, N2370 &gt; EDA_Outlier_Analysis!$I$11),
      "Outlier",
      "Normal"))</f>
        <v>Normal</v>
      </c>
    </row>
    <row r="2371" spans="1:19">
      <c r="A2371" t="s">
        <v>5711</v>
      </c>
      <c r="B2371" s="4">
        <v>44901</v>
      </c>
      <c r="C2371" s="2">
        <v>130301.35</v>
      </c>
      <c r="D2371" t="s">
        <v>849</v>
      </c>
      <c r="E2371" t="s">
        <v>868</v>
      </c>
      <c r="F2371" t="s">
        <v>10</v>
      </c>
      <c r="G2371" t="s">
        <v>31</v>
      </c>
      <c r="H2371" t="s">
        <v>32</v>
      </c>
      <c r="J2371" t="s">
        <v>5712</v>
      </c>
      <c r="K2371" t="str">
        <f>IF(COUNTIF(Customers!A:A, H2371)&gt;0, "Valid", "Invalid")</f>
        <v>Valid</v>
      </c>
      <c r="L2371" t="str">
        <f t="shared" ref="L2371:L2434" si="185">TEXT(B2371,"m")</f>
        <v>12</v>
      </c>
      <c r="M2371" t="str">
        <f t="shared" ref="M2371:M2434" si="186">TEXT(B2371,"yyyy")</f>
        <v>2022</v>
      </c>
      <c r="N2371">
        <f t="shared" ref="N2371:N2434" si="187">IF(D2371="Revenue",C2371,-ABS(C2371))</f>
        <v>130301.35</v>
      </c>
      <c r="O2371">
        <f t="shared" ref="O2371:O2434" si="188">IF(D2371="Revenue", C2371, "")</f>
        <v>130301.35</v>
      </c>
      <c r="P2371" t="str">
        <f t="shared" ref="P2371:P2434" si="189">IF(D2371="Expense", ABS(C2371), "")</f>
        <v/>
      </c>
      <c r="Q2371" s="48" t="str">
        <f>IF(O2371="","",
   IF(OR(O2371&lt;EDA_Outlier_Analysis!$C$10, O2371&gt;EDA_Outlier_Analysis!$C$11),
      "Outlier",
      "Normal"))</f>
        <v>Normal</v>
      </c>
      <c r="R2371" t="str">
        <f>IF(P2371="","",
   IF(OR(P2371 &lt; EDA_Outlier_Analysis!$F$7, P2371 &gt; EDA_Outlier_Analysis!$F$8),
      "Outlier",
      "Normal"))</f>
        <v/>
      </c>
      <c r="S2371" t="str">
        <f>IF(N2371="","",
   IF(OR(N2371 &lt;EDA_Outlier_Analysis!$I$10, N2371 &gt; EDA_Outlier_Analysis!$I$11),
      "Outlier",
      "Normal"))</f>
        <v>Normal</v>
      </c>
    </row>
    <row r="2372" spans="1:19">
      <c r="A2372" t="s">
        <v>5713</v>
      </c>
      <c r="B2372" s="4">
        <v>45141</v>
      </c>
      <c r="C2372" s="2">
        <v>-43135.42</v>
      </c>
      <c r="D2372" t="s">
        <v>840</v>
      </c>
      <c r="E2372" t="s">
        <v>878</v>
      </c>
      <c r="F2372" t="s">
        <v>10</v>
      </c>
      <c r="G2372" t="s">
        <v>20</v>
      </c>
      <c r="I2372" t="s">
        <v>846</v>
      </c>
      <c r="J2372" t="s">
        <v>5714</v>
      </c>
      <c r="K2372" t="str">
        <f>IF(COUNTIF(Customers!A:A, H2372)&gt;0, "Valid", "Invalid")</f>
        <v>Invalid</v>
      </c>
      <c r="L2372" t="str">
        <f t="shared" si="185"/>
        <v>8</v>
      </c>
      <c r="M2372" t="str">
        <f t="shared" si="186"/>
        <v>2023</v>
      </c>
      <c r="N2372">
        <f t="shared" si="187"/>
        <v>-43135.42</v>
      </c>
      <c r="O2372" t="str">
        <f t="shared" si="188"/>
        <v/>
      </c>
      <c r="P2372">
        <f t="shared" si="189"/>
        <v>43135.42</v>
      </c>
      <c r="Q2372" s="48" t="str">
        <f>IF(O2372="","",
   IF(OR(O2372&lt;EDA_Outlier_Analysis!$C$10, O2372&gt;EDA_Outlier_Analysis!$C$11),
      "Outlier",
      "Normal"))</f>
        <v/>
      </c>
      <c r="R2372" t="str">
        <f>IF(P2372="","",
   IF(OR(P2372 &lt; EDA_Outlier_Analysis!$F$7, P2372 &gt; EDA_Outlier_Analysis!$F$8),
      "Outlier",
      "Normal"))</f>
        <v>Normal</v>
      </c>
      <c r="S2372" t="str">
        <f>IF(N2372="","",
   IF(OR(N2372 &lt;EDA_Outlier_Analysis!$I$10, N2372 &gt; EDA_Outlier_Analysis!$I$11),
      "Outlier",
      "Normal"))</f>
        <v>Normal</v>
      </c>
    </row>
    <row r="2373" spans="1:19">
      <c r="A2373" t="s">
        <v>5715</v>
      </c>
      <c r="B2373" s="4">
        <v>44957</v>
      </c>
      <c r="C2373" s="2">
        <v>107041.35</v>
      </c>
      <c r="D2373" t="s">
        <v>849</v>
      </c>
      <c r="E2373" t="s">
        <v>868</v>
      </c>
      <c r="F2373" t="s">
        <v>11</v>
      </c>
      <c r="G2373" t="s">
        <v>31</v>
      </c>
      <c r="H2373" t="s">
        <v>103</v>
      </c>
      <c r="J2373" t="s">
        <v>5716</v>
      </c>
      <c r="K2373" t="str">
        <f>IF(COUNTIF(Customers!A:A, H2373)&gt;0, "Valid", "Invalid")</f>
        <v>Valid</v>
      </c>
      <c r="L2373" t="str">
        <f t="shared" si="185"/>
        <v>1</v>
      </c>
      <c r="M2373" t="str">
        <f t="shared" si="186"/>
        <v>2023</v>
      </c>
      <c r="N2373">
        <f t="shared" si="187"/>
        <v>107041.35</v>
      </c>
      <c r="O2373">
        <f t="shared" si="188"/>
        <v>107041.35</v>
      </c>
      <c r="P2373" t="str">
        <f t="shared" si="189"/>
        <v/>
      </c>
      <c r="Q2373" s="48" t="str">
        <f>IF(O2373="","",
   IF(OR(O2373&lt;EDA_Outlier_Analysis!$C$10, O2373&gt;EDA_Outlier_Analysis!$C$11),
      "Outlier",
      "Normal"))</f>
        <v>Normal</v>
      </c>
      <c r="R2373" t="str">
        <f>IF(P2373="","",
   IF(OR(P2373 &lt; EDA_Outlier_Analysis!$F$7, P2373 &gt; EDA_Outlier_Analysis!$F$8),
      "Outlier",
      "Normal"))</f>
        <v/>
      </c>
      <c r="S2373" t="str">
        <f>IF(N2373="","",
   IF(OR(N2373 &lt;EDA_Outlier_Analysis!$I$10, N2373 &gt; EDA_Outlier_Analysis!$I$11),
      "Outlier",
      "Normal"))</f>
        <v>Normal</v>
      </c>
    </row>
    <row r="2374" spans="1:19">
      <c r="A2374" t="s">
        <v>5717</v>
      </c>
      <c r="B2374" s="4">
        <v>44617</v>
      </c>
      <c r="C2374" s="2">
        <v>121193.93</v>
      </c>
      <c r="D2374" t="s">
        <v>849</v>
      </c>
      <c r="E2374" t="s">
        <v>850</v>
      </c>
      <c r="F2374" t="s">
        <v>10</v>
      </c>
      <c r="G2374" t="s">
        <v>20</v>
      </c>
      <c r="H2374" t="s">
        <v>305</v>
      </c>
      <c r="J2374" t="s">
        <v>5718</v>
      </c>
      <c r="K2374" t="str">
        <f>IF(COUNTIF(Customers!A:A, H2374)&gt;0, "Valid", "Invalid")</f>
        <v>Valid</v>
      </c>
      <c r="L2374" t="str">
        <f t="shared" si="185"/>
        <v>2</v>
      </c>
      <c r="M2374" t="str">
        <f t="shared" si="186"/>
        <v>2022</v>
      </c>
      <c r="N2374">
        <f t="shared" si="187"/>
        <v>121193.93</v>
      </c>
      <c r="O2374">
        <f t="shared" si="188"/>
        <v>121193.93</v>
      </c>
      <c r="P2374" t="str">
        <f t="shared" si="189"/>
        <v/>
      </c>
      <c r="Q2374" s="48" t="str">
        <f>IF(O2374="","",
   IF(OR(O2374&lt;EDA_Outlier_Analysis!$C$10, O2374&gt;EDA_Outlier_Analysis!$C$11),
      "Outlier",
      "Normal"))</f>
        <v>Normal</v>
      </c>
      <c r="R2374" t="str">
        <f>IF(P2374="","",
   IF(OR(P2374 &lt; EDA_Outlier_Analysis!$F$7, P2374 &gt; EDA_Outlier_Analysis!$F$8),
      "Outlier",
      "Normal"))</f>
        <v/>
      </c>
      <c r="S2374" t="str">
        <f>IF(N2374="","",
   IF(OR(N2374 &lt;EDA_Outlier_Analysis!$I$10, N2374 &gt; EDA_Outlier_Analysis!$I$11),
      "Outlier",
      "Normal"))</f>
        <v>Normal</v>
      </c>
    </row>
    <row r="2375" spans="1:19">
      <c r="A2375" t="s">
        <v>5719</v>
      </c>
      <c r="B2375" s="4">
        <v>44997</v>
      </c>
      <c r="C2375" s="2">
        <v>24104.35</v>
      </c>
      <c r="D2375" t="s">
        <v>873</v>
      </c>
      <c r="E2375" t="s">
        <v>873</v>
      </c>
      <c r="F2375" t="s">
        <v>10</v>
      </c>
      <c r="G2375" t="s">
        <v>24</v>
      </c>
      <c r="J2375" t="s">
        <v>5720</v>
      </c>
      <c r="K2375" t="str">
        <f>IF(COUNTIF(Customers!A:A, H2375)&gt;0, "Valid", "Invalid")</f>
        <v>Invalid</v>
      </c>
      <c r="L2375" t="str">
        <f t="shared" si="185"/>
        <v>3</v>
      </c>
      <c r="M2375" t="str">
        <f t="shared" si="186"/>
        <v>2023</v>
      </c>
      <c r="N2375">
        <f t="shared" si="187"/>
        <v>-24104.35</v>
      </c>
      <c r="O2375" t="str">
        <f t="shared" si="188"/>
        <v/>
      </c>
      <c r="P2375" t="str">
        <f t="shared" si="189"/>
        <v/>
      </c>
      <c r="Q2375" s="48" t="str">
        <f>IF(O2375="","",
   IF(OR(O2375&lt;EDA_Outlier_Analysis!$C$10, O2375&gt;EDA_Outlier_Analysis!$C$11),
      "Outlier",
      "Normal"))</f>
        <v/>
      </c>
      <c r="R2375" t="str">
        <f>IF(P2375="","",
   IF(OR(P2375 &lt; EDA_Outlier_Analysis!$F$7, P2375 &gt; EDA_Outlier_Analysis!$F$8),
      "Outlier",
      "Normal"))</f>
        <v/>
      </c>
      <c r="S2375" t="str">
        <f>IF(N2375="","",
   IF(OR(N2375 &lt;EDA_Outlier_Analysis!$I$10, N2375 &gt; EDA_Outlier_Analysis!$I$11),
      "Outlier",
      "Normal"))</f>
        <v>Normal</v>
      </c>
    </row>
    <row r="2376" spans="1:19">
      <c r="A2376" t="s">
        <v>5721</v>
      </c>
      <c r="B2376" s="4">
        <v>44570</v>
      </c>
      <c r="C2376" s="2">
        <v>-56749.85</v>
      </c>
      <c r="D2376" t="s">
        <v>840</v>
      </c>
      <c r="E2376" t="s">
        <v>864</v>
      </c>
      <c r="F2376" t="s">
        <v>11</v>
      </c>
      <c r="G2376" t="s">
        <v>34</v>
      </c>
      <c r="I2376" t="s">
        <v>1132</v>
      </c>
      <c r="J2376" t="s">
        <v>5722</v>
      </c>
      <c r="K2376" t="str">
        <f>IF(COUNTIF(Customers!A:A, H2376)&gt;0, "Valid", "Invalid")</f>
        <v>Invalid</v>
      </c>
      <c r="L2376" t="str">
        <f t="shared" si="185"/>
        <v>1</v>
      </c>
      <c r="M2376" t="str">
        <f t="shared" si="186"/>
        <v>2022</v>
      </c>
      <c r="N2376">
        <f t="shared" si="187"/>
        <v>-56749.85</v>
      </c>
      <c r="O2376" t="str">
        <f t="shared" si="188"/>
        <v/>
      </c>
      <c r="P2376">
        <f t="shared" si="189"/>
        <v>56749.85</v>
      </c>
      <c r="Q2376" s="48" t="str">
        <f>IF(O2376="","",
   IF(OR(O2376&lt;EDA_Outlier_Analysis!$C$10, O2376&gt;EDA_Outlier_Analysis!$C$11),
      "Outlier",
      "Normal"))</f>
        <v/>
      </c>
      <c r="R2376" t="str">
        <f>IF(P2376="","",
   IF(OR(P2376 &lt; EDA_Outlier_Analysis!$F$7, P2376 &gt; EDA_Outlier_Analysis!$F$8),
      "Outlier",
      "Normal"))</f>
        <v>Outlier</v>
      </c>
      <c r="S2376" t="str">
        <f>IF(N2376="","",
   IF(OR(N2376 &lt;EDA_Outlier_Analysis!$I$10, N2376 &gt; EDA_Outlier_Analysis!$I$11),
      "Outlier",
      "Normal"))</f>
        <v>Normal</v>
      </c>
    </row>
    <row r="2377" spans="1:19">
      <c r="A2377" t="s">
        <v>5723</v>
      </c>
      <c r="B2377" s="4">
        <v>44658</v>
      </c>
      <c r="C2377" s="2">
        <v>-56470.74</v>
      </c>
      <c r="D2377" t="s">
        <v>840</v>
      </c>
      <c r="E2377" t="s">
        <v>864</v>
      </c>
      <c r="F2377" t="s">
        <v>9</v>
      </c>
      <c r="G2377" t="s">
        <v>31</v>
      </c>
      <c r="I2377" t="s">
        <v>1443</v>
      </c>
      <c r="J2377" t="s">
        <v>5724</v>
      </c>
      <c r="K2377" t="str">
        <f>IF(COUNTIF(Customers!A:A, H2377)&gt;0, "Valid", "Invalid")</f>
        <v>Invalid</v>
      </c>
      <c r="L2377" t="str">
        <f t="shared" si="185"/>
        <v>4</v>
      </c>
      <c r="M2377" t="str">
        <f t="shared" si="186"/>
        <v>2022</v>
      </c>
      <c r="N2377">
        <f t="shared" si="187"/>
        <v>-56470.74</v>
      </c>
      <c r="O2377" t="str">
        <f t="shared" si="188"/>
        <v/>
      </c>
      <c r="P2377">
        <f t="shared" si="189"/>
        <v>56470.74</v>
      </c>
      <c r="Q2377" s="48" t="str">
        <f>IF(O2377="","",
   IF(OR(O2377&lt;EDA_Outlier_Analysis!$C$10, O2377&gt;EDA_Outlier_Analysis!$C$11),
      "Outlier",
      "Normal"))</f>
        <v/>
      </c>
      <c r="R2377" t="str">
        <f>IF(P2377="","",
   IF(OR(P2377 &lt; EDA_Outlier_Analysis!$F$7, P2377 &gt; EDA_Outlier_Analysis!$F$8),
      "Outlier",
      "Normal"))</f>
        <v>Outlier</v>
      </c>
      <c r="S2377" t="str">
        <f>IF(N2377="","",
   IF(OR(N2377 &lt;EDA_Outlier_Analysis!$I$10, N2377 &gt; EDA_Outlier_Analysis!$I$11),
      "Outlier",
      "Normal"))</f>
        <v>Normal</v>
      </c>
    </row>
    <row r="2378" spans="1:19">
      <c r="A2378" t="s">
        <v>5725</v>
      </c>
      <c r="B2378" s="4">
        <v>44844</v>
      </c>
      <c r="C2378" s="2">
        <v>136498.78</v>
      </c>
      <c r="D2378" t="s">
        <v>849</v>
      </c>
      <c r="E2378" t="s">
        <v>853</v>
      </c>
      <c r="F2378" t="s">
        <v>9</v>
      </c>
      <c r="G2378" t="s">
        <v>20</v>
      </c>
      <c r="H2378" t="s">
        <v>629</v>
      </c>
      <c r="J2378" t="s">
        <v>5726</v>
      </c>
      <c r="K2378" t="str">
        <f>IF(COUNTIF(Customers!A:A, H2378)&gt;0, "Valid", "Invalid")</f>
        <v>Valid</v>
      </c>
      <c r="L2378" t="str">
        <f t="shared" si="185"/>
        <v>10</v>
      </c>
      <c r="M2378" t="str">
        <f t="shared" si="186"/>
        <v>2022</v>
      </c>
      <c r="N2378">
        <f t="shared" si="187"/>
        <v>136498.78</v>
      </c>
      <c r="O2378">
        <f t="shared" si="188"/>
        <v>136498.78</v>
      </c>
      <c r="P2378" t="str">
        <f t="shared" si="189"/>
        <v/>
      </c>
      <c r="Q2378" s="48" t="str">
        <f>IF(O2378="","",
   IF(OR(O2378&lt;EDA_Outlier_Analysis!$C$10, O2378&gt;EDA_Outlier_Analysis!$C$11),
      "Outlier",
      "Normal"))</f>
        <v>Normal</v>
      </c>
      <c r="R2378" t="str">
        <f>IF(P2378="","",
   IF(OR(P2378 &lt; EDA_Outlier_Analysis!$F$7, P2378 &gt; EDA_Outlier_Analysis!$F$8),
      "Outlier",
      "Normal"))</f>
        <v/>
      </c>
      <c r="S2378" t="str">
        <f>IF(N2378="","",
   IF(OR(N2378 &lt;EDA_Outlier_Analysis!$I$10, N2378 &gt; EDA_Outlier_Analysis!$I$11),
      "Outlier",
      "Normal"))</f>
        <v>Normal</v>
      </c>
    </row>
    <row r="2379" spans="1:19">
      <c r="A2379" t="s">
        <v>5727</v>
      </c>
      <c r="B2379" s="4">
        <v>44645</v>
      </c>
      <c r="C2379" s="2">
        <v>-44457.61</v>
      </c>
      <c r="D2379" t="s">
        <v>840</v>
      </c>
      <c r="E2379" t="s">
        <v>864</v>
      </c>
      <c r="F2379" t="s">
        <v>11</v>
      </c>
      <c r="G2379" t="s">
        <v>20</v>
      </c>
      <c r="I2379" t="s">
        <v>4929</v>
      </c>
      <c r="J2379" t="s">
        <v>5728</v>
      </c>
      <c r="K2379" t="str">
        <f>IF(COUNTIF(Customers!A:A, H2379)&gt;0, "Valid", "Invalid")</f>
        <v>Invalid</v>
      </c>
      <c r="L2379" t="str">
        <f t="shared" si="185"/>
        <v>3</v>
      </c>
      <c r="M2379" t="str">
        <f t="shared" si="186"/>
        <v>2022</v>
      </c>
      <c r="N2379">
        <f t="shared" si="187"/>
        <v>-44457.61</v>
      </c>
      <c r="O2379" t="str">
        <f t="shared" si="188"/>
        <v/>
      </c>
      <c r="P2379">
        <f t="shared" si="189"/>
        <v>44457.61</v>
      </c>
      <c r="Q2379" s="48" t="str">
        <f>IF(O2379="","",
   IF(OR(O2379&lt;EDA_Outlier_Analysis!$C$10, O2379&gt;EDA_Outlier_Analysis!$C$11),
      "Outlier",
      "Normal"))</f>
        <v/>
      </c>
      <c r="R2379" t="str">
        <f>IF(P2379="","",
   IF(OR(P2379 &lt; EDA_Outlier_Analysis!$F$7, P2379 &gt; EDA_Outlier_Analysis!$F$8),
      "Outlier",
      "Normal"))</f>
        <v>Normal</v>
      </c>
      <c r="S2379" t="str">
        <f>IF(N2379="","",
   IF(OR(N2379 &lt;EDA_Outlier_Analysis!$I$10, N2379 &gt; EDA_Outlier_Analysis!$I$11),
      "Outlier",
      "Normal"))</f>
        <v>Normal</v>
      </c>
    </row>
    <row r="2380" spans="1:19">
      <c r="A2380" t="s">
        <v>5729</v>
      </c>
      <c r="B2380" s="4">
        <v>44713</v>
      </c>
      <c r="C2380" s="2">
        <v>140682.79999999999</v>
      </c>
      <c r="D2380" t="s">
        <v>849</v>
      </c>
      <c r="E2380" t="s">
        <v>853</v>
      </c>
      <c r="F2380" t="s">
        <v>10</v>
      </c>
      <c r="G2380" t="s">
        <v>34</v>
      </c>
      <c r="H2380" t="s">
        <v>207</v>
      </c>
      <c r="J2380" t="s">
        <v>5730</v>
      </c>
      <c r="K2380" t="str">
        <f>IF(COUNTIF(Customers!A:A, H2380)&gt;0, "Valid", "Invalid")</f>
        <v>Valid</v>
      </c>
      <c r="L2380" t="str">
        <f t="shared" si="185"/>
        <v>6</v>
      </c>
      <c r="M2380" t="str">
        <f t="shared" si="186"/>
        <v>2022</v>
      </c>
      <c r="N2380">
        <f t="shared" si="187"/>
        <v>140682.79999999999</v>
      </c>
      <c r="O2380">
        <f t="shared" si="188"/>
        <v>140682.79999999999</v>
      </c>
      <c r="P2380" t="str">
        <f t="shared" si="189"/>
        <v/>
      </c>
      <c r="Q2380" s="48" t="str">
        <f>IF(O2380="","",
   IF(OR(O2380&lt;EDA_Outlier_Analysis!$C$10, O2380&gt;EDA_Outlier_Analysis!$C$11),
      "Outlier",
      "Normal"))</f>
        <v>Normal</v>
      </c>
      <c r="R2380" t="str">
        <f>IF(P2380="","",
   IF(OR(P2380 &lt; EDA_Outlier_Analysis!$F$7, P2380 &gt; EDA_Outlier_Analysis!$F$8),
      "Outlier",
      "Normal"))</f>
        <v/>
      </c>
      <c r="S2380" t="str">
        <f>IF(N2380="","",
   IF(OR(N2380 &lt;EDA_Outlier_Analysis!$I$10, N2380 &gt; EDA_Outlier_Analysis!$I$11),
      "Outlier",
      "Normal"))</f>
        <v>Normal</v>
      </c>
    </row>
    <row r="2381" spans="1:19">
      <c r="A2381" t="s">
        <v>5731</v>
      </c>
      <c r="B2381" s="4">
        <v>45132</v>
      </c>
      <c r="C2381" s="2">
        <v>-53548.74</v>
      </c>
      <c r="D2381" t="s">
        <v>840</v>
      </c>
      <c r="E2381" t="s">
        <v>845</v>
      </c>
      <c r="F2381" t="s">
        <v>10</v>
      </c>
      <c r="G2381" t="s">
        <v>20</v>
      </c>
      <c r="I2381" t="s">
        <v>1519</v>
      </c>
      <c r="J2381" t="s">
        <v>5732</v>
      </c>
      <c r="K2381" t="str">
        <f>IF(COUNTIF(Customers!A:A, H2381)&gt;0, "Valid", "Invalid")</f>
        <v>Invalid</v>
      </c>
      <c r="L2381" t="str">
        <f t="shared" si="185"/>
        <v>7</v>
      </c>
      <c r="M2381" t="str">
        <f t="shared" si="186"/>
        <v>2023</v>
      </c>
      <c r="N2381">
        <f t="shared" si="187"/>
        <v>-53548.74</v>
      </c>
      <c r="O2381" t="str">
        <f t="shared" si="188"/>
        <v/>
      </c>
      <c r="P2381">
        <f t="shared" si="189"/>
        <v>53548.74</v>
      </c>
      <c r="Q2381" s="48" t="str">
        <f>IF(O2381="","",
   IF(OR(O2381&lt;EDA_Outlier_Analysis!$C$10, O2381&gt;EDA_Outlier_Analysis!$C$11),
      "Outlier",
      "Normal"))</f>
        <v/>
      </c>
      <c r="R2381" t="str">
        <f>IF(P2381="","",
   IF(OR(P2381 &lt; EDA_Outlier_Analysis!$F$7, P2381 &gt; EDA_Outlier_Analysis!$F$8),
      "Outlier",
      "Normal"))</f>
        <v>Normal</v>
      </c>
      <c r="S2381" t="str">
        <f>IF(N2381="","",
   IF(OR(N2381 &lt;EDA_Outlier_Analysis!$I$10, N2381 &gt; EDA_Outlier_Analysis!$I$11),
      "Outlier",
      "Normal"))</f>
        <v>Normal</v>
      </c>
    </row>
    <row r="2382" spans="1:19">
      <c r="A2382" t="s">
        <v>5733</v>
      </c>
      <c r="B2382" s="4">
        <v>45290</v>
      </c>
      <c r="C2382" s="2">
        <v>-71176.399999999994</v>
      </c>
      <c r="D2382" t="s">
        <v>840</v>
      </c>
      <c r="E2382" t="s">
        <v>856</v>
      </c>
      <c r="F2382" t="s">
        <v>9</v>
      </c>
      <c r="G2382" t="s">
        <v>31</v>
      </c>
      <c r="I2382" t="s">
        <v>1093</v>
      </c>
      <c r="J2382" t="s">
        <v>5734</v>
      </c>
      <c r="K2382" t="str">
        <f>IF(COUNTIF(Customers!A:A, H2382)&gt;0, "Valid", "Invalid")</f>
        <v>Invalid</v>
      </c>
      <c r="L2382" t="str">
        <f t="shared" si="185"/>
        <v>12</v>
      </c>
      <c r="M2382" t="str">
        <f t="shared" si="186"/>
        <v>2023</v>
      </c>
      <c r="N2382">
        <f t="shared" si="187"/>
        <v>-71176.399999999994</v>
      </c>
      <c r="O2382" t="str">
        <f t="shared" si="188"/>
        <v/>
      </c>
      <c r="P2382">
        <f t="shared" si="189"/>
        <v>71176.399999999994</v>
      </c>
      <c r="Q2382" s="48" t="str">
        <f>IF(O2382="","",
   IF(OR(O2382&lt;EDA_Outlier_Analysis!$C$10, O2382&gt;EDA_Outlier_Analysis!$C$11),
      "Outlier",
      "Normal"))</f>
        <v/>
      </c>
      <c r="R2382" t="str">
        <f>IF(P2382="","",
   IF(OR(P2382 &lt; EDA_Outlier_Analysis!$F$7, P2382 &gt; EDA_Outlier_Analysis!$F$8),
      "Outlier",
      "Normal"))</f>
        <v>Outlier</v>
      </c>
      <c r="S2382" t="str">
        <f>IF(N2382="","",
   IF(OR(N2382 &lt;EDA_Outlier_Analysis!$I$10, N2382 &gt; EDA_Outlier_Analysis!$I$11),
      "Outlier",
      "Normal"))</f>
        <v>Normal</v>
      </c>
    </row>
    <row r="2383" spans="1:19">
      <c r="A2383" t="s">
        <v>5735</v>
      </c>
      <c r="B2383" s="4">
        <v>45186</v>
      </c>
      <c r="C2383" s="2">
        <v>141157.07</v>
      </c>
      <c r="D2383" t="s">
        <v>849</v>
      </c>
      <c r="E2383" t="s">
        <v>868</v>
      </c>
      <c r="F2383" t="s">
        <v>10</v>
      </c>
      <c r="G2383" t="s">
        <v>31</v>
      </c>
      <c r="H2383" t="s">
        <v>747</v>
      </c>
      <c r="J2383" t="s">
        <v>5736</v>
      </c>
      <c r="K2383" t="str">
        <f>IF(COUNTIF(Customers!A:A, H2383)&gt;0, "Valid", "Invalid")</f>
        <v>Valid</v>
      </c>
      <c r="L2383" t="str">
        <f t="shared" si="185"/>
        <v>9</v>
      </c>
      <c r="M2383" t="str">
        <f t="shared" si="186"/>
        <v>2023</v>
      </c>
      <c r="N2383">
        <f t="shared" si="187"/>
        <v>141157.07</v>
      </c>
      <c r="O2383">
        <f t="shared" si="188"/>
        <v>141157.07</v>
      </c>
      <c r="P2383" t="str">
        <f t="shared" si="189"/>
        <v/>
      </c>
      <c r="Q2383" s="48" t="str">
        <f>IF(O2383="","",
   IF(OR(O2383&lt;EDA_Outlier_Analysis!$C$10, O2383&gt;EDA_Outlier_Analysis!$C$11),
      "Outlier",
      "Normal"))</f>
        <v>Normal</v>
      </c>
      <c r="R2383" t="str">
        <f>IF(P2383="","",
   IF(OR(P2383 &lt; EDA_Outlier_Analysis!$F$7, P2383 &gt; EDA_Outlier_Analysis!$F$8),
      "Outlier",
      "Normal"))</f>
        <v/>
      </c>
      <c r="S2383" t="str">
        <f>IF(N2383="","",
   IF(OR(N2383 &lt;EDA_Outlier_Analysis!$I$10, N2383 &gt; EDA_Outlier_Analysis!$I$11),
      "Outlier",
      "Normal"))</f>
        <v>Normal</v>
      </c>
    </row>
    <row r="2384" spans="1:19">
      <c r="A2384" t="s">
        <v>5737</v>
      </c>
      <c r="B2384" s="4">
        <v>45262</v>
      </c>
      <c r="C2384" s="2">
        <v>-45116.17</v>
      </c>
      <c r="D2384" t="s">
        <v>840</v>
      </c>
      <c r="E2384" t="s">
        <v>878</v>
      </c>
      <c r="F2384" t="s">
        <v>10</v>
      </c>
      <c r="G2384" t="s">
        <v>24</v>
      </c>
      <c r="I2384" t="s">
        <v>1813</v>
      </c>
      <c r="J2384" t="s">
        <v>5738</v>
      </c>
      <c r="K2384" t="str">
        <f>IF(COUNTIF(Customers!A:A, H2384)&gt;0, "Valid", "Invalid")</f>
        <v>Invalid</v>
      </c>
      <c r="L2384" t="str">
        <f t="shared" si="185"/>
        <v>12</v>
      </c>
      <c r="M2384" t="str">
        <f t="shared" si="186"/>
        <v>2023</v>
      </c>
      <c r="N2384">
        <f t="shared" si="187"/>
        <v>-45116.17</v>
      </c>
      <c r="O2384" t="str">
        <f t="shared" si="188"/>
        <v/>
      </c>
      <c r="P2384">
        <f t="shared" si="189"/>
        <v>45116.17</v>
      </c>
      <c r="Q2384" s="48" t="str">
        <f>IF(O2384="","",
   IF(OR(O2384&lt;EDA_Outlier_Analysis!$C$10, O2384&gt;EDA_Outlier_Analysis!$C$11),
      "Outlier",
      "Normal"))</f>
        <v/>
      </c>
      <c r="R2384" t="str">
        <f>IF(P2384="","",
   IF(OR(P2384 &lt; EDA_Outlier_Analysis!$F$7, P2384 &gt; EDA_Outlier_Analysis!$F$8),
      "Outlier",
      "Normal"))</f>
        <v>Normal</v>
      </c>
      <c r="S2384" t="str">
        <f>IF(N2384="","",
   IF(OR(N2384 &lt;EDA_Outlier_Analysis!$I$10, N2384 &gt; EDA_Outlier_Analysis!$I$11),
      "Outlier",
      "Normal"))</f>
        <v>Normal</v>
      </c>
    </row>
    <row r="2385" spans="1:19">
      <c r="A2385" t="s">
        <v>5739</v>
      </c>
      <c r="B2385" s="4">
        <v>44791</v>
      </c>
      <c r="C2385" s="2">
        <v>-24942.58</v>
      </c>
      <c r="D2385" t="s">
        <v>840</v>
      </c>
      <c r="E2385" t="s">
        <v>878</v>
      </c>
      <c r="F2385" t="s">
        <v>10</v>
      </c>
      <c r="G2385" t="s">
        <v>34</v>
      </c>
      <c r="I2385" t="s">
        <v>3081</v>
      </c>
      <c r="J2385" t="s">
        <v>5740</v>
      </c>
      <c r="K2385" t="str">
        <f>IF(COUNTIF(Customers!A:A, H2385)&gt;0, "Valid", "Invalid")</f>
        <v>Invalid</v>
      </c>
      <c r="L2385" t="str">
        <f t="shared" si="185"/>
        <v>8</v>
      </c>
      <c r="M2385" t="str">
        <f t="shared" si="186"/>
        <v>2022</v>
      </c>
      <c r="N2385">
        <f t="shared" si="187"/>
        <v>-24942.58</v>
      </c>
      <c r="O2385" t="str">
        <f t="shared" si="188"/>
        <v/>
      </c>
      <c r="P2385">
        <f t="shared" si="189"/>
        <v>24942.58</v>
      </c>
      <c r="Q2385" s="48" t="str">
        <f>IF(O2385="","",
   IF(OR(O2385&lt;EDA_Outlier_Analysis!$C$10, O2385&gt;EDA_Outlier_Analysis!$C$11),
      "Outlier",
      "Normal"))</f>
        <v/>
      </c>
      <c r="R2385" t="str">
        <f>IF(P2385="","",
   IF(OR(P2385 &lt; EDA_Outlier_Analysis!$F$7, P2385 &gt; EDA_Outlier_Analysis!$F$8),
      "Outlier",
      "Normal"))</f>
        <v>Outlier</v>
      </c>
      <c r="S2385" t="str">
        <f>IF(N2385="","",
   IF(OR(N2385 &lt;EDA_Outlier_Analysis!$I$10, N2385 &gt; EDA_Outlier_Analysis!$I$11),
      "Outlier",
      "Normal"))</f>
        <v>Normal</v>
      </c>
    </row>
    <row r="2386" spans="1:19">
      <c r="A2386" t="s">
        <v>5741</v>
      </c>
      <c r="B2386" s="4">
        <v>45280</v>
      </c>
      <c r="C2386" s="2">
        <v>207909.82</v>
      </c>
      <c r="D2386" t="s">
        <v>849</v>
      </c>
      <c r="E2386" t="s">
        <v>853</v>
      </c>
      <c r="F2386" t="s">
        <v>10</v>
      </c>
      <c r="G2386" t="s">
        <v>20</v>
      </c>
      <c r="H2386" t="s">
        <v>599</v>
      </c>
      <c r="J2386" t="s">
        <v>5742</v>
      </c>
      <c r="K2386" t="str">
        <f>IF(COUNTIF(Customers!A:A, H2386)&gt;0, "Valid", "Invalid")</f>
        <v>Valid</v>
      </c>
      <c r="L2386" t="str">
        <f t="shared" si="185"/>
        <v>12</v>
      </c>
      <c r="M2386" t="str">
        <f t="shared" si="186"/>
        <v>2023</v>
      </c>
      <c r="N2386">
        <f t="shared" si="187"/>
        <v>207909.82</v>
      </c>
      <c r="O2386">
        <f t="shared" si="188"/>
        <v>207909.82</v>
      </c>
      <c r="P2386" t="str">
        <f t="shared" si="189"/>
        <v/>
      </c>
      <c r="Q2386" s="48" t="str">
        <f>IF(O2386="","",
   IF(OR(O2386&lt;EDA_Outlier_Analysis!$C$10, O2386&gt;EDA_Outlier_Analysis!$C$11),
      "Outlier",
      "Normal"))</f>
        <v>Normal</v>
      </c>
      <c r="R2386" t="str">
        <f>IF(P2386="","",
   IF(OR(P2386 &lt; EDA_Outlier_Analysis!$F$7, P2386 &gt; EDA_Outlier_Analysis!$F$8),
      "Outlier",
      "Normal"))</f>
        <v/>
      </c>
      <c r="S2386" t="str">
        <f>IF(N2386="","",
   IF(OR(N2386 &lt;EDA_Outlier_Analysis!$I$10, N2386 &gt; EDA_Outlier_Analysis!$I$11),
      "Outlier",
      "Normal"))</f>
        <v>Normal</v>
      </c>
    </row>
    <row r="2387" spans="1:19">
      <c r="A2387" t="s">
        <v>5743</v>
      </c>
      <c r="B2387" s="4">
        <v>44793</v>
      </c>
      <c r="C2387" s="2">
        <v>188665.34</v>
      </c>
      <c r="D2387" t="s">
        <v>849</v>
      </c>
      <c r="E2387" t="s">
        <v>850</v>
      </c>
      <c r="F2387" t="s">
        <v>11</v>
      </c>
      <c r="G2387" t="s">
        <v>31</v>
      </c>
      <c r="H2387" t="s">
        <v>227</v>
      </c>
      <c r="J2387" t="s">
        <v>5744</v>
      </c>
      <c r="K2387" t="str">
        <f>IF(COUNTIF(Customers!A:A, H2387)&gt;0, "Valid", "Invalid")</f>
        <v>Valid</v>
      </c>
      <c r="L2387" t="str">
        <f t="shared" si="185"/>
        <v>8</v>
      </c>
      <c r="M2387" t="str">
        <f t="shared" si="186"/>
        <v>2022</v>
      </c>
      <c r="N2387">
        <f t="shared" si="187"/>
        <v>188665.34</v>
      </c>
      <c r="O2387">
        <f t="shared" si="188"/>
        <v>188665.34</v>
      </c>
      <c r="P2387" t="str">
        <f t="shared" si="189"/>
        <v/>
      </c>
      <c r="Q2387" s="48" t="str">
        <f>IF(O2387="","",
   IF(OR(O2387&lt;EDA_Outlier_Analysis!$C$10, O2387&gt;EDA_Outlier_Analysis!$C$11),
      "Outlier",
      "Normal"))</f>
        <v>Normal</v>
      </c>
      <c r="R2387" t="str">
        <f>IF(P2387="","",
   IF(OR(P2387 &lt; EDA_Outlier_Analysis!$F$7, P2387 &gt; EDA_Outlier_Analysis!$F$8),
      "Outlier",
      "Normal"))</f>
        <v/>
      </c>
      <c r="S2387" t="str">
        <f>IF(N2387="","",
   IF(OR(N2387 &lt;EDA_Outlier_Analysis!$I$10, N2387 &gt; EDA_Outlier_Analysis!$I$11),
      "Outlier",
      "Normal"))</f>
        <v>Normal</v>
      </c>
    </row>
    <row r="2388" spans="1:19">
      <c r="A2388" t="s">
        <v>5745</v>
      </c>
      <c r="B2388" s="4">
        <v>45201</v>
      </c>
      <c r="C2388" s="2">
        <v>188207.55</v>
      </c>
      <c r="D2388" t="s">
        <v>849</v>
      </c>
      <c r="E2388" t="s">
        <v>853</v>
      </c>
      <c r="F2388" t="s">
        <v>10</v>
      </c>
      <c r="G2388" t="s">
        <v>24</v>
      </c>
      <c r="H2388" t="s">
        <v>18</v>
      </c>
      <c r="J2388" t="s">
        <v>5746</v>
      </c>
      <c r="K2388" t="str">
        <f>IF(COUNTIF(Customers!A:A, H2388)&gt;0, "Valid", "Invalid")</f>
        <v>Valid</v>
      </c>
      <c r="L2388" t="str">
        <f t="shared" si="185"/>
        <v>10</v>
      </c>
      <c r="M2388" t="str">
        <f t="shared" si="186"/>
        <v>2023</v>
      </c>
      <c r="N2388">
        <f t="shared" si="187"/>
        <v>188207.55</v>
      </c>
      <c r="O2388">
        <f t="shared" si="188"/>
        <v>188207.55</v>
      </c>
      <c r="P2388" t="str">
        <f t="shared" si="189"/>
        <v/>
      </c>
      <c r="Q2388" s="48" t="str">
        <f>IF(O2388="","",
   IF(OR(O2388&lt;EDA_Outlier_Analysis!$C$10, O2388&gt;EDA_Outlier_Analysis!$C$11),
      "Outlier",
      "Normal"))</f>
        <v>Normal</v>
      </c>
      <c r="R2388" t="str">
        <f>IF(P2388="","",
   IF(OR(P2388 &lt; EDA_Outlier_Analysis!$F$7, P2388 &gt; EDA_Outlier_Analysis!$F$8),
      "Outlier",
      "Normal"))</f>
        <v/>
      </c>
      <c r="S2388" t="str">
        <f>IF(N2388="","",
   IF(OR(N2388 &lt;EDA_Outlier_Analysis!$I$10, N2388 &gt; EDA_Outlier_Analysis!$I$11),
      "Outlier",
      "Normal"))</f>
        <v>Normal</v>
      </c>
    </row>
    <row r="2389" spans="1:19">
      <c r="A2389" t="s">
        <v>5747</v>
      </c>
      <c r="B2389" s="4">
        <v>44752</v>
      </c>
      <c r="C2389" s="2">
        <v>-42117.33</v>
      </c>
      <c r="D2389" t="s">
        <v>840</v>
      </c>
      <c r="E2389" t="s">
        <v>864</v>
      </c>
      <c r="F2389" t="s">
        <v>11</v>
      </c>
      <c r="G2389" t="s">
        <v>24</v>
      </c>
      <c r="I2389" t="s">
        <v>1083</v>
      </c>
      <c r="J2389" t="s">
        <v>5748</v>
      </c>
      <c r="K2389" t="str">
        <f>IF(COUNTIF(Customers!A:A, H2389)&gt;0, "Valid", "Invalid")</f>
        <v>Invalid</v>
      </c>
      <c r="L2389" t="str">
        <f t="shared" si="185"/>
        <v>7</v>
      </c>
      <c r="M2389" t="str">
        <f t="shared" si="186"/>
        <v>2022</v>
      </c>
      <c r="N2389">
        <f t="shared" si="187"/>
        <v>-42117.33</v>
      </c>
      <c r="O2389" t="str">
        <f t="shared" si="188"/>
        <v/>
      </c>
      <c r="P2389">
        <f t="shared" si="189"/>
        <v>42117.33</v>
      </c>
      <c r="Q2389" s="48" t="str">
        <f>IF(O2389="","",
   IF(OR(O2389&lt;EDA_Outlier_Analysis!$C$10, O2389&gt;EDA_Outlier_Analysis!$C$11),
      "Outlier",
      "Normal"))</f>
        <v/>
      </c>
      <c r="R2389" t="str">
        <f>IF(P2389="","",
   IF(OR(P2389 &lt; EDA_Outlier_Analysis!$F$7, P2389 &gt; EDA_Outlier_Analysis!$F$8),
      "Outlier",
      "Normal"))</f>
        <v>Normal</v>
      </c>
      <c r="S2389" t="str">
        <f>IF(N2389="","",
   IF(OR(N2389 &lt;EDA_Outlier_Analysis!$I$10, N2389 &gt; EDA_Outlier_Analysis!$I$11),
      "Outlier",
      "Normal"))</f>
        <v>Normal</v>
      </c>
    </row>
    <row r="2390" spans="1:19">
      <c r="A2390" t="s">
        <v>5749</v>
      </c>
      <c r="B2390" s="4">
        <v>45223</v>
      </c>
      <c r="C2390" s="2">
        <v>-7150.28</v>
      </c>
      <c r="D2390" t="s">
        <v>840</v>
      </c>
      <c r="E2390" t="s">
        <v>878</v>
      </c>
      <c r="F2390" t="s">
        <v>9</v>
      </c>
      <c r="G2390" t="s">
        <v>34</v>
      </c>
      <c r="I2390" t="s">
        <v>4774</v>
      </c>
      <c r="J2390" t="s">
        <v>5750</v>
      </c>
      <c r="K2390" t="str">
        <f>IF(COUNTIF(Customers!A:A, H2390)&gt;0, "Valid", "Invalid")</f>
        <v>Invalid</v>
      </c>
      <c r="L2390" t="str">
        <f t="shared" si="185"/>
        <v>10</v>
      </c>
      <c r="M2390" t="str">
        <f t="shared" si="186"/>
        <v>2023</v>
      </c>
      <c r="N2390">
        <f t="shared" si="187"/>
        <v>-7150.28</v>
      </c>
      <c r="O2390" t="str">
        <f t="shared" si="188"/>
        <v/>
      </c>
      <c r="P2390">
        <f t="shared" si="189"/>
        <v>7150.28</v>
      </c>
      <c r="Q2390" s="48" t="str">
        <f>IF(O2390="","",
   IF(OR(O2390&lt;EDA_Outlier_Analysis!$C$10, O2390&gt;EDA_Outlier_Analysis!$C$11),
      "Outlier",
      "Normal"))</f>
        <v/>
      </c>
      <c r="R2390" t="str">
        <f>IF(P2390="","",
   IF(OR(P2390 &lt; EDA_Outlier_Analysis!$F$7, P2390 &gt; EDA_Outlier_Analysis!$F$8),
      "Outlier",
      "Normal"))</f>
        <v>Outlier</v>
      </c>
      <c r="S2390" t="str">
        <f>IF(N2390="","",
   IF(OR(N2390 &lt;EDA_Outlier_Analysis!$I$10, N2390 &gt; EDA_Outlier_Analysis!$I$11),
      "Outlier",
      "Normal"))</f>
        <v>Normal</v>
      </c>
    </row>
    <row r="2391" spans="1:19">
      <c r="A2391" t="s">
        <v>5751</v>
      </c>
      <c r="B2391" s="4">
        <v>45158</v>
      </c>
      <c r="C2391" s="2">
        <v>-58360.26</v>
      </c>
      <c r="D2391" t="s">
        <v>840</v>
      </c>
      <c r="E2391" t="s">
        <v>856</v>
      </c>
      <c r="F2391" t="s">
        <v>10</v>
      </c>
      <c r="G2391" t="s">
        <v>24</v>
      </c>
      <c r="I2391" t="s">
        <v>1086</v>
      </c>
      <c r="J2391" t="s">
        <v>5752</v>
      </c>
      <c r="K2391" t="str">
        <f>IF(COUNTIF(Customers!A:A, H2391)&gt;0, "Valid", "Invalid")</f>
        <v>Invalid</v>
      </c>
      <c r="L2391" t="str">
        <f t="shared" si="185"/>
        <v>8</v>
      </c>
      <c r="M2391" t="str">
        <f t="shared" si="186"/>
        <v>2023</v>
      </c>
      <c r="N2391">
        <f t="shared" si="187"/>
        <v>-58360.26</v>
      </c>
      <c r="O2391" t="str">
        <f t="shared" si="188"/>
        <v/>
      </c>
      <c r="P2391">
        <f t="shared" si="189"/>
        <v>58360.26</v>
      </c>
      <c r="Q2391" s="48" t="str">
        <f>IF(O2391="","",
   IF(OR(O2391&lt;EDA_Outlier_Analysis!$C$10, O2391&gt;EDA_Outlier_Analysis!$C$11),
      "Outlier",
      "Normal"))</f>
        <v/>
      </c>
      <c r="R2391" t="str">
        <f>IF(P2391="","",
   IF(OR(P2391 &lt; EDA_Outlier_Analysis!$F$7, P2391 &gt; EDA_Outlier_Analysis!$F$8),
      "Outlier",
      "Normal"))</f>
        <v>Outlier</v>
      </c>
      <c r="S2391" t="str">
        <f>IF(N2391="","",
   IF(OR(N2391 &lt;EDA_Outlier_Analysis!$I$10, N2391 &gt; EDA_Outlier_Analysis!$I$11),
      "Outlier",
      "Normal"))</f>
        <v>Normal</v>
      </c>
    </row>
    <row r="2392" spans="1:19">
      <c r="A2392" t="s">
        <v>5753</v>
      </c>
      <c r="B2392" s="4">
        <v>45184</v>
      </c>
      <c r="C2392" s="2">
        <v>183133.95</v>
      </c>
      <c r="D2392" t="s">
        <v>849</v>
      </c>
      <c r="E2392" t="s">
        <v>853</v>
      </c>
      <c r="F2392" t="s">
        <v>9</v>
      </c>
      <c r="G2392" t="s">
        <v>20</v>
      </c>
      <c r="H2392" t="s">
        <v>347</v>
      </c>
      <c r="J2392" t="s">
        <v>5754</v>
      </c>
      <c r="K2392" t="str">
        <f>IF(COUNTIF(Customers!A:A, H2392)&gt;0, "Valid", "Invalid")</f>
        <v>Valid</v>
      </c>
      <c r="L2392" t="str">
        <f t="shared" si="185"/>
        <v>9</v>
      </c>
      <c r="M2392" t="str">
        <f t="shared" si="186"/>
        <v>2023</v>
      </c>
      <c r="N2392">
        <f t="shared" si="187"/>
        <v>183133.95</v>
      </c>
      <c r="O2392">
        <f t="shared" si="188"/>
        <v>183133.95</v>
      </c>
      <c r="P2392" t="str">
        <f t="shared" si="189"/>
        <v/>
      </c>
      <c r="Q2392" s="48" t="str">
        <f>IF(O2392="","",
   IF(OR(O2392&lt;EDA_Outlier_Analysis!$C$10, O2392&gt;EDA_Outlier_Analysis!$C$11),
      "Outlier",
      "Normal"))</f>
        <v>Normal</v>
      </c>
      <c r="R2392" t="str">
        <f>IF(P2392="","",
   IF(OR(P2392 &lt; EDA_Outlier_Analysis!$F$7, P2392 &gt; EDA_Outlier_Analysis!$F$8),
      "Outlier",
      "Normal"))</f>
        <v/>
      </c>
      <c r="S2392" t="str">
        <f>IF(N2392="","",
   IF(OR(N2392 &lt;EDA_Outlier_Analysis!$I$10, N2392 &gt; EDA_Outlier_Analysis!$I$11),
      "Outlier",
      "Normal"))</f>
        <v>Normal</v>
      </c>
    </row>
    <row r="2393" spans="1:19">
      <c r="A2393" t="s">
        <v>5755</v>
      </c>
      <c r="B2393" s="4">
        <v>45186</v>
      </c>
      <c r="C2393" s="2">
        <v>172683.27</v>
      </c>
      <c r="D2393" t="s">
        <v>849</v>
      </c>
      <c r="E2393" t="s">
        <v>868</v>
      </c>
      <c r="F2393" t="s">
        <v>11</v>
      </c>
      <c r="G2393" t="s">
        <v>24</v>
      </c>
      <c r="H2393" t="s">
        <v>513</v>
      </c>
      <c r="J2393" t="s">
        <v>5756</v>
      </c>
      <c r="K2393" t="str">
        <f>IF(COUNTIF(Customers!A:A, H2393)&gt;0, "Valid", "Invalid")</f>
        <v>Valid</v>
      </c>
      <c r="L2393" t="str">
        <f t="shared" si="185"/>
        <v>9</v>
      </c>
      <c r="M2393" t="str">
        <f t="shared" si="186"/>
        <v>2023</v>
      </c>
      <c r="N2393">
        <f t="shared" si="187"/>
        <v>172683.27</v>
      </c>
      <c r="O2393">
        <f t="shared" si="188"/>
        <v>172683.27</v>
      </c>
      <c r="P2393" t="str">
        <f t="shared" si="189"/>
        <v/>
      </c>
      <c r="Q2393" s="48" t="str">
        <f>IF(O2393="","",
   IF(OR(O2393&lt;EDA_Outlier_Analysis!$C$10, O2393&gt;EDA_Outlier_Analysis!$C$11),
      "Outlier",
      "Normal"))</f>
        <v>Normal</v>
      </c>
      <c r="R2393" t="str">
        <f>IF(P2393="","",
   IF(OR(P2393 &lt; EDA_Outlier_Analysis!$F$7, P2393 &gt; EDA_Outlier_Analysis!$F$8),
      "Outlier",
      "Normal"))</f>
        <v/>
      </c>
      <c r="S2393" t="str">
        <f>IF(N2393="","",
   IF(OR(N2393 &lt;EDA_Outlier_Analysis!$I$10, N2393 &gt; EDA_Outlier_Analysis!$I$11),
      "Outlier",
      "Normal"))</f>
        <v>Normal</v>
      </c>
    </row>
    <row r="2394" spans="1:19">
      <c r="A2394" t="s">
        <v>5757</v>
      </c>
      <c r="B2394" s="4">
        <v>45077</v>
      </c>
      <c r="C2394" s="2">
        <v>109556.29</v>
      </c>
      <c r="D2394" t="s">
        <v>849</v>
      </c>
      <c r="E2394" t="s">
        <v>868</v>
      </c>
      <c r="F2394" t="s">
        <v>11</v>
      </c>
      <c r="G2394" t="s">
        <v>24</v>
      </c>
      <c r="H2394" t="s">
        <v>537</v>
      </c>
      <c r="J2394" t="s">
        <v>5758</v>
      </c>
      <c r="K2394" t="str">
        <f>IF(COUNTIF(Customers!A:A, H2394)&gt;0, "Valid", "Invalid")</f>
        <v>Valid</v>
      </c>
      <c r="L2394" t="str">
        <f t="shared" si="185"/>
        <v>5</v>
      </c>
      <c r="M2394" t="str">
        <f t="shared" si="186"/>
        <v>2023</v>
      </c>
      <c r="N2394">
        <f t="shared" si="187"/>
        <v>109556.29</v>
      </c>
      <c r="O2394">
        <f t="shared" si="188"/>
        <v>109556.29</v>
      </c>
      <c r="P2394" t="str">
        <f t="shared" si="189"/>
        <v/>
      </c>
      <c r="Q2394" s="48" t="str">
        <f>IF(O2394="","",
   IF(OR(O2394&lt;EDA_Outlier_Analysis!$C$10, O2394&gt;EDA_Outlier_Analysis!$C$11),
      "Outlier",
      "Normal"))</f>
        <v>Normal</v>
      </c>
      <c r="R2394" t="str">
        <f>IF(P2394="","",
   IF(OR(P2394 &lt; EDA_Outlier_Analysis!$F$7, P2394 &gt; EDA_Outlier_Analysis!$F$8),
      "Outlier",
      "Normal"))</f>
        <v/>
      </c>
      <c r="S2394" t="str">
        <f>IF(N2394="","",
   IF(OR(N2394 &lt;EDA_Outlier_Analysis!$I$10, N2394 &gt; EDA_Outlier_Analysis!$I$11),
      "Outlier",
      "Normal"))</f>
        <v>Normal</v>
      </c>
    </row>
    <row r="2395" spans="1:19">
      <c r="A2395" t="s">
        <v>5759</v>
      </c>
      <c r="B2395" s="4">
        <v>45060</v>
      </c>
      <c r="C2395" s="2">
        <v>145319.98000000001</v>
      </c>
      <c r="D2395" t="s">
        <v>849</v>
      </c>
      <c r="E2395" t="s">
        <v>853</v>
      </c>
      <c r="F2395" t="s">
        <v>9</v>
      </c>
      <c r="G2395" t="s">
        <v>20</v>
      </c>
      <c r="H2395" t="s">
        <v>37</v>
      </c>
      <c r="J2395" t="s">
        <v>5760</v>
      </c>
      <c r="K2395" t="str">
        <f>IF(COUNTIF(Customers!A:A, H2395)&gt;0, "Valid", "Invalid")</f>
        <v>Valid</v>
      </c>
      <c r="L2395" t="str">
        <f t="shared" si="185"/>
        <v>5</v>
      </c>
      <c r="M2395" t="str">
        <f t="shared" si="186"/>
        <v>2023</v>
      </c>
      <c r="N2395">
        <f t="shared" si="187"/>
        <v>145319.98000000001</v>
      </c>
      <c r="O2395">
        <f t="shared" si="188"/>
        <v>145319.98000000001</v>
      </c>
      <c r="P2395" t="str">
        <f t="shared" si="189"/>
        <v/>
      </c>
      <c r="Q2395" s="48" t="str">
        <f>IF(O2395="","",
   IF(OR(O2395&lt;EDA_Outlier_Analysis!$C$10, O2395&gt;EDA_Outlier_Analysis!$C$11),
      "Outlier",
      "Normal"))</f>
        <v>Normal</v>
      </c>
      <c r="R2395" t="str">
        <f>IF(P2395="","",
   IF(OR(P2395 &lt; EDA_Outlier_Analysis!$F$7, P2395 &gt; EDA_Outlier_Analysis!$F$8),
      "Outlier",
      "Normal"))</f>
        <v/>
      </c>
      <c r="S2395" t="str">
        <f>IF(N2395="","",
   IF(OR(N2395 &lt;EDA_Outlier_Analysis!$I$10, N2395 &gt; EDA_Outlier_Analysis!$I$11),
      "Outlier",
      "Normal"))</f>
        <v>Normal</v>
      </c>
    </row>
    <row r="2396" spans="1:19">
      <c r="A2396" t="s">
        <v>5761</v>
      </c>
      <c r="B2396" s="4">
        <v>45123</v>
      </c>
      <c r="C2396" s="2">
        <v>23879.439999999999</v>
      </c>
      <c r="D2396" t="s">
        <v>1345</v>
      </c>
      <c r="E2396" t="s">
        <v>1345</v>
      </c>
      <c r="F2396" t="s">
        <v>9</v>
      </c>
      <c r="G2396" t="s">
        <v>31</v>
      </c>
      <c r="J2396" t="s">
        <v>5762</v>
      </c>
      <c r="K2396" t="str">
        <f>IF(COUNTIF(Customers!A:A, H2396)&gt;0, "Valid", "Invalid")</f>
        <v>Invalid</v>
      </c>
      <c r="L2396" t="str">
        <f t="shared" si="185"/>
        <v>7</v>
      </c>
      <c r="M2396" t="str">
        <f t="shared" si="186"/>
        <v>2023</v>
      </c>
      <c r="N2396">
        <f t="shared" si="187"/>
        <v>-23879.439999999999</v>
      </c>
      <c r="O2396" t="str">
        <f t="shared" si="188"/>
        <v/>
      </c>
      <c r="P2396" t="str">
        <f t="shared" si="189"/>
        <v/>
      </c>
      <c r="Q2396" s="48" t="str">
        <f>IF(O2396="","",
   IF(OR(O2396&lt;EDA_Outlier_Analysis!$C$10, O2396&gt;EDA_Outlier_Analysis!$C$11),
      "Outlier",
      "Normal"))</f>
        <v/>
      </c>
      <c r="R2396" t="str">
        <f>IF(P2396="","",
   IF(OR(P2396 &lt; EDA_Outlier_Analysis!$F$7, P2396 &gt; EDA_Outlier_Analysis!$F$8),
      "Outlier",
      "Normal"))</f>
        <v/>
      </c>
      <c r="S2396" t="str">
        <f>IF(N2396="","",
   IF(OR(N2396 &lt;EDA_Outlier_Analysis!$I$10, N2396 &gt; EDA_Outlier_Analysis!$I$11),
      "Outlier",
      "Normal"))</f>
        <v>Normal</v>
      </c>
    </row>
    <row r="2397" spans="1:19">
      <c r="A2397" t="s">
        <v>5763</v>
      </c>
      <c r="B2397" s="4">
        <v>44878</v>
      </c>
      <c r="C2397" s="2">
        <v>-33277.99</v>
      </c>
      <c r="D2397" t="s">
        <v>840</v>
      </c>
      <c r="E2397" t="s">
        <v>856</v>
      </c>
      <c r="F2397" t="s">
        <v>10</v>
      </c>
      <c r="G2397" t="s">
        <v>34</v>
      </c>
      <c r="I2397" t="s">
        <v>1623</v>
      </c>
      <c r="J2397" t="s">
        <v>5764</v>
      </c>
      <c r="K2397" t="str">
        <f>IF(COUNTIF(Customers!A:A, H2397)&gt;0, "Valid", "Invalid")</f>
        <v>Invalid</v>
      </c>
      <c r="L2397" t="str">
        <f t="shared" si="185"/>
        <v>11</v>
      </c>
      <c r="M2397" t="str">
        <f t="shared" si="186"/>
        <v>2022</v>
      </c>
      <c r="N2397">
        <f t="shared" si="187"/>
        <v>-33277.99</v>
      </c>
      <c r="O2397" t="str">
        <f t="shared" si="188"/>
        <v/>
      </c>
      <c r="P2397">
        <f t="shared" si="189"/>
        <v>33277.99</v>
      </c>
      <c r="Q2397" s="48" t="str">
        <f>IF(O2397="","",
   IF(OR(O2397&lt;EDA_Outlier_Analysis!$C$10, O2397&gt;EDA_Outlier_Analysis!$C$11),
      "Outlier",
      "Normal"))</f>
        <v/>
      </c>
      <c r="R2397" t="str">
        <f>IF(P2397="","",
   IF(OR(P2397 &lt; EDA_Outlier_Analysis!$F$7, P2397 &gt; EDA_Outlier_Analysis!$F$8),
      "Outlier",
      "Normal"))</f>
        <v>Normal</v>
      </c>
      <c r="S2397" t="str">
        <f>IF(N2397="","",
   IF(OR(N2397 &lt;EDA_Outlier_Analysis!$I$10, N2397 &gt; EDA_Outlier_Analysis!$I$11),
      "Outlier",
      "Normal"))</f>
        <v>Normal</v>
      </c>
    </row>
    <row r="2398" spans="1:19">
      <c r="A2398" t="s">
        <v>5765</v>
      </c>
      <c r="B2398" s="4">
        <v>44932</v>
      </c>
      <c r="C2398" s="2">
        <v>-37209.25</v>
      </c>
      <c r="D2398" t="s">
        <v>840</v>
      </c>
      <c r="E2398" t="s">
        <v>841</v>
      </c>
      <c r="F2398" t="s">
        <v>9</v>
      </c>
      <c r="G2398" t="s">
        <v>31</v>
      </c>
      <c r="I2398" t="s">
        <v>1035</v>
      </c>
      <c r="J2398" t="s">
        <v>5766</v>
      </c>
      <c r="K2398" t="str">
        <f>IF(COUNTIF(Customers!A:A, H2398)&gt;0, "Valid", "Invalid")</f>
        <v>Invalid</v>
      </c>
      <c r="L2398" t="str">
        <f t="shared" si="185"/>
        <v>1</v>
      </c>
      <c r="M2398" t="str">
        <f t="shared" si="186"/>
        <v>2023</v>
      </c>
      <c r="N2398">
        <f t="shared" si="187"/>
        <v>-37209.25</v>
      </c>
      <c r="O2398" t="str">
        <f t="shared" si="188"/>
        <v/>
      </c>
      <c r="P2398">
        <f t="shared" si="189"/>
        <v>37209.25</v>
      </c>
      <c r="Q2398" s="48" t="str">
        <f>IF(O2398="","",
   IF(OR(O2398&lt;EDA_Outlier_Analysis!$C$10, O2398&gt;EDA_Outlier_Analysis!$C$11),
      "Outlier",
      "Normal"))</f>
        <v/>
      </c>
      <c r="R2398" t="str">
        <f>IF(P2398="","",
   IF(OR(P2398 &lt; EDA_Outlier_Analysis!$F$7, P2398 &gt; EDA_Outlier_Analysis!$F$8),
      "Outlier",
      "Normal"))</f>
        <v>Normal</v>
      </c>
      <c r="S2398" t="str">
        <f>IF(N2398="","",
   IF(OR(N2398 &lt;EDA_Outlier_Analysis!$I$10, N2398 &gt; EDA_Outlier_Analysis!$I$11),
      "Outlier",
      "Normal"))</f>
        <v>Normal</v>
      </c>
    </row>
    <row r="2399" spans="1:19">
      <c r="A2399" t="s">
        <v>5767</v>
      </c>
      <c r="B2399" s="4">
        <v>44598</v>
      </c>
      <c r="C2399" s="2">
        <v>-43742.44</v>
      </c>
      <c r="D2399" t="s">
        <v>840</v>
      </c>
      <c r="E2399" t="s">
        <v>841</v>
      </c>
      <c r="F2399" t="s">
        <v>10</v>
      </c>
      <c r="G2399" t="s">
        <v>20</v>
      </c>
      <c r="I2399" t="s">
        <v>1210</v>
      </c>
      <c r="J2399" t="s">
        <v>5768</v>
      </c>
      <c r="K2399" t="str">
        <f>IF(COUNTIF(Customers!A:A, H2399)&gt;0, "Valid", "Invalid")</f>
        <v>Invalid</v>
      </c>
      <c r="L2399" t="str">
        <f t="shared" si="185"/>
        <v>2</v>
      </c>
      <c r="M2399" t="str">
        <f t="shared" si="186"/>
        <v>2022</v>
      </c>
      <c r="N2399">
        <f t="shared" si="187"/>
        <v>-43742.44</v>
      </c>
      <c r="O2399" t="str">
        <f t="shared" si="188"/>
        <v/>
      </c>
      <c r="P2399">
        <f t="shared" si="189"/>
        <v>43742.44</v>
      </c>
      <c r="Q2399" s="48" t="str">
        <f>IF(O2399="","",
   IF(OR(O2399&lt;EDA_Outlier_Analysis!$C$10, O2399&gt;EDA_Outlier_Analysis!$C$11),
      "Outlier",
      "Normal"))</f>
        <v/>
      </c>
      <c r="R2399" t="str">
        <f>IF(P2399="","",
   IF(OR(P2399 &lt; EDA_Outlier_Analysis!$F$7, P2399 &gt; EDA_Outlier_Analysis!$F$8),
      "Outlier",
      "Normal"))</f>
        <v>Normal</v>
      </c>
      <c r="S2399" t="str">
        <f>IF(N2399="","",
   IF(OR(N2399 &lt;EDA_Outlier_Analysis!$I$10, N2399 &gt; EDA_Outlier_Analysis!$I$11),
      "Outlier",
      "Normal"))</f>
        <v>Normal</v>
      </c>
    </row>
    <row r="2400" spans="1:19">
      <c r="A2400" t="s">
        <v>5769</v>
      </c>
      <c r="B2400" s="4">
        <v>45290</v>
      </c>
      <c r="C2400" s="2">
        <v>231725.71</v>
      </c>
      <c r="D2400" t="s">
        <v>849</v>
      </c>
      <c r="E2400" t="s">
        <v>868</v>
      </c>
      <c r="F2400" t="s">
        <v>11</v>
      </c>
      <c r="G2400" t="s">
        <v>34</v>
      </c>
      <c r="H2400" t="s">
        <v>523</v>
      </c>
      <c r="J2400" t="s">
        <v>5770</v>
      </c>
      <c r="K2400" t="str">
        <f>IF(COUNTIF(Customers!A:A, H2400)&gt;0, "Valid", "Invalid")</f>
        <v>Valid</v>
      </c>
      <c r="L2400" t="str">
        <f t="shared" si="185"/>
        <v>12</v>
      </c>
      <c r="M2400" t="str">
        <f t="shared" si="186"/>
        <v>2023</v>
      </c>
      <c r="N2400">
        <f t="shared" si="187"/>
        <v>231725.71</v>
      </c>
      <c r="O2400">
        <f t="shared" si="188"/>
        <v>231725.71</v>
      </c>
      <c r="P2400" t="str">
        <f t="shared" si="189"/>
        <v/>
      </c>
      <c r="Q2400" s="48" t="str">
        <f>IF(O2400="","",
   IF(OR(O2400&lt;EDA_Outlier_Analysis!$C$10, O2400&gt;EDA_Outlier_Analysis!$C$11),
      "Outlier",
      "Normal"))</f>
        <v>Normal</v>
      </c>
      <c r="R2400" t="str">
        <f>IF(P2400="","",
   IF(OR(P2400 &lt; EDA_Outlier_Analysis!$F$7, P2400 &gt; EDA_Outlier_Analysis!$F$8),
      "Outlier",
      "Normal"))</f>
        <v/>
      </c>
      <c r="S2400" t="str">
        <f>IF(N2400="","",
   IF(OR(N2400 &lt;EDA_Outlier_Analysis!$I$10, N2400 &gt; EDA_Outlier_Analysis!$I$11),
      "Outlier",
      "Normal"))</f>
        <v>Normal</v>
      </c>
    </row>
    <row r="2401" spans="1:19">
      <c r="A2401" t="s">
        <v>5771</v>
      </c>
      <c r="B2401" s="4">
        <v>45142</v>
      </c>
      <c r="C2401" s="2">
        <v>-60192.15</v>
      </c>
      <c r="D2401" t="s">
        <v>840</v>
      </c>
      <c r="E2401" t="s">
        <v>845</v>
      </c>
      <c r="F2401" t="s">
        <v>9</v>
      </c>
      <c r="G2401" t="s">
        <v>34</v>
      </c>
      <c r="I2401" t="s">
        <v>1394</v>
      </c>
      <c r="J2401" t="s">
        <v>5772</v>
      </c>
      <c r="K2401" t="str">
        <f>IF(COUNTIF(Customers!A:A, H2401)&gt;0, "Valid", "Invalid")</f>
        <v>Invalid</v>
      </c>
      <c r="L2401" t="str">
        <f t="shared" si="185"/>
        <v>8</v>
      </c>
      <c r="M2401" t="str">
        <f t="shared" si="186"/>
        <v>2023</v>
      </c>
      <c r="N2401">
        <f t="shared" si="187"/>
        <v>-60192.15</v>
      </c>
      <c r="O2401" t="str">
        <f t="shared" si="188"/>
        <v/>
      </c>
      <c r="P2401">
        <f t="shared" si="189"/>
        <v>60192.15</v>
      </c>
      <c r="Q2401" s="48" t="str">
        <f>IF(O2401="","",
   IF(OR(O2401&lt;EDA_Outlier_Analysis!$C$10, O2401&gt;EDA_Outlier_Analysis!$C$11),
      "Outlier",
      "Normal"))</f>
        <v/>
      </c>
      <c r="R2401" t="str">
        <f>IF(P2401="","",
   IF(OR(P2401 &lt; EDA_Outlier_Analysis!$F$7, P2401 &gt; EDA_Outlier_Analysis!$F$8),
      "Outlier",
      "Normal"))</f>
        <v>Outlier</v>
      </c>
      <c r="S2401" t="str">
        <f>IF(N2401="","",
   IF(OR(N2401 &lt;EDA_Outlier_Analysis!$I$10, N2401 &gt; EDA_Outlier_Analysis!$I$11),
      "Outlier",
      "Normal"))</f>
        <v>Normal</v>
      </c>
    </row>
    <row r="2402" spans="1:19">
      <c r="A2402" t="s">
        <v>5773</v>
      </c>
      <c r="B2402" s="4">
        <v>45263</v>
      </c>
      <c r="C2402" s="2">
        <v>68719</v>
      </c>
      <c r="D2402" t="s">
        <v>849</v>
      </c>
      <c r="E2402" t="s">
        <v>853</v>
      </c>
      <c r="F2402" t="s">
        <v>11</v>
      </c>
      <c r="G2402" t="s">
        <v>31</v>
      </c>
      <c r="H2402" t="s">
        <v>619</v>
      </c>
      <c r="J2402" t="s">
        <v>5774</v>
      </c>
      <c r="K2402" t="str">
        <f>IF(COUNTIF(Customers!A:A, H2402)&gt;0, "Valid", "Invalid")</f>
        <v>Valid</v>
      </c>
      <c r="L2402" t="str">
        <f t="shared" si="185"/>
        <v>12</v>
      </c>
      <c r="M2402" t="str">
        <f t="shared" si="186"/>
        <v>2023</v>
      </c>
      <c r="N2402">
        <f t="shared" si="187"/>
        <v>68719</v>
      </c>
      <c r="O2402">
        <f t="shared" si="188"/>
        <v>68719</v>
      </c>
      <c r="P2402" t="str">
        <f t="shared" si="189"/>
        <v/>
      </c>
      <c r="Q2402" s="48" t="str">
        <f>IF(O2402="","",
   IF(OR(O2402&lt;EDA_Outlier_Analysis!$C$10, O2402&gt;EDA_Outlier_Analysis!$C$11),
      "Outlier",
      "Normal"))</f>
        <v>Normal</v>
      </c>
      <c r="R2402" t="str">
        <f>IF(P2402="","",
   IF(OR(P2402 &lt; EDA_Outlier_Analysis!$F$7, P2402 &gt; EDA_Outlier_Analysis!$F$8),
      "Outlier",
      "Normal"))</f>
        <v/>
      </c>
      <c r="S2402" t="str">
        <f>IF(N2402="","",
   IF(OR(N2402 &lt;EDA_Outlier_Analysis!$I$10, N2402 &gt; EDA_Outlier_Analysis!$I$11),
      "Outlier",
      "Normal"))</f>
        <v>Normal</v>
      </c>
    </row>
    <row r="2403" spans="1:19">
      <c r="A2403" t="s">
        <v>5775</v>
      </c>
      <c r="B2403" s="4">
        <v>45034</v>
      </c>
      <c r="C2403" s="2">
        <v>121290.16</v>
      </c>
      <c r="D2403" t="s">
        <v>849</v>
      </c>
      <c r="E2403" t="s">
        <v>868</v>
      </c>
      <c r="F2403" t="s">
        <v>11</v>
      </c>
      <c r="G2403" t="s">
        <v>20</v>
      </c>
      <c r="H2403" t="s">
        <v>605</v>
      </c>
      <c r="J2403" t="s">
        <v>5776</v>
      </c>
      <c r="K2403" t="str">
        <f>IF(COUNTIF(Customers!A:A, H2403)&gt;0, "Valid", "Invalid")</f>
        <v>Valid</v>
      </c>
      <c r="L2403" t="str">
        <f t="shared" si="185"/>
        <v>4</v>
      </c>
      <c r="M2403" t="str">
        <f t="shared" si="186"/>
        <v>2023</v>
      </c>
      <c r="N2403">
        <f t="shared" si="187"/>
        <v>121290.16</v>
      </c>
      <c r="O2403">
        <f t="shared" si="188"/>
        <v>121290.16</v>
      </c>
      <c r="P2403" t="str">
        <f t="shared" si="189"/>
        <v/>
      </c>
      <c r="Q2403" s="48" t="str">
        <f>IF(O2403="","",
   IF(OR(O2403&lt;EDA_Outlier_Analysis!$C$10, O2403&gt;EDA_Outlier_Analysis!$C$11),
      "Outlier",
      "Normal"))</f>
        <v>Normal</v>
      </c>
      <c r="R2403" t="str">
        <f>IF(P2403="","",
   IF(OR(P2403 &lt; EDA_Outlier_Analysis!$F$7, P2403 &gt; EDA_Outlier_Analysis!$F$8),
      "Outlier",
      "Normal"))</f>
        <v/>
      </c>
      <c r="S2403" t="str">
        <f>IF(N2403="","",
   IF(OR(N2403 &lt;EDA_Outlier_Analysis!$I$10, N2403 &gt; EDA_Outlier_Analysis!$I$11),
      "Outlier",
      "Normal"))</f>
        <v>Normal</v>
      </c>
    </row>
    <row r="2404" spans="1:19">
      <c r="A2404" t="s">
        <v>5777</v>
      </c>
      <c r="B2404" s="4">
        <v>45238</v>
      </c>
      <c r="C2404" s="2">
        <v>126388.95</v>
      </c>
      <c r="D2404" t="s">
        <v>849</v>
      </c>
      <c r="E2404" t="s">
        <v>850</v>
      </c>
      <c r="F2404" t="s">
        <v>10</v>
      </c>
      <c r="G2404" t="s">
        <v>31</v>
      </c>
      <c r="H2404" t="s">
        <v>127</v>
      </c>
      <c r="J2404" t="s">
        <v>5778</v>
      </c>
      <c r="K2404" t="str">
        <f>IF(COUNTIF(Customers!A:A, H2404)&gt;0, "Valid", "Invalid")</f>
        <v>Valid</v>
      </c>
      <c r="L2404" t="str">
        <f t="shared" si="185"/>
        <v>11</v>
      </c>
      <c r="M2404" t="str">
        <f t="shared" si="186"/>
        <v>2023</v>
      </c>
      <c r="N2404">
        <f t="shared" si="187"/>
        <v>126388.95</v>
      </c>
      <c r="O2404">
        <f t="shared" si="188"/>
        <v>126388.95</v>
      </c>
      <c r="P2404" t="str">
        <f t="shared" si="189"/>
        <v/>
      </c>
      <c r="Q2404" s="48" t="str">
        <f>IF(O2404="","",
   IF(OR(O2404&lt;EDA_Outlier_Analysis!$C$10, O2404&gt;EDA_Outlier_Analysis!$C$11),
      "Outlier",
      "Normal"))</f>
        <v>Normal</v>
      </c>
      <c r="R2404" t="str">
        <f>IF(P2404="","",
   IF(OR(P2404 &lt; EDA_Outlier_Analysis!$F$7, P2404 &gt; EDA_Outlier_Analysis!$F$8),
      "Outlier",
      "Normal"))</f>
        <v/>
      </c>
      <c r="S2404" t="str">
        <f>IF(N2404="","",
   IF(OR(N2404 &lt;EDA_Outlier_Analysis!$I$10, N2404 &gt; EDA_Outlier_Analysis!$I$11),
      "Outlier",
      "Normal"))</f>
        <v>Normal</v>
      </c>
    </row>
    <row r="2405" spans="1:19">
      <c r="A2405" t="s">
        <v>5779</v>
      </c>
      <c r="B2405" s="4">
        <v>44692</v>
      </c>
      <c r="C2405" s="2">
        <v>-58444.24</v>
      </c>
      <c r="D2405" t="s">
        <v>840</v>
      </c>
      <c r="E2405" t="s">
        <v>864</v>
      </c>
      <c r="F2405" t="s">
        <v>11</v>
      </c>
      <c r="G2405" t="s">
        <v>24</v>
      </c>
      <c r="I2405" t="s">
        <v>1800</v>
      </c>
      <c r="J2405" t="s">
        <v>5780</v>
      </c>
      <c r="K2405" t="str">
        <f>IF(COUNTIF(Customers!A:A, H2405)&gt;0, "Valid", "Invalid")</f>
        <v>Invalid</v>
      </c>
      <c r="L2405" t="str">
        <f t="shared" si="185"/>
        <v>5</v>
      </c>
      <c r="M2405" t="str">
        <f t="shared" si="186"/>
        <v>2022</v>
      </c>
      <c r="N2405">
        <f t="shared" si="187"/>
        <v>-58444.24</v>
      </c>
      <c r="O2405" t="str">
        <f t="shared" si="188"/>
        <v/>
      </c>
      <c r="P2405">
        <f t="shared" si="189"/>
        <v>58444.24</v>
      </c>
      <c r="Q2405" s="48" t="str">
        <f>IF(O2405="","",
   IF(OR(O2405&lt;EDA_Outlier_Analysis!$C$10, O2405&gt;EDA_Outlier_Analysis!$C$11),
      "Outlier",
      "Normal"))</f>
        <v/>
      </c>
      <c r="R2405" t="str">
        <f>IF(P2405="","",
   IF(OR(P2405 &lt; EDA_Outlier_Analysis!$F$7, P2405 &gt; EDA_Outlier_Analysis!$F$8),
      "Outlier",
      "Normal"))</f>
        <v>Outlier</v>
      </c>
      <c r="S2405" t="str">
        <f>IF(N2405="","",
   IF(OR(N2405 &lt;EDA_Outlier_Analysis!$I$10, N2405 &gt; EDA_Outlier_Analysis!$I$11),
      "Outlier",
      "Normal"))</f>
        <v>Normal</v>
      </c>
    </row>
    <row r="2406" spans="1:19">
      <c r="A2406" t="s">
        <v>5781</v>
      </c>
      <c r="B2406" s="4">
        <v>45113</v>
      </c>
      <c r="C2406" s="2">
        <v>179558.79</v>
      </c>
      <c r="D2406" t="s">
        <v>849</v>
      </c>
      <c r="E2406" t="s">
        <v>850</v>
      </c>
      <c r="F2406" t="s">
        <v>9</v>
      </c>
      <c r="G2406" t="s">
        <v>31</v>
      </c>
      <c r="H2406" t="s">
        <v>293</v>
      </c>
      <c r="J2406" t="s">
        <v>5782</v>
      </c>
      <c r="K2406" t="str">
        <f>IF(COUNTIF(Customers!A:A, H2406)&gt;0, "Valid", "Invalid")</f>
        <v>Valid</v>
      </c>
      <c r="L2406" t="str">
        <f t="shared" si="185"/>
        <v>7</v>
      </c>
      <c r="M2406" t="str">
        <f t="shared" si="186"/>
        <v>2023</v>
      </c>
      <c r="N2406">
        <f t="shared" si="187"/>
        <v>179558.79</v>
      </c>
      <c r="O2406">
        <f t="shared" si="188"/>
        <v>179558.79</v>
      </c>
      <c r="P2406" t="str">
        <f t="shared" si="189"/>
        <v/>
      </c>
      <c r="Q2406" s="48" t="str">
        <f>IF(O2406="","",
   IF(OR(O2406&lt;EDA_Outlier_Analysis!$C$10, O2406&gt;EDA_Outlier_Analysis!$C$11),
      "Outlier",
      "Normal"))</f>
        <v>Normal</v>
      </c>
      <c r="R2406" t="str">
        <f>IF(P2406="","",
   IF(OR(P2406 &lt; EDA_Outlier_Analysis!$F$7, P2406 &gt; EDA_Outlier_Analysis!$F$8),
      "Outlier",
      "Normal"))</f>
        <v/>
      </c>
      <c r="S2406" t="str">
        <f>IF(N2406="","",
   IF(OR(N2406 &lt;EDA_Outlier_Analysis!$I$10, N2406 &gt; EDA_Outlier_Analysis!$I$11),
      "Outlier",
      "Normal"))</f>
        <v>Normal</v>
      </c>
    </row>
    <row r="2407" spans="1:19">
      <c r="A2407" t="s">
        <v>5783</v>
      </c>
      <c r="B2407" s="4">
        <v>45205</v>
      </c>
      <c r="C2407" s="2">
        <v>138584.22</v>
      </c>
      <c r="D2407" t="s">
        <v>849</v>
      </c>
      <c r="E2407" t="s">
        <v>850</v>
      </c>
      <c r="F2407" t="s">
        <v>9</v>
      </c>
      <c r="G2407" t="s">
        <v>24</v>
      </c>
      <c r="H2407" t="s">
        <v>481</v>
      </c>
      <c r="J2407" t="s">
        <v>5784</v>
      </c>
      <c r="K2407" t="str">
        <f>IF(COUNTIF(Customers!A:A, H2407)&gt;0, "Valid", "Invalid")</f>
        <v>Valid</v>
      </c>
      <c r="L2407" t="str">
        <f t="shared" si="185"/>
        <v>10</v>
      </c>
      <c r="M2407" t="str">
        <f t="shared" si="186"/>
        <v>2023</v>
      </c>
      <c r="N2407">
        <f t="shared" si="187"/>
        <v>138584.22</v>
      </c>
      <c r="O2407">
        <f t="shared" si="188"/>
        <v>138584.22</v>
      </c>
      <c r="P2407" t="str">
        <f t="shared" si="189"/>
        <v/>
      </c>
      <c r="Q2407" s="48" t="str">
        <f>IF(O2407="","",
   IF(OR(O2407&lt;EDA_Outlier_Analysis!$C$10, O2407&gt;EDA_Outlier_Analysis!$C$11),
      "Outlier",
      "Normal"))</f>
        <v>Normal</v>
      </c>
      <c r="R2407" t="str">
        <f>IF(P2407="","",
   IF(OR(P2407 &lt; EDA_Outlier_Analysis!$F$7, P2407 &gt; EDA_Outlier_Analysis!$F$8),
      "Outlier",
      "Normal"))</f>
        <v/>
      </c>
      <c r="S2407" t="str">
        <f>IF(N2407="","",
   IF(OR(N2407 &lt;EDA_Outlier_Analysis!$I$10, N2407 &gt; EDA_Outlier_Analysis!$I$11),
      "Outlier",
      "Normal"))</f>
        <v>Normal</v>
      </c>
    </row>
    <row r="2408" spans="1:19">
      <c r="A2408" t="s">
        <v>5785</v>
      </c>
      <c r="B2408" s="4">
        <v>45281</v>
      </c>
      <c r="C2408" s="2">
        <v>86814.39</v>
      </c>
      <c r="D2408" t="s">
        <v>849</v>
      </c>
      <c r="E2408" t="s">
        <v>850</v>
      </c>
      <c r="F2408" t="s">
        <v>11</v>
      </c>
      <c r="G2408" t="s">
        <v>20</v>
      </c>
      <c r="H2408" t="s">
        <v>487</v>
      </c>
      <c r="J2408" t="s">
        <v>5786</v>
      </c>
      <c r="K2408" t="str">
        <f>IF(COUNTIF(Customers!A:A, H2408)&gt;0, "Valid", "Invalid")</f>
        <v>Valid</v>
      </c>
      <c r="L2408" t="str">
        <f t="shared" si="185"/>
        <v>12</v>
      </c>
      <c r="M2408" t="str">
        <f t="shared" si="186"/>
        <v>2023</v>
      </c>
      <c r="N2408">
        <f t="shared" si="187"/>
        <v>86814.39</v>
      </c>
      <c r="O2408">
        <f t="shared" si="188"/>
        <v>86814.39</v>
      </c>
      <c r="P2408" t="str">
        <f t="shared" si="189"/>
        <v/>
      </c>
      <c r="Q2408" s="48" t="str">
        <f>IF(O2408="","",
   IF(OR(O2408&lt;EDA_Outlier_Analysis!$C$10, O2408&gt;EDA_Outlier_Analysis!$C$11),
      "Outlier",
      "Normal"))</f>
        <v>Normal</v>
      </c>
      <c r="R2408" t="str">
        <f>IF(P2408="","",
   IF(OR(P2408 &lt; EDA_Outlier_Analysis!$F$7, P2408 &gt; EDA_Outlier_Analysis!$F$8),
      "Outlier",
      "Normal"))</f>
        <v/>
      </c>
      <c r="S2408" t="str">
        <f>IF(N2408="","",
   IF(OR(N2408 &lt;EDA_Outlier_Analysis!$I$10, N2408 &gt; EDA_Outlier_Analysis!$I$11),
      "Outlier",
      "Normal"))</f>
        <v>Normal</v>
      </c>
    </row>
    <row r="2409" spans="1:19">
      <c r="A2409" t="s">
        <v>5787</v>
      </c>
      <c r="B2409" s="4">
        <v>45068</v>
      </c>
      <c r="C2409" s="2">
        <v>-50190.74</v>
      </c>
      <c r="D2409" t="s">
        <v>840</v>
      </c>
      <c r="E2409" t="s">
        <v>878</v>
      </c>
      <c r="F2409" t="s">
        <v>11</v>
      </c>
      <c r="G2409" t="s">
        <v>31</v>
      </c>
      <c r="I2409" t="s">
        <v>898</v>
      </c>
      <c r="J2409" t="s">
        <v>5788</v>
      </c>
      <c r="K2409" t="str">
        <f>IF(COUNTIF(Customers!A:A, H2409)&gt;0, "Valid", "Invalid")</f>
        <v>Invalid</v>
      </c>
      <c r="L2409" t="str">
        <f t="shared" si="185"/>
        <v>5</v>
      </c>
      <c r="M2409" t="str">
        <f t="shared" si="186"/>
        <v>2023</v>
      </c>
      <c r="N2409">
        <f t="shared" si="187"/>
        <v>-50190.74</v>
      </c>
      <c r="O2409" t="str">
        <f t="shared" si="188"/>
        <v/>
      </c>
      <c r="P2409">
        <f t="shared" si="189"/>
        <v>50190.74</v>
      </c>
      <c r="Q2409" s="48" t="str">
        <f>IF(O2409="","",
   IF(OR(O2409&lt;EDA_Outlier_Analysis!$C$10, O2409&gt;EDA_Outlier_Analysis!$C$11),
      "Outlier",
      "Normal"))</f>
        <v/>
      </c>
      <c r="R2409" t="str">
        <f>IF(P2409="","",
   IF(OR(P2409 &lt; EDA_Outlier_Analysis!$F$7, P2409 &gt; EDA_Outlier_Analysis!$F$8),
      "Outlier",
      "Normal"))</f>
        <v>Normal</v>
      </c>
      <c r="S2409" t="str">
        <f>IF(N2409="","",
   IF(OR(N2409 &lt;EDA_Outlier_Analysis!$I$10, N2409 &gt; EDA_Outlier_Analysis!$I$11),
      "Outlier",
      "Normal"))</f>
        <v>Normal</v>
      </c>
    </row>
    <row r="2410" spans="1:19">
      <c r="A2410" t="s">
        <v>5789</v>
      </c>
      <c r="B2410" s="4">
        <v>45211</v>
      </c>
      <c r="C2410" s="2">
        <v>-16653.71</v>
      </c>
      <c r="D2410" t="s">
        <v>840</v>
      </c>
      <c r="E2410" t="s">
        <v>864</v>
      </c>
      <c r="F2410" t="s">
        <v>10</v>
      </c>
      <c r="G2410" t="s">
        <v>20</v>
      </c>
      <c r="I2410" t="s">
        <v>1174</v>
      </c>
      <c r="J2410" t="s">
        <v>5790</v>
      </c>
      <c r="K2410" t="str">
        <f>IF(COUNTIF(Customers!A:A, H2410)&gt;0, "Valid", "Invalid")</f>
        <v>Invalid</v>
      </c>
      <c r="L2410" t="str">
        <f t="shared" si="185"/>
        <v>10</v>
      </c>
      <c r="M2410" t="str">
        <f t="shared" si="186"/>
        <v>2023</v>
      </c>
      <c r="N2410">
        <f t="shared" si="187"/>
        <v>-16653.71</v>
      </c>
      <c r="O2410" t="str">
        <f t="shared" si="188"/>
        <v/>
      </c>
      <c r="P2410">
        <f t="shared" si="189"/>
        <v>16653.71</v>
      </c>
      <c r="Q2410" s="48" t="str">
        <f>IF(O2410="","",
   IF(OR(O2410&lt;EDA_Outlier_Analysis!$C$10, O2410&gt;EDA_Outlier_Analysis!$C$11),
      "Outlier",
      "Normal"))</f>
        <v/>
      </c>
      <c r="R2410" t="str">
        <f>IF(P2410="","",
   IF(OR(P2410 &lt; EDA_Outlier_Analysis!$F$7, P2410 &gt; EDA_Outlier_Analysis!$F$8),
      "Outlier",
      "Normal"))</f>
        <v>Outlier</v>
      </c>
      <c r="S2410" t="str">
        <f>IF(N2410="","",
   IF(OR(N2410 &lt;EDA_Outlier_Analysis!$I$10, N2410 &gt; EDA_Outlier_Analysis!$I$11),
      "Outlier",
      "Normal"))</f>
        <v>Normal</v>
      </c>
    </row>
    <row r="2411" spans="1:19">
      <c r="A2411" t="s">
        <v>5791</v>
      </c>
      <c r="B2411" s="4">
        <v>45124</v>
      </c>
      <c r="C2411" s="2">
        <v>-62150.94</v>
      </c>
      <c r="D2411" t="s">
        <v>840</v>
      </c>
      <c r="E2411" t="s">
        <v>845</v>
      </c>
      <c r="F2411" t="s">
        <v>11</v>
      </c>
      <c r="G2411" t="s">
        <v>34</v>
      </c>
      <c r="I2411" t="s">
        <v>1412</v>
      </c>
      <c r="J2411" t="s">
        <v>5792</v>
      </c>
      <c r="K2411" t="str">
        <f>IF(COUNTIF(Customers!A:A, H2411)&gt;0, "Valid", "Invalid")</f>
        <v>Invalid</v>
      </c>
      <c r="L2411" t="str">
        <f t="shared" si="185"/>
        <v>7</v>
      </c>
      <c r="M2411" t="str">
        <f t="shared" si="186"/>
        <v>2023</v>
      </c>
      <c r="N2411">
        <f t="shared" si="187"/>
        <v>-62150.94</v>
      </c>
      <c r="O2411" t="str">
        <f t="shared" si="188"/>
        <v/>
      </c>
      <c r="P2411">
        <f t="shared" si="189"/>
        <v>62150.94</v>
      </c>
      <c r="Q2411" s="48" t="str">
        <f>IF(O2411="","",
   IF(OR(O2411&lt;EDA_Outlier_Analysis!$C$10, O2411&gt;EDA_Outlier_Analysis!$C$11),
      "Outlier",
      "Normal"))</f>
        <v/>
      </c>
      <c r="R2411" t="str">
        <f>IF(P2411="","",
   IF(OR(P2411 &lt; EDA_Outlier_Analysis!$F$7, P2411 &gt; EDA_Outlier_Analysis!$F$8),
      "Outlier",
      "Normal"))</f>
        <v>Outlier</v>
      </c>
      <c r="S2411" t="str">
        <f>IF(N2411="","",
   IF(OR(N2411 &lt;EDA_Outlier_Analysis!$I$10, N2411 &gt; EDA_Outlier_Analysis!$I$11),
      "Outlier",
      "Normal"))</f>
        <v>Normal</v>
      </c>
    </row>
    <row r="2412" spans="1:19">
      <c r="A2412" t="s">
        <v>5793</v>
      </c>
      <c r="B2412" s="4">
        <v>44954</v>
      </c>
      <c r="C2412" s="2">
        <v>-44936.27</v>
      </c>
      <c r="D2412" t="s">
        <v>840</v>
      </c>
      <c r="E2412" t="s">
        <v>856</v>
      </c>
      <c r="F2412" t="s">
        <v>9</v>
      </c>
      <c r="G2412" t="s">
        <v>34</v>
      </c>
      <c r="I2412" t="s">
        <v>1340</v>
      </c>
      <c r="J2412" t="s">
        <v>5794</v>
      </c>
      <c r="K2412" t="str">
        <f>IF(COUNTIF(Customers!A:A, H2412)&gt;0, "Valid", "Invalid")</f>
        <v>Invalid</v>
      </c>
      <c r="L2412" t="str">
        <f t="shared" si="185"/>
        <v>1</v>
      </c>
      <c r="M2412" t="str">
        <f t="shared" si="186"/>
        <v>2023</v>
      </c>
      <c r="N2412">
        <f t="shared" si="187"/>
        <v>-44936.27</v>
      </c>
      <c r="O2412" t="str">
        <f t="shared" si="188"/>
        <v/>
      </c>
      <c r="P2412">
        <f t="shared" si="189"/>
        <v>44936.27</v>
      </c>
      <c r="Q2412" s="48" t="str">
        <f>IF(O2412="","",
   IF(OR(O2412&lt;EDA_Outlier_Analysis!$C$10, O2412&gt;EDA_Outlier_Analysis!$C$11),
      "Outlier",
      "Normal"))</f>
        <v/>
      </c>
      <c r="R2412" t="str">
        <f>IF(P2412="","",
   IF(OR(P2412 &lt; EDA_Outlier_Analysis!$F$7, P2412 &gt; EDA_Outlier_Analysis!$F$8),
      "Outlier",
      "Normal"))</f>
        <v>Normal</v>
      </c>
      <c r="S2412" t="str">
        <f>IF(N2412="","",
   IF(OR(N2412 &lt;EDA_Outlier_Analysis!$I$10, N2412 &gt; EDA_Outlier_Analysis!$I$11),
      "Outlier",
      "Normal"))</f>
        <v>Normal</v>
      </c>
    </row>
    <row r="2413" spans="1:19">
      <c r="A2413" t="s">
        <v>5795</v>
      </c>
      <c r="B2413" s="4">
        <v>44785</v>
      </c>
      <c r="C2413" s="2">
        <v>150748.12</v>
      </c>
      <c r="D2413" t="s">
        <v>849</v>
      </c>
      <c r="E2413" t="s">
        <v>850</v>
      </c>
      <c r="F2413" t="s">
        <v>11</v>
      </c>
      <c r="G2413" t="s">
        <v>31</v>
      </c>
      <c r="H2413" t="s">
        <v>513</v>
      </c>
      <c r="J2413" t="s">
        <v>5796</v>
      </c>
      <c r="K2413" t="str">
        <f>IF(COUNTIF(Customers!A:A, H2413)&gt;0, "Valid", "Invalid")</f>
        <v>Valid</v>
      </c>
      <c r="L2413" t="str">
        <f t="shared" si="185"/>
        <v>8</v>
      </c>
      <c r="M2413" t="str">
        <f t="shared" si="186"/>
        <v>2022</v>
      </c>
      <c r="N2413">
        <f t="shared" si="187"/>
        <v>150748.12</v>
      </c>
      <c r="O2413">
        <f t="shared" si="188"/>
        <v>150748.12</v>
      </c>
      <c r="P2413" t="str">
        <f t="shared" si="189"/>
        <v/>
      </c>
      <c r="Q2413" s="48" t="str">
        <f>IF(O2413="","",
   IF(OR(O2413&lt;EDA_Outlier_Analysis!$C$10, O2413&gt;EDA_Outlier_Analysis!$C$11),
      "Outlier",
      "Normal"))</f>
        <v>Normal</v>
      </c>
      <c r="R2413" t="str">
        <f>IF(P2413="","",
   IF(OR(P2413 &lt; EDA_Outlier_Analysis!$F$7, P2413 &gt; EDA_Outlier_Analysis!$F$8),
      "Outlier",
      "Normal"))</f>
        <v/>
      </c>
      <c r="S2413" t="str">
        <f>IF(N2413="","",
   IF(OR(N2413 &lt;EDA_Outlier_Analysis!$I$10, N2413 &gt; EDA_Outlier_Analysis!$I$11),
      "Outlier",
      "Normal"))</f>
        <v>Normal</v>
      </c>
    </row>
    <row r="2414" spans="1:19">
      <c r="A2414" t="s">
        <v>5797</v>
      </c>
      <c r="B2414" s="4">
        <v>44736</v>
      </c>
      <c r="C2414" s="2">
        <v>107444.26</v>
      </c>
      <c r="D2414" t="s">
        <v>849</v>
      </c>
      <c r="E2414" t="s">
        <v>868</v>
      </c>
      <c r="F2414" t="s">
        <v>11</v>
      </c>
      <c r="G2414" t="s">
        <v>24</v>
      </c>
      <c r="H2414" t="s">
        <v>443</v>
      </c>
      <c r="J2414" t="s">
        <v>5798</v>
      </c>
      <c r="K2414" t="str">
        <f>IF(COUNTIF(Customers!A:A, H2414)&gt;0, "Valid", "Invalid")</f>
        <v>Valid</v>
      </c>
      <c r="L2414" t="str">
        <f t="shared" si="185"/>
        <v>6</v>
      </c>
      <c r="M2414" t="str">
        <f t="shared" si="186"/>
        <v>2022</v>
      </c>
      <c r="N2414">
        <f t="shared" si="187"/>
        <v>107444.26</v>
      </c>
      <c r="O2414">
        <f t="shared" si="188"/>
        <v>107444.26</v>
      </c>
      <c r="P2414" t="str">
        <f t="shared" si="189"/>
        <v/>
      </c>
      <c r="Q2414" s="48" t="str">
        <f>IF(O2414="","",
   IF(OR(O2414&lt;EDA_Outlier_Analysis!$C$10, O2414&gt;EDA_Outlier_Analysis!$C$11),
      "Outlier",
      "Normal"))</f>
        <v>Normal</v>
      </c>
      <c r="R2414" t="str">
        <f>IF(P2414="","",
   IF(OR(P2414 &lt; EDA_Outlier_Analysis!$F$7, P2414 &gt; EDA_Outlier_Analysis!$F$8),
      "Outlier",
      "Normal"))</f>
        <v/>
      </c>
      <c r="S2414" t="str">
        <f>IF(N2414="","",
   IF(OR(N2414 &lt;EDA_Outlier_Analysis!$I$10, N2414 &gt; EDA_Outlier_Analysis!$I$11),
      "Outlier",
      "Normal"))</f>
        <v>Normal</v>
      </c>
    </row>
    <row r="2415" spans="1:19">
      <c r="A2415" t="s">
        <v>5799</v>
      </c>
      <c r="B2415" s="4">
        <v>44915</v>
      </c>
      <c r="C2415" s="2">
        <v>69536.3</v>
      </c>
      <c r="D2415" t="s">
        <v>849</v>
      </c>
      <c r="E2415" t="s">
        <v>868</v>
      </c>
      <c r="F2415" t="s">
        <v>10</v>
      </c>
      <c r="G2415" t="s">
        <v>24</v>
      </c>
      <c r="H2415" t="s">
        <v>425</v>
      </c>
      <c r="J2415" t="s">
        <v>5800</v>
      </c>
      <c r="K2415" t="str">
        <f>IF(COUNTIF(Customers!A:A, H2415)&gt;0, "Valid", "Invalid")</f>
        <v>Valid</v>
      </c>
      <c r="L2415" t="str">
        <f t="shared" si="185"/>
        <v>12</v>
      </c>
      <c r="M2415" t="str">
        <f t="shared" si="186"/>
        <v>2022</v>
      </c>
      <c r="N2415">
        <f t="shared" si="187"/>
        <v>69536.3</v>
      </c>
      <c r="O2415">
        <f t="shared" si="188"/>
        <v>69536.3</v>
      </c>
      <c r="P2415" t="str">
        <f t="shared" si="189"/>
        <v/>
      </c>
      <c r="Q2415" s="48" t="str">
        <f>IF(O2415="","",
   IF(OR(O2415&lt;EDA_Outlier_Analysis!$C$10, O2415&gt;EDA_Outlier_Analysis!$C$11),
      "Outlier",
      "Normal"))</f>
        <v>Normal</v>
      </c>
      <c r="R2415" t="str">
        <f>IF(P2415="","",
   IF(OR(P2415 &lt; EDA_Outlier_Analysis!$F$7, P2415 &gt; EDA_Outlier_Analysis!$F$8),
      "Outlier",
      "Normal"))</f>
        <v/>
      </c>
      <c r="S2415" t="str">
        <f>IF(N2415="","",
   IF(OR(N2415 &lt;EDA_Outlier_Analysis!$I$10, N2415 &gt; EDA_Outlier_Analysis!$I$11),
      "Outlier",
      "Normal"))</f>
        <v>Normal</v>
      </c>
    </row>
    <row r="2416" spans="1:19">
      <c r="A2416" t="s">
        <v>5801</v>
      </c>
      <c r="B2416" s="4">
        <v>44657</v>
      </c>
      <c r="C2416" s="2">
        <v>-60534.25</v>
      </c>
      <c r="D2416" t="s">
        <v>840</v>
      </c>
      <c r="E2416" t="s">
        <v>845</v>
      </c>
      <c r="F2416" t="s">
        <v>11</v>
      </c>
      <c r="G2416" t="s">
        <v>31</v>
      </c>
      <c r="I2416" t="s">
        <v>1468</v>
      </c>
      <c r="J2416" t="s">
        <v>5802</v>
      </c>
      <c r="K2416" t="str">
        <f>IF(COUNTIF(Customers!A:A, H2416)&gt;0, "Valid", "Invalid")</f>
        <v>Invalid</v>
      </c>
      <c r="L2416" t="str">
        <f t="shared" si="185"/>
        <v>4</v>
      </c>
      <c r="M2416" t="str">
        <f t="shared" si="186"/>
        <v>2022</v>
      </c>
      <c r="N2416">
        <f t="shared" si="187"/>
        <v>-60534.25</v>
      </c>
      <c r="O2416" t="str">
        <f t="shared" si="188"/>
        <v/>
      </c>
      <c r="P2416">
        <f t="shared" si="189"/>
        <v>60534.25</v>
      </c>
      <c r="Q2416" s="48" t="str">
        <f>IF(O2416="","",
   IF(OR(O2416&lt;EDA_Outlier_Analysis!$C$10, O2416&gt;EDA_Outlier_Analysis!$C$11),
      "Outlier",
      "Normal"))</f>
        <v/>
      </c>
      <c r="R2416" t="str">
        <f>IF(P2416="","",
   IF(OR(P2416 &lt; EDA_Outlier_Analysis!$F$7, P2416 &gt; EDA_Outlier_Analysis!$F$8),
      "Outlier",
      "Normal"))</f>
        <v>Outlier</v>
      </c>
      <c r="S2416" t="str">
        <f>IF(N2416="","",
   IF(OR(N2416 &lt;EDA_Outlier_Analysis!$I$10, N2416 &gt; EDA_Outlier_Analysis!$I$11),
      "Outlier",
      "Normal"))</f>
        <v>Normal</v>
      </c>
    </row>
    <row r="2417" spans="1:19">
      <c r="A2417" t="s">
        <v>5803</v>
      </c>
      <c r="B2417" s="4">
        <v>45128</v>
      </c>
      <c r="C2417" s="2">
        <v>196805.45</v>
      </c>
      <c r="D2417" t="s">
        <v>849</v>
      </c>
      <c r="E2417" t="s">
        <v>868</v>
      </c>
      <c r="F2417" t="s">
        <v>10</v>
      </c>
      <c r="G2417" t="s">
        <v>20</v>
      </c>
      <c r="H2417" t="s">
        <v>115</v>
      </c>
      <c r="J2417" t="s">
        <v>5804</v>
      </c>
      <c r="K2417" t="str">
        <f>IF(COUNTIF(Customers!A:A, H2417)&gt;0, "Valid", "Invalid")</f>
        <v>Valid</v>
      </c>
      <c r="L2417" t="str">
        <f t="shared" si="185"/>
        <v>7</v>
      </c>
      <c r="M2417" t="str">
        <f t="shared" si="186"/>
        <v>2023</v>
      </c>
      <c r="N2417">
        <f t="shared" si="187"/>
        <v>196805.45</v>
      </c>
      <c r="O2417">
        <f t="shared" si="188"/>
        <v>196805.45</v>
      </c>
      <c r="P2417" t="str">
        <f t="shared" si="189"/>
        <v/>
      </c>
      <c r="Q2417" s="48" t="str">
        <f>IF(O2417="","",
   IF(OR(O2417&lt;EDA_Outlier_Analysis!$C$10, O2417&gt;EDA_Outlier_Analysis!$C$11),
      "Outlier",
      "Normal"))</f>
        <v>Normal</v>
      </c>
      <c r="R2417" t="str">
        <f>IF(P2417="","",
   IF(OR(P2417 &lt; EDA_Outlier_Analysis!$F$7, P2417 &gt; EDA_Outlier_Analysis!$F$8),
      "Outlier",
      "Normal"))</f>
        <v/>
      </c>
      <c r="S2417" t="str">
        <f>IF(N2417="","",
   IF(OR(N2417 &lt;EDA_Outlier_Analysis!$I$10, N2417 &gt; EDA_Outlier_Analysis!$I$11),
      "Outlier",
      "Normal"))</f>
        <v>Normal</v>
      </c>
    </row>
    <row r="2418" spans="1:19">
      <c r="A2418" t="s">
        <v>5805</v>
      </c>
      <c r="B2418" s="4">
        <v>45287</v>
      </c>
      <c r="C2418" s="2">
        <v>149333.71</v>
      </c>
      <c r="D2418" t="s">
        <v>849</v>
      </c>
      <c r="E2418" t="s">
        <v>853</v>
      </c>
      <c r="F2418" t="s">
        <v>11</v>
      </c>
      <c r="G2418" t="s">
        <v>20</v>
      </c>
      <c r="H2418" t="s">
        <v>301</v>
      </c>
      <c r="J2418" t="s">
        <v>5806</v>
      </c>
      <c r="K2418" t="str">
        <f>IF(COUNTIF(Customers!A:A, H2418)&gt;0, "Valid", "Invalid")</f>
        <v>Valid</v>
      </c>
      <c r="L2418" t="str">
        <f t="shared" si="185"/>
        <v>12</v>
      </c>
      <c r="M2418" t="str">
        <f t="shared" si="186"/>
        <v>2023</v>
      </c>
      <c r="N2418">
        <f t="shared" si="187"/>
        <v>149333.71</v>
      </c>
      <c r="O2418">
        <f t="shared" si="188"/>
        <v>149333.71</v>
      </c>
      <c r="P2418" t="str">
        <f t="shared" si="189"/>
        <v/>
      </c>
      <c r="Q2418" s="48" t="str">
        <f>IF(O2418="","",
   IF(OR(O2418&lt;EDA_Outlier_Analysis!$C$10, O2418&gt;EDA_Outlier_Analysis!$C$11),
      "Outlier",
      "Normal"))</f>
        <v>Normal</v>
      </c>
      <c r="R2418" t="str">
        <f>IF(P2418="","",
   IF(OR(P2418 &lt; EDA_Outlier_Analysis!$F$7, P2418 &gt; EDA_Outlier_Analysis!$F$8),
      "Outlier",
      "Normal"))</f>
        <v/>
      </c>
      <c r="S2418" t="str">
        <f>IF(N2418="","",
   IF(OR(N2418 &lt;EDA_Outlier_Analysis!$I$10, N2418 &gt; EDA_Outlier_Analysis!$I$11),
      "Outlier",
      "Normal"))</f>
        <v>Normal</v>
      </c>
    </row>
    <row r="2419" spans="1:19">
      <c r="A2419" t="s">
        <v>5807</v>
      </c>
      <c r="B2419" s="4">
        <v>44606</v>
      </c>
      <c r="C2419" s="2">
        <v>98921.15</v>
      </c>
      <c r="D2419" t="s">
        <v>849</v>
      </c>
      <c r="E2419" t="s">
        <v>868</v>
      </c>
      <c r="F2419" t="s">
        <v>11</v>
      </c>
      <c r="G2419" t="s">
        <v>31</v>
      </c>
      <c r="H2419" t="s">
        <v>407</v>
      </c>
      <c r="J2419" t="s">
        <v>5808</v>
      </c>
      <c r="K2419" t="str">
        <f>IF(COUNTIF(Customers!A:A, H2419)&gt;0, "Valid", "Invalid")</f>
        <v>Valid</v>
      </c>
      <c r="L2419" t="str">
        <f t="shared" si="185"/>
        <v>2</v>
      </c>
      <c r="M2419" t="str">
        <f t="shared" si="186"/>
        <v>2022</v>
      </c>
      <c r="N2419">
        <f t="shared" si="187"/>
        <v>98921.15</v>
      </c>
      <c r="O2419">
        <f t="shared" si="188"/>
        <v>98921.15</v>
      </c>
      <c r="P2419" t="str">
        <f t="shared" si="189"/>
        <v/>
      </c>
      <c r="Q2419" s="48" t="str">
        <f>IF(O2419="","",
   IF(OR(O2419&lt;EDA_Outlier_Analysis!$C$10, O2419&gt;EDA_Outlier_Analysis!$C$11),
      "Outlier",
      "Normal"))</f>
        <v>Normal</v>
      </c>
      <c r="R2419" t="str">
        <f>IF(P2419="","",
   IF(OR(P2419 &lt; EDA_Outlier_Analysis!$F$7, P2419 &gt; EDA_Outlier_Analysis!$F$8),
      "Outlier",
      "Normal"))</f>
        <v/>
      </c>
      <c r="S2419" t="str">
        <f>IF(N2419="","",
   IF(OR(N2419 &lt;EDA_Outlier_Analysis!$I$10, N2419 &gt; EDA_Outlier_Analysis!$I$11),
      "Outlier",
      "Normal"))</f>
        <v>Normal</v>
      </c>
    </row>
    <row r="2420" spans="1:19">
      <c r="A2420" t="s">
        <v>5809</v>
      </c>
      <c r="B2420" s="4">
        <v>44925</v>
      </c>
      <c r="C2420" s="2">
        <v>251123.04</v>
      </c>
      <c r="D2420" t="s">
        <v>849</v>
      </c>
      <c r="E2420" t="s">
        <v>868</v>
      </c>
      <c r="F2420" t="s">
        <v>9</v>
      </c>
      <c r="G2420" t="s">
        <v>24</v>
      </c>
      <c r="H2420" t="s">
        <v>335</v>
      </c>
      <c r="J2420" t="s">
        <v>5810</v>
      </c>
      <c r="K2420" t="str">
        <f>IF(COUNTIF(Customers!A:A, H2420)&gt;0, "Valid", "Invalid")</f>
        <v>Valid</v>
      </c>
      <c r="L2420" t="str">
        <f t="shared" si="185"/>
        <v>12</v>
      </c>
      <c r="M2420" t="str">
        <f t="shared" si="186"/>
        <v>2022</v>
      </c>
      <c r="N2420">
        <f t="shared" si="187"/>
        <v>251123.04</v>
      </c>
      <c r="O2420">
        <f t="shared" si="188"/>
        <v>251123.04</v>
      </c>
      <c r="P2420" t="str">
        <f t="shared" si="189"/>
        <v/>
      </c>
      <c r="Q2420" s="48" t="str">
        <f>IF(O2420="","",
   IF(OR(O2420&lt;EDA_Outlier_Analysis!$C$10, O2420&gt;EDA_Outlier_Analysis!$C$11),
      "Outlier",
      "Normal"))</f>
        <v>Normal</v>
      </c>
      <c r="R2420" t="str">
        <f>IF(P2420="","",
   IF(OR(P2420 &lt; EDA_Outlier_Analysis!$F$7, P2420 &gt; EDA_Outlier_Analysis!$F$8),
      "Outlier",
      "Normal"))</f>
        <v/>
      </c>
      <c r="S2420" t="str">
        <f>IF(N2420="","",
   IF(OR(N2420 &lt;EDA_Outlier_Analysis!$I$10, N2420 &gt; EDA_Outlier_Analysis!$I$11),
      "Outlier",
      "Normal"))</f>
        <v>Normal</v>
      </c>
    </row>
    <row r="2421" spans="1:19">
      <c r="A2421" t="s">
        <v>5811</v>
      </c>
      <c r="B2421" s="4">
        <v>44921</v>
      </c>
      <c r="C2421" s="2">
        <v>-43037.06</v>
      </c>
      <c r="D2421" t="s">
        <v>840</v>
      </c>
      <c r="E2421" t="s">
        <v>845</v>
      </c>
      <c r="F2421" t="s">
        <v>9</v>
      </c>
      <c r="G2421" t="s">
        <v>31</v>
      </c>
      <c r="I2421" t="s">
        <v>990</v>
      </c>
      <c r="J2421" t="s">
        <v>5812</v>
      </c>
      <c r="K2421" t="str">
        <f>IF(COUNTIF(Customers!A:A, H2421)&gt;0, "Valid", "Invalid")</f>
        <v>Invalid</v>
      </c>
      <c r="L2421" t="str">
        <f t="shared" si="185"/>
        <v>12</v>
      </c>
      <c r="M2421" t="str">
        <f t="shared" si="186"/>
        <v>2022</v>
      </c>
      <c r="N2421">
        <f t="shared" si="187"/>
        <v>-43037.06</v>
      </c>
      <c r="O2421" t="str">
        <f t="shared" si="188"/>
        <v/>
      </c>
      <c r="P2421">
        <f t="shared" si="189"/>
        <v>43037.06</v>
      </c>
      <c r="Q2421" s="48" t="str">
        <f>IF(O2421="","",
   IF(OR(O2421&lt;EDA_Outlier_Analysis!$C$10, O2421&gt;EDA_Outlier_Analysis!$C$11),
      "Outlier",
      "Normal"))</f>
        <v/>
      </c>
      <c r="R2421" t="str">
        <f>IF(P2421="","",
   IF(OR(P2421 &lt; EDA_Outlier_Analysis!$F$7, P2421 &gt; EDA_Outlier_Analysis!$F$8),
      "Outlier",
      "Normal"))</f>
        <v>Normal</v>
      </c>
      <c r="S2421" t="str">
        <f>IF(N2421="","",
   IF(OR(N2421 &lt;EDA_Outlier_Analysis!$I$10, N2421 &gt; EDA_Outlier_Analysis!$I$11),
      "Outlier",
      "Normal"))</f>
        <v>Normal</v>
      </c>
    </row>
    <row r="2422" spans="1:19">
      <c r="A2422" t="s">
        <v>5813</v>
      </c>
      <c r="B2422" s="4">
        <v>45026</v>
      </c>
      <c r="C2422" s="2">
        <v>150004.88</v>
      </c>
      <c r="D2422" t="s">
        <v>849</v>
      </c>
      <c r="E2422" t="s">
        <v>853</v>
      </c>
      <c r="F2422" t="s">
        <v>11</v>
      </c>
      <c r="G2422" t="s">
        <v>34</v>
      </c>
      <c r="H2422" t="s">
        <v>733</v>
      </c>
      <c r="J2422" t="s">
        <v>5814</v>
      </c>
      <c r="K2422" t="str">
        <f>IF(COUNTIF(Customers!A:A, H2422)&gt;0, "Valid", "Invalid")</f>
        <v>Valid</v>
      </c>
      <c r="L2422" t="str">
        <f t="shared" si="185"/>
        <v>4</v>
      </c>
      <c r="M2422" t="str">
        <f t="shared" si="186"/>
        <v>2023</v>
      </c>
      <c r="N2422">
        <f t="shared" si="187"/>
        <v>150004.88</v>
      </c>
      <c r="O2422">
        <f t="shared" si="188"/>
        <v>150004.88</v>
      </c>
      <c r="P2422" t="str">
        <f t="shared" si="189"/>
        <v/>
      </c>
      <c r="Q2422" s="48" t="str">
        <f>IF(O2422="","",
   IF(OR(O2422&lt;EDA_Outlier_Analysis!$C$10, O2422&gt;EDA_Outlier_Analysis!$C$11),
      "Outlier",
      "Normal"))</f>
        <v>Normal</v>
      </c>
      <c r="R2422" t="str">
        <f>IF(P2422="","",
   IF(OR(P2422 &lt; EDA_Outlier_Analysis!$F$7, P2422 &gt; EDA_Outlier_Analysis!$F$8),
      "Outlier",
      "Normal"))</f>
        <v/>
      </c>
      <c r="S2422" t="str">
        <f>IF(N2422="","",
   IF(OR(N2422 &lt;EDA_Outlier_Analysis!$I$10, N2422 &gt; EDA_Outlier_Analysis!$I$11),
      "Outlier",
      "Normal"))</f>
        <v>Normal</v>
      </c>
    </row>
    <row r="2423" spans="1:19">
      <c r="A2423" t="s">
        <v>5815</v>
      </c>
      <c r="B2423" s="4">
        <v>44824</v>
      </c>
      <c r="C2423" s="2">
        <v>167119.10999999999</v>
      </c>
      <c r="D2423" t="s">
        <v>849</v>
      </c>
      <c r="E2423" t="s">
        <v>868</v>
      </c>
      <c r="F2423" t="s">
        <v>10</v>
      </c>
      <c r="G2423" t="s">
        <v>20</v>
      </c>
      <c r="H2423" t="s">
        <v>111</v>
      </c>
      <c r="J2423" t="s">
        <v>5816</v>
      </c>
      <c r="K2423" t="str">
        <f>IF(COUNTIF(Customers!A:A, H2423)&gt;0, "Valid", "Invalid")</f>
        <v>Valid</v>
      </c>
      <c r="L2423" t="str">
        <f t="shared" si="185"/>
        <v>9</v>
      </c>
      <c r="M2423" t="str">
        <f t="shared" si="186"/>
        <v>2022</v>
      </c>
      <c r="N2423">
        <f t="shared" si="187"/>
        <v>167119.10999999999</v>
      </c>
      <c r="O2423">
        <f t="shared" si="188"/>
        <v>167119.10999999999</v>
      </c>
      <c r="P2423" t="str">
        <f t="shared" si="189"/>
        <v/>
      </c>
      <c r="Q2423" s="48" t="str">
        <f>IF(O2423="","",
   IF(OR(O2423&lt;EDA_Outlier_Analysis!$C$10, O2423&gt;EDA_Outlier_Analysis!$C$11),
      "Outlier",
      "Normal"))</f>
        <v>Normal</v>
      </c>
      <c r="R2423" t="str">
        <f>IF(P2423="","",
   IF(OR(P2423 &lt; EDA_Outlier_Analysis!$F$7, P2423 &gt; EDA_Outlier_Analysis!$F$8),
      "Outlier",
      "Normal"))</f>
        <v/>
      </c>
      <c r="S2423" t="str">
        <f>IF(N2423="","",
   IF(OR(N2423 &lt;EDA_Outlier_Analysis!$I$10, N2423 &gt; EDA_Outlier_Analysis!$I$11),
      "Outlier",
      "Normal"))</f>
        <v>Normal</v>
      </c>
    </row>
    <row r="2424" spans="1:19">
      <c r="A2424" t="s">
        <v>5817</v>
      </c>
      <c r="B2424" s="4">
        <v>44594</v>
      </c>
      <c r="C2424" s="2">
        <v>-50132.29</v>
      </c>
      <c r="D2424" t="s">
        <v>840</v>
      </c>
      <c r="E2424" t="s">
        <v>864</v>
      </c>
      <c r="F2424" t="s">
        <v>11</v>
      </c>
      <c r="G2424" t="s">
        <v>34</v>
      </c>
      <c r="I2424" t="s">
        <v>929</v>
      </c>
      <c r="J2424" t="s">
        <v>5818</v>
      </c>
      <c r="K2424" t="str">
        <f>IF(COUNTIF(Customers!A:A, H2424)&gt;0, "Valid", "Invalid")</f>
        <v>Invalid</v>
      </c>
      <c r="L2424" t="str">
        <f t="shared" si="185"/>
        <v>2</v>
      </c>
      <c r="M2424" t="str">
        <f t="shared" si="186"/>
        <v>2022</v>
      </c>
      <c r="N2424">
        <f t="shared" si="187"/>
        <v>-50132.29</v>
      </c>
      <c r="O2424" t="str">
        <f t="shared" si="188"/>
        <v/>
      </c>
      <c r="P2424">
        <f t="shared" si="189"/>
        <v>50132.29</v>
      </c>
      <c r="Q2424" s="48" t="str">
        <f>IF(O2424="","",
   IF(OR(O2424&lt;EDA_Outlier_Analysis!$C$10, O2424&gt;EDA_Outlier_Analysis!$C$11),
      "Outlier",
      "Normal"))</f>
        <v/>
      </c>
      <c r="R2424" t="str">
        <f>IF(P2424="","",
   IF(OR(P2424 &lt; EDA_Outlier_Analysis!$F$7, P2424 &gt; EDA_Outlier_Analysis!$F$8),
      "Outlier",
      "Normal"))</f>
        <v>Normal</v>
      </c>
      <c r="S2424" t="str">
        <f>IF(N2424="","",
   IF(OR(N2424 &lt;EDA_Outlier_Analysis!$I$10, N2424 &gt; EDA_Outlier_Analysis!$I$11),
      "Outlier",
      "Normal"))</f>
        <v>Normal</v>
      </c>
    </row>
    <row r="2425" spans="1:19">
      <c r="A2425" t="s">
        <v>5819</v>
      </c>
      <c r="B2425" s="4">
        <v>44982</v>
      </c>
      <c r="C2425" s="2">
        <v>-21909.51</v>
      </c>
      <c r="D2425" t="s">
        <v>840</v>
      </c>
      <c r="E2425" t="s">
        <v>864</v>
      </c>
      <c r="F2425" t="s">
        <v>11</v>
      </c>
      <c r="G2425" t="s">
        <v>31</v>
      </c>
      <c r="I2425" t="s">
        <v>979</v>
      </c>
      <c r="J2425" t="s">
        <v>5820</v>
      </c>
      <c r="K2425" t="str">
        <f>IF(COUNTIF(Customers!A:A, H2425)&gt;0, "Valid", "Invalid")</f>
        <v>Invalid</v>
      </c>
      <c r="L2425" t="str">
        <f t="shared" si="185"/>
        <v>2</v>
      </c>
      <c r="M2425" t="str">
        <f t="shared" si="186"/>
        <v>2023</v>
      </c>
      <c r="N2425">
        <f t="shared" si="187"/>
        <v>-21909.51</v>
      </c>
      <c r="O2425" t="str">
        <f t="shared" si="188"/>
        <v/>
      </c>
      <c r="P2425">
        <f t="shared" si="189"/>
        <v>21909.51</v>
      </c>
      <c r="Q2425" s="48" t="str">
        <f>IF(O2425="","",
   IF(OR(O2425&lt;EDA_Outlier_Analysis!$C$10, O2425&gt;EDA_Outlier_Analysis!$C$11),
      "Outlier",
      "Normal"))</f>
        <v/>
      </c>
      <c r="R2425" t="str">
        <f>IF(P2425="","",
   IF(OR(P2425 &lt; EDA_Outlier_Analysis!$F$7, P2425 &gt; EDA_Outlier_Analysis!$F$8),
      "Outlier",
      "Normal"))</f>
        <v>Outlier</v>
      </c>
      <c r="S2425" t="str">
        <f>IF(N2425="","",
   IF(OR(N2425 &lt;EDA_Outlier_Analysis!$I$10, N2425 &gt; EDA_Outlier_Analysis!$I$11),
      "Outlier",
      "Normal"))</f>
        <v>Normal</v>
      </c>
    </row>
    <row r="2426" spans="1:19">
      <c r="A2426" t="s">
        <v>5821</v>
      </c>
      <c r="B2426" s="4">
        <v>44957</v>
      </c>
      <c r="C2426" s="2">
        <v>-67166.44</v>
      </c>
      <c r="D2426" t="s">
        <v>840</v>
      </c>
      <c r="E2426" t="s">
        <v>878</v>
      </c>
      <c r="F2426" t="s">
        <v>10</v>
      </c>
      <c r="G2426" t="s">
        <v>31</v>
      </c>
      <c r="I2426" t="s">
        <v>1035</v>
      </c>
      <c r="J2426" t="s">
        <v>5822</v>
      </c>
      <c r="K2426" t="str">
        <f>IF(COUNTIF(Customers!A:A, H2426)&gt;0, "Valid", "Invalid")</f>
        <v>Invalid</v>
      </c>
      <c r="L2426" t="str">
        <f t="shared" si="185"/>
        <v>1</v>
      </c>
      <c r="M2426" t="str">
        <f t="shared" si="186"/>
        <v>2023</v>
      </c>
      <c r="N2426">
        <f t="shared" si="187"/>
        <v>-67166.44</v>
      </c>
      <c r="O2426" t="str">
        <f t="shared" si="188"/>
        <v/>
      </c>
      <c r="P2426">
        <f t="shared" si="189"/>
        <v>67166.44</v>
      </c>
      <c r="Q2426" s="48" t="str">
        <f>IF(O2426="","",
   IF(OR(O2426&lt;EDA_Outlier_Analysis!$C$10, O2426&gt;EDA_Outlier_Analysis!$C$11),
      "Outlier",
      "Normal"))</f>
        <v/>
      </c>
      <c r="R2426" t="str">
        <f>IF(P2426="","",
   IF(OR(P2426 &lt; EDA_Outlier_Analysis!$F$7, P2426 &gt; EDA_Outlier_Analysis!$F$8),
      "Outlier",
      "Normal"))</f>
        <v>Outlier</v>
      </c>
      <c r="S2426" t="str">
        <f>IF(N2426="","",
   IF(OR(N2426 &lt;EDA_Outlier_Analysis!$I$10, N2426 &gt; EDA_Outlier_Analysis!$I$11),
      "Outlier",
      "Normal"))</f>
        <v>Normal</v>
      </c>
    </row>
    <row r="2427" spans="1:19">
      <c r="A2427" t="s">
        <v>5823</v>
      </c>
      <c r="B2427" s="4">
        <v>45276</v>
      </c>
      <c r="C2427" s="2">
        <v>257685.22</v>
      </c>
      <c r="D2427" t="s">
        <v>849</v>
      </c>
      <c r="E2427" t="s">
        <v>853</v>
      </c>
      <c r="F2427" t="s">
        <v>10</v>
      </c>
      <c r="G2427" t="s">
        <v>31</v>
      </c>
      <c r="H2427" t="s">
        <v>327</v>
      </c>
      <c r="J2427" t="s">
        <v>5824</v>
      </c>
      <c r="K2427" t="str">
        <f>IF(COUNTIF(Customers!A:A, H2427)&gt;0, "Valid", "Invalid")</f>
        <v>Valid</v>
      </c>
      <c r="L2427" t="str">
        <f t="shared" si="185"/>
        <v>12</v>
      </c>
      <c r="M2427" t="str">
        <f t="shared" si="186"/>
        <v>2023</v>
      </c>
      <c r="N2427">
        <f t="shared" si="187"/>
        <v>257685.22</v>
      </c>
      <c r="O2427">
        <f t="shared" si="188"/>
        <v>257685.22</v>
      </c>
      <c r="P2427" t="str">
        <f t="shared" si="189"/>
        <v/>
      </c>
      <c r="Q2427" s="48" t="str">
        <f>IF(O2427="","",
   IF(OR(O2427&lt;EDA_Outlier_Analysis!$C$10, O2427&gt;EDA_Outlier_Analysis!$C$11),
      "Outlier",
      "Normal"))</f>
        <v>Normal</v>
      </c>
      <c r="R2427" t="str">
        <f>IF(P2427="","",
   IF(OR(P2427 &lt; EDA_Outlier_Analysis!$F$7, P2427 &gt; EDA_Outlier_Analysis!$F$8),
      "Outlier",
      "Normal"))</f>
        <v/>
      </c>
      <c r="S2427" t="str">
        <f>IF(N2427="","",
   IF(OR(N2427 &lt;EDA_Outlier_Analysis!$I$10, N2427 &gt; EDA_Outlier_Analysis!$I$11),
      "Outlier",
      "Normal"))</f>
        <v>Normal</v>
      </c>
    </row>
    <row r="2428" spans="1:19">
      <c r="A2428" t="s">
        <v>5825</v>
      </c>
      <c r="B2428" s="4">
        <v>45166</v>
      </c>
      <c r="C2428" s="2">
        <v>-19081.47</v>
      </c>
      <c r="D2428" t="s">
        <v>840</v>
      </c>
      <c r="E2428" t="s">
        <v>878</v>
      </c>
      <c r="F2428" t="s">
        <v>10</v>
      </c>
      <c r="G2428" t="s">
        <v>31</v>
      </c>
      <c r="I2428" t="s">
        <v>2391</v>
      </c>
      <c r="J2428" t="s">
        <v>5826</v>
      </c>
      <c r="K2428" t="str">
        <f>IF(COUNTIF(Customers!A:A, H2428)&gt;0, "Valid", "Invalid")</f>
        <v>Invalid</v>
      </c>
      <c r="L2428" t="str">
        <f t="shared" si="185"/>
        <v>8</v>
      </c>
      <c r="M2428" t="str">
        <f t="shared" si="186"/>
        <v>2023</v>
      </c>
      <c r="N2428">
        <f t="shared" si="187"/>
        <v>-19081.47</v>
      </c>
      <c r="O2428" t="str">
        <f t="shared" si="188"/>
        <v/>
      </c>
      <c r="P2428">
        <f t="shared" si="189"/>
        <v>19081.47</v>
      </c>
      <c r="Q2428" s="48" t="str">
        <f>IF(O2428="","",
   IF(OR(O2428&lt;EDA_Outlier_Analysis!$C$10, O2428&gt;EDA_Outlier_Analysis!$C$11),
      "Outlier",
      "Normal"))</f>
        <v/>
      </c>
      <c r="R2428" t="str">
        <f>IF(P2428="","",
   IF(OR(P2428 &lt; EDA_Outlier_Analysis!$F$7, P2428 &gt; EDA_Outlier_Analysis!$F$8),
      "Outlier",
      "Normal"))</f>
        <v>Outlier</v>
      </c>
      <c r="S2428" t="str">
        <f>IF(N2428="","",
   IF(OR(N2428 &lt;EDA_Outlier_Analysis!$I$10, N2428 &gt; EDA_Outlier_Analysis!$I$11),
      "Outlier",
      "Normal"))</f>
        <v>Normal</v>
      </c>
    </row>
    <row r="2429" spans="1:19">
      <c r="A2429" t="s">
        <v>5827</v>
      </c>
      <c r="B2429" s="4">
        <v>45288</v>
      </c>
      <c r="C2429" s="2">
        <v>-2000</v>
      </c>
      <c r="D2429" t="s">
        <v>840</v>
      </c>
      <c r="E2429" t="s">
        <v>841</v>
      </c>
      <c r="F2429" t="s">
        <v>9</v>
      </c>
      <c r="G2429" t="s">
        <v>34</v>
      </c>
      <c r="I2429" t="s">
        <v>960</v>
      </c>
      <c r="J2429" t="s">
        <v>5828</v>
      </c>
      <c r="K2429" t="str">
        <f>IF(COUNTIF(Customers!A:A, H2429)&gt;0, "Valid", "Invalid")</f>
        <v>Invalid</v>
      </c>
      <c r="L2429" t="str">
        <f t="shared" si="185"/>
        <v>12</v>
      </c>
      <c r="M2429" t="str">
        <f t="shared" si="186"/>
        <v>2023</v>
      </c>
      <c r="N2429">
        <f t="shared" si="187"/>
        <v>-2000</v>
      </c>
      <c r="O2429" t="str">
        <f t="shared" si="188"/>
        <v/>
      </c>
      <c r="P2429">
        <f t="shared" si="189"/>
        <v>2000</v>
      </c>
      <c r="Q2429" s="48" t="str">
        <f>IF(O2429="","",
   IF(OR(O2429&lt;EDA_Outlier_Analysis!$C$10, O2429&gt;EDA_Outlier_Analysis!$C$11),
      "Outlier",
      "Normal"))</f>
        <v/>
      </c>
      <c r="R2429" t="str">
        <f>IF(P2429="","",
   IF(OR(P2429 &lt; EDA_Outlier_Analysis!$F$7, P2429 &gt; EDA_Outlier_Analysis!$F$8),
      "Outlier",
      "Normal"))</f>
        <v>Outlier</v>
      </c>
      <c r="S2429" t="str">
        <f>IF(N2429="","",
   IF(OR(N2429 &lt;EDA_Outlier_Analysis!$I$10, N2429 &gt; EDA_Outlier_Analysis!$I$11),
      "Outlier",
      "Normal"))</f>
        <v>Normal</v>
      </c>
    </row>
    <row r="2430" spans="1:19">
      <c r="A2430" t="s">
        <v>5829</v>
      </c>
      <c r="B2430" s="4">
        <v>44968</v>
      </c>
      <c r="C2430" s="2">
        <v>-46037.68</v>
      </c>
      <c r="D2430" t="s">
        <v>840</v>
      </c>
      <c r="E2430" t="s">
        <v>841</v>
      </c>
      <c r="F2430" t="s">
        <v>11</v>
      </c>
      <c r="G2430" t="s">
        <v>20</v>
      </c>
      <c r="I2430" t="s">
        <v>1415</v>
      </c>
      <c r="J2430" t="s">
        <v>5830</v>
      </c>
      <c r="K2430" t="str">
        <f>IF(COUNTIF(Customers!A:A, H2430)&gt;0, "Valid", "Invalid")</f>
        <v>Invalid</v>
      </c>
      <c r="L2430" t="str">
        <f t="shared" si="185"/>
        <v>2</v>
      </c>
      <c r="M2430" t="str">
        <f t="shared" si="186"/>
        <v>2023</v>
      </c>
      <c r="N2430">
        <f t="shared" si="187"/>
        <v>-46037.68</v>
      </c>
      <c r="O2430" t="str">
        <f t="shared" si="188"/>
        <v/>
      </c>
      <c r="P2430">
        <f t="shared" si="189"/>
        <v>46037.68</v>
      </c>
      <c r="Q2430" s="48" t="str">
        <f>IF(O2430="","",
   IF(OR(O2430&lt;EDA_Outlier_Analysis!$C$10, O2430&gt;EDA_Outlier_Analysis!$C$11),
      "Outlier",
      "Normal"))</f>
        <v/>
      </c>
      <c r="R2430" t="str">
        <f>IF(P2430="","",
   IF(OR(P2430 &lt; EDA_Outlier_Analysis!$F$7, P2430 &gt; EDA_Outlier_Analysis!$F$8),
      "Outlier",
      "Normal"))</f>
        <v>Normal</v>
      </c>
      <c r="S2430" t="str">
        <f>IF(N2430="","",
   IF(OR(N2430 &lt;EDA_Outlier_Analysis!$I$10, N2430 &gt; EDA_Outlier_Analysis!$I$11),
      "Outlier",
      "Normal"))</f>
        <v>Normal</v>
      </c>
    </row>
    <row r="2431" spans="1:19">
      <c r="A2431" t="s">
        <v>5831</v>
      </c>
      <c r="B2431" s="4">
        <v>44653</v>
      </c>
      <c r="C2431" s="2">
        <v>15030.04</v>
      </c>
      <c r="D2431" t="s">
        <v>971</v>
      </c>
      <c r="E2431" t="s">
        <v>971</v>
      </c>
      <c r="F2431" t="s">
        <v>11</v>
      </c>
      <c r="G2431" t="s">
        <v>24</v>
      </c>
      <c r="J2431" t="s">
        <v>5832</v>
      </c>
      <c r="K2431" t="str">
        <f>IF(COUNTIF(Customers!A:A, H2431)&gt;0, "Valid", "Invalid")</f>
        <v>Invalid</v>
      </c>
      <c r="L2431" t="str">
        <f t="shared" si="185"/>
        <v>4</v>
      </c>
      <c r="M2431" t="str">
        <f t="shared" si="186"/>
        <v>2022</v>
      </c>
      <c r="N2431">
        <f t="shared" si="187"/>
        <v>-15030.04</v>
      </c>
      <c r="O2431" t="str">
        <f t="shared" si="188"/>
        <v/>
      </c>
      <c r="P2431" t="str">
        <f t="shared" si="189"/>
        <v/>
      </c>
      <c r="Q2431" s="48" t="str">
        <f>IF(O2431="","",
   IF(OR(O2431&lt;EDA_Outlier_Analysis!$C$10, O2431&gt;EDA_Outlier_Analysis!$C$11),
      "Outlier",
      "Normal"))</f>
        <v/>
      </c>
      <c r="R2431" t="str">
        <f>IF(P2431="","",
   IF(OR(P2431 &lt; EDA_Outlier_Analysis!$F$7, P2431 &gt; EDA_Outlier_Analysis!$F$8),
      "Outlier",
      "Normal"))</f>
        <v/>
      </c>
      <c r="S2431" t="str">
        <f>IF(N2431="","",
   IF(OR(N2431 &lt;EDA_Outlier_Analysis!$I$10, N2431 &gt; EDA_Outlier_Analysis!$I$11),
      "Outlier",
      "Normal"))</f>
        <v>Normal</v>
      </c>
    </row>
    <row r="2432" spans="1:19">
      <c r="A2432" t="s">
        <v>5833</v>
      </c>
      <c r="B2432" s="4">
        <v>45020</v>
      </c>
      <c r="C2432" s="2">
        <v>97788.69</v>
      </c>
      <c r="D2432" t="s">
        <v>849</v>
      </c>
      <c r="E2432" t="s">
        <v>850</v>
      </c>
      <c r="F2432" t="s">
        <v>11</v>
      </c>
      <c r="G2432" t="s">
        <v>24</v>
      </c>
      <c r="H2432" t="s">
        <v>311</v>
      </c>
      <c r="J2432" t="s">
        <v>5834</v>
      </c>
      <c r="K2432" t="str">
        <f>IF(COUNTIF(Customers!A:A, H2432)&gt;0, "Valid", "Invalid")</f>
        <v>Valid</v>
      </c>
      <c r="L2432" t="str">
        <f t="shared" si="185"/>
        <v>4</v>
      </c>
      <c r="M2432" t="str">
        <f t="shared" si="186"/>
        <v>2023</v>
      </c>
      <c r="N2432">
        <f t="shared" si="187"/>
        <v>97788.69</v>
      </c>
      <c r="O2432">
        <f t="shared" si="188"/>
        <v>97788.69</v>
      </c>
      <c r="P2432" t="str">
        <f t="shared" si="189"/>
        <v/>
      </c>
      <c r="Q2432" s="48" t="str">
        <f>IF(O2432="","",
   IF(OR(O2432&lt;EDA_Outlier_Analysis!$C$10, O2432&gt;EDA_Outlier_Analysis!$C$11),
      "Outlier",
      "Normal"))</f>
        <v>Normal</v>
      </c>
      <c r="R2432" t="str">
        <f>IF(P2432="","",
   IF(OR(P2432 &lt; EDA_Outlier_Analysis!$F$7, P2432 &gt; EDA_Outlier_Analysis!$F$8),
      "Outlier",
      "Normal"))</f>
        <v/>
      </c>
      <c r="S2432" t="str">
        <f>IF(N2432="","",
   IF(OR(N2432 &lt;EDA_Outlier_Analysis!$I$10, N2432 &gt; EDA_Outlier_Analysis!$I$11),
      "Outlier",
      "Normal"))</f>
        <v>Normal</v>
      </c>
    </row>
    <row r="2433" spans="1:19">
      <c r="A2433" t="s">
        <v>5835</v>
      </c>
      <c r="B2433" s="4">
        <v>45142</v>
      </c>
      <c r="C2433" s="2">
        <v>173770.09</v>
      </c>
      <c r="D2433" t="s">
        <v>849</v>
      </c>
      <c r="E2433" t="s">
        <v>853</v>
      </c>
      <c r="F2433" t="s">
        <v>11</v>
      </c>
      <c r="G2433" t="s">
        <v>31</v>
      </c>
      <c r="H2433" t="s">
        <v>753</v>
      </c>
      <c r="J2433" t="s">
        <v>5836</v>
      </c>
      <c r="K2433" t="str">
        <f>IF(COUNTIF(Customers!A:A, H2433)&gt;0, "Valid", "Invalid")</f>
        <v>Valid</v>
      </c>
      <c r="L2433" t="str">
        <f t="shared" si="185"/>
        <v>8</v>
      </c>
      <c r="M2433" t="str">
        <f t="shared" si="186"/>
        <v>2023</v>
      </c>
      <c r="N2433">
        <f t="shared" si="187"/>
        <v>173770.09</v>
      </c>
      <c r="O2433">
        <f t="shared" si="188"/>
        <v>173770.09</v>
      </c>
      <c r="P2433" t="str">
        <f t="shared" si="189"/>
        <v/>
      </c>
      <c r="Q2433" s="48" t="str">
        <f>IF(O2433="","",
   IF(OR(O2433&lt;EDA_Outlier_Analysis!$C$10, O2433&gt;EDA_Outlier_Analysis!$C$11),
      "Outlier",
      "Normal"))</f>
        <v>Normal</v>
      </c>
      <c r="R2433" t="str">
        <f>IF(P2433="","",
   IF(OR(P2433 &lt; EDA_Outlier_Analysis!$F$7, P2433 &gt; EDA_Outlier_Analysis!$F$8),
      "Outlier",
      "Normal"))</f>
        <v/>
      </c>
      <c r="S2433" t="str">
        <f>IF(N2433="","",
   IF(OR(N2433 &lt;EDA_Outlier_Analysis!$I$10, N2433 &gt; EDA_Outlier_Analysis!$I$11),
      "Outlier",
      "Normal"))</f>
        <v>Normal</v>
      </c>
    </row>
    <row r="2434" spans="1:19">
      <c r="A2434" t="s">
        <v>5837</v>
      </c>
      <c r="B2434" s="4">
        <v>44956</v>
      </c>
      <c r="C2434" s="2">
        <v>146723.51999999999</v>
      </c>
      <c r="D2434" t="s">
        <v>849</v>
      </c>
      <c r="E2434" t="s">
        <v>853</v>
      </c>
      <c r="F2434" t="s">
        <v>11</v>
      </c>
      <c r="G2434" t="s">
        <v>31</v>
      </c>
      <c r="H2434" t="s">
        <v>57</v>
      </c>
      <c r="J2434" t="s">
        <v>5838</v>
      </c>
      <c r="K2434" t="str">
        <f>IF(COUNTIF(Customers!A:A, H2434)&gt;0, "Valid", "Invalid")</f>
        <v>Valid</v>
      </c>
      <c r="L2434" t="str">
        <f t="shared" si="185"/>
        <v>1</v>
      </c>
      <c r="M2434" t="str">
        <f t="shared" si="186"/>
        <v>2023</v>
      </c>
      <c r="N2434">
        <f t="shared" si="187"/>
        <v>146723.51999999999</v>
      </c>
      <c r="O2434">
        <f t="shared" si="188"/>
        <v>146723.51999999999</v>
      </c>
      <c r="P2434" t="str">
        <f t="shared" si="189"/>
        <v/>
      </c>
      <c r="Q2434" s="48" t="str">
        <f>IF(O2434="","",
   IF(OR(O2434&lt;EDA_Outlier_Analysis!$C$10, O2434&gt;EDA_Outlier_Analysis!$C$11),
      "Outlier",
      "Normal"))</f>
        <v>Normal</v>
      </c>
      <c r="R2434" t="str">
        <f>IF(P2434="","",
   IF(OR(P2434 &lt; EDA_Outlier_Analysis!$F$7, P2434 &gt; EDA_Outlier_Analysis!$F$8),
      "Outlier",
      "Normal"))</f>
        <v/>
      </c>
      <c r="S2434" t="str">
        <f>IF(N2434="","",
   IF(OR(N2434 &lt;EDA_Outlier_Analysis!$I$10, N2434 &gt; EDA_Outlier_Analysis!$I$11),
      "Outlier",
      "Normal"))</f>
        <v>Normal</v>
      </c>
    </row>
    <row r="2435" spans="1:19">
      <c r="A2435" t="s">
        <v>5839</v>
      </c>
      <c r="B2435" s="4">
        <v>45087</v>
      </c>
      <c r="C2435" s="2">
        <v>-67958.61</v>
      </c>
      <c r="D2435" t="s">
        <v>840</v>
      </c>
      <c r="E2435" t="s">
        <v>905</v>
      </c>
      <c r="F2435" t="s">
        <v>9</v>
      </c>
      <c r="G2435" t="s">
        <v>24</v>
      </c>
      <c r="I2435" t="s">
        <v>990</v>
      </c>
      <c r="J2435" t="s">
        <v>5840</v>
      </c>
      <c r="K2435" t="str">
        <f>IF(COUNTIF(Customers!A:A, H2435)&gt;0, "Valid", "Invalid")</f>
        <v>Invalid</v>
      </c>
      <c r="L2435" t="str">
        <f t="shared" ref="L2435:L2498" si="190">TEXT(B2435,"m")</f>
        <v>6</v>
      </c>
      <c r="M2435" t="str">
        <f t="shared" ref="M2435:M2498" si="191">TEXT(B2435,"yyyy")</f>
        <v>2023</v>
      </c>
      <c r="N2435">
        <f t="shared" ref="N2435:N2498" si="192">IF(D2435="Revenue",C2435,-ABS(C2435))</f>
        <v>-67958.61</v>
      </c>
      <c r="O2435" t="str">
        <f t="shared" ref="O2435:O2498" si="193">IF(D2435="Revenue", C2435, "")</f>
        <v/>
      </c>
      <c r="P2435">
        <f t="shared" ref="P2435:P2498" si="194">IF(D2435="Expense", ABS(C2435), "")</f>
        <v>67958.61</v>
      </c>
      <c r="Q2435" s="48" t="str">
        <f>IF(O2435="","",
   IF(OR(O2435&lt;EDA_Outlier_Analysis!$C$10, O2435&gt;EDA_Outlier_Analysis!$C$11),
      "Outlier",
      "Normal"))</f>
        <v/>
      </c>
      <c r="R2435" t="str">
        <f>IF(P2435="","",
   IF(OR(P2435 &lt; EDA_Outlier_Analysis!$F$7, P2435 &gt; EDA_Outlier_Analysis!$F$8),
      "Outlier",
      "Normal"))</f>
        <v>Outlier</v>
      </c>
      <c r="S2435" t="str">
        <f>IF(N2435="","",
   IF(OR(N2435 &lt;EDA_Outlier_Analysis!$I$10, N2435 &gt; EDA_Outlier_Analysis!$I$11),
      "Outlier",
      "Normal"))</f>
        <v>Normal</v>
      </c>
    </row>
    <row r="2436" spans="1:19">
      <c r="A2436" t="s">
        <v>5841</v>
      </c>
      <c r="B2436" s="4">
        <v>44717</v>
      </c>
      <c r="C2436" s="2">
        <v>304720</v>
      </c>
      <c r="D2436" t="s">
        <v>849</v>
      </c>
      <c r="E2436" t="s">
        <v>868</v>
      </c>
      <c r="F2436" t="s">
        <v>11</v>
      </c>
      <c r="G2436" t="s">
        <v>31</v>
      </c>
      <c r="H2436" t="s">
        <v>467</v>
      </c>
      <c r="J2436" t="s">
        <v>5842</v>
      </c>
      <c r="K2436" t="str">
        <f>IF(COUNTIF(Customers!A:A, H2436)&gt;0, "Valid", "Invalid")</f>
        <v>Valid</v>
      </c>
      <c r="L2436" t="str">
        <f t="shared" si="190"/>
        <v>6</v>
      </c>
      <c r="M2436" t="str">
        <f t="shared" si="191"/>
        <v>2022</v>
      </c>
      <c r="N2436">
        <f t="shared" si="192"/>
        <v>304720</v>
      </c>
      <c r="O2436">
        <f t="shared" si="193"/>
        <v>304720</v>
      </c>
      <c r="P2436" t="str">
        <f t="shared" si="194"/>
        <v/>
      </c>
      <c r="Q2436" s="48" t="str">
        <f>IF(O2436="","",
   IF(OR(O2436&lt;EDA_Outlier_Analysis!$C$10, O2436&gt;EDA_Outlier_Analysis!$C$11),
      "Outlier",
      "Normal"))</f>
        <v>Outlier</v>
      </c>
      <c r="R2436" t="str">
        <f>IF(P2436="","",
   IF(OR(P2436 &lt; EDA_Outlier_Analysis!$F$7, P2436 &gt; EDA_Outlier_Analysis!$F$8),
      "Outlier",
      "Normal"))</f>
        <v/>
      </c>
      <c r="S2436" t="str">
        <f>IF(N2436="","",
   IF(OR(N2436 &lt;EDA_Outlier_Analysis!$I$10, N2436 &gt; EDA_Outlier_Analysis!$I$11),
      "Outlier",
      "Normal"))</f>
        <v>Normal</v>
      </c>
    </row>
    <row r="2437" spans="1:19">
      <c r="A2437" t="s">
        <v>5843</v>
      </c>
      <c r="B2437" s="4">
        <v>45166</v>
      </c>
      <c r="C2437" s="2">
        <v>-10220.92</v>
      </c>
      <c r="D2437" t="s">
        <v>840</v>
      </c>
      <c r="E2437" t="s">
        <v>841</v>
      </c>
      <c r="F2437" t="s">
        <v>9</v>
      </c>
      <c r="G2437" t="s">
        <v>24</v>
      </c>
      <c r="I2437" t="s">
        <v>1096</v>
      </c>
      <c r="J2437" t="s">
        <v>5844</v>
      </c>
      <c r="K2437" t="str">
        <f>IF(COUNTIF(Customers!A:A, H2437)&gt;0, "Valid", "Invalid")</f>
        <v>Invalid</v>
      </c>
      <c r="L2437" t="str">
        <f t="shared" si="190"/>
        <v>8</v>
      </c>
      <c r="M2437" t="str">
        <f t="shared" si="191"/>
        <v>2023</v>
      </c>
      <c r="N2437">
        <f t="shared" si="192"/>
        <v>-10220.92</v>
      </c>
      <c r="O2437" t="str">
        <f t="shared" si="193"/>
        <v/>
      </c>
      <c r="P2437">
        <f t="shared" si="194"/>
        <v>10220.92</v>
      </c>
      <c r="Q2437" s="48" t="str">
        <f>IF(O2437="","",
   IF(OR(O2437&lt;EDA_Outlier_Analysis!$C$10, O2437&gt;EDA_Outlier_Analysis!$C$11),
      "Outlier",
      "Normal"))</f>
        <v/>
      </c>
      <c r="R2437" t="str">
        <f>IF(P2437="","",
   IF(OR(P2437 &lt; EDA_Outlier_Analysis!$F$7, P2437 &gt; EDA_Outlier_Analysis!$F$8),
      "Outlier",
      "Normal"))</f>
        <v>Outlier</v>
      </c>
      <c r="S2437" t="str">
        <f>IF(N2437="","",
   IF(OR(N2437 &lt;EDA_Outlier_Analysis!$I$10, N2437 &gt; EDA_Outlier_Analysis!$I$11),
      "Outlier",
      "Normal"))</f>
        <v>Normal</v>
      </c>
    </row>
    <row r="2438" spans="1:19">
      <c r="A2438" t="s">
        <v>5845</v>
      </c>
      <c r="B2438" s="4">
        <v>45091</v>
      </c>
      <c r="C2438" s="2">
        <v>42781.69</v>
      </c>
      <c r="D2438" t="s">
        <v>849</v>
      </c>
      <c r="E2438" t="s">
        <v>853</v>
      </c>
      <c r="F2438" t="s">
        <v>10</v>
      </c>
      <c r="G2438" t="s">
        <v>20</v>
      </c>
      <c r="H2438" t="s">
        <v>375</v>
      </c>
      <c r="J2438" t="s">
        <v>5846</v>
      </c>
      <c r="K2438" t="str">
        <f>IF(COUNTIF(Customers!A:A, H2438)&gt;0, "Valid", "Invalid")</f>
        <v>Valid</v>
      </c>
      <c r="L2438" t="str">
        <f t="shared" si="190"/>
        <v>6</v>
      </c>
      <c r="M2438" t="str">
        <f t="shared" si="191"/>
        <v>2023</v>
      </c>
      <c r="N2438">
        <f t="shared" si="192"/>
        <v>42781.69</v>
      </c>
      <c r="O2438">
        <f t="shared" si="193"/>
        <v>42781.69</v>
      </c>
      <c r="P2438" t="str">
        <f t="shared" si="194"/>
        <v/>
      </c>
      <c r="Q2438" s="48" t="str">
        <f>IF(O2438="","",
   IF(OR(O2438&lt;EDA_Outlier_Analysis!$C$10, O2438&gt;EDA_Outlier_Analysis!$C$11),
      "Outlier",
      "Normal"))</f>
        <v>Normal</v>
      </c>
      <c r="R2438" t="str">
        <f>IF(P2438="","",
   IF(OR(P2438 &lt; EDA_Outlier_Analysis!$F$7, P2438 &gt; EDA_Outlier_Analysis!$F$8),
      "Outlier",
      "Normal"))</f>
        <v/>
      </c>
      <c r="S2438" t="str">
        <f>IF(N2438="","",
   IF(OR(N2438 &lt;EDA_Outlier_Analysis!$I$10, N2438 &gt; EDA_Outlier_Analysis!$I$11),
      "Outlier",
      "Normal"))</f>
        <v>Normal</v>
      </c>
    </row>
    <row r="2439" spans="1:19">
      <c r="A2439" t="s">
        <v>5847</v>
      </c>
      <c r="B2439" s="4">
        <v>45259</v>
      </c>
      <c r="C2439" s="2">
        <v>164883.09</v>
      </c>
      <c r="D2439" t="s">
        <v>849</v>
      </c>
      <c r="E2439" t="s">
        <v>868</v>
      </c>
      <c r="F2439" t="s">
        <v>9</v>
      </c>
      <c r="G2439" t="s">
        <v>31</v>
      </c>
      <c r="H2439" t="s">
        <v>489</v>
      </c>
      <c r="J2439" t="s">
        <v>5848</v>
      </c>
      <c r="K2439" t="str">
        <f>IF(COUNTIF(Customers!A:A, H2439)&gt;0, "Valid", "Invalid")</f>
        <v>Valid</v>
      </c>
      <c r="L2439" t="str">
        <f t="shared" si="190"/>
        <v>11</v>
      </c>
      <c r="M2439" t="str">
        <f t="shared" si="191"/>
        <v>2023</v>
      </c>
      <c r="N2439">
        <f t="shared" si="192"/>
        <v>164883.09</v>
      </c>
      <c r="O2439">
        <f t="shared" si="193"/>
        <v>164883.09</v>
      </c>
      <c r="P2439" t="str">
        <f t="shared" si="194"/>
        <v/>
      </c>
      <c r="Q2439" s="48" t="str">
        <f>IF(O2439="","",
   IF(OR(O2439&lt;EDA_Outlier_Analysis!$C$10, O2439&gt;EDA_Outlier_Analysis!$C$11),
      "Outlier",
      "Normal"))</f>
        <v>Normal</v>
      </c>
      <c r="R2439" t="str">
        <f>IF(P2439="","",
   IF(OR(P2439 &lt; EDA_Outlier_Analysis!$F$7, P2439 &gt; EDA_Outlier_Analysis!$F$8),
      "Outlier",
      "Normal"))</f>
        <v/>
      </c>
      <c r="S2439" t="str">
        <f>IF(N2439="","",
   IF(OR(N2439 &lt;EDA_Outlier_Analysis!$I$10, N2439 &gt; EDA_Outlier_Analysis!$I$11),
      "Outlier",
      "Normal"))</f>
        <v>Normal</v>
      </c>
    </row>
    <row r="2440" spans="1:19">
      <c r="A2440" t="s">
        <v>5849</v>
      </c>
      <c r="B2440" s="4">
        <v>44911</v>
      </c>
      <c r="C2440" s="2">
        <v>18561.080000000002</v>
      </c>
      <c r="D2440" t="s">
        <v>971</v>
      </c>
      <c r="E2440" t="s">
        <v>971</v>
      </c>
      <c r="F2440" t="s">
        <v>11</v>
      </c>
      <c r="G2440" t="s">
        <v>24</v>
      </c>
      <c r="J2440" t="s">
        <v>5850</v>
      </c>
      <c r="K2440" t="str">
        <f>IF(COUNTIF(Customers!A:A, H2440)&gt;0, "Valid", "Invalid")</f>
        <v>Invalid</v>
      </c>
      <c r="L2440" t="str">
        <f t="shared" si="190"/>
        <v>12</v>
      </c>
      <c r="M2440" t="str">
        <f t="shared" si="191"/>
        <v>2022</v>
      </c>
      <c r="N2440">
        <f t="shared" si="192"/>
        <v>-18561.080000000002</v>
      </c>
      <c r="O2440" t="str">
        <f t="shared" si="193"/>
        <v/>
      </c>
      <c r="P2440" t="str">
        <f t="shared" si="194"/>
        <v/>
      </c>
      <c r="Q2440" s="48" t="str">
        <f>IF(O2440="","",
   IF(OR(O2440&lt;EDA_Outlier_Analysis!$C$10, O2440&gt;EDA_Outlier_Analysis!$C$11),
      "Outlier",
      "Normal"))</f>
        <v/>
      </c>
      <c r="R2440" t="str">
        <f>IF(P2440="","",
   IF(OR(P2440 &lt; EDA_Outlier_Analysis!$F$7, P2440 &gt; EDA_Outlier_Analysis!$F$8),
      "Outlier",
      "Normal"))</f>
        <v/>
      </c>
      <c r="S2440" t="str">
        <f>IF(N2440="","",
   IF(OR(N2440 &lt;EDA_Outlier_Analysis!$I$10, N2440 &gt; EDA_Outlier_Analysis!$I$11),
      "Outlier",
      "Normal"))</f>
        <v>Normal</v>
      </c>
    </row>
    <row r="2441" spans="1:19">
      <c r="A2441" t="s">
        <v>5851</v>
      </c>
      <c r="B2441" s="4">
        <v>44999</v>
      </c>
      <c r="C2441" s="2">
        <v>186975.21</v>
      </c>
      <c r="D2441" t="s">
        <v>849</v>
      </c>
      <c r="E2441" t="s">
        <v>868</v>
      </c>
      <c r="F2441" t="s">
        <v>11</v>
      </c>
      <c r="G2441" t="s">
        <v>34</v>
      </c>
      <c r="H2441" t="s">
        <v>77</v>
      </c>
      <c r="J2441" t="s">
        <v>5852</v>
      </c>
      <c r="K2441" t="str">
        <f>IF(COUNTIF(Customers!A:A, H2441)&gt;0, "Valid", "Invalid")</f>
        <v>Valid</v>
      </c>
      <c r="L2441" t="str">
        <f t="shared" si="190"/>
        <v>3</v>
      </c>
      <c r="M2441" t="str">
        <f t="shared" si="191"/>
        <v>2023</v>
      </c>
      <c r="N2441">
        <f t="shared" si="192"/>
        <v>186975.21</v>
      </c>
      <c r="O2441">
        <f t="shared" si="193"/>
        <v>186975.21</v>
      </c>
      <c r="P2441" t="str">
        <f t="shared" si="194"/>
        <v/>
      </c>
      <c r="Q2441" s="48" t="str">
        <f>IF(O2441="","",
   IF(OR(O2441&lt;EDA_Outlier_Analysis!$C$10, O2441&gt;EDA_Outlier_Analysis!$C$11),
      "Outlier",
      "Normal"))</f>
        <v>Normal</v>
      </c>
      <c r="R2441" t="str">
        <f>IF(P2441="","",
   IF(OR(P2441 &lt; EDA_Outlier_Analysis!$F$7, P2441 &gt; EDA_Outlier_Analysis!$F$8),
      "Outlier",
      "Normal"))</f>
        <v/>
      </c>
      <c r="S2441" t="str">
        <f>IF(N2441="","",
   IF(OR(N2441 &lt;EDA_Outlier_Analysis!$I$10, N2441 &gt; EDA_Outlier_Analysis!$I$11),
      "Outlier",
      "Normal"))</f>
        <v>Normal</v>
      </c>
    </row>
    <row r="2442" spans="1:19">
      <c r="A2442" t="s">
        <v>5853</v>
      </c>
      <c r="B2442" s="4">
        <v>44614</v>
      </c>
      <c r="C2442" s="2">
        <v>-48383.54</v>
      </c>
      <c r="D2442" t="s">
        <v>840</v>
      </c>
      <c r="E2442" t="s">
        <v>878</v>
      </c>
      <c r="F2442" t="s">
        <v>9</v>
      </c>
      <c r="G2442" t="s">
        <v>24</v>
      </c>
      <c r="I2442" t="s">
        <v>3078</v>
      </c>
      <c r="J2442" t="s">
        <v>5854</v>
      </c>
      <c r="K2442" t="str">
        <f>IF(COUNTIF(Customers!A:A, H2442)&gt;0, "Valid", "Invalid")</f>
        <v>Invalid</v>
      </c>
      <c r="L2442" t="str">
        <f t="shared" si="190"/>
        <v>2</v>
      </c>
      <c r="M2442" t="str">
        <f t="shared" si="191"/>
        <v>2022</v>
      </c>
      <c r="N2442">
        <f t="shared" si="192"/>
        <v>-48383.54</v>
      </c>
      <c r="O2442" t="str">
        <f t="shared" si="193"/>
        <v/>
      </c>
      <c r="P2442">
        <f t="shared" si="194"/>
        <v>48383.54</v>
      </c>
      <c r="Q2442" s="48" t="str">
        <f>IF(O2442="","",
   IF(OR(O2442&lt;EDA_Outlier_Analysis!$C$10, O2442&gt;EDA_Outlier_Analysis!$C$11),
      "Outlier",
      "Normal"))</f>
        <v/>
      </c>
      <c r="R2442" t="str">
        <f>IF(P2442="","",
   IF(OR(P2442 &lt; EDA_Outlier_Analysis!$F$7, P2442 &gt; EDA_Outlier_Analysis!$F$8),
      "Outlier",
      "Normal"))</f>
        <v>Normal</v>
      </c>
      <c r="S2442" t="str">
        <f>IF(N2442="","",
   IF(OR(N2442 &lt;EDA_Outlier_Analysis!$I$10, N2442 &gt; EDA_Outlier_Analysis!$I$11),
      "Outlier",
      "Normal"))</f>
        <v>Normal</v>
      </c>
    </row>
    <row r="2443" spans="1:19">
      <c r="A2443" t="s">
        <v>5855</v>
      </c>
      <c r="B2443" s="4">
        <v>45286</v>
      </c>
      <c r="C2443" s="2">
        <v>289814.96999999997</v>
      </c>
      <c r="D2443" t="s">
        <v>849</v>
      </c>
      <c r="E2443" t="s">
        <v>868</v>
      </c>
      <c r="F2443" t="s">
        <v>10</v>
      </c>
      <c r="G2443" t="s">
        <v>31</v>
      </c>
      <c r="H2443" t="s">
        <v>381</v>
      </c>
      <c r="J2443" t="s">
        <v>5856</v>
      </c>
      <c r="K2443" t="str">
        <f>IF(COUNTIF(Customers!A:A, H2443)&gt;0, "Valid", "Invalid")</f>
        <v>Valid</v>
      </c>
      <c r="L2443" t="str">
        <f t="shared" si="190"/>
        <v>12</v>
      </c>
      <c r="M2443" t="str">
        <f t="shared" si="191"/>
        <v>2023</v>
      </c>
      <c r="N2443">
        <f t="shared" si="192"/>
        <v>289814.96999999997</v>
      </c>
      <c r="O2443">
        <f t="shared" si="193"/>
        <v>289814.96999999997</v>
      </c>
      <c r="P2443" t="str">
        <f t="shared" si="194"/>
        <v/>
      </c>
      <c r="Q2443" s="48" t="str">
        <f>IF(O2443="","",
   IF(OR(O2443&lt;EDA_Outlier_Analysis!$C$10, O2443&gt;EDA_Outlier_Analysis!$C$11),
      "Outlier",
      "Normal"))</f>
        <v>Normal</v>
      </c>
      <c r="R2443" t="str">
        <f>IF(P2443="","",
   IF(OR(P2443 &lt; EDA_Outlier_Analysis!$F$7, P2443 &gt; EDA_Outlier_Analysis!$F$8),
      "Outlier",
      "Normal"))</f>
        <v/>
      </c>
      <c r="S2443" t="str">
        <f>IF(N2443="","",
   IF(OR(N2443 &lt;EDA_Outlier_Analysis!$I$10, N2443 &gt; EDA_Outlier_Analysis!$I$11),
      "Outlier",
      "Normal"))</f>
        <v>Normal</v>
      </c>
    </row>
    <row r="2444" spans="1:19">
      <c r="A2444" t="s">
        <v>5857</v>
      </c>
      <c r="B2444" s="4">
        <v>44755</v>
      </c>
      <c r="C2444" s="2">
        <v>-47729.95</v>
      </c>
      <c r="D2444" t="s">
        <v>840</v>
      </c>
      <c r="E2444" t="s">
        <v>864</v>
      </c>
      <c r="F2444" t="s">
        <v>9</v>
      </c>
      <c r="G2444" t="s">
        <v>20</v>
      </c>
      <c r="I2444" t="s">
        <v>2829</v>
      </c>
      <c r="J2444" t="s">
        <v>5858</v>
      </c>
      <c r="K2444" t="str">
        <f>IF(COUNTIF(Customers!A:A, H2444)&gt;0, "Valid", "Invalid")</f>
        <v>Invalid</v>
      </c>
      <c r="L2444" t="str">
        <f t="shared" si="190"/>
        <v>7</v>
      </c>
      <c r="M2444" t="str">
        <f t="shared" si="191"/>
        <v>2022</v>
      </c>
      <c r="N2444">
        <f t="shared" si="192"/>
        <v>-47729.95</v>
      </c>
      <c r="O2444" t="str">
        <f t="shared" si="193"/>
        <v/>
      </c>
      <c r="P2444">
        <f t="shared" si="194"/>
        <v>47729.95</v>
      </c>
      <c r="Q2444" s="48" t="str">
        <f>IF(O2444="","",
   IF(OR(O2444&lt;EDA_Outlier_Analysis!$C$10, O2444&gt;EDA_Outlier_Analysis!$C$11),
      "Outlier",
      "Normal"))</f>
        <v/>
      </c>
      <c r="R2444" t="str">
        <f>IF(P2444="","",
   IF(OR(P2444 &lt; EDA_Outlier_Analysis!$F$7, P2444 &gt; EDA_Outlier_Analysis!$F$8),
      "Outlier",
      "Normal"))</f>
        <v>Normal</v>
      </c>
      <c r="S2444" t="str">
        <f>IF(N2444="","",
   IF(OR(N2444 &lt;EDA_Outlier_Analysis!$I$10, N2444 &gt; EDA_Outlier_Analysis!$I$11),
      "Outlier",
      "Normal"))</f>
        <v>Normal</v>
      </c>
    </row>
    <row r="2445" spans="1:19">
      <c r="A2445" t="s">
        <v>5859</v>
      </c>
      <c r="B2445" s="4">
        <v>44766</v>
      </c>
      <c r="C2445" s="2">
        <v>119405.91</v>
      </c>
      <c r="D2445" t="s">
        <v>849</v>
      </c>
      <c r="E2445" t="s">
        <v>868</v>
      </c>
      <c r="F2445" t="s">
        <v>11</v>
      </c>
      <c r="G2445" t="s">
        <v>20</v>
      </c>
      <c r="H2445" t="s">
        <v>719</v>
      </c>
      <c r="J2445" t="s">
        <v>5860</v>
      </c>
      <c r="K2445" t="str">
        <f>IF(COUNTIF(Customers!A:A, H2445)&gt;0, "Valid", "Invalid")</f>
        <v>Valid</v>
      </c>
      <c r="L2445" t="str">
        <f t="shared" si="190"/>
        <v>7</v>
      </c>
      <c r="M2445" t="str">
        <f t="shared" si="191"/>
        <v>2022</v>
      </c>
      <c r="N2445">
        <f t="shared" si="192"/>
        <v>119405.91</v>
      </c>
      <c r="O2445">
        <f t="shared" si="193"/>
        <v>119405.91</v>
      </c>
      <c r="P2445" t="str">
        <f t="shared" si="194"/>
        <v/>
      </c>
      <c r="Q2445" s="48" t="str">
        <f>IF(O2445="","",
   IF(OR(O2445&lt;EDA_Outlier_Analysis!$C$10, O2445&gt;EDA_Outlier_Analysis!$C$11),
      "Outlier",
      "Normal"))</f>
        <v>Normal</v>
      </c>
      <c r="R2445" t="str">
        <f>IF(P2445="","",
   IF(OR(P2445 &lt; EDA_Outlier_Analysis!$F$7, P2445 &gt; EDA_Outlier_Analysis!$F$8),
      "Outlier",
      "Normal"))</f>
        <v/>
      </c>
      <c r="S2445" t="str">
        <f>IF(N2445="","",
   IF(OR(N2445 &lt;EDA_Outlier_Analysis!$I$10, N2445 &gt; EDA_Outlier_Analysis!$I$11),
      "Outlier",
      "Normal"))</f>
        <v>Normal</v>
      </c>
    </row>
    <row r="2446" spans="1:19">
      <c r="A2446" t="s">
        <v>5861</v>
      </c>
      <c r="B2446" s="4">
        <v>44803</v>
      </c>
      <c r="C2446" s="2">
        <v>-19029.189999999999</v>
      </c>
      <c r="D2446" t="s">
        <v>840</v>
      </c>
      <c r="E2446" t="s">
        <v>841</v>
      </c>
      <c r="F2446" t="s">
        <v>11</v>
      </c>
      <c r="G2446" t="s">
        <v>24</v>
      </c>
      <c r="I2446" t="s">
        <v>1317</v>
      </c>
      <c r="J2446" t="s">
        <v>5862</v>
      </c>
      <c r="K2446" t="str">
        <f>IF(COUNTIF(Customers!A:A, H2446)&gt;0, "Valid", "Invalid")</f>
        <v>Invalid</v>
      </c>
      <c r="L2446" t="str">
        <f t="shared" si="190"/>
        <v>8</v>
      </c>
      <c r="M2446" t="str">
        <f t="shared" si="191"/>
        <v>2022</v>
      </c>
      <c r="N2446">
        <f t="shared" si="192"/>
        <v>-19029.189999999999</v>
      </c>
      <c r="O2446" t="str">
        <f t="shared" si="193"/>
        <v/>
      </c>
      <c r="P2446">
        <f t="shared" si="194"/>
        <v>19029.189999999999</v>
      </c>
      <c r="Q2446" s="48" t="str">
        <f>IF(O2446="","",
   IF(OR(O2446&lt;EDA_Outlier_Analysis!$C$10, O2446&gt;EDA_Outlier_Analysis!$C$11),
      "Outlier",
      "Normal"))</f>
        <v/>
      </c>
      <c r="R2446" t="str">
        <f>IF(P2446="","",
   IF(OR(P2446 &lt; EDA_Outlier_Analysis!$F$7, P2446 &gt; EDA_Outlier_Analysis!$F$8),
      "Outlier",
      "Normal"))</f>
        <v>Outlier</v>
      </c>
      <c r="S2446" t="str">
        <f>IF(N2446="","",
   IF(OR(N2446 &lt;EDA_Outlier_Analysis!$I$10, N2446 &gt; EDA_Outlier_Analysis!$I$11),
      "Outlier",
      "Normal"))</f>
        <v>Normal</v>
      </c>
    </row>
    <row r="2447" spans="1:19">
      <c r="A2447" t="s">
        <v>5863</v>
      </c>
      <c r="B2447" s="4">
        <v>45026</v>
      </c>
      <c r="C2447" s="2">
        <v>-50991.94</v>
      </c>
      <c r="D2447" t="s">
        <v>840</v>
      </c>
      <c r="E2447" t="s">
        <v>864</v>
      </c>
      <c r="F2447" t="s">
        <v>9</v>
      </c>
      <c r="G2447" t="s">
        <v>24</v>
      </c>
      <c r="I2447" t="s">
        <v>2424</v>
      </c>
      <c r="J2447" t="s">
        <v>5864</v>
      </c>
      <c r="K2447" t="str">
        <f>IF(COUNTIF(Customers!A:A, H2447)&gt;0, "Valid", "Invalid")</f>
        <v>Invalid</v>
      </c>
      <c r="L2447" t="str">
        <f t="shared" si="190"/>
        <v>4</v>
      </c>
      <c r="M2447" t="str">
        <f t="shared" si="191"/>
        <v>2023</v>
      </c>
      <c r="N2447">
        <f t="shared" si="192"/>
        <v>-50991.94</v>
      </c>
      <c r="O2447" t="str">
        <f t="shared" si="193"/>
        <v/>
      </c>
      <c r="P2447">
        <f t="shared" si="194"/>
        <v>50991.94</v>
      </c>
      <c r="Q2447" s="48" t="str">
        <f>IF(O2447="","",
   IF(OR(O2447&lt;EDA_Outlier_Analysis!$C$10, O2447&gt;EDA_Outlier_Analysis!$C$11),
      "Outlier",
      "Normal"))</f>
        <v/>
      </c>
      <c r="R2447" t="str">
        <f>IF(P2447="","",
   IF(OR(P2447 &lt; EDA_Outlier_Analysis!$F$7, P2447 &gt; EDA_Outlier_Analysis!$F$8),
      "Outlier",
      "Normal"))</f>
        <v>Normal</v>
      </c>
      <c r="S2447" t="str">
        <f>IF(N2447="","",
   IF(OR(N2447 &lt;EDA_Outlier_Analysis!$I$10, N2447 &gt; EDA_Outlier_Analysis!$I$11),
      "Outlier",
      "Normal"))</f>
        <v>Normal</v>
      </c>
    </row>
    <row r="2448" spans="1:19">
      <c r="A2448" t="s">
        <v>5865</v>
      </c>
      <c r="B2448" s="4">
        <v>45182</v>
      </c>
      <c r="C2448" s="2">
        <v>-59537.04</v>
      </c>
      <c r="D2448" t="s">
        <v>840</v>
      </c>
      <c r="E2448" t="s">
        <v>856</v>
      </c>
      <c r="F2448" t="s">
        <v>11</v>
      </c>
      <c r="G2448" t="s">
        <v>34</v>
      </c>
      <c r="I2448" t="s">
        <v>1086</v>
      </c>
      <c r="J2448" t="s">
        <v>5866</v>
      </c>
      <c r="K2448" t="str">
        <f>IF(COUNTIF(Customers!A:A, H2448)&gt;0, "Valid", "Invalid")</f>
        <v>Invalid</v>
      </c>
      <c r="L2448" t="str">
        <f t="shared" si="190"/>
        <v>9</v>
      </c>
      <c r="M2448" t="str">
        <f t="shared" si="191"/>
        <v>2023</v>
      </c>
      <c r="N2448">
        <f t="shared" si="192"/>
        <v>-59537.04</v>
      </c>
      <c r="O2448" t="str">
        <f t="shared" si="193"/>
        <v/>
      </c>
      <c r="P2448">
        <f t="shared" si="194"/>
        <v>59537.04</v>
      </c>
      <c r="Q2448" s="48" t="str">
        <f>IF(O2448="","",
   IF(OR(O2448&lt;EDA_Outlier_Analysis!$C$10, O2448&gt;EDA_Outlier_Analysis!$C$11),
      "Outlier",
      "Normal"))</f>
        <v/>
      </c>
      <c r="R2448" t="str">
        <f>IF(P2448="","",
   IF(OR(P2448 &lt; EDA_Outlier_Analysis!$F$7, P2448 &gt; EDA_Outlier_Analysis!$F$8),
      "Outlier",
      "Normal"))</f>
        <v>Outlier</v>
      </c>
      <c r="S2448" t="str">
        <f>IF(N2448="","",
   IF(OR(N2448 &lt;EDA_Outlier_Analysis!$I$10, N2448 &gt; EDA_Outlier_Analysis!$I$11),
      "Outlier",
      "Normal"))</f>
        <v>Normal</v>
      </c>
    </row>
    <row r="2449" spans="1:19">
      <c r="A2449" t="s">
        <v>5867</v>
      </c>
      <c r="B2449" s="4">
        <v>44986</v>
      </c>
      <c r="C2449" s="2">
        <v>273964.84000000003</v>
      </c>
      <c r="D2449" t="s">
        <v>849</v>
      </c>
      <c r="E2449" t="s">
        <v>868</v>
      </c>
      <c r="F2449" t="s">
        <v>11</v>
      </c>
      <c r="G2449" t="s">
        <v>31</v>
      </c>
      <c r="H2449" t="s">
        <v>145</v>
      </c>
      <c r="J2449" t="s">
        <v>5868</v>
      </c>
      <c r="K2449" t="str">
        <f>IF(COUNTIF(Customers!A:A, H2449)&gt;0, "Valid", "Invalid")</f>
        <v>Valid</v>
      </c>
      <c r="L2449" t="str">
        <f t="shared" si="190"/>
        <v>3</v>
      </c>
      <c r="M2449" t="str">
        <f t="shared" si="191"/>
        <v>2023</v>
      </c>
      <c r="N2449">
        <f t="shared" si="192"/>
        <v>273964.84000000003</v>
      </c>
      <c r="O2449">
        <f t="shared" si="193"/>
        <v>273964.84000000003</v>
      </c>
      <c r="P2449" t="str">
        <f t="shared" si="194"/>
        <v/>
      </c>
      <c r="Q2449" s="48" t="str">
        <f>IF(O2449="","",
   IF(OR(O2449&lt;EDA_Outlier_Analysis!$C$10, O2449&gt;EDA_Outlier_Analysis!$C$11),
      "Outlier",
      "Normal"))</f>
        <v>Normal</v>
      </c>
      <c r="R2449" t="str">
        <f>IF(P2449="","",
   IF(OR(P2449 &lt; EDA_Outlier_Analysis!$F$7, P2449 &gt; EDA_Outlier_Analysis!$F$8),
      "Outlier",
      "Normal"))</f>
        <v/>
      </c>
      <c r="S2449" t="str">
        <f>IF(N2449="","",
   IF(OR(N2449 &lt;EDA_Outlier_Analysis!$I$10, N2449 &gt; EDA_Outlier_Analysis!$I$11),
      "Outlier",
      "Normal"))</f>
        <v>Normal</v>
      </c>
    </row>
    <row r="2450" spans="1:19">
      <c r="A2450" t="s">
        <v>5869</v>
      </c>
      <c r="B2450" s="4">
        <v>45241</v>
      </c>
      <c r="C2450" s="2">
        <v>117993.88</v>
      </c>
      <c r="D2450" t="s">
        <v>849</v>
      </c>
      <c r="E2450" t="s">
        <v>853</v>
      </c>
      <c r="F2450" t="s">
        <v>9</v>
      </c>
      <c r="G2450" t="s">
        <v>34</v>
      </c>
      <c r="H2450" t="s">
        <v>415</v>
      </c>
      <c r="J2450" t="s">
        <v>5870</v>
      </c>
      <c r="K2450" t="str">
        <f>IF(COUNTIF(Customers!A:A, H2450)&gt;0, "Valid", "Invalid")</f>
        <v>Valid</v>
      </c>
      <c r="L2450" t="str">
        <f t="shared" si="190"/>
        <v>11</v>
      </c>
      <c r="M2450" t="str">
        <f t="shared" si="191"/>
        <v>2023</v>
      </c>
      <c r="N2450">
        <f t="shared" si="192"/>
        <v>117993.88</v>
      </c>
      <c r="O2450">
        <f t="shared" si="193"/>
        <v>117993.88</v>
      </c>
      <c r="P2450" t="str">
        <f t="shared" si="194"/>
        <v/>
      </c>
      <c r="Q2450" s="48" t="str">
        <f>IF(O2450="","",
   IF(OR(O2450&lt;EDA_Outlier_Analysis!$C$10, O2450&gt;EDA_Outlier_Analysis!$C$11),
      "Outlier",
      "Normal"))</f>
        <v>Normal</v>
      </c>
      <c r="R2450" t="str">
        <f>IF(P2450="","",
   IF(OR(P2450 &lt; EDA_Outlier_Analysis!$F$7, P2450 &gt; EDA_Outlier_Analysis!$F$8),
      "Outlier",
      "Normal"))</f>
        <v/>
      </c>
      <c r="S2450" t="str">
        <f>IF(N2450="","",
   IF(OR(N2450 &lt;EDA_Outlier_Analysis!$I$10, N2450 &gt; EDA_Outlier_Analysis!$I$11),
      "Outlier",
      "Normal"))</f>
        <v>Normal</v>
      </c>
    </row>
    <row r="2451" spans="1:19">
      <c r="A2451" t="s">
        <v>5871</v>
      </c>
      <c r="B2451" s="4">
        <v>44992</v>
      </c>
      <c r="C2451" s="2">
        <v>-37512.03</v>
      </c>
      <c r="D2451" t="s">
        <v>840</v>
      </c>
      <c r="E2451" t="s">
        <v>845</v>
      </c>
      <c r="F2451" t="s">
        <v>11</v>
      </c>
      <c r="G2451" t="s">
        <v>24</v>
      </c>
      <c r="I2451" t="s">
        <v>865</v>
      </c>
      <c r="J2451" t="s">
        <v>5872</v>
      </c>
      <c r="K2451" t="str">
        <f>IF(COUNTIF(Customers!A:A, H2451)&gt;0, "Valid", "Invalid")</f>
        <v>Invalid</v>
      </c>
      <c r="L2451" t="str">
        <f t="shared" si="190"/>
        <v>3</v>
      </c>
      <c r="M2451" t="str">
        <f t="shared" si="191"/>
        <v>2023</v>
      </c>
      <c r="N2451">
        <f t="shared" si="192"/>
        <v>-37512.03</v>
      </c>
      <c r="O2451" t="str">
        <f t="shared" si="193"/>
        <v/>
      </c>
      <c r="P2451">
        <f t="shared" si="194"/>
        <v>37512.03</v>
      </c>
      <c r="Q2451" s="48" t="str">
        <f>IF(O2451="","",
   IF(OR(O2451&lt;EDA_Outlier_Analysis!$C$10, O2451&gt;EDA_Outlier_Analysis!$C$11),
      "Outlier",
      "Normal"))</f>
        <v/>
      </c>
      <c r="R2451" t="str">
        <f>IF(P2451="","",
   IF(OR(P2451 &lt; EDA_Outlier_Analysis!$F$7, P2451 &gt; EDA_Outlier_Analysis!$F$8),
      "Outlier",
      "Normal"))</f>
        <v>Normal</v>
      </c>
      <c r="S2451" t="str">
        <f>IF(N2451="","",
   IF(OR(N2451 &lt;EDA_Outlier_Analysis!$I$10, N2451 &gt; EDA_Outlier_Analysis!$I$11),
      "Outlier",
      "Normal"))</f>
        <v>Normal</v>
      </c>
    </row>
    <row r="2452" spans="1:19">
      <c r="A2452" t="s">
        <v>5873</v>
      </c>
      <c r="B2452" s="4">
        <v>45067</v>
      </c>
      <c r="C2452" s="2">
        <v>181823.2</v>
      </c>
      <c r="D2452" t="s">
        <v>849</v>
      </c>
      <c r="E2452" t="s">
        <v>868</v>
      </c>
      <c r="F2452" t="s">
        <v>10</v>
      </c>
      <c r="G2452" t="s">
        <v>20</v>
      </c>
      <c r="H2452" t="s">
        <v>361</v>
      </c>
      <c r="J2452" t="s">
        <v>5874</v>
      </c>
      <c r="K2452" t="str">
        <f>IF(COUNTIF(Customers!A:A, H2452)&gt;0, "Valid", "Invalid")</f>
        <v>Valid</v>
      </c>
      <c r="L2452" t="str">
        <f t="shared" si="190"/>
        <v>5</v>
      </c>
      <c r="M2452" t="str">
        <f t="shared" si="191"/>
        <v>2023</v>
      </c>
      <c r="N2452">
        <f t="shared" si="192"/>
        <v>181823.2</v>
      </c>
      <c r="O2452">
        <f t="shared" si="193"/>
        <v>181823.2</v>
      </c>
      <c r="P2452" t="str">
        <f t="shared" si="194"/>
        <v/>
      </c>
      <c r="Q2452" s="48" t="str">
        <f>IF(O2452="","",
   IF(OR(O2452&lt;EDA_Outlier_Analysis!$C$10, O2452&gt;EDA_Outlier_Analysis!$C$11),
      "Outlier",
      "Normal"))</f>
        <v>Normal</v>
      </c>
      <c r="R2452" t="str">
        <f>IF(P2452="","",
   IF(OR(P2452 &lt; EDA_Outlier_Analysis!$F$7, P2452 &gt; EDA_Outlier_Analysis!$F$8),
      "Outlier",
      "Normal"))</f>
        <v/>
      </c>
      <c r="S2452" t="str">
        <f>IF(N2452="","",
   IF(OR(N2452 &lt;EDA_Outlier_Analysis!$I$10, N2452 &gt; EDA_Outlier_Analysis!$I$11),
      "Outlier",
      "Normal"))</f>
        <v>Normal</v>
      </c>
    </row>
    <row r="2453" spans="1:19">
      <c r="A2453" t="s">
        <v>5875</v>
      </c>
      <c r="B2453" s="4">
        <v>44802</v>
      </c>
      <c r="C2453" s="2">
        <v>-72236.38</v>
      </c>
      <c r="D2453" t="s">
        <v>840</v>
      </c>
      <c r="E2453" t="s">
        <v>864</v>
      </c>
      <c r="F2453" t="s">
        <v>9</v>
      </c>
      <c r="G2453" t="s">
        <v>20</v>
      </c>
      <c r="I2453" t="s">
        <v>1953</v>
      </c>
      <c r="J2453" t="s">
        <v>5876</v>
      </c>
      <c r="K2453" t="str">
        <f>IF(COUNTIF(Customers!A:A, H2453)&gt;0, "Valid", "Invalid")</f>
        <v>Invalid</v>
      </c>
      <c r="L2453" t="str">
        <f t="shared" si="190"/>
        <v>8</v>
      </c>
      <c r="M2453" t="str">
        <f t="shared" si="191"/>
        <v>2022</v>
      </c>
      <c r="N2453">
        <f t="shared" si="192"/>
        <v>-72236.38</v>
      </c>
      <c r="O2453" t="str">
        <f t="shared" si="193"/>
        <v/>
      </c>
      <c r="P2453">
        <f t="shared" si="194"/>
        <v>72236.38</v>
      </c>
      <c r="Q2453" s="48" t="str">
        <f>IF(O2453="","",
   IF(OR(O2453&lt;EDA_Outlier_Analysis!$C$10, O2453&gt;EDA_Outlier_Analysis!$C$11),
      "Outlier",
      "Normal"))</f>
        <v/>
      </c>
      <c r="R2453" t="str">
        <f>IF(P2453="","",
   IF(OR(P2453 &lt; EDA_Outlier_Analysis!$F$7, P2453 &gt; EDA_Outlier_Analysis!$F$8),
      "Outlier",
      "Normal"))</f>
        <v>Outlier</v>
      </c>
      <c r="S2453" t="str">
        <f>IF(N2453="","",
   IF(OR(N2453 &lt;EDA_Outlier_Analysis!$I$10, N2453 &gt; EDA_Outlier_Analysis!$I$11),
      "Outlier",
      "Normal"))</f>
        <v>Normal</v>
      </c>
    </row>
    <row r="2454" spans="1:19">
      <c r="A2454" t="s">
        <v>5877</v>
      </c>
      <c r="B2454" s="4">
        <v>44743</v>
      </c>
      <c r="C2454" s="2">
        <v>-65154.080000000002</v>
      </c>
      <c r="D2454" t="s">
        <v>840</v>
      </c>
      <c r="E2454" t="s">
        <v>905</v>
      </c>
      <c r="F2454" t="s">
        <v>9</v>
      </c>
      <c r="G2454" t="s">
        <v>20</v>
      </c>
      <c r="I2454" t="s">
        <v>1077</v>
      </c>
      <c r="J2454" t="s">
        <v>5878</v>
      </c>
      <c r="K2454" t="str">
        <f>IF(COUNTIF(Customers!A:A, H2454)&gt;0, "Valid", "Invalid")</f>
        <v>Invalid</v>
      </c>
      <c r="L2454" t="str">
        <f t="shared" si="190"/>
        <v>7</v>
      </c>
      <c r="M2454" t="str">
        <f t="shared" si="191"/>
        <v>2022</v>
      </c>
      <c r="N2454">
        <f t="shared" si="192"/>
        <v>-65154.080000000002</v>
      </c>
      <c r="O2454" t="str">
        <f t="shared" si="193"/>
        <v/>
      </c>
      <c r="P2454">
        <f t="shared" si="194"/>
        <v>65154.080000000002</v>
      </c>
      <c r="Q2454" s="48" t="str">
        <f>IF(O2454="","",
   IF(OR(O2454&lt;EDA_Outlier_Analysis!$C$10, O2454&gt;EDA_Outlier_Analysis!$C$11),
      "Outlier",
      "Normal"))</f>
        <v/>
      </c>
      <c r="R2454" t="str">
        <f>IF(P2454="","",
   IF(OR(P2454 &lt; EDA_Outlier_Analysis!$F$7, P2454 &gt; EDA_Outlier_Analysis!$F$8),
      "Outlier",
      "Normal"))</f>
        <v>Outlier</v>
      </c>
      <c r="S2454" t="str">
        <f>IF(N2454="","",
   IF(OR(N2454 &lt;EDA_Outlier_Analysis!$I$10, N2454 &gt; EDA_Outlier_Analysis!$I$11),
      "Outlier",
      "Normal"))</f>
        <v>Normal</v>
      </c>
    </row>
    <row r="2455" spans="1:19">
      <c r="A2455" t="s">
        <v>5879</v>
      </c>
      <c r="B2455" s="4">
        <v>44689</v>
      </c>
      <c r="C2455" s="2">
        <v>126007.75</v>
      </c>
      <c r="D2455" t="s">
        <v>849</v>
      </c>
      <c r="E2455" t="s">
        <v>850</v>
      </c>
      <c r="F2455" t="s">
        <v>11</v>
      </c>
      <c r="G2455" t="s">
        <v>34</v>
      </c>
      <c r="H2455" t="s">
        <v>233</v>
      </c>
      <c r="J2455" t="s">
        <v>5880</v>
      </c>
      <c r="K2455" t="str">
        <f>IF(COUNTIF(Customers!A:A, H2455)&gt;0, "Valid", "Invalid")</f>
        <v>Valid</v>
      </c>
      <c r="L2455" t="str">
        <f t="shared" si="190"/>
        <v>5</v>
      </c>
      <c r="M2455" t="str">
        <f t="shared" si="191"/>
        <v>2022</v>
      </c>
      <c r="N2455">
        <f t="shared" si="192"/>
        <v>126007.75</v>
      </c>
      <c r="O2455">
        <f t="shared" si="193"/>
        <v>126007.75</v>
      </c>
      <c r="P2455" t="str">
        <f t="shared" si="194"/>
        <v/>
      </c>
      <c r="Q2455" s="48" t="str">
        <f>IF(O2455="","",
   IF(OR(O2455&lt;EDA_Outlier_Analysis!$C$10, O2455&gt;EDA_Outlier_Analysis!$C$11),
      "Outlier",
      "Normal"))</f>
        <v>Normal</v>
      </c>
      <c r="R2455" t="str">
        <f>IF(P2455="","",
   IF(OR(P2455 &lt; EDA_Outlier_Analysis!$F$7, P2455 &gt; EDA_Outlier_Analysis!$F$8),
      "Outlier",
      "Normal"))</f>
        <v/>
      </c>
      <c r="S2455" t="str">
        <f>IF(N2455="","",
   IF(OR(N2455 &lt;EDA_Outlier_Analysis!$I$10, N2455 &gt; EDA_Outlier_Analysis!$I$11),
      "Outlier",
      "Normal"))</f>
        <v>Normal</v>
      </c>
    </row>
    <row r="2456" spans="1:19">
      <c r="A2456" t="s">
        <v>5881</v>
      </c>
      <c r="B2456" s="4">
        <v>45262</v>
      </c>
      <c r="C2456" s="2">
        <v>112444.33</v>
      </c>
      <c r="D2456" t="s">
        <v>849</v>
      </c>
      <c r="E2456" t="s">
        <v>853</v>
      </c>
      <c r="F2456" t="s">
        <v>9</v>
      </c>
      <c r="G2456" t="s">
        <v>34</v>
      </c>
      <c r="H2456" t="s">
        <v>85</v>
      </c>
      <c r="J2456" t="s">
        <v>5882</v>
      </c>
      <c r="K2456" t="str">
        <f>IF(COUNTIF(Customers!A:A, H2456)&gt;0, "Valid", "Invalid")</f>
        <v>Valid</v>
      </c>
      <c r="L2456" t="str">
        <f t="shared" si="190"/>
        <v>12</v>
      </c>
      <c r="M2456" t="str">
        <f t="shared" si="191"/>
        <v>2023</v>
      </c>
      <c r="N2456">
        <f t="shared" si="192"/>
        <v>112444.33</v>
      </c>
      <c r="O2456">
        <f t="shared" si="193"/>
        <v>112444.33</v>
      </c>
      <c r="P2456" t="str">
        <f t="shared" si="194"/>
        <v/>
      </c>
      <c r="Q2456" s="48" t="str">
        <f>IF(O2456="","",
   IF(OR(O2456&lt;EDA_Outlier_Analysis!$C$10, O2456&gt;EDA_Outlier_Analysis!$C$11),
      "Outlier",
      "Normal"))</f>
        <v>Normal</v>
      </c>
      <c r="R2456" t="str">
        <f>IF(P2456="","",
   IF(OR(P2456 &lt; EDA_Outlier_Analysis!$F$7, P2456 &gt; EDA_Outlier_Analysis!$F$8),
      "Outlier",
      "Normal"))</f>
        <v/>
      </c>
      <c r="S2456" t="str">
        <f>IF(N2456="","",
   IF(OR(N2456 &lt;EDA_Outlier_Analysis!$I$10, N2456 &gt; EDA_Outlier_Analysis!$I$11),
      "Outlier",
      "Normal"))</f>
        <v>Normal</v>
      </c>
    </row>
    <row r="2457" spans="1:19">
      <c r="A2457" t="s">
        <v>5883</v>
      </c>
      <c r="B2457" s="4">
        <v>45177</v>
      </c>
      <c r="C2457" s="2">
        <v>-14245.5</v>
      </c>
      <c r="D2457" t="s">
        <v>840</v>
      </c>
      <c r="E2457" t="s">
        <v>878</v>
      </c>
      <c r="F2457" t="s">
        <v>9</v>
      </c>
      <c r="G2457" t="s">
        <v>20</v>
      </c>
      <c r="I2457" t="s">
        <v>1013</v>
      </c>
      <c r="J2457" t="s">
        <v>5884</v>
      </c>
      <c r="K2457" t="str">
        <f>IF(COUNTIF(Customers!A:A, H2457)&gt;0, "Valid", "Invalid")</f>
        <v>Invalid</v>
      </c>
      <c r="L2457" t="str">
        <f t="shared" si="190"/>
        <v>9</v>
      </c>
      <c r="M2457" t="str">
        <f t="shared" si="191"/>
        <v>2023</v>
      </c>
      <c r="N2457">
        <f t="shared" si="192"/>
        <v>-14245.5</v>
      </c>
      <c r="O2457" t="str">
        <f t="shared" si="193"/>
        <v/>
      </c>
      <c r="P2457">
        <f t="shared" si="194"/>
        <v>14245.5</v>
      </c>
      <c r="Q2457" s="48" t="str">
        <f>IF(O2457="","",
   IF(OR(O2457&lt;EDA_Outlier_Analysis!$C$10, O2457&gt;EDA_Outlier_Analysis!$C$11),
      "Outlier",
      "Normal"))</f>
        <v/>
      </c>
      <c r="R2457" t="str">
        <f>IF(P2457="","",
   IF(OR(P2457 &lt; EDA_Outlier_Analysis!$F$7, P2457 &gt; EDA_Outlier_Analysis!$F$8),
      "Outlier",
      "Normal"))</f>
        <v>Outlier</v>
      </c>
      <c r="S2457" t="str">
        <f>IF(N2457="","",
   IF(OR(N2457 &lt;EDA_Outlier_Analysis!$I$10, N2457 &gt; EDA_Outlier_Analysis!$I$11),
      "Outlier",
      "Normal"))</f>
        <v>Normal</v>
      </c>
    </row>
    <row r="2458" spans="1:19">
      <c r="A2458" t="s">
        <v>5885</v>
      </c>
      <c r="B2458" s="4">
        <v>44683</v>
      </c>
      <c r="C2458" s="2">
        <v>111807.73</v>
      </c>
      <c r="D2458" t="s">
        <v>849</v>
      </c>
      <c r="E2458" t="s">
        <v>850</v>
      </c>
      <c r="F2458" t="s">
        <v>11</v>
      </c>
      <c r="G2458" t="s">
        <v>31</v>
      </c>
      <c r="H2458" t="s">
        <v>627</v>
      </c>
      <c r="J2458" t="s">
        <v>5886</v>
      </c>
      <c r="K2458" t="str">
        <f>IF(COUNTIF(Customers!A:A, H2458)&gt;0, "Valid", "Invalid")</f>
        <v>Valid</v>
      </c>
      <c r="L2458" t="str">
        <f t="shared" si="190"/>
        <v>5</v>
      </c>
      <c r="M2458" t="str">
        <f t="shared" si="191"/>
        <v>2022</v>
      </c>
      <c r="N2458">
        <f t="shared" si="192"/>
        <v>111807.73</v>
      </c>
      <c r="O2458">
        <f t="shared" si="193"/>
        <v>111807.73</v>
      </c>
      <c r="P2458" t="str">
        <f t="shared" si="194"/>
        <v/>
      </c>
      <c r="Q2458" s="48" t="str">
        <f>IF(O2458="","",
   IF(OR(O2458&lt;EDA_Outlier_Analysis!$C$10, O2458&gt;EDA_Outlier_Analysis!$C$11),
      "Outlier",
      "Normal"))</f>
        <v>Normal</v>
      </c>
      <c r="R2458" t="str">
        <f>IF(P2458="","",
   IF(OR(P2458 &lt; EDA_Outlier_Analysis!$F$7, P2458 &gt; EDA_Outlier_Analysis!$F$8),
      "Outlier",
      "Normal"))</f>
        <v/>
      </c>
      <c r="S2458" t="str">
        <f>IF(N2458="","",
   IF(OR(N2458 &lt;EDA_Outlier_Analysis!$I$10, N2458 &gt; EDA_Outlier_Analysis!$I$11),
      "Outlier",
      "Normal"))</f>
        <v>Normal</v>
      </c>
    </row>
    <row r="2459" spans="1:19">
      <c r="A2459" t="s">
        <v>5887</v>
      </c>
      <c r="B2459" s="4">
        <v>44768</v>
      </c>
      <c r="C2459" s="2">
        <v>-35268.28</v>
      </c>
      <c r="D2459" t="s">
        <v>840</v>
      </c>
      <c r="E2459" t="s">
        <v>841</v>
      </c>
      <c r="F2459" t="s">
        <v>11</v>
      </c>
      <c r="G2459" t="s">
        <v>34</v>
      </c>
      <c r="I2459" t="s">
        <v>1156</v>
      </c>
      <c r="J2459" t="s">
        <v>5888</v>
      </c>
      <c r="K2459" t="str">
        <f>IF(COUNTIF(Customers!A:A, H2459)&gt;0, "Valid", "Invalid")</f>
        <v>Invalid</v>
      </c>
      <c r="L2459" t="str">
        <f t="shared" si="190"/>
        <v>7</v>
      </c>
      <c r="M2459" t="str">
        <f t="shared" si="191"/>
        <v>2022</v>
      </c>
      <c r="N2459">
        <f t="shared" si="192"/>
        <v>-35268.28</v>
      </c>
      <c r="O2459" t="str">
        <f t="shared" si="193"/>
        <v/>
      </c>
      <c r="P2459">
        <f t="shared" si="194"/>
        <v>35268.28</v>
      </c>
      <c r="Q2459" s="48" t="str">
        <f>IF(O2459="","",
   IF(OR(O2459&lt;EDA_Outlier_Analysis!$C$10, O2459&gt;EDA_Outlier_Analysis!$C$11),
      "Outlier",
      "Normal"))</f>
        <v/>
      </c>
      <c r="R2459" t="str">
        <f>IF(P2459="","",
   IF(OR(P2459 &lt; EDA_Outlier_Analysis!$F$7, P2459 &gt; EDA_Outlier_Analysis!$F$8),
      "Outlier",
      "Normal"))</f>
        <v>Normal</v>
      </c>
      <c r="S2459" t="str">
        <f>IF(N2459="","",
   IF(OR(N2459 &lt;EDA_Outlier_Analysis!$I$10, N2459 &gt; EDA_Outlier_Analysis!$I$11),
      "Outlier",
      "Normal"))</f>
        <v>Normal</v>
      </c>
    </row>
    <row r="2460" spans="1:19">
      <c r="A2460" t="s">
        <v>5889</v>
      </c>
      <c r="B2460" s="4">
        <v>45265</v>
      </c>
      <c r="C2460" s="2">
        <v>-34057.410000000003</v>
      </c>
      <c r="D2460" t="s">
        <v>840</v>
      </c>
      <c r="E2460" t="s">
        <v>856</v>
      </c>
      <c r="F2460" t="s">
        <v>11</v>
      </c>
      <c r="G2460" t="s">
        <v>34</v>
      </c>
      <c r="I2460" t="s">
        <v>942</v>
      </c>
      <c r="J2460" t="s">
        <v>5890</v>
      </c>
      <c r="K2460" t="str">
        <f>IF(COUNTIF(Customers!A:A, H2460)&gt;0, "Valid", "Invalid")</f>
        <v>Invalid</v>
      </c>
      <c r="L2460" t="str">
        <f t="shared" si="190"/>
        <v>12</v>
      </c>
      <c r="M2460" t="str">
        <f t="shared" si="191"/>
        <v>2023</v>
      </c>
      <c r="N2460">
        <f t="shared" si="192"/>
        <v>-34057.410000000003</v>
      </c>
      <c r="O2460" t="str">
        <f t="shared" si="193"/>
        <v/>
      </c>
      <c r="P2460">
        <f t="shared" si="194"/>
        <v>34057.410000000003</v>
      </c>
      <c r="Q2460" s="48" t="str">
        <f>IF(O2460="","",
   IF(OR(O2460&lt;EDA_Outlier_Analysis!$C$10, O2460&gt;EDA_Outlier_Analysis!$C$11),
      "Outlier",
      "Normal"))</f>
        <v/>
      </c>
      <c r="R2460" t="str">
        <f>IF(P2460="","",
   IF(OR(P2460 &lt; EDA_Outlier_Analysis!$F$7, P2460 &gt; EDA_Outlier_Analysis!$F$8),
      "Outlier",
      "Normal"))</f>
        <v>Normal</v>
      </c>
      <c r="S2460" t="str">
        <f>IF(N2460="","",
   IF(OR(N2460 &lt;EDA_Outlier_Analysis!$I$10, N2460 &gt; EDA_Outlier_Analysis!$I$11),
      "Outlier",
      "Normal"))</f>
        <v>Normal</v>
      </c>
    </row>
    <row r="2461" spans="1:19">
      <c r="A2461" t="s">
        <v>5891</v>
      </c>
      <c r="B2461" s="4">
        <v>44744</v>
      </c>
      <c r="C2461" s="2">
        <v>-46803.14</v>
      </c>
      <c r="D2461" t="s">
        <v>840</v>
      </c>
      <c r="E2461" t="s">
        <v>905</v>
      </c>
      <c r="F2461" t="s">
        <v>9</v>
      </c>
      <c r="G2461" t="s">
        <v>34</v>
      </c>
      <c r="I2461" t="s">
        <v>2017</v>
      </c>
      <c r="J2461" t="s">
        <v>5892</v>
      </c>
      <c r="K2461" t="str">
        <f>IF(COUNTIF(Customers!A:A, H2461)&gt;0, "Valid", "Invalid")</f>
        <v>Invalid</v>
      </c>
      <c r="L2461" t="str">
        <f t="shared" si="190"/>
        <v>7</v>
      </c>
      <c r="M2461" t="str">
        <f t="shared" si="191"/>
        <v>2022</v>
      </c>
      <c r="N2461">
        <f t="shared" si="192"/>
        <v>-46803.14</v>
      </c>
      <c r="O2461" t="str">
        <f t="shared" si="193"/>
        <v/>
      </c>
      <c r="P2461">
        <f t="shared" si="194"/>
        <v>46803.14</v>
      </c>
      <c r="Q2461" s="48" t="str">
        <f>IF(O2461="","",
   IF(OR(O2461&lt;EDA_Outlier_Analysis!$C$10, O2461&gt;EDA_Outlier_Analysis!$C$11),
      "Outlier",
      "Normal"))</f>
        <v/>
      </c>
      <c r="R2461" t="str">
        <f>IF(P2461="","",
   IF(OR(P2461 &lt; EDA_Outlier_Analysis!$F$7, P2461 &gt; EDA_Outlier_Analysis!$F$8),
      "Outlier",
      "Normal"))</f>
        <v>Normal</v>
      </c>
      <c r="S2461" t="str">
        <f>IF(N2461="","",
   IF(OR(N2461 &lt;EDA_Outlier_Analysis!$I$10, N2461 &gt; EDA_Outlier_Analysis!$I$11),
      "Outlier",
      "Normal"))</f>
        <v>Normal</v>
      </c>
    </row>
    <row r="2462" spans="1:19">
      <c r="A2462" t="s">
        <v>5893</v>
      </c>
      <c r="B2462" s="4">
        <v>45107</v>
      </c>
      <c r="C2462" s="2">
        <v>181973.17</v>
      </c>
      <c r="D2462" t="s">
        <v>849</v>
      </c>
      <c r="E2462" t="s">
        <v>850</v>
      </c>
      <c r="F2462" t="s">
        <v>10</v>
      </c>
      <c r="G2462" t="s">
        <v>20</v>
      </c>
      <c r="H2462" t="s">
        <v>747</v>
      </c>
      <c r="J2462" t="s">
        <v>5894</v>
      </c>
      <c r="K2462" t="str">
        <f>IF(COUNTIF(Customers!A:A, H2462)&gt;0, "Valid", "Invalid")</f>
        <v>Valid</v>
      </c>
      <c r="L2462" t="str">
        <f t="shared" si="190"/>
        <v>6</v>
      </c>
      <c r="M2462" t="str">
        <f t="shared" si="191"/>
        <v>2023</v>
      </c>
      <c r="N2462">
        <f t="shared" si="192"/>
        <v>181973.17</v>
      </c>
      <c r="O2462">
        <f t="shared" si="193"/>
        <v>181973.17</v>
      </c>
      <c r="P2462" t="str">
        <f t="shared" si="194"/>
        <v/>
      </c>
      <c r="Q2462" s="48" t="str">
        <f>IF(O2462="","",
   IF(OR(O2462&lt;EDA_Outlier_Analysis!$C$10, O2462&gt;EDA_Outlier_Analysis!$C$11),
      "Outlier",
      "Normal"))</f>
        <v>Normal</v>
      </c>
      <c r="R2462" t="str">
        <f>IF(P2462="","",
   IF(OR(P2462 &lt; EDA_Outlier_Analysis!$F$7, P2462 &gt; EDA_Outlier_Analysis!$F$8),
      "Outlier",
      "Normal"))</f>
        <v/>
      </c>
      <c r="S2462" t="str">
        <f>IF(N2462="","",
   IF(OR(N2462 &lt;EDA_Outlier_Analysis!$I$10, N2462 &gt; EDA_Outlier_Analysis!$I$11),
      "Outlier",
      "Normal"))</f>
        <v>Normal</v>
      </c>
    </row>
    <row r="2463" spans="1:19">
      <c r="A2463" t="s">
        <v>5895</v>
      </c>
      <c r="B2463" s="4">
        <v>44872</v>
      </c>
      <c r="C2463" s="2">
        <v>-53204.04</v>
      </c>
      <c r="D2463" t="s">
        <v>840</v>
      </c>
      <c r="E2463" t="s">
        <v>864</v>
      </c>
      <c r="F2463" t="s">
        <v>9</v>
      </c>
      <c r="G2463" t="s">
        <v>31</v>
      </c>
      <c r="I2463" t="s">
        <v>2914</v>
      </c>
      <c r="J2463" t="s">
        <v>5896</v>
      </c>
      <c r="K2463" t="str">
        <f>IF(COUNTIF(Customers!A:A, H2463)&gt;0, "Valid", "Invalid")</f>
        <v>Invalid</v>
      </c>
      <c r="L2463" t="str">
        <f t="shared" si="190"/>
        <v>11</v>
      </c>
      <c r="M2463" t="str">
        <f t="shared" si="191"/>
        <v>2022</v>
      </c>
      <c r="N2463">
        <f t="shared" si="192"/>
        <v>-53204.04</v>
      </c>
      <c r="O2463" t="str">
        <f t="shared" si="193"/>
        <v/>
      </c>
      <c r="P2463">
        <f t="shared" si="194"/>
        <v>53204.04</v>
      </c>
      <c r="Q2463" s="48" t="str">
        <f>IF(O2463="","",
   IF(OR(O2463&lt;EDA_Outlier_Analysis!$C$10, O2463&gt;EDA_Outlier_Analysis!$C$11),
      "Outlier",
      "Normal"))</f>
        <v/>
      </c>
      <c r="R2463" t="str">
        <f>IF(P2463="","",
   IF(OR(P2463 &lt; EDA_Outlier_Analysis!$F$7, P2463 &gt; EDA_Outlier_Analysis!$F$8),
      "Outlier",
      "Normal"))</f>
        <v>Normal</v>
      </c>
      <c r="S2463" t="str">
        <f>IF(N2463="","",
   IF(OR(N2463 &lt;EDA_Outlier_Analysis!$I$10, N2463 &gt; EDA_Outlier_Analysis!$I$11),
      "Outlier",
      "Normal"))</f>
        <v>Normal</v>
      </c>
    </row>
    <row r="2464" spans="1:19">
      <c r="A2464" t="s">
        <v>5897</v>
      </c>
      <c r="B2464" s="4">
        <v>44993</v>
      </c>
      <c r="C2464" s="2">
        <v>248715.55</v>
      </c>
      <c r="D2464" t="s">
        <v>849</v>
      </c>
      <c r="E2464" t="s">
        <v>853</v>
      </c>
      <c r="F2464" t="s">
        <v>11</v>
      </c>
      <c r="G2464" t="s">
        <v>20</v>
      </c>
      <c r="H2464" t="s">
        <v>79</v>
      </c>
      <c r="J2464" t="s">
        <v>5898</v>
      </c>
      <c r="K2464" t="str">
        <f>IF(COUNTIF(Customers!A:A, H2464)&gt;0, "Valid", "Invalid")</f>
        <v>Valid</v>
      </c>
      <c r="L2464" t="str">
        <f t="shared" si="190"/>
        <v>3</v>
      </c>
      <c r="M2464" t="str">
        <f t="shared" si="191"/>
        <v>2023</v>
      </c>
      <c r="N2464">
        <f t="shared" si="192"/>
        <v>248715.55</v>
      </c>
      <c r="O2464">
        <f t="shared" si="193"/>
        <v>248715.55</v>
      </c>
      <c r="P2464" t="str">
        <f t="shared" si="194"/>
        <v/>
      </c>
      <c r="Q2464" s="48" t="str">
        <f>IF(O2464="","",
   IF(OR(O2464&lt;EDA_Outlier_Analysis!$C$10, O2464&gt;EDA_Outlier_Analysis!$C$11),
      "Outlier",
      "Normal"))</f>
        <v>Normal</v>
      </c>
      <c r="R2464" t="str">
        <f>IF(P2464="","",
   IF(OR(P2464 &lt; EDA_Outlier_Analysis!$F$7, P2464 &gt; EDA_Outlier_Analysis!$F$8),
      "Outlier",
      "Normal"))</f>
        <v/>
      </c>
      <c r="S2464" t="str">
        <f>IF(N2464="","",
   IF(OR(N2464 &lt;EDA_Outlier_Analysis!$I$10, N2464 &gt; EDA_Outlier_Analysis!$I$11),
      "Outlier",
      "Normal"))</f>
        <v>Normal</v>
      </c>
    </row>
    <row r="2465" spans="1:19">
      <c r="A2465" t="s">
        <v>5899</v>
      </c>
      <c r="B2465" s="4">
        <v>45019</v>
      </c>
      <c r="C2465" s="2">
        <v>136073.9</v>
      </c>
      <c r="D2465" t="s">
        <v>849</v>
      </c>
      <c r="E2465" t="s">
        <v>850</v>
      </c>
      <c r="F2465" t="s">
        <v>11</v>
      </c>
      <c r="G2465" t="s">
        <v>24</v>
      </c>
      <c r="H2465" t="s">
        <v>437</v>
      </c>
      <c r="J2465" t="s">
        <v>5900</v>
      </c>
      <c r="K2465" t="str">
        <f>IF(COUNTIF(Customers!A:A, H2465)&gt;0, "Valid", "Invalid")</f>
        <v>Valid</v>
      </c>
      <c r="L2465" t="str">
        <f t="shared" si="190"/>
        <v>4</v>
      </c>
      <c r="M2465" t="str">
        <f t="shared" si="191"/>
        <v>2023</v>
      </c>
      <c r="N2465">
        <f t="shared" si="192"/>
        <v>136073.9</v>
      </c>
      <c r="O2465">
        <f t="shared" si="193"/>
        <v>136073.9</v>
      </c>
      <c r="P2465" t="str">
        <f t="shared" si="194"/>
        <v/>
      </c>
      <c r="Q2465" s="48" t="str">
        <f>IF(O2465="","",
   IF(OR(O2465&lt;EDA_Outlier_Analysis!$C$10, O2465&gt;EDA_Outlier_Analysis!$C$11),
      "Outlier",
      "Normal"))</f>
        <v>Normal</v>
      </c>
      <c r="R2465" t="str">
        <f>IF(P2465="","",
   IF(OR(P2465 &lt; EDA_Outlier_Analysis!$F$7, P2465 &gt; EDA_Outlier_Analysis!$F$8),
      "Outlier",
      "Normal"))</f>
        <v/>
      </c>
      <c r="S2465" t="str">
        <f>IF(N2465="","",
   IF(OR(N2465 &lt;EDA_Outlier_Analysis!$I$10, N2465 &gt; EDA_Outlier_Analysis!$I$11),
      "Outlier",
      "Normal"))</f>
        <v>Normal</v>
      </c>
    </row>
    <row r="2466" spans="1:19">
      <c r="A2466" t="s">
        <v>5901</v>
      </c>
      <c r="B2466" s="4">
        <v>44832</v>
      </c>
      <c r="C2466" s="2">
        <v>216387.89</v>
      </c>
      <c r="D2466" t="s">
        <v>849</v>
      </c>
      <c r="E2466" t="s">
        <v>850</v>
      </c>
      <c r="F2466" t="s">
        <v>10</v>
      </c>
      <c r="G2466" t="s">
        <v>20</v>
      </c>
      <c r="H2466" t="s">
        <v>267</v>
      </c>
      <c r="J2466" t="s">
        <v>5902</v>
      </c>
      <c r="K2466" t="str">
        <f>IF(COUNTIF(Customers!A:A, H2466)&gt;0, "Valid", "Invalid")</f>
        <v>Valid</v>
      </c>
      <c r="L2466" t="str">
        <f t="shared" si="190"/>
        <v>9</v>
      </c>
      <c r="M2466" t="str">
        <f t="shared" si="191"/>
        <v>2022</v>
      </c>
      <c r="N2466">
        <f t="shared" si="192"/>
        <v>216387.89</v>
      </c>
      <c r="O2466">
        <f t="shared" si="193"/>
        <v>216387.89</v>
      </c>
      <c r="P2466" t="str">
        <f t="shared" si="194"/>
        <v/>
      </c>
      <c r="Q2466" s="48" t="str">
        <f>IF(O2466="","",
   IF(OR(O2466&lt;EDA_Outlier_Analysis!$C$10, O2466&gt;EDA_Outlier_Analysis!$C$11),
      "Outlier",
      "Normal"))</f>
        <v>Normal</v>
      </c>
      <c r="R2466" t="str">
        <f>IF(P2466="","",
   IF(OR(P2466 &lt; EDA_Outlier_Analysis!$F$7, P2466 &gt; EDA_Outlier_Analysis!$F$8),
      "Outlier",
      "Normal"))</f>
        <v/>
      </c>
      <c r="S2466" t="str">
        <f>IF(N2466="","",
   IF(OR(N2466 &lt;EDA_Outlier_Analysis!$I$10, N2466 &gt; EDA_Outlier_Analysis!$I$11),
      "Outlier",
      "Normal"))</f>
        <v>Normal</v>
      </c>
    </row>
    <row r="2467" spans="1:19">
      <c r="A2467" t="s">
        <v>5903</v>
      </c>
      <c r="B2467" s="4">
        <v>45133</v>
      </c>
      <c r="C2467" s="2">
        <v>-40833.19</v>
      </c>
      <c r="D2467" t="s">
        <v>840</v>
      </c>
      <c r="E2467" t="s">
        <v>878</v>
      </c>
      <c r="F2467" t="s">
        <v>9</v>
      </c>
      <c r="G2467" t="s">
        <v>20</v>
      </c>
      <c r="I2467" t="s">
        <v>1505</v>
      </c>
      <c r="J2467" t="s">
        <v>5904</v>
      </c>
      <c r="K2467" t="str">
        <f>IF(COUNTIF(Customers!A:A, H2467)&gt;0, "Valid", "Invalid")</f>
        <v>Invalid</v>
      </c>
      <c r="L2467" t="str">
        <f t="shared" si="190"/>
        <v>7</v>
      </c>
      <c r="M2467" t="str">
        <f t="shared" si="191"/>
        <v>2023</v>
      </c>
      <c r="N2467">
        <f t="shared" si="192"/>
        <v>-40833.19</v>
      </c>
      <c r="O2467" t="str">
        <f t="shared" si="193"/>
        <v/>
      </c>
      <c r="P2467">
        <f t="shared" si="194"/>
        <v>40833.19</v>
      </c>
      <c r="Q2467" s="48" t="str">
        <f>IF(O2467="","",
   IF(OR(O2467&lt;EDA_Outlier_Analysis!$C$10, O2467&gt;EDA_Outlier_Analysis!$C$11),
      "Outlier",
      "Normal"))</f>
        <v/>
      </c>
      <c r="R2467" t="str">
        <f>IF(P2467="","",
   IF(OR(P2467 &lt; EDA_Outlier_Analysis!$F$7, P2467 &gt; EDA_Outlier_Analysis!$F$8),
      "Outlier",
      "Normal"))</f>
        <v>Normal</v>
      </c>
      <c r="S2467" t="str">
        <f>IF(N2467="","",
   IF(OR(N2467 &lt;EDA_Outlier_Analysis!$I$10, N2467 &gt; EDA_Outlier_Analysis!$I$11),
      "Outlier",
      "Normal"))</f>
        <v>Normal</v>
      </c>
    </row>
    <row r="2468" spans="1:19">
      <c r="A2468" t="s">
        <v>5905</v>
      </c>
      <c r="B2468" s="4">
        <v>44668</v>
      </c>
      <c r="C2468" s="2">
        <v>-44360.23</v>
      </c>
      <c r="D2468" t="s">
        <v>840</v>
      </c>
      <c r="E2468" t="s">
        <v>856</v>
      </c>
      <c r="F2468" t="s">
        <v>11</v>
      </c>
      <c r="G2468" t="s">
        <v>31</v>
      </c>
      <c r="I2468" t="s">
        <v>1109</v>
      </c>
      <c r="J2468" t="s">
        <v>5906</v>
      </c>
      <c r="K2468" t="str">
        <f>IF(COUNTIF(Customers!A:A, H2468)&gt;0, "Valid", "Invalid")</f>
        <v>Invalid</v>
      </c>
      <c r="L2468" t="str">
        <f t="shared" si="190"/>
        <v>4</v>
      </c>
      <c r="M2468" t="str">
        <f t="shared" si="191"/>
        <v>2022</v>
      </c>
      <c r="N2468">
        <f t="shared" si="192"/>
        <v>-44360.23</v>
      </c>
      <c r="O2468" t="str">
        <f t="shared" si="193"/>
        <v/>
      </c>
      <c r="P2468">
        <f t="shared" si="194"/>
        <v>44360.23</v>
      </c>
      <c r="Q2468" s="48" t="str">
        <f>IF(O2468="","",
   IF(OR(O2468&lt;EDA_Outlier_Analysis!$C$10, O2468&gt;EDA_Outlier_Analysis!$C$11),
      "Outlier",
      "Normal"))</f>
        <v/>
      </c>
      <c r="R2468" t="str">
        <f>IF(P2468="","",
   IF(OR(P2468 &lt; EDA_Outlier_Analysis!$F$7, P2468 &gt; EDA_Outlier_Analysis!$F$8),
      "Outlier",
      "Normal"))</f>
        <v>Normal</v>
      </c>
      <c r="S2468" t="str">
        <f>IF(N2468="","",
   IF(OR(N2468 &lt;EDA_Outlier_Analysis!$I$10, N2468 &gt; EDA_Outlier_Analysis!$I$11),
      "Outlier",
      "Normal"))</f>
        <v>Normal</v>
      </c>
    </row>
    <row r="2469" spans="1:19">
      <c r="A2469" t="s">
        <v>5907</v>
      </c>
      <c r="B2469" s="4">
        <v>44893</v>
      </c>
      <c r="C2469" s="2">
        <v>220572.15</v>
      </c>
      <c r="D2469" t="s">
        <v>849</v>
      </c>
      <c r="E2469" t="s">
        <v>850</v>
      </c>
      <c r="F2469" t="s">
        <v>9</v>
      </c>
      <c r="G2469" t="s">
        <v>24</v>
      </c>
      <c r="H2469" t="s">
        <v>765</v>
      </c>
      <c r="J2469" t="s">
        <v>5908</v>
      </c>
      <c r="K2469" t="str">
        <f>IF(COUNTIF(Customers!A:A, H2469)&gt;0, "Valid", "Invalid")</f>
        <v>Valid</v>
      </c>
      <c r="L2469" t="str">
        <f t="shared" si="190"/>
        <v>11</v>
      </c>
      <c r="M2469" t="str">
        <f t="shared" si="191"/>
        <v>2022</v>
      </c>
      <c r="N2469">
        <f t="shared" si="192"/>
        <v>220572.15</v>
      </c>
      <c r="O2469">
        <f t="shared" si="193"/>
        <v>220572.15</v>
      </c>
      <c r="P2469" t="str">
        <f t="shared" si="194"/>
        <v/>
      </c>
      <c r="Q2469" s="48" t="str">
        <f>IF(O2469="","",
   IF(OR(O2469&lt;EDA_Outlier_Analysis!$C$10, O2469&gt;EDA_Outlier_Analysis!$C$11),
      "Outlier",
      "Normal"))</f>
        <v>Normal</v>
      </c>
      <c r="R2469" t="str">
        <f>IF(P2469="","",
   IF(OR(P2469 &lt; EDA_Outlier_Analysis!$F$7, P2469 &gt; EDA_Outlier_Analysis!$F$8),
      "Outlier",
      "Normal"))</f>
        <v/>
      </c>
      <c r="S2469" t="str">
        <f>IF(N2469="","",
   IF(OR(N2469 &lt;EDA_Outlier_Analysis!$I$10, N2469 &gt; EDA_Outlier_Analysis!$I$11),
      "Outlier",
      "Normal"))</f>
        <v>Normal</v>
      </c>
    </row>
    <row r="2470" spans="1:19">
      <c r="A2470" t="s">
        <v>5909</v>
      </c>
      <c r="B2470" s="4">
        <v>44964</v>
      </c>
      <c r="C2470" s="2">
        <v>-56507.85</v>
      </c>
      <c r="D2470" t="s">
        <v>840</v>
      </c>
      <c r="E2470" t="s">
        <v>856</v>
      </c>
      <c r="F2470" t="s">
        <v>11</v>
      </c>
      <c r="G2470" t="s">
        <v>24</v>
      </c>
      <c r="I2470" t="s">
        <v>898</v>
      </c>
      <c r="J2470" t="s">
        <v>5910</v>
      </c>
      <c r="K2470" t="str">
        <f>IF(COUNTIF(Customers!A:A, H2470)&gt;0, "Valid", "Invalid")</f>
        <v>Invalid</v>
      </c>
      <c r="L2470" t="str">
        <f t="shared" si="190"/>
        <v>2</v>
      </c>
      <c r="M2470" t="str">
        <f t="shared" si="191"/>
        <v>2023</v>
      </c>
      <c r="N2470">
        <f t="shared" si="192"/>
        <v>-56507.85</v>
      </c>
      <c r="O2470" t="str">
        <f t="shared" si="193"/>
        <v/>
      </c>
      <c r="P2470">
        <f t="shared" si="194"/>
        <v>56507.85</v>
      </c>
      <c r="Q2470" s="48" t="str">
        <f>IF(O2470="","",
   IF(OR(O2470&lt;EDA_Outlier_Analysis!$C$10, O2470&gt;EDA_Outlier_Analysis!$C$11),
      "Outlier",
      "Normal"))</f>
        <v/>
      </c>
      <c r="R2470" t="str">
        <f>IF(P2470="","",
   IF(OR(P2470 &lt; EDA_Outlier_Analysis!$F$7, P2470 &gt; EDA_Outlier_Analysis!$F$8),
      "Outlier",
      "Normal"))</f>
        <v>Outlier</v>
      </c>
      <c r="S2470" t="str">
        <f>IF(N2470="","",
   IF(OR(N2470 &lt;EDA_Outlier_Analysis!$I$10, N2470 &gt; EDA_Outlier_Analysis!$I$11),
      "Outlier",
      "Normal"))</f>
        <v>Normal</v>
      </c>
    </row>
    <row r="2471" spans="1:19">
      <c r="A2471" t="s">
        <v>5911</v>
      </c>
      <c r="B2471" s="4">
        <v>44900</v>
      </c>
      <c r="C2471" s="2">
        <v>86669.2</v>
      </c>
      <c r="D2471" t="s">
        <v>849</v>
      </c>
      <c r="E2471" t="s">
        <v>868</v>
      </c>
      <c r="F2471" t="s">
        <v>9</v>
      </c>
      <c r="G2471" t="s">
        <v>20</v>
      </c>
      <c r="H2471" t="s">
        <v>471</v>
      </c>
      <c r="J2471" t="s">
        <v>5912</v>
      </c>
      <c r="K2471" t="str">
        <f>IF(COUNTIF(Customers!A:A, H2471)&gt;0, "Valid", "Invalid")</f>
        <v>Valid</v>
      </c>
      <c r="L2471" t="str">
        <f t="shared" si="190"/>
        <v>12</v>
      </c>
      <c r="M2471" t="str">
        <f t="shared" si="191"/>
        <v>2022</v>
      </c>
      <c r="N2471">
        <f t="shared" si="192"/>
        <v>86669.2</v>
      </c>
      <c r="O2471">
        <f t="shared" si="193"/>
        <v>86669.2</v>
      </c>
      <c r="P2471" t="str">
        <f t="shared" si="194"/>
        <v/>
      </c>
      <c r="Q2471" s="48" t="str">
        <f>IF(O2471="","",
   IF(OR(O2471&lt;EDA_Outlier_Analysis!$C$10, O2471&gt;EDA_Outlier_Analysis!$C$11),
      "Outlier",
      "Normal"))</f>
        <v>Normal</v>
      </c>
      <c r="R2471" t="str">
        <f>IF(P2471="","",
   IF(OR(P2471 &lt; EDA_Outlier_Analysis!$F$7, P2471 &gt; EDA_Outlier_Analysis!$F$8),
      "Outlier",
      "Normal"))</f>
        <v/>
      </c>
      <c r="S2471" t="str">
        <f>IF(N2471="","",
   IF(OR(N2471 &lt;EDA_Outlier_Analysis!$I$10, N2471 &gt; EDA_Outlier_Analysis!$I$11),
      "Outlier",
      "Normal"))</f>
        <v>Normal</v>
      </c>
    </row>
    <row r="2472" spans="1:19">
      <c r="A2472" t="s">
        <v>5913</v>
      </c>
      <c r="B2472" s="4">
        <v>45098</v>
      </c>
      <c r="C2472" s="2">
        <v>-35769.26</v>
      </c>
      <c r="D2472" t="s">
        <v>840</v>
      </c>
      <c r="E2472" t="s">
        <v>878</v>
      </c>
      <c r="F2472" t="s">
        <v>9</v>
      </c>
      <c r="G2472" t="s">
        <v>34</v>
      </c>
      <c r="I2472" t="s">
        <v>1237</v>
      </c>
      <c r="J2472" t="s">
        <v>5914</v>
      </c>
      <c r="K2472" t="str">
        <f>IF(COUNTIF(Customers!A:A, H2472)&gt;0, "Valid", "Invalid")</f>
        <v>Invalid</v>
      </c>
      <c r="L2472" t="str">
        <f t="shared" si="190"/>
        <v>6</v>
      </c>
      <c r="M2472" t="str">
        <f t="shared" si="191"/>
        <v>2023</v>
      </c>
      <c r="N2472">
        <f t="shared" si="192"/>
        <v>-35769.26</v>
      </c>
      <c r="O2472" t="str">
        <f t="shared" si="193"/>
        <v/>
      </c>
      <c r="P2472">
        <f t="shared" si="194"/>
        <v>35769.26</v>
      </c>
      <c r="Q2472" s="48" t="str">
        <f>IF(O2472="","",
   IF(OR(O2472&lt;EDA_Outlier_Analysis!$C$10, O2472&gt;EDA_Outlier_Analysis!$C$11),
      "Outlier",
      "Normal"))</f>
        <v/>
      </c>
      <c r="R2472" t="str">
        <f>IF(P2472="","",
   IF(OR(P2472 &lt; EDA_Outlier_Analysis!$F$7, P2472 &gt; EDA_Outlier_Analysis!$F$8),
      "Outlier",
      "Normal"))</f>
        <v>Normal</v>
      </c>
      <c r="S2472" t="str">
        <f>IF(N2472="","",
   IF(OR(N2472 &lt;EDA_Outlier_Analysis!$I$10, N2472 &gt; EDA_Outlier_Analysis!$I$11),
      "Outlier",
      "Normal"))</f>
        <v>Normal</v>
      </c>
    </row>
    <row r="2473" spans="1:19">
      <c r="A2473" t="s">
        <v>5915</v>
      </c>
      <c r="B2473" s="4">
        <v>45059</v>
      </c>
      <c r="C2473" s="2">
        <v>-9529.1200000000008</v>
      </c>
      <c r="D2473" t="s">
        <v>840</v>
      </c>
      <c r="E2473" t="s">
        <v>841</v>
      </c>
      <c r="F2473" t="s">
        <v>10</v>
      </c>
      <c r="G2473" t="s">
        <v>20</v>
      </c>
      <c r="I2473" t="s">
        <v>957</v>
      </c>
      <c r="J2473" t="s">
        <v>5916</v>
      </c>
      <c r="K2473" t="str">
        <f>IF(COUNTIF(Customers!A:A, H2473)&gt;0, "Valid", "Invalid")</f>
        <v>Invalid</v>
      </c>
      <c r="L2473" t="str">
        <f t="shared" si="190"/>
        <v>5</v>
      </c>
      <c r="M2473" t="str">
        <f t="shared" si="191"/>
        <v>2023</v>
      </c>
      <c r="N2473">
        <f t="shared" si="192"/>
        <v>-9529.1200000000008</v>
      </c>
      <c r="O2473" t="str">
        <f t="shared" si="193"/>
        <v/>
      </c>
      <c r="P2473">
        <f t="shared" si="194"/>
        <v>9529.1200000000008</v>
      </c>
      <c r="Q2473" s="48" t="str">
        <f>IF(O2473="","",
   IF(OR(O2473&lt;EDA_Outlier_Analysis!$C$10, O2473&gt;EDA_Outlier_Analysis!$C$11),
      "Outlier",
      "Normal"))</f>
        <v/>
      </c>
      <c r="R2473" t="str">
        <f>IF(P2473="","",
   IF(OR(P2473 &lt; EDA_Outlier_Analysis!$F$7, P2473 &gt; EDA_Outlier_Analysis!$F$8),
      "Outlier",
      "Normal"))</f>
        <v>Outlier</v>
      </c>
      <c r="S2473" t="str">
        <f>IF(N2473="","",
   IF(OR(N2473 &lt;EDA_Outlier_Analysis!$I$10, N2473 &gt; EDA_Outlier_Analysis!$I$11),
      "Outlier",
      "Normal"))</f>
        <v>Normal</v>
      </c>
    </row>
    <row r="2474" spans="1:19">
      <c r="A2474" t="s">
        <v>5917</v>
      </c>
      <c r="B2474" s="4">
        <v>44848</v>
      </c>
      <c r="C2474" s="2">
        <v>-70682.39</v>
      </c>
      <c r="D2474" t="s">
        <v>840</v>
      </c>
      <c r="E2474" t="s">
        <v>864</v>
      </c>
      <c r="F2474" t="s">
        <v>11</v>
      </c>
      <c r="G2474" t="s">
        <v>34</v>
      </c>
      <c r="I2474" t="s">
        <v>1141</v>
      </c>
      <c r="J2474" t="s">
        <v>5918</v>
      </c>
      <c r="K2474" t="str">
        <f>IF(COUNTIF(Customers!A:A, H2474)&gt;0, "Valid", "Invalid")</f>
        <v>Invalid</v>
      </c>
      <c r="L2474" t="str">
        <f t="shared" si="190"/>
        <v>10</v>
      </c>
      <c r="M2474" t="str">
        <f t="shared" si="191"/>
        <v>2022</v>
      </c>
      <c r="N2474">
        <f t="shared" si="192"/>
        <v>-70682.39</v>
      </c>
      <c r="O2474" t="str">
        <f t="shared" si="193"/>
        <v/>
      </c>
      <c r="P2474">
        <f t="shared" si="194"/>
        <v>70682.39</v>
      </c>
      <c r="Q2474" s="48" t="str">
        <f>IF(O2474="","",
   IF(OR(O2474&lt;EDA_Outlier_Analysis!$C$10, O2474&gt;EDA_Outlier_Analysis!$C$11),
      "Outlier",
      "Normal"))</f>
        <v/>
      </c>
      <c r="R2474" t="str">
        <f>IF(P2474="","",
   IF(OR(P2474 &lt; EDA_Outlier_Analysis!$F$7, P2474 &gt; EDA_Outlier_Analysis!$F$8),
      "Outlier",
      "Normal"))</f>
        <v>Outlier</v>
      </c>
      <c r="S2474" t="str">
        <f>IF(N2474="","",
   IF(OR(N2474 &lt;EDA_Outlier_Analysis!$I$10, N2474 &gt; EDA_Outlier_Analysis!$I$11),
      "Outlier",
      "Normal"))</f>
        <v>Normal</v>
      </c>
    </row>
    <row r="2475" spans="1:19">
      <c r="A2475" t="s">
        <v>5919</v>
      </c>
      <c r="B2475" s="4">
        <v>45143</v>
      </c>
      <c r="C2475" s="2">
        <v>-74568.91</v>
      </c>
      <c r="D2475" t="s">
        <v>840</v>
      </c>
      <c r="E2475" t="s">
        <v>841</v>
      </c>
      <c r="F2475" t="s">
        <v>11</v>
      </c>
      <c r="G2475" t="s">
        <v>31</v>
      </c>
      <c r="I2475" t="s">
        <v>842</v>
      </c>
      <c r="J2475" t="s">
        <v>5920</v>
      </c>
      <c r="K2475" t="str">
        <f>IF(COUNTIF(Customers!A:A, H2475)&gt;0, "Valid", "Invalid")</f>
        <v>Invalid</v>
      </c>
      <c r="L2475" t="str">
        <f t="shared" si="190"/>
        <v>8</v>
      </c>
      <c r="M2475" t="str">
        <f t="shared" si="191"/>
        <v>2023</v>
      </c>
      <c r="N2475">
        <f t="shared" si="192"/>
        <v>-74568.91</v>
      </c>
      <c r="O2475" t="str">
        <f t="shared" si="193"/>
        <v/>
      </c>
      <c r="P2475">
        <f t="shared" si="194"/>
        <v>74568.91</v>
      </c>
      <c r="Q2475" s="48" t="str">
        <f>IF(O2475="","",
   IF(OR(O2475&lt;EDA_Outlier_Analysis!$C$10, O2475&gt;EDA_Outlier_Analysis!$C$11),
      "Outlier",
      "Normal"))</f>
        <v/>
      </c>
      <c r="R2475" t="str">
        <f>IF(P2475="","",
   IF(OR(P2475 &lt; EDA_Outlier_Analysis!$F$7, P2475 &gt; EDA_Outlier_Analysis!$F$8),
      "Outlier",
      "Normal"))</f>
        <v>Outlier</v>
      </c>
      <c r="S2475" t="str">
        <f>IF(N2475="","",
   IF(OR(N2475 &lt;EDA_Outlier_Analysis!$I$10, N2475 &gt; EDA_Outlier_Analysis!$I$11),
      "Outlier",
      "Normal"))</f>
        <v>Normal</v>
      </c>
    </row>
    <row r="2476" spans="1:19">
      <c r="A2476" t="s">
        <v>5921</v>
      </c>
      <c r="B2476" s="4">
        <v>45158</v>
      </c>
      <c r="C2476" s="2">
        <v>-33529.1</v>
      </c>
      <c r="D2476" t="s">
        <v>840</v>
      </c>
      <c r="E2476" t="s">
        <v>905</v>
      </c>
      <c r="F2476" t="s">
        <v>11</v>
      </c>
      <c r="G2476" t="s">
        <v>34</v>
      </c>
      <c r="I2476" t="s">
        <v>2424</v>
      </c>
      <c r="J2476" t="s">
        <v>5922</v>
      </c>
      <c r="K2476" t="str">
        <f>IF(COUNTIF(Customers!A:A, H2476)&gt;0, "Valid", "Invalid")</f>
        <v>Invalid</v>
      </c>
      <c r="L2476" t="str">
        <f t="shared" si="190"/>
        <v>8</v>
      </c>
      <c r="M2476" t="str">
        <f t="shared" si="191"/>
        <v>2023</v>
      </c>
      <c r="N2476">
        <f t="shared" si="192"/>
        <v>-33529.1</v>
      </c>
      <c r="O2476" t="str">
        <f t="shared" si="193"/>
        <v/>
      </c>
      <c r="P2476">
        <f t="shared" si="194"/>
        <v>33529.1</v>
      </c>
      <c r="Q2476" s="48" t="str">
        <f>IF(O2476="","",
   IF(OR(O2476&lt;EDA_Outlier_Analysis!$C$10, O2476&gt;EDA_Outlier_Analysis!$C$11),
      "Outlier",
      "Normal"))</f>
        <v/>
      </c>
      <c r="R2476" t="str">
        <f>IF(P2476="","",
   IF(OR(P2476 &lt; EDA_Outlier_Analysis!$F$7, P2476 &gt; EDA_Outlier_Analysis!$F$8),
      "Outlier",
      "Normal"))</f>
        <v>Normal</v>
      </c>
      <c r="S2476" t="str">
        <f>IF(N2476="","",
   IF(OR(N2476 &lt;EDA_Outlier_Analysis!$I$10, N2476 &gt; EDA_Outlier_Analysis!$I$11),
      "Outlier",
      "Normal"))</f>
        <v>Normal</v>
      </c>
    </row>
    <row r="2477" spans="1:19">
      <c r="A2477" t="s">
        <v>5923</v>
      </c>
      <c r="B2477" s="4">
        <v>45185</v>
      </c>
      <c r="C2477" s="2">
        <v>305449.15000000002</v>
      </c>
      <c r="D2477" t="s">
        <v>849</v>
      </c>
      <c r="E2477" t="s">
        <v>850</v>
      </c>
      <c r="F2477" t="s">
        <v>9</v>
      </c>
      <c r="G2477" t="s">
        <v>31</v>
      </c>
      <c r="H2477" t="s">
        <v>149</v>
      </c>
      <c r="J2477" t="s">
        <v>5924</v>
      </c>
      <c r="K2477" t="str">
        <f>IF(COUNTIF(Customers!A:A, H2477)&gt;0, "Valid", "Invalid")</f>
        <v>Valid</v>
      </c>
      <c r="L2477" t="str">
        <f t="shared" si="190"/>
        <v>9</v>
      </c>
      <c r="M2477" t="str">
        <f t="shared" si="191"/>
        <v>2023</v>
      </c>
      <c r="N2477">
        <f t="shared" si="192"/>
        <v>305449.15000000002</v>
      </c>
      <c r="O2477">
        <f t="shared" si="193"/>
        <v>305449.15000000002</v>
      </c>
      <c r="P2477" t="str">
        <f t="shared" si="194"/>
        <v/>
      </c>
      <c r="Q2477" s="48" t="str">
        <f>IF(O2477="","",
   IF(OR(O2477&lt;EDA_Outlier_Analysis!$C$10, O2477&gt;EDA_Outlier_Analysis!$C$11),
      "Outlier",
      "Normal"))</f>
        <v>Outlier</v>
      </c>
      <c r="R2477" t="str">
        <f>IF(P2477="","",
   IF(OR(P2477 &lt; EDA_Outlier_Analysis!$F$7, P2477 &gt; EDA_Outlier_Analysis!$F$8),
      "Outlier",
      "Normal"))</f>
        <v/>
      </c>
      <c r="S2477" t="str">
        <f>IF(N2477="","",
   IF(OR(N2477 &lt;EDA_Outlier_Analysis!$I$10, N2477 &gt; EDA_Outlier_Analysis!$I$11),
      "Outlier",
      "Normal"))</f>
        <v>Normal</v>
      </c>
    </row>
    <row r="2478" spans="1:19">
      <c r="A2478" t="s">
        <v>5925</v>
      </c>
      <c r="B2478" s="4">
        <v>44891</v>
      </c>
      <c r="C2478" s="2">
        <v>142504.35999999999</v>
      </c>
      <c r="D2478" t="s">
        <v>849</v>
      </c>
      <c r="E2478" t="s">
        <v>853</v>
      </c>
      <c r="F2478" t="s">
        <v>11</v>
      </c>
      <c r="G2478" t="s">
        <v>31</v>
      </c>
      <c r="H2478" t="s">
        <v>745</v>
      </c>
      <c r="J2478" t="s">
        <v>5926</v>
      </c>
      <c r="K2478" t="str">
        <f>IF(COUNTIF(Customers!A:A, H2478)&gt;0, "Valid", "Invalid")</f>
        <v>Valid</v>
      </c>
      <c r="L2478" t="str">
        <f t="shared" si="190"/>
        <v>11</v>
      </c>
      <c r="M2478" t="str">
        <f t="shared" si="191"/>
        <v>2022</v>
      </c>
      <c r="N2478">
        <f t="shared" si="192"/>
        <v>142504.35999999999</v>
      </c>
      <c r="O2478">
        <f t="shared" si="193"/>
        <v>142504.35999999999</v>
      </c>
      <c r="P2478" t="str">
        <f t="shared" si="194"/>
        <v/>
      </c>
      <c r="Q2478" s="48" t="str">
        <f>IF(O2478="","",
   IF(OR(O2478&lt;EDA_Outlier_Analysis!$C$10, O2478&gt;EDA_Outlier_Analysis!$C$11),
      "Outlier",
      "Normal"))</f>
        <v>Normal</v>
      </c>
      <c r="R2478" t="str">
        <f>IF(P2478="","",
   IF(OR(P2478 &lt; EDA_Outlier_Analysis!$F$7, P2478 &gt; EDA_Outlier_Analysis!$F$8),
      "Outlier",
      "Normal"))</f>
        <v/>
      </c>
      <c r="S2478" t="str">
        <f>IF(N2478="","",
   IF(OR(N2478 &lt;EDA_Outlier_Analysis!$I$10, N2478 &gt; EDA_Outlier_Analysis!$I$11),
      "Outlier",
      "Normal"))</f>
        <v>Normal</v>
      </c>
    </row>
    <row r="2479" spans="1:19">
      <c r="A2479" t="s">
        <v>5927</v>
      </c>
      <c r="B2479" s="4">
        <v>44585</v>
      </c>
      <c r="C2479" s="2">
        <v>-9508.91</v>
      </c>
      <c r="D2479" t="s">
        <v>840</v>
      </c>
      <c r="E2479" t="s">
        <v>878</v>
      </c>
      <c r="F2479" t="s">
        <v>11</v>
      </c>
      <c r="G2479" t="s">
        <v>31</v>
      </c>
      <c r="I2479" t="s">
        <v>865</v>
      </c>
      <c r="J2479" t="s">
        <v>5928</v>
      </c>
      <c r="K2479" t="str">
        <f>IF(COUNTIF(Customers!A:A, H2479)&gt;0, "Valid", "Invalid")</f>
        <v>Invalid</v>
      </c>
      <c r="L2479" t="str">
        <f t="shared" si="190"/>
        <v>1</v>
      </c>
      <c r="M2479" t="str">
        <f t="shared" si="191"/>
        <v>2022</v>
      </c>
      <c r="N2479">
        <f t="shared" si="192"/>
        <v>-9508.91</v>
      </c>
      <c r="O2479" t="str">
        <f t="shared" si="193"/>
        <v/>
      </c>
      <c r="P2479">
        <f t="shared" si="194"/>
        <v>9508.91</v>
      </c>
      <c r="Q2479" s="48" t="str">
        <f>IF(O2479="","",
   IF(OR(O2479&lt;EDA_Outlier_Analysis!$C$10, O2479&gt;EDA_Outlier_Analysis!$C$11),
      "Outlier",
      "Normal"))</f>
        <v/>
      </c>
      <c r="R2479" t="str">
        <f>IF(P2479="","",
   IF(OR(P2479 &lt; EDA_Outlier_Analysis!$F$7, P2479 &gt; EDA_Outlier_Analysis!$F$8),
      "Outlier",
      "Normal"))</f>
        <v>Outlier</v>
      </c>
      <c r="S2479" t="str">
        <f>IF(N2479="","",
   IF(OR(N2479 &lt;EDA_Outlier_Analysis!$I$10, N2479 &gt; EDA_Outlier_Analysis!$I$11),
      "Outlier",
      "Normal"))</f>
        <v>Normal</v>
      </c>
    </row>
    <row r="2480" spans="1:19">
      <c r="A2480" t="s">
        <v>5929</v>
      </c>
      <c r="B2480" s="4">
        <v>45035</v>
      </c>
      <c r="C2480" s="2">
        <v>124322.95</v>
      </c>
      <c r="D2480" t="s">
        <v>849</v>
      </c>
      <c r="E2480" t="s">
        <v>868</v>
      </c>
      <c r="F2480" t="s">
        <v>10</v>
      </c>
      <c r="G2480" t="s">
        <v>24</v>
      </c>
      <c r="H2480" t="s">
        <v>359</v>
      </c>
      <c r="J2480" t="s">
        <v>5930</v>
      </c>
      <c r="K2480" t="str">
        <f>IF(COUNTIF(Customers!A:A, H2480)&gt;0, "Valid", "Invalid")</f>
        <v>Valid</v>
      </c>
      <c r="L2480" t="str">
        <f t="shared" si="190"/>
        <v>4</v>
      </c>
      <c r="M2480" t="str">
        <f t="shared" si="191"/>
        <v>2023</v>
      </c>
      <c r="N2480">
        <f t="shared" si="192"/>
        <v>124322.95</v>
      </c>
      <c r="O2480">
        <f t="shared" si="193"/>
        <v>124322.95</v>
      </c>
      <c r="P2480" t="str">
        <f t="shared" si="194"/>
        <v/>
      </c>
      <c r="Q2480" s="48" t="str">
        <f>IF(O2480="","",
   IF(OR(O2480&lt;EDA_Outlier_Analysis!$C$10, O2480&gt;EDA_Outlier_Analysis!$C$11),
      "Outlier",
      "Normal"))</f>
        <v>Normal</v>
      </c>
      <c r="R2480" t="str">
        <f>IF(P2480="","",
   IF(OR(P2480 &lt; EDA_Outlier_Analysis!$F$7, P2480 &gt; EDA_Outlier_Analysis!$F$8),
      "Outlier",
      "Normal"))</f>
        <v/>
      </c>
      <c r="S2480" t="str">
        <f>IF(N2480="","",
   IF(OR(N2480 &lt;EDA_Outlier_Analysis!$I$10, N2480 &gt; EDA_Outlier_Analysis!$I$11),
      "Outlier",
      "Normal"))</f>
        <v>Normal</v>
      </c>
    </row>
    <row r="2481" spans="1:19">
      <c r="A2481" t="s">
        <v>5931</v>
      </c>
      <c r="B2481" s="4">
        <v>45132</v>
      </c>
      <c r="C2481" s="2">
        <v>-44216.47</v>
      </c>
      <c r="D2481" t="s">
        <v>840</v>
      </c>
      <c r="E2481" t="s">
        <v>841</v>
      </c>
      <c r="F2481" t="s">
        <v>10</v>
      </c>
      <c r="G2481" t="s">
        <v>31</v>
      </c>
      <c r="I2481" t="s">
        <v>965</v>
      </c>
      <c r="J2481" t="s">
        <v>5932</v>
      </c>
      <c r="K2481" t="str">
        <f>IF(COUNTIF(Customers!A:A, H2481)&gt;0, "Valid", "Invalid")</f>
        <v>Invalid</v>
      </c>
      <c r="L2481" t="str">
        <f t="shared" si="190"/>
        <v>7</v>
      </c>
      <c r="M2481" t="str">
        <f t="shared" si="191"/>
        <v>2023</v>
      </c>
      <c r="N2481">
        <f t="shared" si="192"/>
        <v>-44216.47</v>
      </c>
      <c r="O2481" t="str">
        <f t="shared" si="193"/>
        <v/>
      </c>
      <c r="P2481">
        <f t="shared" si="194"/>
        <v>44216.47</v>
      </c>
      <c r="Q2481" s="48" t="str">
        <f>IF(O2481="","",
   IF(OR(O2481&lt;EDA_Outlier_Analysis!$C$10, O2481&gt;EDA_Outlier_Analysis!$C$11),
      "Outlier",
      "Normal"))</f>
        <v/>
      </c>
      <c r="R2481" t="str">
        <f>IF(P2481="","",
   IF(OR(P2481 &lt; EDA_Outlier_Analysis!$F$7, P2481 &gt; EDA_Outlier_Analysis!$F$8),
      "Outlier",
      "Normal"))</f>
        <v>Normal</v>
      </c>
      <c r="S2481" t="str">
        <f>IF(N2481="","",
   IF(OR(N2481 &lt;EDA_Outlier_Analysis!$I$10, N2481 &gt; EDA_Outlier_Analysis!$I$11),
      "Outlier",
      "Normal"))</f>
        <v>Normal</v>
      </c>
    </row>
    <row r="2482" spans="1:19">
      <c r="A2482" t="s">
        <v>5933</v>
      </c>
      <c r="B2482" s="4">
        <v>44943</v>
      </c>
      <c r="C2482" s="2">
        <v>-69306.97</v>
      </c>
      <c r="D2482" t="s">
        <v>840</v>
      </c>
      <c r="E2482" t="s">
        <v>856</v>
      </c>
      <c r="F2482" t="s">
        <v>11</v>
      </c>
      <c r="G2482" t="s">
        <v>20</v>
      </c>
      <c r="I2482" t="s">
        <v>954</v>
      </c>
      <c r="J2482" t="s">
        <v>5934</v>
      </c>
      <c r="K2482" t="str">
        <f>IF(COUNTIF(Customers!A:A, H2482)&gt;0, "Valid", "Invalid")</f>
        <v>Invalid</v>
      </c>
      <c r="L2482" t="str">
        <f t="shared" si="190"/>
        <v>1</v>
      </c>
      <c r="M2482" t="str">
        <f t="shared" si="191"/>
        <v>2023</v>
      </c>
      <c r="N2482">
        <f t="shared" si="192"/>
        <v>-69306.97</v>
      </c>
      <c r="O2482" t="str">
        <f t="shared" si="193"/>
        <v/>
      </c>
      <c r="P2482">
        <f t="shared" si="194"/>
        <v>69306.97</v>
      </c>
      <c r="Q2482" s="48" t="str">
        <f>IF(O2482="","",
   IF(OR(O2482&lt;EDA_Outlier_Analysis!$C$10, O2482&gt;EDA_Outlier_Analysis!$C$11),
      "Outlier",
      "Normal"))</f>
        <v/>
      </c>
      <c r="R2482" t="str">
        <f>IF(P2482="","",
   IF(OR(P2482 &lt; EDA_Outlier_Analysis!$F$7, P2482 &gt; EDA_Outlier_Analysis!$F$8),
      "Outlier",
      "Normal"))</f>
        <v>Outlier</v>
      </c>
      <c r="S2482" t="str">
        <f>IF(N2482="","",
   IF(OR(N2482 &lt;EDA_Outlier_Analysis!$I$10, N2482 &gt; EDA_Outlier_Analysis!$I$11),
      "Outlier",
      "Normal"))</f>
        <v>Normal</v>
      </c>
    </row>
    <row r="2483" spans="1:19">
      <c r="A2483" t="s">
        <v>5935</v>
      </c>
      <c r="B2483" s="4">
        <v>44709</v>
      </c>
      <c r="C2483" s="2">
        <v>143555.79</v>
      </c>
      <c r="D2483" t="s">
        <v>849</v>
      </c>
      <c r="E2483" t="s">
        <v>850</v>
      </c>
      <c r="F2483" t="s">
        <v>10</v>
      </c>
      <c r="G2483" t="s">
        <v>24</v>
      </c>
      <c r="H2483" t="s">
        <v>387</v>
      </c>
      <c r="J2483" t="s">
        <v>5936</v>
      </c>
      <c r="K2483" t="str">
        <f>IF(COUNTIF(Customers!A:A, H2483)&gt;0, "Valid", "Invalid")</f>
        <v>Valid</v>
      </c>
      <c r="L2483" t="str">
        <f t="shared" si="190"/>
        <v>5</v>
      </c>
      <c r="M2483" t="str">
        <f t="shared" si="191"/>
        <v>2022</v>
      </c>
      <c r="N2483">
        <f t="shared" si="192"/>
        <v>143555.79</v>
      </c>
      <c r="O2483">
        <f t="shared" si="193"/>
        <v>143555.79</v>
      </c>
      <c r="P2483" t="str">
        <f t="shared" si="194"/>
        <v/>
      </c>
      <c r="Q2483" s="48" t="str">
        <f>IF(O2483="","",
   IF(OR(O2483&lt;EDA_Outlier_Analysis!$C$10, O2483&gt;EDA_Outlier_Analysis!$C$11),
      "Outlier",
      "Normal"))</f>
        <v>Normal</v>
      </c>
      <c r="R2483" t="str">
        <f>IF(P2483="","",
   IF(OR(P2483 &lt; EDA_Outlier_Analysis!$F$7, P2483 &gt; EDA_Outlier_Analysis!$F$8),
      "Outlier",
      "Normal"))</f>
        <v/>
      </c>
      <c r="S2483" t="str">
        <f>IF(N2483="","",
   IF(OR(N2483 &lt;EDA_Outlier_Analysis!$I$10, N2483 &gt; EDA_Outlier_Analysis!$I$11),
      "Outlier",
      "Normal"))</f>
        <v>Normal</v>
      </c>
    </row>
    <row r="2484" spans="1:19">
      <c r="A2484" t="s">
        <v>5937</v>
      </c>
      <c r="B2484" s="4">
        <v>45266</v>
      </c>
      <c r="C2484" s="2">
        <v>236653.96</v>
      </c>
      <c r="D2484" t="s">
        <v>849</v>
      </c>
      <c r="E2484" t="s">
        <v>850</v>
      </c>
      <c r="F2484" t="s">
        <v>10</v>
      </c>
      <c r="G2484" t="s">
        <v>34</v>
      </c>
      <c r="H2484" t="s">
        <v>551</v>
      </c>
      <c r="J2484" t="s">
        <v>5938</v>
      </c>
      <c r="K2484" t="str">
        <f>IF(COUNTIF(Customers!A:A, H2484)&gt;0, "Valid", "Invalid")</f>
        <v>Valid</v>
      </c>
      <c r="L2484" t="str">
        <f t="shared" si="190"/>
        <v>12</v>
      </c>
      <c r="M2484" t="str">
        <f t="shared" si="191"/>
        <v>2023</v>
      </c>
      <c r="N2484">
        <f t="shared" si="192"/>
        <v>236653.96</v>
      </c>
      <c r="O2484">
        <f t="shared" si="193"/>
        <v>236653.96</v>
      </c>
      <c r="P2484" t="str">
        <f t="shared" si="194"/>
        <v/>
      </c>
      <c r="Q2484" s="48" t="str">
        <f>IF(O2484="","",
   IF(OR(O2484&lt;EDA_Outlier_Analysis!$C$10, O2484&gt;EDA_Outlier_Analysis!$C$11),
      "Outlier",
      "Normal"))</f>
        <v>Normal</v>
      </c>
      <c r="R2484" t="str">
        <f>IF(P2484="","",
   IF(OR(P2484 &lt; EDA_Outlier_Analysis!$F$7, P2484 &gt; EDA_Outlier_Analysis!$F$8),
      "Outlier",
      "Normal"))</f>
        <v/>
      </c>
      <c r="S2484" t="str">
        <f>IF(N2484="","",
   IF(OR(N2484 &lt;EDA_Outlier_Analysis!$I$10, N2484 &gt; EDA_Outlier_Analysis!$I$11),
      "Outlier",
      "Normal"))</f>
        <v>Normal</v>
      </c>
    </row>
    <row r="2485" spans="1:19">
      <c r="A2485" t="s">
        <v>5939</v>
      </c>
      <c r="B2485" s="4">
        <v>44852</v>
      </c>
      <c r="C2485" s="2">
        <v>-80383.009999999995</v>
      </c>
      <c r="D2485" t="s">
        <v>840</v>
      </c>
      <c r="E2485" t="s">
        <v>878</v>
      </c>
      <c r="F2485" t="s">
        <v>11</v>
      </c>
      <c r="G2485" t="s">
        <v>31</v>
      </c>
      <c r="I2485" t="s">
        <v>1623</v>
      </c>
      <c r="J2485" t="s">
        <v>5940</v>
      </c>
      <c r="K2485" t="str">
        <f>IF(COUNTIF(Customers!A:A, H2485)&gt;0, "Valid", "Invalid")</f>
        <v>Invalid</v>
      </c>
      <c r="L2485" t="str">
        <f t="shared" si="190"/>
        <v>10</v>
      </c>
      <c r="M2485" t="str">
        <f t="shared" si="191"/>
        <v>2022</v>
      </c>
      <c r="N2485">
        <f t="shared" si="192"/>
        <v>-80383.009999999995</v>
      </c>
      <c r="O2485" t="str">
        <f t="shared" si="193"/>
        <v/>
      </c>
      <c r="P2485">
        <f t="shared" si="194"/>
        <v>80383.009999999995</v>
      </c>
      <c r="Q2485" s="48" t="str">
        <f>IF(O2485="","",
   IF(OR(O2485&lt;EDA_Outlier_Analysis!$C$10, O2485&gt;EDA_Outlier_Analysis!$C$11),
      "Outlier",
      "Normal"))</f>
        <v/>
      </c>
      <c r="R2485" t="str">
        <f>IF(P2485="","",
   IF(OR(P2485 &lt; EDA_Outlier_Analysis!$F$7, P2485 &gt; EDA_Outlier_Analysis!$F$8),
      "Outlier",
      "Normal"))</f>
        <v>Outlier</v>
      </c>
      <c r="S2485" t="str">
        <f>IF(N2485="","",
   IF(OR(N2485 &lt;EDA_Outlier_Analysis!$I$10, N2485 &gt; EDA_Outlier_Analysis!$I$11),
      "Outlier",
      "Normal"))</f>
        <v>Normal</v>
      </c>
    </row>
    <row r="2486" spans="1:19">
      <c r="A2486" t="s">
        <v>5941</v>
      </c>
      <c r="B2486" s="4">
        <v>44946</v>
      </c>
      <c r="C2486" s="2">
        <v>-44112.58</v>
      </c>
      <c r="D2486" t="s">
        <v>840</v>
      </c>
      <c r="E2486" t="s">
        <v>905</v>
      </c>
      <c r="F2486" t="s">
        <v>11</v>
      </c>
      <c r="G2486" t="s">
        <v>34</v>
      </c>
      <c r="I2486" t="s">
        <v>1117</v>
      </c>
      <c r="J2486" t="s">
        <v>5942</v>
      </c>
      <c r="K2486" t="str">
        <f>IF(COUNTIF(Customers!A:A, H2486)&gt;0, "Valid", "Invalid")</f>
        <v>Invalid</v>
      </c>
      <c r="L2486" t="str">
        <f t="shared" si="190"/>
        <v>1</v>
      </c>
      <c r="M2486" t="str">
        <f t="shared" si="191"/>
        <v>2023</v>
      </c>
      <c r="N2486">
        <f t="shared" si="192"/>
        <v>-44112.58</v>
      </c>
      <c r="O2486" t="str">
        <f t="shared" si="193"/>
        <v/>
      </c>
      <c r="P2486">
        <f t="shared" si="194"/>
        <v>44112.58</v>
      </c>
      <c r="Q2486" s="48" t="str">
        <f>IF(O2486="","",
   IF(OR(O2486&lt;EDA_Outlier_Analysis!$C$10, O2486&gt;EDA_Outlier_Analysis!$C$11),
      "Outlier",
      "Normal"))</f>
        <v/>
      </c>
      <c r="R2486" t="str">
        <f>IF(P2486="","",
   IF(OR(P2486 &lt; EDA_Outlier_Analysis!$F$7, P2486 &gt; EDA_Outlier_Analysis!$F$8),
      "Outlier",
      "Normal"))</f>
        <v>Normal</v>
      </c>
      <c r="S2486" t="str">
        <f>IF(N2486="","",
   IF(OR(N2486 &lt;EDA_Outlier_Analysis!$I$10, N2486 &gt; EDA_Outlier_Analysis!$I$11),
      "Outlier",
      "Normal"))</f>
        <v>Normal</v>
      </c>
    </row>
    <row r="2487" spans="1:19">
      <c r="A2487" t="s">
        <v>5943</v>
      </c>
      <c r="B2487" s="4">
        <v>44598</v>
      </c>
      <c r="C2487" s="2">
        <v>-36255.589999999997</v>
      </c>
      <c r="D2487" t="s">
        <v>840</v>
      </c>
      <c r="E2487" t="s">
        <v>864</v>
      </c>
      <c r="F2487" t="s">
        <v>11</v>
      </c>
      <c r="G2487" t="s">
        <v>24</v>
      </c>
      <c r="I2487" t="s">
        <v>4774</v>
      </c>
      <c r="J2487" t="s">
        <v>5944</v>
      </c>
      <c r="K2487" t="str">
        <f>IF(COUNTIF(Customers!A:A, H2487)&gt;0, "Valid", "Invalid")</f>
        <v>Invalid</v>
      </c>
      <c r="L2487" t="str">
        <f t="shared" si="190"/>
        <v>2</v>
      </c>
      <c r="M2487" t="str">
        <f t="shared" si="191"/>
        <v>2022</v>
      </c>
      <c r="N2487">
        <f t="shared" si="192"/>
        <v>-36255.589999999997</v>
      </c>
      <c r="O2487" t="str">
        <f t="shared" si="193"/>
        <v/>
      </c>
      <c r="P2487">
        <f t="shared" si="194"/>
        <v>36255.589999999997</v>
      </c>
      <c r="Q2487" s="48" t="str">
        <f>IF(O2487="","",
   IF(OR(O2487&lt;EDA_Outlier_Analysis!$C$10, O2487&gt;EDA_Outlier_Analysis!$C$11),
      "Outlier",
      "Normal"))</f>
        <v/>
      </c>
      <c r="R2487" t="str">
        <f>IF(P2487="","",
   IF(OR(P2487 &lt; EDA_Outlier_Analysis!$F$7, P2487 &gt; EDA_Outlier_Analysis!$F$8),
      "Outlier",
      "Normal"))</f>
        <v>Normal</v>
      </c>
      <c r="S2487" t="str">
        <f>IF(N2487="","",
   IF(OR(N2487 &lt;EDA_Outlier_Analysis!$I$10, N2487 &gt; EDA_Outlier_Analysis!$I$11),
      "Outlier",
      "Normal"))</f>
        <v>Normal</v>
      </c>
    </row>
    <row r="2488" spans="1:19">
      <c r="A2488" t="s">
        <v>5945</v>
      </c>
      <c r="B2488" s="4">
        <v>44842</v>
      </c>
      <c r="C2488" s="2">
        <v>-52883.83</v>
      </c>
      <c r="D2488" t="s">
        <v>840</v>
      </c>
      <c r="E2488" t="s">
        <v>905</v>
      </c>
      <c r="F2488" t="s">
        <v>11</v>
      </c>
      <c r="G2488" t="s">
        <v>34</v>
      </c>
      <c r="I2488" t="s">
        <v>932</v>
      </c>
      <c r="J2488" t="s">
        <v>5946</v>
      </c>
      <c r="K2488" t="str">
        <f>IF(COUNTIF(Customers!A:A, H2488)&gt;0, "Valid", "Invalid")</f>
        <v>Invalid</v>
      </c>
      <c r="L2488" t="str">
        <f t="shared" si="190"/>
        <v>10</v>
      </c>
      <c r="M2488" t="str">
        <f t="shared" si="191"/>
        <v>2022</v>
      </c>
      <c r="N2488">
        <f t="shared" si="192"/>
        <v>-52883.83</v>
      </c>
      <c r="O2488" t="str">
        <f t="shared" si="193"/>
        <v/>
      </c>
      <c r="P2488">
        <f t="shared" si="194"/>
        <v>52883.83</v>
      </c>
      <c r="Q2488" s="48" t="str">
        <f>IF(O2488="","",
   IF(OR(O2488&lt;EDA_Outlier_Analysis!$C$10, O2488&gt;EDA_Outlier_Analysis!$C$11),
      "Outlier",
      "Normal"))</f>
        <v/>
      </c>
      <c r="R2488" t="str">
        <f>IF(P2488="","",
   IF(OR(P2488 &lt; EDA_Outlier_Analysis!$F$7, P2488 &gt; EDA_Outlier_Analysis!$F$8),
      "Outlier",
      "Normal"))</f>
        <v>Normal</v>
      </c>
      <c r="S2488" t="str">
        <f>IF(N2488="","",
   IF(OR(N2488 &lt;EDA_Outlier_Analysis!$I$10, N2488 &gt; EDA_Outlier_Analysis!$I$11),
      "Outlier",
      "Normal"))</f>
        <v>Normal</v>
      </c>
    </row>
    <row r="2489" spans="1:19">
      <c r="A2489" t="s">
        <v>5947</v>
      </c>
      <c r="B2489" s="4">
        <v>44810</v>
      </c>
      <c r="C2489" s="2">
        <v>178497.88</v>
      </c>
      <c r="D2489" t="s">
        <v>849</v>
      </c>
      <c r="E2489" t="s">
        <v>853</v>
      </c>
      <c r="F2489" t="s">
        <v>11</v>
      </c>
      <c r="G2489" t="s">
        <v>34</v>
      </c>
      <c r="H2489" t="s">
        <v>101</v>
      </c>
      <c r="J2489" t="s">
        <v>5948</v>
      </c>
      <c r="K2489" t="str">
        <f>IF(COUNTIF(Customers!A:A, H2489)&gt;0, "Valid", "Invalid")</f>
        <v>Valid</v>
      </c>
      <c r="L2489" t="str">
        <f t="shared" si="190"/>
        <v>9</v>
      </c>
      <c r="M2489" t="str">
        <f t="shared" si="191"/>
        <v>2022</v>
      </c>
      <c r="N2489">
        <f t="shared" si="192"/>
        <v>178497.88</v>
      </c>
      <c r="O2489">
        <f t="shared" si="193"/>
        <v>178497.88</v>
      </c>
      <c r="P2489" t="str">
        <f t="shared" si="194"/>
        <v/>
      </c>
      <c r="Q2489" s="48" t="str">
        <f>IF(O2489="","",
   IF(OR(O2489&lt;EDA_Outlier_Analysis!$C$10, O2489&gt;EDA_Outlier_Analysis!$C$11),
      "Outlier",
      "Normal"))</f>
        <v>Normal</v>
      </c>
      <c r="R2489" t="str">
        <f>IF(P2489="","",
   IF(OR(P2489 &lt; EDA_Outlier_Analysis!$F$7, P2489 &gt; EDA_Outlier_Analysis!$F$8),
      "Outlier",
      "Normal"))</f>
        <v/>
      </c>
      <c r="S2489" t="str">
        <f>IF(N2489="","",
   IF(OR(N2489 &lt;EDA_Outlier_Analysis!$I$10, N2489 &gt; EDA_Outlier_Analysis!$I$11),
      "Outlier",
      "Normal"))</f>
        <v>Normal</v>
      </c>
    </row>
    <row r="2490" spans="1:19">
      <c r="A2490" t="s">
        <v>5949</v>
      </c>
      <c r="B2490" s="4">
        <v>45020</v>
      </c>
      <c r="C2490" s="2">
        <v>-76782.98</v>
      </c>
      <c r="D2490" t="s">
        <v>840</v>
      </c>
      <c r="E2490" t="s">
        <v>845</v>
      </c>
      <c r="F2490" t="s">
        <v>10</v>
      </c>
      <c r="G2490" t="s">
        <v>24</v>
      </c>
      <c r="I2490" t="s">
        <v>2017</v>
      </c>
      <c r="J2490" t="s">
        <v>5950</v>
      </c>
      <c r="K2490" t="str">
        <f>IF(COUNTIF(Customers!A:A, H2490)&gt;0, "Valid", "Invalid")</f>
        <v>Invalid</v>
      </c>
      <c r="L2490" t="str">
        <f t="shared" si="190"/>
        <v>4</v>
      </c>
      <c r="M2490" t="str">
        <f t="shared" si="191"/>
        <v>2023</v>
      </c>
      <c r="N2490">
        <f t="shared" si="192"/>
        <v>-76782.98</v>
      </c>
      <c r="O2490" t="str">
        <f t="shared" si="193"/>
        <v/>
      </c>
      <c r="P2490">
        <f t="shared" si="194"/>
        <v>76782.98</v>
      </c>
      <c r="Q2490" s="48" t="str">
        <f>IF(O2490="","",
   IF(OR(O2490&lt;EDA_Outlier_Analysis!$C$10, O2490&gt;EDA_Outlier_Analysis!$C$11),
      "Outlier",
      "Normal"))</f>
        <v/>
      </c>
      <c r="R2490" t="str">
        <f>IF(P2490="","",
   IF(OR(P2490 &lt; EDA_Outlier_Analysis!$F$7, P2490 &gt; EDA_Outlier_Analysis!$F$8),
      "Outlier",
      "Normal"))</f>
        <v>Outlier</v>
      </c>
      <c r="S2490" t="str">
        <f>IF(N2490="","",
   IF(OR(N2490 &lt;EDA_Outlier_Analysis!$I$10, N2490 &gt; EDA_Outlier_Analysis!$I$11),
      "Outlier",
      "Normal"))</f>
        <v>Normal</v>
      </c>
    </row>
    <row r="2491" spans="1:19">
      <c r="A2491" t="s">
        <v>5951</v>
      </c>
      <c r="B2491" s="4">
        <v>44852</v>
      </c>
      <c r="C2491" s="2">
        <v>29476.45</v>
      </c>
      <c r="D2491" t="s">
        <v>873</v>
      </c>
      <c r="E2491" t="s">
        <v>873</v>
      </c>
      <c r="F2491" t="s">
        <v>10</v>
      </c>
      <c r="G2491" t="s">
        <v>20</v>
      </c>
      <c r="J2491" t="s">
        <v>5952</v>
      </c>
      <c r="K2491" t="str">
        <f>IF(COUNTIF(Customers!A:A, H2491)&gt;0, "Valid", "Invalid")</f>
        <v>Invalid</v>
      </c>
      <c r="L2491" t="str">
        <f t="shared" si="190"/>
        <v>10</v>
      </c>
      <c r="M2491" t="str">
        <f t="shared" si="191"/>
        <v>2022</v>
      </c>
      <c r="N2491">
        <f t="shared" si="192"/>
        <v>-29476.45</v>
      </c>
      <c r="O2491" t="str">
        <f t="shared" si="193"/>
        <v/>
      </c>
      <c r="P2491" t="str">
        <f t="shared" si="194"/>
        <v/>
      </c>
      <c r="Q2491" s="48" t="str">
        <f>IF(O2491="","",
   IF(OR(O2491&lt;EDA_Outlier_Analysis!$C$10, O2491&gt;EDA_Outlier_Analysis!$C$11),
      "Outlier",
      "Normal"))</f>
        <v/>
      </c>
      <c r="R2491" t="str">
        <f>IF(P2491="","",
   IF(OR(P2491 &lt; EDA_Outlier_Analysis!$F$7, P2491 &gt; EDA_Outlier_Analysis!$F$8),
      "Outlier",
      "Normal"))</f>
        <v/>
      </c>
      <c r="S2491" t="str">
        <f>IF(N2491="","",
   IF(OR(N2491 &lt;EDA_Outlier_Analysis!$I$10, N2491 &gt; EDA_Outlier_Analysis!$I$11),
      "Outlier",
      "Normal"))</f>
        <v>Normal</v>
      </c>
    </row>
    <row r="2492" spans="1:19">
      <c r="A2492" t="s">
        <v>5953</v>
      </c>
      <c r="B2492" s="4">
        <v>45256</v>
      </c>
      <c r="C2492" s="2">
        <v>156459.41</v>
      </c>
      <c r="D2492" t="s">
        <v>849</v>
      </c>
      <c r="E2492" t="s">
        <v>850</v>
      </c>
      <c r="F2492" t="s">
        <v>9</v>
      </c>
      <c r="G2492" t="s">
        <v>31</v>
      </c>
      <c r="H2492" t="s">
        <v>611</v>
      </c>
      <c r="J2492" t="s">
        <v>5954</v>
      </c>
      <c r="K2492" t="str">
        <f>IF(COUNTIF(Customers!A:A, H2492)&gt;0, "Valid", "Invalid")</f>
        <v>Valid</v>
      </c>
      <c r="L2492" t="str">
        <f t="shared" si="190"/>
        <v>11</v>
      </c>
      <c r="M2492" t="str">
        <f t="shared" si="191"/>
        <v>2023</v>
      </c>
      <c r="N2492">
        <f t="shared" si="192"/>
        <v>156459.41</v>
      </c>
      <c r="O2492">
        <f t="shared" si="193"/>
        <v>156459.41</v>
      </c>
      <c r="P2492" t="str">
        <f t="shared" si="194"/>
        <v/>
      </c>
      <c r="Q2492" s="48" t="str">
        <f>IF(O2492="","",
   IF(OR(O2492&lt;EDA_Outlier_Analysis!$C$10, O2492&gt;EDA_Outlier_Analysis!$C$11),
      "Outlier",
      "Normal"))</f>
        <v>Normal</v>
      </c>
      <c r="R2492" t="str">
        <f>IF(P2492="","",
   IF(OR(P2492 &lt; EDA_Outlier_Analysis!$F$7, P2492 &gt; EDA_Outlier_Analysis!$F$8),
      "Outlier",
      "Normal"))</f>
        <v/>
      </c>
      <c r="S2492" t="str">
        <f>IF(N2492="","",
   IF(OR(N2492 &lt;EDA_Outlier_Analysis!$I$10, N2492 &gt; EDA_Outlier_Analysis!$I$11),
      "Outlier",
      "Normal"))</f>
        <v>Normal</v>
      </c>
    </row>
    <row r="2493" spans="1:19">
      <c r="A2493" t="s">
        <v>5955</v>
      </c>
      <c r="B2493" s="4">
        <v>45061</v>
      </c>
      <c r="C2493" s="2">
        <v>221026.08</v>
      </c>
      <c r="D2493" t="s">
        <v>849</v>
      </c>
      <c r="E2493" t="s">
        <v>868</v>
      </c>
      <c r="F2493" t="s">
        <v>11</v>
      </c>
      <c r="G2493" t="s">
        <v>34</v>
      </c>
      <c r="H2493" t="s">
        <v>133</v>
      </c>
      <c r="J2493" t="s">
        <v>5956</v>
      </c>
      <c r="K2493" t="str">
        <f>IF(COUNTIF(Customers!A:A, H2493)&gt;0, "Valid", "Invalid")</f>
        <v>Valid</v>
      </c>
      <c r="L2493" t="str">
        <f t="shared" si="190"/>
        <v>5</v>
      </c>
      <c r="M2493" t="str">
        <f t="shared" si="191"/>
        <v>2023</v>
      </c>
      <c r="N2493">
        <f t="shared" si="192"/>
        <v>221026.08</v>
      </c>
      <c r="O2493">
        <f t="shared" si="193"/>
        <v>221026.08</v>
      </c>
      <c r="P2493" t="str">
        <f t="shared" si="194"/>
        <v/>
      </c>
      <c r="Q2493" s="48" t="str">
        <f>IF(O2493="","",
   IF(OR(O2493&lt;EDA_Outlier_Analysis!$C$10, O2493&gt;EDA_Outlier_Analysis!$C$11),
      "Outlier",
      "Normal"))</f>
        <v>Normal</v>
      </c>
      <c r="R2493" t="str">
        <f>IF(P2493="","",
   IF(OR(P2493 &lt; EDA_Outlier_Analysis!$F$7, P2493 &gt; EDA_Outlier_Analysis!$F$8),
      "Outlier",
      "Normal"))</f>
        <v/>
      </c>
      <c r="S2493" t="str">
        <f>IF(N2493="","",
   IF(OR(N2493 &lt;EDA_Outlier_Analysis!$I$10, N2493 &gt; EDA_Outlier_Analysis!$I$11),
      "Outlier",
      "Normal"))</f>
        <v>Normal</v>
      </c>
    </row>
    <row r="2494" spans="1:19">
      <c r="A2494" t="s">
        <v>5957</v>
      </c>
      <c r="B2494" s="4">
        <v>44660</v>
      </c>
      <c r="C2494" s="2">
        <v>103202.38</v>
      </c>
      <c r="D2494" t="s">
        <v>849</v>
      </c>
      <c r="E2494" t="s">
        <v>868</v>
      </c>
      <c r="F2494" t="s">
        <v>9</v>
      </c>
      <c r="G2494" t="s">
        <v>20</v>
      </c>
      <c r="H2494" t="s">
        <v>321</v>
      </c>
      <c r="J2494" t="s">
        <v>5958</v>
      </c>
      <c r="K2494" t="str">
        <f>IF(COUNTIF(Customers!A:A, H2494)&gt;0, "Valid", "Invalid")</f>
        <v>Valid</v>
      </c>
      <c r="L2494" t="str">
        <f t="shared" si="190"/>
        <v>4</v>
      </c>
      <c r="M2494" t="str">
        <f t="shared" si="191"/>
        <v>2022</v>
      </c>
      <c r="N2494">
        <f t="shared" si="192"/>
        <v>103202.38</v>
      </c>
      <c r="O2494">
        <f t="shared" si="193"/>
        <v>103202.38</v>
      </c>
      <c r="P2494" t="str">
        <f t="shared" si="194"/>
        <v/>
      </c>
      <c r="Q2494" s="48" t="str">
        <f>IF(O2494="","",
   IF(OR(O2494&lt;EDA_Outlier_Analysis!$C$10, O2494&gt;EDA_Outlier_Analysis!$C$11),
      "Outlier",
      "Normal"))</f>
        <v>Normal</v>
      </c>
      <c r="R2494" t="str">
        <f>IF(P2494="","",
   IF(OR(P2494 &lt; EDA_Outlier_Analysis!$F$7, P2494 &gt; EDA_Outlier_Analysis!$F$8),
      "Outlier",
      "Normal"))</f>
        <v/>
      </c>
      <c r="S2494" t="str">
        <f>IF(N2494="","",
   IF(OR(N2494 &lt;EDA_Outlier_Analysis!$I$10, N2494 &gt; EDA_Outlier_Analysis!$I$11),
      "Outlier",
      "Normal"))</f>
        <v>Normal</v>
      </c>
    </row>
    <row r="2495" spans="1:19">
      <c r="A2495" t="s">
        <v>5959</v>
      </c>
      <c r="B2495" s="4">
        <v>44944</v>
      </c>
      <c r="C2495" s="2">
        <v>237233.75</v>
      </c>
      <c r="D2495" t="s">
        <v>849</v>
      </c>
      <c r="E2495" t="s">
        <v>853</v>
      </c>
      <c r="F2495" t="s">
        <v>9</v>
      </c>
      <c r="G2495" t="s">
        <v>34</v>
      </c>
      <c r="H2495" t="s">
        <v>681</v>
      </c>
      <c r="J2495" t="s">
        <v>5960</v>
      </c>
      <c r="K2495" t="str">
        <f>IF(COUNTIF(Customers!A:A, H2495)&gt;0, "Valid", "Invalid")</f>
        <v>Valid</v>
      </c>
      <c r="L2495" t="str">
        <f t="shared" si="190"/>
        <v>1</v>
      </c>
      <c r="M2495" t="str">
        <f t="shared" si="191"/>
        <v>2023</v>
      </c>
      <c r="N2495">
        <f t="shared" si="192"/>
        <v>237233.75</v>
      </c>
      <c r="O2495">
        <f t="shared" si="193"/>
        <v>237233.75</v>
      </c>
      <c r="P2495" t="str">
        <f t="shared" si="194"/>
        <v/>
      </c>
      <c r="Q2495" s="48" t="str">
        <f>IF(O2495="","",
   IF(OR(O2495&lt;EDA_Outlier_Analysis!$C$10, O2495&gt;EDA_Outlier_Analysis!$C$11),
      "Outlier",
      "Normal"))</f>
        <v>Normal</v>
      </c>
      <c r="R2495" t="str">
        <f>IF(P2495="","",
   IF(OR(P2495 &lt; EDA_Outlier_Analysis!$F$7, P2495 &gt; EDA_Outlier_Analysis!$F$8),
      "Outlier",
      "Normal"))</f>
        <v/>
      </c>
      <c r="S2495" t="str">
        <f>IF(N2495="","",
   IF(OR(N2495 &lt;EDA_Outlier_Analysis!$I$10, N2495 &gt; EDA_Outlier_Analysis!$I$11),
      "Outlier",
      "Normal"))</f>
        <v>Normal</v>
      </c>
    </row>
    <row r="2496" spans="1:19">
      <c r="A2496" t="s">
        <v>5961</v>
      </c>
      <c r="B2496" s="4">
        <v>45256</v>
      </c>
      <c r="C2496" s="2">
        <v>181894.46</v>
      </c>
      <c r="D2496" t="s">
        <v>849</v>
      </c>
      <c r="E2496" t="s">
        <v>853</v>
      </c>
      <c r="F2496" t="s">
        <v>10</v>
      </c>
      <c r="G2496" t="s">
        <v>31</v>
      </c>
      <c r="H2496" t="s">
        <v>233</v>
      </c>
      <c r="J2496" t="s">
        <v>5962</v>
      </c>
      <c r="K2496" t="str">
        <f>IF(COUNTIF(Customers!A:A, H2496)&gt;0, "Valid", "Invalid")</f>
        <v>Valid</v>
      </c>
      <c r="L2496" t="str">
        <f t="shared" si="190"/>
        <v>11</v>
      </c>
      <c r="M2496" t="str">
        <f t="shared" si="191"/>
        <v>2023</v>
      </c>
      <c r="N2496">
        <f t="shared" si="192"/>
        <v>181894.46</v>
      </c>
      <c r="O2496">
        <f t="shared" si="193"/>
        <v>181894.46</v>
      </c>
      <c r="P2496" t="str">
        <f t="shared" si="194"/>
        <v/>
      </c>
      <c r="Q2496" s="48" t="str">
        <f>IF(O2496="","",
   IF(OR(O2496&lt;EDA_Outlier_Analysis!$C$10, O2496&gt;EDA_Outlier_Analysis!$C$11),
      "Outlier",
      "Normal"))</f>
        <v>Normal</v>
      </c>
      <c r="R2496" t="str">
        <f>IF(P2496="","",
   IF(OR(P2496 &lt; EDA_Outlier_Analysis!$F$7, P2496 &gt; EDA_Outlier_Analysis!$F$8),
      "Outlier",
      "Normal"))</f>
        <v/>
      </c>
      <c r="S2496" t="str">
        <f>IF(N2496="","",
   IF(OR(N2496 &lt;EDA_Outlier_Analysis!$I$10, N2496 &gt; EDA_Outlier_Analysis!$I$11),
      "Outlier",
      "Normal"))</f>
        <v>Normal</v>
      </c>
    </row>
    <row r="2497" spans="1:19">
      <c r="A2497" t="s">
        <v>5963</v>
      </c>
      <c r="B2497" s="4">
        <v>44653</v>
      </c>
      <c r="C2497" s="2">
        <v>123890.65</v>
      </c>
      <c r="D2497" t="s">
        <v>849</v>
      </c>
      <c r="E2497" t="s">
        <v>868</v>
      </c>
      <c r="F2497" t="s">
        <v>11</v>
      </c>
      <c r="G2497" t="s">
        <v>20</v>
      </c>
      <c r="H2497" t="s">
        <v>67</v>
      </c>
      <c r="J2497" t="s">
        <v>5964</v>
      </c>
      <c r="K2497" t="str">
        <f>IF(COUNTIF(Customers!A:A, H2497)&gt;0, "Valid", "Invalid")</f>
        <v>Valid</v>
      </c>
      <c r="L2497" t="str">
        <f t="shared" si="190"/>
        <v>4</v>
      </c>
      <c r="M2497" t="str">
        <f t="shared" si="191"/>
        <v>2022</v>
      </c>
      <c r="N2497">
        <f t="shared" si="192"/>
        <v>123890.65</v>
      </c>
      <c r="O2497">
        <f t="shared" si="193"/>
        <v>123890.65</v>
      </c>
      <c r="P2497" t="str">
        <f t="shared" si="194"/>
        <v/>
      </c>
      <c r="Q2497" s="48" t="str">
        <f>IF(O2497="","",
   IF(OR(O2497&lt;EDA_Outlier_Analysis!$C$10, O2497&gt;EDA_Outlier_Analysis!$C$11),
      "Outlier",
      "Normal"))</f>
        <v>Normal</v>
      </c>
      <c r="R2497" t="str">
        <f>IF(P2497="","",
   IF(OR(P2497 &lt; EDA_Outlier_Analysis!$F$7, P2497 &gt; EDA_Outlier_Analysis!$F$8),
      "Outlier",
      "Normal"))</f>
        <v/>
      </c>
      <c r="S2497" t="str">
        <f>IF(N2497="","",
   IF(OR(N2497 &lt;EDA_Outlier_Analysis!$I$10, N2497 &gt; EDA_Outlier_Analysis!$I$11),
      "Outlier",
      "Normal"))</f>
        <v>Normal</v>
      </c>
    </row>
    <row r="2498" spans="1:19">
      <c r="A2498" t="s">
        <v>5965</v>
      </c>
      <c r="B2498" s="4">
        <v>44659</v>
      </c>
      <c r="C2498" s="2">
        <v>196478.63</v>
      </c>
      <c r="D2498" t="s">
        <v>849</v>
      </c>
      <c r="E2498" t="s">
        <v>853</v>
      </c>
      <c r="F2498" t="s">
        <v>11</v>
      </c>
      <c r="G2498" t="s">
        <v>20</v>
      </c>
      <c r="H2498" t="s">
        <v>83</v>
      </c>
      <c r="J2498" t="s">
        <v>5966</v>
      </c>
      <c r="K2498" t="str">
        <f>IF(COUNTIF(Customers!A:A, H2498)&gt;0, "Valid", "Invalid")</f>
        <v>Valid</v>
      </c>
      <c r="L2498" t="str">
        <f t="shared" si="190"/>
        <v>4</v>
      </c>
      <c r="M2498" t="str">
        <f t="shared" si="191"/>
        <v>2022</v>
      </c>
      <c r="N2498">
        <f t="shared" si="192"/>
        <v>196478.63</v>
      </c>
      <c r="O2498">
        <f t="shared" si="193"/>
        <v>196478.63</v>
      </c>
      <c r="P2498" t="str">
        <f t="shared" si="194"/>
        <v/>
      </c>
      <c r="Q2498" s="48" t="str">
        <f>IF(O2498="","",
   IF(OR(O2498&lt;EDA_Outlier_Analysis!$C$10, O2498&gt;EDA_Outlier_Analysis!$C$11),
      "Outlier",
      "Normal"))</f>
        <v>Normal</v>
      </c>
      <c r="R2498" t="str">
        <f>IF(P2498="","",
   IF(OR(P2498 &lt; EDA_Outlier_Analysis!$F$7, P2498 &gt; EDA_Outlier_Analysis!$F$8),
      "Outlier",
      "Normal"))</f>
        <v/>
      </c>
      <c r="S2498" t="str">
        <f>IF(N2498="","",
   IF(OR(N2498 &lt;EDA_Outlier_Analysis!$I$10, N2498 &gt; EDA_Outlier_Analysis!$I$11),
      "Outlier",
      "Normal"))</f>
        <v>Normal</v>
      </c>
    </row>
    <row r="2499" spans="1:19">
      <c r="A2499" t="s">
        <v>5967</v>
      </c>
      <c r="B2499" s="4">
        <v>45178</v>
      </c>
      <c r="C2499" s="2">
        <v>92942.68</v>
      </c>
      <c r="D2499" t="s">
        <v>849</v>
      </c>
      <c r="E2499" t="s">
        <v>850</v>
      </c>
      <c r="F2499" t="s">
        <v>11</v>
      </c>
      <c r="G2499" t="s">
        <v>20</v>
      </c>
      <c r="H2499" t="s">
        <v>597</v>
      </c>
      <c r="J2499" t="s">
        <v>5968</v>
      </c>
      <c r="K2499" t="str">
        <f>IF(COUNTIF(Customers!A:A, H2499)&gt;0, "Valid", "Invalid")</f>
        <v>Valid</v>
      </c>
      <c r="L2499" t="str">
        <f t="shared" ref="L2499:L2562" si="195">TEXT(B2499,"m")</f>
        <v>9</v>
      </c>
      <c r="M2499" t="str">
        <f t="shared" ref="M2499:M2562" si="196">TEXT(B2499,"yyyy")</f>
        <v>2023</v>
      </c>
      <c r="N2499">
        <f t="shared" ref="N2499:N2562" si="197">IF(D2499="Revenue",C2499,-ABS(C2499))</f>
        <v>92942.68</v>
      </c>
      <c r="O2499">
        <f t="shared" ref="O2499:O2562" si="198">IF(D2499="Revenue", C2499, "")</f>
        <v>92942.68</v>
      </c>
      <c r="P2499" t="str">
        <f t="shared" ref="P2499:P2562" si="199">IF(D2499="Expense", ABS(C2499), "")</f>
        <v/>
      </c>
      <c r="Q2499" s="48" t="str">
        <f>IF(O2499="","",
   IF(OR(O2499&lt;EDA_Outlier_Analysis!$C$10, O2499&gt;EDA_Outlier_Analysis!$C$11),
      "Outlier",
      "Normal"))</f>
        <v>Normal</v>
      </c>
      <c r="R2499" t="str">
        <f>IF(P2499="","",
   IF(OR(P2499 &lt; EDA_Outlier_Analysis!$F$7, P2499 &gt; EDA_Outlier_Analysis!$F$8),
      "Outlier",
      "Normal"))</f>
        <v/>
      </c>
      <c r="S2499" t="str">
        <f>IF(N2499="","",
   IF(OR(N2499 &lt;EDA_Outlier_Analysis!$I$10, N2499 &gt; EDA_Outlier_Analysis!$I$11),
      "Outlier",
      "Normal"))</f>
        <v>Normal</v>
      </c>
    </row>
    <row r="2500" spans="1:19">
      <c r="A2500" t="s">
        <v>5969</v>
      </c>
      <c r="B2500" s="4">
        <v>45089</v>
      </c>
      <c r="C2500" s="2">
        <v>271661.98</v>
      </c>
      <c r="D2500" t="s">
        <v>849</v>
      </c>
      <c r="E2500" t="s">
        <v>850</v>
      </c>
      <c r="F2500" t="s">
        <v>11</v>
      </c>
      <c r="G2500" t="s">
        <v>31</v>
      </c>
      <c r="H2500" t="s">
        <v>485</v>
      </c>
      <c r="J2500" t="s">
        <v>5970</v>
      </c>
      <c r="K2500" t="str">
        <f>IF(COUNTIF(Customers!A:A, H2500)&gt;0, "Valid", "Invalid")</f>
        <v>Valid</v>
      </c>
      <c r="L2500" t="str">
        <f t="shared" si="195"/>
        <v>6</v>
      </c>
      <c r="M2500" t="str">
        <f t="shared" si="196"/>
        <v>2023</v>
      </c>
      <c r="N2500">
        <f t="shared" si="197"/>
        <v>271661.98</v>
      </c>
      <c r="O2500">
        <f t="shared" si="198"/>
        <v>271661.98</v>
      </c>
      <c r="P2500" t="str">
        <f t="shared" si="199"/>
        <v/>
      </c>
      <c r="Q2500" s="48" t="str">
        <f>IF(O2500="","",
   IF(OR(O2500&lt;EDA_Outlier_Analysis!$C$10, O2500&gt;EDA_Outlier_Analysis!$C$11),
      "Outlier",
      "Normal"))</f>
        <v>Normal</v>
      </c>
      <c r="R2500" t="str">
        <f>IF(P2500="","",
   IF(OR(P2500 &lt; EDA_Outlier_Analysis!$F$7, P2500 &gt; EDA_Outlier_Analysis!$F$8),
      "Outlier",
      "Normal"))</f>
        <v/>
      </c>
      <c r="S2500" t="str">
        <f>IF(N2500="","",
   IF(OR(N2500 &lt;EDA_Outlier_Analysis!$I$10, N2500 &gt; EDA_Outlier_Analysis!$I$11),
      "Outlier",
      "Normal"))</f>
        <v>Normal</v>
      </c>
    </row>
    <row r="2501" spans="1:19">
      <c r="A2501" t="s">
        <v>5971</v>
      </c>
      <c r="B2501" s="4">
        <v>44647</v>
      </c>
      <c r="C2501" s="2">
        <v>99485.05</v>
      </c>
      <c r="D2501" t="s">
        <v>849</v>
      </c>
      <c r="E2501" t="s">
        <v>850</v>
      </c>
      <c r="F2501" t="s">
        <v>11</v>
      </c>
      <c r="G2501" t="s">
        <v>24</v>
      </c>
      <c r="H2501" t="s">
        <v>581</v>
      </c>
      <c r="J2501" t="s">
        <v>5972</v>
      </c>
      <c r="K2501" t="str">
        <f>IF(COUNTIF(Customers!A:A, H2501)&gt;0, "Valid", "Invalid")</f>
        <v>Valid</v>
      </c>
      <c r="L2501" t="str">
        <f t="shared" si="195"/>
        <v>3</v>
      </c>
      <c r="M2501" t="str">
        <f t="shared" si="196"/>
        <v>2022</v>
      </c>
      <c r="N2501">
        <f t="shared" si="197"/>
        <v>99485.05</v>
      </c>
      <c r="O2501">
        <f t="shared" si="198"/>
        <v>99485.05</v>
      </c>
      <c r="P2501" t="str">
        <f t="shared" si="199"/>
        <v/>
      </c>
      <c r="Q2501" s="48" t="str">
        <f>IF(O2501="","",
   IF(OR(O2501&lt;EDA_Outlier_Analysis!$C$10, O2501&gt;EDA_Outlier_Analysis!$C$11),
      "Outlier",
      "Normal"))</f>
        <v>Normal</v>
      </c>
      <c r="R2501" t="str">
        <f>IF(P2501="","",
   IF(OR(P2501 &lt; EDA_Outlier_Analysis!$F$7, P2501 &gt; EDA_Outlier_Analysis!$F$8),
      "Outlier",
      "Normal"))</f>
        <v/>
      </c>
      <c r="S2501" t="str">
        <f>IF(N2501="","",
   IF(OR(N2501 &lt;EDA_Outlier_Analysis!$I$10, N2501 &gt; EDA_Outlier_Analysis!$I$11),
      "Outlier",
      "Normal"))</f>
        <v>Normal</v>
      </c>
    </row>
    <row r="2502" spans="1:19">
      <c r="A2502" t="s">
        <v>5973</v>
      </c>
      <c r="B2502" s="4">
        <v>45044</v>
      </c>
      <c r="C2502" s="2">
        <v>106210.58</v>
      </c>
      <c r="D2502" t="s">
        <v>849</v>
      </c>
      <c r="E2502" t="s">
        <v>868</v>
      </c>
      <c r="F2502" t="s">
        <v>11</v>
      </c>
      <c r="G2502" t="s">
        <v>34</v>
      </c>
      <c r="H2502" t="s">
        <v>323</v>
      </c>
      <c r="J2502" t="s">
        <v>5974</v>
      </c>
      <c r="K2502" t="str">
        <f>IF(COUNTIF(Customers!A:A, H2502)&gt;0, "Valid", "Invalid")</f>
        <v>Valid</v>
      </c>
      <c r="L2502" t="str">
        <f t="shared" si="195"/>
        <v>4</v>
      </c>
      <c r="M2502" t="str">
        <f t="shared" si="196"/>
        <v>2023</v>
      </c>
      <c r="N2502">
        <f t="shared" si="197"/>
        <v>106210.58</v>
      </c>
      <c r="O2502">
        <f t="shared" si="198"/>
        <v>106210.58</v>
      </c>
      <c r="P2502" t="str">
        <f t="shared" si="199"/>
        <v/>
      </c>
      <c r="Q2502" s="48" t="str">
        <f>IF(O2502="","",
   IF(OR(O2502&lt;EDA_Outlier_Analysis!$C$10, O2502&gt;EDA_Outlier_Analysis!$C$11),
      "Outlier",
      "Normal"))</f>
        <v>Normal</v>
      </c>
      <c r="R2502" t="str">
        <f>IF(P2502="","",
   IF(OR(P2502 &lt; EDA_Outlier_Analysis!$F$7, P2502 &gt; EDA_Outlier_Analysis!$F$8),
      "Outlier",
      "Normal"))</f>
        <v/>
      </c>
      <c r="S2502" t="str">
        <f>IF(N2502="","",
   IF(OR(N2502 &lt;EDA_Outlier_Analysis!$I$10, N2502 &gt; EDA_Outlier_Analysis!$I$11),
      "Outlier",
      "Normal"))</f>
        <v>Normal</v>
      </c>
    </row>
    <row r="2503" spans="1:19">
      <c r="A2503" t="s">
        <v>5975</v>
      </c>
      <c r="B2503" s="4">
        <v>44652</v>
      </c>
      <c r="C2503" s="2">
        <v>-68667.11</v>
      </c>
      <c r="D2503" t="s">
        <v>840</v>
      </c>
      <c r="E2503" t="s">
        <v>864</v>
      </c>
      <c r="F2503" t="s">
        <v>11</v>
      </c>
      <c r="G2503" t="s">
        <v>31</v>
      </c>
      <c r="I2503" t="s">
        <v>3078</v>
      </c>
      <c r="J2503" t="s">
        <v>5976</v>
      </c>
      <c r="K2503" t="str">
        <f>IF(COUNTIF(Customers!A:A, H2503)&gt;0, "Valid", "Invalid")</f>
        <v>Invalid</v>
      </c>
      <c r="L2503" t="str">
        <f t="shared" si="195"/>
        <v>4</v>
      </c>
      <c r="M2503" t="str">
        <f t="shared" si="196"/>
        <v>2022</v>
      </c>
      <c r="N2503">
        <f t="shared" si="197"/>
        <v>-68667.11</v>
      </c>
      <c r="O2503" t="str">
        <f t="shared" si="198"/>
        <v/>
      </c>
      <c r="P2503">
        <f t="shared" si="199"/>
        <v>68667.11</v>
      </c>
      <c r="Q2503" s="48" t="str">
        <f>IF(O2503="","",
   IF(OR(O2503&lt;EDA_Outlier_Analysis!$C$10, O2503&gt;EDA_Outlier_Analysis!$C$11),
      "Outlier",
      "Normal"))</f>
        <v/>
      </c>
      <c r="R2503" t="str">
        <f>IF(P2503="","",
   IF(OR(P2503 &lt; EDA_Outlier_Analysis!$F$7, P2503 &gt; EDA_Outlier_Analysis!$F$8),
      "Outlier",
      "Normal"))</f>
        <v>Outlier</v>
      </c>
      <c r="S2503" t="str">
        <f>IF(N2503="","",
   IF(OR(N2503 &lt;EDA_Outlier_Analysis!$I$10, N2503 &gt; EDA_Outlier_Analysis!$I$11),
      "Outlier",
      "Normal"))</f>
        <v>Normal</v>
      </c>
    </row>
    <row r="2504" spans="1:19">
      <c r="A2504" t="s">
        <v>5977</v>
      </c>
      <c r="B2504" s="4">
        <v>45119</v>
      </c>
      <c r="C2504" s="2">
        <v>-41960.25</v>
      </c>
      <c r="D2504" t="s">
        <v>840</v>
      </c>
      <c r="E2504" t="s">
        <v>905</v>
      </c>
      <c r="F2504" t="s">
        <v>10</v>
      </c>
      <c r="G2504" t="s">
        <v>24</v>
      </c>
      <c r="I2504" t="s">
        <v>912</v>
      </c>
      <c r="J2504" t="s">
        <v>5978</v>
      </c>
      <c r="K2504" t="str">
        <f>IF(COUNTIF(Customers!A:A, H2504)&gt;0, "Valid", "Invalid")</f>
        <v>Invalid</v>
      </c>
      <c r="L2504" t="str">
        <f t="shared" si="195"/>
        <v>7</v>
      </c>
      <c r="M2504" t="str">
        <f t="shared" si="196"/>
        <v>2023</v>
      </c>
      <c r="N2504">
        <f t="shared" si="197"/>
        <v>-41960.25</v>
      </c>
      <c r="O2504" t="str">
        <f t="shared" si="198"/>
        <v/>
      </c>
      <c r="P2504">
        <f t="shared" si="199"/>
        <v>41960.25</v>
      </c>
      <c r="Q2504" s="48" t="str">
        <f>IF(O2504="","",
   IF(OR(O2504&lt;EDA_Outlier_Analysis!$C$10, O2504&gt;EDA_Outlier_Analysis!$C$11),
      "Outlier",
      "Normal"))</f>
        <v/>
      </c>
      <c r="R2504" t="str">
        <f>IF(P2504="","",
   IF(OR(P2504 &lt; EDA_Outlier_Analysis!$F$7, P2504 &gt; EDA_Outlier_Analysis!$F$8),
      "Outlier",
      "Normal"))</f>
        <v>Normal</v>
      </c>
      <c r="S2504" t="str">
        <f>IF(N2504="","",
   IF(OR(N2504 &lt;EDA_Outlier_Analysis!$I$10, N2504 &gt; EDA_Outlier_Analysis!$I$11),
      "Outlier",
      "Normal"))</f>
        <v>Normal</v>
      </c>
    </row>
    <row r="2505" spans="1:19">
      <c r="A2505" t="s">
        <v>5979</v>
      </c>
      <c r="B2505" s="4">
        <v>44897</v>
      </c>
      <c r="C2505" s="2">
        <v>-16348.2</v>
      </c>
      <c r="D2505" t="s">
        <v>840</v>
      </c>
      <c r="E2505" t="s">
        <v>864</v>
      </c>
      <c r="F2505" t="s">
        <v>11</v>
      </c>
      <c r="G2505" t="s">
        <v>20</v>
      </c>
      <c r="I2505" t="s">
        <v>1080</v>
      </c>
      <c r="J2505" t="s">
        <v>5980</v>
      </c>
      <c r="K2505" t="str">
        <f>IF(COUNTIF(Customers!A:A, H2505)&gt;0, "Valid", "Invalid")</f>
        <v>Invalid</v>
      </c>
      <c r="L2505" t="str">
        <f t="shared" si="195"/>
        <v>12</v>
      </c>
      <c r="M2505" t="str">
        <f t="shared" si="196"/>
        <v>2022</v>
      </c>
      <c r="N2505">
        <f t="shared" si="197"/>
        <v>-16348.2</v>
      </c>
      <c r="O2505" t="str">
        <f t="shared" si="198"/>
        <v/>
      </c>
      <c r="P2505">
        <f t="shared" si="199"/>
        <v>16348.2</v>
      </c>
      <c r="Q2505" s="48" t="str">
        <f>IF(O2505="","",
   IF(OR(O2505&lt;EDA_Outlier_Analysis!$C$10, O2505&gt;EDA_Outlier_Analysis!$C$11),
      "Outlier",
      "Normal"))</f>
        <v/>
      </c>
      <c r="R2505" t="str">
        <f>IF(P2505="","",
   IF(OR(P2505 &lt; EDA_Outlier_Analysis!$F$7, P2505 &gt; EDA_Outlier_Analysis!$F$8),
      "Outlier",
      "Normal"))</f>
        <v>Outlier</v>
      </c>
      <c r="S2505" t="str">
        <f>IF(N2505="","",
   IF(OR(N2505 &lt;EDA_Outlier_Analysis!$I$10, N2505 &gt; EDA_Outlier_Analysis!$I$11),
      "Outlier",
      "Normal"))</f>
        <v>Normal</v>
      </c>
    </row>
    <row r="2506" spans="1:19">
      <c r="A2506" t="s">
        <v>5981</v>
      </c>
      <c r="B2506" s="4">
        <v>45237</v>
      </c>
      <c r="C2506" s="2">
        <v>31730.65</v>
      </c>
      <c r="D2506" t="s">
        <v>873</v>
      </c>
      <c r="E2506" t="s">
        <v>873</v>
      </c>
      <c r="F2506" t="s">
        <v>10</v>
      </c>
      <c r="G2506" t="s">
        <v>20</v>
      </c>
      <c r="J2506" t="s">
        <v>5982</v>
      </c>
      <c r="K2506" t="str">
        <f>IF(COUNTIF(Customers!A:A, H2506)&gt;0, "Valid", "Invalid")</f>
        <v>Invalid</v>
      </c>
      <c r="L2506" t="str">
        <f t="shared" si="195"/>
        <v>11</v>
      </c>
      <c r="M2506" t="str">
        <f t="shared" si="196"/>
        <v>2023</v>
      </c>
      <c r="N2506">
        <f t="shared" si="197"/>
        <v>-31730.65</v>
      </c>
      <c r="O2506" t="str">
        <f t="shared" si="198"/>
        <v/>
      </c>
      <c r="P2506" t="str">
        <f t="shared" si="199"/>
        <v/>
      </c>
      <c r="Q2506" s="48" t="str">
        <f>IF(O2506="","",
   IF(OR(O2506&lt;EDA_Outlier_Analysis!$C$10, O2506&gt;EDA_Outlier_Analysis!$C$11),
      "Outlier",
      "Normal"))</f>
        <v/>
      </c>
      <c r="R2506" t="str">
        <f>IF(P2506="","",
   IF(OR(P2506 &lt; EDA_Outlier_Analysis!$F$7, P2506 &gt; EDA_Outlier_Analysis!$F$8),
      "Outlier",
      "Normal"))</f>
        <v/>
      </c>
      <c r="S2506" t="str">
        <f>IF(N2506="","",
   IF(OR(N2506 &lt;EDA_Outlier_Analysis!$I$10, N2506 &gt; EDA_Outlier_Analysis!$I$11),
      "Outlier",
      "Normal"))</f>
        <v>Normal</v>
      </c>
    </row>
    <row r="2507" spans="1:19">
      <c r="A2507" t="s">
        <v>5983</v>
      </c>
      <c r="B2507" s="4">
        <v>44632</v>
      </c>
      <c r="C2507" s="2">
        <v>147643.03</v>
      </c>
      <c r="D2507" t="s">
        <v>849</v>
      </c>
      <c r="E2507" t="s">
        <v>853</v>
      </c>
      <c r="F2507" t="s">
        <v>11</v>
      </c>
      <c r="G2507" t="s">
        <v>20</v>
      </c>
      <c r="H2507" t="s">
        <v>279</v>
      </c>
      <c r="J2507" t="s">
        <v>5984</v>
      </c>
      <c r="K2507" t="str">
        <f>IF(COUNTIF(Customers!A:A, H2507)&gt;0, "Valid", "Invalid")</f>
        <v>Valid</v>
      </c>
      <c r="L2507" t="str">
        <f t="shared" si="195"/>
        <v>3</v>
      </c>
      <c r="M2507" t="str">
        <f t="shared" si="196"/>
        <v>2022</v>
      </c>
      <c r="N2507">
        <f t="shared" si="197"/>
        <v>147643.03</v>
      </c>
      <c r="O2507">
        <f t="shared" si="198"/>
        <v>147643.03</v>
      </c>
      <c r="P2507" t="str">
        <f t="shared" si="199"/>
        <v/>
      </c>
      <c r="Q2507" s="48" t="str">
        <f>IF(O2507="","",
   IF(OR(O2507&lt;EDA_Outlier_Analysis!$C$10, O2507&gt;EDA_Outlier_Analysis!$C$11),
      "Outlier",
      "Normal"))</f>
        <v>Normal</v>
      </c>
      <c r="R2507" t="str">
        <f>IF(P2507="","",
   IF(OR(P2507 &lt; EDA_Outlier_Analysis!$F$7, P2507 &gt; EDA_Outlier_Analysis!$F$8),
      "Outlier",
      "Normal"))</f>
        <v/>
      </c>
      <c r="S2507" t="str">
        <f>IF(N2507="","",
   IF(OR(N2507 &lt;EDA_Outlier_Analysis!$I$10, N2507 &gt; EDA_Outlier_Analysis!$I$11),
      "Outlier",
      "Normal"))</f>
        <v>Normal</v>
      </c>
    </row>
    <row r="2508" spans="1:19">
      <c r="A2508" t="s">
        <v>5985</v>
      </c>
      <c r="B2508" s="4">
        <v>45246</v>
      </c>
      <c r="C2508" s="2">
        <v>22247.59</v>
      </c>
      <c r="D2508" t="s">
        <v>1345</v>
      </c>
      <c r="E2508" t="s">
        <v>1345</v>
      </c>
      <c r="F2508" t="s">
        <v>9</v>
      </c>
      <c r="G2508" t="s">
        <v>31</v>
      </c>
      <c r="J2508" t="s">
        <v>5986</v>
      </c>
      <c r="K2508" t="str">
        <f>IF(COUNTIF(Customers!A:A, H2508)&gt;0, "Valid", "Invalid")</f>
        <v>Invalid</v>
      </c>
      <c r="L2508" t="str">
        <f t="shared" si="195"/>
        <v>11</v>
      </c>
      <c r="M2508" t="str">
        <f t="shared" si="196"/>
        <v>2023</v>
      </c>
      <c r="N2508">
        <f t="shared" si="197"/>
        <v>-22247.59</v>
      </c>
      <c r="O2508" t="str">
        <f t="shared" si="198"/>
        <v/>
      </c>
      <c r="P2508" t="str">
        <f t="shared" si="199"/>
        <v/>
      </c>
      <c r="Q2508" s="48" t="str">
        <f>IF(O2508="","",
   IF(OR(O2508&lt;EDA_Outlier_Analysis!$C$10, O2508&gt;EDA_Outlier_Analysis!$C$11),
      "Outlier",
      "Normal"))</f>
        <v/>
      </c>
      <c r="R2508" t="str">
        <f>IF(P2508="","",
   IF(OR(P2508 &lt; EDA_Outlier_Analysis!$F$7, P2508 &gt; EDA_Outlier_Analysis!$F$8),
      "Outlier",
      "Normal"))</f>
        <v/>
      </c>
      <c r="S2508" t="str">
        <f>IF(N2508="","",
   IF(OR(N2508 &lt;EDA_Outlier_Analysis!$I$10, N2508 &gt; EDA_Outlier_Analysis!$I$11),
      "Outlier",
      "Normal"))</f>
        <v>Normal</v>
      </c>
    </row>
    <row r="2509" spans="1:19">
      <c r="A2509" t="s">
        <v>5987</v>
      </c>
      <c r="B2509" s="4">
        <v>45109</v>
      </c>
      <c r="C2509" s="2">
        <v>-45535.32</v>
      </c>
      <c r="D2509" t="s">
        <v>840</v>
      </c>
      <c r="E2509" t="s">
        <v>845</v>
      </c>
      <c r="F2509" t="s">
        <v>11</v>
      </c>
      <c r="G2509" t="s">
        <v>31</v>
      </c>
      <c r="I2509" t="s">
        <v>1177</v>
      </c>
      <c r="J2509" t="s">
        <v>5988</v>
      </c>
      <c r="K2509" t="str">
        <f>IF(COUNTIF(Customers!A:A, H2509)&gt;0, "Valid", "Invalid")</f>
        <v>Invalid</v>
      </c>
      <c r="L2509" t="str">
        <f t="shared" si="195"/>
        <v>7</v>
      </c>
      <c r="M2509" t="str">
        <f t="shared" si="196"/>
        <v>2023</v>
      </c>
      <c r="N2509">
        <f t="shared" si="197"/>
        <v>-45535.32</v>
      </c>
      <c r="O2509" t="str">
        <f t="shared" si="198"/>
        <v/>
      </c>
      <c r="P2509">
        <f t="shared" si="199"/>
        <v>45535.32</v>
      </c>
      <c r="Q2509" s="48" t="str">
        <f>IF(O2509="","",
   IF(OR(O2509&lt;EDA_Outlier_Analysis!$C$10, O2509&gt;EDA_Outlier_Analysis!$C$11),
      "Outlier",
      "Normal"))</f>
        <v/>
      </c>
      <c r="R2509" t="str">
        <f>IF(P2509="","",
   IF(OR(P2509 &lt; EDA_Outlier_Analysis!$F$7, P2509 &gt; EDA_Outlier_Analysis!$F$8),
      "Outlier",
      "Normal"))</f>
        <v>Normal</v>
      </c>
      <c r="S2509" t="str">
        <f>IF(N2509="","",
   IF(OR(N2509 &lt;EDA_Outlier_Analysis!$I$10, N2509 &gt; EDA_Outlier_Analysis!$I$11),
      "Outlier",
      "Normal"))</f>
        <v>Normal</v>
      </c>
    </row>
    <row r="2510" spans="1:19">
      <c r="A2510" t="s">
        <v>5989</v>
      </c>
      <c r="B2510" s="4">
        <v>45158</v>
      </c>
      <c r="C2510" s="2">
        <v>190800.1</v>
      </c>
      <c r="D2510" t="s">
        <v>849</v>
      </c>
      <c r="E2510" t="s">
        <v>868</v>
      </c>
      <c r="F2510" t="s">
        <v>11</v>
      </c>
      <c r="G2510" t="s">
        <v>24</v>
      </c>
      <c r="H2510" t="s">
        <v>227</v>
      </c>
      <c r="J2510" t="s">
        <v>5990</v>
      </c>
      <c r="K2510" t="str">
        <f>IF(COUNTIF(Customers!A:A, H2510)&gt;0, "Valid", "Invalid")</f>
        <v>Valid</v>
      </c>
      <c r="L2510" t="str">
        <f t="shared" si="195"/>
        <v>8</v>
      </c>
      <c r="M2510" t="str">
        <f t="shared" si="196"/>
        <v>2023</v>
      </c>
      <c r="N2510">
        <f t="shared" si="197"/>
        <v>190800.1</v>
      </c>
      <c r="O2510">
        <f t="shared" si="198"/>
        <v>190800.1</v>
      </c>
      <c r="P2510" t="str">
        <f t="shared" si="199"/>
        <v/>
      </c>
      <c r="Q2510" s="48" t="str">
        <f>IF(O2510="","",
   IF(OR(O2510&lt;EDA_Outlier_Analysis!$C$10, O2510&gt;EDA_Outlier_Analysis!$C$11),
      "Outlier",
      "Normal"))</f>
        <v>Normal</v>
      </c>
      <c r="R2510" t="str">
        <f>IF(P2510="","",
   IF(OR(P2510 &lt; EDA_Outlier_Analysis!$F$7, P2510 &gt; EDA_Outlier_Analysis!$F$8),
      "Outlier",
      "Normal"))</f>
        <v/>
      </c>
      <c r="S2510" t="str">
        <f>IF(N2510="","",
   IF(OR(N2510 &lt;EDA_Outlier_Analysis!$I$10, N2510 &gt; EDA_Outlier_Analysis!$I$11),
      "Outlier",
      "Normal"))</f>
        <v>Normal</v>
      </c>
    </row>
    <row r="2511" spans="1:19">
      <c r="A2511" t="s">
        <v>5991</v>
      </c>
      <c r="B2511" s="4">
        <v>45120</v>
      </c>
      <c r="C2511" s="2">
        <v>163102.06</v>
      </c>
      <c r="D2511" t="s">
        <v>849</v>
      </c>
      <c r="E2511" t="s">
        <v>850</v>
      </c>
      <c r="F2511" t="s">
        <v>10</v>
      </c>
      <c r="G2511" t="s">
        <v>20</v>
      </c>
      <c r="H2511" t="s">
        <v>315</v>
      </c>
      <c r="J2511" t="s">
        <v>5992</v>
      </c>
      <c r="K2511" t="str">
        <f>IF(COUNTIF(Customers!A:A, H2511)&gt;0, "Valid", "Invalid")</f>
        <v>Valid</v>
      </c>
      <c r="L2511" t="str">
        <f t="shared" si="195"/>
        <v>7</v>
      </c>
      <c r="M2511" t="str">
        <f t="shared" si="196"/>
        <v>2023</v>
      </c>
      <c r="N2511">
        <f t="shared" si="197"/>
        <v>163102.06</v>
      </c>
      <c r="O2511">
        <f t="shared" si="198"/>
        <v>163102.06</v>
      </c>
      <c r="P2511" t="str">
        <f t="shared" si="199"/>
        <v/>
      </c>
      <c r="Q2511" s="48" t="str">
        <f>IF(O2511="","",
   IF(OR(O2511&lt;EDA_Outlier_Analysis!$C$10, O2511&gt;EDA_Outlier_Analysis!$C$11),
      "Outlier",
      "Normal"))</f>
        <v>Normal</v>
      </c>
      <c r="R2511" t="str">
        <f>IF(P2511="","",
   IF(OR(P2511 &lt; EDA_Outlier_Analysis!$F$7, P2511 &gt; EDA_Outlier_Analysis!$F$8),
      "Outlier",
      "Normal"))</f>
        <v/>
      </c>
      <c r="S2511" t="str">
        <f>IF(N2511="","",
   IF(OR(N2511 &lt;EDA_Outlier_Analysis!$I$10, N2511 &gt; EDA_Outlier_Analysis!$I$11),
      "Outlier",
      "Normal"))</f>
        <v>Normal</v>
      </c>
    </row>
    <row r="2512" spans="1:19">
      <c r="A2512" t="s">
        <v>5993</v>
      </c>
      <c r="B2512" s="4">
        <v>44988</v>
      </c>
      <c r="C2512" s="2">
        <v>172220.98</v>
      </c>
      <c r="D2512" t="s">
        <v>849</v>
      </c>
      <c r="E2512" t="s">
        <v>868</v>
      </c>
      <c r="F2512" t="s">
        <v>10</v>
      </c>
      <c r="G2512" t="s">
        <v>24</v>
      </c>
      <c r="H2512" t="s">
        <v>339</v>
      </c>
      <c r="J2512" t="s">
        <v>5994</v>
      </c>
      <c r="K2512" t="str">
        <f>IF(COUNTIF(Customers!A:A, H2512)&gt;0, "Valid", "Invalid")</f>
        <v>Valid</v>
      </c>
      <c r="L2512" t="str">
        <f t="shared" si="195"/>
        <v>3</v>
      </c>
      <c r="M2512" t="str">
        <f t="shared" si="196"/>
        <v>2023</v>
      </c>
      <c r="N2512">
        <f t="shared" si="197"/>
        <v>172220.98</v>
      </c>
      <c r="O2512">
        <f t="shared" si="198"/>
        <v>172220.98</v>
      </c>
      <c r="P2512" t="str">
        <f t="shared" si="199"/>
        <v/>
      </c>
      <c r="Q2512" s="48" t="str">
        <f>IF(O2512="","",
   IF(OR(O2512&lt;EDA_Outlier_Analysis!$C$10, O2512&gt;EDA_Outlier_Analysis!$C$11),
      "Outlier",
      "Normal"))</f>
        <v>Normal</v>
      </c>
      <c r="R2512" t="str">
        <f>IF(P2512="","",
   IF(OR(P2512 &lt; EDA_Outlier_Analysis!$F$7, P2512 &gt; EDA_Outlier_Analysis!$F$8),
      "Outlier",
      "Normal"))</f>
        <v/>
      </c>
      <c r="S2512" t="str">
        <f>IF(N2512="","",
   IF(OR(N2512 &lt;EDA_Outlier_Analysis!$I$10, N2512 &gt; EDA_Outlier_Analysis!$I$11),
      "Outlier",
      "Normal"))</f>
        <v>Normal</v>
      </c>
    </row>
    <row r="2513" spans="1:19">
      <c r="A2513" t="s">
        <v>5995</v>
      </c>
      <c r="B2513" s="4">
        <v>45171</v>
      </c>
      <c r="C2513" s="2">
        <v>247040.09</v>
      </c>
      <c r="D2513" t="s">
        <v>849</v>
      </c>
      <c r="E2513" t="s">
        <v>853</v>
      </c>
      <c r="F2513" t="s">
        <v>10</v>
      </c>
      <c r="G2513" t="s">
        <v>20</v>
      </c>
      <c r="H2513" t="s">
        <v>433</v>
      </c>
      <c r="J2513" t="s">
        <v>5996</v>
      </c>
      <c r="K2513" t="str">
        <f>IF(COUNTIF(Customers!A:A, H2513)&gt;0, "Valid", "Invalid")</f>
        <v>Valid</v>
      </c>
      <c r="L2513" t="str">
        <f t="shared" si="195"/>
        <v>9</v>
      </c>
      <c r="M2513" t="str">
        <f t="shared" si="196"/>
        <v>2023</v>
      </c>
      <c r="N2513">
        <f t="shared" si="197"/>
        <v>247040.09</v>
      </c>
      <c r="O2513">
        <f t="shared" si="198"/>
        <v>247040.09</v>
      </c>
      <c r="P2513" t="str">
        <f t="shared" si="199"/>
        <v/>
      </c>
      <c r="Q2513" s="48" t="str">
        <f>IF(O2513="","",
   IF(OR(O2513&lt;EDA_Outlier_Analysis!$C$10, O2513&gt;EDA_Outlier_Analysis!$C$11),
      "Outlier",
      "Normal"))</f>
        <v>Normal</v>
      </c>
      <c r="R2513" t="str">
        <f>IF(P2513="","",
   IF(OR(P2513 &lt; EDA_Outlier_Analysis!$F$7, P2513 &gt; EDA_Outlier_Analysis!$F$8),
      "Outlier",
      "Normal"))</f>
        <v/>
      </c>
      <c r="S2513" t="str">
        <f>IF(N2513="","",
   IF(OR(N2513 &lt;EDA_Outlier_Analysis!$I$10, N2513 &gt; EDA_Outlier_Analysis!$I$11),
      "Outlier",
      "Normal"))</f>
        <v>Normal</v>
      </c>
    </row>
    <row r="2514" spans="1:19">
      <c r="A2514" t="s">
        <v>5997</v>
      </c>
      <c r="B2514" s="4">
        <v>45140</v>
      </c>
      <c r="C2514" s="2">
        <v>99772.81</v>
      </c>
      <c r="D2514" t="s">
        <v>849</v>
      </c>
      <c r="E2514" t="s">
        <v>853</v>
      </c>
      <c r="F2514" t="s">
        <v>10</v>
      </c>
      <c r="G2514" t="s">
        <v>31</v>
      </c>
      <c r="H2514" t="s">
        <v>167</v>
      </c>
      <c r="J2514" t="s">
        <v>5998</v>
      </c>
      <c r="K2514" t="str">
        <f>IF(COUNTIF(Customers!A:A, H2514)&gt;0, "Valid", "Invalid")</f>
        <v>Valid</v>
      </c>
      <c r="L2514" t="str">
        <f t="shared" si="195"/>
        <v>8</v>
      </c>
      <c r="M2514" t="str">
        <f t="shared" si="196"/>
        <v>2023</v>
      </c>
      <c r="N2514">
        <f t="shared" si="197"/>
        <v>99772.81</v>
      </c>
      <c r="O2514">
        <f t="shared" si="198"/>
        <v>99772.81</v>
      </c>
      <c r="P2514" t="str">
        <f t="shared" si="199"/>
        <v/>
      </c>
      <c r="Q2514" s="48" t="str">
        <f>IF(O2514="","",
   IF(OR(O2514&lt;EDA_Outlier_Analysis!$C$10, O2514&gt;EDA_Outlier_Analysis!$C$11),
      "Outlier",
      "Normal"))</f>
        <v>Normal</v>
      </c>
      <c r="R2514" t="str">
        <f>IF(P2514="","",
   IF(OR(P2514 &lt; EDA_Outlier_Analysis!$F$7, P2514 &gt; EDA_Outlier_Analysis!$F$8),
      "Outlier",
      "Normal"))</f>
        <v/>
      </c>
      <c r="S2514" t="str">
        <f>IF(N2514="","",
   IF(OR(N2514 &lt;EDA_Outlier_Analysis!$I$10, N2514 &gt; EDA_Outlier_Analysis!$I$11),
      "Outlier",
      "Normal"))</f>
        <v>Normal</v>
      </c>
    </row>
    <row r="2515" spans="1:19">
      <c r="A2515" t="s">
        <v>5999</v>
      </c>
      <c r="B2515" s="4">
        <v>45263</v>
      </c>
      <c r="C2515" s="2">
        <v>-32758.63</v>
      </c>
      <c r="D2515" t="s">
        <v>840</v>
      </c>
      <c r="E2515" t="s">
        <v>845</v>
      </c>
      <c r="F2515" t="s">
        <v>10</v>
      </c>
      <c r="G2515" t="s">
        <v>31</v>
      </c>
      <c r="I2515" t="s">
        <v>932</v>
      </c>
      <c r="J2515" t="s">
        <v>6000</v>
      </c>
      <c r="K2515" t="str">
        <f>IF(COUNTIF(Customers!A:A, H2515)&gt;0, "Valid", "Invalid")</f>
        <v>Invalid</v>
      </c>
      <c r="L2515" t="str">
        <f t="shared" si="195"/>
        <v>12</v>
      </c>
      <c r="M2515" t="str">
        <f t="shared" si="196"/>
        <v>2023</v>
      </c>
      <c r="N2515">
        <f t="shared" si="197"/>
        <v>-32758.63</v>
      </c>
      <c r="O2515" t="str">
        <f t="shared" si="198"/>
        <v/>
      </c>
      <c r="P2515">
        <f t="shared" si="199"/>
        <v>32758.63</v>
      </c>
      <c r="Q2515" s="48" t="str">
        <f>IF(O2515="","",
   IF(OR(O2515&lt;EDA_Outlier_Analysis!$C$10, O2515&gt;EDA_Outlier_Analysis!$C$11),
      "Outlier",
      "Normal"))</f>
        <v/>
      </c>
      <c r="R2515" t="str">
        <f>IF(P2515="","",
   IF(OR(P2515 &lt; EDA_Outlier_Analysis!$F$7, P2515 &gt; EDA_Outlier_Analysis!$F$8),
      "Outlier",
      "Normal"))</f>
        <v>Normal</v>
      </c>
      <c r="S2515" t="str">
        <f>IF(N2515="","",
   IF(OR(N2515 &lt;EDA_Outlier_Analysis!$I$10, N2515 &gt; EDA_Outlier_Analysis!$I$11),
      "Outlier",
      "Normal"))</f>
        <v>Normal</v>
      </c>
    </row>
    <row r="2516" spans="1:19">
      <c r="A2516" t="s">
        <v>6001</v>
      </c>
      <c r="B2516" s="4">
        <v>45289</v>
      </c>
      <c r="C2516" s="2">
        <v>174250.85</v>
      </c>
      <c r="D2516" t="s">
        <v>849</v>
      </c>
      <c r="E2516" t="s">
        <v>853</v>
      </c>
      <c r="F2516" t="s">
        <v>11</v>
      </c>
      <c r="G2516" t="s">
        <v>31</v>
      </c>
      <c r="H2516" t="s">
        <v>347</v>
      </c>
      <c r="J2516" t="s">
        <v>6002</v>
      </c>
      <c r="K2516" t="str">
        <f>IF(COUNTIF(Customers!A:A, H2516)&gt;0, "Valid", "Invalid")</f>
        <v>Valid</v>
      </c>
      <c r="L2516" t="str">
        <f t="shared" si="195"/>
        <v>12</v>
      </c>
      <c r="M2516" t="str">
        <f t="shared" si="196"/>
        <v>2023</v>
      </c>
      <c r="N2516">
        <f t="shared" si="197"/>
        <v>174250.85</v>
      </c>
      <c r="O2516">
        <f t="shared" si="198"/>
        <v>174250.85</v>
      </c>
      <c r="P2516" t="str">
        <f t="shared" si="199"/>
        <v/>
      </c>
      <c r="Q2516" s="48" t="str">
        <f>IF(O2516="","",
   IF(OR(O2516&lt;EDA_Outlier_Analysis!$C$10, O2516&gt;EDA_Outlier_Analysis!$C$11),
      "Outlier",
      "Normal"))</f>
        <v>Normal</v>
      </c>
      <c r="R2516" t="str">
        <f>IF(P2516="","",
   IF(OR(P2516 &lt; EDA_Outlier_Analysis!$F$7, P2516 &gt; EDA_Outlier_Analysis!$F$8),
      "Outlier",
      "Normal"))</f>
        <v/>
      </c>
      <c r="S2516" t="str">
        <f>IF(N2516="","",
   IF(OR(N2516 &lt;EDA_Outlier_Analysis!$I$10, N2516 &gt; EDA_Outlier_Analysis!$I$11),
      "Outlier",
      "Normal"))</f>
        <v>Normal</v>
      </c>
    </row>
    <row r="2517" spans="1:19">
      <c r="A2517" t="s">
        <v>6003</v>
      </c>
      <c r="B2517" s="4">
        <v>45284</v>
      </c>
      <c r="C2517" s="2">
        <v>-47491.14</v>
      </c>
      <c r="D2517" t="s">
        <v>840</v>
      </c>
      <c r="E2517" t="s">
        <v>864</v>
      </c>
      <c r="F2517" t="s">
        <v>9</v>
      </c>
      <c r="G2517" t="s">
        <v>24</v>
      </c>
      <c r="I2517" t="s">
        <v>1767</v>
      </c>
      <c r="J2517" t="s">
        <v>6004</v>
      </c>
      <c r="K2517" t="str">
        <f>IF(COUNTIF(Customers!A:A, H2517)&gt;0, "Valid", "Invalid")</f>
        <v>Invalid</v>
      </c>
      <c r="L2517" t="str">
        <f t="shared" si="195"/>
        <v>12</v>
      </c>
      <c r="M2517" t="str">
        <f t="shared" si="196"/>
        <v>2023</v>
      </c>
      <c r="N2517">
        <f t="shared" si="197"/>
        <v>-47491.14</v>
      </c>
      <c r="O2517" t="str">
        <f t="shared" si="198"/>
        <v/>
      </c>
      <c r="P2517">
        <f t="shared" si="199"/>
        <v>47491.14</v>
      </c>
      <c r="Q2517" s="48" t="str">
        <f>IF(O2517="","",
   IF(OR(O2517&lt;EDA_Outlier_Analysis!$C$10, O2517&gt;EDA_Outlier_Analysis!$C$11),
      "Outlier",
      "Normal"))</f>
        <v/>
      </c>
      <c r="R2517" t="str">
        <f>IF(P2517="","",
   IF(OR(P2517 &lt; EDA_Outlier_Analysis!$F$7, P2517 &gt; EDA_Outlier_Analysis!$F$8),
      "Outlier",
      "Normal"))</f>
        <v>Normal</v>
      </c>
      <c r="S2517" t="str">
        <f>IF(N2517="","",
   IF(OR(N2517 &lt;EDA_Outlier_Analysis!$I$10, N2517 &gt; EDA_Outlier_Analysis!$I$11),
      "Outlier",
      "Normal"))</f>
        <v>Normal</v>
      </c>
    </row>
    <row r="2518" spans="1:19">
      <c r="A2518" t="s">
        <v>6005</v>
      </c>
      <c r="B2518" s="4">
        <v>44595</v>
      </c>
      <c r="C2518" s="2">
        <v>-2000</v>
      </c>
      <c r="D2518" t="s">
        <v>840</v>
      </c>
      <c r="E2518" t="s">
        <v>905</v>
      </c>
      <c r="F2518" t="s">
        <v>10</v>
      </c>
      <c r="G2518" t="s">
        <v>34</v>
      </c>
      <c r="I2518" t="s">
        <v>1371</v>
      </c>
      <c r="J2518" t="s">
        <v>6006</v>
      </c>
      <c r="K2518" t="str">
        <f>IF(COUNTIF(Customers!A:A, H2518)&gt;0, "Valid", "Invalid")</f>
        <v>Invalid</v>
      </c>
      <c r="L2518" t="str">
        <f t="shared" si="195"/>
        <v>2</v>
      </c>
      <c r="M2518" t="str">
        <f t="shared" si="196"/>
        <v>2022</v>
      </c>
      <c r="N2518">
        <f t="shared" si="197"/>
        <v>-2000</v>
      </c>
      <c r="O2518" t="str">
        <f t="shared" si="198"/>
        <v/>
      </c>
      <c r="P2518">
        <f t="shared" si="199"/>
        <v>2000</v>
      </c>
      <c r="Q2518" s="48" t="str">
        <f>IF(O2518="","",
   IF(OR(O2518&lt;EDA_Outlier_Analysis!$C$10, O2518&gt;EDA_Outlier_Analysis!$C$11),
      "Outlier",
      "Normal"))</f>
        <v/>
      </c>
      <c r="R2518" t="str">
        <f>IF(P2518="","",
   IF(OR(P2518 &lt; EDA_Outlier_Analysis!$F$7, P2518 &gt; EDA_Outlier_Analysis!$F$8),
      "Outlier",
      "Normal"))</f>
        <v>Outlier</v>
      </c>
      <c r="S2518" t="str">
        <f>IF(N2518="","",
   IF(OR(N2518 &lt;EDA_Outlier_Analysis!$I$10, N2518 &gt; EDA_Outlier_Analysis!$I$11),
      "Outlier",
      "Normal"))</f>
        <v>Normal</v>
      </c>
    </row>
    <row r="2519" spans="1:19">
      <c r="A2519" t="s">
        <v>6007</v>
      </c>
      <c r="B2519" s="4">
        <v>45083</v>
      </c>
      <c r="C2519" s="2">
        <v>133289.98000000001</v>
      </c>
      <c r="D2519" t="s">
        <v>849</v>
      </c>
      <c r="E2519" t="s">
        <v>853</v>
      </c>
      <c r="F2519" t="s">
        <v>9</v>
      </c>
      <c r="G2519" t="s">
        <v>20</v>
      </c>
      <c r="H2519" t="s">
        <v>585</v>
      </c>
      <c r="J2519" t="s">
        <v>6008</v>
      </c>
      <c r="K2519" t="str">
        <f>IF(COUNTIF(Customers!A:A, H2519)&gt;0, "Valid", "Invalid")</f>
        <v>Valid</v>
      </c>
      <c r="L2519" t="str">
        <f t="shared" si="195"/>
        <v>6</v>
      </c>
      <c r="M2519" t="str">
        <f t="shared" si="196"/>
        <v>2023</v>
      </c>
      <c r="N2519">
        <f t="shared" si="197"/>
        <v>133289.98000000001</v>
      </c>
      <c r="O2519">
        <f t="shared" si="198"/>
        <v>133289.98000000001</v>
      </c>
      <c r="P2519" t="str">
        <f t="shared" si="199"/>
        <v/>
      </c>
      <c r="Q2519" s="48" t="str">
        <f>IF(O2519="","",
   IF(OR(O2519&lt;EDA_Outlier_Analysis!$C$10, O2519&gt;EDA_Outlier_Analysis!$C$11),
      "Outlier",
      "Normal"))</f>
        <v>Normal</v>
      </c>
      <c r="R2519" t="str">
        <f>IF(P2519="","",
   IF(OR(P2519 &lt; EDA_Outlier_Analysis!$F$7, P2519 &gt; EDA_Outlier_Analysis!$F$8),
      "Outlier",
      "Normal"))</f>
        <v/>
      </c>
      <c r="S2519" t="str">
        <f>IF(N2519="","",
   IF(OR(N2519 &lt;EDA_Outlier_Analysis!$I$10, N2519 &gt; EDA_Outlier_Analysis!$I$11),
      "Outlier",
      "Normal"))</f>
        <v>Normal</v>
      </c>
    </row>
    <row r="2520" spans="1:19">
      <c r="A2520" t="s">
        <v>6009</v>
      </c>
      <c r="B2520" s="4">
        <v>45008</v>
      </c>
      <c r="C2520" s="2">
        <v>165420.57</v>
      </c>
      <c r="D2520" t="s">
        <v>849</v>
      </c>
      <c r="E2520" t="s">
        <v>868</v>
      </c>
      <c r="F2520" t="s">
        <v>9</v>
      </c>
      <c r="G2520" t="s">
        <v>34</v>
      </c>
      <c r="H2520" t="s">
        <v>661</v>
      </c>
      <c r="J2520" t="s">
        <v>6010</v>
      </c>
      <c r="K2520" t="str">
        <f>IF(COUNTIF(Customers!A:A, H2520)&gt;0, "Valid", "Invalid")</f>
        <v>Valid</v>
      </c>
      <c r="L2520" t="str">
        <f t="shared" si="195"/>
        <v>3</v>
      </c>
      <c r="M2520" t="str">
        <f t="shared" si="196"/>
        <v>2023</v>
      </c>
      <c r="N2520">
        <f t="shared" si="197"/>
        <v>165420.57</v>
      </c>
      <c r="O2520">
        <f t="shared" si="198"/>
        <v>165420.57</v>
      </c>
      <c r="P2520" t="str">
        <f t="shared" si="199"/>
        <v/>
      </c>
      <c r="Q2520" s="48" t="str">
        <f>IF(O2520="","",
   IF(OR(O2520&lt;EDA_Outlier_Analysis!$C$10, O2520&gt;EDA_Outlier_Analysis!$C$11),
      "Outlier",
      "Normal"))</f>
        <v>Normal</v>
      </c>
      <c r="R2520" t="str">
        <f>IF(P2520="","",
   IF(OR(P2520 &lt; EDA_Outlier_Analysis!$F$7, P2520 &gt; EDA_Outlier_Analysis!$F$8),
      "Outlier",
      "Normal"))</f>
        <v/>
      </c>
      <c r="S2520" t="str">
        <f>IF(N2520="","",
   IF(OR(N2520 &lt;EDA_Outlier_Analysis!$I$10, N2520 &gt; EDA_Outlier_Analysis!$I$11),
      "Outlier",
      "Normal"))</f>
        <v>Normal</v>
      </c>
    </row>
    <row r="2521" spans="1:19">
      <c r="A2521" t="s">
        <v>6011</v>
      </c>
      <c r="B2521" s="4">
        <v>44728</v>
      </c>
      <c r="C2521" s="2">
        <v>-7973.41</v>
      </c>
      <c r="D2521" t="s">
        <v>840</v>
      </c>
      <c r="E2521" t="s">
        <v>864</v>
      </c>
      <c r="F2521" t="s">
        <v>9</v>
      </c>
      <c r="G2521" t="s">
        <v>34</v>
      </c>
      <c r="I2521" t="s">
        <v>4561</v>
      </c>
      <c r="J2521" t="s">
        <v>6012</v>
      </c>
      <c r="K2521" t="str">
        <f>IF(COUNTIF(Customers!A:A, H2521)&gt;0, "Valid", "Invalid")</f>
        <v>Invalid</v>
      </c>
      <c r="L2521" t="str">
        <f t="shared" si="195"/>
        <v>6</v>
      </c>
      <c r="M2521" t="str">
        <f t="shared" si="196"/>
        <v>2022</v>
      </c>
      <c r="N2521">
        <f t="shared" si="197"/>
        <v>-7973.41</v>
      </c>
      <c r="O2521" t="str">
        <f t="shared" si="198"/>
        <v/>
      </c>
      <c r="P2521">
        <f t="shared" si="199"/>
        <v>7973.41</v>
      </c>
      <c r="Q2521" s="48" t="str">
        <f>IF(O2521="","",
   IF(OR(O2521&lt;EDA_Outlier_Analysis!$C$10, O2521&gt;EDA_Outlier_Analysis!$C$11),
      "Outlier",
      "Normal"))</f>
        <v/>
      </c>
      <c r="R2521" t="str">
        <f>IF(P2521="","",
   IF(OR(P2521 &lt; EDA_Outlier_Analysis!$F$7, P2521 &gt; EDA_Outlier_Analysis!$F$8),
      "Outlier",
      "Normal"))</f>
        <v>Outlier</v>
      </c>
      <c r="S2521" t="str">
        <f>IF(N2521="","",
   IF(OR(N2521 &lt;EDA_Outlier_Analysis!$I$10, N2521 &gt; EDA_Outlier_Analysis!$I$11),
      "Outlier",
      "Normal"))</f>
        <v>Normal</v>
      </c>
    </row>
    <row r="2522" spans="1:19">
      <c r="A2522" t="s">
        <v>6013</v>
      </c>
      <c r="B2522" s="4">
        <v>44577</v>
      </c>
      <c r="C2522" s="2">
        <v>109116.74</v>
      </c>
      <c r="D2522" t="s">
        <v>849</v>
      </c>
      <c r="E2522" t="s">
        <v>850</v>
      </c>
      <c r="F2522" t="s">
        <v>9</v>
      </c>
      <c r="G2522" t="s">
        <v>34</v>
      </c>
      <c r="H2522" t="s">
        <v>455</v>
      </c>
      <c r="J2522" t="s">
        <v>6014</v>
      </c>
      <c r="K2522" t="str">
        <f>IF(COUNTIF(Customers!A:A, H2522)&gt;0, "Valid", "Invalid")</f>
        <v>Valid</v>
      </c>
      <c r="L2522" t="str">
        <f t="shared" si="195"/>
        <v>1</v>
      </c>
      <c r="M2522" t="str">
        <f t="shared" si="196"/>
        <v>2022</v>
      </c>
      <c r="N2522">
        <f t="shared" si="197"/>
        <v>109116.74</v>
      </c>
      <c r="O2522">
        <f t="shared" si="198"/>
        <v>109116.74</v>
      </c>
      <c r="P2522" t="str">
        <f t="shared" si="199"/>
        <v/>
      </c>
      <c r="Q2522" s="48" t="str">
        <f>IF(O2522="","",
   IF(OR(O2522&lt;EDA_Outlier_Analysis!$C$10, O2522&gt;EDA_Outlier_Analysis!$C$11),
      "Outlier",
      "Normal"))</f>
        <v>Normal</v>
      </c>
      <c r="R2522" t="str">
        <f>IF(P2522="","",
   IF(OR(P2522 &lt; EDA_Outlier_Analysis!$F$7, P2522 &gt; EDA_Outlier_Analysis!$F$8),
      "Outlier",
      "Normal"))</f>
        <v/>
      </c>
      <c r="S2522" t="str">
        <f>IF(N2522="","",
   IF(OR(N2522 &lt;EDA_Outlier_Analysis!$I$10, N2522 &gt; EDA_Outlier_Analysis!$I$11),
      "Outlier",
      "Normal"))</f>
        <v>Normal</v>
      </c>
    </row>
    <row r="2523" spans="1:19">
      <c r="A2523" t="s">
        <v>6015</v>
      </c>
      <c r="B2523" s="4">
        <v>44694</v>
      </c>
      <c r="C2523" s="2">
        <v>-28344.61</v>
      </c>
      <c r="D2523" t="s">
        <v>840</v>
      </c>
      <c r="E2523" t="s">
        <v>845</v>
      </c>
      <c r="F2523" t="s">
        <v>9</v>
      </c>
      <c r="G2523" t="s">
        <v>34</v>
      </c>
      <c r="I2523" t="s">
        <v>1141</v>
      </c>
      <c r="J2523" t="s">
        <v>6016</v>
      </c>
      <c r="K2523" t="str">
        <f>IF(COUNTIF(Customers!A:A, H2523)&gt;0, "Valid", "Invalid")</f>
        <v>Invalid</v>
      </c>
      <c r="L2523" t="str">
        <f t="shared" si="195"/>
        <v>5</v>
      </c>
      <c r="M2523" t="str">
        <f t="shared" si="196"/>
        <v>2022</v>
      </c>
      <c r="N2523">
        <f t="shared" si="197"/>
        <v>-28344.61</v>
      </c>
      <c r="O2523" t="str">
        <f t="shared" si="198"/>
        <v/>
      </c>
      <c r="P2523">
        <f t="shared" si="199"/>
        <v>28344.61</v>
      </c>
      <c r="Q2523" s="48" t="str">
        <f>IF(O2523="","",
   IF(OR(O2523&lt;EDA_Outlier_Analysis!$C$10, O2523&gt;EDA_Outlier_Analysis!$C$11),
      "Outlier",
      "Normal"))</f>
        <v/>
      </c>
      <c r="R2523" t="str">
        <f>IF(P2523="","",
   IF(OR(P2523 &lt; EDA_Outlier_Analysis!$F$7, P2523 &gt; EDA_Outlier_Analysis!$F$8),
      "Outlier",
      "Normal"))</f>
        <v>Normal</v>
      </c>
      <c r="S2523" t="str">
        <f>IF(N2523="","",
   IF(OR(N2523 &lt;EDA_Outlier_Analysis!$I$10, N2523 &gt; EDA_Outlier_Analysis!$I$11),
      "Outlier",
      "Normal"))</f>
        <v>Normal</v>
      </c>
    </row>
    <row r="2524" spans="1:19">
      <c r="A2524" t="s">
        <v>6017</v>
      </c>
      <c r="B2524" s="4">
        <v>45042</v>
      </c>
      <c r="C2524" s="2">
        <v>144276.54</v>
      </c>
      <c r="D2524" t="s">
        <v>849</v>
      </c>
      <c r="E2524" t="s">
        <v>853</v>
      </c>
      <c r="F2524" t="s">
        <v>10</v>
      </c>
      <c r="G2524" t="s">
        <v>34</v>
      </c>
      <c r="H2524" t="s">
        <v>273</v>
      </c>
      <c r="J2524" t="s">
        <v>6018</v>
      </c>
      <c r="K2524" t="str">
        <f>IF(COUNTIF(Customers!A:A, H2524)&gt;0, "Valid", "Invalid")</f>
        <v>Valid</v>
      </c>
      <c r="L2524" t="str">
        <f t="shared" si="195"/>
        <v>4</v>
      </c>
      <c r="M2524" t="str">
        <f t="shared" si="196"/>
        <v>2023</v>
      </c>
      <c r="N2524">
        <f t="shared" si="197"/>
        <v>144276.54</v>
      </c>
      <c r="O2524">
        <f t="shared" si="198"/>
        <v>144276.54</v>
      </c>
      <c r="P2524" t="str">
        <f t="shared" si="199"/>
        <v/>
      </c>
      <c r="Q2524" s="48" t="str">
        <f>IF(O2524="","",
   IF(OR(O2524&lt;EDA_Outlier_Analysis!$C$10, O2524&gt;EDA_Outlier_Analysis!$C$11),
      "Outlier",
      "Normal"))</f>
        <v>Normal</v>
      </c>
      <c r="R2524" t="str">
        <f>IF(P2524="","",
   IF(OR(P2524 &lt; EDA_Outlier_Analysis!$F$7, P2524 &gt; EDA_Outlier_Analysis!$F$8),
      "Outlier",
      "Normal"))</f>
        <v/>
      </c>
      <c r="S2524" t="str">
        <f>IF(N2524="","",
   IF(OR(N2524 &lt;EDA_Outlier_Analysis!$I$10, N2524 &gt; EDA_Outlier_Analysis!$I$11),
      "Outlier",
      "Normal"))</f>
        <v>Normal</v>
      </c>
    </row>
    <row r="2525" spans="1:19">
      <c r="A2525" t="s">
        <v>6019</v>
      </c>
      <c r="B2525" s="4">
        <v>45227</v>
      </c>
      <c r="C2525" s="2">
        <v>-51407.87</v>
      </c>
      <c r="D2525" t="s">
        <v>840</v>
      </c>
      <c r="E2525" t="s">
        <v>905</v>
      </c>
      <c r="F2525" t="s">
        <v>11</v>
      </c>
      <c r="G2525" t="s">
        <v>34</v>
      </c>
      <c r="I2525" t="s">
        <v>1620</v>
      </c>
      <c r="J2525" t="s">
        <v>6020</v>
      </c>
      <c r="K2525" t="str">
        <f>IF(COUNTIF(Customers!A:A, H2525)&gt;0, "Valid", "Invalid")</f>
        <v>Invalid</v>
      </c>
      <c r="L2525" t="str">
        <f t="shared" si="195"/>
        <v>10</v>
      </c>
      <c r="M2525" t="str">
        <f t="shared" si="196"/>
        <v>2023</v>
      </c>
      <c r="N2525">
        <f t="shared" si="197"/>
        <v>-51407.87</v>
      </c>
      <c r="O2525" t="str">
        <f t="shared" si="198"/>
        <v/>
      </c>
      <c r="P2525">
        <f t="shared" si="199"/>
        <v>51407.87</v>
      </c>
      <c r="Q2525" s="48" t="str">
        <f>IF(O2525="","",
   IF(OR(O2525&lt;EDA_Outlier_Analysis!$C$10, O2525&gt;EDA_Outlier_Analysis!$C$11),
      "Outlier",
      "Normal"))</f>
        <v/>
      </c>
      <c r="R2525" t="str">
        <f>IF(P2525="","",
   IF(OR(P2525 &lt; EDA_Outlier_Analysis!$F$7, P2525 &gt; EDA_Outlier_Analysis!$F$8),
      "Outlier",
      "Normal"))</f>
        <v>Normal</v>
      </c>
      <c r="S2525" t="str">
        <f>IF(N2525="","",
   IF(OR(N2525 &lt;EDA_Outlier_Analysis!$I$10, N2525 &gt; EDA_Outlier_Analysis!$I$11),
      "Outlier",
      "Normal"))</f>
        <v>Normal</v>
      </c>
    </row>
    <row r="2526" spans="1:19">
      <c r="A2526" t="s">
        <v>6021</v>
      </c>
      <c r="B2526" s="4">
        <v>44718</v>
      </c>
      <c r="C2526" s="2">
        <v>-68806.87</v>
      </c>
      <c r="D2526" t="s">
        <v>840</v>
      </c>
      <c r="E2526" t="s">
        <v>864</v>
      </c>
      <c r="F2526" t="s">
        <v>10</v>
      </c>
      <c r="G2526" t="s">
        <v>20</v>
      </c>
      <c r="I2526" t="s">
        <v>1494</v>
      </c>
      <c r="J2526" t="s">
        <v>6022</v>
      </c>
      <c r="K2526" t="str">
        <f>IF(COUNTIF(Customers!A:A, H2526)&gt;0, "Valid", "Invalid")</f>
        <v>Invalid</v>
      </c>
      <c r="L2526" t="str">
        <f t="shared" si="195"/>
        <v>6</v>
      </c>
      <c r="M2526" t="str">
        <f t="shared" si="196"/>
        <v>2022</v>
      </c>
      <c r="N2526">
        <f t="shared" si="197"/>
        <v>-68806.87</v>
      </c>
      <c r="O2526" t="str">
        <f t="shared" si="198"/>
        <v/>
      </c>
      <c r="P2526">
        <f t="shared" si="199"/>
        <v>68806.87</v>
      </c>
      <c r="Q2526" s="48" t="str">
        <f>IF(O2526="","",
   IF(OR(O2526&lt;EDA_Outlier_Analysis!$C$10, O2526&gt;EDA_Outlier_Analysis!$C$11),
      "Outlier",
      "Normal"))</f>
        <v/>
      </c>
      <c r="R2526" t="str">
        <f>IF(P2526="","",
   IF(OR(P2526 &lt; EDA_Outlier_Analysis!$F$7, P2526 &gt; EDA_Outlier_Analysis!$F$8),
      "Outlier",
      "Normal"))</f>
        <v>Outlier</v>
      </c>
      <c r="S2526" t="str">
        <f>IF(N2526="","",
   IF(OR(N2526 &lt;EDA_Outlier_Analysis!$I$10, N2526 &gt; EDA_Outlier_Analysis!$I$11),
      "Outlier",
      "Normal"))</f>
        <v>Normal</v>
      </c>
    </row>
    <row r="2527" spans="1:19">
      <c r="A2527" t="s">
        <v>6023</v>
      </c>
      <c r="B2527" s="4">
        <v>45151</v>
      </c>
      <c r="C2527" s="2">
        <v>92120.05</v>
      </c>
      <c r="D2527" t="s">
        <v>849</v>
      </c>
      <c r="E2527" t="s">
        <v>853</v>
      </c>
      <c r="F2527" t="s">
        <v>10</v>
      </c>
      <c r="G2527" t="s">
        <v>20</v>
      </c>
      <c r="H2527" t="s">
        <v>47</v>
      </c>
      <c r="J2527" t="s">
        <v>6024</v>
      </c>
      <c r="K2527" t="str">
        <f>IF(COUNTIF(Customers!A:A, H2527)&gt;0, "Valid", "Invalid")</f>
        <v>Valid</v>
      </c>
      <c r="L2527" t="str">
        <f t="shared" si="195"/>
        <v>8</v>
      </c>
      <c r="M2527" t="str">
        <f t="shared" si="196"/>
        <v>2023</v>
      </c>
      <c r="N2527">
        <f t="shared" si="197"/>
        <v>92120.05</v>
      </c>
      <c r="O2527">
        <f t="shared" si="198"/>
        <v>92120.05</v>
      </c>
      <c r="P2527" t="str">
        <f t="shared" si="199"/>
        <v/>
      </c>
      <c r="Q2527" s="48" t="str">
        <f>IF(O2527="","",
   IF(OR(O2527&lt;EDA_Outlier_Analysis!$C$10, O2527&gt;EDA_Outlier_Analysis!$C$11),
      "Outlier",
      "Normal"))</f>
        <v>Normal</v>
      </c>
      <c r="R2527" t="str">
        <f>IF(P2527="","",
   IF(OR(P2527 &lt; EDA_Outlier_Analysis!$F$7, P2527 &gt; EDA_Outlier_Analysis!$F$8),
      "Outlier",
      "Normal"))</f>
        <v/>
      </c>
      <c r="S2527" t="str">
        <f>IF(N2527="","",
   IF(OR(N2527 &lt;EDA_Outlier_Analysis!$I$10, N2527 &gt; EDA_Outlier_Analysis!$I$11),
      "Outlier",
      "Normal"))</f>
        <v>Normal</v>
      </c>
    </row>
    <row r="2528" spans="1:19">
      <c r="A2528" t="s">
        <v>6025</v>
      </c>
      <c r="B2528" s="4">
        <v>45237</v>
      </c>
      <c r="C2528" s="2">
        <v>-19562.580000000002</v>
      </c>
      <c r="D2528" t="s">
        <v>840</v>
      </c>
      <c r="E2528" t="s">
        <v>856</v>
      </c>
      <c r="F2528" t="s">
        <v>10</v>
      </c>
      <c r="G2528" t="s">
        <v>20</v>
      </c>
      <c r="I2528" t="s">
        <v>1010</v>
      </c>
      <c r="J2528" t="s">
        <v>6026</v>
      </c>
      <c r="K2528" t="str">
        <f>IF(COUNTIF(Customers!A:A, H2528)&gt;0, "Valid", "Invalid")</f>
        <v>Invalid</v>
      </c>
      <c r="L2528" t="str">
        <f t="shared" si="195"/>
        <v>11</v>
      </c>
      <c r="M2528" t="str">
        <f t="shared" si="196"/>
        <v>2023</v>
      </c>
      <c r="N2528">
        <f t="shared" si="197"/>
        <v>-19562.580000000002</v>
      </c>
      <c r="O2528" t="str">
        <f t="shared" si="198"/>
        <v/>
      </c>
      <c r="P2528">
        <f t="shared" si="199"/>
        <v>19562.580000000002</v>
      </c>
      <c r="Q2528" s="48" t="str">
        <f>IF(O2528="","",
   IF(OR(O2528&lt;EDA_Outlier_Analysis!$C$10, O2528&gt;EDA_Outlier_Analysis!$C$11),
      "Outlier",
      "Normal"))</f>
        <v/>
      </c>
      <c r="R2528" t="str">
        <f>IF(P2528="","",
   IF(OR(P2528 &lt; EDA_Outlier_Analysis!$F$7, P2528 &gt; EDA_Outlier_Analysis!$F$8),
      "Outlier",
      "Normal"))</f>
        <v>Outlier</v>
      </c>
      <c r="S2528" t="str">
        <f>IF(N2528="","",
   IF(OR(N2528 &lt;EDA_Outlier_Analysis!$I$10, N2528 &gt; EDA_Outlier_Analysis!$I$11),
      "Outlier",
      "Normal"))</f>
        <v>Normal</v>
      </c>
    </row>
    <row r="2529" spans="1:19">
      <c r="A2529" t="s">
        <v>6027</v>
      </c>
      <c r="B2529" s="4">
        <v>44913</v>
      </c>
      <c r="C2529" s="2">
        <v>112150.39999999999</v>
      </c>
      <c r="D2529" t="s">
        <v>849</v>
      </c>
      <c r="E2529" t="s">
        <v>853</v>
      </c>
      <c r="F2529" t="s">
        <v>11</v>
      </c>
      <c r="G2529" t="s">
        <v>31</v>
      </c>
      <c r="H2529" t="s">
        <v>737</v>
      </c>
      <c r="J2529" t="s">
        <v>6028</v>
      </c>
      <c r="K2529" t="str">
        <f>IF(COUNTIF(Customers!A:A, H2529)&gt;0, "Valid", "Invalid")</f>
        <v>Valid</v>
      </c>
      <c r="L2529" t="str">
        <f t="shared" si="195"/>
        <v>12</v>
      </c>
      <c r="M2529" t="str">
        <f t="shared" si="196"/>
        <v>2022</v>
      </c>
      <c r="N2529">
        <f t="shared" si="197"/>
        <v>112150.39999999999</v>
      </c>
      <c r="O2529">
        <f t="shared" si="198"/>
        <v>112150.39999999999</v>
      </c>
      <c r="P2529" t="str">
        <f t="shared" si="199"/>
        <v/>
      </c>
      <c r="Q2529" s="48" t="str">
        <f>IF(O2529="","",
   IF(OR(O2529&lt;EDA_Outlier_Analysis!$C$10, O2529&gt;EDA_Outlier_Analysis!$C$11),
      "Outlier",
      "Normal"))</f>
        <v>Normal</v>
      </c>
      <c r="R2529" t="str">
        <f>IF(P2529="","",
   IF(OR(P2529 &lt; EDA_Outlier_Analysis!$F$7, P2529 &gt; EDA_Outlier_Analysis!$F$8),
      "Outlier",
      "Normal"))</f>
        <v/>
      </c>
      <c r="S2529" t="str">
        <f>IF(N2529="","",
   IF(OR(N2529 &lt;EDA_Outlier_Analysis!$I$10, N2529 &gt; EDA_Outlier_Analysis!$I$11),
      "Outlier",
      "Normal"))</f>
        <v>Normal</v>
      </c>
    </row>
    <row r="2530" spans="1:19">
      <c r="A2530" t="s">
        <v>6029</v>
      </c>
      <c r="B2530" s="4">
        <v>45215</v>
      </c>
      <c r="C2530" s="2">
        <v>229732.21</v>
      </c>
      <c r="D2530" t="s">
        <v>849</v>
      </c>
      <c r="E2530" t="s">
        <v>868</v>
      </c>
      <c r="F2530" t="s">
        <v>10</v>
      </c>
      <c r="G2530" t="s">
        <v>34</v>
      </c>
      <c r="H2530" t="s">
        <v>51</v>
      </c>
      <c r="J2530" t="s">
        <v>6030</v>
      </c>
      <c r="K2530" t="str">
        <f>IF(COUNTIF(Customers!A:A, H2530)&gt;0, "Valid", "Invalid")</f>
        <v>Valid</v>
      </c>
      <c r="L2530" t="str">
        <f t="shared" si="195"/>
        <v>10</v>
      </c>
      <c r="M2530" t="str">
        <f t="shared" si="196"/>
        <v>2023</v>
      </c>
      <c r="N2530">
        <f t="shared" si="197"/>
        <v>229732.21</v>
      </c>
      <c r="O2530">
        <f t="shared" si="198"/>
        <v>229732.21</v>
      </c>
      <c r="P2530" t="str">
        <f t="shared" si="199"/>
        <v/>
      </c>
      <c r="Q2530" s="48" t="str">
        <f>IF(O2530="","",
   IF(OR(O2530&lt;EDA_Outlier_Analysis!$C$10, O2530&gt;EDA_Outlier_Analysis!$C$11),
      "Outlier",
      "Normal"))</f>
        <v>Normal</v>
      </c>
      <c r="R2530" t="str">
        <f>IF(P2530="","",
   IF(OR(P2530 &lt; EDA_Outlier_Analysis!$F$7, P2530 &gt; EDA_Outlier_Analysis!$F$8),
      "Outlier",
      "Normal"))</f>
        <v/>
      </c>
      <c r="S2530" t="str">
        <f>IF(N2530="","",
   IF(OR(N2530 &lt;EDA_Outlier_Analysis!$I$10, N2530 &gt; EDA_Outlier_Analysis!$I$11),
      "Outlier",
      "Normal"))</f>
        <v>Normal</v>
      </c>
    </row>
    <row r="2531" spans="1:19">
      <c r="A2531" t="s">
        <v>6031</v>
      </c>
      <c r="B2531" s="4">
        <v>44754</v>
      </c>
      <c r="C2531" s="2">
        <v>171083.67</v>
      </c>
      <c r="D2531" t="s">
        <v>849</v>
      </c>
      <c r="E2531" t="s">
        <v>850</v>
      </c>
      <c r="F2531" t="s">
        <v>9</v>
      </c>
      <c r="G2531" t="s">
        <v>24</v>
      </c>
      <c r="H2531" t="s">
        <v>487</v>
      </c>
      <c r="J2531" t="s">
        <v>6032</v>
      </c>
      <c r="K2531" t="str">
        <f>IF(COUNTIF(Customers!A:A, H2531)&gt;0, "Valid", "Invalid")</f>
        <v>Valid</v>
      </c>
      <c r="L2531" t="str">
        <f t="shared" si="195"/>
        <v>7</v>
      </c>
      <c r="M2531" t="str">
        <f t="shared" si="196"/>
        <v>2022</v>
      </c>
      <c r="N2531">
        <f t="shared" si="197"/>
        <v>171083.67</v>
      </c>
      <c r="O2531">
        <f t="shared" si="198"/>
        <v>171083.67</v>
      </c>
      <c r="P2531" t="str">
        <f t="shared" si="199"/>
        <v/>
      </c>
      <c r="Q2531" s="48" t="str">
        <f>IF(O2531="","",
   IF(OR(O2531&lt;EDA_Outlier_Analysis!$C$10, O2531&gt;EDA_Outlier_Analysis!$C$11),
      "Outlier",
      "Normal"))</f>
        <v>Normal</v>
      </c>
      <c r="R2531" t="str">
        <f>IF(P2531="","",
   IF(OR(P2531 &lt; EDA_Outlier_Analysis!$F$7, P2531 &gt; EDA_Outlier_Analysis!$F$8),
      "Outlier",
      "Normal"))</f>
        <v/>
      </c>
      <c r="S2531" t="str">
        <f>IF(N2531="","",
   IF(OR(N2531 &lt;EDA_Outlier_Analysis!$I$10, N2531 &gt; EDA_Outlier_Analysis!$I$11),
      "Outlier",
      "Normal"))</f>
        <v>Normal</v>
      </c>
    </row>
    <row r="2532" spans="1:19">
      <c r="A2532" t="s">
        <v>6033</v>
      </c>
      <c r="B2532" s="4">
        <v>44562</v>
      </c>
      <c r="C2532" s="2">
        <v>144927.76</v>
      </c>
      <c r="D2532" t="s">
        <v>849</v>
      </c>
      <c r="E2532" t="s">
        <v>853</v>
      </c>
      <c r="F2532" t="s">
        <v>10</v>
      </c>
      <c r="G2532" t="s">
        <v>24</v>
      </c>
      <c r="H2532" t="s">
        <v>537</v>
      </c>
      <c r="J2532" t="s">
        <v>6034</v>
      </c>
      <c r="K2532" t="str">
        <f>IF(COUNTIF(Customers!A:A, H2532)&gt;0, "Valid", "Invalid")</f>
        <v>Valid</v>
      </c>
      <c r="L2532" t="str">
        <f t="shared" si="195"/>
        <v>1</v>
      </c>
      <c r="M2532" t="str">
        <f t="shared" si="196"/>
        <v>2022</v>
      </c>
      <c r="N2532">
        <f t="shared" si="197"/>
        <v>144927.76</v>
      </c>
      <c r="O2532">
        <f t="shared" si="198"/>
        <v>144927.76</v>
      </c>
      <c r="P2532" t="str">
        <f t="shared" si="199"/>
        <v/>
      </c>
      <c r="Q2532" s="48" t="str">
        <f>IF(O2532="","",
   IF(OR(O2532&lt;EDA_Outlier_Analysis!$C$10, O2532&gt;EDA_Outlier_Analysis!$C$11),
      "Outlier",
      "Normal"))</f>
        <v>Normal</v>
      </c>
      <c r="R2532" t="str">
        <f>IF(P2532="","",
   IF(OR(P2532 &lt; EDA_Outlier_Analysis!$F$7, P2532 &gt; EDA_Outlier_Analysis!$F$8),
      "Outlier",
      "Normal"))</f>
        <v/>
      </c>
      <c r="S2532" t="str">
        <f>IF(N2532="","",
   IF(OR(N2532 &lt;EDA_Outlier_Analysis!$I$10, N2532 &gt; EDA_Outlier_Analysis!$I$11),
      "Outlier",
      "Normal"))</f>
        <v>Normal</v>
      </c>
    </row>
    <row r="2533" spans="1:19">
      <c r="A2533" t="s">
        <v>6035</v>
      </c>
      <c r="B2533" s="4">
        <v>44704</v>
      </c>
      <c r="C2533" s="2">
        <v>173835.26</v>
      </c>
      <c r="D2533" t="s">
        <v>849</v>
      </c>
      <c r="E2533" t="s">
        <v>850</v>
      </c>
      <c r="F2533" t="s">
        <v>9</v>
      </c>
      <c r="G2533" t="s">
        <v>24</v>
      </c>
      <c r="H2533" t="s">
        <v>695</v>
      </c>
      <c r="J2533" t="s">
        <v>6036</v>
      </c>
      <c r="K2533" t="str">
        <f>IF(COUNTIF(Customers!A:A, H2533)&gt;0, "Valid", "Invalid")</f>
        <v>Valid</v>
      </c>
      <c r="L2533" t="str">
        <f t="shared" si="195"/>
        <v>5</v>
      </c>
      <c r="M2533" t="str">
        <f t="shared" si="196"/>
        <v>2022</v>
      </c>
      <c r="N2533">
        <f t="shared" si="197"/>
        <v>173835.26</v>
      </c>
      <c r="O2533">
        <f t="shared" si="198"/>
        <v>173835.26</v>
      </c>
      <c r="P2533" t="str">
        <f t="shared" si="199"/>
        <v/>
      </c>
      <c r="Q2533" s="48" t="str">
        <f>IF(O2533="","",
   IF(OR(O2533&lt;EDA_Outlier_Analysis!$C$10, O2533&gt;EDA_Outlier_Analysis!$C$11),
      "Outlier",
      "Normal"))</f>
        <v>Normal</v>
      </c>
      <c r="R2533" t="str">
        <f>IF(P2533="","",
   IF(OR(P2533 &lt; EDA_Outlier_Analysis!$F$7, P2533 &gt; EDA_Outlier_Analysis!$F$8),
      "Outlier",
      "Normal"))</f>
        <v/>
      </c>
      <c r="S2533" t="str">
        <f>IF(N2533="","",
   IF(OR(N2533 &lt;EDA_Outlier_Analysis!$I$10, N2533 &gt; EDA_Outlier_Analysis!$I$11),
      "Outlier",
      "Normal"))</f>
        <v>Normal</v>
      </c>
    </row>
    <row r="2534" spans="1:19">
      <c r="A2534" t="s">
        <v>6037</v>
      </c>
      <c r="B2534" s="4">
        <v>44892</v>
      </c>
      <c r="C2534" s="2">
        <v>-38094.94</v>
      </c>
      <c r="D2534" t="s">
        <v>840</v>
      </c>
      <c r="E2534" t="s">
        <v>845</v>
      </c>
      <c r="F2534" t="s">
        <v>11</v>
      </c>
      <c r="G2534" t="s">
        <v>34</v>
      </c>
      <c r="I2534" t="s">
        <v>1141</v>
      </c>
      <c r="J2534" t="s">
        <v>6038</v>
      </c>
      <c r="K2534" t="str">
        <f>IF(COUNTIF(Customers!A:A, H2534)&gt;0, "Valid", "Invalid")</f>
        <v>Invalid</v>
      </c>
      <c r="L2534" t="str">
        <f t="shared" si="195"/>
        <v>11</v>
      </c>
      <c r="M2534" t="str">
        <f t="shared" si="196"/>
        <v>2022</v>
      </c>
      <c r="N2534">
        <f t="shared" si="197"/>
        <v>-38094.94</v>
      </c>
      <c r="O2534" t="str">
        <f t="shared" si="198"/>
        <v/>
      </c>
      <c r="P2534">
        <f t="shared" si="199"/>
        <v>38094.94</v>
      </c>
      <c r="Q2534" s="48" t="str">
        <f>IF(O2534="","",
   IF(OR(O2534&lt;EDA_Outlier_Analysis!$C$10, O2534&gt;EDA_Outlier_Analysis!$C$11),
      "Outlier",
      "Normal"))</f>
        <v/>
      </c>
      <c r="R2534" t="str">
        <f>IF(P2534="","",
   IF(OR(P2534 &lt; EDA_Outlier_Analysis!$F$7, P2534 &gt; EDA_Outlier_Analysis!$F$8),
      "Outlier",
      "Normal"))</f>
        <v>Normal</v>
      </c>
      <c r="S2534" t="str">
        <f>IF(N2534="","",
   IF(OR(N2534 &lt;EDA_Outlier_Analysis!$I$10, N2534 &gt; EDA_Outlier_Analysis!$I$11),
      "Outlier",
      "Normal"))</f>
        <v>Normal</v>
      </c>
    </row>
    <row r="2535" spans="1:19">
      <c r="A2535" t="s">
        <v>6039</v>
      </c>
      <c r="B2535" s="4">
        <v>45255</v>
      </c>
      <c r="C2535" s="2">
        <v>19484.43</v>
      </c>
      <c r="D2535" t="s">
        <v>873</v>
      </c>
      <c r="E2535" t="s">
        <v>873</v>
      </c>
      <c r="F2535" t="s">
        <v>11</v>
      </c>
      <c r="G2535" t="s">
        <v>20</v>
      </c>
      <c r="J2535" t="s">
        <v>6040</v>
      </c>
      <c r="K2535" t="str">
        <f>IF(COUNTIF(Customers!A:A, H2535)&gt;0, "Valid", "Invalid")</f>
        <v>Invalid</v>
      </c>
      <c r="L2535" t="str">
        <f t="shared" si="195"/>
        <v>11</v>
      </c>
      <c r="M2535" t="str">
        <f t="shared" si="196"/>
        <v>2023</v>
      </c>
      <c r="N2535">
        <f t="shared" si="197"/>
        <v>-19484.43</v>
      </c>
      <c r="O2535" t="str">
        <f t="shared" si="198"/>
        <v/>
      </c>
      <c r="P2535" t="str">
        <f t="shared" si="199"/>
        <v/>
      </c>
      <c r="Q2535" s="48" t="str">
        <f>IF(O2535="","",
   IF(OR(O2535&lt;EDA_Outlier_Analysis!$C$10, O2535&gt;EDA_Outlier_Analysis!$C$11),
      "Outlier",
      "Normal"))</f>
        <v/>
      </c>
      <c r="R2535" t="str">
        <f>IF(P2535="","",
   IF(OR(P2535 &lt; EDA_Outlier_Analysis!$F$7, P2535 &gt; EDA_Outlier_Analysis!$F$8),
      "Outlier",
      "Normal"))</f>
        <v/>
      </c>
      <c r="S2535" t="str">
        <f>IF(N2535="","",
   IF(OR(N2535 &lt;EDA_Outlier_Analysis!$I$10, N2535 &gt; EDA_Outlier_Analysis!$I$11),
      "Outlier",
      "Normal"))</f>
        <v>Normal</v>
      </c>
    </row>
    <row r="2536" spans="1:19">
      <c r="A2536" t="s">
        <v>6041</v>
      </c>
      <c r="B2536" s="4">
        <v>44673</v>
      </c>
      <c r="C2536" s="2">
        <v>201842.35</v>
      </c>
      <c r="D2536" t="s">
        <v>849</v>
      </c>
      <c r="E2536" t="s">
        <v>850</v>
      </c>
      <c r="F2536" t="s">
        <v>10</v>
      </c>
      <c r="G2536" t="s">
        <v>20</v>
      </c>
      <c r="H2536" t="s">
        <v>595</v>
      </c>
      <c r="J2536" t="s">
        <v>6042</v>
      </c>
      <c r="K2536" t="str">
        <f>IF(COUNTIF(Customers!A:A, H2536)&gt;0, "Valid", "Invalid")</f>
        <v>Valid</v>
      </c>
      <c r="L2536" t="str">
        <f t="shared" si="195"/>
        <v>4</v>
      </c>
      <c r="M2536" t="str">
        <f t="shared" si="196"/>
        <v>2022</v>
      </c>
      <c r="N2536">
        <f t="shared" si="197"/>
        <v>201842.35</v>
      </c>
      <c r="O2536">
        <f t="shared" si="198"/>
        <v>201842.35</v>
      </c>
      <c r="P2536" t="str">
        <f t="shared" si="199"/>
        <v/>
      </c>
      <c r="Q2536" s="48" t="str">
        <f>IF(O2536="","",
   IF(OR(O2536&lt;EDA_Outlier_Analysis!$C$10, O2536&gt;EDA_Outlier_Analysis!$C$11),
      "Outlier",
      "Normal"))</f>
        <v>Normal</v>
      </c>
      <c r="R2536" t="str">
        <f>IF(P2536="","",
   IF(OR(P2536 &lt; EDA_Outlier_Analysis!$F$7, P2536 &gt; EDA_Outlier_Analysis!$F$8),
      "Outlier",
      "Normal"))</f>
        <v/>
      </c>
      <c r="S2536" t="str">
        <f>IF(N2536="","",
   IF(OR(N2536 &lt;EDA_Outlier_Analysis!$I$10, N2536 &gt; EDA_Outlier_Analysis!$I$11),
      "Outlier",
      "Normal"))</f>
        <v>Normal</v>
      </c>
    </row>
    <row r="2537" spans="1:19">
      <c r="A2537" t="s">
        <v>6043</v>
      </c>
      <c r="B2537" s="4">
        <v>45081</v>
      </c>
      <c r="C2537" s="2">
        <v>-39136.980000000003</v>
      </c>
      <c r="D2537" t="s">
        <v>840</v>
      </c>
      <c r="E2537" t="s">
        <v>856</v>
      </c>
      <c r="F2537" t="s">
        <v>10</v>
      </c>
      <c r="G2537" t="s">
        <v>24</v>
      </c>
      <c r="I2537" t="s">
        <v>1062</v>
      </c>
      <c r="J2537" t="s">
        <v>6044</v>
      </c>
      <c r="K2537" t="str">
        <f>IF(COUNTIF(Customers!A:A, H2537)&gt;0, "Valid", "Invalid")</f>
        <v>Invalid</v>
      </c>
      <c r="L2537" t="str">
        <f t="shared" si="195"/>
        <v>6</v>
      </c>
      <c r="M2537" t="str">
        <f t="shared" si="196"/>
        <v>2023</v>
      </c>
      <c r="N2537">
        <f t="shared" si="197"/>
        <v>-39136.980000000003</v>
      </c>
      <c r="O2537" t="str">
        <f t="shared" si="198"/>
        <v/>
      </c>
      <c r="P2537">
        <f t="shared" si="199"/>
        <v>39136.980000000003</v>
      </c>
      <c r="Q2537" s="48" t="str">
        <f>IF(O2537="","",
   IF(OR(O2537&lt;EDA_Outlier_Analysis!$C$10, O2537&gt;EDA_Outlier_Analysis!$C$11),
      "Outlier",
      "Normal"))</f>
        <v/>
      </c>
      <c r="R2537" t="str">
        <f>IF(P2537="","",
   IF(OR(P2537 &lt; EDA_Outlier_Analysis!$F$7, P2537 &gt; EDA_Outlier_Analysis!$F$8),
      "Outlier",
      "Normal"))</f>
        <v>Normal</v>
      </c>
      <c r="S2537" t="str">
        <f>IF(N2537="","",
   IF(OR(N2537 &lt;EDA_Outlier_Analysis!$I$10, N2537 &gt; EDA_Outlier_Analysis!$I$11),
      "Outlier",
      "Normal"))</f>
        <v>Normal</v>
      </c>
    </row>
    <row r="2538" spans="1:19">
      <c r="A2538" t="s">
        <v>6045</v>
      </c>
      <c r="B2538" s="4">
        <v>44968</v>
      </c>
      <c r="C2538" s="2">
        <v>109770.53</v>
      </c>
      <c r="D2538" t="s">
        <v>849</v>
      </c>
      <c r="E2538" t="s">
        <v>853</v>
      </c>
      <c r="F2538" t="s">
        <v>10</v>
      </c>
      <c r="G2538" t="s">
        <v>31</v>
      </c>
      <c r="H2538" t="s">
        <v>629</v>
      </c>
      <c r="J2538" t="s">
        <v>6046</v>
      </c>
      <c r="K2538" t="str">
        <f>IF(COUNTIF(Customers!A:A, H2538)&gt;0, "Valid", "Invalid")</f>
        <v>Valid</v>
      </c>
      <c r="L2538" t="str">
        <f t="shared" si="195"/>
        <v>2</v>
      </c>
      <c r="M2538" t="str">
        <f t="shared" si="196"/>
        <v>2023</v>
      </c>
      <c r="N2538">
        <f t="shared" si="197"/>
        <v>109770.53</v>
      </c>
      <c r="O2538">
        <f t="shared" si="198"/>
        <v>109770.53</v>
      </c>
      <c r="P2538" t="str">
        <f t="shared" si="199"/>
        <v/>
      </c>
      <c r="Q2538" s="48" t="str">
        <f>IF(O2538="","",
   IF(OR(O2538&lt;EDA_Outlier_Analysis!$C$10, O2538&gt;EDA_Outlier_Analysis!$C$11),
      "Outlier",
      "Normal"))</f>
        <v>Normal</v>
      </c>
      <c r="R2538" t="str">
        <f>IF(P2538="","",
   IF(OR(P2538 &lt; EDA_Outlier_Analysis!$F$7, P2538 &gt; EDA_Outlier_Analysis!$F$8),
      "Outlier",
      "Normal"))</f>
        <v/>
      </c>
      <c r="S2538" t="str">
        <f>IF(N2538="","",
   IF(OR(N2538 &lt;EDA_Outlier_Analysis!$I$10, N2538 &gt; EDA_Outlier_Analysis!$I$11),
      "Outlier",
      "Normal"))</f>
        <v>Normal</v>
      </c>
    </row>
    <row r="2539" spans="1:19">
      <c r="A2539" t="s">
        <v>6047</v>
      </c>
      <c r="B2539" s="4">
        <v>44566</v>
      </c>
      <c r="C2539" s="2">
        <v>-46629.84</v>
      </c>
      <c r="D2539" t="s">
        <v>840</v>
      </c>
      <c r="E2539" t="s">
        <v>856</v>
      </c>
      <c r="F2539" t="s">
        <v>11</v>
      </c>
      <c r="G2539" t="s">
        <v>34</v>
      </c>
      <c r="I2539" t="s">
        <v>942</v>
      </c>
      <c r="J2539" t="s">
        <v>6048</v>
      </c>
      <c r="K2539" t="str">
        <f>IF(COUNTIF(Customers!A:A, H2539)&gt;0, "Valid", "Invalid")</f>
        <v>Invalid</v>
      </c>
      <c r="L2539" t="str">
        <f t="shared" si="195"/>
        <v>1</v>
      </c>
      <c r="M2539" t="str">
        <f t="shared" si="196"/>
        <v>2022</v>
      </c>
      <c r="N2539">
        <f t="shared" si="197"/>
        <v>-46629.84</v>
      </c>
      <c r="O2539" t="str">
        <f t="shared" si="198"/>
        <v/>
      </c>
      <c r="P2539">
        <f t="shared" si="199"/>
        <v>46629.84</v>
      </c>
      <c r="Q2539" s="48" t="str">
        <f>IF(O2539="","",
   IF(OR(O2539&lt;EDA_Outlier_Analysis!$C$10, O2539&gt;EDA_Outlier_Analysis!$C$11),
      "Outlier",
      "Normal"))</f>
        <v/>
      </c>
      <c r="R2539" t="str">
        <f>IF(P2539="","",
   IF(OR(P2539 &lt; EDA_Outlier_Analysis!$F$7, P2539 &gt; EDA_Outlier_Analysis!$F$8),
      "Outlier",
      "Normal"))</f>
        <v>Normal</v>
      </c>
      <c r="S2539" t="str">
        <f>IF(N2539="","",
   IF(OR(N2539 &lt;EDA_Outlier_Analysis!$I$10, N2539 &gt; EDA_Outlier_Analysis!$I$11),
      "Outlier",
      "Normal"))</f>
        <v>Normal</v>
      </c>
    </row>
    <row r="2540" spans="1:19">
      <c r="A2540" t="s">
        <v>6049</v>
      </c>
      <c r="B2540" s="4">
        <v>45152</v>
      </c>
      <c r="C2540" s="2">
        <v>172518.79</v>
      </c>
      <c r="D2540" t="s">
        <v>849</v>
      </c>
      <c r="E2540" t="s">
        <v>853</v>
      </c>
      <c r="F2540" t="s">
        <v>9</v>
      </c>
      <c r="G2540" t="s">
        <v>31</v>
      </c>
      <c r="H2540" t="s">
        <v>227</v>
      </c>
      <c r="J2540" t="s">
        <v>6050</v>
      </c>
      <c r="K2540" t="str">
        <f>IF(COUNTIF(Customers!A:A, H2540)&gt;0, "Valid", "Invalid")</f>
        <v>Valid</v>
      </c>
      <c r="L2540" t="str">
        <f t="shared" si="195"/>
        <v>8</v>
      </c>
      <c r="M2540" t="str">
        <f t="shared" si="196"/>
        <v>2023</v>
      </c>
      <c r="N2540">
        <f t="shared" si="197"/>
        <v>172518.79</v>
      </c>
      <c r="O2540">
        <f t="shared" si="198"/>
        <v>172518.79</v>
      </c>
      <c r="P2540" t="str">
        <f t="shared" si="199"/>
        <v/>
      </c>
      <c r="Q2540" s="48" t="str">
        <f>IF(O2540="","",
   IF(OR(O2540&lt;EDA_Outlier_Analysis!$C$10, O2540&gt;EDA_Outlier_Analysis!$C$11),
      "Outlier",
      "Normal"))</f>
        <v>Normal</v>
      </c>
      <c r="R2540" t="str">
        <f>IF(P2540="","",
   IF(OR(P2540 &lt; EDA_Outlier_Analysis!$F$7, P2540 &gt; EDA_Outlier_Analysis!$F$8),
      "Outlier",
      "Normal"))</f>
        <v/>
      </c>
      <c r="S2540" t="str">
        <f>IF(N2540="","",
   IF(OR(N2540 &lt;EDA_Outlier_Analysis!$I$10, N2540 &gt; EDA_Outlier_Analysis!$I$11),
      "Outlier",
      "Normal"))</f>
        <v>Normal</v>
      </c>
    </row>
    <row r="2541" spans="1:19">
      <c r="A2541" t="s">
        <v>6051</v>
      </c>
      <c r="B2541" s="4">
        <v>45005</v>
      </c>
      <c r="C2541" s="2">
        <v>-42814.95</v>
      </c>
      <c r="D2541" t="s">
        <v>840</v>
      </c>
      <c r="E2541" t="s">
        <v>864</v>
      </c>
      <c r="F2541" t="s">
        <v>11</v>
      </c>
      <c r="G2541" t="s">
        <v>34</v>
      </c>
      <c r="I2541" t="s">
        <v>1340</v>
      </c>
      <c r="J2541" t="s">
        <v>6052</v>
      </c>
      <c r="K2541" t="str">
        <f>IF(COUNTIF(Customers!A:A, H2541)&gt;0, "Valid", "Invalid")</f>
        <v>Invalid</v>
      </c>
      <c r="L2541" t="str">
        <f t="shared" si="195"/>
        <v>3</v>
      </c>
      <c r="M2541" t="str">
        <f t="shared" si="196"/>
        <v>2023</v>
      </c>
      <c r="N2541">
        <f t="shared" si="197"/>
        <v>-42814.95</v>
      </c>
      <c r="O2541" t="str">
        <f t="shared" si="198"/>
        <v/>
      </c>
      <c r="P2541">
        <f t="shared" si="199"/>
        <v>42814.95</v>
      </c>
      <c r="Q2541" s="48" t="str">
        <f>IF(O2541="","",
   IF(OR(O2541&lt;EDA_Outlier_Analysis!$C$10, O2541&gt;EDA_Outlier_Analysis!$C$11),
      "Outlier",
      "Normal"))</f>
        <v/>
      </c>
      <c r="R2541" t="str">
        <f>IF(P2541="","",
   IF(OR(P2541 &lt; EDA_Outlier_Analysis!$F$7, P2541 &gt; EDA_Outlier_Analysis!$F$8),
      "Outlier",
      "Normal"))</f>
        <v>Normal</v>
      </c>
      <c r="S2541" t="str">
        <f>IF(N2541="","",
   IF(OR(N2541 &lt;EDA_Outlier_Analysis!$I$10, N2541 &gt; EDA_Outlier_Analysis!$I$11),
      "Outlier",
      "Normal"))</f>
        <v>Normal</v>
      </c>
    </row>
    <row r="2542" spans="1:19">
      <c r="A2542" t="s">
        <v>6053</v>
      </c>
      <c r="B2542" s="4">
        <v>44896</v>
      </c>
      <c r="C2542" s="2">
        <v>-69164.66</v>
      </c>
      <c r="D2542" t="s">
        <v>840</v>
      </c>
      <c r="E2542" t="s">
        <v>864</v>
      </c>
      <c r="F2542" t="s">
        <v>9</v>
      </c>
      <c r="G2542" t="s">
        <v>34</v>
      </c>
      <c r="I2542" t="s">
        <v>932</v>
      </c>
      <c r="J2542" t="s">
        <v>6054</v>
      </c>
      <c r="K2542" t="str">
        <f>IF(COUNTIF(Customers!A:A, H2542)&gt;0, "Valid", "Invalid")</f>
        <v>Invalid</v>
      </c>
      <c r="L2542" t="str">
        <f t="shared" si="195"/>
        <v>12</v>
      </c>
      <c r="M2542" t="str">
        <f t="shared" si="196"/>
        <v>2022</v>
      </c>
      <c r="N2542">
        <f t="shared" si="197"/>
        <v>-69164.66</v>
      </c>
      <c r="O2542" t="str">
        <f t="shared" si="198"/>
        <v/>
      </c>
      <c r="P2542">
        <f t="shared" si="199"/>
        <v>69164.66</v>
      </c>
      <c r="Q2542" s="48" t="str">
        <f>IF(O2542="","",
   IF(OR(O2542&lt;EDA_Outlier_Analysis!$C$10, O2542&gt;EDA_Outlier_Analysis!$C$11),
      "Outlier",
      "Normal"))</f>
        <v/>
      </c>
      <c r="R2542" t="str">
        <f>IF(P2542="","",
   IF(OR(P2542 &lt; EDA_Outlier_Analysis!$F$7, P2542 &gt; EDA_Outlier_Analysis!$F$8),
      "Outlier",
      "Normal"))</f>
        <v>Outlier</v>
      </c>
      <c r="S2542" t="str">
        <f>IF(N2542="","",
   IF(OR(N2542 &lt;EDA_Outlier_Analysis!$I$10, N2542 &gt; EDA_Outlier_Analysis!$I$11),
      "Outlier",
      "Normal"))</f>
        <v>Normal</v>
      </c>
    </row>
    <row r="2543" spans="1:19">
      <c r="A2543" t="s">
        <v>6055</v>
      </c>
      <c r="B2543" s="4">
        <v>44603</v>
      </c>
      <c r="C2543" s="2">
        <v>-19527.07</v>
      </c>
      <c r="D2543" t="s">
        <v>840</v>
      </c>
      <c r="E2543" t="s">
        <v>841</v>
      </c>
      <c r="F2543" t="s">
        <v>11</v>
      </c>
      <c r="G2543" t="s">
        <v>31</v>
      </c>
      <c r="I2543" t="s">
        <v>1428</v>
      </c>
      <c r="J2543" t="s">
        <v>6056</v>
      </c>
      <c r="K2543" t="str">
        <f>IF(COUNTIF(Customers!A:A, H2543)&gt;0, "Valid", "Invalid")</f>
        <v>Invalid</v>
      </c>
      <c r="L2543" t="str">
        <f t="shared" si="195"/>
        <v>2</v>
      </c>
      <c r="M2543" t="str">
        <f t="shared" si="196"/>
        <v>2022</v>
      </c>
      <c r="N2543">
        <f t="shared" si="197"/>
        <v>-19527.07</v>
      </c>
      <c r="O2543" t="str">
        <f t="shared" si="198"/>
        <v/>
      </c>
      <c r="P2543">
        <f t="shared" si="199"/>
        <v>19527.07</v>
      </c>
      <c r="Q2543" s="48" t="str">
        <f>IF(O2543="","",
   IF(OR(O2543&lt;EDA_Outlier_Analysis!$C$10, O2543&gt;EDA_Outlier_Analysis!$C$11),
      "Outlier",
      "Normal"))</f>
        <v/>
      </c>
      <c r="R2543" t="str">
        <f>IF(P2543="","",
   IF(OR(P2543 &lt; EDA_Outlier_Analysis!$F$7, P2543 &gt; EDA_Outlier_Analysis!$F$8),
      "Outlier",
      "Normal"))</f>
        <v>Outlier</v>
      </c>
      <c r="S2543" t="str">
        <f>IF(N2543="","",
   IF(OR(N2543 &lt;EDA_Outlier_Analysis!$I$10, N2543 &gt; EDA_Outlier_Analysis!$I$11),
      "Outlier",
      "Normal"))</f>
        <v>Normal</v>
      </c>
    </row>
    <row r="2544" spans="1:19">
      <c r="A2544" t="s">
        <v>6057</v>
      </c>
      <c r="B2544" s="4">
        <v>44685</v>
      </c>
      <c r="C2544" s="2">
        <v>-33833.25</v>
      </c>
      <c r="D2544" t="s">
        <v>840</v>
      </c>
      <c r="E2544" t="s">
        <v>878</v>
      </c>
      <c r="F2544" t="s">
        <v>11</v>
      </c>
      <c r="G2544" t="s">
        <v>24</v>
      </c>
      <c r="I2544" t="s">
        <v>2555</v>
      </c>
      <c r="J2544" t="s">
        <v>6058</v>
      </c>
      <c r="K2544" t="str">
        <f>IF(COUNTIF(Customers!A:A, H2544)&gt;0, "Valid", "Invalid")</f>
        <v>Invalid</v>
      </c>
      <c r="L2544" t="str">
        <f t="shared" si="195"/>
        <v>5</v>
      </c>
      <c r="M2544" t="str">
        <f t="shared" si="196"/>
        <v>2022</v>
      </c>
      <c r="N2544">
        <f t="shared" si="197"/>
        <v>-33833.25</v>
      </c>
      <c r="O2544" t="str">
        <f t="shared" si="198"/>
        <v/>
      </c>
      <c r="P2544">
        <f t="shared" si="199"/>
        <v>33833.25</v>
      </c>
      <c r="Q2544" s="48" t="str">
        <f>IF(O2544="","",
   IF(OR(O2544&lt;EDA_Outlier_Analysis!$C$10, O2544&gt;EDA_Outlier_Analysis!$C$11),
      "Outlier",
      "Normal"))</f>
        <v/>
      </c>
      <c r="R2544" t="str">
        <f>IF(P2544="","",
   IF(OR(P2544 &lt; EDA_Outlier_Analysis!$F$7, P2544 &gt; EDA_Outlier_Analysis!$F$8),
      "Outlier",
      "Normal"))</f>
        <v>Normal</v>
      </c>
      <c r="S2544" t="str">
        <f>IF(N2544="","",
   IF(OR(N2544 &lt;EDA_Outlier_Analysis!$I$10, N2544 &gt; EDA_Outlier_Analysis!$I$11),
      "Outlier",
      "Normal"))</f>
        <v>Normal</v>
      </c>
    </row>
    <row r="2545" spans="1:19">
      <c r="A2545" t="s">
        <v>6059</v>
      </c>
      <c r="B2545" s="4">
        <v>44613</v>
      </c>
      <c r="C2545" s="2">
        <v>-60865.38</v>
      </c>
      <c r="D2545" t="s">
        <v>840</v>
      </c>
      <c r="E2545" t="s">
        <v>845</v>
      </c>
      <c r="F2545" t="s">
        <v>9</v>
      </c>
      <c r="G2545" t="s">
        <v>31</v>
      </c>
      <c r="I2545" t="s">
        <v>1940</v>
      </c>
      <c r="J2545" t="s">
        <v>6060</v>
      </c>
      <c r="K2545" t="str">
        <f>IF(COUNTIF(Customers!A:A, H2545)&gt;0, "Valid", "Invalid")</f>
        <v>Invalid</v>
      </c>
      <c r="L2545" t="str">
        <f t="shared" si="195"/>
        <v>2</v>
      </c>
      <c r="M2545" t="str">
        <f t="shared" si="196"/>
        <v>2022</v>
      </c>
      <c r="N2545">
        <f t="shared" si="197"/>
        <v>-60865.38</v>
      </c>
      <c r="O2545" t="str">
        <f t="shared" si="198"/>
        <v/>
      </c>
      <c r="P2545">
        <f t="shared" si="199"/>
        <v>60865.38</v>
      </c>
      <c r="Q2545" s="48" t="str">
        <f>IF(O2545="","",
   IF(OR(O2545&lt;EDA_Outlier_Analysis!$C$10, O2545&gt;EDA_Outlier_Analysis!$C$11),
      "Outlier",
      "Normal"))</f>
        <v/>
      </c>
      <c r="R2545" t="str">
        <f>IF(P2545="","",
   IF(OR(P2545 &lt; EDA_Outlier_Analysis!$F$7, P2545 &gt; EDA_Outlier_Analysis!$F$8),
      "Outlier",
      "Normal"))</f>
        <v>Outlier</v>
      </c>
      <c r="S2545" t="str">
        <f>IF(N2545="","",
   IF(OR(N2545 &lt;EDA_Outlier_Analysis!$I$10, N2545 &gt; EDA_Outlier_Analysis!$I$11),
      "Outlier",
      "Normal"))</f>
        <v>Normal</v>
      </c>
    </row>
    <row r="2546" spans="1:19">
      <c r="A2546" t="s">
        <v>6061</v>
      </c>
      <c r="B2546" s="4">
        <v>45211</v>
      </c>
      <c r="C2546" s="2">
        <v>-59985.45</v>
      </c>
      <c r="D2546" t="s">
        <v>840</v>
      </c>
      <c r="E2546" t="s">
        <v>841</v>
      </c>
      <c r="F2546" t="s">
        <v>11</v>
      </c>
      <c r="G2546" t="s">
        <v>24</v>
      </c>
      <c r="I2546" t="s">
        <v>1317</v>
      </c>
      <c r="J2546" t="s">
        <v>6062</v>
      </c>
      <c r="K2546" t="str">
        <f>IF(COUNTIF(Customers!A:A, H2546)&gt;0, "Valid", "Invalid")</f>
        <v>Invalid</v>
      </c>
      <c r="L2546" t="str">
        <f t="shared" si="195"/>
        <v>10</v>
      </c>
      <c r="M2546" t="str">
        <f t="shared" si="196"/>
        <v>2023</v>
      </c>
      <c r="N2546">
        <f t="shared" si="197"/>
        <v>-59985.45</v>
      </c>
      <c r="O2546" t="str">
        <f t="shared" si="198"/>
        <v/>
      </c>
      <c r="P2546">
        <f t="shared" si="199"/>
        <v>59985.45</v>
      </c>
      <c r="Q2546" s="48" t="str">
        <f>IF(O2546="","",
   IF(OR(O2546&lt;EDA_Outlier_Analysis!$C$10, O2546&gt;EDA_Outlier_Analysis!$C$11),
      "Outlier",
      "Normal"))</f>
        <v/>
      </c>
      <c r="R2546" t="str">
        <f>IF(P2546="","",
   IF(OR(P2546 &lt; EDA_Outlier_Analysis!$F$7, P2546 &gt; EDA_Outlier_Analysis!$F$8),
      "Outlier",
      "Normal"))</f>
        <v>Outlier</v>
      </c>
      <c r="S2546" t="str">
        <f>IF(N2546="","",
   IF(OR(N2546 &lt;EDA_Outlier_Analysis!$I$10, N2546 &gt; EDA_Outlier_Analysis!$I$11),
      "Outlier",
      "Normal"))</f>
        <v>Normal</v>
      </c>
    </row>
    <row r="2547" spans="1:19">
      <c r="A2547" t="s">
        <v>6063</v>
      </c>
      <c r="B2547" s="4">
        <v>45016</v>
      </c>
      <c r="C2547" s="2">
        <v>-39722.68</v>
      </c>
      <c r="D2547" t="s">
        <v>840</v>
      </c>
      <c r="E2547" t="s">
        <v>878</v>
      </c>
      <c r="F2547" t="s">
        <v>11</v>
      </c>
      <c r="G2547" t="s">
        <v>24</v>
      </c>
      <c r="I2547" t="s">
        <v>2086</v>
      </c>
      <c r="J2547" t="s">
        <v>6064</v>
      </c>
      <c r="K2547" t="str">
        <f>IF(COUNTIF(Customers!A:A, H2547)&gt;0, "Valid", "Invalid")</f>
        <v>Invalid</v>
      </c>
      <c r="L2547" t="str">
        <f t="shared" si="195"/>
        <v>3</v>
      </c>
      <c r="M2547" t="str">
        <f t="shared" si="196"/>
        <v>2023</v>
      </c>
      <c r="N2547">
        <f t="shared" si="197"/>
        <v>-39722.68</v>
      </c>
      <c r="O2547" t="str">
        <f t="shared" si="198"/>
        <v/>
      </c>
      <c r="P2547">
        <f t="shared" si="199"/>
        <v>39722.68</v>
      </c>
      <c r="Q2547" s="48" t="str">
        <f>IF(O2547="","",
   IF(OR(O2547&lt;EDA_Outlier_Analysis!$C$10, O2547&gt;EDA_Outlier_Analysis!$C$11),
      "Outlier",
      "Normal"))</f>
        <v/>
      </c>
      <c r="R2547" t="str">
        <f>IF(P2547="","",
   IF(OR(P2547 &lt; EDA_Outlier_Analysis!$F$7, P2547 &gt; EDA_Outlier_Analysis!$F$8),
      "Outlier",
      "Normal"))</f>
        <v>Normal</v>
      </c>
      <c r="S2547" t="str">
        <f>IF(N2547="","",
   IF(OR(N2547 &lt;EDA_Outlier_Analysis!$I$10, N2547 &gt; EDA_Outlier_Analysis!$I$11),
      "Outlier",
      "Normal"))</f>
        <v>Normal</v>
      </c>
    </row>
    <row r="2548" spans="1:19">
      <c r="A2548" t="s">
        <v>6065</v>
      </c>
      <c r="B2548" s="4">
        <v>44588</v>
      </c>
      <c r="C2548" s="2">
        <v>216662.15</v>
      </c>
      <c r="D2548" t="s">
        <v>849</v>
      </c>
      <c r="E2548" t="s">
        <v>850</v>
      </c>
      <c r="F2548" t="s">
        <v>11</v>
      </c>
      <c r="G2548" t="s">
        <v>31</v>
      </c>
      <c r="H2548" t="s">
        <v>601</v>
      </c>
      <c r="J2548" t="s">
        <v>6066</v>
      </c>
      <c r="K2548" t="str">
        <f>IF(COUNTIF(Customers!A:A, H2548)&gt;0, "Valid", "Invalid")</f>
        <v>Valid</v>
      </c>
      <c r="L2548" t="str">
        <f t="shared" si="195"/>
        <v>1</v>
      </c>
      <c r="M2548" t="str">
        <f t="shared" si="196"/>
        <v>2022</v>
      </c>
      <c r="N2548">
        <f t="shared" si="197"/>
        <v>216662.15</v>
      </c>
      <c r="O2548">
        <f t="shared" si="198"/>
        <v>216662.15</v>
      </c>
      <c r="P2548" t="str">
        <f t="shared" si="199"/>
        <v/>
      </c>
      <c r="Q2548" s="48" t="str">
        <f>IF(O2548="","",
   IF(OR(O2548&lt;EDA_Outlier_Analysis!$C$10, O2548&gt;EDA_Outlier_Analysis!$C$11),
      "Outlier",
      "Normal"))</f>
        <v>Normal</v>
      </c>
      <c r="R2548" t="str">
        <f>IF(P2548="","",
   IF(OR(P2548 &lt; EDA_Outlier_Analysis!$F$7, P2548 &gt; EDA_Outlier_Analysis!$F$8),
      "Outlier",
      "Normal"))</f>
        <v/>
      </c>
      <c r="S2548" t="str">
        <f>IF(N2548="","",
   IF(OR(N2548 &lt;EDA_Outlier_Analysis!$I$10, N2548 &gt; EDA_Outlier_Analysis!$I$11),
      "Outlier",
      "Normal"))</f>
        <v>Normal</v>
      </c>
    </row>
    <row r="2549" spans="1:19">
      <c r="A2549" t="s">
        <v>6067</v>
      </c>
      <c r="B2549" s="4">
        <v>45140</v>
      </c>
      <c r="C2549" s="2">
        <v>218274.38</v>
      </c>
      <c r="D2549" t="s">
        <v>849</v>
      </c>
      <c r="E2549" t="s">
        <v>850</v>
      </c>
      <c r="F2549" t="s">
        <v>11</v>
      </c>
      <c r="G2549" t="s">
        <v>20</v>
      </c>
      <c r="H2549" t="s">
        <v>167</v>
      </c>
      <c r="J2549" t="s">
        <v>6068</v>
      </c>
      <c r="K2549" t="str">
        <f>IF(COUNTIF(Customers!A:A, H2549)&gt;0, "Valid", "Invalid")</f>
        <v>Valid</v>
      </c>
      <c r="L2549" t="str">
        <f t="shared" si="195"/>
        <v>8</v>
      </c>
      <c r="M2549" t="str">
        <f t="shared" si="196"/>
        <v>2023</v>
      </c>
      <c r="N2549">
        <f t="shared" si="197"/>
        <v>218274.38</v>
      </c>
      <c r="O2549">
        <f t="shared" si="198"/>
        <v>218274.38</v>
      </c>
      <c r="P2549" t="str">
        <f t="shared" si="199"/>
        <v/>
      </c>
      <c r="Q2549" s="48" t="str">
        <f>IF(O2549="","",
   IF(OR(O2549&lt;EDA_Outlier_Analysis!$C$10, O2549&gt;EDA_Outlier_Analysis!$C$11),
      "Outlier",
      "Normal"))</f>
        <v>Normal</v>
      </c>
      <c r="R2549" t="str">
        <f>IF(P2549="","",
   IF(OR(P2549 &lt; EDA_Outlier_Analysis!$F$7, P2549 &gt; EDA_Outlier_Analysis!$F$8),
      "Outlier",
      "Normal"))</f>
        <v/>
      </c>
      <c r="S2549" t="str">
        <f>IF(N2549="","",
   IF(OR(N2549 &lt;EDA_Outlier_Analysis!$I$10, N2549 &gt; EDA_Outlier_Analysis!$I$11),
      "Outlier",
      "Normal"))</f>
        <v>Normal</v>
      </c>
    </row>
    <row r="2550" spans="1:19">
      <c r="A2550" t="s">
        <v>6069</v>
      </c>
      <c r="B2550" s="4">
        <v>44868</v>
      </c>
      <c r="C2550" s="2">
        <v>150711.26</v>
      </c>
      <c r="D2550" t="s">
        <v>849</v>
      </c>
      <c r="E2550" t="s">
        <v>850</v>
      </c>
      <c r="F2550" t="s">
        <v>10</v>
      </c>
      <c r="G2550" t="s">
        <v>20</v>
      </c>
      <c r="H2550" t="s">
        <v>579</v>
      </c>
      <c r="J2550" t="s">
        <v>6070</v>
      </c>
      <c r="K2550" t="str">
        <f>IF(COUNTIF(Customers!A:A, H2550)&gt;0, "Valid", "Invalid")</f>
        <v>Valid</v>
      </c>
      <c r="L2550" t="str">
        <f t="shared" si="195"/>
        <v>11</v>
      </c>
      <c r="M2550" t="str">
        <f t="shared" si="196"/>
        <v>2022</v>
      </c>
      <c r="N2550">
        <f t="shared" si="197"/>
        <v>150711.26</v>
      </c>
      <c r="O2550">
        <f t="shared" si="198"/>
        <v>150711.26</v>
      </c>
      <c r="P2550" t="str">
        <f t="shared" si="199"/>
        <v/>
      </c>
      <c r="Q2550" s="48" t="str">
        <f>IF(O2550="","",
   IF(OR(O2550&lt;EDA_Outlier_Analysis!$C$10, O2550&gt;EDA_Outlier_Analysis!$C$11),
      "Outlier",
      "Normal"))</f>
        <v>Normal</v>
      </c>
      <c r="R2550" t="str">
        <f>IF(P2550="","",
   IF(OR(P2550 &lt; EDA_Outlier_Analysis!$F$7, P2550 &gt; EDA_Outlier_Analysis!$F$8),
      "Outlier",
      "Normal"))</f>
        <v/>
      </c>
      <c r="S2550" t="str">
        <f>IF(N2550="","",
   IF(OR(N2550 &lt;EDA_Outlier_Analysis!$I$10, N2550 &gt; EDA_Outlier_Analysis!$I$11),
      "Outlier",
      "Normal"))</f>
        <v>Normal</v>
      </c>
    </row>
    <row r="2551" spans="1:19">
      <c r="A2551" t="s">
        <v>6071</v>
      </c>
      <c r="B2551" s="4">
        <v>44745</v>
      </c>
      <c r="C2551" s="2">
        <v>166938.45000000001</v>
      </c>
      <c r="D2551" t="s">
        <v>849</v>
      </c>
      <c r="E2551" t="s">
        <v>853</v>
      </c>
      <c r="F2551" t="s">
        <v>10</v>
      </c>
      <c r="G2551" t="s">
        <v>31</v>
      </c>
      <c r="H2551" t="s">
        <v>375</v>
      </c>
      <c r="J2551" t="s">
        <v>6072</v>
      </c>
      <c r="K2551" t="str">
        <f>IF(COUNTIF(Customers!A:A, H2551)&gt;0, "Valid", "Invalid")</f>
        <v>Valid</v>
      </c>
      <c r="L2551" t="str">
        <f t="shared" si="195"/>
        <v>7</v>
      </c>
      <c r="M2551" t="str">
        <f t="shared" si="196"/>
        <v>2022</v>
      </c>
      <c r="N2551">
        <f t="shared" si="197"/>
        <v>166938.45000000001</v>
      </c>
      <c r="O2551">
        <f t="shared" si="198"/>
        <v>166938.45000000001</v>
      </c>
      <c r="P2551" t="str">
        <f t="shared" si="199"/>
        <v/>
      </c>
      <c r="Q2551" s="48" t="str">
        <f>IF(O2551="","",
   IF(OR(O2551&lt;EDA_Outlier_Analysis!$C$10, O2551&gt;EDA_Outlier_Analysis!$C$11),
      "Outlier",
      "Normal"))</f>
        <v>Normal</v>
      </c>
      <c r="R2551" t="str">
        <f>IF(P2551="","",
   IF(OR(P2551 &lt; EDA_Outlier_Analysis!$F$7, P2551 &gt; EDA_Outlier_Analysis!$F$8),
      "Outlier",
      "Normal"))</f>
        <v/>
      </c>
      <c r="S2551" t="str">
        <f>IF(N2551="","",
   IF(OR(N2551 &lt;EDA_Outlier_Analysis!$I$10, N2551 &gt; EDA_Outlier_Analysis!$I$11),
      "Outlier",
      "Normal"))</f>
        <v>Normal</v>
      </c>
    </row>
    <row r="2552" spans="1:19">
      <c r="A2552" t="s">
        <v>6073</v>
      </c>
      <c r="B2552" s="4">
        <v>45243</v>
      </c>
      <c r="C2552" s="2">
        <v>-66870.27</v>
      </c>
      <c r="D2552" t="s">
        <v>840</v>
      </c>
      <c r="E2552" t="s">
        <v>864</v>
      </c>
      <c r="F2552" t="s">
        <v>11</v>
      </c>
      <c r="G2552" t="s">
        <v>34</v>
      </c>
      <c r="I2552" t="s">
        <v>1141</v>
      </c>
      <c r="J2552" t="s">
        <v>6074</v>
      </c>
      <c r="K2552" t="str">
        <f>IF(COUNTIF(Customers!A:A, H2552)&gt;0, "Valid", "Invalid")</f>
        <v>Invalid</v>
      </c>
      <c r="L2552" t="str">
        <f t="shared" si="195"/>
        <v>11</v>
      </c>
      <c r="M2552" t="str">
        <f t="shared" si="196"/>
        <v>2023</v>
      </c>
      <c r="N2552">
        <f t="shared" si="197"/>
        <v>-66870.27</v>
      </c>
      <c r="O2552" t="str">
        <f t="shared" si="198"/>
        <v/>
      </c>
      <c r="P2552">
        <f t="shared" si="199"/>
        <v>66870.27</v>
      </c>
      <c r="Q2552" s="48" t="str">
        <f>IF(O2552="","",
   IF(OR(O2552&lt;EDA_Outlier_Analysis!$C$10, O2552&gt;EDA_Outlier_Analysis!$C$11),
      "Outlier",
      "Normal"))</f>
        <v/>
      </c>
      <c r="R2552" t="str">
        <f>IF(P2552="","",
   IF(OR(P2552 &lt; EDA_Outlier_Analysis!$F$7, P2552 &gt; EDA_Outlier_Analysis!$F$8),
      "Outlier",
      "Normal"))</f>
        <v>Outlier</v>
      </c>
      <c r="S2552" t="str">
        <f>IF(N2552="","",
   IF(OR(N2552 &lt;EDA_Outlier_Analysis!$I$10, N2552 &gt; EDA_Outlier_Analysis!$I$11),
      "Outlier",
      "Normal"))</f>
        <v>Normal</v>
      </c>
    </row>
    <row r="2553" spans="1:19">
      <c r="A2553" t="s">
        <v>6075</v>
      </c>
      <c r="B2553" s="4">
        <v>45202</v>
      </c>
      <c r="C2553" s="2">
        <v>93820.14</v>
      </c>
      <c r="D2553" t="s">
        <v>849</v>
      </c>
      <c r="E2553" t="s">
        <v>850</v>
      </c>
      <c r="F2553" t="s">
        <v>10</v>
      </c>
      <c r="G2553" t="s">
        <v>20</v>
      </c>
      <c r="H2553" t="s">
        <v>613</v>
      </c>
      <c r="J2553" t="s">
        <v>6076</v>
      </c>
      <c r="K2553" t="str">
        <f>IF(COUNTIF(Customers!A:A, H2553)&gt;0, "Valid", "Invalid")</f>
        <v>Valid</v>
      </c>
      <c r="L2553" t="str">
        <f t="shared" si="195"/>
        <v>10</v>
      </c>
      <c r="M2553" t="str">
        <f t="shared" si="196"/>
        <v>2023</v>
      </c>
      <c r="N2553">
        <f t="shared" si="197"/>
        <v>93820.14</v>
      </c>
      <c r="O2553">
        <f t="shared" si="198"/>
        <v>93820.14</v>
      </c>
      <c r="P2553" t="str">
        <f t="shared" si="199"/>
        <v/>
      </c>
      <c r="Q2553" s="48" t="str">
        <f>IF(O2553="","",
   IF(OR(O2553&lt;EDA_Outlier_Analysis!$C$10, O2553&gt;EDA_Outlier_Analysis!$C$11),
      "Outlier",
      "Normal"))</f>
        <v>Normal</v>
      </c>
      <c r="R2553" t="str">
        <f>IF(P2553="","",
   IF(OR(P2553 &lt; EDA_Outlier_Analysis!$F$7, P2553 &gt; EDA_Outlier_Analysis!$F$8),
      "Outlier",
      "Normal"))</f>
        <v/>
      </c>
      <c r="S2553" t="str">
        <f>IF(N2553="","",
   IF(OR(N2553 &lt;EDA_Outlier_Analysis!$I$10, N2553 &gt; EDA_Outlier_Analysis!$I$11),
      "Outlier",
      "Normal"))</f>
        <v>Normal</v>
      </c>
    </row>
    <row r="2554" spans="1:19">
      <c r="A2554" t="s">
        <v>6077</v>
      </c>
      <c r="B2554" s="4">
        <v>45144</v>
      </c>
      <c r="C2554" s="2">
        <v>155412.85999999999</v>
      </c>
      <c r="D2554" t="s">
        <v>849</v>
      </c>
      <c r="E2554" t="s">
        <v>850</v>
      </c>
      <c r="F2554" t="s">
        <v>10</v>
      </c>
      <c r="G2554" t="s">
        <v>20</v>
      </c>
      <c r="H2554" t="s">
        <v>147</v>
      </c>
      <c r="J2554" t="s">
        <v>6078</v>
      </c>
      <c r="K2554" t="str">
        <f>IF(COUNTIF(Customers!A:A, H2554)&gt;0, "Valid", "Invalid")</f>
        <v>Valid</v>
      </c>
      <c r="L2554" t="str">
        <f t="shared" si="195"/>
        <v>8</v>
      </c>
      <c r="M2554" t="str">
        <f t="shared" si="196"/>
        <v>2023</v>
      </c>
      <c r="N2554">
        <f t="shared" si="197"/>
        <v>155412.85999999999</v>
      </c>
      <c r="O2554">
        <f t="shared" si="198"/>
        <v>155412.85999999999</v>
      </c>
      <c r="P2554" t="str">
        <f t="shared" si="199"/>
        <v/>
      </c>
      <c r="Q2554" s="48" t="str">
        <f>IF(O2554="","",
   IF(OR(O2554&lt;EDA_Outlier_Analysis!$C$10, O2554&gt;EDA_Outlier_Analysis!$C$11),
      "Outlier",
      "Normal"))</f>
        <v>Normal</v>
      </c>
      <c r="R2554" t="str">
        <f>IF(P2554="","",
   IF(OR(P2554 &lt; EDA_Outlier_Analysis!$F$7, P2554 &gt; EDA_Outlier_Analysis!$F$8),
      "Outlier",
      "Normal"))</f>
        <v/>
      </c>
      <c r="S2554" t="str">
        <f>IF(N2554="","",
   IF(OR(N2554 &lt;EDA_Outlier_Analysis!$I$10, N2554 &gt; EDA_Outlier_Analysis!$I$11),
      "Outlier",
      "Normal"))</f>
        <v>Normal</v>
      </c>
    </row>
    <row r="2555" spans="1:19">
      <c r="A2555" t="s">
        <v>6079</v>
      </c>
      <c r="B2555" s="4">
        <v>44932</v>
      </c>
      <c r="C2555" s="2">
        <v>101049.38</v>
      </c>
      <c r="D2555" t="s">
        <v>849</v>
      </c>
      <c r="E2555" t="s">
        <v>868</v>
      </c>
      <c r="F2555" t="s">
        <v>9</v>
      </c>
      <c r="G2555" t="s">
        <v>20</v>
      </c>
      <c r="H2555" t="s">
        <v>425</v>
      </c>
      <c r="J2555" t="s">
        <v>6080</v>
      </c>
      <c r="K2555" t="str">
        <f>IF(COUNTIF(Customers!A:A, H2555)&gt;0, "Valid", "Invalid")</f>
        <v>Valid</v>
      </c>
      <c r="L2555" t="str">
        <f t="shared" si="195"/>
        <v>1</v>
      </c>
      <c r="M2555" t="str">
        <f t="shared" si="196"/>
        <v>2023</v>
      </c>
      <c r="N2555">
        <f t="shared" si="197"/>
        <v>101049.38</v>
      </c>
      <c r="O2555">
        <f t="shared" si="198"/>
        <v>101049.38</v>
      </c>
      <c r="P2555" t="str">
        <f t="shared" si="199"/>
        <v/>
      </c>
      <c r="Q2555" s="48" t="str">
        <f>IF(O2555="","",
   IF(OR(O2555&lt;EDA_Outlier_Analysis!$C$10, O2555&gt;EDA_Outlier_Analysis!$C$11),
      "Outlier",
      "Normal"))</f>
        <v>Normal</v>
      </c>
      <c r="R2555" t="str">
        <f>IF(P2555="","",
   IF(OR(P2555 &lt; EDA_Outlier_Analysis!$F$7, P2555 &gt; EDA_Outlier_Analysis!$F$8),
      "Outlier",
      "Normal"))</f>
        <v/>
      </c>
      <c r="S2555" t="str">
        <f>IF(N2555="","",
   IF(OR(N2555 &lt;EDA_Outlier_Analysis!$I$10, N2555 &gt; EDA_Outlier_Analysis!$I$11),
      "Outlier",
      "Normal"))</f>
        <v>Normal</v>
      </c>
    </row>
    <row r="2556" spans="1:19">
      <c r="A2556" t="s">
        <v>6081</v>
      </c>
      <c r="B2556" s="4">
        <v>45060</v>
      </c>
      <c r="C2556" s="2">
        <v>-52221.24</v>
      </c>
      <c r="D2556" t="s">
        <v>840</v>
      </c>
      <c r="E2556" t="s">
        <v>845</v>
      </c>
      <c r="F2556" t="s">
        <v>11</v>
      </c>
      <c r="G2556" t="s">
        <v>34</v>
      </c>
      <c r="I2556" t="s">
        <v>1800</v>
      </c>
      <c r="J2556" t="s">
        <v>6082</v>
      </c>
      <c r="K2556" t="str">
        <f>IF(COUNTIF(Customers!A:A, H2556)&gt;0, "Valid", "Invalid")</f>
        <v>Invalid</v>
      </c>
      <c r="L2556" t="str">
        <f t="shared" si="195"/>
        <v>5</v>
      </c>
      <c r="M2556" t="str">
        <f t="shared" si="196"/>
        <v>2023</v>
      </c>
      <c r="N2556">
        <f t="shared" si="197"/>
        <v>-52221.24</v>
      </c>
      <c r="O2556" t="str">
        <f t="shared" si="198"/>
        <v/>
      </c>
      <c r="P2556">
        <f t="shared" si="199"/>
        <v>52221.24</v>
      </c>
      <c r="Q2556" s="48" t="str">
        <f>IF(O2556="","",
   IF(OR(O2556&lt;EDA_Outlier_Analysis!$C$10, O2556&gt;EDA_Outlier_Analysis!$C$11),
      "Outlier",
      "Normal"))</f>
        <v/>
      </c>
      <c r="R2556" t="str">
        <f>IF(P2556="","",
   IF(OR(P2556 &lt; EDA_Outlier_Analysis!$F$7, P2556 &gt; EDA_Outlier_Analysis!$F$8),
      "Outlier",
      "Normal"))</f>
        <v>Normal</v>
      </c>
      <c r="S2556" t="str">
        <f>IF(N2556="","",
   IF(OR(N2556 &lt;EDA_Outlier_Analysis!$I$10, N2556 &gt; EDA_Outlier_Analysis!$I$11),
      "Outlier",
      "Normal"))</f>
        <v>Normal</v>
      </c>
    </row>
    <row r="2557" spans="1:19">
      <c r="A2557" t="s">
        <v>6083</v>
      </c>
      <c r="B2557" s="4">
        <v>44578</v>
      </c>
      <c r="C2557" s="2">
        <v>-82119.960000000006</v>
      </c>
      <c r="D2557" t="s">
        <v>840</v>
      </c>
      <c r="E2557" t="s">
        <v>864</v>
      </c>
      <c r="F2557" t="s">
        <v>11</v>
      </c>
      <c r="G2557" t="s">
        <v>34</v>
      </c>
      <c r="I2557" t="s">
        <v>1261</v>
      </c>
      <c r="J2557" t="s">
        <v>6084</v>
      </c>
      <c r="K2557" t="str">
        <f>IF(COUNTIF(Customers!A:A, H2557)&gt;0, "Valid", "Invalid")</f>
        <v>Invalid</v>
      </c>
      <c r="L2557" t="str">
        <f t="shared" si="195"/>
        <v>1</v>
      </c>
      <c r="M2557" t="str">
        <f t="shared" si="196"/>
        <v>2022</v>
      </c>
      <c r="N2557">
        <f t="shared" si="197"/>
        <v>-82119.960000000006</v>
      </c>
      <c r="O2557" t="str">
        <f t="shared" si="198"/>
        <v/>
      </c>
      <c r="P2557">
        <f t="shared" si="199"/>
        <v>82119.960000000006</v>
      </c>
      <c r="Q2557" s="48" t="str">
        <f>IF(O2557="","",
   IF(OR(O2557&lt;EDA_Outlier_Analysis!$C$10, O2557&gt;EDA_Outlier_Analysis!$C$11),
      "Outlier",
      "Normal"))</f>
        <v/>
      </c>
      <c r="R2557" t="str">
        <f>IF(P2557="","",
   IF(OR(P2557 &lt; EDA_Outlier_Analysis!$F$7, P2557 &gt; EDA_Outlier_Analysis!$F$8),
      "Outlier",
      "Normal"))</f>
        <v>Outlier</v>
      </c>
      <c r="S2557" t="str">
        <f>IF(N2557="","",
   IF(OR(N2557 &lt;EDA_Outlier_Analysis!$I$10, N2557 &gt; EDA_Outlier_Analysis!$I$11),
      "Outlier",
      "Normal"))</f>
        <v>Normal</v>
      </c>
    </row>
    <row r="2558" spans="1:19">
      <c r="A2558" t="s">
        <v>6085</v>
      </c>
      <c r="B2558" s="4">
        <v>45271</v>
      </c>
      <c r="C2558" s="2">
        <v>214010.79</v>
      </c>
      <c r="D2558" t="s">
        <v>849</v>
      </c>
      <c r="E2558" t="s">
        <v>853</v>
      </c>
      <c r="F2558" t="s">
        <v>10</v>
      </c>
      <c r="G2558" t="s">
        <v>20</v>
      </c>
      <c r="H2558" t="s">
        <v>121</v>
      </c>
      <c r="J2558" t="s">
        <v>6086</v>
      </c>
      <c r="K2558" t="str">
        <f>IF(COUNTIF(Customers!A:A, H2558)&gt;0, "Valid", "Invalid")</f>
        <v>Valid</v>
      </c>
      <c r="L2558" t="str">
        <f t="shared" si="195"/>
        <v>12</v>
      </c>
      <c r="M2558" t="str">
        <f t="shared" si="196"/>
        <v>2023</v>
      </c>
      <c r="N2558">
        <f t="shared" si="197"/>
        <v>214010.79</v>
      </c>
      <c r="O2558">
        <f t="shared" si="198"/>
        <v>214010.79</v>
      </c>
      <c r="P2558" t="str">
        <f t="shared" si="199"/>
        <v/>
      </c>
      <c r="Q2558" s="48" t="str">
        <f>IF(O2558="","",
   IF(OR(O2558&lt;EDA_Outlier_Analysis!$C$10, O2558&gt;EDA_Outlier_Analysis!$C$11),
      "Outlier",
      "Normal"))</f>
        <v>Normal</v>
      </c>
      <c r="R2558" t="str">
        <f>IF(P2558="","",
   IF(OR(P2558 &lt; EDA_Outlier_Analysis!$F$7, P2558 &gt; EDA_Outlier_Analysis!$F$8),
      "Outlier",
      "Normal"))</f>
        <v/>
      </c>
      <c r="S2558" t="str">
        <f>IF(N2558="","",
   IF(OR(N2558 &lt;EDA_Outlier_Analysis!$I$10, N2558 &gt; EDA_Outlier_Analysis!$I$11),
      "Outlier",
      "Normal"))</f>
        <v>Normal</v>
      </c>
    </row>
    <row r="2559" spans="1:19">
      <c r="A2559" t="s">
        <v>6087</v>
      </c>
      <c r="B2559" s="4">
        <v>44671</v>
      </c>
      <c r="C2559" s="2">
        <v>22273.99</v>
      </c>
      <c r="D2559" t="s">
        <v>971</v>
      </c>
      <c r="E2559" t="s">
        <v>971</v>
      </c>
      <c r="F2559" t="s">
        <v>11</v>
      </c>
      <c r="G2559" t="s">
        <v>24</v>
      </c>
      <c r="J2559" t="s">
        <v>6088</v>
      </c>
      <c r="K2559" t="str">
        <f>IF(COUNTIF(Customers!A:A, H2559)&gt;0, "Valid", "Invalid")</f>
        <v>Invalid</v>
      </c>
      <c r="L2559" t="str">
        <f t="shared" si="195"/>
        <v>4</v>
      </c>
      <c r="M2559" t="str">
        <f t="shared" si="196"/>
        <v>2022</v>
      </c>
      <c r="N2559">
        <f t="shared" si="197"/>
        <v>-22273.99</v>
      </c>
      <c r="O2559" t="str">
        <f t="shared" si="198"/>
        <v/>
      </c>
      <c r="P2559" t="str">
        <f t="shared" si="199"/>
        <v/>
      </c>
      <c r="Q2559" s="48" t="str">
        <f>IF(O2559="","",
   IF(OR(O2559&lt;EDA_Outlier_Analysis!$C$10, O2559&gt;EDA_Outlier_Analysis!$C$11),
      "Outlier",
      "Normal"))</f>
        <v/>
      </c>
      <c r="R2559" t="str">
        <f>IF(P2559="","",
   IF(OR(P2559 &lt; EDA_Outlier_Analysis!$F$7, P2559 &gt; EDA_Outlier_Analysis!$F$8),
      "Outlier",
      "Normal"))</f>
        <v/>
      </c>
      <c r="S2559" t="str">
        <f>IF(N2559="","",
   IF(OR(N2559 &lt;EDA_Outlier_Analysis!$I$10, N2559 &gt; EDA_Outlier_Analysis!$I$11),
      "Outlier",
      "Normal"))</f>
        <v>Normal</v>
      </c>
    </row>
    <row r="2560" spans="1:19">
      <c r="A2560" t="s">
        <v>6089</v>
      </c>
      <c r="B2560" s="4">
        <v>45183</v>
      </c>
      <c r="C2560" s="2">
        <v>159223.04999999999</v>
      </c>
      <c r="D2560" t="s">
        <v>849</v>
      </c>
      <c r="E2560" t="s">
        <v>850</v>
      </c>
      <c r="F2560" t="s">
        <v>11</v>
      </c>
      <c r="G2560" t="s">
        <v>20</v>
      </c>
      <c r="H2560" t="s">
        <v>673</v>
      </c>
      <c r="J2560" t="s">
        <v>6090</v>
      </c>
      <c r="K2560" t="str">
        <f>IF(COUNTIF(Customers!A:A, H2560)&gt;0, "Valid", "Invalid")</f>
        <v>Valid</v>
      </c>
      <c r="L2560" t="str">
        <f t="shared" si="195"/>
        <v>9</v>
      </c>
      <c r="M2560" t="str">
        <f t="shared" si="196"/>
        <v>2023</v>
      </c>
      <c r="N2560">
        <f t="shared" si="197"/>
        <v>159223.04999999999</v>
      </c>
      <c r="O2560">
        <f t="shared" si="198"/>
        <v>159223.04999999999</v>
      </c>
      <c r="P2560" t="str">
        <f t="shared" si="199"/>
        <v/>
      </c>
      <c r="Q2560" s="48" t="str">
        <f>IF(O2560="","",
   IF(OR(O2560&lt;EDA_Outlier_Analysis!$C$10, O2560&gt;EDA_Outlier_Analysis!$C$11),
      "Outlier",
      "Normal"))</f>
        <v>Normal</v>
      </c>
      <c r="R2560" t="str">
        <f>IF(P2560="","",
   IF(OR(P2560 &lt; EDA_Outlier_Analysis!$F$7, P2560 &gt; EDA_Outlier_Analysis!$F$8),
      "Outlier",
      "Normal"))</f>
        <v/>
      </c>
      <c r="S2560" t="str">
        <f>IF(N2560="","",
   IF(OR(N2560 &lt;EDA_Outlier_Analysis!$I$10, N2560 &gt; EDA_Outlier_Analysis!$I$11),
      "Outlier",
      "Normal"))</f>
        <v>Normal</v>
      </c>
    </row>
    <row r="2561" spans="1:19">
      <c r="A2561" t="s">
        <v>6091</v>
      </c>
      <c r="B2561" s="4">
        <v>45203</v>
      </c>
      <c r="C2561" s="2">
        <v>146643.78</v>
      </c>
      <c r="D2561" t="s">
        <v>849</v>
      </c>
      <c r="E2561" t="s">
        <v>850</v>
      </c>
      <c r="F2561" t="s">
        <v>11</v>
      </c>
      <c r="G2561" t="s">
        <v>20</v>
      </c>
      <c r="H2561" t="s">
        <v>199</v>
      </c>
      <c r="J2561" t="s">
        <v>6092</v>
      </c>
      <c r="K2561" t="str">
        <f>IF(COUNTIF(Customers!A:A, H2561)&gt;0, "Valid", "Invalid")</f>
        <v>Valid</v>
      </c>
      <c r="L2561" t="str">
        <f t="shared" si="195"/>
        <v>10</v>
      </c>
      <c r="M2561" t="str">
        <f t="shared" si="196"/>
        <v>2023</v>
      </c>
      <c r="N2561">
        <f t="shared" si="197"/>
        <v>146643.78</v>
      </c>
      <c r="O2561">
        <f t="shared" si="198"/>
        <v>146643.78</v>
      </c>
      <c r="P2561" t="str">
        <f t="shared" si="199"/>
        <v/>
      </c>
      <c r="Q2561" s="48" t="str">
        <f>IF(O2561="","",
   IF(OR(O2561&lt;EDA_Outlier_Analysis!$C$10, O2561&gt;EDA_Outlier_Analysis!$C$11),
      "Outlier",
      "Normal"))</f>
        <v>Normal</v>
      </c>
      <c r="R2561" t="str">
        <f>IF(P2561="","",
   IF(OR(P2561 &lt; EDA_Outlier_Analysis!$F$7, P2561 &gt; EDA_Outlier_Analysis!$F$8),
      "Outlier",
      "Normal"))</f>
        <v/>
      </c>
      <c r="S2561" t="str">
        <f>IF(N2561="","",
   IF(OR(N2561 &lt;EDA_Outlier_Analysis!$I$10, N2561 &gt; EDA_Outlier_Analysis!$I$11),
      "Outlier",
      "Normal"))</f>
        <v>Normal</v>
      </c>
    </row>
    <row r="2562" spans="1:19">
      <c r="A2562" t="s">
        <v>6093</v>
      </c>
      <c r="B2562" s="4">
        <v>45058</v>
      </c>
      <c r="C2562" s="2">
        <v>218500.14</v>
      </c>
      <c r="D2562" t="s">
        <v>849</v>
      </c>
      <c r="E2562" t="s">
        <v>850</v>
      </c>
      <c r="F2562" t="s">
        <v>11</v>
      </c>
      <c r="G2562" t="s">
        <v>34</v>
      </c>
      <c r="H2562" t="s">
        <v>289</v>
      </c>
      <c r="J2562" t="s">
        <v>6094</v>
      </c>
      <c r="K2562" t="str">
        <f>IF(COUNTIF(Customers!A:A, H2562)&gt;0, "Valid", "Invalid")</f>
        <v>Valid</v>
      </c>
      <c r="L2562" t="str">
        <f t="shared" si="195"/>
        <v>5</v>
      </c>
      <c r="M2562" t="str">
        <f t="shared" si="196"/>
        <v>2023</v>
      </c>
      <c r="N2562">
        <f t="shared" si="197"/>
        <v>218500.14</v>
      </c>
      <c r="O2562">
        <f t="shared" si="198"/>
        <v>218500.14</v>
      </c>
      <c r="P2562" t="str">
        <f t="shared" si="199"/>
        <v/>
      </c>
      <c r="Q2562" s="48" t="str">
        <f>IF(O2562="","",
   IF(OR(O2562&lt;EDA_Outlier_Analysis!$C$10, O2562&gt;EDA_Outlier_Analysis!$C$11),
      "Outlier",
      "Normal"))</f>
        <v>Normal</v>
      </c>
      <c r="R2562" t="str">
        <f>IF(P2562="","",
   IF(OR(P2562 &lt; EDA_Outlier_Analysis!$F$7, P2562 &gt; EDA_Outlier_Analysis!$F$8),
      "Outlier",
      "Normal"))</f>
        <v/>
      </c>
      <c r="S2562" t="str">
        <f>IF(N2562="","",
   IF(OR(N2562 &lt;EDA_Outlier_Analysis!$I$10, N2562 &gt; EDA_Outlier_Analysis!$I$11),
      "Outlier",
      "Normal"))</f>
        <v>Normal</v>
      </c>
    </row>
    <row r="2563" spans="1:19">
      <c r="A2563" t="s">
        <v>6095</v>
      </c>
      <c r="B2563" s="4">
        <v>45063</v>
      </c>
      <c r="C2563" s="2">
        <v>166870.06</v>
      </c>
      <c r="D2563" t="s">
        <v>849</v>
      </c>
      <c r="E2563" t="s">
        <v>868</v>
      </c>
      <c r="F2563" t="s">
        <v>10</v>
      </c>
      <c r="G2563" t="s">
        <v>34</v>
      </c>
      <c r="H2563" t="s">
        <v>215</v>
      </c>
      <c r="J2563" t="s">
        <v>6096</v>
      </c>
      <c r="K2563" t="str">
        <f>IF(COUNTIF(Customers!A:A, H2563)&gt;0, "Valid", "Invalid")</f>
        <v>Valid</v>
      </c>
      <c r="L2563" t="str">
        <f t="shared" ref="L2563:L2626" si="200">TEXT(B2563,"m")</f>
        <v>5</v>
      </c>
      <c r="M2563" t="str">
        <f t="shared" ref="M2563:M2626" si="201">TEXT(B2563,"yyyy")</f>
        <v>2023</v>
      </c>
      <c r="N2563">
        <f t="shared" ref="N2563:N2626" si="202">IF(D2563="Revenue",C2563,-ABS(C2563))</f>
        <v>166870.06</v>
      </c>
      <c r="O2563">
        <f t="shared" ref="O2563:O2626" si="203">IF(D2563="Revenue", C2563, "")</f>
        <v>166870.06</v>
      </c>
      <c r="P2563" t="str">
        <f t="shared" ref="P2563:P2626" si="204">IF(D2563="Expense", ABS(C2563), "")</f>
        <v/>
      </c>
      <c r="Q2563" s="48" t="str">
        <f>IF(O2563="","",
   IF(OR(O2563&lt;EDA_Outlier_Analysis!$C$10, O2563&gt;EDA_Outlier_Analysis!$C$11),
      "Outlier",
      "Normal"))</f>
        <v>Normal</v>
      </c>
      <c r="R2563" t="str">
        <f>IF(P2563="","",
   IF(OR(P2563 &lt; EDA_Outlier_Analysis!$F$7, P2563 &gt; EDA_Outlier_Analysis!$F$8),
      "Outlier",
      "Normal"))</f>
        <v/>
      </c>
      <c r="S2563" t="str">
        <f>IF(N2563="","",
   IF(OR(N2563 &lt;EDA_Outlier_Analysis!$I$10, N2563 &gt; EDA_Outlier_Analysis!$I$11),
      "Outlier",
      "Normal"))</f>
        <v>Normal</v>
      </c>
    </row>
    <row r="2564" spans="1:19">
      <c r="A2564" t="s">
        <v>6097</v>
      </c>
      <c r="B2564" s="4">
        <v>45005</v>
      </c>
      <c r="C2564" s="2">
        <v>29231.87</v>
      </c>
      <c r="D2564" t="s">
        <v>971</v>
      </c>
      <c r="E2564" t="s">
        <v>971</v>
      </c>
      <c r="F2564" t="s">
        <v>10</v>
      </c>
      <c r="G2564" t="s">
        <v>24</v>
      </c>
      <c r="J2564" t="s">
        <v>6098</v>
      </c>
      <c r="K2564" t="str">
        <f>IF(COUNTIF(Customers!A:A, H2564)&gt;0, "Valid", "Invalid")</f>
        <v>Invalid</v>
      </c>
      <c r="L2564" t="str">
        <f t="shared" si="200"/>
        <v>3</v>
      </c>
      <c r="M2564" t="str">
        <f t="shared" si="201"/>
        <v>2023</v>
      </c>
      <c r="N2564">
        <f t="shared" si="202"/>
        <v>-29231.87</v>
      </c>
      <c r="O2564" t="str">
        <f t="shared" si="203"/>
        <v/>
      </c>
      <c r="P2564" t="str">
        <f t="shared" si="204"/>
        <v/>
      </c>
      <c r="Q2564" s="48" t="str">
        <f>IF(O2564="","",
   IF(OR(O2564&lt;EDA_Outlier_Analysis!$C$10, O2564&gt;EDA_Outlier_Analysis!$C$11),
      "Outlier",
      "Normal"))</f>
        <v/>
      </c>
      <c r="R2564" t="str">
        <f>IF(P2564="","",
   IF(OR(P2564 &lt; EDA_Outlier_Analysis!$F$7, P2564 &gt; EDA_Outlier_Analysis!$F$8),
      "Outlier",
      "Normal"))</f>
        <v/>
      </c>
      <c r="S2564" t="str">
        <f>IF(N2564="","",
   IF(OR(N2564 &lt;EDA_Outlier_Analysis!$I$10, N2564 &gt; EDA_Outlier_Analysis!$I$11),
      "Outlier",
      "Normal"))</f>
        <v>Normal</v>
      </c>
    </row>
    <row r="2565" spans="1:19">
      <c r="A2565" t="s">
        <v>6099</v>
      </c>
      <c r="B2565" s="4">
        <v>45166</v>
      </c>
      <c r="C2565" s="2">
        <v>-71140.56</v>
      </c>
      <c r="D2565" t="s">
        <v>840</v>
      </c>
      <c r="E2565" t="s">
        <v>841</v>
      </c>
      <c r="F2565" t="s">
        <v>9</v>
      </c>
      <c r="G2565" t="s">
        <v>20</v>
      </c>
      <c r="I2565" t="s">
        <v>960</v>
      </c>
      <c r="J2565" t="s">
        <v>6100</v>
      </c>
      <c r="K2565" t="str">
        <f>IF(COUNTIF(Customers!A:A, H2565)&gt;0, "Valid", "Invalid")</f>
        <v>Invalid</v>
      </c>
      <c r="L2565" t="str">
        <f t="shared" si="200"/>
        <v>8</v>
      </c>
      <c r="M2565" t="str">
        <f t="shared" si="201"/>
        <v>2023</v>
      </c>
      <c r="N2565">
        <f t="shared" si="202"/>
        <v>-71140.56</v>
      </c>
      <c r="O2565" t="str">
        <f t="shared" si="203"/>
        <v/>
      </c>
      <c r="P2565">
        <f t="shared" si="204"/>
        <v>71140.56</v>
      </c>
      <c r="Q2565" s="48" t="str">
        <f>IF(O2565="","",
   IF(OR(O2565&lt;EDA_Outlier_Analysis!$C$10, O2565&gt;EDA_Outlier_Analysis!$C$11),
      "Outlier",
      "Normal"))</f>
        <v/>
      </c>
      <c r="R2565" t="str">
        <f>IF(P2565="","",
   IF(OR(P2565 &lt; EDA_Outlier_Analysis!$F$7, P2565 &gt; EDA_Outlier_Analysis!$F$8),
      "Outlier",
      "Normal"))</f>
        <v>Outlier</v>
      </c>
      <c r="S2565" t="str">
        <f>IF(N2565="","",
   IF(OR(N2565 &lt;EDA_Outlier_Analysis!$I$10, N2565 &gt; EDA_Outlier_Analysis!$I$11),
      "Outlier",
      "Normal"))</f>
        <v>Normal</v>
      </c>
    </row>
    <row r="2566" spans="1:19">
      <c r="A2566" t="s">
        <v>6101</v>
      </c>
      <c r="B2566" s="4">
        <v>45244</v>
      </c>
      <c r="C2566" s="2">
        <v>98208.93</v>
      </c>
      <c r="D2566" t="s">
        <v>849</v>
      </c>
      <c r="E2566" t="s">
        <v>850</v>
      </c>
      <c r="F2566" t="s">
        <v>11</v>
      </c>
      <c r="G2566" t="s">
        <v>34</v>
      </c>
      <c r="H2566" t="s">
        <v>69</v>
      </c>
      <c r="J2566" t="s">
        <v>6102</v>
      </c>
      <c r="K2566" t="str">
        <f>IF(COUNTIF(Customers!A:A, H2566)&gt;0, "Valid", "Invalid")</f>
        <v>Valid</v>
      </c>
      <c r="L2566" t="str">
        <f t="shared" si="200"/>
        <v>11</v>
      </c>
      <c r="M2566" t="str">
        <f t="shared" si="201"/>
        <v>2023</v>
      </c>
      <c r="N2566">
        <f t="shared" si="202"/>
        <v>98208.93</v>
      </c>
      <c r="O2566">
        <f t="shared" si="203"/>
        <v>98208.93</v>
      </c>
      <c r="P2566" t="str">
        <f t="shared" si="204"/>
        <v/>
      </c>
      <c r="Q2566" s="48" t="str">
        <f>IF(O2566="","",
   IF(OR(O2566&lt;EDA_Outlier_Analysis!$C$10, O2566&gt;EDA_Outlier_Analysis!$C$11),
      "Outlier",
      "Normal"))</f>
        <v>Normal</v>
      </c>
      <c r="R2566" t="str">
        <f>IF(P2566="","",
   IF(OR(P2566 &lt; EDA_Outlier_Analysis!$F$7, P2566 &gt; EDA_Outlier_Analysis!$F$8),
      "Outlier",
      "Normal"))</f>
        <v/>
      </c>
      <c r="S2566" t="str">
        <f>IF(N2566="","",
   IF(OR(N2566 &lt;EDA_Outlier_Analysis!$I$10, N2566 &gt; EDA_Outlier_Analysis!$I$11),
      "Outlier",
      "Normal"))</f>
        <v>Normal</v>
      </c>
    </row>
    <row r="2567" spans="1:19">
      <c r="A2567" t="s">
        <v>6103</v>
      </c>
      <c r="B2567" s="4">
        <v>45031</v>
      </c>
      <c r="C2567" s="2">
        <v>184282.02</v>
      </c>
      <c r="D2567" t="s">
        <v>849</v>
      </c>
      <c r="E2567" t="s">
        <v>853</v>
      </c>
      <c r="F2567" t="s">
        <v>9</v>
      </c>
      <c r="G2567" t="s">
        <v>20</v>
      </c>
      <c r="H2567" t="s">
        <v>621</v>
      </c>
      <c r="J2567" t="s">
        <v>6104</v>
      </c>
      <c r="K2567" t="str">
        <f>IF(COUNTIF(Customers!A:A, H2567)&gt;0, "Valid", "Invalid")</f>
        <v>Valid</v>
      </c>
      <c r="L2567" t="str">
        <f t="shared" si="200"/>
        <v>4</v>
      </c>
      <c r="M2567" t="str">
        <f t="shared" si="201"/>
        <v>2023</v>
      </c>
      <c r="N2567">
        <f t="shared" si="202"/>
        <v>184282.02</v>
      </c>
      <c r="O2567">
        <f t="shared" si="203"/>
        <v>184282.02</v>
      </c>
      <c r="P2567" t="str">
        <f t="shared" si="204"/>
        <v/>
      </c>
      <c r="Q2567" s="48" t="str">
        <f>IF(O2567="","",
   IF(OR(O2567&lt;EDA_Outlier_Analysis!$C$10, O2567&gt;EDA_Outlier_Analysis!$C$11),
      "Outlier",
      "Normal"))</f>
        <v>Normal</v>
      </c>
      <c r="R2567" t="str">
        <f>IF(P2567="","",
   IF(OR(P2567 &lt; EDA_Outlier_Analysis!$F$7, P2567 &gt; EDA_Outlier_Analysis!$F$8),
      "Outlier",
      "Normal"))</f>
        <v/>
      </c>
      <c r="S2567" t="str">
        <f>IF(N2567="","",
   IF(OR(N2567 &lt;EDA_Outlier_Analysis!$I$10, N2567 &gt; EDA_Outlier_Analysis!$I$11),
      "Outlier",
      "Normal"))</f>
        <v>Normal</v>
      </c>
    </row>
    <row r="2568" spans="1:19">
      <c r="A2568" t="s">
        <v>6105</v>
      </c>
      <c r="B2568" s="4">
        <v>45041</v>
      </c>
      <c r="C2568" s="2">
        <v>99905.51</v>
      </c>
      <c r="D2568" t="s">
        <v>849</v>
      </c>
      <c r="E2568" t="s">
        <v>868</v>
      </c>
      <c r="F2568" t="s">
        <v>11</v>
      </c>
      <c r="G2568" t="s">
        <v>34</v>
      </c>
      <c r="H2568" t="s">
        <v>71</v>
      </c>
      <c r="J2568" t="s">
        <v>6106</v>
      </c>
      <c r="K2568" t="str">
        <f>IF(COUNTIF(Customers!A:A, H2568)&gt;0, "Valid", "Invalid")</f>
        <v>Valid</v>
      </c>
      <c r="L2568" t="str">
        <f t="shared" si="200"/>
        <v>4</v>
      </c>
      <c r="M2568" t="str">
        <f t="shared" si="201"/>
        <v>2023</v>
      </c>
      <c r="N2568">
        <f t="shared" si="202"/>
        <v>99905.51</v>
      </c>
      <c r="O2568">
        <f t="shared" si="203"/>
        <v>99905.51</v>
      </c>
      <c r="P2568" t="str">
        <f t="shared" si="204"/>
        <v/>
      </c>
      <c r="Q2568" s="48" t="str">
        <f>IF(O2568="","",
   IF(OR(O2568&lt;EDA_Outlier_Analysis!$C$10, O2568&gt;EDA_Outlier_Analysis!$C$11),
      "Outlier",
      "Normal"))</f>
        <v>Normal</v>
      </c>
      <c r="R2568" t="str">
        <f>IF(P2568="","",
   IF(OR(P2568 &lt; EDA_Outlier_Analysis!$F$7, P2568 &gt; EDA_Outlier_Analysis!$F$8),
      "Outlier",
      "Normal"))</f>
        <v/>
      </c>
      <c r="S2568" t="str">
        <f>IF(N2568="","",
   IF(OR(N2568 &lt;EDA_Outlier_Analysis!$I$10, N2568 &gt; EDA_Outlier_Analysis!$I$11),
      "Outlier",
      "Normal"))</f>
        <v>Normal</v>
      </c>
    </row>
    <row r="2569" spans="1:19">
      <c r="A2569" t="s">
        <v>6107</v>
      </c>
      <c r="B2569" s="4">
        <v>45160</v>
      </c>
      <c r="C2569" s="2">
        <v>169780.73</v>
      </c>
      <c r="D2569" t="s">
        <v>849</v>
      </c>
      <c r="E2569" t="s">
        <v>853</v>
      </c>
      <c r="F2569" t="s">
        <v>11</v>
      </c>
      <c r="G2569" t="s">
        <v>31</v>
      </c>
      <c r="H2569" t="s">
        <v>187</v>
      </c>
      <c r="J2569" t="s">
        <v>6108</v>
      </c>
      <c r="K2569" t="str">
        <f>IF(COUNTIF(Customers!A:A, H2569)&gt;0, "Valid", "Invalid")</f>
        <v>Valid</v>
      </c>
      <c r="L2569" t="str">
        <f t="shared" si="200"/>
        <v>8</v>
      </c>
      <c r="M2569" t="str">
        <f t="shared" si="201"/>
        <v>2023</v>
      </c>
      <c r="N2569">
        <f t="shared" si="202"/>
        <v>169780.73</v>
      </c>
      <c r="O2569">
        <f t="shared" si="203"/>
        <v>169780.73</v>
      </c>
      <c r="P2569" t="str">
        <f t="shared" si="204"/>
        <v/>
      </c>
      <c r="Q2569" s="48" t="str">
        <f>IF(O2569="","",
   IF(OR(O2569&lt;EDA_Outlier_Analysis!$C$10, O2569&gt;EDA_Outlier_Analysis!$C$11),
      "Outlier",
      "Normal"))</f>
        <v>Normal</v>
      </c>
      <c r="R2569" t="str">
        <f>IF(P2569="","",
   IF(OR(P2569 &lt; EDA_Outlier_Analysis!$F$7, P2569 &gt; EDA_Outlier_Analysis!$F$8),
      "Outlier",
      "Normal"))</f>
        <v/>
      </c>
      <c r="S2569" t="str">
        <f>IF(N2569="","",
   IF(OR(N2569 &lt;EDA_Outlier_Analysis!$I$10, N2569 &gt; EDA_Outlier_Analysis!$I$11),
      "Outlier",
      "Normal"))</f>
        <v>Normal</v>
      </c>
    </row>
    <row r="2570" spans="1:19">
      <c r="A2570" t="s">
        <v>6109</v>
      </c>
      <c r="B2570" s="4">
        <v>44814</v>
      </c>
      <c r="C2570" s="2">
        <v>161372.94</v>
      </c>
      <c r="D2570" t="s">
        <v>849</v>
      </c>
      <c r="E2570" t="s">
        <v>868</v>
      </c>
      <c r="F2570" t="s">
        <v>10</v>
      </c>
      <c r="G2570" t="s">
        <v>34</v>
      </c>
      <c r="H2570" t="s">
        <v>447</v>
      </c>
      <c r="J2570" t="s">
        <v>6110</v>
      </c>
      <c r="K2570" t="str">
        <f>IF(COUNTIF(Customers!A:A, H2570)&gt;0, "Valid", "Invalid")</f>
        <v>Valid</v>
      </c>
      <c r="L2570" t="str">
        <f t="shared" si="200"/>
        <v>9</v>
      </c>
      <c r="M2570" t="str">
        <f t="shared" si="201"/>
        <v>2022</v>
      </c>
      <c r="N2570">
        <f t="shared" si="202"/>
        <v>161372.94</v>
      </c>
      <c r="O2570">
        <f t="shared" si="203"/>
        <v>161372.94</v>
      </c>
      <c r="P2570" t="str">
        <f t="shared" si="204"/>
        <v/>
      </c>
      <c r="Q2570" s="48" t="str">
        <f>IF(O2570="","",
   IF(OR(O2570&lt;EDA_Outlier_Analysis!$C$10, O2570&gt;EDA_Outlier_Analysis!$C$11),
      "Outlier",
      "Normal"))</f>
        <v>Normal</v>
      </c>
      <c r="R2570" t="str">
        <f>IF(P2570="","",
   IF(OR(P2570 &lt; EDA_Outlier_Analysis!$F$7, P2570 &gt; EDA_Outlier_Analysis!$F$8),
      "Outlier",
      "Normal"))</f>
        <v/>
      </c>
      <c r="S2570" t="str">
        <f>IF(N2570="","",
   IF(OR(N2570 &lt;EDA_Outlier_Analysis!$I$10, N2570 &gt; EDA_Outlier_Analysis!$I$11),
      "Outlier",
      "Normal"))</f>
        <v>Normal</v>
      </c>
    </row>
    <row r="2571" spans="1:19">
      <c r="A2571" t="s">
        <v>6111</v>
      </c>
      <c r="B2571" s="4">
        <v>45204</v>
      </c>
      <c r="C2571" s="2">
        <v>133525.64000000001</v>
      </c>
      <c r="D2571" t="s">
        <v>849</v>
      </c>
      <c r="E2571" t="s">
        <v>868</v>
      </c>
      <c r="F2571" t="s">
        <v>10</v>
      </c>
      <c r="G2571" t="s">
        <v>34</v>
      </c>
      <c r="H2571" t="s">
        <v>371</v>
      </c>
      <c r="J2571" t="s">
        <v>6112</v>
      </c>
      <c r="K2571" t="str">
        <f>IF(COUNTIF(Customers!A:A, H2571)&gt;0, "Valid", "Invalid")</f>
        <v>Valid</v>
      </c>
      <c r="L2571" t="str">
        <f t="shared" si="200"/>
        <v>10</v>
      </c>
      <c r="M2571" t="str">
        <f t="shared" si="201"/>
        <v>2023</v>
      </c>
      <c r="N2571">
        <f t="shared" si="202"/>
        <v>133525.64000000001</v>
      </c>
      <c r="O2571">
        <f t="shared" si="203"/>
        <v>133525.64000000001</v>
      </c>
      <c r="P2571" t="str">
        <f t="shared" si="204"/>
        <v/>
      </c>
      <c r="Q2571" s="48" t="str">
        <f>IF(O2571="","",
   IF(OR(O2571&lt;EDA_Outlier_Analysis!$C$10, O2571&gt;EDA_Outlier_Analysis!$C$11),
      "Outlier",
      "Normal"))</f>
        <v>Normal</v>
      </c>
      <c r="R2571" t="str">
        <f>IF(P2571="","",
   IF(OR(P2571 &lt; EDA_Outlier_Analysis!$F$7, P2571 &gt; EDA_Outlier_Analysis!$F$8),
      "Outlier",
      "Normal"))</f>
        <v/>
      </c>
      <c r="S2571" t="str">
        <f>IF(N2571="","",
   IF(OR(N2571 &lt;EDA_Outlier_Analysis!$I$10, N2571 &gt; EDA_Outlier_Analysis!$I$11),
      "Outlier",
      "Normal"))</f>
        <v>Normal</v>
      </c>
    </row>
    <row r="2572" spans="1:19">
      <c r="A2572" t="s">
        <v>6113</v>
      </c>
      <c r="B2572" s="4">
        <v>45249</v>
      </c>
      <c r="C2572" s="2">
        <v>160424.21</v>
      </c>
      <c r="D2572" t="s">
        <v>849</v>
      </c>
      <c r="E2572" t="s">
        <v>853</v>
      </c>
      <c r="F2572" t="s">
        <v>9</v>
      </c>
      <c r="G2572" t="s">
        <v>34</v>
      </c>
      <c r="H2572" t="s">
        <v>599</v>
      </c>
      <c r="J2572" t="s">
        <v>6114</v>
      </c>
      <c r="K2572" t="str">
        <f>IF(COUNTIF(Customers!A:A, H2572)&gt;0, "Valid", "Invalid")</f>
        <v>Valid</v>
      </c>
      <c r="L2572" t="str">
        <f t="shared" si="200"/>
        <v>11</v>
      </c>
      <c r="M2572" t="str">
        <f t="shared" si="201"/>
        <v>2023</v>
      </c>
      <c r="N2572">
        <f t="shared" si="202"/>
        <v>160424.21</v>
      </c>
      <c r="O2572">
        <f t="shared" si="203"/>
        <v>160424.21</v>
      </c>
      <c r="P2572" t="str">
        <f t="shared" si="204"/>
        <v/>
      </c>
      <c r="Q2572" s="48" t="str">
        <f>IF(O2572="","",
   IF(OR(O2572&lt;EDA_Outlier_Analysis!$C$10, O2572&gt;EDA_Outlier_Analysis!$C$11),
      "Outlier",
      "Normal"))</f>
        <v>Normal</v>
      </c>
      <c r="R2572" t="str">
        <f>IF(P2572="","",
   IF(OR(P2572 &lt; EDA_Outlier_Analysis!$F$7, P2572 &gt; EDA_Outlier_Analysis!$F$8),
      "Outlier",
      "Normal"))</f>
        <v/>
      </c>
      <c r="S2572" t="str">
        <f>IF(N2572="","",
   IF(OR(N2572 &lt;EDA_Outlier_Analysis!$I$10, N2572 &gt; EDA_Outlier_Analysis!$I$11),
      "Outlier",
      "Normal"))</f>
        <v>Normal</v>
      </c>
    </row>
    <row r="2573" spans="1:19">
      <c r="A2573" t="s">
        <v>6115</v>
      </c>
      <c r="B2573" s="4">
        <v>45245</v>
      </c>
      <c r="C2573" s="2">
        <v>182999.5</v>
      </c>
      <c r="D2573" t="s">
        <v>849</v>
      </c>
      <c r="E2573" t="s">
        <v>868</v>
      </c>
      <c r="F2573" t="s">
        <v>11</v>
      </c>
      <c r="G2573" t="s">
        <v>34</v>
      </c>
      <c r="H2573" t="s">
        <v>95</v>
      </c>
      <c r="J2573" t="s">
        <v>6116</v>
      </c>
      <c r="K2573" t="str">
        <f>IF(COUNTIF(Customers!A:A, H2573)&gt;0, "Valid", "Invalid")</f>
        <v>Valid</v>
      </c>
      <c r="L2573" t="str">
        <f t="shared" si="200"/>
        <v>11</v>
      </c>
      <c r="M2573" t="str">
        <f t="shared" si="201"/>
        <v>2023</v>
      </c>
      <c r="N2573">
        <f t="shared" si="202"/>
        <v>182999.5</v>
      </c>
      <c r="O2573">
        <f t="shared" si="203"/>
        <v>182999.5</v>
      </c>
      <c r="P2573" t="str">
        <f t="shared" si="204"/>
        <v/>
      </c>
      <c r="Q2573" s="48" t="str">
        <f>IF(O2573="","",
   IF(OR(O2573&lt;EDA_Outlier_Analysis!$C$10, O2573&gt;EDA_Outlier_Analysis!$C$11),
      "Outlier",
      "Normal"))</f>
        <v>Normal</v>
      </c>
      <c r="R2573" t="str">
        <f>IF(P2573="","",
   IF(OR(P2573 &lt; EDA_Outlier_Analysis!$F$7, P2573 &gt; EDA_Outlier_Analysis!$F$8),
      "Outlier",
      "Normal"))</f>
        <v/>
      </c>
      <c r="S2573" t="str">
        <f>IF(N2573="","",
   IF(OR(N2573 &lt;EDA_Outlier_Analysis!$I$10, N2573 &gt; EDA_Outlier_Analysis!$I$11),
      "Outlier",
      "Normal"))</f>
        <v>Normal</v>
      </c>
    </row>
    <row r="2574" spans="1:19">
      <c r="A2574" t="s">
        <v>6117</v>
      </c>
      <c r="B2574" s="4">
        <v>44859</v>
      </c>
      <c r="C2574" s="2">
        <v>114829.7</v>
      </c>
      <c r="D2574" t="s">
        <v>849</v>
      </c>
      <c r="E2574" t="s">
        <v>853</v>
      </c>
      <c r="F2574" t="s">
        <v>11</v>
      </c>
      <c r="G2574" t="s">
        <v>34</v>
      </c>
      <c r="H2574" t="s">
        <v>309</v>
      </c>
      <c r="J2574" t="s">
        <v>6118</v>
      </c>
      <c r="K2574" t="str">
        <f>IF(COUNTIF(Customers!A:A, H2574)&gt;0, "Valid", "Invalid")</f>
        <v>Valid</v>
      </c>
      <c r="L2574" t="str">
        <f t="shared" si="200"/>
        <v>10</v>
      </c>
      <c r="M2574" t="str">
        <f t="shared" si="201"/>
        <v>2022</v>
      </c>
      <c r="N2574">
        <f t="shared" si="202"/>
        <v>114829.7</v>
      </c>
      <c r="O2574">
        <f t="shared" si="203"/>
        <v>114829.7</v>
      </c>
      <c r="P2574" t="str">
        <f t="shared" si="204"/>
        <v/>
      </c>
      <c r="Q2574" s="48" t="str">
        <f>IF(O2574="","",
   IF(OR(O2574&lt;EDA_Outlier_Analysis!$C$10, O2574&gt;EDA_Outlier_Analysis!$C$11),
      "Outlier",
      "Normal"))</f>
        <v>Normal</v>
      </c>
      <c r="R2574" t="str">
        <f>IF(P2574="","",
   IF(OR(P2574 &lt; EDA_Outlier_Analysis!$F$7, P2574 &gt; EDA_Outlier_Analysis!$F$8),
      "Outlier",
      "Normal"))</f>
        <v/>
      </c>
      <c r="S2574" t="str">
        <f>IF(N2574="","",
   IF(OR(N2574 &lt;EDA_Outlier_Analysis!$I$10, N2574 &gt; EDA_Outlier_Analysis!$I$11),
      "Outlier",
      "Normal"))</f>
        <v>Normal</v>
      </c>
    </row>
    <row r="2575" spans="1:19">
      <c r="A2575" t="s">
        <v>6119</v>
      </c>
      <c r="B2575" s="4">
        <v>44949</v>
      </c>
      <c r="C2575" s="2">
        <v>-63330.67</v>
      </c>
      <c r="D2575" t="s">
        <v>840</v>
      </c>
      <c r="E2575" t="s">
        <v>845</v>
      </c>
      <c r="F2575" t="s">
        <v>9</v>
      </c>
      <c r="G2575" t="s">
        <v>31</v>
      </c>
      <c r="I2575" t="s">
        <v>1540</v>
      </c>
      <c r="J2575" t="s">
        <v>6120</v>
      </c>
      <c r="K2575" t="str">
        <f>IF(COUNTIF(Customers!A:A, H2575)&gt;0, "Valid", "Invalid")</f>
        <v>Invalid</v>
      </c>
      <c r="L2575" t="str">
        <f t="shared" si="200"/>
        <v>1</v>
      </c>
      <c r="M2575" t="str">
        <f t="shared" si="201"/>
        <v>2023</v>
      </c>
      <c r="N2575">
        <f t="shared" si="202"/>
        <v>-63330.67</v>
      </c>
      <c r="O2575" t="str">
        <f t="shared" si="203"/>
        <v/>
      </c>
      <c r="P2575">
        <f t="shared" si="204"/>
        <v>63330.67</v>
      </c>
      <c r="Q2575" s="48" t="str">
        <f>IF(O2575="","",
   IF(OR(O2575&lt;EDA_Outlier_Analysis!$C$10, O2575&gt;EDA_Outlier_Analysis!$C$11),
      "Outlier",
      "Normal"))</f>
        <v/>
      </c>
      <c r="R2575" t="str">
        <f>IF(P2575="","",
   IF(OR(P2575 &lt; EDA_Outlier_Analysis!$F$7, P2575 &gt; EDA_Outlier_Analysis!$F$8),
      "Outlier",
      "Normal"))</f>
        <v>Outlier</v>
      </c>
      <c r="S2575" t="str">
        <f>IF(N2575="","",
   IF(OR(N2575 &lt;EDA_Outlier_Analysis!$I$10, N2575 &gt; EDA_Outlier_Analysis!$I$11),
      "Outlier",
      "Normal"))</f>
        <v>Normal</v>
      </c>
    </row>
    <row r="2576" spans="1:19">
      <c r="A2576" t="s">
        <v>6121</v>
      </c>
      <c r="B2576" s="4">
        <v>44922</v>
      </c>
      <c r="C2576" s="2">
        <v>20931.439999999999</v>
      </c>
      <c r="D2576" t="s">
        <v>873</v>
      </c>
      <c r="E2576" t="s">
        <v>873</v>
      </c>
      <c r="F2576" t="s">
        <v>11</v>
      </c>
      <c r="G2576" t="s">
        <v>20</v>
      </c>
      <c r="J2576" t="s">
        <v>6122</v>
      </c>
      <c r="K2576" t="str">
        <f>IF(COUNTIF(Customers!A:A, H2576)&gt;0, "Valid", "Invalid")</f>
        <v>Invalid</v>
      </c>
      <c r="L2576" t="str">
        <f t="shared" si="200"/>
        <v>12</v>
      </c>
      <c r="M2576" t="str">
        <f t="shared" si="201"/>
        <v>2022</v>
      </c>
      <c r="N2576">
        <f t="shared" si="202"/>
        <v>-20931.439999999999</v>
      </c>
      <c r="O2576" t="str">
        <f t="shared" si="203"/>
        <v/>
      </c>
      <c r="P2576" t="str">
        <f t="shared" si="204"/>
        <v/>
      </c>
      <c r="Q2576" s="48" t="str">
        <f>IF(O2576="","",
   IF(OR(O2576&lt;EDA_Outlier_Analysis!$C$10, O2576&gt;EDA_Outlier_Analysis!$C$11),
      "Outlier",
      "Normal"))</f>
        <v/>
      </c>
      <c r="R2576" t="str">
        <f>IF(P2576="","",
   IF(OR(P2576 &lt; EDA_Outlier_Analysis!$F$7, P2576 &gt; EDA_Outlier_Analysis!$F$8),
      "Outlier",
      "Normal"))</f>
        <v/>
      </c>
      <c r="S2576" t="str">
        <f>IF(N2576="","",
   IF(OR(N2576 &lt;EDA_Outlier_Analysis!$I$10, N2576 &gt; EDA_Outlier_Analysis!$I$11),
      "Outlier",
      "Normal"))</f>
        <v>Normal</v>
      </c>
    </row>
    <row r="2577" spans="1:19">
      <c r="A2577" t="s">
        <v>6123</v>
      </c>
      <c r="B2577" s="4">
        <v>44803</v>
      </c>
      <c r="C2577" s="2">
        <v>40100.379999999997</v>
      </c>
      <c r="D2577" t="s">
        <v>849</v>
      </c>
      <c r="E2577" t="s">
        <v>850</v>
      </c>
      <c r="F2577" t="s">
        <v>10</v>
      </c>
      <c r="G2577" t="s">
        <v>31</v>
      </c>
      <c r="H2577" t="s">
        <v>57</v>
      </c>
      <c r="J2577" t="s">
        <v>6124</v>
      </c>
      <c r="K2577" t="str">
        <f>IF(COUNTIF(Customers!A:A, H2577)&gt;0, "Valid", "Invalid")</f>
        <v>Valid</v>
      </c>
      <c r="L2577" t="str">
        <f t="shared" si="200"/>
        <v>8</v>
      </c>
      <c r="M2577" t="str">
        <f t="shared" si="201"/>
        <v>2022</v>
      </c>
      <c r="N2577">
        <f t="shared" si="202"/>
        <v>40100.379999999997</v>
      </c>
      <c r="O2577">
        <f t="shared" si="203"/>
        <v>40100.379999999997</v>
      </c>
      <c r="P2577" t="str">
        <f t="shared" si="204"/>
        <v/>
      </c>
      <c r="Q2577" s="48" t="str">
        <f>IF(O2577="","",
   IF(OR(O2577&lt;EDA_Outlier_Analysis!$C$10, O2577&gt;EDA_Outlier_Analysis!$C$11),
      "Outlier",
      "Normal"))</f>
        <v>Normal</v>
      </c>
      <c r="R2577" t="str">
        <f>IF(P2577="","",
   IF(OR(P2577 &lt; EDA_Outlier_Analysis!$F$7, P2577 &gt; EDA_Outlier_Analysis!$F$8),
      "Outlier",
      "Normal"))</f>
        <v/>
      </c>
      <c r="S2577" t="str">
        <f>IF(N2577="","",
   IF(OR(N2577 &lt;EDA_Outlier_Analysis!$I$10, N2577 &gt; EDA_Outlier_Analysis!$I$11),
      "Outlier",
      "Normal"))</f>
        <v>Normal</v>
      </c>
    </row>
    <row r="2578" spans="1:19">
      <c r="A2578" t="s">
        <v>6125</v>
      </c>
      <c r="B2578" s="4">
        <v>45025</v>
      </c>
      <c r="C2578" s="2">
        <v>139345.31</v>
      </c>
      <c r="D2578" t="s">
        <v>849</v>
      </c>
      <c r="E2578" t="s">
        <v>853</v>
      </c>
      <c r="F2578" t="s">
        <v>11</v>
      </c>
      <c r="G2578" t="s">
        <v>20</v>
      </c>
      <c r="H2578" t="s">
        <v>561</v>
      </c>
      <c r="J2578" t="s">
        <v>6126</v>
      </c>
      <c r="K2578" t="str">
        <f>IF(COUNTIF(Customers!A:A, H2578)&gt;0, "Valid", "Invalid")</f>
        <v>Valid</v>
      </c>
      <c r="L2578" t="str">
        <f t="shared" si="200"/>
        <v>4</v>
      </c>
      <c r="M2578" t="str">
        <f t="shared" si="201"/>
        <v>2023</v>
      </c>
      <c r="N2578">
        <f t="shared" si="202"/>
        <v>139345.31</v>
      </c>
      <c r="O2578">
        <f t="shared" si="203"/>
        <v>139345.31</v>
      </c>
      <c r="P2578" t="str">
        <f t="shared" si="204"/>
        <v/>
      </c>
      <c r="Q2578" s="48" t="str">
        <f>IF(O2578="","",
   IF(OR(O2578&lt;EDA_Outlier_Analysis!$C$10, O2578&gt;EDA_Outlier_Analysis!$C$11),
      "Outlier",
      "Normal"))</f>
        <v>Normal</v>
      </c>
      <c r="R2578" t="str">
        <f>IF(P2578="","",
   IF(OR(P2578 &lt; EDA_Outlier_Analysis!$F$7, P2578 &gt; EDA_Outlier_Analysis!$F$8),
      "Outlier",
      "Normal"))</f>
        <v/>
      </c>
      <c r="S2578" t="str">
        <f>IF(N2578="","",
   IF(OR(N2578 &lt;EDA_Outlier_Analysis!$I$10, N2578 &gt; EDA_Outlier_Analysis!$I$11),
      "Outlier",
      "Normal"))</f>
        <v>Normal</v>
      </c>
    </row>
    <row r="2579" spans="1:19">
      <c r="A2579" t="s">
        <v>6127</v>
      </c>
      <c r="B2579" s="4">
        <v>44830</v>
      </c>
      <c r="C2579" s="2">
        <v>-16215.85</v>
      </c>
      <c r="D2579" t="s">
        <v>840</v>
      </c>
      <c r="E2579" t="s">
        <v>856</v>
      </c>
      <c r="F2579" t="s">
        <v>10</v>
      </c>
      <c r="G2579" t="s">
        <v>20</v>
      </c>
      <c r="I2579" t="s">
        <v>1117</v>
      </c>
      <c r="J2579" t="s">
        <v>6128</v>
      </c>
      <c r="K2579" t="str">
        <f>IF(COUNTIF(Customers!A:A, H2579)&gt;0, "Valid", "Invalid")</f>
        <v>Invalid</v>
      </c>
      <c r="L2579" t="str">
        <f t="shared" si="200"/>
        <v>9</v>
      </c>
      <c r="M2579" t="str">
        <f t="shared" si="201"/>
        <v>2022</v>
      </c>
      <c r="N2579">
        <f t="shared" si="202"/>
        <v>-16215.85</v>
      </c>
      <c r="O2579" t="str">
        <f t="shared" si="203"/>
        <v/>
      </c>
      <c r="P2579">
        <f t="shared" si="204"/>
        <v>16215.85</v>
      </c>
      <c r="Q2579" s="48" t="str">
        <f>IF(O2579="","",
   IF(OR(O2579&lt;EDA_Outlier_Analysis!$C$10, O2579&gt;EDA_Outlier_Analysis!$C$11),
      "Outlier",
      "Normal"))</f>
        <v/>
      </c>
      <c r="R2579" t="str">
        <f>IF(P2579="","",
   IF(OR(P2579 &lt; EDA_Outlier_Analysis!$F$7, P2579 &gt; EDA_Outlier_Analysis!$F$8),
      "Outlier",
      "Normal"))</f>
        <v>Outlier</v>
      </c>
      <c r="S2579" t="str">
        <f>IF(N2579="","",
   IF(OR(N2579 &lt;EDA_Outlier_Analysis!$I$10, N2579 &gt; EDA_Outlier_Analysis!$I$11),
      "Outlier",
      "Normal"))</f>
        <v>Normal</v>
      </c>
    </row>
    <row r="2580" spans="1:19">
      <c r="A2580" t="s">
        <v>6129</v>
      </c>
      <c r="B2580" s="4">
        <v>44829</v>
      </c>
      <c r="C2580" s="2">
        <v>210509.1</v>
      </c>
      <c r="D2580" t="s">
        <v>849</v>
      </c>
      <c r="E2580" t="s">
        <v>868</v>
      </c>
      <c r="F2580" t="s">
        <v>11</v>
      </c>
      <c r="G2580" t="s">
        <v>31</v>
      </c>
      <c r="H2580" t="s">
        <v>309</v>
      </c>
      <c r="J2580" t="s">
        <v>6130</v>
      </c>
      <c r="K2580" t="str">
        <f>IF(COUNTIF(Customers!A:A, H2580)&gt;0, "Valid", "Invalid")</f>
        <v>Valid</v>
      </c>
      <c r="L2580" t="str">
        <f t="shared" si="200"/>
        <v>9</v>
      </c>
      <c r="M2580" t="str">
        <f t="shared" si="201"/>
        <v>2022</v>
      </c>
      <c r="N2580">
        <f t="shared" si="202"/>
        <v>210509.1</v>
      </c>
      <c r="O2580">
        <f t="shared" si="203"/>
        <v>210509.1</v>
      </c>
      <c r="P2580" t="str">
        <f t="shared" si="204"/>
        <v/>
      </c>
      <c r="Q2580" s="48" t="str">
        <f>IF(O2580="","",
   IF(OR(O2580&lt;EDA_Outlier_Analysis!$C$10, O2580&gt;EDA_Outlier_Analysis!$C$11),
      "Outlier",
      "Normal"))</f>
        <v>Normal</v>
      </c>
      <c r="R2580" t="str">
        <f>IF(P2580="","",
   IF(OR(P2580 &lt; EDA_Outlier_Analysis!$F$7, P2580 &gt; EDA_Outlier_Analysis!$F$8),
      "Outlier",
      "Normal"))</f>
        <v/>
      </c>
      <c r="S2580" t="str">
        <f>IF(N2580="","",
   IF(OR(N2580 &lt;EDA_Outlier_Analysis!$I$10, N2580 &gt; EDA_Outlier_Analysis!$I$11),
      "Outlier",
      "Normal"))</f>
        <v>Normal</v>
      </c>
    </row>
    <row r="2581" spans="1:19">
      <c r="A2581" t="s">
        <v>6131</v>
      </c>
      <c r="B2581" s="4">
        <v>44902</v>
      </c>
      <c r="C2581" s="2">
        <v>108605.28</v>
      </c>
      <c r="D2581" t="s">
        <v>849</v>
      </c>
      <c r="E2581" t="s">
        <v>868</v>
      </c>
      <c r="F2581" t="s">
        <v>10</v>
      </c>
      <c r="G2581" t="s">
        <v>31</v>
      </c>
      <c r="H2581" t="s">
        <v>155</v>
      </c>
      <c r="J2581" t="s">
        <v>6132</v>
      </c>
      <c r="K2581" t="str">
        <f>IF(COUNTIF(Customers!A:A, H2581)&gt;0, "Valid", "Invalid")</f>
        <v>Valid</v>
      </c>
      <c r="L2581" t="str">
        <f t="shared" si="200"/>
        <v>12</v>
      </c>
      <c r="M2581" t="str">
        <f t="shared" si="201"/>
        <v>2022</v>
      </c>
      <c r="N2581">
        <f t="shared" si="202"/>
        <v>108605.28</v>
      </c>
      <c r="O2581">
        <f t="shared" si="203"/>
        <v>108605.28</v>
      </c>
      <c r="P2581" t="str">
        <f t="shared" si="204"/>
        <v/>
      </c>
      <c r="Q2581" s="48" t="str">
        <f>IF(O2581="","",
   IF(OR(O2581&lt;EDA_Outlier_Analysis!$C$10, O2581&gt;EDA_Outlier_Analysis!$C$11),
      "Outlier",
      "Normal"))</f>
        <v>Normal</v>
      </c>
      <c r="R2581" t="str">
        <f>IF(P2581="","",
   IF(OR(P2581 &lt; EDA_Outlier_Analysis!$F$7, P2581 &gt; EDA_Outlier_Analysis!$F$8),
      "Outlier",
      "Normal"))</f>
        <v/>
      </c>
      <c r="S2581" t="str">
        <f>IF(N2581="","",
   IF(OR(N2581 &lt;EDA_Outlier_Analysis!$I$10, N2581 &gt; EDA_Outlier_Analysis!$I$11),
      "Outlier",
      "Normal"))</f>
        <v>Normal</v>
      </c>
    </row>
    <row r="2582" spans="1:19">
      <c r="A2582" t="s">
        <v>6133</v>
      </c>
      <c r="B2582" s="4">
        <v>45150</v>
      </c>
      <c r="C2582" s="2">
        <v>220640.41</v>
      </c>
      <c r="D2582" t="s">
        <v>849</v>
      </c>
      <c r="E2582" t="s">
        <v>868</v>
      </c>
      <c r="F2582" t="s">
        <v>9</v>
      </c>
      <c r="G2582" t="s">
        <v>24</v>
      </c>
      <c r="H2582" t="s">
        <v>607</v>
      </c>
      <c r="J2582" t="s">
        <v>6134</v>
      </c>
      <c r="K2582" t="str">
        <f>IF(COUNTIF(Customers!A:A, H2582)&gt;0, "Valid", "Invalid")</f>
        <v>Valid</v>
      </c>
      <c r="L2582" t="str">
        <f t="shared" si="200"/>
        <v>8</v>
      </c>
      <c r="M2582" t="str">
        <f t="shared" si="201"/>
        <v>2023</v>
      </c>
      <c r="N2582">
        <f t="shared" si="202"/>
        <v>220640.41</v>
      </c>
      <c r="O2582">
        <f t="shared" si="203"/>
        <v>220640.41</v>
      </c>
      <c r="P2582" t="str">
        <f t="shared" si="204"/>
        <v/>
      </c>
      <c r="Q2582" s="48" t="str">
        <f>IF(O2582="","",
   IF(OR(O2582&lt;EDA_Outlier_Analysis!$C$10, O2582&gt;EDA_Outlier_Analysis!$C$11),
      "Outlier",
      "Normal"))</f>
        <v>Normal</v>
      </c>
      <c r="R2582" t="str">
        <f>IF(P2582="","",
   IF(OR(P2582 &lt; EDA_Outlier_Analysis!$F$7, P2582 &gt; EDA_Outlier_Analysis!$F$8),
      "Outlier",
      "Normal"))</f>
        <v/>
      </c>
      <c r="S2582" t="str">
        <f>IF(N2582="","",
   IF(OR(N2582 &lt;EDA_Outlier_Analysis!$I$10, N2582 &gt; EDA_Outlier_Analysis!$I$11),
      "Outlier",
      "Normal"))</f>
        <v>Normal</v>
      </c>
    </row>
    <row r="2583" spans="1:19">
      <c r="A2583" t="s">
        <v>6135</v>
      </c>
      <c r="B2583" s="4">
        <v>44993</v>
      </c>
      <c r="C2583" s="2">
        <v>131971.29</v>
      </c>
      <c r="D2583" t="s">
        <v>849</v>
      </c>
      <c r="E2583" t="s">
        <v>850</v>
      </c>
      <c r="F2583" t="s">
        <v>11</v>
      </c>
      <c r="G2583" t="s">
        <v>24</v>
      </c>
      <c r="H2583" t="s">
        <v>179</v>
      </c>
      <c r="J2583" t="s">
        <v>6136</v>
      </c>
      <c r="K2583" t="str">
        <f>IF(COUNTIF(Customers!A:A, H2583)&gt;0, "Valid", "Invalid")</f>
        <v>Valid</v>
      </c>
      <c r="L2583" t="str">
        <f t="shared" si="200"/>
        <v>3</v>
      </c>
      <c r="M2583" t="str">
        <f t="shared" si="201"/>
        <v>2023</v>
      </c>
      <c r="N2583">
        <f t="shared" si="202"/>
        <v>131971.29</v>
      </c>
      <c r="O2583">
        <f t="shared" si="203"/>
        <v>131971.29</v>
      </c>
      <c r="P2583" t="str">
        <f t="shared" si="204"/>
        <v/>
      </c>
      <c r="Q2583" s="48" t="str">
        <f>IF(O2583="","",
   IF(OR(O2583&lt;EDA_Outlier_Analysis!$C$10, O2583&gt;EDA_Outlier_Analysis!$C$11),
      "Outlier",
      "Normal"))</f>
        <v>Normal</v>
      </c>
      <c r="R2583" t="str">
        <f>IF(P2583="","",
   IF(OR(P2583 &lt; EDA_Outlier_Analysis!$F$7, P2583 &gt; EDA_Outlier_Analysis!$F$8),
      "Outlier",
      "Normal"))</f>
        <v/>
      </c>
      <c r="S2583" t="str">
        <f>IF(N2583="","",
   IF(OR(N2583 &lt;EDA_Outlier_Analysis!$I$10, N2583 &gt; EDA_Outlier_Analysis!$I$11),
      "Outlier",
      "Normal"))</f>
        <v>Normal</v>
      </c>
    </row>
    <row r="2584" spans="1:19">
      <c r="A2584" t="s">
        <v>6137</v>
      </c>
      <c r="B2584" s="4">
        <v>45068</v>
      </c>
      <c r="C2584" s="2">
        <v>177014.39</v>
      </c>
      <c r="D2584" t="s">
        <v>849</v>
      </c>
      <c r="E2584" t="s">
        <v>868</v>
      </c>
      <c r="F2584" t="s">
        <v>11</v>
      </c>
      <c r="G2584" t="s">
        <v>34</v>
      </c>
      <c r="H2584" t="s">
        <v>477</v>
      </c>
      <c r="J2584" t="s">
        <v>6138</v>
      </c>
      <c r="K2584" t="str">
        <f>IF(COUNTIF(Customers!A:A, H2584)&gt;0, "Valid", "Invalid")</f>
        <v>Valid</v>
      </c>
      <c r="L2584" t="str">
        <f t="shared" si="200"/>
        <v>5</v>
      </c>
      <c r="M2584" t="str">
        <f t="shared" si="201"/>
        <v>2023</v>
      </c>
      <c r="N2584">
        <f t="shared" si="202"/>
        <v>177014.39</v>
      </c>
      <c r="O2584">
        <f t="shared" si="203"/>
        <v>177014.39</v>
      </c>
      <c r="P2584" t="str">
        <f t="shared" si="204"/>
        <v/>
      </c>
      <c r="Q2584" s="48" t="str">
        <f>IF(O2584="","",
   IF(OR(O2584&lt;EDA_Outlier_Analysis!$C$10, O2584&gt;EDA_Outlier_Analysis!$C$11),
      "Outlier",
      "Normal"))</f>
        <v>Normal</v>
      </c>
      <c r="R2584" t="str">
        <f>IF(P2584="","",
   IF(OR(P2584 &lt; EDA_Outlier_Analysis!$F$7, P2584 &gt; EDA_Outlier_Analysis!$F$8),
      "Outlier",
      "Normal"))</f>
        <v/>
      </c>
      <c r="S2584" t="str">
        <f>IF(N2584="","",
   IF(OR(N2584 &lt;EDA_Outlier_Analysis!$I$10, N2584 &gt; EDA_Outlier_Analysis!$I$11),
      "Outlier",
      "Normal"))</f>
        <v>Normal</v>
      </c>
    </row>
    <row r="2585" spans="1:19">
      <c r="A2585" t="s">
        <v>6139</v>
      </c>
      <c r="B2585" s="4">
        <v>44610</v>
      </c>
      <c r="C2585" s="2">
        <v>-32953.019999999997</v>
      </c>
      <c r="D2585" t="s">
        <v>840</v>
      </c>
      <c r="E2585" t="s">
        <v>856</v>
      </c>
      <c r="F2585" t="s">
        <v>10</v>
      </c>
      <c r="G2585" t="s">
        <v>24</v>
      </c>
      <c r="I2585" t="s">
        <v>1533</v>
      </c>
      <c r="J2585" t="s">
        <v>6140</v>
      </c>
      <c r="K2585" t="str">
        <f>IF(COUNTIF(Customers!A:A, H2585)&gt;0, "Valid", "Invalid")</f>
        <v>Invalid</v>
      </c>
      <c r="L2585" t="str">
        <f t="shared" si="200"/>
        <v>2</v>
      </c>
      <c r="M2585" t="str">
        <f t="shared" si="201"/>
        <v>2022</v>
      </c>
      <c r="N2585">
        <f t="shared" si="202"/>
        <v>-32953.019999999997</v>
      </c>
      <c r="O2585" t="str">
        <f t="shared" si="203"/>
        <v/>
      </c>
      <c r="P2585">
        <f t="shared" si="204"/>
        <v>32953.019999999997</v>
      </c>
      <c r="Q2585" s="48" t="str">
        <f>IF(O2585="","",
   IF(OR(O2585&lt;EDA_Outlier_Analysis!$C$10, O2585&gt;EDA_Outlier_Analysis!$C$11),
      "Outlier",
      "Normal"))</f>
        <v/>
      </c>
      <c r="R2585" t="str">
        <f>IF(P2585="","",
   IF(OR(P2585 &lt; EDA_Outlier_Analysis!$F$7, P2585 &gt; EDA_Outlier_Analysis!$F$8),
      "Outlier",
      "Normal"))</f>
        <v>Normal</v>
      </c>
      <c r="S2585" t="str">
        <f>IF(N2585="","",
   IF(OR(N2585 &lt;EDA_Outlier_Analysis!$I$10, N2585 &gt; EDA_Outlier_Analysis!$I$11),
      "Outlier",
      "Normal"))</f>
        <v>Normal</v>
      </c>
    </row>
    <row r="2586" spans="1:19">
      <c r="A2586" t="s">
        <v>6141</v>
      </c>
      <c r="B2586" s="4">
        <v>44704</v>
      </c>
      <c r="C2586" s="2">
        <v>228433.83</v>
      </c>
      <c r="D2586" t="s">
        <v>849</v>
      </c>
      <c r="E2586" t="s">
        <v>850</v>
      </c>
      <c r="F2586" t="s">
        <v>11</v>
      </c>
      <c r="G2586" t="s">
        <v>24</v>
      </c>
      <c r="H2586" t="s">
        <v>351</v>
      </c>
      <c r="J2586" t="s">
        <v>6142</v>
      </c>
      <c r="K2586" t="str">
        <f>IF(COUNTIF(Customers!A:A, H2586)&gt;0, "Valid", "Invalid")</f>
        <v>Valid</v>
      </c>
      <c r="L2586" t="str">
        <f t="shared" si="200"/>
        <v>5</v>
      </c>
      <c r="M2586" t="str">
        <f t="shared" si="201"/>
        <v>2022</v>
      </c>
      <c r="N2586">
        <f t="shared" si="202"/>
        <v>228433.83</v>
      </c>
      <c r="O2586">
        <f t="shared" si="203"/>
        <v>228433.83</v>
      </c>
      <c r="P2586" t="str">
        <f t="shared" si="204"/>
        <v/>
      </c>
      <c r="Q2586" s="48" t="str">
        <f>IF(O2586="","",
   IF(OR(O2586&lt;EDA_Outlier_Analysis!$C$10, O2586&gt;EDA_Outlier_Analysis!$C$11),
      "Outlier",
      "Normal"))</f>
        <v>Normal</v>
      </c>
      <c r="R2586" t="str">
        <f>IF(P2586="","",
   IF(OR(P2586 &lt; EDA_Outlier_Analysis!$F$7, P2586 &gt; EDA_Outlier_Analysis!$F$8),
      "Outlier",
      "Normal"))</f>
        <v/>
      </c>
      <c r="S2586" t="str">
        <f>IF(N2586="","",
   IF(OR(N2586 &lt;EDA_Outlier_Analysis!$I$10, N2586 &gt; EDA_Outlier_Analysis!$I$11),
      "Outlier",
      "Normal"))</f>
        <v>Normal</v>
      </c>
    </row>
    <row r="2587" spans="1:19">
      <c r="A2587" t="s">
        <v>6143</v>
      </c>
      <c r="B2587" s="4">
        <v>44691</v>
      </c>
      <c r="C2587" s="2">
        <v>204243.81</v>
      </c>
      <c r="D2587" t="s">
        <v>849</v>
      </c>
      <c r="E2587" t="s">
        <v>868</v>
      </c>
      <c r="F2587" t="s">
        <v>11</v>
      </c>
      <c r="G2587" t="s">
        <v>24</v>
      </c>
      <c r="H2587" t="s">
        <v>299</v>
      </c>
      <c r="J2587" t="s">
        <v>6144</v>
      </c>
      <c r="K2587" t="str">
        <f>IF(COUNTIF(Customers!A:A, H2587)&gt;0, "Valid", "Invalid")</f>
        <v>Valid</v>
      </c>
      <c r="L2587" t="str">
        <f t="shared" si="200"/>
        <v>5</v>
      </c>
      <c r="M2587" t="str">
        <f t="shared" si="201"/>
        <v>2022</v>
      </c>
      <c r="N2587">
        <f t="shared" si="202"/>
        <v>204243.81</v>
      </c>
      <c r="O2587">
        <f t="shared" si="203"/>
        <v>204243.81</v>
      </c>
      <c r="P2587" t="str">
        <f t="shared" si="204"/>
        <v/>
      </c>
      <c r="Q2587" s="48" t="str">
        <f>IF(O2587="","",
   IF(OR(O2587&lt;EDA_Outlier_Analysis!$C$10, O2587&gt;EDA_Outlier_Analysis!$C$11),
      "Outlier",
      "Normal"))</f>
        <v>Normal</v>
      </c>
      <c r="R2587" t="str">
        <f>IF(P2587="","",
   IF(OR(P2587 &lt; EDA_Outlier_Analysis!$F$7, P2587 &gt; EDA_Outlier_Analysis!$F$8),
      "Outlier",
      "Normal"))</f>
        <v/>
      </c>
      <c r="S2587" t="str">
        <f>IF(N2587="","",
   IF(OR(N2587 &lt;EDA_Outlier_Analysis!$I$10, N2587 &gt; EDA_Outlier_Analysis!$I$11),
      "Outlier",
      "Normal"))</f>
        <v>Normal</v>
      </c>
    </row>
    <row r="2588" spans="1:19">
      <c r="A2588" t="s">
        <v>6145</v>
      </c>
      <c r="B2588" s="4">
        <v>45130</v>
      </c>
      <c r="C2588" s="2">
        <v>173603.12</v>
      </c>
      <c r="D2588" t="s">
        <v>849</v>
      </c>
      <c r="E2588" t="s">
        <v>850</v>
      </c>
      <c r="F2588" t="s">
        <v>11</v>
      </c>
      <c r="G2588" t="s">
        <v>24</v>
      </c>
      <c r="H2588" t="s">
        <v>429</v>
      </c>
      <c r="J2588" t="s">
        <v>6146</v>
      </c>
      <c r="K2588" t="str">
        <f>IF(COUNTIF(Customers!A:A, H2588)&gt;0, "Valid", "Invalid")</f>
        <v>Valid</v>
      </c>
      <c r="L2588" t="str">
        <f t="shared" si="200"/>
        <v>7</v>
      </c>
      <c r="M2588" t="str">
        <f t="shared" si="201"/>
        <v>2023</v>
      </c>
      <c r="N2588">
        <f t="shared" si="202"/>
        <v>173603.12</v>
      </c>
      <c r="O2588">
        <f t="shared" si="203"/>
        <v>173603.12</v>
      </c>
      <c r="P2588" t="str">
        <f t="shared" si="204"/>
        <v/>
      </c>
      <c r="Q2588" s="48" t="str">
        <f>IF(O2588="","",
   IF(OR(O2588&lt;EDA_Outlier_Analysis!$C$10, O2588&gt;EDA_Outlier_Analysis!$C$11),
      "Outlier",
      "Normal"))</f>
        <v>Normal</v>
      </c>
      <c r="R2588" t="str">
        <f>IF(P2588="","",
   IF(OR(P2588 &lt; EDA_Outlier_Analysis!$F$7, P2588 &gt; EDA_Outlier_Analysis!$F$8),
      "Outlier",
      "Normal"))</f>
        <v/>
      </c>
      <c r="S2588" t="str">
        <f>IF(N2588="","",
   IF(OR(N2588 &lt;EDA_Outlier_Analysis!$I$10, N2588 &gt; EDA_Outlier_Analysis!$I$11),
      "Outlier",
      "Normal"))</f>
        <v>Normal</v>
      </c>
    </row>
    <row r="2589" spans="1:19">
      <c r="A2589" t="s">
        <v>6147</v>
      </c>
      <c r="B2589" s="4">
        <v>44891</v>
      </c>
      <c r="C2589" s="2">
        <v>287693.03000000003</v>
      </c>
      <c r="D2589" t="s">
        <v>849</v>
      </c>
      <c r="E2589" t="s">
        <v>850</v>
      </c>
      <c r="F2589" t="s">
        <v>10</v>
      </c>
      <c r="G2589" t="s">
        <v>20</v>
      </c>
      <c r="H2589" t="s">
        <v>745</v>
      </c>
      <c r="J2589" t="s">
        <v>6148</v>
      </c>
      <c r="K2589" t="str">
        <f>IF(COUNTIF(Customers!A:A, H2589)&gt;0, "Valid", "Invalid")</f>
        <v>Valid</v>
      </c>
      <c r="L2589" t="str">
        <f t="shared" si="200"/>
        <v>11</v>
      </c>
      <c r="M2589" t="str">
        <f t="shared" si="201"/>
        <v>2022</v>
      </c>
      <c r="N2589">
        <f t="shared" si="202"/>
        <v>287693.03000000003</v>
      </c>
      <c r="O2589">
        <f t="shared" si="203"/>
        <v>287693.03000000003</v>
      </c>
      <c r="P2589" t="str">
        <f t="shared" si="204"/>
        <v/>
      </c>
      <c r="Q2589" s="48" t="str">
        <f>IF(O2589="","",
   IF(OR(O2589&lt;EDA_Outlier_Analysis!$C$10, O2589&gt;EDA_Outlier_Analysis!$C$11),
      "Outlier",
      "Normal"))</f>
        <v>Normal</v>
      </c>
      <c r="R2589" t="str">
        <f>IF(P2589="","",
   IF(OR(P2589 &lt; EDA_Outlier_Analysis!$F$7, P2589 &gt; EDA_Outlier_Analysis!$F$8),
      "Outlier",
      "Normal"))</f>
        <v/>
      </c>
      <c r="S2589" t="str">
        <f>IF(N2589="","",
   IF(OR(N2589 &lt;EDA_Outlier_Analysis!$I$10, N2589 &gt; EDA_Outlier_Analysis!$I$11),
      "Outlier",
      "Normal"))</f>
        <v>Normal</v>
      </c>
    </row>
    <row r="2590" spans="1:19">
      <c r="A2590" t="s">
        <v>6149</v>
      </c>
      <c r="B2590" s="4">
        <v>45020</v>
      </c>
      <c r="C2590" s="2">
        <v>129280.35</v>
      </c>
      <c r="D2590" t="s">
        <v>849</v>
      </c>
      <c r="E2590" t="s">
        <v>868</v>
      </c>
      <c r="F2590" t="s">
        <v>11</v>
      </c>
      <c r="G2590" t="s">
        <v>24</v>
      </c>
      <c r="H2590" t="s">
        <v>393</v>
      </c>
      <c r="J2590" t="s">
        <v>6150</v>
      </c>
      <c r="K2590" t="str">
        <f>IF(COUNTIF(Customers!A:A, H2590)&gt;0, "Valid", "Invalid")</f>
        <v>Valid</v>
      </c>
      <c r="L2590" t="str">
        <f t="shared" si="200"/>
        <v>4</v>
      </c>
      <c r="M2590" t="str">
        <f t="shared" si="201"/>
        <v>2023</v>
      </c>
      <c r="N2590">
        <f t="shared" si="202"/>
        <v>129280.35</v>
      </c>
      <c r="O2590">
        <f t="shared" si="203"/>
        <v>129280.35</v>
      </c>
      <c r="P2590" t="str">
        <f t="shared" si="204"/>
        <v/>
      </c>
      <c r="Q2590" s="48" t="str">
        <f>IF(O2590="","",
   IF(OR(O2590&lt;EDA_Outlier_Analysis!$C$10, O2590&gt;EDA_Outlier_Analysis!$C$11),
      "Outlier",
      "Normal"))</f>
        <v>Normal</v>
      </c>
      <c r="R2590" t="str">
        <f>IF(P2590="","",
   IF(OR(P2590 &lt; EDA_Outlier_Analysis!$F$7, P2590 &gt; EDA_Outlier_Analysis!$F$8),
      "Outlier",
      "Normal"))</f>
        <v/>
      </c>
      <c r="S2590" t="str">
        <f>IF(N2590="","",
   IF(OR(N2590 &lt;EDA_Outlier_Analysis!$I$10, N2590 &gt; EDA_Outlier_Analysis!$I$11),
      "Outlier",
      "Normal"))</f>
        <v>Normal</v>
      </c>
    </row>
    <row r="2591" spans="1:19">
      <c r="A2591" t="s">
        <v>6151</v>
      </c>
      <c r="B2591" s="4">
        <v>44713</v>
      </c>
      <c r="C2591" s="2">
        <v>162423.46</v>
      </c>
      <c r="D2591" t="s">
        <v>849</v>
      </c>
      <c r="E2591" t="s">
        <v>850</v>
      </c>
      <c r="F2591" t="s">
        <v>9</v>
      </c>
      <c r="G2591" t="s">
        <v>31</v>
      </c>
      <c r="H2591" t="s">
        <v>131</v>
      </c>
      <c r="J2591" t="s">
        <v>6152</v>
      </c>
      <c r="K2591" t="str">
        <f>IF(COUNTIF(Customers!A:A, H2591)&gt;0, "Valid", "Invalid")</f>
        <v>Valid</v>
      </c>
      <c r="L2591" t="str">
        <f t="shared" si="200"/>
        <v>6</v>
      </c>
      <c r="M2591" t="str">
        <f t="shared" si="201"/>
        <v>2022</v>
      </c>
      <c r="N2591">
        <f t="shared" si="202"/>
        <v>162423.46</v>
      </c>
      <c r="O2591">
        <f t="shared" si="203"/>
        <v>162423.46</v>
      </c>
      <c r="P2591" t="str">
        <f t="shared" si="204"/>
        <v/>
      </c>
      <c r="Q2591" s="48" t="str">
        <f>IF(O2591="","",
   IF(OR(O2591&lt;EDA_Outlier_Analysis!$C$10, O2591&gt;EDA_Outlier_Analysis!$C$11),
      "Outlier",
      "Normal"))</f>
        <v>Normal</v>
      </c>
      <c r="R2591" t="str">
        <f>IF(P2591="","",
   IF(OR(P2591 &lt; EDA_Outlier_Analysis!$F$7, P2591 &gt; EDA_Outlier_Analysis!$F$8),
      "Outlier",
      "Normal"))</f>
        <v/>
      </c>
      <c r="S2591" t="str">
        <f>IF(N2591="","",
   IF(OR(N2591 &lt;EDA_Outlier_Analysis!$I$10, N2591 &gt; EDA_Outlier_Analysis!$I$11),
      "Outlier",
      "Normal"))</f>
        <v>Normal</v>
      </c>
    </row>
    <row r="2592" spans="1:19">
      <c r="A2592" t="s">
        <v>6153</v>
      </c>
      <c r="B2592" s="4">
        <v>44858</v>
      </c>
      <c r="C2592" s="2">
        <v>-49336.74</v>
      </c>
      <c r="D2592" t="s">
        <v>840</v>
      </c>
      <c r="E2592" t="s">
        <v>878</v>
      </c>
      <c r="F2592" t="s">
        <v>11</v>
      </c>
      <c r="G2592" t="s">
        <v>34</v>
      </c>
      <c r="I2592" t="s">
        <v>1237</v>
      </c>
      <c r="J2592" t="s">
        <v>6154</v>
      </c>
      <c r="K2592" t="str">
        <f>IF(COUNTIF(Customers!A:A, H2592)&gt;0, "Valid", "Invalid")</f>
        <v>Invalid</v>
      </c>
      <c r="L2592" t="str">
        <f t="shared" si="200"/>
        <v>10</v>
      </c>
      <c r="M2592" t="str">
        <f t="shared" si="201"/>
        <v>2022</v>
      </c>
      <c r="N2592">
        <f t="shared" si="202"/>
        <v>-49336.74</v>
      </c>
      <c r="O2592" t="str">
        <f t="shared" si="203"/>
        <v/>
      </c>
      <c r="P2592">
        <f t="shared" si="204"/>
        <v>49336.74</v>
      </c>
      <c r="Q2592" s="48" t="str">
        <f>IF(O2592="","",
   IF(OR(O2592&lt;EDA_Outlier_Analysis!$C$10, O2592&gt;EDA_Outlier_Analysis!$C$11),
      "Outlier",
      "Normal"))</f>
        <v/>
      </c>
      <c r="R2592" t="str">
        <f>IF(P2592="","",
   IF(OR(P2592 &lt; EDA_Outlier_Analysis!$F$7, P2592 &gt; EDA_Outlier_Analysis!$F$8),
      "Outlier",
      "Normal"))</f>
        <v>Normal</v>
      </c>
      <c r="S2592" t="str">
        <f>IF(N2592="","",
   IF(OR(N2592 &lt;EDA_Outlier_Analysis!$I$10, N2592 &gt; EDA_Outlier_Analysis!$I$11),
      "Outlier",
      "Normal"))</f>
        <v>Normal</v>
      </c>
    </row>
    <row r="2593" spans="1:19">
      <c r="A2593" t="s">
        <v>6155</v>
      </c>
      <c r="B2593" s="4">
        <v>44893</v>
      </c>
      <c r="C2593" s="2">
        <v>218445.17</v>
      </c>
      <c r="D2593" t="s">
        <v>849</v>
      </c>
      <c r="E2593" t="s">
        <v>853</v>
      </c>
      <c r="F2593" t="s">
        <v>10</v>
      </c>
      <c r="G2593" t="s">
        <v>24</v>
      </c>
      <c r="H2593" t="s">
        <v>667</v>
      </c>
      <c r="J2593" t="s">
        <v>6156</v>
      </c>
      <c r="K2593" t="str">
        <f>IF(COUNTIF(Customers!A:A, H2593)&gt;0, "Valid", "Invalid")</f>
        <v>Valid</v>
      </c>
      <c r="L2593" t="str">
        <f t="shared" si="200"/>
        <v>11</v>
      </c>
      <c r="M2593" t="str">
        <f t="shared" si="201"/>
        <v>2022</v>
      </c>
      <c r="N2593">
        <f t="shared" si="202"/>
        <v>218445.17</v>
      </c>
      <c r="O2593">
        <f t="shared" si="203"/>
        <v>218445.17</v>
      </c>
      <c r="P2593" t="str">
        <f t="shared" si="204"/>
        <v/>
      </c>
      <c r="Q2593" s="48" t="str">
        <f>IF(O2593="","",
   IF(OR(O2593&lt;EDA_Outlier_Analysis!$C$10, O2593&gt;EDA_Outlier_Analysis!$C$11),
      "Outlier",
      "Normal"))</f>
        <v>Normal</v>
      </c>
      <c r="R2593" t="str">
        <f>IF(P2593="","",
   IF(OR(P2593 &lt; EDA_Outlier_Analysis!$F$7, P2593 &gt; EDA_Outlier_Analysis!$F$8),
      "Outlier",
      "Normal"))</f>
        <v/>
      </c>
      <c r="S2593" t="str">
        <f>IF(N2593="","",
   IF(OR(N2593 &lt;EDA_Outlier_Analysis!$I$10, N2593 &gt; EDA_Outlier_Analysis!$I$11),
      "Outlier",
      "Normal"))</f>
        <v>Normal</v>
      </c>
    </row>
    <row r="2594" spans="1:19">
      <c r="A2594" t="s">
        <v>6157</v>
      </c>
      <c r="B2594" s="4">
        <v>44761</v>
      </c>
      <c r="C2594" s="2">
        <v>274745.46999999997</v>
      </c>
      <c r="D2594" t="s">
        <v>849</v>
      </c>
      <c r="E2594" t="s">
        <v>868</v>
      </c>
      <c r="F2594" t="s">
        <v>11</v>
      </c>
      <c r="G2594" t="s">
        <v>20</v>
      </c>
      <c r="H2594" t="s">
        <v>237</v>
      </c>
      <c r="J2594" t="s">
        <v>6158</v>
      </c>
      <c r="K2594" t="str">
        <f>IF(COUNTIF(Customers!A:A, H2594)&gt;0, "Valid", "Invalid")</f>
        <v>Valid</v>
      </c>
      <c r="L2594" t="str">
        <f t="shared" si="200"/>
        <v>7</v>
      </c>
      <c r="M2594" t="str">
        <f t="shared" si="201"/>
        <v>2022</v>
      </c>
      <c r="N2594">
        <f t="shared" si="202"/>
        <v>274745.46999999997</v>
      </c>
      <c r="O2594">
        <f t="shared" si="203"/>
        <v>274745.46999999997</v>
      </c>
      <c r="P2594" t="str">
        <f t="shared" si="204"/>
        <v/>
      </c>
      <c r="Q2594" s="48" t="str">
        <f>IF(O2594="","",
   IF(OR(O2594&lt;EDA_Outlier_Analysis!$C$10, O2594&gt;EDA_Outlier_Analysis!$C$11),
      "Outlier",
      "Normal"))</f>
        <v>Normal</v>
      </c>
      <c r="R2594" t="str">
        <f>IF(P2594="","",
   IF(OR(P2594 &lt; EDA_Outlier_Analysis!$F$7, P2594 &gt; EDA_Outlier_Analysis!$F$8),
      "Outlier",
      "Normal"))</f>
        <v/>
      </c>
      <c r="S2594" t="str">
        <f>IF(N2594="","",
   IF(OR(N2594 &lt;EDA_Outlier_Analysis!$I$10, N2594 &gt; EDA_Outlier_Analysis!$I$11),
      "Outlier",
      "Normal"))</f>
        <v>Normal</v>
      </c>
    </row>
    <row r="2595" spans="1:19">
      <c r="A2595" t="s">
        <v>6159</v>
      </c>
      <c r="B2595" s="4">
        <v>45002</v>
      </c>
      <c r="C2595" s="2">
        <v>-4150.46</v>
      </c>
      <c r="D2595" t="s">
        <v>840</v>
      </c>
      <c r="E2595" t="s">
        <v>864</v>
      </c>
      <c r="F2595" t="s">
        <v>11</v>
      </c>
      <c r="G2595" t="s">
        <v>20</v>
      </c>
      <c r="I2595" t="s">
        <v>2914</v>
      </c>
      <c r="J2595" t="s">
        <v>6160</v>
      </c>
      <c r="K2595" t="str">
        <f>IF(COUNTIF(Customers!A:A, H2595)&gt;0, "Valid", "Invalid")</f>
        <v>Invalid</v>
      </c>
      <c r="L2595" t="str">
        <f t="shared" si="200"/>
        <v>3</v>
      </c>
      <c r="M2595" t="str">
        <f t="shared" si="201"/>
        <v>2023</v>
      </c>
      <c r="N2595">
        <f t="shared" si="202"/>
        <v>-4150.46</v>
      </c>
      <c r="O2595" t="str">
        <f t="shared" si="203"/>
        <v/>
      </c>
      <c r="P2595">
        <f t="shared" si="204"/>
        <v>4150.46</v>
      </c>
      <c r="Q2595" s="48" t="str">
        <f>IF(O2595="","",
   IF(OR(O2595&lt;EDA_Outlier_Analysis!$C$10, O2595&gt;EDA_Outlier_Analysis!$C$11),
      "Outlier",
      "Normal"))</f>
        <v/>
      </c>
      <c r="R2595" t="str">
        <f>IF(P2595="","",
   IF(OR(P2595 &lt; EDA_Outlier_Analysis!$F$7, P2595 &gt; EDA_Outlier_Analysis!$F$8),
      "Outlier",
      "Normal"))</f>
        <v>Outlier</v>
      </c>
      <c r="S2595" t="str">
        <f>IF(N2595="","",
   IF(OR(N2595 &lt;EDA_Outlier_Analysis!$I$10, N2595 &gt; EDA_Outlier_Analysis!$I$11),
      "Outlier",
      "Normal"))</f>
        <v>Normal</v>
      </c>
    </row>
    <row r="2596" spans="1:19">
      <c r="A2596" t="s">
        <v>6161</v>
      </c>
      <c r="B2596" s="4">
        <v>44804</v>
      </c>
      <c r="C2596" s="2">
        <v>-56611.69</v>
      </c>
      <c r="D2596" t="s">
        <v>840</v>
      </c>
      <c r="E2596" t="s">
        <v>856</v>
      </c>
      <c r="F2596" t="s">
        <v>11</v>
      </c>
      <c r="G2596" t="s">
        <v>34</v>
      </c>
      <c r="I2596" t="s">
        <v>954</v>
      </c>
      <c r="J2596" t="s">
        <v>6162</v>
      </c>
      <c r="K2596" t="str">
        <f>IF(COUNTIF(Customers!A:A, H2596)&gt;0, "Valid", "Invalid")</f>
        <v>Invalid</v>
      </c>
      <c r="L2596" t="str">
        <f t="shared" si="200"/>
        <v>8</v>
      </c>
      <c r="M2596" t="str">
        <f t="shared" si="201"/>
        <v>2022</v>
      </c>
      <c r="N2596">
        <f t="shared" si="202"/>
        <v>-56611.69</v>
      </c>
      <c r="O2596" t="str">
        <f t="shared" si="203"/>
        <v/>
      </c>
      <c r="P2596">
        <f t="shared" si="204"/>
        <v>56611.69</v>
      </c>
      <c r="Q2596" s="48" t="str">
        <f>IF(O2596="","",
   IF(OR(O2596&lt;EDA_Outlier_Analysis!$C$10, O2596&gt;EDA_Outlier_Analysis!$C$11),
      "Outlier",
      "Normal"))</f>
        <v/>
      </c>
      <c r="R2596" t="str">
        <f>IF(P2596="","",
   IF(OR(P2596 &lt; EDA_Outlier_Analysis!$F$7, P2596 &gt; EDA_Outlier_Analysis!$F$8),
      "Outlier",
      "Normal"))</f>
        <v>Outlier</v>
      </c>
      <c r="S2596" t="str">
        <f>IF(N2596="","",
   IF(OR(N2596 &lt;EDA_Outlier_Analysis!$I$10, N2596 &gt; EDA_Outlier_Analysis!$I$11),
      "Outlier",
      "Normal"))</f>
        <v>Normal</v>
      </c>
    </row>
    <row r="2597" spans="1:19">
      <c r="A2597" t="s">
        <v>6163</v>
      </c>
      <c r="B2597" s="4">
        <v>45243</v>
      </c>
      <c r="C2597" s="2">
        <v>194726.95</v>
      </c>
      <c r="D2597" t="s">
        <v>849</v>
      </c>
      <c r="E2597" t="s">
        <v>868</v>
      </c>
      <c r="F2597" t="s">
        <v>10</v>
      </c>
      <c r="G2597" t="s">
        <v>34</v>
      </c>
      <c r="H2597" t="s">
        <v>131</v>
      </c>
      <c r="J2597" t="s">
        <v>6164</v>
      </c>
      <c r="K2597" t="str">
        <f>IF(COUNTIF(Customers!A:A, H2597)&gt;0, "Valid", "Invalid")</f>
        <v>Valid</v>
      </c>
      <c r="L2597" t="str">
        <f t="shared" si="200"/>
        <v>11</v>
      </c>
      <c r="M2597" t="str">
        <f t="shared" si="201"/>
        <v>2023</v>
      </c>
      <c r="N2597">
        <f t="shared" si="202"/>
        <v>194726.95</v>
      </c>
      <c r="O2597">
        <f t="shared" si="203"/>
        <v>194726.95</v>
      </c>
      <c r="P2597" t="str">
        <f t="shared" si="204"/>
        <v/>
      </c>
      <c r="Q2597" s="48" t="str">
        <f>IF(O2597="","",
   IF(OR(O2597&lt;EDA_Outlier_Analysis!$C$10, O2597&gt;EDA_Outlier_Analysis!$C$11),
      "Outlier",
      "Normal"))</f>
        <v>Normal</v>
      </c>
      <c r="R2597" t="str">
        <f>IF(P2597="","",
   IF(OR(P2597 &lt; EDA_Outlier_Analysis!$F$7, P2597 &gt; EDA_Outlier_Analysis!$F$8),
      "Outlier",
      "Normal"))</f>
        <v/>
      </c>
      <c r="S2597" t="str">
        <f>IF(N2597="","",
   IF(OR(N2597 &lt;EDA_Outlier_Analysis!$I$10, N2597 &gt; EDA_Outlier_Analysis!$I$11),
      "Outlier",
      "Normal"))</f>
        <v>Normal</v>
      </c>
    </row>
    <row r="2598" spans="1:19">
      <c r="A2598" t="s">
        <v>6165</v>
      </c>
      <c r="B2598" s="4">
        <v>44982</v>
      </c>
      <c r="C2598" s="2">
        <v>-58915.4</v>
      </c>
      <c r="D2598" t="s">
        <v>840</v>
      </c>
      <c r="E2598" t="s">
        <v>845</v>
      </c>
      <c r="F2598" t="s">
        <v>10</v>
      </c>
      <c r="G2598" t="s">
        <v>31</v>
      </c>
      <c r="I2598" t="s">
        <v>1800</v>
      </c>
      <c r="J2598" t="s">
        <v>6166</v>
      </c>
      <c r="K2598" t="str">
        <f>IF(COUNTIF(Customers!A:A, H2598)&gt;0, "Valid", "Invalid")</f>
        <v>Invalid</v>
      </c>
      <c r="L2598" t="str">
        <f t="shared" si="200"/>
        <v>2</v>
      </c>
      <c r="M2598" t="str">
        <f t="shared" si="201"/>
        <v>2023</v>
      </c>
      <c r="N2598">
        <f t="shared" si="202"/>
        <v>-58915.4</v>
      </c>
      <c r="O2598" t="str">
        <f t="shared" si="203"/>
        <v/>
      </c>
      <c r="P2598">
        <f t="shared" si="204"/>
        <v>58915.4</v>
      </c>
      <c r="Q2598" s="48" t="str">
        <f>IF(O2598="","",
   IF(OR(O2598&lt;EDA_Outlier_Analysis!$C$10, O2598&gt;EDA_Outlier_Analysis!$C$11),
      "Outlier",
      "Normal"))</f>
        <v/>
      </c>
      <c r="R2598" t="str">
        <f>IF(P2598="","",
   IF(OR(P2598 &lt; EDA_Outlier_Analysis!$F$7, P2598 &gt; EDA_Outlier_Analysis!$F$8),
      "Outlier",
      "Normal"))</f>
        <v>Outlier</v>
      </c>
      <c r="S2598" t="str">
        <f>IF(N2598="","",
   IF(OR(N2598 &lt;EDA_Outlier_Analysis!$I$10, N2598 &gt; EDA_Outlier_Analysis!$I$11),
      "Outlier",
      "Normal"))</f>
        <v>Normal</v>
      </c>
    </row>
    <row r="2599" spans="1:19">
      <c r="A2599" t="s">
        <v>6167</v>
      </c>
      <c r="B2599" s="4">
        <v>45090</v>
      </c>
      <c r="C2599" s="2">
        <v>314197.19</v>
      </c>
      <c r="D2599" t="s">
        <v>849</v>
      </c>
      <c r="E2599" t="s">
        <v>868</v>
      </c>
      <c r="F2599" t="s">
        <v>11</v>
      </c>
      <c r="G2599" t="s">
        <v>24</v>
      </c>
      <c r="H2599" t="s">
        <v>237</v>
      </c>
      <c r="J2599" t="s">
        <v>6168</v>
      </c>
      <c r="K2599" t="str">
        <f>IF(COUNTIF(Customers!A:A, H2599)&gt;0, "Valid", "Invalid")</f>
        <v>Valid</v>
      </c>
      <c r="L2599" t="str">
        <f t="shared" si="200"/>
        <v>6</v>
      </c>
      <c r="M2599" t="str">
        <f t="shared" si="201"/>
        <v>2023</v>
      </c>
      <c r="N2599">
        <f t="shared" si="202"/>
        <v>314197.19</v>
      </c>
      <c r="O2599">
        <f t="shared" si="203"/>
        <v>314197.19</v>
      </c>
      <c r="P2599" t="str">
        <f t="shared" si="204"/>
        <v/>
      </c>
      <c r="Q2599" s="48" t="str">
        <f>IF(O2599="","",
   IF(OR(O2599&lt;EDA_Outlier_Analysis!$C$10, O2599&gt;EDA_Outlier_Analysis!$C$11),
      "Outlier",
      "Normal"))</f>
        <v>Outlier</v>
      </c>
      <c r="R2599" t="str">
        <f>IF(P2599="","",
   IF(OR(P2599 &lt; EDA_Outlier_Analysis!$F$7, P2599 &gt; EDA_Outlier_Analysis!$F$8),
      "Outlier",
      "Normal"))</f>
        <v/>
      </c>
      <c r="S2599" t="str">
        <f>IF(N2599="","",
   IF(OR(N2599 &lt;EDA_Outlier_Analysis!$I$10, N2599 &gt; EDA_Outlier_Analysis!$I$11),
      "Outlier",
      "Normal"))</f>
        <v>Normal</v>
      </c>
    </row>
    <row r="2600" spans="1:19">
      <c r="A2600" t="s">
        <v>6169</v>
      </c>
      <c r="B2600" s="4">
        <v>45138</v>
      </c>
      <c r="C2600" s="2">
        <v>107918.27</v>
      </c>
      <c r="D2600" t="s">
        <v>849</v>
      </c>
      <c r="E2600" t="s">
        <v>850</v>
      </c>
      <c r="F2600" t="s">
        <v>9</v>
      </c>
      <c r="G2600" t="s">
        <v>20</v>
      </c>
      <c r="H2600" t="s">
        <v>417</v>
      </c>
      <c r="J2600" t="s">
        <v>6170</v>
      </c>
      <c r="K2600" t="str">
        <f>IF(COUNTIF(Customers!A:A, H2600)&gt;0, "Valid", "Invalid")</f>
        <v>Valid</v>
      </c>
      <c r="L2600" t="str">
        <f t="shared" si="200"/>
        <v>7</v>
      </c>
      <c r="M2600" t="str">
        <f t="shared" si="201"/>
        <v>2023</v>
      </c>
      <c r="N2600">
        <f t="shared" si="202"/>
        <v>107918.27</v>
      </c>
      <c r="O2600">
        <f t="shared" si="203"/>
        <v>107918.27</v>
      </c>
      <c r="P2600" t="str">
        <f t="shared" si="204"/>
        <v/>
      </c>
      <c r="Q2600" s="48" t="str">
        <f>IF(O2600="","",
   IF(OR(O2600&lt;EDA_Outlier_Analysis!$C$10, O2600&gt;EDA_Outlier_Analysis!$C$11),
      "Outlier",
      "Normal"))</f>
        <v>Normal</v>
      </c>
      <c r="R2600" t="str">
        <f>IF(P2600="","",
   IF(OR(P2600 &lt; EDA_Outlier_Analysis!$F$7, P2600 &gt; EDA_Outlier_Analysis!$F$8),
      "Outlier",
      "Normal"))</f>
        <v/>
      </c>
      <c r="S2600" t="str">
        <f>IF(N2600="","",
   IF(OR(N2600 &lt;EDA_Outlier_Analysis!$I$10, N2600 &gt; EDA_Outlier_Analysis!$I$11),
      "Outlier",
      "Normal"))</f>
        <v>Normal</v>
      </c>
    </row>
    <row r="2601" spans="1:19">
      <c r="A2601" t="s">
        <v>6171</v>
      </c>
      <c r="B2601" s="4">
        <v>45191</v>
      </c>
      <c r="C2601" s="2">
        <v>194812.43</v>
      </c>
      <c r="D2601" t="s">
        <v>849</v>
      </c>
      <c r="E2601" t="s">
        <v>850</v>
      </c>
      <c r="F2601" t="s">
        <v>9</v>
      </c>
      <c r="G2601" t="s">
        <v>34</v>
      </c>
      <c r="H2601" t="s">
        <v>167</v>
      </c>
      <c r="J2601" t="s">
        <v>6172</v>
      </c>
      <c r="K2601" t="str">
        <f>IF(COUNTIF(Customers!A:A, H2601)&gt;0, "Valid", "Invalid")</f>
        <v>Valid</v>
      </c>
      <c r="L2601" t="str">
        <f t="shared" si="200"/>
        <v>9</v>
      </c>
      <c r="M2601" t="str">
        <f t="shared" si="201"/>
        <v>2023</v>
      </c>
      <c r="N2601">
        <f t="shared" si="202"/>
        <v>194812.43</v>
      </c>
      <c r="O2601">
        <f t="shared" si="203"/>
        <v>194812.43</v>
      </c>
      <c r="P2601" t="str">
        <f t="shared" si="204"/>
        <v/>
      </c>
      <c r="Q2601" s="48" t="str">
        <f>IF(O2601="","",
   IF(OR(O2601&lt;EDA_Outlier_Analysis!$C$10, O2601&gt;EDA_Outlier_Analysis!$C$11),
      "Outlier",
      "Normal"))</f>
        <v>Normal</v>
      </c>
      <c r="R2601" t="str">
        <f>IF(P2601="","",
   IF(OR(P2601 &lt; EDA_Outlier_Analysis!$F$7, P2601 &gt; EDA_Outlier_Analysis!$F$8),
      "Outlier",
      "Normal"))</f>
        <v/>
      </c>
      <c r="S2601" t="str">
        <f>IF(N2601="","",
   IF(OR(N2601 &lt;EDA_Outlier_Analysis!$I$10, N2601 &gt; EDA_Outlier_Analysis!$I$11),
      "Outlier",
      "Normal"))</f>
        <v>Normal</v>
      </c>
    </row>
    <row r="2602" spans="1:19">
      <c r="A2602" t="s">
        <v>6173</v>
      </c>
      <c r="B2602" s="4">
        <v>45059</v>
      </c>
      <c r="C2602" s="2">
        <v>171196.93</v>
      </c>
      <c r="D2602" t="s">
        <v>849</v>
      </c>
      <c r="E2602" t="s">
        <v>868</v>
      </c>
      <c r="F2602" t="s">
        <v>11</v>
      </c>
      <c r="G2602" t="s">
        <v>31</v>
      </c>
      <c r="H2602" t="s">
        <v>693</v>
      </c>
      <c r="J2602" t="s">
        <v>6174</v>
      </c>
      <c r="K2602" t="str">
        <f>IF(COUNTIF(Customers!A:A, H2602)&gt;0, "Valid", "Invalid")</f>
        <v>Valid</v>
      </c>
      <c r="L2602" t="str">
        <f t="shared" si="200"/>
        <v>5</v>
      </c>
      <c r="M2602" t="str">
        <f t="shared" si="201"/>
        <v>2023</v>
      </c>
      <c r="N2602">
        <f t="shared" si="202"/>
        <v>171196.93</v>
      </c>
      <c r="O2602">
        <f t="shared" si="203"/>
        <v>171196.93</v>
      </c>
      <c r="P2602" t="str">
        <f t="shared" si="204"/>
        <v/>
      </c>
      <c r="Q2602" s="48" t="str">
        <f>IF(O2602="","",
   IF(OR(O2602&lt;EDA_Outlier_Analysis!$C$10, O2602&gt;EDA_Outlier_Analysis!$C$11),
      "Outlier",
      "Normal"))</f>
        <v>Normal</v>
      </c>
      <c r="R2602" t="str">
        <f>IF(P2602="","",
   IF(OR(P2602 &lt; EDA_Outlier_Analysis!$F$7, P2602 &gt; EDA_Outlier_Analysis!$F$8),
      "Outlier",
      "Normal"))</f>
        <v/>
      </c>
      <c r="S2602" t="str">
        <f>IF(N2602="","",
   IF(OR(N2602 &lt;EDA_Outlier_Analysis!$I$10, N2602 &gt; EDA_Outlier_Analysis!$I$11),
      "Outlier",
      "Normal"))</f>
        <v>Normal</v>
      </c>
    </row>
    <row r="2603" spans="1:19">
      <c r="A2603" t="s">
        <v>6175</v>
      </c>
      <c r="B2603" s="4">
        <v>44566</v>
      </c>
      <c r="C2603" s="2">
        <v>-31130.2</v>
      </c>
      <c r="D2603" t="s">
        <v>840</v>
      </c>
      <c r="E2603" t="s">
        <v>856</v>
      </c>
      <c r="F2603" t="s">
        <v>10</v>
      </c>
      <c r="G2603" t="s">
        <v>20</v>
      </c>
      <c r="I2603" t="s">
        <v>1485</v>
      </c>
      <c r="J2603" t="s">
        <v>6176</v>
      </c>
      <c r="K2603" t="str">
        <f>IF(COUNTIF(Customers!A:A, H2603)&gt;0, "Valid", "Invalid")</f>
        <v>Invalid</v>
      </c>
      <c r="L2603" t="str">
        <f t="shared" si="200"/>
        <v>1</v>
      </c>
      <c r="M2603" t="str">
        <f t="shared" si="201"/>
        <v>2022</v>
      </c>
      <c r="N2603">
        <f t="shared" si="202"/>
        <v>-31130.2</v>
      </c>
      <c r="O2603" t="str">
        <f t="shared" si="203"/>
        <v/>
      </c>
      <c r="P2603">
        <f t="shared" si="204"/>
        <v>31130.2</v>
      </c>
      <c r="Q2603" s="48" t="str">
        <f>IF(O2603="","",
   IF(OR(O2603&lt;EDA_Outlier_Analysis!$C$10, O2603&gt;EDA_Outlier_Analysis!$C$11),
      "Outlier",
      "Normal"))</f>
        <v/>
      </c>
      <c r="R2603" t="str">
        <f>IF(P2603="","",
   IF(OR(P2603 &lt; EDA_Outlier_Analysis!$F$7, P2603 &gt; EDA_Outlier_Analysis!$F$8),
      "Outlier",
      "Normal"))</f>
        <v>Normal</v>
      </c>
      <c r="S2603" t="str">
        <f>IF(N2603="","",
   IF(OR(N2603 &lt;EDA_Outlier_Analysis!$I$10, N2603 &gt; EDA_Outlier_Analysis!$I$11),
      "Outlier",
      "Normal"))</f>
        <v>Normal</v>
      </c>
    </row>
    <row r="2604" spans="1:19">
      <c r="A2604" t="s">
        <v>6177</v>
      </c>
      <c r="B2604" s="4">
        <v>45202</v>
      </c>
      <c r="C2604" s="2">
        <v>280508.11</v>
      </c>
      <c r="D2604" t="s">
        <v>849</v>
      </c>
      <c r="E2604" t="s">
        <v>868</v>
      </c>
      <c r="F2604" t="s">
        <v>11</v>
      </c>
      <c r="G2604" t="s">
        <v>31</v>
      </c>
      <c r="H2604" t="s">
        <v>613</v>
      </c>
      <c r="J2604" t="s">
        <v>6178</v>
      </c>
      <c r="K2604" t="str">
        <f>IF(COUNTIF(Customers!A:A, H2604)&gt;0, "Valid", "Invalid")</f>
        <v>Valid</v>
      </c>
      <c r="L2604" t="str">
        <f t="shared" si="200"/>
        <v>10</v>
      </c>
      <c r="M2604" t="str">
        <f t="shared" si="201"/>
        <v>2023</v>
      </c>
      <c r="N2604">
        <f t="shared" si="202"/>
        <v>280508.11</v>
      </c>
      <c r="O2604">
        <f t="shared" si="203"/>
        <v>280508.11</v>
      </c>
      <c r="P2604" t="str">
        <f t="shared" si="204"/>
        <v/>
      </c>
      <c r="Q2604" s="48" t="str">
        <f>IF(O2604="","",
   IF(OR(O2604&lt;EDA_Outlier_Analysis!$C$10, O2604&gt;EDA_Outlier_Analysis!$C$11),
      "Outlier",
      "Normal"))</f>
        <v>Normal</v>
      </c>
      <c r="R2604" t="str">
        <f>IF(P2604="","",
   IF(OR(P2604 &lt; EDA_Outlier_Analysis!$F$7, P2604 &gt; EDA_Outlier_Analysis!$F$8),
      "Outlier",
      "Normal"))</f>
        <v/>
      </c>
      <c r="S2604" t="str">
        <f>IF(N2604="","",
   IF(OR(N2604 &lt;EDA_Outlier_Analysis!$I$10, N2604 &gt; EDA_Outlier_Analysis!$I$11),
      "Outlier",
      "Normal"))</f>
        <v>Normal</v>
      </c>
    </row>
    <row r="2605" spans="1:19">
      <c r="A2605" t="s">
        <v>6179</v>
      </c>
      <c r="B2605" s="4">
        <v>44621</v>
      </c>
      <c r="C2605" s="2">
        <v>120436.76</v>
      </c>
      <c r="D2605" t="s">
        <v>849</v>
      </c>
      <c r="E2605" t="s">
        <v>850</v>
      </c>
      <c r="F2605" t="s">
        <v>9</v>
      </c>
      <c r="G2605" t="s">
        <v>31</v>
      </c>
      <c r="H2605" t="s">
        <v>185</v>
      </c>
      <c r="J2605" t="s">
        <v>6180</v>
      </c>
      <c r="K2605" t="str">
        <f>IF(COUNTIF(Customers!A:A, H2605)&gt;0, "Valid", "Invalid")</f>
        <v>Valid</v>
      </c>
      <c r="L2605" t="str">
        <f t="shared" si="200"/>
        <v>3</v>
      </c>
      <c r="M2605" t="str">
        <f t="shared" si="201"/>
        <v>2022</v>
      </c>
      <c r="N2605">
        <f t="shared" si="202"/>
        <v>120436.76</v>
      </c>
      <c r="O2605">
        <f t="shared" si="203"/>
        <v>120436.76</v>
      </c>
      <c r="P2605" t="str">
        <f t="shared" si="204"/>
        <v/>
      </c>
      <c r="Q2605" s="48" t="str">
        <f>IF(O2605="","",
   IF(OR(O2605&lt;EDA_Outlier_Analysis!$C$10, O2605&gt;EDA_Outlier_Analysis!$C$11),
      "Outlier",
      "Normal"))</f>
        <v>Normal</v>
      </c>
      <c r="R2605" t="str">
        <f>IF(P2605="","",
   IF(OR(P2605 &lt; EDA_Outlier_Analysis!$F$7, P2605 &gt; EDA_Outlier_Analysis!$F$8),
      "Outlier",
      "Normal"))</f>
        <v/>
      </c>
      <c r="S2605" t="str">
        <f>IF(N2605="","",
   IF(OR(N2605 &lt;EDA_Outlier_Analysis!$I$10, N2605 &gt; EDA_Outlier_Analysis!$I$11),
      "Outlier",
      "Normal"))</f>
        <v>Normal</v>
      </c>
    </row>
    <row r="2606" spans="1:19">
      <c r="A2606" t="s">
        <v>6181</v>
      </c>
      <c r="B2606" s="4">
        <v>45282</v>
      </c>
      <c r="C2606" s="2">
        <v>-25178.94</v>
      </c>
      <c r="D2606" t="s">
        <v>840</v>
      </c>
      <c r="E2606" t="s">
        <v>841</v>
      </c>
      <c r="F2606" t="s">
        <v>9</v>
      </c>
      <c r="G2606" t="s">
        <v>20</v>
      </c>
      <c r="I2606" t="s">
        <v>1035</v>
      </c>
      <c r="J2606" t="s">
        <v>6182</v>
      </c>
      <c r="K2606" t="str">
        <f>IF(COUNTIF(Customers!A:A, H2606)&gt;0, "Valid", "Invalid")</f>
        <v>Invalid</v>
      </c>
      <c r="L2606" t="str">
        <f t="shared" si="200"/>
        <v>12</v>
      </c>
      <c r="M2606" t="str">
        <f t="shared" si="201"/>
        <v>2023</v>
      </c>
      <c r="N2606">
        <f t="shared" si="202"/>
        <v>-25178.94</v>
      </c>
      <c r="O2606" t="str">
        <f t="shared" si="203"/>
        <v/>
      </c>
      <c r="P2606">
        <f t="shared" si="204"/>
        <v>25178.94</v>
      </c>
      <c r="Q2606" s="48" t="str">
        <f>IF(O2606="","",
   IF(OR(O2606&lt;EDA_Outlier_Analysis!$C$10, O2606&gt;EDA_Outlier_Analysis!$C$11),
      "Outlier",
      "Normal"))</f>
        <v/>
      </c>
      <c r="R2606" t="str">
        <f>IF(P2606="","",
   IF(OR(P2606 &lt; EDA_Outlier_Analysis!$F$7, P2606 &gt; EDA_Outlier_Analysis!$F$8),
      "Outlier",
      "Normal"))</f>
        <v>Outlier</v>
      </c>
      <c r="S2606" t="str">
        <f>IF(N2606="","",
   IF(OR(N2606 &lt;EDA_Outlier_Analysis!$I$10, N2606 &gt; EDA_Outlier_Analysis!$I$11),
      "Outlier",
      "Normal"))</f>
        <v>Normal</v>
      </c>
    </row>
    <row r="2607" spans="1:19">
      <c r="A2607" t="s">
        <v>6183</v>
      </c>
      <c r="B2607" s="4">
        <v>45178</v>
      </c>
      <c r="C2607" s="2">
        <v>230009.88</v>
      </c>
      <c r="D2607" t="s">
        <v>849</v>
      </c>
      <c r="E2607" t="s">
        <v>850</v>
      </c>
      <c r="F2607" t="s">
        <v>11</v>
      </c>
      <c r="G2607" t="s">
        <v>34</v>
      </c>
      <c r="H2607" t="s">
        <v>537</v>
      </c>
      <c r="J2607" t="s">
        <v>6184</v>
      </c>
      <c r="K2607" t="str">
        <f>IF(COUNTIF(Customers!A:A, H2607)&gt;0, "Valid", "Invalid")</f>
        <v>Valid</v>
      </c>
      <c r="L2607" t="str">
        <f t="shared" si="200"/>
        <v>9</v>
      </c>
      <c r="M2607" t="str">
        <f t="shared" si="201"/>
        <v>2023</v>
      </c>
      <c r="N2607">
        <f t="shared" si="202"/>
        <v>230009.88</v>
      </c>
      <c r="O2607">
        <f t="shared" si="203"/>
        <v>230009.88</v>
      </c>
      <c r="P2607" t="str">
        <f t="shared" si="204"/>
        <v/>
      </c>
      <c r="Q2607" s="48" t="str">
        <f>IF(O2607="","",
   IF(OR(O2607&lt;EDA_Outlier_Analysis!$C$10, O2607&gt;EDA_Outlier_Analysis!$C$11),
      "Outlier",
      "Normal"))</f>
        <v>Normal</v>
      </c>
      <c r="R2607" t="str">
        <f>IF(P2607="","",
   IF(OR(P2607 &lt; EDA_Outlier_Analysis!$F$7, P2607 &gt; EDA_Outlier_Analysis!$F$8),
      "Outlier",
      "Normal"))</f>
        <v/>
      </c>
      <c r="S2607" t="str">
        <f>IF(N2607="","",
   IF(OR(N2607 &lt;EDA_Outlier_Analysis!$I$10, N2607 &gt; EDA_Outlier_Analysis!$I$11),
      "Outlier",
      "Normal"))</f>
        <v>Normal</v>
      </c>
    </row>
    <row r="2608" spans="1:19">
      <c r="A2608" t="s">
        <v>6185</v>
      </c>
      <c r="B2608" s="4">
        <v>44701</v>
      </c>
      <c r="C2608" s="2">
        <v>151113.84</v>
      </c>
      <c r="D2608" t="s">
        <v>849</v>
      </c>
      <c r="E2608" t="s">
        <v>853</v>
      </c>
      <c r="F2608" t="s">
        <v>9</v>
      </c>
      <c r="G2608" t="s">
        <v>24</v>
      </c>
      <c r="H2608" t="s">
        <v>601</v>
      </c>
      <c r="J2608" t="s">
        <v>6186</v>
      </c>
      <c r="K2608" t="str">
        <f>IF(COUNTIF(Customers!A:A, H2608)&gt;0, "Valid", "Invalid")</f>
        <v>Valid</v>
      </c>
      <c r="L2608" t="str">
        <f t="shared" si="200"/>
        <v>5</v>
      </c>
      <c r="M2608" t="str">
        <f t="shared" si="201"/>
        <v>2022</v>
      </c>
      <c r="N2608">
        <f t="shared" si="202"/>
        <v>151113.84</v>
      </c>
      <c r="O2608">
        <f t="shared" si="203"/>
        <v>151113.84</v>
      </c>
      <c r="P2608" t="str">
        <f t="shared" si="204"/>
        <v/>
      </c>
      <c r="Q2608" s="48" t="str">
        <f>IF(O2608="","",
   IF(OR(O2608&lt;EDA_Outlier_Analysis!$C$10, O2608&gt;EDA_Outlier_Analysis!$C$11),
      "Outlier",
      "Normal"))</f>
        <v>Normal</v>
      </c>
      <c r="R2608" t="str">
        <f>IF(P2608="","",
   IF(OR(P2608 &lt; EDA_Outlier_Analysis!$F$7, P2608 &gt; EDA_Outlier_Analysis!$F$8),
      "Outlier",
      "Normal"))</f>
        <v/>
      </c>
      <c r="S2608" t="str">
        <f>IF(N2608="","",
   IF(OR(N2608 &lt;EDA_Outlier_Analysis!$I$10, N2608 &gt; EDA_Outlier_Analysis!$I$11),
      "Outlier",
      "Normal"))</f>
        <v>Normal</v>
      </c>
    </row>
    <row r="2609" spans="1:19">
      <c r="A2609" t="s">
        <v>6187</v>
      </c>
      <c r="B2609" s="4">
        <v>44819</v>
      </c>
      <c r="C2609" s="2">
        <v>24304.95</v>
      </c>
      <c r="D2609" t="s">
        <v>1345</v>
      </c>
      <c r="E2609" t="s">
        <v>1345</v>
      </c>
      <c r="F2609" t="s">
        <v>10</v>
      </c>
      <c r="G2609" t="s">
        <v>31</v>
      </c>
      <c r="J2609" t="s">
        <v>6188</v>
      </c>
      <c r="K2609" t="str">
        <f>IF(COUNTIF(Customers!A:A, H2609)&gt;0, "Valid", "Invalid")</f>
        <v>Invalid</v>
      </c>
      <c r="L2609" t="str">
        <f t="shared" si="200"/>
        <v>9</v>
      </c>
      <c r="M2609" t="str">
        <f t="shared" si="201"/>
        <v>2022</v>
      </c>
      <c r="N2609">
        <f t="shared" si="202"/>
        <v>-24304.95</v>
      </c>
      <c r="O2609" t="str">
        <f t="shared" si="203"/>
        <v/>
      </c>
      <c r="P2609" t="str">
        <f t="shared" si="204"/>
        <v/>
      </c>
      <c r="Q2609" s="48" t="str">
        <f>IF(O2609="","",
   IF(OR(O2609&lt;EDA_Outlier_Analysis!$C$10, O2609&gt;EDA_Outlier_Analysis!$C$11),
      "Outlier",
      "Normal"))</f>
        <v/>
      </c>
      <c r="R2609" t="str">
        <f>IF(P2609="","",
   IF(OR(P2609 &lt; EDA_Outlier_Analysis!$F$7, P2609 &gt; EDA_Outlier_Analysis!$F$8),
      "Outlier",
      "Normal"))</f>
        <v/>
      </c>
      <c r="S2609" t="str">
        <f>IF(N2609="","",
   IF(OR(N2609 &lt;EDA_Outlier_Analysis!$I$10, N2609 &gt; EDA_Outlier_Analysis!$I$11),
      "Outlier",
      "Normal"))</f>
        <v>Normal</v>
      </c>
    </row>
    <row r="2610" spans="1:19">
      <c r="A2610" t="s">
        <v>6189</v>
      </c>
      <c r="B2610" s="4">
        <v>44759</v>
      </c>
      <c r="C2610" s="2">
        <v>140538.35</v>
      </c>
      <c r="D2610" t="s">
        <v>849</v>
      </c>
      <c r="E2610" t="s">
        <v>853</v>
      </c>
      <c r="F2610" t="s">
        <v>10</v>
      </c>
      <c r="G2610" t="s">
        <v>20</v>
      </c>
      <c r="H2610" t="s">
        <v>155</v>
      </c>
      <c r="J2610" t="s">
        <v>6190</v>
      </c>
      <c r="K2610" t="str">
        <f>IF(COUNTIF(Customers!A:A, H2610)&gt;0, "Valid", "Invalid")</f>
        <v>Valid</v>
      </c>
      <c r="L2610" t="str">
        <f t="shared" si="200"/>
        <v>7</v>
      </c>
      <c r="M2610" t="str">
        <f t="shared" si="201"/>
        <v>2022</v>
      </c>
      <c r="N2610">
        <f t="shared" si="202"/>
        <v>140538.35</v>
      </c>
      <c r="O2610">
        <f t="shared" si="203"/>
        <v>140538.35</v>
      </c>
      <c r="P2610" t="str">
        <f t="shared" si="204"/>
        <v/>
      </c>
      <c r="Q2610" s="48" t="str">
        <f>IF(O2610="","",
   IF(OR(O2610&lt;EDA_Outlier_Analysis!$C$10, O2610&gt;EDA_Outlier_Analysis!$C$11),
      "Outlier",
      "Normal"))</f>
        <v>Normal</v>
      </c>
      <c r="R2610" t="str">
        <f>IF(P2610="","",
   IF(OR(P2610 &lt; EDA_Outlier_Analysis!$F$7, P2610 &gt; EDA_Outlier_Analysis!$F$8),
      "Outlier",
      "Normal"))</f>
        <v/>
      </c>
      <c r="S2610" t="str">
        <f>IF(N2610="","",
   IF(OR(N2610 &lt;EDA_Outlier_Analysis!$I$10, N2610 &gt; EDA_Outlier_Analysis!$I$11),
      "Outlier",
      "Normal"))</f>
        <v>Normal</v>
      </c>
    </row>
    <row r="2611" spans="1:19">
      <c r="A2611" t="s">
        <v>6191</v>
      </c>
      <c r="B2611" s="4">
        <v>45140</v>
      </c>
      <c r="C2611" s="2">
        <v>-55706.58</v>
      </c>
      <c r="D2611" t="s">
        <v>840</v>
      </c>
      <c r="E2611" t="s">
        <v>905</v>
      </c>
      <c r="F2611" t="s">
        <v>11</v>
      </c>
      <c r="G2611" t="s">
        <v>31</v>
      </c>
      <c r="I2611" t="s">
        <v>1093</v>
      </c>
      <c r="J2611" t="s">
        <v>6192</v>
      </c>
      <c r="K2611" t="str">
        <f>IF(COUNTIF(Customers!A:A, H2611)&gt;0, "Valid", "Invalid")</f>
        <v>Invalid</v>
      </c>
      <c r="L2611" t="str">
        <f t="shared" si="200"/>
        <v>8</v>
      </c>
      <c r="M2611" t="str">
        <f t="shared" si="201"/>
        <v>2023</v>
      </c>
      <c r="N2611">
        <f t="shared" si="202"/>
        <v>-55706.58</v>
      </c>
      <c r="O2611" t="str">
        <f t="shared" si="203"/>
        <v/>
      </c>
      <c r="P2611">
        <f t="shared" si="204"/>
        <v>55706.58</v>
      </c>
      <c r="Q2611" s="48" t="str">
        <f>IF(O2611="","",
   IF(OR(O2611&lt;EDA_Outlier_Analysis!$C$10, O2611&gt;EDA_Outlier_Analysis!$C$11),
      "Outlier",
      "Normal"))</f>
        <v/>
      </c>
      <c r="R2611" t="str">
        <f>IF(P2611="","",
   IF(OR(P2611 &lt; EDA_Outlier_Analysis!$F$7, P2611 &gt; EDA_Outlier_Analysis!$F$8),
      "Outlier",
      "Normal"))</f>
        <v>Outlier</v>
      </c>
      <c r="S2611" t="str">
        <f>IF(N2611="","",
   IF(OR(N2611 &lt;EDA_Outlier_Analysis!$I$10, N2611 &gt; EDA_Outlier_Analysis!$I$11),
      "Outlier",
      "Normal"))</f>
        <v>Normal</v>
      </c>
    </row>
    <row r="2612" spans="1:19">
      <c r="A2612" t="s">
        <v>6193</v>
      </c>
      <c r="B2612" s="4">
        <v>45191</v>
      </c>
      <c r="C2612" s="2">
        <v>149004.65</v>
      </c>
      <c r="D2612" t="s">
        <v>849</v>
      </c>
      <c r="E2612" t="s">
        <v>850</v>
      </c>
      <c r="F2612" t="s">
        <v>10</v>
      </c>
      <c r="G2612" t="s">
        <v>31</v>
      </c>
      <c r="H2612" t="s">
        <v>547</v>
      </c>
      <c r="J2612" t="s">
        <v>6194</v>
      </c>
      <c r="K2612" t="str">
        <f>IF(COUNTIF(Customers!A:A, H2612)&gt;0, "Valid", "Invalid")</f>
        <v>Valid</v>
      </c>
      <c r="L2612" t="str">
        <f t="shared" si="200"/>
        <v>9</v>
      </c>
      <c r="M2612" t="str">
        <f t="shared" si="201"/>
        <v>2023</v>
      </c>
      <c r="N2612">
        <f t="shared" si="202"/>
        <v>149004.65</v>
      </c>
      <c r="O2612">
        <f t="shared" si="203"/>
        <v>149004.65</v>
      </c>
      <c r="P2612" t="str">
        <f t="shared" si="204"/>
        <v/>
      </c>
      <c r="Q2612" s="48" t="str">
        <f>IF(O2612="","",
   IF(OR(O2612&lt;EDA_Outlier_Analysis!$C$10, O2612&gt;EDA_Outlier_Analysis!$C$11),
      "Outlier",
      "Normal"))</f>
        <v>Normal</v>
      </c>
      <c r="R2612" t="str">
        <f>IF(P2612="","",
   IF(OR(P2612 &lt; EDA_Outlier_Analysis!$F$7, P2612 &gt; EDA_Outlier_Analysis!$F$8),
      "Outlier",
      "Normal"))</f>
        <v/>
      </c>
      <c r="S2612" t="str">
        <f>IF(N2612="","",
   IF(OR(N2612 &lt;EDA_Outlier_Analysis!$I$10, N2612 &gt; EDA_Outlier_Analysis!$I$11),
      "Outlier",
      "Normal"))</f>
        <v>Normal</v>
      </c>
    </row>
    <row r="2613" spans="1:19">
      <c r="A2613" t="s">
        <v>6195</v>
      </c>
      <c r="B2613" s="4">
        <v>45010</v>
      </c>
      <c r="C2613" s="2">
        <v>113487.63</v>
      </c>
      <c r="D2613" t="s">
        <v>849</v>
      </c>
      <c r="E2613" t="s">
        <v>853</v>
      </c>
      <c r="F2613" t="s">
        <v>9</v>
      </c>
      <c r="G2613" t="s">
        <v>24</v>
      </c>
      <c r="H2613" t="s">
        <v>357</v>
      </c>
      <c r="J2613" t="s">
        <v>6196</v>
      </c>
      <c r="K2613" t="str">
        <f>IF(COUNTIF(Customers!A:A, H2613)&gt;0, "Valid", "Invalid")</f>
        <v>Valid</v>
      </c>
      <c r="L2613" t="str">
        <f t="shared" si="200"/>
        <v>3</v>
      </c>
      <c r="M2613" t="str">
        <f t="shared" si="201"/>
        <v>2023</v>
      </c>
      <c r="N2613">
        <f t="shared" si="202"/>
        <v>113487.63</v>
      </c>
      <c r="O2613">
        <f t="shared" si="203"/>
        <v>113487.63</v>
      </c>
      <c r="P2613" t="str">
        <f t="shared" si="204"/>
        <v/>
      </c>
      <c r="Q2613" s="48" t="str">
        <f>IF(O2613="","",
   IF(OR(O2613&lt;EDA_Outlier_Analysis!$C$10, O2613&gt;EDA_Outlier_Analysis!$C$11),
      "Outlier",
      "Normal"))</f>
        <v>Normal</v>
      </c>
      <c r="R2613" t="str">
        <f>IF(P2613="","",
   IF(OR(P2613 &lt; EDA_Outlier_Analysis!$F$7, P2613 &gt; EDA_Outlier_Analysis!$F$8),
      "Outlier",
      "Normal"))</f>
        <v/>
      </c>
      <c r="S2613" t="str">
        <f>IF(N2613="","",
   IF(OR(N2613 &lt;EDA_Outlier_Analysis!$I$10, N2613 &gt; EDA_Outlier_Analysis!$I$11),
      "Outlier",
      "Normal"))</f>
        <v>Normal</v>
      </c>
    </row>
    <row r="2614" spans="1:19">
      <c r="A2614" t="s">
        <v>6197</v>
      </c>
      <c r="B2614" s="4">
        <v>45071</v>
      </c>
      <c r="C2614" s="2">
        <v>181576.1</v>
      </c>
      <c r="D2614" t="s">
        <v>849</v>
      </c>
      <c r="E2614" t="s">
        <v>850</v>
      </c>
      <c r="F2614" t="s">
        <v>9</v>
      </c>
      <c r="G2614" t="s">
        <v>20</v>
      </c>
      <c r="H2614" t="s">
        <v>453</v>
      </c>
      <c r="J2614" t="s">
        <v>6198</v>
      </c>
      <c r="K2614" t="str">
        <f>IF(COUNTIF(Customers!A:A, H2614)&gt;0, "Valid", "Invalid")</f>
        <v>Valid</v>
      </c>
      <c r="L2614" t="str">
        <f t="shared" si="200"/>
        <v>5</v>
      </c>
      <c r="M2614" t="str">
        <f t="shared" si="201"/>
        <v>2023</v>
      </c>
      <c r="N2614">
        <f t="shared" si="202"/>
        <v>181576.1</v>
      </c>
      <c r="O2614">
        <f t="shared" si="203"/>
        <v>181576.1</v>
      </c>
      <c r="P2614" t="str">
        <f t="shared" si="204"/>
        <v/>
      </c>
      <c r="Q2614" s="48" t="str">
        <f>IF(O2614="","",
   IF(OR(O2614&lt;EDA_Outlier_Analysis!$C$10, O2614&gt;EDA_Outlier_Analysis!$C$11),
      "Outlier",
      "Normal"))</f>
        <v>Normal</v>
      </c>
      <c r="R2614" t="str">
        <f>IF(P2614="","",
   IF(OR(P2614 &lt; EDA_Outlier_Analysis!$F$7, P2614 &gt; EDA_Outlier_Analysis!$F$8),
      "Outlier",
      "Normal"))</f>
        <v/>
      </c>
      <c r="S2614" t="str">
        <f>IF(N2614="","",
   IF(OR(N2614 &lt;EDA_Outlier_Analysis!$I$10, N2614 &gt; EDA_Outlier_Analysis!$I$11),
      "Outlier",
      "Normal"))</f>
        <v>Normal</v>
      </c>
    </row>
    <row r="2615" spans="1:19">
      <c r="A2615" t="s">
        <v>6199</v>
      </c>
      <c r="B2615" s="4">
        <v>44603</v>
      </c>
      <c r="C2615" s="2">
        <v>-50632.09</v>
      </c>
      <c r="D2615" t="s">
        <v>840</v>
      </c>
      <c r="E2615" t="s">
        <v>856</v>
      </c>
      <c r="F2615" t="s">
        <v>10</v>
      </c>
      <c r="G2615" t="s">
        <v>34</v>
      </c>
      <c r="I2615" t="s">
        <v>1485</v>
      </c>
      <c r="J2615" t="s">
        <v>6200</v>
      </c>
      <c r="K2615" t="str">
        <f>IF(COUNTIF(Customers!A:A, H2615)&gt;0, "Valid", "Invalid")</f>
        <v>Invalid</v>
      </c>
      <c r="L2615" t="str">
        <f t="shared" si="200"/>
        <v>2</v>
      </c>
      <c r="M2615" t="str">
        <f t="shared" si="201"/>
        <v>2022</v>
      </c>
      <c r="N2615">
        <f t="shared" si="202"/>
        <v>-50632.09</v>
      </c>
      <c r="O2615" t="str">
        <f t="shared" si="203"/>
        <v/>
      </c>
      <c r="P2615">
        <f t="shared" si="204"/>
        <v>50632.09</v>
      </c>
      <c r="Q2615" s="48" t="str">
        <f>IF(O2615="","",
   IF(OR(O2615&lt;EDA_Outlier_Analysis!$C$10, O2615&gt;EDA_Outlier_Analysis!$C$11),
      "Outlier",
      "Normal"))</f>
        <v/>
      </c>
      <c r="R2615" t="str">
        <f>IF(P2615="","",
   IF(OR(P2615 &lt; EDA_Outlier_Analysis!$F$7, P2615 &gt; EDA_Outlier_Analysis!$F$8),
      "Outlier",
      "Normal"))</f>
        <v>Normal</v>
      </c>
      <c r="S2615" t="str">
        <f>IF(N2615="","",
   IF(OR(N2615 &lt;EDA_Outlier_Analysis!$I$10, N2615 &gt; EDA_Outlier_Analysis!$I$11),
      "Outlier",
      "Normal"))</f>
        <v>Normal</v>
      </c>
    </row>
    <row r="2616" spans="1:19">
      <c r="A2616" t="s">
        <v>6201</v>
      </c>
      <c r="B2616" s="4">
        <v>44845</v>
      </c>
      <c r="C2616" s="2">
        <v>119046.02</v>
      </c>
      <c r="D2616" t="s">
        <v>849</v>
      </c>
      <c r="E2616" t="s">
        <v>868</v>
      </c>
      <c r="F2616" t="s">
        <v>11</v>
      </c>
      <c r="G2616" t="s">
        <v>34</v>
      </c>
      <c r="H2616" t="s">
        <v>597</v>
      </c>
      <c r="J2616" t="s">
        <v>6202</v>
      </c>
      <c r="K2616" t="str">
        <f>IF(COUNTIF(Customers!A:A, H2616)&gt;0, "Valid", "Invalid")</f>
        <v>Valid</v>
      </c>
      <c r="L2616" t="str">
        <f t="shared" si="200"/>
        <v>10</v>
      </c>
      <c r="M2616" t="str">
        <f t="shared" si="201"/>
        <v>2022</v>
      </c>
      <c r="N2616">
        <f t="shared" si="202"/>
        <v>119046.02</v>
      </c>
      <c r="O2616">
        <f t="shared" si="203"/>
        <v>119046.02</v>
      </c>
      <c r="P2616" t="str">
        <f t="shared" si="204"/>
        <v/>
      </c>
      <c r="Q2616" s="48" t="str">
        <f>IF(O2616="","",
   IF(OR(O2616&lt;EDA_Outlier_Analysis!$C$10, O2616&gt;EDA_Outlier_Analysis!$C$11),
      "Outlier",
      "Normal"))</f>
        <v>Normal</v>
      </c>
      <c r="R2616" t="str">
        <f>IF(P2616="","",
   IF(OR(P2616 &lt; EDA_Outlier_Analysis!$F$7, P2616 &gt; EDA_Outlier_Analysis!$F$8),
      "Outlier",
      "Normal"))</f>
        <v/>
      </c>
      <c r="S2616" t="str">
        <f>IF(N2616="","",
   IF(OR(N2616 &lt;EDA_Outlier_Analysis!$I$10, N2616 &gt; EDA_Outlier_Analysis!$I$11),
      "Outlier",
      "Normal"))</f>
        <v>Normal</v>
      </c>
    </row>
    <row r="2617" spans="1:19">
      <c r="A2617" t="s">
        <v>6203</v>
      </c>
      <c r="B2617" s="4">
        <v>44706</v>
      </c>
      <c r="C2617" s="2">
        <v>-50885.440000000002</v>
      </c>
      <c r="D2617" t="s">
        <v>840</v>
      </c>
      <c r="E2617" t="s">
        <v>878</v>
      </c>
      <c r="F2617" t="s">
        <v>11</v>
      </c>
      <c r="G2617" t="s">
        <v>20</v>
      </c>
      <c r="I2617" t="s">
        <v>846</v>
      </c>
      <c r="J2617" t="s">
        <v>6204</v>
      </c>
      <c r="K2617" t="str">
        <f>IF(COUNTIF(Customers!A:A, H2617)&gt;0, "Valid", "Invalid")</f>
        <v>Invalid</v>
      </c>
      <c r="L2617" t="str">
        <f t="shared" si="200"/>
        <v>5</v>
      </c>
      <c r="M2617" t="str">
        <f t="shared" si="201"/>
        <v>2022</v>
      </c>
      <c r="N2617">
        <f t="shared" si="202"/>
        <v>-50885.440000000002</v>
      </c>
      <c r="O2617" t="str">
        <f t="shared" si="203"/>
        <v/>
      </c>
      <c r="P2617">
        <f t="shared" si="204"/>
        <v>50885.440000000002</v>
      </c>
      <c r="Q2617" s="48" t="str">
        <f>IF(O2617="","",
   IF(OR(O2617&lt;EDA_Outlier_Analysis!$C$10, O2617&gt;EDA_Outlier_Analysis!$C$11),
      "Outlier",
      "Normal"))</f>
        <v/>
      </c>
      <c r="R2617" t="str">
        <f>IF(P2617="","",
   IF(OR(P2617 &lt; EDA_Outlier_Analysis!$F$7, P2617 &gt; EDA_Outlier_Analysis!$F$8),
      "Outlier",
      "Normal"))</f>
        <v>Normal</v>
      </c>
      <c r="S2617" t="str">
        <f>IF(N2617="","",
   IF(OR(N2617 &lt;EDA_Outlier_Analysis!$I$10, N2617 &gt; EDA_Outlier_Analysis!$I$11),
      "Outlier",
      "Normal"))</f>
        <v>Normal</v>
      </c>
    </row>
    <row r="2618" spans="1:19">
      <c r="A2618" t="s">
        <v>6205</v>
      </c>
      <c r="B2618" s="4">
        <v>45279</v>
      </c>
      <c r="C2618" s="2">
        <v>-45040.959999999999</v>
      </c>
      <c r="D2618" t="s">
        <v>840</v>
      </c>
      <c r="E2618" t="s">
        <v>878</v>
      </c>
      <c r="F2618" t="s">
        <v>10</v>
      </c>
      <c r="G2618" t="s">
        <v>31</v>
      </c>
      <c r="I2618" t="s">
        <v>1232</v>
      </c>
      <c r="J2618" t="s">
        <v>6206</v>
      </c>
      <c r="K2618" t="str">
        <f>IF(COUNTIF(Customers!A:A, H2618)&gt;0, "Valid", "Invalid")</f>
        <v>Invalid</v>
      </c>
      <c r="L2618" t="str">
        <f t="shared" si="200"/>
        <v>12</v>
      </c>
      <c r="M2618" t="str">
        <f t="shared" si="201"/>
        <v>2023</v>
      </c>
      <c r="N2618">
        <f t="shared" si="202"/>
        <v>-45040.959999999999</v>
      </c>
      <c r="O2618" t="str">
        <f t="shared" si="203"/>
        <v/>
      </c>
      <c r="P2618">
        <f t="shared" si="204"/>
        <v>45040.959999999999</v>
      </c>
      <c r="Q2618" s="48" t="str">
        <f>IF(O2618="","",
   IF(OR(O2618&lt;EDA_Outlier_Analysis!$C$10, O2618&gt;EDA_Outlier_Analysis!$C$11),
      "Outlier",
      "Normal"))</f>
        <v/>
      </c>
      <c r="R2618" t="str">
        <f>IF(P2618="","",
   IF(OR(P2618 &lt; EDA_Outlier_Analysis!$F$7, P2618 &gt; EDA_Outlier_Analysis!$F$8),
      "Outlier",
      "Normal"))</f>
        <v>Normal</v>
      </c>
      <c r="S2618" t="str">
        <f>IF(N2618="","",
   IF(OR(N2618 &lt;EDA_Outlier_Analysis!$I$10, N2618 &gt; EDA_Outlier_Analysis!$I$11),
      "Outlier",
      "Normal"))</f>
        <v>Normal</v>
      </c>
    </row>
    <row r="2619" spans="1:19">
      <c r="A2619" t="s">
        <v>6207</v>
      </c>
      <c r="B2619" s="4">
        <v>45167</v>
      </c>
      <c r="C2619" s="2">
        <v>224100.68</v>
      </c>
      <c r="D2619" t="s">
        <v>849</v>
      </c>
      <c r="E2619" t="s">
        <v>853</v>
      </c>
      <c r="F2619" t="s">
        <v>11</v>
      </c>
      <c r="G2619" t="s">
        <v>24</v>
      </c>
      <c r="H2619" t="s">
        <v>399</v>
      </c>
      <c r="J2619" t="s">
        <v>6208</v>
      </c>
      <c r="K2619" t="str">
        <f>IF(COUNTIF(Customers!A:A, H2619)&gt;0, "Valid", "Invalid")</f>
        <v>Valid</v>
      </c>
      <c r="L2619" t="str">
        <f t="shared" si="200"/>
        <v>8</v>
      </c>
      <c r="M2619" t="str">
        <f t="shared" si="201"/>
        <v>2023</v>
      </c>
      <c r="N2619">
        <f t="shared" si="202"/>
        <v>224100.68</v>
      </c>
      <c r="O2619">
        <f t="shared" si="203"/>
        <v>224100.68</v>
      </c>
      <c r="P2619" t="str">
        <f t="shared" si="204"/>
        <v/>
      </c>
      <c r="Q2619" s="48" t="str">
        <f>IF(O2619="","",
   IF(OR(O2619&lt;EDA_Outlier_Analysis!$C$10, O2619&gt;EDA_Outlier_Analysis!$C$11),
      "Outlier",
      "Normal"))</f>
        <v>Normal</v>
      </c>
      <c r="R2619" t="str">
        <f>IF(P2619="","",
   IF(OR(P2619 &lt; EDA_Outlier_Analysis!$F$7, P2619 &gt; EDA_Outlier_Analysis!$F$8),
      "Outlier",
      "Normal"))</f>
        <v/>
      </c>
      <c r="S2619" t="str">
        <f>IF(N2619="","",
   IF(OR(N2619 &lt;EDA_Outlier_Analysis!$I$10, N2619 &gt; EDA_Outlier_Analysis!$I$11),
      "Outlier",
      "Normal"))</f>
        <v>Normal</v>
      </c>
    </row>
    <row r="2620" spans="1:19">
      <c r="A2620" t="s">
        <v>6209</v>
      </c>
      <c r="B2620" s="4">
        <v>44808</v>
      </c>
      <c r="C2620" s="2">
        <v>40537.660000000003</v>
      </c>
      <c r="D2620" t="s">
        <v>849</v>
      </c>
      <c r="E2620" t="s">
        <v>853</v>
      </c>
      <c r="F2620" t="s">
        <v>10</v>
      </c>
      <c r="G2620" t="s">
        <v>31</v>
      </c>
      <c r="H2620" t="s">
        <v>561</v>
      </c>
      <c r="J2620" t="s">
        <v>6210</v>
      </c>
      <c r="K2620" t="str">
        <f>IF(COUNTIF(Customers!A:A, H2620)&gt;0, "Valid", "Invalid")</f>
        <v>Valid</v>
      </c>
      <c r="L2620" t="str">
        <f t="shared" si="200"/>
        <v>9</v>
      </c>
      <c r="M2620" t="str">
        <f t="shared" si="201"/>
        <v>2022</v>
      </c>
      <c r="N2620">
        <f t="shared" si="202"/>
        <v>40537.660000000003</v>
      </c>
      <c r="O2620">
        <f t="shared" si="203"/>
        <v>40537.660000000003</v>
      </c>
      <c r="P2620" t="str">
        <f t="shared" si="204"/>
        <v/>
      </c>
      <c r="Q2620" s="48" t="str">
        <f>IF(O2620="","",
   IF(OR(O2620&lt;EDA_Outlier_Analysis!$C$10, O2620&gt;EDA_Outlier_Analysis!$C$11),
      "Outlier",
      "Normal"))</f>
        <v>Normal</v>
      </c>
      <c r="R2620" t="str">
        <f>IF(P2620="","",
   IF(OR(P2620 &lt; EDA_Outlier_Analysis!$F$7, P2620 &gt; EDA_Outlier_Analysis!$F$8),
      "Outlier",
      "Normal"))</f>
        <v/>
      </c>
      <c r="S2620" t="str">
        <f>IF(N2620="","",
   IF(OR(N2620 &lt;EDA_Outlier_Analysis!$I$10, N2620 &gt; EDA_Outlier_Analysis!$I$11),
      "Outlier",
      "Normal"))</f>
        <v>Normal</v>
      </c>
    </row>
    <row r="2621" spans="1:19">
      <c r="A2621" t="s">
        <v>6211</v>
      </c>
      <c r="B2621" s="4">
        <v>44594</v>
      </c>
      <c r="C2621" s="2">
        <v>17758.39</v>
      </c>
      <c r="D2621" t="s">
        <v>1345</v>
      </c>
      <c r="E2621" t="s">
        <v>1345</v>
      </c>
      <c r="F2621" t="s">
        <v>11</v>
      </c>
      <c r="G2621" t="s">
        <v>24</v>
      </c>
      <c r="J2621" t="s">
        <v>6212</v>
      </c>
      <c r="K2621" t="str">
        <f>IF(COUNTIF(Customers!A:A, H2621)&gt;0, "Valid", "Invalid")</f>
        <v>Invalid</v>
      </c>
      <c r="L2621" t="str">
        <f t="shared" si="200"/>
        <v>2</v>
      </c>
      <c r="M2621" t="str">
        <f t="shared" si="201"/>
        <v>2022</v>
      </c>
      <c r="N2621">
        <f t="shared" si="202"/>
        <v>-17758.39</v>
      </c>
      <c r="O2621" t="str">
        <f t="shared" si="203"/>
        <v/>
      </c>
      <c r="P2621" t="str">
        <f t="shared" si="204"/>
        <v/>
      </c>
      <c r="Q2621" s="48" t="str">
        <f>IF(O2621="","",
   IF(OR(O2621&lt;EDA_Outlier_Analysis!$C$10, O2621&gt;EDA_Outlier_Analysis!$C$11),
      "Outlier",
      "Normal"))</f>
        <v/>
      </c>
      <c r="R2621" t="str">
        <f>IF(P2621="","",
   IF(OR(P2621 &lt; EDA_Outlier_Analysis!$F$7, P2621 &gt; EDA_Outlier_Analysis!$F$8),
      "Outlier",
      "Normal"))</f>
        <v/>
      </c>
      <c r="S2621" t="str">
        <f>IF(N2621="","",
   IF(OR(N2621 &lt;EDA_Outlier_Analysis!$I$10, N2621 &gt; EDA_Outlier_Analysis!$I$11),
      "Outlier",
      "Normal"))</f>
        <v>Normal</v>
      </c>
    </row>
    <row r="2622" spans="1:19">
      <c r="A2622" t="s">
        <v>6213</v>
      </c>
      <c r="B2622" s="4">
        <v>45143</v>
      </c>
      <c r="C2622" s="2">
        <v>249360.8</v>
      </c>
      <c r="D2622" t="s">
        <v>849</v>
      </c>
      <c r="E2622" t="s">
        <v>853</v>
      </c>
      <c r="F2622" t="s">
        <v>11</v>
      </c>
      <c r="G2622" t="s">
        <v>20</v>
      </c>
      <c r="H2622" t="s">
        <v>557</v>
      </c>
      <c r="J2622" t="s">
        <v>6214</v>
      </c>
      <c r="K2622" t="str">
        <f>IF(COUNTIF(Customers!A:A, H2622)&gt;0, "Valid", "Invalid")</f>
        <v>Valid</v>
      </c>
      <c r="L2622" t="str">
        <f t="shared" si="200"/>
        <v>8</v>
      </c>
      <c r="M2622" t="str">
        <f t="shared" si="201"/>
        <v>2023</v>
      </c>
      <c r="N2622">
        <f t="shared" si="202"/>
        <v>249360.8</v>
      </c>
      <c r="O2622">
        <f t="shared" si="203"/>
        <v>249360.8</v>
      </c>
      <c r="P2622" t="str">
        <f t="shared" si="204"/>
        <v/>
      </c>
      <c r="Q2622" s="48" t="str">
        <f>IF(O2622="","",
   IF(OR(O2622&lt;EDA_Outlier_Analysis!$C$10, O2622&gt;EDA_Outlier_Analysis!$C$11),
      "Outlier",
      "Normal"))</f>
        <v>Normal</v>
      </c>
      <c r="R2622" t="str">
        <f>IF(P2622="","",
   IF(OR(P2622 &lt; EDA_Outlier_Analysis!$F$7, P2622 &gt; EDA_Outlier_Analysis!$F$8),
      "Outlier",
      "Normal"))</f>
        <v/>
      </c>
      <c r="S2622" t="str">
        <f>IF(N2622="","",
   IF(OR(N2622 &lt;EDA_Outlier_Analysis!$I$10, N2622 &gt; EDA_Outlier_Analysis!$I$11),
      "Outlier",
      "Normal"))</f>
        <v>Normal</v>
      </c>
    </row>
    <row r="2623" spans="1:19">
      <c r="A2623" t="s">
        <v>6215</v>
      </c>
      <c r="B2623" s="4">
        <v>45244</v>
      </c>
      <c r="C2623" s="2">
        <v>154586.09</v>
      </c>
      <c r="D2623" t="s">
        <v>849</v>
      </c>
      <c r="E2623" t="s">
        <v>868</v>
      </c>
      <c r="F2623" t="s">
        <v>9</v>
      </c>
      <c r="G2623" t="s">
        <v>20</v>
      </c>
      <c r="H2623" t="s">
        <v>231</v>
      </c>
      <c r="J2623" t="s">
        <v>6216</v>
      </c>
      <c r="K2623" t="str">
        <f>IF(COUNTIF(Customers!A:A, H2623)&gt;0, "Valid", "Invalid")</f>
        <v>Valid</v>
      </c>
      <c r="L2623" t="str">
        <f t="shared" si="200"/>
        <v>11</v>
      </c>
      <c r="M2623" t="str">
        <f t="shared" si="201"/>
        <v>2023</v>
      </c>
      <c r="N2623">
        <f t="shared" si="202"/>
        <v>154586.09</v>
      </c>
      <c r="O2623">
        <f t="shared" si="203"/>
        <v>154586.09</v>
      </c>
      <c r="P2623" t="str">
        <f t="shared" si="204"/>
        <v/>
      </c>
      <c r="Q2623" s="48" t="str">
        <f>IF(O2623="","",
   IF(OR(O2623&lt;EDA_Outlier_Analysis!$C$10, O2623&gt;EDA_Outlier_Analysis!$C$11),
      "Outlier",
      "Normal"))</f>
        <v>Normal</v>
      </c>
      <c r="R2623" t="str">
        <f>IF(P2623="","",
   IF(OR(P2623 &lt; EDA_Outlier_Analysis!$F$7, P2623 &gt; EDA_Outlier_Analysis!$F$8),
      "Outlier",
      "Normal"))</f>
        <v/>
      </c>
      <c r="S2623" t="str">
        <f>IF(N2623="","",
   IF(OR(N2623 &lt;EDA_Outlier_Analysis!$I$10, N2623 &gt; EDA_Outlier_Analysis!$I$11),
      "Outlier",
      "Normal"))</f>
        <v>Normal</v>
      </c>
    </row>
    <row r="2624" spans="1:19">
      <c r="A2624" t="s">
        <v>6217</v>
      </c>
      <c r="B2624" s="4">
        <v>44581</v>
      </c>
      <c r="C2624" s="2">
        <v>-4835.75</v>
      </c>
      <c r="D2624" t="s">
        <v>840</v>
      </c>
      <c r="E2624" t="s">
        <v>841</v>
      </c>
      <c r="F2624" t="s">
        <v>9</v>
      </c>
      <c r="G2624" t="s">
        <v>34</v>
      </c>
      <c r="I2624" t="s">
        <v>1210</v>
      </c>
      <c r="J2624" t="s">
        <v>6218</v>
      </c>
      <c r="K2624" t="str">
        <f>IF(COUNTIF(Customers!A:A, H2624)&gt;0, "Valid", "Invalid")</f>
        <v>Invalid</v>
      </c>
      <c r="L2624" t="str">
        <f t="shared" si="200"/>
        <v>1</v>
      </c>
      <c r="M2624" t="str">
        <f t="shared" si="201"/>
        <v>2022</v>
      </c>
      <c r="N2624">
        <f t="shared" si="202"/>
        <v>-4835.75</v>
      </c>
      <c r="O2624" t="str">
        <f t="shared" si="203"/>
        <v/>
      </c>
      <c r="P2624">
        <f t="shared" si="204"/>
        <v>4835.75</v>
      </c>
      <c r="Q2624" s="48" t="str">
        <f>IF(O2624="","",
   IF(OR(O2624&lt;EDA_Outlier_Analysis!$C$10, O2624&gt;EDA_Outlier_Analysis!$C$11),
      "Outlier",
      "Normal"))</f>
        <v/>
      </c>
      <c r="R2624" t="str">
        <f>IF(P2624="","",
   IF(OR(P2624 &lt; EDA_Outlier_Analysis!$F$7, P2624 &gt; EDA_Outlier_Analysis!$F$8),
      "Outlier",
      "Normal"))</f>
        <v>Outlier</v>
      </c>
      <c r="S2624" t="str">
        <f>IF(N2624="","",
   IF(OR(N2624 &lt;EDA_Outlier_Analysis!$I$10, N2624 &gt; EDA_Outlier_Analysis!$I$11),
      "Outlier",
      "Normal"))</f>
        <v>Normal</v>
      </c>
    </row>
    <row r="2625" spans="1:19">
      <c r="A2625" t="s">
        <v>6219</v>
      </c>
      <c r="B2625" s="4">
        <v>45186</v>
      </c>
      <c r="C2625" s="2">
        <v>192391.84</v>
      </c>
      <c r="D2625" t="s">
        <v>849</v>
      </c>
      <c r="E2625" t="s">
        <v>853</v>
      </c>
      <c r="F2625" t="s">
        <v>10</v>
      </c>
      <c r="G2625" t="s">
        <v>24</v>
      </c>
      <c r="H2625" t="s">
        <v>195</v>
      </c>
      <c r="J2625" t="s">
        <v>6220</v>
      </c>
      <c r="K2625" t="str">
        <f>IF(COUNTIF(Customers!A:A, H2625)&gt;0, "Valid", "Invalid")</f>
        <v>Valid</v>
      </c>
      <c r="L2625" t="str">
        <f t="shared" si="200"/>
        <v>9</v>
      </c>
      <c r="M2625" t="str">
        <f t="shared" si="201"/>
        <v>2023</v>
      </c>
      <c r="N2625">
        <f t="shared" si="202"/>
        <v>192391.84</v>
      </c>
      <c r="O2625">
        <f t="shared" si="203"/>
        <v>192391.84</v>
      </c>
      <c r="P2625" t="str">
        <f t="shared" si="204"/>
        <v/>
      </c>
      <c r="Q2625" s="48" t="str">
        <f>IF(O2625="","",
   IF(OR(O2625&lt;EDA_Outlier_Analysis!$C$10, O2625&gt;EDA_Outlier_Analysis!$C$11),
      "Outlier",
      "Normal"))</f>
        <v>Normal</v>
      </c>
      <c r="R2625" t="str">
        <f>IF(P2625="","",
   IF(OR(P2625 &lt; EDA_Outlier_Analysis!$F$7, P2625 &gt; EDA_Outlier_Analysis!$F$8),
      "Outlier",
      "Normal"))</f>
        <v/>
      </c>
      <c r="S2625" t="str">
        <f>IF(N2625="","",
   IF(OR(N2625 &lt;EDA_Outlier_Analysis!$I$10, N2625 &gt; EDA_Outlier_Analysis!$I$11),
      "Outlier",
      "Normal"))</f>
        <v>Normal</v>
      </c>
    </row>
    <row r="2626" spans="1:19">
      <c r="A2626" t="s">
        <v>6221</v>
      </c>
      <c r="B2626" s="4">
        <v>44930</v>
      </c>
      <c r="C2626" s="2">
        <v>191920.13</v>
      </c>
      <c r="D2626" t="s">
        <v>849</v>
      </c>
      <c r="E2626" t="s">
        <v>868</v>
      </c>
      <c r="F2626" t="s">
        <v>9</v>
      </c>
      <c r="G2626" t="s">
        <v>20</v>
      </c>
      <c r="H2626" t="s">
        <v>315</v>
      </c>
      <c r="J2626" t="s">
        <v>6222</v>
      </c>
      <c r="K2626" t="str">
        <f>IF(COUNTIF(Customers!A:A, H2626)&gt;0, "Valid", "Invalid")</f>
        <v>Valid</v>
      </c>
      <c r="L2626" t="str">
        <f t="shared" si="200"/>
        <v>1</v>
      </c>
      <c r="M2626" t="str">
        <f t="shared" si="201"/>
        <v>2023</v>
      </c>
      <c r="N2626">
        <f t="shared" si="202"/>
        <v>191920.13</v>
      </c>
      <c r="O2626">
        <f t="shared" si="203"/>
        <v>191920.13</v>
      </c>
      <c r="P2626" t="str">
        <f t="shared" si="204"/>
        <v/>
      </c>
      <c r="Q2626" s="48" t="str">
        <f>IF(O2626="","",
   IF(OR(O2626&lt;EDA_Outlier_Analysis!$C$10, O2626&gt;EDA_Outlier_Analysis!$C$11),
      "Outlier",
      "Normal"))</f>
        <v>Normal</v>
      </c>
      <c r="R2626" t="str">
        <f>IF(P2626="","",
   IF(OR(P2626 &lt; EDA_Outlier_Analysis!$F$7, P2626 &gt; EDA_Outlier_Analysis!$F$8),
      "Outlier",
      "Normal"))</f>
        <v/>
      </c>
      <c r="S2626" t="str">
        <f>IF(N2626="","",
   IF(OR(N2626 &lt;EDA_Outlier_Analysis!$I$10, N2626 &gt; EDA_Outlier_Analysis!$I$11),
      "Outlier",
      "Normal"))</f>
        <v>Normal</v>
      </c>
    </row>
    <row r="2627" spans="1:19">
      <c r="A2627" t="s">
        <v>6223</v>
      </c>
      <c r="B2627" s="4">
        <v>44820</v>
      </c>
      <c r="C2627" s="2">
        <v>-15942.74</v>
      </c>
      <c r="D2627" t="s">
        <v>840</v>
      </c>
      <c r="E2627" t="s">
        <v>856</v>
      </c>
      <c r="F2627" t="s">
        <v>9</v>
      </c>
      <c r="G2627" t="s">
        <v>34</v>
      </c>
      <c r="I2627" t="s">
        <v>1953</v>
      </c>
      <c r="J2627" t="s">
        <v>6224</v>
      </c>
      <c r="K2627" t="str">
        <f>IF(COUNTIF(Customers!A:A, H2627)&gt;0, "Valid", "Invalid")</f>
        <v>Invalid</v>
      </c>
      <c r="L2627" t="str">
        <f t="shared" ref="L2627:L2690" si="205">TEXT(B2627,"m")</f>
        <v>9</v>
      </c>
      <c r="M2627" t="str">
        <f t="shared" ref="M2627:M2690" si="206">TEXT(B2627,"yyyy")</f>
        <v>2022</v>
      </c>
      <c r="N2627">
        <f t="shared" ref="N2627:N2690" si="207">IF(D2627="Revenue",C2627,-ABS(C2627))</f>
        <v>-15942.74</v>
      </c>
      <c r="O2627" t="str">
        <f t="shared" ref="O2627:O2690" si="208">IF(D2627="Revenue", C2627, "")</f>
        <v/>
      </c>
      <c r="P2627">
        <f t="shared" ref="P2627:P2690" si="209">IF(D2627="Expense", ABS(C2627), "")</f>
        <v>15942.74</v>
      </c>
      <c r="Q2627" s="48" t="str">
        <f>IF(O2627="","",
   IF(OR(O2627&lt;EDA_Outlier_Analysis!$C$10, O2627&gt;EDA_Outlier_Analysis!$C$11),
      "Outlier",
      "Normal"))</f>
        <v/>
      </c>
      <c r="R2627" t="str">
        <f>IF(P2627="","",
   IF(OR(P2627 &lt; EDA_Outlier_Analysis!$F$7, P2627 &gt; EDA_Outlier_Analysis!$F$8),
      "Outlier",
      "Normal"))</f>
        <v>Outlier</v>
      </c>
      <c r="S2627" t="str">
        <f>IF(N2627="","",
   IF(OR(N2627 &lt;EDA_Outlier_Analysis!$I$10, N2627 &gt; EDA_Outlier_Analysis!$I$11),
      "Outlier",
      "Normal"))</f>
        <v>Normal</v>
      </c>
    </row>
    <row r="2628" spans="1:19">
      <c r="A2628" t="s">
        <v>6225</v>
      </c>
      <c r="B2628" s="4">
        <v>45183</v>
      </c>
      <c r="C2628" s="2">
        <v>-28681.41</v>
      </c>
      <c r="D2628" t="s">
        <v>840</v>
      </c>
      <c r="E2628" t="s">
        <v>841</v>
      </c>
      <c r="F2628" t="s">
        <v>9</v>
      </c>
      <c r="G2628" t="s">
        <v>34</v>
      </c>
      <c r="I2628" t="s">
        <v>1080</v>
      </c>
      <c r="J2628" t="s">
        <v>6226</v>
      </c>
      <c r="K2628" t="str">
        <f>IF(COUNTIF(Customers!A:A, H2628)&gt;0, "Valid", "Invalid")</f>
        <v>Invalid</v>
      </c>
      <c r="L2628" t="str">
        <f t="shared" si="205"/>
        <v>9</v>
      </c>
      <c r="M2628" t="str">
        <f t="shared" si="206"/>
        <v>2023</v>
      </c>
      <c r="N2628">
        <f t="shared" si="207"/>
        <v>-28681.41</v>
      </c>
      <c r="O2628" t="str">
        <f t="shared" si="208"/>
        <v/>
      </c>
      <c r="P2628">
        <f t="shared" si="209"/>
        <v>28681.41</v>
      </c>
      <c r="Q2628" s="48" t="str">
        <f>IF(O2628="","",
   IF(OR(O2628&lt;EDA_Outlier_Analysis!$C$10, O2628&gt;EDA_Outlier_Analysis!$C$11),
      "Outlier",
      "Normal"))</f>
        <v/>
      </c>
      <c r="R2628" t="str">
        <f>IF(P2628="","",
   IF(OR(P2628 &lt; EDA_Outlier_Analysis!$F$7, P2628 &gt; EDA_Outlier_Analysis!$F$8),
      "Outlier",
      "Normal"))</f>
        <v>Normal</v>
      </c>
      <c r="S2628" t="str">
        <f>IF(N2628="","",
   IF(OR(N2628 &lt;EDA_Outlier_Analysis!$I$10, N2628 &gt; EDA_Outlier_Analysis!$I$11),
      "Outlier",
      "Normal"))</f>
        <v>Normal</v>
      </c>
    </row>
    <row r="2629" spans="1:19">
      <c r="A2629" t="s">
        <v>6227</v>
      </c>
      <c r="B2629" s="4">
        <v>45216</v>
      </c>
      <c r="C2629" s="2">
        <v>-12985.17</v>
      </c>
      <c r="D2629" t="s">
        <v>840</v>
      </c>
      <c r="E2629" t="s">
        <v>864</v>
      </c>
      <c r="F2629" t="s">
        <v>9</v>
      </c>
      <c r="G2629" t="s">
        <v>24</v>
      </c>
      <c r="I2629" t="s">
        <v>1448</v>
      </c>
      <c r="J2629" t="s">
        <v>6228</v>
      </c>
      <c r="K2629" t="str">
        <f>IF(COUNTIF(Customers!A:A, H2629)&gt;0, "Valid", "Invalid")</f>
        <v>Invalid</v>
      </c>
      <c r="L2629" t="str">
        <f t="shared" si="205"/>
        <v>10</v>
      </c>
      <c r="M2629" t="str">
        <f t="shared" si="206"/>
        <v>2023</v>
      </c>
      <c r="N2629">
        <f t="shared" si="207"/>
        <v>-12985.17</v>
      </c>
      <c r="O2629" t="str">
        <f t="shared" si="208"/>
        <v/>
      </c>
      <c r="P2629">
        <f t="shared" si="209"/>
        <v>12985.17</v>
      </c>
      <c r="Q2629" s="48" t="str">
        <f>IF(O2629="","",
   IF(OR(O2629&lt;EDA_Outlier_Analysis!$C$10, O2629&gt;EDA_Outlier_Analysis!$C$11),
      "Outlier",
      "Normal"))</f>
        <v/>
      </c>
      <c r="R2629" t="str">
        <f>IF(P2629="","",
   IF(OR(P2629 &lt; EDA_Outlier_Analysis!$F$7, P2629 &gt; EDA_Outlier_Analysis!$F$8),
      "Outlier",
      "Normal"))</f>
        <v>Outlier</v>
      </c>
      <c r="S2629" t="str">
        <f>IF(N2629="","",
   IF(OR(N2629 &lt;EDA_Outlier_Analysis!$I$10, N2629 &gt; EDA_Outlier_Analysis!$I$11),
      "Outlier",
      "Normal"))</f>
        <v>Normal</v>
      </c>
    </row>
    <row r="2630" spans="1:19">
      <c r="A2630" t="s">
        <v>6229</v>
      </c>
      <c r="B2630" s="4">
        <v>45084</v>
      </c>
      <c r="C2630" s="2">
        <v>18078.89</v>
      </c>
      <c r="D2630" t="s">
        <v>1345</v>
      </c>
      <c r="E2630" t="s">
        <v>1345</v>
      </c>
      <c r="F2630" t="s">
        <v>10</v>
      </c>
      <c r="G2630" t="s">
        <v>31</v>
      </c>
      <c r="J2630" t="s">
        <v>6230</v>
      </c>
      <c r="K2630" t="str">
        <f>IF(COUNTIF(Customers!A:A, H2630)&gt;0, "Valid", "Invalid")</f>
        <v>Invalid</v>
      </c>
      <c r="L2630" t="str">
        <f t="shared" si="205"/>
        <v>6</v>
      </c>
      <c r="M2630" t="str">
        <f t="shared" si="206"/>
        <v>2023</v>
      </c>
      <c r="N2630">
        <f t="shared" si="207"/>
        <v>-18078.89</v>
      </c>
      <c r="O2630" t="str">
        <f t="shared" si="208"/>
        <v/>
      </c>
      <c r="P2630" t="str">
        <f t="shared" si="209"/>
        <v/>
      </c>
      <c r="Q2630" s="48" t="str">
        <f>IF(O2630="","",
   IF(OR(O2630&lt;EDA_Outlier_Analysis!$C$10, O2630&gt;EDA_Outlier_Analysis!$C$11),
      "Outlier",
      "Normal"))</f>
        <v/>
      </c>
      <c r="R2630" t="str">
        <f>IF(P2630="","",
   IF(OR(P2630 &lt; EDA_Outlier_Analysis!$F$7, P2630 &gt; EDA_Outlier_Analysis!$F$8),
      "Outlier",
      "Normal"))</f>
        <v/>
      </c>
      <c r="S2630" t="str">
        <f>IF(N2630="","",
   IF(OR(N2630 &lt;EDA_Outlier_Analysis!$I$10, N2630 &gt; EDA_Outlier_Analysis!$I$11),
      "Outlier",
      "Normal"))</f>
        <v>Normal</v>
      </c>
    </row>
    <row r="2631" spans="1:19">
      <c r="A2631" t="s">
        <v>6231</v>
      </c>
      <c r="B2631" s="4">
        <v>44876</v>
      </c>
      <c r="C2631" s="2">
        <v>176094.81</v>
      </c>
      <c r="D2631" t="s">
        <v>849</v>
      </c>
      <c r="E2631" t="s">
        <v>853</v>
      </c>
      <c r="F2631" t="s">
        <v>11</v>
      </c>
      <c r="G2631" t="s">
        <v>34</v>
      </c>
      <c r="H2631" t="s">
        <v>753</v>
      </c>
      <c r="J2631" t="s">
        <v>6232</v>
      </c>
      <c r="K2631" t="str">
        <f>IF(COUNTIF(Customers!A:A, H2631)&gt;0, "Valid", "Invalid")</f>
        <v>Valid</v>
      </c>
      <c r="L2631" t="str">
        <f t="shared" si="205"/>
        <v>11</v>
      </c>
      <c r="M2631" t="str">
        <f t="shared" si="206"/>
        <v>2022</v>
      </c>
      <c r="N2631">
        <f t="shared" si="207"/>
        <v>176094.81</v>
      </c>
      <c r="O2631">
        <f t="shared" si="208"/>
        <v>176094.81</v>
      </c>
      <c r="P2631" t="str">
        <f t="shared" si="209"/>
        <v/>
      </c>
      <c r="Q2631" s="48" t="str">
        <f>IF(O2631="","",
   IF(OR(O2631&lt;EDA_Outlier_Analysis!$C$10, O2631&gt;EDA_Outlier_Analysis!$C$11),
      "Outlier",
      "Normal"))</f>
        <v>Normal</v>
      </c>
      <c r="R2631" t="str">
        <f>IF(P2631="","",
   IF(OR(P2631 &lt; EDA_Outlier_Analysis!$F$7, P2631 &gt; EDA_Outlier_Analysis!$F$8),
      "Outlier",
      "Normal"))</f>
        <v/>
      </c>
      <c r="S2631" t="str">
        <f>IF(N2631="","",
   IF(OR(N2631 &lt;EDA_Outlier_Analysis!$I$10, N2631 &gt; EDA_Outlier_Analysis!$I$11),
      "Outlier",
      "Normal"))</f>
        <v>Normal</v>
      </c>
    </row>
    <row r="2632" spans="1:19">
      <c r="A2632" t="s">
        <v>6233</v>
      </c>
      <c r="B2632" s="4">
        <v>45266</v>
      </c>
      <c r="C2632" s="2">
        <v>-29034.32</v>
      </c>
      <c r="D2632" t="s">
        <v>840</v>
      </c>
      <c r="E2632" t="s">
        <v>841</v>
      </c>
      <c r="F2632" t="s">
        <v>10</v>
      </c>
      <c r="G2632" t="s">
        <v>20</v>
      </c>
      <c r="I2632" t="s">
        <v>1156</v>
      </c>
      <c r="J2632" t="s">
        <v>6234</v>
      </c>
      <c r="K2632" t="str">
        <f>IF(COUNTIF(Customers!A:A, H2632)&gt;0, "Valid", "Invalid")</f>
        <v>Invalid</v>
      </c>
      <c r="L2632" t="str">
        <f t="shared" si="205"/>
        <v>12</v>
      </c>
      <c r="M2632" t="str">
        <f t="shared" si="206"/>
        <v>2023</v>
      </c>
      <c r="N2632">
        <f t="shared" si="207"/>
        <v>-29034.32</v>
      </c>
      <c r="O2632" t="str">
        <f t="shared" si="208"/>
        <v/>
      </c>
      <c r="P2632">
        <f t="shared" si="209"/>
        <v>29034.32</v>
      </c>
      <c r="Q2632" s="48" t="str">
        <f>IF(O2632="","",
   IF(OR(O2632&lt;EDA_Outlier_Analysis!$C$10, O2632&gt;EDA_Outlier_Analysis!$C$11),
      "Outlier",
      "Normal"))</f>
        <v/>
      </c>
      <c r="R2632" t="str">
        <f>IF(P2632="","",
   IF(OR(P2632 &lt; EDA_Outlier_Analysis!$F$7, P2632 &gt; EDA_Outlier_Analysis!$F$8),
      "Outlier",
      "Normal"))</f>
        <v>Normal</v>
      </c>
      <c r="S2632" t="str">
        <f>IF(N2632="","",
   IF(OR(N2632 &lt;EDA_Outlier_Analysis!$I$10, N2632 &gt; EDA_Outlier_Analysis!$I$11),
      "Outlier",
      "Normal"))</f>
        <v>Normal</v>
      </c>
    </row>
    <row r="2633" spans="1:19">
      <c r="A2633" t="s">
        <v>6235</v>
      </c>
      <c r="B2633" s="4">
        <v>44646</v>
      </c>
      <c r="C2633" s="2">
        <v>-29658.04</v>
      </c>
      <c r="D2633" t="s">
        <v>840</v>
      </c>
      <c r="E2633" t="s">
        <v>905</v>
      </c>
      <c r="F2633" t="s">
        <v>9</v>
      </c>
      <c r="G2633" t="s">
        <v>34</v>
      </c>
      <c r="I2633" t="s">
        <v>982</v>
      </c>
      <c r="J2633" t="s">
        <v>6236</v>
      </c>
      <c r="K2633" t="str">
        <f>IF(COUNTIF(Customers!A:A, H2633)&gt;0, "Valid", "Invalid")</f>
        <v>Invalid</v>
      </c>
      <c r="L2633" t="str">
        <f t="shared" si="205"/>
        <v>3</v>
      </c>
      <c r="M2633" t="str">
        <f t="shared" si="206"/>
        <v>2022</v>
      </c>
      <c r="N2633">
        <f t="shared" si="207"/>
        <v>-29658.04</v>
      </c>
      <c r="O2633" t="str">
        <f t="shared" si="208"/>
        <v/>
      </c>
      <c r="P2633">
        <f t="shared" si="209"/>
        <v>29658.04</v>
      </c>
      <c r="Q2633" s="48" t="str">
        <f>IF(O2633="","",
   IF(OR(O2633&lt;EDA_Outlier_Analysis!$C$10, O2633&gt;EDA_Outlier_Analysis!$C$11),
      "Outlier",
      "Normal"))</f>
        <v/>
      </c>
      <c r="R2633" t="str">
        <f>IF(P2633="","",
   IF(OR(P2633 &lt; EDA_Outlier_Analysis!$F$7, P2633 &gt; EDA_Outlier_Analysis!$F$8),
      "Outlier",
      "Normal"))</f>
        <v>Normal</v>
      </c>
      <c r="S2633" t="str">
        <f>IF(N2633="","",
   IF(OR(N2633 &lt;EDA_Outlier_Analysis!$I$10, N2633 &gt; EDA_Outlier_Analysis!$I$11),
      "Outlier",
      "Normal"))</f>
        <v>Normal</v>
      </c>
    </row>
    <row r="2634" spans="1:19">
      <c r="A2634" t="s">
        <v>6237</v>
      </c>
      <c r="B2634" s="4">
        <v>45148</v>
      </c>
      <c r="C2634" s="2">
        <v>165755.62</v>
      </c>
      <c r="D2634" t="s">
        <v>849</v>
      </c>
      <c r="E2634" t="s">
        <v>853</v>
      </c>
      <c r="F2634" t="s">
        <v>10</v>
      </c>
      <c r="G2634" t="s">
        <v>31</v>
      </c>
      <c r="H2634" t="s">
        <v>387</v>
      </c>
      <c r="J2634" t="s">
        <v>6238</v>
      </c>
      <c r="K2634" t="str">
        <f>IF(COUNTIF(Customers!A:A, H2634)&gt;0, "Valid", "Invalid")</f>
        <v>Valid</v>
      </c>
      <c r="L2634" t="str">
        <f t="shared" si="205"/>
        <v>8</v>
      </c>
      <c r="M2634" t="str">
        <f t="shared" si="206"/>
        <v>2023</v>
      </c>
      <c r="N2634">
        <f t="shared" si="207"/>
        <v>165755.62</v>
      </c>
      <c r="O2634">
        <f t="shared" si="208"/>
        <v>165755.62</v>
      </c>
      <c r="P2634" t="str">
        <f t="shared" si="209"/>
        <v/>
      </c>
      <c r="Q2634" s="48" t="str">
        <f>IF(O2634="","",
   IF(OR(O2634&lt;EDA_Outlier_Analysis!$C$10, O2634&gt;EDA_Outlier_Analysis!$C$11),
      "Outlier",
      "Normal"))</f>
        <v>Normal</v>
      </c>
      <c r="R2634" t="str">
        <f>IF(P2634="","",
   IF(OR(P2634 &lt; EDA_Outlier_Analysis!$F$7, P2634 &gt; EDA_Outlier_Analysis!$F$8),
      "Outlier",
      "Normal"))</f>
        <v/>
      </c>
      <c r="S2634" t="str">
        <f>IF(N2634="","",
   IF(OR(N2634 &lt;EDA_Outlier_Analysis!$I$10, N2634 &gt; EDA_Outlier_Analysis!$I$11),
      "Outlier",
      "Normal"))</f>
        <v>Normal</v>
      </c>
    </row>
    <row r="2635" spans="1:19">
      <c r="A2635" t="s">
        <v>6239</v>
      </c>
      <c r="B2635" s="4">
        <v>44727</v>
      </c>
      <c r="C2635" s="2">
        <v>-52791.24</v>
      </c>
      <c r="D2635" t="s">
        <v>840</v>
      </c>
      <c r="E2635" t="s">
        <v>878</v>
      </c>
      <c r="F2635" t="s">
        <v>10</v>
      </c>
      <c r="G2635" t="s">
        <v>34</v>
      </c>
      <c r="I2635" t="s">
        <v>1018</v>
      </c>
      <c r="J2635" t="s">
        <v>6240</v>
      </c>
      <c r="K2635" t="str">
        <f>IF(COUNTIF(Customers!A:A, H2635)&gt;0, "Valid", "Invalid")</f>
        <v>Invalid</v>
      </c>
      <c r="L2635" t="str">
        <f t="shared" si="205"/>
        <v>6</v>
      </c>
      <c r="M2635" t="str">
        <f t="shared" si="206"/>
        <v>2022</v>
      </c>
      <c r="N2635">
        <f t="shared" si="207"/>
        <v>-52791.24</v>
      </c>
      <c r="O2635" t="str">
        <f t="shared" si="208"/>
        <v/>
      </c>
      <c r="P2635">
        <f t="shared" si="209"/>
        <v>52791.24</v>
      </c>
      <c r="Q2635" s="48" t="str">
        <f>IF(O2635="","",
   IF(OR(O2635&lt;EDA_Outlier_Analysis!$C$10, O2635&gt;EDA_Outlier_Analysis!$C$11),
      "Outlier",
      "Normal"))</f>
        <v/>
      </c>
      <c r="R2635" t="str">
        <f>IF(P2635="","",
   IF(OR(P2635 &lt; EDA_Outlier_Analysis!$F$7, P2635 &gt; EDA_Outlier_Analysis!$F$8),
      "Outlier",
      "Normal"))</f>
        <v>Normal</v>
      </c>
      <c r="S2635" t="str">
        <f>IF(N2635="","",
   IF(OR(N2635 &lt;EDA_Outlier_Analysis!$I$10, N2635 &gt; EDA_Outlier_Analysis!$I$11),
      "Outlier",
      "Normal"))</f>
        <v>Normal</v>
      </c>
    </row>
    <row r="2636" spans="1:19">
      <c r="A2636" t="s">
        <v>6241</v>
      </c>
      <c r="B2636" s="4">
        <v>44846</v>
      </c>
      <c r="C2636" s="2">
        <v>168257.47</v>
      </c>
      <c r="D2636" t="s">
        <v>849</v>
      </c>
      <c r="E2636" t="s">
        <v>853</v>
      </c>
      <c r="F2636" t="s">
        <v>10</v>
      </c>
      <c r="G2636" t="s">
        <v>20</v>
      </c>
      <c r="H2636" t="s">
        <v>489</v>
      </c>
      <c r="J2636" t="s">
        <v>6242</v>
      </c>
      <c r="K2636" t="str">
        <f>IF(COUNTIF(Customers!A:A, H2636)&gt;0, "Valid", "Invalid")</f>
        <v>Valid</v>
      </c>
      <c r="L2636" t="str">
        <f t="shared" si="205"/>
        <v>10</v>
      </c>
      <c r="M2636" t="str">
        <f t="shared" si="206"/>
        <v>2022</v>
      </c>
      <c r="N2636">
        <f t="shared" si="207"/>
        <v>168257.47</v>
      </c>
      <c r="O2636">
        <f t="shared" si="208"/>
        <v>168257.47</v>
      </c>
      <c r="P2636" t="str">
        <f t="shared" si="209"/>
        <v/>
      </c>
      <c r="Q2636" s="48" t="str">
        <f>IF(O2636="","",
   IF(OR(O2636&lt;EDA_Outlier_Analysis!$C$10, O2636&gt;EDA_Outlier_Analysis!$C$11),
      "Outlier",
      "Normal"))</f>
        <v>Normal</v>
      </c>
      <c r="R2636" t="str">
        <f>IF(P2636="","",
   IF(OR(P2636 &lt; EDA_Outlier_Analysis!$F$7, P2636 &gt; EDA_Outlier_Analysis!$F$8),
      "Outlier",
      "Normal"))</f>
        <v/>
      </c>
      <c r="S2636" t="str">
        <f>IF(N2636="","",
   IF(OR(N2636 &lt;EDA_Outlier_Analysis!$I$10, N2636 &gt; EDA_Outlier_Analysis!$I$11),
      "Outlier",
      "Normal"))</f>
        <v>Normal</v>
      </c>
    </row>
    <row r="2637" spans="1:19">
      <c r="A2637" t="s">
        <v>6243</v>
      </c>
      <c r="B2637" s="4">
        <v>44978</v>
      </c>
      <c r="C2637" s="2">
        <v>-27075.77</v>
      </c>
      <c r="D2637" t="s">
        <v>840</v>
      </c>
      <c r="E2637" t="s">
        <v>878</v>
      </c>
      <c r="F2637" t="s">
        <v>11</v>
      </c>
      <c r="G2637" t="s">
        <v>20</v>
      </c>
      <c r="I2637" t="s">
        <v>1415</v>
      </c>
      <c r="J2637" t="s">
        <v>6244</v>
      </c>
      <c r="K2637" t="str">
        <f>IF(COUNTIF(Customers!A:A, H2637)&gt;0, "Valid", "Invalid")</f>
        <v>Invalid</v>
      </c>
      <c r="L2637" t="str">
        <f t="shared" si="205"/>
        <v>2</v>
      </c>
      <c r="M2637" t="str">
        <f t="shared" si="206"/>
        <v>2023</v>
      </c>
      <c r="N2637">
        <f t="shared" si="207"/>
        <v>-27075.77</v>
      </c>
      <c r="O2637" t="str">
        <f t="shared" si="208"/>
        <v/>
      </c>
      <c r="P2637">
        <f t="shared" si="209"/>
        <v>27075.77</v>
      </c>
      <c r="Q2637" s="48" t="str">
        <f>IF(O2637="","",
   IF(OR(O2637&lt;EDA_Outlier_Analysis!$C$10, O2637&gt;EDA_Outlier_Analysis!$C$11),
      "Outlier",
      "Normal"))</f>
        <v/>
      </c>
      <c r="R2637" t="str">
        <f>IF(P2637="","",
   IF(OR(P2637 &lt; EDA_Outlier_Analysis!$F$7, P2637 &gt; EDA_Outlier_Analysis!$F$8),
      "Outlier",
      "Normal"))</f>
        <v>Outlier</v>
      </c>
      <c r="S2637" t="str">
        <f>IF(N2637="","",
   IF(OR(N2637 &lt;EDA_Outlier_Analysis!$I$10, N2637 &gt; EDA_Outlier_Analysis!$I$11),
      "Outlier",
      "Normal"))</f>
        <v>Normal</v>
      </c>
    </row>
    <row r="2638" spans="1:19">
      <c r="A2638" t="s">
        <v>6245</v>
      </c>
      <c r="B2638" s="4">
        <v>44907</v>
      </c>
      <c r="C2638" s="2">
        <v>137054.28</v>
      </c>
      <c r="D2638" t="s">
        <v>849</v>
      </c>
      <c r="E2638" t="s">
        <v>853</v>
      </c>
      <c r="F2638" t="s">
        <v>9</v>
      </c>
      <c r="G2638" t="s">
        <v>24</v>
      </c>
      <c r="H2638" t="s">
        <v>227</v>
      </c>
      <c r="J2638" t="s">
        <v>6246</v>
      </c>
      <c r="K2638" t="str">
        <f>IF(COUNTIF(Customers!A:A, H2638)&gt;0, "Valid", "Invalid")</f>
        <v>Valid</v>
      </c>
      <c r="L2638" t="str">
        <f t="shared" si="205"/>
        <v>12</v>
      </c>
      <c r="M2638" t="str">
        <f t="shared" si="206"/>
        <v>2022</v>
      </c>
      <c r="N2638">
        <f t="shared" si="207"/>
        <v>137054.28</v>
      </c>
      <c r="O2638">
        <f t="shared" si="208"/>
        <v>137054.28</v>
      </c>
      <c r="P2638" t="str">
        <f t="shared" si="209"/>
        <v/>
      </c>
      <c r="Q2638" s="48" t="str">
        <f>IF(O2638="","",
   IF(OR(O2638&lt;EDA_Outlier_Analysis!$C$10, O2638&gt;EDA_Outlier_Analysis!$C$11),
      "Outlier",
      "Normal"))</f>
        <v>Normal</v>
      </c>
      <c r="R2638" t="str">
        <f>IF(P2638="","",
   IF(OR(P2638 &lt; EDA_Outlier_Analysis!$F$7, P2638 &gt; EDA_Outlier_Analysis!$F$8),
      "Outlier",
      "Normal"))</f>
        <v/>
      </c>
      <c r="S2638" t="str">
        <f>IF(N2638="","",
   IF(OR(N2638 &lt;EDA_Outlier_Analysis!$I$10, N2638 &gt; EDA_Outlier_Analysis!$I$11),
      "Outlier",
      "Normal"))</f>
        <v>Normal</v>
      </c>
    </row>
    <row r="2639" spans="1:19">
      <c r="A2639" t="s">
        <v>6247</v>
      </c>
      <c r="B2639" s="4">
        <v>44794</v>
      </c>
      <c r="C2639" s="2">
        <v>170414.44</v>
      </c>
      <c r="D2639" t="s">
        <v>849</v>
      </c>
      <c r="E2639" t="s">
        <v>868</v>
      </c>
      <c r="F2639" t="s">
        <v>9</v>
      </c>
      <c r="G2639" t="s">
        <v>20</v>
      </c>
      <c r="H2639" t="s">
        <v>599</v>
      </c>
      <c r="J2639" t="s">
        <v>6248</v>
      </c>
      <c r="K2639" t="str">
        <f>IF(COUNTIF(Customers!A:A, H2639)&gt;0, "Valid", "Invalid")</f>
        <v>Valid</v>
      </c>
      <c r="L2639" t="str">
        <f t="shared" si="205"/>
        <v>8</v>
      </c>
      <c r="M2639" t="str">
        <f t="shared" si="206"/>
        <v>2022</v>
      </c>
      <c r="N2639">
        <f t="shared" si="207"/>
        <v>170414.44</v>
      </c>
      <c r="O2639">
        <f t="shared" si="208"/>
        <v>170414.44</v>
      </c>
      <c r="P2639" t="str">
        <f t="shared" si="209"/>
        <v/>
      </c>
      <c r="Q2639" s="48" t="str">
        <f>IF(O2639="","",
   IF(OR(O2639&lt;EDA_Outlier_Analysis!$C$10, O2639&gt;EDA_Outlier_Analysis!$C$11),
      "Outlier",
      "Normal"))</f>
        <v>Normal</v>
      </c>
      <c r="R2639" t="str">
        <f>IF(P2639="","",
   IF(OR(P2639 &lt; EDA_Outlier_Analysis!$F$7, P2639 &gt; EDA_Outlier_Analysis!$F$8),
      "Outlier",
      "Normal"))</f>
        <v/>
      </c>
      <c r="S2639" t="str">
        <f>IF(N2639="","",
   IF(OR(N2639 &lt;EDA_Outlier_Analysis!$I$10, N2639 &gt; EDA_Outlier_Analysis!$I$11),
      "Outlier",
      "Normal"))</f>
        <v>Normal</v>
      </c>
    </row>
    <row r="2640" spans="1:19">
      <c r="A2640" t="s">
        <v>6249</v>
      </c>
      <c r="B2640" s="4">
        <v>45168</v>
      </c>
      <c r="C2640" s="2">
        <v>100184.22</v>
      </c>
      <c r="D2640" t="s">
        <v>849</v>
      </c>
      <c r="E2640" t="s">
        <v>850</v>
      </c>
      <c r="F2640" t="s">
        <v>11</v>
      </c>
      <c r="G2640" t="s">
        <v>24</v>
      </c>
      <c r="H2640" t="s">
        <v>725</v>
      </c>
      <c r="J2640" t="s">
        <v>6250</v>
      </c>
      <c r="K2640" t="str">
        <f>IF(COUNTIF(Customers!A:A, H2640)&gt;0, "Valid", "Invalid")</f>
        <v>Valid</v>
      </c>
      <c r="L2640" t="str">
        <f t="shared" si="205"/>
        <v>8</v>
      </c>
      <c r="M2640" t="str">
        <f t="shared" si="206"/>
        <v>2023</v>
      </c>
      <c r="N2640">
        <f t="shared" si="207"/>
        <v>100184.22</v>
      </c>
      <c r="O2640">
        <f t="shared" si="208"/>
        <v>100184.22</v>
      </c>
      <c r="P2640" t="str">
        <f t="shared" si="209"/>
        <v/>
      </c>
      <c r="Q2640" s="48" t="str">
        <f>IF(O2640="","",
   IF(OR(O2640&lt;EDA_Outlier_Analysis!$C$10, O2640&gt;EDA_Outlier_Analysis!$C$11),
      "Outlier",
      "Normal"))</f>
        <v>Normal</v>
      </c>
      <c r="R2640" t="str">
        <f>IF(P2640="","",
   IF(OR(P2640 &lt; EDA_Outlier_Analysis!$F$7, P2640 &gt; EDA_Outlier_Analysis!$F$8),
      "Outlier",
      "Normal"))</f>
        <v/>
      </c>
      <c r="S2640" t="str">
        <f>IF(N2640="","",
   IF(OR(N2640 &lt;EDA_Outlier_Analysis!$I$10, N2640 &gt; EDA_Outlier_Analysis!$I$11),
      "Outlier",
      "Normal"))</f>
        <v>Normal</v>
      </c>
    </row>
    <row r="2641" spans="1:19">
      <c r="A2641" t="s">
        <v>6251</v>
      </c>
      <c r="B2641" s="4">
        <v>44726</v>
      </c>
      <c r="C2641" s="2">
        <v>-60125.84</v>
      </c>
      <c r="D2641" t="s">
        <v>840</v>
      </c>
      <c r="E2641" t="s">
        <v>864</v>
      </c>
      <c r="F2641" t="s">
        <v>11</v>
      </c>
      <c r="G2641" t="s">
        <v>20</v>
      </c>
      <c r="I2641" t="s">
        <v>1399</v>
      </c>
      <c r="J2641" t="s">
        <v>6252</v>
      </c>
      <c r="K2641" t="str">
        <f>IF(COUNTIF(Customers!A:A, H2641)&gt;0, "Valid", "Invalid")</f>
        <v>Invalid</v>
      </c>
      <c r="L2641" t="str">
        <f t="shared" si="205"/>
        <v>6</v>
      </c>
      <c r="M2641" t="str">
        <f t="shared" si="206"/>
        <v>2022</v>
      </c>
      <c r="N2641">
        <f t="shared" si="207"/>
        <v>-60125.84</v>
      </c>
      <c r="O2641" t="str">
        <f t="shared" si="208"/>
        <v/>
      </c>
      <c r="P2641">
        <f t="shared" si="209"/>
        <v>60125.84</v>
      </c>
      <c r="Q2641" s="48" t="str">
        <f>IF(O2641="","",
   IF(OR(O2641&lt;EDA_Outlier_Analysis!$C$10, O2641&gt;EDA_Outlier_Analysis!$C$11),
      "Outlier",
      "Normal"))</f>
        <v/>
      </c>
      <c r="R2641" t="str">
        <f>IF(P2641="","",
   IF(OR(P2641 &lt; EDA_Outlier_Analysis!$F$7, P2641 &gt; EDA_Outlier_Analysis!$F$8),
      "Outlier",
      "Normal"))</f>
        <v>Outlier</v>
      </c>
      <c r="S2641" t="str">
        <f>IF(N2641="","",
   IF(OR(N2641 &lt;EDA_Outlier_Analysis!$I$10, N2641 &gt; EDA_Outlier_Analysis!$I$11),
      "Outlier",
      "Normal"))</f>
        <v>Normal</v>
      </c>
    </row>
    <row r="2642" spans="1:19">
      <c r="A2642" t="s">
        <v>6253</v>
      </c>
      <c r="B2642" s="4">
        <v>45256</v>
      </c>
      <c r="C2642" s="2">
        <v>-54191.68</v>
      </c>
      <c r="D2642" t="s">
        <v>840</v>
      </c>
      <c r="E2642" t="s">
        <v>878</v>
      </c>
      <c r="F2642" t="s">
        <v>10</v>
      </c>
      <c r="G2642" t="s">
        <v>31</v>
      </c>
      <c r="I2642" t="s">
        <v>2105</v>
      </c>
      <c r="J2642" t="s">
        <v>6254</v>
      </c>
      <c r="K2642" t="str">
        <f>IF(COUNTIF(Customers!A:A, H2642)&gt;0, "Valid", "Invalid")</f>
        <v>Invalid</v>
      </c>
      <c r="L2642" t="str">
        <f t="shared" si="205"/>
        <v>11</v>
      </c>
      <c r="M2642" t="str">
        <f t="shared" si="206"/>
        <v>2023</v>
      </c>
      <c r="N2642">
        <f t="shared" si="207"/>
        <v>-54191.68</v>
      </c>
      <c r="O2642" t="str">
        <f t="shared" si="208"/>
        <v/>
      </c>
      <c r="P2642">
        <f t="shared" si="209"/>
        <v>54191.68</v>
      </c>
      <c r="Q2642" s="48" t="str">
        <f>IF(O2642="","",
   IF(OR(O2642&lt;EDA_Outlier_Analysis!$C$10, O2642&gt;EDA_Outlier_Analysis!$C$11),
      "Outlier",
      "Normal"))</f>
        <v/>
      </c>
      <c r="R2642" t="str">
        <f>IF(P2642="","",
   IF(OR(P2642 &lt; EDA_Outlier_Analysis!$F$7, P2642 &gt; EDA_Outlier_Analysis!$F$8),
      "Outlier",
      "Normal"))</f>
        <v>Outlier</v>
      </c>
      <c r="S2642" t="str">
        <f>IF(N2642="","",
   IF(OR(N2642 &lt;EDA_Outlier_Analysis!$I$10, N2642 &gt; EDA_Outlier_Analysis!$I$11),
      "Outlier",
      "Normal"))</f>
        <v>Normal</v>
      </c>
    </row>
    <row r="2643" spans="1:19">
      <c r="A2643" t="s">
        <v>6255</v>
      </c>
      <c r="B2643" s="4">
        <v>44956</v>
      </c>
      <c r="C2643" s="2">
        <v>-15982</v>
      </c>
      <c r="D2643" t="s">
        <v>840</v>
      </c>
      <c r="E2643" t="s">
        <v>864</v>
      </c>
      <c r="F2643" t="s">
        <v>10</v>
      </c>
      <c r="G2643" t="s">
        <v>24</v>
      </c>
      <c r="I2643" t="s">
        <v>1018</v>
      </c>
      <c r="J2643" t="s">
        <v>6256</v>
      </c>
      <c r="K2643" t="str">
        <f>IF(COUNTIF(Customers!A:A, H2643)&gt;0, "Valid", "Invalid")</f>
        <v>Invalid</v>
      </c>
      <c r="L2643" t="str">
        <f t="shared" si="205"/>
        <v>1</v>
      </c>
      <c r="M2643" t="str">
        <f t="shared" si="206"/>
        <v>2023</v>
      </c>
      <c r="N2643">
        <f t="shared" si="207"/>
        <v>-15982</v>
      </c>
      <c r="O2643" t="str">
        <f t="shared" si="208"/>
        <v/>
      </c>
      <c r="P2643">
        <f t="shared" si="209"/>
        <v>15982</v>
      </c>
      <c r="Q2643" s="48" t="str">
        <f>IF(O2643="","",
   IF(OR(O2643&lt;EDA_Outlier_Analysis!$C$10, O2643&gt;EDA_Outlier_Analysis!$C$11),
      "Outlier",
      "Normal"))</f>
        <v/>
      </c>
      <c r="R2643" t="str">
        <f>IF(P2643="","",
   IF(OR(P2643 &lt; EDA_Outlier_Analysis!$F$7, P2643 &gt; EDA_Outlier_Analysis!$F$8),
      "Outlier",
      "Normal"))</f>
        <v>Outlier</v>
      </c>
      <c r="S2643" t="str">
        <f>IF(N2643="","",
   IF(OR(N2643 &lt;EDA_Outlier_Analysis!$I$10, N2643 &gt; EDA_Outlier_Analysis!$I$11),
      "Outlier",
      "Normal"))</f>
        <v>Normal</v>
      </c>
    </row>
    <row r="2644" spans="1:19">
      <c r="A2644" t="s">
        <v>6257</v>
      </c>
      <c r="B2644" s="4">
        <v>44639</v>
      </c>
      <c r="C2644" s="2">
        <v>158920.99</v>
      </c>
      <c r="D2644" t="s">
        <v>849</v>
      </c>
      <c r="E2644" t="s">
        <v>850</v>
      </c>
      <c r="F2644" t="s">
        <v>10</v>
      </c>
      <c r="G2644" t="s">
        <v>24</v>
      </c>
      <c r="H2644" t="s">
        <v>759</v>
      </c>
      <c r="J2644" t="s">
        <v>6258</v>
      </c>
      <c r="K2644" t="str">
        <f>IF(COUNTIF(Customers!A:A, H2644)&gt;0, "Valid", "Invalid")</f>
        <v>Valid</v>
      </c>
      <c r="L2644" t="str">
        <f t="shared" si="205"/>
        <v>3</v>
      </c>
      <c r="M2644" t="str">
        <f t="shared" si="206"/>
        <v>2022</v>
      </c>
      <c r="N2644">
        <f t="shared" si="207"/>
        <v>158920.99</v>
      </c>
      <c r="O2644">
        <f t="shared" si="208"/>
        <v>158920.99</v>
      </c>
      <c r="P2644" t="str">
        <f t="shared" si="209"/>
        <v/>
      </c>
      <c r="Q2644" s="48" t="str">
        <f>IF(O2644="","",
   IF(OR(O2644&lt;EDA_Outlier_Analysis!$C$10, O2644&gt;EDA_Outlier_Analysis!$C$11),
      "Outlier",
      "Normal"))</f>
        <v>Normal</v>
      </c>
      <c r="R2644" t="str">
        <f>IF(P2644="","",
   IF(OR(P2644 &lt; EDA_Outlier_Analysis!$F$7, P2644 &gt; EDA_Outlier_Analysis!$F$8),
      "Outlier",
      "Normal"))</f>
        <v/>
      </c>
      <c r="S2644" t="str">
        <f>IF(N2644="","",
   IF(OR(N2644 &lt;EDA_Outlier_Analysis!$I$10, N2644 &gt; EDA_Outlier_Analysis!$I$11),
      "Outlier",
      "Normal"))</f>
        <v>Normal</v>
      </c>
    </row>
    <row r="2645" spans="1:19">
      <c r="A2645" t="s">
        <v>6259</v>
      </c>
      <c r="B2645" s="4">
        <v>44890</v>
      </c>
      <c r="C2645" s="2">
        <v>-51163.58</v>
      </c>
      <c r="D2645" t="s">
        <v>840</v>
      </c>
      <c r="E2645" t="s">
        <v>905</v>
      </c>
      <c r="F2645" t="s">
        <v>10</v>
      </c>
      <c r="G2645" t="s">
        <v>24</v>
      </c>
      <c r="I2645" t="s">
        <v>1968</v>
      </c>
      <c r="J2645" t="s">
        <v>6260</v>
      </c>
      <c r="K2645" t="str">
        <f>IF(COUNTIF(Customers!A:A, H2645)&gt;0, "Valid", "Invalid")</f>
        <v>Invalid</v>
      </c>
      <c r="L2645" t="str">
        <f t="shared" si="205"/>
        <v>11</v>
      </c>
      <c r="M2645" t="str">
        <f t="shared" si="206"/>
        <v>2022</v>
      </c>
      <c r="N2645">
        <f t="shared" si="207"/>
        <v>-51163.58</v>
      </c>
      <c r="O2645" t="str">
        <f t="shared" si="208"/>
        <v/>
      </c>
      <c r="P2645">
        <f t="shared" si="209"/>
        <v>51163.58</v>
      </c>
      <c r="Q2645" s="48" t="str">
        <f>IF(O2645="","",
   IF(OR(O2645&lt;EDA_Outlier_Analysis!$C$10, O2645&gt;EDA_Outlier_Analysis!$C$11),
      "Outlier",
      "Normal"))</f>
        <v/>
      </c>
      <c r="R2645" t="str">
        <f>IF(P2645="","",
   IF(OR(P2645 &lt; EDA_Outlier_Analysis!$F$7, P2645 &gt; EDA_Outlier_Analysis!$F$8),
      "Outlier",
      "Normal"))</f>
        <v>Normal</v>
      </c>
      <c r="S2645" t="str">
        <f>IF(N2645="","",
   IF(OR(N2645 &lt;EDA_Outlier_Analysis!$I$10, N2645 &gt; EDA_Outlier_Analysis!$I$11),
      "Outlier",
      "Normal"))</f>
        <v>Normal</v>
      </c>
    </row>
    <row r="2646" spans="1:19">
      <c r="A2646" t="s">
        <v>6261</v>
      </c>
      <c r="B2646" s="4">
        <v>44694</v>
      </c>
      <c r="C2646" s="2">
        <v>176912.32</v>
      </c>
      <c r="D2646" t="s">
        <v>849</v>
      </c>
      <c r="E2646" t="s">
        <v>868</v>
      </c>
      <c r="F2646" t="s">
        <v>10</v>
      </c>
      <c r="G2646" t="s">
        <v>20</v>
      </c>
      <c r="H2646" t="s">
        <v>217</v>
      </c>
      <c r="J2646" t="s">
        <v>6262</v>
      </c>
      <c r="K2646" t="str">
        <f>IF(COUNTIF(Customers!A:A, H2646)&gt;0, "Valid", "Invalid")</f>
        <v>Valid</v>
      </c>
      <c r="L2646" t="str">
        <f t="shared" si="205"/>
        <v>5</v>
      </c>
      <c r="M2646" t="str">
        <f t="shared" si="206"/>
        <v>2022</v>
      </c>
      <c r="N2646">
        <f t="shared" si="207"/>
        <v>176912.32</v>
      </c>
      <c r="O2646">
        <f t="shared" si="208"/>
        <v>176912.32</v>
      </c>
      <c r="P2646" t="str">
        <f t="shared" si="209"/>
        <v/>
      </c>
      <c r="Q2646" s="48" t="str">
        <f>IF(O2646="","",
   IF(OR(O2646&lt;EDA_Outlier_Analysis!$C$10, O2646&gt;EDA_Outlier_Analysis!$C$11),
      "Outlier",
      "Normal"))</f>
        <v>Normal</v>
      </c>
      <c r="R2646" t="str">
        <f>IF(P2646="","",
   IF(OR(P2646 &lt; EDA_Outlier_Analysis!$F$7, P2646 &gt; EDA_Outlier_Analysis!$F$8),
      "Outlier",
      "Normal"))</f>
        <v/>
      </c>
      <c r="S2646" t="str">
        <f>IF(N2646="","",
   IF(OR(N2646 &lt;EDA_Outlier_Analysis!$I$10, N2646 &gt; EDA_Outlier_Analysis!$I$11),
      "Outlier",
      "Normal"))</f>
        <v>Normal</v>
      </c>
    </row>
    <row r="2647" spans="1:19">
      <c r="A2647" t="s">
        <v>6263</v>
      </c>
      <c r="B2647" s="4">
        <v>45203</v>
      </c>
      <c r="C2647" s="2">
        <v>64881.29</v>
      </c>
      <c r="D2647" t="s">
        <v>849</v>
      </c>
      <c r="E2647" t="s">
        <v>850</v>
      </c>
      <c r="F2647" t="s">
        <v>9</v>
      </c>
      <c r="G2647" t="s">
        <v>24</v>
      </c>
      <c r="H2647" t="s">
        <v>627</v>
      </c>
      <c r="J2647" t="s">
        <v>6264</v>
      </c>
      <c r="K2647" t="str">
        <f>IF(COUNTIF(Customers!A:A, H2647)&gt;0, "Valid", "Invalid")</f>
        <v>Valid</v>
      </c>
      <c r="L2647" t="str">
        <f t="shared" si="205"/>
        <v>10</v>
      </c>
      <c r="M2647" t="str">
        <f t="shared" si="206"/>
        <v>2023</v>
      </c>
      <c r="N2647">
        <f t="shared" si="207"/>
        <v>64881.29</v>
      </c>
      <c r="O2647">
        <f t="shared" si="208"/>
        <v>64881.29</v>
      </c>
      <c r="P2647" t="str">
        <f t="shared" si="209"/>
        <v/>
      </c>
      <c r="Q2647" s="48" t="str">
        <f>IF(O2647="","",
   IF(OR(O2647&lt;EDA_Outlier_Analysis!$C$10, O2647&gt;EDA_Outlier_Analysis!$C$11),
      "Outlier",
      "Normal"))</f>
        <v>Normal</v>
      </c>
      <c r="R2647" t="str">
        <f>IF(P2647="","",
   IF(OR(P2647 &lt; EDA_Outlier_Analysis!$F$7, P2647 &gt; EDA_Outlier_Analysis!$F$8),
      "Outlier",
      "Normal"))</f>
        <v/>
      </c>
      <c r="S2647" t="str">
        <f>IF(N2647="","",
   IF(OR(N2647 &lt;EDA_Outlier_Analysis!$I$10, N2647 &gt; EDA_Outlier_Analysis!$I$11),
      "Outlier",
      "Normal"))</f>
        <v>Normal</v>
      </c>
    </row>
    <row r="2648" spans="1:19">
      <c r="A2648" t="s">
        <v>6265</v>
      </c>
      <c r="B2648" s="4">
        <v>44902</v>
      </c>
      <c r="C2648" s="2">
        <v>158106.54999999999</v>
      </c>
      <c r="D2648" t="s">
        <v>849</v>
      </c>
      <c r="E2648" t="s">
        <v>868</v>
      </c>
      <c r="F2648" t="s">
        <v>11</v>
      </c>
      <c r="G2648" t="s">
        <v>34</v>
      </c>
      <c r="H2648" t="s">
        <v>275</v>
      </c>
      <c r="J2648" t="s">
        <v>6266</v>
      </c>
      <c r="K2648" t="str">
        <f>IF(COUNTIF(Customers!A:A, H2648)&gt;0, "Valid", "Invalid")</f>
        <v>Valid</v>
      </c>
      <c r="L2648" t="str">
        <f t="shared" si="205"/>
        <v>12</v>
      </c>
      <c r="M2648" t="str">
        <f t="shared" si="206"/>
        <v>2022</v>
      </c>
      <c r="N2648">
        <f t="shared" si="207"/>
        <v>158106.54999999999</v>
      </c>
      <c r="O2648">
        <f t="shared" si="208"/>
        <v>158106.54999999999</v>
      </c>
      <c r="P2648" t="str">
        <f t="shared" si="209"/>
        <v/>
      </c>
      <c r="Q2648" s="48" t="str">
        <f>IF(O2648="","",
   IF(OR(O2648&lt;EDA_Outlier_Analysis!$C$10, O2648&gt;EDA_Outlier_Analysis!$C$11),
      "Outlier",
      "Normal"))</f>
        <v>Normal</v>
      </c>
      <c r="R2648" t="str">
        <f>IF(P2648="","",
   IF(OR(P2648 &lt; EDA_Outlier_Analysis!$F$7, P2648 &gt; EDA_Outlier_Analysis!$F$8),
      "Outlier",
      "Normal"))</f>
        <v/>
      </c>
      <c r="S2648" t="str">
        <f>IF(N2648="","",
   IF(OR(N2648 &lt;EDA_Outlier_Analysis!$I$10, N2648 &gt; EDA_Outlier_Analysis!$I$11),
      "Outlier",
      "Normal"))</f>
        <v>Normal</v>
      </c>
    </row>
    <row r="2649" spans="1:19">
      <c r="A2649" t="s">
        <v>6267</v>
      </c>
      <c r="B2649" s="4">
        <v>44747</v>
      </c>
      <c r="C2649" s="2">
        <v>241800.75</v>
      </c>
      <c r="D2649" t="s">
        <v>849</v>
      </c>
      <c r="E2649" t="s">
        <v>868</v>
      </c>
      <c r="F2649" t="s">
        <v>9</v>
      </c>
      <c r="G2649" t="s">
        <v>24</v>
      </c>
      <c r="H2649" t="s">
        <v>193</v>
      </c>
      <c r="J2649" t="s">
        <v>6268</v>
      </c>
      <c r="K2649" t="str">
        <f>IF(COUNTIF(Customers!A:A, H2649)&gt;0, "Valid", "Invalid")</f>
        <v>Valid</v>
      </c>
      <c r="L2649" t="str">
        <f t="shared" si="205"/>
        <v>7</v>
      </c>
      <c r="M2649" t="str">
        <f t="shared" si="206"/>
        <v>2022</v>
      </c>
      <c r="N2649">
        <f t="shared" si="207"/>
        <v>241800.75</v>
      </c>
      <c r="O2649">
        <f t="shared" si="208"/>
        <v>241800.75</v>
      </c>
      <c r="P2649" t="str">
        <f t="shared" si="209"/>
        <v/>
      </c>
      <c r="Q2649" s="48" t="str">
        <f>IF(O2649="","",
   IF(OR(O2649&lt;EDA_Outlier_Analysis!$C$10, O2649&gt;EDA_Outlier_Analysis!$C$11),
      "Outlier",
      "Normal"))</f>
        <v>Normal</v>
      </c>
      <c r="R2649" t="str">
        <f>IF(P2649="","",
   IF(OR(P2649 &lt; EDA_Outlier_Analysis!$F$7, P2649 &gt; EDA_Outlier_Analysis!$F$8),
      "Outlier",
      "Normal"))</f>
        <v/>
      </c>
      <c r="S2649" t="str">
        <f>IF(N2649="","",
   IF(OR(N2649 &lt;EDA_Outlier_Analysis!$I$10, N2649 &gt; EDA_Outlier_Analysis!$I$11),
      "Outlier",
      "Normal"))</f>
        <v>Normal</v>
      </c>
    </row>
    <row r="2650" spans="1:19">
      <c r="A2650" t="s">
        <v>6269</v>
      </c>
      <c r="B2650" s="4">
        <v>45053</v>
      </c>
      <c r="C2650" s="2">
        <v>199025.93</v>
      </c>
      <c r="D2650" t="s">
        <v>849</v>
      </c>
      <c r="E2650" t="s">
        <v>868</v>
      </c>
      <c r="F2650" t="s">
        <v>10</v>
      </c>
      <c r="G2650" t="s">
        <v>20</v>
      </c>
      <c r="H2650" t="s">
        <v>615</v>
      </c>
      <c r="J2650" t="s">
        <v>6270</v>
      </c>
      <c r="K2650" t="str">
        <f>IF(COUNTIF(Customers!A:A, H2650)&gt;0, "Valid", "Invalid")</f>
        <v>Valid</v>
      </c>
      <c r="L2650" t="str">
        <f t="shared" si="205"/>
        <v>5</v>
      </c>
      <c r="M2650" t="str">
        <f t="shared" si="206"/>
        <v>2023</v>
      </c>
      <c r="N2650">
        <f t="shared" si="207"/>
        <v>199025.93</v>
      </c>
      <c r="O2650">
        <f t="shared" si="208"/>
        <v>199025.93</v>
      </c>
      <c r="P2650" t="str">
        <f t="shared" si="209"/>
        <v/>
      </c>
      <c r="Q2650" s="48" t="str">
        <f>IF(O2650="","",
   IF(OR(O2650&lt;EDA_Outlier_Analysis!$C$10, O2650&gt;EDA_Outlier_Analysis!$C$11),
      "Outlier",
      "Normal"))</f>
        <v>Normal</v>
      </c>
      <c r="R2650" t="str">
        <f>IF(P2650="","",
   IF(OR(P2650 &lt; EDA_Outlier_Analysis!$F$7, P2650 &gt; EDA_Outlier_Analysis!$F$8),
      "Outlier",
      "Normal"))</f>
        <v/>
      </c>
      <c r="S2650" t="str">
        <f>IF(N2650="","",
   IF(OR(N2650 &lt;EDA_Outlier_Analysis!$I$10, N2650 &gt; EDA_Outlier_Analysis!$I$11),
      "Outlier",
      "Normal"))</f>
        <v>Normal</v>
      </c>
    </row>
    <row r="2651" spans="1:19">
      <c r="A2651" t="s">
        <v>6271</v>
      </c>
      <c r="B2651" s="4">
        <v>45015</v>
      </c>
      <c r="C2651" s="2">
        <v>180967.32</v>
      </c>
      <c r="D2651" t="s">
        <v>849</v>
      </c>
      <c r="E2651" t="s">
        <v>868</v>
      </c>
      <c r="F2651" t="s">
        <v>10</v>
      </c>
      <c r="G2651" t="s">
        <v>34</v>
      </c>
      <c r="H2651" t="s">
        <v>203</v>
      </c>
      <c r="J2651" t="s">
        <v>6272</v>
      </c>
      <c r="K2651" t="str">
        <f>IF(COUNTIF(Customers!A:A, H2651)&gt;0, "Valid", "Invalid")</f>
        <v>Valid</v>
      </c>
      <c r="L2651" t="str">
        <f t="shared" si="205"/>
        <v>3</v>
      </c>
      <c r="M2651" t="str">
        <f t="shared" si="206"/>
        <v>2023</v>
      </c>
      <c r="N2651">
        <f t="shared" si="207"/>
        <v>180967.32</v>
      </c>
      <c r="O2651">
        <f t="shared" si="208"/>
        <v>180967.32</v>
      </c>
      <c r="P2651" t="str">
        <f t="shared" si="209"/>
        <v/>
      </c>
      <c r="Q2651" s="48" t="str">
        <f>IF(O2651="","",
   IF(OR(O2651&lt;EDA_Outlier_Analysis!$C$10, O2651&gt;EDA_Outlier_Analysis!$C$11),
      "Outlier",
      "Normal"))</f>
        <v>Normal</v>
      </c>
      <c r="R2651" t="str">
        <f>IF(P2651="","",
   IF(OR(P2651 &lt; EDA_Outlier_Analysis!$F$7, P2651 &gt; EDA_Outlier_Analysis!$F$8),
      "Outlier",
      "Normal"))</f>
        <v/>
      </c>
      <c r="S2651" t="str">
        <f>IF(N2651="","",
   IF(OR(N2651 &lt;EDA_Outlier_Analysis!$I$10, N2651 &gt; EDA_Outlier_Analysis!$I$11),
      "Outlier",
      "Normal"))</f>
        <v>Normal</v>
      </c>
    </row>
    <row r="2652" spans="1:19">
      <c r="A2652" t="s">
        <v>6273</v>
      </c>
      <c r="B2652" s="4">
        <v>44764</v>
      </c>
      <c r="C2652" s="2">
        <v>234903.67999999999</v>
      </c>
      <c r="D2652" t="s">
        <v>849</v>
      </c>
      <c r="E2652" t="s">
        <v>850</v>
      </c>
      <c r="F2652" t="s">
        <v>11</v>
      </c>
      <c r="G2652" t="s">
        <v>31</v>
      </c>
      <c r="H2652" t="s">
        <v>285</v>
      </c>
      <c r="J2652" t="s">
        <v>6274</v>
      </c>
      <c r="K2652" t="str">
        <f>IF(COUNTIF(Customers!A:A, H2652)&gt;0, "Valid", "Invalid")</f>
        <v>Valid</v>
      </c>
      <c r="L2652" t="str">
        <f t="shared" si="205"/>
        <v>7</v>
      </c>
      <c r="M2652" t="str">
        <f t="shared" si="206"/>
        <v>2022</v>
      </c>
      <c r="N2652">
        <f t="shared" si="207"/>
        <v>234903.67999999999</v>
      </c>
      <c r="O2652">
        <f t="shared" si="208"/>
        <v>234903.67999999999</v>
      </c>
      <c r="P2652" t="str">
        <f t="shared" si="209"/>
        <v/>
      </c>
      <c r="Q2652" s="48" t="str">
        <f>IF(O2652="","",
   IF(OR(O2652&lt;EDA_Outlier_Analysis!$C$10, O2652&gt;EDA_Outlier_Analysis!$C$11),
      "Outlier",
      "Normal"))</f>
        <v>Normal</v>
      </c>
      <c r="R2652" t="str">
        <f>IF(P2652="","",
   IF(OR(P2652 &lt; EDA_Outlier_Analysis!$F$7, P2652 &gt; EDA_Outlier_Analysis!$F$8),
      "Outlier",
      "Normal"))</f>
        <v/>
      </c>
      <c r="S2652" t="str">
        <f>IF(N2652="","",
   IF(OR(N2652 &lt;EDA_Outlier_Analysis!$I$10, N2652 &gt; EDA_Outlier_Analysis!$I$11),
      "Outlier",
      "Normal"))</f>
        <v>Normal</v>
      </c>
    </row>
    <row r="2653" spans="1:19">
      <c r="A2653" t="s">
        <v>6275</v>
      </c>
      <c r="B2653" s="4">
        <v>45165</v>
      </c>
      <c r="C2653" s="2">
        <v>-35294.04</v>
      </c>
      <c r="D2653" t="s">
        <v>840</v>
      </c>
      <c r="E2653" t="s">
        <v>878</v>
      </c>
      <c r="F2653" t="s">
        <v>9</v>
      </c>
      <c r="G2653" t="s">
        <v>34</v>
      </c>
      <c r="I2653" t="s">
        <v>1971</v>
      </c>
      <c r="J2653" t="s">
        <v>6276</v>
      </c>
      <c r="K2653" t="str">
        <f>IF(COUNTIF(Customers!A:A, H2653)&gt;0, "Valid", "Invalid")</f>
        <v>Invalid</v>
      </c>
      <c r="L2653" t="str">
        <f t="shared" si="205"/>
        <v>8</v>
      </c>
      <c r="M2653" t="str">
        <f t="shared" si="206"/>
        <v>2023</v>
      </c>
      <c r="N2653">
        <f t="shared" si="207"/>
        <v>-35294.04</v>
      </c>
      <c r="O2653" t="str">
        <f t="shared" si="208"/>
        <v/>
      </c>
      <c r="P2653">
        <f t="shared" si="209"/>
        <v>35294.04</v>
      </c>
      <c r="Q2653" s="48" t="str">
        <f>IF(O2653="","",
   IF(OR(O2653&lt;EDA_Outlier_Analysis!$C$10, O2653&gt;EDA_Outlier_Analysis!$C$11),
      "Outlier",
      "Normal"))</f>
        <v/>
      </c>
      <c r="R2653" t="str">
        <f>IF(P2653="","",
   IF(OR(P2653 &lt; EDA_Outlier_Analysis!$F$7, P2653 &gt; EDA_Outlier_Analysis!$F$8),
      "Outlier",
      "Normal"))</f>
        <v>Normal</v>
      </c>
      <c r="S2653" t="str">
        <f>IF(N2653="","",
   IF(OR(N2653 &lt;EDA_Outlier_Analysis!$I$10, N2653 &gt; EDA_Outlier_Analysis!$I$11),
      "Outlier",
      "Normal"))</f>
        <v>Normal</v>
      </c>
    </row>
    <row r="2654" spans="1:19">
      <c r="A2654" t="s">
        <v>6277</v>
      </c>
      <c r="B2654" s="4">
        <v>45100</v>
      </c>
      <c r="C2654" s="2">
        <v>85340.63</v>
      </c>
      <c r="D2654" t="s">
        <v>849</v>
      </c>
      <c r="E2654" t="s">
        <v>853</v>
      </c>
      <c r="F2654" t="s">
        <v>11</v>
      </c>
      <c r="G2654" t="s">
        <v>34</v>
      </c>
      <c r="H2654" t="s">
        <v>347</v>
      </c>
      <c r="J2654" t="s">
        <v>6278</v>
      </c>
      <c r="K2654" t="str">
        <f>IF(COUNTIF(Customers!A:A, H2654)&gt;0, "Valid", "Invalid")</f>
        <v>Valid</v>
      </c>
      <c r="L2654" t="str">
        <f t="shared" si="205"/>
        <v>6</v>
      </c>
      <c r="M2654" t="str">
        <f t="shared" si="206"/>
        <v>2023</v>
      </c>
      <c r="N2654">
        <f t="shared" si="207"/>
        <v>85340.63</v>
      </c>
      <c r="O2654">
        <f t="shared" si="208"/>
        <v>85340.63</v>
      </c>
      <c r="P2654" t="str">
        <f t="shared" si="209"/>
        <v/>
      </c>
      <c r="Q2654" s="48" t="str">
        <f>IF(O2654="","",
   IF(OR(O2654&lt;EDA_Outlier_Analysis!$C$10, O2654&gt;EDA_Outlier_Analysis!$C$11),
      "Outlier",
      "Normal"))</f>
        <v>Normal</v>
      </c>
      <c r="R2654" t="str">
        <f>IF(P2654="","",
   IF(OR(P2654 &lt; EDA_Outlier_Analysis!$F$7, P2654 &gt; EDA_Outlier_Analysis!$F$8),
      "Outlier",
      "Normal"))</f>
        <v/>
      </c>
      <c r="S2654" t="str">
        <f>IF(N2654="","",
   IF(OR(N2654 &lt;EDA_Outlier_Analysis!$I$10, N2654 &gt; EDA_Outlier_Analysis!$I$11),
      "Outlier",
      "Normal"))</f>
        <v>Normal</v>
      </c>
    </row>
    <row r="2655" spans="1:19">
      <c r="A2655" t="s">
        <v>6279</v>
      </c>
      <c r="B2655" s="4">
        <v>44860</v>
      </c>
      <c r="C2655" s="2">
        <v>141825.23000000001</v>
      </c>
      <c r="D2655" t="s">
        <v>849</v>
      </c>
      <c r="E2655" t="s">
        <v>850</v>
      </c>
      <c r="F2655" t="s">
        <v>10</v>
      </c>
      <c r="G2655" t="s">
        <v>20</v>
      </c>
      <c r="H2655" t="s">
        <v>473</v>
      </c>
      <c r="J2655" t="s">
        <v>6280</v>
      </c>
      <c r="K2655" t="str">
        <f>IF(COUNTIF(Customers!A:A, H2655)&gt;0, "Valid", "Invalid")</f>
        <v>Valid</v>
      </c>
      <c r="L2655" t="str">
        <f t="shared" si="205"/>
        <v>10</v>
      </c>
      <c r="M2655" t="str">
        <f t="shared" si="206"/>
        <v>2022</v>
      </c>
      <c r="N2655">
        <f t="shared" si="207"/>
        <v>141825.23000000001</v>
      </c>
      <c r="O2655">
        <f t="shared" si="208"/>
        <v>141825.23000000001</v>
      </c>
      <c r="P2655" t="str">
        <f t="shared" si="209"/>
        <v/>
      </c>
      <c r="Q2655" s="48" t="str">
        <f>IF(O2655="","",
   IF(OR(O2655&lt;EDA_Outlier_Analysis!$C$10, O2655&gt;EDA_Outlier_Analysis!$C$11),
      "Outlier",
      "Normal"))</f>
        <v>Normal</v>
      </c>
      <c r="R2655" t="str">
        <f>IF(P2655="","",
   IF(OR(P2655 &lt; EDA_Outlier_Analysis!$F$7, P2655 &gt; EDA_Outlier_Analysis!$F$8),
      "Outlier",
      "Normal"))</f>
        <v/>
      </c>
      <c r="S2655" t="str">
        <f>IF(N2655="","",
   IF(OR(N2655 &lt;EDA_Outlier_Analysis!$I$10, N2655 &gt; EDA_Outlier_Analysis!$I$11),
      "Outlier",
      "Normal"))</f>
        <v>Normal</v>
      </c>
    </row>
    <row r="2656" spans="1:19">
      <c r="A2656" t="s">
        <v>6281</v>
      </c>
      <c r="B2656" s="4">
        <v>45248</v>
      </c>
      <c r="C2656" s="2">
        <v>47028.24</v>
      </c>
      <c r="D2656" t="s">
        <v>849</v>
      </c>
      <c r="E2656" t="s">
        <v>868</v>
      </c>
      <c r="F2656" t="s">
        <v>11</v>
      </c>
      <c r="G2656" t="s">
        <v>31</v>
      </c>
      <c r="H2656" t="s">
        <v>71</v>
      </c>
      <c r="J2656" t="s">
        <v>6282</v>
      </c>
      <c r="K2656" t="str">
        <f>IF(COUNTIF(Customers!A:A, H2656)&gt;0, "Valid", "Invalid")</f>
        <v>Valid</v>
      </c>
      <c r="L2656" t="str">
        <f t="shared" si="205"/>
        <v>11</v>
      </c>
      <c r="M2656" t="str">
        <f t="shared" si="206"/>
        <v>2023</v>
      </c>
      <c r="N2656">
        <f t="shared" si="207"/>
        <v>47028.24</v>
      </c>
      <c r="O2656">
        <f t="shared" si="208"/>
        <v>47028.24</v>
      </c>
      <c r="P2656" t="str">
        <f t="shared" si="209"/>
        <v/>
      </c>
      <c r="Q2656" s="48" t="str">
        <f>IF(O2656="","",
   IF(OR(O2656&lt;EDA_Outlier_Analysis!$C$10, O2656&gt;EDA_Outlier_Analysis!$C$11),
      "Outlier",
      "Normal"))</f>
        <v>Normal</v>
      </c>
      <c r="R2656" t="str">
        <f>IF(P2656="","",
   IF(OR(P2656 &lt; EDA_Outlier_Analysis!$F$7, P2656 &gt; EDA_Outlier_Analysis!$F$8),
      "Outlier",
      "Normal"))</f>
        <v/>
      </c>
      <c r="S2656" t="str">
        <f>IF(N2656="","",
   IF(OR(N2656 &lt;EDA_Outlier_Analysis!$I$10, N2656 &gt; EDA_Outlier_Analysis!$I$11),
      "Outlier",
      "Normal"))</f>
        <v>Normal</v>
      </c>
    </row>
    <row r="2657" spans="1:19">
      <c r="A2657" t="s">
        <v>6283</v>
      </c>
      <c r="B2657" s="4">
        <v>44635</v>
      </c>
      <c r="C2657" s="2">
        <v>102623.02</v>
      </c>
      <c r="D2657" t="s">
        <v>849</v>
      </c>
      <c r="E2657" t="s">
        <v>850</v>
      </c>
      <c r="F2657" t="s">
        <v>9</v>
      </c>
      <c r="G2657" t="s">
        <v>31</v>
      </c>
      <c r="H2657" t="s">
        <v>275</v>
      </c>
      <c r="J2657" t="s">
        <v>6284</v>
      </c>
      <c r="K2657" t="str">
        <f>IF(COUNTIF(Customers!A:A, H2657)&gt;0, "Valid", "Invalid")</f>
        <v>Valid</v>
      </c>
      <c r="L2657" t="str">
        <f t="shared" si="205"/>
        <v>3</v>
      </c>
      <c r="M2657" t="str">
        <f t="shared" si="206"/>
        <v>2022</v>
      </c>
      <c r="N2657">
        <f t="shared" si="207"/>
        <v>102623.02</v>
      </c>
      <c r="O2657">
        <f t="shared" si="208"/>
        <v>102623.02</v>
      </c>
      <c r="P2657" t="str">
        <f t="shared" si="209"/>
        <v/>
      </c>
      <c r="Q2657" s="48" t="str">
        <f>IF(O2657="","",
   IF(OR(O2657&lt;EDA_Outlier_Analysis!$C$10, O2657&gt;EDA_Outlier_Analysis!$C$11),
      "Outlier",
      "Normal"))</f>
        <v>Normal</v>
      </c>
      <c r="R2657" t="str">
        <f>IF(P2657="","",
   IF(OR(P2657 &lt; EDA_Outlier_Analysis!$F$7, P2657 &gt; EDA_Outlier_Analysis!$F$8),
      "Outlier",
      "Normal"))</f>
        <v/>
      </c>
      <c r="S2657" t="str">
        <f>IF(N2657="","",
   IF(OR(N2657 &lt;EDA_Outlier_Analysis!$I$10, N2657 &gt; EDA_Outlier_Analysis!$I$11),
      "Outlier",
      "Normal"))</f>
        <v>Normal</v>
      </c>
    </row>
    <row r="2658" spans="1:19">
      <c r="A2658" t="s">
        <v>6285</v>
      </c>
      <c r="B2658" s="4">
        <v>45040</v>
      </c>
      <c r="C2658" s="2">
        <v>-48521.35</v>
      </c>
      <c r="D2658" t="s">
        <v>840</v>
      </c>
      <c r="E2658" t="s">
        <v>878</v>
      </c>
      <c r="F2658" t="s">
        <v>11</v>
      </c>
      <c r="G2658" t="s">
        <v>24</v>
      </c>
      <c r="I2658" t="s">
        <v>2544</v>
      </c>
      <c r="J2658" t="s">
        <v>6286</v>
      </c>
      <c r="K2658" t="str">
        <f>IF(COUNTIF(Customers!A:A, H2658)&gt;0, "Valid", "Invalid")</f>
        <v>Invalid</v>
      </c>
      <c r="L2658" t="str">
        <f t="shared" si="205"/>
        <v>4</v>
      </c>
      <c r="M2658" t="str">
        <f t="shared" si="206"/>
        <v>2023</v>
      </c>
      <c r="N2658">
        <f t="shared" si="207"/>
        <v>-48521.35</v>
      </c>
      <c r="O2658" t="str">
        <f t="shared" si="208"/>
        <v/>
      </c>
      <c r="P2658">
        <f t="shared" si="209"/>
        <v>48521.35</v>
      </c>
      <c r="Q2658" s="48" t="str">
        <f>IF(O2658="","",
   IF(OR(O2658&lt;EDA_Outlier_Analysis!$C$10, O2658&gt;EDA_Outlier_Analysis!$C$11),
      "Outlier",
      "Normal"))</f>
        <v/>
      </c>
      <c r="R2658" t="str">
        <f>IF(P2658="","",
   IF(OR(P2658 &lt; EDA_Outlier_Analysis!$F$7, P2658 &gt; EDA_Outlier_Analysis!$F$8),
      "Outlier",
      "Normal"))</f>
        <v>Normal</v>
      </c>
      <c r="S2658" t="str">
        <f>IF(N2658="","",
   IF(OR(N2658 &lt;EDA_Outlier_Analysis!$I$10, N2658 &gt; EDA_Outlier_Analysis!$I$11),
      "Outlier",
      "Normal"))</f>
        <v>Normal</v>
      </c>
    </row>
    <row r="2659" spans="1:19">
      <c r="A2659" t="s">
        <v>6287</v>
      </c>
      <c r="B2659" s="4">
        <v>44936</v>
      </c>
      <c r="C2659" s="2">
        <v>177784.14</v>
      </c>
      <c r="D2659" t="s">
        <v>849</v>
      </c>
      <c r="E2659" t="s">
        <v>868</v>
      </c>
      <c r="F2659" t="s">
        <v>11</v>
      </c>
      <c r="G2659" t="s">
        <v>20</v>
      </c>
      <c r="H2659" t="s">
        <v>681</v>
      </c>
      <c r="J2659" t="s">
        <v>6288</v>
      </c>
      <c r="K2659" t="str">
        <f>IF(COUNTIF(Customers!A:A, H2659)&gt;0, "Valid", "Invalid")</f>
        <v>Valid</v>
      </c>
      <c r="L2659" t="str">
        <f t="shared" si="205"/>
        <v>1</v>
      </c>
      <c r="M2659" t="str">
        <f t="shared" si="206"/>
        <v>2023</v>
      </c>
      <c r="N2659">
        <f t="shared" si="207"/>
        <v>177784.14</v>
      </c>
      <c r="O2659">
        <f t="shared" si="208"/>
        <v>177784.14</v>
      </c>
      <c r="P2659" t="str">
        <f t="shared" si="209"/>
        <v/>
      </c>
      <c r="Q2659" s="48" t="str">
        <f>IF(O2659="","",
   IF(OR(O2659&lt;EDA_Outlier_Analysis!$C$10, O2659&gt;EDA_Outlier_Analysis!$C$11),
      "Outlier",
      "Normal"))</f>
        <v>Normal</v>
      </c>
      <c r="R2659" t="str">
        <f>IF(P2659="","",
   IF(OR(P2659 &lt; EDA_Outlier_Analysis!$F$7, P2659 &gt; EDA_Outlier_Analysis!$F$8),
      "Outlier",
      "Normal"))</f>
        <v/>
      </c>
      <c r="S2659" t="str">
        <f>IF(N2659="","",
   IF(OR(N2659 &lt;EDA_Outlier_Analysis!$I$10, N2659 &gt; EDA_Outlier_Analysis!$I$11),
      "Outlier",
      "Normal"))</f>
        <v>Normal</v>
      </c>
    </row>
    <row r="2660" spans="1:19">
      <c r="A2660" t="s">
        <v>6289</v>
      </c>
      <c r="B2660" s="4">
        <v>45166</v>
      </c>
      <c r="C2660" s="2">
        <v>13271.24</v>
      </c>
      <c r="D2660" t="s">
        <v>873</v>
      </c>
      <c r="E2660" t="s">
        <v>873</v>
      </c>
      <c r="F2660" t="s">
        <v>11</v>
      </c>
      <c r="G2660" t="s">
        <v>31</v>
      </c>
      <c r="J2660" t="s">
        <v>6290</v>
      </c>
      <c r="K2660" t="str">
        <f>IF(COUNTIF(Customers!A:A, H2660)&gt;0, "Valid", "Invalid")</f>
        <v>Invalid</v>
      </c>
      <c r="L2660" t="str">
        <f t="shared" si="205"/>
        <v>8</v>
      </c>
      <c r="M2660" t="str">
        <f t="shared" si="206"/>
        <v>2023</v>
      </c>
      <c r="N2660">
        <f t="shared" si="207"/>
        <v>-13271.24</v>
      </c>
      <c r="O2660" t="str">
        <f t="shared" si="208"/>
        <v/>
      </c>
      <c r="P2660" t="str">
        <f t="shared" si="209"/>
        <v/>
      </c>
      <c r="Q2660" s="48" t="str">
        <f>IF(O2660="","",
   IF(OR(O2660&lt;EDA_Outlier_Analysis!$C$10, O2660&gt;EDA_Outlier_Analysis!$C$11),
      "Outlier",
      "Normal"))</f>
        <v/>
      </c>
      <c r="R2660" t="str">
        <f>IF(P2660="","",
   IF(OR(P2660 &lt; EDA_Outlier_Analysis!$F$7, P2660 &gt; EDA_Outlier_Analysis!$F$8),
      "Outlier",
      "Normal"))</f>
        <v/>
      </c>
      <c r="S2660" t="str">
        <f>IF(N2660="","",
   IF(OR(N2660 &lt;EDA_Outlier_Analysis!$I$10, N2660 &gt; EDA_Outlier_Analysis!$I$11),
      "Outlier",
      "Normal"))</f>
        <v>Normal</v>
      </c>
    </row>
    <row r="2661" spans="1:19">
      <c r="A2661" t="s">
        <v>6291</v>
      </c>
      <c r="B2661" s="4">
        <v>44891</v>
      </c>
      <c r="C2661" s="2">
        <v>27560.01</v>
      </c>
      <c r="D2661" t="s">
        <v>971</v>
      </c>
      <c r="E2661" t="s">
        <v>971</v>
      </c>
      <c r="F2661" t="s">
        <v>11</v>
      </c>
      <c r="G2661" t="s">
        <v>24</v>
      </c>
      <c r="J2661" t="s">
        <v>6292</v>
      </c>
      <c r="K2661" t="str">
        <f>IF(COUNTIF(Customers!A:A, H2661)&gt;0, "Valid", "Invalid")</f>
        <v>Invalid</v>
      </c>
      <c r="L2661" t="str">
        <f t="shared" si="205"/>
        <v>11</v>
      </c>
      <c r="M2661" t="str">
        <f t="shared" si="206"/>
        <v>2022</v>
      </c>
      <c r="N2661">
        <f t="shared" si="207"/>
        <v>-27560.01</v>
      </c>
      <c r="O2661" t="str">
        <f t="shared" si="208"/>
        <v/>
      </c>
      <c r="P2661" t="str">
        <f t="shared" si="209"/>
        <v/>
      </c>
      <c r="Q2661" s="48" t="str">
        <f>IF(O2661="","",
   IF(OR(O2661&lt;EDA_Outlier_Analysis!$C$10, O2661&gt;EDA_Outlier_Analysis!$C$11),
      "Outlier",
      "Normal"))</f>
        <v/>
      </c>
      <c r="R2661" t="str">
        <f>IF(P2661="","",
   IF(OR(P2661 &lt; EDA_Outlier_Analysis!$F$7, P2661 &gt; EDA_Outlier_Analysis!$F$8),
      "Outlier",
      "Normal"))</f>
        <v/>
      </c>
      <c r="S2661" t="str">
        <f>IF(N2661="","",
   IF(OR(N2661 &lt;EDA_Outlier_Analysis!$I$10, N2661 &gt; EDA_Outlier_Analysis!$I$11),
      "Outlier",
      "Normal"))</f>
        <v>Normal</v>
      </c>
    </row>
    <row r="2662" spans="1:19">
      <c r="A2662" t="s">
        <v>6293</v>
      </c>
      <c r="B2662" s="4">
        <v>44849</v>
      </c>
      <c r="C2662" s="2">
        <v>117643.59</v>
      </c>
      <c r="D2662" t="s">
        <v>849</v>
      </c>
      <c r="E2662" t="s">
        <v>853</v>
      </c>
      <c r="F2662" t="s">
        <v>10</v>
      </c>
      <c r="G2662" t="s">
        <v>31</v>
      </c>
      <c r="H2662" t="s">
        <v>515</v>
      </c>
      <c r="J2662" t="s">
        <v>6294</v>
      </c>
      <c r="K2662" t="str">
        <f>IF(COUNTIF(Customers!A:A, H2662)&gt;0, "Valid", "Invalid")</f>
        <v>Valid</v>
      </c>
      <c r="L2662" t="str">
        <f t="shared" si="205"/>
        <v>10</v>
      </c>
      <c r="M2662" t="str">
        <f t="shared" si="206"/>
        <v>2022</v>
      </c>
      <c r="N2662">
        <f t="shared" si="207"/>
        <v>117643.59</v>
      </c>
      <c r="O2662">
        <f t="shared" si="208"/>
        <v>117643.59</v>
      </c>
      <c r="P2662" t="str">
        <f t="shared" si="209"/>
        <v/>
      </c>
      <c r="Q2662" s="48" t="str">
        <f>IF(O2662="","",
   IF(OR(O2662&lt;EDA_Outlier_Analysis!$C$10, O2662&gt;EDA_Outlier_Analysis!$C$11),
      "Outlier",
      "Normal"))</f>
        <v>Normal</v>
      </c>
      <c r="R2662" t="str">
        <f>IF(P2662="","",
   IF(OR(P2662 &lt; EDA_Outlier_Analysis!$F$7, P2662 &gt; EDA_Outlier_Analysis!$F$8),
      "Outlier",
      "Normal"))</f>
        <v/>
      </c>
      <c r="S2662" t="str">
        <f>IF(N2662="","",
   IF(OR(N2662 &lt;EDA_Outlier_Analysis!$I$10, N2662 &gt; EDA_Outlier_Analysis!$I$11),
      "Outlier",
      "Normal"))</f>
        <v>Normal</v>
      </c>
    </row>
    <row r="2663" spans="1:19">
      <c r="A2663" t="s">
        <v>6295</v>
      </c>
      <c r="B2663" s="4">
        <v>45222</v>
      </c>
      <c r="C2663" s="2">
        <v>148398.74</v>
      </c>
      <c r="D2663" t="s">
        <v>849</v>
      </c>
      <c r="E2663" t="s">
        <v>850</v>
      </c>
      <c r="F2663" t="s">
        <v>11</v>
      </c>
      <c r="G2663" t="s">
        <v>24</v>
      </c>
      <c r="H2663" t="s">
        <v>511</v>
      </c>
      <c r="J2663" t="s">
        <v>6296</v>
      </c>
      <c r="K2663" t="str">
        <f>IF(COUNTIF(Customers!A:A, H2663)&gt;0, "Valid", "Invalid")</f>
        <v>Valid</v>
      </c>
      <c r="L2663" t="str">
        <f t="shared" si="205"/>
        <v>10</v>
      </c>
      <c r="M2663" t="str">
        <f t="shared" si="206"/>
        <v>2023</v>
      </c>
      <c r="N2663">
        <f t="shared" si="207"/>
        <v>148398.74</v>
      </c>
      <c r="O2663">
        <f t="shared" si="208"/>
        <v>148398.74</v>
      </c>
      <c r="P2663" t="str">
        <f t="shared" si="209"/>
        <v/>
      </c>
      <c r="Q2663" s="48" t="str">
        <f>IF(O2663="","",
   IF(OR(O2663&lt;EDA_Outlier_Analysis!$C$10, O2663&gt;EDA_Outlier_Analysis!$C$11),
      "Outlier",
      "Normal"))</f>
        <v>Normal</v>
      </c>
      <c r="R2663" t="str">
        <f>IF(P2663="","",
   IF(OR(P2663 &lt; EDA_Outlier_Analysis!$F$7, P2663 &gt; EDA_Outlier_Analysis!$F$8),
      "Outlier",
      "Normal"))</f>
        <v/>
      </c>
      <c r="S2663" t="str">
        <f>IF(N2663="","",
   IF(OR(N2663 &lt;EDA_Outlier_Analysis!$I$10, N2663 &gt; EDA_Outlier_Analysis!$I$11),
      "Outlier",
      "Normal"))</f>
        <v>Normal</v>
      </c>
    </row>
    <row r="2664" spans="1:19">
      <c r="A2664" t="s">
        <v>6297</v>
      </c>
      <c r="B2664" s="4">
        <v>44942</v>
      </c>
      <c r="C2664" s="2">
        <v>20225.14</v>
      </c>
      <c r="D2664" t="s">
        <v>971</v>
      </c>
      <c r="E2664" t="s">
        <v>971</v>
      </c>
      <c r="F2664" t="s">
        <v>11</v>
      </c>
      <c r="G2664" t="s">
        <v>24</v>
      </c>
      <c r="J2664" t="s">
        <v>6298</v>
      </c>
      <c r="K2664" t="str">
        <f>IF(COUNTIF(Customers!A:A, H2664)&gt;0, "Valid", "Invalid")</f>
        <v>Invalid</v>
      </c>
      <c r="L2664" t="str">
        <f t="shared" si="205"/>
        <v>1</v>
      </c>
      <c r="M2664" t="str">
        <f t="shared" si="206"/>
        <v>2023</v>
      </c>
      <c r="N2664">
        <f t="shared" si="207"/>
        <v>-20225.14</v>
      </c>
      <c r="O2664" t="str">
        <f t="shared" si="208"/>
        <v/>
      </c>
      <c r="P2664" t="str">
        <f t="shared" si="209"/>
        <v/>
      </c>
      <c r="Q2664" s="48" t="str">
        <f>IF(O2664="","",
   IF(OR(O2664&lt;EDA_Outlier_Analysis!$C$10, O2664&gt;EDA_Outlier_Analysis!$C$11),
      "Outlier",
      "Normal"))</f>
        <v/>
      </c>
      <c r="R2664" t="str">
        <f>IF(P2664="","",
   IF(OR(P2664 &lt; EDA_Outlier_Analysis!$F$7, P2664 &gt; EDA_Outlier_Analysis!$F$8),
      "Outlier",
      "Normal"))</f>
        <v/>
      </c>
      <c r="S2664" t="str">
        <f>IF(N2664="","",
   IF(OR(N2664 &lt;EDA_Outlier_Analysis!$I$10, N2664 &gt; EDA_Outlier_Analysis!$I$11),
      "Outlier",
      "Normal"))</f>
        <v>Normal</v>
      </c>
    </row>
    <row r="2665" spans="1:19">
      <c r="A2665" t="s">
        <v>6299</v>
      </c>
      <c r="B2665" s="4">
        <v>44891</v>
      </c>
      <c r="C2665" s="2">
        <v>107364.63</v>
      </c>
      <c r="D2665" t="s">
        <v>849</v>
      </c>
      <c r="E2665" t="s">
        <v>850</v>
      </c>
      <c r="F2665" t="s">
        <v>11</v>
      </c>
      <c r="G2665" t="s">
        <v>34</v>
      </c>
      <c r="H2665" t="s">
        <v>761</v>
      </c>
      <c r="J2665" t="s">
        <v>6300</v>
      </c>
      <c r="K2665" t="str">
        <f>IF(COUNTIF(Customers!A:A, H2665)&gt;0, "Valid", "Invalid")</f>
        <v>Valid</v>
      </c>
      <c r="L2665" t="str">
        <f t="shared" si="205"/>
        <v>11</v>
      </c>
      <c r="M2665" t="str">
        <f t="shared" si="206"/>
        <v>2022</v>
      </c>
      <c r="N2665">
        <f t="shared" si="207"/>
        <v>107364.63</v>
      </c>
      <c r="O2665">
        <f t="shared" si="208"/>
        <v>107364.63</v>
      </c>
      <c r="P2665" t="str">
        <f t="shared" si="209"/>
        <v/>
      </c>
      <c r="Q2665" s="48" t="str">
        <f>IF(O2665="","",
   IF(OR(O2665&lt;EDA_Outlier_Analysis!$C$10, O2665&gt;EDA_Outlier_Analysis!$C$11),
      "Outlier",
      "Normal"))</f>
        <v>Normal</v>
      </c>
      <c r="R2665" t="str">
        <f>IF(P2665="","",
   IF(OR(P2665 &lt; EDA_Outlier_Analysis!$F$7, P2665 &gt; EDA_Outlier_Analysis!$F$8),
      "Outlier",
      "Normal"))</f>
        <v/>
      </c>
      <c r="S2665" t="str">
        <f>IF(N2665="","",
   IF(OR(N2665 &lt;EDA_Outlier_Analysis!$I$10, N2665 &gt; EDA_Outlier_Analysis!$I$11),
      "Outlier",
      "Normal"))</f>
        <v>Normal</v>
      </c>
    </row>
    <row r="2666" spans="1:19">
      <c r="A2666" t="s">
        <v>6301</v>
      </c>
      <c r="B2666" s="4">
        <v>45130</v>
      </c>
      <c r="C2666" s="2">
        <v>108089.7</v>
      </c>
      <c r="D2666" t="s">
        <v>849</v>
      </c>
      <c r="E2666" t="s">
        <v>853</v>
      </c>
      <c r="F2666" t="s">
        <v>11</v>
      </c>
      <c r="G2666" t="s">
        <v>31</v>
      </c>
      <c r="H2666" t="s">
        <v>647</v>
      </c>
      <c r="J2666" t="s">
        <v>6302</v>
      </c>
      <c r="K2666" t="str">
        <f>IF(COUNTIF(Customers!A:A, H2666)&gt;0, "Valid", "Invalid")</f>
        <v>Valid</v>
      </c>
      <c r="L2666" t="str">
        <f t="shared" si="205"/>
        <v>7</v>
      </c>
      <c r="M2666" t="str">
        <f t="shared" si="206"/>
        <v>2023</v>
      </c>
      <c r="N2666">
        <f t="shared" si="207"/>
        <v>108089.7</v>
      </c>
      <c r="O2666">
        <f t="shared" si="208"/>
        <v>108089.7</v>
      </c>
      <c r="P2666" t="str">
        <f t="shared" si="209"/>
        <v/>
      </c>
      <c r="Q2666" s="48" t="str">
        <f>IF(O2666="","",
   IF(OR(O2666&lt;EDA_Outlier_Analysis!$C$10, O2666&gt;EDA_Outlier_Analysis!$C$11),
      "Outlier",
      "Normal"))</f>
        <v>Normal</v>
      </c>
      <c r="R2666" t="str">
        <f>IF(P2666="","",
   IF(OR(P2666 &lt; EDA_Outlier_Analysis!$F$7, P2666 &gt; EDA_Outlier_Analysis!$F$8),
      "Outlier",
      "Normal"))</f>
        <v/>
      </c>
      <c r="S2666" t="str">
        <f>IF(N2666="","",
   IF(OR(N2666 &lt;EDA_Outlier_Analysis!$I$10, N2666 &gt; EDA_Outlier_Analysis!$I$11),
      "Outlier",
      "Normal"))</f>
        <v>Normal</v>
      </c>
    </row>
    <row r="2667" spans="1:19">
      <c r="A2667" t="s">
        <v>6303</v>
      </c>
      <c r="B2667" s="4">
        <v>45108</v>
      </c>
      <c r="C2667" s="2">
        <v>191419.57</v>
      </c>
      <c r="D2667" t="s">
        <v>849</v>
      </c>
      <c r="E2667" t="s">
        <v>868</v>
      </c>
      <c r="F2667" t="s">
        <v>10</v>
      </c>
      <c r="G2667" t="s">
        <v>24</v>
      </c>
      <c r="H2667" t="s">
        <v>709</v>
      </c>
      <c r="J2667" t="s">
        <v>6304</v>
      </c>
      <c r="K2667" t="str">
        <f>IF(COUNTIF(Customers!A:A, H2667)&gt;0, "Valid", "Invalid")</f>
        <v>Valid</v>
      </c>
      <c r="L2667" t="str">
        <f t="shared" si="205"/>
        <v>7</v>
      </c>
      <c r="M2667" t="str">
        <f t="shared" si="206"/>
        <v>2023</v>
      </c>
      <c r="N2667">
        <f t="shared" si="207"/>
        <v>191419.57</v>
      </c>
      <c r="O2667">
        <f t="shared" si="208"/>
        <v>191419.57</v>
      </c>
      <c r="P2667" t="str">
        <f t="shared" si="209"/>
        <v/>
      </c>
      <c r="Q2667" s="48" t="str">
        <f>IF(O2667="","",
   IF(OR(O2667&lt;EDA_Outlier_Analysis!$C$10, O2667&gt;EDA_Outlier_Analysis!$C$11),
      "Outlier",
      "Normal"))</f>
        <v>Normal</v>
      </c>
      <c r="R2667" t="str">
        <f>IF(P2667="","",
   IF(OR(P2667 &lt; EDA_Outlier_Analysis!$F$7, P2667 &gt; EDA_Outlier_Analysis!$F$8),
      "Outlier",
      "Normal"))</f>
        <v/>
      </c>
      <c r="S2667" t="str">
        <f>IF(N2667="","",
   IF(OR(N2667 &lt;EDA_Outlier_Analysis!$I$10, N2667 &gt; EDA_Outlier_Analysis!$I$11),
      "Outlier",
      "Normal"))</f>
        <v>Normal</v>
      </c>
    </row>
    <row r="2668" spans="1:19">
      <c r="A2668" t="s">
        <v>6305</v>
      </c>
      <c r="B2668" s="4">
        <v>44849</v>
      </c>
      <c r="C2668" s="2">
        <v>106388.28</v>
      </c>
      <c r="D2668" t="s">
        <v>849</v>
      </c>
      <c r="E2668" t="s">
        <v>853</v>
      </c>
      <c r="F2668" t="s">
        <v>11</v>
      </c>
      <c r="G2668" t="s">
        <v>34</v>
      </c>
      <c r="H2668" t="s">
        <v>735</v>
      </c>
      <c r="J2668" t="s">
        <v>6306</v>
      </c>
      <c r="K2668" t="str">
        <f>IF(COUNTIF(Customers!A:A, H2668)&gt;0, "Valid", "Invalid")</f>
        <v>Valid</v>
      </c>
      <c r="L2668" t="str">
        <f t="shared" si="205"/>
        <v>10</v>
      </c>
      <c r="M2668" t="str">
        <f t="shared" si="206"/>
        <v>2022</v>
      </c>
      <c r="N2668">
        <f t="shared" si="207"/>
        <v>106388.28</v>
      </c>
      <c r="O2668">
        <f t="shared" si="208"/>
        <v>106388.28</v>
      </c>
      <c r="P2668" t="str">
        <f t="shared" si="209"/>
        <v/>
      </c>
      <c r="Q2668" s="48" t="str">
        <f>IF(O2668="","",
   IF(OR(O2668&lt;EDA_Outlier_Analysis!$C$10, O2668&gt;EDA_Outlier_Analysis!$C$11),
      "Outlier",
      "Normal"))</f>
        <v>Normal</v>
      </c>
      <c r="R2668" t="str">
        <f>IF(P2668="","",
   IF(OR(P2668 &lt; EDA_Outlier_Analysis!$F$7, P2668 &gt; EDA_Outlier_Analysis!$F$8),
      "Outlier",
      "Normal"))</f>
        <v/>
      </c>
      <c r="S2668" t="str">
        <f>IF(N2668="","",
   IF(OR(N2668 &lt;EDA_Outlier_Analysis!$I$10, N2668 &gt; EDA_Outlier_Analysis!$I$11),
      "Outlier",
      "Normal"))</f>
        <v>Normal</v>
      </c>
    </row>
    <row r="2669" spans="1:19">
      <c r="A2669" t="s">
        <v>6307</v>
      </c>
      <c r="B2669" s="4">
        <v>44753</v>
      </c>
      <c r="C2669" s="2">
        <v>162165.15</v>
      </c>
      <c r="D2669" t="s">
        <v>849</v>
      </c>
      <c r="E2669" t="s">
        <v>853</v>
      </c>
      <c r="F2669" t="s">
        <v>10</v>
      </c>
      <c r="G2669" t="s">
        <v>24</v>
      </c>
      <c r="H2669" t="s">
        <v>221</v>
      </c>
      <c r="J2669" t="s">
        <v>6308</v>
      </c>
      <c r="K2669" t="str">
        <f>IF(COUNTIF(Customers!A:A, H2669)&gt;0, "Valid", "Invalid")</f>
        <v>Valid</v>
      </c>
      <c r="L2669" t="str">
        <f t="shared" si="205"/>
        <v>7</v>
      </c>
      <c r="M2669" t="str">
        <f t="shared" si="206"/>
        <v>2022</v>
      </c>
      <c r="N2669">
        <f t="shared" si="207"/>
        <v>162165.15</v>
      </c>
      <c r="O2669">
        <f t="shared" si="208"/>
        <v>162165.15</v>
      </c>
      <c r="P2669" t="str">
        <f t="shared" si="209"/>
        <v/>
      </c>
      <c r="Q2669" s="48" t="str">
        <f>IF(O2669="","",
   IF(OR(O2669&lt;EDA_Outlier_Analysis!$C$10, O2669&gt;EDA_Outlier_Analysis!$C$11),
      "Outlier",
      "Normal"))</f>
        <v>Normal</v>
      </c>
      <c r="R2669" t="str">
        <f>IF(P2669="","",
   IF(OR(P2669 &lt; EDA_Outlier_Analysis!$F$7, P2669 &gt; EDA_Outlier_Analysis!$F$8),
      "Outlier",
      "Normal"))</f>
        <v/>
      </c>
      <c r="S2669" t="str">
        <f>IF(N2669="","",
   IF(OR(N2669 &lt;EDA_Outlier_Analysis!$I$10, N2669 &gt; EDA_Outlier_Analysis!$I$11),
      "Outlier",
      "Normal"))</f>
        <v>Normal</v>
      </c>
    </row>
    <row r="2670" spans="1:19">
      <c r="A2670" t="s">
        <v>6309</v>
      </c>
      <c r="B2670" s="4">
        <v>45011</v>
      </c>
      <c r="C2670" s="2">
        <v>-48807.49</v>
      </c>
      <c r="D2670" t="s">
        <v>840</v>
      </c>
      <c r="E2670" t="s">
        <v>845</v>
      </c>
      <c r="F2670" t="s">
        <v>11</v>
      </c>
      <c r="G2670" t="s">
        <v>20</v>
      </c>
      <c r="I2670" t="s">
        <v>1237</v>
      </c>
      <c r="J2670" t="s">
        <v>6310</v>
      </c>
      <c r="K2670" t="str">
        <f>IF(COUNTIF(Customers!A:A, H2670)&gt;0, "Valid", "Invalid")</f>
        <v>Invalid</v>
      </c>
      <c r="L2670" t="str">
        <f t="shared" si="205"/>
        <v>3</v>
      </c>
      <c r="M2670" t="str">
        <f t="shared" si="206"/>
        <v>2023</v>
      </c>
      <c r="N2670">
        <f t="shared" si="207"/>
        <v>-48807.49</v>
      </c>
      <c r="O2670" t="str">
        <f t="shared" si="208"/>
        <v/>
      </c>
      <c r="P2670">
        <f t="shared" si="209"/>
        <v>48807.49</v>
      </c>
      <c r="Q2670" s="48" t="str">
        <f>IF(O2670="","",
   IF(OR(O2670&lt;EDA_Outlier_Analysis!$C$10, O2670&gt;EDA_Outlier_Analysis!$C$11),
      "Outlier",
      "Normal"))</f>
        <v/>
      </c>
      <c r="R2670" t="str">
        <f>IF(P2670="","",
   IF(OR(P2670 &lt; EDA_Outlier_Analysis!$F$7, P2670 &gt; EDA_Outlier_Analysis!$F$8),
      "Outlier",
      "Normal"))</f>
        <v>Normal</v>
      </c>
      <c r="S2670" t="str">
        <f>IF(N2670="","",
   IF(OR(N2670 &lt;EDA_Outlier_Analysis!$I$10, N2670 &gt; EDA_Outlier_Analysis!$I$11),
      "Outlier",
      "Normal"))</f>
        <v>Normal</v>
      </c>
    </row>
    <row r="2671" spans="1:19">
      <c r="A2671" t="s">
        <v>6311</v>
      </c>
      <c r="B2671" s="4">
        <v>44758</v>
      </c>
      <c r="C2671" s="2">
        <v>101760.87</v>
      </c>
      <c r="D2671" t="s">
        <v>849</v>
      </c>
      <c r="E2671" t="s">
        <v>853</v>
      </c>
      <c r="F2671" t="s">
        <v>10</v>
      </c>
      <c r="G2671" t="s">
        <v>31</v>
      </c>
      <c r="H2671" t="s">
        <v>395</v>
      </c>
      <c r="J2671" t="s">
        <v>6312</v>
      </c>
      <c r="K2671" t="str">
        <f>IF(COUNTIF(Customers!A:A, H2671)&gt;0, "Valid", "Invalid")</f>
        <v>Valid</v>
      </c>
      <c r="L2671" t="str">
        <f t="shared" si="205"/>
        <v>7</v>
      </c>
      <c r="M2671" t="str">
        <f t="shared" si="206"/>
        <v>2022</v>
      </c>
      <c r="N2671">
        <f t="shared" si="207"/>
        <v>101760.87</v>
      </c>
      <c r="O2671">
        <f t="shared" si="208"/>
        <v>101760.87</v>
      </c>
      <c r="P2671" t="str">
        <f t="shared" si="209"/>
        <v/>
      </c>
      <c r="Q2671" s="48" t="str">
        <f>IF(O2671="","",
   IF(OR(O2671&lt;EDA_Outlier_Analysis!$C$10, O2671&gt;EDA_Outlier_Analysis!$C$11),
      "Outlier",
      "Normal"))</f>
        <v>Normal</v>
      </c>
      <c r="R2671" t="str">
        <f>IF(P2671="","",
   IF(OR(P2671 &lt; EDA_Outlier_Analysis!$F$7, P2671 &gt; EDA_Outlier_Analysis!$F$8),
      "Outlier",
      "Normal"))</f>
        <v/>
      </c>
      <c r="S2671" t="str">
        <f>IF(N2671="","",
   IF(OR(N2671 &lt;EDA_Outlier_Analysis!$I$10, N2671 &gt; EDA_Outlier_Analysis!$I$11),
      "Outlier",
      "Normal"))</f>
        <v>Normal</v>
      </c>
    </row>
    <row r="2672" spans="1:19">
      <c r="A2672" t="s">
        <v>6313</v>
      </c>
      <c r="B2672" s="4">
        <v>45191</v>
      </c>
      <c r="C2672" s="2">
        <v>14468.33</v>
      </c>
      <c r="D2672" t="s">
        <v>971</v>
      </c>
      <c r="E2672" t="s">
        <v>971</v>
      </c>
      <c r="F2672" t="s">
        <v>9</v>
      </c>
      <c r="G2672" t="s">
        <v>20</v>
      </c>
      <c r="J2672" t="s">
        <v>6314</v>
      </c>
      <c r="K2672" t="str">
        <f>IF(COUNTIF(Customers!A:A, H2672)&gt;0, "Valid", "Invalid")</f>
        <v>Invalid</v>
      </c>
      <c r="L2672" t="str">
        <f t="shared" si="205"/>
        <v>9</v>
      </c>
      <c r="M2672" t="str">
        <f t="shared" si="206"/>
        <v>2023</v>
      </c>
      <c r="N2672">
        <f t="shared" si="207"/>
        <v>-14468.33</v>
      </c>
      <c r="O2672" t="str">
        <f t="shared" si="208"/>
        <v/>
      </c>
      <c r="P2672" t="str">
        <f t="shared" si="209"/>
        <v/>
      </c>
      <c r="Q2672" s="48" t="str">
        <f>IF(O2672="","",
   IF(OR(O2672&lt;EDA_Outlier_Analysis!$C$10, O2672&gt;EDA_Outlier_Analysis!$C$11),
      "Outlier",
      "Normal"))</f>
        <v/>
      </c>
      <c r="R2672" t="str">
        <f>IF(P2672="","",
   IF(OR(P2672 &lt; EDA_Outlier_Analysis!$F$7, P2672 &gt; EDA_Outlier_Analysis!$F$8),
      "Outlier",
      "Normal"))</f>
        <v/>
      </c>
      <c r="S2672" t="str">
        <f>IF(N2672="","",
   IF(OR(N2672 &lt;EDA_Outlier_Analysis!$I$10, N2672 &gt; EDA_Outlier_Analysis!$I$11),
      "Outlier",
      "Normal"))</f>
        <v>Normal</v>
      </c>
    </row>
    <row r="2673" spans="1:19">
      <c r="A2673" t="s">
        <v>6315</v>
      </c>
      <c r="B2673" s="4">
        <v>45036</v>
      </c>
      <c r="C2673" s="2">
        <v>-24127.31</v>
      </c>
      <c r="D2673" t="s">
        <v>840</v>
      </c>
      <c r="E2673" t="s">
        <v>856</v>
      </c>
      <c r="F2673" t="s">
        <v>10</v>
      </c>
      <c r="G2673" t="s">
        <v>24</v>
      </c>
      <c r="I2673" t="s">
        <v>1533</v>
      </c>
      <c r="J2673" t="s">
        <v>6316</v>
      </c>
      <c r="K2673" t="str">
        <f>IF(COUNTIF(Customers!A:A, H2673)&gt;0, "Valid", "Invalid")</f>
        <v>Invalid</v>
      </c>
      <c r="L2673" t="str">
        <f t="shared" si="205"/>
        <v>4</v>
      </c>
      <c r="M2673" t="str">
        <f t="shared" si="206"/>
        <v>2023</v>
      </c>
      <c r="N2673">
        <f t="shared" si="207"/>
        <v>-24127.31</v>
      </c>
      <c r="O2673" t="str">
        <f t="shared" si="208"/>
        <v/>
      </c>
      <c r="P2673">
        <f t="shared" si="209"/>
        <v>24127.31</v>
      </c>
      <c r="Q2673" s="48" t="str">
        <f>IF(O2673="","",
   IF(OR(O2673&lt;EDA_Outlier_Analysis!$C$10, O2673&gt;EDA_Outlier_Analysis!$C$11),
      "Outlier",
      "Normal"))</f>
        <v/>
      </c>
      <c r="R2673" t="str">
        <f>IF(P2673="","",
   IF(OR(P2673 &lt; EDA_Outlier_Analysis!$F$7, P2673 &gt; EDA_Outlier_Analysis!$F$8),
      "Outlier",
      "Normal"))</f>
        <v>Outlier</v>
      </c>
      <c r="S2673" t="str">
        <f>IF(N2673="","",
   IF(OR(N2673 &lt;EDA_Outlier_Analysis!$I$10, N2673 &gt; EDA_Outlier_Analysis!$I$11),
      "Outlier",
      "Normal"))</f>
        <v>Normal</v>
      </c>
    </row>
    <row r="2674" spans="1:19">
      <c r="A2674" t="s">
        <v>6317</v>
      </c>
      <c r="B2674" s="4">
        <v>45153</v>
      </c>
      <c r="C2674" s="2">
        <v>-30902.240000000002</v>
      </c>
      <c r="D2674" t="s">
        <v>840</v>
      </c>
      <c r="E2674" t="s">
        <v>841</v>
      </c>
      <c r="F2674" t="s">
        <v>11</v>
      </c>
      <c r="G2674" t="s">
        <v>34</v>
      </c>
      <c r="I2674" t="s">
        <v>960</v>
      </c>
      <c r="J2674" t="s">
        <v>6318</v>
      </c>
      <c r="K2674" t="str">
        <f>IF(COUNTIF(Customers!A:A, H2674)&gt;0, "Valid", "Invalid")</f>
        <v>Invalid</v>
      </c>
      <c r="L2674" t="str">
        <f t="shared" si="205"/>
        <v>8</v>
      </c>
      <c r="M2674" t="str">
        <f t="shared" si="206"/>
        <v>2023</v>
      </c>
      <c r="N2674">
        <f t="shared" si="207"/>
        <v>-30902.240000000002</v>
      </c>
      <c r="O2674" t="str">
        <f t="shared" si="208"/>
        <v/>
      </c>
      <c r="P2674">
        <f t="shared" si="209"/>
        <v>30902.240000000002</v>
      </c>
      <c r="Q2674" s="48" t="str">
        <f>IF(O2674="","",
   IF(OR(O2674&lt;EDA_Outlier_Analysis!$C$10, O2674&gt;EDA_Outlier_Analysis!$C$11),
      "Outlier",
      "Normal"))</f>
        <v/>
      </c>
      <c r="R2674" t="str">
        <f>IF(P2674="","",
   IF(OR(P2674 &lt; EDA_Outlier_Analysis!$F$7, P2674 &gt; EDA_Outlier_Analysis!$F$8),
      "Outlier",
      "Normal"))</f>
        <v>Normal</v>
      </c>
      <c r="S2674" t="str">
        <f>IF(N2674="","",
   IF(OR(N2674 &lt;EDA_Outlier_Analysis!$I$10, N2674 &gt; EDA_Outlier_Analysis!$I$11),
      "Outlier",
      "Normal"))</f>
        <v>Normal</v>
      </c>
    </row>
    <row r="2675" spans="1:19">
      <c r="A2675" t="s">
        <v>6319</v>
      </c>
      <c r="B2675" s="4">
        <v>44991</v>
      </c>
      <c r="C2675" s="2">
        <v>-64887.05</v>
      </c>
      <c r="D2675" t="s">
        <v>840</v>
      </c>
      <c r="E2675" t="s">
        <v>864</v>
      </c>
      <c r="F2675" t="s">
        <v>9</v>
      </c>
      <c r="G2675" t="s">
        <v>31</v>
      </c>
      <c r="I2675" t="s">
        <v>3081</v>
      </c>
      <c r="J2675" t="s">
        <v>6320</v>
      </c>
      <c r="K2675" t="str">
        <f>IF(COUNTIF(Customers!A:A, H2675)&gt;0, "Valid", "Invalid")</f>
        <v>Invalid</v>
      </c>
      <c r="L2675" t="str">
        <f t="shared" si="205"/>
        <v>3</v>
      </c>
      <c r="M2675" t="str">
        <f t="shared" si="206"/>
        <v>2023</v>
      </c>
      <c r="N2675">
        <f t="shared" si="207"/>
        <v>-64887.05</v>
      </c>
      <c r="O2675" t="str">
        <f t="shared" si="208"/>
        <v/>
      </c>
      <c r="P2675">
        <f t="shared" si="209"/>
        <v>64887.05</v>
      </c>
      <c r="Q2675" s="48" t="str">
        <f>IF(O2675="","",
   IF(OR(O2675&lt;EDA_Outlier_Analysis!$C$10, O2675&gt;EDA_Outlier_Analysis!$C$11),
      "Outlier",
      "Normal"))</f>
        <v/>
      </c>
      <c r="R2675" t="str">
        <f>IF(P2675="","",
   IF(OR(P2675 &lt; EDA_Outlier_Analysis!$F$7, P2675 &gt; EDA_Outlier_Analysis!$F$8),
      "Outlier",
      "Normal"))</f>
        <v>Outlier</v>
      </c>
      <c r="S2675" t="str">
        <f>IF(N2675="","",
   IF(OR(N2675 &lt;EDA_Outlier_Analysis!$I$10, N2675 &gt; EDA_Outlier_Analysis!$I$11),
      "Outlier",
      "Normal"))</f>
        <v>Normal</v>
      </c>
    </row>
    <row r="2676" spans="1:19">
      <c r="A2676" t="s">
        <v>6321</v>
      </c>
      <c r="B2676" s="4">
        <v>45113</v>
      </c>
      <c r="C2676" s="2">
        <v>-14088.27</v>
      </c>
      <c r="D2676" t="s">
        <v>840</v>
      </c>
      <c r="E2676" t="s">
        <v>878</v>
      </c>
      <c r="F2676" t="s">
        <v>9</v>
      </c>
      <c r="G2676" t="s">
        <v>24</v>
      </c>
      <c r="I2676" t="s">
        <v>2391</v>
      </c>
      <c r="J2676" t="s">
        <v>6322</v>
      </c>
      <c r="K2676" t="str">
        <f>IF(COUNTIF(Customers!A:A, H2676)&gt;0, "Valid", "Invalid")</f>
        <v>Invalid</v>
      </c>
      <c r="L2676" t="str">
        <f t="shared" si="205"/>
        <v>7</v>
      </c>
      <c r="M2676" t="str">
        <f t="shared" si="206"/>
        <v>2023</v>
      </c>
      <c r="N2676">
        <f t="shared" si="207"/>
        <v>-14088.27</v>
      </c>
      <c r="O2676" t="str">
        <f t="shared" si="208"/>
        <v/>
      </c>
      <c r="P2676">
        <f t="shared" si="209"/>
        <v>14088.27</v>
      </c>
      <c r="Q2676" s="48" t="str">
        <f>IF(O2676="","",
   IF(OR(O2676&lt;EDA_Outlier_Analysis!$C$10, O2676&gt;EDA_Outlier_Analysis!$C$11),
      "Outlier",
      "Normal"))</f>
        <v/>
      </c>
      <c r="R2676" t="str">
        <f>IF(P2676="","",
   IF(OR(P2676 &lt; EDA_Outlier_Analysis!$F$7, P2676 &gt; EDA_Outlier_Analysis!$F$8),
      "Outlier",
      "Normal"))</f>
        <v>Outlier</v>
      </c>
      <c r="S2676" t="str">
        <f>IF(N2676="","",
   IF(OR(N2676 &lt;EDA_Outlier_Analysis!$I$10, N2676 &gt; EDA_Outlier_Analysis!$I$11),
      "Outlier",
      "Normal"))</f>
        <v>Normal</v>
      </c>
    </row>
    <row r="2677" spans="1:19">
      <c r="A2677" t="s">
        <v>6323</v>
      </c>
      <c r="B2677" s="4">
        <v>45186</v>
      </c>
      <c r="C2677" s="2">
        <v>75702.48</v>
      </c>
      <c r="D2677" t="s">
        <v>849</v>
      </c>
      <c r="E2677" t="s">
        <v>868</v>
      </c>
      <c r="F2677" t="s">
        <v>11</v>
      </c>
      <c r="G2677" t="s">
        <v>20</v>
      </c>
      <c r="H2677" t="s">
        <v>185</v>
      </c>
      <c r="J2677" t="s">
        <v>6324</v>
      </c>
      <c r="K2677" t="str">
        <f>IF(COUNTIF(Customers!A:A, H2677)&gt;0, "Valid", "Invalid")</f>
        <v>Valid</v>
      </c>
      <c r="L2677" t="str">
        <f t="shared" si="205"/>
        <v>9</v>
      </c>
      <c r="M2677" t="str">
        <f t="shared" si="206"/>
        <v>2023</v>
      </c>
      <c r="N2677">
        <f t="shared" si="207"/>
        <v>75702.48</v>
      </c>
      <c r="O2677">
        <f t="shared" si="208"/>
        <v>75702.48</v>
      </c>
      <c r="P2677" t="str">
        <f t="shared" si="209"/>
        <v/>
      </c>
      <c r="Q2677" s="48" t="str">
        <f>IF(O2677="","",
   IF(OR(O2677&lt;EDA_Outlier_Analysis!$C$10, O2677&gt;EDA_Outlier_Analysis!$C$11),
      "Outlier",
      "Normal"))</f>
        <v>Normal</v>
      </c>
      <c r="R2677" t="str">
        <f>IF(P2677="","",
   IF(OR(P2677 &lt; EDA_Outlier_Analysis!$F$7, P2677 &gt; EDA_Outlier_Analysis!$F$8),
      "Outlier",
      "Normal"))</f>
        <v/>
      </c>
      <c r="S2677" t="str">
        <f>IF(N2677="","",
   IF(OR(N2677 &lt;EDA_Outlier_Analysis!$I$10, N2677 &gt; EDA_Outlier_Analysis!$I$11),
      "Outlier",
      "Normal"))</f>
        <v>Normal</v>
      </c>
    </row>
    <row r="2678" spans="1:19">
      <c r="A2678" t="s">
        <v>6325</v>
      </c>
      <c r="B2678" s="4">
        <v>45219</v>
      </c>
      <c r="C2678" s="2">
        <v>109333.61</v>
      </c>
      <c r="D2678" t="s">
        <v>849</v>
      </c>
      <c r="E2678" t="s">
        <v>868</v>
      </c>
      <c r="F2678" t="s">
        <v>9</v>
      </c>
      <c r="G2678" t="s">
        <v>20</v>
      </c>
      <c r="H2678" t="s">
        <v>661</v>
      </c>
      <c r="J2678" t="s">
        <v>6326</v>
      </c>
      <c r="K2678" t="str">
        <f>IF(COUNTIF(Customers!A:A, H2678)&gt;0, "Valid", "Invalid")</f>
        <v>Valid</v>
      </c>
      <c r="L2678" t="str">
        <f t="shared" si="205"/>
        <v>10</v>
      </c>
      <c r="M2678" t="str">
        <f t="shared" si="206"/>
        <v>2023</v>
      </c>
      <c r="N2678">
        <f t="shared" si="207"/>
        <v>109333.61</v>
      </c>
      <c r="O2678">
        <f t="shared" si="208"/>
        <v>109333.61</v>
      </c>
      <c r="P2678" t="str">
        <f t="shared" si="209"/>
        <v/>
      </c>
      <c r="Q2678" s="48" t="str">
        <f>IF(O2678="","",
   IF(OR(O2678&lt;EDA_Outlier_Analysis!$C$10, O2678&gt;EDA_Outlier_Analysis!$C$11),
      "Outlier",
      "Normal"))</f>
        <v>Normal</v>
      </c>
      <c r="R2678" t="str">
        <f>IF(P2678="","",
   IF(OR(P2678 &lt; EDA_Outlier_Analysis!$F$7, P2678 &gt; EDA_Outlier_Analysis!$F$8),
      "Outlier",
      "Normal"))</f>
        <v/>
      </c>
      <c r="S2678" t="str">
        <f>IF(N2678="","",
   IF(OR(N2678 &lt;EDA_Outlier_Analysis!$I$10, N2678 &gt; EDA_Outlier_Analysis!$I$11),
      "Outlier",
      "Normal"))</f>
        <v>Normal</v>
      </c>
    </row>
    <row r="2679" spans="1:19">
      <c r="A2679" t="s">
        <v>6327</v>
      </c>
      <c r="B2679" s="4">
        <v>44786</v>
      </c>
      <c r="C2679" s="2">
        <v>111556.52</v>
      </c>
      <c r="D2679" t="s">
        <v>849</v>
      </c>
      <c r="E2679" t="s">
        <v>850</v>
      </c>
      <c r="F2679" t="s">
        <v>9</v>
      </c>
      <c r="G2679" t="s">
        <v>31</v>
      </c>
      <c r="H2679" t="s">
        <v>487</v>
      </c>
      <c r="J2679" t="s">
        <v>6328</v>
      </c>
      <c r="K2679" t="str">
        <f>IF(COUNTIF(Customers!A:A, H2679)&gt;0, "Valid", "Invalid")</f>
        <v>Valid</v>
      </c>
      <c r="L2679" t="str">
        <f t="shared" si="205"/>
        <v>8</v>
      </c>
      <c r="M2679" t="str">
        <f t="shared" si="206"/>
        <v>2022</v>
      </c>
      <c r="N2679">
        <f t="shared" si="207"/>
        <v>111556.52</v>
      </c>
      <c r="O2679">
        <f t="shared" si="208"/>
        <v>111556.52</v>
      </c>
      <c r="P2679" t="str">
        <f t="shared" si="209"/>
        <v/>
      </c>
      <c r="Q2679" s="48" t="str">
        <f>IF(O2679="","",
   IF(OR(O2679&lt;EDA_Outlier_Analysis!$C$10, O2679&gt;EDA_Outlier_Analysis!$C$11),
      "Outlier",
      "Normal"))</f>
        <v>Normal</v>
      </c>
      <c r="R2679" t="str">
        <f>IF(P2679="","",
   IF(OR(P2679 &lt; EDA_Outlier_Analysis!$F$7, P2679 &gt; EDA_Outlier_Analysis!$F$8),
      "Outlier",
      "Normal"))</f>
        <v/>
      </c>
      <c r="S2679" t="str">
        <f>IF(N2679="","",
   IF(OR(N2679 &lt;EDA_Outlier_Analysis!$I$10, N2679 &gt; EDA_Outlier_Analysis!$I$11),
      "Outlier",
      "Normal"))</f>
        <v>Normal</v>
      </c>
    </row>
    <row r="2680" spans="1:19">
      <c r="A2680" t="s">
        <v>6329</v>
      </c>
      <c r="B2680" s="4">
        <v>44901</v>
      </c>
      <c r="C2680" s="2">
        <v>179135.26</v>
      </c>
      <c r="D2680" t="s">
        <v>849</v>
      </c>
      <c r="E2680" t="s">
        <v>853</v>
      </c>
      <c r="F2680" t="s">
        <v>9</v>
      </c>
      <c r="G2680" t="s">
        <v>31</v>
      </c>
      <c r="H2680" t="s">
        <v>251</v>
      </c>
      <c r="J2680" t="s">
        <v>6330</v>
      </c>
      <c r="K2680" t="str">
        <f>IF(COUNTIF(Customers!A:A, H2680)&gt;0, "Valid", "Invalid")</f>
        <v>Valid</v>
      </c>
      <c r="L2680" t="str">
        <f t="shared" si="205"/>
        <v>12</v>
      </c>
      <c r="M2680" t="str">
        <f t="shared" si="206"/>
        <v>2022</v>
      </c>
      <c r="N2680">
        <f t="shared" si="207"/>
        <v>179135.26</v>
      </c>
      <c r="O2680">
        <f t="shared" si="208"/>
        <v>179135.26</v>
      </c>
      <c r="P2680" t="str">
        <f t="shared" si="209"/>
        <v/>
      </c>
      <c r="Q2680" s="48" t="str">
        <f>IF(O2680="","",
   IF(OR(O2680&lt;EDA_Outlier_Analysis!$C$10, O2680&gt;EDA_Outlier_Analysis!$C$11),
      "Outlier",
      "Normal"))</f>
        <v>Normal</v>
      </c>
      <c r="R2680" t="str">
        <f>IF(P2680="","",
   IF(OR(P2680 &lt; EDA_Outlier_Analysis!$F$7, P2680 &gt; EDA_Outlier_Analysis!$F$8),
      "Outlier",
      "Normal"))</f>
        <v/>
      </c>
      <c r="S2680" t="str">
        <f>IF(N2680="","",
   IF(OR(N2680 &lt;EDA_Outlier_Analysis!$I$10, N2680 &gt; EDA_Outlier_Analysis!$I$11),
      "Outlier",
      "Normal"))</f>
        <v>Normal</v>
      </c>
    </row>
    <row r="2681" spans="1:19">
      <c r="A2681" t="s">
        <v>6331</v>
      </c>
      <c r="B2681" s="4">
        <v>44989</v>
      </c>
      <c r="C2681" s="2">
        <v>-46864.94</v>
      </c>
      <c r="D2681" t="s">
        <v>840</v>
      </c>
      <c r="E2681" t="s">
        <v>878</v>
      </c>
      <c r="F2681" t="s">
        <v>11</v>
      </c>
      <c r="G2681" t="s">
        <v>34</v>
      </c>
      <c r="I2681" t="s">
        <v>1217</v>
      </c>
      <c r="J2681" t="s">
        <v>6332</v>
      </c>
      <c r="K2681" t="str">
        <f>IF(COUNTIF(Customers!A:A, H2681)&gt;0, "Valid", "Invalid")</f>
        <v>Invalid</v>
      </c>
      <c r="L2681" t="str">
        <f t="shared" si="205"/>
        <v>3</v>
      </c>
      <c r="M2681" t="str">
        <f t="shared" si="206"/>
        <v>2023</v>
      </c>
      <c r="N2681">
        <f t="shared" si="207"/>
        <v>-46864.94</v>
      </c>
      <c r="O2681" t="str">
        <f t="shared" si="208"/>
        <v/>
      </c>
      <c r="P2681">
        <f t="shared" si="209"/>
        <v>46864.94</v>
      </c>
      <c r="Q2681" s="48" t="str">
        <f>IF(O2681="","",
   IF(OR(O2681&lt;EDA_Outlier_Analysis!$C$10, O2681&gt;EDA_Outlier_Analysis!$C$11),
      "Outlier",
      "Normal"))</f>
        <v/>
      </c>
      <c r="R2681" t="str">
        <f>IF(P2681="","",
   IF(OR(P2681 &lt; EDA_Outlier_Analysis!$F$7, P2681 &gt; EDA_Outlier_Analysis!$F$8),
      "Outlier",
      "Normal"))</f>
        <v>Normal</v>
      </c>
      <c r="S2681" t="str">
        <f>IF(N2681="","",
   IF(OR(N2681 &lt;EDA_Outlier_Analysis!$I$10, N2681 &gt; EDA_Outlier_Analysis!$I$11),
      "Outlier",
      "Normal"))</f>
        <v>Normal</v>
      </c>
    </row>
    <row r="2682" spans="1:19">
      <c r="A2682" t="s">
        <v>6333</v>
      </c>
      <c r="B2682" s="4">
        <v>44893</v>
      </c>
      <c r="C2682" s="2">
        <v>185720.83</v>
      </c>
      <c r="D2682" t="s">
        <v>849</v>
      </c>
      <c r="E2682" t="s">
        <v>853</v>
      </c>
      <c r="F2682" t="s">
        <v>10</v>
      </c>
      <c r="G2682" t="s">
        <v>20</v>
      </c>
      <c r="H2682" t="s">
        <v>233</v>
      </c>
      <c r="J2682" t="s">
        <v>6334</v>
      </c>
      <c r="K2682" t="str">
        <f>IF(COUNTIF(Customers!A:A, H2682)&gt;0, "Valid", "Invalid")</f>
        <v>Valid</v>
      </c>
      <c r="L2682" t="str">
        <f t="shared" si="205"/>
        <v>11</v>
      </c>
      <c r="M2682" t="str">
        <f t="shared" si="206"/>
        <v>2022</v>
      </c>
      <c r="N2682">
        <f t="shared" si="207"/>
        <v>185720.83</v>
      </c>
      <c r="O2682">
        <f t="shared" si="208"/>
        <v>185720.83</v>
      </c>
      <c r="P2682" t="str">
        <f t="shared" si="209"/>
        <v/>
      </c>
      <c r="Q2682" s="48" t="str">
        <f>IF(O2682="","",
   IF(OR(O2682&lt;EDA_Outlier_Analysis!$C$10, O2682&gt;EDA_Outlier_Analysis!$C$11),
      "Outlier",
      "Normal"))</f>
        <v>Normal</v>
      </c>
      <c r="R2682" t="str">
        <f>IF(P2682="","",
   IF(OR(P2682 &lt; EDA_Outlier_Analysis!$F$7, P2682 &gt; EDA_Outlier_Analysis!$F$8),
      "Outlier",
      "Normal"))</f>
        <v/>
      </c>
      <c r="S2682" t="str">
        <f>IF(N2682="","",
   IF(OR(N2682 &lt;EDA_Outlier_Analysis!$I$10, N2682 &gt; EDA_Outlier_Analysis!$I$11),
      "Outlier",
      "Normal"))</f>
        <v>Normal</v>
      </c>
    </row>
    <row r="2683" spans="1:19">
      <c r="A2683" t="s">
        <v>6335</v>
      </c>
      <c r="B2683" s="4">
        <v>45221</v>
      </c>
      <c r="C2683" s="2">
        <v>-36005.269999999997</v>
      </c>
      <c r="D2683" t="s">
        <v>840</v>
      </c>
      <c r="E2683" t="s">
        <v>841</v>
      </c>
      <c r="F2683" t="s">
        <v>9</v>
      </c>
      <c r="G2683" t="s">
        <v>34</v>
      </c>
      <c r="I2683" t="s">
        <v>1443</v>
      </c>
      <c r="J2683" t="s">
        <v>6336</v>
      </c>
      <c r="K2683" t="str">
        <f>IF(COUNTIF(Customers!A:A, H2683)&gt;0, "Valid", "Invalid")</f>
        <v>Invalid</v>
      </c>
      <c r="L2683" t="str">
        <f t="shared" si="205"/>
        <v>10</v>
      </c>
      <c r="M2683" t="str">
        <f t="shared" si="206"/>
        <v>2023</v>
      </c>
      <c r="N2683">
        <f t="shared" si="207"/>
        <v>-36005.269999999997</v>
      </c>
      <c r="O2683" t="str">
        <f t="shared" si="208"/>
        <v/>
      </c>
      <c r="P2683">
        <f t="shared" si="209"/>
        <v>36005.269999999997</v>
      </c>
      <c r="Q2683" s="48" t="str">
        <f>IF(O2683="","",
   IF(OR(O2683&lt;EDA_Outlier_Analysis!$C$10, O2683&gt;EDA_Outlier_Analysis!$C$11),
      "Outlier",
      "Normal"))</f>
        <v/>
      </c>
      <c r="R2683" t="str">
        <f>IF(P2683="","",
   IF(OR(P2683 &lt; EDA_Outlier_Analysis!$F$7, P2683 &gt; EDA_Outlier_Analysis!$F$8),
      "Outlier",
      "Normal"))</f>
        <v>Normal</v>
      </c>
      <c r="S2683" t="str">
        <f>IF(N2683="","",
   IF(OR(N2683 &lt;EDA_Outlier_Analysis!$I$10, N2683 &gt; EDA_Outlier_Analysis!$I$11),
      "Outlier",
      "Normal"))</f>
        <v>Normal</v>
      </c>
    </row>
    <row r="2684" spans="1:19">
      <c r="A2684" t="s">
        <v>6337</v>
      </c>
      <c r="B2684" s="4">
        <v>45210</v>
      </c>
      <c r="C2684" s="2">
        <v>-52009.31</v>
      </c>
      <c r="D2684" t="s">
        <v>840</v>
      </c>
      <c r="E2684" t="s">
        <v>878</v>
      </c>
      <c r="F2684" t="s">
        <v>10</v>
      </c>
      <c r="G2684" t="s">
        <v>20</v>
      </c>
      <c r="I2684" t="s">
        <v>1453</v>
      </c>
      <c r="J2684" t="s">
        <v>6338</v>
      </c>
      <c r="K2684" t="str">
        <f>IF(COUNTIF(Customers!A:A, H2684)&gt;0, "Valid", "Invalid")</f>
        <v>Invalid</v>
      </c>
      <c r="L2684" t="str">
        <f t="shared" si="205"/>
        <v>10</v>
      </c>
      <c r="M2684" t="str">
        <f t="shared" si="206"/>
        <v>2023</v>
      </c>
      <c r="N2684">
        <f t="shared" si="207"/>
        <v>-52009.31</v>
      </c>
      <c r="O2684" t="str">
        <f t="shared" si="208"/>
        <v/>
      </c>
      <c r="P2684">
        <f t="shared" si="209"/>
        <v>52009.31</v>
      </c>
      <c r="Q2684" s="48" t="str">
        <f>IF(O2684="","",
   IF(OR(O2684&lt;EDA_Outlier_Analysis!$C$10, O2684&gt;EDA_Outlier_Analysis!$C$11),
      "Outlier",
      "Normal"))</f>
        <v/>
      </c>
      <c r="R2684" t="str">
        <f>IF(P2684="","",
   IF(OR(P2684 &lt; EDA_Outlier_Analysis!$F$7, P2684 &gt; EDA_Outlier_Analysis!$F$8),
      "Outlier",
      "Normal"))</f>
        <v>Normal</v>
      </c>
      <c r="S2684" t="str">
        <f>IF(N2684="","",
   IF(OR(N2684 &lt;EDA_Outlier_Analysis!$I$10, N2684 &gt; EDA_Outlier_Analysis!$I$11),
      "Outlier",
      "Normal"))</f>
        <v>Normal</v>
      </c>
    </row>
    <row r="2685" spans="1:19">
      <c r="A2685" t="s">
        <v>6339</v>
      </c>
      <c r="B2685" s="4">
        <v>45232</v>
      </c>
      <c r="C2685" s="2">
        <v>25698.55</v>
      </c>
      <c r="D2685" t="s">
        <v>1345</v>
      </c>
      <c r="E2685" t="s">
        <v>1345</v>
      </c>
      <c r="F2685" t="s">
        <v>11</v>
      </c>
      <c r="G2685" t="s">
        <v>20</v>
      </c>
      <c r="J2685" t="s">
        <v>6340</v>
      </c>
      <c r="K2685" t="str">
        <f>IF(COUNTIF(Customers!A:A, H2685)&gt;0, "Valid", "Invalid")</f>
        <v>Invalid</v>
      </c>
      <c r="L2685" t="str">
        <f t="shared" si="205"/>
        <v>11</v>
      </c>
      <c r="M2685" t="str">
        <f t="shared" si="206"/>
        <v>2023</v>
      </c>
      <c r="N2685">
        <f t="shared" si="207"/>
        <v>-25698.55</v>
      </c>
      <c r="O2685" t="str">
        <f t="shared" si="208"/>
        <v/>
      </c>
      <c r="P2685" t="str">
        <f t="shared" si="209"/>
        <v/>
      </c>
      <c r="Q2685" s="48" t="str">
        <f>IF(O2685="","",
   IF(OR(O2685&lt;EDA_Outlier_Analysis!$C$10, O2685&gt;EDA_Outlier_Analysis!$C$11),
      "Outlier",
      "Normal"))</f>
        <v/>
      </c>
      <c r="R2685" t="str">
        <f>IF(P2685="","",
   IF(OR(P2685 &lt; EDA_Outlier_Analysis!$F$7, P2685 &gt; EDA_Outlier_Analysis!$F$8),
      "Outlier",
      "Normal"))</f>
        <v/>
      </c>
      <c r="S2685" t="str">
        <f>IF(N2685="","",
   IF(OR(N2685 &lt;EDA_Outlier_Analysis!$I$10, N2685 &gt; EDA_Outlier_Analysis!$I$11),
      "Outlier",
      "Normal"))</f>
        <v>Normal</v>
      </c>
    </row>
    <row r="2686" spans="1:19">
      <c r="A2686" t="s">
        <v>6341</v>
      </c>
      <c r="B2686" s="4">
        <v>45126</v>
      </c>
      <c r="C2686" s="2">
        <v>106965.99</v>
      </c>
      <c r="D2686" t="s">
        <v>849</v>
      </c>
      <c r="E2686" t="s">
        <v>850</v>
      </c>
      <c r="F2686" t="s">
        <v>10</v>
      </c>
      <c r="G2686" t="s">
        <v>24</v>
      </c>
      <c r="H2686" t="s">
        <v>589</v>
      </c>
      <c r="J2686" t="s">
        <v>6342</v>
      </c>
      <c r="K2686" t="str">
        <f>IF(COUNTIF(Customers!A:A, H2686)&gt;0, "Valid", "Invalid")</f>
        <v>Valid</v>
      </c>
      <c r="L2686" t="str">
        <f t="shared" si="205"/>
        <v>7</v>
      </c>
      <c r="M2686" t="str">
        <f t="shared" si="206"/>
        <v>2023</v>
      </c>
      <c r="N2686">
        <f t="shared" si="207"/>
        <v>106965.99</v>
      </c>
      <c r="O2686">
        <f t="shared" si="208"/>
        <v>106965.99</v>
      </c>
      <c r="P2686" t="str">
        <f t="shared" si="209"/>
        <v/>
      </c>
      <c r="Q2686" s="48" t="str">
        <f>IF(O2686="","",
   IF(OR(O2686&lt;EDA_Outlier_Analysis!$C$10, O2686&gt;EDA_Outlier_Analysis!$C$11),
      "Outlier",
      "Normal"))</f>
        <v>Normal</v>
      </c>
      <c r="R2686" t="str">
        <f>IF(P2686="","",
   IF(OR(P2686 &lt; EDA_Outlier_Analysis!$F$7, P2686 &gt; EDA_Outlier_Analysis!$F$8),
      "Outlier",
      "Normal"))</f>
        <v/>
      </c>
      <c r="S2686" t="str">
        <f>IF(N2686="","",
   IF(OR(N2686 &lt;EDA_Outlier_Analysis!$I$10, N2686 &gt; EDA_Outlier_Analysis!$I$11),
      "Outlier",
      "Normal"))</f>
        <v>Normal</v>
      </c>
    </row>
    <row r="2687" spans="1:19">
      <c r="A2687" t="s">
        <v>6343</v>
      </c>
      <c r="B2687" s="4">
        <v>44759</v>
      </c>
      <c r="C2687" s="2">
        <v>-29958.79</v>
      </c>
      <c r="D2687" t="s">
        <v>840</v>
      </c>
      <c r="E2687" t="s">
        <v>864</v>
      </c>
      <c r="F2687" t="s">
        <v>10</v>
      </c>
      <c r="G2687" t="s">
        <v>20</v>
      </c>
      <c r="I2687" t="s">
        <v>912</v>
      </c>
      <c r="J2687" t="s">
        <v>6344</v>
      </c>
      <c r="K2687" t="str">
        <f>IF(COUNTIF(Customers!A:A, H2687)&gt;0, "Valid", "Invalid")</f>
        <v>Invalid</v>
      </c>
      <c r="L2687" t="str">
        <f t="shared" si="205"/>
        <v>7</v>
      </c>
      <c r="M2687" t="str">
        <f t="shared" si="206"/>
        <v>2022</v>
      </c>
      <c r="N2687">
        <f t="shared" si="207"/>
        <v>-29958.79</v>
      </c>
      <c r="O2687" t="str">
        <f t="shared" si="208"/>
        <v/>
      </c>
      <c r="P2687">
        <f t="shared" si="209"/>
        <v>29958.79</v>
      </c>
      <c r="Q2687" s="48" t="str">
        <f>IF(O2687="","",
   IF(OR(O2687&lt;EDA_Outlier_Analysis!$C$10, O2687&gt;EDA_Outlier_Analysis!$C$11),
      "Outlier",
      "Normal"))</f>
        <v/>
      </c>
      <c r="R2687" t="str">
        <f>IF(P2687="","",
   IF(OR(P2687 &lt; EDA_Outlier_Analysis!$F$7, P2687 &gt; EDA_Outlier_Analysis!$F$8),
      "Outlier",
      "Normal"))</f>
        <v>Normal</v>
      </c>
      <c r="S2687" t="str">
        <f>IF(N2687="","",
   IF(OR(N2687 &lt;EDA_Outlier_Analysis!$I$10, N2687 &gt; EDA_Outlier_Analysis!$I$11),
      "Outlier",
      "Normal"))</f>
        <v>Normal</v>
      </c>
    </row>
    <row r="2688" spans="1:19">
      <c r="A2688" t="s">
        <v>6345</v>
      </c>
      <c r="B2688" s="4">
        <v>44633</v>
      </c>
      <c r="C2688" s="2">
        <v>105876.83</v>
      </c>
      <c r="D2688" t="s">
        <v>849</v>
      </c>
      <c r="E2688" t="s">
        <v>850</v>
      </c>
      <c r="F2688" t="s">
        <v>9</v>
      </c>
      <c r="G2688" t="s">
        <v>20</v>
      </c>
      <c r="H2688" t="s">
        <v>345</v>
      </c>
      <c r="J2688" t="s">
        <v>6346</v>
      </c>
      <c r="K2688" t="str">
        <f>IF(COUNTIF(Customers!A:A, H2688)&gt;0, "Valid", "Invalid")</f>
        <v>Valid</v>
      </c>
      <c r="L2688" t="str">
        <f t="shared" si="205"/>
        <v>3</v>
      </c>
      <c r="M2688" t="str">
        <f t="shared" si="206"/>
        <v>2022</v>
      </c>
      <c r="N2688">
        <f t="shared" si="207"/>
        <v>105876.83</v>
      </c>
      <c r="O2688">
        <f t="shared" si="208"/>
        <v>105876.83</v>
      </c>
      <c r="P2688" t="str">
        <f t="shared" si="209"/>
        <v/>
      </c>
      <c r="Q2688" s="48" t="str">
        <f>IF(O2688="","",
   IF(OR(O2688&lt;EDA_Outlier_Analysis!$C$10, O2688&gt;EDA_Outlier_Analysis!$C$11),
      "Outlier",
      "Normal"))</f>
        <v>Normal</v>
      </c>
      <c r="R2688" t="str">
        <f>IF(P2688="","",
   IF(OR(P2688 &lt; EDA_Outlier_Analysis!$F$7, P2688 &gt; EDA_Outlier_Analysis!$F$8),
      "Outlier",
      "Normal"))</f>
        <v/>
      </c>
      <c r="S2688" t="str">
        <f>IF(N2688="","",
   IF(OR(N2688 &lt;EDA_Outlier_Analysis!$I$10, N2688 &gt; EDA_Outlier_Analysis!$I$11),
      "Outlier",
      "Normal"))</f>
        <v>Normal</v>
      </c>
    </row>
    <row r="2689" spans="1:19">
      <c r="A2689" t="s">
        <v>6347</v>
      </c>
      <c r="B2689" s="4">
        <v>44686</v>
      </c>
      <c r="C2689" s="2">
        <v>-63817.18</v>
      </c>
      <c r="D2689" t="s">
        <v>840</v>
      </c>
      <c r="E2689" t="s">
        <v>845</v>
      </c>
      <c r="F2689" t="s">
        <v>9</v>
      </c>
      <c r="G2689" t="s">
        <v>34</v>
      </c>
      <c r="I2689" t="s">
        <v>1435</v>
      </c>
      <c r="J2689" t="s">
        <v>6348</v>
      </c>
      <c r="K2689" t="str">
        <f>IF(COUNTIF(Customers!A:A, H2689)&gt;0, "Valid", "Invalid")</f>
        <v>Invalid</v>
      </c>
      <c r="L2689" t="str">
        <f t="shared" si="205"/>
        <v>5</v>
      </c>
      <c r="M2689" t="str">
        <f t="shared" si="206"/>
        <v>2022</v>
      </c>
      <c r="N2689">
        <f t="shared" si="207"/>
        <v>-63817.18</v>
      </c>
      <c r="O2689" t="str">
        <f t="shared" si="208"/>
        <v/>
      </c>
      <c r="P2689">
        <f t="shared" si="209"/>
        <v>63817.18</v>
      </c>
      <c r="Q2689" s="48" t="str">
        <f>IF(O2689="","",
   IF(OR(O2689&lt;EDA_Outlier_Analysis!$C$10, O2689&gt;EDA_Outlier_Analysis!$C$11),
      "Outlier",
      "Normal"))</f>
        <v/>
      </c>
      <c r="R2689" t="str">
        <f>IF(P2689="","",
   IF(OR(P2689 &lt; EDA_Outlier_Analysis!$F$7, P2689 &gt; EDA_Outlier_Analysis!$F$8),
      "Outlier",
      "Normal"))</f>
        <v>Outlier</v>
      </c>
      <c r="S2689" t="str">
        <f>IF(N2689="","",
   IF(OR(N2689 &lt;EDA_Outlier_Analysis!$I$10, N2689 &gt; EDA_Outlier_Analysis!$I$11),
      "Outlier",
      "Normal"))</f>
        <v>Normal</v>
      </c>
    </row>
    <row r="2690" spans="1:19">
      <c r="A2690" t="s">
        <v>6349</v>
      </c>
      <c r="B2690" s="4">
        <v>44800</v>
      </c>
      <c r="C2690" s="2">
        <v>81564.09</v>
      </c>
      <c r="D2690" t="s">
        <v>849</v>
      </c>
      <c r="E2690" t="s">
        <v>850</v>
      </c>
      <c r="F2690" t="s">
        <v>9</v>
      </c>
      <c r="G2690" t="s">
        <v>34</v>
      </c>
      <c r="H2690" t="s">
        <v>349</v>
      </c>
      <c r="J2690" t="s">
        <v>6350</v>
      </c>
      <c r="K2690" t="str">
        <f>IF(COUNTIF(Customers!A:A, H2690)&gt;0, "Valid", "Invalid")</f>
        <v>Valid</v>
      </c>
      <c r="L2690" t="str">
        <f t="shared" si="205"/>
        <v>8</v>
      </c>
      <c r="M2690" t="str">
        <f t="shared" si="206"/>
        <v>2022</v>
      </c>
      <c r="N2690">
        <f t="shared" si="207"/>
        <v>81564.09</v>
      </c>
      <c r="O2690">
        <f t="shared" si="208"/>
        <v>81564.09</v>
      </c>
      <c r="P2690" t="str">
        <f t="shared" si="209"/>
        <v/>
      </c>
      <c r="Q2690" s="48" t="str">
        <f>IF(O2690="","",
   IF(OR(O2690&lt;EDA_Outlier_Analysis!$C$10, O2690&gt;EDA_Outlier_Analysis!$C$11),
      "Outlier",
      "Normal"))</f>
        <v>Normal</v>
      </c>
      <c r="R2690" t="str">
        <f>IF(P2690="","",
   IF(OR(P2690 &lt; EDA_Outlier_Analysis!$F$7, P2690 &gt; EDA_Outlier_Analysis!$F$8),
      "Outlier",
      "Normal"))</f>
        <v/>
      </c>
      <c r="S2690" t="str">
        <f>IF(N2690="","",
   IF(OR(N2690 &lt;EDA_Outlier_Analysis!$I$10, N2690 &gt; EDA_Outlier_Analysis!$I$11),
      "Outlier",
      "Normal"))</f>
        <v>Normal</v>
      </c>
    </row>
    <row r="2691" spans="1:19">
      <c r="A2691" t="s">
        <v>6351</v>
      </c>
      <c r="B2691" s="4">
        <v>44847</v>
      </c>
      <c r="C2691" s="2">
        <v>-13503.61</v>
      </c>
      <c r="D2691" t="s">
        <v>840</v>
      </c>
      <c r="E2691" t="s">
        <v>878</v>
      </c>
      <c r="F2691" t="s">
        <v>10</v>
      </c>
      <c r="G2691" t="s">
        <v>31</v>
      </c>
      <c r="I2691" t="s">
        <v>1093</v>
      </c>
      <c r="J2691" t="s">
        <v>6352</v>
      </c>
      <c r="K2691" t="str">
        <f>IF(COUNTIF(Customers!A:A, H2691)&gt;0, "Valid", "Invalid")</f>
        <v>Invalid</v>
      </c>
      <c r="L2691" t="str">
        <f t="shared" ref="L2691:L2754" si="210">TEXT(B2691,"m")</f>
        <v>10</v>
      </c>
      <c r="M2691" t="str">
        <f t="shared" ref="M2691:M2754" si="211">TEXT(B2691,"yyyy")</f>
        <v>2022</v>
      </c>
      <c r="N2691">
        <f t="shared" ref="N2691:N2754" si="212">IF(D2691="Revenue",C2691,-ABS(C2691))</f>
        <v>-13503.61</v>
      </c>
      <c r="O2691" t="str">
        <f t="shared" ref="O2691:O2754" si="213">IF(D2691="Revenue", C2691, "")</f>
        <v/>
      </c>
      <c r="P2691">
        <f t="shared" ref="P2691:P2754" si="214">IF(D2691="Expense", ABS(C2691), "")</f>
        <v>13503.61</v>
      </c>
      <c r="Q2691" s="48" t="str">
        <f>IF(O2691="","",
   IF(OR(O2691&lt;EDA_Outlier_Analysis!$C$10, O2691&gt;EDA_Outlier_Analysis!$C$11),
      "Outlier",
      "Normal"))</f>
        <v/>
      </c>
      <c r="R2691" t="str">
        <f>IF(P2691="","",
   IF(OR(P2691 &lt; EDA_Outlier_Analysis!$F$7, P2691 &gt; EDA_Outlier_Analysis!$F$8),
      "Outlier",
      "Normal"))</f>
        <v>Outlier</v>
      </c>
      <c r="S2691" t="str">
        <f>IF(N2691="","",
   IF(OR(N2691 &lt;EDA_Outlier_Analysis!$I$10, N2691 &gt; EDA_Outlier_Analysis!$I$11),
      "Outlier",
      "Normal"))</f>
        <v>Normal</v>
      </c>
    </row>
    <row r="2692" spans="1:19">
      <c r="A2692" t="s">
        <v>6353</v>
      </c>
      <c r="B2692" s="4">
        <v>45127</v>
      </c>
      <c r="C2692" s="2">
        <v>-47046.92</v>
      </c>
      <c r="D2692" t="s">
        <v>840</v>
      </c>
      <c r="E2692" t="s">
        <v>878</v>
      </c>
      <c r="F2692" t="s">
        <v>9</v>
      </c>
      <c r="G2692" t="s">
        <v>34</v>
      </c>
      <c r="I2692" t="s">
        <v>1086</v>
      </c>
      <c r="J2692" t="s">
        <v>6354</v>
      </c>
      <c r="K2692" t="str">
        <f>IF(COUNTIF(Customers!A:A, H2692)&gt;0, "Valid", "Invalid")</f>
        <v>Invalid</v>
      </c>
      <c r="L2692" t="str">
        <f t="shared" si="210"/>
        <v>7</v>
      </c>
      <c r="M2692" t="str">
        <f t="shared" si="211"/>
        <v>2023</v>
      </c>
      <c r="N2692">
        <f t="shared" si="212"/>
        <v>-47046.92</v>
      </c>
      <c r="O2692" t="str">
        <f t="shared" si="213"/>
        <v/>
      </c>
      <c r="P2692">
        <f t="shared" si="214"/>
        <v>47046.92</v>
      </c>
      <c r="Q2692" s="48" t="str">
        <f>IF(O2692="","",
   IF(OR(O2692&lt;EDA_Outlier_Analysis!$C$10, O2692&gt;EDA_Outlier_Analysis!$C$11),
      "Outlier",
      "Normal"))</f>
        <v/>
      </c>
      <c r="R2692" t="str">
        <f>IF(P2692="","",
   IF(OR(P2692 &lt; EDA_Outlier_Analysis!$F$7, P2692 &gt; EDA_Outlier_Analysis!$F$8),
      "Outlier",
      "Normal"))</f>
        <v>Normal</v>
      </c>
      <c r="S2692" t="str">
        <f>IF(N2692="","",
   IF(OR(N2692 &lt;EDA_Outlier_Analysis!$I$10, N2692 &gt; EDA_Outlier_Analysis!$I$11),
      "Outlier",
      "Normal"))</f>
        <v>Normal</v>
      </c>
    </row>
    <row r="2693" spans="1:19">
      <c r="A2693" t="s">
        <v>6355</v>
      </c>
      <c r="B2693" s="4">
        <v>45135</v>
      </c>
      <c r="C2693" s="2">
        <v>125581.54</v>
      </c>
      <c r="D2693" t="s">
        <v>849</v>
      </c>
      <c r="E2693" t="s">
        <v>868</v>
      </c>
      <c r="F2693" t="s">
        <v>11</v>
      </c>
      <c r="G2693" t="s">
        <v>20</v>
      </c>
      <c r="H2693" t="s">
        <v>677</v>
      </c>
      <c r="J2693" t="s">
        <v>6356</v>
      </c>
      <c r="K2693" t="str">
        <f>IF(COUNTIF(Customers!A:A, H2693)&gt;0, "Valid", "Invalid")</f>
        <v>Valid</v>
      </c>
      <c r="L2693" t="str">
        <f t="shared" si="210"/>
        <v>7</v>
      </c>
      <c r="M2693" t="str">
        <f t="shared" si="211"/>
        <v>2023</v>
      </c>
      <c r="N2693">
        <f t="shared" si="212"/>
        <v>125581.54</v>
      </c>
      <c r="O2693">
        <f t="shared" si="213"/>
        <v>125581.54</v>
      </c>
      <c r="P2693" t="str">
        <f t="shared" si="214"/>
        <v/>
      </c>
      <c r="Q2693" s="48" t="str">
        <f>IF(O2693="","",
   IF(OR(O2693&lt;EDA_Outlier_Analysis!$C$10, O2693&gt;EDA_Outlier_Analysis!$C$11),
      "Outlier",
      "Normal"))</f>
        <v>Normal</v>
      </c>
      <c r="R2693" t="str">
        <f>IF(P2693="","",
   IF(OR(P2693 &lt; EDA_Outlier_Analysis!$F$7, P2693 &gt; EDA_Outlier_Analysis!$F$8),
      "Outlier",
      "Normal"))</f>
        <v/>
      </c>
      <c r="S2693" t="str">
        <f>IF(N2693="","",
   IF(OR(N2693 &lt;EDA_Outlier_Analysis!$I$10, N2693 &gt; EDA_Outlier_Analysis!$I$11),
      "Outlier",
      "Normal"))</f>
        <v>Normal</v>
      </c>
    </row>
    <row r="2694" spans="1:19">
      <c r="A2694" t="s">
        <v>6357</v>
      </c>
      <c r="B2694" s="4">
        <v>44572</v>
      </c>
      <c r="C2694" s="2">
        <v>-50296.1</v>
      </c>
      <c r="D2694" t="s">
        <v>840</v>
      </c>
      <c r="E2694" t="s">
        <v>864</v>
      </c>
      <c r="F2694" t="s">
        <v>9</v>
      </c>
      <c r="G2694" t="s">
        <v>20</v>
      </c>
      <c r="I2694" t="s">
        <v>1510</v>
      </c>
      <c r="J2694" t="s">
        <v>6358</v>
      </c>
      <c r="K2694" t="str">
        <f>IF(COUNTIF(Customers!A:A, H2694)&gt;0, "Valid", "Invalid")</f>
        <v>Invalid</v>
      </c>
      <c r="L2694" t="str">
        <f t="shared" si="210"/>
        <v>1</v>
      </c>
      <c r="M2694" t="str">
        <f t="shared" si="211"/>
        <v>2022</v>
      </c>
      <c r="N2694">
        <f t="shared" si="212"/>
        <v>-50296.1</v>
      </c>
      <c r="O2694" t="str">
        <f t="shared" si="213"/>
        <v/>
      </c>
      <c r="P2694">
        <f t="shared" si="214"/>
        <v>50296.1</v>
      </c>
      <c r="Q2694" s="48" t="str">
        <f>IF(O2694="","",
   IF(OR(O2694&lt;EDA_Outlier_Analysis!$C$10, O2694&gt;EDA_Outlier_Analysis!$C$11),
      "Outlier",
      "Normal"))</f>
        <v/>
      </c>
      <c r="R2694" t="str">
        <f>IF(P2694="","",
   IF(OR(P2694 &lt; EDA_Outlier_Analysis!$F$7, P2694 &gt; EDA_Outlier_Analysis!$F$8),
      "Outlier",
      "Normal"))</f>
        <v>Normal</v>
      </c>
      <c r="S2694" t="str">
        <f>IF(N2694="","",
   IF(OR(N2694 &lt;EDA_Outlier_Analysis!$I$10, N2694 &gt; EDA_Outlier_Analysis!$I$11),
      "Outlier",
      "Normal"))</f>
        <v>Normal</v>
      </c>
    </row>
    <row r="2695" spans="1:19">
      <c r="A2695" t="s">
        <v>6359</v>
      </c>
      <c r="B2695" s="4">
        <v>44871</v>
      </c>
      <c r="C2695" s="2">
        <v>165867.65</v>
      </c>
      <c r="D2695" t="s">
        <v>849</v>
      </c>
      <c r="E2695" t="s">
        <v>853</v>
      </c>
      <c r="F2695" t="s">
        <v>11</v>
      </c>
      <c r="G2695" t="s">
        <v>24</v>
      </c>
      <c r="H2695" t="s">
        <v>135</v>
      </c>
      <c r="J2695" t="s">
        <v>6360</v>
      </c>
      <c r="K2695" t="str">
        <f>IF(COUNTIF(Customers!A:A, H2695)&gt;0, "Valid", "Invalid")</f>
        <v>Valid</v>
      </c>
      <c r="L2695" t="str">
        <f t="shared" si="210"/>
        <v>11</v>
      </c>
      <c r="M2695" t="str">
        <f t="shared" si="211"/>
        <v>2022</v>
      </c>
      <c r="N2695">
        <f t="shared" si="212"/>
        <v>165867.65</v>
      </c>
      <c r="O2695">
        <f t="shared" si="213"/>
        <v>165867.65</v>
      </c>
      <c r="P2695" t="str">
        <f t="shared" si="214"/>
        <v/>
      </c>
      <c r="Q2695" s="48" t="str">
        <f>IF(O2695="","",
   IF(OR(O2695&lt;EDA_Outlier_Analysis!$C$10, O2695&gt;EDA_Outlier_Analysis!$C$11),
      "Outlier",
      "Normal"))</f>
        <v>Normal</v>
      </c>
      <c r="R2695" t="str">
        <f>IF(P2695="","",
   IF(OR(P2695 &lt; EDA_Outlier_Analysis!$F$7, P2695 &gt; EDA_Outlier_Analysis!$F$8),
      "Outlier",
      "Normal"))</f>
        <v/>
      </c>
      <c r="S2695" t="str">
        <f>IF(N2695="","",
   IF(OR(N2695 &lt;EDA_Outlier_Analysis!$I$10, N2695 &gt; EDA_Outlier_Analysis!$I$11),
      "Outlier",
      "Normal"))</f>
        <v>Normal</v>
      </c>
    </row>
    <row r="2696" spans="1:19">
      <c r="A2696" t="s">
        <v>6361</v>
      </c>
      <c r="B2696" s="4">
        <v>44680</v>
      </c>
      <c r="C2696" s="2">
        <v>-39720.800000000003</v>
      </c>
      <c r="D2696" t="s">
        <v>840</v>
      </c>
      <c r="E2696" t="s">
        <v>864</v>
      </c>
      <c r="F2696" t="s">
        <v>10</v>
      </c>
      <c r="G2696" t="s">
        <v>24</v>
      </c>
      <c r="I2696" t="s">
        <v>1109</v>
      </c>
      <c r="J2696" t="s">
        <v>6362</v>
      </c>
      <c r="K2696" t="str">
        <f>IF(COUNTIF(Customers!A:A, H2696)&gt;0, "Valid", "Invalid")</f>
        <v>Invalid</v>
      </c>
      <c r="L2696" t="str">
        <f t="shared" si="210"/>
        <v>4</v>
      </c>
      <c r="M2696" t="str">
        <f t="shared" si="211"/>
        <v>2022</v>
      </c>
      <c r="N2696">
        <f t="shared" si="212"/>
        <v>-39720.800000000003</v>
      </c>
      <c r="O2696" t="str">
        <f t="shared" si="213"/>
        <v/>
      </c>
      <c r="P2696">
        <f t="shared" si="214"/>
        <v>39720.800000000003</v>
      </c>
      <c r="Q2696" s="48" t="str">
        <f>IF(O2696="","",
   IF(OR(O2696&lt;EDA_Outlier_Analysis!$C$10, O2696&gt;EDA_Outlier_Analysis!$C$11),
      "Outlier",
      "Normal"))</f>
        <v/>
      </c>
      <c r="R2696" t="str">
        <f>IF(P2696="","",
   IF(OR(P2696 &lt; EDA_Outlier_Analysis!$F$7, P2696 &gt; EDA_Outlier_Analysis!$F$8),
      "Outlier",
      "Normal"))</f>
        <v>Normal</v>
      </c>
      <c r="S2696" t="str">
        <f>IF(N2696="","",
   IF(OR(N2696 &lt;EDA_Outlier_Analysis!$I$10, N2696 &gt; EDA_Outlier_Analysis!$I$11),
      "Outlier",
      "Normal"))</f>
        <v>Normal</v>
      </c>
    </row>
    <row r="2697" spans="1:19">
      <c r="A2697" t="s">
        <v>6363</v>
      </c>
      <c r="B2697" s="4">
        <v>44973</v>
      </c>
      <c r="C2697" s="2">
        <v>113870.88</v>
      </c>
      <c r="D2697" t="s">
        <v>849</v>
      </c>
      <c r="E2697" t="s">
        <v>868</v>
      </c>
      <c r="F2697" t="s">
        <v>10</v>
      </c>
      <c r="G2697" t="s">
        <v>20</v>
      </c>
      <c r="H2697" t="s">
        <v>571</v>
      </c>
      <c r="J2697" t="s">
        <v>6364</v>
      </c>
      <c r="K2697" t="str">
        <f>IF(COUNTIF(Customers!A:A, H2697)&gt;0, "Valid", "Invalid")</f>
        <v>Valid</v>
      </c>
      <c r="L2697" t="str">
        <f t="shared" si="210"/>
        <v>2</v>
      </c>
      <c r="M2697" t="str">
        <f t="shared" si="211"/>
        <v>2023</v>
      </c>
      <c r="N2697">
        <f t="shared" si="212"/>
        <v>113870.88</v>
      </c>
      <c r="O2697">
        <f t="shared" si="213"/>
        <v>113870.88</v>
      </c>
      <c r="P2697" t="str">
        <f t="shared" si="214"/>
        <v/>
      </c>
      <c r="Q2697" s="48" t="str">
        <f>IF(O2697="","",
   IF(OR(O2697&lt;EDA_Outlier_Analysis!$C$10, O2697&gt;EDA_Outlier_Analysis!$C$11),
      "Outlier",
      "Normal"))</f>
        <v>Normal</v>
      </c>
      <c r="R2697" t="str">
        <f>IF(P2697="","",
   IF(OR(P2697 &lt; EDA_Outlier_Analysis!$F$7, P2697 &gt; EDA_Outlier_Analysis!$F$8),
      "Outlier",
      "Normal"))</f>
        <v/>
      </c>
      <c r="S2697" t="str">
        <f>IF(N2697="","",
   IF(OR(N2697 &lt;EDA_Outlier_Analysis!$I$10, N2697 &gt; EDA_Outlier_Analysis!$I$11),
      "Outlier",
      "Normal"))</f>
        <v>Normal</v>
      </c>
    </row>
    <row r="2698" spans="1:19">
      <c r="A2698" t="s">
        <v>6365</v>
      </c>
      <c r="B2698" s="4">
        <v>45167</v>
      </c>
      <c r="C2698" s="2">
        <v>118903.59</v>
      </c>
      <c r="D2698" t="s">
        <v>849</v>
      </c>
      <c r="E2698" t="s">
        <v>868</v>
      </c>
      <c r="F2698" t="s">
        <v>10</v>
      </c>
      <c r="G2698" t="s">
        <v>31</v>
      </c>
      <c r="H2698" t="s">
        <v>525</v>
      </c>
      <c r="J2698" t="s">
        <v>6366</v>
      </c>
      <c r="K2698" t="str">
        <f>IF(COUNTIF(Customers!A:A, H2698)&gt;0, "Valid", "Invalid")</f>
        <v>Valid</v>
      </c>
      <c r="L2698" t="str">
        <f t="shared" si="210"/>
        <v>8</v>
      </c>
      <c r="M2698" t="str">
        <f t="shared" si="211"/>
        <v>2023</v>
      </c>
      <c r="N2698">
        <f t="shared" si="212"/>
        <v>118903.59</v>
      </c>
      <c r="O2698">
        <f t="shared" si="213"/>
        <v>118903.59</v>
      </c>
      <c r="P2698" t="str">
        <f t="shared" si="214"/>
        <v/>
      </c>
      <c r="Q2698" s="48" t="str">
        <f>IF(O2698="","",
   IF(OR(O2698&lt;EDA_Outlier_Analysis!$C$10, O2698&gt;EDA_Outlier_Analysis!$C$11),
      "Outlier",
      "Normal"))</f>
        <v>Normal</v>
      </c>
      <c r="R2698" t="str">
        <f>IF(P2698="","",
   IF(OR(P2698 &lt; EDA_Outlier_Analysis!$F$7, P2698 &gt; EDA_Outlier_Analysis!$F$8),
      "Outlier",
      "Normal"))</f>
        <v/>
      </c>
      <c r="S2698" t="str">
        <f>IF(N2698="","",
   IF(OR(N2698 &lt;EDA_Outlier_Analysis!$I$10, N2698 &gt; EDA_Outlier_Analysis!$I$11),
      "Outlier",
      "Normal"))</f>
        <v>Normal</v>
      </c>
    </row>
    <row r="2699" spans="1:19">
      <c r="A2699" t="s">
        <v>6367</v>
      </c>
      <c r="B2699" s="4">
        <v>44834</v>
      </c>
      <c r="C2699" s="2">
        <v>-42155.22</v>
      </c>
      <c r="D2699" t="s">
        <v>840</v>
      </c>
      <c r="E2699" t="s">
        <v>878</v>
      </c>
      <c r="F2699" t="s">
        <v>10</v>
      </c>
      <c r="G2699" t="s">
        <v>34</v>
      </c>
      <c r="I2699" t="s">
        <v>1109</v>
      </c>
      <c r="J2699" t="s">
        <v>6368</v>
      </c>
      <c r="K2699" t="str">
        <f>IF(COUNTIF(Customers!A:A, H2699)&gt;0, "Valid", "Invalid")</f>
        <v>Invalid</v>
      </c>
      <c r="L2699" t="str">
        <f t="shared" si="210"/>
        <v>9</v>
      </c>
      <c r="M2699" t="str">
        <f t="shared" si="211"/>
        <v>2022</v>
      </c>
      <c r="N2699">
        <f t="shared" si="212"/>
        <v>-42155.22</v>
      </c>
      <c r="O2699" t="str">
        <f t="shared" si="213"/>
        <v/>
      </c>
      <c r="P2699">
        <f t="shared" si="214"/>
        <v>42155.22</v>
      </c>
      <c r="Q2699" s="48" t="str">
        <f>IF(O2699="","",
   IF(OR(O2699&lt;EDA_Outlier_Analysis!$C$10, O2699&gt;EDA_Outlier_Analysis!$C$11),
      "Outlier",
      "Normal"))</f>
        <v/>
      </c>
      <c r="R2699" t="str">
        <f>IF(P2699="","",
   IF(OR(P2699 &lt; EDA_Outlier_Analysis!$F$7, P2699 &gt; EDA_Outlier_Analysis!$F$8),
      "Outlier",
      "Normal"))</f>
        <v>Normal</v>
      </c>
      <c r="S2699" t="str">
        <f>IF(N2699="","",
   IF(OR(N2699 &lt;EDA_Outlier_Analysis!$I$10, N2699 &gt; EDA_Outlier_Analysis!$I$11),
      "Outlier",
      "Normal"))</f>
        <v>Normal</v>
      </c>
    </row>
    <row r="2700" spans="1:19">
      <c r="A2700" t="s">
        <v>6369</v>
      </c>
      <c r="B2700" s="4">
        <v>44794</v>
      </c>
      <c r="C2700" s="2">
        <v>74243.350000000006</v>
      </c>
      <c r="D2700" t="s">
        <v>849</v>
      </c>
      <c r="E2700" t="s">
        <v>853</v>
      </c>
      <c r="F2700" t="s">
        <v>9</v>
      </c>
      <c r="G2700" t="s">
        <v>20</v>
      </c>
      <c r="H2700" t="s">
        <v>209</v>
      </c>
      <c r="J2700" t="s">
        <v>6370</v>
      </c>
      <c r="K2700" t="str">
        <f>IF(COUNTIF(Customers!A:A, H2700)&gt;0, "Valid", "Invalid")</f>
        <v>Valid</v>
      </c>
      <c r="L2700" t="str">
        <f t="shared" si="210"/>
        <v>8</v>
      </c>
      <c r="M2700" t="str">
        <f t="shared" si="211"/>
        <v>2022</v>
      </c>
      <c r="N2700">
        <f t="shared" si="212"/>
        <v>74243.350000000006</v>
      </c>
      <c r="O2700">
        <f t="shared" si="213"/>
        <v>74243.350000000006</v>
      </c>
      <c r="P2700" t="str">
        <f t="shared" si="214"/>
        <v/>
      </c>
      <c r="Q2700" s="48" t="str">
        <f>IF(O2700="","",
   IF(OR(O2700&lt;EDA_Outlier_Analysis!$C$10, O2700&gt;EDA_Outlier_Analysis!$C$11),
      "Outlier",
      "Normal"))</f>
        <v>Normal</v>
      </c>
      <c r="R2700" t="str">
        <f>IF(P2700="","",
   IF(OR(P2700 &lt; EDA_Outlier_Analysis!$F$7, P2700 &gt; EDA_Outlier_Analysis!$F$8),
      "Outlier",
      "Normal"))</f>
        <v/>
      </c>
      <c r="S2700" t="str">
        <f>IF(N2700="","",
   IF(OR(N2700 &lt;EDA_Outlier_Analysis!$I$10, N2700 &gt; EDA_Outlier_Analysis!$I$11),
      "Outlier",
      "Normal"))</f>
        <v>Normal</v>
      </c>
    </row>
    <row r="2701" spans="1:19">
      <c r="A2701" t="s">
        <v>6371</v>
      </c>
      <c r="B2701" s="4">
        <v>45131</v>
      </c>
      <c r="C2701" s="2">
        <v>180451.55</v>
      </c>
      <c r="D2701" t="s">
        <v>849</v>
      </c>
      <c r="E2701" t="s">
        <v>850</v>
      </c>
      <c r="F2701" t="s">
        <v>9</v>
      </c>
      <c r="G2701" t="s">
        <v>31</v>
      </c>
      <c r="H2701" t="s">
        <v>451</v>
      </c>
      <c r="J2701" t="s">
        <v>6372</v>
      </c>
      <c r="K2701" t="str">
        <f>IF(COUNTIF(Customers!A:A, H2701)&gt;0, "Valid", "Invalid")</f>
        <v>Valid</v>
      </c>
      <c r="L2701" t="str">
        <f t="shared" si="210"/>
        <v>7</v>
      </c>
      <c r="M2701" t="str">
        <f t="shared" si="211"/>
        <v>2023</v>
      </c>
      <c r="N2701">
        <f t="shared" si="212"/>
        <v>180451.55</v>
      </c>
      <c r="O2701">
        <f t="shared" si="213"/>
        <v>180451.55</v>
      </c>
      <c r="P2701" t="str">
        <f t="shared" si="214"/>
        <v/>
      </c>
      <c r="Q2701" s="48" t="str">
        <f>IF(O2701="","",
   IF(OR(O2701&lt;EDA_Outlier_Analysis!$C$10, O2701&gt;EDA_Outlier_Analysis!$C$11),
      "Outlier",
      "Normal"))</f>
        <v>Normal</v>
      </c>
      <c r="R2701" t="str">
        <f>IF(P2701="","",
   IF(OR(P2701 &lt; EDA_Outlier_Analysis!$F$7, P2701 &gt; EDA_Outlier_Analysis!$F$8),
      "Outlier",
      "Normal"))</f>
        <v/>
      </c>
      <c r="S2701" t="str">
        <f>IF(N2701="","",
   IF(OR(N2701 &lt;EDA_Outlier_Analysis!$I$10, N2701 &gt; EDA_Outlier_Analysis!$I$11),
      "Outlier",
      "Normal"))</f>
        <v>Normal</v>
      </c>
    </row>
    <row r="2702" spans="1:19">
      <c r="A2702" t="s">
        <v>6373</v>
      </c>
      <c r="B2702" s="4">
        <v>44643</v>
      </c>
      <c r="C2702" s="2">
        <v>138220.03</v>
      </c>
      <c r="D2702" t="s">
        <v>849</v>
      </c>
      <c r="E2702" t="s">
        <v>853</v>
      </c>
      <c r="F2702" t="s">
        <v>11</v>
      </c>
      <c r="G2702" t="s">
        <v>31</v>
      </c>
      <c r="H2702" t="s">
        <v>607</v>
      </c>
      <c r="J2702" t="s">
        <v>6374</v>
      </c>
      <c r="K2702" t="str">
        <f>IF(COUNTIF(Customers!A:A, H2702)&gt;0, "Valid", "Invalid")</f>
        <v>Valid</v>
      </c>
      <c r="L2702" t="str">
        <f t="shared" si="210"/>
        <v>3</v>
      </c>
      <c r="M2702" t="str">
        <f t="shared" si="211"/>
        <v>2022</v>
      </c>
      <c r="N2702">
        <f t="shared" si="212"/>
        <v>138220.03</v>
      </c>
      <c r="O2702">
        <f t="shared" si="213"/>
        <v>138220.03</v>
      </c>
      <c r="P2702" t="str">
        <f t="shared" si="214"/>
        <v/>
      </c>
      <c r="Q2702" s="48" t="str">
        <f>IF(O2702="","",
   IF(OR(O2702&lt;EDA_Outlier_Analysis!$C$10, O2702&gt;EDA_Outlier_Analysis!$C$11),
      "Outlier",
      "Normal"))</f>
        <v>Normal</v>
      </c>
      <c r="R2702" t="str">
        <f>IF(P2702="","",
   IF(OR(P2702 &lt; EDA_Outlier_Analysis!$F$7, P2702 &gt; EDA_Outlier_Analysis!$F$8),
      "Outlier",
      "Normal"))</f>
        <v/>
      </c>
      <c r="S2702" t="str">
        <f>IF(N2702="","",
   IF(OR(N2702 &lt;EDA_Outlier_Analysis!$I$10, N2702 &gt; EDA_Outlier_Analysis!$I$11),
      "Outlier",
      "Normal"))</f>
        <v>Normal</v>
      </c>
    </row>
    <row r="2703" spans="1:19">
      <c r="A2703" t="s">
        <v>6375</v>
      </c>
      <c r="B2703" s="4">
        <v>45190</v>
      </c>
      <c r="C2703" s="2">
        <v>-64313.06</v>
      </c>
      <c r="D2703" t="s">
        <v>840</v>
      </c>
      <c r="E2703" t="s">
        <v>864</v>
      </c>
      <c r="F2703" t="s">
        <v>11</v>
      </c>
      <c r="G2703" t="s">
        <v>31</v>
      </c>
      <c r="I2703" t="s">
        <v>990</v>
      </c>
      <c r="J2703" t="s">
        <v>6376</v>
      </c>
      <c r="K2703" t="str">
        <f>IF(COUNTIF(Customers!A:A, H2703)&gt;0, "Valid", "Invalid")</f>
        <v>Invalid</v>
      </c>
      <c r="L2703" t="str">
        <f t="shared" si="210"/>
        <v>9</v>
      </c>
      <c r="M2703" t="str">
        <f t="shared" si="211"/>
        <v>2023</v>
      </c>
      <c r="N2703">
        <f t="shared" si="212"/>
        <v>-64313.06</v>
      </c>
      <c r="O2703" t="str">
        <f t="shared" si="213"/>
        <v/>
      </c>
      <c r="P2703">
        <f t="shared" si="214"/>
        <v>64313.06</v>
      </c>
      <c r="Q2703" s="48" t="str">
        <f>IF(O2703="","",
   IF(OR(O2703&lt;EDA_Outlier_Analysis!$C$10, O2703&gt;EDA_Outlier_Analysis!$C$11),
      "Outlier",
      "Normal"))</f>
        <v/>
      </c>
      <c r="R2703" t="str">
        <f>IF(P2703="","",
   IF(OR(P2703 &lt; EDA_Outlier_Analysis!$F$7, P2703 &gt; EDA_Outlier_Analysis!$F$8),
      "Outlier",
      "Normal"))</f>
        <v>Outlier</v>
      </c>
      <c r="S2703" t="str">
        <f>IF(N2703="","",
   IF(OR(N2703 &lt;EDA_Outlier_Analysis!$I$10, N2703 &gt; EDA_Outlier_Analysis!$I$11),
      "Outlier",
      "Normal"))</f>
        <v>Normal</v>
      </c>
    </row>
    <row r="2704" spans="1:19">
      <c r="A2704" t="s">
        <v>6377</v>
      </c>
      <c r="B2704" s="4">
        <v>45169</v>
      </c>
      <c r="C2704" s="2">
        <v>207238.41</v>
      </c>
      <c r="D2704" t="s">
        <v>849</v>
      </c>
      <c r="E2704" t="s">
        <v>868</v>
      </c>
      <c r="F2704" t="s">
        <v>11</v>
      </c>
      <c r="G2704" t="s">
        <v>31</v>
      </c>
      <c r="H2704" t="s">
        <v>291</v>
      </c>
      <c r="J2704" t="s">
        <v>6378</v>
      </c>
      <c r="K2704" t="str">
        <f>IF(COUNTIF(Customers!A:A, H2704)&gt;0, "Valid", "Invalid")</f>
        <v>Valid</v>
      </c>
      <c r="L2704" t="str">
        <f t="shared" si="210"/>
        <v>8</v>
      </c>
      <c r="M2704" t="str">
        <f t="shared" si="211"/>
        <v>2023</v>
      </c>
      <c r="N2704">
        <f t="shared" si="212"/>
        <v>207238.41</v>
      </c>
      <c r="O2704">
        <f t="shared" si="213"/>
        <v>207238.41</v>
      </c>
      <c r="P2704" t="str">
        <f t="shared" si="214"/>
        <v/>
      </c>
      <c r="Q2704" s="48" t="str">
        <f>IF(O2704="","",
   IF(OR(O2704&lt;EDA_Outlier_Analysis!$C$10, O2704&gt;EDA_Outlier_Analysis!$C$11),
      "Outlier",
      "Normal"))</f>
        <v>Normal</v>
      </c>
      <c r="R2704" t="str">
        <f>IF(P2704="","",
   IF(OR(P2704 &lt; EDA_Outlier_Analysis!$F$7, P2704 &gt; EDA_Outlier_Analysis!$F$8),
      "Outlier",
      "Normal"))</f>
        <v/>
      </c>
      <c r="S2704" t="str">
        <f>IF(N2704="","",
   IF(OR(N2704 &lt;EDA_Outlier_Analysis!$I$10, N2704 &gt; EDA_Outlier_Analysis!$I$11),
      "Outlier",
      "Normal"))</f>
        <v>Normal</v>
      </c>
    </row>
    <row r="2705" spans="1:19">
      <c r="A2705" t="s">
        <v>6379</v>
      </c>
      <c r="B2705" s="4">
        <v>45199</v>
      </c>
      <c r="C2705" s="2">
        <v>189767.47</v>
      </c>
      <c r="D2705" t="s">
        <v>849</v>
      </c>
      <c r="E2705" t="s">
        <v>850</v>
      </c>
      <c r="F2705" t="s">
        <v>11</v>
      </c>
      <c r="G2705" t="s">
        <v>20</v>
      </c>
      <c r="H2705" t="s">
        <v>747</v>
      </c>
      <c r="J2705" t="s">
        <v>6380</v>
      </c>
      <c r="K2705" t="str">
        <f>IF(COUNTIF(Customers!A:A, H2705)&gt;0, "Valid", "Invalid")</f>
        <v>Valid</v>
      </c>
      <c r="L2705" t="str">
        <f t="shared" si="210"/>
        <v>9</v>
      </c>
      <c r="M2705" t="str">
        <f t="shared" si="211"/>
        <v>2023</v>
      </c>
      <c r="N2705">
        <f t="shared" si="212"/>
        <v>189767.47</v>
      </c>
      <c r="O2705">
        <f t="shared" si="213"/>
        <v>189767.47</v>
      </c>
      <c r="P2705" t="str">
        <f t="shared" si="214"/>
        <v/>
      </c>
      <c r="Q2705" s="48" t="str">
        <f>IF(O2705="","",
   IF(OR(O2705&lt;EDA_Outlier_Analysis!$C$10, O2705&gt;EDA_Outlier_Analysis!$C$11),
      "Outlier",
      "Normal"))</f>
        <v>Normal</v>
      </c>
      <c r="R2705" t="str">
        <f>IF(P2705="","",
   IF(OR(P2705 &lt; EDA_Outlier_Analysis!$F$7, P2705 &gt; EDA_Outlier_Analysis!$F$8),
      "Outlier",
      "Normal"))</f>
        <v/>
      </c>
      <c r="S2705" t="str">
        <f>IF(N2705="","",
   IF(OR(N2705 &lt;EDA_Outlier_Analysis!$I$10, N2705 &gt; EDA_Outlier_Analysis!$I$11),
      "Outlier",
      "Normal"))</f>
        <v>Normal</v>
      </c>
    </row>
    <row r="2706" spans="1:19">
      <c r="A2706" t="s">
        <v>6381</v>
      </c>
      <c r="B2706" s="4">
        <v>45175</v>
      </c>
      <c r="C2706" s="2">
        <v>-84107.86</v>
      </c>
      <c r="D2706" t="s">
        <v>840</v>
      </c>
      <c r="E2706" t="s">
        <v>856</v>
      </c>
      <c r="F2706" t="s">
        <v>9</v>
      </c>
      <c r="G2706" t="s">
        <v>31</v>
      </c>
      <c r="I2706" t="s">
        <v>1013</v>
      </c>
      <c r="J2706" t="s">
        <v>6382</v>
      </c>
      <c r="K2706" t="str">
        <f>IF(COUNTIF(Customers!A:A, H2706)&gt;0, "Valid", "Invalid")</f>
        <v>Invalid</v>
      </c>
      <c r="L2706" t="str">
        <f t="shared" si="210"/>
        <v>9</v>
      </c>
      <c r="M2706" t="str">
        <f t="shared" si="211"/>
        <v>2023</v>
      </c>
      <c r="N2706">
        <f t="shared" si="212"/>
        <v>-84107.86</v>
      </c>
      <c r="O2706" t="str">
        <f t="shared" si="213"/>
        <v/>
      </c>
      <c r="P2706">
        <f t="shared" si="214"/>
        <v>84107.86</v>
      </c>
      <c r="Q2706" s="48" t="str">
        <f>IF(O2706="","",
   IF(OR(O2706&lt;EDA_Outlier_Analysis!$C$10, O2706&gt;EDA_Outlier_Analysis!$C$11),
      "Outlier",
      "Normal"))</f>
        <v/>
      </c>
      <c r="R2706" t="str">
        <f>IF(P2706="","",
   IF(OR(P2706 &lt; EDA_Outlier_Analysis!$F$7, P2706 &gt; EDA_Outlier_Analysis!$F$8),
      "Outlier",
      "Normal"))</f>
        <v>Outlier</v>
      </c>
      <c r="S2706" t="str">
        <f>IF(N2706="","",
   IF(OR(N2706 &lt;EDA_Outlier_Analysis!$I$10, N2706 &gt; EDA_Outlier_Analysis!$I$11),
      "Outlier",
      "Normal"))</f>
        <v>Normal</v>
      </c>
    </row>
    <row r="2707" spans="1:19">
      <c r="A2707" t="s">
        <v>6383</v>
      </c>
      <c r="B2707" s="4">
        <v>44924</v>
      </c>
      <c r="C2707" s="2">
        <v>-40687.5</v>
      </c>
      <c r="D2707" t="s">
        <v>840</v>
      </c>
      <c r="E2707" t="s">
        <v>845</v>
      </c>
      <c r="F2707" t="s">
        <v>9</v>
      </c>
      <c r="G2707" t="s">
        <v>31</v>
      </c>
      <c r="I2707" t="s">
        <v>1519</v>
      </c>
      <c r="J2707" t="s">
        <v>6384</v>
      </c>
      <c r="K2707" t="str">
        <f>IF(COUNTIF(Customers!A:A, H2707)&gt;0, "Valid", "Invalid")</f>
        <v>Invalid</v>
      </c>
      <c r="L2707" t="str">
        <f t="shared" si="210"/>
        <v>12</v>
      </c>
      <c r="M2707" t="str">
        <f t="shared" si="211"/>
        <v>2022</v>
      </c>
      <c r="N2707">
        <f t="shared" si="212"/>
        <v>-40687.5</v>
      </c>
      <c r="O2707" t="str">
        <f t="shared" si="213"/>
        <v/>
      </c>
      <c r="P2707">
        <f t="shared" si="214"/>
        <v>40687.5</v>
      </c>
      <c r="Q2707" s="48" t="str">
        <f>IF(O2707="","",
   IF(OR(O2707&lt;EDA_Outlier_Analysis!$C$10, O2707&gt;EDA_Outlier_Analysis!$C$11),
      "Outlier",
      "Normal"))</f>
        <v/>
      </c>
      <c r="R2707" t="str">
        <f>IF(P2707="","",
   IF(OR(P2707 &lt; EDA_Outlier_Analysis!$F$7, P2707 &gt; EDA_Outlier_Analysis!$F$8),
      "Outlier",
      "Normal"))</f>
        <v>Normal</v>
      </c>
      <c r="S2707" t="str">
        <f>IF(N2707="","",
   IF(OR(N2707 &lt;EDA_Outlier_Analysis!$I$10, N2707 &gt; EDA_Outlier_Analysis!$I$11),
      "Outlier",
      "Normal"))</f>
        <v>Normal</v>
      </c>
    </row>
    <row r="2708" spans="1:19">
      <c r="A2708" t="s">
        <v>6385</v>
      </c>
      <c r="B2708" s="4">
        <v>44886</v>
      </c>
      <c r="C2708" s="2">
        <v>166947.82999999999</v>
      </c>
      <c r="D2708" t="s">
        <v>849</v>
      </c>
      <c r="E2708" t="s">
        <v>868</v>
      </c>
      <c r="F2708" t="s">
        <v>9</v>
      </c>
      <c r="G2708" t="s">
        <v>34</v>
      </c>
      <c r="H2708" t="s">
        <v>389</v>
      </c>
      <c r="J2708" t="s">
        <v>6386</v>
      </c>
      <c r="K2708" t="str">
        <f>IF(COUNTIF(Customers!A:A, H2708)&gt;0, "Valid", "Invalid")</f>
        <v>Valid</v>
      </c>
      <c r="L2708" t="str">
        <f t="shared" si="210"/>
        <v>11</v>
      </c>
      <c r="M2708" t="str">
        <f t="shared" si="211"/>
        <v>2022</v>
      </c>
      <c r="N2708">
        <f t="shared" si="212"/>
        <v>166947.82999999999</v>
      </c>
      <c r="O2708">
        <f t="shared" si="213"/>
        <v>166947.82999999999</v>
      </c>
      <c r="P2708" t="str">
        <f t="shared" si="214"/>
        <v/>
      </c>
      <c r="Q2708" s="48" t="str">
        <f>IF(O2708="","",
   IF(OR(O2708&lt;EDA_Outlier_Analysis!$C$10, O2708&gt;EDA_Outlier_Analysis!$C$11),
      "Outlier",
      "Normal"))</f>
        <v>Normal</v>
      </c>
      <c r="R2708" t="str">
        <f>IF(P2708="","",
   IF(OR(P2708 &lt; EDA_Outlier_Analysis!$F$7, P2708 &gt; EDA_Outlier_Analysis!$F$8),
      "Outlier",
      "Normal"))</f>
        <v/>
      </c>
      <c r="S2708" t="str">
        <f>IF(N2708="","",
   IF(OR(N2708 &lt;EDA_Outlier_Analysis!$I$10, N2708 &gt; EDA_Outlier_Analysis!$I$11),
      "Outlier",
      "Normal"))</f>
        <v>Normal</v>
      </c>
    </row>
    <row r="2709" spans="1:19">
      <c r="A2709" t="s">
        <v>6387</v>
      </c>
      <c r="B2709" s="4">
        <v>44882</v>
      </c>
      <c r="C2709" s="2">
        <v>-68427.19</v>
      </c>
      <c r="D2709" t="s">
        <v>840</v>
      </c>
      <c r="E2709" t="s">
        <v>878</v>
      </c>
      <c r="F2709" t="s">
        <v>11</v>
      </c>
      <c r="G2709" t="s">
        <v>20</v>
      </c>
      <c r="I2709" t="s">
        <v>1510</v>
      </c>
      <c r="J2709" t="s">
        <v>6388</v>
      </c>
      <c r="K2709" t="str">
        <f>IF(COUNTIF(Customers!A:A, H2709)&gt;0, "Valid", "Invalid")</f>
        <v>Invalid</v>
      </c>
      <c r="L2709" t="str">
        <f t="shared" si="210"/>
        <v>11</v>
      </c>
      <c r="M2709" t="str">
        <f t="shared" si="211"/>
        <v>2022</v>
      </c>
      <c r="N2709">
        <f t="shared" si="212"/>
        <v>-68427.19</v>
      </c>
      <c r="O2709" t="str">
        <f t="shared" si="213"/>
        <v/>
      </c>
      <c r="P2709">
        <f t="shared" si="214"/>
        <v>68427.19</v>
      </c>
      <c r="Q2709" s="48" t="str">
        <f>IF(O2709="","",
   IF(OR(O2709&lt;EDA_Outlier_Analysis!$C$10, O2709&gt;EDA_Outlier_Analysis!$C$11),
      "Outlier",
      "Normal"))</f>
        <v/>
      </c>
      <c r="R2709" t="str">
        <f>IF(P2709="","",
   IF(OR(P2709 &lt; EDA_Outlier_Analysis!$F$7, P2709 &gt; EDA_Outlier_Analysis!$F$8),
      "Outlier",
      "Normal"))</f>
        <v>Outlier</v>
      </c>
      <c r="S2709" t="str">
        <f>IF(N2709="","",
   IF(OR(N2709 &lt;EDA_Outlier_Analysis!$I$10, N2709 &gt; EDA_Outlier_Analysis!$I$11),
      "Outlier",
      "Normal"))</f>
        <v>Normal</v>
      </c>
    </row>
    <row r="2710" spans="1:19">
      <c r="A2710" t="s">
        <v>6389</v>
      </c>
      <c r="B2710" s="4">
        <v>44831</v>
      </c>
      <c r="C2710" s="2">
        <v>-26906.3</v>
      </c>
      <c r="D2710" t="s">
        <v>840</v>
      </c>
      <c r="E2710" t="s">
        <v>905</v>
      </c>
      <c r="F2710" t="s">
        <v>11</v>
      </c>
      <c r="G2710" t="s">
        <v>34</v>
      </c>
      <c r="I2710" t="s">
        <v>957</v>
      </c>
      <c r="J2710" t="s">
        <v>6390</v>
      </c>
      <c r="K2710" t="str">
        <f>IF(COUNTIF(Customers!A:A, H2710)&gt;0, "Valid", "Invalid")</f>
        <v>Invalid</v>
      </c>
      <c r="L2710" t="str">
        <f t="shared" si="210"/>
        <v>9</v>
      </c>
      <c r="M2710" t="str">
        <f t="shared" si="211"/>
        <v>2022</v>
      </c>
      <c r="N2710">
        <f t="shared" si="212"/>
        <v>-26906.3</v>
      </c>
      <c r="O2710" t="str">
        <f t="shared" si="213"/>
        <v/>
      </c>
      <c r="P2710">
        <f t="shared" si="214"/>
        <v>26906.3</v>
      </c>
      <c r="Q2710" s="48" t="str">
        <f>IF(O2710="","",
   IF(OR(O2710&lt;EDA_Outlier_Analysis!$C$10, O2710&gt;EDA_Outlier_Analysis!$C$11),
      "Outlier",
      "Normal"))</f>
        <v/>
      </c>
      <c r="R2710" t="str">
        <f>IF(P2710="","",
   IF(OR(P2710 &lt; EDA_Outlier_Analysis!$F$7, P2710 &gt; EDA_Outlier_Analysis!$F$8),
      "Outlier",
      "Normal"))</f>
        <v>Outlier</v>
      </c>
      <c r="S2710" t="str">
        <f>IF(N2710="","",
   IF(OR(N2710 &lt;EDA_Outlier_Analysis!$I$10, N2710 &gt; EDA_Outlier_Analysis!$I$11),
      "Outlier",
      "Normal"))</f>
        <v>Normal</v>
      </c>
    </row>
    <row r="2711" spans="1:19">
      <c r="A2711" t="s">
        <v>6391</v>
      </c>
      <c r="B2711" s="4">
        <v>44963</v>
      </c>
      <c r="C2711" s="2">
        <v>50939.25</v>
      </c>
      <c r="D2711" t="s">
        <v>849</v>
      </c>
      <c r="E2711" t="s">
        <v>850</v>
      </c>
      <c r="F2711" t="s">
        <v>11</v>
      </c>
      <c r="G2711" t="s">
        <v>20</v>
      </c>
      <c r="H2711" t="s">
        <v>735</v>
      </c>
      <c r="J2711" t="s">
        <v>6392</v>
      </c>
      <c r="K2711" t="str">
        <f>IF(COUNTIF(Customers!A:A, H2711)&gt;0, "Valid", "Invalid")</f>
        <v>Valid</v>
      </c>
      <c r="L2711" t="str">
        <f t="shared" si="210"/>
        <v>2</v>
      </c>
      <c r="M2711" t="str">
        <f t="shared" si="211"/>
        <v>2023</v>
      </c>
      <c r="N2711">
        <f t="shared" si="212"/>
        <v>50939.25</v>
      </c>
      <c r="O2711">
        <f t="shared" si="213"/>
        <v>50939.25</v>
      </c>
      <c r="P2711" t="str">
        <f t="shared" si="214"/>
        <v/>
      </c>
      <c r="Q2711" s="48" t="str">
        <f>IF(O2711="","",
   IF(OR(O2711&lt;EDA_Outlier_Analysis!$C$10, O2711&gt;EDA_Outlier_Analysis!$C$11),
      "Outlier",
      "Normal"))</f>
        <v>Normal</v>
      </c>
      <c r="R2711" t="str">
        <f>IF(P2711="","",
   IF(OR(P2711 &lt; EDA_Outlier_Analysis!$F$7, P2711 &gt; EDA_Outlier_Analysis!$F$8),
      "Outlier",
      "Normal"))</f>
        <v/>
      </c>
      <c r="S2711" t="str">
        <f>IF(N2711="","",
   IF(OR(N2711 &lt;EDA_Outlier_Analysis!$I$10, N2711 &gt; EDA_Outlier_Analysis!$I$11),
      "Outlier",
      "Normal"))</f>
        <v>Normal</v>
      </c>
    </row>
    <row r="2712" spans="1:19">
      <c r="A2712" t="s">
        <v>6393</v>
      </c>
      <c r="B2712" s="4">
        <v>44746</v>
      </c>
      <c r="C2712" s="2">
        <v>183352.34</v>
      </c>
      <c r="D2712" t="s">
        <v>849</v>
      </c>
      <c r="E2712" t="s">
        <v>850</v>
      </c>
      <c r="F2712" t="s">
        <v>11</v>
      </c>
      <c r="G2712" t="s">
        <v>20</v>
      </c>
      <c r="H2712" t="s">
        <v>561</v>
      </c>
      <c r="J2712" t="s">
        <v>6394</v>
      </c>
      <c r="K2712" t="str">
        <f>IF(COUNTIF(Customers!A:A, H2712)&gt;0, "Valid", "Invalid")</f>
        <v>Valid</v>
      </c>
      <c r="L2712" t="str">
        <f t="shared" si="210"/>
        <v>7</v>
      </c>
      <c r="M2712" t="str">
        <f t="shared" si="211"/>
        <v>2022</v>
      </c>
      <c r="N2712">
        <f t="shared" si="212"/>
        <v>183352.34</v>
      </c>
      <c r="O2712">
        <f t="shared" si="213"/>
        <v>183352.34</v>
      </c>
      <c r="P2712" t="str">
        <f t="shared" si="214"/>
        <v/>
      </c>
      <c r="Q2712" s="48" t="str">
        <f>IF(O2712="","",
   IF(OR(O2712&lt;EDA_Outlier_Analysis!$C$10, O2712&gt;EDA_Outlier_Analysis!$C$11),
      "Outlier",
      "Normal"))</f>
        <v>Normal</v>
      </c>
      <c r="R2712" t="str">
        <f>IF(P2712="","",
   IF(OR(P2712 &lt; EDA_Outlier_Analysis!$F$7, P2712 &gt; EDA_Outlier_Analysis!$F$8),
      "Outlier",
      "Normal"))</f>
        <v/>
      </c>
      <c r="S2712" t="str">
        <f>IF(N2712="","",
   IF(OR(N2712 &lt;EDA_Outlier_Analysis!$I$10, N2712 &gt; EDA_Outlier_Analysis!$I$11),
      "Outlier",
      "Normal"))</f>
        <v>Normal</v>
      </c>
    </row>
    <row r="2713" spans="1:19">
      <c r="A2713" t="s">
        <v>6395</v>
      </c>
      <c r="B2713" s="4">
        <v>45019</v>
      </c>
      <c r="C2713" s="2">
        <v>78969.570000000007</v>
      </c>
      <c r="D2713" t="s">
        <v>849</v>
      </c>
      <c r="E2713" t="s">
        <v>850</v>
      </c>
      <c r="F2713" t="s">
        <v>9</v>
      </c>
      <c r="G2713" t="s">
        <v>24</v>
      </c>
      <c r="H2713" t="s">
        <v>331</v>
      </c>
      <c r="J2713" t="s">
        <v>6396</v>
      </c>
      <c r="K2713" t="str">
        <f>IF(COUNTIF(Customers!A:A, H2713)&gt;0, "Valid", "Invalid")</f>
        <v>Valid</v>
      </c>
      <c r="L2713" t="str">
        <f t="shared" si="210"/>
        <v>4</v>
      </c>
      <c r="M2713" t="str">
        <f t="shared" si="211"/>
        <v>2023</v>
      </c>
      <c r="N2713">
        <f t="shared" si="212"/>
        <v>78969.570000000007</v>
      </c>
      <c r="O2713">
        <f t="shared" si="213"/>
        <v>78969.570000000007</v>
      </c>
      <c r="P2713" t="str">
        <f t="shared" si="214"/>
        <v/>
      </c>
      <c r="Q2713" s="48" t="str">
        <f>IF(O2713="","",
   IF(OR(O2713&lt;EDA_Outlier_Analysis!$C$10, O2713&gt;EDA_Outlier_Analysis!$C$11),
      "Outlier",
      "Normal"))</f>
        <v>Normal</v>
      </c>
      <c r="R2713" t="str">
        <f>IF(P2713="","",
   IF(OR(P2713 &lt; EDA_Outlier_Analysis!$F$7, P2713 &gt; EDA_Outlier_Analysis!$F$8),
      "Outlier",
      "Normal"))</f>
        <v/>
      </c>
      <c r="S2713" t="str">
        <f>IF(N2713="","",
   IF(OR(N2713 &lt;EDA_Outlier_Analysis!$I$10, N2713 &gt; EDA_Outlier_Analysis!$I$11),
      "Outlier",
      "Normal"))</f>
        <v>Normal</v>
      </c>
    </row>
    <row r="2714" spans="1:19">
      <c r="A2714" t="s">
        <v>6397</v>
      </c>
      <c r="B2714" s="4">
        <v>44894</v>
      </c>
      <c r="C2714" s="2">
        <v>143875.62</v>
      </c>
      <c r="D2714" t="s">
        <v>849</v>
      </c>
      <c r="E2714" t="s">
        <v>850</v>
      </c>
      <c r="F2714" t="s">
        <v>11</v>
      </c>
      <c r="G2714" t="s">
        <v>20</v>
      </c>
      <c r="H2714" t="s">
        <v>439</v>
      </c>
      <c r="J2714" t="s">
        <v>6398</v>
      </c>
      <c r="K2714" t="str">
        <f>IF(COUNTIF(Customers!A:A, H2714)&gt;0, "Valid", "Invalid")</f>
        <v>Valid</v>
      </c>
      <c r="L2714" t="str">
        <f t="shared" si="210"/>
        <v>11</v>
      </c>
      <c r="M2714" t="str">
        <f t="shared" si="211"/>
        <v>2022</v>
      </c>
      <c r="N2714">
        <f t="shared" si="212"/>
        <v>143875.62</v>
      </c>
      <c r="O2714">
        <f t="shared" si="213"/>
        <v>143875.62</v>
      </c>
      <c r="P2714" t="str">
        <f t="shared" si="214"/>
        <v/>
      </c>
      <c r="Q2714" s="48" t="str">
        <f>IF(O2714="","",
   IF(OR(O2714&lt;EDA_Outlier_Analysis!$C$10, O2714&gt;EDA_Outlier_Analysis!$C$11),
      "Outlier",
      "Normal"))</f>
        <v>Normal</v>
      </c>
      <c r="R2714" t="str">
        <f>IF(P2714="","",
   IF(OR(P2714 &lt; EDA_Outlier_Analysis!$F$7, P2714 &gt; EDA_Outlier_Analysis!$F$8),
      "Outlier",
      "Normal"))</f>
        <v/>
      </c>
      <c r="S2714" t="str">
        <f>IF(N2714="","",
   IF(OR(N2714 &lt;EDA_Outlier_Analysis!$I$10, N2714 &gt; EDA_Outlier_Analysis!$I$11),
      "Outlier",
      "Normal"))</f>
        <v>Normal</v>
      </c>
    </row>
    <row r="2715" spans="1:19">
      <c r="A2715" t="s">
        <v>6399</v>
      </c>
      <c r="B2715" s="4">
        <v>45251</v>
      </c>
      <c r="C2715" s="2">
        <v>127005.18</v>
      </c>
      <c r="D2715" t="s">
        <v>849</v>
      </c>
      <c r="E2715" t="s">
        <v>853</v>
      </c>
      <c r="F2715" t="s">
        <v>10</v>
      </c>
      <c r="G2715" t="s">
        <v>20</v>
      </c>
      <c r="H2715" t="s">
        <v>625</v>
      </c>
      <c r="J2715" t="s">
        <v>6400</v>
      </c>
      <c r="K2715" t="str">
        <f>IF(COUNTIF(Customers!A:A, H2715)&gt;0, "Valid", "Invalid")</f>
        <v>Valid</v>
      </c>
      <c r="L2715" t="str">
        <f t="shared" si="210"/>
        <v>11</v>
      </c>
      <c r="M2715" t="str">
        <f t="shared" si="211"/>
        <v>2023</v>
      </c>
      <c r="N2715">
        <f t="shared" si="212"/>
        <v>127005.18</v>
      </c>
      <c r="O2715">
        <f t="shared" si="213"/>
        <v>127005.18</v>
      </c>
      <c r="P2715" t="str">
        <f t="shared" si="214"/>
        <v/>
      </c>
      <c r="Q2715" s="48" t="str">
        <f>IF(O2715="","",
   IF(OR(O2715&lt;EDA_Outlier_Analysis!$C$10, O2715&gt;EDA_Outlier_Analysis!$C$11),
      "Outlier",
      "Normal"))</f>
        <v>Normal</v>
      </c>
      <c r="R2715" t="str">
        <f>IF(P2715="","",
   IF(OR(P2715 &lt; EDA_Outlier_Analysis!$F$7, P2715 &gt; EDA_Outlier_Analysis!$F$8),
      "Outlier",
      "Normal"))</f>
        <v/>
      </c>
      <c r="S2715" t="str">
        <f>IF(N2715="","",
   IF(OR(N2715 &lt;EDA_Outlier_Analysis!$I$10, N2715 &gt; EDA_Outlier_Analysis!$I$11),
      "Outlier",
      "Normal"))</f>
        <v>Normal</v>
      </c>
    </row>
    <row r="2716" spans="1:19">
      <c r="A2716" t="s">
        <v>6401</v>
      </c>
      <c r="B2716" s="4">
        <v>45232</v>
      </c>
      <c r="C2716" s="2">
        <v>159055.49</v>
      </c>
      <c r="D2716" t="s">
        <v>849</v>
      </c>
      <c r="E2716" t="s">
        <v>850</v>
      </c>
      <c r="F2716" t="s">
        <v>11</v>
      </c>
      <c r="G2716" t="s">
        <v>24</v>
      </c>
      <c r="H2716" t="s">
        <v>557</v>
      </c>
      <c r="J2716" t="s">
        <v>6402</v>
      </c>
      <c r="K2716" t="str">
        <f>IF(COUNTIF(Customers!A:A, H2716)&gt;0, "Valid", "Invalid")</f>
        <v>Valid</v>
      </c>
      <c r="L2716" t="str">
        <f t="shared" si="210"/>
        <v>11</v>
      </c>
      <c r="M2716" t="str">
        <f t="shared" si="211"/>
        <v>2023</v>
      </c>
      <c r="N2716">
        <f t="shared" si="212"/>
        <v>159055.49</v>
      </c>
      <c r="O2716">
        <f t="shared" si="213"/>
        <v>159055.49</v>
      </c>
      <c r="P2716" t="str">
        <f t="shared" si="214"/>
        <v/>
      </c>
      <c r="Q2716" s="48" t="str">
        <f>IF(O2716="","",
   IF(OR(O2716&lt;EDA_Outlier_Analysis!$C$10, O2716&gt;EDA_Outlier_Analysis!$C$11),
      "Outlier",
      "Normal"))</f>
        <v>Normal</v>
      </c>
      <c r="R2716" t="str">
        <f>IF(P2716="","",
   IF(OR(P2716 &lt; EDA_Outlier_Analysis!$F$7, P2716 &gt; EDA_Outlier_Analysis!$F$8),
      "Outlier",
      "Normal"))</f>
        <v/>
      </c>
      <c r="S2716" t="str">
        <f>IF(N2716="","",
   IF(OR(N2716 &lt;EDA_Outlier_Analysis!$I$10, N2716 &gt; EDA_Outlier_Analysis!$I$11),
      "Outlier",
      "Normal"))</f>
        <v>Normal</v>
      </c>
    </row>
    <row r="2717" spans="1:19">
      <c r="A2717" t="s">
        <v>6403</v>
      </c>
      <c r="B2717" s="4">
        <v>45270</v>
      </c>
      <c r="C2717" s="2">
        <v>186026.64</v>
      </c>
      <c r="D2717" t="s">
        <v>849</v>
      </c>
      <c r="E2717" t="s">
        <v>850</v>
      </c>
      <c r="F2717" t="s">
        <v>11</v>
      </c>
      <c r="G2717" t="s">
        <v>20</v>
      </c>
      <c r="H2717" t="s">
        <v>297</v>
      </c>
      <c r="J2717" t="s">
        <v>6404</v>
      </c>
      <c r="K2717" t="str">
        <f>IF(COUNTIF(Customers!A:A, H2717)&gt;0, "Valid", "Invalid")</f>
        <v>Valid</v>
      </c>
      <c r="L2717" t="str">
        <f t="shared" si="210"/>
        <v>12</v>
      </c>
      <c r="M2717" t="str">
        <f t="shared" si="211"/>
        <v>2023</v>
      </c>
      <c r="N2717">
        <f t="shared" si="212"/>
        <v>186026.64</v>
      </c>
      <c r="O2717">
        <f t="shared" si="213"/>
        <v>186026.64</v>
      </c>
      <c r="P2717" t="str">
        <f t="shared" si="214"/>
        <v/>
      </c>
      <c r="Q2717" s="48" t="str">
        <f>IF(O2717="","",
   IF(OR(O2717&lt;EDA_Outlier_Analysis!$C$10, O2717&gt;EDA_Outlier_Analysis!$C$11),
      "Outlier",
      "Normal"))</f>
        <v>Normal</v>
      </c>
      <c r="R2717" t="str">
        <f>IF(P2717="","",
   IF(OR(P2717 &lt; EDA_Outlier_Analysis!$F$7, P2717 &gt; EDA_Outlier_Analysis!$F$8),
      "Outlier",
      "Normal"))</f>
        <v/>
      </c>
      <c r="S2717" t="str">
        <f>IF(N2717="","",
   IF(OR(N2717 &lt;EDA_Outlier_Analysis!$I$10, N2717 &gt; EDA_Outlier_Analysis!$I$11),
      "Outlier",
      "Normal"))</f>
        <v>Normal</v>
      </c>
    </row>
    <row r="2718" spans="1:19">
      <c r="A2718" t="s">
        <v>6405</v>
      </c>
      <c r="B2718" s="4">
        <v>45041</v>
      </c>
      <c r="C2718" s="2">
        <v>76029.84</v>
      </c>
      <c r="D2718" t="s">
        <v>849</v>
      </c>
      <c r="E2718" t="s">
        <v>853</v>
      </c>
      <c r="F2718" t="s">
        <v>10</v>
      </c>
      <c r="G2718" t="s">
        <v>20</v>
      </c>
      <c r="H2718" t="s">
        <v>259</v>
      </c>
      <c r="J2718" t="s">
        <v>6406</v>
      </c>
      <c r="K2718" t="str">
        <f>IF(COUNTIF(Customers!A:A, H2718)&gt;0, "Valid", "Invalid")</f>
        <v>Valid</v>
      </c>
      <c r="L2718" t="str">
        <f t="shared" si="210"/>
        <v>4</v>
      </c>
      <c r="M2718" t="str">
        <f t="shared" si="211"/>
        <v>2023</v>
      </c>
      <c r="N2718">
        <f t="shared" si="212"/>
        <v>76029.84</v>
      </c>
      <c r="O2718">
        <f t="shared" si="213"/>
        <v>76029.84</v>
      </c>
      <c r="P2718" t="str">
        <f t="shared" si="214"/>
        <v/>
      </c>
      <c r="Q2718" s="48" t="str">
        <f>IF(O2718="","",
   IF(OR(O2718&lt;EDA_Outlier_Analysis!$C$10, O2718&gt;EDA_Outlier_Analysis!$C$11),
      "Outlier",
      "Normal"))</f>
        <v>Normal</v>
      </c>
      <c r="R2718" t="str">
        <f>IF(P2718="","",
   IF(OR(P2718 &lt; EDA_Outlier_Analysis!$F$7, P2718 &gt; EDA_Outlier_Analysis!$F$8),
      "Outlier",
      "Normal"))</f>
        <v/>
      </c>
      <c r="S2718" t="str">
        <f>IF(N2718="","",
   IF(OR(N2718 &lt;EDA_Outlier_Analysis!$I$10, N2718 &gt; EDA_Outlier_Analysis!$I$11),
      "Outlier",
      "Normal"))</f>
        <v>Normal</v>
      </c>
    </row>
    <row r="2719" spans="1:19">
      <c r="A2719" t="s">
        <v>6407</v>
      </c>
      <c r="B2719" s="4">
        <v>44780</v>
      </c>
      <c r="C2719" s="2">
        <v>-59314.97</v>
      </c>
      <c r="D2719" t="s">
        <v>840</v>
      </c>
      <c r="E2719" t="s">
        <v>841</v>
      </c>
      <c r="F2719" t="s">
        <v>10</v>
      </c>
      <c r="G2719" t="s">
        <v>31</v>
      </c>
      <c r="I2719" t="s">
        <v>957</v>
      </c>
      <c r="J2719" t="s">
        <v>6408</v>
      </c>
      <c r="K2719" t="str">
        <f>IF(COUNTIF(Customers!A:A, H2719)&gt;0, "Valid", "Invalid")</f>
        <v>Invalid</v>
      </c>
      <c r="L2719" t="str">
        <f t="shared" si="210"/>
        <v>8</v>
      </c>
      <c r="M2719" t="str">
        <f t="shared" si="211"/>
        <v>2022</v>
      </c>
      <c r="N2719">
        <f t="shared" si="212"/>
        <v>-59314.97</v>
      </c>
      <c r="O2719" t="str">
        <f t="shared" si="213"/>
        <v/>
      </c>
      <c r="P2719">
        <f t="shared" si="214"/>
        <v>59314.97</v>
      </c>
      <c r="Q2719" s="48" t="str">
        <f>IF(O2719="","",
   IF(OR(O2719&lt;EDA_Outlier_Analysis!$C$10, O2719&gt;EDA_Outlier_Analysis!$C$11),
      "Outlier",
      "Normal"))</f>
        <v/>
      </c>
      <c r="R2719" t="str">
        <f>IF(P2719="","",
   IF(OR(P2719 &lt; EDA_Outlier_Analysis!$F$7, P2719 &gt; EDA_Outlier_Analysis!$F$8),
      "Outlier",
      "Normal"))</f>
        <v>Outlier</v>
      </c>
      <c r="S2719" t="str">
        <f>IF(N2719="","",
   IF(OR(N2719 &lt;EDA_Outlier_Analysis!$I$10, N2719 &gt; EDA_Outlier_Analysis!$I$11),
      "Outlier",
      "Normal"))</f>
        <v>Normal</v>
      </c>
    </row>
    <row r="2720" spans="1:19">
      <c r="A2720" t="s">
        <v>6409</v>
      </c>
      <c r="B2720" s="4">
        <v>45106</v>
      </c>
      <c r="C2720" s="2">
        <v>134282.81</v>
      </c>
      <c r="D2720" t="s">
        <v>849</v>
      </c>
      <c r="E2720" t="s">
        <v>853</v>
      </c>
      <c r="F2720" t="s">
        <v>9</v>
      </c>
      <c r="G2720" t="s">
        <v>34</v>
      </c>
      <c r="H2720" t="s">
        <v>345</v>
      </c>
      <c r="J2720" t="s">
        <v>6410</v>
      </c>
      <c r="K2720" t="str">
        <f>IF(COUNTIF(Customers!A:A, H2720)&gt;0, "Valid", "Invalid")</f>
        <v>Valid</v>
      </c>
      <c r="L2720" t="str">
        <f t="shared" si="210"/>
        <v>6</v>
      </c>
      <c r="M2720" t="str">
        <f t="shared" si="211"/>
        <v>2023</v>
      </c>
      <c r="N2720">
        <f t="shared" si="212"/>
        <v>134282.81</v>
      </c>
      <c r="O2720">
        <f t="shared" si="213"/>
        <v>134282.81</v>
      </c>
      <c r="P2720" t="str">
        <f t="shared" si="214"/>
        <v/>
      </c>
      <c r="Q2720" s="48" t="str">
        <f>IF(O2720="","",
   IF(OR(O2720&lt;EDA_Outlier_Analysis!$C$10, O2720&gt;EDA_Outlier_Analysis!$C$11),
      "Outlier",
      "Normal"))</f>
        <v>Normal</v>
      </c>
      <c r="R2720" t="str">
        <f>IF(P2720="","",
   IF(OR(P2720 &lt; EDA_Outlier_Analysis!$F$7, P2720 &gt; EDA_Outlier_Analysis!$F$8),
      "Outlier",
      "Normal"))</f>
        <v/>
      </c>
      <c r="S2720" t="str">
        <f>IF(N2720="","",
   IF(OR(N2720 &lt;EDA_Outlier_Analysis!$I$10, N2720 &gt; EDA_Outlier_Analysis!$I$11),
      "Outlier",
      "Normal"))</f>
        <v>Normal</v>
      </c>
    </row>
    <row r="2721" spans="1:19">
      <c r="A2721" t="s">
        <v>6411</v>
      </c>
      <c r="B2721" s="4">
        <v>45096</v>
      </c>
      <c r="C2721" s="2">
        <v>169160.9</v>
      </c>
      <c r="D2721" t="s">
        <v>849</v>
      </c>
      <c r="E2721" t="s">
        <v>850</v>
      </c>
      <c r="F2721" t="s">
        <v>9</v>
      </c>
      <c r="G2721" t="s">
        <v>31</v>
      </c>
      <c r="H2721" t="s">
        <v>635</v>
      </c>
      <c r="J2721" t="s">
        <v>6412</v>
      </c>
      <c r="K2721" t="str">
        <f>IF(COUNTIF(Customers!A:A, H2721)&gt;0, "Valid", "Invalid")</f>
        <v>Valid</v>
      </c>
      <c r="L2721" t="str">
        <f t="shared" si="210"/>
        <v>6</v>
      </c>
      <c r="M2721" t="str">
        <f t="shared" si="211"/>
        <v>2023</v>
      </c>
      <c r="N2721">
        <f t="shared" si="212"/>
        <v>169160.9</v>
      </c>
      <c r="O2721">
        <f t="shared" si="213"/>
        <v>169160.9</v>
      </c>
      <c r="P2721" t="str">
        <f t="shared" si="214"/>
        <v/>
      </c>
      <c r="Q2721" s="48" t="str">
        <f>IF(O2721="","",
   IF(OR(O2721&lt;EDA_Outlier_Analysis!$C$10, O2721&gt;EDA_Outlier_Analysis!$C$11),
      "Outlier",
      "Normal"))</f>
        <v>Normal</v>
      </c>
      <c r="R2721" t="str">
        <f>IF(P2721="","",
   IF(OR(P2721 &lt; EDA_Outlier_Analysis!$F$7, P2721 &gt; EDA_Outlier_Analysis!$F$8),
      "Outlier",
      "Normal"))</f>
        <v/>
      </c>
      <c r="S2721" t="str">
        <f>IF(N2721="","",
   IF(OR(N2721 &lt;EDA_Outlier_Analysis!$I$10, N2721 &gt; EDA_Outlier_Analysis!$I$11),
      "Outlier",
      "Normal"))</f>
        <v>Normal</v>
      </c>
    </row>
    <row r="2722" spans="1:19">
      <c r="A2722" t="s">
        <v>6413</v>
      </c>
      <c r="B2722" s="4">
        <v>44964</v>
      </c>
      <c r="C2722" s="2">
        <v>-56852.65</v>
      </c>
      <c r="D2722" t="s">
        <v>840</v>
      </c>
      <c r="E2722" t="s">
        <v>845</v>
      </c>
      <c r="F2722" t="s">
        <v>9</v>
      </c>
      <c r="G2722" t="s">
        <v>24</v>
      </c>
      <c r="I2722" t="s">
        <v>2017</v>
      </c>
      <c r="J2722" t="s">
        <v>6414</v>
      </c>
      <c r="K2722" t="str">
        <f>IF(COUNTIF(Customers!A:A, H2722)&gt;0, "Valid", "Invalid")</f>
        <v>Invalid</v>
      </c>
      <c r="L2722" t="str">
        <f t="shared" si="210"/>
        <v>2</v>
      </c>
      <c r="M2722" t="str">
        <f t="shared" si="211"/>
        <v>2023</v>
      </c>
      <c r="N2722">
        <f t="shared" si="212"/>
        <v>-56852.65</v>
      </c>
      <c r="O2722" t="str">
        <f t="shared" si="213"/>
        <v/>
      </c>
      <c r="P2722">
        <f t="shared" si="214"/>
        <v>56852.65</v>
      </c>
      <c r="Q2722" s="48" t="str">
        <f>IF(O2722="","",
   IF(OR(O2722&lt;EDA_Outlier_Analysis!$C$10, O2722&gt;EDA_Outlier_Analysis!$C$11),
      "Outlier",
      "Normal"))</f>
        <v/>
      </c>
      <c r="R2722" t="str">
        <f>IF(P2722="","",
   IF(OR(P2722 &lt; EDA_Outlier_Analysis!$F$7, P2722 &gt; EDA_Outlier_Analysis!$F$8),
      "Outlier",
      "Normal"))</f>
        <v>Outlier</v>
      </c>
      <c r="S2722" t="str">
        <f>IF(N2722="","",
   IF(OR(N2722 &lt;EDA_Outlier_Analysis!$I$10, N2722 &gt; EDA_Outlier_Analysis!$I$11),
      "Outlier",
      "Normal"))</f>
        <v>Normal</v>
      </c>
    </row>
    <row r="2723" spans="1:19">
      <c r="A2723" t="s">
        <v>6415</v>
      </c>
      <c r="B2723" s="4">
        <v>45006</v>
      </c>
      <c r="C2723" s="2">
        <v>85992.83</v>
      </c>
      <c r="D2723" t="s">
        <v>849</v>
      </c>
      <c r="E2723" t="s">
        <v>853</v>
      </c>
      <c r="F2723" t="s">
        <v>9</v>
      </c>
      <c r="G2723" t="s">
        <v>24</v>
      </c>
      <c r="H2723" t="s">
        <v>759</v>
      </c>
      <c r="J2723" t="s">
        <v>6416</v>
      </c>
      <c r="K2723" t="str">
        <f>IF(COUNTIF(Customers!A:A, H2723)&gt;0, "Valid", "Invalid")</f>
        <v>Valid</v>
      </c>
      <c r="L2723" t="str">
        <f t="shared" si="210"/>
        <v>3</v>
      </c>
      <c r="M2723" t="str">
        <f t="shared" si="211"/>
        <v>2023</v>
      </c>
      <c r="N2723">
        <f t="shared" si="212"/>
        <v>85992.83</v>
      </c>
      <c r="O2723">
        <f t="shared" si="213"/>
        <v>85992.83</v>
      </c>
      <c r="P2723" t="str">
        <f t="shared" si="214"/>
        <v/>
      </c>
      <c r="Q2723" s="48" t="str">
        <f>IF(O2723="","",
   IF(OR(O2723&lt;EDA_Outlier_Analysis!$C$10, O2723&gt;EDA_Outlier_Analysis!$C$11),
      "Outlier",
      "Normal"))</f>
        <v>Normal</v>
      </c>
      <c r="R2723" t="str">
        <f>IF(P2723="","",
   IF(OR(P2723 &lt; EDA_Outlier_Analysis!$F$7, P2723 &gt; EDA_Outlier_Analysis!$F$8),
      "Outlier",
      "Normal"))</f>
        <v/>
      </c>
      <c r="S2723" t="str">
        <f>IF(N2723="","",
   IF(OR(N2723 &lt;EDA_Outlier_Analysis!$I$10, N2723 &gt; EDA_Outlier_Analysis!$I$11),
      "Outlier",
      "Normal"))</f>
        <v>Normal</v>
      </c>
    </row>
    <row r="2724" spans="1:19">
      <c r="A2724" t="s">
        <v>6417</v>
      </c>
      <c r="B2724" s="4">
        <v>45190</v>
      </c>
      <c r="C2724" s="2">
        <v>-40226.35</v>
      </c>
      <c r="D2724" t="s">
        <v>840</v>
      </c>
      <c r="E2724" t="s">
        <v>856</v>
      </c>
      <c r="F2724" t="s">
        <v>10</v>
      </c>
      <c r="G2724" t="s">
        <v>24</v>
      </c>
      <c r="I2724" t="s">
        <v>1545</v>
      </c>
      <c r="J2724" t="s">
        <v>6418</v>
      </c>
      <c r="K2724" t="str">
        <f>IF(COUNTIF(Customers!A:A, H2724)&gt;0, "Valid", "Invalid")</f>
        <v>Invalid</v>
      </c>
      <c r="L2724" t="str">
        <f t="shared" si="210"/>
        <v>9</v>
      </c>
      <c r="M2724" t="str">
        <f t="shared" si="211"/>
        <v>2023</v>
      </c>
      <c r="N2724">
        <f t="shared" si="212"/>
        <v>-40226.35</v>
      </c>
      <c r="O2724" t="str">
        <f t="shared" si="213"/>
        <v/>
      </c>
      <c r="P2724">
        <f t="shared" si="214"/>
        <v>40226.35</v>
      </c>
      <c r="Q2724" s="48" t="str">
        <f>IF(O2724="","",
   IF(OR(O2724&lt;EDA_Outlier_Analysis!$C$10, O2724&gt;EDA_Outlier_Analysis!$C$11),
      "Outlier",
      "Normal"))</f>
        <v/>
      </c>
      <c r="R2724" t="str">
        <f>IF(P2724="","",
   IF(OR(P2724 &lt; EDA_Outlier_Analysis!$F$7, P2724 &gt; EDA_Outlier_Analysis!$F$8),
      "Outlier",
      "Normal"))</f>
        <v>Normal</v>
      </c>
      <c r="S2724" t="str">
        <f>IF(N2724="","",
   IF(OR(N2724 &lt;EDA_Outlier_Analysis!$I$10, N2724 &gt; EDA_Outlier_Analysis!$I$11),
      "Outlier",
      "Normal"))</f>
        <v>Normal</v>
      </c>
    </row>
    <row r="2725" spans="1:19">
      <c r="A2725" t="s">
        <v>6419</v>
      </c>
      <c r="B2725" s="4">
        <v>44853</v>
      </c>
      <c r="C2725" s="2">
        <v>182751.47</v>
      </c>
      <c r="D2725" t="s">
        <v>849</v>
      </c>
      <c r="E2725" t="s">
        <v>868</v>
      </c>
      <c r="F2725" t="s">
        <v>9</v>
      </c>
      <c r="G2725" t="s">
        <v>34</v>
      </c>
      <c r="H2725" t="s">
        <v>339</v>
      </c>
      <c r="J2725" t="s">
        <v>6420</v>
      </c>
      <c r="K2725" t="str">
        <f>IF(COUNTIF(Customers!A:A, H2725)&gt;0, "Valid", "Invalid")</f>
        <v>Valid</v>
      </c>
      <c r="L2725" t="str">
        <f t="shared" si="210"/>
        <v>10</v>
      </c>
      <c r="M2725" t="str">
        <f t="shared" si="211"/>
        <v>2022</v>
      </c>
      <c r="N2725">
        <f t="shared" si="212"/>
        <v>182751.47</v>
      </c>
      <c r="O2725">
        <f t="shared" si="213"/>
        <v>182751.47</v>
      </c>
      <c r="P2725" t="str">
        <f t="shared" si="214"/>
        <v/>
      </c>
      <c r="Q2725" s="48" t="str">
        <f>IF(O2725="","",
   IF(OR(O2725&lt;EDA_Outlier_Analysis!$C$10, O2725&gt;EDA_Outlier_Analysis!$C$11),
      "Outlier",
      "Normal"))</f>
        <v>Normal</v>
      </c>
      <c r="R2725" t="str">
        <f>IF(P2725="","",
   IF(OR(P2725 &lt; EDA_Outlier_Analysis!$F$7, P2725 &gt; EDA_Outlier_Analysis!$F$8),
      "Outlier",
      "Normal"))</f>
        <v/>
      </c>
      <c r="S2725" t="str">
        <f>IF(N2725="","",
   IF(OR(N2725 &lt;EDA_Outlier_Analysis!$I$10, N2725 &gt; EDA_Outlier_Analysis!$I$11),
      "Outlier",
      "Normal"))</f>
        <v>Normal</v>
      </c>
    </row>
    <row r="2726" spans="1:19">
      <c r="A2726" t="s">
        <v>6421</v>
      </c>
      <c r="B2726" s="4">
        <v>44717</v>
      </c>
      <c r="C2726" s="2">
        <v>-65608.53</v>
      </c>
      <c r="D2726" t="s">
        <v>840</v>
      </c>
      <c r="E2726" t="s">
        <v>905</v>
      </c>
      <c r="F2726" t="s">
        <v>11</v>
      </c>
      <c r="G2726" t="s">
        <v>34</v>
      </c>
      <c r="I2726" t="s">
        <v>929</v>
      </c>
      <c r="J2726" t="s">
        <v>6422</v>
      </c>
      <c r="K2726" t="str">
        <f>IF(COUNTIF(Customers!A:A, H2726)&gt;0, "Valid", "Invalid")</f>
        <v>Invalid</v>
      </c>
      <c r="L2726" t="str">
        <f t="shared" si="210"/>
        <v>6</v>
      </c>
      <c r="M2726" t="str">
        <f t="shared" si="211"/>
        <v>2022</v>
      </c>
      <c r="N2726">
        <f t="shared" si="212"/>
        <v>-65608.53</v>
      </c>
      <c r="O2726" t="str">
        <f t="shared" si="213"/>
        <v/>
      </c>
      <c r="P2726">
        <f t="shared" si="214"/>
        <v>65608.53</v>
      </c>
      <c r="Q2726" s="48" t="str">
        <f>IF(O2726="","",
   IF(OR(O2726&lt;EDA_Outlier_Analysis!$C$10, O2726&gt;EDA_Outlier_Analysis!$C$11),
      "Outlier",
      "Normal"))</f>
        <v/>
      </c>
      <c r="R2726" t="str">
        <f>IF(P2726="","",
   IF(OR(P2726 &lt; EDA_Outlier_Analysis!$F$7, P2726 &gt; EDA_Outlier_Analysis!$F$8),
      "Outlier",
      "Normal"))</f>
        <v>Outlier</v>
      </c>
      <c r="S2726" t="str">
        <f>IF(N2726="","",
   IF(OR(N2726 &lt;EDA_Outlier_Analysis!$I$10, N2726 &gt; EDA_Outlier_Analysis!$I$11),
      "Outlier",
      "Normal"))</f>
        <v>Normal</v>
      </c>
    </row>
    <row r="2727" spans="1:19">
      <c r="A2727" t="s">
        <v>6423</v>
      </c>
      <c r="B2727" s="4">
        <v>45127</v>
      </c>
      <c r="C2727" s="2">
        <v>21128.2</v>
      </c>
      <c r="D2727" t="s">
        <v>971</v>
      </c>
      <c r="E2727" t="s">
        <v>971</v>
      </c>
      <c r="F2727" t="s">
        <v>11</v>
      </c>
      <c r="G2727" t="s">
        <v>31</v>
      </c>
      <c r="J2727" t="s">
        <v>6424</v>
      </c>
      <c r="K2727" t="str">
        <f>IF(COUNTIF(Customers!A:A, H2727)&gt;0, "Valid", "Invalid")</f>
        <v>Invalid</v>
      </c>
      <c r="L2727" t="str">
        <f t="shared" si="210"/>
        <v>7</v>
      </c>
      <c r="M2727" t="str">
        <f t="shared" si="211"/>
        <v>2023</v>
      </c>
      <c r="N2727">
        <f t="shared" si="212"/>
        <v>-21128.2</v>
      </c>
      <c r="O2727" t="str">
        <f t="shared" si="213"/>
        <v/>
      </c>
      <c r="P2727" t="str">
        <f t="shared" si="214"/>
        <v/>
      </c>
      <c r="Q2727" s="48" t="str">
        <f>IF(O2727="","",
   IF(OR(O2727&lt;EDA_Outlier_Analysis!$C$10, O2727&gt;EDA_Outlier_Analysis!$C$11),
      "Outlier",
      "Normal"))</f>
        <v/>
      </c>
      <c r="R2727" t="str">
        <f>IF(P2727="","",
   IF(OR(P2727 &lt; EDA_Outlier_Analysis!$F$7, P2727 &gt; EDA_Outlier_Analysis!$F$8),
      "Outlier",
      "Normal"))</f>
        <v/>
      </c>
      <c r="S2727" t="str">
        <f>IF(N2727="","",
   IF(OR(N2727 &lt;EDA_Outlier_Analysis!$I$10, N2727 &gt; EDA_Outlier_Analysis!$I$11),
      "Outlier",
      "Normal"))</f>
        <v>Normal</v>
      </c>
    </row>
    <row r="2728" spans="1:19">
      <c r="A2728" t="s">
        <v>6425</v>
      </c>
      <c r="B2728" s="4">
        <v>45222</v>
      </c>
      <c r="C2728" s="2">
        <v>337163.34</v>
      </c>
      <c r="D2728" t="s">
        <v>849</v>
      </c>
      <c r="E2728" t="s">
        <v>850</v>
      </c>
      <c r="F2728" t="s">
        <v>10</v>
      </c>
      <c r="G2728" t="s">
        <v>34</v>
      </c>
      <c r="H2728" t="s">
        <v>353</v>
      </c>
      <c r="J2728" t="s">
        <v>6426</v>
      </c>
      <c r="K2728" t="str">
        <f>IF(COUNTIF(Customers!A:A, H2728)&gt;0, "Valid", "Invalid")</f>
        <v>Valid</v>
      </c>
      <c r="L2728" t="str">
        <f t="shared" si="210"/>
        <v>10</v>
      </c>
      <c r="M2728" t="str">
        <f t="shared" si="211"/>
        <v>2023</v>
      </c>
      <c r="N2728">
        <f t="shared" si="212"/>
        <v>337163.34</v>
      </c>
      <c r="O2728">
        <f t="shared" si="213"/>
        <v>337163.34</v>
      </c>
      <c r="P2728" t="str">
        <f t="shared" si="214"/>
        <v/>
      </c>
      <c r="Q2728" s="48" t="str">
        <f>IF(O2728="","",
   IF(OR(O2728&lt;EDA_Outlier_Analysis!$C$10, O2728&gt;EDA_Outlier_Analysis!$C$11),
      "Outlier",
      "Normal"))</f>
        <v>Outlier</v>
      </c>
      <c r="R2728" t="str">
        <f>IF(P2728="","",
   IF(OR(P2728 &lt; EDA_Outlier_Analysis!$F$7, P2728 &gt; EDA_Outlier_Analysis!$F$8),
      "Outlier",
      "Normal"))</f>
        <v/>
      </c>
      <c r="S2728" t="str">
        <f>IF(N2728="","",
   IF(OR(N2728 &lt;EDA_Outlier_Analysis!$I$10, N2728 &gt; EDA_Outlier_Analysis!$I$11),
      "Outlier",
      "Normal"))</f>
        <v>Normal</v>
      </c>
    </row>
    <row r="2729" spans="1:19">
      <c r="A2729" t="s">
        <v>6427</v>
      </c>
      <c r="B2729" s="4">
        <v>45218</v>
      </c>
      <c r="C2729" s="2">
        <v>78575.14</v>
      </c>
      <c r="D2729" t="s">
        <v>849</v>
      </c>
      <c r="E2729" t="s">
        <v>868</v>
      </c>
      <c r="F2729" t="s">
        <v>9</v>
      </c>
      <c r="G2729" t="s">
        <v>34</v>
      </c>
      <c r="H2729" t="s">
        <v>18</v>
      </c>
      <c r="J2729" t="s">
        <v>6428</v>
      </c>
      <c r="K2729" t="str">
        <f>IF(COUNTIF(Customers!A:A, H2729)&gt;0, "Valid", "Invalid")</f>
        <v>Valid</v>
      </c>
      <c r="L2729" t="str">
        <f t="shared" si="210"/>
        <v>10</v>
      </c>
      <c r="M2729" t="str">
        <f t="shared" si="211"/>
        <v>2023</v>
      </c>
      <c r="N2729">
        <f t="shared" si="212"/>
        <v>78575.14</v>
      </c>
      <c r="O2729">
        <f t="shared" si="213"/>
        <v>78575.14</v>
      </c>
      <c r="P2729" t="str">
        <f t="shared" si="214"/>
        <v/>
      </c>
      <c r="Q2729" s="48" t="str">
        <f>IF(O2729="","",
   IF(OR(O2729&lt;EDA_Outlier_Analysis!$C$10, O2729&gt;EDA_Outlier_Analysis!$C$11),
      "Outlier",
      "Normal"))</f>
        <v>Normal</v>
      </c>
      <c r="R2729" t="str">
        <f>IF(P2729="","",
   IF(OR(P2729 &lt; EDA_Outlier_Analysis!$F$7, P2729 &gt; EDA_Outlier_Analysis!$F$8),
      "Outlier",
      "Normal"))</f>
        <v/>
      </c>
      <c r="S2729" t="str">
        <f>IF(N2729="","",
   IF(OR(N2729 &lt;EDA_Outlier_Analysis!$I$10, N2729 &gt; EDA_Outlier_Analysis!$I$11),
      "Outlier",
      "Normal"))</f>
        <v>Normal</v>
      </c>
    </row>
    <row r="2730" spans="1:19">
      <c r="A2730" t="s">
        <v>6429</v>
      </c>
      <c r="B2730" s="4">
        <v>45085</v>
      </c>
      <c r="C2730" s="2">
        <v>151788.88</v>
      </c>
      <c r="D2730" t="s">
        <v>849</v>
      </c>
      <c r="E2730" t="s">
        <v>868</v>
      </c>
      <c r="F2730" t="s">
        <v>11</v>
      </c>
      <c r="G2730" t="s">
        <v>31</v>
      </c>
      <c r="H2730" t="s">
        <v>285</v>
      </c>
      <c r="J2730" t="s">
        <v>6430</v>
      </c>
      <c r="K2730" t="str">
        <f>IF(COUNTIF(Customers!A:A, H2730)&gt;0, "Valid", "Invalid")</f>
        <v>Valid</v>
      </c>
      <c r="L2730" t="str">
        <f t="shared" si="210"/>
        <v>6</v>
      </c>
      <c r="M2730" t="str">
        <f t="shared" si="211"/>
        <v>2023</v>
      </c>
      <c r="N2730">
        <f t="shared" si="212"/>
        <v>151788.88</v>
      </c>
      <c r="O2730">
        <f t="shared" si="213"/>
        <v>151788.88</v>
      </c>
      <c r="P2730" t="str">
        <f t="shared" si="214"/>
        <v/>
      </c>
      <c r="Q2730" s="48" t="str">
        <f>IF(O2730="","",
   IF(OR(O2730&lt;EDA_Outlier_Analysis!$C$10, O2730&gt;EDA_Outlier_Analysis!$C$11),
      "Outlier",
      "Normal"))</f>
        <v>Normal</v>
      </c>
      <c r="R2730" t="str">
        <f>IF(P2730="","",
   IF(OR(P2730 &lt; EDA_Outlier_Analysis!$F$7, P2730 &gt; EDA_Outlier_Analysis!$F$8),
      "Outlier",
      "Normal"))</f>
        <v/>
      </c>
      <c r="S2730" t="str">
        <f>IF(N2730="","",
   IF(OR(N2730 &lt;EDA_Outlier_Analysis!$I$10, N2730 &gt; EDA_Outlier_Analysis!$I$11),
      "Outlier",
      "Normal"))</f>
        <v>Normal</v>
      </c>
    </row>
    <row r="2731" spans="1:19">
      <c r="A2731" t="s">
        <v>6431</v>
      </c>
      <c r="B2731" s="4">
        <v>45159</v>
      </c>
      <c r="C2731" s="2">
        <v>82775.100000000006</v>
      </c>
      <c r="D2731" t="s">
        <v>849</v>
      </c>
      <c r="E2731" t="s">
        <v>853</v>
      </c>
      <c r="F2731" t="s">
        <v>9</v>
      </c>
      <c r="G2731" t="s">
        <v>34</v>
      </c>
      <c r="H2731" t="s">
        <v>167</v>
      </c>
      <c r="J2731" t="s">
        <v>6432</v>
      </c>
      <c r="K2731" t="str">
        <f>IF(COUNTIF(Customers!A:A, H2731)&gt;0, "Valid", "Invalid")</f>
        <v>Valid</v>
      </c>
      <c r="L2731" t="str">
        <f t="shared" si="210"/>
        <v>8</v>
      </c>
      <c r="M2731" t="str">
        <f t="shared" si="211"/>
        <v>2023</v>
      </c>
      <c r="N2731">
        <f t="shared" si="212"/>
        <v>82775.100000000006</v>
      </c>
      <c r="O2731">
        <f t="shared" si="213"/>
        <v>82775.100000000006</v>
      </c>
      <c r="P2731" t="str">
        <f t="shared" si="214"/>
        <v/>
      </c>
      <c r="Q2731" s="48" t="str">
        <f>IF(O2731="","",
   IF(OR(O2731&lt;EDA_Outlier_Analysis!$C$10, O2731&gt;EDA_Outlier_Analysis!$C$11),
      "Outlier",
      "Normal"))</f>
        <v>Normal</v>
      </c>
      <c r="R2731" t="str">
        <f>IF(P2731="","",
   IF(OR(P2731 &lt; EDA_Outlier_Analysis!$F$7, P2731 &gt; EDA_Outlier_Analysis!$F$8),
      "Outlier",
      "Normal"))</f>
        <v/>
      </c>
      <c r="S2731" t="str">
        <f>IF(N2731="","",
   IF(OR(N2731 &lt;EDA_Outlier_Analysis!$I$10, N2731 &gt; EDA_Outlier_Analysis!$I$11),
      "Outlier",
      "Normal"))</f>
        <v>Normal</v>
      </c>
    </row>
    <row r="2732" spans="1:19">
      <c r="A2732" t="s">
        <v>6433</v>
      </c>
      <c r="B2732" s="4">
        <v>45186</v>
      </c>
      <c r="C2732" s="2">
        <v>67314.52</v>
      </c>
      <c r="D2732" t="s">
        <v>849</v>
      </c>
      <c r="E2732" t="s">
        <v>850</v>
      </c>
      <c r="F2732" t="s">
        <v>11</v>
      </c>
      <c r="G2732" t="s">
        <v>24</v>
      </c>
      <c r="H2732" t="s">
        <v>607</v>
      </c>
      <c r="J2732" t="s">
        <v>6434</v>
      </c>
      <c r="K2732" t="str">
        <f>IF(COUNTIF(Customers!A:A, H2732)&gt;0, "Valid", "Invalid")</f>
        <v>Valid</v>
      </c>
      <c r="L2732" t="str">
        <f t="shared" si="210"/>
        <v>9</v>
      </c>
      <c r="M2732" t="str">
        <f t="shared" si="211"/>
        <v>2023</v>
      </c>
      <c r="N2732">
        <f t="shared" si="212"/>
        <v>67314.52</v>
      </c>
      <c r="O2732">
        <f t="shared" si="213"/>
        <v>67314.52</v>
      </c>
      <c r="P2732" t="str">
        <f t="shared" si="214"/>
        <v/>
      </c>
      <c r="Q2732" s="48" t="str">
        <f>IF(O2732="","",
   IF(OR(O2732&lt;EDA_Outlier_Analysis!$C$10, O2732&gt;EDA_Outlier_Analysis!$C$11),
      "Outlier",
      "Normal"))</f>
        <v>Normal</v>
      </c>
      <c r="R2732" t="str">
        <f>IF(P2732="","",
   IF(OR(P2732 &lt; EDA_Outlier_Analysis!$F$7, P2732 &gt; EDA_Outlier_Analysis!$F$8),
      "Outlier",
      "Normal"))</f>
        <v/>
      </c>
      <c r="S2732" t="str">
        <f>IF(N2732="","",
   IF(OR(N2732 &lt;EDA_Outlier_Analysis!$I$10, N2732 &gt; EDA_Outlier_Analysis!$I$11),
      "Outlier",
      "Normal"))</f>
        <v>Normal</v>
      </c>
    </row>
    <row r="2733" spans="1:19">
      <c r="A2733" t="s">
        <v>6435</v>
      </c>
      <c r="B2733" s="4">
        <v>44764</v>
      </c>
      <c r="C2733" s="2">
        <v>198702.03</v>
      </c>
      <c r="D2733" t="s">
        <v>849</v>
      </c>
      <c r="E2733" t="s">
        <v>853</v>
      </c>
      <c r="F2733" t="s">
        <v>11</v>
      </c>
      <c r="G2733" t="s">
        <v>24</v>
      </c>
      <c r="H2733" t="s">
        <v>113</v>
      </c>
      <c r="J2733" t="s">
        <v>6436</v>
      </c>
      <c r="K2733" t="str">
        <f>IF(COUNTIF(Customers!A:A, H2733)&gt;0, "Valid", "Invalid")</f>
        <v>Valid</v>
      </c>
      <c r="L2733" t="str">
        <f t="shared" si="210"/>
        <v>7</v>
      </c>
      <c r="M2733" t="str">
        <f t="shared" si="211"/>
        <v>2022</v>
      </c>
      <c r="N2733">
        <f t="shared" si="212"/>
        <v>198702.03</v>
      </c>
      <c r="O2733">
        <f t="shared" si="213"/>
        <v>198702.03</v>
      </c>
      <c r="P2733" t="str">
        <f t="shared" si="214"/>
        <v/>
      </c>
      <c r="Q2733" s="48" t="str">
        <f>IF(O2733="","",
   IF(OR(O2733&lt;EDA_Outlier_Analysis!$C$10, O2733&gt;EDA_Outlier_Analysis!$C$11),
      "Outlier",
      "Normal"))</f>
        <v>Normal</v>
      </c>
      <c r="R2733" t="str">
        <f>IF(P2733="","",
   IF(OR(P2733 &lt; EDA_Outlier_Analysis!$F$7, P2733 &gt; EDA_Outlier_Analysis!$F$8),
      "Outlier",
      "Normal"))</f>
        <v/>
      </c>
      <c r="S2733" t="str">
        <f>IF(N2733="","",
   IF(OR(N2733 &lt;EDA_Outlier_Analysis!$I$10, N2733 &gt; EDA_Outlier_Analysis!$I$11),
      "Outlier",
      "Normal"))</f>
        <v>Normal</v>
      </c>
    </row>
    <row r="2734" spans="1:19">
      <c r="A2734" t="s">
        <v>6437</v>
      </c>
      <c r="B2734" s="4">
        <v>44891</v>
      </c>
      <c r="C2734" s="2">
        <v>-84169.45</v>
      </c>
      <c r="D2734" t="s">
        <v>840</v>
      </c>
      <c r="E2734" t="s">
        <v>856</v>
      </c>
      <c r="F2734" t="s">
        <v>10</v>
      </c>
      <c r="G2734" t="s">
        <v>34</v>
      </c>
      <c r="I2734" t="s">
        <v>1953</v>
      </c>
      <c r="J2734" t="s">
        <v>6438</v>
      </c>
      <c r="K2734" t="str">
        <f>IF(COUNTIF(Customers!A:A, H2734)&gt;0, "Valid", "Invalid")</f>
        <v>Invalid</v>
      </c>
      <c r="L2734" t="str">
        <f t="shared" si="210"/>
        <v>11</v>
      </c>
      <c r="M2734" t="str">
        <f t="shared" si="211"/>
        <v>2022</v>
      </c>
      <c r="N2734">
        <f t="shared" si="212"/>
        <v>-84169.45</v>
      </c>
      <c r="O2734" t="str">
        <f t="shared" si="213"/>
        <v/>
      </c>
      <c r="P2734">
        <f t="shared" si="214"/>
        <v>84169.45</v>
      </c>
      <c r="Q2734" s="48" t="str">
        <f>IF(O2734="","",
   IF(OR(O2734&lt;EDA_Outlier_Analysis!$C$10, O2734&gt;EDA_Outlier_Analysis!$C$11),
      "Outlier",
      "Normal"))</f>
        <v/>
      </c>
      <c r="R2734" t="str">
        <f>IF(P2734="","",
   IF(OR(P2734 &lt; EDA_Outlier_Analysis!$F$7, P2734 &gt; EDA_Outlier_Analysis!$F$8),
      "Outlier",
      "Normal"))</f>
        <v>Outlier</v>
      </c>
      <c r="S2734" t="str">
        <f>IF(N2734="","",
   IF(OR(N2734 &lt;EDA_Outlier_Analysis!$I$10, N2734 &gt; EDA_Outlier_Analysis!$I$11),
      "Outlier",
      "Normal"))</f>
        <v>Normal</v>
      </c>
    </row>
    <row r="2735" spans="1:19">
      <c r="A2735" t="s">
        <v>6439</v>
      </c>
      <c r="B2735" s="4">
        <v>44902</v>
      </c>
      <c r="C2735" s="2">
        <v>147716.42000000001</v>
      </c>
      <c r="D2735" t="s">
        <v>849</v>
      </c>
      <c r="E2735" t="s">
        <v>868</v>
      </c>
      <c r="F2735" t="s">
        <v>10</v>
      </c>
      <c r="G2735" t="s">
        <v>20</v>
      </c>
      <c r="H2735" t="s">
        <v>519</v>
      </c>
      <c r="J2735" t="s">
        <v>6440</v>
      </c>
      <c r="K2735" t="str">
        <f>IF(COUNTIF(Customers!A:A, H2735)&gt;0, "Valid", "Invalid")</f>
        <v>Valid</v>
      </c>
      <c r="L2735" t="str">
        <f t="shared" si="210"/>
        <v>12</v>
      </c>
      <c r="M2735" t="str">
        <f t="shared" si="211"/>
        <v>2022</v>
      </c>
      <c r="N2735">
        <f t="shared" si="212"/>
        <v>147716.42000000001</v>
      </c>
      <c r="O2735">
        <f t="shared" si="213"/>
        <v>147716.42000000001</v>
      </c>
      <c r="P2735" t="str">
        <f t="shared" si="214"/>
        <v/>
      </c>
      <c r="Q2735" s="48" t="str">
        <f>IF(O2735="","",
   IF(OR(O2735&lt;EDA_Outlier_Analysis!$C$10, O2735&gt;EDA_Outlier_Analysis!$C$11),
      "Outlier",
      "Normal"))</f>
        <v>Normal</v>
      </c>
      <c r="R2735" t="str">
        <f>IF(P2735="","",
   IF(OR(P2735 &lt; EDA_Outlier_Analysis!$F$7, P2735 &gt; EDA_Outlier_Analysis!$F$8),
      "Outlier",
      "Normal"))</f>
        <v/>
      </c>
      <c r="S2735" t="str">
        <f>IF(N2735="","",
   IF(OR(N2735 &lt;EDA_Outlier_Analysis!$I$10, N2735 &gt; EDA_Outlier_Analysis!$I$11),
      "Outlier",
      "Normal"))</f>
        <v>Normal</v>
      </c>
    </row>
    <row r="2736" spans="1:19">
      <c r="A2736" t="s">
        <v>6441</v>
      </c>
      <c r="B2736" s="4">
        <v>44702</v>
      </c>
      <c r="C2736" s="2">
        <v>29161.41</v>
      </c>
      <c r="D2736" t="s">
        <v>873</v>
      </c>
      <c r="E2736" t="s">
        <v>873</v>
      </c>
      <c r="F2736" t="s">
        <v>9</v>
      </c>
      <c r="G2736" t="s">
        <v>31</v>
      </c>
      <c r="J2736" t="s">
        <v>6442</v>
      </c>
      <c r="K2736" t="str">
        <f>IF(COUNTIF(Customers!A:A, H2736)&gt;0, "Valid", "Invalid")</f>
        <v>Invalid</v>
      </c>
      <c r="L2736" t="str">
        <f t="shared" si="210"/>
        <v>5</v>
      </c>
      <c r="M2736" t="str">
        <f t="shared" si="211"/>
        <v>2022</v>
      </c>
      <c r="N2736">
        <f t="shared" si="212"/>
        <v>-29161.41</v>
      </c>
      <c r="O2736" t="str">
        <f t="shared" si="213"/>
        <v/>
      </c>
      <c r="P2736" t="str">
        <f t="shared" si="214"/>
        <v/>
      </c>
      <c r="Q2736" s="48" t="str">
        <f>IF(O2736="","",
   IF(OR(O2736&lt;EDA_Outlier_Analysis!$C$10, O2736&gt;EDA_Outlier_Analysis!$C$11),
      "Outlier",
      "Normal"))</f>
        <v/>
      </c>
      <c r="R2736" t="str">
        <f>IF(P2736="","",
   IF(OR(P2736 &lt; EDA_Outlier_Analysis!$F$7, P2736 &gt; EDA_Outlier_Analysis!$F$8),
      "Outlier",
      "Normal"))</f>
        <v/>
      </c>
      <c r="S2736" t="str">
        <f>IF(N2736="","",
   IF(OR(N2736 &lt;EDA_Outlier_Analysis!$I$10, N2736 &gt; EDA_Outlier_Analysis!$I$11),
      "Outlier",
      "Normal"))</f>
        <v>Normal</v>
      </c>
    </row>
    <row r="2737" spans="1:19">
      <c r="A2737" t="s">
        <v>6443</v>
      </c>
      <c r="B2737" s="4">
        <v>45061</v>
      </c>
      <c r="C2737" s="2">
        <v>-46856.07</v>
      </c>
      <c r="D2737" t="s">
        <v>840</v>
      </c>
      <c r="E2737" t="s">
        <v>845</v>
      </c>
      <c r="F2737" t="s">
        <v>9</v>
      </c>
      <c r="G2737" t="s">
        <v>31</v>
      </c>
      <c r="I2737" t="s">
        <v>1540</v>
      </c>
      <c r="J2737" t="s">
        <v>6444</v>
      </c>
      <c r="K2737" t="str">
        <f>IF(COUNTIF(Customers!A:A, H2737)&gt;0, "Valid", "Invalid")</f>
        <v>Invalid</v>
      </c>
      <c r="L2737" t="str">
        <f t="shared" si="210"/>
        <v>5</v>
      </c>
      <c r="M2737" t="str">
        <f t="shared" si="211"/>
        <v>2023</v>
      </c>
      <c r="N2737">
        <f t="shared" si="212"/>
        <v>-46856.07</v>
      </c>
      <c r="O2737" t="str">
        <f t="shared" si="213"/>
        <v/>
      </c>
      <c r="P2737">
        <f t="shared" si="214"/>
        <v>46856.07</v>
      </c>
      <c r="Q2737" s="48" t="str">
        <f>IF(O2737="","",
   IF(OR(O2737&lt;EDA_Outlier_Analysis!$C$10, O2737&gt;EDA_Outlier_Analysis!$C$11),
      "Outlier",
      "Normal"))</f>
        <v/>
      </c>
      <c r="R2737" t="str">
        <f>IF(P2737="","",
   IF(OR(P2737 &lt; EDA_Outlier_Analysis!$F$7, P2737 &gt; EDA_Outlier_Analysis!$F$8),
      "Outlier",
      "Normal"))</f>
        <v>Normal</v>
      </c>
      <c r="S2737" t="str">
        <f>IF(N2737="","",
   IF(OR(N2737 &lt;EDA_Outlier_Analysis!$I$10, N2737 &gt; EDA_Outlier_Analysis!$I$11),
      "Outlier",
      "Normal"))</f>
        <v>Normal</v>
      </c>
    </row>
    <row r="2738" spans="1:19">
      <c r="A2738" t="s">
        <v>6445</v>
      </c>
      <c r="B2738" s="4">
        <v>45173</v>
      </c>
      <c r="C2738" s="2">
        <v>108612.71</v>
      </c>
      <c r="D2738" t="s">
        <v>849</v>
      </c>
      <c r="E2738" t="s">
        <v>850</v>
      </c>
      <c r="F2738" t="s">
        <v>9</v>
      </c>
      <c r="G2738" t="s">
        <v>24</v>
      </c>
      <c r="H2738" t="s">
        <v>349</v>
      </c>
      <c r="J2738" t="s">
        <v>6446</v>
      </c>
      <c r="K2738" t="str">
        <f>IF(COUNTIF(Customers!A:A, H2738)&gt;0, "Valid", "Invalid")</f>
        <v>Valid</v>
      </c>
      <c r="L2738" t="str">
        <f t="shared" si="210"/>
        <v>9</v>
      </c>
      <c r="M2738" t="str">
        <f t="shared" si="211"/>
        <v>2023</v>
      </c>
      <c r="N2738">
        <f t="shared" si="212"/>
        <v>108612.71</v>
      </c>
      <c r="O2738">
        <f t="shared" si="213"/>
        <v>108612.71</v>
      </c>
      <c r="P2738" t="str">
        <f t="shared" si="214"/>
        <v/>
      </c>
      <c r="Q2738" s="48" t="str">
        <f>IF(O2738="","",
   IF(OR(O2738&lt;EDA_Outlier_Analysis!$C$10, O2738&gt;EDA_Outlier_Analysis!$C$11),
      "Outlier",
      "Normal"))</f>
        <v>Normal</v>
      </c>
      <c r="R2738" t="str">
        <f>IF(P2738="","",
   IF(OR(P2738 &lt; EDA_Outlier_Analysis!$F$7, P2738 &gt; EDA_Outlier_Analysis!$F$8),
      "Outlier",
      "Normal"))</f>
        <v/>
      </c>
      <c r="S2738" t="str">
        <f>IF(N2738="","",
   IF(OR(N2738 &lt;EDA_Outlier_Analysis!$I$10, N2738 &gt; EDA_Outlier_Analysis!$I$11),
      "Outlier",
      "Normal"))</f>
        <v>Normal</v>
      </c>
    </row>
    <row r="2739" spans="1:19">
      <c r="A2739" t="s">
        <v>6447</v>
      </c>
      <c r="B2739" s="4">
        <v>44745</v>
      </c>
      <c r="C2739" s="2">
        <v>182737.65</v>
      </c>
      <c r="D2739" t="s">
        <v>849</v>
      </c>
      <c r="E2739" t="s">
        <v>868</v>
      </c>
      <c r="F2739" t="s">
        <v>9</v>
      </c>
      <c r="G2739" t="s">
        <v>20</v>
      </c>
      <c r="H2739" t="s">
        <v>627</v>
      </c>
      <c r="J2739" t="s">
        <v>6448</v>
      </c>
      <c r="K2739" t="str">
        <f>IF(COUNTIF(Customers!A:A, H2739)&gt;0, "Valid", "Invalid")</f>
        <v>Valid</v>
      </c>
      <c r="L2739" t="str">
        <f t="shared" si="210"/>
        <v>7</v>
      </c>
      <c r="M2739" t="str">
        <f t="shared" si="211"/>
        <v>2022</v>
      </c>
      <c r="N2739">
        <f t="shared" si="212"/>
        <v>182737.65</v>
      </c>
      <c r="O2739">
        <f t="shared" si="213"/>
        <v>182737.65</v>
      </c>
      <c r="P2739" t="str">
        <f t="shared" si="214"/>
        <v/>
      </c>
      <c r="Q2739" s="48" t="str">
        <f>IF(O2739="","",
   IF(OR(O2739&lt;EDA_Outlier_Analysis!$C$10, O2739&gt;EDA_Outlier_Analysis!$C$11),
      "Outlier",
      "Normal"))</f>
        <v>Normal</v>
      </c>
      <c r="R2739" t="str">
        <f>IF(P2739="","",
   IF(OR(P2739 &lt; EDA_Outlier_Analysis!$F$7, P2739 &gt; EDA_Outlier_Analysis!$F$8),
      "Outlier",
      "Normal"))</f>
        <v/>
      </c>
      <c r="S2739" t="str">
        <f>IF(N2739="","",
   IF(OR(N2739 &lt;EDA_Outlier_Analysis!$I$10, N2739 &gt; EDA_Outlier_Analysis!$I$11),
      "Outlier",
      "Normal"))</f>
        <v>Normal</v>
      </c>
    </row>
    <row r="2740" spans="1:19">
      <c r="A2740" t="s">
        <v>6449</v>
      </c>
      <c r="B2740" s="4">
        <v>44737</v>
      </c>
      <c r="C2740" s="2">
        <v>151807.37</v>
      </c>
      <c r="D2740" t="s">
        <v>849</v>
      </c>
      <c r="E2740" t="s">
        <v>850</v>
      </c>
      <c r="F2740" t="s">
        <v>9</v>
      </c>
      <c r="G2740" t="s">
        <v>20</v>
      </c>
      <c r="H2740" t="s">
        <v>441</v>
      </c>
      <c r="J2740" t="s">
        <v>6450</v>
      </c>
      <c r="K2740" t="str">
        <f>IF(COUNTIF(Customers!A:A, H2740)&gt;0, "Valid", "Invalid")</f>
        <v>Valid</v>
      </c>
      <c r="L2740" t="str">
        <f t="shared" si="210"/>
        <v>6</v>
      </c>
      <c r="M2740" t="str">
        <f t="shared" si="211"/>
        <v>2022</v>
      </c>
      <c r="N2740">
        <f t="shared" si="212"/>
        <v>151807.37</v>
      </c>
      <c r="O2740">
        <f t="shared" si="213"/>
        <v>151807.37</v>
      </c>
      <c r="P2740" t="str">
        <f t="shared" si="214"/>
        <v/>
      </c>
      <c r="Q2740" s="48" t="str">
        <f>IF(O2740="","",
   IF(OR(O2740&lt;EDA_Outlier_Analysis!$C$10, O2740&gt;EDA_Outlier_Analysis!$C$11),
      "Outlier",
      "Normal"))</f>
        <v>Normal</v>
      </c>
      <c r="R2740" t="str">
        <f>IF(P2740="","",
   IF(OR(P2740 &lt; EDA_Outlier_Analysis!$F$7, P2740 &gt; EDA_Outlier_Analysis!$F$8),
      "Outlier",
      "Normal"))</f>
        <v/>
      </c>
      <c r="S2740" t="str">
        <f>IF(N2740="","",
   IF(OR(N2740 &lt;EDA_Outlier_Analysis!$I$10, N2740 &gt; EDA_Outlier_Analysis!$I$11),
      "Outlier",
      "Normal"))</f>
        <v>Normal</v>
      </c>
    </row>
    <row r="2741" spans="1:19">
      <c r="A2741" t="s">
        <v>6451</v>
      </c>
      <c r="B2741" s="4">
        <v>45127</v>
      </c>
      <c r="C2741" s="2">
        <v>122156.3</v>
      </c>
      <c r="D2741" t="s">
        <v>849</v>
      </c>
      <c r="E2741" t="s">
        <v>850</v>
      </c>
      <c r="F2741" t="s">
        <v>11</v>
      </c>
      <c r="G2741" t="s">
        <v>31</v>
      </c>
      <c r="H2741" t="s">
        <v>22</v>
      </c>
      <c r="J2741" t="s">
        <v>6452</v>
      </c>
      <c r="K2741" t="str">
        <f>IF(COUNTIF(Customers!A:A, H2741)&gt;0, "Valid", "Invalid")</f>
        <v>Valid</v>
      </c>
      <c r="L2741" t="str">
        <f t="shared" si="210"/>
        <v>7</v>
      </c>
      <c r="M2741" t="str">
        <f t="shared" si="211"/>
        <v>2023</v>
      </c>
      <c r="N2741">
        <f t="shared" si="212"/>
        <v>122156.3</v>
      </c>
      <c r="O2741">
        <f t="shared" si="213"/>
        <v>122156.3</v>
      </c>
      <c r="P2741" t="str">
        <f t="shared" si="214"/>
        <v/>
      </c>
      <c r="Q2741" s="48" t="str">
        <f>IF(O2741="","",
   IF(OR(O2741&lt;EDA_Outlier_Analysis!$C$10, O2741&gt;EDA_Outlier_Analysis!$C$11),
      "Outlier",
      "Normal"))</f>
        <v>Normal</v>
      </c>
      <c r="R2741" t="str">
        <f>IF(P2741="","",
   IF(OR(P2741 &lt; EDA_Outlier_Analysis!$F$7, P2741 &gt; EDA_Outlier_Analysis!$F$8),
      "Outlier",
      "Normal"))</f>
        <v/>
      </c>
      <c r="S2741" t="str">
        <f>IF(N2741="","",
   IF(OR(N2741 &lt;EDA_Outlier_Analysis!$I$10, N2741 &gt; EDA_Outlier_Analysis!$I$11),
      "Outlier",
      "Normal"))</f>
        <v>Normal</v>
      </c>
    </row>
    <row r="2742" spans="1:19">
      <c r="A2742" t="s">
        <v>6453</v>
      </c>
      <c r="B2742" s="4">
        <v>45228</v>
      </c>
      <c r="C2742" s="2">
        <v>-50706.5</v>
      </c>
      <c r="D2742" t="s">
        <v>840</v>
      </c>
      <c r="E2742" t="s">
        <v>841</v>
      </c>
      <c r="F2742" t="s">
        <v>10</v>
      </c>
      <c r="G2742" t="s">
        <v>34</v>
      </c>
      <c r="I2742" t="s">
        <v>1080</v>
      </c>
      <c r="J2742" t="s">
        <v>6454</v>
      </c>
      <c r="K2742" t="str">
        <f>IF(COUNTIF(Customers!A:A, H2742)&gt;0, "Valid", "Invalid")</f>
        <v>Invalid</v>
      </c>
      <c r="L2742" t="str">
        <f t="shared" si="210"/>
        <v>10</v>
      </c>
      <c r="M2742" t="str">
        <f t="shared" si="211"/>
        <v>2023</v>
      </c>
      <c r="N2742">
        <f t="shared" si="212"/>
        <v>-50706.5</v>
      </c>
      <c r="O2742" t="str">
        <f t="shared" si="213"/>
        <v/>
      </c>
      <c r="P2742">
        <f t="shared" si="214"/>
        <v>50706.5</v>
      </c>
      <c r="Q2742" s="48" t="str">
        <f>IF(O2742="","",
   IF(OR(O2742&lt;EDA_Outlier_Analysis!$C$10, O2742&gt;EDA_Outlier_Analysis!$C$11),
      "Outlier",
      "Normal"))</f>
        <v/>
      </c>
      <c r="R2742" t="str">
        <f>IF(P2742="","",
   IF(OR(P2742 &lt; EDA_Outlier_Analysis!$F$7, P2742 &gt; EDA_Outlier_Analysis!$F$8),
      "Outlier",
      "Normal"))</f>
        <v>Normal</v>
      </c>
      <c r="S2742" t="str">
        <f>IF(N2742="","",
   IF(OR(N2742 &lt;EDA_Outlier_Analysis!$I$10, N2742 &gt; EDA_Outlier_Analysis!$I$11),
      "Outlier",
      "Normal"))</f>
        <v>Normal</v>
      </c>
    </row>
    <row r="2743" spans="1:19">
      <c r="A2743" t="s">
        <v>6455</v>
      </c>
      <c r="B2743" s="4">
        <v>44743</v>
      </c>
      <c r="C2743" s="2">
        <v>89752.31</v>
      </c>
      <c r="D2743" t="s">
        <v>849</v>
      </c>
      <c r="E2743" t="s">
        <v>850</v>
      </c>
      <c r="F2743" t="s">
        <v>9</v>
      </c>
      <c r="G2743" t="s">
        <v>24</v>
      </c>
      <c r="H2743" t="s">
        <v>67</v>
      </c>
      <c r="J2743" t="s">
        <v>6456</v>
      </c>
      <c r="K2743" t="str">
        <f>IF(COUNTIF(Customers!A:A, H2743)&gt;0, "Valid", "Invalid")</f>
        <v>Valid</v>
      </c>
      <c r="L2743" t="str">
        <f t="shared" si="210"/>
        <v>7</v>
      </c>
      <c r="M2743" t="str">
        <f t="shared" si="211"/>
        <v>2022</v>
      </c>
      <c r="N2743">
        <f t="shared" si="212"/>
        <v>89752.31</v>
      </c>
      <c r="O2743">
        <f t="shared" si="213"/>
        <v>89752.31</v>
      </c>
      <c r="P2743" t="str">
        <f t="shared" si="214"/>
        <v/>
      </c>
      <c r="Q2743" s="48" t="str">
        <f>IF(O2743="","",
   IF(OR(O2743&lt;EDA_Outlier_Analysis!$C$10, O2743&gt;EDA_Outlier_Analysis!$C$11),
      "Outlier",
      "Normal"))</f>
        <v>Normal</v>
      </c>
      <c r="R2743" t="str">
        <f>IF(P2743="","",
   IF(OR(P2743 &lt; EDA_Outlier_Analysis!$F$7, P2743 &gt; EDA_Outlier_Analysis!$F$8),
      "Outlier",
      "Normal"))</f>
        <v/>
      </c>
      <c r="S2743" t="str">
        <f>IF(N2743="","",
   IF(OR(N2743 &lt;EDA_Outlier_Analysis!$I$10, N2743 &gt; EDA_Outlier_Analysis!$I$11),
      "Outlier",
      "Normal"))</f>
        <v>Normal</v>
      </c>
    </row>
    <row r="2744" spans="1:19">
      <c r="A2744" t="s">
        <v>6457</v>
      </c>
      <c r="B2744" s="4">
        <v>44579</v>
      </c>
      <c r="C2744" s="2">
        <v>17995.48</v>
      </c>
      <c r="D2744" t="s">
        <v>1345</v>
      </c>
      <c r="E2744" t="s">
        <v>1345</v>
      </c>
      <c r="F2744" t="s">
        <v>11</v>
      </c>
      <c r="G2744" t="s">
        <v>24</v>
      </c>
      <c r="J2744" t="s">
        <v>6458</v>
      </c>
      <c r="K2744" t="str">
        <f>IF(COUNTIF(Customers!A:A, H2744)&gt;0, "Valid", "Invalid")</f>
        <v>Invalid</v>
      </c>
      <c r="L2744" t="str">
        <f t="shared" si="210"/>
        <v>1</v>
      </c>
      <c r="M2744" t="str">
        <f t="shared" si="211"/>
        <v>2022</v>
      </c>
      <c r="N2744">
        <f t="shared" si="212"/>
        <v>-17995.48</v>
      </c>
      <c r="O2744" t="str">
        <f t="shared" si="213"/>
        <v/>
      </c>
      <c r="P2744" t="str">
        <f t="shared" si="214"/>
        <v/>
      </c>
      <c r="Q2744" s="48" t="str">
        <f>IF(O2744="","",
   IF(OR(O2744&lt;EDA_Outlier_Analysis!$C$10, O2744&gt;EDA_Outlier_Analysis!$C$11),
      "Outlier",
      "Normal"))</f>
        <v/>
      </c>
      <c r="R2744" t="str">
        <f>IF(P2744="","",
   IF(OR(P2744 &lt; EDA_Outlier_Analysis!$F$7, P2744 &gt; EDA_Outlier_Analysis!$F$8),
      "Outlier",
      "Normal"))</f>
        <v/>
      </c>
      <c r="S2744" t="str">
        <f>IF(N2744="","",
   IF(OR(N2744 &lt;EDA_Outlier_Analysis!$I$10, N2744 &gt; EDA_Outlier_Analysis!$I$11),
      "Outlier",
      "Normal"))</f>
        <v>Normal</v>
      </c>
    </row>
    <row r="2745" spans="1:19">
      <c r="A2745" t="s">
        <v>6459</v>
      </c>
      <c r="B2745" s="4">
        <v>44654</v>
      </c>
      <c r="C2745" s="2">
        <v>162486.39000000001</v>
      </c>
      <c r="D2745" t="s">
        <v>849</v>
      </c>
      <c r="E2745" t="s">
        <v>853</v>
      </c>
      <c r="F2745" t="s">
        <v>11</v>
      </c>
      <c r="G2745" t="s">
        <v>31</v>
      </c>
      <c r="H2745" t="s">
        <v>487</v>
      </c>
      <c r="J2745" t="s">
        <v>6460</v>
      </c>
      <c r="K2745" t="str">
        <f>IF(COUNTIF(Customers!A:A, H2745)&gt;0, "Valid", "Invalid")</f>
        <v>Valid</v>
      </c>
      <c r="L2745" t="str">
        <f t="shared" si="210"/>
        <v>4</v>
      </c>
      <c r="M2745" t="str">
        <f t="shared" si="211"/>
        <v>2022</v>
      </c>
      <c r="N2745">
        <f t="shared" si="212"/>
        <v>162486.39000000001</v>
      </c>
      <c r="O2745">
        <f t="shared" si="213"/>
        <v>162486.39000000001</v>
      </c>
      <c r="P2745" t="str">
        <f t="shared" si="214"/>
        <v/>
      </c>
      <c r="Q2745" s="48" t="str">
        <f>IF(O2745="","",
   IF(OR(O2745&lt;EDA_Outlier_Analysis!$C$10, O2745&gt;EDA_Outlier_Analysis!$C$11),
      "Outlier",
      "Normal"))</f>
        <v>Normal</v>
      </c>
      <c r="R2745" t="str">
        <f>IF(P2745="","",
   IF(OR(P2745 &lt; EDA_Outlier_Analysis!$F$7, P2745 &gt; EDA_Outlier_Analysis!$F$8),
      "Outlier",
      "Normal"))</f>
        <v/>
      </c>
      <c r="S2745" t="str">
        <f>IF(N2745="","",
   IF(OR(N2745 &lt;EDA_Outlier_Analysis!$I$10, N2745 &gt; EDA_Outlier_Analysis!$I$11),
      "Outlier",
      "Normal"))</f>
        <v>Normal</v>
      </c>
    </row>
    <row r="2746" spans="1:19">
      <c r="A2746" t="s">
        <v>6461</v>
      </c>
      <c r="B2746" s="4">
        <v>45162</v>
      </c>
      <c r="C2746" s="2">
        <v>-29367.34</v>
      </c>
      <c r="D2746" t="s">
        <v>840</v>
      </c>
      <c r="E2746" t="s">
        <v>841</v>
      </c>
      <c r="F2746" t="s">
        <v>11</v>
      </c>
      <c r="G2746" t="s">
        <v>31</v>
      </c>
      <c r="I2746" t="s">
        <v>1317</v>
      </c>
      <c r="J2746" t="s">
        <v>6462</v>
      </c>
      <c r="K2746" t="str">
        <f>IF(COUNTIF(Customers!A:A, H2746)&gt;0, "Valid", "Invalid")</f>
        <v>Invalid</v>
      </c>
      <c r="L2746" t="str">
        <f t="shared" si="210"/>
        <v>8</v>
      </c>
      <c r="M2746" t="str">
        <f t="shared" si="211"/>
        <v>2023</v>
      </c>
      <c r="N2746">
        <f t="shared" si="212"/>
        <v>-29367.34</v>
      </c>
      <c r="O2746" t="str">
        <f t="shared" si="213"/>
        <v/>
      </c>
      <c r="P2746">
        <f t="shared" si="214"/>
        <v>29367.34</v>
      </c>
      <c r="Q2746" s="48" t="str">
        <f>IF(O2746="","",
   IF(OR(O2746&lt;EDA_Outlier_Analysis!$C$10, O2746&gt;EDA_Outlier_Analysis!$C$11),
      "Outlier",
      "Normal"))</f>
        <v/>
      </c>
      <c r="R2746" t="str">
        <f>IF(P2746="","",
   IF(OR(P2746 &lt; EDA_Outlier_Analysis!$F$7, P2746 &gt; EDA_Outlier_Analysis!$F$8),
      "Outlier",
      "Normal"))</f>
        <v>Normal</v>
      </c>
      <c r="S2746" t="str">
        <f>IF(N2746="","",
   IF(OR(N2746 &lt;EDA_Outlier_Analysis!$I$10, N2746 &gt; EDA_Outlier_Analysis!$I$11),
      "Outlier",
      "Normal"))</f>
        <v>Normal</v>
      </c>
    </row>
    <row r="2747" spans="1:19">
      <c r="A2747" t="s">
        <v>6463</v>
      </c>
      <c r="B2747" s="4">
        <v>45113</v>
      </c>
      <c r="C2747" s="2">
        <v>-23773.55</v>
      </c>
      <c r="D2747" t="s">
        <v>840</v>
      </c>
      <c r="E2747" t="s">
        <v>845</v>
      </c>
      <c r="F2747" t="s">
        <v>9</v>
      </c>
      <c r="G2747" t="s">
        <v>31</v>
      </c>
      <c r="I2747" t="s">
        <v>879</v>
      </c>
      <c r="J2747" t="s">
        <v>6464</v>
      </c>
      <c r="K2747" t="str">
        <f>IF(COUNTIF(Customers!A:A, H2747)&gt;0, "Valid", "Invalid")</f>
        <v>Invalid</v>
      </c>
      <c r="L2747" t="str">
        <f t="shared" si="210"/>
        <v>7</v>
      </c>
      <c r="M2747" t="str">
        <f t="shared" si="211"/>
        <v>2023</v>
      </c>
      <c r="N2747">
        <f t="shared" si="212"/>
        <v>-23773.55</v>
      </c>
      <c r="O2747" t="str">
        <f t="shared" si="213"/>
        <v/>
      </c>
      <c r="P2747">
        <f t="shared" si="214"/>
        <v>23773.55</v>
      </c>
      <c r="Q2747" s="48" t="str">
        <f>IF(O2747="","",
   IF(OR(O2747&lt;EDA_Outlier_Analysis!$C$10, O2747&gt;EDA_Outlier_Analysis!$C$11),
      "Outlier",
      "Normal"))</f>
        <v/>
      </c>
      <c r="R2747" t="str">
        <f>IF(P2747="","",
   IF(OR(P2747 &lt; EDA_Outlier_Analysis!$F$7, P2747 &gt; EDA_Outlier_Analysis!$F$8),
      "Outlier",
      "Normal"))</f>
        <v>Outlier</v>
      </c>
      <c r="S2747" t="str">
        <f>IF(N2747="","",
   IF(OR(N2747 &lt;EDA_Outlier_Analysis!$I$10, N2747 &gt; EDA_Outlier_Analysis!$I$11),
      "Outlier",
      "Normal"))</f>
        <v>Normal</v>
      </c>
    </row>
    <row r="2748" spans="1:19">
      <c r="A2748" t="s">
        <v>6465</v>
      </c>
      <c r="B2748" s="4">
        <v>45140</v>
      </c>
      <c r="C2748" s="2">
        <v>125751.28</v>
      </c>
      <c r="D2748" t="s">
        <v>849</v>
      </c>
      <c r="E2748" t="s">
        <v>850</v>
      </c>
      <c r="F2748" t="s">
        <v>10</v>
      </c>
      <c r="G2748" t="s">
        <v>24</v>
      </c>
      <c r="H2748" t="s">
        <v>611</v>
      </c>
      <c r="J2748" t="s">
        <v>6466</v>
      </c>
      <c r="K2748" t="str">
        <f>IF(COUNTIF(Customers!A:A, H2748)&gt;0, "Valid", "Invalid")</f>
        <v>Valid</v>
      </c>
      <c r="L2748" t="str">
        <f t="shared" si="210"/>
        <v>8</v>
      </c>
      <c r="M2748" t="str">
        <f t="shared" si="211"/>
        <v>2023</v>
      </c>
      <c r="N2748">
        <f t="shared" si="212"/>
        <v>125751.28</v>
      </c>
      <c r="O2748">
        <f t="shared" si="213"/>
        <v>125751.28</v>
      </c>
      <c r="P2748" t="str">
        <f t="shared" si="214"/>
        <v/>
      </c>
      <c r="Q2748" s="48" t="str">
        <f>IF(O2748="","",
   IF(OR(O2748&lt;EDA_Outlier_Analysis!$C$10, O2748&gt;EDA_Outlier_Analysis!$C$11),
      "Outlier",
      "Normal"))</f>
        <v>Normal</v>
      </c>
      <c r="R2748" t="str">
        <f>IF(P2748="","",
   IF(OR(P2748 &lt; EDA_Outlier_Analysis!$F$7, P2748 &gt; EDA_Outlier_Analysis!$F$8),
      "Outlier",
      "Normal"))</f>
        <v/>
      </c>
      <c r="S2748" t="str">
        <f>IF(N2748="","",
   IF(OR(N2748 &lt;EDA_Outlier_Analysis!$I$10, N2748 &gt; EDA_Outlier_Analysis!$I$11),
      "Outlier",
      "Normal"))</f>
        <v>Normal</v>
      </c>
    </row>
    <row r="2749" spans="1:19">
      <c r="A2749" t="s">
        <v>6467</v>
      </c>
      <c r="B2749" s="4">
        <v>44960</v>
      </c>
      <c r="C2749" s="2">
        <v>-36636.129999999997</v>
      </c>
      <c r="D2749" t="s">
        <v>840</v>
      </c>
      <c r="E2749" t="s">
        <v>856</v>
      </c>
      <c r="F2749" t="s">
        <v>11</v>
      </c>
      <c r="G2749" t="s">
        <v>20</v>
      </c>
      <c r="I2749" t="s">
        <v>1620</v>
      </c>
      <c r="J2749" t="s">
        <v>6468</v>
      </c>
      <c r="K2749" t="str">
        <f>IF(COUNTIF(Customers!A:A, H2749)&gt;0, "Valid", "Invalid")</f>
        <v>Invalid</v>
      </c>
      <c r="L2749" t="str">
        <f t="shared" si="210"/>
        <v>2</v>
      </c>
      <c r="M2749" t="str">
        <f t="shared" si="211"/>
        <v>2023</v>
      </c>
      <c r="N2749">
        <f t="shared" si="212"/>
        <v>-36636.129999999997</v>
      </c>
      <c r="O2749" t="str">
        <f t="shared" si="213"/>
        <v/>
      </c>
      <c r="P2749">
        <f t="shared" si="214"/>
        <v>36636.129999999997</v>
      </c>
      <c r="Q2749" s="48" t="str">
        <f>IF(O2749="","",
   IF(OR(O2749&lt;EDA_Outlier_Analysis!$C$10, O2749&gt;EDA_Outlier_Analysis!$C$11),
      "Outlier",
      "Normal"))</f>
        <v/>
      </c>
      <c r="R2749" t="str">
        <f>IF(P2749="","",
   IF(OR(P2749 &lt; EDA_Outlier_Analysis!$F$7, P2749 &gt; EDA_Outlier_Analysis!$F$8),
      "Outlier",
      "Normal"))</f>
        <v>Normal</v>
      </c>
      <c r="S2749" t="str">
        <f>IF(N2749="","",
   IF(OR(N2749 &lt;EDA_Outlier_Analysis!$I$10, N2749 &gt; EDA_Outlier_Analysis!$I$11),
      "Outlier",
      "Normal"))</f>
        <v>Normal</v>
      </c>
    </row>
    <row r="2750" spans="1:19">
      <c r="A2750" t="s">
        <v>6469</v>
      </c>
      <c r="B2750" s="4">
        <v>45045</v>
      </c>
      <c r="C2750" s="2">
        <v>-18935.95</v>
      </c>
      <c r="D2750" t="s">
        <v>840</v>
      </c>
      <c r="E2750" t="s">
        <v>845</v>
      </c>
      <c r="F2750" t="s">
        <v>10</v>
      </c>
      <c r="G2750" t="s">
        <v>31</v>
      </c>
      <c r="I2750" t="s">
        <v>912</v>
      </c>
      <c r="J2750" t="s">
        <v>6470</v>
      </c>
      <c r="K2750" t="str">
        <f>IF(COUNTIF(Customers!A:A, H2750)&gt;0, "Valid", "Invalid")</f>
        <v>Invalid</v>
      </c>
      <c r="L2750" t="str">
        <f t="shared" si="210"/>
        <v>4</v>
      </c>
      <c r="M2750" t="str">
        <f t="shared" si="211"/>
        <v>2023</v>
      </c>
      <c r="N2750">
        <f t="shared" si="212"/>
        <v>-18935.95</v>
      </c>
      <c r="O2750" t="str">
        <f t="shared" si="213"/>
        <v/>
      </c>
      <c r="P2750">
        <f t="shared" si="214"/>
        <v>18935.95</v>
      </c>
      <c r="Q2750" s="48" t="str">
        <f>IF(O2750="","",
   IF(OR(O2750&lt;EDA_Outlier_Analysis!$C$10, O2750&gt;EDA_Outlier_Analysis!$C$11),
      "Outlier",
      "Normal"))</f>
        <v/>
      </c>
      <c r="R2750" t="str">
        <f>IF(P2750="","",
   IF(OR(P2750 &lt; EDA_Outlier_Analysis!$F$7, P2750 &gt; EDA_Outlier_Analysis!$F$8),
      "Outlier",
      "Normal"))</f>
        <v>Outlier</v>
      </c>
      <c r="S2750" t="str">
        <f>IF(N2750="","",
   IF(OR(N2750 &lt;EDA_Outlier_Analysis!$I$10, N2750 &gt; EDA_Outlier_Analysis!$I$11),
      "Outlier",
      "Normal"))</f>
        <v>Normal</v>
      </c>
    </row>
    <row r="2751" spans="1:19">
      <c r="A2751" t="s">
        <v>6471</v>
      </c>
      <c r="B2751" s="4">
        <v>44845</v>
      </c>
      <c r="C2751" s="2">
        <v>168858.53</v>
      </c>
      <c r="D2751" t="s">
        <v>849</v>
      </c>
      <c r="E2751" t="s">
        <v>850</v>
      </c>
      <c r="F2751" t="s">
        <v>10</v>
      </c>
      <c r="G2751" t="s">
        <v>24</v>
      </c>
      <c r="H2751" t="s">
        <v>597</v>
      </c>
      <c r="J2751" t="s">
        <v>6472</v>
      </c>
      <c r="K2751" t="str">
        <f>IF(COUNTIF(Customers!A:A, H2751)&gt;0, "Valid", "Invalid")</f>
        <v>Valid</v>
      </c>
      <c r="L2751" t="str">
        <f t="shared" si="210"/>
        <v>10</v>
      </c>
      <c r="M2751" t="str">
        <f t="shared" si="211"/>
        <v>2022</v>
      </c>
      <c r="N2751">
        <f t="shared" si="212"/>
        <v>168858.53</v>
      </c>
      <c r="O2751">
        <f t="shared" si="213"/>
        <v>168858.53</v>
      </c>
      <c r="P2751" t="str">
        <f t="shared" si="214"/>
        <v/>
      </c>
      <c r="Q2751" s="48" t="str">
        <f>IF(O2751="","",
   IF(OR(O2751&lt;EDA_Outlier_Analysis!$C$10, O2751&gt;EDA_Outlier_Analysis!$C$11),
      "Outlier",
      "Normal"))</f>
        <v>Normal</v>
      </c>
      <c r="R2751" t="str">
        <f>IF(P2751="","",
   IF(OR(P2751 &lt; EDA_Outlier_Analysis!$F$7, P2751 &gt; EDA_Outlier_Analysis!$F$8),
      "Outlier",
      "Normal"))</f>
        <v/>
      </c>
      <c r="S2751" t="str">
        <f>IF(N2751="","",
   IF(OR(N2751 &lt;EDA_Outlier_Analysis!$I$10, N2751 &gt; EDA_Outlier_Analysis!$I$11),
      "Outlier",
      "Normal"))</f>
        <v>Normal</v>
      </c>
    </row>
    <row r="2752" spans="1:19">
      <c r="A2752" t="s">
        <v>6473</v>
      </c>
      <c r="B2752" s="4">
        <v>44739</v>
      </c>
      <c r="C2752" s="2">
        <v>195530.22</v>
      </c>
      <c r="D2752" t="s">
        <v>849</v>
      </c>
      <c r="E2752" t="s">
        <v>868</v>
      </c>
      <c r="F2752" t="s">
        <v>11</v>
      </c>
      <c r="G2752" t="s">
        <v>31</v>
      </c>
      <c r="H2752" t="s">
        <v>505</v>
      </c>
      <c r="J2752" t="s">
        <v>6474</v>
      </c>
      <c r="K2752" t="str">
        <f>IF(COUNTIF(Customers!A:A, H2752)&gt;0, "Valid", "Invalid")</f>
        <v>Valid</v>
      </c>
      <c r="L2752" t="str">
        <f t="shared" si="210"/>
        <v>6</v>
      </c>
      <c r="M2752" t="str">
        <f t="shared" si="211"/>
        <v>2022</v>
      </c>
      <c r="N2752">
        <f t="shared" si="212"/>
        <v>195530.22</v>
      </c>
      <c r="O2752">
        <f t="shared" si="213"/>
        <v>195530.22</v>
      </c>
      <c r="P2752" t="str">
        <f t="shared" si="214"/>
        <v/>
      </c>
      <c r="Q2752" s="48" t="str">
        <f>IF(O2752="","",
   IF(OR(O2752&lt;EDA_Outlier_Analysis!$C$10, O2752&gt;EDA_Outlier_Analysis!$C$11),
      "Outlier",
      "Normal"))</f>
        <v>Normal</v>
      </c>
      <c r="R2752" t="str">
        <f>IF(P2752="","",
   IF(OR(P2752 &lt; EDA_Outlier_Analysis!$F$7, P2752 &gt; EDA_Outlier_Analysis!$F$8),
      "Outlier",
      "Normal"))</f>
        <v/>
      </c>
      <c r="S2752" t="str">
        <f>IF(N2752="","",
   IF(OR(N2752 &lt;EDA_Outlier_Analysis!$I$10, N2752 &gt; EDA_Outlier_Analysis!$I$11),
      "Outlier",
      "Normal"))</f>
        <v>Normal</v>
      </c>
    </row>
    <row r="2753" spans="1:19">
      <c r="A2753" t="s">
        <v>6475</v>
      </c>
      <c r="B2753" s="4">
        <v>45224</v>
      </c>
      <c r="C2753" s="2">
        <v>15683.55</v>
      </c>
      <c r="D2753" t="s">
        <v>971</v>
      </c>
      <c r="E2753" t="s">
        <v>971</v>
      </c>
      <c r="F2753" t="s">
        <v>9</v>
      </c>
      <c r="G2753" t="s">
        <v>24</v>
      </c>
      <c r="J2753" t="s">
        <v>6476</v>
      </c>
      <c r="K2753" t="str">
        <f>IF(COUNTIF(Customers!A:A, H2753)&gt;0, "Valid", "Invalid")</f>
        <v>Invalid</v>
      </c>
      <c r="L2753" t="str">
        <f t="shared" si="210"/>
        <v>10</v>
      </c>
      <c r="M2753" t="str">
        <f t="shared" si="211"/>
        <v>2023</v>
      </c>
      <c r="N2753">
        <f t="shared" si="212"/>
        <v>-15683.55</v>
      </c>
      <c r="O2753" t="str">
        <f t="shared" si="213"/>
        <v/>
      </c>
      <c r="P2753" t="str">
        <f t="shared" si="214"/>
        <v/>
      </c>
      <c r="Q2753" s="48" t="str">
        <f>IF(O2753="","",
   IF(OR(O2753&lt;EDA_Outlier_Analysis!$C$10, O2753&gt;EDA_Outlier_Analysis!$C$11),
      "Outlier",
      "Normal"))</f>
        <v/>
      </c>
      <c r="R2753" t="str">
        <f>IF(P2753="","",
   IF(OR(P2753 &lt; EDA_Outlier_Analysis!$F$7, P2753 &gt; EDA_Outlier_Analysis!$F$8),
      "Outlier",
      "Normal"))</f>
        <v/>
      </c>
      <c r="S2753" t="str">
        <f>IF(N2753="","",
   IF(OR(N2753 &lt;EDA_Outlier_Analysis!$I$10, N2753 &gt; EDA_Outlier_Analysis!$I$11),
      "Outlier",
      "Normal"))</f>
        <v>Normal</v>
      </c>
    </row>
    <row r="2754" spans="1:19">
      <c r="A2754" t="s">
        <v>6477</v>
      </c>
      <c r="B2754" s="4">
        <v>45195</v>
      </c>
      <c r="C2754" s="2">
        <v>67564.25</v>
      </c>
      <c r="D2754" t="s">
        <v>849</v>
      </c>
      <c r="E2754" t="s">
        <v>850</v>
      </c>
      <c r="F2754" t="s">
        <v>11</v>
      </c>
      <c r="G2754" t="s">
        <v>31</v>
      </c>
      <c r="H2754" t="s">
        <v>309</v>
      </c>
      <c r="J2754" t="s">
        <v>6478</v>
      </c>
      <c r="K2754" t="str">
        <f>IF(COUNTIF(Customers!A:A, H2754)&gt;0, "Valid", "Invalid")</f>
        <v>Valid</v>
      </c>
      <c r="L2754" t="str">
        <f t="shared" si="210"/>
        <v>9</v>
      </c>
      <c r="M2754" t="str">
        <f t="shared" si="211"/>
        <v>2023</v>
      </c>
      <c r="N2754">
        <f t="shared" si="212"/>
        <v>67564.25</v>
      </c>
      <c r="O2754">
        <f t="shared" si="213"/>
        <v>67564.25</v>
      </c>
      <c r="P2754" t="str">
        <f t="shared" si="214"/>
        <v/>
      </c>
      <c r="Q2754" s="48" t="str">
        <f>IF(O2754="","",
   IF(OR(O2754&lt;EDA_Outlier_Analysis!$C$10, O2754&gt;EDA_Outlier_Analysis!$C$11),
      "Outlier",
      "Normal"))</f>
        <v>Normal</v>
      </c>
      <c r="R2754" t="str">
        <f>IF(P2754="","",
   IF(OR(P2754 &lt; EDA_Outlier_Analysis!$F$7, P2754 &gt; EDA_Outlier_Analysis!$F$8),
      "Outlier",
      "Normal"))</f>
        <v/>
      </c>
      <c r="S2754" t="str">
        <f>IF(N2754="","",
   IF(OR(N2754 &lt;EDA_Outlier_Analysis!$I$10, N2754 &gt; EDA_Outlier_Analysis!$I$11),
      "Outlier",
      "Normal"))</f>
        <v>Normal</v>
      </c>
    </row>
    <row r="2755" spans="1:19">
      <c r="A2755" t="s">
        <v>6479</v>
      </c>
      <c r="B2755" s="4">
        <v>45186</v>
      </c>
      <c r="C2755" s="2">
        <v>-60326.48</v>
      </c>
      <c r="D2755" t="s">
        <v>840</v>
      </c>
      <c r="E2755" t="s">
        <v>845</v>
      </c>
      <c r="F2755" t="s">
        <v>11</v>
      </c>
      <c r="G2755" t="s">
        <v>34</v>
      </c>
      <c r="I2755" t="s">
        <v>929</v>
      </c>
      <c r="J2755" t="s">
        <v>6480</v>
      </c>
      <c r="K2755" t="str">
        <f>IF(COUNTIF(Customers!A:A, H2755)&gt;0, "Valid", "Invalid")</f>
        <v>Invalid</v>
      </c>
      <c r="L2755" t="str">
        <f t="shared" ref="L2755:L2818" si="215">TEXT(B2755,"m")</f>
        <v>9</v>
      </c>
      <c r="M2755" t="str">
        <f t="shared" ref="M2755:M2818" si="216">TEXT(B2755,"yyyy")</f>
        <v>2023</v>
      </c>
      <c r="N2755">
        <f t="shared" ref="N2755:N2818" si="217">IF(D2755="Revenue",C2755,-ABS(C2755))</f>
        <v>-60326.48</v>
      </c>
      <c r="O2755" t="str">
        <f t="shared" ref="O2755:O2818" si="218">IF(D2755="Revenue", C2755, "")</f>
        <v/>
      </c>
      <c r="P2755">
        <f t="shared" ref="P2755:P2818" si="219">IF(D2755="Expense", ABS(C2755), "")</f>
        <v>60326.48</v>
      </c>
      <c r="Q2755" s="48" t="str">
        <f>IF(O2755="","",
   IF(OR(O2755&lt;EDA_Outlier_Analysis!$C$10, O2755&gt;EDA_Outlier_Analysis!$C$11),
      "Outlier",
      "Normal"))</f>
        <v/>
      </c>
      <c r="R2755" t="str">
        <f>IF(P2755="","",
   IF(OR(P2755 &lt; EDA_Outlier_Analysis!$F$7, P2755 &gt; EDA_Outlier_Analysis!$F$8),
      "Outlier",
      "Normal"))</f>
        <v>Outlier</v>
      </c>
      <c r="S2755" t="str">
        <f>IF(N2755="","",
   IF(OR(N2755 &lt;EDA_Outlier_Analysis!$I$10, N2755 &gt; EDA_Outlier_Analysis!$I$11),
      "Outlier",
      "Normal"))</f>
        <v>Normal</v>
      </c>
    </row>
    <row r="2756" spans="1:19">
      <c r="A2756" t="s">
        <v>6481</v>
      </c>
      <c r="B2756" s="4">
        <v>45077</v>
      </c>
      <c r="C2756" s="2">
        <v>-40606.550000000003</v>
      </c>
      <c r="D2756" t="s">
        <v>840</v>
      </c>
      <c r="E2756" t="s">
        <v>905</v>
      </c>
      <c r="F2756" t="s">
        <v>10</v>
      </c>
      <c r="G2756" t="s">
        <v>20</v>
      </c>
      <c r="I2756" t="s">
        <v>1368</v>
      </c>
      <c r="J2756" t="s">
        <v>6482</v>
      </c>
      <c r="K2756" t="str">
        <f>IF(COUNTIF(Customers!A:A, H2756)&gt;0, "Valid", "Invalid")</f>
        <v>Invalid</v>
      </c>
      <c r="L2756" t="str">
        <f t="shared" si="215"/>
        <v>5</v>
      </c>
      <c r="M2756" t="str">
        <f t="shared" si="216"/>
        <v>2023</v>
      </c>
      <c r="N2756">
        <f t="shared" si="217"/>
        <v>-40606.550000000003</v>
      </c>
      <c r="O2756" t="str">
        <f t="shared" si="218"/>
        <v/>
      </c>
      <c r="P2756">
        <f t="shared" si="219"/>
        <v>40606.550000000003</v>
      </c>
      <c r="Q2756" s="48" t="str">
        <f>IF(O2756="","",
   IF(OR(O2756&lt;EDA_Outlier_Analysis!$C$10, O2756&gt;EDA_Outlier_Analysis!$C$11),
      "Outlier",
      "Normal"))</f>
        <v/>
      </c>
      <c r="R2756" t="str">
        <f>IF(P2756="","",
   IF(OR(P2756 &lt; EDA_Outlier_Analysis!$F$7, P2756 &gt; EDA_Outlier_Analysis!$F$8),
      "Outlier",
      "Normal"))</f>
        <v>Normal</v>
      </c>
      <c r="S2756" t="str">
        <f>IF(N2756="","",
   IF(OR(N2756 &lt;EDA_Outlier_Analysis!$I$10, N2756 &gt; EDA_Outlier_Analysis!$I$11),
      "Outlier",
      "Normal"))</f>
        <v>Normal</v>
      </c>
    </row>
    <row r="2757" spans="1:19">
      <c r="A2757" t="s">
        <v>6483</v>
      </c>
      <c r="B2757" s="4">
        <v>44957</v>
      </c>
      <c r="C2757" s="2">
        <v>149636.39000000001</v>
      </c>
      <c r="D2757" t="s">
        <v>849</v>
      </c>
      <c r="E2757" t="s">
        <v>850</v>
      </c>
      <c r="F2757" t="s">
        <v>10</v>
      </c>
      <c r="G2757" t="s">
        <v>34</v>
      </c>
      <c r="H2757" t="s">
        <v>585</v>
      </c>
      <c r="J2757" t="s">
        <v>6484</v>
      </c>
      <c r="K2757" t="str">
        <f>IF(COUNTIF(Customers!A:A, H2757)&gt;0, "Valid", "Invalid")</f>
        <v>Valid</v>
      </c>
      <c r="L2757" t="str">
        <f t="shared" si="215"/>
        <v>1</v>
      </c>
      <c r="M2757" t="str">
        <f t="shared" si="216"/>
        <v>2023</v>
      </c>
      <c r="N2757">
        <f t="shared" si="217"/>
        <v>149636.39000000001</v>
      </c>
      <c r="O2757">
        <f t="shared" si="218"/>
        <v>149636.39000000001</v>
      </c>
      <c r="P2757" t="str">
        <f t="shared" si="219"/>
        <v/>
      </c>
      <c r="Q2757" s="48" t="str">
        <f>IF(O2757="","",
   IF(OR(O2757&lt;EDA_Outlier_Analysis!$C$10, O2757&gt;EDA_Outlier_Analysis!$C$11),
      "Outlier",
      "Normal"))</f>
        <v>Normal</v>
      </c>
      <c r="R2757" t="str">
        <f>IF(P2757="","",
   IF(OR(P2757 &lt; EDA_Outlier_Analysis!$F$7, P2757 &gt; EDA_Outlier_Analysis!$F$8),
      "Outlier",
      "Normal"))</f>
        <v/>
      </c>
      <c r="S2757" t="str">
        <f>IF(N2757="","",
   IF(OR(N2757 &lt;EDA_Outlier_Analysis!$I$10, N2757 &gt; EDA_Outlier_Analysis!$I$11),
      "Outlier",
      "Normal"))</f>
        <v>Normal</v>
      </c>
    </row>
    <row r="2758" spans="1:19">
      <c r="A2758" t="s">
        <v>6485</v>
      </c>
      <c r="B2758" s="4">
        <v>44605</v>
      </c>
      <c r="C2758" s="2">
        <v>103211.16</v>
      </c>
      <c r="D2758" t="s">
        <v>849</v>
      </c>
      <c r="E2758" t="s">
        <v>853</v>
      </c>
      <c r="F2758" t="s">
        <v>9</v>
      </c>
      <c r="G2758" t="s">
        <v>31</v>
      </c>
      <c r="H2758" t="s">
        <v>363</v>
      </c>
      <c r="J2758" t="s">
        <v>6486</v>
      </c>
      <c r="K2758" t="str">
        <f>IF(COUNTIF(Customers!A:A, H2758)&gt;0, "Valid", "Invalid")</f>
        <v>Valid</v>
      </c>
      <c r="L2758" t="str">
        <f t="shared" si="215"/>
        <v>2</v>
      </c>
      <c r="M2758" t="str">
        <f t="shared" si="216"/>
        <v>2022</v>
      </c>
      <c r="N2758">
        <f t="shared" si="217"/>
        <v>103211.16</v>
      </c>
      <c r="O2758">
        <f t="shared" si="218"/>
        <v>103211.16</v>
      </c>
      <c r="P2758" t="str">
        <f t="shared" si="219"/>
        <v/>
      </c>
      <c r="Q2758" s="48" t="str">
        <f>IF(O2758="","",
   IF(OR(O2758&lt;EDA_Outlier_Analysis!$C$10, O2758&gt;EDA_Outlier_Analysis!$C$11),
      "Outlier",
      "Normal"))</f>
        <v>Normal</v>
      </c>
      <c r="R2758" t="str">
        <f>IF(P2758="","",
   IF(OR(P2758 &lt; EDA_Outlier_Analysis!$F$7, P2758 &gt; EDA_Outlier_Analysis!$F$8),
      "Outlier",
      "Normal"))</f>
        <v/>
      </c>
      <c r="S2758" t="str">
        <f>IF(N2758="","",
   IF(OR(N2758 &lt;EDA_Outlier_Analysis!$I$10, N2758 &gt; EDA_Outlier_Analysis!$I$11),
      "Outlier",
      "Normal"))</f>
        <v>Normal</v>
      </c>
    </row>
    <row r="2759" spans="1:19">
      <c r="A2759" t="s">
        <v>6487</v>
      </c>
      <c r="B2759" s="4">
        <v>44792</v>
      </c>
      <c r="C2759" s="2">
        <v>-65240.05</v>
      </c>
      <c r="D2759" t="s">
        <v>840</v>
      </c>
      <c r="E2759" t="s">
        <v>878</v>
      </c>
      <c r="F2759" t="s">
        <v>9</v>
      </c>
      <c r="G2759" t="s">
        <v>34</v>
      </c>
      <c r="I2759" t="s">
        <v>1010</v>
      </c>
      <c r="J2759" t="s">
        <v>6488</v>
      </c>
      <c r="K2759" t="str">
        <f>IF(COUNTIF(Customers!A:A, H2759)&gt;0, "Valid", "Invalid")</f>
        <v>Invalid</v>
      </c>
      <c r="L2759" t="str">
        <f t="shared" si="215"/>
        <v>8</v>
      </c>
      <c r="M2759" t="str">
        <f t="shared" si="216"/>
        <v>2022</v>
      </c>
      <c r="N2759">
        <f t="shared" si="217"/>
        <v>-65240.05</v>
      </c>
      <c r="O2759" t="str">
        <f t="shared" si="218"/>
        <v/>
      </c>
      <c r="P2759">
        <f t="shared" si="219"/>
        <v>65240.05</v>
      </c>
      <c r="Q2759" s="48" t="str">
        <f>IF(O2759="","",
   IF(OR(O2759&lt;EDA_Outlier_Analysis!$C$10, O2759&gt;EDA_Outlier_Analysis!$C$11),
      "Outlier",
      "Normal"))</f>
        <v/>
      </c>
      <c r="R2759" t="str">
        <f>IF(P2759="","",
   IF(OR(P2759 &lt; EDA_Outlier_Analysis!$F$7, P2759 &gt; EDA_Outlier_Analysis!$F$8),
      "Outlier",
      "Normal"))</f>
        <v>Outlier</v>
      </c>
      <c r="S2759" t="str">
        <f>IF(N2759="","",
   IF(OR(N2759 &lt;EDA_Outlier_Analysis!$I$10, N2759 &gt; EDA_Outlier_Analysis!$I$11),
      "Outlier",
      "Normal"))</f>
        <v>Normal</v>
      </c>
    </row>
    <row r="2760" spans="1:19">
      <c r="A2760" t="s">
        <v>6489</v>
      </c>
      <c r="B2760" s="4">
        <v>44740</v>
      </c>
      <c r="C2760" s="2">
        <v>147182.03</v>
      </c>
      <c r="D2760" t="s">
        <v>849</v>
      </c>
      <c r="E2760" t="s">
        <v>868</v>
      </c>
      <c r="F2760" t="s">
        <v>11</v>
      </c>
      <c r="G2760" t="s">
        <v>34</v>
      </c>
      <c r="H2760" t="s">
        <v>225</v>
      </c>
      <c r="J2760" t="s">
        <v>6490</v>
      </c>
      <c r="K2760" t="str">
        <f>IF(COUNTIF(Customers!A:A, H2760)&gt;0, "Valid", "Invalid")</f>
        <v>Valid</v>
      </c>
      <c r="L2760" t="str">
        <f t="shared" si="215"/>
        <v>6</v>
      </c>
      <c r="M2760" t="str">
        <f t="shared" si="216"/>
        <v>2022</v>
      </c>
      <c r="N2760">
        <f t="shared" si="217"/>
        <v>147182.03</v>
      </c>
      <c r="O2760">
        <f t="shared" si="218"/>
        <v>147182.03</v>
      </c>
      <c r="P2760" t="str">
        <f t="shared" si="219"/>
        <v/>
      </c>
      <c r="Q2760" s="48" t="str">
        <f>IF(O2760="","",
   IF(OR(O2760&lt;EDA_Outlier_Analysis!$C$10, O2760&gt;EDA_Outlier_Analysis!$C$11),
      "Outlier",
      "Normal"))</f>
        <v>Normal</v>
      </c>
      <c r="R2760" t="str">
        <f>IF(P2760="","",
   IF(OR(P2760 &lt; EDA_Outlier_Analysis!$F$7, P2760 &gt; EDA_Outlier_Analysis!$F$8),
      "Outlier",
      "Normal"))</f>
        <v/>
      </c>
      <c r="S2760" t="str">
        <f>IF(N2760="","",
   IF(OR(N2760 &lt;EDA_Outlier_Analysis!$I$10, N2760 &gt; EDA_Outlier_Analysis!$I$11),
      "Outlier",
      "Normal"))</f>
        <v>Normal</v>
      </c>
    </row>
    <row r="2761" spans="1:19">
      <c r="A2761" t="s">
        <v>6491</v>
      </c>
      <c r="B2761" s="4">
        <v>45267</v>
      </c>
      <c r="C2761" s="2">
        <v>192930.33</v>
      </c>
      <c r="D2761" t="s">
        <v>849</v>
      </c>
      <c r="E2761" t="s">
        <v>850</v>
      </c>
      <c r="F2761" t="s">
        <v>11</v>
      </c>
      <c r="G2761" t="s">
        <v>24</v>
      </c>
      <c r="H2761" t="s">
        <v>185</v>
      </c>
      <c r="J2761" t="s">
        <v>6492</v>
      </c>
      <c r="K2761" t="str">
        <f>IF(COUNTIF(Customers!A:A, H2761)&gt;0, "Valid", "Invalid")</f>
        <v>Valid</v>
      </c>
      <c r="L2761" t="str">
        <f t="shared" si="215"/>
        <v>12</v>
      </c>
      <c r="M2761" t="str">
        <f t="shared" si="216"/>
        <v>2023</v>
      </c>
      <c r="N2761">
        <f t="shared" si="217"/>
        <v>192930.33</v>
      </c>
      <c r="O2761">
        <f t="shared" si="218"/>
        <v>192930.33</v>
      </c>
      <c r="P2761" t="str">
        <f t="shared" si="219"/>
        <v/>
      </c>
      <c r="Q2761" s="48" t="str">
        <f>IF(O2761="","",
   IF(OR(O2761&lt;EDA_Outlier_Analysis!$C$10, O2761&gt;EDA_Outlier_Analysis!$C$11),
      "Outlier",
      "Normal"))</f>
        <v>Normal</v>
      </c>
      <c r="R2761" t="str">
        <f>IF(P2761="","",
   IF(OR(P2761 &lt; EDA_Outlier_Analysis!$F$7, P2761 &gt; EDA_Outlier_Analysis!$F$8),
      "Outlier",
      "Normal"))</f>
        <v/>
      </c>
      <c r="S2761" t="str">
        <f>IF(N2761="","",
   IF(OR(N2761 &lt;EDA_Outlier_Analysis!$I$10, N2761 &gt; EDA_Outlier_Analysis!$I$11),
      "Outlier",
      "Normal"))</f>
        <v>Normal</v>
      </c>
    </row>
    <row r="2762" spans="1:19">
      <c r="A2762" t="s">
        <v>6493</v>
      </c>
      <c r="B2762" s="4">
        <v>44695</v>
      </c>
      <c r="C2762" s="2">
        <v>-54222.82</v>
      </c>
      <c r="D2762" t="s">
        <v>840</v>
      </c>
      <c r="E2762" t="s">
        <v>864</v>
      </c>
      <c r="F2762" t="s">
        <v>11</v>
      </c>
      <c r="G2762" t="s">
        <v>31</v>
      </c>
      <c r="I2762" t="s">
        <v>879</v>
      </c>
      <c r="J2762" t="s">
        <v>6494</v>
      </c>
      <c r="K2762" t="str">
        <f>IF(COUNTIF(Customers!A:A, H2762)&gt;0, "Valid", "Invalid")</f>
        <v>Invalid</v>
      </c>
      <c r="L2762" t="str">
        <f t="shared" si="215"/>
        <v>5</v>
      </c>
      <c r="M2762" t="str">
        <f t="shared" si="216"/>
        <v>2022</v>
      </c>
      <c r="N2762">
        <f t="shared" si="217"/>
        <v>-54222.82</v>
      </c>
      <c r="O2762" t="str">
        <f t="shared" si="218"/>
        <v/>
      </c>
      <c r="P2762">
        <f t="shared" si="219"/>
        <v>54222.82</v>
      </c>
      <c r="Q2762" s="48" t="str">
        <f>IF(O2762="","",
   IF(OR(O2762&lt;EDA_Outlier_Analysis!$C$10, O2762&gt;EDA_Outlier_Analysis!$C$11),
      "Outlier",
      "Normal"))</f>
        <v/>
      </c>
      <c r="R2762" t="str">
        <f>IF(P2762="","",
   IF(OR(P2762 &lt; EDA_Outlier_Analysis!$F$7, P2762 &gt; EDA_Outlier_Analysis!$F$8),
      "Outlier",
      "Normal"))</f>
        <v>Outlier</v>
      </c>
      <c r="S2762" t="str">
        <f>IF(N2762="","",
   IF(OR(N2762 &lt;EDA_Outlier_Analysis!$I$10, N2762 &gt; EDA_Outlier_Analysis!$I$11),
      "Outlier",
      "Normal"))</f>
        <v>Normal</v>
      </c>
    </row>
    <row r="2763" spans="1:19">
      <c r="A2763" t="s">
        <v>6495</v>
      </c>
      <c r="B2763" s="4">
        <v>44866</v>
      </c>
      <c r="C2763" s="2">
        <v>-5280.63</v>
      </c>
      <c r="D2763" t="s">
        <v>840</v>
      </c>
      <c r="E2763" t="s">
        <v>845</v>
      </c>
      <c r="F2763" t="s">
        <v>9</v>
      </c>
      <c r="G2763" t="s">
        <v>24</v>
      </c>
      <c r="I2763" t="s">
        <v>1412</v>
      </c>
      <c r="J2763" t="s">
        <v>6496</v>
      </c>
      <c r="K2763" t="str">
        <f>IF(COUNTIF(Customers!A:A, H2763)&gt;0, "Valid", "Invalid")</f>
        <v>Invalid</v>
      </c>
      <c r="L2763" t="str">
        <f t="shared" si="215"/>
        <v>11</v>
      </c>
      <c r="M2763" t="str">
        <f t="shared" si="216"/>
        <v>2022</v>
      </c>
      <c r="N2763">
        <f t="shared" si="217"/>
        <v>-5280.63</v>
      </c>
      <c r="O2763" t="str">
        <f t="shared" si="218"/>
        <v/>
      </c>
      <c r="P2763">
        <f t="shared" si="219"/>
        <v>5280.63</v>
      </c>
      <c r="Q2763" s="48" t="str">
        <f>IF(O2763="","",
   IF(OR(O2763&lt;EDA_Outlier_Analysis!$C$10, O2763&gt;EDA_Outlier_Analysis!$C$11),
      "Outlier",
      "Normal"))</f>
        <v/>
      </c>
      <c r="R2763" t="str">
        <f>IF(P2763="","",
   IF(OR(P2763 &lt; EDA_Outlier_Analysis!$F$7, P2763 &gt; EDA_Outlier_Analysis!$F$8),
      "Outlier",
      "Normal"))</f>
        <v>Outlier</v>
      </c>
      <c r="S2763" t="str">
        <f>IF(N2763="","",
   IF(OR(N2763 &lt;EDA_Outlier_Analysis!$I$10, N2763 &gt; EDA_Outlier_Analysis!$I$11),
      "Outlier",
      "Normal"))</f>
        <v>Normal</v>
      </c>
    </row>
    <row r="2764" spans="1:19">
      <c r="A2764" t="s">
        <v>6497</v>
      </c>
      <c r="B2764" s="4">
        <v>44834</v>
      </c>
      <c r="C2764" s="2">
        <v>-49021.37</v>
      </c>
      <c r="D2764" t="s">
        <v>840</v>
      </c>
      <c r="E2764" t="s">
        <v>856</v>
      </c>
      <c r="F2764" t="s">
        <v>11</v>
      </c>
      <c r="G2764" t="s">
        <v>31</v>
      </c>
      <c r="I2764" t="s">
        <v>1494</v>
      </c>
      <c r="J2764" t="s">
        <v>6498</v>
      </c>
      <c r="K2764" t="str">
        <f>IF(COUNTIF(Customers!A:A, H2764)&gt;0, "Valid", "Invalid")</f>
        <v>Invalid</v>
      </c>
      <c r="L2764" t="str">
        <f t="shared" si="215"/>
        <v>9</v>
      </c>
      <c r="M2764" t="str">
        <f t="shared" si="216"/>
        <v>2022</v>
      </c>
      <c r="N2764">
        <f t="shared" si="217"/>
        <v>-49021.37</v>
      </c>
      <c r="O2764" t="str">
        <f t="shared" si="218"/>
        <v/>
      </c>
      <c r="P2764">
        <f t="shared" si="219"/>
        <v>49021.37</v>
      </c>
      <c r="Q2764" s="48" t="str">
        <f>IF(O2764="","",
   IF(OR(O2764&lt;EDA_Outlier_Analysis!$C$10, O2764&gt;EDA_Outlier_Analysis!$C$11),
      "Outlier",
      "Normal"))</f>
        <v/>
      </c>
      <c r="R2764" t="str">
        <f>IF(P2764="","",
   IF(OR(P2764 &lt; EDA_Outlier_Analysis!$F$7, P2764 &gt; EDA_Outlier_Analysis!$F$8),
      "Outlier",
      "Normal"))</f>
        <v>Normal</v>
      </c>
      <c r="S2764" t="str">
        <f>IF(N2764="","",
   IF(OR(N2764 &lt;EDA_Outlier_Analysis!$I$10, N2764 &gt; EDA_Outlier_Analysis!$I$11),
      "Outlier",
      "Normal"))</f>
        <v>Normal</v>
      </c>
    </row>
    <row r="2765" spans="1:19">
      <c r="A2765" t="s">
        <v>6499</v>
      </c>
      <c r="B2765" s="4">
        <v>45071</v>
      </c>
      <c r="C2765" s="2">
        <v>201546.23</v>
      </c>
      <c r="D2765" t="s">
        <v>849</v>
      </c>
      <c r="E2765" t="s">
        <v>850</v>
      </c>
      <c r="F2765" t="s">
        <v>11</v>
      </c>
      <c r="G2765" t="s">
        <v>34</v>
      </c>
      <c r="H2765" t="s">
        <v>447</v>
      </c>
      <c r="J2765" t="s">
        <v>6500</v>
      </c>
      <c r="K2765" t="str">
        <f>IF(COUNTIF(Customers!A:A, H2765)&gt;0, "Valid", "Invalid")</f>
        <v>Valid</v>
      </c>
      <c r="L2765" t="str">
        <f t="shared" si="215"/>
        <v>5</v>
      </c>
      <c r="M2765" t="str">
        <f t="shared" si="216"/>
        <v>2023</v>
      </c>
      <c r="N2765">
        <f t="shared" si="217"/>
        <v>201546.23</v>
      </c>
      <c r="O2765">
        <f t="shared" si="218"/>
        <v>201546.23</v>
      </c>
      <c r="P2765" t="str">
        <f t="shared" si="219"/>
        <v/>
      </c>
      <c r="Q2765" s="48" t="str">
        <f>IF(O2765="","",
   IF(OR(O2765&lt;EDA_Outlier_Analysis!$C$10, O2765&gt;EDA_Outlier_Analysis!$C$11),
      "Outlier",
      "Normal"))</f>
        <v>Normal</v>
      </c>
      <c r="R2765" t="str">
        <f>IF(P2765="","",
   IF(OR(P2765 &lt; EDA_Outlier_Analysis!$F$7, P2765 &gt; EDA_Outlier_Analysis!$F$8),
      "Outlier",
      "Normal"))</f>
        <v/>
      </c>
      <c r="S2765" t="str">
        <f>IF(N2765="","",
   IF(OR(N2765 &lt;EDA_Outlier_Analysis!$I$10, N2765 &gt; EDA_Outlier_Analysis!$I$11),
      "Outlier",
      "Normal"))</f>
        <v>Normal</v>
      </c>
    </row>
    <row r="2766" spans="1:19">
      <c r="A2766" t="s">
        <v>6501</v>
      </c>
      <c r="B2766" s="4">
        <v>44573</v>
      </c>
      <c r="C2766" s="2">
        <v>146366</v>
      </c>
      <c r="D2766" t="s">
        <v>849</v>
      </c>
      <c r="E2766" t="s">
        <v>850</v>
      </c>
      <c r="F2766" t="s">
        <v>10</v>
      </c>
      <c r="G2766" t="s">
        <v>34</v>
      </c>
      <c r="H2766" t="s">
        <v>233</v>
      </c>
      <c r="J2766" t="s">
        <v>6502</v>
      </c>
      <c r="K2766" t="str">
        <f>IF(COUNTIF(Customers!A:A, H2766)&gt;0, "Valid", "Invalid")</f>
        <v>Valid</v>
      </c>
      <c r="L2766" t="str">
        <f t="shared" si="215"/>
        <v>1</v>
      </c>
      <c r="M2766" t="str">
        <f t="shared" si="216"/>
        <v>2022</v>
      </c>
      <c r="N2766">
        <f t="shared" si="217"/>
        <v>146366</v>
      </c>
      <c r="O2766">
        <f t="shared" si="218"/>
        <v>146366</v>
      </c>
      <c r="P2766" t="str">
        <f t="shared" si="219"/>
        <v/>
      </c>
      <c r="Q2766" s="48" t="str">
        <f>IF(O2766="","",
   IF(OR(O2766&lt;EDA_Outlier_Analysis!$C$10, O2766&gt;EDA_Outlier_Analysis!$C$11),
      "Outlier",
      "Normal"))</f>
        <v>Normal</v>
      </c>
      <c r="R2766" t="str">
        <f>IF(P2766="","",
   IF(OR(P2766 &lt; EDA_Outlier_Analysis!$F$7, P2766 &gt; EDA_Outlier_Analysis!$F$8),
      "Outlier",
      "Normal"))</f>
        <v/>
      </c>
      <c r="S2766" t="str">
        <f>IF(N2766="","",
   IF(OR(N2766 &lt;EDA_Outlier_Analysis!$I$10, N2766 &gt; EDA_Outlier_Analysis!$I$11),
      "Outlier",
      "Normal"))</f>
        <v>Normal</v>
      </c>
    </row>
    <row r="2767" spans="1:19">
      <c r="A2767" t="s">
        <v>6503</v>
      </c>
      <c r="B2767" s="4">
        <v>44608</v>
      </c>
      <c r="C2767" s="2">
        <v>-18501.64</v>
      </c>
      <c r="D2767" t="s">
        <v>840</v>
      </c>
      <c r="E2767" t="s">
        <v>905</v>
      </c>
      <c r="F2767" t="s">
        <v>9</v>
      </c>
      <c r="G2767" t="s">
        <v>20</v>
      </c>
      <c r="I2767" t="s">
        <v>1156</v>
      </c>
      <c r="J2767" t="s">
        <v>6504</v>
      </c>
      <c r="K2767" t="str">
        <f>IF(COUNTIF(Customers!A:A, H2767)&gt;0, "Valid", "Invalid")</f>
        <v>Invalid</v>
      </c>
      <c r="L2767" t="str">
        <f t="shared" si="215"/>
        <v>2</v>
      </c>
      <c r="M2767" t="str">
        <f t="shared" si="216"/>
        <v>2022</v>
      </c>
      <c r="N2767">
        <f t="shared" si="217"/>
        <v>-18501.64</v>
      </c>
      <c r="O2767" t="str">
        <f t="shared" si="218"/>
        <v/>
      </c>
      <c r="P2767">
        <f t="shared" si="219"/>
        <v>18501.64</v>
      </c>
      <c r="Q2767" s="48" t="str">
        <f>IF(O2767="","",
   IF(OR(O2767&lt;EDA_Outlier_Analysis!$C$10, O2767&gt;EDA_Outlier_Analysis!$C$11),
      "Outlier",
      "Normal"))</f>
        <v/>
      </c>
      <c r="R2767" t="str">
        <f>IF(P2767="","",
   IF(OR(P2767 &lt; EDA_Outlier_Analysis!$F$7, P2767 &gt; EDA_Outlier_Analysis!$F$8),
      "Outlier",
      "Normal"))</f>
        <v>Outlier</v>
      </c>
      <c r="S2767" t="str">
        <f>IF(N2767="","",
   IF(OR(N2767 &lt;EDA_Outlier_Analysis!$I$10, N2767 &gt; EDA_Outlier_Analysis!$I$11),
      "Outlier",
      "Normal"))</f>
        <v>Normal</v>
      </c>
    </row>
    <row r="2768" spans="1:19">
      <c r="A2768" t="s">
        <v>6505</v>
      </c>
      <c r="B2768" s="4">
        <v>45173</v>
      </c>
      <c r="C2768" s="2">
        <v>-48251.68</v>
      </c>
      <c r="D2768" t="s">
        <v>840</v>
      </c>
      <c r="E2768" t="s">
        <v>905</v>
      </c>
      <c r="F2768" t="s">
        <v>9</v>
      </c>
      <c r="G2768" t="s">
        <v>31</v>
      </c>
      <c r="I2768" t="s">
        <v>2014</v>
      </c>
      <c r="J2768" t="s">
        <v>6506</v>
      </c>
      <c r="K2768" t="str">
        <f>IF(COUNTIF(Customers!A:A, H2768)&gt;0, "Valid", "Invalid")</f>
        <v>Invalid</v>
      </c>
      <c r="L2768" t="str">
        <f t="shared" si="215"/>
        <v>9</v>
      </c>
      <c r="M2768" t="str">
        <f t="shared" si="216"/>
        <v>2023</v>
      </c>
      <c r="N2768">
        <f t="shared" si="217"/>
        <v>-48251.68</v>
      </c>
      <c r="O2768" t="str">
        <f t="shared" si="218"/>
        <v/>
      </c>
      <c r="P2768">
        <f t="shared" si="219"/>
        <v>48251.68</v>
      </c>
      <c r="Q2768" s="48" t="str">
        <f>IF(O2768="","",
   IF(OR(O2768&lt;EDA_Outlier_Analysis!$C$10, O2768&gt;EDA_Outlier_Analysis!$C$11),
      "Outlier",
      "Normal"))</f>
        <v/>
      </c>
      <c r="R2768" t="str">
        <f>IF(P2768="","",
   IF(OR(P2768 &lt; EDA_Outlier_Analysis!$F$7, P2768 &gt; EDA_Outlier_Analysis!$F$8),
      "Outlier",
      "Normal"))</f>
        <v>Normal</v>
      </c>
      <c r="S2768" t="str">
        <f>IF(N2768="","",
   IF(OR(N2768 &lt;EDA_Outlier_Analysis!$I$10, N2768 &gt; EDA_Outlier_Analysis!$I$11),
      "Outlier",
      "Normal"))</f>
        <v>Normal</v>
      </c>
    </row>
    <row r="2769" spans="1:19">
      <c r="A2769" t="s">
        <v>6507</v>
      </c>
      <c r="B2769" s="4">
        <v>44815</v>
      </c>
      <c r="C2769" s="2">
        <v>159102.26</v>
      </c>
      <c r="D2769" t="s">
        <v>849</v>
      </c>
      <c r="E2769" t="s">
        <v>853</v>
      </c>
      <c r="F2769" t="s">
        <v>9</v>
      </c>
      <c r="G2769" t="s">
        <v>24</v>
      </c>
      <c r="H2769" t="s">
        <v>155</v>
      </c>
      <c r="J2769" t="s">
        <v>6508</v>
      </c>
      <c r="K2769" t="str">
        <f>IF(COUNTIF(Customers!A:A, H2769)&gt;0, "Valid", "Invalid")</f>
        <v>Valid</v>
      </c>
      <c r="L2769" t="str">
        <f t="shared" si="215"/>
        <v>9</v>
      </c>
      <c r="M2769" t="str">
        <f t="shared" si="216"/>
        <v>2022</v>
      </c>
      <c r="N2769">
        <f t="shared" si="217"/>
        <v>159102.26</v>
      </c>
      <c r="O2769">
        <f t="shared" si="218"/>
        <v>159102.26</v>
      </c>
      <c r="P2769" t="str">
        <f t="shared" si="219"/>
        <v/>
      </c>
      <c r="Q2769" s="48" t="str">
        <f>IF(O2769="","",
   IF(OR(O2769&lt;EDA_Outlier_Analysis!$C$10, O2769&gt;EDA_Outlier_Analysis!$C$11),
      "Outlier",
      "Normal"))</f>
        <v>Normal</v>
      </c>
      <c r="R2769" t="str">
        <f>IF(P2769="","",
   IF(OR(P2769 &lt; EDA_Outlier_Analysis!$F$7, P2769 &gt; EDA_Outlier_Analysis!$F$8),
      "Outlier",
      "Normal"))</f>
        <v/>
      </c>
      <c r="S2769" t="str">
        <f>IF(N2769="","",
   IF(OR(N2769 &lt;EDA_Outlier_Analysis!$I$10, N2769 &gt; EDA_Outlier_Analysis!$I$11),
      "Outlier",
      "Normal"))</f>
        <v>Normal</v>
      </c>
    </row>
    <row r="2770" spans="1:19">
      <c r="A2770" t="s">
        <v>6509</v>
      </c>
      <c r="B2770" s="4">
        <v>45287</v>
      </c>
      <c r="C2770" s="2">
        <v>210692.88</v>
      </c>
      <c r="D2770" t="s">
        <v>849</v>
      </c>
      <c r="E2770" t="s">
        <v>853</v>
      </c>
      <c r="F2770" t="s">
        <v>11</v>
      </c>
      <c r="G2770" t="s">
        <v>20</v>
      </c>
      <c r="H2770" t="s">
        <v>525</v>
      </c>
      <c r="J2770" t="s">
        <v>6510</v>
      </c>
      <c r="K2770" t="str">
        <f>IF(COUNTIF(Customers!A:A, H2770)&gt;0, "Valid", "Invalid")</f>
        <v>Valid</v>
      </c>
      <c r="L2770" t="str">
        <f t="shared" si="215"/>
        <v>12</v>
      </c>
      <c r="M2770" t="str">
        <f t="shared" si="216"/>
        <v>2023</v>
      </c>
      <c r="N2770">
        <f t="shared" si="217"/>
        <v>210692.88</v>
      </c>
      <c r="O2770">
        <f t="shared" si="218"/>
        <v>210692.88</v>
      </c>
      <c r="P2770" t="str">
        <f t="shared" si="219"/>
        <v/>
      </c>
      <c r="Q2770" s="48" t="str">
        <f>IF(O2770="","",
   IF(OR(O2770&lt;EDA_Outlier_Analysis!$C$10, O2770&gt;EDA_Outlier_Analysis!$C$11),
      "Outlier",
      "Normal"))</f>
        <v>Normal</v>
      </c>
      <c r="R2770" t="str">
        <f>IF(P2770="","",
   IF(OR(P2770 &lt; EDA_Outlier_Analysis!$F$7, P2770 &gt; EDA_Outlier_Analysis!$F$8),
      "Outlier",
      "Normal"))</f>
        <v/>
      </c>
      <c r="S2770" t="str">
        <f>IF(N2770="","",
   IF(OR(N2770 &lt;EDA_Outlier_Analysis!$I$10, N2770 &gt; EDA_Outlier_Analysis!$I$11),
      "Outlier",
      "Normal"))</f>
        <v>Normal</v>
      </c>
    </row>
    <row r="2771" spans="1:19">
      <c r="A2771" t="s">
        <v>6511</v>
      </c>
      <c r="B2771" s="4">
        <v>44812</v>
      </c>
      <c r="C2771" s="2">
        <v>144449</v>
      </c>
      <c r="D2771" t="s">
        <v>849</v>
      </c>
      <c r="E2771" t="s">
        <v>853</v>
      </c>
      <c r="F2771" t="s">
        <v>9</v>
      </c>
      <c r="G2771" t="s">
        <v>24</v>
      </c>
      <c r="H2771" t="s">
        <v>455</v>
      </c>
      <c r="J2771" t="s">
        <v>6512</v>
      </c>
      <c r="K2771" t="str">
        <f>IF(COUNTIF(Customers!A:A, H2771)&gt;0, "Valid", "Invalid")</f>
        <v>Valid</v>
      </c>
      <c r="L2771" t="str">
        <f t="shared" si="215"/>
        <v>9</v>
      </c>
      <c r="M2771" t="str">
        <f t="shared" si="216"/>
        <v>2022</v>
      </c>
      <c r="N2771">
        <f t="shared" si="217"/>
        <v>144449</v>
      </c>
      <c r="O2771">
        <f t="shared" si="218"/>
        <v>144449</v>
      </c>
      <c r="P2771" t="str">
        <f t="shared" si="219"/>
        <v/>
      </c>
      <c r="Q2771" s="48" t="str">
        <f>IF(O2771="","",
   IF(OR(O2771&lt;EDA_Outlier_Analysis!$C$10, O2771&gt;EDA_Outlier_Analysis!$C$11),
      "Outlier",
      "Normal"))</f>
        <v>Normal</v>
      </c>
      <c r="R2771" t="str">
        <f>IF(P2771="","",
   IF(OR(P2771 &lt; EDA_Outlier_Analysis!$F$7, P2771 &gt; EDA_Outlier_Analysis!$F$8),
      "Outlier",
      "Normal"))</f>
        <v/>
      </c>
      <c r="S2771" t="str">
        <f>IF(N2771="","",
   IF(OR(N2771 &lt;EDA_Outlier_Analysis!$I$10, N2771 &gt; EDA_Outlier_Analysis!$I$11),
      "Outlier",
      "Normal"))</f>
        <v>Normal</v>
      </c>
    </row>
    <row r="2772" spans="1:19">
      <c r="A2772" t="s">
        <v>6513</v>
      </c>
      <c r="B2772" s="4">
        <v>45114</v>
      </c>
      <c r="C2772" s="2">
        <v>123708.16</v>
      </c>
      <c r="D2772" t="s">
        <v>849</v>
      </c>
      <c r="E2772" t="s">
        <v>853</v>
      </c>
      <c r="F2772" t="s">
        <v>10</v>
      </c>
      <c r="G2772" t="s">
        <v>20</v>
      </c>
      <c r="H2772" t="s">
        <v>539</v>
      </c>
      <c r="J2772" t="s">
        <v>6514</v>
      </c>
      <c r="K2772" t="str">
        <f>IF(COUNTIF(Customers!A:A, H2772)&gt;0, "Valid", "Invalid")</f>
        <v>Valid</v>
      </c>
      <c r="L2772" t="str">
        <f t="shared" si="215"/>
        <v>7</v>
      </c>
      <c r="M2772" t="str">
        <f t="shared" si="216"/>
        <v>2023</v>
      </c>
      <c r="N2772">
        <f t="shared" si="217"/>
        <v>123708.16</v>
      </c>
      <c r="O2772">
        <f t="shared" si="218"/>
        <v>123708.16</v>
      </c>
      <c r="P2772" t="str">
        <f t="shared" si="219"/>
        <v/>
      </c>
      <c r="Q2772" s="48" t="str">
        <f>IF(O2772="","",
   IF(OR(O2772&lt;EDA_Outlier_Analysis!$C$10, O2772&gt;EDA_Outlier_Analysis!$C$11),
      "Outlier",
      "Normal"))</f>
        <v>Normal</v>
      </c>
      <c r="R2772" t="str">
        <f>IF(P2772="","",
   IF(OR(P2772 &lt; EDA_Outlier_Analysis!$F$7, P2772 &gt; EDA_Outlier_Analysis!$F$8),
      "Outlier",
      "Normal"))</f>
        <v/>
      </c>
      <c r="S2772" t="str">
        <f>IF(N2772="","",
   IF(OR(N2772 &lt;EDA_Outlier_Analysis!$I$10, N2772 &gt; EDA_Outlier_Analysis!$I$11),
      "Outlier",
      "Normal"))</f>
        <v>Normal</v>
      </c>
    </row>
    <row r="2773" spans="1:19">
      <c r="A2773" t="s">
        <v>6515</v>
      </c>
      <c r="B2773" s="4">
        <v>44669</v>
      </c>
      <c r="C2773" s="2">
        <v>173464.35</v>
      </c>
      <c r="D2773" t="s">
        <v>849</v>
      </c>
      <c r="E2773" t="s">
        <v>850</v>
      </c>
      <c r="F2773" t="s">
        <v>11</v>
      </c>
      <c r="G2773" t="s">
        <v>20</v>
      </c>
      <c r="H2773" t="s">
        <v>81</v>
      </c>
      <c r="J2773" t="s">
        <v>6516</v>
      </c>
      <c r="K2773" t="str">
        <f>IF(COUNTIF(Customers!A:A, H2773)&gt;0, "Valid", "Invalid")</f>
        <v>Valid</v>
      </c>
      <c r="L2773" t="str">
        <f t="shared" si="215"/>
        <v>4</v>
      </c>
      <c r="M2773" t="str">
        <f t="shared" si="216"/>
        <v>2022</v>
      </c>
      <c r="N2773">
        <f t="shared" si="217"/>
        <v>173464.35</v>
      </c>
      <c r="O2773">
        <f t="shared" si="218"/>
        <v>173464.35</v>
      </c>
      <c r="P2773" t="str">
        <f t="shared" si="219"/>
        <v/>
      </c>
      <c r="Q2773" s="48" t="str">
        <f>IF(O2773="","",
   IF(OR(O2773&lt;EDA_Outlier_Analysis!$C$10, O2773&gt;EDA_Outlier_Analysis!$C$11),
      "Outlier",
      "Normal"))</f>
        <v>Normal</v>
      </c>
      <c r="R2773" t="str">
        <f>IF(P2773="","",
   IF(OR(P2773 &lt; EDA_Outlier_Analysis!$F$7, P2773 &gt; EDA_Outlier_Analysis!$F$8),
      "Outlier",
      "Normal"))</f>
        <v/>
      </c>
      <c r="S2773" t="str">
        <f>IF(N2773="","",
   IF(OR(N2773 &lt;EDA_Outlier_Analysis!$I$10, N2773 &gt; EDA_Outlier_Analysis!$I$11),
      "Outlier",
      "Normal"))</f>
        <v>Normal</v>
      </c>
    </row>
    <row r="2774" spans="1:19">
      <c r="A2774" t="s">
        <v>6517</v>
      </c>
      <c r="B2774" s="4">
        <v>44855</v>
      </c>
      <c r="C2774" s="2">
        <v>24607.45</v>
      </c>
      <c r="D2774" t="s">
        <v>971</v>
      </c>
      <c r="E2774" t="s">
        <v>971</v>
      </c>
      <c r="F2774" t="s">
        <v>9</v>
      </c>
      <c r="G2774" t="s">
        <v>31</v>
      </c>
      <c r="J2774" t="s">
        <v>6518</v>
      </c>
      <c r="K2774" t="str">
        <f>IF(COUNTIF(Customers!A:A, H2774)&gt;0, "Valid", "Invalid")</f>
        <v>Invalid</v>
      </c>
      <c r="L2774" t="str">
        <f t="shared" si="215"/>
        <v>10</v>
      </c>
      <c r="M2774" t="str">
        <f t="shared" si="216"/>
        <v>2022</v>
      </c>
      <c r="N2774">
        <f t="shared" si="217"/>
        <v>-24607.45</v>
      </c>
      <c r="O2774" t="str">
        <f t="shared" si="218"/>
        <v/>
      </c>
      <c r="P2774" t="str">
        <f t="shared" si="219"/>
        <v/>
      </c>
      <c r="Q2774" s="48" t="str">
        <f>IF(O2774="","",
   IF(OR(O2774&lt;EDA_Outlier_Analysis!$C$10, O2774&gt;EDA_Outlier_Analysis!$C$11),
      "Outlier",
      "Normal"))</f>
        <v/>
      </c>
      <c r="R2774" t="str">
        <f>IF(P2774="","",
   IF(OR(P2774 &lt; EDA_Outlier_Analysis!$F$7, P2774 &gt; EDA_Outlier_Analysis!$F$8),
      "Outlier",
      "Normal"))</f>
        <v/>
      </c>
      <c r="S2774" t="str">
        <f>IF(N2774="","",
   IF(OR(N2774 &lt;EDA_Outlier_Analysis!$I$10, N2774 &gt; EDA_Outlier_Analysis!$I$11),
      "Outlier",
      "Normal"))</f>
        <v>Normal</v>
      </c>
    </row>
    <row r="2775" spans="1:19">
      <c r="A2775" t="s">
        <v>6519</v>
      </c>
      <c r="B2775" s="4">
        <v>45084</v>
      </c>
      <c r="C2775" s="2">
        <v>136668.51999999999</v>
      </c>
      <c r="D2775" t="s">
        <v>849</v>
      </c>
      <c r="E2775" t="s">
        <v>853</v>
      </c>
      <c r="F2775" t="s">
        <v>9</v>
      </c>
      <c r="G2775" t="s">
        <v>31</v>
      </c>
      <c r="H2775" t="s">
        <v>473</v>
      </c>
      <c r="J2775" t="s">
        <v>6520</v>
      </c>
      <c r="K2775" t="str">
        <f>IF(COUNTIF(Customers!A:A, H2775)&gt;0, "Valid", "Invalid")</f>
        <v>Valid</v>
      </c>
      <c r="L2775" t="str">
        <f t="shared" si="215"/>
        <v>6</v>
      </c>
      <c r="M2775" t="str">
        <f t="shared" si="216"/>
        <v>2023</v>
      </c>
      <c r="N2775">
        <f t="shared" si="217"/>
        <v>136668.51999999999</v>
      </c>
      <c r="O2775">
        <f t="shared" si="218"/>
        <v>136668.51999999999</v>
      </c>
      <c r="P2775" t="str">
        <f t="shared" si="219"/>
        <v/>
      </c>
      <c r="Q2775" s="48" t="str">
        <f>IF(O2775="","",
   IF(OR(O2775&lt;EDA_Outlier_Analysis!$C$10, O2775&gt;EDA_Outlier_Analysis!$C$11),
      "Outlier",
      "Normal"))</f>
        <v>Normal</v>
      </c>
      <c r="R2775" t="str">
        <f>IF(P2775="","",
   IF(OR(P2775 &lt; EDA_Outlier_Analysis!$F$7, P2775 &gt; EDA_Outlier_Analysis!$F$8),
      "Outlier",
      "Normal"))</f>
        <v/>
      </c>
      <c r="S2775" t="str">
        <f>IF(N2775="","",
   IF(OR(N2775 &lt;EDA_Outlier_Analysis!$I$10, N2775 &gt; EDA_Outlier_Analysis!$I$11),
      "Outlier",
      "Normal"))</f>
        <v>Normal</v>
      </c>
    </row>
    <row r="2776" spans="1:19">
      <c r="A2776" t="s">
        <v>6521</v>
      </c>
      <c r="B2776" s="4">
        <v>44807</v>
      </c>
      <c r="C2776" s="2">
        <v>-35293.74</v>
      </c>
      <c r="D2776" t="s">
        <v>840</v>
      </c>
      <c r="E2776" t="s">
        <v>856</v>
      </c>
      <c r="F2776" t="s">
        <v>10</v>
      </c>
      <c r="G2776" t="s">
        <v>34</v>
      </c>
      <c r="I2776" t="s">
        <v>1284</v>
      </c>
      <c r="J2776" t="s">
        <v>6522</v>
      </c>
      <c r="K2776" t="str">
        <f>IF(COUNTIF(Customers!A:A, H2776)&gt;0, "Valid", "Invalid")</f>
        <v>Invalid</v>
      </c>
      <c r="L2776" t="str">
        <f t="shared" si="215"/>
        <v>9</v>
      </c>
      <c r="M2776" t="str">
        <f t="shared" si="216"/>
        <v>2022</v>
      </c>
      <c r="N2776">
        <f t="shared" si="217"/>
        <v>-35293.74</v>
      </c>
      <c r="O2776" t="str">
        <f t="shared" si="218"/>
        <v/>
      </c>
      <c r="P2776">
        <f t="shared" si="219"/>
        <v>35293.74</v>
      </c>
      <c r="Q2776" s="48" t="str">
        <f>IF(O2776="","",
   IF(OR(O2776&lt;EDA_Outlier_Analysis!$C$10, O2776&gt;EDA_Outlier_Analysis!$C$11),
      "Outlier",
      "Normal"))</f>
        <v/>
      </c>
      <c r="R2776" t="str">
        <f>IF(P2776="","",
   IF(OR(P2776 &lt; EDA_Outlier_Analysis!$F$7, P2776 &gt; EDA_Outlier_Analysis!$F$8),
      "Outlier",
      "Normal"))</f>
        <v>Normal</v>
      </c>
      <c r="S2776" t="str">
        <f>IF(N2776="","",
   IF(OR(N2776 &lt;EDA_Outlier_Analysis!$I$10, N2776 &gt; EDA_Outlier_Analysis!$I$11),
      "Outlier",
      "Normal"))</f>
        <v>Normal</v>
      </c>
    </row>
    <row r="2777" spans="1:19">
      <c r="A2777" t="s">
        <v>6523</v>
      </c>
      <c r="B2777" s="4">
        <v>45120</v>
      </c>
      <c r="C2777" s="2">
        <v>151978.4</v>
      </c>
      <c r="D2777" t="s">
        <v>849</v>
      </c>
      <c r="E2777" t="s">
        <v>850</v>
      </c>
      <c r="F2777" t="s">
        <v>10</v>
      </c>
      <c r="G2777" t="s">
        <v>20</v>
      </c>
      <c r="H2777" t="s">
        <v>55</v>
      </c>
      <c r="J2777" t="s">
        <v>6524</v>
      </c>
      <c r="K2777" t="str">
        <f>IF(COUNTIF(Customers!A:A, H2777)&gt;0, "Valid", "Invalid")</f>
        <v>Valid</v>
      </c>
      <c r="L2777" t="str">
        <f t="shared" si="215"/>
        <v>7</v>
      </c>
      <c r="M2777" t="str">
        <f t="shared" si="216"/>
        <v>2023</v>
      </c>
      <c r="N2777">
        <f t="shared" si="217"/>
        <v>151978.4</v>
      </c>
      <c r="O2777">
        <f t="shared" si="218"/>
        <v>151978.4</v>
      </c>
      <c r="P2777" t="str">
        <f t="shared" si="219"/>
        <v/>
      </c>
      <c r="Q2777" s="48" t="str">
        <f>IF(O2777="","",
   IF(OR(O2777&lt;EDA_Outlier_Analysis!$C$10, O2777&gt;EDA_Outlier_Analysis!$C$11),
      "Outlier",
      "Normal"))</f>
        <v>Normal</v>
      </c>
      <c r="R2777" t="str">
        <f>IF(P2777="","",
   IF(OR(P2777 &lt; EDA_Outlier_Analysis!$F$7, P2777 &gt; EDA_Outlier_Analysis!$F$8),
      "Outlier",
      "Normal"))</f>
        <v/>
      </c>
      <c r="S2777" t="str">
        <f>IF(N2777="","",
   IF(OR(N2777 &lt;EDA_Outlier_Analysis!$I$10, N2777 &gt; EDA_Outlier_Analysis!$I$11),
      "Outlier",
      "Normal"))</f>
        <v>Normal</v>
      </c>
    </row>
    <row r="2778" spans="1:19">
      <c r="A2778" t="s">
        <v>6525</v>
      </c>
      <c r="B2778" s="4">
        <v>45280</v>
      </c>
      <c r="C2778" s="2">
        <v>26430.29</v>
      </c>
      <c r="D2778" t="s">
        <v>971</v>
      </c>
      <c r="E2778" t="s">
        <v>971</v>
      </c>
      <c r="F2778" t="s">
        <v>9</v>
      </c>
      <c r="G2778" t="s">
        <v>20</v>
      </c>
      <c r="J2778" t="s">
        <v>6526</v>
      </c>
      <c r="K2778" t="str">
        <f>IF(COUNTIF(Customers!A:A, H2778)&gt;0, "Valid", "Invalid")</f>
        <v>Invalid</v>
      </c>
      <c r="L2778" t="str">
        <f t="shared" si="215"/>
        <v>12</v>
      </c>
      <c r="M2778" t="str">
        <f t="shared" si="216"/>
        <v>2023</v>
      </c>
      <c r="N2778">
        <f t="shared" si="217"/>
        <v>-26430.29</v>
      </c>
      <c r="O2778" t="str">
        <f t="shared" si="218"/>
        <v/>
      </c>
      <c r="P2778" t="str">
        <f t="shared" si="219"/>
        <v/>
      </c>
      <c r="Q2778" s="48" t="str">
        <f>IF(O2778="","",
   IF(OR(O2778&lt;EDA_Outlier_Analysis!$C$10, O2778&gt;EDA_Outlier_Analysis!$C$11),
      "Outlier",
      "Normal"))</f>
        <v/>
      </c>
      <c r="R2778" t="str">
        <f>IF(P2778="","",
   IF(OR(P2778 &lt; EDA_Outlier_Analysis!$F$7, P2778 &gt; EDA_Outlier_Analysis!$F$8),
      "Outlier",
      "Normal"))</f>
        <v/>
      </c>
      <c r="S2778" t="str">
        <f>IF(N2778="","",
   IF(OR(N2778 &lt;EDA_Outlier_Analysis!$I$10, N2778 &gt; EDA_Outlier_Analysis!$I$11),
      "Outlier",
      "Normal"))</f>
        <v>Normal</v>
      </c>
    </row>
    <row r="2779" spans="1:19">
      <c r="A2779" t="s">
        <v>6527</v>
      </c>
      <c r="B2779" s="4">
        <v>44596</v>
      </c>
      <c r="C2779" s="2">
        <v>-16190.34</v>
      </c>
      <c r="D2779" t="s">
        <v>840</v>
      </c>
      <c r="E2779" t="s">
        <v>841</v>
      </c>
      <c r="F2779" t="s">
        <v>9</v>
      </c>
      <c r="G2779" t="s">
        <v>34</v>
      </c>
      <c r="I2779" t="s">
        <v>960</v>
      </c>
      <c r="J2779" t="s">
        <v>6528</v>
      </c>
      <c r="K2779" t="str">
        <f>IF(COUNTIF(Customers!A:A, H2779)&gt;0, "Valid", "Invalid")</f>
        <v>Invalid</v>
      </c>
      <c r="L2779" t="str">
        <f t="shared" si="215"/>
        <v>2</v>
      </c>
      <c r="M2779" t="str">
        <f t="shared" si="216"/>
        <v>2022</v>
      </c>
      <c r="N2779">
        <f t="shared" si="217"/>
        <v>-16190.34</v>
      </c>
      <c r="O2779" t="str">
        <f t="shared" si="218"/>
        <v/>
      </c>
      <c r="P2779">
        <f t="shared" si="219"/>
        <v>16190.34</v>
      </c>
      <c r="Q2779" s="48" t="str">
        <f>IF(O2779="","",
   IF(OR(O2779&lt;EDA_Outlier_Analysis!$C$10, O2779&gt;EDA_Outlier_Analysis!$C$11),
      "Outlier",
      "Normal"))</f>
        <v/>
      </c>
      <c r="R2779" t="str">
        <f>IF(P2779="","",
   IF(OR(P2779 &lt; EDA_Outlier_Analysis!$F$7, P2779 &gt; EDA_Outlier_Analysis!$F$8),
      "Outlier",
      "Normal"))</f>
        <v>Outlier</v>
      </c>
      <c r="S2779" t="str">
        <f>IF(N2779="","",
   IF(OR(N2779 &lt;EDA_Outlier_Analysis!$I$10, N2779 &gt; EDA_Outlier_Analysis!$I$11),
      "Outlier",
      "Normal"))</f>
        <v>Normal</v>
      </c>
    </row>
    <row r="2780" spans="1:19">
      <c r="A2780" t="s">
        <v>6529</v>
      </c>
      <c r="B2780" s="4">
        <v>45215</v>
      </c>
      <c r="C2780" s="2">
        <v>213708.77</v>
      </c>
      <c r="D2780" t="s">
        <v>849</v>
      </c>
      <c r="E2780" t="s">
        <v>850</v>
      </c>
      <c r="F2780" t="s">
        <v>11</v>
      </c>
      <c r="G2780" t="s">
        <v>20</v>
      </c>
      <c r="H2780" t="s">
        <v>599</v>
      </c>
      <c r="J2780" t="s">
        <v>6530</v>
      </c>
      <c r="K2780" t="str">
        <f>IF(COUNTIF(Customers!A:A, H2780)&gt;0, "Valid", "Invalid")</f>
        <v>Valid</v>
      </c>
      <c r="L2780" t="str">
        <f t="shared" si="215"/>
        <v>10</v>
      </c>
      <c r="M2780" t="str">
        <f t="shared" si="216"/>
        <v>2023</v>
      </c>
      <c r="N2780">
        <f t="shared" si="217"/>
        <v>213708.77</v>
      </c>
      <c r="O2780">
        <f t="shared" si="218"/>
        <v>213708.77</v>
      </c>
      <c r="P2780" t="str">
        <f t="shared" si="219"/>
        <v/>
      </c>
      <c r="Q2780" s="48" t="str">
        <f>IF(O2780="","",
   IF(OR(O2780&lt;EDA_Outlier_Analysis!$C$10, O2780&gt;EDA_Outlier_Analysis!$C$11),
      "Outlier",
      "Normal"))</f>
        <v>Normal</v>
      </c>
      <c r="R2780" t="str">
        <f>IF(P2780="","",
   IF(OR(P2780 &lt; EDA_Outlier_Analysis!$F$7, P2780 &gt; EDA_Outlier_Analysis!$F$8),
      "Outlier",
      "Normal"))</f>
        <v/>
      </c>
      <c r="S2780" t="str">
        <f>IF(N2780="","",
   IF(OR(N2780 &lt;EDA_Outlier_Analysis!$I$10, N2780 &gt; EDA_Outlier_Analysis!$I$11),
      "Outlier",
      "Normal"))</f>
        <v>Normal</v>
      </c>
    </row>
    <row r="2781" spans="1:19">
      <c r="A2781" t="s">
        <v>6531</v>
      </c>
      <c r="B2781" s="4">
        <v>44991</v>
      </c>
      <c r="C2781" s="2">
        <v>261930.3</v>
      </c>
      <c r="D2781" t="s">
        <v>849</v>
      </c>
      <c r="E2781" t="s">
        <v>850</v>
      </c>
      <c r="F2781" t="s">
        <v>11</v>
      </c>
      <c r="G2781" t="s">
        <v>34</v>
      </c>
      <c r="H2781" t="s">
        <v>571</v>
      </c>
      <c r="J2781" t="s">
        <v>6532</v>
      </c>
      <c r="K2781" t="str">
        <f>IF(COUNTIF(Customers!A:A, H2781)&gt;0, "Valid", "Invalid")</f>
        <v>Valid</v>
      </c>
      <c r="L2781" t="str">
        <f t="shared" si="215"/>
        <v>3</v>
      </c>
      <c r="M2781" t="str">
        <f t="shared" si="216"/>
        <v>2023</v>
      </c>
      <c r="N2781">
        <f t="shared" si="217"/>
        <v>261930.3</v>
      </c>
      <c r="O2781">
        <f t="shared" si="218"/>
        <v>261930.3</v>
      </c>
      <c r="P2781" t="str">
        <f t="shared" si="219"/>
        <v/>
      </c>
      <c r="Q2781" s="48" t="str">
        <f>IF(O2781="","",
   IF(OR(O2781&lt;EDA_Outlier_Analysis!$C$10, O2781&gt;EDA_Outlier_Analysis!$C$11),
      "Outlier",
      "Normal"))</f>
        <v>Normal</v>
      </c>
      <c r="R2781" t="str">
        <f>IF(P2781="","",
   IF(OR(P2781 &lt; EDA_Outlier_Analysis!$F$7, P2781 &gt; EDA_Outlier_Analysis!$F$8),
      "Outlier",
      "Normal"))</f>
        <v/>
      </c>
      <c r="S2781" t="str">
        <f>IF(N2781="","",
   IF(OR(N2781 &lt;EDA_Outlier_Analysis!$I$10, N2781 &gt; EDA_Outlier_Analysis!$I$11),
      "Outlier",
      "Normal"))</f>
        <v>Normal</v>
      </c>
    </row>
    <row r="2782" spans="1:19">
      <c r="A2782" t="s">
        <v>6533</v>
      </c>
      <c r="B2782" s="4">
        <v>45271</v>
      </c>
      <c r="C2782" s="2">
        <v>-79871.89</v>
      </c>
      <c r="D2782" t="s">
        <v>840</v>
      </c>
      <c r="E2782" t="s">
        <v>845</v>
      </c>
      <c r="F2782" t="s">
        <v>9</v>
      </c>
      <c r="G2782" t="s">
        <v>20</v>
      </c>
      <c r="I2782" t="s">
        <v>932</v>
      </c>
      <c r="J2782" t="s">
        <v>6534</v>
      </c>
      <c r="K2782" t="str">
        <f>IF(COUNTIF(Customers!A:A, H2782)&gt;0, "Valid", "Invalid")</f>
        <v>Invalid</v>
      </c>
      <c r="L2782" t="str">
        <f t="shared" si="215"/>
        <v>12</v>
      </c>
      <c r="M2782" t="str">
        <f t="shared" si="216"/>
        <v>2023</v>
      </c>
      <c r="N2782">
        <f t="shared" si="217"/>
        <v>-79871.89</v>
      </c>
      <c r="O2782" t="str">
        <f t="shared" si="218"/>
        <v/>
      </c>
      <c r="P2782">
        <f t="shared" si="219"/>
        <v>79871.89</v>
      </c>
      <c r="Q2782" s="48" t="str">
        <f>IF(O2782="","",
   IF(OR(O2782&lt;EDA_Outlier_Analysis!$C$10, O2782&gt;EDA_Outlier_Analysis!$C$11),
      "Outlier",
      "Normal"))</f>
        <v/>
      </c>
      <c r="R2782" t="str">
        <f>IF(P2782="","",
   IF(OR(P2782 &lt; EDA_Outlier_Analysis!$F$7, P2782 &gt; EDA_Outlier_Analysis!$F$8),
      "Outlier",
      "Normal"))</f>
        <v>Outlier</v>
      </c>
      <c r="S2782" t="str">
        <f>IF(N2782="","",
   IF(OR(N2782 &lt;EDA_Outlier_Analysis!$I$10, N2782 &gt; EDA_Outlier_Analysis!$I$11),
      "Outlier",
      "Normal"))</f>
        <v>Normal</v>
      </c>
    </row>
    <row r="2783" spans="1:19">
      <c r="A2783" t="s">
        <v>6535</v>
      </c>
      <c r="B2783" s="4">
        <v>44765</v>
      </c>
      <c r="C2783" s="2">
        <v>187210.75</v>
      </c>
      <c r="D2783" t="s">
        <v>849</v>
      </c>
      <c r="E2783" t="s">
        <v>850</v>
      </c>
      <c r="F2783" t="s">
        <v>9</v>
      </c>
      <c r="G2783" t="s">
        <v>34</v>
      </c>
      <c r="H2783" t="s">
        <v>667</v>
      </c>
      <c r="J2783" t="s">
        <v>6536</v>
      </c>
      <c r="K2783" t="str">
        <f>IF(COUNTIF(Customers!A:A, H2783)&gt;0, "Valid", "Invalid")</f>
        <v>Valid</v>
      </c>
      <c r="L2783" t="str">
        <f t="shared" si="215"/>
        <v>7</v>
      </c>
      <c r="M2783" t="str">
        <f t="shared" si="216"/>
        <v>2022</v>
      </c>
      <c r="N2783">
        <f t="shared" si="217"/>
        <v>187210.75</v>
      </c>
      <c r="O2783">
        <f t="shared" si="218"/>
        <v>187210.75</v>
      </c>
      <c r="P2783" t="str">
        <f t="shared" si="219"/>
        <v/>
      </c>
      <c r="Q2783" s="48" t="str">
        <f>IF(O2783="","",
   IF(OR(O2783&lt;EDA_Outlier_Analysis!$C$10, O2783&gt;EDA_Outlier_Analysis!$C$11),
      "Outlier",
      "Normal"))</f>
        <v>Normal</v>
      </c>
      <c r="R2783" t="str">
        <f>IF(P2783="","",
   IF(OR(P2783 &lt; EDA_Outlier_Analysis!$F$7, P2783 &gt; EDA_Outlier_Analysis!$F$8),
      "Outlier",
      "Normal"))</f>
        <v/>
      </c>
      <c r="S2783" t="str">
        <f>IF(N2783="","",
   IF(OR(N2783 &lt;EDA_Outlier_Analysis!$I$10, N2783 &gt; EDA_Outlier_Analysis!$I$11),
      "Outlier",
      "Normal"))</f>
        <v>Normal</v>
      </c>
    </row>
    <row r="2784" spans="1:19">
      <c r="A2784" t="s">
        <v>6537</v>
      </c>
      <c r="B2784" s="4">
        <v>45077</v>
      </c>
      <c r="C2784" s="2">
        <v>-21446.23</v>
      </c>
      <c r="D2784" t="s">
        <v>840</v>
      </c>
      <c r="E2784" t="s">
        <v>878</v>
      </c>
      <c r="F2784" t="s">
        <v>9</v>
      </c>
      <c r="G2784" t="s">
        <v>34</v>
      </c>
      <c r="I2784" t="s">
        <v>1112</v>
      </c>
      <c r="J2784" t="s">
        <v>6538</v>
      </c>
      <c r="K2784" t="str">
        <f>IF(COUNTIF(Customers!A:A, H2784)&gt;0, "Valid", "Invalid")</f>
        <v>Invalid</v>
      </c>
      <c r="L2784" t="str">
        <f t="shared" si="215"/>
        <v>5</v>
      </c>
      <c r="M2784" t="str">
        <f t="shared" si="216"/>
        <v>2023</v>
      </c>
      <c r="N2784">
        <f t="shared" si="217"/>
        <v>-21446.23</v>
      </c>
      <c r="O2784" t="str">
        <f t="shared" si="218"/>
        <v/>
      </c>
      <c r="P2784">
        <f t="shared" si="219"/>
        <v>21446.23</v>
      </c>
      <c r="Q2784" s="48" t="str">
        <f>IF(O2784="","",
   IF(OR(O2784&lt;EDA_Outlier_Analysis!$C$10, O2784&gt;EDA_Outlier_Analysis!$C$11),
      "Outlier",
      "Normal"))</f>
        <v/>
      </c>
      <c r="R2784" t="str">
        <f>IF(P2784="","",
   IF(OR(P2784 &lt; EDA_Outlier_Analysis!$F$7, P2784 &gt; EDA_Outlier_Analysis!$F$8),
      "Outlier",
      "Normal"))</f>
        <v>Outlier</v>
      </c>
      <c r="S2784" t="str">
        <f>IF(N2784="","",
   IF(OR(N2784 &lt;EDA_Outlier_Analysis!$I$10, N2784 &gt; EDA_Outlier_Analysis!$I$11),
      "Outlier",
      "Normal"))</f>
        <v>Normal</v>
      </c>
    </row>
    <row r="2785" spans="1:19">
      <c r="A2785" t="s">
        <v>6539</v>
      </c>
      <c r="B2785" s="4">
        <v>45229</v>
      </c>
      <c r="C2785" s="2">
        <v>231685.25</v>
      </c>
      <c r="D2785" t="s">
        <v>849</v>
      </c>
      <c r="E2785" t="s">
        <v>853</v>
      </c>
      <c r="F2785" t="s">
        <v>10</v>
      </c>
      <c r="G2785" t="s">
        <v>20</v>
      </c>
      <c r="H2785" t="s">
        <v>177</v>
      </c>
      <c r="J2785" t="s">
        <v>6540</v>
      </c>
      <c r="K2785" t="str">
        <f>IF(COUNTIF(Customers!A:A, H2785)&gt;0, "Valid", "Invalid")</f>
        <v>Valid</v>
      </c>
      <c r="L2785" t="str">
        <f t="shared" si="215"/>
        <v>10</v>
      </c>
      <c r="M2785" t="str">
        <f t="shared" si="216"/>
        <v>2023</v>
      </c>
      <c r="N2785">
        <f t="shared" si="217"/>
        <v>231685.25</v>
      </c>
      <c r="O2785">
        <f t="shared" si="218"/>
        <v>231685.25</v>
      </c>
      <c r="P2785" t="str">
        <f t="shared" si="219"/>
        <v/>
      </c>
      <c r="Q2785" s="48" t="str">
        <f>IF(O2785="","",
   IF(OR(O2785&lt;EDA_Outlier_Analysis!$C$10, O2785&gt;EDA_Outlier_Analysis!$C$11),
      "Outlier",
      "Normal"))</f>
        <v>Normal</v>
      </c>
      <c r="R2785" t="str">
        <f>IF(P2785="","",
   IF(OR(P2785 &lt; EDA_Outlier_Analysis!$F$7, P2785 &gt; EDA_Outlier_Analysis!$F$8),
      "Outlier",
      "Normal"))</f>
        <v/>
      </c>
      <c r="S2785" t="str">
        <f>IF(N2785="","",
   IF(OR(N2785 &lt;EDA_Outlier_Analysis!$I$10, N2785 &gt; EDA_Outlier_Analysis!$I$11),
      "Outlier",
      "Normal"))</f>
        <v>Normal</v>
      </c>
    </row>
    <row r="2786" spans="1:19">
      <c r="A2786" t="s">
        <v>6541</v>
      </c>
      <c r="B2786" s="4">
        <v>44871</v>
      </c>
      <c r="C2786" s="2">
        <v>168730.1</v>
      </c>
      <c r="D2786" t="s">
        <v>849</v>
      </c>
      <c r="E2786" t="s">
        <v>850</v>
      </c>
      <c r="F2786" t="s">
        <v>11</v>
      </c>
      <c r="G2786" t="s">
        <v>24</v>
      </c>
      <c r="H2786" t="s">
        <v>151</v>
      </c>
      <c r="J2786" t="s">
        <v>6542</v>
      </c>
      <c r="K2786" t="str">
        <f>IF(COUNTIF(Customers!A:A, H2786)&gt;0, "Valid", "Invalid")</f>
        <v>Valid</v>
      </c>
      <c r="L2786" t="str">
        <f t="shared" si="215"/>
        <v>11</v>
      </c>
      <c r="M2786" t="str">
        <f t="shared" si="216"/>
        <v>2022</v>
      </c>
      <c r="N2786">
        <f t="shared" si="217"/>
        <v>168730.1</v>
      </c>
      <c r="O2786">
        <f t="shared" si="218"/>
        <v>168730.1</v>
      </c>
      <c r="P2786" t="str">
        <f t="shared" si="219"/>
        <v/>
      </c>
      <c r="Q2786" s="48" t="str">
        <f>IF(O2786="","",
   IF(OR(O2786&lt;EDA_Outlier_Analysis!$C$10, O2786&gt;EDA_Outlier_Analysis!$C$11),
      "Outlier",
      "Normal"))</f>
        <v>Normal</v>
      </c>
      <c r="R2786" t="str">
        <f>IF(P2786="","",
   IF(OR(P2786 &lt; EDA_Outlier_Analysis!$F$7, P2786 &gt; EDA_Outlier_Analysis!$F$8),
      "Outlier",
      "Normal"))</f>
        <v/>
      </c>
      <c r="S2786" t="str">
        <f>IF(N2786="","",
   IF(OR(N2786 &lt;EDA_Outlier_Analysis!$I$10, N2786 &gt; EDA_Outlier_Analysis!$I$11),
      "Outlier",
      "Normal"))</f>
        <v>Normal</v>
      </c>
    </row>
    <row r="2787" spans="1:19">
      <c r="A2787" t="s">
        <v>6543</v>
      </c>
      <c r="B2787" s="4">
        <v>44757</v>
      </c>
      <c r="C2787" s="2">
        <v>214675.79</v>
      </c>
      <c r="D2787" t="s">
        <v>849</v>
      </c>
      <c r="E2787" t="s">
        <v>850</v>
      </c>
      <c r="F2787" t="s">
        <v>10</v>
      </c>
      <c r="G2787" t="s">
        <v>34</v>
      </c>
      <c r="H2787" t="s">
        <v>41</v>
      </c>
      <c r="J2787" t="s">
        <v>6544</v>
      </c>
      <c r="K2787" t="str">
        <f>IF(COUNTIF(Customers!A:A, H2787)&gt;0, "Valid", "Invalid")</f>
        <v>Valid</v>
      </c>
      <c r="L2787" t="str">
        <f t="shared" si="215"/>
        <v>7</v>
      </c>
      <c r="M2787" t="str">
        <f t="shared" si="216"/>
        <v>2022</v>
      </c>
      <c r="N2787">
        <f t="shared" si="217"/>
        <v>214675.79</v>
      </c>
      <c r="O2787">
        <f t="shared" si="218"/>
        <v>214675.79</v>
      </c>
      <c r="P2787" t="str">
        <f t="shared" si="219"/>
        <v/>
      </c>
      <c r="Q2787" s="48" t="str">
        <f>IF(O2787="","",
   IF(OR(O2787&lt;EDA_Outlier_Analysis!$C$10, O2787&gt;EDA_Outlier_Analysis!$C$11),
      "Outlier",
      "Normal"))</f>
        <v>Normal</v>
      </c>
      <c r="R2787" t="str">
        <f>IF(P2787="","",
   IF(OR(P2787 &lt; EDA_Outlier_Analysis!$F$7, P2787 &gt; EDA_Outlier_Analysis!$F$8),
      "Outlier",
      "Normal"))</f>
        <v/>
      </c>
      <c r="S2787" t="str">
        <f>IF(N2787="","",
   IF(OR(N2787 &lt;EDA_Outlier_Analysis!$I$10, N2787 &gt; EDA_Outlier_Analysis!$I$11),
      "Outlier",
      "Normal"))</f>
        <v>Normal</v>
      </c>
    </row>
    <row r="2788" spans="1:19">
      <c r="A2788" t="s">
        <v>6545</v>
      </c>
      <c r="B2788" s="4">
        <v>45132</v>
      </c>
      <c r="C2788" s="2">
        <v>120664.25</v>
      </c>
      <c r="D2788" t="s">
        <v>849</v>
      </c>
      <c r="E2788" t="s">
        <v>850</v>
      </c>
      <c r="F2788" t="s">
        <v>9</v>
      </c>
      <c r="G2788" t="s">
        <v>31</v>
      </c>
      <c r="H2788" t="s">
        <v>345</v>
      </c>
      <c r="J2788" t="s">
        <v>6546</v>
      </c>
      <c r="K2788" t="str">
        <f>IF(COUNTIF(Customers!A:A, H2788)&gt;0, "Valid", "Invalid")</f>
        <v>Valid</v>
      </c>
      <c r="L2788" t="str">
        <f t="shared" si="215"/>
        <v>7</v>
      </c>
      <c r="M2788" t="str">
        <f t="shared" si="216"/>
        <v>2023</v>
      </c>
      <c r="N2788">
        <f t="shared" si="217"/>
        <v>120664.25</v>
      </c>
      <c r="O2788">
        <f t="shared" si="218"/>
        <v>120664.25</v>
      </c>
      <c r="P2788" t="str">
        <f t="shared" si="219"/>
        <v/>
      </c>
      <c r="Q2788" s="48" t="str">
        <f>IF(O2788="","",
   IF(OR(O2788&lt;EDA_Outlier_Analysis!$C$10, O2788&gt;EDA_Outlier_Analysis!$C$11),
      "Outlier",
      "Normal"))</f>
        <v>Normal</v>
      </c>
      <c r="R2788" t="str">
        <f>IF(P2788="","",
   IF(OR(P2788 &lt; EDA_Outlier_Analysis!$F$7, P2788 &gt; EDA_Outlier_Analysis!$F$8),
      "Outlier",
      "Normal"))</f>
        <v/>
      </c>
      <c r="S2788" t="str">
        <f>IF(N2788="","",
   IF(OR(N2788 &lt;EDA_Outlier_Analysis!$I$10, N2788 &gt; EDA_Outlier_Analysis!$I$11),
      "Outlier",
      "Normal"))</f>
        <v>Normal</v>
      </c>
    </row>
    <row r="2789" spans="1:19">
      <c r="A2789" t="s">
        <v>6547</v>
      </c>
      <c r="B2789" s="4">
        <v>45100</v>
      </c>
      <c r="C2789" s="2">
        <v>125356.46</v>
      </c>
      <c r="D2789" t="s">
        <v>849</v>
      </c>
      <c r="E2789" t="s">
        <v>853</v>
      </c>
      <c r="F2789" t="s">
        <v>9</v>
      </c>
      <c r="G2789" t="s">
        <v>31</v>
      </c>
      <c r="H2789" t="s">
        <v>347</v>
      </c>
      <c r="J2789" t="s">
        <v>6548</v>
      </c>
      <c r="K2789" t="str">
        <f>IF(COUNTIF(Customers!A:A, H2789)&gt;0, "Valid", "Invalid")</f>
        <v>Valid</v>
      </c>
      <c r="L2789" t="str">
        <f t="shared" si="215"/>
        <v>6</v>
      </c>
      <c r="M2789" t="str">
        <f t="shared" si="216"/>
        <v>2023</v>
      </c>
      <c r="N2789">
        <f t="shared" si="217"/>
        <v>125356.46</v>
      </c>
      <c r="O2789">
        <f t="shared" si="218"/>
        <v>125356.46</v>
      </c>
      <c r="P2789" t="str">
        <f t="shared" si="219"/>
        <v/>
      </c>
      <c r="Q2789" s="48" t="str">
        <f>IF(O2789="","",
   IF(OR(O2789&lt;EDA_Outlier_Analysis!$C$10, O2789&gt;EDA_Outlier_Analysis!$C$11),
      "Outlier",
      "Normal"))</f>
        <v>Normal</v>
      </c>
      <c r="R2789" t="str">
        <f>IF(P2789="","",
   IF(OR(P2789 &lt; EDA_Outlier_Analysis!$F$7, P2789 &gt; EDA_Outlier_Analysis!$F$8),
      "Outlier",
      "Normal"))</f>
        <v/>
      </c>
      <c r="S2789" t="str">
        <f>IF(N2789="","",
   IF(OR(N2789 &lt;EDA_Outlier_Analysis!$I$10, N2789 &gt; EDA_Outlier_Analysis!$I$11),
      "Outlier",
      "Normal"))</f>
        <v>Normal</v>
      </c>
    </row>
    <row r="2790" spans="1:19">
      <c r="A2790" t="s">
        <v>6549</v>
      </c>
      <c r="B2790" s="4">
        <v>44944</v>
      </c>
      <c r="C2790" s="2">
        <v>-34285.57</v>
      </c>
      <c r="D2790" t="s">
        <v>840</v>
      </c>
      <c r="E2790" t="s">
        <v>845</v>
      </c>
      <c r="F2790" t="s">
        <v>10</v>
      </c>
      <c r="G2790" t="s">
        <v>31</v>
      </c>
      <c r="I2790" t="s">
        <v>1971</v>
      </c>
      <c r="J2790" t="s">
        <v>6550</v>
      </c>
      <c r="K2790" t="str">
        <f>IF(COUNTIF(Customers!A:A, H2790)&gt;0, "Valid", "Invalid")</f>
        <v>Invalid</v>
      </c>
      <c r="L2790" t="str">
        <f t="shared" si="215"/>
        <v>1</v>
      </c>
      <c r="M2790" t="str">
        <f t="shared" si="216"/>
        <v>2023</v>
      </c>
      <c r="N2790">
        <f t="shared" si="217"/>
        <v>-34285.57</v>
      </c>
      <c r="O2790" t="str">
        <f t="shared" si="218"/>
        <v/>
      </c>
      <c r="P2790">
        <f t="shared" si="219"/>
        <v>34285.57</v>
      </c>
      <c r="Q2790" s="48" t="str">
        <f>IF(O2790="","",
   IF(OR(O2790&lt;EDA_Outlier_Analysis!$C$10, O2790&gt;EDA_Outlier_Analysis!$C$11),
      "Outlier",
      "Normal"))</f>
        <v/>
      </c>
      <c r="R2790" t="str">
        <f>IF(P2790="","",
   IF(OR(P2790 &lt; EDA_Outlier_Analysis!$F$7, P2790 &gt; EDA_Outlier_Analysis!$F$8),
      "Outlier",
      "Normal"))</f>
        <v>Normal</v>
      </c>
      <c r="S2790" t="str">
        <f>IF(N2790="","",
   IF(OR(N2790 &lt;EDA_Outlier_Analysis!$I$10, N2790 &gt; EDA_Outlier_Analysis!$I$11),
      "Outlier",
      "Normal"))</f>
        <v>Normal</v>
      </c>
    </row>
    <row r="2791" spans="1:19">
      <c r="A2791" t="s">
        <v>6551</v>
      </c>
      <c r="B2791" s="4">
        <v>45069</v>
      </c>
      <c r="C2791" s="2">
        <v>-30066.75</v>
      </c>
      <c r="D2791" t="s">
        <v>840</v>
      </c>
      <c r="E2791" t="s">
        <v>856</v>
      </c>
      <c r="F2791" t="s">
        <v>9</v>
      </c>
      <c r="G2791" t="s">
        <v>20</v>
      </c>
      <c r="I2791" t="s">
        <v>1086</v>
      </c>
      <c r="J2791" t="s">
        <v>6552</v>
      </c>
      <c r="K2791" t="str">
        <f>IF(COUNTIF(Customers!A:A, H2791)&gt;0, "Valid", "Invalid")</f>
        <v>Invalid</v>
      </c>
      <c r="L2791" t="str">
        <f t="shared" si="215"/>
        <v>5</v>
      </c>
      <c r="M2791" t="str">
        <f t="shared" si="216"/>
        <v>2023</v>
      </c>
      <c r="N2791">
        <f t="shared" si="217"/>
        <v>-30066.75</v>
      </c>
      <c r="O2791" t="str">
        <f t="shared" si="218"/>
        <v/>
      </c>
      <c r="P2791">
        <f t="shared" si="219"/>
        <v>30066.75</v>
      </c>
      <c r="Q2791" s="48" t="str">
        <f>IF(O2791="","",
   IF(OR(O2791&lt;EDA_Outlier_Analysis!$C$10, O2791&gt;EDA_Outlier_Analysis!$C$11),
      "Outlier",
      "Normal"))</f>
        <v/>
      </c>
      <c r="R2791" t="str">
        <f>IF(P2791="","",
   IF(OR(P2791 &lt; EDA_Outlier_Analysis!$F$7, P2791 &gt; EDA_Outlier_Analysis!$F$8),
      "Outlier",
      "Normal"))</f>
        <v>Normal</v>
      </c>
      <c r="S2791" t="str">
        <f>IF(N2791="","",
   IF(OR(N2791 &lt;EDA_Outlier_Analysis!$I$10, N2791 &gt; EDA_Outlier_Analysis!$I$11),
      "Outlier",
      "Normal"))</f>
        <v>Normal</v>
      </c>
    </row>
    <row r="2792" spans="1:19">
      <c r="A2792" t="s">
        <v>6553</v>
      </c>
      <c r="B2792" s="4">
        <v>45215</v>
      </c>
      <c r="C2792" s="2">
        <v>285623.32</v>
      </c>
      <c r="D2792" t="s">
        <v>849</v>
      </c>
      <c r="E2792" t="s">
        <v>853</v>
      </c>
      <c r="F2792" t="s">
        <v>10</v>
      </c>
      <c r="G2792" t="s">
        <v>24</v>
      </c>
      <c r="H2792" t="s">
        <v>51</v>
      </c>
      <c r="J2792" t="s">
        <v>6554</v>
      </c>
      <c r="K2792" t="str">
        <f>IF(COUNTIF(Customers!A:A, H2792)&gt;0, "Valid", "Invalid")</f>
        <v>Valid</v>
      </c>
      <c r="L2792" t="str">
        <f t="shared" si="215"/>
        <v>10</v>
      </c>
      <c r="M2792" t="str">
        <f t="shared" si="216"/>
        <v>2023</v>
      </c>
      <c r="N2792">
        <f t="shared" si="217"/>
        <v>285623.32</v>
      </c>
      <c r="O2792">
        <f t="shared" si="218"/>
        <v>285623.32</v>
      </c>
      <c r="P2792" t="str">
        <f t="shared" si="219"/>
        <v/>
      </c>
      <c r="Q2792" s="48" t="str">
        <f>IF(O2792="","",
   IF(OR(O2792&lt;EDA_Outlier_Analysis!$C$10, O2792&gt;EDA_Outlier_Analysis!$C$11),
      "Outlier",
      "Normal"))</f>
        <v>Normal</v>
      </c>
      <c r="R2792" t="str">
        <f>IF(P2792="","",
   IF(OR(P2792 &lt; EDA_Outlier_Analysis!$F$7, P2792 &gt; EDA_Outlier_Analysis!$F$8),
      "Outlier",
      "Normal"))</f>
        <v/>
      </c>
      <c r="S2792" t="str">
        <f>IF(N2792="","",
   IF(OR(N2792 &lt;EDA_Outlier_Analysis!$I$10, N2792 &gt; EDA_Outlier_Analysis!$I$11),
      "Outlier",
      "Normal"))</f>
        <v>Normal</v>
      </c>
    </row>
    <row r="2793" spans="1:19">
      <c r="A2793" t="s">
        <v>6555</v>
      </c>
      <c r="B2793" s="4">
        <v>45096</v>
      </c>
      <c r="C2793" s="2">
        <v>125417.71</v>
      </c>
      <c r="D2793" t="s">
        <v>849</v>
      </c>
      <c r="E2793" t="s">
        <v>850</v>
      </c>
      <c r="F2793" t="s">
        <v>10</v>
      </c>
      <c r="G2793" t="s">
        <v>31</v>
      </c>
      <c r="H2793" t="s">
        <v>301</v>
      </c>
      <c r="J2793" t="s">
        <v>6556</v>
      </c>
      <c r="K2793" t="str">
        <f>IF(COUNTIF(Customers!A:A, H2793)&gt;0, "Valid", "Invalid")</f>
        <v>Valid</v>
      </c>
      <c r="L2793" t="str">
        <f t="shared" si="215"/>
        <v>6</v>
      </c>
      <c r="M2793" t="str">
        <f t="shared" si="216"/>
        <v>2023</v>
      </c>
      <c r="N2793">
        <f t="shared" si="217"/>
        <v>125417.71</v>
      </c>
      <c r="O2793">
        <f t="shared" si="218"/>
        <v>125417.71</v>
      </c>
      <c r="P2793" t="str">
        <f t="shared" si="219"/>
        <v/>
      </c>
      <c r="Q2793" s="48" t="str">
        <f>IF(O2793="","",
   IF(OR(O2793&lt;EDA_Outlier_Analysis!$C$10, O2793&gt;EDA_Outlier_Analysis!$C$11),
      "Outlier",
      "Normal"))</f>
        <v>Normal</v>
      </c>
      <c r="R2793" t="str">
        <f>IF(P2793="","",
   IF(OR(P2793 &lt; EDA_Outlier_Analysis!$F$7, P2793 &gt; EDA_Outlier_Analysis!$F$8),
      "Outlier",
      "Normal"))</f>
        <v/>
      </c>
      <c r="S2793" t="str">
        <f>IF(N2793="","",
   IF(OR(N2793 &lt;EDA_Outlier_Analysis!$I$10, N2793 &gt; EDA_Outlier_Analysis!$I$11),
      "Outlier",
      "Normal"))</f>
        <v>Normal</v>
      </c>
    </row>
    <row r="2794" spans="1:19">
      <c r="A2794" t="s">
        <v>6557</v>
      </c>
      <c r="B2794" s="4">
        <v>44865</v>
      </c>
      <c r="C2794" s="2">
        <v>116082.09</v>
      </c>
      <c r="D2794" t="s">
        <v>849</v>
      </c>
      <c r="E2794" t="s">
        <v>850</v>
      </c>
      <c r="F2794" t="s">
        <v>10</v>
      </c>
      <c r="G2794" t="s">
        <v>20</v>
      </c>
      <c r="H2794" t="s">
        <v>539</v>
      </c>
      <c r="J2794" t="s">
        <v>6558</v>
      </c>
      <c r="K2794" t="str">
        <f>IF(COUNTIF(Customers!A:A, H2794)&gt;0, "Valid", "Invalid")</f>
        <v>Valid</v>
      </c>
      <c r="L2794" t="str">
        <f t="shared" si="215"/>
        <v>10</v>
      </c>
      <c r="M2794" t="str">
        <f t="shared" si="216"/>
        <v>2022</v>
      </c>
      <c r="N2794">
        <f t="shared" si="217"/>
        <v>116082.09</v>
      </c>
      <c r="O2794">
        <f t="shared" si="218"/>
        <v>116082.09</v>
      </c>
      <c r="P2794" t="str">
        <f t="shared" si="219"/>
        <v/>
      </c>
      <c r="Q2794" s="48" t="str">
        <f>IF(O2794="","",
   IF(OR(O2794&lt;EDA_Outlier_Analysis!$C$10, O2794&gt;EDA_Outlier_Analysis!$C$11),
      "Outlier",
      "Normal"))</f>
        <v>Normal</v>
      </c>
      <c r="R2794" t="str">
        <f>IF(P2794="","",
   IF(OR(P2794 &lt; EDA_Outlier_Analysis!$F$7, P2794 &gt; EDA_Outlier_Analysis!$F$8),
      "Outlier",
      "Normal"))</f>
        <v/>
      </c>
      <c r="S2794" t="str">
        <f>IF(N2794="","",
   IF(OR(N2794 &lt;EDA_Outlier_Analysis!$I$10, N2794 &gt; EDA_Outlier_Analysis!$I$11),
      "Outlier",
      "Normal"))</f>
        <v>Normal</v>
      </c>
    </row>
    <row r="2795" spans="1:19">
      <c r="A2795" t="s">
        <v>6559</v>
      </c>
      <c r="B2795" s="4">
        <v>45046</v>
      </c>
      <c r="C2795" s="2">
        <v>-37428.71</v>
      </c>
      <c r="D2795" t="s">
        <v>840</v>
      </c>
      <c r="E2795" t="s">
        <v>845</v>
      </c>
      <c r="F2795" t="s">
        <v>10</v>
      </c>
      <c r="G2795" t="s">
        <v>20</v>
      </c>
      <c r="I2795" t="s">
        <v>865</v>
      </c>
      <c r="J2795" t="s">
        <v>6560</v>
      </c>
      <c r="K2795" t="str">
        <f>IF(COUNTIF(Customers!A:A, H2795)&gt;0, "Valid", "Invalid")</f>
        <v>Invalid</v>
      </c>
      <c r="L2795" t="str">
        <f t="shared" si="215"/>
        <v>4</v>
      </c>
      <c r="M2795" t="str">
        <f t="shared" si="216"/>
        <v>2023</v>
      </c>
      <c r="N2795">
        <f t="shared" si="217"/>
        <v>-37428.71</v>
      </c>
      <c r="O2795" t="str">
        <f t="shared" si="218"/>
        <v/>
      </c>
      <c r="P2795">
        <f t="shared" si="219"/>
        <v>37428.71</v>
      </c>
      <c r="Q2795" s="48" t="str">
        <f>IF(O2795="","",
   IF(OR(O2795&lt;EDA_Outlier_Analysis!$C$10, O2795&gt;EDA_Outlier_Analysis!$C$11),
      "Outlier",
      "Normal"))</f>
        <v/>
      </c>
      <c r="R2795" t="str">
        <f>IF(P2795="","",
   IF(OR(P2795 &lt; EDA_Outlier_Analysis!$F$7, P2795 &gt; EDA_Outlier_Analysis!$F$8),
      "Outlier",
      "Normal"))</f>
        <v>Normal</v>
      </c>
      <c r="S2795" t="str">
        <f>IF(N2795="","",
   IF(OR(N2795 &lt;EDA_Outlier_Analysis!$I$10, N2795 &gt; EDA_Outlier_Analysis!$I$11),
      "Outlier",
      "Normal"))</f>
        <v>Normal</v>
      </c>
    </row>
    <row r="2796" spans="1:19">
      <c r="A2796" t="s">
        <v>6561</v>
      </c>
      <c r="B2796" s="4">
        <v>44877</v>
      </c>
      <c r="C2796" s="2">
        <v>116364.85</v>
      </c>
      <c r="D2796" t="s">
        <v>849</v>
      </c>
      <c r="E2796" t="s">
        <v>868</v>
      </c>
      <c r="F2796" t="s">
        <v>11</v>
      </c>
      <c r="G2796" t="s">
        <v>31</v>
      </c>
      <c r="H2796" t="s">
        <v>105</v>
      </c>
      <c r="J2796" t="s">
        <v>6562</v>
      </c>
      <c r="K2796" t="str">
        <f>IF(COUNTIF(Customers!A:A, H2796)&gt;0, "Valid", "Invalid")</f>
        <v>Valid</v>
      </c>
      <c r="L2796" t="str">
        <f t="shared" si="215"/>
        <v>11</v>
      </c>
      <c r="M2796" t="str">
        <f t="shared" si="216"/>
        <v>2022</v>
      </c>
      <c r="N2796">
        <f t="shared" si="217"/>
        <v>116364.85</v>
      </c>
      <c r="O2796">
        <f t="shared" si="218"/>
        <v>116364.85</v>
      </c>
      <c r="P2796" t="str">
        <f t="shared" si="219"/>
        <v/>
      </c>
      <c r="Q2796" s="48" t="str">
        <f>IF(O2796="","",
   IF(OR(O2796&lt;EDA_Outlier_Analysis!$C$10, O2796&gt;EDA_Outlier_Analysis!$C$11),
      "Outlier",
      "Normal"))</f>
        <v>Normal</v>
      </c>
      <c r="R2796" t="str">
        <f>IF(P2796="","",
   IF(OR(P2796 &lt; EDA_Outlier_Analysis!$F$7, P2796 &gt; EDA_Outlier_Analysis!$F$8),
      "Outlier",
      "Normal"))</f>
        <v/>
      </c>
      <c r="S2796" t="str">
        <f>IF(N2796="","",
   IF(OR(N2796 &lt;EDA_Outlier_Analysis!$I$10, N2796 &gt; EDA_Outlier_Analysis!$I$11),
      "Outlier",
      "Normal"))</f>
        <v>Normal</v>
      </c>
    </row>
    <row r="2797" spans="1:19">
      <c r="A2797" t="s">
        <v>6563</v>
      </c>
      <c r="B2797" s="4">
        <v>45248</v>
      </c>
      <c r="C2797" s="2">
        <v>81953.61</v>
      </c>
      <c r="D2797" t="s">
        <v>849</v>
      </c>
      <c r="E2797" t="s">
        <v>850</v>
      </c>
      <c r="F2797" t="s">
        <v>9</v>
      </c>
      <c r="G2797" t="s">
        <v>31</v>
      </c>
      <c r="H2797" t="s">
        <v>533</v>
      </c>
      <c r="J2797" t="s">
        <v>6564</v>
      </c>
      <c r="K2797" t="str">
        <f>IF(COUNTIF(Customers!A:A, H2797)&gt;0, "Valid", "Invalid")</f>
        <v>Valid</v>
      </c>
      <c r="L2797" t="str">
        <f t="shared" si="215"/>
        <v>11</v>
      </c>
      <c r="M2797" t="str">
        <f t="shared" si="216"/>
        <v>2023</v>
      </c>
      <c r="N2797">
        <f t="shared" si="217"/>
        <v>81953.61</v>
      </c>
      <c r="O2797">
        <f t="shared" si="218"/>
        <v>81953.61</v>
      </c>
      <c r="P2797" t="str">
        <f t="shared" si="219"/>
        <v/>
      </c>
      <c r="Q2797" s="48" t="str">
        <f>IF(O2797="","",
   IF(OR(O2797&lt;EDA_Outlier_Analysis!$C$10, O2797&gt;EDA_Outlier_Analysis!$C$11),
      "Outlier",
      "Normal"))</f>
        <v>Normal</v>
      </c>
      <c r="R2797" t="str">
        <f>IF(P2797="","",
   IF(OR(P2797 &lt; EDA_Outlier_Analysis!$F$7, P2797 &gt; EDA_Outlier_Analysis!$F$8),
      "Outlier",
      "Normal"))</f>
        <v/>
      </c>
      <c r="S2797" t="str">
        <f>IF(N2797="","",
   IF(OR(N2797 &lt;EDA_Outlier_Analysis!$I$10, N2797 &gt; EDA_Outlier_Analysis!$I$11),
      "Outlier",
      "Normal"))</f>
        <v>Normal</v>
      </c>
    </row>
    <row r="2798" spans="1:19">
      <c r="A2798" t="s">
        <v>6565</v>
      </c>
      <c r="B2798" s="4">
        <v>44612</v>
      </c>
      <c r="C2798" s="2">
        <v>-20695.47</v>
      </c>
      <c r="D2798" t="s">
        <v>840</v>
      </c>
      <c r="E2798" t="s">
        <v>864</v>
      </c>
      <c r="F2798" t="s">
        <v>10</v>
      </c>
      <c r="G2798" t="s">
        <v>34</v>
      </c>
      <c r="I2798" t="s">
        <v>1217</v>
      </c>
      <c r="J2798" t="s">
        <v>6566</v>
      </c>
      <c r="K2798" t="str">
        <f>IF(COUNTIF(Customers!A:A, H2798)&gt;0, "Valid", "Invalid")</f>
        <v>Invalid</v>
      </c>
      <c r="L2798" t="str">
        <f t="shared" si="215"/>
        <v>2</v>
      </c>
      <c r="M2798" t="str">
        <f t="shared" si="216"/>
        <v>2022</v>
      </c>
      <c r="N2798">
        <f t="shared" si="217"/>
        <v>-20695.47</v>
      </c>
      <c r="O2798" t="str">
        <f t="shared" si="218"/>
        <v/>
      </c>
      <c r="P2798">
        <f t="shared" si="219"/>
        <v>20695.47</v>
      </c>
      <c r="Q2798" s="48" t="str">
        <f>IF(O2798="","",
   IF(OR(O2798&lt;EDA_Outlier_Analysis!$C$10, O2798&gt;EDA_Outlier_Analysis!$C$11),
      "Outlier",
      "Normal"))</f>
        <v/>
      </c>
      <c r="R2798" t="str">
        <f>IF(P2798="","",
   IF(OR(P2798 &lt; EDA_Outlier_Analysis!$F$7, P2798 &gt; EDA_Outlier_Analysis!$F$8),
      "Outlier",
      "Normal"))</f>
        <v>Outlier</v>
      </c>
      <c r="S2798" t="str">
        <f>IF(N2798="","",
   IF(OR(N2798 &lt;EDA_Outlier_Analysis!$I$10, N2798 &gt; EDA_Outlier_Analysis!$I$11),
      "Outlier",
      "Normal"))</f>
        <v>Normal</v>
      </c>
    </row>
    <row r="2799" spans="1:19">
      <c r="A2799" t="s">
        <v>6567</v>
      </c>
      <c r="B2799" s="4">
        <v>45100</v>
      </c>
      <c r="C2799" s="2">
        <v>164575.72</v>
      </c>
      <c r="D2799" t="s">
        <v>849</v>
      </c>
      <c r="E2799" t="s">
        <v>850</v>
      </c>
      <c r="F2799" t="s">
        <v>9</v>
      </c>
      <c r="G2799" t="s">
        <v>24</v>
      </c>
      <c r="H2799" t="s">
        <v>347</v>
      </c>
      <c r="J2799" t="s">
        <v>6568</v>
      </c>
      <c r="K2799" t="str">
        <f>IF(COUNTIF(Customers!A:A, H2799)&gt;0, "Valid", "Invalid")</f>
        <v>Valid</v>
      </c>
      <c r="L2799" t="str">
        <f t="shared" si="215"/>
        <v>6</v>
      </c>
      <c r="M2799" t="str">
        <f t="shared" si="216"/>
        <v>2023</v>
      </c>
      <c r="N2799">
        <f t="shared" si="217"/>
        <v>164575.72</v>
      </c>
      <c r="O2799">
        <f t="shared" si="218"/>
        <v>164575.72</v>
      </c>
      <c r="P2799" t="str">
        <f t="shared" si="219"/>
        <v/>
      </c>
      <c r="Q2799" s="48" t="str">
        <f>IF(O2799="","",
   IF(OR(O2799&lt;EDA_Outlier_Analysis!$C$10, O2799&gt;EDA_Outlier_Analysis!$C$11),
      "Outlier",
      "Normal"))</f>
        <v>Normal</v>
      </c>
      <c r="R2799" t="str">
        <f>IF(P2799="","",
   IF(OR(P2799 &lt; EDA_Outlier_Analysis!$F$7, P2799 &gt; EDA_Outlier_Analysis!$F$8),
      "Outlier",
      "Normal"))</f>
        <v/>
      </c>
      <c r="S2799" t="str">
        <f>IF(N2799="","",
   IF(OR(N2799 &lt;EDA_Outlier_Analysis!$I$10, N2799 &gt; EDA_Outlier_Analysis!$I$11),
      "Outlier",
      "Normal"))</f>
        <v>Normal</v>
      </c>
    </row>
    <row r="2800" spans="1:19">
      <c r="A2800" t="s">
        <v>6569</v>
      </c>
      <c r="B2800" s="4">
        <v>45099</v>
      </c>
      <c r="C2800" s="2">
        <v>71368.27</v>
      </c>
      <c r="D2800" t="s">
        <v>849</v>
      </c>
      <c r="E2800" t="s">
        <v>853</v>
      </c>
      <c r="F2800" t="s">
        <v>9</v>
      </c>
      <c r="G2800" t="s">
        <v>34</v>
      </c>
      <c r="H2800" t="s">
        <v>437</v>
      </c>
      <c r="J2800" t="s">
        <v>6570</v>
      </c>
      <c r="K2800" t="str">
        <f>IF(COUNTIF(Customers!A:A, H2800)&gt;0, "Valid", "Invalid")</f>
        <v>Valid</v>
      </c>
      <c r="L2800" t="str">
        <f t="shared" si="215"/>
        <v>6</v>
      </c>
      <c r="M2800" t="str">
        <f t="shared" si="216"/>
        <v>2023</v>
      </c>
      <c r="N2800">
        <f t="shared" si="217"/>
        <v>71368.27</v>
      </c>
      <c r="O2800">
        <f t="shared" si="218"/>
        <v>71368.27</v>
      </c>
      <c r="P2800" t="str">
        <f t="shared" si="219"/>
        <v/>
      </c>
      <c r="Q2800" s="48" t="str">
        <f>IF(O2800="","",
   IF(OR(O2800&lt;EDA_Outlier_Analysis!$C$10, O2800&gt;EDA_Outlier_Analysis!$C$11),
      "Outlier",
      "Normal"))</f>
        <v>Normal</v>
      </c>
      <c r="R2800" t="str">
        <f>IF(P2800="","",
   IF(OR(P2800 &lt; EDA_Outlier_Analysis!$F$7, P2800 &gt; EDA_Outlier_Analysis!$F$8),
      "Outlier",
      "Normal"))</f>
        <v/>
      </c>
      <c r="S2800" t="str">
        <f>IF(N2800="","",
   IF(OR(N2800 &lt;EDA_Outlier_Analysis!$I$10, N2800 &gt; EDA_Outlier_Analysis!$I$11),
      "Outlier",
      "Normal"))</f>
        <v>Normal</v>
      </c>
    </row>
    <row r="2801" spans="1:19">
      <c r="A2801" t="s">
        <v>6571</v>
      </c>
      <c r="B2801" s="4">
        <v>44974</v>
      </c>
      <c r="C2801" s="2">
        <v>-36215.22</v>
      </c>
      <c r="D2801" t="s">
        <v>840</v>
      </c>
      <c r="E2801" t="s">
        <v>905</v>
      </c>
      <c r="F2801" t="s">
        <v>9</v>
      </c>
      <c r="G2801" t="s">
        <v>34</v>
      </c>
      <c r="I2801" t="s">
        <v>1545</v>
      </c>
      <c r="J2801" t="s">
        <v>6572</v>
      </c>
      <c r="K2801" t="str">
        <f>IF(COUNTIF(Customers!A:A, H2801)&gt;0, "Valid", "Invalid")</f>
        <v>Invalid</v>
      </c>
      <c r="L2801" t="str">
        <f t="shared" si="215"/>
        <v>2</v>
      </c>
      <c r="M2801" t="str">
        <f t="shared" si="216"/>
        <v>2023</v>
      </c>
      <c r="N2801">
        <f t="shared" si="217"/>
        <v>-36215.22</v>
      </c>
      <c r="O2801" t="str">
        <f t="shared" si="218"/>
        <v/>
      </c>
      <c r="P2801">
        <f t="shared" si="219"/>
        <v>36215.22</v>
      </c>
      <c r="Q2801" s="48" t="str">
        <f>IF(O2801="","",
   IF(OR(O2801&lt;EDA_Outlier_Analysis!$C$10, O2801&gt;EDA_Outlier_Analysis!$C$11),
      "Outlier",
      "Normal"))</f>
        <v/>
      </c>
      <c r="R2801" t="str">
        <f>IF(P2801="","",
   IF(OR(P2801 &lt; EDA_Outlier_Analysis!$F$7, P2801 &gt; EDA_Outlier_Analysis!$F$8),
      "Outlier",
      "Normal"))</f>
        <v>Normal</v>
      </c>
      <c r="S2801" t="str">
        <f>IF(N2801="","",
   IF(OR(N2801 &lt;EDA_Outlier_Analysis!$I$10, N2801 &gt; EDA_Outlier_Analysis!$I$11),
      "Outlier",
      "Normal"))</f>
        <v>Normal</v>
      </c>
    </row>
    <row r="2802" spans="1:19">
      <c r="A2802" t="s">
        <v>6573</v>
      </c>
      <c r="B2802" s="4">
        <v>44648</v>
      </c>
      <c r="C2802" s="2">
        <v>-23477.87</v>
      </c>
      <c r="D2802" t="s">
        <v>840</v>
      </c>
      <c r="E2802" t="s">
        <v>841</v>
      </c>
      <c r="F2802" t="s">
        <v>10</v>
      </c>
      <c r="G2802" t="s">
        <v>31</v>
      </c>
      <c r="I2802" t="s">
        <v>1585</v>
      </c>
      <c r="J2802" t="s">
        <v>6574</v>
      </c>
      <c r="K2802" t="str">
        <f>IF(COUNTIF(Customers!A:A, H2802)&gt;0, "Valid", "Invalid")</f>
        <v>Invalid</v>
      </c>
      <c r="L2802" t="str">
        <f t="shared" si="215"/>
        <v>3</v>
      </c>
      <c r="M2802" t="str">
        <f t="shared" si="216"/>
        <v>2022</v>
      </c>
      <c r="N2802">
        <f t="shared" si="217"/>
        <v>-23477.87</v>
      </c>
      <c r="O2802" t="str">
        <f t="shared" si="218"/>
        <v/>
      </c>
      <c r="P2802">
        <f t="shared" si="219"/>
        <v>23477.87</v>
      </c>
      <c r="Q2802" s="48" t="str">
        <f>IF(O2802="","",
   IF(OR(O2802&lt;EDA_Outlier_Analysis!$C$10, O2802&gt;EDA_Outlier_Analysis!$C$11),
      "Outlier",
      "Normal"))</f>
        <v/>
      </c>
      <c r="R2802" t="str">
        <f>IF(P2802="","",
   IF(OR(P2802 &lt; EDA_Outlier_Analysis!$F$7, P2802 &gt; EDA_Outlier_Analysis!$F$8),
      "Outlier",
      "Normal"))</f>
        <v>Outlier</v>
      </c>
      <c r="S2802" t="str">
        <f>IF(N2802="","",
   IF(OR(N2802 &lt;EDA_Outlier_Analysis!$I$10, N2802 &gt; EDA_Outlier_Analysis!$I$11),
      "Outlier",
      "Normal"))</f>
        <v>Normal</v>
      </c>
    </row>
    <row r="2803" spans="1:19">
      <c r="A2803" t="s">
        <v>6575</v>
      </c>
      <c r="B2803" s="4">
        <v>44689</v>
      </c>
      <c r="C2803" s="2">
        <v>-35665.5</v>
      </c>
      <c r="D2803" t="s">
        <v>840</v>
      </c>
      <c r="E2803" t="s">
        <v>841</v>
      </c>
      <c r="F2803" t="s">
        <v>11</v>
      </c>
      <c r="G2803" t="s">
        <v>34</v>
      </c>
      <c r="I2803" t="s">
        <v>968</v>
      </c>
      <c r="J2803" t="s">
        <v>6576</v>
      </c>
      <c r="K2803" t="str">
        <f>IF(COUNTIF(Customers!A:A, H2803)&gt;0, "Valid", "Invalid")</f>
        <v>Invalid</v>
      </c>
      <c r="L2803" t="str">
        <f t="shared" si="215"/>
        <v>5</v>
      </c>
      <c r="M2803" t="str">
        <f t="shared" si="216"/>
        <v>2022</v>
      </c>
      <c r="N2803">
        <f t="shared" si="217"/>
        <v>-35665.5</v>
      </c>
      <c r="O2803" t="str">
        <f t="shared" si="218"/>
        <v/>
      </c>
      <c r="P2803">
        <f t="shared" si="219"/>
        <v>35665.5</v>
      </c>
      <c r="Q2803" s="48" t="str">
        <f>IF(O2803="","",
   IF(OR(O2803&lt;EDA_Outlier_Analysis!$C$10, O2803&gt;EDA_Outlier_Analysis!$C$11),
      "Outlier",
      "Normal"))</f>
        <v/>
      </c>
      <c r="R2803" t="str">
        <f>IF(P2803="","",
   IF(OR(P2803 &lt; EDA_Outlier_Analysis!$F$7, P2803 &gt; EDA_Outlier_Analysis!$F$8),
      "Outlier",
      "Normal"))</f>
        <v>Normal</v>
      </c>
      <c r="S2803" t="str">
        <f>IF(N2803="","",
   IF(OR(N2803 &lt;EDA_Outlier_Analysis!$I$10, N2803 &gt; EDA_Outlier_Analysis!$I$11),
      "Outlier",
      "Normal"))</f>
        <v>Normal</v>
      </c>
    </row>
    <row r="2804" spans="1:19">
      <c r="A2804" t="s">
        <v>6577</v>
      </c>
      <c r="B2804" s="4">
        <v>45068</v>
      </c>
      <c r="C2804" s="2">
        <v>29038.59</v>
      </c>
      <c r="D2804" t="s">
        <v>971</v>
      </c>
      <c r="E2804" t="s">
        <v>971</v>
      </c>
      <c r="F2804" t="s">
        <v>9</v>
      </c>
      <c r="G2804" t="s">
        <v>20</v>
      </c>
      <c r="J2804" t="s">
        <v>6578</v>
      </c>
      <c r="K2804" t="str">
        <f>IF(COUNTIF(Customers!A:A, H2804)&gt;0, "Valid", "Invalid")</f>
        <v>Invalid</v>
      </c>
      <c r="L2804" t="str">
        <f t="shared" si="215"/>
        <v>5</v>
      </c>
      <c r="M2804" t="str">
        <f t="shared" si="216"/>
        <v>2023</v>
      </c>
      <c r="N2804">
        <f t="shared" si="217"/>
        <v>-29038.59</v>
      </c>
      <c r="O2804" t="str">
        <f t="shared" si="218"/>
        <v/>
      </c>
      <c r="P2804" t="str">
        <f t="shared" si="219"/>
        <v/>
      </c>
      <c r="Q2804" s="48" t="str">
        <f>IF(O2804="","",
   IF(OR(O2804&lt;EDA_Outlier_Analysis!$C$10, O2804&gt;EDA_Outlier_Analysis!$C$11),
      "Outlier",
      "Normal"))</f>
        <v/>
      </c>
      <c r="R2804" t="str">
        <f>IF(P2804="","",
   IF(OR(P2804 &lt; EDA_Outlier_Analysis!$F$7, P2804 &gt; EDA_Outlier_Analysis!$F$8),
      "Outlier",
      "Normal"))</f>
        <v/>
      </c>
      <c r="S2804" t="str">
        <f>IF(N2804="","",
   IF(OR(N2804 &lt;EDA_Outlier_Analysis!$I$10, N2804 &gt; EDA_Outlier_Analysis!$I$11),
      "Outlier",
      "Normal"))</f>
        <v>Normal</v>
      </c>
    </row>
    <row r="2805" spans="1:19">
      <c r="A2805" t="s">
        <v>6579</v>
      </c>
      <c r="B2805" s="4">
        <v>45167</v>
      </c>
      <c r="C2805" s="2">
        <v>178573.62</v>
      </c>
      <c r="D2805" t="s">
        <v>849</v>
      </c>
      <c r="E2805" t="s">
        <v>853</v>
      </c>
      <c r="F2805" t="s">
        <v>10</v>
      </c>
      <c r="G2805" t="s">
        <v>34</v>
      </c>
      <c r="H2805" t="s">
        <v>143</v>
      </c>
      <c r="J2805" t="s">
        <v>6580</v>
      </c>
      <c r="K2805" t="str">
        <f>IF(COUNTIF(Customers!A:A, H2805)&gt;0, "Valid", "Invalid")</f>
        <v>Valid</v>
      </c>
      <c r="L2805" t="str">
        <f t="shared" si="215"/>
        <v>8</v>
      </c>
      <c r="M2805" t="str">
        <f t="shared" si="216"/>
        <v>2023</v>
      </c>
      <c r="N2805">
        <f t="shared" si="217"/>
        <v>178573.62</v>
      </c>
      <c r="O2805">
        <f t="shared" si="218"/>
        <v>178573.62</v>
      </c>
      <c r="P2805" t="str">
        <f t="shared" si="219"/>
        <v/>
      </c>
      <c r="Q2805" s="48" t="str">
        <f>IF(O2805="","",
   IF(OR(O2805&lt;EDA_Outlier_Analysis!$C$10, O2805&gt;EDA_Outlier_Analysis!$C$11),
      "Outlier",
      "Normal"))</f>
        <v>Normal</v>
      </c>
      <c r="R2805" t="str">
        <f>IF(P2805="","",
   IF(OR(P2805 &lt; EDA_Outlier_Analysis!$F$7, P2805 &gt; EDA_Outlier_Analysis!$F$8),
      "Outlier",
      "Normal"))</f>
        <v/>
      </c>
      <c r="S2805" t="str">
        <f>IF(N2805="","",
   IF(OR(N2805 &lt;EDA_Outlier_Analysis!$I$10, N2805 &gt; EDA_Outlier_Analysis!$I$11),
      "Outlier",
      "Normal"))</f>
        <v>Normal</v>
      </c>
    </row>
    <row r="2806" spans="1:19">
      <c r="A2806" t="s">
        <v>6581</v>
      </c>
      <c r="B2806" s="4">
        <v>45018</v>
      </c>
      <c r="C2806" s="2">
        <v>-48628.23</v>
      </c>
      <c r="D2806" t="s">
        <v>840</v>
      </c>
      <c r="E2806" t="s">
        <v>845</v>
      </c>
      <c r="F2806" t="s">
        <v>11</v>
      </c>
      <c r="G2806" t="s">
        <v>31</v>
      </c>
      <c r="I2806" t="s">
        <v>929</v>
      </c>
      <c r="J2806" t="s">
        <v>6582</v>
      </c>
      <c r="K2806" t="str">
        <f>IF(COUNTIF(Customers!A:A, H2806)&gt;0, "Valid", "Invalid")</f>
        <v>Invalid</v>
      </c>
      <c r="L2806" t="str">
        <f t="shared" si="215"/>
        <v>4</v>
      </c>
      <c r="M2806" t="str">
        <f t="shared" si="216"/>
        <v>2023</v>
      </c>
      <c r="N2806">
        <f t="shared" si="217"/>
        <v>-48628.23</v>
      </c>
      <c r="O2806" t="str">
        <f t="shared" si="218"/>
        <v/>
      </c>
      <c r="P2806">
        <f t="shared" si="219"/>
        <v>48628.23</v>
      </c>
      <c r="Q2806" s="48" t="str">
        <f>IF(O2806="","",
   IF(OR(O2806&lt;EDA_Outlier_Analysis!$C$10, O2806&gt;EDA_Outlier_Analysis!$C$11),
      "Outlier",
      "Normal"))</f>
        <v/>
      </c>
      <c r="R2806" t="str">
        <f>IF(P2806="","",
   IF(OR(P2806 &lt; EDA_Outlier_Analysis!$F$7, P2806 &gt; EDA_Outlier_Analysis!$F$8),
      "Outlier",
      "Normal"))</f>
        <v>Normal</v>
      </c>
      <c r="S2806" t="str">
        <f>IF(N2806="","",
   IF(OR(N2806 &lt;EDA_Outlier_Analysis!$I$10, N2806 &gt; EDA_Outlier_Analysis!$I$11),
      "Outlier",
      "Normal"))</f>
        <v>Normal</v>
      </c>
    </row>
    <row r="2807" spans="1:19">
      <c r="A2807" t="s">
        <v>6583</v>
      </c>
      <c r="B2807" s="4">
        <v>44792</v>
      </c>
      <c r="C2807" s="2">
        <v>166825.76999999999</v>
      </c>
      <c r="D2807" t="s">
        <v>849</v>
      </c>
      <c r="E2807" t="s">
        <v>853</v>
      </c>
      <c r="F2807" t="s">
        <v>11</v>
      </c>
      <c r="G2807" t="s">
        <v>20</v>
      </c>
      <c r="H2807" t="s">
        <v>321</v>
      </c>
      <c r="J2807" t="s">
        <v>6584</v>
      </c>
      <c r="K2807" t="str">
        <f>IF(COUNTIF(Customers!A:A, H2807)&gt;0, "Valid", "Invalid")</f>
        <v>Valid</v>
      </c>
      <c r="L2807" t="str">
        <f t="shared" si="215"/>
        <v>8</v>
      </c>
      <c r="M2807" t="str">
        <f t="shared" si="216"/>
        <v>2022</v>
      </c>
      <c r="N2807">
        <f t="shared" si="217"/>
        <v>166825.76999999999</v>
      </c>
      <c r="O2807">
        <f t="shared" si="218"/>
        <v>166825.76999999999</v>
      </c>
      <c r="P2807" t="str">
        <f t="shared" si="219"/>
        <v/>
      </c>
      <c r="Q2807" s="48" t="str">
        <f>IF(O2807="","",
   IF(OR(O2807&lt;EDA_Outlier_Analysis!$C$10, O2807&gt;EDA_Outlier_Analysis!$C$11),
      "Outlier",
      "Normal"))</f>
        <v>Normal</v>
      </c>
      <c r="R2807" t="str">
        <f>IF(P2807="","",
   IF(OR(P2807 &lt; EDA_Outlier_Analysis!$F$7, P2807 &gt; EDA_Outlier_Analysis!$F$8),
      "Outlier",
      "Normal"))</f>
        <v/>
      </c>
      <c r="S2807" t="str">
        <f>IF(N2807="","",
   IF(OR(N2807 &lt;EDA_Outlier_Analysis!$I$10, N2807 &gt; EDA_Outlier_Analysis!$I$11),
      "Outlier",
      "Normal"))</f>
        <v>Normal</v>
      </c>
    </row>
    <row r="2808" spans="1:19">
      <c r="A2808" t="s">
        <v>6585</v>
      </c>
      <c r="B2808" s="4">
        <v>44568</v>
      </c>
      <c r="C2808" s="2">
        <v>-31011.59</v>
      </c>
      <c r="D2808" t="s">
        <v>840</v>
      </c>
      <c r="E2808" t="s">
        <v>864</v>
      </c>
      <c r="F2808" t="s">
        <v>9</v>
      </c>
      <c r="G2808" t="s">
        <v>34</v>
      </c>
      <c r="I2808" t="s">
        <v>2086</v>
      </c>
      <c r="J2808" t="s">
        <v>6586</v>
      </c>
      <c r="K2808" t="str">
        <f>IF(COUNTIF(Customers!A:A, H2808)&gt;0, "Valid", "Invalid")</f>
        <v>Invalid</v>
      </c>
      <c r="L2808" t="str">
        <f t="shared" si="215"/>
        <v>1</v>
      </c>
      <c r="M2808" t="str">
        <f t="shared" si="216"/>
        <v>2022</v>
      </c>
      <c r="N2808">
        <f t="shared" si="217"/>
        <v>-31011.59</v>
      </c>
      <c r="O2808" t="str">
        <f t="shared" si="218"/>
        <v/>
      </c>
      <c r="P2808">
        <f t="shared" si="219"/>
        <v>31011.59</v>
      </c>
      <c r="Q2808" s="48" t="str">
        <f>IF(O2808="","",
   IF(OR(O2808&lt;EDA_Outlier_Analysis!$C$10, O2808&gt;EDA_Outlier_Analysis!$C$11),
      "Outlier",
      "Normal"))</f>
        <v/>
      </c>
      <c r="R2808" t="str">
        <f>IF(P2808="","",
   IF(OR(P2808 &lt; EDA_Outlier_Analysis!$F$7, P2808 &gt; EDA_Outlier_Analysis!$F$8),
      "Outlier",
      "Normal"))</f>
        <v>Normal</v>
      </c>
      <c r="S2808" t="str">
        <f>IF(N2808="","",
   IF(OR(N2808 &lt;EDA_Outlier_Analysis!$I$10, N2808 &gt; EDA_Outlier_Analysis!$I$11),
      "Outlier",
      "Normal"))</f>
        <v>Normal</v>
      </c>
    </row>
    <row r="2809" spans="1:19">
      <c r="A2809" t="s">
        <v>6587</v>
      </c>
      <c r="B2809" s="4">
        <v>44906</v>
      </c>
      <c r="C2809" s="2">
        <v>15007.71</v>
      </c>
      <c r="D2809" t="s">
        <v>873</v>
      </c>
      <c r="E2809" t="s">
        <v>873</v>
      </c>
      <c r="F2809" t="s">
        <v>11</v>
      </c>
      <c r="G2809" t="s">
        <v>31</v>
      </c>
      <c r="J2809" t="s">
        <v>6588</v>
      </c>
      <c r="K2809" t="str">
        <f>IF(COUNTIF(Customers!A:A, H2809)&gt;0, "Valid", "Invalid")</f>
        <v>Invalid</v>
      </c>
      <c r="L2809" t="str">
        <f t="shared" si="215"/>
        <v>12</v>
      </c>
      <c r="M2809" t="str">
        <f t="shared" si="216"/>
        <v>2022</v>
      </c>
      <c r="N2809">
        <f t="shared" si="217"/>
        <v>-15007.71</v>
      </c>
      <c r="O2809" t="str">
        <f t="shared" si="218"/>
        <v/>
      </c>
      <c r="P2809" t="str">
        <f t="shared" si="219"/>
        <v/>
      </c>
      <c r="Q2809" s="48" t="str">
        <f>IF(O2809="","",
   IF(OR(O2809&lt;EDA_Outlier_Analysis!$C$10, O2809&gt;EDA_Outlier_Analysis!$C$11),
      "Outlier",
      "Normal"))</f>
        <v/>
      </c>
      <c r="R2809" t="str">
        <f>IF(P2809="","",
   IF(OR(P2809 &lt; EDA_Outlier_Analysis!$F$7, P2809 &gt; EDA_Outlier_Analysis!$F$8),
      "Outlier",
      "Normal"))</f>
        <v/>
      </c>
      <c r="S2809" t="str">
        <f>IF(N2809="","",
   IF(OR(N2809 &lt;EDA_Outlier_Analysis!$I$10, N2809 &gt; EDA_Outlier_Analysis!$I$11),
      "Outlier",
      "Normal"))</f>
        <v>Normal</v>
      </c>
    </row>
    <row r="2810" spans="1:19">
      <c r="A2810" t="s">
        <v>6589</v>
      </c>
      <c r="B2810" s="4">
        <v>45290</v>
      </c>
      <c r="C2810" s="2">
        <v>251199.61</v>
      </c>
      <c r="D2810" t="s">
        <v>849</v>
      </c>
      <c r="E2810" t="s">
        <v>868</v>
      </c>
      <c r="F2810" t="s">
        <v>9</v>
      </c>
      <c r="G2810" t="s">
        <v>31</v>
      </c>
      <c r="H2810" t="s">
        <v>141</v>
      </c>
      <c r="J2810" t="s">
        <v>6590</v>
      </c>
      <c r="K2810" t="str">
        <f>IF(COUNTIF(Customers!A:A, H2810)&gt;0, "Valid", "Invalid")</f>
        <v>Valid</v>
      </c>
      <c r="L2810" t="str">
        <f t="shared" si="215"/>
        <v>12</v>
      </c>
      <c r="M2810" t="str">
        <f t="shared" si="216"/>
        <v>2023</v>
      </c>
      <c r="N2810">
        <f t="shared" si="217"/>
        <v>251199.61</v>
      </c>
      <c r="O2810">
        <f t="shared" si="218"/>
        <v>251199.61</v>
      </c>
      <c r="P2810" t="str">
        <f t="shared" si="219"/>
        <v/>
      </c>
      <c r="Q2810" s="48" t="str">
        <f>IF(O2810="","",
   IF(OR(O2810&lt;EDA_Outlier_Analysis!$C$10, O2810&gt;EDA_Outlier_Analysis!$C$11),
      "Outlier",
      "Normal"))</f>
        <v>Normal</v>
      </c>
      <c r="R2810" t="str">
        <f>IF(P2810="","",
   IF(OR(P2810 &lt; EDA_Outlier_Analysis!$F$7, P2810 &gt; EDA_Outlier_Analysis!$F$8),
      "Outlier",
      "Normal"))</f>
        <v/>
      </c>
      <c r="S2810" t="str">
        <f>IF(N2810="","",
   IF(OR(N2810 &lt;EDA_Outlier_Analysis!$I$10, N2810 &gt; EDA_Outlier_Analysis!$I$11),
      "Outlier",
      "Normal"))</f>
        <v>Normal</v>
      </c>
    </row>
    <row r="2811" spans="1:19">
      <c r="A2811" t="s">
        <v>6591</v>
      </c>
      <c r="B2811" s="4">
        <v>44938</v>
      </c>
      <c r="C2811" s="2">
        <v>168965.73</v>
      </c>
      <c r="D2811" t="s">
        <v>849</v>
      </c>
      <c r="E2811" t="s">
        <v>850</v>
      </c>
      <c r="F2811" t="s">
        <v>11</v>
      </c>
      <c r="G2811" t="s">
        <v>24</v>
      </c>
      <c r="H2811" t="s">
        <v>675</v>
      </c>
      <c r="J2811" t="s">
        <v>6592</v>
      </c>
      <c r="K2811" t="str">
        <f>IF(COUNTIF(Customers!A:A, H2811)&gt;0, "Valid", "Invalid")</f>
        <v>Valid</v>
      </c>
      <c r="L2811" t="str">
        <f t="shared" si="215"/>
        <v>1</v>
      </c>
      <c r="M2811" t="str">
        <f t="shared" si="216"/>
        <v>2023</v>
      </c>
      <c r="N2811">
        <f t="shared" si="217"/>
        <v>168965.73</v>
      </c>
      <c r="O2811">
        <f t="shared" si="218"/>
        <v>168965.73</v>
      </c>
      <c r="P2811" t="str">
        <f t="shared" si="219"/>
        <v/>
      </c>
      <c r="Q2811" s="48" t="str">
        <f>IF(O2811="","",
   IF(OR(O2811&lt;EDA_Outlier_Analysis!$C$10, O2811&gt;EDA_Outlier_Analysis!$C$11),
      "Outlier",
      "Normal"))</f>
        <v>Normal</v>
      </c>
      <c r="R2811" t="str">
        <f>IF(P2811="","",
   IF(OR(P2811 &lt; EDA_Outlier_Analysis!$F$7, P2811 &gt; EDA_Outlier_Analysis!$F$8),
      "Outlier",
      "Normal"))</f>
        <v/>
      </c>
      <c r="S2811" t="str">
        <f>IF(N2811="","",
   IF(OR(N2811 &lt;EDA_Outlier_Analysis!$I$10, N2811 &gt; EDA_Outlier_Analysis!$I$11),
      "Outlier",
      "Normal"))</f>
        <v>Normal</v>
      </c>
    </row>
    <row r="2812" spans="1:19">
      <c r="A2812" t="s">
        <v>6593</v>
      </c>
      <c r="B2812" s="4">
        <v>45162</v>
      </c>
      <c r="C2812" s="2">
        <v>-55387.33</v>
      </c>
      <c r="D2812" t="s">
        <v>840</v>
      </c>
      <c r="E2812" t="s">
        <v>864</v>
      </c>
      <c r="F2812" t="s">
        <v>9</v>
      </c>
      <c r="G2812" t="s">
        <v>20</v>
      </c>
      <c r="I2812" t="s">
        <v>846</v>
      </c>
      <c r="J2812" t="s">
        <v>6594</v>
      </c>
      <c r="K2812" t="str">
        <f>IF(COUNTIF(Customers!A:A, H2812)&gt;0, "Valid", "Invalid")</f>
        <v>Invalid</v>
      </c>
      <c r="L2812" t="str">
        <f t="shared" si="215"/>
        <v>8</v>
      </c>
      <c r="M2812" t="str">
        <f t="shared" si="216"/>
        <v>2023</v>
      </c>
      <c r="N2812">
        <f t="shared" si="217"/>
        <v>-55387.33</v>
      </c>
      <c r="O2812" t="str">
        <f t="shared" si="218"/>
        <v/>
      </c>
      <c r="P2812">
        <f t="shared" si="219"/>
        <v>55387.33</v>
      </c>
      <c r="Q2812" s="48" t="str">
        <f>IF(O2812="","",
   IF(OR(O2812&lt;EDA_Outlier_Analysis!$C$10, O2812&gt;EDA_Outlier_Analysis!$C$11),
      "Outlier",
      "Normal"))</f>
        <v/>
      </c>
      <c r="R2812" t="str">
        <f>IF(P2812="","",
   IF(OR(P2812 &lt; EDA_Outlier_Analysis!$F$7, P2812 &gt; EDA_Outlier_Analysis!$F$8),
      "Outlier",
      "Normal"))</f>
        <v>Outlier</v>
      </c>
      <c r="S2812" t="str">
        <f>IF(N2812="","",
   IF(OR(N2812 &lt;EDA_Outlier_Analysis!$I$10, N2812 &gt; EDA_Outlier_Analysis!$I$11),
      "Outlier",
      "Normal"))</f>
        <v>Normal</v>
      </c>
    </row>
    <row r="2813" spans="1:19">
      <c r="A2813" t="s">
        <v>6595</v>
      </c>
      <c r="B2813" s="4">
        <v>45137</v>
      </c>
      <c r="C2813" s="2">
        <v>150007.28</v>
      </c>
      <c r="D2813" t="s">
        <v>849</v>
      </c>
      <c r="E2813" t="s">
        <v>850</v>
      </c>
      <c r="F2813" t="s">
        <v>11</v>
      </c>
      <c r="G2813" t="s">
        <v>20</v>
      </c>
      <c r="H2813" t="s">
        <v>333</v>
      </c>
      <c r="J2813" t="s">
        <v>6596</v>
      </c>
      <c r="K2813" t="str">
        <f>IF(COUNTIF(Customers!A:A, H2813)&gt;0, "Valid", "Invalid")</f>
        <v>Valid</v>
      </c>
      <c r="L2813" t="str">
        <f t="shared" si="215"/>
        <v>7</v>
      </c>
      <c r="M2813" t="str">
        <f t="shared" si="216"/>
        <v>2023</v>
      </c>
      <c r="N2813">
        <f t="shared" si="217"/>
        <v>150007.28</v>
      </c>
      <c r="O2813">
        <f t="shared" si="218"/>
        <v>150007.28</v>
      </c>
      <c r="P2813" t="str">
        <f t="shared" si="219"/>
        <v/>
      </c>
      <c r="Q2813" s="48" t="str">
        <f>IF(O2813="","",
   IF(OR(O2813&lt;EDA_Outlier_Analysis!$C$10, O2813&gt;EDA_Outlier_Analysis!$C$11),
      "Outlier",
      "Normal"))</f>
        <v>Normal</v>
      </c>
      <c r="R2813" t="str">
        <f>IF(P2813="","",
   IF(OR(P2813 &lt; EDA_Outlier_Analysis!$F$7, P2813 &gt; EDA_Outlier_Analysis!$F$8),
      "Outlier",
      "Normal"))</f>
        <v/>
      </c>
      <c r="S2813" t="str">
        <f>IF(N2813="","",
   IF(OR(N2813 &lt;EDA_Outlier_Analysis!$I$10, N2813 &gt; EDA_Outlier_Analysis!$I$11),
      "Outlier",
      "Normal"))</f>
        <v>Normal</v>
      </c>
    </row>
    <row r="2814" spans="1:19">
      <c r="A2814" t="s">
        <v>6597</v>
      </c>
      <c r="B2814" s="4">
        <v>45243</v>
      </c>
      <c r="C2814" s="2">
        <v>145315.34</v>
      </c>
      <c r="D2814" t="s">
        <v>849</v>
      </c>
      <c r="E2814" t="s">
        <v>853</v>
      </c>
      <c r="F2814" t="s">
        <v>11</v>
      </c>
      <c r="G2814" t="s">
        <v>20</v>
      </c>
      <c r="H2814" t="s">
        <v>549</v>
      </c>
      <c r="J2814" t="s">
        <v>6598</v>
      </c>
      <c r="K2814" t="str">
        <f>IF(COUNTIF(Customers!A:A, H2814)&gt;0, "Valid", "Invalid")</f>
        <v>Valid</v>
      </c>
      <c r="L2814" t="str">
        <f t="shared" si="215"/>
        <v>11</v>
      </c>
      <c r="M2814" t="str">
        <f t="shared" si="216"/>
        <v>2023</v>
      </c>
      <c r="N2814">
        <f t="shared" si="217"/>
        <v>145315.34</v>
      </c>
      <c r="O2814">
        <f t="shared" si="218"/>
        <v>145315.34</v>
      </c>
      <c r="P2814" t="str">
        <f t="shared" si="219"/>
        <v/>
      </c>
      <c r="Q2814" s="48" t="str">
        <f>IF(O2814="","",
   IF(OR(O2814&lt;EDA_Outlier_Analysis!$C$10, O2814&gt;EDA_Outlier_Analysis!$C$11),
      "Outlier",
      "Normal"))</f>
        <v>Normal</v>
      </c>
      <c r="R2814" t="str">
        <f>IF(P2814="","",
   IF(OR(P2814 &lt; EDA_Outlier_Analysis!$F$7, P2814 &gt; EDA_Outlier_Analysis!$F$8),
      "Outlier",
      "Normal"))</f>
        <v/>
      </c>
      <c r="S2814" t="str">
        <f>IF(N2814="","",
   IF(OR(N2814 &lt;EDA_Outlier_Analysis!$I$10, N2814 &gt; EDA_Outlier_Analysis!$I$11),
      "Outlier",
      "Normal"))</f>
        <v>Normal</v>
      </c>
    </row>
    <row r="2815" spans="1:19">
      <c r="A2815" t="s">
        <v>6599</v>
      </c>
      <c r="B2815" s="4">
        <v>45103</v>
      </c>
      <c r="C2815" s="2">
        <v>104161.96</v>
      </c>
      <c r="D2815" t="s">
        <v>849</v>
      </c>
      <c r="E2815" t="s">
        <v>868</v>
      </c>
      <c r="F2815" t="s">
        <v>9</v>
      </c>
      <c r="G2815" t="s">
        <v>20</v>
      </c>
      <c r="H2815" t="s">
        <v>747</v>
      </c>
      <c r="J2815" t="s">
        <v>6600</v>
      </c>
      <c r="K2815" t="str">
        <f>IF(COUNTIF(Customers!A:A, H2815)&gt;0, "Valid", "Invalid")</f>
        <v>Valid</v>
      </c>
      <c r="L2815" t="str">
        <f t="shared" si="215"/>
        <v>6</v>
      </c>
      <c r="M2815" t="str">
        <f t="shared" si="216"/>
        <v>2023</v>
      </c>
      <c r="N2815">
        <f t="shared" si="217"/>
        <v>104161.96</v>
      </c>
      <c r="O2815">
        <f t="shared" si="218"/>
        <v>104161.96</v>
      </c>
      <c r="P2815" t="str">
        <f t="shared" si="219"/>
        <v/>
      </c>
      <c r="Q2815" s="48" t="str">
        <f>IF(O2815="","",
   IF(OR(O2815&lt;EDA_Outlier_Analysis!$C$10, O2815&gt;EDA_Outlier_Analysis!$C$11),
      "Outlier",
      "Normal"))</f>
        <v>Normal</v>
      </c>
      <c r="R2815" t="str">
        <f>IF(P2815="","",
   IF(OR(P2815 &lt; EDA_Outlier_Analysis!$F$7, P2815 &gt; EDA_Outlier_Analysis!$F$8),
      "Outlier",
      "Normal"))</f>
        <v/>
      </c>
      <c r="S2815" t="str">
        <f>IF(N2815="","",
   IF(OR(N2815 &lt;EDA_Outlier_Analysis!$I$10, N2815 &gt; EDA_Outlier_Analysis!$I$11),
      "Outlier",
      "Normal"))</f>
        <v>Normal</v>
      </c>
    </row>
    <row r="2816" spans="1:19">
      <c r="A2816" t="s">
        <v>6601</v>
      </c>
      <c r="B2816" s="4">
        <v>44944</v>
      </c>
      <c r="C2816" s="2">
        <v>186654.68</v>
      </c>
      <c r="D2816" t="s">
        <v>849</v>
      </c>
      <c r="E2816" t="s">
        <v>850</v>
      </c>
      <c r="F2816" t="s">
        <v>11</v>
      </c>
      <c r="G2816" t="s">
        <v>31</v>
      </c>
      <c r="H2816" t="s">
        <v>183</v>
      </c>
      <c r="J2816" t="s">
        <v>6602</v>
      </c>
      <c r="K2816" t="str">
        <f>IF(COUNTIF(Customers!A:A, H2816)&gt;0, "Valid", "Invalid")</f>
        <v>Valid</v>
      </c>
      <c r="L2816" t="str">
        <f t="shared" si="215"/>
        <v>1</v>
      </c>
      <c r="M2816" t="str">
        <f t="shared" si="216"/>
        <v>2023</v>
      </c>
      <c r="N2816">
        <f t="shared" si="217"/>
        <v>186654.68</v>
      </c>
      <c r="O2816">
        <f t="shared" si="218"/>
        <v>186654.68</v>
      </c>
      <c r="P2816" t="str">
        <f t="shared" si="219"/>
        <v/>
      </c>
      <c r="Q2816" s="48" t="str">
        <f>IF(O2816="","",
   IF(OR(O2816&lt;EDA_Outlier_Analysis!$C$10, O2816&gt;EDA_Outlier_Analysis!$C$11),
      "Outlier",
      "Normal"))</f>
        <v>Normal</v>
      </c>
      <c r="R2816" t="str">
        <f>IF(P2816="","",
   IF(OR(P2816 &lt; EDA_Outlier_Analysis!$F$7, P2816 &gt; EDA_Outlier_Analysis!$F$8),
      "Outlier",
      "Normal"))</f>
        <v/>
      </c>
      <c r="S2816" t="str">
        <f>IF(N2816="","",
   IF(OR(N2816 &lt;EDA_Outlier_Analysis!$I$10, N2816 &gt; EDA_Outlier_Analysis!$I$11),
      "Outlier",
      "Normal"))</f>
        <v>Normal</v>
      </c>
    </row>
    <row r="2817" spans="1:19">
      <c r="A2817" t="s">
        <v>6603</v>
      </c>
      <c r="B2817" s="4">
        <v>45134</v>
      </c>
      <c r="C2817" s="2">
        <v>-46393.62</v>
      </c>
      <c r="D2817" t="s">
        <v>840</v>
      </c>
      <c r="E2817" t="s">
        <v>841</v>
      </c>
      <c r="F2817" t="s">
        <v>11</v>
      </c>
      <c r="G2817" t="s">
        <v>24</v>
      </c>
      <c r="I2817" t="s">
        <v>1585</v>
      </c>
      <c r="J2817" t="s">
        <v>6604</v>
      </c>
      <c r="K2817" t="str">
        <f>IF(COUNTIF(Customers!A:A, H2817)&gt;0, "Valid", "Invalid")</f>
        <v>Invalid</v>
      </c>
      <c r="L2817" t="str">
        <f t="shared" si="215"/>
        <v>7</v>
      </c>
      <c r="M2817" t="str">
        <f t="shared" si="216"/>
        <v>2023</v>
      </c>
      <c r="N2817">
        <f t="shared" si="217"/>
        <v>-46393.62</v>
      </c>
      <c r="O2817" t="str">
        <f t="shared" si="218"/>
        <v/>
      </c>
      <c r="P2817">
        <f t="shared" si="219"/>
        <v>46393.62</v>
      </c>
      <c r="Q2817" s="48" t="str">
        <f>IF(O2817="","",
   IF(OR(O2817&lt;EDA_Outlier_Analysis!$C$10, O2817&gt;EDA_Outlier_Analysis!$C$11),
      "Outlier",
      "Normal"))</f>
        <v/>
      </c>
      <c r="R2817" t="str">
        <f>IF(P2817="","",
   IF(OR(P2817 &lt; EDA_Outlier_Analysis!$F$7, P2817 &gt; EDA_Outlier_Analysis!$F$8),
      "Outlier",
      "Normal"))</f>
        <v>Normal</v>
      </c>
      <c r="S2817" t="str">
        <f>IF(N2817="","",
   IF(OR(N2817 &lt;EDA_Outlier_Analysis!$I$10, N2817 &gt; EDA_Outlier_Analysis!$I$11),
      "Outlier",
      "Normal"))</f>
        <v>Normal</v>
      </c>
    </row>
    <row r="2818" spans="1:19">
      <c r="A2818" t="s">
        <v>6605</v>
      </c>
      <c r="B2818" s="4">
        <v>44652</v>
      </c>
      <c r="C2818" s="2">
        <v>213491.98</v>
      </c>
      <c r="D2818" t="s">
        <v>849</v>
      </c>
      <c r="E2818" t="s">
        <v>868</v>
      </c>
      <c r="F2818" t="s">
        <v>11</v>
      </c>
      <c r="G2818" t="s">
        <v>20</v>
      </c>
      <c r="H2818" t="s">
        <v>53</v>
      </c>
      <c r="J2818" t="s">
        <v>6606</v>
      </c>
      <c r="K2818" t="str">
        <f>IF(COUNTIF(Customers!A:A, H2818)&gt;0, "Valid", "Invalid")</f>
        <v>Valid</v>
      </c>
      <c r="L2818" t="str">
        <f t="shared" si="215"/>
        <v>4</v>
      </c>
      <c r="M2818" t="str">
        <f t="shared" si="216"/>
        <v>2022</v>
      </c>
      <c r="N2818">
        <f t="shared" si="217"/>
        <v>213491.98</v>
      </c>
      <c r="O2818">
        <f t="shared" si="218"/>
        <v>213491.98</v>
      </c>
      <c r="P2818" t="str">
        <f t="shared" si="219"/>
        <v/>
      </c>
      <c r="Q2818" s="48" t="str">
        <f>IF(O2818="","",
   IF(OR(O2818&lt;EDA_Outlier_Analysis!$C$10, O2818&gt;EDA_Outlier_Analysis!$C$11),
      "Outlier",
      "Normal"))</f>
        <v>Normal</v>
      </c>
      <c r="R2818" t="str">
        <f>IF(P2818="","",
   IF(OR(P2818 &lt; EDA_Outlier_Analysis!$F$7, P2818 &gt; EDA_Outlier_Analysis!$F$8),
      "Outlier",
      "Normal"))</f>
        <v/>
      </c>
      <c r="S2818" t="str">
        <f>IF(N2818="","",
   IF(OR(N2818 &lt;EDA_Outlier_Analysis!$I$10, N2818 &gt; EDA_Outlier_Analysis!$I$11),
      "Outlier",
      "Normal"))</f>
        <v>Normal</v>
      </c>
    </row>
    <row r="2819" spans="1:19">
      <c r="A2819" t="s">
        <v>6607</v>
      </c>
      <c r="B2819" s="4">
        <v>45187</v>
      </c>
      <c r="C2819" s="2">
        <v>140007.22</v>
      </c>
      <c r="D2819" t="s">
        <v>849</v>
      </c>
      <c r="E2819" t="s">
        <v>853</v>
      </c>
      <c r="F2819" t="s">
        <v>11</v>
      </c>
      <c r="G2819" t="s">
        <v>34</v>
      </c>
      <c r="H2819" t="s">
        <v>49</v>
      </c>
      <c r="J2819" t="s">
        <v>6608</v>
      </c>
      <c r="K2819" t="str">
        <f>IF(COUNTIF(Customers!A:A, H2819)&gt;0, "Valid", "Invalid")</f>
        <v>Valid</v>
      </c>
      <c r="L2819" t="str">
        <f t="shared" ref="L2819:L2882" si="220">TEXT(B2819,"m")</f>
        <v>9</v>
      </c>
      <c r="M2819" t="str">
        <f t="shared" ref="M2819:M2882" si="221">TEXT(B2819,"yyyy")</f>
        <v>2023</v>
      </c>
      <c r="N2819">
        <f t="shared" ref="N2819:N2882" si="222">IF(D2819="Revenue",C2819,-ABS(C2819))</f>
        <v>140007.22</v>
      </c>
      <c r="O2819">
        <f t="shared" ref="O2819:O2882" si="223">IF(D2819="Revenue", C2819, "")</f>
        <v>140007.22</v>
      </c>
      <c r="P2819" t="str">
        <f t="shared" ref="P2819:P2882" si="224">IF(D2819="Expense", ABS(C2819), "")</f>
        <v/>
      </c>
      <c r="Q2819" s="48" t="str">
        <f>IF(O2819="","",
   IF(OR(O2819&lt;EDA_Outlier_Analysis!$C$10, O2819&gt;EDA_Outlier_Analysis!$C$11),
      "Outlier",
      "Normal"))</f>
        <v>Normal</v>
      </c>
      <c r="R2819" t="str">
        <f>IF(P2819="","",
   IF(OR(P2819 &lt; EDA_Outlier_Analysis!$F$7, P2819 &gt; EDA_Outlier_Analysis!$F$8),
      "Outlier",
      "Normal"))</f>
        <v/>
      </c>
      <c r="S2819" t="str">
        <f>IF(N2819="","",
   IF(OR(N2819 &lt;EDA_Outlier_Analysis!$I$10, N2819 &gt; EDA_Outlier_Analysis!$I$11),
      "Outlier",
      "Normal"))</f>
        <v>Normal</v>
      </c>
    </row>
    <row r="2820" spans="1:19">
      <c r="A2820" t="s">
        <v>6609</v>
      </c>
      <c r="B2820" s="4">
        <v>44771</v>
      </c>
      <c r="C2820" s="2">
        <v>-72420.11</v>
      </c>
      <c r="D2820" t="s">
        <v>840</v>
      </c>
      <c r="E2820" t="s">
        <v>845</v>
      </c>
      <c r="F2820" t="s">
        <v>11</v>
      </c>
      <c r="G2820" t="s">
        <v>31</v>
      </c>
      <c r="I2820" t="s">
        <v>879</v>
      </c>
      <c r="J2820" t="s">
        <v>6610</v>
      </c>
      <c r="K2820" t="str">
        <f>IF(COUNTIF(Customers!A:A, H2820)&gt;0, "Valid", "Invalid")</f>
        <v>Invalid</v>
      </c>
      <c r="L2820" t="str">
        <f t="shared" si="220"/>
        <v>7</v>
      </c>
      <c r="M2820" t="str">
        <f t="shared" si="221"/>
        <v>2022</v>
      </c>
      <c r="N2820">
        <f t="shared" si="222"/>
        <v>-72420.11</v>
      </c>
      <c r="O2820" t="str">
        <f t="shared" si="223"/>
        <v/>
      </c>
      <c r="P2820">
        <f t="shared" si="224"/>
        <v>72420.11</v>
      </c>
      <c r="Q2820" s="48" t="str">
        <f>IF(O2820="","",
   IF(OR(O2820&lt;EDA_Outlier_Analysis!$C$10, O2820&gt;EDA_Outlier_Analysis!$C$11),
      "Outlier",
      "Normal"))</f>
        <v/>
      </c>
      <c r="R2820" t="str">
        <f>IF(P2820="","",
   IF(OR(P2820 &lt; EDA_Outlier_Analysis!$F$7, P2820 &gt; EDA_Outlier_Analysis!$F$8),
      "Outlier",
      "Normal"))</f>
        <v>Outlier</v>
      </c>
      <c r="S2820" t="str">
        <f>IF(N2820="","",
   IF(OR(N2820 &lt;EDA_Outlier_Analysis!$I$10, N2820 &gt; EDA_Outlier_Analysis!$I$11),
      "Outlier",
      "Normal"))</f>
        <v>Normal</v>
      </c>
    </row>
    <row r="2821" spans="1:19">
      <c r="A2821" t="s">
        <v>6611</v>
      </c>
      <c r="B2821" s="4">
        <v>45173</v>
      </c>
      <c r="C2821" s="2">
        <v>130445.25</v>
      </c>
      <c r="D2821" t="s">
        <v>849</v>
      </c>
      <c r="E2821" t="s">
        <v>853</v>
      </c>
      <c r="F2821" t="s">
        <v>10</v>
      </c>
      <c r="G2821" t="s">
        <v>20</v>
      </c>
      <c r="H2821" t="s">
        <v>501</v>
      </c>
      <c r="J2821" t="s">
        <v>6612</v>
      </c>
      <c r="K2821" t="str">
        <f>IF(COUNTIF(Customers!A:A, H2821)&gt;0, "Valid", "Invalid")</f>
        <v>Valid</v>
      </c>
      <c r="L2821" t="str">
        <f t="shared" si="220"/>
        <v>9</v>
      </c>
      <c r="M2821" t="str">
        <f t="shared" si="221"/>
        <v>2023</v>
      </c>
      <c r="N2821">
        <f t="shared" si="222"/>
        <v>130445.25</v>
      </c>
      <c r="O2821">
        <f t="shared" si="223"/>
        <v>130445.25</v>
      </c>
      <c r="P2821" t="str">
        <f t="shared" si="224"/>
        <v/>
      </c>
      <c r="Q2821" s="48" t="str">
        <f>IF(O2821="","",
   IF(OR(O2821&lt;EDA_Outlier_Analysis!$C$10, O2821&gt;EDA_Outlier_Analysis!$C$11),
      "Outlier",
      "Normal"))</f>
        <v>Normal</v>
      </c>
      <c r="R2821" t="str">
        <f>IF(P2821="","",
   IF(OR(P2821 &lt; EDA_Outlier_Analysis!$F$7, P2821 &gt; EDA_Outlier_Analysis!$F$8),
      "Outlier",
      "Normal"))</f>
        <v/>
      </c>
      <c r="S2821" t="str">
        <f>IF(N2821="","",
   IF(OR(N2821 &lt;EDA_Outlier_Analysis!$I$10, N2821 &gt; EDA_Outlier_Analysis!$I$11),
      "Outlier",
      "Normal"))</f>
        <v>Normal</v>
      </c>
    </row>
    <row r="2822" spans="1:19">
      <c r="A2822" t="s">
        <v>6613</v>
      </c>
      <c r="B2822" s="4">
        <v>44621</v>
      </c>
      <c r="C2822" s="2">
        <v>-25154.98</v>
      </c>
      <c r="D2822" t="s">
        <v>840</v>
      </c>
      <c r="E2822" t="s">
        <v>841</v>
      </c>
      <c r="F2822" t="s">
        <v>11</v>
      </c>
      <c r="G2822" t="s">
        <v>20</v>
      </c>
      <c r="I2822" t="s">
        <v>1317</v>
      </c>
      <c r="J2822" t="s">
        <v>6614</v>
      </c>
      <c r="K2822" t="str">
        <f>IF(COUNTIF(Customers!A:A, H2822)&gt;0, "Valid", "Invalid")</f>
        <v>Invalid</v>
      </c>
      <c r="L2822" t="str">
        <f t="shared" si="220"/>
        <v>3</v>
      </c>
      <c r="M2822" t="str">
        <f t="shared" si="221"/>
        <v>2022</v>
      </c>
      <c r="N2822">
        <f t="shared" si="222"/>
        <v>-25154.98</v>
      </c>
      <c r="O2822" t="str">
        <f t="shared" si="223"/>
        <v/>
      </c>
      <c r="P2822">
        <f t="shared" si="224"/>
        <v>25154.98</v>
      </c>
      <c r="Q2822" s="48" t="str">
        <f>IF(O2822="","",
   IF(OR(O2822&lt;EDA_Outlier_Analysis!$C$10, O2822&gt;EDA_Outlier_Analysis!$C$11),
      "Outlier",
      "Normal"))</f>
        <v/>
      </c>
      <c r="R2822" t="str">
        <f>IF(P2822="","",
   IF(OR(P2822 &lt; EDA_Outlier_Analysis!$F$7, P2822 &gt; EDA_Outlier_Analysis!$F$8),
      "Outlier",
      "Normal"))</f>
        <v>Outlier</v>
      </c>
      <c r="S2822" t="str">
        <f>IF(N2822="","",
   IF(OR(N2822 &lt;EDA_Outlier_Analysis!$I$10, N2822 &gt; EDA_Outlier_Analysis!$I$11),
      "Outlier",
      "Normal"))</f>
        <v>Normal</v>
      </c>
    </row>
    <row r="2823" spans="1:19">
      <c r="A2823" t="s">
        <v>6615</v>
      </c>
      <c r="B2823" s="4">
        <v>45251</v>
      </c>
      <c r="C2823" s="2">
        <v>189447.9</v>
      </c>
      <c r="D2823" t="s">
        <v>849</v>
      </c>
      <c r="E2823" t="s">
        <v>868</v>
      </c>
      <c r="F2823" t="s">
        <v>11</v>
      </c>
      <c r="G2823" t="s">
        <v>24</v>
      </c>
      <c r="H2823" t="s">
        <v>49</v>
      </c>
      <c r="J2823" t="s">
        <v>6616</v>
      </c>
      <c r="K2823" t="str">
        <f>IF(COUNTIF(Customers!A:A, H2823)&gt;0, "Valid", "Invalid")</f>
        <v>Valid</v>
      </c>
      <c r="L2823" t="str">
        <f t="shared" si="220"/>
        <v>11</v>
      </c>
      <c r="M2823" t="str">
        <f t="shared" si="221"/>
        <v>2023</v>
      </c>
      <c r="N2823">
        <f t="shared" si="222"/>
        <v>189447.9</v>
      </c>
      <c r="O2823">
        <f t="shared" si="223"/>
        <v>189447.9</v>
      </c>
      <c r="P2823" t="str">
        <f t="shared" si="224"/>
        <v/>
      </c>
      <c r="Q2823" s="48" t="str">
        <f>IF(O2823="","",
   IF(OR(O2823&lt;EDA_Outlier_Analysis!$C$10, O2823&gt;EDA_Outlier_Analysis!$C$11),
      "Outlier",
      "Normal"))</f>
        <v>Normal</v>
      </c>
      <c r="R2823" t="str">
        <f>IF(P2823="","",
   IF(OR(P2823 &lt; EDA_Outlier_Analysis!$F$7, P2823 &gt; EDA_Outlier_Analysis!$F$8),
      "Outlier",
      "Normal"))</f>
        <v/>
      </c>
      <c r="S2823" t="str">
        <f>IF(N2823="","",
   IF(OR(N2823 &lt;EDA_Outlier_Analysis!$I$10, N2823 &gt; EDA_Outlier_Analysis!$I$11),
      "Outlier",
      "Normal"))</f>
        <v>Normal</v>
      </c>
    </row>
    <row r="2824" spans="1:19">
      <c r="A2824" t="s">
        <v>6617</v>
      </c>
      <c r="B2824" s="4">
        <v>44722</v>
      </c>
      <c r="C2824" s="2">
        <v>-19658.52</v>
      </c>
      <c r="D2824" t="s">
        <v>840</v>
      </c>
      <c r="E2824" t="s">
        <v>845</v>
      </c>
      <c r="F2824" t="s">
        <v>9</v>
      </c>
      <c r="G2824" t="s">
        <v>34</v>
      </c>
      <c r="I2824" t="s">
        <v>912</v>
      </c>
      <c r="J2824" t="s">
        <v>6618</v>
      </c>
      <c r="K2824" t="str">
        <f>IF(COUNTIF(Customers!A:A, H2824)&gt;0, "Valid", "Invalid")</f>
        <v>Invalid</v>
      </c>
      <c r="L2824" t="str">
        <f t="shared" si="220"/>
        <v>6</v>
      </c>
      <c r="M2824" t="str">
        <f t="shared" si="221"/>
        <v>2022</v>
      </c>
      <c r="N2824">
        <f t="shared" si="222"/>
        <v>-19658.52</v>
      </c>
      <c r="O2824" t="str">
        <f t="shared" si="223"/>
        <v/>
      </c>
      <c r="P2824">
        <f t="shared" si="224"/>
        <v>19658.52</v>
      </c>
      <c r="Q2824" s="48" t="str">
        <f>IF(O2824="","",
   IF(OR(O2824&lt;EDA_Outlier_Analysis!$C$10, O2824&gt;EDA_Outlier_Analysis!$C$11),
      "Outlier",
      "Normal"))</f>
        <v/>
      </c>
      <c r="R2824" t="str">
        <f>IF(P2824="","",
   IF(OR(P2824 &lt; EDA_Outlier_Analysis!$F$7, P2824 &gt; EDA_Outlier_Analysis!$F$8),
      "Outlier",
      "Normal"))</f>
        <v>Outlier</v>
      </c>
      <c r="S2824" t="str">
        <f>IF(N2824="","",
   IF(OR(N2824 &lt;EDA_Outlier_Analysis!$I$10, N2824 &gt; EDA_Outlier_Analysis!$I$11),
      "Outlier",
      "Normal"))</f>
        <v>Normal</v>
      </c>
    </row>
    <row r="2825" spans="1:19">
      <c r="A2825" t="s">
        <v>6619</v>
      </c>
      <c r="B2825" s="4">
        <v>45139</v>
      </c>
      <c r="C2825" s="2">
        <v>-9728.85</v>
      </c>
      <c r="D2825" t="s">
        <v>840</v>
      </c>
      <c r="E2825" t="s">
        <v>856</v>
      </c>
      <c r="F2825" t="s">
        <v>10</v>
      </c>
      <c r="G2825" t="s">
        <v>31</v>
      </c>
      <c r="I2825" t="s">
        <v>898</v>
      </c>
      <c r="J2825" t="s">
        <v>6620</v>
      </c>
      <c r="K2825" t="str">
        <f>IF(COUNTIF(Customers!A:A, H2825)&gt;0, "Valid", "Invalid")</f>
        <v>Invalid</v>
      </c>
      <c r="L2825" t="str">
        <f t="shared" si="220"/>
        <v>8</v>
      </c>
      <c r="M2825" t="str">
        <f t="shared" si="221"/>
        <v>2023</v>
      </c>
      <c r="N2825">
        <f t="shared" si="222"/>
        <v>-9728.85</v>
      </c>
      <c r="O2825" t="str">
        <f t="shared" si="223"/>
        <v/>
      </c>
      <c r="P2825">
        <f t="shared" si="224"/>
        <v>9728.85</v>
      </c>
      <c r="Q2825" s="48" t="str">
        <f>IF(O2825="","",
   IF(OR(O2825&lt;EDA_Outlier_Analysis!$C$10, O2825&gt;EDA_Outlier_Analysis!$C$11),
      "Outlier",
      "Normal"))</f>
        <v/>
      </c>
      <c r="R2825" t="str">
        <f>IF(P2825="","",
   IF(OR(P2825 &lt; EDA_Outlier_Analysis!$F$7, P2825 &gt; EDA_Outlier_Analysis!$F$8),
      "Outlier",
      "Normal"))</f>
        <v>Outlier</v>
      </c>
      <c r="S2825" t="str">
        <f>IF(N2825="","",
   IF(OR(N2825 &lt;EDA_Outlier_Analysis!$I$10, N2825 &gt; EDA_Outlier_Analysis!$I$11),
      "Outlier",
      "Normal"))</f>
        <v>Normal</v>
      </c>
    </row>
    <row r="2826" spans="1:19">
      <c r="A2826" t="s">
        <v>6621</v>
      </c>
      <c r="B2826" s="4">
        <v>45147</v>
      </c>
      <c r="C2826" s="2">
        <v>-21701.71</v>
      </c>
      <c r="D2826" t="s">
        <v>840</v>
      </c>
      <c r="E2826" t="s">
        <v>864</v>
      </c>
      <c r="F2826" t="s">
        <v>10</v>
      </c>
      <c r="G2826" t="s">
        <v>20</v>
      </c>
      <c r="I2826" t="s">
        <v>1018</v>
      </c>
      <c r="J2826" t="s">
        <v>6622</v>
      </c>
      <c r="K2826" t="str">
        <f>IF(COUNTIF(Customers!A:A, H2826)&gt;0, "Valid", "Invalid")</f>
        <v>Invalid</v>
      </c>
      <c r="L2826" t="str">
        <f t="shared" si="220"/>
        <v>8</v>
      </c>
      <c r="M2826" t="str">
        <f t="shared" si="221"/>
        <v>2023</v>
      </c>
      <c r="N2826">
        <f t="shared" si="222"/>
        <v>-21701.71</v>
      </c>
      <c r="O2826" t="str">
        <f t="shared" si="223"/>
        <v/>
      </c>
      <c r="P2826">
        <f t="shared" si="224"/>
        <v>21701.71</v>
      </c>
      <c r="Q2826" s="48" t="str">
        <f>IF(O2826="","",
   IF(OR(O2826&lt;EDA_Outlier_Analysis!$C$10, O2826&gt;EDA_Outlier_Analysis!$C$11),
      "Outlier",
      "Normal"))</f>
        <v/>
      </c>
      <c r="R2826" t="str">
        <f>IF(P2826="","",
   IF(OR(P2826 &lt; EDA_Outlier_Analysis!$F$7, P2826 &gt; EDA_Outlier_Analysis!$F$8),
      "Outlier",
      "Normal"))</f>
        <v>Outlier</v>
      </c>
      <c r="S2826" t="str">
        <f>IF(N2826="","",
   IF(OR(N2826 &lt;EDA_Outlier_Analysis!$I$10, N2826 &gt; EDA_Outlier_Analysis!$I$11),
      "Outlier",
      "Normal"))</f>
        <v>Normal</v>
      </c>
    </row>
    <row r="2827" spans="1:19">
      <c r="A2827" t="s">
        <v>6623</v>
      </c>
      <c r="B2827" s="4">
        <v>44796</v>
      </c>
      <c r="C2827" s="2">
        <v>-2000</v>
      </c>
      <c r="D2827" t="s">
        <v>840</v>
      </c>
      <c r="E2827" t="s">
        <v>856</v>
      </c>
      <c r="F2827" t="s">
        <v>9</v>
      </c>
      <c r="G2827" t="s">
        <v>31</v>
      </c>
      <c r="I2827" t="s">
        <v>1086</v>
      </c>
      <c r="J2827" t="s">
        <v>6624</v>
      </c>
      <c r="K2827" t="str">
        <f>IF(COUNTIF(Customers!A:A, H2827)&gt;0, "Valid", "Invalid")</f>
        <v>Invalid</v>
      </c>
      <c r="L2827" t="str">
        <f t="shared" si="220"/>
        <v>8</v>
      </c>
      <c r="M2827" t="str">
        <f t="shared" si="221"/>
        <v>2022</v>
      </c>
      <c r="N2827">
        <f t="shared" si="222"/>
        <v>-2000</v>
      </c>
      <c r="O2827" t="str">
        <f t="shared" si="223"/>
        <v/>
      </c>
      <c r="P2827">
        <f t="shared" si="224"/>
        <v>2000</v>
      </c>
      <c r="Q2827" s="48" t="str">
        <f>IF(O2827="","",
   IF(OR(O2827&lt;EDA_Outlier_Analysis!$C$10, O2827&gt;EDA_Outlier_Analysis!$C$11),
      "Outlier",
      "Normal"))</f>
        <v/>
      </c>
      <c r="R2827" t="str">
        <f>IF(P2827="","",
   IF(OR(P2827 &lt; EDA_Outlier_Analysis!$F$7, P2827 &gt; EDA_Outlier_Analysis!$F$8),
      "Outlier",
      "Normal"))</f>
        <v>Outlier</v>
      </c>
      <c r="S2827" t="str">
        <f>IF(N2827="","",
   IF(OR(N2827 &lt;EDA_Outlier_Analysis!$I$10, N2827 &gt; EDA_Outlier_Analysis!$I$11),
      "Outlier",
      "Normal"))</f>
        <v>Normal</v>
      </c>
    </row>
    <row r="2828" spans="1:19">
      <c r="A2828" t="s">
        <v>6625</v>
      </c>
      <c r="B2828" s="4">
        <v>45006</v>
      </c>
      <c r="C2828" s="2">
        <v>76942.05</v>
      </c>
      <c r="D2828" t="s">
        <v>849</v>
      </c>
      <c r="E2828" t="s">
        <v>850</v>
      </c>
      <c r="F2828" t="s">
        <v>10</v>
      </c>
      <c r="G2828" t="s">
        <v>31</v>
      </c>
      <c r="H2828" t="s">
        <v>729</v>
      </c>
      <c r="J2828" t="s">
        <v>6626</v>
      </c>
      <c r="K2828" t="str">
        <f>IF(COUNTIF(Customers!A:A, H2828)&gt;0, "Valid", "Invalid")</f>
        <v>Valid</v>
      </c>
      <c r="L2828" t="str">
        <f t="shared" si="220"/>
        <v>3</v>
      </c>
      <c r="M2828" t="str">
        <f t="shared" si="221"/>
        <v>2023</v>
      </c>
      <c r="N2828">
        <f t="shared" si="222"/>
        <v>76942.05</v>
      </c>
      <c r="O2828">
        <f t="shared" si="223"/>
        <v>76942.05</v>
      </c>
      <c r="P2828" t="str">
        <f t="shared" si="224"/>
        <v/>
      </c>
      <c r="Q2828" s="48" t="str">
        <f>IF(O2828="","",
   IF(OR(O2828&lt;EDA_Outlier_Analysis!$C$10, O2828&gt;EDA_Outlier_Analysis!$C$11),
      "Outlier",
      "Normal"))</f>
        <v>Normal</v>
      </c>
      <c r="R2828" t="str">
        <f>IF(P2828="","",
   IF(OR(P2828 &lt; EDA_Outlier_Analysis!$F$7, P2828 &gt; EDA_Outlier_Analysis!$F$8),
      "Outlier",
      "Normal"))</f>
        <v/>
      </c>
      <c r="S2828" t="str">
        <f>IF(N2828="","",
   IF(OR(N2828 &lt;EDA_Outlier_Analysis!$I$10, N2828 &gt; EDA_Outlier_Analysis!$I$11),
      "Outlier",
      "Normal"))</f>
        <v>Normal</v>
      </c>
    </row>
    <row r="2829" spans="1:19">
      <c r="A2829" t="s">
        <v>6627</v>
      </c>
      <c r="B2829" s="4">
        <v>44928</v>
      </c>
      <c r="C2829" s="2">
        <v>178548.01</v>
      </c>
      <c r="D2829" t="s">
        <v>849</v>
      </c>
      <c r="E2829" t="s">
        <v>850</v>
      </c>
      <c r="F2829" t="s">
        <v>10</v>
      </c>
      <c r="G2829" t="s">
        <v>31</v>
      </c>
      <c r="H2829" t="s">
        <v>255</v>
      </c>
      <c r="J2829" t="s">
        <v>6628</v>
      </c>
      <c r="K2829" t="str">
        <f>IF(COUNTIF(Customers!A:A, H2829)&gt;0, "Valid", "Invalid")</f>
        <v>Valid</v>
      </c>
      <c r="L2829" t="str">
        <f t="shared" si="220"/>
        <v>1</v>
      </c>
      <c r="M2829" t="str">
        <f t="shared" si="221"/>
        <v>2023</v>
      </c>
      <c r="N2829">
        <f t="shared" si="222"/>
        <v>178548.01</v>
      </c>
      <c r="O2829">
        <f t="shared" si="223"/>
        <v>178548.01</v>
      </c>
      <c r="P2829" t="str">
        <f t="shared" si="224"/>
        <v/>
      </c>
      <c r="Q2829" s="48" t="str">
        <f>IF(O2829="","",
   IF(OR(O2829&lt;EDA_Outlier_Analysis!$C$10, O2829&gt;EDA_Outlier_Analysis!$C$11),
      "Outlier",
      "Normal"))</f>
        <v>Normal</v>
      </c>
      <c r="R2829" t="str">
        <f>IF(P2829="","",
   IF(OR(P2829 &lt; EDA_Outlier_Analysis!$F$7, P2829 &gt; EDA_Outlier_Analysis!$F$8),
      "Outlier",
      "Normal"))</f>
        <v/>
      </c>
      <c r="S2829" t="str">
        <f>IF(N2829="","",
   IF(OR(N2829 &lt;EDA_Outlier_Analysis!$I$10, N2829 &gt; EDA_Outlier_Analysis!$I$11),
      "Outlier",
      "Normal"))</f>
        <v>Normal</v>
      </c>
    </row>
    <row r="2830" spans="1:19">
      <c r="A2830" t="s">
        <v>6629</v>
      </c>
      <c r="B2830" s="4">
        <v>45135</v>
      </c>
      <c r="C2830" s="2">
        <v>-46978.06</v>
      </c>
      <c r="D2830" t="s">
        <v>840</v>
      </c>
      <c r="E2830" t="s">
        <v>841</v>
      </c>
      <c r="F2830" t="s">
        <v>9</v>
      </c>
      <c r="G2830" t="s">
        <v>31</v>
      </c>
      <c r="I2830" t="s">
        <v>1317</v>
      </c>
      <c r="J2830" t="s">
        <v>6630</v>
      </c>
      <c r="K2830" t="str">
        <f>IF(COUNTIF(Customers!A:A, H2830)&gt;0, "Valid", "Invalid")</f>
        <v>Invalid</v>
      </c>
      <c r="L2830" t="str">
        <f t="shared" si="220"/>
        <v>7</v>
      </c>
      <c r="M2830" t="str">
        <f t="shared" si="221"/>
        <v>2023</v>
      </c>
      <c r="N2830">
        <f t="shared" si="222"/>
        <v>-46978.06</v>
      </c>
      <c r="O2830" t="str">
        <f t="shared" si="223"/>
        <v/>
      </c>
      <c r="P2830">
        <f t="shared" si="224"/>
        <v>46978.06</v>
      </c>
      <c r="Q2830" s="48" t="str">
        <f>IF(O2830="","",
   IF(OR(O2830&lt;EDA_Outlier_Analysis!$C$10, O2830&gt;EDA_Outlier_Analysis!$C$11),
      "Outlier",
      "Normal"))</f>
        <v/>
      </c>
      <c r="R2830" t="str">
        <f>IF(P2830="","",
   IF(OR(P2830 &lt; EDA_Outlier_Analysis!$F$7, P2830 &gt; EDA_Outlier_Analysis!$F$8),
      "Outlier",
      "Normal"))</f>
        <v>Normal</v>
      </c>
      <c r="S2830" t="str">
        <f>IF(N2830="","",
   IF(OR(N2830 &lt;EDA_Outlier_Analysis!$I$10, N2830 &gt; EDA_Outlier_Analysis!$I$11),
      "Outlier",
      "Normal"))</f>
        <v>Normal</v>
      </c>
    </row>
    <row r="2831" spans="1:19">
      <c r="A2831" t="s">
        <v>6631</v>
      </c>
      <c r="B2831" s="4">
        <v>44881</v>
      </c>
      <c r="C2831" s="2">
        <v>18648.21</v>
      </c>
      <c r="D2831" t="s">
        <v>971</v>
      </c>
      <c r="E2831" t="s">
        <v>971</v>
      </c>
      <c r="F2831" t="s">
        <v>10</v>
      </c>
      <c r="G2831" t="s">
        <v>20</v>
      </c>
      <c r="J2831" t="s">
        <v>6632</v>
      </c>
      <c r="K2831" t="str">
        <f>IF(COUNTIF(Customers!A:A, H2831)&gt;0, "Valid", "Invalid")</f>
        <v>Invalid</v>
      </c>
      <c r="L2831" t="str">
        <f t="shared" si="220"/>
        <v>11</v>
      </c>
      <c r="M2831" t="str">
        <f t="shared" si="221"/>
        <v>2022</v>
      </c>
      <c r="N2831">
        <f t="shared" si="222"/>
        <v>-18648.21</v>
      </c>
      <c r="O2831" t="str">
        <f t="shared" si="223"/>
        <v/>
      </c>
      <c r="P2831" t="str">
        <f t="shared" si="224"/>
        <v/>
      </c>
      <c r="Q2831" s="48" t="str">
        <f>IF(O2831="","",
   IF(OR(O2831&lt;EDA_Outlier_Analysis!$C$10, O2831&gt;EDA_Outlier_Analysis!$C$11),
      "Outlier",
      "Normal"))</f>
        <v/>
      </c>
      <c r="R2831" t="str">
        <f>IF(P2831="","",
   IF(OR(P2831 &lt; EDA_Outlier_Analysis!$F$7, P2831 &gt; EDA_Outlier_Analysis!$F$8),
      "Outlier",
      "Normal"))</f>
        <v/>
      </c>
      <c r="S2831" t="str">
        <f>IF(N2831="","",
   IF(OR(N2831 &lt;EDA_Outlier_Analysis!$I$10, N2831 &gt; EDA_Outlier_Analysis!$I$11),
      "Outlier",
      "Normal"))</f>
        <v>Normal</v>
      </c>
    </row>
    <row r="2832" spans="1:19">
      <c r="A2832" t="s">
        <v>6633</v>
      </c>
      <c r="B2832" s="4">
        <v>45218</v>
      </c>
      <c r="C2832" s="2">
        <v>-58507.97</v>
      </c>
      <c r="D2832" t="s">
        <v>840</v>
      </c>
      <c r="E2832" t="s">
        <v>905</v>
      </c>
      <c r="F2832" t="s">
        <v>9</v>
      </c>
      <c r="G2832" t="s">
        <v>24</v>
      </c>
      <c r="I2832" t="s">
        <v>1167</v>
      </c>
      <c r="J2832" t="s">
        <v>6634</v>
      </c>
      <c r="K2832" t="str">
        <f>IF(COUNTIF(Customers!A:A, H2832)&gt;0, "Valid", "Invalid")</f>
        <v>Invalid</v>
      </c>
      <c r="L2832" t="str">
        <f t="shared" si="220"/>
        <v>10</v>
      </c>
      <c r="M2832" t="str">
        <f t="shared" si="221"/>
        <v>2023</v>
      </c>
      <c r="N2832">
        <f t="shared" si="222"/>
        <v>-58507.97</v>
      </c>
      <c r="O2832" t="str">
        <f t="shared" si="223"/>
        <v/>
      </c>
      <c r="P2832">
        <f t="shared" si="224"/>
        <v>58507.97</v>
      </c>
      <c r="Q2832" s="48" t="str">
        <f>IF(O2832="","",
   IF(OR(O2832&lt;EDA_Outlier_Analysis!$C$10, O2832&gt;EDA_Outlier_Analysis!$C$11),
      "Outlier",
      "Normal"))</f>
        <v/>
      </c>
      <c r="R2832" t="str">
        <f>IF(P2832="","",
   IF(OR(P2832 &lt; EDA_Outlier_Analysis!$F$7, P2832 &gt; EDA_Outlier_Analysis!$F$8),
      "Outlier",
      "Normal"))</f>
        <v>Outlier</v>
      </c>
      <c r="S2832" t="str">
        <f>IF(N2832="","",
   IF(OR(N2832 &lt;EDA_Outlier_Analysis!$I$10, N2832 &gt; EDA_Outlier_Analysis!$I$11),
      "Outlier",
      "Normal"))</f>
        <v>Normal</v>
      </c>
    </row>
    <row r="2833" spans="1:19">
      <c r="A2833" t="s">
        <v>6635</v>
      </c>
      <c r="B2833" s="4">
        <v>45277</v>
      </c>
      <c r="C2833" s="2">
        <v>185070.42</v>
      </c>
      <c r="D2833" t="s">
        <v>849</v>
      </c>
      <c r="E2833" t="s">
        <v>868</v>
      </c>
      <c r="F2833" t="s">
        <v>9</v>
      </c>
      <c r="G2833" t="s">
        <v>20</v>
      </c>
      <c r="H2833" t="s">
        <v>281</v>
      </c>
      <c r="J2833" t="s">
        <v>6636</v>
      </c>
      <c r="K2833" t="str">
        <f>IF(COUNTIF(Customers!A:A, H2833)&gt;0, "Valid", "Invalid")</f>
        <v>Valid</v>
      </c>
      <c r="L2833" t="str">
        <f t="shared" si="220"/>
        <v>12</v>
      </c>
      <c r="M2833" t="str">
        <f t="shared" si="221"/>
        <v>2023</v>
      </c>
      <c r="N2833">
        <f t="shared" si="222"/>
        <v>185070.42</v>
      </c>
      <c r="O2833">
        <f t="shared" si="223"/>
        <v>185070.42</v>
      </c>
      <c r="P2833" t="str">
        <f t="shared" si="224"/>
        <v/>
      </c>
      <c r="Q2833" s="48" t="str">
        <f>IF(O2833="","",
   IF(OR(O2833&lt;EDA_Outlier_Analysis!$C$10, O2833&gt;EDA_Outlier_Analysis!$C$11),
      "Outlier",
      "Normal"))</f>
        <v>Normal</v>
      </c>
      <c r="R2833" t="str">
        <f>IF(P2833="","",
   IF(OR(P2833 &lt; EDA_Outlier_Analysis!$F$7, P2833 &gt; EDA_Outlier_Analysis!$F$8),
      "Outlier",
      "Normal"))</f>
        <v/>
      </c>
      <c r="S2833" t="str">
        <f>IF(N2833="","",
   IF(OR(N2833 &lt;EDA_Outlier_Analysis!$I$10, N2833 &gt; EDA_Outlier_Analysis!$I$11),
      "Outlier",
      "Normal"))</f>
        <v>Normal</v>
      </c>
    </row>
    <row r="2834" spans="1:19">
      <c r="A2834" t="s">
        <v>6637</v>
      </c>
      <c r="B2834" s="4">
        <v>45119</v>
      </c>
      <c r="C2834" s="2">
        <v>156132.43</v>
      </c>
      <c r="D2834" t="s">
        <v>849</v>
      </c>
      <c r="E2834" t="s">
        <v>850</v>
      </c>
      <c r="F2834" t="s">
        <v>10</v>
      </c>
      <c r="G2834" t="s">
        <v>34</v>
      </c>
      <c r="H2834" t="s">
        <v>173</v>
      </c>
      <c r="J2834" t="s">
        <v>6638</v>
      </c>
      <c r="K2834" t="str">
        <f>IF(COUNTIF(Customers!A:A, H2834)&gt;0, "Valid", "Invalid")</f>
        <v>Valid</v>
      </c>
      <c r="L2834" t="str">
        <f t="shared" si="220"/>
        <v>7</v>
      </c>
      <c r="M2834" t="str">
        <f t="shared" si="221"/>
        <v>2023</v>
      </c>
      <c r="N2834">
        <f t="shared" si="222"/>
        <v>156132.43</v>
      </c>
      <c r="O2834">
        <f t="shared" si="223"/>
        <v>156132.43</v>
      </c>
      <c r="P2834" t="str">
        <f t="shared" si="224"/>
        <v/>
      </c>
      <c r="Q2834" s="48" t="str">
        <f>IF(O2834="","",
   IF(OR(O2834&lt;EDA_Outlier_Analysis!$C$10, O2834&gt;EDA_Outlier_Analysis!$C$11),
      "Outlier",
      "Normal"))</f>
        <v>Normal</v>
      </c>
      <c r="R2834" t="str">
        <f>IF(P2834="","",
   IF(OR(P2834 &lt; EDA_Outlier_Analysis!$F$7, P2834 &gt; EDA_Outlier_Analysis!$F$8),
      "Outlier",
      "Normal"))</f>
        <v/>
      </c>
      <c r="S2834" t="str">
        <f>IF(N2834="","",
   IF(OR(N2834 &lt;EDA_Outlier_Analysis!$I$10, N2834 &gt; EDA_Outlier_Analysis!$I$11),
      "Outlier",
      "Normal"))</f>
        <v>Normal</v>
      </c>
    </row>
    <row r="2835" spans="1:19">
      <c r="A2835" t="s">
        <v>6639</v>
      </c>
      <c r="B2835" s="4">
        <v>44772</v>
      </c>
      <c r="C2835" s="2">
        <v>149334</v>
      </c>
      <c r="D2835" t="s">
        <v>849</v>
      </c>
      <c r="E2835" t="s">
        <v>868</v>
      </c>
      <c r="F2835" t="s">
        <v>10</v>
      </c>
      <c r="G2835" t="s">
        <v>31</v>
      </c>
      <c r="H2835" t="s">
        <v>83</v>
      </c>
      <c r="J2835" t="s">
        <v>6640</v>
      </c>
      <c r="K2835" t="str">
        <f>IF(COUNTIF(Customers!A:A, H2835)&gt;0, "Valid", "Invalid")</f>
        <v>Valid</v>
      </c>
      <c r="L2835" t="str">
        <f t="shared" si="220"/>
        <v>7</v>
      </c>
      <c r="M2835" t="str">
        <f t="shared" si="221"/>
        <v>2022</v>
      </c>
      <c r="N2835">
        <f t="shared" si="222"/>
        <v>149334</v>
      </c>
      <c r="O2835">
        <f t="shared" si="223"/>
        <v>149334</v>
      </c>
      <c r="P2835" t="str">
        <f t="shared" si="224"/>
        <v/>
      </c>
      <c r="Q2835" s="48" t="str">
        <f>IF(O2835="","",
   IF(OR(O2835&lt;EDA_Outlier_Analysis!$C$10, O2835&gt;EDA_Outlier_Analysis!$C$11),
      "Outlier",
      "Normal"))</f>
        <v>Normal</v>
      </c>
      <c r="R2835" t="str">
        <f>IF(P2835="","",
   IF(OR(P2835 &lt; EDA_Outlier_Analysis!$F$7, P2835 &gt; EDA_Outlier_Analysis!$F$8),
      "Outlier",
      "Normal"))</f>
        <v/>
      </c>
      <c r="S2835" t="str">
        <f>IF(N2835="","",
   IF(OR(N2835 &lt;EDA_Outlier_Analysis!$I$10, N2835 &gt; EDA_Outlier_Analysis!$I$11),
      "Outlier",
      "Normal"))</f>
        <v>Normal</v>
      </c>
    </row>
    <row r="2836" spans="1:19">
      <c r="A2836" t="s">
        <v>6641</v>
      </c>
      <c r="B2836" s="4">
        <v>45244</v>
      </c>
      <c r="C2836" s="2">
        <v>-17445.150000000001</v>
      </c>
      <c r="D2836" t="s">
        <v>840</v>
      </c>
      <c r="E2836" t="s">
        <v>878</v>
      </c>
      <c r="F2836" t="s">
        <v>10</v>
      </c>
      <c r="G2836" t="s">
        <v>20</v>
      </c>
      <c r="I2836" t="s">
        <v>1112</v>
      </c>
      <c r="J2836" t="s">
        <v>6642</v>
      </c>
      <c r="K2836" t="str">
        <f>IF(COUNTIF(Customers!A:A, H2836)&gt;0, "Valid", "Invalid")</f>
        <v>Invalid</v>
      </c>
      <c r="L2836" t="str">
        <f t="shared" si="220"/>
        <v>11</v>
      </c>
      <c r="M2836" t="str">
        <f t="shared" si="221"/>
        <v>2023</v>
      </c>
      <c r="N2836">
        <f t="shared" si="222"/>
        <v>-17445.150000000001</v>
      </c>
      <c r="O2836" t="str">
        <f t="shared" si="223"/>
        <v/>
      </c>
      <c r="P2836">
        <f t="shared" si="224"/>
        <v>17445.150000000001</v>
      </c>
      <c r="Q2836" s="48" t="str">
        <f>IF(O2836="","",
   IF(OR(O2836&lt;EDA_Outlier_Analysis!$C$10, O2836&gt;EDA_Outlier_Analysis!$C$11),
      "Outlier",
      "Normal"))</f>
        <v/>
      </c>
      <c r="R2836" t="str">
        <f>IF(P2836="","",
   IF(OR(P2836 &lt; EDA_Outlier_Analysis!$F$7, P2836 &gt; EDA_Outlier_Analysis!$F$8),
      "Outlier",
      "Normal"))</f>
        <v>Outlier</v>
      </c>
      <c r="S2836" t="str">
        <f>IF(N2836="","",
   IF(OR(N2836 &lt;EDA_Outlier_Analysis!$I$10, N2836 &gt; EDA_Outlier_Analysis!$I$11),
      "Outlier",
      "Normal"))</f>
        <v>Normal</v>
      </c>
    </row>
    <row r="2837" spans="1:19">
      <c r="A2837" t="s">
        <v>6643</v>
      </c>
      <c r="B2837" s="4">
        <v>44996</v>
      </c>
      <c r="C2837" s="2">
        <v>-36419.49</v>
      </c>
      <c r="D2837" t="s">
        <v>840</v>
      </c>
      <c r="E2837" t="s">
        <v>864</v>
      </c>
      <c r="F2837" t="s">
        <v>11</v>
      </c>
      <c r="G2837" t="s">
        <v>34</v>
      </c>
      <c r="I2837" t="s">
        <v>2391</v>
      </c>
      <c r="J2837" t="s">
        <v>6644</v>
      </c>
      <c r="K2837" t="str">
        <f>IF(COUNTIF(Customers!A:A, H2837)&gt;0, "Valid", "Invalid")</f>
        <v>Invalid</v>
      </c>
      <c r="L2837" t="str">
        <f t="shared" si="220"/>
        <v>3</v>
      </c>
      <c r="M2837" t="str">
        <f t="shared" si="221"/>
        <v>2023</v>
      </c>
      <c r="N2837">
        <f t="shared" si="222"/>
        <v>-36419.49</v>
      </c>
      <c r="O2837" t="str">
        <f t="shared" si="223"/>
        <v/>
      </c>
      <c r="P2837">
        <f t="shared" si="224"/>
        <v>36419.49</v>
      </c>
      <c r="Q2837" s="48" t="str">
        <f>IF(O2837="","",
   IF(OR(O2837&lt;EDA_Outlier_Analysis!$C$10, O2837&gt;EDA_Outlier_Analysis!$C$11),
      "Outlier",
      "Normal"))</f>
        <v/>
      </c>
      <c r="R2837" t="str">
        <f>IF(P2837="","",
   IF(OR(P2837 &lt; EDA_Outlier_Analysis!$F$7, P2837 &gt; EDA_Outlier_Analysis!$F$8),
      "Outlier",
      "Normal"))</f>
        <v>Normal</v>
      </c>
      <c r="S2837" t="str">
        <f>IF(N2837="","",
   IF(OR(N2837 &lt;EDA_Outlier_Analysis!$I$10, N2837 &gt; EDA_Outlier_Analysis!$I$11),
      "Outlier",
      "Normal"))</f>
        <v>Normal</v>
      </c>
    </row>
    <row r="2838" spans="1:19">
      <c r="A2838" t="s">
        <v>6645</v>
      </c>
      <c r="B2838" s="4">
        <v>44814</v>
      </c>
      <c r="C2838" s="2">
        <v>-55373.83</v>
      </c>
      <c r="D2838" t="s">
        <v>840</v>
      </c>
      <c r="E2838" t="s">
        <v>905</v>
      </c>
      <c r="F2838" t="s">
        <v>9</v>
      </c>
      <c r="G2838" t="s">
        <v>20</v>
      </c>
      <c r="I2838" t="s">
        <v>1080</v>
      </c>
      <c r="J2838" t="s">
        <v>6646</v>
      </c>
      <c r="K2838" t="str">
        <f>IF(COUNTIF(Customers!A:A, H2838)&gt;0, "Valid", "Invalid")</f>
        <v>Invalid</v>
      </c>
      <c r="L2838" t="str">
        <f t="shared" si="220"/>
        <v>9</v>
      </c>
      <c r="M2838" t="str">
        <f t="shared" si="221"/>
        <v>2022</v>
      </c>
      <c r="N2838">
        <f t="shared" si="222"/>
        <v>-55373.83</v>
      </c>
      <c r="O2838" t="str">
        <f t="shared" si="223"/>
        <v/>
      </c>
      <c r="P2838">
        <f t="shared" si="224"/>
        <v>55373.83</v>
      </c>
      <c r="Q2838" s="48" t="str">
        <f>IF(O2838="","",
   IF(OR(O2838&lt;EDA_Outlier_Analysis!$C$10, O2838&gt;EDA_Outlier_Analysis!$C$11),
      "Outlier",
      "Normal"))</f>
        <v/>
      </c>
      <c r="R2838" t="str">
        <f>IF(P2838="","",
   IF(OR(P2838 &lt; EDA_Outlier_Analysis!$F$7, P2838 &gt; EDA_Outlier_Analysis!$F$8),
      "Outlier",
      "Normal"))</f>
        <v>Outlier</v>
      </c>
      <c r="S2838" t="str">
        <f>IF(N2838="","",
   IF(OR(N2838 &lt;EDA_Outlier_Analysis!$I$10, N2838 &gt; EDA_Outlier_Analysis!$I$11),
      "Outlier",
      "Normal"))</f>
        <v>Normal</v>
      </c>
    </row>
    <row r="2839" spans="1:19">
      <c r="A2839" t="s">
        <v>6647</v>
      </c>
      <c r="B2839" s="4">
        <v>44821</v>
      </c>
      <c r="C2839" s="2">
        <v>206355.27</v>
      </c>
      <c r="D2839" t="s">
        <v>849</v>
      </c>
      <c r="E2839" t="s">
        <v>868</v>
      </c>
      <c r="F2839" t="s">
        <v>11</v>
      </c>
      <c r="G2839" t="s">
        <v>20</v>
      </c>
      <c r="H2839" t="s">
        <v>627</v>
      </c>
      <c r="J2839" t="s">
        <v>6648</v>
      </c>
      <c r="K2839" t="str">
        <f>IF(COUNTIF(Customers!A:A, H2839)&gt;0, "Valid", "Invalid")</f>
        <v>Valid</v>
      </c>
      <c r="L2839" t="str">
        <f t="shared" si="220"/>
        <v>9</v>
      </c>
      <c r="M2839" t="str">
        <f t="shared" si="221"/>
        <v>2022</v>
      </c>
      <c r="N2839">
        <f t="shared" si="222"/>
        <v>206355.27</v>
      </c>
      <c r="O2839">
        <f t="shared" si="223"/>
        <v>206355.27</v>
      </c>
      <c r="P2839" t="str">
        <f t="shared" si="224"/>
        <v/>
      </c>
      <c r="Q2839" s="48" t="str">
        <f>IF(O2839="","",
   IF(OR(O2839&lt;EDA_Outlier_Analysis!$C$10, O2839&gt;EDA_Outlier_Analysis!$C$11),
      "Outlier",
      "Normal"))</f>
        <v>Normal</v>
      </c>
      <c r="R2839" t="str">
        <f>IF(P2839="","",
   IF(OR(P2839 &lt; EDA_Outlier_Analysis!$F$7, P2839 &gt; EDA_Outlier_Analysis!$F$8),
      "Outlier",
      "Normal"))</f>
        <v/>
      </c>
      <c r="S2839" t="str">
        <f>IF(N2839="","",
   IF(OR(N2839 &lt;EDA_Outlier_Analysis!$I$10, N2839 &gt; EDA_Outlier_Analysis!$I$11),
      "Outlier",
      "Normal"))</f>
        <v>Normal</v>
      </c>
    </row>
    <row r="2840" spans="1:19">
      <c r="A2840" t="s">
        <v>6649</v>
      </c>
      <c r="B2840" s="4">
        <v>45204</v>
      </c>
      <c r="C2840" s="2">
        <v>145097.57999999999</v>
      </c>
      <c r="D2840" t="s">
        <v>849</v>
      </c>
      <c r="E2840" t="s">
        <v>850</v>
      </c>
      <c r="F2840" t="s">
        <v>9</v>
      </c>
      <c r="G2840" t="s">
        <v>31</v>
      </c>
      <c r="H2840" t="s">
        <v>733</v>
      </c>
      <c r="J2840" t="s">
        <v>6650</v>
      </c>
      <c r="K2840" t="str">
        <f>IF(COUNTIF(Customers!A:A, H2840)&gt;0, "Valid", "Invalid")</f>
        <v>Valid</v>
      </c>
      <c r="L2840" t="str">
        <f t="shared" si="220"/>
        <v>10</v>
      </c>
      <c r="M2840" t="str">
        <f t="shared" si="221"/>
        <v>2023</v>
      </c>
      <c r="N2840">
        <f t="shared" si="222"/>
        <v>145097.57999999999</v>
      </c>
      <c r="O2840">
        <f t="shared" si="223"/>
        <v>145097.57999999999</v>
      </c>
      <c r="P2840" t="str">
        <f t="shared" si="224"/>
        <v/>
      </c>
      <c r="Q2840" s="48" t="str">
        <f>IF(O2840="","",
   IF(OR(O2840&lt;EDA_Outlier_Analysis!$C$10, O2840&gt;EDA_Outlier_Analysis!$C$11),
      "Outlier",
      "Normal"))</f>
        <v>Normal</v>
      </c>
      <c r="R2840" t="str">
        <f>IF(P2840="","",
   IF(OR(P2840 &lt; EDA_Outlier_Analysis!$F$7, P2840 &gt; EDA_Outlier_Analysis!$F$8),
      "Outlier",
      "Normal"))</f>
        <v/>
      </c>
      <c r="S2840" t="str">
        <f>IF(N2840="","",
   IF(OR(N2840 &lt;EDA_Outlier_Analysis!$I$10, N2840 &gt; EDA_Outlier_Analysis!$I$11),
      "Outlier",
      "Normal"))</f>
        <v>Normal</v>
      </c>
    </row>
    <row r="2841" spans="1:19">
      <c r="A2841" t="s">
        <v>6651</v>
      </c>
      <c r="B2841" s="4">
        <v>44852</v>
      </c>
      <c r="C2841" s="2">
        <v>-5809.9</v>
      </c>
      <c r="D2841" t="s">
        <v>840</v>
      </c>
      <c r="E2841" t="s">
        <v>864</v>
      </c>
      <c r="F2841" t="s">
        <v>9</v>
      </c>
      <c r="G2841" t="s">
        <v>24</v>
      </c>
      <c r="I2841" t="s">
        <v>1485</v>
      </c>
      <c r="J2841" t="s">
        <v>6652</v>
      </c>
      <c r="K2841" t="str">
        <f>IF(COUNTIF(Customers!A:A, H2841)&gt;0, "Valid", "Invalid")</f>
        <v>Invalid</v>
      </c>
      <c r="L2841" t="str">
        <f t="shared" si="220"/>
        <v>10</v>
      </c>
      <c r="M2841" t="str">
        <f t="shared" si="221"/>
        <v>2022</v>
      </c>
      <c r="N2841">
        <f t="shared" si="222"/>
        <v>-5809.9</v>
      </c>
      <c r="O2841" t="str">
        <f t="shared" si="223"/>
        <v/>
      </c>
      <c r="P2841">
        <f t="shared" si="224"/>
        <v>5809.9</v>
      </c>
      <c r="Q2841" s="48" t="str">
        <f>IF(O2841="","",
   IF(OR(O2841&lt;EDA_Outlier_Analysis!$C$10, O2841&gt;EDA_Outlier_Analysis!$C$11),
      "Outlier",
      "Normal"))</f>
        <v/>
      </c>
      <c r="R2841" t="str">
        <f>IF(P2841="","",
   IF(OR(P2841 &lt; EDA_Outlier_Analysis!$F$7, P2841 &gt; EDA_Outlier_Analysis!$F$8),
      "Outlier",
      "Normal"))</f>
        <v>Outlier</v>
      </c>
      <c r="S2841" t="str">
        <f>IF(N2841="","",
   IF(OR(N2841 &lt;EDA_Outlier_Analysis!$I$10, N2841 &gt; EDA_Outlier_Analysis!$I$11),
      "Outlier",
      "Normal"))</f>
        <v>Normal</v>
      </c>
    </row>
    <row r="2842" spans="1:19">
      <c r="A2842" t="s">
        <v>6653</v>
      </c>
      <c r="B2842" s="4">
        <v>44904</v>
      </c>
      <c r="C2842" s="2">
        <v>227858.9</v>
      </c>
      <c r="D2842" t="s">
        <v>849</v>
      </c>
      <c r="E2842" t="s">
        <v>868</v>
      </c>
      <c r="F2842" t="s">
        <v>9</v>
      </c>
      <c r="G2842" t="s">
        <v>24</v>
      </c>
      <c r="H2842" t="s">
        <v>109</v>
      </c>
      <c r="J2842" t="s">
        <v>6654</v>
      </c>
      <c r="K2842" t="str">
        <f>IF(COUNTIF(Customers!A:A, H2842)&gt;0, "Valid", "Invalid")</f>
        <v>Valid</v>
      </c>
      <c r="L2842" t="str">
        <f t="shared" si="220"/>
        <v>12</v>
      </c>
      <c r="M2842" t="str">
        <f t="shared" si="221"/>
        <v>2022</v>
      </c>
      <c r="N2842">
        <f t="shared" si="222"/>
        <v>227858.9</v>
      </c>
      <c r="O2842">
        <f t="shared" si="223"/>
        <v>227858.9</v>
      </c>
      <c r="P2842" t="str">
        <f t="shared" si="224"/>
        <v/>
      </c>
      <c r="Q2842" s="48" t="str">
        <f>IF(O2842="","",
   IF(OR(O2842&lt;EDA_Outlier_Analysis!$C$10, O2842&gt;EDA_Outlier_Analysis!$C$11),
      "Outlier",
      "Normal"))</f>
        <v>Normal</v>
      </c>
      <c r="R2842" t="str">
        <f>IF(P2842="","",
   IF(OR(P2842 &lt; EDA_Outlier_Analysis!$F$7, P2842 &gt; EDA_Outlier_Analysis!$F$8),
      "Outlier",
      "Normal"))</f>
        <v/>
      </c>
      <c r="S2842" t="str">
        <f>IF(N2842="","",
   IF(OR(N2842 &lt;EDA_Outlier_Analysis!$I$10, N2842 &gt; EDA_Outlier_Analysis!$I$11),
      "Outlier",
      "Normal"))</f>
        <v>Normal</v>
      </c>
    </row>
    <row r="2843" spans="1:19">
      <c r="A2843" t="s">
        <v>6655</v>
      </c>
      <c r="B2843" s="4">
        <v>44704</v>
      </c>
      <c r="C2843" s="2">
        <v>-21895.98</v>
      </c>
      <c r="D2843" t="s">
        <v>840</v>
      </c>
      <c r="E2843" t="s">
        <v>864</v>
      </c>
      <c r="F2843" t="s">
        <v>10</v>
      </c>
      <c r="G2843" t="s">
        <v>20</v>
      </c>
      <c r="I2843" t="s">
        <v>1412</v>
      </c>
      <c r="J2843" t="s">
        <v>6656</v>
      </c>
      <c r="K2843" t="str">
        <f>IF(COUNTIF(Customers!A:A, H2843)&gt;0, "Valid", "Invalid")</f>
        <v>Invalid</v>
      </c>
      <c r="L2843" t="str">
        <f t="shared" si="220"/>
        <v>5</v>
      </c>
      <c r="M2843" t="str">
        <f t="shared" si="221"/>
        <v>2022</v>
      </c>
      <c r="N2843">
        <f t="shared" si="222"/>
        <v>-21895.98</v>
      </c>
      <c r="O2843" t="str">
        <f t="shared" si="223"/>
        <v/>
      </c>
      <c r="P2843">
        <f t="shared" si="224"/>
        <v>21895.98</v>
      </c>
      <c r="Q2843" s="48" t="str">
        <f>IF(O2843="","",
   IF(OR(O2843&lt;EDA_Outlier_Analysis!$C$10, O2843&gt;EDA_Outlier_Analysis!$C$11),
      "Outlier",
      "Normal"))</f>
        <v/>
      </c>
      <c r="R2843" t="str">
        <f>IF(P2843="","",
   IF(OR(P2843 &lt; EDA_Outlier_Analysis!$F$7, P2843 &gt; EDA_Outlier_Analysis!$F$8),
      "Outlier",
      "Normal"))</f>
        <v>Outlier</v>
      </c>
      <c r="S2843" t="str">
        <f>IF(N2843="","",
   IF(OR(N2843 &lt;EDA_Outlier_Analysis!$I$10, N2843 &gt; EDA_Outlier_Analysis!$I$11),
      "Outlier",
      "Normal"))</f>
        <v>Normal</v>
      </c>
    </row>
    <row r="2844" spans="1:19">
      <c r="A2844" t="s">
        <v>6657</v>
      </c>
      <c r="B2844" s="4">
        <v>45191</v>
      </c>
      <c r="C2844" s="2">
        <v>-57688.99</v>
      </c>
      <c r="D2844" t="s">
        <v>840</v>
      </c>
      <c r="E2844" t="s">
        <v>845</v>
      </c>
      <c r="F2844" t="s">
        <v>9</v>
      </c>
      <c r="G2844" t="s">
        <v>34</v>
      </c>
      <c r="I2844" t="s">
        <v>865</v>
      </c>
      <c r="J2844" t="s">
        <v>6658</v>
      </c>
      <c r="K2844" t="str">
        <f>IF(COUNTIF(Customers!A:A, H2844)&gt;0, "Valid", "Invalid")</f>
        <v>Invalid</v>
      </c>
      <c r="L2844" t="str">
        <f t="shared" si="220"/>
        <v>9</v>
      </c>
      <c r="M2844" t="str">
        <f t="shared" si="221"/>
        <v>2023</v>
      </c>
      <c r="N2844">
        <f t="shared" si="222"/>
        <v>-57688.99</v>
      </c>
      <c r="O2844" t="str">
        <f t="shared" si="223"/>
        <v/>
      </c>
      <c r="P2844">
        <f t="shared" si="224"/>
        <v>57688.99</v>
      </c>
      <c r="Q2844" s="48" t="str">
        <f>IF(O2844="","",
   IF(OR(O2844&lt;EDA_Outlier_Analysis!$C$10, O2844&gt;EDA_Outlier_Analysis!$C$11),
      "Outlier",
      "Normal"))</f>
        <v/>
      </c>
      <c r="R2844" t="str">
        <f>IF(P2844="","",
   IF(OR(P2844 &lt; EDA_Outlier_Analysis!$F$7, P2844 &gt; EDA_Outlier_Analysis!$F$8),
      "Outlier",
      "Normal"))</f>
        <v>Outlier</v>
      </c>
      <c r="S2844" t="str">
        <f>IF(N2844="","",
   IF(OR(N2844 &lt;EDA_Outlier_Analysis!$I$10, N2844 &gt; EDA_Outlier_Analysis!$I$11),
      "Outlier",
      "Normal"))</f>
        <v>Normal</v>
      </c>
    </row>
    <row r="2845" spans="1:19">
      <c r="A2845" t="s">
        <v>6659</v>
      </c>
      <c r="B2845" s="4">
        <v>44670</v>
      </c>
      <c r="C2845" s="2">
        <v>163517.51</v>
      </c>
      <c r="D2845" t="s">
        <v>849</v>
      </c>
      <c r="E2845" t="s">
        <v>868</v>
      </c>
      <c r="F2845" t="s">
        <v>10</v>
      </c>
      <c r="G2845" t="s">
        <v>20</v>
      </c>
      <c r="H2845" t="s">
        <v>483</v>
      </c>
      <c r="J2845" t="s">
        <v>6660</v>
      </c>
      <c r="K2845" t="str">
        <f>IF(COUNTIF(Customers!A:A, H2845)&gt;0, "Valid", "Invalid")</f>
        <v>Valid</v>
      </c>
      <c r="L2845" t="str">
        <f t="shared" si="220"/>
        <v>4</v>
      </c>
      <c r="M2845" t="str">
        <f t="shared" si="221"/>
        <v>2022</v>
      </c>
      <c r="N2845">
        <f t="shared" si="222"/>
        <v>163517.51</v>
      </c>
      <c r="O2845">
        <f t="shared" si="223"/>
        <v>163517.51</v>
      </c>
      <c r="P2845" t="str">
        <f t="shared" si="224"/>
        <v/>
      </c>
      <c r="Q2845" s="48" t="str">
        <f>IF(O2845="","",
   IF(OR(O2845&lt;EDA_Outlier_Analysis!$C$10, O2845&gt;EDA_Outlier_Analysis!$C$11),
      "Outlier",
      "Normal"))</f>
        <v>Normal</v>
      </c>
      <c r="R2845" t="str">
        <f>IF(P2845="","",
   IF(OR(P2845 &lt; EDA_Outlier_Analysis!$F$7, P2845 &gt; EDA_Outlier_Analysis!$F$8),
      "Outlier",
      "Normal"))</f>
        <v/>
      </c>
      <c r="S2845" t="str">
        <f>IF(N2845="","",
   IF(OR(N2845 &lt;EDA_Outlier_Analysis!$I$10, N2845 &gt; EDA_Outlier_Analysis!$I$11),
      "Outlier",
      "Normal"))</f>
        <v>Normal</v>
      </c>
    </row>
    <row r="2846" spans="1:19">
      <c r="A2846" t="s">
        <v>6661</v>
      </c>
      <c r="B2846" s="4">
        <v>45232</v>
      </c>
      <c r="C2846" s="2">
        <v>-29834.95</v>
      </c>
      <c r="D2846" t="s">
        <v>840</v>
      </c>
      <c r="E2846" t="s">
        <v>864</v>
      </c>
      <c r="F2846" t="s">
        <v>10</v>
      </c>
      <c r="G2846" t="s">
        <v>34</v>
      </c>
      <c r="I2846" t="s">
        <v>1428</v>
      </c>
      <c r="J2846" t="s">
        <v>6662</v>
      </c>
      <c r="K2846" t="str">
        <f>IF(COUNTIF(Customers!A:A, H2846)&gt;0, "Valid", "Invalid")</f>
        <v>Invalid</v>
      </c>
      <c r="L2846" t="str">
        <f t="shared" si="220"/>
        <v>11</v>
      </c>
      <c r="M2846" t="str">
        <f t="shared" si="221"/>
        <v>2023</v>
      </c>
      <c r="N2846">
        <f t="shared" si="222"/>
        <v>-29834.95</v>
      </c>
      <c r="O2846" t="str">
        <f t="shared" si="223"/>
        <v/>
      </c>
      <c r="P2846">
        <f t="shared" si="224"/>
        <v>29834.95</v>
      </c>
      <c r="Q2846" s="48" t="str">
        <f>IF(O2846="","",
   IF(OR(O2846&lt;EDA_Outlier_Analysis!$C$10, O2846&gt;EDA_Outlier_Analysis!$C$11),
      "Outlier",
      "Normal"))</f>
        <v/>
      </c>
      <c r="R2846" t="str">
        <f>IF(P2846="","",
   IF(OR(P2846 &lt; EDA_Outlier_Analysis!$F$7, P2846 &gt; EDA_Outlier_Analysis!$F$8),
      "Outlier",
      "Normal"))</f>
        <v>Normal</v>
      </c>
      <c r="S2846" t="str">
        <f>IF(N2846="","",
   IF(OR(N2846 &lt;EDA_Outlier_Analysis!$I$10, N2846 &gt; EDA_Outlier_Analysis!$I$11),
      "Outlier",
      "Normal"))</f>
        <v>Normal</v>
      </c>
    </row>
    <row r="2847" spans="1:19">
      <c r="A2847" t="s">
        <v>6663</v>
      </c>
      <c r="B2847" s="4">
        <v>44642</v>
      </c>
      <c r="C2847" s="2">
        <v>169577.21</v>
      </c>
      <c r="D2847" t="s">
        <v>849</v>
      </c>
      <c r="E2847" t="s">
        <v>868</v>
      </c>
      <c r="F2847" t="s">
        <v>10</v>
      </c>
      <c r="G2847" t="s">
        <v>34</v>
      </c>
      <c r="H2847" t="s">
        <v>407</v>
      </c>
      <c r="J2847" t="s">
        <v>6664</v>
      </c>
      <c r="K2847" t="str">
        <f>IF(COUNTIF(Customers!A:A, H2847)&gt;0, "Valid", "Invalid")</f>
        <v>Valid</v>
      </c>
      <c r="L2847" t="str">
        <f t="shared" si="220"/>
        <v>3</v>
      </c>
      <c r="M2847" t="str">
        <f t="shared" si="221"/>
        <v>2022</v>
      </c>
      <c r="N2847">
        <f t="shared" si="222"/>
        <v>169577.21</v>
      </c>
      <c r="O2847">
        <f t="shared" si="223"/>
        <v>169577.21</v>
      </c>
      <c r="P2847" t="str">
        <f t="shared" si="224"/>
        <v/>
      </c>
      <c r="Q2847" s="48" t="str">
        <f>IF(O2847="","",
   IF(OR(O2847&lt;EDA_Outlier_Analysis!$C$10, O2847&gt;EDA_Outlier_Analysis!$C$11),
      "Outlier",
      "Normal"))</f>
        <v>Normal</v>
      </c>
      <c r="R2847" t="str">
        <f>IF(P2847="","",
   IF(OR(P2847 &lt; EDA_Outlier_Analysis!$F$7, P2847 &gt; EDA_Outlier_Analysis!$F$8),
      "Outlier",
      "Normal"))</f>
        <v/>
      </c>
      <c r="S2847" t="str">
        <f>IF(N2847="","",
   IF(OR(N2847 &lt;EDA_Outlier_Analysis!$I$10, N2847 &gt; EDA_Outlier_Analysis!$I$11),
      "Outlier",
      "Normal"))</f>
        <v>Normal</v>
      </c>
    </row>
    <row r="2848" spans="1:19">
      <c r="A2848" t="s">
        <v>6665</v>
      </c>
      <c r="B2848" s="4">
        <v>45216</v>
      </c>
      <c r="C2848" s="2">
        <v>162437.97</v>
      </c>
      <c r="D2848" t="s">
        <v>849</v>
      </c>
      <c r="E2848" t="s">
        <v>850</v>
      </c>
      <c r="F2848" t="s">
        <v>9</v>
      </c>
      <c r="G2848" t="s">
        <v>24</v>
      </c>
      <c r="H2848" t="s">
        <v>427</v>
      </c>
      <c r="J2848" t="s">
        <v>6666</v>
      </c>
      <c r="K2848" t="str">
        <f>IF(COUNTIF(Customers!A:A, H2848)&gt;0, "Valid", "Invalid")</f>
        <v>Valid</v>
      </c>
      <c r="L2848" t="str">
        <f t="shared" si="220"/>
        <v>10</v>
      </c>
      <c r="M2848" t="str">
        <f t="shared" si="221"/>
        <v>2023</v>
      </c>
      <c r="N2848">
        <f t="shared" si="222"/>
        <v>162437.97</v>
      </c>
      <c r="O2848">
        <f t="shared" si="223"/>
        <v>162437.97</v>
      </c>
      <c r="P2848" t="str">
        <f t="shared" si="224"/>
        <v/>
      </c>
      <c r="Q2848" s="48" t="str">
        <f>IF(O2848="","",
   IF(OR(O2848&lt;EDA_Outlier_Analysis!$C$10, O2848&gt;EDA_Outlier_Analysis!$C$11),
      "Outlier",
      "Normal"))</f>
        <v>Normal</v>
      </c>
      <c r="R2848" t="str">
        <f>IF(P2848="","",
   IF(OR(P2848 &lt; EDA_Outlier_Analysis!$F$7, P2848 &gt; EDA_Outlier_Analysis!$F$8),
      "Outlier",
      "Normal"))</f>
        <v/>
      </c>
      <c r="S2848" t="str">
        <f>IF(N2848="","",
   IF(OR(N2848 &lt;EDA_Outlier_Analysis!$I$10, N2848 &gt; EDA_Outlier_Analysis!$I$11),
      "Outlier",
      "Normal"))</f>
        <v>Normal</v>
      </c>
    </row>
    <row r="2849" spans="1:19">
      <c r="A2849" t="s">
        <v>6667</v>
      </c>
      <c r="B2849" s="4">
        <v>44833</v>
      </c>
      <c r="C2849" s="2">
        <v>-43213.17</v>
      </c>
      <c r="D2849" t="s">
        <v>840</v>
      </c>
      <c r="E2849" t="s">
        <v>856</v>
      </c>
      <c r="F2849" t="s">
        <v>11</v>
      </c>
      <c r="G2849" t="s">
        <v>31</v>
      </c>
      <c r="I2849" t="s">
        <v>1494</v>
      </c>
      <c r="J2849" t="s">
        <v>6668</v>
      </c>
      <c r="K2849" t="str">
        <f>IF(COUNTIF(Customers!A:A, H2849)&gt;0, "Valid", "Invalid")</f>
        <v>Invalid</v>
      </c>
      <c r="L2849" t="str">
        <f t="shared" si="220"/>
        <v>9</v>
      </c>
      <c r="M2849" t="str">
        <f t="shared" si="221"/>
        <v>2022</v>
      </c>
      <c r="N2849">
        <f t="shared" si="222"/>
        <v>-43213.17</v>
      </c>
      <c r="O2849" t="str">
        <f t="shared" si="223"/>
        <v/>
      </c>
      <c r="P2849">
        <f t="shared" si="224"/>
        <v>43213.17</v>
      </c>
      <c r="Q2849" s="48" t="str">
        <f>IF(O2849="","",
   IF(OR(O2849&lt;EDA_Outlier_Analysis!$C$10, O2849&gt;EDA_Outlier_Analysis!$C$11),
      "Outlier",
      "Normal"))</f>
        <v/>
      </c>
      <c r="R2849" t="str">
        <f>IF(P2849="","",
   IF(OR(P2849 &lt; EDA_Outlier_Analysis!$F$7, P2849 &gt; EDA_Outlier_Analysis!$F$8),
      "Outlier",
      "Normal"))</f>
        <v>Normal</v>
      </c>
      <c r="S2849" t="str">
        <f>IF(N2849="","",
   IF(OR(N2849 &lt;EDA_Outlier_Analysis!$I$10, N2849 &gt; EDA_Outlier_Analysis!$I$11),
      "Outlier",
      "Normal"))</f>
        <v>Normal</v>
      </c>
    </row>
    <row r="2850" spans="1:19">
      <c r="A2850" t="s">
        <v>6669</v>
      </c>
      <c r="B2850" s="4">
        <v>45067</v>
      </c>
      <c r="C2850" s="2">
        <v>159607.84</v>
      </c>
      <c r="D2850" t="s">
        <v>849</v>
      </c>
      <c r="E2850" t="s">
        <v>868</v>
      </c>
      <c r="F2850" t="s">
        <v>11</v>
      </c>
      <c r="G2850" t="s">
        <v>24</v>
      </c>
      <c r="H2850" t="s">
        <v>405</v>
      </c>
      <c r="J2850" t="s">
        <v>6670</v>
      </c>
      <c r="K2850" t="str">
        <f>IF(COUNTIF(Customers!A:A, H2850)&gt;0, "Valid", "Invalid")</f>
        <v>Valid</v>
      </c>
      <c r="L2850" t="str">
        <f t="shared" si="220"/>
        <v>5</v>
      </c>
      <c r="M2850" t="str">
        <f t="shared" si="221"/>
        <v>2023</v>
      </c>
      <c r="N2850">
        <f t="shared" si="222"/>
        <v>159607.84</v>
      </c>
      <c r="O2850">
        <f t="shared" si="223"/>
        <v>159607.84</v>
      </c>
      <c r="P2850" t="str">
        <f t="shared" si="224"/>
        <v/>
      </c>
      <c r="Q2850" s="48" t="str">
        <f>IF(O2850="","",
   IF(OR(O2850&lt;EDA_Outlier_Analysis!$C$10, O2850&gt;EDA_Outlier_Analysis!$C$11),
      "Outlier",
      "Normal"))</f>
        <v>Normal</v>
      </c>
      <c r="R2850" t="str">
        <f>IF(P2850="","",
   IF(OR(P2850 &lt; EDA_Outlier_Analysis!$F$7, P2850 &gt; EDA_Outlier_Analysis!$F$8),
      "Outlier",
      "Normal"))</f>
        <v/>
      </c>
      <c r="S2850" t="str">
        <f>IF(N2850="","",
   IF(OR(N2850 &lt;EDA_Outlier_Analysis!$I$10, N2850 &gt; EDA_Outlier_Analysis!$I$11),
      "Outlier",
      "Normal"))</f>
        <v>Normal</v>
      </c>
    </row>
    <row r="2851" spans="1:19">
      <c r="A2851" t="s">
        <v>6671</v>
      </c>
      <c r="B2851" s="4">
        <v>44745</v>
      </c>
      <c r="C2851" s="2">
        <v>155568.82</v>
      </c>
      <c r="D2851" t="s">
        <v>849</v>
      </c>
      <c r="E2851" t="s">
        <v>868</v>
      </c>
      <c r="F2851" t="s">
        <v>9</v>
      </c>
      <c r="G2851" t="s">
        <v>24</v>
      </c>
      <c r="H2851" t="s">
        <v>43</v>
      </c>
      <c r="J2851" t="s">
        <v>6672</v>
      </c>
      <c r="K2851" t="str">
        <f>IF(COUNTIF(Customers!A:A, H2851)&gt;0, "Valid", "Invalid")</f>
        <v>Valid</v>
      </c>
      <c r="L2851" t="str">
        <f t="shared" si="220"/>
        <v>7</v>
      </c>
      <c r="M2851" t="str">
        <f t="shared" si="221"/>
        <v>2022</v>
      </c>
      <c r="N2851">
        <f t="shared" si="222"/>
        <v>155568.82</v>
      </c>
      <c r="O2851">
        <f t="shared" si="223"/>
        <v>155568.82</v>
      </c>
      <c r="P2851" t="str">
        <f t="shared" si="224"/>
        <v/>
      </c>
      <c r="Q2851" s="48" t="str">
        <f>IF(O2851="","",
   IF(OR(O2851&lt;EDA_Outlier_Analysis!$C$10, O2851&gt;EDA_Outlier_Analysis!$C$11),
      "Outlier",
      "Normal"))</f>
        <v>Normal</v>
      </c>
      <c r="R2851" t="str">
        <f>IF(P2851="","",
   IF(OR(P2851 &lt; EDA_Outlier_Analysis!$F$7, P2851 &gt; EDA_Outlier_Analysis!$F$8),
      "Outlier",
      "Normal"))</f>
        <v/>
      </c>
      <c r="S2851" t="str">
        <f>IF(N2851="","",
   IF(OR(N2851 &lt;EDA_Outlier_Analysis!$I$10, N2851 &gt; EDA_Outlier_Analysis!$I$11),
      "Outlier",
      "Normal"))</f>
        <v>Normal</v>
      </c>
    </row>
    <row r="2852" spans="1:19">
      <c r="A2852" t="s">
        <v>6673</v>
      </c>
      <c r="B2852" s="4">
        <v>44776</v>
      </c>
      <c r="C2852" s="2">
        <v>182608.01</v>
      </c>
      <c r="D2852" t="s">
        <v>849</v>
      </c>
      <c r="E2852" t="s">
        <v>868</v>
      </c>
      <c r="F2852" t="s">
        <v>10</v>
      </c>
      <c r="G2852" t="s">
        <v>31</v>
      </c>
      <c r="H2852" t="s">
        <v>129</v>
      </c>
      <c r="J2852" t="s">
        <v>6674</v>
      </c>
      <c r="K2852" t="str">
        <f>IF(COUNTIF(Customers!A:A, H2852)&gt;0, "Valid", "Invalid")</f>
        <v>Valid</v>
      </c>
      <c r="L2852" t="str">
        <f t="shared" si="220"/>
        <v>8</v>
      </c>
      <c r="M2852" t="str">
        <f t="shared" si="221"/>
        <v>2022</v>
      </c>
      <c r="N2852">
        <f t="shared" si="222"/>
        <v>182608.01</v>
      </c>
      <c r="O2852">
        <f t="shared" si="223"/>
        <v>182608.01</v>
      </c>
      <c r="P2852" t="str">
        <f t="shared" si="224"/>
        <v/>
      </c>
      <c r="Q2852" s="48" t="str">
        <f>IF(O2852="","",
   IF(OR(O2852&lt;EDA_Outlier_Analysis!$C$10, O2852&gt;EDA_Outlier_Analysis!$C$11),
      "Outlier",
      "Normal"))</f>
        <v>Normal</v>
      </c>
      <c r="R2852" t="str">
        <f>IF(P2852="","",
   IF(OR(P2852 &lt; EDA_Outlier_Analysis!$F$7, P2852 &gt; EDA_Outlier_Analysis!$F$8),
      "Outlier",
      "Normal"))</f>
        <v/>
      </c>
      <c r="S2852" t="str">
        <f>IF(N2852="","",
   IF(OR(N2852 &lt;EDA_Outlier_Analysis!$I$10, N2852 &gt; EDA_Outlier_Analysis!$I$11),
      "Outlier",
      "Normal"))</f>
        <v>Normal</v>
      </c>
    </row>
    <row r="2853" spans="1:19">
      <c r="A2853" t="s">
        <v>6675</v>
      </c>
      <c r="B2853" s="4">
        <v>45062</v>
      </c>
      <c r="C2853" s="2">
        <v>106788.9</v>
      </c>
      <c r="D2853" t="s">
        <v>849</v>
      </c>
      <c r="E2853" t="s">
        <v>853</v>
      </c>
      <c r="F2853" t="s">
        <v>10</v>
      </c>
      <c r="G2853" t="s">
        <v>31</v>
      </c>
      <c r="H2853" t="s">
        <v>325</v>
      </c>
      <c r="J2853" t="s">
        <v>6676</v>
      </c>
      <c r="K2853" t="str">
        <f>IF(COUNTIF(Customers!A:A, H2853)&gt;0, "Valid", "Invalid")</f>
        <v>Valid</v>
      </c>
      <c r="L2853" t="str">
        <f t="shared" si="220"/>
        <v>5</v>
      </c>
      <c r="M2853" t="str">
        <f t="shared" si="221"/>
        <v>2023</v>
      </c>
      <c r="N2853">
        <f t="shared" si="222"/>
        <v>106788.9</v>
      </c>
      <c r="O2853">
        <f t="shared" si="223"/>
        <v>106788.9</v>
      </c>
      <c r="P2853" t="str">
        <f t="shared" si="224"/>
        <v/>
      </c>
      <c r="Q2853" s="48" t="str">
        <f>IF(O2853="","",
   IF(OR(O2853&lt;EDA_Outlier_Analysis!$C$10, O2853&gt;EDA_Outlier_Analysis!$C$11),
      "Outlier",
      "Normal"))</f>
        <v>Normal</v>
      </c>
      <c r="R2853" t="str">
        <f>IF(P2853="","",
   IF(OR(P2853 &lt; EDA_Outlier_Analysis!$F$7, P2853 &gt; EDA_Outlier_Analysis!$F$8),
      "Outlier",
      "Normal"))</f>
        <v/>
      </c>
      <c r="S2853" t="str">
        <f>IF(N2853="","",
   IF(OR(N2853 &lt;EDA_Outlier_Analysis!$I$10, N2853 &gt; EDA_Outlier_Analysis!$I$11),
      "Outlier",
      "Normal"))</f>
        <v>Normal</v>
      </c>
    </row>
    <row r="2854" spans="1:19">
      <c r="A2854" t="s">
        <v>6677</v>
      </c>
      <c r="B2854" s="4">
        <v>44660</v>
      </c>
      <c r="C2854" s="2">
        <v>-18158.189999999999</v>
      </c>
      <c r="D2854" t="s">
        <v>840</v>
      </c>
      <c r="E2854" t="s">
        <v>845</v>
      </c>
      <c r="F2854" t="s">
        <v>9</v>
      </c>
      <c r="G2854" t="s">
        <v>24</v>
      </c>
      <c r="I2854" t="s">
        <v>1971</v>
      </c>
      <c r="J2854" t="s">
        <v>6678</v>
      </c>
      <c r="K2854" t="str">
        <f>IF(COUNTIF(Customers!A:A, H2854)&gt;0, "Valid", "Invalid")</f>
        <v>Invalid</v>
      </c>
      <c r="L2854" t="str">
        <f t="shared" si="220"/>
        <v>4</v>
      </c>
      <c r="M2854" t="str">
        <f t="shared" si="221"/>
        <v>2022</v>
      </c>
      <c r="N2854">
        <f t="shared" si="222"/>
        <v>-18158.189999999999</v>
      </c>
      <c r="O2854" t="str">
        <f t="shared" si="223"/>
        <v/>
      </c>
      <c r="P2854">
        <f t="shared" si="224"/>
        <v>18158.189999999999</v>
      </c>
      <c r="Q2854" s="48" t="str">
        <f>IF(O2854="","",
   IF(OR(O2854&lt;EDA_Outlier_Analysis!$C$10, O2854&gt;EDA_Outlier_Analysis!$C$11),
      "Outlier",
      "Normal"))</f>
        <v/>
      </c>
      <c r="R2854" t="str">
        <f>IF(P2854="","",
   IF(OR(P2854 &lt; EDA_Outlier_Analysis!$F$7, P2854 &gt; EDA_Outlier_Analysis!$F$8),
      "Outlier",
      "Normal"))</f>
        <v>Outlier</v>
      </c>
      <c r="S2854" t="str">
        <f>IF(N2854="","",
   IF(OR(N2854 &lt;EDA_Outlier_Analysis!$I$10, N2854 &gt; EDA_Outlier_Analysis!$I$11),
      "Outlier",
      "Normal"))</f>
        <v>Normal</v>
      </c>
    </row>
    <row r="2855" spans="1:19">
      <c r="A2855" t="s">
        <v>6679</v>
      </c>
      <c r="B2855" s="4">
        <v>44873</v>
      </c>
      <c r="C2855" s="2">
        <v>124528.82</v>
      </c>
      <c r="D2855" t="s">
        <v>849</v>
      </c>
      <c r="E2855" t="s">
        <v>850</v>
      </c>
      <c r="F2855" t="s">
        <v>10</v>
      </c>
      <c r="G2855" t="s">
        <v>20</v>
      </c>
      <c r="H2855" t="s">
        <v>349</v>
      </c>
      <c r="J2855" t="s">
        <v>6680</v>
      </c>
      <c r="K2855" t="str">
        <f>IF(COUNTIF(Customers!A:A, H2855)&gt;0, "Valid", "Invalid")</f>
        <v>Valid</v>
      </c>
      <c r="L2855" t="str">
        <f t="shared" si="220"/>
        <v>11</v>
      </c>
      <c r="M2855" t="str">
        <f t="shared" si="221"/>
        <v>2022</v>
      </c>
      <c r="N2855">
        <f t="shared" si="222"/>
        <v>124528.82</v>
      </c>
      <c r="O2855">
        <f t="shared" si="223"/>
        <v>124528.82</v>
      </c>
      <c r="P2855" t="str">
        <f t="shared" si="224"/>
        <v/>
      </c>
      <c r="Q2855" s="48" t="str">
        <f>IF(O2855="","",
   IF(OR(O2855&lt;EDA_Outlier_Analysis!$C$10, O2855&gt;EDA_Outlier_Analysis!$C$11),
      "Outlier",
      "Normal"))</f>
        <v>Normal</v>
      </c>
      <c r="R2855" t="str">
        <f>IF(P2855="","",
   IF(OR(P2855 &lt; EDA_Outlier_Analysis!$F$7, P2855 &gt; EDA_Outlier_Analysis!$F$8),
      "Outlier",
      "Normal"))</f>
        <v/>
      </c>
      <c r="S2855" t="str">
        <f>IF(N2855="","",
   IF(OR(N2855 &lt;EDA_Outlier_Analysis!$I$10, N2855 &gt; EDA_Outlier_Analysis!$I$11),
      "Outlier",
      "Normal"))</f>
        <v>Normal</v>
      </c>
    </row>
    <row r="2856" spans="1:19">
      <c r="A2856" t="s">
        <v>6681</v>
      </c>
      <c r="B2856" s="4">
        <v>45177</v>
      </c>
      <c r="C2856" s="2">
        <v>-24831.39</v>
      </c>
      <c r="D2856" t="s">
        <v>840</v>
      </c>
      <c r="E2856" t="s">
        <v>845</v>
      </c>
      <c r="F2856" t="s">
        <v>10</v>
      </c>
      <c r="G2856" t="s">
        <v>31</v>
      </c>
      <c r="I2856" t="s">
        <v>1468</v>
      </c>
      <c r="J2856" t="s">
        <v>6682</v>
      </c>
      <c r="K2856" t="str">
        <f>IF(COUNTIF(Customers!A:A, H2856)&gt;0, "Valid", "Invalid")</f>
        <v>Invalid</v>
      </c>
      <c r="L2856" t="str">
        <f t="shared" si="220"/>
        <v>9</v>
      </c>
      <c r="M2856" t="str">
        <f t="shared" si="221"/>
        <v>2023</v>
      </c>
      <c r="N2856">
        <f t="shared" si="222"/>
        <v>-24831.39</v>
      </c>
      <c r="O2856" t="str">
        <f t="shared" si="223"/>
        <v/>
      </c>
      <c r="P2856">
        <f t="shared" si="224"/>
        <v>24831.39</v>
      </c>
      <c r="Q2856" s="48" t="str">
        <f>IF(O2856="","",
   IF(OR(O2856&lt;EDA_Outlier_Analysis!$C$10, O2856&gt;EDA_Outlier_Analysis!$C$11),
      "Outlier",
      "Normal"))</f>
        <v/>
      </c>
      <c r="R2856" t="str">
        <f>IF(P2856="","",
   IF(OR(P2856 &lt; EDA_Outlier_Analysis!$F$7, P2856 &gt; EDA_Outlier_Analysis!$F$8),
      "Outlier",
      "Normal"))</f>
        <v>Outlier</v>
      </c>
      <c r="S2856" t="str">
        <f>IF(N2856="","",
   IF(OR(N2856 &lt;EDA_Outlier_Analysis!$I$10, N2856 &gt; EDA_Outlier_Analysis!$I$11),
      "Outlier",
      "Normal"))</f>
        <v>Normal</v>
      </c>
    </row>
    <row r="2857" spans="1:19">
      <c r="A2857" t="s">
        <v>6683</v>
      </c>
      <c r="B2857" s="4">
        <v>45246</v>
      </c>
      <c r="C2857" s="2">
        <v>-42495.88</v>
      </c>
      <c r="D2857" t="s">
        <v>840</v>
      </c>
      <c r="E2857" t="s">
        <v>878</v>
      </c>
      <c r="F2857" t="s">
        <v>9</v>
      </c>
      <c r="G2857" t="s">
        <v>24</v>
      </c>
      <c r="I2857" t="s">
        <v>846</v>
      </c>
      <c r="J2857" t="s">
        <v>6684</v>
      </c>
      <c r="K2857" t="str">
        <f>IF(COUNTIF(Customers!A:A, H2857)&gt;0, "Valid", "Invalid")</f>
        <v>Invalid</v>
      </c>
      <c r="L2857" t="str">
        <f t="shared" si="220"/>
        <v>11</v>
      </c>
      <c r="M2857" t="str">
        <f t="shared" si="221"/>
        <v>2023</v>
      </c>
      <c r="N2857">
        <f t="shared" si="222"/>
        <v>-42495.88</v>
      </c>
      <c r="O2857" t="str">
        <f t="shared" si="223"/>
        <v/>
      </c>
      <c r="P2857">
        <f t="shared" si="224"/>
        <v>42495.88</v>
      </c>
      <c r="Q2857" s="48" t="str">
        <f>IF(O2857="","",
   IF(OR(O2857&lt;EDA_Outlier_Analysis!$C$10, O2857&gt;EDA_Outlier_Analysis!$C$11),
      "Outlier",
      "Normal"))</f>
        <v/>
      </c>
      <c r="R2857" t="str">
        <f>IF(P2857="","",
   IF(OR(P2857 &lt; EDA_Outlier_Analysis!$F$7, P2857 &gt; EDA_Outlier_Analysis!$F$8),
      "Outlier",
      "Normal"))</f>
        <v>Normal</v>
      </c>
      <c r="S2857" t="str">
        <f>IF(N2857="","",
   IF(OR(N2857 &lt;EDA_Outlier_Analysis!$I$10, N2857 &gt; EDA_Outlier_Analysis!$I$11),
      "Outlier",
      "Normal"))</f>
        <v>Normal</v>
      </c>
    </row>
    <row r="2858" spans="1:19">
      <c r="A2858" t="s">
        <v>6685</v>
      </c>
      <c r="B2858" s="4">
        <v>44814</v>
      </c>
      <c r="C2858" s="2">
        <v>244095.64</v>
      </c>
      <c r="D2858" t="s">
        <v>849</v>
      </c>
      <c r="E2858" t="s">
        <v>850</v>
      </c>
      <c r="F2858" t="s">
        <v>10</v>
      </c>
      <c r="G2858" t="s">
        <v>24</v>
      </c>
      <c r="H2858" t="s">
        <v>547</v>
      </c>
      <c r="J2858" t="s">
        <v>6686</v>
      </c>
      <c r="K2858" t="str">
        <f>IF(COUNTIF(Customers!A:A, H2858)&gt;0, "Valid", "Invalid")</f>
        <v>Valid</v>
      </c>
      <c r="L2858" t="str">
        <f t="shared" si="220"/>
        <v>9</v>
      </c>
      <c r="M2858" t="str">
        <f t="shared" si="221"/>
        <v>2022</v>
      </c>
      <c r="N2858">
        <f t="shared" si="222"/>
        <v>244095.64</v>
      </c>
      <c r="O2858">
        <f t="shared" si="223"/>
        <v>244095.64</v>
      </c>
      <c r="P2858" t="str">
        <f t="shared" si="224"/>
        <v/>
      </c>
      <c r="Q2858" s="48" t="str">
        <f>IF(O2858="","",
   IF(OR(O2858&lt;EDA_Outlier_Analysis!$C$10, O2858&gt;EDA_Outlier_Analysis!$C$11),
      "Outlier",
      "Normal"))</f>
        <v>Normal</v>
      </c>
      <c r="R2858" t="str">
        <f>IF(P2858="","",
   IF(OR(P2858 &lt; EDA_Outlier_Analysis!$F$7, P2858 &gt; EDA_Outlier_Analysis!$F$8),
      "Outlier",
      "Normal"))</f>
        <v/>
      </c>
      <c r="S2858" t="str">
        <f>IF(N2858="","",
   IF(OR(N2858 &lt;EDA_Outlier_Analysis!$I$10, N2858 &gt; EDA_Outlier_Analysis!$I$11),
      "Outlier",
      "Normal"))</f>
        <v>Normal</v>
      </c>
    </row>
    <row r="2859" spans="1:19">
      <c r="A2859" t="s">
        <v>6687</v>
      </c>
      <c r="B2859" s="4">
        <v>44778</v>
      </c>
      <c r="C2859" s="2">
        <v>-21752.36</v>
      </c>
      <c r="D2859" t="s">
        <v>840</v>
      </c>
      <c r="E2859" t="s">
        <v>905</v>
      </c>
      <c r="F2859" t="s">
        <v>9</v>
      </c>
      <c r="G2859" t="s">
        <v>34</v>
      </c>
      <c r="I2859" t="s">
        <v>1093</v>
      </c>
      <c r="J2859" t="s">
        <v>6688</v>
      </c>
      <c r="K2859" t="str">
        <f>IF(COUNTIF(Customers!A:A, H2859)&gt;0, "Valid", "Invalid")</f>
        <v>Invalid</v>
      </c>
      <c r="L2859" t="str">
        <f t="shared" si="220"/>
        <v>8</v>
      </c>
      <c r="M2859" t="str">
        <f t="shared" si="221"/>
        <v>2022</v>
      </c>
      <c r="N2859">
        <f t="shared" si="222"/>
        <v>-21752.36</v>
      </c>
      <c r="O2859" t="str">
        <f t="shared" si="223"/>
        <v/>
      </c>
      <c r="P2859">
        <f t="shared" si="224"/>
        <v>21752.36</v>
      </c>
      <c r="Q2859" s="48" t="str">
        <f>IF(O2859="","",
   IF(OR(O2859&lt;EDA_Outlier_Analysis!$C$10, O2859&gt;EDA_Outlier_Analysis!$C$11),
      "Outlier",
      "Normal"))</f>
        <v/>
      </c>
      <c r="R2859" t="str">
        <f>IF(P2859="","",
   IF(OR(P2859 &lt; EDA_Outlier_Analysis!$F$7, P2859 &gt; EDA_Outlier_Analysis!$F$8),
      "Outlier",
      "Normal"))</f>
        <v>Outlier</v>
      </c>
      <c r="S2859" t="str">
        <f>IF(N2859="","",
   IF(OR(N2859 &lt;EDA_Outlier_Analysis!$I$10, N2859 &gt; EDA_Outlier_Analysis!$I$11),
      "Outlier",
      "Normal"))</f>
        <v>Normal</v>
      </c>
    </row>
    <row r="2860" spans="1:19">
      <c r="A2860" t="s">
        <v>6689</v>
      </c>
      <c r="B2860" s="4">
        <v>44893</v>
      </c>
      <c r="C2860" s="2">
        <v>152715.07</v>
      </c>
      <c r="D2860" t="s">
        <v>849</v>
      </c>
      <c r="E2860" t="s">
        <v>850</v>
      </c>
      <c r="F2860" t="s">
        <v>11</v>
      </c>
      <c r="G2860" t="s">
        <v>20</v>
      </c>
      <c r="H2860" t="s">
        <v>579</v>
      </c>
      <c r="J2860" t="s">
        <v>6690</v>
      </c>
      <c r="K2860" t="str">
        <f>IF(COUNTIF(Customers!A:A, H2860)&gt;0, "Valid", "Invalid")</f>
        <v>Valid</v>
      </c>
      <c r="L2860" t="str">
        <f t="shared" si="220"/>
        <v>11</v>
      </c>
      <c r="M2860" t="str">
        <f t="shared" si="221"/>
        <v>2022</v>
      </c>
      <c r="N2860">
        <f t="shared" si="222"/>
        <v>152715.07</v>
      </c>
      <c r="O2860">
        <f t="shared" si="223"/>
        <v>152715.07</v>
      </c>
      <c r="P2860" t="str">
        <f t="shared" si="224"/>
        <v/>
      </c>
      <c r="Q2860" s="48" t="str">
        <f>IF(O2860="","",
   IF(OR(O2860&lt;EDA_Outlier_Analysis!$C$10, O2860&gt;EDA_Outlier_Analysis!$C$11),
      "Outlier",
      "Normal"))</f>
        <v>Normal</v>
      </c>
      <c r="R2860" t="str">
        <f>IF(P2860="","",
   IF(OR(P2860 &lt; EDA_Outlier_Analysis!$F$7, P2860 &gt; EDA_Outlier_Analysis!$F$8),
      "Outlier",
      "Normal"))</f>
        <v/>
      </c>
      <c r="S2860" t="str">
        <f>IF(N2860="","",
   IF(OR(N2860 &lt;EDA_Outlier_Analysis!$I$10, N2860 &gt; EDA_Outlier_Analysis!$I$11),
      "Outlier",
      "Normal"))</f>
        <v>Normal</v>
      </c>
    </row>
    <row r="2861" spans="1:19">
      <c r="A2861" t="s">
        <v>6691</v>
      </c>
      <c r="B2861" s="4">
        <v>45115</v>
      </c>
      <c r="C2861" s="2">
        <v>-25130.01</v>
      </c>
      <c r="D2861" t="s">
        <v>840</v>
      </c>
      <c r="E2861" t="s">
        <v>841</v>
      </c>
      <c r="F2861" t="s">
        <v>10</v>
      </c>
      <c r="G2861" t="s">
        <v>20</v>
      </c>
      <c r="I2861" t="s">
        <v>960</v>
      </c>
      <c r="J2861" t="s">
        <v>6692</v>
      </c>
      <c r="K2861" t="str">
        <f>IF(COUNTIF(Customers!A:A, H2861)&gt;0, "Valid", "Invalid")</f>
        <v>Invalid</v>
      </c>
      <c r="L2861" t="str">
        <f t="shared" si="220"/>
        <v>7</v>
      </c>
      <c r="M2861" t="str">
        <f t="shared" si="221"/>
        <v>2023</v>
      </c>
      <c r="N2861">
        <f t="shared" si="222"/>
        <v>-25130.01</v>
      </c>
      <c r="O2861" t="str">
        <f t="shared" si="223"/>
        <v/>
      </c>
      <c r="P2861">
        <f t="shared" si="224"/>
        <v>25130.01</v>
      </c>
      <c r="Q2861" s="48" t="str">
        <f>IF(O2861="","",
   IF(OR(O2861&lt;EDA_Outlier_Analysis!$C$10, O2861&gt;EDA_Outlier_Analysis!$C$11),
      "Outlier",
      "Normal"))</f>
        <v/>
      </c>
      <c r="R2861" t="str">
        <f>IF(P2861="","",
   IF(OR(P2861 &lt; EDA_Outlier_Analysis!$F$7, P2861 &gt; EDA_Outlier_Analysis!$F$8),
      "Outlier",
      "Normal"))</f>
        <v>Outlier</v>
      </c>
      <c r="S2861" t="str">
        <f>IF(N2861="","",
   IF(OR(N2861 &lt;EDA_Outlier_Analysis!$I$10, N2861 &gt; EDA_Outlier_Analysis!$I$11),
      "Outlier",
      "Normal"))</f>
        <v>Normal</v>
      </c>
    </row>
    <row r="2862" spans="1:19">
      <c r="A2862" t="s">
        <v>6693</v>
      </c>
      <c r="B2862" s="4">
        <v>44791</v>
      </c>
      <c r="C2862" s="2">
        <v>97441.03</v>
      </c>
      <c r="D2862" t="s">
        <v>849</v>
      </c>
      <c r="E2862" t="s">
        <v>868</v>
      </c>
      <c r="F2862" t="s">
        <v>9</v>
      </c>
      <c r="G2862" t="s">
        <v>34</v>
      </c>
      <c r="H2862" t="s">
        <v>437</v>
      </c>
      <c r="J2862" t="s">
        <v>6694</v>
      </c>
      <c r="K2862" t="str">
        <f>IF(COUNTIF(Customers!A:A, H2862)&gt;0, "Valid", "Invalid")</f>
        <v>Valid</v>
      </c>
      <c r="L2862" t="str">
        <f t="shared" si="220"/>
        <v>8</v>
      </c>
      <c r="M2862" t="str">
        <f t="shared" si="221"/>
        <v>2022</v>
      </c>
      <c r="N2862">
        <f t="shared" si="222"/>
        <v>97441.03</v>
      </c>
      <c r="O2862">
        <f t="shared" si="223"/>
        <v>97441.03</v>
      </c>
      <c r="P2862" t="str">
        <f t="shared" si="224"/>
        <v/>
      </c>
      <c r="Q2862" s="48" t="str">
        <f>IF(O2862="","",
   IF(OR(O2862&lt;EDA_Outlier_Analysis!$C$10, O2862&gt;EDA_Outlier_Analysis!$C$11),
      "Outlier",
      "Normal"))</f>
        <v>Normal</v>
      </c>
      <c r="R2862" t="str">
        <f>IF(P2862="","",
   IF(OR(P2862 &lt; EDA_Outlier_Analysis!$F$7, P2862 &gt; EDA_Outlier_Analysis!$F$8),
      "Outlier",
      "Normal"))</f>
        <v/>
      </c>
      <c r="S2862" t="str">
        <f>IF(N2862="","",
   IF(OR(N2862 &lt;EDA_Outlier_Analysis!$I$10, N2862 &gt; EDA_Outlier_Analysis!$I$11),
      "Outlier",
      "Normal"))</f>
        <v>Normal</v>
      </c>
    </row>
    <row r="2863" spans="1:19">
      <c r="A2863" t="s">
        <v>6695</v>
      </c>
      <c r="B2863" s="4">
        <v>44937</v>
      </c>
      <c r="C2863" s="2">
        <v>102205.2</v>
      </c>
      <c r="D2863" t="s">
        <v>849</v>
      </c>
      <c r="E2863" t="s">
        <v>850</v>
      </c>
      <c r="F2863" t="s">
        <v>10</v>
      </c>
      <c r="G2863" t="s">
        <v>31</v>
      </c>
      <c r="H2863" t="s">
        <v>61</v>
      </c>
      <c r="J2863" t="s">
        <v>6696</v>
      </c>
      <c r="K2863" t="str">
        <f>IF(COUNTIF(Customers!A:A, H2863)&gt;0, "Valid", "Invalid")</f>
        <v>Valid</v>
      </c>
      <c r="L2863" t="str">
        <f t="shared" si="220"/>
        <v>1</v>
      </c>
      <c r="M2863" t="str">
        <f t="shared" si="221"/>
        <v>2023</v>
      </c>
      <c r="N2863">
        <f t="shared" si="222"/>
        <v>102205.2</v>
      </c>
      <c r="O2863">
        <f t="shared" si="223"/>
        <v>102205.2</v>
      </c>
      <c r="P2863" t="str">
        <f t="shared" si="224"/>
        <v/>
      </c>
      <c r="Q2863" s="48" t="str">
        <f>IF(O2863="","",
   IF(OR(O2863&lt;EDA_Outlier_Analysis!$C$10, O2863&gt;EDA_Outlier_Analysis!$C$11),
      "Outlier",
      "Normal"))</f>
        <v>Normal</v>
      </c>
      <c r="R2863" t="str">
        <f>IF(P2863="","",
   IF(OR(P2863 &lt; EDA_Outlier_Analysis!$F$7, P2863 &gt; EDA_Outlier_Analysis!$F$8),
      "Outlier",
      "Normal"))</f>
        <v/>
      </c>
      <c r="S2863" t="str">
        <f>IF(N2863="","",
   IF(OR(N2863 &lt;EDA_Outlier_Analysis!$I$10, N2863 &gt; EDA_Outlier_Analysis!$I$11),
      "Outlier",
      "Normal"))</f>
        <v>Normal</v>
      </c>
    </row>
    <row r="2864" spans="1:19">
      <c r="A2864" t="s">
        <v>6697</v>
      </c>
      <c r="B2864" s="4">
        <v>44746</v>
      </c>
      <c r="C2864" s="2">
        <v>18025.650000000001</v>
      </c>
      <c r="D2864" t="s">
        <v>873</v>
      </c>
      <c r="E2864" t="s">
        <v>873</v>
      </c>
      <c r="F2864" t="s">
        <v>11</v>
      </c>
      <c r="G2864" t="s">
        <v>24</v>
      </c>
      <c r="J2864" t="s">
        <v>6698</v>
      </c>
      <c r="K2864" t="str">
        <f>IF(COUNTIF(Customers!A:A, H2864)&gt;0, "Valid", "Invalid")</f>
        <v>Invalid</v>
      </c>
      <c r="L2864" t="str">
        <f t="shared" si="220"/>
        <v>7</v>
      </c>
      <c r="M2864" t="str">
        <f t="shared" si="221"/>
        <v>2022</v>
      </c>
      <c r="N2864">
        <f t="shared" si="222"/>
        <v>-18025.650000000001</v>
      </c>
      <c r="O2864" t="str">
        <f t="shared" si="223"/>
        <v/>
      </c>
      <c r="P2864" t="str">
        <f t="shared" si="224"/>
        <v/>
      </c>
      <c r="Q2864" s="48" t="str">
        <f>IF(O2864="","",
   IF(OR(O2864&lt;EDA_Outlier_Analysis!$C$10, O2864&gt;EDA_Outlier_Analysis!$C$11),
      "Outlier",
      "Normal"))</f>
        <v/>
      </c>
      <c r="R2864" t="str">
        <f>IF(P2864="","",
   IF(OR(P2864 &lt; EDA_Outlier_Analysis!$F$7, P2864 &gt; EDA_Outlier_Analysis!$F$8),
      "Outlier",
      "Normal"))</f>
        <v/>
      </c>
      <c r="S2864" t="str">
        <f>IF(N2864="","",
   IF(OR(N2864 &lt;EDA_Outlier_Analysis!$I$10, N2864 &gt; EDA_Outlier_Analysis!$I$11),
      "Outlier",
      "Normal"))</f>
        <v>Normal</v>
      </c>
    </row>
    <row r="2865" spans="1:19">
      <c r="A2865" t="s">
        <v>6699</v>
      </c>
      <c r="B2865" s="4">
        <v>44832</v>
      </c>
      <c r="C2865" s="2">
        <v>182260.12</v>
      </c>
      <c r="D2865" t="s">
        <v>849</v>
      </c>
      <c r="E2865" t="s">
        <v>850</v>
      </c>
      <c r="F2865" t="s">
        <v>10</v>
      </c>
      <c r="G2865" t="s">
        <v>24</v>
      </c>
      <c r="H2865" t="s">
        <v>133</v>
      </c>
      <c r="J2865" t="s">
        <v>6700</v>
      </c>
      <c r="K2865" t="str">
        <f>IF(COUNTIF(Customers!A:A, H2865)&gt;0, "Valid", "Invalid")</f>
        <v>Valid</v>
      </c>
      <c r="L2865" t="str">
        <f t="shared" si="220"/>
        <v>9</v>
      </c>
      <c r="M2865" t="str">
        <f t="shared" si="221"/>
        <v>2022</v>
      </c>
      <c r="N2865">
        <f t="shared" si="222"/>
        <v>182260.12</v>
      </c>
      <c r="O2865">
        <f t="shared" si="223"/>
        <v>182260.12</v>
      </c>
      <c r="P2865" t="str">
        <f t="shared" si="224"/>
        <v/>
      </c>
      <c r="Q2865" s="48" t="str">
        <f>IF(O2865="","",
   IF(OR(O2865&lt;EDA_Outlier_Analysis!$C$10, O2865&gt;EDA_Outlier_Analysis!$C$11),
      "Outlier",
      "Normal"))</f>
        <v>Normal</v>
      </c>
      <c r="R2865" t="str">
        <f>IF(P2865="","",
   IF(OR(P2865 &lt; EDA_Outlier_Analysis!$F$7, P2865 &gt; EDA_Outlier_Analysis!$F$8),
      "Outlier",
      "Normal"))</f>
        <v/>
      </c>
      <c r="S2865" t="str">
        <f>IF(N2865="","",
   IF(OR(N2865 &lt;EDA_Outlier_Analysis!$I$10, N2865 &gt; EDA_Outlier_Analysis!$I$11),
      "Outlier",
      "Normal"))</f>
        <v>Normal</v>
      </c>
    </row>
    <row r="2866" spans="1:19">
      <c r="A2866" t="s">
        <v>6701</v>
      </c>
      <c r="B2866" s="4">
        <v>45053</v>
      </c>
      <c r="C2866" s="2">
        <v>-29814.49</v>
      </c>
      <c r="D2866" t="s">
        <v>840</v>
      </c>
      <c r="E2866" t="s">
        <v>905</v>
      </c>
      <c r="F2866" t="s">
        <v>11</v>
      </c>
      <c r="G2866" t="s">
        <v>31</v>
      </c>
      <c r="I2866" t="s">
        <v>1505</v>
      </c>
      <c r="J2866" t="s">
        <v>6702</v>
      </c>
      <c r="K2866" t="str">
        <f>IF(COUNTIF(Customers!A:A, H2866)&gt;0, "Valid", "Invalid")</f>
        <v>Invalid</v>
      </c>
      <c r="L2866" t="str">
        <f t="shared" si="220"/>
        <v>5</v>
      </c>
      <c r="M2866" t="str">
        <f t="shared" si="221"/>
        <v>2023</v>
      </c>
      <c r="N2866">
        <f t="shared" si="222"/>
        <v>-29814.49</v>
      </c>
      <c r="O2866" t="str">
        <f t="shared" si="223"/>
        <v/>
      </c>
      <c r="P2866">
        <f t="shared" si="224"/>
        <v>29814.49</v>
      </c>
      <c r="Q2866" s="48" t="str">
        <f>IF(O2866="","",
   IF(OR(O2866&lt;EDA_Outlier_Analysis!$C$10, O2866&gt;EDA_Outlier_Analysis!$C$11),
      "Outlier",
      "Normal"))</f>
        <v/>
      </c>
      <c r="R2866" t="str">
        <f>IF(P2866="","",
   IF(OR(P2866 &lt; EDA_Outlier_Analysis!$F$7, P2866 &gt; EDA_Outlier_Analysis!$F$8),
      "Outlier",
      "Normal"))</f>
        <v>Normal</v>
      </c>
      <c r="S2866" t="str">
        <f>IF(N2866="","",
   IF(OR(N2866 &lt;EDA_Outlier_Analysis!$I$10, N2866 &gt; EDA_Outlier_Analysis!$I$11),
      "Outlier",
      "Normal"))</f>
        <v>Normal</v>
      </c>
    </row>
    <row r="2867" spans="1:19">
      <c r="A2867" t="s">
        <v>6703</v>
      </c>
      <c r="B2867" s="4">
        <v>45242</v>
      </c>
      <c r="C2867" s="2">
        <v>-51449.88</v>
      </c>
      <c r="D2867" t="s">
        <v>840</v>
      </c>
      <c r="E2867" t="s">
        <v>864</v>
      </c>
      <c r="F2867" t="s">
        <v>10</v>
      </c>
      <c r="G2867" t="s">
        <v>24</v>
      </c>
      <c r="I2867" t="s">
        <v>1117</v>
      </c>
      <c r="J2867" t="s">
        <v>6704</v>
      </c>
      <c r="K2867" t="str">
        <f>IF(COUNTIF(Customers!A:A, H2867)&gt;0, "Valid", "Invalid")</f>
        <v>Invalid</v>
      </c>
      <c r="L2867" t="str">
        <f t="shared" si="220"/>
        <v>11</v>
      </c>
      <c r="M2867" t="str">
        <f t="shared" si="221"/>
        <v>2023</v>
      </c>
      <c r="N2867">
        <f t="shared" si="222"/>
        <v>-51449.88</v>
      </c>
      <c r="O2867" t="str">
        <f t="shared" si="223"/>
        <v/>
      </c>
      <c r="P2867">
        <f t="shared" si="224"/>
        <v>51449.88</v>
      </c>
      <c r="Q2867" s="48" t="str">
        <f>IF(O2867="","",
   IF(OR(O2867&lt;EDA_Outlier_Analysis!$C$10, O2867&gt;EDA_Outlier_Analysis!$C$11),
      "Outlier",
      "Normal"))</f>
        <v/>
      </c>
      <c r="R2867" t="str">
        <f>IF(P2867="","",
   IF(OR(P2867 &lt; EDA_Outlier_Analysis!$F$7, P2867 &gt; EDA_Outlier_Analysis!$F$8),
      "Outlier",
      "Normal"))</f>
        <v>Normal</v>
      </c>
      <c r="S2867" t="str">
        <f>IF(N2867="","",
   IF(OR(N2867 &lt;EDA_Outlier_Analysis!$I$10, N2867 &gt; EDA_Outlier_Analysis!$I$11),
      "Outlier",
      "Normal"))</f>
        <v>Normal</v>
      </c>
    </row>
    <row r="2868" spans="1:19">
      <c r="A2868" t="s">
        <v>6705</v>
      </c>
      <c r="B2868" s="4">
        <v>44692</v>
      </c>
      <c r="C2868" s="2">
        <v>161006.20000000001</v>
      </c>
      <c r="D2868" t="s">
        <v>849</v>
      </c>
      <c r="E2868" t="s">
        <v>868</v>
      </c>
      <c r="F2868" t="s">
        <v>9</v>
      </c>
      <c r="G2868" t="s">
        <v>34</v>
      </c>
      <c r="H2868" t="s">
        <v>25</v>
      </c>
      <c r="J2868" t="s">
        <v>6706</v>
      </c>
      <c r="K2868" t="str">
        <f>IF(COUNTIF(Customers!A:A, H2868)&gt;0, "Valid", "Invalid")</f>
        <v>Valid</v>
      </c>
      <c r="L2868" t="str">
        <f t="shared" si="220"/>
        <v>5</v>
      </c>
      <c r="M2868" t="str">
        <f t="shared" si="221"/>
        <v>2022</v>
      </c>
      <c r="N2868">
        <f t="shared" si="222"/>
        <v>161006.20000000001</v>
      </c>
      <c r="O2868">
        <f t="shared" si="223"/>
        <v>161006.20000000001</v>
      </c>
      <c r="P2868" t="str">
        <f t="shared" si="224"/>
        <v/>
      </c>
      <c r="Q2868" s="48" t="str">
        <f>IF(O2868="","",
   IF(OR(O2868&lt;EDA_Outlier_Analysis!$C$10, O2868&gt;EDA_Outlier_Analysis!$C$11),
      "Outlier",
      "Normal"))</f>
        <v>Normal</v>
      </c>
      <c r="R2868" t="str">
        <f>IF(P2868="","",
   IF(OR(P2868 &lt; EDA_Outlier_Analysis!$F$7, P2868 &gt; EDA_Outlier_Analysis!$F$8),
      "Outlier",
      "Normal"))</f>
        <v/>
      </c>
      <c r="S2868" t="str">
        <f>IF(N2868="","",
   IF(OR(N2868 &lt;EDA_Outlier_Analysis!$I$10, N2868 &gt; EDA_Outlier_Analysis!$I$11),
      "Outlier",
      "Normal"))</f>
        <v>Normal</v>
      </c>
    </row>
    <row r="2869" spans="1:19">
      <c r="A2869" t="s">
        <v>6707</v>
      </c>
      <c r="B2869" s="4">
        <v>45275</v>
      </c>
      <c r="C2869" s="2">
        <v>-65815.039999999994</v>
      </c>
      <c r="D2869" t="s">
        <v>840</v>
      </c>
      <c r="E2869" t="s">
        <v>864</v>
      </c>
      <c r="F2869" t="s">
        <v>11</v>
      </c>
      <c r="G2869" t="s">
        <v>24</v>
      </c>
      <c r="I2869" t="s">
        <v>1077</v>
      </c>
      <c r="J2869" t="s">
        <v>6708</v>
      </c>
      <c r="K2869" t="str">
        <f>IF(COUNTIF(Customers!A:A, H2869)&gt;0, "Valid", "Invalid")</f>
        <v>Invalid</v>
      </c>
      <c r="L2869" t="str">
        <f t="shared" si="220"/>
        <v>12</v>
      </c>
      <c r="M2869" t="str">
        <f t="shared" si="221"/>
        <v>2023</v>
      </c>
      <c r="N2869">
        <f t="shared" si="222"/>
        <v>-65815.039999999994</v>
      </c>
      <c r="O2869" t="str">
        <f t="shared" si="223"/>
        <v/>
      </c>
      <c r="P2869">
        <f t="shared" si="224"/>
        <v>65815.039999999994</v>
      </c>
      <c r="Q2869" s="48" t="str">
        <f>IF(O2869="","",
   IF(OR(O2869&lt;EDA_Outlier_Analysis!$C$10, O2869&gt;EDA_Outlier_Analysis!$C$11),
      "Outlier",
      "Normal"))</f>
        <v/>
      </c>
      <c r="R2869" t="str">
        <f>IF(P2869="","",
   IF(OR(P2869 &lt; EDA_Outlier_Analysis!$F$7, P2869 &gt; EDA_Outlier_Analysis!$F$8),
      "Outlier",
      "Normal"))</f>
        <v>Outlier</v>
      </c>
      <c r="S2869" t="str">
        <f>IF(N2869="","",
   IF(OR(N2869 &lt;EDA_Outlier_Analysis!$I$10, N2869 &gt; EDA_Outlier_Analysis!$I$11),
      "Outlier",
      "Normal"))</f>
        <v>Normal</v>
      </c>
    </row>
    <row r="2870" spans="1:19">
      <c r="A2870" t="s">
        <v>6709</v>
      </c>
      <c r="B2870" s="4">
        <v>45274</v>
      </c>
      <c r="C2870" s="2">
        <v>132373.21</v>
      </c>
      <c r="D2870" t="s">
        <v>849</v>
      </c>
      <c r="E2870" t="s">
        <v>868</v>
      </c>
      <c r="F2870" t="s">
        <v>11</v>
      </c>
      <c r="G2870" t="s">
        <v>24</v>
      </c>
      <c r="H2870" t="s">
        <v>545</v>
      </c>
      <c r="J2870" t="s">
        <v>6710</v>
      </c>
      <c r="K2870" t="str">
        <f>IF(COUNTIF(Customers!A:A, H2870)&gt;0, "Valid", "Invalid")</f>
        <v>Valid</v>
      </c>
      <c r="L2870" t="str">
        <f t="shared" si="220"/>
        <v>12</v>
      </c>
      <c r="M2870" t="str">
        <f t="shared" si="221"/>
        <v>2023</v>
      </c>
      <c r="N2870">
        <f t="shared" si="222"/>
        <v>132373.21</v>
      </c>
      <c r="O2870">
        <f t="shared" si="223"/>
        <v>132373.21</v>
      </c>
      <c r="P2870" t="str">
        <f t="shared" si="224"/>
        <v/>
      </c>
      <c r="Q2870" s="48" t="str">
        <f>IF(O2870="","",
   IF(OR(O2870&lt;EDA_Outlier_Analysis!$C$10, O2870&gt;EDA_Outlier_Analysis!$C$11),
      "Outlier",
      "Normal"))</f>
        <v>Normal</v>
      </c>
      <c r="R2870" t="str">
        <f>IF(P2870="","",
   IF(OR(P2870 &lt; EDA_Outlier_Analysis!$F$7, P2870 &gt; EDA_Outlier_Analysis!$F$8),
      "Outlier",
      "Normal"))</f>
        <v/>
      </c>
      <c r="S2870" t="str">
        <f>IF(N2870="","",
   IF(OR(N2870 &lt;EDA_Outlier_Analysis!$I$10, N2870 &gt; EDA_Outlier_Analysis!$I$11),
      "Outlier",
      "Normal"))</f>
        <v>Normal</v>
      </c>
    </row>
    <row r="2871" spans="1:19">
      <c r="A2871" t="s">
        <v>6711</v>
      </c>
      <c r="B2871" s="4">
        <v>45041</v>
      </c>
      <c r="C2871" s="2">
        <v>-35413.22</v>
      </c>
      <c r="D2871" t="s">
        <v>840</v>
      </c>
      <c r="E2871" t="s">
        <v>856</v>
      </c>
      <c r="F2871" t="s">
        <v>10</v>
      </c>
      <c r="G2871" t="s">
        <v>34</v>
      </c>
      <c r="I2871" t="s">
        <v>939</v>
      </c>
      <c r="J2871" t="s">
        <v>6712</v>
      </c>
      <c r="K2871" t="str">
        <f>IF(COUNTIF(Customers!A:A, H2871)&gt;0, "Valid", "Invalid")</f>
        <v>Invalid</v>
      </c>
      <c r="L2871" t="str">
        <f t="shared" si="220"/>
        <v>4</v>
      </c>
      <c r="M2871" t="str">
        <f t="shared" si="221"/>
        <v>2023</v>
      </c>
      <c r="N2871">
        <f t="shared" si="222"/>
        <v>-35413.22</v>
      </c>
      <c r="O2871" t="str">
        <f t="shared" si="223"/>
        <v/>
      </c>
      <c r="P2871">
        <f t="shared" si="224"/>
        <v>35413.22</v>
      </c>
      <c r="Q2871" s="48" t="str">
        <f>IF(O2871="","",
   IF(OR(O2871&lt;EDA_Outlier_Analysis!$C$10, O2871&gt;EDA_Outlier_Analysis!$C$11),
      "Outlier",
      "Normal"))</f>
        <v/>
      </c>
      <c r="R2871" t="str">
        <f>IF(P2871="","",
   IF(OR(P2871 &lt; EDA_Outlier_Analysis!$F$7, P2871 &gt; EDA_Outlier_Analysis!$F$8),
      "Outlier",
      "Normal"))</f>
        <v>Normal</v>
      </c>
      <c r="S2871" t="str">
        <f>IF(N2871="","",
   IF(OR(N2871 &lt;EDA_Outlier_Analysis!$I$10, N2871 &gt; EDA_Outlier_Analysis!$I$11),
      "Outlier",
      "Normal"))</f>
        <v>Normal</v>
      </c>
    </row>
    <row r="2872" spans="1:19">
      <c r="A2872" t="s">
        <v>6713</v>
      </c>
      <c r="B2872" s="4">
        <v>45286</v>
      </c>
      <c r="C2872" s="2">
        <v>146147.79999999999</v>
      </c>
      <c r="D2872" t="s">
        <v>849</v>
      </c>
      <c r="E2872" t="s">
        <v>850</v>
      </c>
      <c r="F2872" t="s">
        <v>9</v>
      </c>
      <c r="G2872" t="s">
        <v>24</v>
      </c>
      <c r="H2872" t="s">
        <v>443</v>
      </c>
      <c r="J2872" t="s">
        <v>6714</v>
      </c>
      <c r="K2872" t="str">
        <f>IF(COUNTIF(Customers!A:A, H2872)&gt;0, "Valid", "Invalid")</f>
        <v>Valid</v>
      </c>
      <c r="L2872" t="str">
        <f t="shared" si="220"/>
        <v>12</v>
      </c>
      <c r="M2872" t="str">
        <f t="shared" si="221"/>
        <v>2023</v>
      </c>
      <c r="N2872">
        <f t="shared" si="222"/>
        <v>146147.79999999999</v>
      </c>
      <c r="O2872">
        <f t="shared" si="223"/>
        <v>146147.79999999999</v>
      </c>
      <c r="P2872" t="str">
        <f t="shared" si="224"/>
        <v/>
      </c>
      <c r="Q2872" s="48" t="str">
        <f>IF(O2872="","",
   IF(OR(O2872&lt;EDA_Outlier_Analysis!$C$10, O2872&gt;EDA_Outlier_Analysis!$C$11),
      "Outlier",
      "Normal"))</f>
        <v>Normal</v>
      </c>
      <c r="R2872" t="str">
        <f>IF(P2872="","",
   IF(OR(P2872 &lt; EDA_Outlier_Analysis!$F$7, P2872 &gt; EDA_Outlier_Analysis!$F$8),
      "Outlier",
      "Normal"))</f>
        <v/>
      </c>
      <c r="S2872" t="str">
        <f>IF(N2872="","",
   IF(OR(N2872 &lt;EDA_Outlier_Analysis!$I$10, N2872 &gt; EDA_Outlier_Analysis!$I$11),
      "Outlier",
      "Normal"))</f>
        <v>Normal</v>
      </c>
    </row>
    <row r="2873" spans="1:19">
      <c r="A2873" t="s">
        <v>6715</v>
      </c>
      <c r="B2873" s="4">
        <v>45096</v>
      </c>
      <c r="C2873" s="2">
        <v>-48670.94</v>
      </c>
      <c r="D2873" t="s">
        <v>840</v>
      </c>
      <c r="E2873" t="s">
        <v>845</v>
      </c>
      <c r="F2873" t="s">
        <v>9</v>
      </c>
      <c r="G2873" t="s">
        <v>20</v>
      </c>
      <c r="I2873" t="s">
        <v>1358</v>
      </c>
      <c r="J2873" t="s">
        <v>6716</v>
      </c>
      <c r="K2873" t="str">
        <f>IF(COUNTIF(Customers!A:A, H2873)&gt;0, "Valid", "Invalid")</f>
        <v>Invalid</v>
      </c>
      <c r="L2873" t="str">
        <f t="shared" si="220"/>
        <v>6</v>
      </c>
      <c r="M2873" t="str">
        <f t="shared" si="221"/>
        <v>2023</v>
      </c>
      <c r="N2873">
        <f t="shared" si="222"/>
        <v>-48670.94</v>
      </c>
      <c r="O2873" t="str">
        <f t="shared" si="223"/>
        <v/>
      </c>
      <c r="P2873">
        <f t="shared" si="224"/>
        <v>48670.94</v>
      </c>
      <c r="Q2873" s="48" t="str">
        <f>IF(O2873="","",
   IF(OR(O2873&lt;EDA_Outlier_Analysis!$C$10, O2873&gt;EDA_Outlier_Analysis!$C$11),
      "Outlier",
      "Normal"))</f>
        <v/>
      </c>
      <c r="R2873" t="str">
        <f>IF(P2873="","",
   IF(OR(P2873 &lt; EDA_Outlier_Analysis!$F$7, P2873 &gt; EDA_Outlier_Analysis!$F$8),
      "Outlier",
      "Normal"))</f>
        <v>Normal</v>
      </c>
      <c r="S2873" t="str">
        <f>IF(N2873="","",
   IF(OR(N2873 &lt;EDA_Outlier_Analysis!$I$10, N2873 &gt; EDA_Outlier_Analysis!$I$11),
      "Outlier",
      "Normal"))</f>
        <v>Normal</v>
      </c>
    </row>
    <row r="2874" spans="1:19">
      <c r="A2874" t="s">
        <v>6717</v>
      </c>
      <c r="B2874" s="4">
        <v>45289</v>
      </c>
      <c r="C2874" s="2">
        <v>18695.919999999998</v>
      </c>
      <c r="D2874" t="s">
        <v>873</v>
      </c>
      <c r="E2874" t="s">
        <v>873</v>
      </c>
      <c r="F2874" t="s">
        <v>10</v>
      </c>
      <c r="G2874" t="s">
        <v>24</v>
      </c>
      <c r="J2874" t="s">
        <v>6718</v>
      </c>
      <c r="K2874" t="str">
        <f>IF(COUNTIF(Customers!A:A, H2874)&gt;0, "Valid", "Invalid")</f>
        <v>Invalid</v>
      </c>
      <c r="L2874" t="str">
        <f t="shared" si="220"/>
        <v>12</v>
      </c>
      <c r="M2874" t="str">
        <f t="shared" si="221"/>
        <v>2023</v>
      </c>
      <c r="N2874">
        <f t="shared" si="222"/>
        <v>-18695.919999999998</v>
      </c>
      <c r="O2874" t="str">
        <f t="shared" si="223"/>
        <v/>
      </c>
      <c r="P2874" t="str">
        <f t="shared" si="224"/>
        <v/>
      </c>
      <c r="Q2874" s="48" t="str">
        <f>IF(O2874="","",
   IF(OR(O2874&lt;EDA_Outlier_Analysis!$C$10, O2874&gt;EDA_Outlier_Analysis!$C$11),
      "Outlier",
      "Normal"))</f>
        <v/>
      </c>
      <c r="R2874" t="str">
        <f>IF(P2874="","",
   IF(OR(P2874 &lt; EDA_Outlier_Analysis!$F$7, P2874 &gt; EDA_Outlier_Analysis!$F$8),
      "Outlier",
      "Normal"))</f>
        <v/>
      </c>
      <c r="S2874" t="str">
        <f>IF(N2874="","",
   IF(OR(N2874 &lt;EDA_Outlier_Analysis!$I$10, N2874 &gt; EDA_Outlier_Analysis!$I$11),
      "Outlier",
      "Normal"))</f>
        <v>Normal</v>
      </c>
    </row>
    <row r="2875" spans="1:19">
      <c r="A2875" t="s">
        <v>6719</v>
      </c>
      <c r="B2875" s="4">
        <v>45047</v>
      </c>
      <c r="C2875" s="2">
        <v>110821.43</v>
      </c>
      <c r="D2875" t="s">
        <v>849</v>
      </c>
      <c r="E2875" t="s">
        <v>853</v>
      </c>
      <c r="F2875" t="s">
        <v>9</v>
      </c>
      <c r="G2875" t="s">
        <v>20</v>
      </c>
      <c r="H2875" t="s">
        <v>607</v>
      </c>
      <c r="J2875" t="s">
        <v>6720</v>
      </c>
      <c r="K2875" t="str">
        <f>IF(COUNTIF(Customers!A:A, H2875)&gt;0, "Valid", "Invalid")</f>
        <v>Valid</v>
      </c>
      <c r="L2875" t="str">
        <f t="shared" si="220"/>
        <v>5</v>
      </c>
      <c r="M2875" t="str">
        <f t="shared" si="221"/>
        <v>2023</v>
      </c>
      <c r="N2875">
        <f t="shared" si="222"/>
        <v>110821.43</v>
      </c>
      <c r="O2875">
        <f t="shared" si="223"/>
        <v>110821.43</v>
      </c>
      <c r="P2875" t="str">
        <f t="shared" si="224"/>
        <v/>
      </c>
      <c r="Q2875" s="48" t="str">
        <f>IF(O2875="","",
   IF(OR(O2875&lt;EDA_Outlier_Analysis!$C$10, O2875&gt;EDA_Outlier_Analysis!$C$11),
      "Outlier",
      "Normal"))</f>
        <v>Normal</v>
      </c>
      <c r="R2875" t="str">
        <f>IF(P2875="","",
   IF(OR(P2875 &lt; EDA_Outlier_Analysis!$F$7, P2875 &gt; EDA_Outlier_Analysis!$F$8),
      "Outlier",
      "Normal"))</f>
        <v/>
      </c>
      <c r="S2875" t="str">
        <f>IF(N2875="","",
   IF(OR(N2875 &lt;EDA_Outlier_Analysis!$I$10, N2875 &gt; EDA_Outlier_Analysis!$I$11),
      "Outlier",
      "Normal"))</f>
        <v>Normal</v>
      </c>
    </row>
    <row r="2876" spans="1:19">
      <c r="A2876" t="s">
        <v>6721</v>
      </c>
      <c r="B2876" s="4">
        <v>45206</v>
      </c>
      <c r="C2876" s="2">
        <v>-47249.91</v>
      </c>
      <c r="D2876" t="s">
        <v>840</v>
      </c>
      <c r="E2876" t="s">
        <v>841</v>
      </c>
      <c r="F2876" t="s">
        <v>9</v>
      </c>
      <c r="G2876" t="s">
        <v>20</v>
      </c>
      <c r="I2876" t="s">
        <v>957</v>
      </c>
      <c r="J2876" t="s">
        <v>6722</v>
      </c>
      <c r="K2876" t="str">
        <f>IF(COUNTIF(Customers!A:A, H2876)&gt;0, "Valid", "Invalid")</f>
        <v>Invalid</v>
      </c>
      <c r="L2876" t="str">
        <f t="shared" si="220"/>
        <v>10</v>
      </c>
      <c r="M2876" t="str">
        <f t="shared" si="221"/>
        <v>2023</v>
      </c>
      <c r="N2876">
        <f t="shared" si="222"/>
        <v>-47249.91</v>
      </c>
      <c r="O2876" t="str">
        <f t="shared" si="223"/>
        <v/>
      </c>
      <c r="P2876">
        <f t="shared" si="224"/>
        <v>47249.91</v>
      </c>
      <c r="Q2876" s="48" t="str">
        <f>IF(O2876="","",
   IF(OR(O2876&lt;EDA_Outlier_Analysis!$C$10, O2876&gt;EDA_Outlier_Analysis!$C$11),
      "Outlier",
      "Normal"))</f>
        <v/>
      </c>
      <c r="R2876" t="str">
        <f>IF(P2876="","",
   IF(OR(P2876 &lt; EDA_Outlier_Analysis!$F$7, P2876 &gt; EDA_Outlier_Analysis!$F$8),
      "Outlier",
      "Normal"))</f>
        <v>Normal</v>
      </c>
      <c r="S2876" t="str">
        <f>IF(N2876="","",
   IF(OR(N2876 &lt;EDA_Outlier_Analysis!$I$10, N2876 &gt; EDA_Outlier_Analysis!$I$11),
      "Outlier",
      "Normal"))</f>
        <v>Normal</v>
      </c>
    </row>
    <row r="2877" spans="1:19">
      <c r="A2877" t="s">
        <v>6723</v>
      </c>
      <c r="B2877" s="4">
        <v>45235</v>
      </c>
      <c r="C2877" s="2">
        <v>139441.44</v>
      </c>
      <c r="D2877" t="s">
        <v>849</v>
      </c>
      <c r="E2877" t="s">
        <v>850</v>
      </c>
      <c r="F2877" t="s">
        <v>9</v>
      </c>
      <c r="G2877" t="s">
        <v>34</v>
      </c>
      <c r="H2877" t="s">
        <v>677</v>
      </c>
      <c r="J2877" t="s">
        <v>6724</v>
      </c>
      <c r="K2877" t="str">
        <f>IF(COUNTIF(Customers!A:A, H2877)&gt;0, "Valid", "Invalid")</f>
        <v>Valid</v>
      </c>
      <c r="L2877" t="str">
        <f t="shared" si="220"/>
        <v>11</v>
      </c>
      <c r="M2877" t="str">
        <f t="shared" si="221"/>
        <v>2023</v>
      </c>
      <c r="N2877">
        <f t="shared" si="222"/>
        <v>139441.44</v>
      </c>
      <c r="O2877">
        <f t="shared" si="223"/>
        <v>139441.44</v>
      </c>
      <c r="P2877" t="str">
        <f t="shared" si="224"/>
        <v/>
      </c>
      <c r="Q2877" s="48" t="str">
        <f>IF(O2877="","",
   IF(OR(O2877&lt;EDA_Outlier_Analysis!$C$10, O2877&gt;EDA_Outlier_Analysis!$C$11),
      "Outlier",
      "Normal"))</f>
        <v>Normal</v>
      </c>
      <c r="R2877" t="str">
        <f>IF(P2877="","",
   IF(OR(P2877 &lt; EDA_Outlier_Analysis!$F$7, P2877 &gt; EDA_Outlier_Analysis!$F$8),
      "Outlier",
      "Normal"))</f>
        <v/>
      </c>
      <c r="S2877" t="str">
        <f>IF(N2877="","",
   IF(OR(N2877 &lt;EDA_Outlier_Analysis!$I$10, N2877 &gt; EDA_Outlier_Analysis!$I$11),
      "Outlier",
      "Normal"))</f>
        <v>Normal</v>
      </c>
    </row>
    <row r="2878" spans="1:19">
      <c r="A2878" t="s">
        <v>6725</v>
      </c>
      <c r="B2878" s="4">
        <v>45146</v>
      </c>
      <c r="C2878" s="2">
        <v>-58693.08</v>
      </c>
      <c r="D2878" t="s">
        <v>840</v>
      </c>
      <c r="E2878" t="s">
        <v>856</v>
      </c>
      <c r="F2878" t="s">
        <v>11</v>
      </c>
      <c r="G2878" t="s">
        <v>20</v>
      </c>
      <c r="I2878" t="s">
        <v>1485</v>
      </c>
      <c r="J2878" t="s">
        <v>6726</v>
      </c>
      <c r="K2878" t="str">
        <f>IF(COUNTIF(Customers!A:A, H2878)&gt;0, "Valid", "Invalid")</f>
        <v>Invalid</v>
      </c>
      <c r="L2878" t="str">
        <f t="shared" si="220"/>
        <v>8</v>
      </c>
      <c r="M2878" t="str">
        <f t="shared" si="221"/>
        <v>2023</v>
      </c>
      <c r="N2878">
        <f t="shared" si="222"/>
        <v>-58693.08</v>
      </c>
      <c r="O2878" t="str">
        <f t="shared" si="223"/>
        <v/>
      </c>
      <c r="P2878">
        <f t="shared" si="224"/>
        <v>58693.08</v>
      </c>
      <c r="Q2878" s="48" t="str">
        <f>IF(O2878="","",
   IF(OR(O2878&lt;EDA_Outlier_Analysis!$C$10, O2878&gt;EDA_Outlier_Analysis!$C$11),
      "Outlier",
      "Normal"))</f>
        <v/>
      </c>
      <c r="R2878" t="str">
        <f>IF(P2878="","",
   IF(OR(P2878 &lt; EDA_Outlier_Analysis!$F$7, P2878 &gt; EDA_Outlier_Analysis!$F$8),
      "Outlier",
      "Normal"))</f>
        <v>Outlier</v>
      </c>
      <c r="S2878" t="str">
        <f>IF(N2878="","",
   IF(OR(N2878 &lt;EDA_Outlier_Analysis!$I$10, N2878 &gt; EDA_Outlier_Analysis!$I$11),
      "Outlier",
      "Normal"))</f>
        <v>Normal</v>
      </c>
    </row>
    <row r="2879" spans="1:19">
      <c r="A2879" t="s">
        <v>6727</v>
      </c>
      <c r="B2879" s="4">
        <v>44891</v>
      </c>
      <c r="C2879" s="2">
        <v>142401.09</v>
      </c>
      <c r="D2879" t="s">
        <v>849</v>
      </c>
      <c r="E2879" t="s">
        <v>868</v>
      </c>
      <c r="F2879" t="s">
        <v>9</v>
      </c>
      <c r="G2879" t="s">
        <v>20</v>
      </c>
      <c r="H2879" t="s">
        <v>745</v>
      </c>
      <c r="J2879" t="s">
        <v>6728</v>
      </c>
      <c r="K2879" t="str">
        <f>IF(COUNTIF(Customers!A:A, H2879)&gt;0, "Valid", "Invalid")</f>
        <v>Valid</v>
      </c>
      <c r="L2879" t="str">
        <f t="shared" si="220"/>
        <v>11</v>
      </c>
      <c r="M2879" t="str">
        <f t="shared" si="221"/>
        <v>2022</v>
      </c>
      <c r="N2879">
        <f t="shared" si="222"/>
        <v>142401.09</v>
      </c>
      <c r="O2879">
        <f t="shared" si="223"/>
        <v>142401.09</v>
      </c>
      <c r="P2879" t="str">
        <f t="shared" si="224"/>
        <v/>
      </c>
      <c r="Q2879" s="48" t="str">
        <f>IF(O2879="","",
   IF(OR(O2879&lt;EDA_Outlier_Analysis!$C$10, O2879&gt;EDA_Outlier_Analysis!$C$11),
      "Outlier",
      "Normal"))</f>
        <v>Normal</v>
      </c>
      <c r="R2879" t="str">
        <f>IF(P2879="","",
   IF(OR(P2879 &lt; EDA_Outlier_Analysis!$F$7, P2879 &gt; EDA_Outlier_Analysis!$F$8),
      "Outlier",
      "Normal"))</f>
        <v/>
      </c>
      <c r="S2879" t="str">
        <f>IF(N2879="","",
   IF(OR(N2879 &lt;EDA_Outlier_Analysis!$I$10, N2879 &gt; EDA_Outlier_Analysis!$I$11),
      "Outlier",
      "Normal"))</f>
        <v>Normal</v>
      </c>
    </row>
    <row r="2880" spans="1:19">
      <c r="A2880" t="s">
        <v>6729</v>
      </c>
      <c r="B2880" s="4">
        <v>44786</v>
      </c>
      <c r="C2880" s="2">
        <v>177343.63</v>
      </c>
      <c r="D2880" t="s">
        <v>849</v>
      </c>
      <c r="E2880" t="s">
        <v>853</v>
      </c>
      <c r="F2880" t="s">
        <v>9</v>
      </c>
      <c r="G2880" t="s">
        <v>20</v>
      </c>
      <c r="H2880" t="s">
        <v>219</v>
      </c>
      <c r="J2880" t="s">
        <v>6730</v>
      </c>
      <c r="K2880" t="str">
        <f>IF(COUNTIF(Customers!A:A, H2880)&gt;0, "Valid", "Invalid")</f>
        <v>Valid</v>
      </c>
      <c r="L2880" t="str">
        <f t="shared" si="220"/>
        <v>8</v>
      </c>
      <c r="M2880" t="str">
        <f t="shared" si="221"/>
        <v>2022</v>
      </c>
      <c r="N2880">
        <f t="shared" si="222"/>
        <v>177343.63</v>
      </c>
      <c r="O2880">
        <f t="shared" si="223"/>
        <v>177343.63</v>
      </c>
      <c r="P2880" t="str">
        <f t="shared" si="224"/>
        <v/>
      </c>
      <c r="Q2880" s="48" t="str">
        <f>IF(O2880="","",
   IF(OR(O2880&lt;EDA_Outlier_Analysis!$C$10, O2880&gt;EDA_Outlier_Analysis!$C$11),
      "Outlier",
      "Normal"))</f>
        <v>Normal</v>
      </c>
      <c r="R2880" t="str">
        <f>IF(P2880="","",
   IF(OR(P2880 &lt; EDA_Outlier_Analysis!$F$7, P2880 &gt; EDA_Outlier_Analysis!$F$8),
      "Outlier",
      "Normal"))</f>
        <v/>
      </c>
      <c r="S2880" t="str">
        <f>IF(N2880="","",
   IF(OR(N2880 &lt;EDA_Outlier_Analysis!$I$10, N2880 &gt; EDA_Outlier_Analysis!$I$11),
      "Outlier",
      "Normal"))</f>
        <v>Normal</v>
      </c>
    </row>
    <row r="2881" spans="1:19">
      <c r="A2881" t="s">
        <v>6731</v>
      </c>
      <c r="B2881" s="4">
        <v>44699</v>
      </c>
      <c r="C2881" s="2">
        <v>-65514.07</v>
      </c>
      <c r="D2881" t="s">
        <v>840</v>
      </c>
      <c r="E2881" t="s">
        <v>878</v>
      </c>
      <c r="F2881" t="s">
        <v>9</v>
      </c>
      <c r="G2881" t="s">
        <v>31</v>
      </c>
      <c r="I2881" t="s">
        <v>1080</v>
      </c>
      <c r="J2881" t="s">
        <v>6732</v>
      </c>
      <c r="K2881" t="str">
        <f>IF(COUNTIF(Customers!A:A, H2881)&gt;0, "Valid", "Invalid")</f>
        <v>Invalid</v>
      </c>
      <c r="L2881" t="str">
        <f t="shared" si="220"/>
        <v>5</v>
      </c>
      <c r="M2881" t="str">
        <f t="shared" si="221"/>
        <v>2022</v>
      </c>
      <c r="N2881">
        <f t="shared" si="222"/>
        <v>-65514.07</v>
      </c>
      <c r="O2881" t="str">
        <f t="shared" si="223"/>
        <v/>
      </c>
      <c r="P2881">
        <f t="shared" si="224"/>
        <v>65514.07</v>
      </c>
      <c r="Q2881" s="48" t="str">
        <f>IF(O2881="","",
   IF(OR(O2881&lt;EDA_Outlier_Analysis!$C$10, O2881&gt;EDA_Outlier_Analysis!$C$11),
      "Outlier",
      "Normal"))</f>
        <v/>
      </c>
      <c r="R2881" t="str">
        <f>IF(P2881="","",
   IF(OR(P2881 &lt; EDA_Outlier_Analysis!$F$7, P2881 &gt; EDA_Outlier_Analysis!$F$8),
      "Outlier",
      "Normal"))</f>
        <v>Outlier</v>
      </c>
      <c r="S2881" t="str">
        <f>IF(N2881="","",
   IF(OR(N2881 &lt;EDA_Outlier_Analysis!$I$10, N2881 &gt; EDA_Outlier_Analysis!$I$11),
      "Outlier",
      "Normal"))</f>
        <v>Normal</v>
      </c>
    </row>
    <row r="2882" spans="1:19">
      <c r="A2882" t="s">
        <v>6733</v>
      </c>
      <c r="B2882" s="4">
        <v>44802</v>
      </c>
      <c r="C2882" s="2">
        <v>-37171.15</v>
      </c>
      <c r="D2882" t="s">
        <v>840</v>
      </c>
      <c r="E2882" t="s">
        <v>845</v>
      </c>
      <c r="F2882" t="s">
        <v>10</v>
      </c>
      <c r="G2882" t="s">
        <v>20</v>
      </c>
      <c r="I2882" t="s">
        <v>846</v>
      </c>
      <c r="J2882" t="s">
        <v>6734</v>
      </c>
      <c r="K2882" t="str">
        <f>IF(COUNTIF(Customers!A:A, H2882)&gt;0, "Valid", "Invalid")</f>
        <v>Invalid</v>
      </c>
      <c r="L2882" t="str">
        <f t="shared" si="220"/>
        <v>8</v>
      </c>
      <c r="M2882" t="str">
        <f t="shared" si="221"/>
        <v>2022</v>
      </c>
      <c r="N2882">
        <f t="shared" si="222"/>
        <v>-37171.15</v>
      </c>
      <c r="O2882" t="str">
        <f t="shared" si="223"/>
        <v/>
      </c>
      <c r="P2882">
        <f t="shared" si="224"/>
        <v>37171.15</v>
      </c>
      <c r="Q2882" s="48" t="str">
        <f>IF(O2882="","",
   IF(OR(O2882&lt;EDA_Outlier_Analysis!$C$10, O2882&gt;EDA_Outlier_Analysis!$C$11),
      "Outlier",
      "Normal"))</f>
        <v/>
      </c>
      <c r="R2882" t="str">
        <f>IF(P2882="","",
   IF(OR(P2882 &lt; EDA_Outlier_Analysis!$F$7, P2882 &gt; EDA_Outlier_Analysis!$F$8),
      "Outlier",
      "Normal"))</f>
        <v>Normal</v>
      </c>
      <c r="S2882" t="str">
        <f>IF(N2882="","",
   IF(OR(N2882 &lt;EDA_Outlier_Analysis!$I$10, N2882 &gt; EDA_Outlier_Analysis!$I$11),
      "Outlier",
      "Normal"))</f>
        <v>Normal</v>
      </c>
    </row>
    <row r="2883" spans="1:19">
      <c r="A2883" t="s">
        <v>6735</v>
      </c>
      <c r="B2883" s="4">
        <v>45264</v>
      </c>
      <c r="C2883" s="2">
        <v>172770.2</v>
      </c>
      <c r="D2883" t="s">
        <v>849</v>
      </c>
      <c r="E2883" t="s">
        <v>850</v>
      </c>
      <c r="F2883" t="s">
        <v>9</v>
      </c>
      <c r="G2883" t="s">
        <v>34</v>
      </c>
      <c r="H2883" t="s">
        <v>445</v>
      </c>
      <c r="J2883" t="s">
        <v>6736</v>
      </c>
      <c r="K2883" t="str">
        <f>IF(COUNTIF(Customers!A:A, H2883)&gt;0, "Valid", "Invalid")</f>
        <v>Valid</v>
      </c>
      <c r="L2883" t="str">
        <f t="shared" ref="L2883:L2946" si="225">TEXT(B2883,"m")</f>
        <v>12</v>
      </c>
      <c r="M2883" t="str">
        <f t="shared" ref="M2883:M2946" si="226">TEXT(B2883,"yyyy")</f>
        <v>2023</v>
      </c>
      <c r="N2883">
        <f t="shared" ref="N2883:N2946" si="227">IF(D2883="Revenue",C2883,-ABS(C2883))</f>
        <v>172770.2</v>
      </c>
      <c r="O2883">
        <f t="shared" ref="O2883:O2946" si="228">IF(D2883="Revenue", C2883, "")</f>
        <v>172770.2</v>
      </c>
      <c r="P2883" t="str">
        <f t="shared" ref="P2883:P2946" si="229">IF(D2883="Expense", ABS(C2883), "")</f>
        <v/>
      </c>
      <c r="Q2883" s="48" t="str">
        <f>IF(O2883="","",
   IF(OR(O2883&lt;EDA_Outlier_Analysis!$C$10, O2883&gt;EDA_Outlier_Analysis!$C$11),
      "Outlier",
      "Normal"))</f>
        <v>Normal</v>
      </c>
      <c r="R2883" t="str">
        <f>IF(P2883="","",
   IF(OR(P2883 &lt; EDA_Outlier_Analysis!$F$7, P2883 &gt; EDA_Outlier_Analysis!$F$8),
      "Outlier",
      "Normal"))</f>
        <v/>
      </c>
      <c r="S2883" t="str">
        <f>IF(N2883="","",
   IF(OR(N2883 &lt;EDA_Outlier_Analysis!$I$10, N2883 &gt; EDA_Outlier_Analysis!$I$11),
      "Outlier",
      "Normal"))</f>
        <v>Normal</v>
      </c>
    </row>
    <row r="2884" spans="1:19">
      <c r="A2884" t="s">
        <v>6737</v>
      </c>
      <c r="B2884" s="4">
        <v>44871</v>
      </c>
      <c r="C2884" s="2">
        <v>170874.57</v>
      </c>
      <c r="D2884" t="s">
        <v>849</v>
      </c>
      <c r="E2884" t="s">
        <v>850</v>
      </c>
      <c r="F2884" t="s">
        <v>10</v>
      </c>
      <c r="G2884" t="s">
        <v>20</v>
      </c>
      <c r="H2884" t="s">
        <v>135</v>
      </c>
      <c r="J2884" t="s">
        <v>6738</v>
      </c>
      <c r="K2884" t="str">
        <f>IF(COUNTIF(Customers!A:A, H2884)&gt;0, "Valid", "Invalid")</f>
        <v>Valid</v>
      </c>
      <c r="L2884" t="str">
        <f t="shared" si="225"/>
        <v>11</v>
      </c>
      <c r="M2884" t="str">
        <f t="shared" si="226"/>
        <v>2022</v>
      </c>
      <c r="N2884">
        <f t="shared" si="227"/>
        <v>170874.57</v>
      </c>
      <c r="O2884">
        <f t="shared" si="228"/>
        <v>170874.57</v>
      </c>
      <c r="P2884" t="str">
        <f t="shared" si="229"/>
        <v/>
      </c>
      <c r="Q2884" s="48" t="str">
        <f>IF(O2884="","",
   IF(OR(O2884&lt;EDA_Outlier_Analysis!$C$10, O2884&gt;EDA_Outlier_Analysis!$C$11),
      "Outlier",
      "Normal"))</f>
        <v>Normal</v>
      </c>
      <c r="R2884" t="str">
        <f>IF(P2884="","",
   IF(OR(P2884 &lt; EDA_Outlier_Analysis!$F$7, P2884 &gt; EDA_Outlier_Analysis!$F$8),
      "Outlier",
      "Normal"))</f>
        <v/>
      </c>
      <c r="S2884" t="str">
        <f>IF(N2884="","",
   IF(OR(N2884 &lt;EDA_Outlier_Analysis!$I$10, N2884 &gt; EDA_Outlier_Analysis!$I$11),
      "Outlier",
      "Normal"))</f>
        <v>Normal</v>
      </c>
    </row>
    <row r="2885" spans="1:19">
      <c r="A2885" t="s">
        <v>6739</v>
      </c>
      <c r="B2885" s="4">
        <v>44899</v>
      </c>
      <c r="C2885" s="2">
        <v>104347.78</v>
      </c>
      <c r="D2885" t="s">
        <v>849</v>
      </c>
      <c r="E2885" t="s">
        <v>868</v>
      </c>
      <c r="F2885" t="s">
        <v>10</v>
      </c>
      <c r="G2885" t="s">
        <v>20</v>
      </c>
      <c r="H2885" t="s">
        <v>207</v>
      </c>
      <c r="J2885" t="s">
        <v>6740</v>
      </c>
      <c r="K2885" t="str">
        <f>IF(COUNTIF(Customers!A:A, H2885)&gt;0, "Valid", "Invalid")</f>
        <v>Valid</v>
      </c>
      <c r="L2885" t="str">
        <f t="shared" si="225"/>
        <v>12</v>
      </c>
      <c r="M2885" t="str">
        <f t="shared" si="226"/>
        <v>2022</v>
      </c>
      <c r="N2885">
        <f t="shared" si="227"/>
        <v>104347.78</v>
      </c>
      <c r="O2885">
        <f t="shared" si="228"/>
        <v>104347.78</v>
      </c>
      <c r="P2885" t="str">
        <f t="shared" si="229"/>
        <v/>
      </c>
      <c r="Q2885" s="48" t="str">
        <f>IF(O2885="","",
   IF(OR(O2885&lt;EDA_Outlier_Analysis!$C$10, O2885&gt;EDA_Outlier_Analysis!$C$11),
      "Outlier",
      "Normal"))</f>
        <v>Normal</v>
      </c>
      <c r="R2885" t="str">
        <f>IF(P2885="","",
   IF(OR(P2885 &lt; EDA_Outlier_Analysis!$F$7, P2885 &gt; EDA_Outlier_Analysis!$F$8),
      "Outlier",
      "Normal"))</f>
        <v/>
      </c>
      <c r="S2885" t="str">
        <f>IF(N2885="","",
   IF(OR(N2885 &lt;EDA_Outlier_Analysis!$I$10, N2885 &gt; EDA_Outlier_Analysis!$I$11),
      "Outlier",
      "Normal"))</f>
        <v>Normal</v>
      </c>
    </row>
    <row r="2886" spans="1:19">
      <c r="A2886" t="s">
        <v>6741</v>
      </c>
      <c r="B2886" s="4">
        <v>44917</v>
      </c>
      <c r="C2886" s="2">
        <v>-51165.85</v>
      </c>
      <c r="D2886" t="s">
        <v>840</v>
      </c>
      <c r="E2886" t="s">
        <v>856</v>
      </c>
      <c r="F2886" t="s">
        <v>11</v>
      </c>
      <c r="G2886" t="s">
        <v>24</v>
      </c>
      <c r="I2886" t="s">
        <v>857</v>
      </c>
      <c r="J2886" t="s">
        <v>6742</v>
      </c>
      <c r="K2886" t="str">
        <f>IF(COUNTIF(Customers!A:A, H2886)&gt;0, "Valid", "Invalid")</f>
        <v>Invalid</v>
      </c>
      <c r="L2886" t="str">
        <f t="shared" si="225"/>
        <v>12</v>
      </c>
      <c r="M2886" t="str">
        <f t="shared" si="226"/>
        <v>2022</v>
      </c>
      <c r="N2886">
        <f t="shared" si="227"/>
        <v>-51165.85</v>
      </c>
      <c r="O2886" t="str">
        <f t="shared" si="228"/>
        <v/>
      </c>
      <c r="P2886">
        <f t="shared" si="229"/>
        <v>51165.85</v>
      </c>
      <c r="Q2886" s="48" t="str">
        <f>IF(O2886="","",
   IF(OR(O2886&lt;EDA_Outlier_Analysis!$C$10, O2886&gt;EDA_Outlier_Analysis!$C$11),
      "Outlier",
      "Normal"))</f>
        <v/>
      </c>
      <c r="R2886" t="str">
        <f>IF(P2886="","",
   IF(OR(P2886 &lt; EDA_Outlier_Analysis!$F$7, P2886 &gt; EDA_Outlier_Analysis!$F$8),
      "Outlier",
      "Normal"))</f>
        <v>Normal</v>
      </c>
      <c r="S2886" t="str">
        <f>IF(N2886="","",
   IF(OR(N2886 &lt;EDA_Outlier_Analysis!$I$10, N2886 &gt; EDA_Outlier_Analysis!$I$11),
      "Outlier",
      "Normal"))</f>
        <v>Normal</v>
      </c>
    </row>
    <row r="2887" spans="1:19">
      <c r="A2887" t="s">
        <v>6743</v>
      </c>
      <c r="B2887" s="4">
        <v>44926</v>
      </c>
      <c r="C2887" s="2">
        <v>-31284.25</v>
      </c>
      <c r="D2887" t="s">
        <v>840</v>
      </c>
      <c r="E2887" t="s">
        <v>845</v>
      </c>
      <c r="F2887" t="s">
        <v>10</v>
      </c>
      <c r="G2887" t="s">
        <v>20</v>
      </c>
      <c r="I2887" t="s">
        <v>1358</v>
      </c>
      <c r="J2887" t="s">
        <v>6744</v>
      </c>
      <c r="K2887" t="str">
        <f>IF(COUNTIF(Customers!A:A, H2887)&gt;0, "Valid", "Invalid")</f>
        <v>Invalid</v>
      </c>
      <c r="L2887" t="str">
        <f t="shared" si="225"/>
        <v>12</v>
      </c>
      <c r="M2887" t="str">
        <f t="shared" si="226"/>
        <v>2022</v>
      </c>
      <c r="N2887">
        <f t="shared" si="227"/>
        <v>-31284.25</v>
      </c>
      <c r="O2887" t="str">
        <f t="shared" si="228"/>
        <v/>
      </c>
      <c r="P2887">
        <f t="shared" si="229"/>
        <v>31284.25</v>
      </c>
      <c r="Q2887" s="48" t="str">
        <f>IF(O2887="","",
   IF(OR(O2887&lt;EDA_Outlier_Analysis!$C$10, O2887&gt;EDA_Outlier_Analysis!$C$11),
      "Outlier",
      "Normal"))</f>
        <v/>
      </c>
      <c r="R2887" t="str">
        <f>IF(P2887="","",
   IF(OR(P2887 &lt; EDA_Outlier_Analysis!$F$7, P2887 &gt; EDA_Outlier_Analysis!$F$8),
      "Outlier",
      "Normal"))</f>
        <v>Normal</v>
      </c>
      <c r="S2887" t="str">
        <f>IF(N2887="","",
   IF(OR(N2887 &lt;EDA_Outlier_Analysis!$I$10, N2887 &gt; EDA_Outlier_Analysis!$I$11),
      "Outlier",
      "Normal"))</f>
        <v>Normal</v>
      </c>
    </row>
    <row r="2888" spans="1:19">
      <c r="A2888" t="s">
        <v>6745</v>
      </c>
      <c r="B2888" s="4">
        <v>44664</v>
      </c>
      <c r="C2888" s="2">
        <v>109910.74</v>
      </c>
      <c r="D2888" t="s">
        <v>849</v>
      </c>
      <c r="E2888" t="s">
        <v>850</v>
      </c>
      <c r="F2888" t="s">
        <v>10</v>
      </c>
      <c r="G2888" t="s">
        <v>24</v>
      </c>
      <c r="H2888" t="s">
        <v>437</v>
      </c>
      <c r="J2888" t="s">
        <v>6746</v>
      </c>
      <c r="K2888" t="str">
        <f>IF(COUNTIF(Customers!A:A, H2888)&gt;0, "Valid", "Invalid")</f>
        <v>Valid</v>
      </c>
      <c r="L2888" t="str">
        <f t="shared" si="225"/>
        <v>4</v>
      </c>
      <c r="M2888" t="str">
        <f t="shared" si="226"/>
        <v>2022</v>
      </c>
      <c r="N2888">
        <f t="shared" si="227"/>
        <v>109910.74</v>
      </c>
      <c r="O2888">
        <f t="shared" si="228"/>
        <v>109910.74</v>
      </c>
      <c r="P2888" t="str">
        <f t="shared" si="229"/>
        <v/>
      </c>
      <c r="Q2888" s="48" t="str">
        <f>IF(O2888="","",
   IF(OR(O2888&lt;EDA_Outlier_Analysis!$C$10, O2888&gt;EDA_Outlier_Analysis!$C$11),
      "Outlier",
      "Normal"))</f>
        <v>Normal</v>
      </c>
      <c r="R2888" t="str">
        <f>IF(P2888="","",
   IF(OR(P2888 &lt; EDA_Outlier_Analysis!$F$7, P2888 &gt; EDA_Outlier_Analysis!$F$8),
      "Outlier",
      "Normal"))</f>
        <v/>
      </c>
      <c r="S2888" t="str">
        <f>IF(N2888="","",
   IF(OR(N2888 &lt;EDA_Outlier_Analysis!$I$10, N2888 &gt; EDA_Outlier_Analysis!$I$11),
      "Outlier",
      "Normal"))</f>
        <v>Normal</v>
      </c>
    </row>
    <row r="2889" spans="1:19">
      <c r="A2889" t="s">
        <v>6747</v>
      </c>
      <c r="B2889" s="4">
        <v>44960</v>
      </c>
      <c r="C2889" s="2">
        <v>-52641.87</v>
      </c>
      <c r="D2889" t="s">
        <v>840</v>
      </c>
      <c r="E2889" t="s">
        <v>905</v>
      </c>
      <c r="F2889" t="s">
        <v>9</v>
      </c>
      <c r="G2889" t="s">
        <v>34</v>
      </c>
      <c r="I2889" t="s">
        <v>1953</v>
      </c>
      <c r="J2889" t="s">
        <v>6748</v>
      </c>
      <c r="K2889" t="str">
        <f>IF(COUNTIF(Customers!A:A, H2889)&gt;0, "Valid", "Invalid")</f>
        <v>Invalid</v>
      </c>
      <c r="L2889" t="str">
        <f t="shared" si="225"/>
        <v>2</v>
      </c>
      <c r="M2889" t="str">
        <f t="shared" si="226"/>
        <v>2023</v>
      </c>
      <c r="N2889">
        <f t="shared" si="227"/>
        <v>-52641.87</v>
      </c>
      <c r="O2889" t="str">
        <f t="shared" si="228"/>
        <v/>
      </c>
      <c r="P2889">
        <f t="shared" si="229"/>
        <v>52641.87</v>
      </c>
      <c r="Q2889" s="48" t="str">
        <f>IF(O2889="","",
   IF(OR(O2889&lt;EDA_Outlier_Analysis!$C$10, O2889&gt;EDA_Outlier_Analysis!$C$11),
      "Outlier",
      "Normal"))</f>
        <v/>
      </c>
      <c r="R2889" t="str">
        <f>IF(P2889="","",
   IF(OR(P2889 &lt; EDA_Outlier_Analysis!$F$7, P2889 &gt; EDA_Outlier_Analysis!$F$8),
      "Outlier",
      "Normal"))</f>
        <v>Normal</v>
      </c>
      <c r="S2889" t="str">
        <f>IF(N2889="","",
   IF(OR(N2889 &lt;EDA_Outlier_Analysis!$I$10, N2889 &gt; EDA_Outlier_Analysis!$I$11),
      "Outlier",
      "Normal"))</f>
        <v>Normal</v>
      </c>
    </row>
    <row r="2890" spans="1:19">
      <c r="A2890" t="s">
        <v>6749</v>
      </c>
      <c r="B2890" s="4">
        <v>44897</v>
      </c>
      <c r="C2890" s="2">
        <v>198195.56</v>
      </c>
      <c r="D2890" t="s">
        <v>849</v>
      </c>
      <c r="E2890" t="s">
        <v>853</v>
      </c>
      <c r="F2890" t="s">
        <v>9</v>
      </c>
      <c r="G2890" t="s">
        <v>31</v>
      </c>
      <c r="H2890" t="s">
        <v>435</v>
      </c>
      <c r="J2890" t="s">
        <v>6750</v>
      </c>
      <c r="K2890" t="str">
        <f>IF(COUNTIF(Customers!A:A, H2890)&gt;0, "Valid", "Invalid")</f>
        <v>Valid</v>
      </c>
      <c r="L2890" t="str">
        <f t="shared" si="225"/>
        <v>12</v>
      </c>
      <c r="M2890" t="str">
        <f t="shared" si="226"/>
        <v>2022</v>
      </c>
      <c r="N2890">
        <f t="shared" si="227"/>
        <v>198195.56</v>
      </c>
      <c r="O2890">
        <f t="shared" si="228"/>
        <v>198195.56</v>
      </c>
      <c r="P2890" t="str">
        <f t="shared" si="229"/>
        <v/>
      </c>
      <c r="Q2890" s="48" t="str">
        <f>IF(O2890="","",
   IF(OR(O2890&lt;EDA_Outlier_Analysis!$C$10, O2890&gt;EDA_Outlier_Analysis!$C$11),
      "Outlier",
      "Normal"))</f>
        <v>Normal</v>
      </c>
      <c r="R2890" t="str">
        <f>IF(P2890="","",
   IF(OR(P2890 &lt; EDA_Outlier_Analysis!$F$7, P2890 &gt; EDA_Outlier_Analysis!$F$8),
      "Outlier",
      "Normal"))</f>
        <v/>
      </c>
      <c r="S2890" t="str">
        <f>IF(N2890="","",
   IF(OR(N2890 &lt;EDA_Outlier_Analysis!$I$10, N2890 &gt; EDA_Outlier_Analysis!$I$11),
      "Outlier",
      "Normal"))</f>
        <v>Normal</v>
      </c>
    </row>
    <row r="2891" spans="1:19">
      <c r="A2891" t="s">
        <v>6751</v>
      </c>
      <c r="B2891" s="4">
        <v>45116</v>
      </c>
      <c r="C2891" s="2">
        <v>134410.76</v>
      </c>
      <c r="D2891" t="s">
        <v>849</v>
      </c>
      <c r="E2891" t="s">
        <v>850</v>
      </c>
      <c r="F2891" t="s">
        <v>11</v>
      </c>
      <c r="G2891" t="s">
        <v>20</v>
      </c>
      <c r="H2891" t="s">
        <v>27</v>
      </c>
      <c r="J2891" t="s">
        <v>6752</v>
      </c>
      <c r="K2891" t="str">
        <f>IF(COUNTIF(Customers!A:A, H2891)&gt;0, "Valid", "Invalid")</f>
        <v>Valid</v>
      </c>
      <c r="L2891" t="str">
        <f t="shared" si="225"/>
        <v>7</v>
      </c>
      <c r="M2891" t="str">
        <f t="shared" si="226"/>
        <v>2023</v>
      </c>
      <c r="N2891">
        <f t="shared" si="227"/>
        <v>134410.76</v>
      </c>
      <c r="O2891">
        <f t="shared" si="228"/>
        <v>134410.76</v>
      </c>
      <c r="P2891" t="str">
        <f t="shared" si="229"/>
        <v/>
      </c>
      <c r="Q2891" s="48" t="str">
        <f>IF(O2891="","",
   IF(OR(O2891&lt;EDA_Outlier_Analysis!$C$10, O2891&gt;EDA_Outlier_Analysis!$C$11),
      "Outlier",
      "Normal"))</f>
        <v>Normal</v>
      </c>
      <c r="R2891" t="str">
        <f>IF(P2891="","",
   IF(OR(P2891 &lt; EDA_Outlier_Analysis!$F$7, P2891 &gt; EDA_Outlier_Analysis!$F$8),
      "Outlier",
      "Normal"))</f>
        <v/>
      </c>
      <c r="S2891" t="str">
        <f>IF(N2891="","",
   IF(OR(N2891 &lt;EDA_Outlier_Analysis!$I$10, N2891 &gt; EDA_Outlier_Analysis!$I$11),
      "Outlier",
      "Normal"))</f>
        <v>Normal</v>
      </c>
    </row>
    <row r="2892" spans="1:19">
      <c r="A2892" t="s">
        <v>6753</v>
      </c>
      <c r="B2892" s="4">
        <v>44899</v>
      </c>
      <c r="C2892" s="2">
        <v>99944.99</v>
      </c>
      <c r="D2892" t="s">
        <v>849</v>
      </c>
      <c r="E2892" t="s">
        <v>850</v>
      </c>
      <c r="F2892" t="s">
        <v>9</v>
      </c>
      <c r="G2892" t="s">
        <v>34</v>
      </c>
      <c r="H2892" t="s">
        <v>595</v>
      </c>
      <c r="J2892" t="s">
        <v>6754</v>
      </c>
      <c r="K2892" t="str">
        <f>IF(COUNTIF(Customers!A:A, H2892)&gt;0, "Valid", "Invalid")</f>
        <v>Valid</v>
      </c>
      <c r="L2892" t="str">
        <f t="shared" si="225"/>
        <v>12</v>
      </c>
      <c r="M2892" t="str">
        <f t="shared" si="226"/>
        <v>2022</v>
      </c>
      <c r="N2892">
        <f t="shared" si="227"/>
        <v>99944.99</v>
      </c>
      <c r="O2892">
        <f t="shared" si="228"/>
        <v>99944.99</v>
      </c>
      <c r="P2892" t="str">
        <f t="shared" si="229"/>
        <v/>
      </c>
      <c r="Q2892" s="48" t="str">
        <f>IF(O2892="","",
   IF(OR(O2892&lt;EDA_Outlier_Analysis!$C$10, O2892&gt;EDA_Outlier_Analysis!$C$11),
      "Outlier",
      "Normal"))</f>
        <v>Normal</v>
      </c>
      <c r="R2892" t="str">
        <f>IF(P2892="","",
   IF(OR(P2892 &lt; EDA_Outlier_Analysis!$F$7, P2892 &gt; EDA_Outlier_Analysis!$F$8),
      "Outlier",
      "Normal"))</f>
        <v/>
      </c>
      <c r="S2892" t="str">
        <f>IF(N2892="","",
   IF(OR(N2892 &lt;EDA_Outlier_Analysis!$I$10, N2892 &gt; EDA_Outlier_Analysis!$I$11),
      "Outlier",
      "Normal"))</f>
        <v>Normal</v>
      </c>
    </row>
    <row r="2893" spans="1:19">
      <c r="A2893" t="s">
        <v>6755</v>
      </c>
      <c r="B2893" s="4">
        <v>44791</v>
      </c>
      <c r="C2893" s="2">
        <v>-16848.810000000001</v>
      </c>
      <c r="D2893" t="s">
        <v>840</v>
      </c>
      <c r="E2893" t="s">
        <v>905</v>
      </c>
      <c r="F2893" t="s">
        <v>10</v>
      </c>
      <c r="G2893" t="s">
        <v>31</v>
      </c>
      <c r="I2893" t="s">
        <v>3502</v>
      </c>
      <c r="J2893" t="s">
        <v>6756</v>
      </c>
      <c r="K2893" t="str">
        <f>IF(COUNTIF(Customers!A:A, H2893)&gt;0, "Valid", "Invalid")</f>
        <v>Invalid</v>
      </c>
      <c r="L2893" t="str">
        <f t="shared" si="225"/>
        <v>8</v>
      </c>
      <c r="M2893" t="str">
        <f t="shared" si="226"/>
        <v>2022</v>
      </c>
      <c r="N2893">
        <f t="shared" si="227"/>
        <v>-16848.810000000001</v>
      </c>
      <c r="O2893" t="str">
        <f t="shared" si="228"/>
        <v/>
      </c>
      <c r="P2893">
        <f t="shared" si="229"/>
        <v>16848.810000000001</v>
      </c>
      <c r="Q2893" s="48" t="str">
        <f>IF(O2893="","",
   IF(OR(O2893&lt;EDA_Outlier_Analysis!$C$10, O2893&gt;EDA_Outlier_Analysis!$C$11),
      "Outlier",
      "Normal"))</f>
        <v/>
      </c>
      <c r="R2893" t="str">
        <f>IF(P2893="","",
   IF(OR(P2893 &lt; EDA_Outlier_Analysis!$F$7, P2893 &gt; EDA_Outlier_Analysis!$F$8),
      "Outlier",
      "Normal"))</f>
        <v>Outlier</v>
      </c>
      <c r="S2893" t="str">
        <f>IF(N2893="","",
   IF(OR(N2893 &lt;EDA_Outlier_Analysis!$I$10, N2893 &gt; EDA_Outlier_Analysis!$I$11),
      "Outlier",
      "Normal"))</f>
        <v>Normal</v>
      </c>
    </row>
    <row r="2894" spans="1:19">
      <c r="A2894" t="s">
        <v>6757</v>
      </c>
      <c r="B2894" s="4">
        <v>45044</v>
      </c>
      <c r="C2894" s="2">
        <v>146188.35</v>
      </c>
      <c r="D2894" t="s">
        <v>849</v>
      </c>
      <c r="E2894" t="s">
        <v>853</v>
      </c>
      <c r="F2894" t="s">
        <v>10</v>
      </c>
      <c r="G2894" t="s">
        <v>34</v>
      </c>
      <c r="H2894" t="s">
        <v>529</v>
      </c>
      <c r="J2894" t="s">
        <v>6758</v>
      </c>
      <c r="K2894" t="str">
        <f>IF(COUNTIF(Customers!A:A, H2894)&gt;0, "Valid", "Invalid")</f>
        <v>Valid</v>
      </c>
      <c r="L2894" t="str">
        <f t="shared" si="225"/>
        <v>4</v>
      </c>
      <c r="M2894" t="str">
        <f t="shared" si="226"/>
        <v>2023</v>
      </c>
      <c r="N2894">
        <f t="shared" si="227"/>
        <v>146188.35</v>
      </c>
      <c r="O2894">
        <f t="shared" si="228"/>
        <v>146188.35</v>
      </c>
      <c r="P2894" t="str">
        <f t="shared" si="229"/>
        <v/>
      </c>
      <c r="Q2894" s="48" t="str">
        <f>IF(O2894="","",
   IF(OR(O2894&lt;EDA_Outlier_Analysis!$C$10, O2894&gt;EDA_Outlier_Analysis!$C$11),
      "Outlier",
      "Normal"))</f>
        <v>Normal</v>
      </c>
      <c r="R2894" t="str">
        <f>IF(P2894="","",
   IF(OR(P2894 &lt; EDA_Outlier_Analysis!$F$7, P2894 &gt; EDA_Outlier_Analysis!$F$8),
      "Outlier",
      "Normal"))</f>
        <v/>
      </c>
      <c r="S2894" t="str">
        <f>IF(N2894="","",
   IF(OR(N2894 &lt;EDA_Outlier_Analysis!$I$10, N2894 &gt; EDA_Outlier_Analysis!$I$11),
      "Outlier",
      "Normal"))</f>
        <v>Normal</v>
      </c>
    </row>
    <row r="2895" spans="1:19">
      <c r="A2895" t="s">
        <v>6759</v>
      </c>
      <c r="B2895" s="4">
        <v>44583</v>
      </c>
      <c r="C2895" s="2">
        <v>166835.72</v>
      </c>
      <c r="D2895" t="s">
        <v>849</v>
      </c>
      <c r="E2895" t="s">
        <v>850</v>
      </c>
      <c r="F2895" t="s">
        <v>9</v>
      </c>
      <c r="G2895" t="s">
        <v>20</v>
      </c>
      <c r="H2895" t="s">
        <v>285</v>
      </c>
      <c r="J2895" t="s">
        <v>6760</v>
      </c>
      <c r="K2895" t="str">
        <f>IF(COUNTIF(Customers!A:A, H2895)&gt;0, "Valid", "Invalid")</f>
        <v>Valid</v>
      </c>
      <c r="L2895" t="str">
        <f t="shared" si="225"/>
        <v>1</v>
      </c>
      <c r="M2895" t="str">
        <f t="shared" si="226"/>
        <v>2022</v>
      </c>
      <c r="N2895">
        <f t="shared" si="227"/>
        <v>166835.72</v>
      </c>
      <c r="O2895">
        <f t="shared" si="228"/>
        <v>166835.72</v>
      </c>
      <c r="P2895" t="str">
        <f t="shared" si="229"/>
        <v/>
      </c>
      <c r="Q2895" s="48" t="str">
        <f>IF(O2895="","",
   IF(OR(O2895&lt;EDA_Outlier_Analysis!$C$10, O2895&gt;EDA_Outlier_Analysis!$C$11),
      "Outlier",
      "Normal"))</f>
        <v>Normal</v>
      </c>
      <c r="R2895" t="str">
        <f>IF(P2895="","",
   IF(OR(P2895 &lt; EDA_Outlier_Analysis!$F$7, P2895 &gt; EDA_Outlier_Analysis!$F$8),
      "Outlier",
      "Normal"))</f>
        <v/>
      </c>
      <c r="S2895" t="str">
        <f>IF(N2895="","",
   IF(OR(N2895 &lt;EDA_Outlier_Analysis!$I$10, N2895 &gt; EDA_Outlier_Analysis!$I$11),
      "Outlier",
      "Normal"))</f>
        <v>Normal</v>
      </c>
    </row>
    <row r="2896" spans="1:19">
      <c r="A2896" t="s">
        <v>6761</v>
      </c>
      <c r="B2896" s="4">
        <v>44738</v>
      </c>
      <c r="C2896" s="2">
        <v>-18101.09</v>
      </c>
      <c r="D2896" t="s">
        <v>840</v>
      </c>
      <c r="E2896" t="s">
        <v>845</v>
      </c>
      <c r="F2896" t="s">
        <v>10</v>
      </c>
      <c r="G2896" t="s">
        <v>31</v>
      </c>
      <c r="I2896" t="s">
        <v>1940</v>
      </c>
      <c r="J2896" t="s">
        <v>6762</v>
      </c>
      <c r="K2896" t="str">
        <f>IF(COUNTIF(Customers!A:A, H2896)&gt;0, "Valid", "Invalid")</f>
        <v>Invalid</v>
      </c>
      <c r="L2896" t="str">
        <f t="shared" si="225"/>
        <v>6</v>
      </c>
      <c r="M2896" t="str">
        <f t="shared" si="226"/>
        <v>2022</v>
      </c>
      <c r="N2896">
        <f t="shared" si="227"/>
        <v>-18101.09</v>
      </c>
      <c r="O2896" t="str">
        <f t="shared" si="228"/>
        <v/>
      </c>
      <c r="P2896">
        <f t="shared" si="229"/>
        <v>18101.09</v>
      </c>
      <c r="Q2896" s="48" t="str">
        <f>IF(O2896="","",
   IF(OR(O2896&lt;EDA_Outlier_Analysis!$C$10, O2896&gt;EDA_Outlier_Analysis!$C$11),
      "Outlier",
      "Normal"))</f>
        <v/>
      </c>
      <c r="R2896" t="str">
        <f>IF(P2896="","",
   IF(OR(P2896 &lt; EDA_Outlier_Analysis!$F$7, P2896 &gt; EDA_Outlier_Analysis!$F$8),
      "Outlier",
      "Normal"))</f>
        <v>Outlier</v>
      </c>
      <c r="S2896" t="str">
        <f>IF(N2896="","",
   IF(OR(N2896 &lt;EDA_Outlier_Analysis!$I$10, N2896 &gt; EDA_Outlier_Analysis!$I$11),
      "Outlier",
      "Normal"))</f>
        <v>Normal</v>
      </c>
    </row>
    <row r="2897" spans="1:19">
      <c r="A2897" t="s">
        <v>6763</v>
      </c>
      <c r="B2897" s="4">
        <v>45131</v>
      </c>
      <c r="C2897" s="2">
        <v>157187.98000000001</v>
      </c>
      <c r="D2897" t="s">
        <v>849</v>
      </c>
      <c r="E2897" t="s">
        <v>853</v>
      </c>
      <c r="F2897" t="s">
        <v>11</v>
      </c>
      <c r="G2897" t="s">
        <v>31</v>
      </c>
      <c r="H2897" t="s">
        <v>335</v>
      </c>
      <c r="J2897" t="s">
        <v>6764</v>
      </c>
      <c r="K2897" t="str">
        <f>IF(COUNTIF(Customers!A:A, H2897)&gt;0, "Valid", "Invalid")</f>
        <v>Valid</v>
      </c>
      <c r="L2897" t="str">
        <f t="shared" si="225"/>
        <v>7</v>
      </c>
      <c r="M2897" t="str">
        <f t="shared" si="226"/>
        <v>2023</v>
      </c>
      <c r="N2897">
        <f t="shared" si="227"/>
        <v>157187.98000000001</v>
      </c>
      <c r="O2897">
        <f t="shared" si="228"/>
        <v>157187.98000000001</v>
      </c>
      <c r="P2897" t="str">
        <f t="shared" si="229"/>
        <v/>
      </c>
      <c r="Q2897" s="48" t="str">
        <f>IF(O2897="","",
   IF(OR(O2897&lt;EDA_Outlier_Analysis!$C$10, O2897&gt;EDA_Outlier_Analysis!$C$11),
      "Outlier",
      "Normal"))</f>
        <v>Normal</v>
      </c>
      <c r="R2897" t="str">
        <f>IF(P2897="","",
   IF(OR(P2897 &lt; EDA_Outlier_Analysis!$F$7, P2897 &gt; EDA_Outlier_Analysis!$F$8),
      "Outlier",
      "Normal"))</f>
        <v/>
      </c>
      <c r="S2897" t="str">
        <f>IF(N2897="","",
   IF(OR(N2897 &lt;EDA_Outlier_Analysis!$I$10, N2897 &gt; EDA_Outlier_Analysis!$I$11),
      "Outlier",
      "Normal"))</f>
        <v>Normal</v>
      </c>
    </row>
    <row r="2898" spans="1:19">
      <c r="A2898" t="s">
        <v>6765</v>
      </c>
      <c r="B2898" s="4">
        <v>44741</v>
      </c>
      <c r="C2898" s="2">
        <v>-37892.769999999997</v>
      </c>
      <c r="D2898" t="s">
        <v>840</v>
      </c>
      <c r="E2898" t="s">
        <v>856</v>
      </c>
      <c r="F2898" t="s">
        <v>10</v>
      </c>
      <c r="G2898" t="s">
        <v>34</v>
      </c>
      <c r="I2898" t="s">
        <v>1093</v>
      </c>
      <c r="J2898" t="s">
        <v>6766</v>
      </c>
      <c r="K2898" t="str">
        <f>IF(COUNTIF(Customers!A:A, H2898)&gt;0, "Valid", "Invalid")</f>
        <v>Invalid</v>
      </c>
      <c r="L2898" t="str">
        <f t="shared" si="225"/>
        <v>6</v>
      </c>
      <c r="M2898" t="str">
        <f t="shared" si="226"/>
        <v>2022</v>
      </c>
      <c r="N2898">
        <f t="shared" si="227"/>
        <v>-37892.769999999997</v>
      </c>
      <c r="O2898" t="str">
        <f t="shared" si="228"/>
        <v/>
      </c>
      <c r="P2898">
        <f t="shared" si="229"/>
        <v>37892.769999999997</v>
      </c>
      <c r="Q2898" s="48" t="str">
        <f>IF(O2898="","",
   IF(OR(O2898&lt;EDA_Outlier_Analysis!$C$10, O2898&gt;EDA_Outlier_Analysis!$C$11),
      "Outlier",
      "Normal"))</f>
        <v/>
      </c>
      <c r="R2898" t="str">
        <f>IF(P2898="","",
   IF(OR(P2898 &lt; EDA_Outlier_Analysis!$F$7, P2898 &gt; EDA_Outlier_Analysis!$F$8),
      "Outlier",
      "Normal"))</f>
        <v>Normal</v>
      </c>
      <c r="S2898" t="str">
        <f>IF(N2898="","",
   IF(OR(N2898 &lt;EDA_Outlier_Analysis!$I$10, N2898 &gt; EDA_Outlier_Analysis!$I$11),
      "Outlier",
      "Normal"))</f>
        <v>Normal</v>
      </c>
    </row>
    <row r="2899" spans="1:19">
      <c r="A2899" t="s">
        <v>6767</v>
      </c>
      <c r="B2899" s="4">
        <v>44790</v>
      </c>
      <c r="C2899" s="2">
        <v>112035.32</v>
      </c>
      <c r="D2899" t="s">
        <v>849</v>
      </c>
      <c r="E2899" t="s">
        <v>853</v>
      </c>
      <c r="F2899" t="s">
        <v>11</v>
      </c>
      <c r="G2899" t="s">
        <v>34</v>
      </c>
      <c r="H2899" t="s">
        <v>443</v>
      </c>
      <c r="J2899" t="s">
        <v>6768</v>
      </c>
      <c r="K2899" t="str">
        <f>IF(COUNTIF(Customers!A:A, H2899)&gt;0, "Valid", "Invalid")</f>
        <v>Valid</v>
      </c>
      <c r="L2899" t="str">
        <f t="shared" si="225"/>
        <v>8</v>
      </c>
      <c r="M2899" t="str">
        <f t="shared" si="226"/>
        <v>2022</v>
      </c>
      <c r="N2899">
        <f t="shared" si="227"/>
        <v>112035.32</v>
      </c>
      <c r="O2899">
        <f t="shared" si="228"/>
        <v>112035.32</v>
      </c>
      <c r="P2899" t="str">
        <f t="shared" si="229"/>
        <v/>
      </c>
      <c r="Q2899" s="48" t="str">
        <f>IF(O2899="","",
   IF(OR(O2899&lt;EDA_Outlier_Analysis!$C$10, O2899&gt;EDA_Outlier_Analysis!$C$11),
      "Outlier",
      "Normal"))</f>
        <v>Normal</v>
      </c>
      <c r="R2899" t="str">
        <f>IF(P2899="","",
   IF(OR(P2899 &lt; EDA_Outlier_Analysis!$F$7, P2899 &gt; EDA_Outlier_Analysis!$F$8),
      "Outlier",
      "Normal"))</f>
        <v/>
      </c>
      <c r="S2899" t="str">
        <f>IF(N2899="","",
   IF(OR(N2899 &lt;EDA_Outlier_Analysis!$I$10, N2899 &gt; EDA_Outlier_Analysis!$I$11),
      "Outlier",
      "Normal"))</f>
        <v>Normal</v>
      </c>
    </row>
    <row r="2900" spans="1:19">
      <c r="A2900" t="s">
        <v>6769</v>
      </c>
      <c r="B2900" s="4">
        <v>45169</v>
      </c>
      <c r="C2900" s="2">
        <v>241969.33</v>
      </c>
      <c r="D2900" t="s">
        <v>849</v>
      </c>
      <c r="E2900" t="s">
        <v>868</v>
      </c>
      <c r="F2900" t="s">
        <v>9</v>
      </c>
      <c r="G2900" t="s">
        <v>31</v>
      </c>
      <c r="H2900" t="s">
        <v>755</v>
      </c>
      <c r="J2900" t="s">
        <v>6770</v>
      </c>
      <c r="K2900" t="str">
        <f>IF(COUNTIF(Customers!A:A, H2900)&gt;0, "Valid", "Invalid")</f>
        <v>Valid</v>
      </c>
      <c r="L2900" t="str">
        <f t="shared" si="225"/>
        <v>8</v>
      </c>
      <c r="M2900" t="str">
        <f t="shared" si="226"/>
        <v>2023</v>
      </c>
      <c r="N2900">
        <f t="shared" si="227"/>
        <v>241969.33</v>
      </c>
      <c r="O2900">
        <f t="shared" si="228"/>
        <v>241969.33</v>
      </c>
      <c r="P2900" t="str">
        <f t="shared" si="229"/>
        <v/>
      </c>
      <c r="Q2900" s="48" t="str">
        <f>IF(O2900="","",
   IF(OR(O2900&lt;EDA_Outlier_Analysis!$C$10, O2900&gt;EDA_Outlier_Analysis!$C$11),
      "Outlier",
      "Normal"))</f>
        <v>Normal</v>
      </c>
      <c r="R2900" t="str">
        <f>IF(P2900="","",
   IF(OR(P2900 &lt; EDA_Outlier_Analysis!$F$7, P2900 &gt; EDA_Outlier_Analysis!$F$8),
      "Outlier",
      "Normal"))</f>
        <v/>
      </c>
      <c r="S2900" t="str">
        <f>IF(N2900="","",
   IF(OR(N2900 &lt;EDA_Outlier_Analysis!$I$10, N2900 &gt; EDA_Outlier_Analysis!$I$11),
      "Outlier",
      "Normal"))</f>
        <v>Normal</v>
      </c>
    </row>
    <row r="2901" spans="1:19">
      <c r="A2901" t="s">
        <v>6771</v>
      </c>
      <c r="B2901" s="4">
        <v>45097</v>
      </c>
      <c r="C2901" s="2">
        <v>222652.41</v>
      </c>
      <c r="D2901" t="s">
        <v>849</v>
      </c>
      <c r="E2901" t="s">
        <v>850</v>
      </c>
      <c r="F2901" t="s">
        <v>11</v>
      </c>
      <c r="G2901" t="s">
        <v>24</v>
      </c>
      <c r="H2901" t="s">
        <v>647</v>
      </c>
      <c r="J2901" t="s">
        <v>6772</v>
      </c>
      <c r="K2901" t="str">
        <f>IF(COUNTIF(Customers!A:A, H2901)&gt;0, "Valid", "Invalid")</f>
        <v>Valid</v>
      </c>
      <c r="L2901" t="str">
        <f t="shared" si="225"/>
        <v>6</v>
      </c>
      <c r="M2901" t="str">
        <f t="shared" si="226"/>
        <v>2023</v>
      </c>
      <c r="N2901">
        <f t="shared" si="227"/>
        <v>222652.41</v>
      </c>
      <c r="O2901">
        <f t="shared" si="228"/>
        <v>222652.41</v>
      </c>
      <c r="P2901" t="str">
        <f t="shared" si="229"/>
        <v/>
      </c>
      <c r="Q2901" s="48" t="str">
        <f>IF(O2901="","",
   IF(OR(O2901&lt;EDA_Outlier_Analysis!$C$10, O2901&gt;EDA_Outlier_Analysis!$C$11),
      "Outlier",
      "Normal"))</f>
        <v>Normal</v>
      </c>
      <c r="R2901" t="str">
        <f>IF(P2901="","",
   IF(OR(P2901 &lt; EDA_Outlier_Analysis!$F$7, P2901 &gt; EDA_Outlier_Analysis!$F$8),
      "Outlier",
      "Normal"))</f>
        <v/>
      </c>
      <c r="S2901" t="str">
        <f>IF(N2901="","",
   IF(OR(N2901 &lt;EDA_Outlier_Analysis!$I$10, N2901 &gt; EDA_Outlier_Analysis!$I$11),
      "Outlier",
      "Normal"))</f>
        <v>Normal</v>
      </c>
    </row>
    <row r="2902" spans="1:19">
      <c r="A2902" t="s">
        <v>6773</v>
      </c>
      <c r="B2902" s="4">
        <v>45159</v>
      </c>
      <c r="C2902" s="2">
        <v>149566.49</v>
      </c>
      <c r="D2902" t="s">
        <v>849</v>
      </c>
      <c r="E2902" t="s">
        <v>850</v>
      </c>
      <c r="F2902" t="s">
        <v>11</v>
      </c>
      <c r="G2902" t="s">
        <v>34</v>
      </c>
      <c r="H2902" t="s">
        <v>711</v>
      </c>
      <c r="J2902" t="s">
        <v>6774</v>
      </c>
      <c r="K2902" t="str">
        <f>IF(COUNTIF(Customers!A:A, H2902)&gt;0, "Valid", "Invalid")</f>
        <v>Valid</v>
      </c>
      <c r="L2902" t="str">
        <f t="shared" si="225"/>
        <v>8</v>
      </c>
      <c r="M2902" t="str">
        <f t="shared" si="226"/>
        <v>2023</v>
      </c>
      <c r="N2902">
        <f t="shared" si="227"/>
        <v>149566.49</v>
      </c>
      <c r="O2902">
        <f t="shared" si="228"/>
        <v>149566.49</v>
      </c>
      <c r="P2902" t="str">
        <f t="shared" si="229"/>
        <v/>
      </c>
      <c r="Q2902" s="48" t="str">
        <f>IF(O2902="","",
   IF(OR(O2902&lt;EDA_Outlier_Analysis!$C$10, O2902&gt;EDA_Outlier_Analysis!$C$11),
      "Outlier",
      "Normal"))</f>
        <v>Normal</v>
      </c>
      <c r="R2902" t="str">
        <f>IF(P2902="","",
   IF(OR(P2902 &lt; EDA_Outlier_Analysis!$F$7, P2902 &gt; EDA_Outlier_Analysis!$F$8),
      "Outlier",
      "Normal"))</f>
        <v/>
      </c>
      <c r="S2902" t="str">
        <f>IF(N2902="","",
   IF(OR(N2902 &lt;EDA_Outlier_Analysis!$I$10, N2902 &gt; EDA_Outlier_Analysis!$I$11),
      "Outlier",
      "Normal"))</f>
        <v>Normal</v>
      </c>
    </row>
    <row r="2903" spans="1:19">
      <c r="A2903" t="s">
        <v>6775</v>
      </c>
      <c r="B2903" s="4">
        <v>45195</v>
      </c>
      <c r="C2903" s="2">
        <v>-40236.29</v>
      </c>
      <c r="D2903" t="s">
        <v>840</v>
      </c>
      <c r="E2903" t="s">
        <v>841</v>
      </c>
      <c r="F2903" t="s">
        <v>11</v>
      </c>
      <c r="G2903" t="s">
        <v>34</v>
      </c>
      <c r="I2903" t="s">
        <v>968</v>
      </c>
      <c r="J2903" t="s">
        <v>6776</v>
      </c>
      <c r="K2903" t="str">
        <f>IF(COUNTIF(Customers!A:A, H2903)&gt;0, "Valid", "Invalid")</f>
        <v>Invalid</v>
      </c>
      <c r="L2903" t="str">
        <f t="shared" si="225"/>
        <v>9</v>
      </c>
      <c r="M2903" t="str">
        <f t="shared" si="226"/>
        <v>2023</v>
      </c>
      <c r="N2903">
        <f t="shared" si="227"/>
        <v>-40236.29</v>
      </c>
      <c r="O2903" t="str">
        <f t="shared" si="228"/>
        <v/>
      </c>
      <c r="P2903">
        <f t="shared" si="229"/>
        <v>40236.29</v>
      </c>
      <c r="Q2903" s="48" t="str">
        <f>IF(O2903="","",
   IF(OR(O2903&lt;EDA_Outlier_Analysis!$C$10, O2903&gt;EDA_Outlier_Analysis!$C$11),
      "Outlier",
      "Normal"))</f>
        <v/>
      </c>
      <c r="R2903" t="str">
        <f>IF(P2903="","",
   IF(OR(P2903 &lt; EDA_Outlier_Analysis!$F$7, P2903 &gt; EDA_Outlier_Analysis!$F$8),
      "Outlier",
      "Normal"))</f>
        <v>Normal</v>
      </c>
      <c r="S2903" t="str">
        <f>IF(N2903="","",
   IF(OR(N2903 &lt;EDA_Outlier_Analysis!$I$10, N2903 &gt; EDA_Outlier_Analysis!$I$11),
      "Outlier",
      "Normal"))</f>
        <v>Normal</v>
      </c>
    </row>
    <row r="2904" spans="1:19">
      <c r="A2904" t="s">
        <v>6777</v>
      </c>
      <c r="B2904" s="4">
        <v>45158</v>
      </c>
      <c r="C2904" s="2">
        <v>44688.26</v>
      </c>
      <c r="D2904" t="s">
        <v>849</v>
      </c>
      <c r="E2904" t="s">
        <v>853</v>
      </c>
      <c r="F2904" t="s">
        <v>10</v>
      </c>
      <c r="G2904" t="s">
        <v>24</v>
      </c>
      <c r="H2904" t="s">
        <v>267</v>
      </c>
      <c r="J2904" t="s">
        <v>6778</v>
      </c>
      <c r="K2904" t="str">
        <f>IF(COUNTIF(Customers!A:A, H2904)&gt;0, "Valid", "Invalid")</f>
        <v>Valid</v>
      </c>
      <c r="L2904" t="str">
        <f t="shared" si="225"/>
        <v>8</v>
      </c>
      <c r="M2904" t="str">
        <f t="shared" si="226"/>
        <v>2023</v>
      </c>
      <c r="N2904">
        <f t="shared" si="227"/>
        <v>44688.26</v>
      </c>
      <c r="O2904">
        <f t="shared" si="228"/>
        <v>44688.26</v>
      </c>
      <c r="P2904" t="str">
        <f t="shared" si="229"/>
        <v/>
      </c>
      <c r="Q2904" s="48" t="str">
        <f>IF(O2904="","",
   IF(OR(O2904&lt;EDA_Outlier_Analysis!$C$10, O2904&gt;EDA_Outlier_Analysis!$C$11),
      "Outlier",
      "Normal"))</f>
        <v>Normal</v>
      </c>
      <c r="R2904" t="str">
        <f>IF(P2904="","",
   IF(OR(P2904 &lt; EDA_Outlier_Analysis!$F$7, P2904 &gt; EDA_Outlier_Analysis!$F$8),
      "Outlier",
      "Normal"))</f>
        <v/>
      </c>
      <c r="S2904" t="str">
        <f>IF(N2904="","",
   IF(OR(N2904 &lt;EDA_Outlier_Analysis!$I$10, N2904 &gt; EDA_Outlier_Analysis!$I$11),
      "Outlier",
      "Normal"))</f>
        <v>Normal</v>
      </c>
    </row>
    <row r="2905" spans="1:19">
      <c r="A2905" t="s">
        <v>6779</v>
      </c>
      <c r="B2905" s="4">
        <v>45244</v>
      </c>
      <c r="C2905" s="2">
        <v>117753.35</v>
      </c>
      <c r="D2905" t="s">
        <v>849</v>
      </c>
      <c r="E2905" t="s">
        <v>850</v>
      </c>
      <c r="F2905" t="s">
        <v>11</v>
      </c>
      <c r="G2905" t="s">
        <v>31</v>
      </c>
      <c r="H2905" t="s">
        <v>231</v>
      </c>
      <c r="J2905" t="s">
        <v>6780</v>
      </c>
      <c r="K2905" t="str">
        <f>IF(COUNTIF(Customers!A:A, H2905)&gt;0, "Valid", "Invalid")</f>
        <v>Valid</v>
      </c>
      <c r="L2905" t="str">
        <f t="shared" si="225"/>
        <v>11</v>
      </c>
      <c r="M2905" t="str">
        <f t="shared" si="226"/>
        <v>2023</v>
      </c>
      <c r="N2905">
        <f t="shared" si="227"/>
        <v>117753.35</v>
      </c>
      <c r="O2905">
        <f t="shared" si="228"/>
        <v>117753.35</v>
      </c>
      <c r="P2905" t="str">
        <f t="shared" si="229"/>
        <v/>
      </c>
      <c r="Q2905" s="48" t="str">
        <f>IF(O2905="","",
   IF(OR(O2905&lt;EDA_Outlier_Analysis!$C$10, O2905&gt;EDA_Outlier_Analysis!$C$11),
      "Outlier",
      "Normal"))</f>
        <v>Normal</v>
      </c>
      <c r="R2905" t="str">
        <f>IF(P2905="","",
   IF(OR(P2905 &lt; EDA_Outlier_Analysis!$F$7, P2905 &gt; EDA_Outlier_Analysis!$F$8),
      "Outlier",
      "Normal"))</f>
        <v/>
      </c>
      <c r="S2905" t="str">
        <f>IF(N2905="","",
   IF(OR(N2905 &lt;EDA_Outlier_Analysis!$I$10, N2905 &gt; EDA_Outlier_Analysis!$I$11),
      "Outlier",
      "Normal"))</f>
        <v>Normal</v>
      </c>
    </row>
    <row r="2906" spans="1:19">
      <c r="A2906" t="s">
        <v>6781</v>
      </c>
      <c r="B2906" s="4">
        <v>45225</v>
      </c>
      <c r="C2906" s="2">
        <v>127207.21</v>
      </c>
      <c r="D2906" t="s">
        <v>849</v>
      </c>
      <c r="E2906" t="s">
        <v>850</v>
      </c>
      <c r="F2906" t="s">
        <v>11</v>
      </c>
      <c r="G2906" t="s">
        <v>34</v>
      </c>
      <c r="H2906" t="s">
        <v>223</v>
      </c>
      <c r="J2906" t="s">
        <v>6782</v>
      </c>
      <c r="K2906" t="str">
        <f>IF(COUNTIF(Customers!A:A, H2906)&gt;0, "Valid", "Invalid")</f>
        <v>Valid</v>
      </c>
      <c r="L2906" t="str">
        <f t="shared" si="225"/>
        <v>10</v>
      </c>
      <c r="M2906" t="str">
        <f t="shared" si="226"/>
        <v>2023</v>
      </c>
      <c r="N2906">
        <f t="shared" si="227"/>
        <v>127207.21</v>
      </c>
      <c r="O2906">
        <f t="shared" si="228"/>
        <v>127207.21</v>
      </c>
      <c r="P2906" t="str">
        <f t="shared" si="229"/>
        <v/>
      </c>
      <c r="Q2906" s="48" t="str">
        <f>IF(O2906="","",
   IF(OR(O2906&lt;EDA_Outlier_Analysis!$C$10, O2906&gt;EDA_Outlier_Analysis!$C$11),
      "Outlier",
      "Normal"))</f>
        <v>Normal</v>
      </c>
      <c r="R2906" t="str">
        <f>IF(P2906="","",
   IF(OR(P2906 &lt; EDA_Outlier_Analysis!$F$7, P2906 &gt; EDA_Outlier_Analysis!$F$8),
      "Outlier",
      "Normal"))</f>
        <v/>
      </c>
      <c r="S2906" t="str">
        <f>IF(N2906="","",
   IF(OR(N2906 &lt;EDA_Outlier_Analysis!$I$10, N2906 &gt; EDA_Outlier_Analysis!$I$11),
      "Outlier",
      "Normal"))</f>
        <v>Normal</v>
      </c>
    </row>
    <row r="2907" spans="1:19">
      <c r="A2907" t="s">
        <v>6783</v>
      </c>
      <c r="B2907" s="4">
        <v>44872</v>
      </c>
      <c r="C2907" s="2">
        <v>51202.55</v>
      </c>
      <c r="D2907" t="s">
        <v>849</v>
      </c>
      <c r="E2907" t="s">
        <v>853</v>
      </c>
      <c r="F2907" t="s">
        <v>11</v>
      </c>
      <c r="G2907" t="s">
        <v>34</v>
      </c>
      <c r="H2907" t="s">
        <v>643</v>
      </c>
      <c r="J2907" t="s">
        <v>6784</v>
      </c>
      <c r="K2907" t="str">
        <f>IF(COUNTIF(Customers!A:A, H2907)&gt;0, "Valid", "Invalid")</f>
        <v>Valid</v>
      </c>
      <c r="L2907" t="str">
        <f t="shared" si="225"/>
        <v>11</v>
      </c>
      <c r="M2907" t="str">
        <f t="shared" si="226"/>
        <v>2022</v>
      </c>
      <c r="N2907">
        <f t="shared" si="227"/>
        <v>51202.55</v>
      </c>
      <c r="O2907">
        <f t="shared" si="228"/>
        <v>51202.55</v>
      </c>
      <c r="P2907" t="str">
        <f t="shared" si="229"/>
        <v/>
      </c>
      <c r="Q2907" s="48" t="str">
        <f>IF(O2907="","",
   IF(OR(O2907&lt;EDA_Outlier_Analysis!$C$10, O2907&gt;EDA_Outlier_Analysis!$C$11),
      "Outlier",
      "Normal"))</f>
        <v>Normal</v>
      </c>
      <c r="R2907" t="str">
        <f>IF(P2907="","",
   IF(OR(P2907 &lt; EDA_Outlier_Analysis!$F$7, P2907 &gt; EDA_Outlier_Analysis!$F$8),
      "Outlier",
      "Normal"))</f>
        <v/>
      </c>
      <c r="S2907" t="str">
        <f>IF(N2907="","",
   IF(OR(N2907 &lt;EDA_Outlier_Analysis!$I$10, N2907 &gt; EDA_Outlier_Analysis!$I$11),
      "Outlier",
      "Normal"))</f>
        <v>Normal</v>
      </c>
    </row>
    <row r="2908" spans="1:19">
      <c r="A2908" t="s">
        <v>6785</v>
      </c>
      <c r="B2908" s="4">
        <v>44976</v>
      </c>
      <c r="C2908" s="2">
        <v>122716.48</v>
      </c>
      <c r="D2908" t="s">
        <v>849</v>
      </c>
      <c r="E2908" t="s">
        <v>853</v>
      </c>
      <c r="F2908" t="s">
        <v>11</v>
      </c>
      <c r="G2908" t="s">
        <v>34</v>
      </c>
      <c r="H2908" t="s">
        <v>41</v>
      </c>
      <c r="J2908" t="s">
        <v>6786</v>
      </c>
      <c r="K2908" t="str">
        <f>IF(COUNTIF(Customers!A:A, H2908)&gt;0, "Valid", "Invalid")</f>
        <v>Valid</v>
      </c>
      <c r="L2908" t="str">
        <f t="shared" si="225"/>
        <v>2</v>
      </c>
      <c r="M2908" t="str">
        <f t="shared" si="226"/>
        <v>2023</v>
      </c>
      <c r="N2908">
        <f t="shared" si="227"/>
        <v>122716.48</v>
      </c>
      <c r="O2908">
        <f t="shared" si="228"/>
        <v>122716.48</v>
      </c>
      <c r="P2908" t="str">
        <f t="shared" si="229"/>
        <v/>
      </c>
      <c r="Q2908" s="48" t="str">
        <f>IF(O2908="","",
   IF(OR(O2908&lt;EDA_Outlier_Analysis!$C$10, O2908&gt;EDA_Outlier_Analysis!$C$11),
      "Outlier",
      "Normal"))</f>
        <v>Normal</v>
      </c>
      <c r="R2908" t="str">
        <f>IF(P2908="","",
   IF(OR(P2908 &lt; EDA_Outlier_Analysis!$F$7, P2908 &gt; EDA_Outlier_Analysis!$F$8),
      "Outlier",
      "Normal"))</f>
        <v/>
      </c>
      <c r="S2908" t="str">
        <f>IF(N2908="","",
   IF(OR(N2908 &lt;EDA_Outlier_Analysis!$I$10, N2908 &gt; EDA_Outlier_Analysis!$I$11),
      "Outlier",
      "Normal"))</f>
        <v>Normal</v>
      </c>
    </row>
    <row r="2909" spans="1:19">
      <c r="A2909" t="s">
        <v>6787</v>
      </c>
      <c r="B2909" s="4">
        <v>45202</v>
      </c>
      <c r="C2909" s="2">
        <v>-23238.89</v>
      </c>
      <c r="D2909" t="s">
        <v>840</v>
      </c>
      <c r="E2909" t="s">
        <v>845</v>
      </c>
      <c r="F2909" t="s">
        <v>10</v>
      </c>
      <c r="G2909" t="s">
        <v>20</v>
      </c>
      <c r="I2909" t="s">
        <v>1519</v>
      </c>
      <c r="J2909" t="s">
        <v>6788</v>
      </c>
      <c r="K2909" t="str">
        <f>IF(COUNTIF(Customers!A:A, H2909)&gt;0, "Valid", "Invalid")</f>
        <v>Invalid</v>
      </c>
      <c r="L2909" t="str">
        <f t="shared" si="225"/>
        <v>10</v>
      </c>
      <c r="M2909" t="str">
        <f t="shared" si="226"/>
        <v>2023</v>
      </c>
      <c r="N2909">
        <f t="shared" si="227"/>
        <v>-23238.89</v>
      </c>
      <c r="O2909" t="str">
        <f t="shared" si="228"/>
        <v/>
      </c>
      <c r="P2909">
        <f t="shared" si="229"/>
        <v>23238.89</v>
      </c>
      <c r="Q2909" s="48" t="str">
        <f>IF(O2909="","",
   IF(OR(O2909&lt;EDA_Outlier_Analysis!$C$10, O2909&gt;EDA_Outlier_Analysis!$C$11),
      "Outlier",
      "Normal"))</f>
        <v/>
      </c>
      <c r="R2909" t="str">
        <f>IF(P2909="","",
   IF(OR(P2909 &lt; EDA_Outlier_Analysis!$F$7, P2909 &gt; EDA_Outlier_Analysis!$F$8),
      "Outlier",
      "Normal"))</f>
        <v>Outlier</v>
      </c>
      <c r="S2909" t="str">
        <f>IF(N2909="","",
   IF(OR(N2909 &lt;EDA_Outlier_Analysis!$I$10, N2909 &gt; EDA_Outlier_Analysis!$I$11),
      "Outlier",
      "Normal"))</f>
        <v>Normal</v>
      </c>
    </row>
    <row r="2910" spans="1:19">
      <c r="A2910" t="s">
        <v>6789</v>
      </c>
      <c r="B2910" s="4">
        <v>44750</v>
      </c>
      <c r="C2910" s="2">
        <v>251883.08</v>
      </c>
      <c r="D2910" t="s">
        <v>849</v>
      </c>
      <c r="E2910" t="s">
        <v>868</v>
      </c>
      <c r="F2910" t="s">
        <v>11</v>
      </c>
      <c r="G2910" t="s">
        <v>20</v>
      </c>
      <c r="H2910" t="s">
        <v>723</v>
      </c>
      <c r="J2910" t="s">
        <v>6790</v>
      </c>
      <c r="K2910" t="str">
        <f>IF(COUNTIF(Customers!A:A, H2910)&gt;0, "Valid", "Invalid")</f>
        <v>Valid</v>
      </c>
      <c r="L2910" t="str">
        <f t="shared" si="225"/>
        <v>7</v>
      </c>
      <c r="M2910" t="str">
        <f t="shared" si="226"/>
        <v>2022</v>
      </c>
      <c r="N2910">
        <f t="shared" si="227"/>
        <v>251883.08</v>
      </c>
      <c r="O2910">
        <f t="shared" si="228"/>
        <v>251883.08</v>
      </c>
      <c r="P2910" t="str">
        <f t="shared" si="229"/>
        <v/>
      </c>
      <c r="Q2910" s="48" t="str">
        <f>IF(O2910="","",
   IF(OR(O2910&lt;EDA_Outlier_Analysis!$C$10, O2910&gt;EDA_Outlier_Analysis!$C$11),
      "Outlier",
      "Normal"))</f>
        <v>Normal</v>
      </c>
      <c r="R2910" t="str">
        <f>IF(P2910="","",
   IF(OR(P2910 &lt; EDA_Outlier_Analysis!$F$7, P2910 &gt; EDA_Outlier_Analysis!$F$8),
      "Outlier",
      "Normal"))</f>
        <v/>
      </c>
      <c r="S2910" t="str">
        <f>IF(N2910="","",
   IF(OR(N2910 &lt;EDA_Outlier_Analysis!$I$10, N2910 &gt; EDA_Outlier_Analysis!$I$11),
      "Outlier",
      "Normal"))</f>
        <v>Normal</v>
      </c>
    </row>
    <row r="2911" spans="1:19">
      <c r="A2911" t="s">
        <v>6791</v>
      </c>
      <c r="B2911" s="4">
        <v>44793</v>
      </c>
      <c r="C2911" s="2">
        <v>189465.57</v>
      </c>
      <c r="D2911" t="s">
        <v>849</v>
      </c>
      <c r="E2911" t="s">
        <v>853</v>
      </c>
      <c r="F2911" t="s">
        <v>9</v>
      </c>
      <c r="G2911" t="s">
        <v>24</v>
      </c>
      <c r="H2911" t="s">
        <v>705</v>
      </c>
      <c r="J2911" t="s">
        <v>6792</v>
      </c>
      <c r="K2911" t="str">
        <f>IF(COUNTIF(Customers!A:A, H2911)&gt;0, "Valid", "Invalid")</f>
        <v>Valid</v>
      </c>
      <c r="L2911" t="str">
        <f t="shared" si="225"/>
        <v>8</v>
      </c>
      <c r="M2911" t="str">
        <f t="shared" si="226"/>
        <v>2022</v>
      </c>
      <c r="N2911">
        <f t="shared" si="227"/>
        <v>189465.57</v>
      </c>
      <c r="O2911">
        <f t="shared" si="228"/>
        <v>189465.57</v>
      </c>
      <c r="P2911" t="str">
        <f t="shared" si="229"/>
        <v/>
      </c>
      <c r="Q2911" s="48" t="str">
        <f>IF(O2911="","",
   IF(OR(O2911&lt;EDA_Outlier_Analysis!$C$10, O2911&gt;EDA_Outlier_Analysis!$C$11),
      "Outlier",
      "Normal"))</f>
        <v>Normal</v>
      </c>
      <c r="R2911" t="str">
        <f>IF(P2911="","",
   IF(OR(P2911 &lt; EDA_Outlier_Analysis!$F$7, P2911 &gt; EDA_Outlier_Analysis!$F$8),
      "Outlier",
      "Normal"))</f>
        <v/>
      </c>
      <c r="S2911" t="str">
        <f>IF(N2911="","",
   IF(OR(N2911 &lt;EDA_Outlier_Analysis!$I$10, N2911 &gt; EDA_Outlier_Analysis!$I$11),
      "Outlier",
      "Normal"))</f>
        <v>Normal</v>
      </c>
    </row>
    <row r="2912" spans="1:19">
      <c r="A2912" t="s">
        <v>6793</v>
      </c>
      <c r="B2912" s="4">
        <v>45187</v>
      </c>
      <c r="C2912" s="2">
        <v>229967.05</v>
      </c>
      <c r="D2912" t="s">
        <v>849</v>
      </c>
      <c r="E2912" t="s">
        <v>868</v>
      </c>
      <c r="F2912" t="s">
        <v>11</v>
      </c>
      <c r="G2912" t="s">
        <v>20</v>
      </c>
      <c r="H2912" t="s">
        <v>219</v>
      </c>
      <c r="J2912" t="s">
        <v>6794</v>
      </c>
      <c r="K2912" t="str">
        <f>IF(COUNTIF(Customers!A:A, H2912)&gt;0, "Valid", "Invalid")</f>
        <v>Valid</v>
      </c>
      <c r="L2912" t="str">
        <f t="shared" si="225"/>
        <v>9</v>
      </c>
      <c r="M2912" t="str">
        <f t="shared" si="226"/>
        <v>2023</v>
      </c>
      <c r="N2912">
        <f t="shared" si="227"/>
        <v>229967.05</v>
      </c>
      <c r="O2912">
        <f t="shared" si="228"/>
        <v>229967.05</v>
      </c>
      <c r="P2912" t="str">
        <f t="shared" si="229"/>
        <v/>
      </c>
      <c r="Q2912" s="48" t="str">
        <f>IF(O2912="","",
   IF(OR(O2912&lt;EDA_Outlier_Analysis!$C$10, O2912&gt;EDA_Outlier_Analysis!$C$11),
      "Outlier",
      "Normal"))</f>
        <v>Normal</v>
      </c>
      <c r="R2912" t="str">
        <f>IF(P2912="","",
   IF(OR(P2912 &lt; EDA_Outlier_Analysis!$F$7, P2912 &gt; EDA_Outlier_Analysis!$F$8),
      "Outlier",
      "Normal"))</f>
        <v/>
      </c>
      <c r="S2912" t="str">
        <f>IF(N2912="","",
   IF(OR(N2912 &lt;EDA_Outlier_Analysis!$I$10, N2912 &gt; EDA_Outlier_Analysis!$I$11),
      "Outlier",
      "Normal"))</f>
        <v>Normal</v>
      </c>
    </row>
    <row r="2913" spans="1:19">
      <c r="A2913" t="s">
        <v>6795</v>
      </c>
      <c r="B2913" s="4">
        <v>45071</v>
      </c>
      <c r="C2913" s="2">
        <v>141841.26999999999</v>
      </c>
      <c r="D2913" t="s">
        <v>849</v>
      </c>
      <c r="E2913" t="s">
        <v>868</v>
      </c>
      <c r="F2913" t="s">
        <v>11</v>
      </c>
      <c r="G2913" t="s">
        <v>34</v>
      </c>
      <c r="H2913" t="s">
        <v>409</v>
      </c>
      <c r="J2913" t="s">
        <v>6796</v>
      </c>
      <c r="K2913" t="str">
        <f>IF(COUNTIF(Customers!A:A, H2913)&gt;0, "Valid", "Invalid")</f>
        <v>Valid</v>
      </c>
      <c r="L2913" t="str">
        <f t="shared" si="225"/>
        <v>5</v>
      </c>
      <c r="M2913" t="str">
        <f t="shared" si="226"/>
        <v>2023</v>
      </c>
      <c r="N2913">
        <f t="shared" si="227"/>
        <v>141841.26999999999</v>
      </c>
      <c r="O2913">
        <f t="shared" si="228"/>
        <v>141841.26999999999</v>
      </c>
      <c r="P2913" t="str">
        <f t="shared" si="229"/>
        <v/>
      </c>
      <c r="Q2913" s="48" t="str">
        <f>IF(O2913="","",
   IF(OR(O2913&lt;EDA_Outlier_Analysis!$C$10, O2913&gt;EDA_Outlier_Analysis!$C$11),
      "Outlier",
      "Normal"))</f>
        <v>Normal</v>
      </c>
      <c r="R2913" t="str">
        <f>IF(P2913="","",
   IF(OR(P2913 &lt; EDA_Outlier_Analysis!$F$7, P2913 &gt; EDA_Outlier_Analysis!$F$8),
      "Outlier",
      "Normal"))</f>
        <v/>
      </c>
      <c r="S2913" t="str">
        <f>IF(N2913="","",
   IF(OR(N2913 &lt;EDA_Outlier_Analysis!$I$10, N2913 &gt; EDA_Outlier_Analysis!$I$11),
      "Outlier",
      "Normal"))</f>
        <v>Normal</v>
      </c>
    </row>
    <row r="2914" spans="1:19">
      <c r="A2914" t="s">
        <v>6797</v>
      </c>
      <c r="B2914" s="4">
        <v>45036</v>
      </c>
      <c r="C2914" s="2">
        <v>-2540.44</v>
      </c>
      <c r="D2914" t="s">
        <v>840</v>
      </c>
      <c r="E2914" t="s">
        <v>905</v>
      </c>
      <c r="F2914" t="s">
        <v>9</v>
      </c>
      <c r="G2914" t="s">
        <v>24</v>
      </c>
      <c r="I2914" t="s">
        <v>1412</v>
      </c>
      <c r="J2914" t="s">
        <v>6798</v>
      </c>
      <c r="K2914" t="str">
        <f>IF(COUNTIF(Customers!A:A, H2914)&gt;0, "Valid", "Invalid")</f>
        <v>Invalid</v>
      </c>
      <c r="L2914" t="str">
        <f t="shared" si="225"/>
        <v>4</v>
      </c>
      <c r="M2914" t="str">
        <f t="shared" si="226"/>
        <v>2023</v>
      </c>
      <c r="N2914">
        <f t="shared" si="227"/>
        <v>-2540.44</v>
      </c>
      <c r="O2914" t="str">
        <f t="shared" si="228"/>
        <v/>
      </c>
      <c r="P2914">
        <f t="shared" si="229"/>
        <v>2540.44</v>
      </c>
      <c r="Q2914" s="48" t="str">
        <f>IF(O2914="","",
   IF(OR(O2914&lt;EDA_Outlier_Analysis!$C$10, O2914&gt;EDA_Outlier_Analysis!$C$11),
      "Outlier",
      "Normal"))</f>
        <v/>
      </c>
      <c r="R2914" t="str">
        <f>IF(P2914="","",
   IF(OR(P2914 &lt; EDA_Outlier_Analysis!$F$7, P2914 &gt; EDA_Outlier_Analysis!$F$8),
      "Outlier",
      "Normal"))</f>
        <v>Outlier</v>
      </c>
      <c r="S2914" t="str">
        <f>IF(N2914="","",
   IF(OR(N2914 &lt;EDA_Outlier_Analysis!$I$10, N2914 &gt; EDA_Outlier_Analysis!$I$11),
      "Outlier",
      "Normal"))</f>
        <v>Normal</v>
      </c>
    </row>
    <row r="2915" spans="1:19">
      <c r="A2915" t="s">
        <v>6799</v>
      </c>
      <c r="B2915" s="4">
        <v>44980</v>
      </c>
      <c r="C2915" s="2">
        <v>-43252.73</v>
      </c>
      <c r="D2915" t="s">
        <v>840</v>
      </c>
      <c r="E2915" t="s">
        <v>845</v>
      </c>
      <c r="F2915" t="s">
        <v>10</v>
      </c>
      <c r="G2915" t="s">
        <v>34</v>
      </c>
      <c r="I2915" t="s">
        <v>929</v>
      </c>
      <c r="J2915" t="s">
        <v>6800</v>
      </c>
      <c r="K2915" t="str">
        <f>IF(COUNTIF(Customers!A:A, H2915)&gt;0, "Valid", "Invalid")</f>
        <v>Invalid</v>
      </c>
      <c r="L2915" t="str">
        <f t="shared" si="225"/>
        <v>2</v>
      </c>
      <c r="M2915" t="str">
        <f t="shared" si="226"/>
        <v>2023</v>
      </c>
      <c r="N2915">
        <f t="shared" si="227"/>
        <v>-43252.73</v>
      </c>
      <c r="O2915" t="str">
        <f t="shared" si="228"/>
        <v/>
      </c>
      <c r="P2915">
        <f t="shared" si="229"/>
        <v>43252.73</v>
      </c>
      <c r="Q2915" s="48" t="str">
        <f>IF(O2915="","",
   IF(OR(O2915&lt;EDA_Outlier_Analysis!$C$10, O2915&gt;EDA_Outlier_Analysis!$C$11),
      "Outlier",
      "Normal"))</f>
        <v/>
      </c>
      <c r="R2915" t="str">
        <f>IF(P2915="","",
   IF(OR(P2915 &lt; EDA_Outlier_Analysis!$F$7, P2915 &gt; EDA_Outlier_Analysis!$F$8),
      "Outlier",
      "Normal"))</f>
        <v>Normal</v>
      </c>
      <c r="S2915" t="str">
        <f>IF(N2915="","",
   IF(OR(N2915 &lt;EDA_Outlier_Analysis!$I$10, N2915 &gt; EDA_Outlier_Analysis!$I$11),
      "Outlier",
      "Normal"))</f>
        <v>Normal</v>
      </c>
    </row>
    <row r="2916" spans="1:19">
      <c r="A2916" t="s">
        <v>6801</v>
      </c>
      <c r="B2916" s="4">
        <v>44596</v>
      </c>
      <c r="C2916" s="2">
        <v>81451.67</v>
      </c>
      <c r="D2916" t="s">
        <v>849</v>
      </c>
      <c r="E2916" t="s">
        <v>853</v>
      </c>
      <c r="F2916" t="s">
        <v>10</v>
      </c>
      <c r="G2916" t="s">
        <v>24</v>
      </c>
      <c r="H2916" t="s">
        <v>659</v>
      </c>
      <c r="J2916" t="s">
        <v>6802</v>
      </c>
      <c r="K2916" t="str">
        <f>IF(COUNTIF(Customers!A:A, H2916)&gt;0, "Valid", "Invalid")</f>
        <v>Valid</v>
      </c>
      <c r="L2916" t="str">
        <f t="shared" si="225"/>
        <v>2</v>
      </c>
      <c r="M2916" t="str">
        <f t="shared" si="226"/>
        <v>2022</v>
      </c>
      <c r="N2916">
        <f t="shared" si="227"/>
        <v>81451.67</v>
      </c>
      <c r="O2916">
        <f t="shared" si="228"/>
        <v>81451.67</v>
      </c>
      <c r="P2916" t="str">
        <f t="shared" si="229"/>
        <v/>
      </c>
      <c r="Q2916" s="48" t="str">
        <f>IF(O2916="","",
   IF(OR(O2916&lt;EDA_Outlier_Analysis!$C$10, O2916&gt;EDA_Outlier_Analysis!$C$11),
      "Outlier",
      "Normal"))</f>
        <v>Normal</v>
      </c>
      <c r="R2916" t="str">
        <f>IF(P2916="","",
   IF(OR(P2916 &lt; EDA_Outlier_Analysis!$F$7, P2916 &gt; EDA_Outlier_Analysis!$F$8),
      "Outlier",
      "Normal"))</f>
        <v/>
      </c>
      <c r="S2916" t="str">
        <f>IF(N2916="","",
   IF(OR(N2916 &lt;EDA_Outlier_Analysis!$I$10, N2916 &gt; EDA_Outlier_Analysis!$I$11),
      "Outlier",
      "Normal"))</f>
        <v>Normal</v>
      </c>
    </row>
    <row r="2917" spans="1:19">
      <c r="A2917" t="s">
        <v>6803</v>
      </c>
      <c r="B2917" s="4">
        <v>44655</v>
      </c>
      <c r="C2917" s="2">
        <v>-20702.71</v>
      </c>
      <c r="D2917" t="s">
        <v>840</v>
      </c>
      <c r="E2917" t="s">
        <v>878</v>
      </c>
      <c r="F2917" t="s">
        <v>9</v>
      </c>
      <c r="G2917" t="s">
        <v>31</v>
      </c>
      <c r="I2917" t="s">
        <v>4500</v>
      </c>
      <c r="J2917" t="s">
        <v>6804</v>
      </c>
      <c r="K2917" t="str">
        <f>IF(COUNTIF(Customers!A:A, H2917)&gt;0, "Valid", "Invalid")</f>
        <v>Invalid</v>
      </c>
      <c r="L2917" t="str">
        <f t="shared" si="225"/>
        <v>4</v>
      </c>
      <c r="M2917" t="str">
        <f t="shared" si="226"/>
        <v>2022</v>
      </c>
      <c r="N2917">
        <f t="shared" si="227"/>
        <v>-20702.71</v>
      </c>
      <c r="O2917" t="str">
        <f t="shared" si="228"/>
        <v/>
      </c>
      <c r="P2917">
        <f t="shared" si="229"/>
        <v>20702.71</v>
      </c>
      <c r="Q2917" s="48" t="str">
        <f>IF(O2917="","",
   IF(OR(O2917&lt;EDA_Outlier_Analysis!$C$10, O2917&gt;EDA_Outlier_Analysis!$C$11),
      "Outlier",
      "Normal"))</f>
        <v/>
      </c>
      <c r="R2917" t="str">
        <f>IF(P2917="","",
   IF(OR(P2917 &lt; EDA_Outlier_Analysis!$F$7, P2917 &gt; EDA_Outlier_Analysis!$F$8),
      "Outlier",
      "Normal"))</f>
        <v>Outlier</v>
      </c>
      <c r="S2917" t="str">
        <f>IF(N2917="","",
   IF(OR(N2917 &lt;EDA_Outlier_Analysis!$I$10, N2917 &gt; EDA_Outlier_Analysis!$I$11),
      "Outlier",
      "Normal"))</f>
        <v>Normal</v>
      </c>
    </row>
    <row r="2918" spans="1:19">
      <c r="A2918" t="s">
        <v>6805</v>
      </c>
      <c r="B2918" s="4">
        <v>45194</v>
      </c>
      <c r="C2918" s="2">
        <v>233298.33</v>
      </c>
      <c r="D2918" t="s">
        <v>849</v>
      </c>
      <c r="E2918" t="s">
        <v>868</v>
      </c>
      <c r="F2918" t="s">
        <v>11</v>
      </c>
      <c r="G2918" t="s">
        <v>24</v>
      </c>
      <c r="H2918" t="s">
        <v>87</v>
      </c>
      <c r="J2918" t="s">
        <v>6806</v>
      </c>
      <c r="K2918" t="str">
        <f>IF(COUNTIF(Customers!A:A, H2918)&gt;0, "Valid", "Invalid")</f>
        <v>Valid</v>
      </c>
      <c r="L2918" t="str">
        <f t="shared" si="225"/>
        <v>9</v>
      </c>
      <c r="M2918" t="str">
        <f t="shared" si="226"/>
        <v>2023</v>
      </c>
      <c r="N2918">
        <f t="shared" si="227"/>
        <v>233298.33</v>
      </c>
      <c r="O2918">
        <f t="shared" si="228"/>
        <v>233298.33</v>
      </c>
      <c r="P2918" t="str">
        <f t="shared" si="229"/>
        <v/>
      </c>
      <c r="Q2918" s="48" t="str">
        <f>IF(O2918="","",
   IF(OR(O2918&lt;EDA_Outlier_Analysis!$C$10, O2918&gt;EDA_Outlier_Analysis!$C$11),
      "Outlier",
      "Normal"))</f>
        <v>Normal</v>
      </c>
      <c r="R2918" t="str">
        <f>IF(P2918="","",
   IF(OR(P2918 &lt; EDA_Outlier_Analysis!$F$7, P2918 &gt; EDA_Outlier_Analysis!$F$8),
      "Outlier",
      "Normal"))</f>
        <v/>
      </c>
      <c r="S2918" t="str">
        <f>IF(N2918="","",
   IF(OR(N2918 &lt;EDA_Outlier_Analysis!$I$10, N2918 &gt; EDA_Outlier_Analysis!$I$11),
      "Outlier",
      "Normal"))</f>
        <v>Normal</v>
      </c>
    </row>
    <row r="2919" spans="1:19">
      <c r="A2919" t="s">
        <v>6807</v>
      </c>
      <c r="B2919" s="4">
        <v>45193</v>
      </c>
      <c r="C2919" s="2">
        <v>-28241.72</v>
      </c>
      <c r="D2919" t="s">
        <v>840</v>
      </c>
      <c r="E2919" t="s">
        <v>864</v>
      </c>
      <c r="F2919" t="s">
        <v>11</v>
      </c>
      <c r="G2919" t="s">
        <v>31</v>
      </c>
      <c r="I2919" t="s">
        <v>1237</v>
      </c>
      <c r="J2919" t="s">
        <v>6808</v>
      </c>
      <c r="K2919" t="str">
        <f>IF(COUNTIF(Customers!A:A, H2919)&gt;0, "Valid", "Invalid")</f>
        <v>Invalid</v>
      </c>
      <c r="L2919" t="str">
        <f t="shared" si="225"/>
        <v>9</v>
      </c>
      <c r="M2919" t="str">
        <f t="shared" si="226"/>
        <v>2023</v>
      </c>
      <c r="N2919">
        <f t="shared" si="227"/>
        <v>-28241.72</v>
      </c>
      <c r="O2919" t="str">
        <f t="shared" si="228"/>
        <v/>
      </c>
      <c r="P2919">
        <f t="shared" si="229"/>
        <v>28241.72</v>
      </c>
      <c r="Q2919" s="48" t="str">
        <f>IF(O2919="","",
   IF(OR(O2919&lt;EDA_Outlier_Analysis!$C$10, O2919&gt;EDA_Outlier_Analysis!$C$11),
      "Outlier",
      "Normal"))</f>
        <v/>
      </c>
      <c r="R2919" t="str">
        <f>IF(P2919="","",
   IF(OR(P2919 &lt; EDA_Outlier_Analysis!$F$7, P2919 &gt; EDA_Outlier_Analysis!$F$8),
      "Outlier",
      "Normal"))</f>
        <v>Normal</v>
      </c>
      <c r="S2919" t="str">
        <f>IF(N2919="","",
   IF(OR(N2919 &lt;EDA_Outlier_Analysis!$I$10, N2919 &gt; EDA_Outlier_Analysis!$I$11),
      "Outlier",
      "Normal"))</f>
        <v>Normal</v>
      </c>
    </row>
    <row r="2920" spans="1:19">
      <c r="A2920" t="s">
        <v>6809</v>
      </c>
      <c r="B2920" s="4">
        <v>44852</v>
      </c>
      <c r="C2920" s="2">
        <v>210298.07</v>
      </c>
      <c r="D2920" t="s">
        <v>849</v>
      </c>
      <c r="E2920" t="s">
        <v>850</v>
      </c>
      <c r="F2920" t="s">
        <v>11</v>
      </c>
      <c r="G2920" t="s">
        <v>24</v>
      </c>
      <c r="H2920" t="s">
        <v>393</v>
      </c>
      <c r="J2920" t="s">
        <v>6810</v>
      </c>
      <c r="K2920" t="str">
        <f>IF(COUNTIF(Customers!A:A, H2920)&gt;0, "Valid", "Invalid")</f>
        <v>Valid</v>
      </c>
      <c r="L2920" t="str">
        <f t="shared" si="225"/>
        <v>10</v>
      </c>
      <c r="M2920" t="str">
        <f t="shared" si="226"/>
        <v>2022</v>
      </c>
      <c r="N2920">
        <f t="shared" si="227"/>
        <v>210298.07</v>
      </c>
      <c r="O2920">
        <f t="shared" si="228"/>
        <v>210298.07</v>
      </c>
      <c r="P2920" t="str">
        <f t="shared" si="229"/>
        <v/>
      </c>
      <c r="Q2920" s="48" t="str">
        <f>IF(O2920="","",
   IF(OR(O2920&lt;EDA_Outlier_Analysis!$C$10, O2920&gt;EDA_Outlier_Analysis!$C$11),
      "Outlier",
      "Normal"))</f>
        <v>Normal</v>
      </c>
      <c r="R2920" t="str">
        <f>IF(P2920="","",
   IF(OR(P2920 &lt; EDA_Outlier_Analysis!$F$7, P2920 &gt; EDA_Outlier_Analysis!$F$8),
      "Outlier",
      "Normal"))</f>
        <v/>
      </c>
      <c r="S2920" t="str">
        <f>IF(N2920="","",
   IF(OR(N2920 &lt;EDA_Outlier_Analysis!$I$10, N2920 &gt; EDA_Outlier_Analysis!$I$11),
      "Outlier",
      "Normal"))</f>
        <v>Normal</v>
      </c>
    </row>
    <row r="2921" spans="1:19">
      <c r="A2921" t="s">
        <v>6811</v>
      </c>
      <c r="B2921" s="4">
        <v>44844</v>
      </c>
      <c r="C2921" s="2">
        <v>-7362.04</v>
      </c>
      <c r="D2921" t="s">
        <v>840</v>
      </c>
      <c r="E2921" t="s">
        <v>845</v>
      </c>
      <c r="F2921" t="s">
        <v>10</v>
      </c>
      <c r="G2921" t="s">
        <v>24</v>
      </c>
      <c r="I2921" t="s">
        <v>1132</v>
      </c>
      <c r="J2921" t="s">
        <v>6812</v>
      </c>
      <c r="K2921" t="str">
        <f>IF(COUNTIF(Customers!A:A, H2921)&gt;0, "Valid", "Invalid")</f>
        <v>Invalid</v>
      </c>
      <c r="L2921" t="str">
        <f t="shared" si="225"/>
        <v>10</v>
      </c>
      <c r="M2921" t="str">
        <f t="shared" si="226"/>
        <v>2022</v>
      </c>
      <c r="N2921">
        <f t="shared" si="227"/>
        <v>-7362.04</v>
      </c>
      <c r="O2921" t="str">
        <f t="shared" si="228"/>
        <v/>
      </c>
      <c r="P2921">
        <f t="shared" si="229"/>
        <v>7362.04</v>
      </c>
      <c r="Q2921" s="48" t="str">
        <f>IF(O2921="","",
   IF(OR(O2921&lt;EDA_Outlier_Analysis!$C$10, O2921&gt;EDA_Outlier_Analysis!$C$11),
      "Outlier",
      "Normal"))</f>
        <v/>
      </c>
      <c r="R2921" t="str">
        <f>IF(P2921="","",
   IF(OR(P2921 &lt; EDA_Outlier_Analysis!$F$7, P2921 &gt; EDA_Outlier_Analysis!$F$8),
      "Outlier",
      "Normal"))</f>
        <v>Outlier</v>
      </c>
      <c r="S2921" t="str">
        <f>IF(N2921="","",
   IF(OR(N2921 &lt;EDA_Outlier_Analysis!$I$10, N2921 &gt; EDA_Outlier_Analysis!$I$11),
      "Outlier",
      "Normal"))</f>
        <v>Normal</v>
      </c>
    </row>
    <row r="2922" spans="1:19">
      <c r="A2922" t="s">
        <v>6813</v>
      </c>
      <c r="B2922" s="4">
        <v>44915</v>
      </c>
      <c r="C2922" s="2">
        <v>222322.78</v>
      </c>
      <c r="D2922" t="s">
        <v>849</v>
      </c>
      <c r="E2922" t="s">
        <v>853</v>
      </c>
      <c r="F2922" t="s">
        <v>11</v>
      </c>
      <c r="G2922" t="s">
        <v>20</v>
      </c>
      <c r="H2922" t="s">
        <v>755</v>
      </c>
      <c r="J2922" t="s">
        <v>6814</v>
      </c>
      <c r="K2922" t="str">
        <f>IF(COUNTIF(Customers!A:A, H2922)&gt;0, "Valid", "Invalid")</f>
        <v>Valid</v>
      </c>
      <c r="L2922" t="str">
        <f t="shared" si="225"/>
        <v>12</v>
      </c>
      <c r="M2922" t="str">
        <f t="shared" si="226"/>
        <v>2022</v>
      </c>
      <c r="N2922">
        <f t="shared" si="227"/>
        <v>222322.78</v>
      </c>
      <c r="O2922">
        <f t="shared" si="228"/>
        <v>222322.78</v>
      </c>
      <c r="P2922" t="str">
        <f t="shared" si="229"/>
        <v/>
      </c>
      <c r="Q2922" s="48" t="str">
        <f>IF(O2922="","",
   IF(OR(O2922&lt;EDA_Outlier_Analysis!$C$10, O2922&gt;EDA_Outlier_Analysis!$C$11),
      "Outlier",
      "Normal"))</f>
        <v>Normal</v>
      </c>
      <c r="R2922" t="str">
        <f>IF(P2922="","",
   IF(OR(P2922 &lt; EDA_Outlier_Analysis!$F$7, P2922 &gt; EDA_Outlier_Analysis!$F$8),
      "Outlier",
      "Normal"))</f>
        <v/>
      </c>
      <c r="S2922" t="str">
        <f>IF(N2922="","",
   IF(OR(N2922 &lt;EDA_Outlier_Analysis!$I$10, N2922 &gt; EDA_Outlier_Analysis!$I$11),
      "Outlier",
      "Normal"))</f>
        <v>Normal</v>
      </c>
    </row>
    <row r="2923" spans="1:19">
      <c r="A2923" t="s">
        <v>6815</v>
      </c>
      <c r="B2923" s="4">
        <v>45175</v>
      </c>
      <c r="C2923" s="2">
        <v>106811.21</v>
      </c>
      <c r="D2923" t="s">
        <v>849</v>
      </c>
      <c r="E2923" t="s">
        <v>868</v>
      </c>
      <c r="F2923" t="s">
        <v>9</v>
      </c>
      <c r="G2923" t="s">
        <v>20</v>
      </c>
      <c r="H2923" t="s">
        <v>261</v>
      </c>
      <c r="J2923" t="s">
        <v>6816</v>
      </c>
      <c r="K2923" t="str">
        <f>IF(COUNTIF(Customers!A:A, H2923)&gt;0, "Valid", "Invalid")</f>
        <v>Valid</v>
      </c>
      <c r="L2923" t="str">
        <f t="shared" si="225"/>
        <v>9</v>
      </c>
      <c r="M2923" t="str">
        <f t="shared" si="226"/>
        <v>2023</v>
      </c>
      <c r="N2923">
        <f t="shared" si="227"/>
        <v>106811.21</v>
      </c>
      <c r="O2923">
        <f t="shared" si="228"/>
        <v>106811.21</v>
      </c>
      <c r="P2923" t="str">
        <f t="shared" si="229"/>
        <v/>
      </c>
      <c r="Q2923" s="48" t="str">
        <f>IF(O2923="","",
   IF(OR(O2923&lt;EDA_Outlier_Analysis!$C$10, O2923&gt;EDA_Outlier_Analysis!$C$11),
      "Outlier",
      "Normal"))</f>
        <v>Normal</v>
      </c>
      <c r="R2923" t="str">
        <f>IF(P2923="","",
   IF(OR(P2923 &lt; EDA_Outlier_Analysis!$F$7, P2923 &gt; EDA_Outlier_Analysis!$F$8),
      "Outlier",
      "Normal"))</f>
        <v/>
      </c>
      <c r="S2923" t="str">
        <f>IF(N2923="","",
   IF(OR(N2923 &lt;EDA_Outlier_Analysis!$I$10, N2923 &gt; EDA_Outlier_Analysis!$I$11),
      "Outlier",
      "Normal"))</f>
        <v>Normal</v>
      </c>
    </row>
    <row r="2924" spans="1:19">
      <c r="A2924" t="s">
        <v>6817</v>
      </c>
      <c r="B2924" s="4">
        <v>45130</v>
      </c>
      <c r="C2924" s="2">
        <v>148508.41</v>
      </c>
      <c r="D2924" t="s">
        <v>849</v>
      </c>
      <c r="E2924" t="s">
        <v>868</v>
      </c>
      <c r="F2924" t="s">
        <v>10</v>
      </c>
      <c r="G2924" t="s">
        <v>34</v>
      </c>
      <c r="H2924" t="s">
        <v>97</v>
      </c>
      <c r="J2924" t="s">
        <v>6818</v>
      </c>
      <c r="K2924" t="str">
        <f>IF(COUNTIF(Customers!A:A, H2924)&gt;0, "Valid", "Invalid")</f>
        <v>Valid</v>
      </c>
      <c r="L2924" t="str">
        <f t="shared" si="225"/>
        <v>7</v>
      </c>
      <c r="M2924" t="str">
        <f t="shared" si="226"/>
        <v>2023</v>
      </c>
      <c r="N2924">
        <f t="shared" si="227"/>
        <v>148508.41</v>
      </c>
      <c r="O2924">
        <f t="shared" si="228"/>
        <v>148508.41</v>
      </c>
      <c r="P2924" t="str">
        <f t="shared" si="229"/>
        <v/>
      </c>
      <c r="Q2924" s="48" t="str">
        <f>IF(O2924="","",
   IF(OR(O2924&lt;EDA_Outlier_Analysis!$C$10, O2924&gt;EDA_Outlier_Analysis!$C$11),
      "Outlier",
      "Normal"))</f>
        <v>Normal</v>
      </c>
      <c r="R2924" t="str">
        <f>IF(P2924="","",
   IF(OR(P2924 &lt; EDA_Outlier_Analysis!$F$7, P2924 &gt; EDA_Outlier_Analysis!$F$8),
      "Outlier",
      "Normal"))</f>
        <v/>
      </c>
      <c r="S2924" t="str">
        <f>IF(N2924="","",
   IF(OR(N2924 &lt;EDA_Outlier_Analysis!$I$10, N2924 &gt; EDA_Outlier_Analysis!$I$11),
      "Outlier",
      "Normal"))</f>
        <v>Normal</v>
      </c>
    </row>
    <row r="2925" spans="1:19">
      <c r="A2925" t="s">
        <v>6819</v>
      </c>
      <c r="B2925" s="4">
        <v>45101</v>
      </c>
      <c r="C2925" s="2">
        <v>-70041.94</v>
      </c>
      <c r="D2925" t="s">
        <v>840</v>
      </c>
      <c r="E2925" t="s">
        <v>905</v>
      </c>
      <c r="F2925" t="s">
        <v>9</v>
      </c>
      <c r="G2925" t="s">
        <v>20</v>
      </c>
      <c r="I2925" t="s">
        <v>1167</v>
      </c>
      <c r="J2925" t="s">
        <v>6820</v>
      </c>
      <c r="K2925" t="str">
        <f>IF(COUNTIF(Customers!A:A, H2925)&gt;0, "Valid", "Invalid")</f>
        <v>Invalid</v>
      </c>
      <c r="L2925" t="str">
        <f t="shared" si="225"/>
        <v>6</v>
      </c>
      <c r="M2925" t="str">
        <f t="shared" si="226"/>
        <v>2023</v>
      </c>
      <c r="N2925">
        <f t="shared" si="227"/>
        <v>-70041.94</v>
      </c>
      <c r="O2925" t="str">
        <f t="shared" si="228"/>
        <v/>
      </c>
      <c r="P2925">
        <f t="shared" si="229"/>
        <v>70041.94</v>
      </c>
      <c r="Q2925" s="48" t="str">
        <f>IF(O2925="","",
   IF(OR(O2925&lt;EDA_Outlier_Analysis!$C$10, O2925&gt;EDA_Outlier_Analysis!$C$11),
      "Outlier",
      "Normal"))</f>
        <v/>
      </c>
      <c r="R2925" t="str">
        <f>IF(P2925="","",
   IF(OR(P2925 &lt; EDA_Outlier_Analysis!$F$7, P2925 &gt; EDA_Outlier_Analysis!$F$8),
      "Outlier",
      "Normal"))</f>
        <v>Outlier</v>
      </c>
      <c r="S2925" t="str">
        <f>IF(N2925="","",
   IF(OR(N2925 &lt;EDA_Outlier_Analysis!$I$10, N2925 &gt; EDA_Outlier_Analysis!$I$11),
      "Outlier",
      "Normal"))</f>
        <v>Normal</v>
      </c>
    </row>
    <row r="2926" spans="1:19">
      <c r="A2926" t="s">
        <v>6821</v>
      </c>
      <c r="B2926" s="4">
        <v>44979</v>
      </c>
      <c r="C2926" s="2">
        <v>-11009.76</v>
      </c>
      <c r="D2926" t="s">
        <v>840</v>
      </c>
      <c r="E2926" t="s">
        <v>845</v>
      </c>
      <c r="F2926" t="s">
        <v>9</v>
      </c>
      <c r="G2926" t="s">
        <v>24</v>
      </c>
      <c r="I2926" t="s">
        <v>2053</v>
      </c>
      <c r="J2926" t="s">
        <v>6822</v>
      </c>
      <c r="K2926" t="str">
        <f>IF(COUNTIF(Customers!A:A, H2926)&gt;0, "Valid", "Invalid")</f>
        <v>Invalid</v>
      </c>
      <c r="L2926" t="str">
        <f t="shared" si="225"/>
        <v>2</v>
      </c>
      <c r="M2926" t="str">
        <f t="shared" si="226"/>
        <v>2023</v>
      </c>
      <c r="N2926">
        <f t="shared" si="227"/>
        <v>-11009.76</v>
      </c>
      <c r="O2926" t="str">
        <f t="shared" si="228"/>
        <v/>
      </c>
      <c r="P2926">
        <f t="shared" si="229"/>
        <v>11009.76</v>
      </c>
      <c r="Q2926" s="48" t="str">
        <f>IF(O2926="","",
   IF(OR(O2926&lt;EDA_Outlier_Analysis!$C$10, O2926&gt;EDA_Outlier_Analysis!$C$11),
      "Outlier",
      "Normal"))</f>
        <v/>
      </c>
      <c r="R2926" t="str">
        <f>IF(P2926="","",
   IF(OR(P2926 &lt; EDA_Outlier_Analysis!$F$7, P2926 &gt; EDA_Outlier_Analysis!$F$8),
      "Outlier",
      "Normal"))</f>
        <v>Outlier</v>
      </c>
      <c r="S2926" t="str">
        <f>IF(N2926="","",
   IF(OR(N2926 &lt;EDA_Outlier_Analysis!$I$10, N2926 &gt; EDA_Outlier_Analysis!$I$11),
      "Outlier",
      "Normal"))</f>
        <v>Normal</v>
      </c>
    </row>
    <row r="2927" spans="1:19">
      <c r="A2927" t="s">
        <v>6823</v>
      </c>
      <c r="B2927" s="4">
        <v>44836</v>
      </c>
      <c r="C2927" s="2">
        <v>143071.85999999999</v>
      </c>
      <c r="D2927" t="s">
        <v>849</v>
      </c>
      <c r="E2927" t="s">
        <v>853</v>
      </c>
      <c r="F2927" t="s">
        <v>11</v>
      </c>
      <c r="G2927" t="s">
        <v>34</v>
      </c>
      <c r="H2927" t="s">
        <v>483</v>
      </c>
      <c r="J2927" t="s">
        <v>6824</v>
      </c>
      <c r="K2927" t="str">
        <f>IF(COUNTIF(Customers!A:A, H2927)&gt;0, "Valid", "Invalid")</f>
        <v>Valid</v>
      </c>
      <c r="L2927" t="str">
        <f t="shared" si="225"/>
        <v>10</v>
      </c>
      <c r="M2927" t="str">
        <f t="shared" si="226"/>
        <v>2022</v>
      </c>
      <c r="N2927">
        <f t="shared" si="227"/>
        <v>143071.85999999999</v>
      </c>
      <c r="O2927">
        <f t="shared" si="228"/>
        <v>143071.85999999999</v>
      </c>
      <c r="P2927" t="str">
        <f t="shared" si="229"/>
        <v/>
      </c>
      <c r="Q2927" s="48" t="str">
        <f>IF(O2927="","",
   IF(OR(O2927&lt;EDA_Outlier_Analysis!$C$10, O2927&gt;EDA_Outlier_Analysis!$C$11),
      "Outlier",
      "Normal"))</f>
        <v>Normal</v>
      </c>
      <c r="R2927" t="str">
        <f>IF(P2927="","",
   IF(OR(P2927 &lt; EDA_Outlier_Analysis!$F$7, P2927 &gt; EDA_Outlier_Analysis!$F$8),
      "Outlier",
      "Normal"))</f>
        <v/>
      </c>
      <c r="S2927" t="str">
        <f>IF(N2927="","",
   IF(OR(N2927 &lt;EDA_Outlier_Analysis!$I$10, N2927 &gt; EDA_Outlier_Analysis!$I$11),
      "Outlier",
      "Normal"))</f>
        <v>Normal</v>
      </c>
    </row>
    <row r="2928" spans="1:19">
      <c r="A2928" t="s">
        <v>6825</v>
      </c>
      <c r="B2928" s="4">
        <v>45231</v>
      </c>
      <c r="C2928" s="2">
        <v>103678.55</v>
      </c>
      <c r="D2928" t="s">
        <v>849</v>
      </c>
      <c r="E2928" t="s">
        <v>868</v>
      </c>
      <c r="F2928" t="s">
        <v>11</v>
      </c>
      <c r="G2928" t="s">
        <v>20</v>
      </c>
      <c r="H2928" t="s">
        <v>77</v>
      </c>
      <c r="J2928" t="s">
        <v>6826</v>
      </c>
      <c r="K2928" t="str">
        <f>IF(COUNTIF(Customers!A:A, H2928)&gt;0, "Valid", "Invalid")</f>
        <v>Valid</v>
      </c>
      <c r="L2928" t="str">
        <f t="shared" si="225"/>
        <v>11</v>
      </c>
      <c r="M2928" t="str">
        <f t="shared" si="226"/>
        <v>2023</v>
      </c>
      <c r="N2928">
        <f t="shared" si="227"/>
        <v>103678.55</v>
      </c>
      <c r="O2928">
        <f t="shared" si="228"/>
        <v>103678.55</v>
      </c>
      <c r="P2928" t="str">
        <f t="shared" si="229"/>
        <v/>
      </c>
      <c r="Q2928" s="48" t="str">
        <f>IF(O2928="","",
   IF(OR(O2928&lt;EDA_Outlier_Analysis!$C$10, O2928&gt;EDA_Outlier_Analysis!$C$11),
      "Outlier",
      "Normal"))</f>
        <v>Normal</v>
      </c>
      <c r="R2928" t="str">
        <f>IF(P2928="","",
   IF(OR(P2928 &lt; EDA_Outlier_Analysis!$F$7, P2928 &gt; EDA_Outlier_Analysis!$F$8),
      "Outlier",
      "Normal"))</f>
        <v/>
      </c>
      <c r="S2928" t="str">
        <f>IF(N2928="","",
   IF(OR(N2928 &lt;EDA_Outlier_Analysis!$I$10, N2928 &gt; EDA_Outlier_Analysis!$I$11),
      "Outlier",
      "Normal"))</f>
        <v>Normal</v>
      </c>
    </row>
    <row r="2929" spans="1:19">
      <c r="A2929" t="s">
        <v>6827</v>
      </c>
      <c r="B2929" s="4">
        <v>44927</v>
      </c>
      <c r="C2929" s="2">
        <v>-29658.3</v>
      </c>
      <c r="D2929" t="s">
        <v>840</v>
      </c>
      <c r="E2929" t="s">
        <v>845</v>
      </c>
      <c r="F2929" t="s">
        <v>10</v>
      </c>
      <c r="G2929" t="s">
        <v>20</v>
      </c>
      <c r="I2929" t="s">
        <v>1519</v>
      </c>
      <c r="J2929" t="s">
        <v>6828</v>
      </c>
      <c r="K2929" t="str">
        <f>IF(COUNTIF(Customers!A:A, H2929)&gt;0, "Valid", "Invalid")</f>
        <v>Invalid</v>
      </c>
      <c r="L2929" t="str">
        <f t="shared" si="225"/>
        <v>1</v>
      </c>
      <c r="M2929" t="str">
        <f t="shared" si="226"/>
        <v>2023</v>
      </c>
      <c r="N2929">
        <f t="shared" si="227"/>
        <v>-29658.3</v>
      </c>
      <c r="O2929" t="str">
        <f t="shared" si="228"/>
        <v/>
      </c>
      <c r="P2929">
        <f t="shared" si="229"/>
        <v>29658.3</v>
      </c>
      <c r="Q2929" s="48" t="str">
        <f>IF(O2929="","",
   IF(OR(O2929&lt;EDA_Outlier_Analysis!$C$10, O2929&gt;EDA_Outlier_Analysis!$C$11),
      "Outlier",
      "Normal"))</f>
        <v/>
      </c>
      <c r="R2929" t="str">
        <f>IF(P2929="","",
   IF(OR(P2929 &lt; EDA_Outlier_Analysis!$F$7, P2929 &gt; EDA_Outlier_Analysis!$F$8),
      "Outlier",
      "Normal"))</f>
        <v>Normal</v>
      </c>
      <c r="S2929" t="str">
        <f>IF(N2929="","",
   IF(OR(N2929 &lt;EDA_Outlier_Analysis!$I$10, N2929 &gt; EDA_Outlier_Analysis!$I$11),
      "Outlier",
      "Normal"))</f>
        <v>Normal</v>
      </c>
    </row>
    <row r="2930" spans="1:19">
      <c r="A2930" t="s">
        <v>6829</v>
      </c>
      <c r="B2930" s="4">
        <v>44922</v>
      </c>
      <c r="C2930" s="2">
        <v>123026.96</v>
      </c>
      <c r="D2930" t="s">
        <v>849</v>
      </c>
      <c r="E2930" t="s">
        <v>853</v>
      </c>
      <c r="F2930" t="s">
        <v>11</v>
      </c>
      <c r="G2930" t="s">
        <v>31</v>
      </c>
      <c r="H2930" t="s">
        <v>307</v>
      </c>
      <c r="J2930" t="s">
        <v>6830</v>
      </c>
      <c r="K2930" t="str">
        <f>IF(COUNTIF(Customers!A:A, H2930)&gt;0, "Valid", "Invalid")</f>
        <v>Valid</v>
      </c>
      <c r="L2930" t="str">
        <f t="shared" si="225"/>
        <v>12</v>
      </c>
      <c r="M2930" t="str">
        <f t="shared" si="226"/>
        <v>2022</v>
      </c>
      <c r="N2930">
        <f t="shared" si="227"/>
        <v>123026.96</v>
      </c>
      <c r="O2930">
        <f t="shared" si="228"/>
        <v>123026.96</v>
      </c>
      <c r="P2930" t="str">
        <f t="shared" si="229"/>
        <v/>
      </c>
      <c r="Q2930" s="48" t="str">
        <f>IF(O2930="","",
   IF(OR(O2930&lt;EDA_Outlier_Analysis!$C$10, O2930&gt;EDA_Outlier_Analysis!$C$11),
      "Outlier",
      "Normal"))</f>
        <v>Normal</v>
      </c>
      <c r="R2930" t="str">
        <f>IF(P2930="","",
   IF(OR(P2930 &lt; EDA_Outlier_Analysis!$F$7, P2930 &gt; EDA_Outlier_Analysis!$F$8),
      "Outlier",
      "Normal"))</f>
        <v/>
      </c>
      <c r="S2930" t="str">
        <f>IF(N2930="","",
   IF(OR(N2930 &lt;EDA_Outlier_Analysis!$I$10, N2930 &gt; EDA_Outlier_Analysis!$I$11),
      "Outlier",
      "Normal"))</f>
        <v>Normal</v>
      </c>
    </row>
    <row r="2931" spans="1:19">
      <c r="A2931" t="s">
        <v>6831</v>
      </c>
      <c r="B2931" s="4">
        <v>45194</v>
      </c>
      <c r="C2931" s="2">
        <v>89476.160000000003</v>
      </c>
      <c r="D2931" t="s">
        <v>849</v>
      </c>
      <c r="E2931" t="s">
        <v>850</v>
      </c>
      <c r="F2931" t="s">
        <v>10</v>
      </c>
      <c r="G2931" t="s">
        <v>31</v>
      </c>
      <c r="H2931" t="s">
        <v>87</v>
      </c>
      <c r="J2931" t="s">
        <v>6832</v>
      </c>
      <c r="K2931" t="str">
        <f>IF(COUNTIF(Customers!A:A, H2931)&gt;0, "Valid", "Invalid")</f>
        <v>Valid</v>
      </c>
      <c r="L2931" t="str">
        <f t="shared" si="225"/>
        <v>9</v>
      </c>
      <c r="M2931" t="str">
        <f t="shared" si="226"/>
        <v>2023</v>
      </c>
      <c r="N2931">
        <f t="shared" si="227"/>
        <v>89476.160000000003</v>
      </c>
      <c r="O2931">
        <f t="shared" si="228"/>
        <v>89476.160000000003</v>
      </c>
      <c r="P2931" t="str">
        <f t="shared" si="229"/>
        <v/>
      </c>
      <c r="Q2931" s="48" t="str">
        <f>IF(O2931="","",
   IF(OR(O2931&lt;EDA_Outlier_Analysis!$C$10, O2931&gt;EDA_Outlier_Analysis!$C$11),
      "Outlier",
      "Normal"))</f>
        <v>Normal</v>
      </c>
      <c r="R2931" t="str">
        <f>IF(P2931="","",
   IF(OR(P2931 &lt; EDA_Outlier_Analysis!$F$7, P2931 &gt; EDA_Outlier_Analysis!$F$8),
      "Outlier",
      "Normal"))</f>
        <v/>
      </c>
      <c r="S2931" t="str">
        <f>IF(N2931="","",
   IF(OR(N2931 &lt;EDA_Outlier_Analysis!$I$10, N2931 &gt; EDA_Outlier_Analysis!$I$11),
      "Outlier",
      "Normal"))</f>
        <v>Normal</v>
      </c>
    </row>
    <row r="2932" spans="1:19">
      <c r="A2932" t="s">
        <v>6833</v>
      </c>
      <c r="B2932" s="4">
        <v>44951</v>
      </c>
      <c r="C2932" s="2">
        <v>204458.17</v>
      </c>
      <c r="D2932" t="s">
        <v>849</v>
      </c>
      <c r="E2932" t="s">
        <v>850</v>
      </c>
      <c r="F2932" t="s">
        <v>9</v>
      </c>
      <c r="G2932" t="s">
        <v>24</v>
      </c>
      <c r="H2932" t="s">
        <v>403</v>
      </c>
      <c r="J2932" t="s">
        <v>6834</v>
      </c>
      <c r="K2932" t="str">
        <f>IF(COUNTIF(Customers!A:A, H2932)&gt;0, "Valid", "Invalid")</f>
        <v>Valid</v>
      </c>
      <c r="L2932" t="str">
        <f t="shared" si="225"/>
        <v>1</v>
      </c>
      <c r="M2932" t="str">
        <f t="shared" si="226"/>
        <v>2023</v>
      </c>
      <c r="N2932">
        <f t="shared" si="227"/>
        <v>204458.17</v>
      </c>
      <c r="O2932">
        <f t="shared" si="228"/>
        <v>204458.17</v>
      </c>
      <c r="P2932" t="str">
        <f t="shared" si="229"/>
        <v/>
      </c>
      <c r="Q2932" s="48" t="str">
        <f>IF(O2932="","",
   IF(OR(O2932&lt;EDA_Outlier_Analysis!$C$10, O2932&gt;EDA_Outlier_Analysis!$C$11),
      "Outlier",
      "Normal"))</f>
        <v>Normal</v>
      </c>
      <c r="R2932" t="str">
        <f>IF(P2932="","",
   IF(OR(P2932 &lt; EDA_Outlier_Analysis!$F$7, P2932 &gt; EDA_Outlier_Analysis!$F$8),
      "Outlier",
      "Normal"))</f>
        <v/>
      </c>
      <c r="S2932" t="str">
        <f>IF(N2932="","",
   IF(OR(N2932 &lt;EDA_Outlier_Analysis!$I$10, N2932 &gt; EDA_Outlier_Analysis!$I$11),
      "Outlier",
      "Normal"))</f>
        <v>Normal</v>
      </c>
    </row>
    <row r="2933" spans="1:19">
      <c r="A2933" t="s">
        <v>6835</v>
      </c>
      <c r="B2933" s="4">
        <v>45124</v>
      </c>
      <c r="C2933" s="2">
        <v>-23445.11</v>
      </c>
      <c r="D2933" t="s">
        <v>840</v>
      </c>
      <c r="E2933" t="s">
        <v>856</v>
      </c>
      <c r="F2933" t="s">
        <v>10</v>
      </c>
      <c r="G2933" t="s">
        <v>24</v>
      </c>
      <c r="I2933" t="s">
        <v>857</v>
      </c>
      <c r="J2933" t="s">
        <v>6836</v>
      </c>
      <c r="K2933" t="str">
        <f>IF(COUNTIF(Customers!A:A, H2933)&gt;0, "Valid", "Invalid")</f>
        <v>Invalid</v>
      </c>
      <c r="L2933" t="str">
        <f t="shared" si="225"/>
        <v>7</v>
      </c>
      <c r="M2933" t="str">
        <f t="shared" si="226"/>
        <v>2023</v>
      </c>
      <c r="N2933">
        <f t="shared" si="227"/>
        <v>-23445.11</v>
      </c>
      <c r="O2933" t="str">
        <f t="shared" si="228"/>
        <v/>
      </c>
      <c r="P2933">
        <f t="shared" si="229"/>
        <v>23445.11</v>
      </c>
      <c r="Q2933" s="48" t="str">
        <f>IF(O2933="","",
   IF(OR(O2933&lt;EDA_Outlier_Analysis!$C$10, O2933&gt;EDA_Outlier_Analysis!$C$11),
      "Outlier",
      "Normal"))</f>
        <v/>
      </c>
      <c r="R2933" t="str">
        <f>IF(P2933="","",
   IF(OR(P2933 &lt; EDA_Outlier_Analysis!$F$7, P2933 &gt; EDA_Outlier_Analysis!$F$8),
      "Outlier",
      "Normal"))</f>
        <v>Outlier</v>
      </c>
      <c r="S2933" t="str">
        <f>IF(N2933="","",
   IF(OR(N2933 &lt;EDA_Outlier_Analysis!$I$10, N2933 &gt; EDA_Outlier_Analysis!$I$11),
      "Outlier",
      "Normal"))</f>
        <v>Normal</v>
      </c>
    </row>
    <row r="2934" spans="1:19">
      <c r="A2934" t="s">
        <v>6837</v>
      </c>
      <c r="B2934" s="4">
        <v>44654</v>
      </c>
      <c r="C2934" s="2">
        <v>-53454.92</v>
      </c>
      <c r="D2934" t="s">
        <v>840</v>
      </c>
      <c r="E2934" t="s">
        <v>845</v>
      </c>
      <c r="F2934" t="s">
        <v>10</v>
      </c>
      <c r="G2934" t="s">
        <v>24</v>
      </c>
      <c r="I2934" t="s">
        <v>1940</v>
      </c>
      <c r="J2934" t="s">
        <v>6838</v>
      </c>
      <c r="K2934" t="str">
        <f>IF(COUNTIF(Customers!A:A, H2934)&gt;0, "Valid", "Invalid")</f>
        <v>Invalid</v>
      </c>
      <c r="L2934" t="str">
        <f t="shared" si="225"/>
        <v>4</v>
      </c>
      <c r="M2934" t="str">
        <f t="shared" si="226"/>
        <v>2022</v>
      </c>
      <c r="N2934">
        <f t="shared" si="227"/>
        <v>-53454.92</v>
      </c>
      <c r="O2934" t="str">
        <f t="shared" si="228"/>
        <v/>
      </c>
      <c r="P2934">
        <f t="shared" si="229"/>
        <v>53454.92</v>
      </c>
      <c r="Q2934" s="48" t="str">
        <f>IF(O2934="","",
   IF(OR(O2934&lt;EDA_Outlier_Analysis!$C$10, O2934&gt;EDA_Outlier_Analysis!$C$11),
      "Outlier",
      "Normal"))</f>
        <v/>
      </c>
      <c r="R2934" t="str">
        <f>IF(P2934="","",
   IF(OR(P2934 &lt; EDA_Outlier_Analysis!$F$7, P2934 &gt; EDA_Outlier_Analysis!$F$8),
      "Outlier",
      "Normal"))</f>
        <v>Normal</v>
      </c>
      <c r="S2934" t="str">
        <f>IF(N2934="","",
   IF(OR(N2934 &lt;EDA_Outlier_Analysis!$I$10, N2934 &gt; EDA_Outlier_Analysis!$I$11),
      "Outlier",
      "Normal"))</f>
        <v>Normal</v>
      </c>
    </row>
    <row r="2935" spans="1:19">
      <c r="A2935" t="s">
        <v>6839</v>
      </c>
      <c r="B2935" s="4">
        <v>44837</v>
      </c>
      <c r="C2935" s="2">
        <v>-36294.879999999997</v>
      </c>
      <c r="D2935" t="s">
        <v>840</v>
      </c>
      <c r="E2935" t="s">
        <v>864</v>
      </c>
      <c r="F2935" t="s">
        <v>11</v>
      </c>
      <c r="G2935" t="s">
        <v>31</v>
      </c>
      <c r="I2935" t="s">
        <v>1368</v>
      </c>
      <c r="J2935" t="s">
        <v>6840</v>
      </c>
      <c r="K2935" t="str">
        <f>IF(COUNTIF(Customers!A:A, H2935)&gt;0, "Valid", "Invalid")</f>
        <v>Invalid</v>
      </c>
      <c r="L2935" t="str">
        <f t="shared" si="225"/>
        <v>10</v>
      </c>
      <c r="M2935" t="str">
        <f t="shared" si="226"/>
        <v>2022</v>
      </c>
      <c r="N2935">
        <f t="shared" si="227"/>
        <v>-36294.879999999997</v>
      </c>
      <c r="O2935" t="str">
        <f t="shared" si="228"/>
        <v/>
      </c>
      <c r="P2935">
        <f t="shared" si="229"/>
        <v>36294.879999999997</v>
      </c>
      <c r="Q2935" s="48" t="str">
        <f>IF(O2935="","",
   IF(OR(O2935&lt;EDA_Outlier_Analysis!$C$10, O2935&gt;EDA_Outlier_Analysis!$C$11),
      "Outlier",
      "Normal"))</f>
        <v/>
      </c>
      <c r="R2935" t="str">
        <f>IF(P2935="","",
   IF(OR(P2935 &lt; EDA_Outlier_Analysis!$F$7, P2935 &gt; EDA_Outlier_Analysis!$F$8),
      "Outlier",
      "Normal"))</f>
        <v>Normal</v>
      </c>
      <c r="S2935" t="str">
        <f>IF(N2935="","",
   IF(OR(N2935 &lt;EDA_Outlier_Analysis!$I$10, N2935 &gt; EDA_Outlier_Analysis!$I$11),
      "Outlier",
      "Normal"))</f>
        <v>Normal</v>
      </c>
    </row>
    <row r="2936" spans="1:19">
      <c r="A2936" t="s">
        <v>6841</v>
      </c>
      <c r="B2936" s="4">
        <v>44723</v>
      </c>
      <c r="C2936" s="2">
        <v>204838.69</v>
      </c>
      <c r="D2936" t="s">
        <v>849</v>
      </c>
      <c r="E2936" t="s">
        <v>850</v>
      </c>
      <c r="F2936" t="s">
        <v>9</v>
      </c>
      <c r="G2936" t="s">
        <v>24</v>
      </c>
      <c r="H2936" t="s">
        <v>103</v>
      </c>
      <c r="J2936" t="s">
        <v>6842</v>
      </c>
      <c r="K2936" t="str">
        <f>IF(COUNTIF(Customers!A:A, H2936)&gt;0, "Valid", "Invalid")</f>
        <v>Valid</v>
      </c>
      <c r="L2936" t="str">
        <f t="shared" si="225"/>
        <v>6</v>
      </c>
      <c r="M2936" t="str">
        <f t="shared" si="226"/>
        <v>2022</v>
      </c>
      <c r="N2936">
        <f t="shared" si="227"/>
        <v>204838.69</v>
      </c>
      <c r="O2936">
        <f t="shared" si="228"/>
        <v>204838.69</v>
      </c>
      <c r="P2936" t="str">
        <f t="shared" si="229"/>
        <v/>
      </c>
      <c r="Q2936" s="48" t="str">
        <f>IF(O2936="","",
   IF(OR(O2936&lt;EDA_Outlier_Analysis!$C$10, O2936&gt;EDA_Outlier_Analysis!$C$11),
      "Outlier",
      "Normal"))</f>
        <v>Normal</v>
      </c>
      <c r="R2936" t="str">
        <f>IF(P2936="","",
   IF(OR(P2936 &lt; EDA_Outlier_Analysis!$F$7, P2936 &gt; EDA_Outlier_Analysis!$F$8),
      "Outlier",
      "Normal"))</f>
        <v/>
      </c>
      <c r="S2936" t="str">
        <f>IF(N2936="","",
   IF(OR(N2936 &lt;EDA_Outlier_Analysis!$I$10, N2936 &gt; EDA_Outlier_Analysis!$I$11),
      "Outlier",
      "Normal"))</f>
        <v>Normal</v>
      </c>
    </row>
    <row r="2937" spans="1:19">
      <c r="A2937" t="s">
        <v>6843</v>
      </c>
      <c r="B2937" s="4">
        <v>44630</v>
      </c>
      <c r="C2937" s="2">
        <v>242834.45</v>
      </c>
      <c r="D2937" t="s">
        <v>849</v>
      </c>
      <c r="E2937" t="s">
        <v>868</v>
      </c>
      <c r="F2937" t="s">
        <v>11</v>
      </c>
      <c r="G2937" t="s">
        <v>34</v>
      </c>
      <c r="H2937" t="s">
        <v>417</v>
      </c>
      <c r="J2937" t="s">
        <v>6844</v>
      </c>
      <c r="K2937" t="str">
        <f>IF(COUNTIF(Customers!A:A, H2937)&gt;0, "Valid", "Invalid")</f>
        <v>Valid</v>
      </c>
      <c r="L2937" t="str">
        <f t="shared" si="225"/>
        <v>3</v>
      </c>
      <c r="M2937" t="str">
        <f t="shared" si="226"/>
        <v>2022</v>
      </c>
      <c r="N2937">
        <f t="shared" si="227"/>
        <v>242834.45</v>
      </c>
      <c r="O2937">
        <f t="shared" si="228"/>
        <v>242834.45</v>
      </c>
      <c r="P2937" t="str">
        <f t="shared" si="229"/>
        <v/>
      </c>
      <c r="Q2937" s="48" t="str">
        <f>IF(O2937="","",
   IF(OR(O2937&lt;EDA_Outlier_Analysis!$C$10, O2937&gt;EDA_Outlier_Analysis!$C$11),
      "Outlier",
      "Normal"))</f>
        <v>Normal</v>
      </c>
      <c r="R2937" t="str">
        <f>IF(P2937="","",
   IF(OR(P2937 &lt; EDA_Outlier_Analysis!$F$7, P2937 &gt; EDA_Outlier_Analysis!$F$8),
      "Outlier",
      "Normal"))</f>
        <v/>
      </c>
      <c r="S2937" t="str">
        <f>IF(N2937="","",
   IF(OR(N2937 &lt;EDA_Outlier_Analysis!$I$10, N2937 &gt; EDA_Outlier_Analysis!$I$11),
      "Outlier",
      "Normal"))</f>
        <v>Normal</v>
      </c>
    </row>
    <row r="2938" spans="1:19">
      <c r="A2938" t="s">
        <v>6845</v>
      </c>
      <c r="B2938" s="4">
        <v>45188</v>
      </c>
      <c r="C2938" s="2">
        <v>100098.21</v>
      </c>
      <c r="D2938" t="s">
        <v>849</v>
      </c>
      <c r="E2938" t="s">
        <v>853</v>
      </c>
      <c r="F2938" t="s">
        <v>10</v>
      </c>
      <c r="G2938" t="s">
        <v>24</v>
      </c>
      <c r="H2938" t="s">
        <v>615</v>
      </c>
      <c r="J2938" t="s">
        <v>6846</v>
      </c>
      <c r="K2938" t="str">
        <f>IF(COUNTIF(Customers!A:A, H2938)&gt;0, "Valid", "Invalid")</f>
        <v>Valid</v>
      </c>
      <c r="L2938" t="str">
        <f t="shared" si="225"/>
        <v>9</v>
      </c>
      <c r="M2938" t="str">
        <f t="shared" si="226"/>
        <v>2023</v>
      </c>
      <c r="N2938">
        <f t="shared" si="227"/>
        <v>100098.21</v>
      </c>
      <c r="O2938">
        <f t="shared" si="228"/>
        <v>100098.21</v>
      </c>
      <c r="P2938" t="str">
        <f t="shared" si="229"/>
        <v/>
      </c>
      <c r="Q2938" s="48" t="str">
        <f>IF(O2938="","",
   IF(OR(O2938&lt;EDA_Outlier_Analysis!$C$10, O2938&gt;EDA_Outlier_Analysis!$C$11),
      "Outlier",
      "Normal"))</f>
        <v>Normal</v>
      </c>
      <c r="R2938" t="str">
        <f>IF(P2938="","",
   IF(OR(P2938 &lt; EDA_Outlier_Analysis!$F$7, P2938 &gt; EDA_Outlier_Analysis!$F$8),
      "Outlier",
      "Normal"))</f>
        <v/>
      </c>
      <c r="S2938" t="str">
        <f>IF(N2938="","",
   IF(OR(N2938 &lt;EDA_Outlier_Analysis!$I$10, N2938 &gt; EDA_Outlier_Analysis!$I$11),
      "Outlier",
      "Normal"))</f>
        <v>Normal</v>
      </c>
    </row>
    <row r="2939" spans="1:19">
      <c r="A2939" t="s">
        <v>6847</v>
      </c>
      <c r="B2939" s="4">
        <v>44820</v>
      </c>
      <c r="C2939" s="2">
        <v>216742.16</v>
      </c>
      <c r="D2939" t="s">
        <v>849</v>
      </c>
      <c r="E2939" t="s">
        <v>853</v>
      </c>
      <c r="F2939" t="s">
        <v>9</v>
      </c>
      <c r="G2939" t="s">
        <v>20</v>
      </c>
      <c r="H2939" t="s">
        <v>103</v>
      </c>
      <c r="J2939" t="s">
        <v>6848</v>
      </c>
      <c r="K2939" t="str">
        <f>IF(COUNTIF(Customers!A:A, H2939)&gt;0, "Valid", "Invalid")</f>
        <v>Valid</v>
      </c>
      <c r="L2939" t="str">
        <f t="shared" si="225"/>
        <v>9</v>
      </c>
      <c r="M2939" t="str">
        <f t="shared" si="226"/>
        <v>2022</v>
      </c>
      <c r="N2939">
        <f t="shared" si="227"/>
        <v>216742.16</v>
      </c>
      <c r="O2939">
        <f t="shared" si="228"/>
        <v>216742.16</v>
      </c>
      <c r="P2939" t="str">
        <f t="shared" si="229"/>
        <v/>
      </c>
      <c r="Q2939" s="48" t="str">
        <f>IF(O2939="","",
   IF(OR(O2939&lt;EDA_Outlier_Analysis!$C$10, O2939&gt;EDA_Outlier_Analysis!$C$11),
      "Outlier",
      "Normal"))</f>
        <v>Normal</v>
      </c>
      <c r="R2939" t="str">
        <f>IF(P2939="","",
   IF(OR(P2939 &lt; EDA_Outlier_Analysis!$F$7, P2939 &gt; EDA_Outlier_Analysis!$F$8),
      "Outlier",
      "Normal"))</f>
        <v/>
      </c>
      <c r="S2939" t="str">
        <f>IF(N2939="","",
   IF(OR(N2939 &lt;EDA_Outlier_Analysis!$I$10, N2939 &gt; EDA_Outlier_Analysis!$I$11),
      "Outlier",
      "Normal"))</f>
        <v>Normal</v>
      </c>
    </row>
    <row r="2940" spans="1:19">
      <c r="A2940" t="s">
        <v>6849</v>
      </c>
      <c r="B2940" s="4">
        <v>45221</v>
      </c>
      <c r="C2940" s="2">
        <v>105645.55</v>
      </c>
      <c r="D2940" t="s">
        <v>849</v>
      </c>
      <c r="E2940" t="s">
        <v>868</v>
      </c>
      <c r="F2940" t="s">
        <v>11</v>
      </c>
      <c r="G2940" t="s">
        <v>24</v>
      </c>
      <c r="H2940" t="s">
        <v>353</v>
      </c>
      <c r="J2940" t="s">
        <v>6850</v>
      </c>
      <c r="K2940" t="str">
        <f>IF(COUNTIF(Customers!A:A, H2940)&gt;0, "Valid", "Invalid")</f>
        <v>Valid</v>
      </c>
      <c r="L2940" t="str">
        <f t="shared" si="225"/>
        <v>10</v>
      </c>
      <c r="M2940" t="str">
        <f t="shared" si="226"/>
        <v>2023</v>
      </c>
      <c r="N2940">
        <f t="shared" si="227"/>
        <v>105645.55</v>
      </c>
      <c r="O2940">
        <f t="shared" si="228"/>
        <v>105645.55</v>
      </c>
      <c r="P2940" t="str">
        <f t="shared" si="229"/>
        <v/>
      </c>
      <c r="Q2940" s="48" t="str">
        <f>IF(O2940="","",
   IF(OR(O2940&lt;EDA_Outlier_Analysis!$C$10, O2940&gt;EDA_Outlier_Analysis!$C$11),
      "Outlier",
      "Normal"))</f>
        <v>Normal</v>
      </c>
      <c r="R2940" t="str">
        <f>IF(P2940="","",
   IF(OR(P2940 &lt; EDA_Outlier_Analysis!$F$7, P2940 &gt; EDA_Outlier_Analysis!$F$8),
      "Outlier",
      "Normal"))</f>
        <v/>
      </c>
      <c r="S2940" t="str">
        <f>IF(N2940="","",
   IF(OR(N2940 &lt;EDA_Outlier_Analysis!$I$10, N2940 &gt; EDA_Outlier_Analysis!$I$11),
      "Outlier",
      "Normal"))</f>
        <v>Normal</v>
      </c>
    </row>
    <row r="2941" spans="1:19">
      <c r="A2941" t="s">
        <v>6851</v>
      </c>
      <c r="B2941" s="4">
        <v>45231</v>
      </c>
      <c r="C2941" s="2">
        <v>193544.74</v>
      </c>
      <c r="D2941" t="s">
        <v>849</v>
      </c>
      <c r="E2941" t="s">
        <v>853</v>
      </c>
      <c r="F2941" t="s">
        <v>10</v>
      </c>
      <c r="G2941" t="s">
        <v>31</v>
      </c>
      <c r="H2941" t="s">
        <v>365</v>
      </c>
      <c r="J2941" t="s">
        <v>6852</v>
      </c>
      <c r="K2941" t="str">
        <f>IF(COUNTIF(Customers!A:A, H2941)&gt;0, "Valid", "Invalid")</f>
        <v>Valid</v>
      </c>
      <c r="L2941" t="str">
        <f t="shared" si="225"/>
        <v>11</v>
      </c>
      <c r="M2941" t="str">
        <f t="shared" si="226"/>
        <v>2023</v>
      </c>
      <c r="N2941">
        <f t="shared" si="227"/>
        <v>193544.74</v>
      </c>
      <c r="O2941">
        <f t="shared" si="228"/>
        <v>193544.74</v>
      </c>
      <c r="P2941" t="str">
        <f t="shared" si="229"/>
        <v/>
      </c>
      <c r="Q2941" s="48" t="str">
        <f>IF(O2941="","",
   IF(OR(O2941&lt;EDA_Outlier_Analysis!$C$10, O2941&gt;EDA_Outlier_Analysis!$C$11),
      "Outlier",
      "Normal"))</f>
        <v>Normal</v>
      </c>
      <c r="R2941" t="str">
        <f>IF(P2941="","",
   IF(OR(P2941 &lt; EDA_Outlier_Analysis!$F$7, P2941 &gt; EDA_Outlier_Analysis!$F$8),
      "Outlier",
      "Normal"))</f>
        <v/>
      </c>
      <c r="S2941" t="str">
        <f>IF(N2941="","",
   IF(OR(N2941 &lt;EDA_Outlier_Analysis!$I$10, N2941 &gt; EDA_Outlier_Analysis!$I$11),
      "Outlier",
      "Normal"))</f>
        <v>Normal</v>
      </c>
    </row>
    <row r="2942" spans="1:19">
      <c r="A2942" t="s">
        <v>6853</v>
      </c>
      <c r="B2942" s="4">
        <v>44898</v>
      </c>
      <c r="C2942" s="2">
        <v>161418.72</v>
      </c>
      <c r="D2942" t="s">
        <v>849</v>
      </c>
      <c r="E2942" t="s">
        <v>868</v>
      </c>
      <c r="F2942" t="s">
        <v>9</v>
      </c>
      <c r="G2942" t="s">
        <v>20</v>
      </c>
      <c r="H2942" t="s">
        <v>321</v>
      </c>
      <c r="J2942" t="s">
        <v>6854</v>
      </c>
      <c r="K2942" t="str">
        <f>IF(COUNTIF(Customers!A:A, H2942)&gt;0, "Valid", "Invalid")</f>
        <v>Valid</v>
      </c>
      <c r="L2942" t="str">
        <f t="shared" si="225"/>
        <v>12</v>
      </c>
      <c r="M2942" t="str">
        <f t="shared" si="226"/>
        <v>2022</v>
      </c>
      <c r="N2942">
        <f t="shared" si="227"/>
        <v>161418.72</v>
      </c>
      <c r="O2942">
        <f t="shared" si="228"/>
        <v>161418.72</v>
      </c>
      <c r="P2942" t="str">
        <f t="shared" si="229"/>
        <v/>
      </c>
      <c r="Q2942" s="48" t="str">
        <f>IF(O2942="","",
   IF(OR(O2942&lt;EDA_Outlier_Analysis!$C$10, O2942&gt;EDA_Outlier_Analysis!$C$11),
      "Outlier",
      "Normal"))</f>
        <v>Normal</v>
      </c>
      <c r="R2942" t="str">
        <f>IF(P2942="","",
   IF(OR(P2942 &lt; EDA_Outlier_Analysis!$F$7, P2942 &gt; EDA_Outlier_Analysis!$F$8),
      "Outlier",
      "Normal"))</f>
        <v/>
      </c>
      <c r="S2942" t="str">
        <f>IF(N2942="","",
   IF(OR(N2942 &lt;EDA_Outlier_Analysis!$I$10, N2942 &gt; EDA_Outlier_Analysis!$I$11),
      "Outlier",
      "Normal"))</f>
        <v>Normal</v>
      </c>
    </row>
    <row r="2943" spans="1:19">
      <c r="A2943" t="s">
        <v>6855</v>
      </c>
      <c r="B2943" s="4">
        <v>44895</v>
      </c>
      <c r="C2943" s="2">
        <v>-33554.959999999999</v>
      </c>
      <c r="D2943" t="s">
        <v>840</v>
      </c>
      <c r="E2943" t="s">
        <v>841</v>
      </c>
      <c r="F2943" t="s">
        <v>9</v>
      </c>
      <c r="G2943" t="s">
        <v>34</v>
      </c>
      <c r="I2943" t="s">
        <v>960</v>
      </c>
      <c r="J2943" t="s">
        <v>6856</v>
      </c>
      <c r="K2943" t="str">
        <f>IF(COUNTIF(Customers!A:A, H2943)&gt;0, "Valid", "Invalid")</f>
        <v>Invalid</v>
      </c>
      <c r="L2943" t="str">
        <f t="shared" si="225"/>
        <v>11</v>
      </c>
      <c r="M2943" t="str">
        <f t="shared" si="226"/>
        <v>2022</v>
      </c>
      <c r="N2943">
        <f t="shared" si="227"/>
        <v>-33554.959999999999</v>
      </c>
      <c r="O2943" t="str">
        <f t="shared" si="228"/>
        <v/>
      </c>
      <c r="P2943">
        <f t="shared" si="229"/>
        <v>33554.959999999999</v>
      </c>
      <c r="Q2943" s="48" t="str">
        <f>IF(O2943="","",
   IF(OR(O2943&lt;EDA_Outlier_Analysis!$C$10, O2943&gt;EDA_Outlier_Analysis!$C$11),
      "Outlier",
      "Normal"))</f>
        <v/>
      </c>
      <c r="R2943" t="str">
        <f>IF(P2943="","",
   IF(OR(P2943 &lt; EDA_Outlier_Analysis!$F$7, P2943 &gt; EDA_Outlier_Analysis!$F$8),
      "Outlier",
      "Normal"))</f>
        <v>Normal</v>
      </c>
      <c r="S2943" t="str">
        <f>IF(N2943="","",
   IF(OR(N2943 &lt;EDA_Outlier_Analysis!$I$10, N2943 &gt; EDA_Outlier_Analysis!$I$11),
      "Outlier",
      "Normal"))</f>
        <v>Normal</v>
      </c>
    </row>
    <row r="2944" spans="1:19">
      <c r="A2944" t="s">
        <v>6857</v>
      </c>
      <c r="B2944" s="4">
        <v>45240</v>
      </c>
      <c r="C2944" s="2">
        <v>154547.46</v>
      </c>
      <c r="D2944" t="s">
        <v>849</v>
      </c>
      <c r="E2944" t="s">
        <v>850</v>
      </c>
      <c r="F2944" t="s">
        <v>10</v>
      </c>
      <c r="G2944" t="s">
        <v>34</v>
      </c>
      <c r="H2944" t="s">
        <v>571</v>
      </c>
      <c r="J2944" t="s">
        <v>6858</v>
      </c>
      <c r="K2944" t="str">
        <f>IF(COUNTIF(Customers!A:A, H2944)&gt;0, "Valid", "Invalid")</f>
        <v>Valid</v>
      </c>
      <c r="L2944" t="str">
        <f t="shared" si="225"/>
        <v>11</v>
      </c>
      <c r="M2944" t="str">
        <f t="shared" si="226"/>
        <v>2023</v>
      </c>
      <c r="N2944">
        <f t="shared" si="227"/>
        <v>154547.46</v>
      </c>
      <c r="O2944">
        <f t="shared" si="228"/>
        <v>154547.46</v>
      </c>
      <c r="P2944" t="str">
        <f t="shared" si="229"/>
        <v/>
      </c>
      <c r="Q2944" s="48" t="str">
        <f>IF(O2944="","",
   IF(OR(O2944&lt;EDA_Outlier_Analysis!$C$10, O2944&gt;EDA_Outlier_Analysis!$C$11),
      "Outlier",
      "Normal"))</f>
        <v>Normal</v>
      </c>
      <c r="R2944" t="str">
        <f>IF(P2944="","",
   IF(OR(P2944 &lt; EDA_Outlier_Analysis!$F$7, P2944 &gt; EDA_Outlier_Analysis!$F$8),
      "Outlier",
      "Normal"))</f>
        <v/>
      </c>
      <c r="S2944" t="str">
        <f>IF(N2944="","",
   IF(OR(N2944 &lt;EDA_Outlier_Analysis!$I$10, N2944 &gt; EDA_Outlier_Analysis!$I$11),
      "Outlier",
      "Normal"))</f>
        <v>Normal</v>
      </c>
    </row>
    <row r="2945" spans="1:19">
      <c r="A2945" t="s">
        <v>6859</v>
      </c>
      <c r="B2945" s="4">
        <v>44876</v>
      </c>
      <c r="C2945" s="2">
        <v>-38428.78</v>
      </c>
      <c r="D2945" t="s">
        <v>840</v>
      </c>
      <c r="E2945" t="s">
        <v>845</v>
      </c>
      <c r="F2945" t="s">
        <v>9</v>
      </c>
      <c r="G2945" t="s">
        <v>34</v>
      </c>
      <c r="I2945" t="s">
        <v>1394</v>
      </c>
      <c r="J2945" t="s">
        <v>6860</v>
      </c>
      <c r="K2945" t="str">
        <f>IF(COUNTIF(Customers!A:A, H2945)&gt;0, "Valid", "Invalid")</f>
        <v>Invalid</v>
      </c>
      <c r="L2945" t="str">
        <f t="shared" si="225"/>
        <v>11</v>
      </c>
      <c r="M2945" t="str">
        <f t="shared" si="226"/>
        <v>2022</v>
      </c>
      <c r="N2945">
        <f t="shared" si="227"/>
        <v>-38428.78</v>
      </c>
      <c r="O2945" t="str">
        <f t="shared" si="228"/>
        <v/>
      </c>
      <c r="P2945">
        <f t="shared" si="229"/>
        <v>38428.78</v>
      </c>
      <c r="Q2945" s="48" t="str">
        <f>IF(O2945="","",
   IF(OR(O2945&lt;EDA_Outlier_Analysis!$C$10, O2945&gt;EDA_Outlier_Analysis!$C$11),
      "Outlier",
      "Normal"))</f>
        <v/>
      </c>
      <c r="R2945" t="str">
        <f>IF(P2945="","",
   IF(OR(P2945 &lt; EDA_Outlier_Analysis!$F$7, P2945 &gt; EDA_Outlier_Analysis!$F$8),
      "Outlier",
      "Normal"))</f>
        <v>Normal</v>
      </c>
      <c r="S2945" t="str">
        <f>IF(N2945="","",
   IF(OR(N2945 &lt;EDA_Outlier_Analysis!$I$10, N2945 &gt; EDA_Outlier_Analysis!$I$11),
      "Outlier",
      "Normal"))</f>
        <v>Normal</v>
      </c>
    </row>
    <row r="2946" spans="1:19">
      <c r="A2946" t="s">
        <v>6861</v>
      </c>
      <c r="B2946" s="4">
        <v>45261</v>
      </c>
      <c r="C2946" s="2">
        <v>110008.52</v>
      </c>
      <c r="D2946" t="s">
        <v>849</v>
      </c>
      <c r="E2946" t="s">
        <v>853</v>
      </c>
      <c r="F2946" t="s">
        <v>10</v>
      </c>
      <c r="G2946" t="s">
        <v>20</v>
      </c>
      <c r="H2946" t="s">
        <v>223</v>
      </c>
      <c r="J2946" t="s">
        <v>6862</v>
      </c>
      <c r="K2946" t="str">
        <f>IF(COUNTIF(Customers!A:A, H2946)&gt;0, "Valid", "Invalid")</f>
        <v>Valid</v>
      </c>
      <c r="L2946" t="str">
        <f t="shared" si="225"/>
        <v>12</v>
      </c>
      <c r="M2946" t="str">
        <f t="shared" si="226"/>
        <v>2023</v>
      </c>
      <c r="N2946">
        <f t="shared" si="227"/>
        <v>110008.52</v>
      </c>
      <c r="O2946">
        <f t="shared" si="228"/>
        <v>110008.52</v>
      </c>
      <c r="P2946" t="str">
        <f t="shared" si="229"/>
        <v/>
      </c>
      <c r="Q2946" s="48" t="str">
        <f>IF(O2946="","",
   IF(OR(O2946&lt;EDA_Outlier_Analysis!$C$10, O2946&gt;EDA_Outlier_Analysis!$C$11),
      "Outlier",
      "Normal"))</f>
        <v>Normal</v>
      </c>
      <c r="R2946" t="str">
        <f>IF(P2946="","",
   IF(OR(P2946 &lt; EDA_Outlier_Analysis!$F$7, P2946 &gt; EDA_Outlier_Analysis!$F$8),
      "Outlier",
      "Normal"))</f>
        <v/>
      </c>
      <c r="S2946" t="str">
        <f>IF(N2946="","",
   IF(OR(N2946 &lt;EDA_Outlier_Analysis!$I$10, N2946 &gt; EDA_Outlier_Analysis!$I$11),
      "Outlier",
      "Normal"))</f>
        <v>Normal</v>
      </c>
    </row>
    <row r="2947" spans="1:19">
      <c r="A2947" t="s">
        <v>6863</v>
      </c>
      <c r="B2947" s="4">
        <v>45255</v>
      </c>
      <c r="C2947" s="2">
        <v>125012.26</v>
      </c>
      <c r="D2947" t="s">
        <v>849</v>
      </c>
      <c r="E2947" t="s">
        <v>850</v>
      </c>
      <c r="F2947" t="s">
        <v>9</v>
      </c>
      <c r="G2947" t="s">
        <v>24</v>
      </c>
      <c r="H2947" t="s">
        <v>277</v>
      </c>
      <c r="J2947" t="s">
        <v>6864</v>
      </c>
      <c r="K2947" t="str">
        <f>IF(COUNTIF(Customers!A:A, H2947)&gt;0, "Valid", "Invalid")</f>
        <v>Valid</v>
      </c>
      <c r="L2947" t="str">
        <f t="shared" ref="L2947:L3010" si="230">TEXT(B2947,"m")</f>
        <v>11</v>
      </c>
      <c r="M2947" t="str">
        <f t="shared" ref="M2947:M3010" si="231">TEXT(B2947,"yyyy")</f>
        <v>2023</v>
      </c>
      <c r="N2947">
        <f t="shared" ref="N2947:N3010" si="232">IF(D2947="Revenue",C2947,-ABS(C2947))</f>
        <v>125012.26</v>
      </c>
      <c r="O2947">
        <f t="shared" ref="O2947:O3010" si="233">IF(D2947="Revenue", C2947, "")</f>
        <v>125012.26</v>
      </c>
      <c r="P2947" t="str">
        <f t="shared" ref="P2947:P3010" si="234">IF(D2947="Expense", ABS(C2947), "")</f>
        <v/>
      </c>
      <c r="Q2947" s="48" t="str">
        <f>IF(O2947="","",
   IF(OR(O2947&lt;EDA_Outlier_Analysis!$C$10, O2947&gt;EDA_Outlier_Analysis!$C$11),
      "Outlier",
      "Normal"))</f>
        <v>Normal</v>
      </c>
      <c r="R2947" t="str">
        <f>IF(P2947="","",
   IF(OR(P2947 &lt; EDA_Outlier_Analysis!$F$7, P2947 &gt; EDA_Outlier_Analysis!$F$8),
      "Outlier",
      "Normal"))</f>
        <v/>
      </c>
      <c r="S2947" t="str">
        <f>IF(N2947="","",
   IF(OR(N2947 &lt;EDA_Outlier_Analysis!$I$10, N2947 &gt; EDA_Outlier_Analysis!$I$11),
      "Outlier",
      "Normal"))</f>
        <v>Normal</v>
      </c>
    </row>
    <row r="2948" spans="1:19">
      <c r="A2948" t="s">
        <v>6865</v>
      </c>
      <c r="B2948" s="4">
        <v>45058</v>
      </c>
      <c r="C2948" s="2">
        <v>-57004.23</v>
      </c>
      <c r="D2948" t="s">
        <v>840</v>
      </c>
      <c r="E2948" t="s">
        <v>845</v>
      </c>
      <c r="F2948" t="s">
        <v>11</v>
      </c>
      <c r="G2948" t="s">
        <v>31</v>
      </c>
      <c r="I2948" t="s">
        <v>932</v>
      </c>
      <c r="J2948" t="s">
        <v>6866</v>
      </c>
      <c r="K2948" t="str">
        <f>IF(COUNTIF(Customers!A:A, H2948)&gt;0, "Valid", "Invalid")</f>
        <v>Invalid</v>
      </c>
      <c r="L2948" t="str">
        <f t="shared" si="230"/>
        <v>5</v>
      </c>
      <c r="M2948" t="str">
        <f t="shared" si="231"/>
        <v>2023</v>
      </c>
      <c r="N2948">
        <f t="shared" si="232"/>
        <v>-57004.23</v>
      </c>
      <c r="O2948" t="str">
        <f t="shared" si="233"/>
        <v/>
      </c>
      <c r="P2948">
        <f t="shared" si="234"/>
        <v>57004.23</v>
      </c>
      <c r="Q2948" s="48" t="str">
        <f>IF(O2948="","",
   IF(OR(O2948&lt;EDA_Outlier_Analysis!$C$10, O2948&gt;EDA_Outlier_Analysis!$C$11),
      "Outlier",
      "Normal"))</f>
        <v/>
      </c>
      <c r="R2948" t="str">
        <f>IF(P2948="","",
   IF(OR(P2948 &lt; EDA_Outlier_Analysis!$F$7, P2948 &gt; EDA_Outlier_Analysis!$F$8),
      "Outlier",
      "Normal"))</f>
        <v>Outlier</v>
      </c>
      <c r="S2948" t="str">
        <f>IF(N2948="","",
   IF(OR(N2948 &lt;EDA_Outlier_Analysis!$I$10, N2948 &gt; EDA_Outlier_Analysis!$I$11),
      "Outlier",
      "Normal"))</f>
        <v>Normal</v>
      </c>
    </row>
    <row r="2949" spans="1:19">
      <c r="A2949" t="s">
        <v>6867</v>
      </c>
      <c r="B2949" s="4">
        <v>44572</v>
      </c>
      <c r="C2949" s="2">
        <v>149757.73000000001</v>
      </c>
      <c r="D2949" t="s">
        <v>849</v>
      </c>
      <c r="E2949" t="s">
        <v>850</v>
      </c>
      <c r="F2949" t="s">
        <v>10</v>
      </c>
      <c r="G2949" t="s">
        <v>24</v>
      </c>
      <c r="H2949" t="s">
        <v>127</v>
      </c>
      <c r="J2949" t="s">
        <v>6868</v>
      </c>
      <c r="K2949" t="str">
        <f>IF(COUNTIF(Customers!A:A, H2949)&gt;0, "Valid", "Invalid")</f>
        <v>Valid</v>
      </c>
      <c r="L2949" t="str">
        <f t="shared" si="230"/>
        <v>1</v>
      </c>
      <c r="M2949" t="str">
        <f t="shared" si="231"/>
        <v>2022</v>
      </c>
      <c r="N2949">
        <f t="shared" si="232"/>
        <v>149757.73000000001</v>
      </c>
      <c r="O2949">
        <f t="shared" si="233"/>
        <v>149757.73000000001</v>
      </c>
      <c r="P2949" t="str">
        <f t="shared" si="234"/>
        <v/>
      </c>
      <c r="Q2949" s="48" t="str">
        <f>IF(O2949="","",
   IF(OR(O2949&lt;EDA_Outlier_Analysis!$C$10, O2949&gt;EDA_Outlier_Analysis!$C$11),
      "Outlier",
      "Normal"))</f>
        <v>Normal</v>
      </c>
      <c r="R2949" t="str">
        <f>IF(P2949="","",
   IF(OR(P2949 &lt; EDA_Outlier_Analysis!$F$7, P2949 &gt; EDA_Outlier_Analysis!$F$8),
      "Outlier",
      "Normal"))</f>
        <v/>
      </c>
      <c r="S2949" t="str">
        <f>IF(N2949="","",
   IF(OR(N2949 &lt;EDA_Outlier_Analysis!$I$10, N2949 &gt; EDA_Outlier_Analysis!$I$11),
      "Outlier",
      "Normal"))</f>
        <v>Normal</v>
      </c>
    </row>
    <row r="2950" spans="1:19">
      <c r="A2950" t="s">
        <v>6869</v>
      </c>
      <c r="B2950" s="4">
        <v>44577</v>
      </c>
      <c r="C2950" s="2">
        <v>-35689.199999999997</v>
      </c>
      <c r="D2950" t="s">
        <v>840</v>
      </c>
      <c r="E2950" t="s">
        <v>864</v>
      </c>
      <c r="F2950" t="s">
        <v>10</v>
      </c>
      <c r="G2950" t="s">
        <v>31</v>
      </c>
      <c r="I2950" t="s">
        <v>3078</v>
      </c>
      <c r="J2950" t="s">
        <v>6870</v>
      </c>
      <c r="K2950" t="str">
        <f>IF(COUNTIF(Customers!A:A, H2950)&gt;0, "Valid", "Invalid")</f>
        <v>Invalid</v>
      </c>
      <c r="L2950" t="str">
        <f t="shared" si="230"/>
        <v>1</v>
      </c>
      <c r="M2950" t="str">
        <f t="shared" si="231"/>
        <v>2022</v>
      </c>
      <c r="N2950">
        <f t="shared" si="232"/>
        <v>-35689.199999999997</v>
      </c>
      <c r="O2950" t="str">
        <f t="shared" si="233"/>
        <v/>
      </c>
      <c r="P2950">
        <f t="shared" si="234"/>
        <v>35689.199999999997</v>
      </c>
      <c r="Q2950" s="48" t="str">
        <f>IF(O2950="","",
   IF(OR(O2950&lt;EDA_Outlier_Analysis!$C$10, O2950&gt;EDA_Outlier_Analysis!$C$11),
      "Outlier",
      "Normal"))</f>
        <v/>
      </c>
      <c r="R2950" t="str">
        <f>IF(P2950="","",
   IF(OR(P2950 &lt; EDA_Outlier_Analysis!$F$7, P2950 &gt; EDA_Outlier_Analysis!$F$8),
      "Outlier",
      "Normal"))</f>
        <v>Normal</v>
      </c>
      <c r="S2950" t="str">
        <f>IF(N2950="","",
   IF(OR(N2950 &lt;EDA_Outlier_Analysis!$I$10, N2950 &gt; EDA_Outlier_Analysis!$I$11),
      "Outlier",
      "Normal"))</f>
        <v>Normal</v>
      </c>
    </row>
    <row r="2951" spans="1:19">
      <c r="A2951" t="s">
        <v>6871</v>
      </c>
      <c r="B2951" s="4">
        <v>45218</v>
      </c>
      <c r="C2951" s="2">
        <v>222372.17</v>
      </c>
      <c r="D2951" t="s">
        <v>849</v>
      </c>
      <c r="E2951" t="s">
        <v>853</v>
      </c>
      <c r="F2951" t="s">
        <v>11</v>
      </c>
      <c r="G2951" t="s">
        <v>24</v>
      </c>
      <c r="H2951" t="s">
        <v>537</v>
      </c>
      <c r="J2951" t="s">
        <v>6872</v>
      </c>
      <c r="K2951" t="str">
        <f>IF(COUNTIF(Customers!A:A, H2951)&gt;0, "Valid", "Invalid")</f>
        <v>Valid</v>
      </c>
      <c r="L2951" t="str">
        <f t="shared" si="230"/>
        <v>10</v>
      </c>
      <c r="M2951" t="str">
        <f t="shared" si="231"/>
        <v>2023</v>
      </c>
      <c r="N2951">
        <f t="shared" si="232"/>
        <v>222372.17</v>
      </c>
      <c r="O2951">
        <f t="shared" si="233"/>
        <v>222372.17</v>
      </c>
      <c r="P2951" t="str">
        <f t="shared" si="234"/>
        <v/>
      </c>
      <c r="Q2951" s="48" t="str">
        <f>IF(O2951="","",
   IF(OR(O2951&lt;EDA_Outlier_Analysis!$C$10, O2951&gt;EDA_Outlier_Analysis!$C$11),
      "Outlier",
      "Normal"))</f>
        <v>Normal</v>
      </c>
      <c r="R2951" t="str">
        <f>IF(P2951="","",
   IF(OR(P2951 &lt; EDA_Outlier_Analysis!$F$7, P2951 &gt; EDA_Outlier_Analysis!$F$8),
      "Outlier",
      "Normal"))</f>
        <v/>
      </c>
      <c r="S2951" t="str">
        <f>IF(N2951="","",
   IF(OR(N2951 &lt;EDA_Outlier_Analysis!$I$10, N2951 &gt; EDA_Outlier_Analysis!$I$11),
      "Outlier",
      "Normal"))</f>
        <v>Normal</v>
      </c>
    </row>
    <row r="2952" spans="1:19">
      <c r="A2952" t="s">
        <v>6873</v>
      </c>
      <c r="B2952" s="4">
        <v>45259</v>
      </c>
      <c r="C2952" s="2">
        <v>179321.91</v>
      </c>
      <c r="D2952" t="s">
        <v>849</v>
      </c>
      <c r="E2952" t="s">
        <v>868</v>
      </c>
      <c r="F2952" t="s">
        <v>11</v>
      </c>
      <c r="G2952" t="s">
        <v>31</v>
      </c>
      <c r="H2952" t="s">
        <v>327</v>
      </c>
      <c r="J2952" t="s">
        <v>6874</v>
      </c>
      <c r="K2952" t="str">
        <f>IF(COUNTIF(Customers!A:A, H2952)&gt;0, "Valid", "Invalid")</f>
        <v>Valid</v>
      </c>
      <c r="L2952" t="str">
        <f t="shared" si="230"/>
        <v>11</v>
      </c>
      <c r="M2952" t="str">
        <f t="shared" si="231"/>
        <v>2023</v>
      </c>
      <c r="N2952">
        <f t="shared" si="232"/>
        <v>179321.91</v>
      </c>
      <c r="O2952">
        <f t="shared" si="233"/>
        <v>179321.91</v>
      </c>
      <c r="P2952" t="str">
        <f t="shared" si="234"/>
        <v/>
      </c>
      <c r="Q2952" s="48" t="str">
        <f>IF(O2952="","",
   IF(OR(O2952&lt;EDA_Outlier_Analysis!$C$10, O2952&gt;EDA_Outlier_Analysis!$C$11),
      "Outlier",
      "Normal"))</f>
        <v>Normal</v>
      </c>
      <c r="R2952" t="str">
        <f>IF(P2952="","",
   IF(OR(P2952 &lt; EDA_Outlier_Analysis!$F$7, P2952 &gt; EDA_Outlier_Analysis!$F$8),
      "Outlier",
      "Normal"))</f>
        <v/>
      </c>
      <c r="S2952" t="str">
        <f>IF(N2952="","",
   IF(OR(N2952 &lt;EDA_Outlier_Analysis!$I$10, N2952 &gt; EDA_Outlier_Analysis!$I$11),
      "Outlier",
      "Normal"))</f>
        <v>Normal</v>
      </c>
    </row>
    <row r="2953" spans="1:19">
      <c r="A2953" t="s">
        <v>6875</v>
      </c>
      <c r="B2953" s="4">
        <v>45229</v>
      </c>
      <c r="C2953" s="2">
        <v>233910.57</v>
      </c>
      <c r="D2953" t="s">
        <v>849</v>
      </c>
      <c r="E2953" t="s">
        <v>868</v>
      </c>
      <c r="F2953" t="s">
        <v>10</v>
      </c>
      <c r="G2953" t="s">
        <v>24</v>
      </c>
      <c r="H2953" t="s">
        <v>22</v>
      </c>
      <c r="J2953" t="s">
        <v>6876</v>
      </c>
      <c r="K2953" t="str">
        <f>IF(COUNTIF(Customers!A:A, H2953)&gt;0, "Valid", "Invalid")</f>
        <v>Valid</v>
      </c>
      <c r="L2953" t="str">
        <f t="shared" si="230"/>
        <v>10</v>
      </c>
      <c r="M2953" t="str">
        <f t="shared" si="231"/>
        <v>2023</v>
      </c>
      <c r="N2953">
        <f t="shared" si="232"/>
        <v>233910.57</v>
      </c>
      <c r="O2953">
        <f t="shared" si="233"/>
        <v>233910.57</v>
      </c>
      <c r="P2953" t="str">
        <f t="shared" si="234"/>
        <v/>
      </c>
      <c r="Q2953" s="48" t="str">
        <f>IF(O2953="","",
   IF(OR(O2953&lt;EDA_Outlier_Analysis!$C$10, O2953&gt;EDA_Outlier_Analysis!$C$11),
      "Outlier",
      "Normal"))</f>
        <v>Normal</v>
      </c>
      <c r="R2953" t="str">
        <f>IF(P2953="","",
   IF(OR(P2953 &lt; EDA_Outlier_Analysis!$F$7, P2953 &gt; EDA_Outlier_Analysis!$F$8),
      "Outlier",
      "Normal"))</f>
        <v/>
      </c>
      <c r="S2953" t="str">
        <f>IF(N2953="","",
   IF(OR(N2953 &lt;EDA_Outlier_Analysis!$I$10, N2953 &gt; EDA_Outlier_Analysis!$I$11),
      "Outlier",
      "Normal"))</f>
        <v>Normal</v>
      </c>
    </row>
    <row r="2954" spans="1:19">
      <c r="A2954" t="s">
        <v>6877</v>
      </c>
      <c r="B2954" s="4">
        <v>44997</v>
      </c>
      <c r="C2954" s="2">
        <v>-26991.58</v>
      </c>
      <c r="D2954" t="s">
        <v>840</v>
      </c>
      <c r="E2954" t="s">
        <v>878</v>
      </c>
      <c r="F2954" t="s">
        <v>11</v>
      </c>
      <c r="G2954" t="s">
        <v>20</v>
      </c>
      <c r="I2954" t="s">
        <v>1010</v>
      </c>
      <c r="J2954" t="s">
        <v>6878</v>
      </c>
      <c r="K2954" t="str">
        <f>IF(COUNTIF(Customers!A:A, H2954)&gt;0, "Valid", "Invalid")</f>
        <v>Invalid</v>
      </c>
      <c r="L2954" t="str">
        <f t="shared" si="230"/>
        <v>3</v>
      </c>
      <c r="M2954" t="str">
        <f t="shared" si="231"/>
        <v>2023</v>
      </c>
      <c r="N2954">
        <f t="shared" si="232"/>
        <v>-26991.58</v>
      </c>
      <c r="O2954" t="str">
        <f t="shared" si="233"/>
        <v/>
      </c>
      <c r="P2954">
        <f t="shared" si="234"/>
        <v>26991.58</v>
      </c>
      <c r="Q2954" s="48" t="str">
        <f>IF(O2954="","",
   IF(OR(O2954&lt;EDA_Outlier_Analysis!$C$10, O2954&gt;EDA_Outlier_Analysis!$C$11),
      "Outlier",
      "Normal"))</f>
        <v/>
      </c>
      <c r="R2954" t="str">
        <f>IF(P2954="","",
   IF(OR(P2954 &lt; EDA_Outlier_Analysis!$F$7, P2954 &gt; EDA_Outlier_Analysis!$F$8),
      "Outlier",
      "Normal"))</f>
        <v>Outlier</v>
      </c>
      <c r="S2954" t="str">
        <f>IF(N2954="","",
   IF(OR(N2954 &lt;EDA_Outlier_Analysis!$I$10, N2954 &gt; EDA_Outlier_Analysis!$I$11),
      "Outlier",
      "Normal"))</f>
        <v>Normal</v>
      </c>
    </row>
    <row r="2955" spans="1:19">
      <c r="A2955" t="s">
        <v>6879</v>
      </c>
      <c r="B2955" s="4">
        <v>44610</v>
      </c>
      <c r="C2955" s="2">
        <v>207321.53</v>
      </c>
      <c r="D2955" t="s">
        <v>849</v>
      </c>
      <c r="E2955" t="s">
        <v>853</v>
      </c>
      <c r="F2955" t="s">
        <v>10</v>
      </c>
      <c r="G2955" t="s">
        <v>34</v>
      </c>
      <c r="H2955" t="s">
        <v>523</v>
      </c>
      <c r="J2955" t="s">
        <v>6880</v>
      </c>
      <c r="K2955" t="str">
        <f>IF(COUNTIF(Customers!A:A, H2955)&gt;0, "Valid", "Invalid")</f>
        <v>Valid</v>
      </c>
      <c r="L2955" t="str">
        <f t="shared" si="230"/>
        <v>2</v>
      </c>
      <c r="M2955" t="str">
        <f t="shared" si="231"/>
        <v>2022</v>
      </c>
      <c r="N2955">
        <f t="shared" si="232"/>
        <v>207321.53</v>
      </c>
      <c r="O2955">
        <f t="shared" si="233"/>
        <v>207321.53</v>
      </c>
      <c r="P2955" t="str">
        <f t="shared" si="234"/>
        <v/>
      </c>
      <c r="Q2955" s="48" t="str">
        <f>IF(O2955="","",
   IF(OR(O2955&lt;EDA_Outlier_Analysis!$C$10, O2955&gt;EDA_Outlier_Analysis!$C$11),
      "Outlier",
      "Normal"))</f>
        <v>Normal</v>
      </c>
      <c r="R2955" t="str">
        <f>IF(P2955="","",
   IF(OR(P2955 &lt; EDA_Outlier_Analysis!$F$7, P2955 &gt; EDA_Outlier_Analysis!$F$8),
      "Outlier",
      "Normal"))</f>
        <v/>
      </c>
      <c r="S2955" t="str">
        <f>IF(N2955="","",
   IF(OR(N2955 &lt;EDA_Outlier_Analysis!$I$10, N2955 &gt; EDA_Outlier_Analysis!$I$11),
      "Outlier",
      "Normal"))</f>
        <v>Normal</v>
      </c>
    </row>
    <row r="2956" spans="1:19">
      <c r="A2956" t="s">
        <v>6881</v>
      </c>
      <c r="B2956" s="4">
        <v>44693</v>
      </c>
      <c r="C2956" s="2">
        <v>-9864.1</v>
      </c>
      <c r="D2956" t="s">
        <v>840</v>
      </c>
      <c r="E2956" t="s">
        <v>856</v>
      </c>
      <c r="F2956" t="s">
        <v>9</v>
      </c>
      <c r="G2956" t="s">
        <v>31</v>
      </c>
      <c r="I2956" t="s">
        <v>1018</v>
      </c>
      <c r="J2956" t="s">
        <v>6882</v>
      </c>
      <c r="K2956" t="str">
        <f>IF(COUNTIF(Customers!A:A, H2956)&gt;0, "Valid", "Invalid")</f>
        <v>Invalid</v>
      </c>
      <c r="L2956" t="str">
        <f t="shared" si="230"/>
        <v>5</v>
      </c>
      <c r="M2956" t="str">
        <f t="shared" si="231"/>
        <v>2022</v>
      </c>
      <c r="N2956">
        <f t="shared" si="232"/>
        <v>-9864.1</v>
      </c>
      <c r="O2956" t="str">
        <f t="shared" si="233"/>
        <v/>
      </c>
      <c r="P2956">
        <f t="shared" si="234"/>
        <v>9864.1</v>
      </c>
      <c r="Q2956" s="48" t="str">
        <f>IF(O2956="","",
   IF(OR(O2956&lt;EDA_Outlier_Analysis!$C$10, O2956&gt;EDA_Outlier_Analysis!$C$11),
      "Outlier",
      "Normal"))</f>
        <v/>
      </c>
      <c r="R2956" t="str">
        <f>IF(P2956="","",
   IF(OR(P2956 &lt; EDA_Outlier_Analysis!$F$7, P2956 &gt; EDA_Outlier_Analysis!$F$8),
      "Outlier",
      "Normal"))</f>
        <v>Outlier</v>
      </c>
      <c r="S2956" t="str">
        <f>IF(N2956="","",
   IF(OR(N2956 &lt;EDA_Outlier_Analysis!$I$10, N2956 &gt; EDA_Outlier_Analysis!$I$11),
      "Outlier",
      "Normal"))</f>
        <v>Normal</v>
      </c>
    </row>
    <row r="2957" spans="1:19">
      <c r="A2957" t="s">
        <v>6883</v>
      </c>
      <c r="B2957" s="4">
        <v>45108</v>
      </c>
      <c r="C2957" s="2">
        <v>116480.07</v>
      </c>
      <c r="D2957" t="s">
        <v>849</v>
      </c>
      <c r="E2957" t="s">
        <v>868</v>
      </c>
      <c r="F2957" t="s">
        <v>11</v>
      </c>
      <c r="G2957" t="s">
        <v>20</v>
      </c>
      <c r="H2957" t="s">
        <v>701</v>
      </c>
      <c r="J2957" t="s">
        <v>6884</v>
      </c>
      <c r="K2957" t="str">
        <f>IF(COUNTIF(Customers!A:A, H2957)&gt;0, "Valid", "Invalid")</f>
        <v>Valid</v>
      </c>
      <c r="L2957" t="str">
        <f t="shared" si="230"/>
        <v>7</v>
      </c>
      <c r="M2957" t="str">
        <f t="shared" si="231"/>
        <v>2023</v>
      </c>
      <c r="N2957">
        <f t="shared" si="232"/>
        <v>116480.07</v>
      </c>
      <c r="O2957">
        <f t="shared" si="233"/>
        <v>116480.07</v>
      </c>
      <c r="P2957" t="str">
        <f t="shared" si="234"/>
        <v/>
      </c>
      <c r="Q2957" s="48" t="str">
        <f>IF(O2957="","",
   IF(OR(O2957&lt;EDA_Outlier_Analysis!$C$10, O2957&gt;EDA_Outlier_Analysis!$C$11),
      "Outlier",
      "Normal"))</f>
        <v>Normal</v>
      </c>
      <c r="R2957" t="str">
        <f>IF(P2957="","",
   IF(OR(P2957 &lt; EDA_Outlier_Analysis!$F$7, P2957 &gt; EDA_Outlier_Analysis!$F$8),
      "Outlier",
      "Normal"))</f>
        <v/>
      </c>
      <c r="S2957" t="str">
        <f>IF(N2957="","",
   IF(OR(N2957 &lt;EDA_Outlier_Analysis!$I$10, N2957 &gt; EDA_Outlier_Analysis!$I$11),
      "Outlier",
      "Normal"))</f>
        <v>Normal</v>
      </c>
    </row>
    <row r="2958" spans="1:19">
      <c r="A2958" t="s">
        <v>6885</v>
      </c>
      <c r="B2958" s="4">
        <v>45248</v>
      </c>
      <c r="C2958" s="2">
        <v>19643.099999999999</v>
      </c>
      <c r="D2958" t="s">
        <v>971</v>
      </c>
      <c r="E2958" t="s">
        <v>971</v>
      </c>
      <c r="F2958" t="s">
        <v>11</v>
      </c>
      <c r="G2958" t="s">
        <v>34</v>
      </c>
      <c r="J2958" t="s">
        <v>6886</v>
      </c>
      <c r="K2958" t="str">
        <f>IF(COUNTIF(Customers!A:A, H2958)&gt;0, "Valid", "Invalid")</f>
        <v>Invalid</v>
      </c>
      <c r="L2958" t="str">
        <f t="shared" si="230"/>
        <v>11</v>
      </c>
      <c r="M2958" t="str">
        <f t="shared" si="231"/>
        <v>2023</v>
      </c>
      <c r="N2958">
        <f t="shared" si="232"/>
        <v>-19643.099999999999</v>
      </c>
      <c r="O2958" t="str">
        <f t="shared" si="233"/>
        <v/>
      </c>
      <c r="P2958" t="str">
        <f t="shared" si="234"/>
        <v/>
      </c>
      <c r="Q2958" s="48" t="str">
        <f>IF(O2958="","",
   IF(OR(O2958&lt;EDA_Outlier_Analysis!$C$10, O2958&gt;EDA_Outlier_Analysis!$C$11),
      "Outlier",
      "Normal"))</f>
        <v/>
      </c>
      <c r="R2958" t="str">
        <f>IF(P2958="","",
   IF(OR(P2958 &lt; EDA_Outlier_Analysis!$F$7, P2958 &gt; EDA_Outlier_Analysis!$F$8),
      "Outlier",
      "Normal"))</f>
        <v/>
      </c>
      <c r="S2958" t="str">
        <f>IF(N2958="","",
   IF(OR(N2958 &lt;EDA_Outlier_Analysis!$I$10, N2958 &gt; EDA_Outlier_Analysis!$I$11),
      "Outlier",
      "Normal"))</f>
        <v>Normal</v>
      </c>
    </row>
    <row r="2959" spans="1:19">
      <c r="A2959" t="s">
        <v>6887</v>
      </c>
      <c r="B2959" s="4">
        <v>44888</v>
      </c>
      <c r="C2959" s="2">
        <v>205158.07</v>
      </c>
      <c r="D2959" t="s">
        <v>849</v>
      </c>
      <c r="E2959" t="s">
        <v>868</v>
      </c>
      <c r="F2959" t="s">
        <v>11</v>
      </c>
      <c r="G2959" t="s">
        <v>34</v>
      </c>
      <c r="H2959" t="s">
        <v>713</v>
      </c>
      <c r="J2959" t="s">
        <v>6888</v>
      </c>
      <c r="K2959" t="str">
        <f>IF(COUNTIF(Customers!A:A, H2959)&gt;0, "Valid", "Invalid")</f>
        <v>Valid</v>
      </c>
      <c r="L2959" t="str">
        <f t="shared" si="230"/>
        <v>11</v>
      </c>
      <c r="M2959" t="str">
        <f t="shared" si="231"/>
        <v>2022</v>
      </c>
      <c r="N2959">
        <f t="shared" si="232"/>
        <v>205158.07</v>
      </c>
      <c r="O2959">
        <f t="shared" si="233"/>
        <v>205158.07</v>
      </c>
      <c r="P2959" t="str">
        <f t="shared" si="234"/>
        <v/>
      </c>
      <c r="Q2959" s="48" t="str">
        <f>IF(O2959="","",
   IF(OR(O2959&lt;EDA_Outlier_Analysis!$C$10, O2959&gt;EDA_Outlier_Analysis!$C$11),
      "Outlier",
      "Normal"))</f>
        <v>Normal</v>
      </c>
      <c r="R2959" t="str">
        <f>IF(P2959="","",
   IF(OR(P2959 &lt; EDA_Outlier_Analysis!$F$7, P2959 &gt; EDA_Outlier_Analysis!$F$8),
      "Outlier",
      "Normal"))</f>
        <v/>
      </c>
      <c r="S2959" t="str">
        <f>IF(N2959="","",
   IF(OR(N2959 &lt;EDA_Outlier_Analysis!$I$10, N2959 &gt; EDA_Outlier_Analysis!$I$11),
      "Outlier",
      "Normal"))</f>
        <v>Normal</v>
      </c>
    </row>
    <row r="2960" spans="1:19">
      <c r="A2960" t="s">
        <v>6889</v>
      </c>
      <c r="B2960" s="4">
        <v>44755</v>
      </c>
      <c r="C2960" s="2">
        <v>16298.63</v>
      </c>
      <c r="D2960" t="s">
        <v>1345</v>
      </c>
      <c r="E2960" t="s">
        <v>1345</v>
      </c>
      <c r="F2960" t="s">
        <v>10</v>
      </c>
      <c r="G2960" t="s">
        <v>20</v>
      </c>
      <c r="J2960" t="s">
        <v>6890</v>
      </c>
      <c r="K2960" t="str">
        <f>IF(COUNTIF(Customers!A:A, H2960)&gt;0, "Valid", "Invalid")</f>
        <v>Invalid</v>
      </c>
      <c r="L2960" t="str">
        <f t="shared" si="230"/>
        <v>7</v>
      </c>
      <c r="M2960" t="str">
        <f t="shared" si="231"/>
        <v>2022</v>
      </c>
      <c r="N2960">
        <f t="shared" si="232"/>
        <v>-16298.63</v>
      </c>
      <c r="O2960" t="str">
        <f t="shared" si="233"/>
        <v/>
      </c>
      <c r="P2960" t="str">
        <f t="shared" si="234"/>
        <v/>
      </c>
      <c r="Q2960" s="48" t="str">
        <f>IF(O2960="","",
   IF(OR(O2960&lt;EDA_Outlier_Analysis!$C$10, O2960&gt;EDA_Outlier_Analysis!$C$11),
      "Outlier",
      "Normal"))</f>
        <v/>
      </c>
      <c r="R2960" t="str">
        <f>IF(P2960="","",
   IF(OR(P2960 &lt; EDA_Outlier_Analysis!$F$7, P2960 &gt; EDA_Outlier_Analysis!$F$8),
      "Outlier",
      "Normal"))</f>
        <v/>
      </c>
      <c r="S2960" t="str">
        <f>IF(N2960="","",
   IF(OR(N2960 &lt;EDA_Outlier_Analysis!$I$10, N2960 &gt; EDA_Outlier_Analysis!$I$11),
      "Outlier",
      "Normal"))</f>
        <v>Normal</v>
      </c>
    </row>
    <row r="2961" spans="1:19">
      <c r="A2961" t="s">
        <v>6891</v>
      </c>
      <c r="B2961" s="4">
        <v>45220</v>
      </c>
      <c r="C2961" s="2">
        <v>-30238.400000000001</v>
      </c>
      <c r="D2961" t="s">
        <v>840</v>
      </c>
      <c r="E2961" t="s">
        <v>864</v>
      </c>
      <c r="F2961" t="s">
        <v>10</v>
      </c>
      <c r="G2961" t="s">
        <v>20</v>
      </c>
      <c r="I2961" t="s">
        <v>1117</v>
      </c>
      <c r="J2961" t="s">
        <v>6892</v>
      </c>
      <c r="K2961" t="str">
        <f>IF(COUNTIF(Customers!A:A, H2961)&gt;0, "Valid", "Invalid")</f>
        <v>Invalid</v>
      </c>
      <c r="L2961" t="str">
        <f t="shared" si="230"/>
        <v>10</v>
      </c>
      <c r="M2961" t="str">
        <f t="shared" si="231"/>
        <v>2023</v>
      </c>
      <c r="N2961">
        <f t="shared" si="232"/>
        <v>-30238.400000000001</v>
      </c>
      <c r="O2961" t="str">
        <f t="shared" si="233"/>
        <v/>
      </c>
      <c r="P2961">
        <f t="shared" si="234"/>
        <v>30238.400000000001</v>
      </c>
      <c r="Q2961" s="48" t="str">
        <f>IF(O2961="","",
   IF(OR(O2961&lt;EDA_Outlier_Analysis!$C$10, O2961&gt;EDA_Outlier_Analysis!$C$11),
      "Outlier",
      "Normal"))</f>
        <v/>
      </c>
      <c r="R2961" t="str">
        <f>IF(P2961="","",
   IF(OR(P2961 &lt; EDA_Outlier_Analysis!$F$7, P2961 &gt; EDA_Outlier_Analysis!$F$8),
      "Outlier",
      "Normal"))</f>
        <v>Normal</v>
      </c>
      <c r="S2961" t="str">
        <f>IF(N2961="","",
   IF(OR(N2961 &lt;EDA_Outlier_Analysis!$I$10, N2961 &gt; EDA_Outlier_Analysis!$I$11),
      "Outlier",
      "Normal"))</f>
        <v>Normal</v>
      </c>
    </row>
    <row r="2962" spans="1:19">
      <c r="A2962" t="s">
        <v>6893</v>
      </c>
      <c r="B2962" s="4">
        <v>44665</v>
      </c>
      <c r="C2962" s="2">
        <v>-34360.730000000003</v>
      </c>
      <c r="D2962" t="s">
        <v>840</v>
      </c>
      <c r="E2962" t="s">
        <v>864</v>
      </c>
      <c r="F2962" t="s">
        <v>10</v>
      </c>
      <c r="G2962" t="s">
        <v>31</v>
      </c>
      <c r="I2962" t="s">
        <v>1007</v>
      </c>
      <c r="J2962" t="s">
        <v>6894</v>
      </c>
      <c r="K2962" t="str">
        <f>IF(COUNTIF(Customers!A:A, H2962)&gt;0, "Valid", "Invalid")</f>
        <v>Invalid</v>
      </c>
      <c r="L2962" t="str">
        <f t="shared" si="230"/>
        <v>4</v>
      </c>
      <c r="M2962" t="str">
        <f t="shared" si="231"/>
        <v>2022</v>
      </c>
      <c r="N2962">
        <f t="shared" si="232"/>
        <v>-34360.730000000003</v>
      </c>
      <c r="O2962" t="str">
        <f t="shared" si="233"/>
        <v/>
      </c>
      <c r="P2962">
        <f t="shared" si="234"/>
        <v>34360.730000000003</v>
      </c>
      <c r="Q2962" s="48" t="str">
        <f>IF(O2962="","",
   IF(OR(O2962&lt;EDA_Outlier_Analysis!$C$10, O2962&gt;EDA_Outlier_Analysis!$C$11),
      "Outlier",
      "Normal"))</f>
        <v/>
      </c>
      <c r="R2962" t="str">
        <f>IF(P2962="","",
   IF(OR(P2962 &lt; EDA_Outlier_Analysis!$F$7, P2962 &gt; EDA_Outlier_Analysis!$F$8),
      "Outlier",
      "Normal"))</f>
        <v>Normal</v>
      </c>
      <c r="S2962" t="str">
        <f>IF(N2962="","",
   IF(OR(N2962 &lt;EDA_Outlier_Analysis!$I$10, N2962 &gt; EDA_Outlier_Analysis!$I$11),
      "Outlier",
      "Normal"))</f>
        <v>Normal</v>
      </c>
    </row>
    <row r="2963" spans="1:19">
      <c r="A2963" t="s">
        <v>6895</v>
      </c>
      <c r="B2963" s="4">
        <v>45100</v>
      </c>
      <c r="C2963" s="2">
        <v>177004.08</v>
      </c>
      <c r="D2963" t="s">
        <v>849</v>
      </c>
      <c r="E2963" t="s">
        <v>868</v>
      </c>
      <c r="F2963" t="s">
        <v>11</v>
      </c>
      <c r="G2963" t="s">
        <v>20</v>
      </c>
      <c r="H2963" t="s">
        <v>221</v>
      </c>
      <c r="J2963" t="s">
        <v>6896</v>
      </c>
      <c r="K2963" t="str">
        <f>IF(COUNTIF(Customers!A:A, H2963)&gt;0, "Valid", "Invalid")</f>
        <v>Valid</v>
      </c>
      <c r="L2963" t="str">
        <f t="shared" si="230"/>
        <v>6</v>
      </c>
      <c r="M2963" t="str">
        <f t="shared" si="231"/>
        <v>2023</v>
      </c>
      <c r="N2963">
        <f t="shared" si="232"/>
        <v>177004.08</v>
      </c>
      <c r="O2963">
        <f t="shared" si="233"/>
        <v>177004.08</v>
      </c>
      <c r="P2963" t="str">
        <f t="shared" si="234"/>
        <v/>
      </c>
      <c r="Q2963" s="48" t="str">
        <f>IF(O2963="","",
   IF(OR(O2963&lt;EDA_Outlier_Analysis!$C$10, O2963&gt;EDA_Outlier_Analysis!$C$11),
      "Outlier",
      "Normal"))</f>
        <v>Normal</v>
      </c>
      <c r="R2963" t="str">
        <f>IF(P2963="","",
   IF(OR(P2963 &lt; EDA_Outlier_Analysis!$F$7, P2963 &gt; EDA_Outlier_Analysis!$F$8),
      "Outlier",
      "Normal"))</f>
        <v/>
      </c>
      <c r="S2963" t="str">
        <f>IF(N2963="","",
   IF(OR(N2963 &lt;EDA_Outlier_Analysis!$I$10, N2963 &gt; EDA_Outlier_Analysis!$I$11),
      "Outlier",
      "Normal"))</f>
        <v>Normal</v>
      </c>
    </row>
    <row r="2964" spans="1:19">
      <c r="A2964" t="s">
        <v>6897</v>
      </c>
      <c r="B2964" s="4">
        <v>44904</v>
      </c>
      <c r="C2964" s="2">
        <v>8872.68</v>
      </c>
      <c r="D2964" t="s">
        <v>971</v>
      </c>
      <c r="E2964" t="s">
        <v>971</v>
      </c>
      <c r="F2964" t="s">
        <v>10</v>
      </c>
      <c r="G2964" t="s">
        <v>24</v>
      </c>
      <c r="J2964" t="s">
        <v>6898</v>
      </c>
      <c r="K2964" t="str">
        <f>IF(COUNTIF(Customers!A:A, H2964)&gt;0, "Valid", "Invalid")</f>
        <v>Invalid</v>
      </c>
      <c r="L2964" t="str">
        <f t="shared" si="230"/>
        <v>12</v>
      </c>
      <c r="M2964" t="str">
        <f t="shared" si="231"/>
        <v>2022</v>
      </c>
      <c r="N2964">
        <f t="shared" si="232"/>
        <v>-8872.68</v>
      </c>
      <c r="O2964" t="str">
        <f t="shared" si="233"/>
        <v/>
      </c>
      <c r="P2964" t="str">
        <f t="shared" si="234"/>
        <v/>
      </c>
      <c r="Q2964" s="48" t="str">
        <f>IF(O2964="","",
   IF(OR(O2964&lt;EDA_Outlier_Analysis!$C$10, O2964&gt;EDA_Outlier_Analysis!$C$11),
      "Outlier",
      "Normal"))</f>
        <v/>
      </c>
      <c r="R2964" t="str">
        <f>IF(P2964="","",
   IF(OR(P2964 &lt; EDA_Outlier_Analysis!$F$7, P2964 &gt; EDA_Outlier_Analysis!$F$8),
      "Outlier",
      "Normal"))</f>
        <v/>
      </c>
      <c r="S2964" t="str">
        <f>IF(N2964="","",
   IF(OR(N2964 &lt;EDA_Outlier_Analysis!$I$10, N2964 &gt; EDA_Outlier_Analysis!$I$11),
      "Outlier",
      "Normal"))</f>
        <v>Normal</v>
      </c>
    </row>
    <row r="2965" spans="1:19">
      <c r="A2965" t="s">
        <v>6899</v>
      </c>
      <c r="B2965" s="4">
        <v>44681</v>
      </c>
      <c r="C2965" s="2">
        <v>14258.16</v>
      </c>
      <c r="D2965" t="s">
        <v>873</v>
      </c>
      <c r="E2965" t="s">
        <v>873</v>
      </c>
      <c r="F2965" t="s">
        <v>11</v>
      </c>
      <c r="G2965" t="s">
        <v>34</v>
      </c>
      <c r="J2965" t="s">
        <v>6900</v>
      </c>
      <c r="K2965" t="str">
        <f>IF(COUNTIF(Customers!A:A, H2965)&gt;0, "Valid", "Invalid")</f>
        <v>Invalid</v>
      </c>
      <c r="L2965" t="str">
        <f t="shared" si="230"/>
        <v>4</v>
      </c>
      <c r="M2965" t="str">
        <f t="shared" si="231"/>
        <v>2022</v>
      </c>
      <c r="N2965">
        <f t="shared" si="232"/>
        <v>-14258.16</v>
      </c>
      <c r="O2965" t="str">
        <f t="shared" si="233"/>
        <v/>
      </c>
      <c r="P2965" t="str">
        <f t="shared" si="234"/>
        <v/>
      </c>
      <c r="Q2965" s="48" t="str">
        <f>IF(O2965="","",
   IF(OR(O2965&lt;EDA_Outlier_Analysis!$C$10, O2965&gt;EDA_Outlier_Analysis!$C$11),
      "Outlier",
      "Normal"))</f>
        <v/>
      </c>
      <c r="R2965" t="str">
        <f>IF(P2965="","",
   IF(OR(P2965 &lt; EDA_Outlier_Analysis!$F$7, P2965 &gt; EDA_Outlier_Analysis!$F$8),
      "Outlier",
      "Normal"))</f>
        <v/>
      </c>
      <c r="S2965" t="str">
        <f>IF(N2965="","",
   IF(OR(N2965 &lt;EDA_Outlier_Analysis!$I$10, N2965 &gt; EDA_Outlier_Analysis!$I$11),
      "Outlier",
      "Normal"))</f>
        <v>Normal</v>
      </c>
    </row>
    <row r="2966" spans="1:19">
      <c r="A2966" t="s">
        <v>6901</v>
      </c>
      <c r="B2966" s="4">
        <v>45204</v>
      </c>
      <c r="C2966" s="2">
        <v>173931.08</v>
      </c>
      <c r="D2966" t="s">
        <v>849</v>
      </c>
      <c r="E2966" t="s">
        <v>868</v>
      </c>
      <c r="F2966" t="s">
        <v>11</v>
      </c>
      <c r="G2966" t="s">
        <v>24</v>
      </c>
      <c r="H2966" t="s">
        <v>759</v>
      </c>
      <c r="J2966" t="s">
        <v>6902</v>
      </c>
      <c r="K2966" t="str">
        <f>IF(COUNTIF(Customers!A:A, H2966)&gt;0, "Valid", "Invalid")</f>
        <v>Valid</v>
      </c>
      <c r="L2966" t="str">
        <f t="shared" si="230"/>
        <v>10</v>
      </c>
      <c r="M2966" t="str">
        <f t="shared" si="231"/>
        <v>2023</v>
      </c>
      <c r="N2966">
        <f t="shared" si="232"/>
        <v>173931.08</v>
      </c>
      <c r="O2966">
        <f t="shared" si="233"/>
        <v>173931.08</v>
      </c>
      <c r="P2966" t="str">
        <f t="shared" si="234"/>
        <v/>
      </c>
      <c r="Q2966" s="48" t="str">
        <f>IF(O2966="","",
   IF(OR(O2966&lt;EDA_Outlier_Analysis!$C$10, O2966&gt;EDA_Outlier_Analysis!$C$11),
      "Outlier",
      "Normal"))</f>
        <v>Normal</v>
      </c>
      <c r="R2966" t="str">
        <f>IF(P2966="","",
   IF(OR(P2966 &lt; EDA_Outlier_Analysis!$F$7, P2966 &gt; EDA_Outlier_Analysis!$F$8),
      "Outlier",
      "Normal"))</f>
        <v/>
      </c>
      <c r="S2966" t="str">
        <f>IF(N2966="","",
   IF(OR(N2966 &lt;EDA_Outlier_Analysis!$I$10, N2966 &gt; EDA_Outlier_Analysis!$I$11),
      "Outlier",
      "Normal"))</f>
        <v>Normal</v>
      </c>
    </row>
    <row r="2967" spans="1:19">
      <c r="A2967" t="s">
        <v>6903</v>
      </c>
      <c r="B2967" s="4">
        <v>45208</v>
      </c>
      <c r="C2967" s="2">
        <v>135477.93</v>
      </c>
      <c r="D2967" t="s">
        <v>849</v>
      </c>
      <c r="E2967" t="s">
        <v>868</v>
      </c>
      <c r="F2967" t="s">
        <v>9</v>
      </c>
      <c r="G2967" t="s">
        <v>20</v>
      </c>
      <c r="H2967" t="s">
        <v>225</v>
      </c>
      <c r="J2967" t="s">
        <v>6904</v>
      </c>
      <c r="K2967" t="str">
        <f>IF(COUNTIF(Customers!A:A, H2967)&gt;0, "Valid", "Invalid")</f>
        <v>Valid</v>
      </c>
      <c r="L2967" t="str">
        <f t="shared" si="230"/>
        <v>10</v>
      </c>
      <c r="M2967" t="str">
        <f t="shared" si="231"/>
        <v>2023</v>
      </c>
      <c r="N2967">
        <f t="shared" si="232"/>
        <v>135477.93</v>
      </c>
      <c r="O2967">
        <f t="shared" si="233"/>
        <v>135477.93</v>
      </c>
      <c r="P2967" t="str">
        <f t="shared" si="234"/>
        <v/>
      </c>
      <c r="Q2967" s="48" t="str">
        <f>IF(O2967="","",
   IF(OR(O2967&lt;EDA_Outlier_Analysis!$C$10, O2967&gt;EDA_Outlier_Analysis!$C$11),
      "Outlier",
      "Normal"))</f>
        <v>Normal</v>
      </c>
      <c r="R2967" t="str">
        <f>IF(P2967="","",
   IF(OR(P2967 &lt; EDA_Outlier_Analysis!$F$7, P2967 &gt; EDA_Outlier_Analysis!$F$8),
      "Outlier",
      "Normal"))</f>
        <v/>
      </c>
      <c r="S2967" t="str">
        <f>IF(N2967="","",
   IF(OR(N2967 &lt;EDA_Outlier_Analysis!$I$10, N2967 &gt; EDA_Outlier_Analysis!$I$11),
      "Outlier",
      "Normal"))</f>
        <v>Normal</v>
      </c>
    </row>
    <row r="2968" spans="1:19">
      <c r="A2968" t="s">
        <v>6905</v>
      </c>
      <c r="B2968" s="4">
        <v>44677</v>
      </c>
      <c r="C2968" s="2">
        <v>112159.11</v>
      </c>
      <c r="D2968" t="s">
        <v>849</v>
      </c>
      <c r="E2968" t="s">
        <v>850</v>
      </c>
      <c r="F2968" t="s">
        <v>10</v>
      </c>
      <c r="G2968" t="s">
        <v>20</v>
      </c>
      <c r="H2968" t="s">
        <v>529</v>
      </c>
      <c r="J2968" t="s">
        <v>6906</v>
      </c>
      <c r="K2968" t="str">
        <f>IF(COUNTIF(Customers!A:A, H2968)&gt;0, "Valid", "Invalid")</f>
        <v>Valid</v>
      </c>
      <c r="L2968" t="str">
        <f t="shared" si="230"/>
        <v>4</v>
      </c>
      <c r="M2968" t="str">
        <f t="shared" si="231"/>
        <v>2022</v>
      </c>
      <c r="N2968">
        <f t="shared" si="232"/>
        <v>112159.11</v>
      </c>
      <c r="O2968">
        <f t="shared" si="233"/>
        <v>112159.11</v>
      </c>
      <c r="P2968" t="str">
        <f t="shared" si="234"/>
        <v/>
      </c>
      <c r="Q2968" s="48" t="str">
        <f>IF(O2968="","",
   IF(OR(O2968&lt;EDA_Outlier_Analysis!$C$10, O2968&gt;EDA_Outlier_Analysis!$C$11),
      "Outlier",
      "Normal"))</f>
        <v>Normal</v>
      </c>
      <c r="R2968" t="str">
        <f>IF(P2968="","",
   IF(OR(P2968 &lt; EDA_Outlier_Analysis!$F$7, P2968 &gt; EDA_Outlier_Analysis!$F$8),
      "Outlier",
      "Normal"))</f>
        <v/>
      </c>
      <c r="S2968" t="str">
        <f>IF(N2968="","",
   IF(OR(N2968 &lt;EDA_Outlier_Analysis!$I$10, N2968 &gt; EDA_Outlier_Analysis!$I$11),
      "Outlier",
      "Normal"))</f>
        <v>Normal</v>
      </c>
    </row>
    <row r="2969" spans="1:19">
      <c r="A2969" t="s">
        <v>6907</v>
      </c>
      <c r="B2969" s="4">
        <v>44864</v>
      </c>
      <c r="C2969" s="2">
        <v>205579.9</v>
      </c>
      <c r="D2969" t="s">
        <v>849</v>
      </c>
      <c r="E2969" t="s">
        <v>853</v>
      </c>
      <c r="F2969" t="s">
        <v>9</v>
      </c>
      <c r="G2969" t="s">
        <v>20</v>
      </c>
      <c r="H2969" t="s">
        <v>295</v>
      </c>
      <c r="J2969" t="s">
        <v>6908</v>
      </c>
      <c r="K2969" t="str">
        <f>IF(COUNTIF(Customers!A:A, H2969)&gt;0, "Valid", "Invalid")</f>
        <v>Valid</v>
      </c>
      <c r="L2969" t="str">
        <f t="shared" si="230"/>
        <v>10</v>
      </c>
      <c r="M2969" t="str">
        <f t="shared" si="231"/>
        <v>2022</v>
      </c>
      <c r="N2969">
        <f t="shared" si="232"/>
        <v>205579.9</v>
      </c>
      <c r="O2969">
        <f t="shared" si="233"/>
        <v>205579.9</v>
      </c>
      <c r="P2969" t="str">
        <f t="shared" si="234"/>
        <v/>
      </c>
      <c r="Q2969" s="48" t="str">
        <f>IF(O2969="","",
   IF(OR(O2969&lt;EDA_Outlier_Analysis!$C$10, O2969&gt;EDA_Outlier_Analysis!$C$11),
      "Outlier",
      "Normal"))</f>
        <v>Normal</v>
      </c>
      <c r="R2969" t="str">
        <f>IF(P2969="","",
   IF(OR(P2969 &lt; EDA_Outlier_Analysis!$F$7, P2969 &gt; EDA_Outlier_Analysis!$F$8),
      "Outlier",
      "Normal"))</f>
        <v/>
      </c>
      <c r="S2969" t="str">
        <f>IF(N2969="","",
   IF(OR(N2969 &lt;EDA_Outlier_Analysis!$I$10, N2969 &gt; EDA_Outlier_Analysis!$I$11),
      "Outlier",
      "Normal"))</f>
        <v>Normal</v>
      </c>
    </row>
    <row r="2970" spans="1:19">
      <c r="A2970" t="s">
        <v>6909</v>
      </c>
      <c r="B2970" s="4">
        <v>44740</v>
      </c>
      <c r="C2970" s="2">
        <v>178775.65</v>
      </c>
      <c r="D2970" t="s">
        <v>849</v>
      </c>
      <c r="E2970" t="s">
        <v>853</v>
      </c>
      <c r="F2970" t="s">
        <v>10</v>
      </c>
      <c r="G2970" t="s">
        <v>34</v>
      </c>
      <c r="H2970" t="s">
        <v>233</v>
      </c>
      <c r="J2970" t="s">
        <v>6910</v>
      </c>
      <c r="K2970" t="str">
        <f>IF(COUNTIF(Customers!A:A, H2970)&gt;0, "Valid", "Invalid")</f>
        <v>Valid</v>
      </c>
      <c r="L2970" t="str">
        <f t="shared" si="230"/>
        <v>6</v>
      </c>
      <c r="M2970" t="str">
        <f t="shared" si="231"/>
        <v>2022</v>
      </c>
      <c r="N2970">
        <f t="shared" si="232"/>
        <v>178775.65</v>
      </c>
      <c r="O2970">
        <f t="shared" si="233"/>
        <v>178775.65</v>
      </c>
      <c r="P2970" t="str">
        <f t="shared" si="234"/>
        <v/>
      </c>
      <c r="Q2970" s="48" t="str">
        <f>IF(O2970="","",
   IF(OR(O2970&lt;EDA_Outlier_Analysis!$C$10, O2970&gt;EDA_Outlier_Analysis!$C$11),
      "Outlier",
      "Normal"))</f>
        <v>Normal</v>
      </c>
      <c r="R2970" t="str">
        <f>IF(P2970="","",
   IF(OR(P2970 &lt; EDA_Outlier_Analysis!$F$7, P2970 &gt; EDA_Outlier_Analysis!$F$8),
      "Outlier",
      "Normal"))</f>
        <v/>
      </c>
      <c r="S2970" t="str">
        <f>IF(N2970="","",
   IF(OR(N2970 &lt;EDA_Outlier_Analysis!$I$10, N2970 &gt; EDA_Outlier_Analysis!$I$11),
      "Outlier",
      "Normal"))</f>
        <v>Normal</v>
      </c>
    </row>
    <row r="2971" spans="1:19">
      <c r="A2971" t="s">
        <v>6911</v>
      </c>
      <c r="B2971" s="4">
        <v>44810</v>
      </c>
      <c r="C2971" s="2">
        <v>-50074.47</v>
      </c>
      <c r="D2971" t="s">
        <v>840</v>
      </c>
      <c r="E2971" t="s">
        <v>878</v>
      </c>
      <c r="F2971" t="s">
        <v>11</v>
      </c>
      <c r="G2971" t="s">
        <v>34</v>
      </c>
      <c r="I2971" t="s">
        <v>2914</v>
      </c>
      <c r="J2971" t="s">
        <v>6912</v>
      </c>
      <c r="K2971" t="str">
        <f>IF(COUNTIF(Customers!A:A, H2971)&gt;0, "Valid", "Invalid")</f>
        <v>Invalid</v>
      </c>
      <c r="L2971" t="str">
        <f t="shared" si="230"/>
        <v>9</v>
      </c>
      <c r="M2971" t="str">
        <f t="shared" si="231"/>
        <v>2022</v>
      </c>
      <c r="N2971">
        <f t="shared" si="232"/>
        <v>-50074.47</v>
      </c>
      <c r="O2971" t="str">
        <f t="shared" si="233"/>
        <v/>
      </c>
      <c r="P2971">
        <f t="shared" si="234"/>
        <v>50074.47</v>
      </c>
      <c r="Q2971" s="48" t="str">
        <f>IF(O2971="","",
   IF(OR(O2971&lt;EDA_Outlier_Analysis!$C$10, O2971&gt;EDA_Outlier_Analysis!$C$11),
      "Outlier",
      "Normal"))</f>
        <v/>
      </c>
      <c r="R2971" t="str">
        <f>IF(P2971="","",
   IF(OR(P2971 &lt; EDA_Outlier_Analysis!$F$7, P2971 &gt; EDA_Outlier_Analysis!$F$8),
      "Outlier",
      "Normal"))</f>
        <v>Normal</v>
      </c>
      <c r="S2971" t="str">
        <f>IF(N2971="","",
   IF(OR(N2971 &lt;EDA_Outlier_Analysis!$I$10, N2971 &gt; EDA_Outlier_Analysis!$I$11),
      "Outlier",
      "Normal"))</f>
        <v>Normal</v>
      </c>
    </row>
    <row r="2972" spans="1:19">
      <c r="A2972" t="s">
        <v>6913</v>
      </c>
      <c r="B2972" s="4">
        <v>44957</v>
      </c>
      <c r="C2972" s="2">
        <v>-51811.66</v>
      </c>
      <c r="D2972" t="s">
        <v>840</v>
      </c>
      <c r="E2972" t="s">
        <v>878</v>
      </c>
      <c r="F2972" t="s">
        <v>11</v>
      </c>
      <c r="G2972" t="s">
        <v>24</v>
      </c>
      <c r="I2972" t="s">
        <v>957</v>
      </c>
      <c r="J2972" t="s">
        <v>6914</v>
      </c>
      <c r="K2972" t="str">
        <f>IF(COUNTIF(Customers!A:A, H2972)&gt;0, "Valid", "Invalid")</f>
        <v>Invalid</v>
      </c>
      <c r="L2972" t="str">
        <f t="shared" si="230"/>
        <v>1</v>
      </c>
      <c r="M2972" t="str">
        <f t="shared" si="231"/>
        <v>2023</v>
      </c>
      <c r="N2972">
        <f t="shared" si="232"/>
        <v>-51811.66</v>
      </c>
      <c r="O2972" t="str">
        <f t="shared" si="233"/>
        <v/>
      </c>
      <c r="P2972">
        <f t="shared" si="234"/>
        <v>51811.66</v>
      </c>
      <c r="Q2972" s="48" t="str">
        <f>IF(O2972="","",
   IF(OR(O2972&lt;EDA_Outlier_Analysis!$C$10, O2972&gt;EDA_Outlier_Analysis!$C$11),
      "Outlier",
      "Normal"))</f>
        <v/>
      </c>
      <c r="R2972" t="str">
        <f>IF(P2972="","",
   IF(OR(P2972 &lt; EDA_Outlier_Analysis!$F$7, P2972 &gt; EDA_Outlier_Analysis!$F$8),
      "Outlier",
      "Normal"))</f>
        <v>Normal</v>
      </c>
      <c r="S2972" t="str">
        <f>IF(N2972="","",
   IF(OR(N2972 &lt;EDA_Outlier_Analysis!$I$10, N2972 &gt; EDA_Outlier_Analysis!$I$11),
      "Outlier",
      "Normal"))</f>
        <v>Normal</v>
      </c>
    </row>
    <row r="2973" spans="1:19">
      <c r="A2973" t="s">
        <v>6915</v>
      </c>
      <c r="B2973" s="4">
        <v>44658</v>
      </c>
      <c r="C2973" s="2">
        <v>-2000</v>
      </c>
      <c r="D2973" t="s">
        <v>840</v>
      </c>
      <c r="E2973" t="s">
        <v>856</v>
      </c>
      <c r="F2973" t="s">
        <v>9</v>
      </c>
      <c r="G2973" t="s">
        <v>24</v>
      </c>
      <c r="I2973" t="s">
        <v>3081</v>
      </c>
      <c r="J2973" t="s">
        <v>6916</v>
      </c>
      <c r="K2973" t="str">
        <f>IF(COUNTIF(Customers!A:A, H2973)&gt;0, "Valid", "Invalid")</f>
        <v>Invalid</v>
      </c>
      <c r="L2973" t="str">
        <f t="shared" si="230"/>
        <v>4</v>
      </c>
      <c r="M2973" t="str">
        <f t="shared" si="231"/>
        <v>2022</v>
      </c>
      <c r="N2973">
        <f t="shared" si="232"/>
        <v>-2000</v>
      </c>
      <c r="O2973" t="str">
        <f t="shared" si="233"/>
        <v/>
      </c>
      <c r="P2973">
        <f t="shared" si="234"/>
        <v>2000</v>
      </c>
      <c r="Q2973" s="48" t="str">
        <f>IF(O2973="","",
   IF(OR(O2973&lt;EDA_Outlier_Analysis!$C$10, O2973&gt;EDA_Outlier_Analysis!$C$11),
      "Outlier",
      "Normal"))</f>
        <v/>
      </c>
      <c r="R2973" t="str">
        <f>IF(P2973="","",
   IF(OR(P2973 &lt; EDA_Outlier_Analysis!$F$7, P2973 &gt; EDA_Outlier_Analysis!$F$8),
      "Outlier",
      "Normal"))</f>
        <v>Outlier</v>
      </c>
      <c r="S2973" t="str">
        <f>IF(N2973="","",
   IF(OR(N2973 &lt;EDA_Outlier_Analysis!$I$10, N2973 &gt; EDA_Outlier_Analysis!$I$11),
      "Outlier",
      "Normal"))</f>
        <v>Normal</v>
      </c>
    </row>
    <row r="2974" spans="1:19">
      <c r="A2974" t="s">
        <v>6917</v>
      </c>
      <c r="B2974" s="4">
        <v>45086</v>
      </c>
      <c r="C2974" s="2">
        <v>-53599.79</v>
      </c>
      <c r="D2974" t="s">
        <v>840</v>
      </c>
      <c r="E2974" t="s">
        <v>864</v>
      </c>
      <c r="F2974" t="s">
        <v>10</v>
      </c>
      <c r="G2974" t="s">
        <v>20</v>
      </c>
      <c r="I2974" t="s">
        <v>1086</v>
      </c>
      <c r="J2974" t="s">
        <v>6918</v>
      </c>
      <c r="K2974" t="str">
        <f>IF(COUNTIF(Customers!A:A, H2974)&gt;0, "Valid", "Invalid")</f>
        <v>Invalid</v>
      </c>
      <c r="L2974" t="str">
        <f t="shared" si="230"/>
        <v>6</v>
      </c>
      <c r="M2974" t="str">
        <f t="shared" si="231"/>
        <v>2023</v>
      </c>
      <c r="N2974">
        <f t="shared" si="232"/>
        <v>-53599.79</v>
      </c>
      <c r="O2974" t="str">
        <f t="shared" si="233"/>
        <v/>
      </c>
      <c r="P2974">
        <f t="shared" si="234"/>
        <v>53599.79</v>
      </c>
      <c r="Q2974" s="48" t="str">
        <f>IF(O2974="","",
   IF(OR(O2974&lt;EDA_Outlier_Analysis!$C$10, O2974&gt;EDA_Outlier_Analysis!$C$11),
      "Outlier",
      "Normal"))</f>
        <v/>
      </c>
      <c r="R2974" t="str">
        <f>IF(P2974="","",
   IF(OR(P2974 &lt; EDA_Outlier_Analysis!$F$7, P2974 &gt; EDA_Outlier_Analysis!$F$8),
      "Outlier",
      "Normal"))</f>
        <v>Normal</v>
      </c>
      <c r="S2974" t="str">
        <f>IF(N2974="","",
   IF(OR(N2974 &lt;EDA_Outlier_Analysis!$I$10, N2974 &gt; EDA_Outlier_Analysis!$I$11),
      "Outlier",
      "Normal"))</f>
        <v>Normal</v>
      </c>
    </row>
    <row r="2975" spans="1:19">
      <c r="A2975" t="s">
        <v>6919</v>
      </c>
      <c r="B2975" s="4">
        <v>44830</v>
      </c>
      <c r="C2975" s="2">
        <v>-40641.919999999998</v>
      </c>
      <c r="D2975" t="s">
        <v>840</v>
      </c>
      <c r="E2975" t="s">
        <v>841</v>
      </c>
      <c r="F2975" t="s">
        <v>9</v>
      </c>
      <c r="G2975" t="s">
        <v>31</v>
      </c>
      <c r="I2975" t="s">
        <v>1585</v>
      </c>
      <c r="J2975" t="s">
        <v>6920</v>
      </c>
      <c r="K2975" t="str">
        <f>IF(COUNTIF(Customers!A:A, H2975)&gt;0, "Valid", "Invalid")</f>
        <v>Invalid</v>
      </c>
      <c r="L2975" t="str">
        <f t="shared" si="230"/>
        <v>9</v>
      </c>
      <c r="M2975" t="str">
        <f t="shared" si="231"/>
        <v>2022</v>
      </c>
      <c r="N2975">
        <f t="shared" si="232"/>
        <v>-40641.919999999998</v>
      </c>
      <c r="O2975" t="str">
        <f t="shared" si="233"/>
        <v/>
      </c>
      <c r="P2975">
        <f t="shared" si="234"/>
        <v>40641.919999999998</v>
      </c>
      <c r="Q2975" s="48" t="str">
        <f>IF(O2975="","",
   IF(OR(O2975&lt;EDA_Outlier_Analysis!$C$10, O2975&gt;EDA_Outlier_Analysis!$C$11),
      "Outlier",
      "Normal"))</f>
        <v/>
      </c>
      <c r="R2975" t="str">
        <f>IF(P2975="","",
   IF(OR(P2975 &lt; EDA_Outlier_Analysis!$F$7, P2975 &gt; EDA_Outlier_Analysis!$F$8),
      "Outlier",
      "Normal"))</f>
        <v>Normal</v>
      </c>
      <c r="S2975" t="str">
        <f>IF(N2975="","",
   IF(OR(N2975 &lt;EDA_Outlier_Analysis!$I$10, N2975 &gt; EDA_Outlier_Analysis!$I$11),
      "Outlier",
      "Normal"))</f>
        <v>Normal</v>
      </c>
    </row>
    <row r="2976" spans="1:19">
      <c r="A2976" t="s">
        <v>6921</v>
      </c>
      <c r="B2976" s="4">
        <v>44862</v>
      </c>
      <c r="C2976" s="2">
        <v>-28211.87</v>
      </c>
      <c r="D2976" t="s">
        <v>840</v>
      </c>
      <c r="E2976" t="s">
        <v>845</v>
      </c>
      <c r="F2976" t="s">
        <v>11</v>
      </c>
      <c r="G2976" t="s">
        <v>20</v>
      </c>
      <c r="I2976" t="s">
        <v>1800</v>
      </c>
      <c r="J2976" t="s">
        <v>6922</v>
      </c>
      <c r="K2976" t="str">
        <f>IF(COUNTIF(Customers!A:A, H2976)&gt;0, "Valid", "Invalid")</f>
        <v>Invalid</v>
      </c>
      <c r="L2976" t="str">
        <f t="shared" si="230"/>
        <v>10</v>
      </c>
      <c r="M2976" t="str">
        <f t="shared" si="231"/>
        <v>2022</v>
      </c>
      <c r="N2976">
        <f t="shared" si="232"/>
        <v>-28211.87</v>
      </c>
      <c r="O2976" t="str">
        <f t="shared" si="233"/>
        <v/>
      </c>
      <c r="P2976">
        <f t="shared" si="234"/>
        <v>28211.87</v>
      </c>
      <c r="Q2976" s="48" t="str">
        <f>IF(O2976="","",
   IF(OR(O2976&lt;EDA_Outlier_Analysis!$C$10, O2976&gt;EDA_Outlier_Analysis!$C$11),
      "Outlier",
      "Normal"))</f>
        <v/>
      </c>
      <c r="R2976" t="str">
        <f>IF(P2976="","",
   IF(OR(P2976 &lt; EDA_Outlier_Analysis!$F$7, P2976 &gt; EDA_Outlier_Analysis!$F$8),
      "Outlier",
      "Normal"))</f>
        <v>Normal</v>
      </c>
      <c r="S2976" t="str">
        <f>IF(N2976="","",
   IF(OR(N2976 &lt;EDA_Outlier_Analysis!$I$10, N2976 &gt; EDA_Outlier_Analysis!$I$11),
      "Outlier",
      "Normal"))</f>
        <v>Normal</v>
      </c>
    </row>
    <row r="2977" spans="1:19">
      <c r="A2977" t="s">
        <v>6923</v>
      </c>
      <c r="B2977" s="4">
        <v>44959</v>
      </c>
      <c r="C2977" s="2">
        <v>156278.99</v>
      </c>
      <c r="D2977" t="s">
        <v>849</v>
      </c>
      <c r="E2977" t="s">
        <v>868</v>
      </c>
      <c r="F2977" t="s">
        <v>9</v>
      </c>
      <c r="G2977" t="s">
        <v>34</v>
      </c>
      <c r="H2977" t="s">
        <v>43</v>
      </c>
      <c r="J2977" t="s">
        <v>6924</v>
      </c>
      <c r="K2977" t="str">
        <f>IF(COUNTIF(Customers!A:A, H2977)&gt;0, "Valid", "Invalid")</f>
        <v>Valid</v>
      </c>
      <c r="L2977" t="str">
        <f t="shared" si="230"/>
        <v>2</v>
      </c>
      <c r="M2977" t="str">
        <f t="shared" si="231"/>
        <v>2023</v>
      </c>
      <c r="N2977">
        <f t="shared" si="232"/>
        <v>156278.99</v>
      </c>
      <c r="O2977">
        <f t="shared" si="233"/>
        <v>156278.99</v>
      </c>
      <c r="P2977" t="str">
        <f t="shared" si="234"/>
        <v/>
      </c>
      <c r="Q2977" s="48" t="str">
        <f>IF(O2977="","",
   IF(OR(O2977&lt;EDA_Outlier_Analysis!$C$10, O2977&gt;EDA_Outlier_Analysis!$C$11),
      "Outlier",
      "Normal"))</f>
        <v>Normal</v>
      </c>
      <c r="R2977" t="str">
        <f>IF(P2977="","",
   IF(OR(P2977 &lt; EDA_Outlier_Analysis!$F$7, P2977 &gt; EDA_Outlier_Analysis!$F$8),
      "Outlier",
      "Normal"))</f>
        <v/>
      </c>
      <c r="S2977" t="str">
        <f>IF(N2977="","",
   IF(OR(N2977 &lt;EDA_Outlier_Analysis!$I$10, N2977 &gt; EDA_Outlier_Analysis!$I$11),
      "Outlier",
      "Normal"))</f>
        <v>Normal</v>
      </c>
    </row>
    <row r="2978" spans="1:19">
      <c r="A2978" t="s">
        <v>6925</v>
      </c>
      <c r="B2978" s="4">
        <v>45281</v>
      </c>
      <c r="C2978" s="2">
        <v>-61590.33</v>
      </c>
      <c r="D2978" t="s">
        <v>840</v>
      </c>
      <c r="E2978" t="s">
        <v>864</v>
      </c>
      <c r="F2978" t="s">
        <v>9</v>
      </c>
      <c r="G2978" t="s">
        <v>34</v>
      </c>
      <c r="I2978" t="s">
        <v>1971</v>
      </c>
      <c r="J2978" t="s">
        <v>6926</v>
      </c>
      <c r="K2978" t="str">
        <f>IF(COUNTIF(Customers!A:A, H2978)&gt;0, "Valid", "Invalid")</f>
        <v>Invalid</v>
      </c>
      <c r="L2978" t="str">
        <f t="shared" si="230"/>
        <v>12</v>
      </c>
      <c r="M2978" t="str">
        <f t="shared" si="231"/>
        <v>2023</v>
      </c>
      <c r="N2978">
        <f t="shared" si="232"/>
        <v>-61590.33</v>
      </c>
      <c r="O2978" t="str">
        <f t="shared" si="233"/>
        <v/>
      </c>
      <c r="P2978">
        <f t="shared" si="234"/>
        <v>61590.33</v>
      </c>
      <c r="Q2978" s="48" t="str">
        <f>IF(O2978="","",
   IF(OR(O2978&lt;EDA_Outlier_Analysis!$C$10, O2978&gt;EDA_Outlier_Analysis!$C$11),
      "Outlier",
      "Normal"))</f>
        <v/>
      </c>
      <c r="R2978" t="str">
        <f>IF(P2978="","",
   IF(OR(P2978 &lt; EDA_Outlier_Analysis!$F$7, P2978 &gt; EDA_Outlier_Analysis!$F$8),
      "Outlier",
      "Normal"))</f>
        <v>Outlier</v>
      </c>
      <c r="S2978" t="str">
        <f>IF(N2978="","",
   IF(OR(N2978 &lt;EDA_Outlier_Analysis!$I$10, N2978 &gt; EDA_Outlier_Analysis!$I$11),
      "Outlier",
      "Normal"))</f>
        <v>Normal</v>
      </c>
    </row>
    <row r="2979" spans="1:19">
      <c r="A2979" t="s">
        <v>6927</v>
      </c>
      <c r="B2979" s="4">
        <v>44705</v>
      </c>
      <c r="C2979" s="2">
        <v>21128.47</v>
      </c>
      <c r="D2979" t="s">
        <v>1345</v>
      </c>
      <c r="E2979" t="s">
        <v>1345</v>
      </c>
      <c r="F2979" t="s">
        <v>11</v>
      </c>
      <c r="G2979" t="s">
        <v>20</v>
      </c>
      <c r="J2979" t="s">
        <v>6928</v>
      </c>
      <c r="K2979" t="str">
        <f>IF(COUNTIF(Customers!A:A, H2979)&gt;0, "Valid", "Invalid")</f>
        <v>Invalid</v>
      </c>
      <c r="L2979" t="str">
        <f t="shared" si="230"/>
        <v>5</v>
      </c>
      <c r="M2979" t="str">
        <f t="shared" si="231"/>
        <v>2022</v>
      </c>
      <c r="N2979">
        <f t="shared" si="232"/>
        <v>-21128.47</v>
      </c>
      <c r="O2979" t="str">
        <f t="shared" si="233"/>
        <v/>
      </c>
      <c r="P2979" t="str">
        <f t="shared" si="234"/>
        <v/>
      </c>
      <c r="Q2979" s="48" t="str">
        <f>IF(O2979="","",
   IF(OR(O2979&lt;EDA_Outlier_Analysis!$C$10, O2979&gt;EDA_Outlier_Analysis!$C$11),
      "Outlier",
      "Normal"))</f>
        <v/>
      </c>
      <c r="R2979" t="str">
        <f>IF(P2979="","",
   IF(OR(P2979 &lt; EDA_Outlier_Analysis!$F$7, P2979 &gt; EDA_Outlier_Analysis!$F$8),
      "Outlier",
      "Normal"))</f>
        <v/>
      </c>
      <c r="S2979" t="str">
        <f>IF(N2979="","",
   IF(OR(N2979 &lt;EDA_Outlier_Analysis!$I$10, N2979 &gt; EDA_Outlier_Analysis!$I$11),
      "Outlier",
      "Normal"))</f>
        <v>Normal</v>
      </c>
    </row>
    <row r="2980" spans="1:19">
      <c r="A2980" t="s">
        <v>6929</v>
      </c>
      <c r="B2980" s="4">
        <v>44604</v>
      </c>
      <c r="C2980" s="2">
        <v>-52545.14</v>
      </c>
      <c r="D2980" t="s">
        <v>840</v>
      </c>
      <c r="E2980" t="s">
        <v>856</v>
      </c>
      <c r="F2980" t="s">
        <v>9</v>
      </c>
      <c r="G2980" t="s">
        <v>34</v>
      </c>
      <c r="I2980" t="s">
        <v>1117</v>
      </c>
      <c r="J2980" t="s">
        <v>6930</v>
      </c>
      <c r="K2980" t="str">
        <f>IF(COUNTIF(Customers!A:A, H2980)&gt;0, "Valid", "Invalid")</f>
        <v>Invalid</v>
      </c>
      <c r="L2980" t="str">
        <f t="shared" si="230"/>
        <v>2</v>
      </c>
      <c r="M2980" t="str">
        <f t="shared" si="231"/>
        <v>2022</v>
      </c>
      <c r="N2980">
        <f t="shared" si="232"/>
        <v>-52545.14</v>
      </c>
      <c r="O2980" t="str">
        <f t="shared" si="233"/>
        <v/>
      </c>
      <c r="P2980">
        <f t="shared" si="234"/>
        <v>52545.14</v>
      </c>
      <c r="Q2980" s="48" t="str">
        <f>IF(O2980="","",
   IF(OR(O2980&lt;EDA_Outlier_Analysis!$C$10, O2980&gt;EDA_Outlier_Analysis!$C$11),
      "Outlier",
      "Normal"))</f>
        <v/>
      </c>
      <c r="R2980" t="str">
        <f>IF(P2980="","",
   IF(OR(P2980 &lt; EDA_Outlier_Analysis!$F$7, P2980 &gt; EDA_Outlier_Analysis!$F$8),
      "Outlier",
      "Normal"))</f>
        <v>Normal</v>
      </c>
      <c r="S2980" t="str">
        <f>IF(N2980="","",
   IF(OR(N2980 &lt;EDA_Outlier_Analysis!$I$10, N2980 &gt; EDA_Outlier_Analysis!$I$11),
      "Outlier",
      "Normal"))</f>
        <v>Normal</v>
      </c>
    </row>
    <row r="2981" spans="1:19">
      <c r="A2981" t="s">
        <v>6931</v>
      </c>
      <c r="B2981" s="4">
        <v>44952</v>
      </c>
      <c r="C2981" s="2">
        <v>173143.5</v>
      </c>
      <c r="D2981" t="s">
        <v>849</v>
      </c>
      <c r="E2981" t="s">
        <v>853</v>
      </c>
      <c r="F2981" t="s">
        <v>10</v>
      </c>
      <c r="G2981" t="s">
        <v>20</v>
      </c>
      <c r="H2981" t="s">
        <v>609</v>
      </c>
      <c r="J2981" t="s">
        <v>6932</v>
      </c>
      <c r="K2981" t="str">
        <f>IF(COUNTIF(Customers!A:A, H2981)&gt;0, "Valid", "Invalid")</f>
        <v>Valid</v>
      </c>
      <c r="L2981" t="str">
        <f t="shared" si="230"/>
        <v>1</v>
      </c>
      <c r="M2981" t="str">
        <f t="shared" si="231"/>
        <v>2023</v>
      </c>
      <c r="N2981">
        <f t="shared" si="232"/>
        <v>173143.5</v>
      </c>
      <c r="O2981">
        <f t="shared" si="233"/>
        <v>173143.5</v>
      </c>
      <c r="P2981" t="str">
        <f t="shared" si="234"/>
        <v/>
      </c>
      <c r="Q2981" s="48" t="str">
        <f>IF(O2981="","",
   IF(OR(O2981&lt;EDA_Outlier_Analysis!$C$10, O2981&gt;EDA_Outlier_Analysis!$C$11),
      "Outlier",
      "Normal"))</f>
        <v>Normal</v>
      </c>
      <c r="R2981" t="str">
        <f>IF(P2981="","",
   IF(OR(P2981 &lt; EDA_Outlier_Analysis!$F$7, P2981 &gt; EDA_Outlier_Analysis!$F$8),
      "Outlier",
      "Normal"))</f>
        <v/>
      </c>
      <c r="S2981" t="str">
        <f>IF(N2981="","",
   IF(OR(N2981 &lt;EDA_Outlier_Analysis!$I$10, N2981 &gt; EDA_Outlier_Analysis!$I$11),
      "Outlier",
      "Normal"))</f>
        <v>Normal</v>
      </c>
    </row>
    <row r="2982" spans="1:19">
      <c r="A2982" t="s">
        <v>6933</v>
      </c>
      <c r="B2982" s="4">
        <v>44976</v>
      </c>
      <c r="C2982" s="2">
        <v>143334.59</v>
      </c>
      <c r="D2982" t="s">
        <v>849</v>
      </c>
      <c r="E2982" t="s">
        <v>853</v>
      </c>
      <c r="F2982" t="s">
        <v>11</v>
      </c>
      <c r="G2982" t="s">
        <v>20</v>
      </c>
      <c r="H2982" t="s">
        <v>755</v>
      </c>
      <c r="J2982" t="s">
        <v>6934</v>
      </c>
      <c r="K2982" t="str">
        <f>IF(COUNTIF(Customers!A:A, H2982)&gt;0, "Valid", "Invalid")</f>
        <v>Valid</v>
      </c>
      <c r="L2982" t="str">
        <f t="shared" si="230"/>
        <v>2</v>
      </c>
      <c r="M2982" t="str">
        <f t="shared" si="231"/>
        <v>2023</v>
      </c>
      <c r="N2982">
        <f t="shared" si="232"/>
        <v>143334.59</v>
      </c>
      <c r="O2982">
        <f t="shared" si="233"/>
        <v>143334.59</v>
      </c>
      <c r="P2982" t="str">
        <f t="shared" si="234"/>
        <v/>
      </c>
      <c r="Q2982" s="48" t="str">
        <f>IF(O2982="","",
   IF(OR(O2982&lt;EDA_Outlier_Analysis!$C$10, O2982&gt;EDA_Outlier_Analysis!$C$11),
      "Outlier",
      "Normal"))</f>
        <v>Normal</v>
      </c>
      <c r="R2982" t="str">
        <f>IF(P2982="","",
   IF(OR(P2982 &lt; EDA_Outlier_Analysis!$F$7, P2982 &gt; EDA_Outlier_Analysis!$F$8),
      "Outlier",
      "Normal"))</f>
        <v/>
      </c>
      <c r="S2982" t="str">
        <f>IF(N2982="","",
   IF(OR(N2982 &lt;EDA_Outlier_Analysis!$I$10, N2982 &gt; EDA_Outlier_Analysis!$I$11),
      "Outlier",
      "Normal"))</f>
        <v>Normal</v>
      </c>
    </row>
    <row r="2983" spans="1:19">
      <c r="A2983" t="s">
        <v>6935</v>
      </c>
      <c r="B2983" s="4">
        <v>44813</v>
      </c>
      <c r="C2983" s="2">
        <v>-51499.05</v>
      </c>
      <c r="D2983" t="s">
        <v>840</v>
      </c>
      <c r="E2983" t="s">
        <v>845</v>
      </c>
      <c r="F2983" t="s">
        <v>9</v>
      </c>
      <c r="G2983" t="s">
        <v>24</v>
      </c>
      <c r="I2983" t="s">
        <v>1435</v>
      </c>
      <c r="J2983" t="s">
        <v>6936</v>
      </c>
      <c r="K2983" t="str">
        <f>IF(COUNTIF(Customers!A:A, H2983)&gt;0, "Valid", "Invalid")</f>
        <v>Invalid</v>
      </c>
      <c r="L2983" t="str">
        <f t="shared" si="230"/>
        <v>9</v>
      </c>
      <c r="M2983" t="str">
        <f t="shared" si="231"/>
        <v>2022</v>
      </c>
      <c r="N2983">
        <f t="shared" si="232"/>
        <v>-51499.05</v>
      </c>
      <c r="O2983" t="str">
        <f t="shared" si="233"/>
        <v/>
      </c>
      <c r="P2983">
        <f t="shared" si="234"/>
        <v>51499.05</v>
      </c>
      <c r="Q2983" s="48" t="str">
        <f>IF(O2983="","",
   IF(OR(O2983&lt;EDA_Outlier_Analysis!$C$10, O2983&gt;EDA_Outlier_Analysis!$C$11),
      "Outlier",
      "Normal"))</f>
        <v/>
      </c>
      <c r="R2983" t="str">
        <f>IF(P2983="","",
   IF(OR(P2983 &lt; EDA_Outlier_Analysis!$F$7, P2983 &gt; EDA_Outlier_Analysis!$F$8),
      "Outlier",
      "Normal"))</f>
        <v>Normal</v>
      </c>
      <c r="S2983" t="str">
        <f>IF(N2983="","",
   IF(OR(N2983 &lt;EDA_Outlier_Analysis!$I$10, N2983 &gt; EDA_Outlier_Analysis!$I$11),
      "Outlier",
      "Normal"))</f>
        <v>Normal</v>
      </c>
    </row>
    <row r="2984" spans="1:19">
      <c r="A2984" t="s">
        <v>6937</v>
      </c>
      <c r="B2984" s="4">
        <v>44810</v>
      </c>
      <c r="C2984" s="2">
        <v>159689.13</v>
      </c>
      <c r="D2984" t="s">
        <v>849</v>
      </c>
      <c r="E2984" t="s">
        <v>850</v>
      </c>
      <c r="F2984" t="s">
        <v>10</v>
      </c>
      <c r="G2984" t="s">
        <v>24</v>
      </c>
      <c r="H2984" t="s">
        <v>607</v>
      </c>
      <c r="J2984" t="s">
        <v>6938</v>
      </c>
      <c r="K2984" t="str">
        <f>IF(COUNTIF(Customers!A:A, H2984)&gt;0, "Valid", "Invalid")</f>
        <v>Valid</v>
      </c>
      <c r="L2984" t="str">
        <f t="shared" si="230"/>
        <v>9</v>
      </c>
      <c r="M2984" t="str">
        <f t="shared" si="231"/>
        <v>2022</v>
      </c>
      <c r="N2984">
        <f t="shared" si="232"/>
        <v>159689.13</v>
      </c>
      <c r="O2984">
        <f t="shared" si="233"/>
        <v>159689.13</v>
      </c>
      <c r="P2984" t="str">
        <f t="shared" si="234"/>
        <v/>
      </c>
      <c r="Q2984" s="48" t="str">
        <f>IF(O2984="","",
   IF(OR(O2984&lt;EDA_Outlier_Analysis!$C$10, O2984&gt;EDA_Outlier_Analysis!$C$11),
      "Outlier",
      "Normal"))</f>
        <v>Normal</v>
      </c>
      <c r="R2984" t="str">
        <f>IF(P2984="","",
   IF(OR(P2984 &lt; EDA_Outlier_Analysis!$F$7, P2984 &gt; EDA_Outlier_Analysis!$F$8),
      "Outlier",
      "Normal"))</f>
        <v/>
      </c>
      <c r="S2984" t="str">
        <f>IF(N2984="","",
   IF(OR(N2984 &lt;EDA_Outlier_Analysis!$I$10, N2984 &gt; EDA_Outlier_Analysis!$I$11),
      "Outlier",
      "Normal"))</f>
        <v>Normal</v>
      </c>
    </row>
    <row r="2985" spans="1:19">
      <c r="A2985" t="s">
        <v>6939</v>
      </c>
      <c r="B2985" s="4">
        <v>45105</v>
      </c>
      <c r="C2985" s="2">
        <v>244280.82</v>
      </c>
      <c r="D2985" t="s">
        <v>849</v>
      </c>
      <c r="E2985" t="s">
        <v>850</v>
      </c>
      <c r="F2985" t="s">
        <v>11</v>
      </c>
      <c r="G2985" t="s">
        <v>24</v>
      </c>
      <c r="H2985" t="s">
        <v>639</v>
      </c>
      <c r="J2985" t="s">
        <v>6940</v>
      </c>
      <c r="K2985" t="str">
        <f>IF(COUNTIF(Customers!A:A, H2985)&gt;0, "Valid", "Invalid")</f>
        <v>Valid</v>
      </c>
      <c r="L2985" t="str">
        <f t="shared" si="230"/>
        <v>6</v>
      </c>
      <c r="M2985" t="str">
        <f t="shared" si="231"/>
        <v>2023</v>
      </c>
      <c r="N2985">
        <f t="shared" si="232"/>
        <v>244280.82</v>
      </c>
      <c r="O2985">
        <f t="shared" si="233"/>
        <v>244280.82</v>
      </c>
      <c r="P2985" t="str">
        <f t="shared" si="234"/>
        <v/>
      </c>
      <c r="Q2985" s="48" t="str">
        <f>IF(O2985="","",
   IF(OR(O2985&lt;EDA_Outlier_Analysis!$C$10, O2985&gt;EDA_Outlier_Analysis!$C$11),
      "Outlier",
      "Normal"))</f>
        <v>Normal</v>
      </c>
      <c r="R2985" t="str">
        <f>IF(P2985="","",
   IF(OR(P2985 &lt; EDA_Outlier_Analysis!$F$7, P2985 &gt; EDA_Outlier_Analysis!$F$8),
      "Outlier",
      "Normal"))</f>
        <v/>
      </c>
      <c r="S2985" t="str">
        <f>IF(N2985="","",
   IF(OR(N2985 &lt;EDA_Outlier_Analysis!$I$10, N2985 &gt; EDA_Outlier_Analysis!$I$11),
      "Outlier",
      "Normal"))</f>
        <v>Normal</v>
      </c>
    </row>
    <row r="2986" spans="1:19">
      <c r="A2986" t="s">
        <v>6941</v>
      </c>
      <c r="B2986" s="4">
        <v>45233</v>
      </c>
      <c r="C2986" s="2">
        <v>-47128.6</v>
      </c>
      <c r="D2986" t="s">
        <v>840</v>
      </c>
      <c r="E2986" t="s">
        <v>905</v>
      </c>
      <c r="F2986" t="s">
        <v>10</v>
      </c>
      <c r="G2986" t="s">
        <v>31</v>
      </c>
      <c r="I2986" t="s">
        <v>1086</v>
      </c>
      <c r="J2986" t="s">
        <v>6942</v>
      </c>
      <c r="K2986" t="str">
        <f>IF(COUNTIF(Customers!A:A, H2986)&gt;0, "Valid", "Invalid")</f>
        <v>Invalid</v>
      </c>
      <c r="L2986" t="str">
        <f t="shared" si="230"/>
        <v>11</v>
      </c>
      <c r="M2986" t="str">
        <f t="shared" si="231"/>
        <v>2023</v>
      </c>
      <c r="N2986">
        <f t="shared" si="232"/>
        <v>-47128.6</v>
      </c>
      <c r="O2986" t="str">
        <f t="shared" si="233"/>
        <v/>
      </c>
      <c r="P2986">
        <f t="shared" si="234"/>
        <v>47128.6</v>
      </c>
      <c r="Q2986" s="48" t="str">
        <f>IF(O2986="","",
   IF(OR(O2986&lt;EDA_Outlier_Analysis!$C$10, O2986&gt;EDA_Outlier_Analysis!$C$11),
      "Outlier",
      "Normal"))</f>
        <v/>
      </c>
      <c r="R2986" t="str">
        <f>IF(P2986="","",
   IF(OR(P2986 &lt; EDA_Outlier_Analysis!$F$7, P2986 &gt; EDA_Outlier_Analysis!$F$8),
      "Outlier",
      "Normal"))</f>
        <v>Normal</v>
      </c>
      <c r="S2986" t="str">
        <f>IF(N2986="","",
   IF(OR(N2986 &lt;EDA_Outlier_Analysis!$I$10, N2986 &gt; EDA_Outlier_Analysis!$I$11),
      "Outlier",
      "Normal"))</f>
        <v>Normal</v>
      </c>
    </row>
    <row r="2987" spans="1:19">
      <c r="A2987" t="s">
        <v>6943</v>
      </c>
      <c r="B2987" s="4">
        <v>45082</v>
      </c>
      <c r="C2987" s="2">
        <v>244848.78</v>
      </c>
      <c r="D2987" t="s">
        <v>849</v>
      </c>
      <c r="E2987" t="s">
        <v>853</v>
      </c>
      <c r="F2987" t="s">
        <v>11</v>
      </c>
      <c r="G2987" t="s">
        <v>20</v>
      </c>
      <c r="H2987" t="s">
        <v>729</v>
      </c>
      <c r="J2987" t="s">
        <v>6944</v>
      </c>
      <c r="K2987" t="str">
        <f>IF(COUNTIF(Customers!A:A, H2987)&gt;0, "Valid", "Invalid")</f>
        <v>Valid</v>
      </c>
      <c r="L2987" t="str">
        <f t="shared" si="230"/>
        <v>6</v>
      </c>
      <c r="M2987" t="str">
        <f t="shared" si="231"/>
        <v>2023</v>
      </c>
      <c r="N2987">
        <f t="shared" si="232"/>
        <v>244848.78</v>
      </c>
      <c r="O2987">
        <f t="shared" si="233"/>
        <v>244848.78</v>
      </c>
      <c r="P2987" t="str">
        <f t="shared" si="234"/>
        <v/>
      </c>
      <c r="Q2987" s="48" t="str">
        <f>IF(O2987="","",
   IF(OR(O2987&lt;EDA_Outlier_Analysis!$C$10, O2987&gt;EDA_Outlier_Analysis!$C$11),
      "Outlier",
      "Normal"))</f>
        <v>Normal</v>
      </c>
      <c r="R2987" t="str">
        <f>IF(P2987="","",
   IF(OR(P2987 &lt; EDA_Outlier_Analysis!$F$7, P2987 &gt; EDA_Outlier_Analysis!$F$8),
      "Outlier",
      "Normal"))</f>
        <v/>
      </c>
      <c r="S2987" t="str">
        <f>IF(N2987="","",
   IF(OR(N2987 &lt;EDA_Outlier_Analysis!$I$10, N2987 &gt; EDA_Outlier_Analysis!$I$11),
      "Outlier",
      "Normal"))</f>
        <v>Normal</v>
      </c>
    </row>
    <row r="2988" spans="1:19">
      <c r="A2988" t="s">
        <v>6945</v>
      </c>
      <c r="B2988" s="4">
        <v>44801</v>
      </c>
      <c r="C2988" s="2">
        <v>9218.4599999999991</v>
      </c>
      <c r="D2988" t="s">
        <v>1345</v>
      </c>
      <c r="E2988" t="s">
        <v>1345</v>
      </c>
      <c r="F2988" t="s">
        <v>9</v>
      </c>
      <c r="G2988" t="s">
        <v>24</v>
      </c>
      <c r="J2988" t="s">
        <v>6946</v>
      </c>
      <c r="K2988" t="str">
        <f>IF(COUNTIF(Customers!A:A, H2988)&gt;0, "Valid", "Invalid")</f>
        <v>Invalid</v>
      </c>
      <c r="L2988" t="str">
        <f t="shared" si="230"/>
        <v>8</v>
      </c>
      <c r="M2988" t="str">
        <f t="shared" si="231"/>
        <v>2022</v>
      </c>
      <c r="N2988">
        <f t="shared" si="232"/>
        <v>-9218.4599999999991</v>
      </c>
      <c r="O2988" t="str">
        <f t="shared" si="233"/>
        <v/>
      </c>
      <c r="P2988" t="str">
        <f t="shared" si="234"/>
        <v/>
      </c>
      <c r="Q2988" s="48" t="str">
        <f>IF(O2988="","",
   IF(OR(O2988&lt;EDA_Outlier_Analysis!$C$10, O2988&gt;EDA_Outlier_Analysis!$C$11),
      "Outlier",
      "Normal"))</f>
        <v/>
      </c>
      <c r="R2988" t="str">
        <f>IF(P2988="","",
   IF(OR(P2988 &lt; EDA_Outlier_Analysis!$F$7, P2988 &gt; EDA_Outlier_Analysis!$F$8),
      "Outlier",
      "Normal"))</f>
        <v/>
      </c>
      <c r="S2988" t="str">
        <f>IF(N2988="","",
   IF(OR(N2988 &lt;EDA_Outlier_Analysis!$I$10, N2988 &gt; EDA_Outlier_Analysis!$I$11),
      "Outlier",
      "Normal"))</f>
        <v>Normal</v>
      </c>
    </row>
    <row r="2989" spans="1:19">
      <c r="A2989" t="s">
        <v>6947</v>
      </c>
      <c r="B2989" s="4">
        <v>44673</v>
      </c>
      <c r="C2989" s="2">
        <v>-20533.5</v>
      </c>
      <c r="D2989" t="s">
        <v>840</v>
      </c>
      <c r="E2989" t="s">
        <v>864</v>
      </c>
      <c r="F2989" t="s">
        <v>9</v>
      </c>
      <c r="G2989" t="s">
        <v>20</v>
      </c>
      <c r="I2989" t="s">
        <v>1062</v>
      </c>
      <c r="J2989" t="s">
        <v>6948</v>
      </c>
      <c r="K2989" t="str">
        <f>IF(COUNTIF(Customers!A:A, H2989)&gt;0, "Valid", "Invalid")</f>
        <v>Invalid</v>
      </c>
      <c r="L2989" t="str">
        <f t="shared" si="230"/>
        <v>4</v>
      </c>
      <c r="M2989" t="str">
        <f t="shared" si="231"/>
        <v>2022</v>
      </c>
      <c r="N2989">
        <f t="shared" si="232"/>
        <v>-20533.5</v>
      </c>
      <c r="O2989" t="str">
        <f t="shared" si="233"/>
        <v/>
      </c>
      <c r="P2989">
        <f t="shared" si="234"/>
        <v>20533.5</v>
      </c>
      <c r="Q2989" s="48" t="str">
        <f>IF(O2989="","",
   IF(OR(O2989&lt;EDA_Outlier_Analysis!$C$10, O2989&gt;EDA_Outlier_Analysis!$C$11),
      "Outlier",
      "Normal"))</f>
        <v/>
      </c>
      <c r="R2989" t="str">
        <f>IF(P2989="","",
   IF(OR(P2989 &lt; EDA_Outlier_Analysis!$F$7, P2989 &gt; EDA_Outlier_Analysis!$F$8),
      "Outlier",
      "Normal"))</f>
        <v>Outlier</v>
      </c>
      <c r="S2989" t="str">
        <f>IF(N2989="","",
   IF(OR(N2989 &lt;EDA_Outlier_Analysis!$I$10, N2989 &gt; EDA_Outlier_Analysis!$I$11),
      "Outlier",
      "Normal"))</f>
        <v>Normal</v>
      </c>
    </row>
    <row r="2990" spans="1:19">
      <c r="A2990" t="s">
        <v>6949</v>
      </c>
      <c r="B2990" s="4">
        <v>44684</v>
      </c>
      <c r="C2990" s="2">
        <v>16966.87</v>
      </c>
      <c r="D2990" t="s">
        <v>971</v>
      </c>
      <c r="E2990" t="s">
        <v>971</v>
      </c>
      <c r="F2990" t="s">
        <v>10</v>
      </c>
      <c r="G2990" t="s">
        <v>31</v>
      </c>
      <c r="J2990" t="s">
        <v>6950</v>
      </c>
      <c r="K2990" t="str">
        <f>IF(COUNTIF(Customers!A:A, H2990)&gt;0, "Valid", "Invalid")</f>
        <v>Invalid</v>
      </c>
      <c r="L2990" t="str">
        <f t="shared" si="230"/>
        <v>5</v>
      </c>
      <c r="M2990" t="str">
        <f t="shared" si="231"/>
        <v>2022</v>
      </c>
      <c r="N2990">
        <f t="shared" si="232"/>
        <v>-16966.87</v>
      </c>
      <c r="O2990" t="str">
        <f t="shared" si="233"/>
        <v/>
      </c>
      <c r="P2990" t="str">
        <f t="shared" si="234"/>
        <v/>
      </c>
      <c r="Q2990" s="48" t="str">
        <f>IF(O2990="","",
   IF(OR(O2990&lt;EDA_Outlier_Analysis!$C$10, O2990&gt;EDA_Outlier_Analysis!$C$11),
      "Outlier",
      "Normal"))</f>
        <v/>
      </c>
      <c r="R2990" t="str">
        <f>IF(P2990="","",
   IF(OR(P2990 &lt; EDA_Outlier_Analysis!$F$7, P2990 &gt; EDA_Outlier_Analysis!$F$8),
      "Outlier",
      "Normal"))</f>
        <v/>
      </c>
      <c r="S2990" t="str">
        <f>IF(N2990="","",
   IF(OR(N2990 &lt;EDA_Outlier_Analysis!$I$10, N2990 &gt; EDA_Outlier_Analysis!$I$11),
      "Outlier",
      "Normal"))</f>
        <v>Normal</v>
      </c>
    </row>
    <row r="2991" spans="1:19">
      <c r="A2991" t="s">
        <v>6951</v>
      </c>
      <c r="B2991" s="4">
        <v>44884</v>
      </c>
      <c r="C2991" s="2">
        <v>-31618.84</v>
      </c>
      <c r="D2991" t="s">
        <v>840</v>
      </c>
      <c r="E2991" t="s">
        <v>905</v>
      </c>
      <c r="F2991" t="s">
        <v>10</v>
      </c>
      <c r="G2991" t="s">
        <v>20</v>
      </c>
      <c r="I2991" t="s">
        <v>1196</v>
      </c>
      <c r="J2991" t="s">
        <v>6952</v>
      </c>
      <c r="K2991" t="str">
        <f>IF(COUNTIF(Customers!A:A, H2991)&gt;0, "Valid", "Invalid")</f>
        <v>Invalid</v>
      </c>
      <c r="L2991" t="str">
        <f t="shared" si="230"/>
        <v>11</v>
      </c>
      <c r="M2991" t="str">
        <f t="shared" si="231"/>
        <v>2022</v>
      </c>
      <c r="N2991">
        <f t="shared" si="232"/>
        <v>-31618.84</v>
      </c>
      <c r="O2991" t="str">
        <f t="shared" si="233"/>
        <v/>
      </c>
      <c r="P2991">
        <f t="shared" si="234"/>
        <v>31618.84</v>
      </c>
      <c r="Q2991" s="48" t="str">
        <f>IF(O2991="","",
   IF(OR(O2991&lt;EDA_Outlier_Analysis!$C$10, O2991&gt;EDA_Outlier_Analysis!$C$11),
      "Outlier",
      "Normal"))</f>
        <v/>
      </c>
      <c r="R2991" t="str">
        <f>IF(P2991="","",
   IF(OR(P2991 &lt; EDA_Outlier_Analysis!$F$7, P2991 &gt; EDA_Outlier_Analysis!$F$8),
      "Outlier",
      "Normal"))</f>
        <v>Normal</v>
      </c>
      <c r="S2991" t="str">
        <f>IF(N2991="","",
   IF(OR(N2991 &lt;EDA_Outlier_Analysis!$I$10, N2991 &gt; EDA_Outlier_Analysis!$I$11),
      "Outlier",
      "Normal"))</f>
        <v>Normal</v>
      </c>
    </row>
    <row r="2992" spans="1:19">
      <c r="A2992" t="s">
        <v>6953</v>
      </c>
      <c r="B2992" s="4">
        <v>45270</v>
      </c>
      <c r="C2992" s="2">
        <v>-36645.72</v>
      </c>
      <c r="D2992" t="s">
        <v>840</v>
      </c>
      <c r="E2992" t="s">
        <v>864</v>
      </c>
      <c r="F2992" t="s">
        <v>11</v>
      </c>
      <c r="G2992" t="s">
        <v>24</v>
      </c>
      <c r="I2992" t="s">
        <v>2424</v>
      </c>
      <c r="J2992" t="s">
        <v>6954</v>
      </c>
      <c r="K2992" t="str">
        <f>IF(COUNTIF(Customers!A:A, H2992)&gt;0, "Valid", "Invalid")</f>
        <v>Invalid</v>
      </c>
      <c r="L2992" t="str">
        <f t="shared" si="230"/>
        <v>12</v>
      </c>
      <c r="M2992" t="str">
        <f t="shared" si="231"/>
        <v>2023</v>
      </c>
      <c r="N2992">
        <f t="shared" si="232"/>
        <v>-36645.72</v>
      </c>
      <c r="O2992" t="str">
        <f t="shared" si="233"/>
        <v/>
      </c>
      <c r="P2992">
        <f t="shared" si="234"/>
        <v>36645.72</v>
      </c>
      <c r="Q2992" s="48" t="str">
        <f>IF(O2992="","",
   IF(OR(O2992&lt;EDA_Outlier_Analysis!$C$10, O2992&gt;EDA_Outlier_Analysis!$C$11),
      "Outlier",
      "Normal"))</f>
        <v/>
      </c>
      <c r="R2992" t="str">
        <f>IF(P2992="","",
   IF(OR(P2992 &lt; EDA_Outlier_Analysis!$F$7, P2992 &gt; EDA_Outlier_Analysis!$F$8),
      "Outlier",
      "Normal"))</f>
        <v>Normal</v>
      </c>
      <c r="S2992" t="str">
        <f>IF(N2992="","",
   IF(OR(N2992 &lt;EDA_Outlier_Analysis!$I$10, N2992 &gt; EDA_Outlier_Analysis!$I$11),
      "Outlier",
      "Normal"))</f>
        <v>Normal</v>
      </c>
    </row>
    <row r="2993" spans="1:19">
      <c r="A2993" t="s">
        <v>6955</v>
      </c>
      <c r="B2993" s="4">
        <v>45240</v>
      </c>
      <c r="C2993" s="2">
        <v>-34936.959999999999</v>
      </c>
      <c r="D2993" t="s">
        <v>840</v>
      </c>
      <c r="E2993" t="s">
        <v>841</v>
      </c>
      <c r="F2993" t="s">
        <v>11</v>
      </c>
      <c r="G2993" t="s">
        <v>31</v>
      </c>
      <c r="I2993" t="s">
        <v>1210</v>
      </c>
      <c r="J2993" t="s">
        <v>6956</v>
      </c>
      <c r="K2993" t="str">
        <f>IF(COUNTIF(Customers!A:A, H2993)&gt;0, "Valid", "Invalid")</f>
        <v>Invalid</v>
      </c>
      <c r="L2993" t="str">
        <f t="shared" si="230"/>
        <v>11</v>
      </c>
      <c r="M2993" t="str">
        <f t="shared" si="231"/>
        <v>2023</v>
      </c>
      <c r="N2993">
        <f t="shared" si="232"/>
        <v>-34936.959999999999</v>
      </c>
      <c r="O2993" t="str">
        <f t="shared" si="233"/>
        <v/>
      </c>
      <c r="P2993">
        <f t="shared" si="234"/>
        <v>34936.959999999999</v>
      </c>
      <c r="Q2993" s="48" t="str">
        <f>IF(O2993="","",
   IF(OR(O2993&lt;EDA_Outlier_Analysis!$C$10, O2993&gt;EDA_Outlier_Analysis!$C$11),
      "Outlier",
      "Normal"))</f>
        <v/>
      </c>
      <c r="R2993" t="str">
        <f>IF(P2993="","",
   IF(OR(P2993 &lt; EDA_Outlier_Analysis!$F$7, P2993 &gt; EDA_Outlier_Analysis!$F$8),
      "Outlier",
      "Normal"))</f>
        <v>Normal</v>
      </c>
      <c r="S2993" t="str">
        <f>IF(N2993="","",
   IF(OR(N2993 &lt;EDA_Outlier_Analysis!$I$10, N2993 &gt; EDA_Outlier_Analysis!$I$11),
      "Outlier",
      "Normal"))</f>
        <v>Normal</v>
      </c>
    </row>
    <row r="2994" spans="1:19">
      <c r="A2994" t="s">
        <v>6957</v>
      </c>
      <c r="B2994" s="4">
        <v>44859</v>
      </c>
      <c r="C2994" s="2">
        <v>192540.47</v>
      </c>
      <c r="D2994" t="s">
        <v>849</v>
      </c>
      <c r="E2994" t="s">
        <v>850</v>
      </c>
      <c r="F2994" t="s">
        <v>9</v>
      </c>
      <c r="G2994" t="s">
        <v>34</v>
      </c>
      <c r="H2994" t="s">
        <v>723</v>
      </c>
      <c r="J2994" t="s">
        <v>6958</v>
      </c>
      <c r="K2994" t="str">
        <f>IF(COUNTIF(Customers!A:A, H2994)&gt;0, "Valid", "Invalid")</f>
        <v>Valid</v>
      </c>
      <c r="L2994" t="str">
        <f t="shared" si="230"/>
        <v>10</v>
      </c>
      <c r="M2994" t="str">
        <f t="shared" si="231"/>
        <v>2022</v>
      </c>
      <c r="N2994">
        <f t="shared" si="232"/>
        <v>192540.47</v>
      </c>
      <c r="O2994">
        <f t="shared" si="233"/>
        <v>192540.47</v>
      </c>
      <c r="P2994" t="str">
        <f t="shared" si="234"/>
        <v/>
      </c>
      <c r="Q2994" s="48" t="str">
        <f>IF(O2994="","",
   IF(OR(O2994&lt;EDA_Outlier_Analysis!$C$10, O2994&gt;EDA_Outlier_Analysis!$C$11),
      "Outlier",
      "Normal"))</f>
        <v>Normal</v>
      </c>
      <c r="R2994" t="str">
        <f>IF(P2994="","",
   IF(OR(P2994 &lt; EDA_Outlier_Analysis!$F$7, P2994 &gt; EDA_Outlier_Analysis!$F$8),
      "Outlier",
      "Normal"))</f>
        <v/>
      </c>
      <c r="S2994" t="str">
        <f>IF(N2994="","",
   IF(OR(N2994 &lt;EDA_Outlier_Analysis!$I$10, N2994 &gt; EDA_Outlier_Analysis!$I$11),
      "Outlier",
      "Normal"))</f>
        <v>Normal</v>
      </c>
    </row>
    <row r="2995" spans="1:19">
      <c r="A2995" t="s">
        <v>6959</v>
      </c>
      <c r="B2995" s="4">
        <v>44829</v>
      </c>
      <c r="C2995" s="2">
        <v>-44060.22</v>
      </c>
      <c r="D2995" t="s">
        <v>840</v>
      </c>
      <c r="E2995" t="s">
        <v>864</v>
      </c>
      <c r="F2995" t="s">
        <v>10</v>
      </c>
      <c r="G2995" t="s">
        <v>20</v>
      </c>
      <c r="I2995" t="s">
        <v>957</v>
      </c>
      <c r="J2995" t="s">
        <v>6960</v>
      </c>
      <c r="K2995" t="str">
        <f>IF(COUNTIF(Customers!A:A, H2995)&gt;0, "Valid", "Invalid")</f>
        <v>Invalid</v>
      </c>
      <c r="L2995" t="str">
        <f t="shared" si="230"/>
        <v>9</v>
      </c>
      <c r="M2995" t="str">
        <f t="shared" si="231"/>
        <v>2022</v>
      </c>
      <c r="N2995">
        <f t="shared" si="232"/>
        <v>-44060.22</v>
      </c>
      <c r="O2995" t="str">
        <f t="shared" si="233"/>
        <v/>
      </c>
      <c r="P2995">
        <f t="shared" si="234"/>
        <v>44060.22</v>
      </c>
      <c r="Q2995" s="48" t="str">
        <f>IF(O2995="","",
   IF(OR(O2995&lt;EDA_Outlier_Analysis!$C$10, O2995&gt;EDA_Outlier_Analysis!$C$11),
      "Outlier",
      "Normal"))</f>
        <v/>
      </c>
      <c r="R2995" t="str">
        <f>IF(P2995="","",
   IF(OR(P2995 &lt; EDA_Outlier_Analysis!$F$7, P2995 &gt; EDA_Outlier_Analysis!$F$8),
      "Outlier",
      "Normal"))</f>
        <v>Normal</v>
      </c>
      <c r="S2995" t="str">
        <f>IF(N2995="","",
   IF(OR(N2995 &lt;EDA_Outlier_Analysis!$I$10, N2995 &gt; EDA_Outlier_Analysis!$I$11),
      "Outlier",
      "Normal"))</f>
        <v>Normal</v>
      </c>
    </row>
    <row r="2996" spans="1:19">
      <c r="A2996" t="s">
        <v>6961</v>
      </c>
      <c r="B2996" s="4">
        <v>45286</v>
      </c>
      <c r="C2996" s="2">
        <v>214818.43</v>
      </c>
      <c r="D2996" t="s">
        <v>849</v>
      </c>
      <c r="E2996" t="s">
        <v>850</v>
      </c>
      <c r="F2996" t="s">
        <v>11</v>
      </c>
      <c r="G2996" t="s">
        <v>34</v>
      </c>
      <c r="H2996" t="s">
        <v>159</v>
      </c>
      <c r="J2996" t="s">
        <v>6962</v>
      </c>
      <c r="K2996" t="str">
        <f>IF(COUNTIF(Customers!A:A, H2996)&gt;0, "Valid", "Invalid")</f>
        <v>Valid</v>
      </c>
      <c r="L2996" t="str">
        <f t="shared" si="230"/>
        <v>12</v>
      </c>
      <c r="M2996" t="str">
        <f t="shared" si="231"/>
        <v>2023</v>
      </c>
      <c r="N2996">
        <f t="shared" si="232"/>
        <v>214818.43</v>
      </c>
      <c r="O2996">
        <f t="shared" si="233"/>
        <v>214818.43</v>
      </c>
      <c r="P2996" t="str">
        <f t="shared" si="234"/>
        <v/>
      </c>
      <c r="Q2996" s="48" t="str">
        <f>IF(O2996="","",
   IF(OR(O2996&lt;EDA_Outlier_Analysis!$C$10, O2996&gt;EDA_Outlier_Analysis!$C$11),
      "Outlier",
      "Normal"))</f>
        <v>Normal</v>
      </c>
      <c r="R2996" t="str">
        <f>IF(P2996="","",
   IF(OR(P2996 &lt; EDA_Outlier_Analysis!$F$7, P2996 &gt; EDA_Outlier_Analysis!$F$8),
      "Outlier",
      "Normal"))</f>
        <v/>
      </c>
      <c r="S2996" t="str">
        <f>IF(N2996="","",
   IF(OR(N2996 &lt;EDA_Outlier_Analysis!$I$10, N2996 &gt; EDA_Outlier_Analysis!$I$11),
      "Outlier",
      "Normal"))</f>
        <v>Normal</v>
      </c>
    </row>
    <row r="2997" spans="1:19">
      <c r="A2997" t="s">
        <v>6963</v>
      </c>
      <c r="B2997" s="4">
        <v>44902</v>
      </c>
      <c r="C2997" s="2">
        <v>-2000</v>
      </c>
      <c r="D2997" t="s">
        <v>840</v>
      </c>
      <c r="E2997" t="s">
        <v>905</v>
      </c>
      <c r="F2997" t="s">
        <v>11</v>
      </c>
      <c r="G2997" t="s">
        <v>20</v>
      </c>
      <c r="I2997" t="s">
        <v>1007</v>
      </c>
      <c r="J2997" t="s">
        <v>6964</v>
      </c>
      <c r="K2997" t="str">
        <f>IF(COUNTIF(Customers!A:A, H2997)&gt;0, "Valid", "Invalid")</f>
        <v>Invalid</v>
      </c>
      <c r="L2997" t="str">
        <f t="shared" si="230"/>
        <v>12</v>
      </c>
      <c r="M2997" t="str">
        <f t="shared" si="231"/>
        <v>2022</v>
      </c>
      <c r="N2997">
        <f t="shared" si="232"/>
        <v>-2000</v>
      </c>
      <c r="O2997" t="str">
        <f t="shared" si="233"/>
        <v/>
      </c>
      <c r="P2997">
        <f t="shared" si="234"/>
        <v>2000</v>
      </c>
      <c r="Q2997" s="48" t="str">
        <f>IF(O2997="","",
   IF(OR(O2997&lt;EDA_Outlier_Analysis!$C$10, O2997&gt;EDA_Outlier_Analysis!$C$11),
      "Outlier",
      "Normal"))</f>
        <v/>
      </c>
      <c r="R2997" t="str">
        <f>IF(P2997="","",
   IF(OR(P2997 &lt; EDA_Outlier_Analysis!$F$7, P2997 &gt; EDA_Outlier_Analysis!$F$8),
      "Outlier",
      "Normal"))</f>
        <v>Outlier</v>
      </c>
      <c r="S2997" t="str">
        <f>IF(N2997="","",
   IF(OR(N2997 &lt;EDA_Outlier_Analysis!$I$10, N2997 &gt; EDA_Outlier_Analysis!$I$11),
      "Outlier",
      "Normal"))</f>
        <v>Normal</v>
      </c>
    </row>
    <row r="2998" spans="1:19">
      <c r="A2998" t="s">
        <v>6965</v>
      </c>
      <c r="B2998" s="4">
        <v>45083</v>
      </c>
      <c r="C2998" s="2">
        <v>129436.75</v>
      </c>
      <c r="D2998" t="s">
        <v>849</v>
      </c>
      <c r="E2998" t="s">
        <v>868</v>
      </c>
      <c r="F2998" t="s">
        <v>9</v>
      </c>
      <c r="G2998" t="s">
        <v>24</v>
      </c>
      <c r="H2998" t="s">
        <v>485</v>
      </c>
      <c r="J2998" t="s">
        <v>6966</v>
      </c>
      <c r="K2998" t="str">
        <f>IF(COUNTIF(Customers!A:A, H2998)&gt;0, "Valid", "Invalid")</f>
        <v>Valid</v>
      </c>
      <c r="L2998" t="str">
        <f t="shared" si="230"/>
        <v>6</v>
      </c>
      <c r="M2998" t="str">
        <f t="shared" si="231"/>
        <v>2023</v>
      </c>
      <c r="N2998">
        <f t="shared" si="232"/>
        <v>129436.75</v>
      </c>
      <c r="O2998">
        <f t="shared" si="233"/>
        <v>129436.75</v>
      </c>
      <c r="P2998" t="str">
        <f t="shared" si="234"/>
        <v/>
      </c>
      <c r="Q2998" s="48" t="str">
        <f>IF(O2998="","",
   IF(OR(O2998&lt;EDA_Outlier_Analysis!$C$10, O2998&gt;EDA_Outlier_Analysis!$C$11),
      "Outlier",
      "Normal"))</f>
        <v>Normal</v>
      </c>
      <c r="R2998" t="str">
        <f>IF(P2998="","",
   IF(OR(P2998 &lt; EDA_Outlier_Analysis!$F$7, P2998 &gt; EDA_Outlier_Analysis!$F$8),
      "Outlier",
      "Normal"))</f>
        <v/>
      </c>
      <c r="S2998" t="str">
        <f>IF(N2998="","",
   IF(OR(N2998 &lt;EDA_Outlier_Analysis!$I$10, N2998 &gt; EDA_Outlier_Analysis!$I$11),
      "Outlier",
      "Normal"))</f>
        <v>Normal</v>
      </c>
    </row>
    <row r="2999" spans="1:19">
      <c r="A2999" t="s">
        <v>6967</v>
      </c>
      <c r="B2999" s="4">
        <v>44631</v>
      </c>
      <c r="C2999" s="2">
        <v>-64306.27</v>
      </c>
      <c r="D2999" t="s">
        <v>840</v>
      </c>
      <c r="E2999" t="s">
        <v>905</v>
      </c>
      <c r="F2999" t="s">
        <v>9</v>
      </c>
      <c r="G2999" t="s">
        <v>31</v>
      </c>
      <c r="I2999" t="s">
        <v>929</v>
      </c>
      <c r="J2999" t="s">
        <v>6968</v>
      </c>
      <c r="K2999" t="str">
        <f>IF(COUNTIF(Customers!A:A, H2999)&gt;0, "Valid", "Invalid")</f>
        <v>Invalid</v>
      </c>
      <c r="L2999" t="str">
        <f t="shared" si="230"/>
        <v>3</v>
      </c>
      <c r="M2999" t="str">
        <f t="shared" si="231"/>
        <v>2022</v>
      </c>
      <c r="N2999">
        <f t="shared" si="232"/>
        <v>-64306.27</v>
      </c>
      <c r="O2999" t="str">
        <f t="shared" si="233"/>
        <v/>
      </c>
      <c r="P2999">
        <f t="shared" si="234"/>
        <v>64306.27</v>
      </c>
      <c r="Q2999" s="48" t="str">
        <f>IF(O2999="","",
   IF(OR(O2999&lt;EDA_Outlier_Analysis!$C$10, O2999&gt;EDA_Outlier_Analysis!$C$11),
      "Outlier",
      "Normal"))</f>
        <v/>
      </c>
      <c r="R2999" t="str">
        <f>IF(P2999="","",
   IF(OR(P2999 &lt; EDA_Outlier_Analysis!$F$7, P2999 &gt; EDA_Outlier_Analysis!$F$8),
      "Outlier",
      "Normal"))</f>
        <v>Outlier</v>
      </c>
      <c r="S2999" t="str">
        <f>IF(N2999="","",
   IF(OR(N2999 &lt;EDA_Outlier_Analysis!$I$10, N2999 &gt; EDA_Outlier_Analysis!$I$11),
      "Outlier",
      "Normal"))</f>
        <v>Normal</v>
      </c>
    </row>
    <row r="3000" spans="1:19">
      <c r="A3000" t="s">
        <v>6969</v>
      </c>
      <c r="B3000" s="4">
        <v>45026</v>
      </c>
      <c r="C3000" s="2">
        <v>72466.539999999994</v>
      </c>
      <c r="D3000" t="s">
        <v>849</v>
      </c>
      <c r="E3000" t="s">
        <v>868</v>
      </c>
      <c r="F3000" t="s">
        <v>9</v>
      </c>
      <c r="G3000" t="s">
        <v>24</v>
      </c>
      <c r="H3000" t="s">
        <v>99</v>
      </c>
      <c r="J3000" t="s">
        <v>6970</v>
      </c>
      <c r="K3000" t="str">
        <f>IF(COUNTIF(Customers!A:A, H3000)&gt;0, "Valid", "Invalid")</f>
        <v>Valid</v>
      </c>
      <c r="L3000" t="str">
        <f t="shared" si="230"/>
        <v>4</v>
      </c>
      <c r="M3000" t="str">
        <f t="shared" si="231"/>
        <v>2023</v>
      </c>
      <c r="N3000">
        <f t="shared" si="232"/>
        <v>72466.539999999994</v>
      </c>
      <c r="O3000">
        <f t="shared" si="233"/>
        <v>72466.539999999994</v>
      </c>
      <c r="P3000" t="str">
        <f t="shared" si="234"/>
        <v/>
      </c>
      <c r="Q3000" s="48" t="str">
        <f>IF(O3000="","",
   IF(OR(O3000&lt;EDA_Outlier_Analysis!$C$10, O3000&gt;EDA_Outlier_Analysis!$C$11),
      "Outlier",
      "Normal"))</f>
        <v>Normal</v>
      </c>
      <c r="R3000" t="str">
        <f>IF(P3000="","",
   IF(OR(P3000 &lt; EDA_Outlier_Analysis!$F$7, P3000 &gt; EDA_Outlier_Analysis!$F$8),
      "Outlier",
      "Normal"))</f>
        <v/>
      </c>
      <c r="S3000" t="str">
        <f>IF(N3000="","",
   IF(OR(N3000 &lt;EDA_Outlier_Analysis!$I$10, N3000 &gt; EDA_Outlier_Analysis!$I$11),
      "Outlier",
      "Normal"))</f>
        <v>Normal</v>
      </c>
    </row>
    <row r="3001" spans="1:19">
      <c r="A3001" t="s">
        <v>6971</v>
      </c>
      <c r="B3001" s="4">
        <v>44934</v>
      </c>
      <c r="C3001" s="2">
        <v>237238.26</v>
      </c>
      <c r="D3001" t="s">
        <v>849</v>
      </c>
      <c r="E3001" t="s">
        <v>868</v>
      </c>
      <c r="F3001" t="s">
        <v>9</v>
      </c>
      <c r="G3001" t="s">
        <v>20</v>
      </c>
      <c r="H3001" t="s">
        <v>557</v>
      </c>
      <c r="J3001" t="s">
        <v>6972</v>
      </c>
      <c r="K3001" t="str">
        <f>IF(COUNTIF(Customers!A:A, H3001)&gt;0, "Valid", "Invalid")</f>
        <v>Valid</v>
      </c>
      <c r="L3001" t="str">
        <f t="shared" si="230"/>
        <v>1</v>
      </c>
      <c r="M3001" t="str">
        <f t="shared" si="231"/>
        <v>2023</v>
      </c>
      <c r="N3001">
        <f t="shared" si="232"/>
        <v>237238.26</v>
      </c>
      <c r="O3001">
        <f t="shared" si="233"/>
        <v>237238.26</v>
      </c>
      <c r="P3001" t="str">
        <f t="shared" si="234"/>
        <v/>
      </c>
      <c r="Q3001" s="48" t="str">
        <f>IF(O3001="","",
   IF(OR(O3001&lt;EDA_Outlier_Analysis!$C$10, O3001&gt;EDA_Outlier_Analysis!$C$11),
      "Outlier",
      "Normal"))</f>
        <v>Normal</v>
      </c>
      <c r="R3001" t="str">
        <f>IF(P3001="","",
   IF(OR(P3001 &lt; EDA_Outlier_Analysis!$F$7, P3001 &gt; EDA_Outlier_Analysis!$F$8),
      "Outlier",
      "Normal"))</f>
        <v/>
      </c>
      <c r="S3001" t="str">
        <f>IF(N3001="","",
   IF(OR(N3001 &lt;EDA_Outlier_Analysis!$I$10, N3001 &gt; EDA_Outlier_Analysis!$I$11),
      "Outlier",
      "Normal"))</f>
        <v>Normal</v>
      </c>
    </row>
    <row r="3002" spans="1:19">
      <c r="A3002" t="s">
        <v>6973</v>
      </c>
      <c r="B3002" s="4">
        <v>44935</v>
      </c>
      <c r="C3002" s="2">
        <v>-13511.88</v>
      </c>
      <c r="D3002" t="s">
        <v>840</v>
      </c>
      <c r="E3002" t="s">
        <v>905</v>
      </c>
      <c r="F3002" t="s">
        <v>11</v>
      </c>
      <c r="G3002" t="s">
        <v>20</v>
      </c>
      <c r="I3002" t="s">
        <v>1443</v>
      </c>
      <c r="J3002" t="s">
        <v>6974</v>
      </c>
      <c r="K3002" t="str">
        <f>IF(COUNTIF(Customers!A:A, H3002)&gt;0, "Valid", "Invalid")</f>
        <v>Invalid</v>
      </c>
      <c r="L3002" t="str">
        <f t="shared" si="230"/>
        <v>1</v>
      </c>
      <c r="M3002" t="str">
        <f t="shared" si="231"/>
        <v>2023</v>
      </c>
      <c r="N3002">
        <f t="shared" si="232"/>
        <v>-13511.88</v>
      </c>
      <c r="O3002" t="str">
        <f t="shared" si="233"/>
        <v/>
      </c>
      <c r="P3002">
        <f t="shared" si="234"/>
        <v>13511.88</v>
      </c>
      <c r="Q3002" s="48" t="str">
        <f>IF(O3002="","",
   IF(OR(O3002&lt;EDA_Outlier_Analysis!$C$10, O3002&gt;EDA_Outlier_Analysis!$C$11),
      "Outlier",
      "Normal"))</f>
        <v/>
      </c>
      <c r="R3002" t="str">
        <f>IF(P3002="","",
   IF(OR(P3002 &lt; EDA_Outlier_Analysis!$F$7, P3002 &gt; EDA_Outlier_Analysis!$F$8),
      "Outlier",
      "Normal"))</f>
        <v>Outlier</v>
      </c>
      <c r="S3002" t="str">
        <f>IF(N3002="","",
   IF(OR(N3002 &lt;EDA_Outlier_Analysis!$I$10, N3002 &gt; EDA_Outlier_Analysis!$I$11),
      "Outlier",
      "Normal"))</f>
        <v>Normal</v>
      </c>
    </row>
    <row r="3003" spans="1:19">
      <c r="A3003" t="s">
        <v>6975</v>
      </c>
      <c r="B3003" s="4">
        <v>45020</v>
      </c>
      <c r="C3003" s="2">
        <v>-34357.56</v>
      </c>
      <c r="D3003" t="s">
        <v>840</v>
      </c>
      <c r="E3003" t="s">
        <v>845</v>
      </c>
      <c r="F3003" t="s">
        <v>11</v>
      </c>
      <c r="G3003" t="s">
        <v>34</v>
      </c>
      <c r="I3003" t="s">
        <v>846</v>
      </c>
      <c r="J3003" t="s">
        <v>6976</v>
      </c>
      <c r="K3003" t="str">
        <f>IF(COUNTIF(Customers!A:A, H3003)&gt;0, "Valid", "Invalid")</f>
        <v>Invalid</v>
      </c>
      <c r="L3003" t="str">
        <f t="shared" si="230"/>
        <v>4</v>
      </c>
      <c r="M3003" t="str">
        <f t="shared" si="231"/>
        <v>2023</v>
      </c>
      <c r="N3003">
        <f t="shared" si="232"/>
        <v>-34357.56</v>
      </c>
      <c r="O3003" t="str">
        <f t="shared" si="233"/>
        <v/>
      </c>
      <c r="P3003">
        <f t="shared" si="234"/>
        <v>34357.56</v>
      </c>
      <c r="Q3003" s="48" t="str">
        <f>IF(O3003="","",
   IF(OR(O3003&lt;EDA_Outlier_Analysis!$C$10, O3003&gt;EDA_Outlier_Analysis!$C$11),
      "Outlier",
      "Normal"))</f>
        <v/>
      </c>
      <c r="R3003" t="str">
        <f>IF(P3003="","",
   IF(OR(P3003 &lt; EDA_Outlier_Analysis!$F$7, P3003 &gt; EDA_Outlier_Analysis!$F$8),
      "Outlier",
      "Normal"))</f>
        <v>Normal</v>
      </c>
      <c r="S3003" t="str">
        <f>IF(N3003="","",
   IF(OR(N3003 &lt;EDA_Outlier_Analysis!$I$10, N3003 &gt; EDA_Outlier_Analysis!$I$11),
      "Outlier",
      "Normal"))</f>
        <v>Normal</v>
      </c>
    </row>
    <row r="3004" spans="1:19">
      <c r="A3004" t="s">
        <v>6977</v>
      </c>
      <c r="B3004" s="4">
        <v>45015</v>
      </c>
      <c r="C3004" s="2">
        <v>20835.48</v>
      </c>
      <c r="D3004" t="s">
        <v>971</v>
      </c>
      <c r="E3004" t="s">
        <v>971</v>
      </c>
      <c r="F3004" t="s">
        <v>10</v>
      </c>
      <c r="G3004" t="s">
        <v>20</v>
      </c>
      <c r="J3004" t="s">
        <v>6978</v>
      </c>
      <c r="K3004" t="str">
        <f>IF(COUNTIF(Customers!A:A, H3004)&gt;0, "Valid", "Invalid")</f>
        <v>Invalid</v>
      </c>
      <c r="L3004" t="str">
        <f t="shared" si="230"/>
        <v>3</v>
      </c>
      <c r="M3004" t="str">
        <f t="shared" si="231"/>
        <v>2023</v>
      </c>
      <c r="N3004">
        <f t="shared" si="232"/>
        <v>-20835.48</v>
      </c>
      <c r="O3004" t="str">
        <f t="shared" si="233"/>
        <v/>
      </c>
      <c r="P3004" t="str">
        <f t="shared" si="234"/>
        <v/>
      </c>
      <c r="Q3004" s="48" t="str">
        <f>IF(O3004="","",
   IF(OR(O3004&lt;EDA_Outlier_Analysis!$C$10, O3004&gt;EDA_Outlier_Analysis!$C$11),
      "Outlier",
      "Normal"))</f>
        <v/>
      </c>
      <c r="R3004" t="str">
        <f>IF(P3004="","",
   IF(OR(P3004 &lt; EDA_Outlier_Analysis!$F$7, P3004 &gt; EDA_Outlier_Analysis!$F$8),
      "Outlier",
      "Normal"))</f>
        <v/>
      </c>
      <c r="S3004" t="str">
        <f>IF(N3004="","",
   IF(OR(N3004 &lt;EDA_Outlier_Analysis!$I$10, N3004 &gt; EDA_Outlier_Analysis!$I$11),
      "Outlier",
      "Normal"))</f>
        <v>Normal</v>
      </c>
    </row>
    <row r="3005" spans="1:19">
      <c r="A3005" t="s">
        <v>6979</v>
      </c>
      <c r="B3005" s="4">
        <v>45204</v>
      </c>
      <c r="C3005" s="2">
        <v>262656.38</v>
      </c>
      <c r="D3005" t="s">
        <v>849</v>
      </c>
      <c r="E3005" t="s">
        <v>850</v>
      </c>
      <c r="F3005" t="s">
        <v>11</v>
      </c>
      <c r="G3005" t="s">
        <v>34</v>
      </c>
      <c r="H3005" t="s">
        <v>637</v>
      </c>
      <c r="J3005" t="s">
        <v>6980</v>
      </c>
      <c r="K3005" t="str">
        <f>IF(COUNTIF(Customers!A:A, H3005)&gt;0, "Valid", "Invalid")</f>
        <v>Valid</v>
      </c>
      <c r="L3005" t="str">
        <f t="shared" si="230"/>
        <v>10</v>
      </c>
      <c r="M3005" t="str">
        <f t="shared" si="231"/>
        <v>2023</v>
      </c>
      <c r="N3005">
        <f t="shared" si="232"/>
        <v>262656.38</v>
      </c>
      <c r="O3005">
        <f t="shared" si="233"/>
        <v>262656.38</v>
      </c>
      <c r="P3005" t="str">
        <f t="shared" si="234"/>
        <v/>
      </c>
      <c r="Q3005" s="48" t="str">
        <f>IF(O3005="","",
   IF(OR(O3005&lt;EDA_Outlier_Analysis!$C$10, O3005&gt;EDA_Outlier_Analysis!$C$11),
      "Outlier",
      "Normal"))</f>
        <v>Normal</v>
      </c>
      <c r="R3005" t="str">
        <f>IF(P3005="","",
   IF(OR(P3005 &lt; EDA_Outlier_Analysis!$F$7, P3005 &gt; EDA_Outlier_Analysis!$F$8),
      "Outlier",
      "Normal"))</f>
        <v/>
      </c>
      <c r="S3005" t="str">
        <f>IF(N3005="","",
   IF(OR(N3005 &lt;EDA_Outlier_Analysis!$I$10, N3005 &gt; EDA_Outlier_Analysis!$I$11),
      "Outlier",
      "Normal"))</f>
        <v>Normal</v>
      </c>
    </row>
    <row r="3006" spans="1:19">
      <c r="A3006" t="s">
        <v>6981</v>
      </c>
      <c r="B3006" s="4">
        <v>45170</v>
      </c>
      <c r="C3006" s="2">
        <v>-12373.22</v>
      </c>
      <c r="D3006" t="s">
        <v>840</v>
      </c>
      <c r="E3006" t="s">
        <v>905</v>
      </c>
      <c r="F3006" t="s">
        <v>10</v>
      </c>
      <c r="G3006" t="s">
        <v>20</v>
      </c>
      <c r="I3006" t="s">
        <v>1813</v>
      </c>
      <c r="J3006" t="s">
        <v>6982</v>
      </c>
      <c r="K3006" t="str">
        <f>IF(COUNTIF(Customers!A:A, H3006)&gt;0, "Valid", "Invalid")</f>
        <v>Invalid</v>
      </c>
      <c r="L3006" t="str">
        <f t="shared" si="230"/>
        <v>9</v>
      </c>
      <c r="M3006" t="str">
        <f t="shared" si="231"/>
        <v>2023</v>
      </c>
      <c r="N3006">
        <f t="shared" si="232"/>
        <v>-12373.22</v>
      </c>
      <c r="O3006" t="str">
        <f t="shared" si="233"/>
        <v/>
      </c>
      <c r="P3006">
        <f t="shared" si="234"/>
        <v>12373.22</v>
      </c>
      <c r="Q3006" s="48" t="str">
        <f>IF(O3006="","",
   IF(OR(O3006&lt;EDA_Outlier_Analysis!$C$10, O3006&gt;EDA_Outlier_Analysis!$C$11),
      "Outlier",
      "Normal"))</f>
        <v/>
      </c>
      <c r="R3006" t="str">
        <f>IF(P3006="","",
   IF(OR(P3006 &lt; EDA_Outlier_Analysis!$F$7, P3006 &gt; EDA_Outlier_Analysis!$F$8),
      "Outlier",
      "Normal"))</f>
        <v>Outlier</v>
      </c>
      <c r="S3006" t="str">
        <f>IF(N3006="","",
   IF(OR(N3006 &lt;EDA_Outlier_Analysis!$I$10, N3006 &gt; EDA_Outlier_Analysis!$I$11),
      "Outlier",
      "Normal"))</f>
        <v>Normal</v>
      </c>
    </row>
    <row r="3007" spans="1:19">
      <c r="A3007" t="s">
        <v>6983</v>
      </c>
      <c r="B3007" s="4">
        <v>45289</v>
      </c>
      <c r="C3007" s="2">
        <v>137589.95000000001</v>
      </c>
      <c r="D3007" t="s">
        <v>849</v>
      </c>
      <c r="E3007" t="s">
        <v>868</v>
      </c>
      <c r="F3007" t="s">
        <v>9</v>
      </c>
      <c r="G3007" t="s">
        <v>24</v>
      </c>
      <c r="H3007" t="s">
        <v>165</v>
      </c>
      <c r="J3007" t="s">
        <v>6984</v>
      </c>
      <c r="K3007" t="str">
        <f>IF(COUNTIF(Customers!A:A, H3007)&gt;0, "Valid", "Invalid")</f>
        <v>Valid</v>
      </c>
      <c r="L3007" t="str">
        <f t="shared" si="230"/>
        <v>12</v>
      </c>
      <c r="M3007" t="str">
        <f t="shared" si="231"/>
        <v>2023</v>
      </c>
      <c r="N3007">
        <f t="shared" si="232"/>
        <v>137589.95000000001</v>
      </c>
      <c r="O3007">
        <f t="shared" si="233"/>
        <v>137589.95000000001</v>
      </c>
      <c r="P3007" t="str">
        <f t="shared" si="234"/>
        <v/>
      </c>
      <c r="Q3007" s="48" t="str">
        <f>IF(O3007="","",
   IF(OR(O3007&lt;EDA_Outlier_Analysis!$C$10, O3007&gt;EDA_Outlier_Analysis!$C$11),
      "Outlier",
      "Normal"))</f>
        <v>Normal</v>
      </c>
      <c r="R3007" t="str">
        <f>IF(P3007="","",
   IF(OR(P3007 &lt; EDA_Outlier_Analysis!$F$7, P3007 &gt; EDA_Outlier_Analysis!$F$8),
      "Outlier",
      "Normal"))</f>
        <v/>
      </c>
      <c r="S3007" t="str">
        <f>IF(N3007="","",
   IF(OR(N3007 &lt;EDA_Outlier_Analysis!$I$10, N3007 &gt; EDA_Outlier_Analysis!$I$11),
      "Outlier",
      "Normal"))</f>
        <v>Normal</v>
      </c>
    </row>
    <row r="3008" spans="1:19">
      <c r="A3008" t="s">
        <v>6985</v>
      </c>
      <c r="B3008" s="4">
        <v>44636</v>
      </c>
      <c r="C3008" s="2">
        <v>-30691.62</v>
      </c>
      <c r="D3008" t="s">
        <v>840</v>
      </c>
      <c r="E3008" t="s">
        <v>905</v>
      </c>
      <c r="F3008" t="s">
        <v>11</v>
      </c>
      <c r="G3008" t="s">
        <v>20</v>
      </c>
      <c r="I3008" t="s">
        <v>1086</v>
      </c>
      <c r="J3008" t="s">
        <v>6986</v>
      </c>
      <c r="K3008" t="str">
        <f>IF(COUNTIF(Customers!A:A, H3008)&gt;0, "Valid", "Invalid")</f>
        <v>Invalid</v>
      </c>
      <c r="L3008" t="str">
        <f t="shared" si="230"/>
        <v>3</v>
      </c>
      <c r="M3008" t="str">
        <f t="shared" si="231"/>
        <v>2022</v>
      </c>
      <c r="N3008">
        <f t="shared" si="232"/>
        <v>-30691.62</v>
      </c>
      <c r="O3008" t="str">
        <f t="shared" si="233"/>
        <v/>
      </c>
      <c r="P3008">
        <f t="shared" si="234"/>
        <v>30691.62</v>
      </c>
      <c r="Q3008" s="48" t="str">
        <f>IF(O3008="","",
   IF(OR(O3008&lt;EDA_Outlier_Analysis!$C$10, O3008&gt;EDA_Outlier_Analysis!$C$11),
      "Outlier",
      "Normal"))</f>
        <v/>
      </c>
      <c r="R3008" t="str">
        <f>IF(P3008="","",
   IF(OR(P3008 &lt; EDA_Outlier_Analysis!$F$7, P3008 &gt; EDA_Outlier_Analysis!$F$8),
      "Outlier",
      "Normal"))</f>
        <v>Normal</v>
      </c>
      <c r="S3008" t="str">
        <f>IF(N3008="","",
   IF(OR(N3008 &lt;EDA_Outlier_Analysis!$I$10, N3008 &gt; EDA_Outlier_Analysis!$I$11),
      "Outlier",
      "Normal"))</f>
        <v>Normal</v>
      </c>
    </row>
    <row r="3009" spans="1:19">
      <c r="A3009" t="s">
        <v>6987</v>
      </c>
      <c r="B3009" s="4">
        <v>44654</v>
      </c>
      <c r="C3009" s="2">
        <v>-38866.21</v>
      </c>
      <c r="D3009" t="s">
        <v>840</v>
      </c>
      <c r="E3009" t="s">
        <v>841</v>
      </c>
      <c r="F3009" t="s">
        <v>11</v>
      </c>
      <c r="G3009" t="s">
        <v>20</v>
      </c>
      <c r="I3009" t="s">
        <v>957</v>
      </c>
      <c r="J3009" t="s">
        <v>6988</v>
      </c>
      <c r="K3009" t="str">
        <f>IF(COUNTIF(Customers!A:A, H3009)&gt;0, "Valid", "Invalid")</f>
        <v>Invalid</v>
      </c>
      <c r="L3009" t="str">
        <f t="shared" si="230"/>
        <v>4</v>
      </c>
      <c r="M3009" t="str">
        <f t="shared" si="231"/>
        <v>2022</v>
      </c>
      <c r="N3009">
        <f t="shared" si="232"/>
        <v>-38866.21</v>
      </c>
      <c r="O3009" t="str">
        <f t="shared" si="233"/>
        <v/>
      </c>
      <c r="P3009">
        <f t="shared" si="234"/>
        <v>38866.21</v>
      </c>
      <c r="Q3009" s="48" t="str">
        <f>IF(O3009="","",
   IF(OR(O3009&lt;EDA_Outlier_Analysis!$C$10, O3009&gt;EDA_Outlier_Analysis!$C$11),
      "Outlier",
      "Normal"))</f>
        <v/>
      </c>
      <c r="R3009" t="str">
        <f>IF(P3009="","",
   IF(OR(P3009 &lt; EDA_Outlier_Analysis!$F$7, P3009 &gt; EDA_Outlier_Analysis!$F$8),
      "Outlier",
      "Normal"))</f>
        <v>Normal</v>
      </c>
      <c r="S3009" t="str">
        <f>IF(N3009="","",
   IF(OR(N3009 &lt;EDA_Outlier_Analysis!$I$10, N3009 &gt; EDA_Outlier_Analysis!$I$11),
      "Outlier",
      "Normal"))</f>
        <v>Normal</v>
      </c>
    </row>
    <row r="3010" spans="1:19">
      <c r="A3010" t="s">
        <v>6989</v>
      </c>
      <c r="B3010" s="4">
        <v>44781</v>
      </c>
      <c r="C3010" s="2">
        <v>69913.399999999994</v>
      </c>
      <c r="D3010" t="s">
        <v>849</v>
      </c>
      <c r="E3010" t="s">
        <v>853</v>
      </c>
      <c r="F3010" t="s">
        <v>9</v>
      </c>
      <c r="G3010" t="s">
        <v>34</v>
      </c>
      <c r="H3010" t="s">
        <v>111</v>
      </c>
      <c r="J3010" t="s">
        <v>6990</v>
      </c>
      <c r="K3010" t="str">
        <f>IF(COUNTIF(Customers!A:A, H3010)&gt;0, "Valid", "Invalid")</f>
        <v>Valid</v>
      </c>
      <c r="L3010" t="str">
        <f t="shared" si="230"/>
        <v>8</v>
      </c>
      <c r="M3010" t="str">
        <f t="shared" si="231"/>
        <v>2022</v>
      </c>
      <c r="N3010">
        <f t="shared" si="232"/>
        <v>69913.399999999994</v>
      </c>
      <c r="O3010">
        <f t="shared" si="233"/>
        <v>69913.399999999994</v>
      </c>
      <c r="P3010" t="str">
        <f t="shared" si="234"/>
        <v/>
      </c>
      <c r="Q3010" s="48" t="str">
        <f>IF(O3010="","",
   IF(OR(O3010&lt;EDA_Outlier_Analysis!$C$10, O3010&gt;EDA_Outlier_Analysis!$C$11),
      "Outlier",
      "Normal"))</f>
        <v>Normal</v>
      </c>
      <c r="R3010" t="str">
        <f>IF(P3010="","",
   IF(OR(P3010 &lt; EDA_Outlier_Analysis!$F$7, P3010 &gt; EDA_Outlier_Analysis!$F$8),
      "Outlier",
      "Normal"))</f>
        <v/>
      </c>
      <c r="S3010" t="str">
        <f>IF(N3010="","",
   IF(OR(N3010 &lt;EDA_Outlier_Analysis!$I$10, N3010 &gt; EDA_Outlier_Analysis!$I$11),
      "Outlier",
      "Normal"))</f>
        <v>Normal</v>
      </c>
    </row>
    <row r="3011" spans="1:19">
      <c r="A3011" t="s">
        <v>6991</v>
      </c>
      <c r="B3011" s="4">
        <v>44588</v>
      </c>
      <c r="C3011" s="2">
        <v>-26951.8</v>
      </c>
      <c r="D3011" t="s">
        <v>840</v>
      </c>
      <c r="E3011" t="s">
        <v>864</v>
      </c>
      <c r="F3011" t="s">
        <v>10</v>
      </c>
      <c r="G3011" t="s">
        <v>34</v>
      </c>
      <c r="I3011" t="s">
        <v>1800</v>
      </c>
      <c r="J3011" t="s">
        <v>6992</v>
      </c>
      <c r="K3011" t="str">
        <f>IF(COUNTIF(Customers!A:A, H3011)&gt;0, "Valid", "Invalid")</f>
        <v>Invalid</v>
      </c>
      <c r="L3011" t="str">
        <f t="shared" ref="L3011:L3074" si="235">TEXT(B3011,"m")</f>
        <v>1</v>
      </c>
      <c r="M3011" t="str">
        <f t="shared" ref="M3011:M3074" si="236">TEXT(B3011,"yyyy")</f>
        <v>2022</v>
      </c>
      <c r="N3011">
        <f t="shared" ref="N3011:N3074" si="237">IF(D3011="Revenue",C3011,-ABS(C3011))</f>
        <v>-26951.8</v>
      </c>
      <c r="O3011" t="str">
        <f t="shared" ref="O3011:O3074" si="238">IF(D3011="Revenue", C3011, "")</f>
        <v/>
      </c>
      <c r="P3011">
        <f t="shared" ref="P3011:P3074" si="239">IF(D3011="Expense", ABS(C3011), "")</f>
        <v>26951.8</v>
      </c>
      <c r="Q3011" s="48" t="str">
        <f>IF(O3011="","",
   IF(OR(O3011&lt;EDA_Outlier_Analysis!$C$10, O3011&gt;EDA_Outlier_Analysis!$C$11),
      "Outlier",
      "Normal"))</f>
        <v/>
      </c>
      <c r="R3011" t="str">
        <f>IF(P3011="","",
   IF(OR(P3011 &lt; EDA_Outlier_Analysis!$F$7, P3011 &gt; EDA_Outlier_Analysis!$F$8),
      "Outlier",
      "Normal"))</f>
        <v>Outlier</v>
      </c>
      <c r="S3011" t="str">
        <f>IF(N3011="","",
   IF(OR(N3011 &lt;EDA_Outlier_Analysis!$I$10, N3011 &gt; EDA_Outlier_Analysis!$I$11),
      "Outlier",
      "Normal"))</f>
        <v>Normal</v>
      </c>
    </row>
    <row r="3012" spans="1:19">
      <c r="A3012" t="s">
        <v>6993</v>
      </c>
      <c r="B3012" s="4">
        <v>45073</v>
      </c>
      <c r="C3012" s="2">
        <v>115070.21</v>
      </c>
      <c r="D3012" t="s">
        <v>849</v>
      </c>
      <c r="E3012" t="s">
        <v>850</v>
      </c>
      <c r="F3012" t="s">
        <v>9</v>
      </c>
      <c r="G3012" t="s">
        <v>24</v>
      </c>
      <c r="H3012" t="s">
        <v>623</v>
      </c>
      <c r="J3012" t="s">
        <v>6994</v>
      </c>
      <c r="K3012" t="str">
        <f>IF(COUNTIF(Customers!A:A, H3012)&gt;0, "Valid", "Invalid")</f>
        <v>Valid</v>
      </c>
      <c r="L3012" t="str">
        <f t="shared" si="235"/>
        <v>5</v>
      </c>
      <c r="M3012" t="str">
        <f t="shared" si="236"/>
        <v>2023</v>
      </c>
      <c r="N3012">
        <f t="shared" si="237"/>
        <v>115070.21</v>
      </c>
      <c r="O3012">
        <f t="shared" si="238"/>
        <v>115070.21</v>
      </c>
      <c r="P3012" t="str">
        <f t="shared" si="239"/>
        <v/>
      </c>
      <c r="Q3012" s="48" t="str">
        <f>IF(O3012="","",
   IF(OR(O3012&lt;EDA_Outlier_Analysis!$C$10, O3012&gt;EDA_Outlier_Analysis!$C$11),
      "Outlier",
      "Normal"))</f>
        <v>Normal</v>
      </c>
      <c r="R3012" t="str">
        <f>IF(P3012="","",
   IF(OR(P3012 &lt; EDA_Outlier_Analysis!$F$7, P3012 &gt; EDA_Outlier_Analysis!$F$8),
      "Outlier",
      "Normal"))</f>
        <v/>
      </c>
      <c r="S3012" t="str">
        <f>IF(N3012="","",
   IF(OR(N3012 &lt;EDA_Outlier_Analysis!$I$10, N3012 &gt; EDA_Outlier_Analysis!$I$11),
      "Outlier",
      "Normal"))</f>
        <v>Normal</v>
      </c>
    </row>
    <row r="3013" spans="1:19">
      <c r="A3013" t="s">
        <v>6995</v>
      </c>
      <c r="B3013" s="4">
        <v>44575</v>
      </c>
      <c r="C3013" s="2">
        <v>-60347.89</v>
      </c>
      <c r="D3013" t="s">
        <v>840</v>
      </c>
      <c r="E3013" t="s">
        <v>841</v>
      </c>
      <c r="F3013" t="s">
        <v>9</v>
      </c>
      <c r="G3013" t="s">
        <v>24</v>
      </c>
      <c r="I3013" t="s">
        <v>1261</v>
      </c>
      <c r="J3013" t="s">
        <v>6996</v>
      </c>
      <c r="K3013" t="str">
        <f>IF(COUNTIF(Customers!A:A, H3013)&gt;0, "Valid", "Invalid")</f>
        <v>Invalid</v>
      </c>
      <c r="L3013" t="str">
        <f t="shared" si="235"/>
        <v>1</v>
      </c>
      <c r="M3013" t="str">
        <f t="shared" si="236"/>
        <v>2022</v>
      </c>
      <c r="N3013">
        <f t="shared" si="237"/>
        <v>-60347.89</v>
      </c>
      <c r="O3013" t="str">
        <f t="shared" si="238"/>
        <v/>
      </c>
      <c r="P3013">
        <f t="shared" si="239"/>
        <v>60347.89</v>
      </c>
      <c r="Q3013" s="48" t="str">
        <f>IF(O3013="","",
   IF(OR(O3013&lt;EDA_Outlier_Analysis!$C$10, O3013&gt;EDA_Outlier_Analysis!$C$11),
      "Outlier",
      "Normal"))</f>
        <v/>
      </c>
      <c r="R3013" t="str">
        <f>IF(P3013="","",
   IF(OR(P3013 &lt; EDA_Outlier_Analysis!$F$7, P3013 &gt; EDA_Outlier_Analysis!$F$8),
      "Outlier",
      "Normal"))</f>
        <v>Outlier</v>
      </c>
      <c r="S3013" t="str">
        <f>IF(N3013="","",
   IF(OR(N3013 &lt;EDA_Outlier_Analysis!$I$10, N3013 &gt; EDA_Outlier_Analysis!$I$11),
      "Outlier",
      "Normal"))</f>
        <v>Normal</v>
      </c>
    </row>
    <row r="3014" spans="1:19">
      <c r="A3014" t="s">
        <v>6997</v>
      </c>
      <c r="B3014" s="4">
        <v>45198</v>
      </c>
      <c r="C3014" s="2">
        <v>27030.720000000001</v>
      </c>
      <c r="D3014" t="s">
        <v>971</v>
      </c>
      <c r="E3014" t="s">
        <v>971</v>
      </c>
      <c r="F3014" t="s">
        <v>11</v>
      </c>
      <c r="G3014" t="s">
        <v>34</v>
      </c>
      <c r="J3014" t="s">
        <v>6998</v>
      </c>
      <c r="K3014" t="str">
        <f>IF(COUNTIF(Customers!A:A, H3014)&gt;0, "Valid", "Invalid")</f>
        <v>Invalid</v>
      </c>
      <c r="L3014" t="str">
        <f t="shared" si="235"/>
        <v>9</v>
      </c>
      <c r="M3014" t="str">
        <f t="shared" si="236"/>
        <v>2023</v>
      </c>
      <c r="N3014">
        <f t="shared" si="237"/>
        <v>-27030.720000000001</v>
      </c>
      <c r="O3014" t="str">
        <f t="shared" si="238"/>
        <v/>
      </c>
      <c r="P3014" t="str">
        <f t="shared" si="239"/>
        <v/>
      </c>
      <c r="Q3014" s="48" t="str">
        <f>IF(O3014="","",
   IF(OR(O3014&lt;EDA_Outlier_Analysis!$C$10, O3014&gt;EDA_Outlier_Analysis!$C$11),
      "Outlier",
      "Normal"))</f>
        <v/>
      </c>
      <c r="R3014" t="str">
        <f>IF(P3014="","",
   IF(OR(P3014 &lt; EDA_Outlier_Analysis!$F$7, P3014 &gt; EDA_Outlier_Analysis!$F$8),
      "Outlier",
      "Normal"))</f>
        <v/>
      </c>
      <c r="S3014" t="str">
        <f>IF(N3014="","",
   IF(OR(N3014 &lt;EDA_Outlier_Analysis!$I$10, N3014 &gt; EDA_Outlier_Analysis!$I$11),
      "Outlier",
      "Normal"))</f>
        <v>Normal</v>
      </c>
    </row>
    <row r="3015" spans="1:19">
      <c r="A3015" t="s">
        <v>6999</v>
      </c>
      <c r="B3015" s="4">
        <v>44950</v>
      </c>
      <c r="C3015" s="2">
        <v>-44193.71</v>
      </c>
      <c r="D3015" t="s">
        <v>840</v>
      </c>
      <c r="E3015" t="s">
        <v>841</v>
      </c>
      <c r="F3015" t="s">
        <v>10</v>
      </c>
      <c r="G3015" t="s">
        <v>24</v>
      </c>
      <c r="I3015" t="s">
        <v>1035</v>
      </c>
      <c r="J3015" t="s">
        <v>7000</v>
      </c>
      <c r="K3015" t="str">
        <f>IF(COUNTIF(Customers!A:A, H3015)&gt;0, "Valid", "Invalid")</f>
        <v>Invalid</v>
      </c>
      <c r="L3015" t="str">
        <f t="shared" si="235"/>
        <v>1</v>
      </c>
      <c r="M3015" t="str">
        <f t="shared" si="236"/>
        <v>2023</v>
      </c>
      <c r="N3015">
        <f t="shared" si="237"/>
        <v>-44193.71</v>
      </c>
      <c r="O3015" t="str">
        <f t="shared" si="238"/>
        <v/>
      </c>
      <c r="P3015">
        <f t="shared" si="239"/>
        <v>44193.71</v>
      </c>
      <c r="Q3015" s="48" t="str">
        <f>IF(O3015="","",
   IF(OR(O3015&lt;EDA_Outlier_Analysis!$C$10, O3015&gt;EDA_Outlier_Analysis!$C$11),
      "Outlier",
      "Normal"))</f>
        <v/>
      </c>
      <c r="R3015" t="str">
        <f>IF(P3015="","",
   IF(OR(P3015 &lt; EDA_Outlier_Analysis!$F$7, P3015 &gt; EDA_Outlier_Analysis!$F$8),
      "Outlier",
      "Normal"))</f>
        <v>Normal</v>
      </c>
      <c r="S3015" t="str">
        <f>IF(N3015="","",
   IF(OR(N3015 &lt;EDA_Outlier_Analysis!$I$10, N3015 &gt; EDA_Outlier_Analysis!$I$11),
      "Outlier",
      "Normal"))</f>
        <v>Normal</v>
      </c>
    </row>
    <row r="3016" spans="1:19">
      <c r="A3016" t="s">
        <v>7001</v>
      </c>
      <c r="B3016" s="4">
        <v>44990</v>
      </c>
      <c r="C3016" s="2">
        <v>219974.32</v>
      </c>
      <c r="D3016" t="s">
        <v>849</v>
      </c>
      <c r="E3016" t="s">
        <v>853</v>
      </c>
      <c r="F3016" t="s">
        <v>10</v>
      </c>
      <c r="G3016" t="s">
        <v>24</v>
      </c>
      <c r="H3016" t="s">
        <v>663</v>
      </c>
      <c r="J3016" t="s">
        <v>7002</v>
      </c>
      <c r="K3016" t="str">
        <f>IF(COUNTIF(Customers!A:A, H3016)&gt;0, "Valid", "Invalid")</f>
        <v>Valid</v>
      </c>
      <c r="L3016" t="str">
        <f t="shared" si="235"/>
        <v>3</v>
      </c>
      <c r="M3016" t="str">
        <f t="shared" si="236"/>
        <v>2023</v>
      </c>
      <c r="N3016">
        <f t="shared" si="237"/>
        <v>219974.32</v>
      </c>
      <c r="O3016">
        <f t="shared" si="238"/>
        <v>219974.32</v>
      </c>
      <c r="P3016" t="str">
        <f t="shared" si="239"/>
        <v/>
      </c>
      <c r="Q3016" s="48" t="str">
        <f>IF(O3016="","",
   IF(OR(O3016&lt;EDA_Outlier_Analysis!$C$10, O3016&gt;EDA_Outlier_Analysis!$C$11),
      "Outlier",
      "Normal"))</f>
        <v>Normal</v>
      </c>
      <c r="R3016" t="str">
        <f>IF(P3016="","",
   IF(OR(P3016 &lt; EDA_Outlier_Analysis!$F$7, P3016 &gt; EDA_Outlier_Analysis!$F$8),
      "Outlier",
      "Normal"))</f>
        <v/>
      </c>
      <c r="S3016" t="str">
        <f>IF(N3016="","",
   IF(OR(N3016 &lt;EDA_Outlier_Analysis!$I$10, N3016 &gt; EDA_Outlier_Analysis!$I$11),
      "Outlier",
      "Normal"))</f>
        <v>Normal</v>
      </c>
    </row>
    <row r="3017" spans="1:19">
      <c r="A3017" t="s">
        <v>7003</v>
      </c>
      <c r="B3017" s="4">
        <v>44697</v>
      </c>
      <c r="C3017" s="2">
        <v>166678.03</v>
      </c>
      <c r="D3017" t="s">
        <v>849</v>
      </c>
      <c r="E3017" t="s">
        <v>868</v>
      </c>
      <c r="F3017" t="s">
        <v>10</v>
      </c>
      <c r="G3017" t="s">
        <v>34</v>
      </c>
      <c r="H3017" t="s">
        <v>569</v>
      </c>
      <c r="J3017" t="s">
        <v>7004</v>
      </c>
      <c r="K3017" t="str">
        <f>IF(COUNTIF(Customers!A:A, H3017)&gt;0, "Valid", "Invalid")</f>
        <v>Valid</v>
      </c>
      <c r="L3017" t="str">
        <f t="shared" si="235"/>
        <v>5</v>
      </c>
      <c r="M3017" t="str">
        <f t="shared" si="236"/>
        <v>2022</v>
      </c>
      <c r="N3017">
        <f t="shared" si="237"/>
        <v>166678.03</v>
      </c>
      <c r="O3017">
        <f t="shared" si="238"/>
        <v>166678.03</v>
      </c>
      <c r="P3017" t="str">
        <f t="shared" si="239"/>
        <v/>
      </c>
      <c r="Q3017" s="48" t="str">
        <f>IF(O3017="","",
   IF(OR(O3017&lt;EDA_Outlier_Analysis!$C$10, O3017&gt;EDA_Outlier_Analysis!$C$11),
      "Outlier",
      "Normal"))</f>
        <v>Normal</v>
      </c>
      <c r="R3017" t="str">
        <f>IF(P3017="","",
   IF(OR(P3017 &lt; EDA_Outlier_Analysis!$F$7, P3017 &gt; EDA_Outlier_Analysis!$F$8),
      "Outlier",
      "Normal"))</f>
        <v/>
      </c>
      <c r="S3017" t="str">
        <f>IF(N3017="","",
   IF(OR(N3017 &lt;EDA_Outlier_Analysis!$I$10, N3017 &gt; EDA_Outlier_Analysis!$I$11),
      "Outlier",
      "Normal"))</f>
        <v>Normal</v>
      </c>
    </row>
    <row r="3018" spans="1:19">
      <c r="A3018" t="s">
        <v>7005</v>
      </c>
      <c r="B3018" s="4">
        <v>44905</v>
      </c>
      <c r="C3018" s="2">
        <v>140990.76</v>
      </c>
      <c r="D3018" t="s">
        <v>849</v>
      </c>
      <c r="E3018" t="s">
        <v>853</v>
      </c>
      <c r="F3018" t="s">
        <v>9</v>
      </c>
      <c r="G3018" t="s">
        <v>20</v>
      </c>
      <c r="H3018" t="s">
        <v>255</v>
      </c>
      <c r="J3018" t="s">
        <v>7006</v>
      </c>
      <c r="K3018" t="str">
        <f>IF(COUNTIF(Customers!A:A, H3018)&gt;0, "Valid", "Invalid")</f>
        <v>Valid</v>
      </c>
      <c r="L3018" t="str">
        <f t="shared" si="235"/>
        <v>12</v>
      </c>
      <c r="M3018" t="str">
        <f t="shared" si="236"/>
        <v>2022</v>
      </c>
      <c r="N3018">
        <f t="shared" si="237"/>
        <v>140990.76</v>
      </c>
      <c r="O3018">
        <f t="shared" si="238"/>
        <v>140990.76</v>
      </c>
      <c r="P3018" t="str">
        <f t="shared" si="239"/>
        <v/>
      </c>
      <c r="Q3018" s="48" t="str">
        <f>IF(O3018="","",
   IF(OR(O3018&lt;EDA_Outlier_Analysis!$C$10, O3018&gt;EDA_Outlier_Analysis!$C$11),
      "Outlier",
      "Normal"))</f>
        <v>Normal</v>
      </c>
      <c r="R3018" t="str">
        <f>IF(P3018="","",
   IF(OR(P3018 &lt; EDA_Outlier_Analysis!$F$7, P3018 &gt; EDA_Outlier_Analysis!$F$8),
      "Outlier",
      "Normal"))</f>
        <v/>
      </c>
      <c r="S3018" t="str">
        <f>IF(N3018="","",
   IF(OR(N3018 &lt;EDA_Outlier_Analysis!$I$10, N3018 &gt; EDA_Outlier_Analysis!$I$11),
      "Outlier",
      "Normal"))</f>
        <v>Normal</v>
      </c>
    </row>
    <row r="3019" spans="1:19">
      <c r="A3019" t="s">
        <v>7007</v>
      </c>
      <c r="B3019" s="4">
        <v>45114</v>
      </c>
      <c r="C3019" s="2">
        <v>-45926.45</v>
      </c>
      <c r="D3019" t="s">
        <v>840</v>
      </c>
      <c r="E3019" t="s">
        <v>905</v>
      </c>
      <c r="F3019" t="s">
        <v>11</v>
      </c>
      <c r="G3019" t="s">
        <v>34</v>
      </c>
      <c r="I3019" t="s">
        <v>1177</v>
      </c>
      <c r="J3019" t="s">
        <v>7008</v>
      </c>
      <c r="K3019" t="str">
        <f>IF(COUNTIF(Customers!A:A, H3019)&gt;0, "Valid", "Invalid")</f>
        <v>Invalid</v>
      </c>
      <c r="L3019" t="str">
        <f t="shared" si="235"/>
        <v>7</v>
      </c>
      <c r="M3019" t="str">
        <f t="shared" si="236"/>
        <v>2023</v>
      </c>
      <c r="N3019">
        <f t="shared" si="237"/>
        <v>-45926.45</v>
      </c>
      <c r="O3019" t="str">
        <f t="shared" si="238"/>
        <v/>
      </c>
      <c r="P3019">
        <f t="shared" si="239"/>
        <v>45926.45</v>
      </c>
      <c r="Q3019" s="48" t="str">
        <f>IF(O3019="","",
   IF(OR(O3019&lt;EDA_Outlier_Analysis!$C$10, O3019&gt;EDA_Outlier_Analysis!$C$11),
      "Outlier",
      "Normal"))</f>
        <v/>
      </c>
      <c r="R3019" t="str">
        <f>IF(P3019="","",
   IF(OR(P3019 &lt; EDA_Outlier_Analysis!$F$7, P3019 &gt; EDA_Outlier_Analysis!$F$8),
      "Outlier",
      "Normal"))</f>
        <v>Normal</v>
      </c>
      <c r="S3019" t="str">
        <f>IF(N3019="","",
   IF(OR(N3019 &lt;EDA_Outlier_Analysis!$I$10, N3019 &gt; EDA_Outlier_Analysis!$I$11),
      "Outlier",
      "Normal"))</f>
        <v>Normal</v>
      </c>
    </row>
    <row r="3020" spans="1:19">
      <c r="A3020" t="s">
        <v>7009</v>
      </c>
      <c r="B3020" s="4">
        <v>44590</v>
      </c>
      <c r="C3020" s="2">
        <v>-44191.89</v>
      </c>
      <c r="D3020" t="s">
        <v>840</v>
      </c>
      <c r="E3020" t="s">
        <v>864</v>
      </c>
      <c r="F3020" t="s">
        <v>9</v>
      </c>
      <c r="G3020" t="s">
        <v>34</v>
      </c>
      <c r="I3020" t="s">
        <v>2048</v>
      </c>
      <c r="J3020" t="s">
        <v>7010</v>
      </c>
      <c r="K3020" t="str">
        <f>IF(COUNTIF(Customers!A:A, H3020)&gt;0, "Valid", "Invalid")</f>
        <v>Invalid</v>
      </c>
      <c r="L3020" t="str">
        <f t="shared" si="235"/>
        <v>1</v>
      </c>
      <c r="M3020" t="str">
        <f t="shared" si="236"/>
        <v>2022</v>
      </c>
      <c r="N3020">
        <f t="shared" si="237"/>
        <v>-44191.89</v>
      </c>
      <c r="O3020" t="str">
        <f t="shared" si="238"/>
        <v/>
      </c>
      <c r="P3020">
        <f t="shared" si="239"/>
        <v>44191.89</v>
      </c>
      <c r="Q3020" s="48" t="str">
        <f>IF(O3020="","",
   IF(OR(O3020&lt;EDA_Outlier_Analysis!$C$10, O3020&gt;EDA_Outlier_Analysis!$C$11),
      "Outlier",
      "Normal"))</f>
        <v/>
      </c>
      <c r="R3020" t="str">
        <f>IF(P3020="","",
   IF(OR(P3020 &lt; EDA_Outlier_Analysis!$F$7, P3020 &gt; EDA_Outlier_Analysis!$F$8),
      "Outlier",
      "Normal"))</f>
        <v>Normal</v>
      </c>
      <c r="S3020" t="str">
        <f>IF(N3020="","",
   IF(OR(N3020 &lt;EDA_Outlier_Analysis!$I$10, N3020 &gt; EDA_Outlier_Analysis!$I$11),
      "Outlier",
      "Normal"))</f>
        <v>Normal</v>
      </c>
    </row>
    <row r="3021" spans="1:19">
      <c r="A3021" t="s">
        <v>7011</v>
      </c>
      <c r="B3021" s="4">
        <v>45217</v>
      </c>
      <c r="C3021" s="2">
        <v>-65271.91</v>
      </c>
      <c r="D3021" t="s">
        <v>840</v>
      </c>
      <c r="E3021" t="s">
        <v>845</v>
      </c>
      <c r="F3021" t="s">
        <v>11</v>
      </c>
      <c r="G3021" t="s">
        <v>24</v>
      </c>
      <c r="I3021" t="s">
        <v>1132</v>
      </c>
      <c r="J3021" t="s">
        <v>7012</v>
      </c>
      <c r="K3021" t="str">
        <f>IF(COUNTIF(Customers!A:A, H3021)&gt;0, "Valid", "Invalid")</f>
        <v>Invalid</v>
      </c>
      <c r="L3021" t="str">
        <f t="shared" si="235"/>
        <v>10</v>
      </c>
      <c r="M3021" t="str">
        <f t="shared" si="236"/>
        <v>2023</v>
      </c>
      <c r="N3021">
        <f t="shared" si="237"/>
        <v>-65271.91</v>
      </c>
      <c r="O3021" t="str">
        <f t="shared" si="238"/>
        <v/>
      </c>
      <c r="P3021">
        <f t="shared" si="239"/>
        <v>65271.91</v>
      </c>
      <c r="Q3021" s="48" t="str">
        <f>IF(O3021="","",
   IF(OR(O3021&lt;EDA_Outlier_Analysis!$C$10, O3021&gt;EDA_Outlier_Analysis!$C$11),
      "Outlier",
      "Normal"))</f>
        <v/>
      </c>
      <c r="R3021" t="str">
        <f>IF(P3021="","",
   IF(OR(P3021 &lt; EDA_Outlier_Analysis!$F$7, P3021 &gt; EDA_Outlier_Analysis!$F$8),
      "Outlier",
      "Normal"))</f>
        <v>Outlier</v>
      </c>
      <c r="S3021" t="str">
        <f>IF(N3021="","",
   IF(OR(N3021 &lt;EDA_Outlier_Analysis!$I$10, N3021 &gt; EDA_Outlier_Analysis!$I$11),
      "Outlier",
      "Normal"))</f>
        <v>Normal</v>
      </c>
    </row>
    <row r="3022" spans="1:19">
      <c r="A3022" t="s">
        <v>7013</v>
      </c>
      <c r="B3022" s="4">
        <v>45283</v>
      </c>
      <c r="C3022" s="2">
        <v>246191.05</v>
      </c>
      <c r="D3022" t="s">
        <v>849</v>
      </c>
      <c r="E3022" t="s">
        <v>850</v>
      </c>
      <c r="F3022" t="s">
        <v>10</v>
      </c>
      <c r="G3022" t="s">
        <v>34</v>
      </c>
      <c r="H3022" t="s">
        <v>633</v>
      </c>
      <c r="J3022" t="s">
        <v>7014</v>
      </c>
      <c r="K3022" t="str">
        <f>IF(COUNTIF(Customers!A:A, H3022)&gt;0, "Valid", "Invalid")</f>
        <v>Valid</v>
      </c>
      <c r="L3022" t="str">
        <f t="shared" si="235"/>
        <v>12</v>
      </c>
      <c r="M3022" t="str">
        <f t="shared" si="236"/>
        <v>2023</v>
      </c>
      <c r="N3022">
        <f t="shared" si="237"/>
        <v>246191.05</v>
      </c>
      <c r="O3022">
        <f t="shared" si="238"/>
        <v>246191.05</v>
      </c>
      <c r="P3022" t="str">
        <f t="shared" si="239"/>
        <v/>
      </c>
      <c r="Q3022" s="48" t="str">
        <f>IF(O3022="","",
   IF(OR(O3022&lt;EDA_Outlier_Analysis!$C$10, O3022&gt;EDA_Outlier_Analysis!$C$11),
      "Outlier",
      "Normal"))</f>
        <v>Normal</v>
      </c>
      <c r="R3022" t="str">
        <f>IF(P3022="","",
   IF(OR(P3022 &lt; EDA_Outlier_Analysis!$F$7, P3022 &gt; EDA_Outlier_Analysis!$F$8),
      "Outlier",
      "Normal"))</f>
        <v/>
      </c>
      <c r="S3022" t="str">
        <f>IF(N3022="","",
   IF(OR(N3022 &lt;EDA_Outlier_Analysis!$I$10, N3022 &gt; EDA_Outlier_Analysis!$I$11),
      "Outlier",
      "Normal"))</f>
        <v>Normal</v>
      </c>
    </row>
    <row r="3023" spans="1:19">
      <c r="A3023" t="s">
        <v>7015</v>
      </c>
      <c r="B3023" s="4">
        <v>44723</v>
      </c>
      <c r="C3023" s="2">
        <v>208218.22</v>
      </c>
      <c r="D3023" t="s">
        <v>849</v>
      </c>
      <c r="E3023" t="s">
        <v>850</v>
      </c>
      <c r="F3023" t="s">
        <v>9</v>
      </c>
      <c r="G3023" t="s">
        <v>31</v>
      </c>
      <c r="H3023" t="s">
        <v>741</v>
      </c>
      <c r="J3023" t="s">
        <v>7016</v>
      </c>
      <c r="K3023" t="str">
        <f>IF(COUNTIF(Customers!A:A, H3023)&gt;0, "Valid", "Invalid")</f>
        <v>Valid</v>
      </c>
      <c r="L3023" t="str">
        <f t="shared" si="235"/>
        <v>6</v>
      </c>
      <c r="M3023" t="str">
        <f t="shared" si="236"/>
        <v>2022</v>
      </c>
      <c r="N3023">
        <f t="shared" si="237"/>
        <v>208218.22</v>
      </c>
      <c r="O3023">
        <f t="shared" si="238"/>
        <v>208218.22</v>
      </c>
      <c r="P3023" t="str">
        <f t="shared" si="239"/>
        <v/>
      </c>
      <c r="Q3023" s="48" t="str">
        <f>IF(O3023="","",
   IF(OR(O3023&lt;EDA_Outlier_Analysis!$C$10, O3023&gt;EDA_Outlier_Analysis!$C$11),
      "Outlier",
      "Normal"))</f>
        <v>Normal</v>
      </c>
      <c r="R3023" t="str">
        <f>IF(P3023="","",
   IF(OR(P3023 &lt; EDA_Outlier_Analysis!$F$7, P3023 &gt; EDA_Outlier_Analysis!$F$8),
      "Outlier",
      "Normal"))</f>
        <v/>
      </c>
      <c r="S3023" t="str">
        <f>IF(N3023="","",
   IF(OR(N3023 &lt;EDA_Outlier_Analysis!$I$10, N3023 &gt; EDA_Outlier_Analysis!$I$11),
      "Outlier",
      "Normal"))</f>
        <v>Normal</v>
      </c>
    </row>
    <row r="3024" spans="1:19">
      <c r="A3024" t="s">
        <v>7017</v>
      </c>
      <c r="B3024" s="4">
        <v>45285</v>
      </c>
      <c r="C3024" s="2">
        <v>218418.79</v>
      </c>
      <c r="D3024" t="s">
        <v>849</v>
      </c>
      <c r="E3024" t="s">
        <v>850</v>
      </c>
      <c r="F3024" t="s">
        <v>11</v>
      </c>
      <c r="G3024" t="s">
        <v>34</v>
      </c>
      <c r="H3024" t="s">
        <v>259</v>
      </c>
      <c r="J3024" t="s">
        <v>7018</v>
      </c>
      <c r="K3024" t="str">
        <f>IF(COUNTIF(Customers!A:A, H3024)&gt;0, "Valid", "Invalid")</f>
        <v>Valid</v>
      </c>
      <c r="L3024" t="str">
        <f t="shared" si="235"/>
        <v>12</v>
      </c>
      <c r="M3024" t="str">
        <f t="shared" si="236"/>
        <v>2023</v>
      </c>
      <c r="N3024">
        <f t="shared" si="237"/>
        <v>218418.79</v>
      </c>
      <c r="O3024">
        <f t="shared" si="238"/>
        <v>218418.79</v>
      </c>
      <c r="P3024" t="str">
        <f t="shared" si="239"/>
        <v/>
      </c>
      <c r="Q3024" s="48" t="str">
        <f>IF(O3024="","",
   IF(OR(O3024&lt;EDA_Outlier_Analysis!$C$10, O3024&gt;EDA_Outlier_Analysis!$C$11),
      "Outlier",
      "Normal"))</f>
        <v>Normal</v>
      </c>
      <c r="R3024" t="str">
        <f>IF(P3024="","",
   IF(OR(P3024 &lt; EDA_Outlier_Analysis!$F$7, P3024 &gt; EDA_Outlier_Analysis!$F$8),
      "Outlier",
      "Normal"))</f>
        <v/>
      </c>
      <c r="S3024" t="str">
        <f>IF(N3024="","",
   IF(OR(N3024 &lt;EDA_Outlier_Analysis!$I$10, N3024 &gt; EDA_Outlier_Analysis!$I$11),
      "Outlier",
      "Normal"))</f>
        <v>Normal</v>
      </c>
    </row>
    <row r="3025" spans="1:19">
      <c r="A3025" t="s">
        <v>7019</v>
      </c>
      <c r="B3025" s="4">
        <v>45191</v>
      </c>
      <c r="C3025" s="2">
        <v>-45530.83</v>
      </c>
      <c r="D3025" t="s">
        <v>840</v>
      </c>
      <c r="E3025" t="s">
        <v>845</v>
      </c>
      <c r="F3025" t="s">
        <v>9</v>
      </c>
      <c r="G3025" t="s">
        <v>34</v>
      </c>
      <c r="I3025" t="s">
        <v>1468</v>
      </c>
      <c r="J3025" t="s">
        <v>7020</v>
      </c>
      <c r="K3025" t="str">
        <f>IF(COUNTIF(Customers!A:A, H3025)&gt;0, "Valid", "Invalid")</f>
        <v>Invalid</v>
      </c>
      <c r="L3025" t="str">
        <f t="shared" si="235"/>
        <v>9</v>
      </c>
      <c r="M3025" t="str">
        <f t="shared" si="236"/>
        <v>2023</v>
      </c>
      <c r="N3025">
        <f t="shared" si="237"/>
        <v>-45530.83</v>
      </c>
      <c r="O3025" t="str">
        <f t="shared" si="238"/>
        <v/>
      </c>
      <c r="P3025">
        <f t="shared" si="239"/>
        <v>45530.83</v>
      </c>
      <c r="Q3025" s="48" t="str">
        <f>IF(O3025="","",
   IF(OR(O3025&lt;EDA_Outlier_Analysis!$C$10, O3025&gt;EDA_Outlier_Analysis!$C$11),
      "Outlier",
      "Normal"))</f>
        <v/>
      </c>
      <c r="R3025" t="str">
        <f>IF(P3025="","",
   IF(OR(P3025 &lt; EDA_Outlier_Analysis!$F$7, P3025 &gt; EDA_Outlier_Analysis!$F$8),
      "Outlier",
      "Normal"))</f>
        <v>Normal</v>
      </c>
      <c r="S3025" t="str">
        <f>IF(N3025="","",
   IF(OR(N3025 &lt;EDA_Outlier_Analysis!$I$10, N3025 &gt; EDA_Outlier_Analysis!$I$11),
      "Outlier",
      "Normal"))</f>
        <v>Normal</v>
      </c>
    </row>
    <row r="3026" spans="1:19">
      <c r="A3026" t="s">
        <v>7021</v>
      </c>
      <c r="B3026" s="4">
        <v>44627</v>
      </c>
      <c r="C3026" s="2">
        <v>-71751.039999999994</v>
      </c>
      <c r="D3026" t="s">
        <v>840</v>
      </c>
      <c r="E3026" t="s">
        <v>841</v>
      </c>
      <c r="F3026" t="s">
        <v>11</v>
      </c>
      <c r="G3026" t="s">
        <v>20</v>
      </c>
      <c r="I3026" t="s">
        <v>1210</v>
      </c>
      <c r="J3026" t="s">
        <v>7022</v>
      </c>
      <c r="K3026" t="str">
        <f>IF(COUNTIF(Customers!A:A, H3026)&gt;0, "Valid", "Invalid")</f>
        <v>Invalid</v>
      </c>
      <c r="L3026" t="str">
        <f t="shared" si="235"/>
        <v>3</v>
      </c>
      <c r="M3026" t="str">
        <f t="shared" si="236"/>
        <v>2022</v>
      </c>
      <c r="N3026">
        <f t="shared" si="237"/>
        <v>-71751.039999999994</v>
      </c>
      <c r="O3026" t="str">
        <f t="shared" si="238"/>
        <v/>
      </c>
      <c r="P3026">
        <f t="shared" si="239"/>
        <v>71751.039999999994</v>
      </c>
      <c r="Q3026" s="48" t="str">
        <f>IF(O3026="","",
   IF(OR(O3026&lt;EDA_Outlier_Analysis!$C$10, O3026&gt;EDA_Outlier_Analysis!$C$11),
      "Outlier",
      "Normal"))</f>
        <v/>
      </c>
      <c r="R3026" t="str">
        <f>IF(P3026="","",
   IF(OR(P3026 &lt; EDA_Outlier_Analysis!$F$7, P3026 &gt; EDA_Outlier_Analysis!$F$8),
      "Outlier",
      "Normal"))</f>
        <v>Outlier</v>
      </c>
      <c r="S3026" t="str">
        <f>IF(N3026="","",
   IF(OR(N3026 &lt;EDA_Outlier_Analysis!$I$10, N3026 &gt; EDA_Outlier_Analysis!$I$11),
      "Outlier",
      "Normal"))</f>
        <v>Normal</v>
      </c>
    </row>
    <row r="3027" spans="1:19">
      <c r="A3027" t="s">
        <v>7023</v>
      </c>
      <c r="B3027" s="4">
        <v>44819</v>
      </c>
      <c r="C3027" s="2">
        <v>156468.19</v>
      </c>
      <c r="D3027" t="s">
        <v>849</v>
      </c>
      <c r="E3027" t="s">
        <v>850</v>
      </c>
      <c r="F3027" t="s">
        <v>11</v>
      </c>
      <c r="G3027" t="s">
        <v>31</v>
      </c>
      <c r="H3027" t="s">
        <v>439</v>
      </c>
      <c r="J3027" t="s">
        <v>7024</v>
      </c>
      <c r="K3027" t="str">
        <f>IF(COUNTIF(Customers!A:A, H3027)&gt;0, "Valid", "Invalid")</f>
        <v>Valid</v>
      </c>
      <c r="L3027" t="str">
        <f t="shared" si="235"/>
        <v>9</v>
      </c>
      <c r="M3027" t="str">
        <f t="shared" si="236"/>
        <v>2022</v>
      </c>
      <c r="N3027">
        <f t="shared" si="237"/>
        <v>156468.19</v>
      </c>
      <c r="O3027">
        <f t="shared" si="238"/>
        <v>156468.19</v>
      </c>
      <c r="P3027" t="str">
        <f t="shared" si="239"/>
        <v/>
      </c>
      <c r="Q3027" s="48" t="str">
        <f>IF(O3027="","",
   IF(OR(O3027&lt;EDA_Outlier_Analysis!$C$10, O3027&gt;EDA_Outlier_Analysis!$C$11),
      "Outlier",
      "Normal"))</f>
        <v>Normal</v>
      </c>
      <c r="R3027" t="str">
        <f>IF(P3027="","",
   IF(OR(P3027 &lt; EDA_Outlier_Analysis!$F$7, P3027 &gt; EDA_Outlier_Analysis!$F$8),
      "Outlier",
      "Normal"))</f>
        <v/>
      </c>
      <c r="S3027" t="str">
        <f>IF(N3027="","",
   IF(OR(N3027 &lt;EDA_Outlier_Analysis!$I$10, N3027 &gt; EDA_Outlier_Analysis!$I$11),
      "Outlier",
      "Normal"))</f>
        <v>Normal</v>
      </c>
    </row>
    <row r="3028" spans="1:19">
      <c r="A3028" t="s">
        <v>7025</v>
      </c>
      <c r="B3028" s="4">
        <v>44855</v>
      </c>
      <c r="C3028" s="2">
        <v>119410.89</v>
      </c>
      <c r="D3028" t="s">
        <v>849</v>
      </c>
      <c r="E3028" t="s">
        <v>868</v>
      </c>
      <c r="F3028" t="s">
        <v>9</v>
      </c>
      <c r="G3028" t="s">
        <v>31</v>
      </c>
      <c r="H3028" t="s">
        <v>125</v>
      </c>
      <c r="J3028" t="s">
        <v>7026</v>
      </c>
      <c r="K3028" t="str">
        <f>IF(COUNTIF(Customers!A:A, H3028)&gt;0, "Valid", "Invalid")</f>
        <v>Valid</v>
      </c>
      <c r="L3028" t="str">
        <f t="shared" si="235"/>
        <v>10</v>
      </c>
      <c r="M3028" t="str">
        <f t="shared" si="236"/>
        <v>2022</v>
      </c>
      <c r="N3028">
        <f t="shared" si="237"/>
        <v>119410.89</v>
      </c>
      <c r="O3028">
        <f t="shared" si="238"/>
        <v>119410.89</v>
      </c>
      <c r="P3028" t="str">
        <f t="shared" si="239"/>
        <v/>
      </c>
      <c r="Q3028" s="48" t="str">
        <f>IF(O3028="","",
   IF(OR(O3028&lt;EDA_Outlier_Analysis!$C$10, O3028&gt;EDA_Outlier_Analysis!$C$11),
      "Outlier",
      "Normal"))</f>
        <v>Normal</v>
      </c>
      <c r="R3028" t="str">
        <f>IF(P3028="","",
   IF(OR(P3028 &lt; EDA_Outlier_Analysis!$F$7, P3028 &gt; EDA_Outlier_Analysis!$F$8),
      "Outlier",
      "Normal"))</f>
        <v/>
      </c>
      <c r="S3028" t="str">
        <f>IF(N3028="","",
   IF(OR(N3028 &lt;EDA_Outlier_Analysis!$I$10, N3028 &gt; EDA_Outlier_Analysis!$I$11),
      "Outlier",
      "Normal"))</f>
        <v>Normal</v>
      </c>
    </row>
    <row r="3029" spans="1:19">
      <c r="A3029" t="s">
        <v>7027</v>
      </c>
      <c r="B3029" s="4">
        <v>45031</v>
      </c>
      <c r="C3029" s="2">
        <v>-46120.11</v>
      </c>
      <c r="D3029" t="s">
        <v>840</v>
      </c>
      <c r="E3029" t="s">
        <v>845</v>
      </c>
      <c r="F3029" t="s">
        <v>9</v>
      </c>
      <c r="G3029" t="s">
        <v>34</v>
      </c>
      <c r="I3029" t="s">
        <v>2017</v>
      </c>
      <c r="J3029" t="s">
        <v>7028</v>
      </c>
      <c r="K3029" t="str">
        <f>IF(COUNTIF(Customers!A:A, H3029)&gt;0, "Valid", "Invalid")</f>
        <v>Invalid</v>
      </c>
      <c r="L3029" t="str">
        <f t="shared" si="235"/>
        <v>4</v>
      </c>
      <c r="M3029" t="str">
        <f t="shared" si="236"/>
        <v>2023</v>
      </c>
      <c r="N3029">
        <f t="shared" si="237"/>
        <v>-46120.11</v>
      </c>
      <c r="O3029" t="str">
        <f t="shared" si="238"/>
        <v/>
      </c>
      <c r="P3029">
        <f t="shared" si="239"/>
        <v>46120.11</v>
      </c>
      <c r="Q3029" s="48" t="str">
        <f>IF(O3029="","",
   IF(OR(O3029&lt;EDA_Outlier_Analysis!$C$10, O3029&gt;EDA_Outlier_Analysis!$C$11),
      "Outlier",
      "Normal"))</f>
        <v/>
      </c>
      <c r="R3029" t="str">
        <f>IF(P3029="","",
   IF(OR(P3029 &lt; EDA_Outlier_Analysis!$F$7, P3029 &gt; EDA_Outlier_Analysis!$F$8),
      "Outlier",
      "Normal"))</f>
        <v>Normal</v>
      </c>
      <c r="S3029" t="str">
        <f>IF(N3029="","",
   IF(OR(N3029 &lt;EDA_Outlier_Analysis!$I$10, N3029 &gt; EDA_Outlier_Analysis!$I$11),
      "Outlier",
      "Normal"))</f>
        <v>Normal</v>
      </c>
    </row>
    <row r="3030" spans="1:19">
      <c r="A3030" t="s">
        <v>7029</v>
      </c>
      <c r="B3030" s="4">
        <v>44875</v>
      </c>
      <c r="C3030" s="2">
        <v>94938.08</v>
      </c>
      <c r="D3030" t="s">
        <v>849</v>
      </c>
      <c r="E3030" t="s">
        <v>850</v>
      </c>
      <c r="F3030" t="s">
        <v>9</v>
      </c>
      <c r="G3030" t="s">
        <v>20</v>
      </c>
      <c r="H3030" t="s">
        <v>439</v>
      </c>
      <c r="J3030" t="s">
        <v>7030</v>
      </c>
      <c r="K3030" t="str">
        <f>IF(COUNTIF(Customers!A:A, H3030)&gt;0, "Valid", "Invalid")</f>
        <v>Valid</v>
      </c>
      <c r="L3030" t="str">
        <f t="shared" si="235"/>
        <v>11</v>
      </c>
      <c r="M3030" t="str">
        <f t="shared" si="236"/>
        <v>2022</v>
      </c>
      <c r="N3030">
        <f t="shared" si="237"/>
        <v>94938.08</v>
      </c>
      <c r="O3030">
        <f t="shared" si="238"/>
        <v>94938.08</v>
      </c>
      <c r="P3030" t="str">
        <f t="shared" si="239"/>
        <v/>
      </c>
      <c r="Q3030" s="48" t="str">
        <f>IF(O3030="","",
   IF(OR(O3030&lt;EDA_Outlier_Analysis!$C$10, O3030&gt;EDA_Outlier_Analysis!$C$11),
      "Outlier",
      "Normal"))</f>
        <v>Normal</v>
      </c>
      <c r="R3030" t="str">
        <f>IF(P3030="","",
   IF(OR(P3030 &lt; EDA_Outlier_Analysis!$F$7, P3030 &gt; EDA_Outlier_Analysis!$F$8),
      "Outlier",
      "Normal"))</f>
        <v/>
      </c>
      <c r="S3030" t="str">
        <f>IF(N3030="","",
   IF(OR(N3030 &lt;EDA_Outlier_Analysis!$I$10, N3030 &gt; EDA_Outlier_Analysis!$I$11),
      "Outlier",
      "Normal"))</f>
        <v>Normal</v>
      </c>
    </row>
    <row r="3031" spans="1:19">
      <c r="A3031" t="s">
        <v>7031</v>
      </c>
      <c r="B3031" s="4">
        <v>44693</v>
      </c>
      <c r="C3031" s="2">
        <v>191410.34</v>
      </c>
      <c r="D3031" t="s">
        <v>849</v>
      </c>
      <c r="E3031" t="s">
        <v>853</v>
      </c>
      <c r="F3031" t="s">
        <v>9</v>
      </c>
      <c r="G3031" t="s">
        <v>31</v>
      </c>
      <c r="H3031" t="s">
        <v>89</v>
      </c>
      <c r="J3031" t="s">
        <v>7032</v>
      </c>
      <c r="K3031" t="str">
        <f>IF(COUNTIF(Customers!A:A, H3031)&gt;0, "Valid", "Invalid")</f>
        <v>Valid</v>
      </c>
      <c r="L3031" t="str">
        <f t="shared" si="235"/>
        <v>5</v>
      </c>
      <c r="M3031" t="str">
        <f t="shared" si="236"/>
        <v>2022</v>
      </c>
      <c r="N3031">
        <f t="shared" si="237"/>
        <v>191410.34</v>
      </c>
      <c r="O3031">
        <f t="shared" si="238"/>
        <v>191410.34</v>
      </c>
      <c r="P3031" t="str">
        <f t="shared" si="239"/>
        <v/>
      </c>
      <c r="Q3031" s="48" t="str">
        <f>IF(O3031="","",
   IF(OR(O3031&lt;EDA_Outlier_Analysis!$C$10, O3031&gt;EDA_Outlier_Analysis!$C$11),
      "Outlier",
      "Normal"))</f>
        <v>Normal</v>
      </c>
      <c r="R3031" t="str">
        <f>IF(P3031="","",
   IF(OR(P3031 &lt; EDA_Outlier_Analysis!$F$7, P3031 &gt; EDA_Outlier_Analysis!$F$8),
      "Outlier",
      "Normal"))</f>
        <v/>
      </c>
      <c r="S3031" t="str">
        <f>IF(N3031="","",
   IF(OR(N3031 &lt;EDA_Outlier_Analysis!$I$10, N3031 &gt; EDA_Outlier_Analysis!$I$11),
      "Outlier",
      "Normal"))</f>
        <v>Normal</v>
      </c>
    </row>
    <row r="3032" spans="1:19">
      <c r="A3032" t="s">
        <v>7033</v>
      </c>
      <c r="B3032" s="4">
        <v>44908</v>
      </c>
      <c r="C3032" s="2">
        <v>-23147.51</v>
      </c>
      <c r="D3032" t="s">
        <v>840</v>
      </c>
      <c r="E3032" t="s">
        <v>845</v>
      </c>
      <c r="F3032" t="s">
        <v>11</v>
      </c>
      <c r="G3032" t="s">
        <v>24</v>
      </c>
      <c r="I3032" t="s">
        <v>1141</v>
      </c>
      <c r="J3032" t="s">
        <v>7034</v>
      </c>
      <c r="K3032" t="str">
        <f>IF(COUNTIF(Customers!A:A, H3032)&gt;0, "Valid", "Invalid")</f>
        <v>Invalid</v>
      </c>
      <c r="L3032" t="str">
        <f t="shared" si="235"/>
        <v>12</v>
      </c>
      <c r="M3032" t="str">
        <f t="shared" si="236"/>
        <v>2022</v>
      </c>
      <c r="N3032">
        <f t="shared" si="237"/>
        <v>-23147.51</v>
      </c>
      <c r="O3032" t="str">
        <f t="shared" si="238"/>
        <v/>
      </c>
      <c r="P3032">
        <f t="shared" si="239"/>
        <v>23147.51</v>
      </c>
      <c r="Q3032" s="48" t="str">
        <f>IF(O3032="","",
   IF(OR(O3032&lt;EDA_Outlier_Analysis!$C$10, O3032&gt;EDA_Outlier_Analysis!$C$11),
      "Outlier",
      "Normal"))</f>
        <v/>
      </c>
      <c r="R3032" t="str">
        <f>IF(P3032="","",
   IF(OR(P3032 &lt; EDA_Outlier_Analysis!$F$7, P3032 &gt; EDA_Outlier_Analysis!$F$8),
      "Outlier",
      "Normal"))</f>
        <v>Outlier</v>
      </c>
      <c r="S3032" t="str">
        <f>IF(N3032="","",
   IF(OR(N3032 &lt;EDA_Outlier_Analysis!$I$10, N3032 &gt; EDA_Outlier_Analysis!$I$11),
      "Outlier",
      "Normal"))</f>
        <v>Normal</v>
      </c>
    </row>
    <row r="3033" spans="1:19">
      <c r="A3033" t="s">
        <v>7035</v>
      </c>
      <c r="B3033" s="4">
        <v>45283</v>
      </c>
      <c r="C3033" s="2">
        <v>144221.81</v>
      </c>
      <c r="D3033" t="s">
        <v>849</v>
      </c>
      <c r="E3033" t="s">
        <v>850</v>
      </c>
      <c r="F3033" t="s">
        <v>11</v>
      </c>
      <c r="G3033" t="s">
        <v>31</v>
      </c>
      <c r="H3033" t="s">
        <v>571</v>
      </c>
      <c r="J3033" t="s">
        <v>7036</v>
      </c>
      <c r="K3033" t="str">
        <f>IF(COUNTIF(Customers!A:A, H3033)&gt;0, "Valid", "Invalid")</f>
        <v>Valid</v>
      </c>
      <c r="L3033" t="str">
        <f t="shared" si="235"/>
        <v>12</v>
      </c>
      <c r="M3033" t="str">
        <f t="shared" si="236"/>
        <v>2023</v>
      </c>
      <c r="N3033">
        <f t="shared" si="237"/>
        <v>144221.81</v>
      </c>
      <c r="O3033">
        <f t="shared" si="238"/>
        <v>144221.81</v>
      </c>
      <c r="P3033" t="str">
        <f t="shared" si="239"/>
        <v/>
      </c>
      <c r="Q3033" s="48" t="str">
        <f>IF(O3033="","",
   IF(OR(O3033&lt;EDA_Outlier_Analysis!$C$10, O3033&gt;EDA_Outlier_Analysis!$C$11),
      "Outlier",
      "Normal"))</f>
        <v>Normal</v>
      </c>
      <c r="R3033" t="str">
        <f>IF(P3033="","",
   IF(OR(P3033 &lt; EDA_Outlier_Analysis!$F$7, P3033 &gt; EDA_Outlier_Analysis!$F$8),
      "Outlier",
      "Normal"))</f>
        <v/>
      </c>
      <c r="S3033" t="str">
        <f>IF(N3033="","",
   IF(OR(N3033 &lt;EDA_Outlier_Analysis!$I$10, N3033 &gt; EDA_Outlier_Analysis!$I$11),
      "Outlier",
      "Normal"))</f>
        <v>Normal</v>
      </c>
    </row>
    <row r="3034" spans="1:19">
      <c r="A3034" t="s">
        <v>7037</v>
      </c>
      <c r="B3034" s="4">
        <v>44590</v>
      </c>
      <c r="C3034" s="2">
        <v>253066.06</v>
      </c>
      <c r="D3034" t="s">
        <v>849</v>
      </c>
      <c r="E3034" t="s">
        <v>868</v>
      </c>
      <c r="F3034" t="s">
        <v>11</v>
      </c>
      <c r="G3034" t="s">
        <v>20</v>
      </c>
      <c r="H3034" t="s">
        <v>315</v>
      </c>
      <c r="J3034" t="s">
        <v>7038</v>
      </c>
      <c r="K3034" t="str">
        <f>IF(COUNTIF(Customers!A:A, H3034)&gt;0, "Valid", "Invalid")</f>
        <v>Valid</v>
      </c>
      <c r="L3034" t="str">
        <f t="shared" si="235"/>
        <v>1</v>
      </c>
      <c r="M3034" t="str">
        <f t="shared" si="236"/>
        <v>2022</v>
      </c>
      <c r="N3034">
        <f t="shared" si="237"/>
        <v>253066.06</v>
      </c>
      <c r="O3034">
        <f t="shared" si="238"/>
        <v>253066.06</v>
      </c>
      <c r="P3034" t="str">
        <f t="shared" si="239"/>
        <v/>
      </c>
      <c r="Q3034" s="48" t="str">
        <f>IF(O3034="","",
   IF(OR(O3034&lt;EDA_Outlier_Analysis!$C$10, O3034&gt;EDA_Outlier_Analysis!$C$11),
      "Outlier",
      "Normal"))</f>
        <v>Normal</v>
      </c>
      <c r="R3034" t="str">
        <f>IF(P3034="","",
   IF(OR(P3034 &lt; EDA_Outlier_Analysis!$F$7, P3034 &gt; EDA_Outlier_Analysis!$F$8),
      "Outlier",
      "Normal"))</f>
        <v/>
      </c>
      <c r="S3034" t="str">
        <f>IF(N3034="","",
   IF(OR(N3034 &lt;EDA_Outlier_Analysis!$I$10, N3034 &gt; EDA_Outlier_Analysis!$I$11),
      "Outlier",
      "Normal"))</f>
        <v>Normal</v>
      </c>
    </row>
    <row r="3035" spans="1:19">
      <c r="A3035" t="s">
        <v>7039</v>
      </c>
      <c r="B3035" s="4">
        <v>44802</v>
      </c>
      <c r="C3035" s="2">
        <v>-29326.82</v>
      </c>
      <c r="D3035" t="s">
        <v>840</v>
      </c>
      <c r="E3035" t="s">
        <v>905</v>
      </c>
      <c r="F3035" t="s">
        <v>9</v>
      </c>
      <c r="G3035" t="s">
        <v>31</v>
      </c>
      <c r="I3035" t="s">
        <v>2914</v>
      </c>
      <c r="J3035" t="s">
        <v>7040</v>
      </c>
      <c r="K3035" t="str">
        <f>IF(COUNTIF(Customers!A:A, H3035)&gt;0, "Valid", "Invalid")</f>
        <v>Invalid</v>
      </c>
      <c r="L3035" t="str">
        <f t="shared" si="235"/>
        <v>8</v>
      </c>
      <c r="M3035" t="str">
        <f t="shared" si="236"/>
        <v>2022</v>
      </c>
      <c r="N3035">
        <f t="shared" si="237"/>
        <v>-29326.82</v>
      </c>
      <c r="O3035" t="str">
        <f t="shared" si="238"/>
        <v/>
      </c>
      <c r="P3035">
        <f t="shared" si="239"/>
        <v>29326.82</v>
      </c>
      <c r="Q3035" s="48" t="str">
        <f>IF(O3035="","",
   IF(OR(O3035&lt;EDA_Outlier_Analysis!$C$10, O3035&gt;EDA_Outlier_Analysis!$C$11),
      "Outlier",
      "Normal"))</f>
        <v/>
      </c>
      <c r="R3035" t="str">
        <f>IF(P3035="","",
   IF(OR(P3035 &lt; EDA_Outlier_Analysis!$F$7, P3035 &gt; EDA_Outlier_Analysis!$F$8),
      "Outlier",
      "Normal"))</f>
        <v>Normal</v>
      </c>
      <c r="S3035" t="str">
        <f>IF(N3035="","",
   IF(OR(N3035 &lt;EDA_Outlier_Analysis!$I$10, N3035 &gt; EDA_Outlier_Analysis!$I$11),
      "Outlier",
      "Normal"))</f>
        <v>Normal</v>
      </c>
    </row>
    <row r="3036" spans="1:19">
      <c r="A3036" t="s">
        <v>7041</v>
      </c>
      <c r="B3036" s="4">
        <v>44995</v>
      </c>
      <c r="C3036" s="2">
        <v>142376.15</v>
      </c>
      <c r="D3036" t="s">
        <v>849</v>
      </c>
      <c r="E3036" t="s">
        <v>853</v>
      </c>
      <c r="F3036" t="s">
        <v>9</v>
      </c>
      <c r="G3036" t="s">
        <v>20</v>
      </c>
      <c r="H3036" t="s">
        <v>253</v>
      </c>
      <c r="J3036" t="s">
        <v>7042</v>
      </c>
      <c r="K3036" t="str">
        <f>IF(COUNTIF(Customers!A:A, H3036)&gt;0, "Valid", "Invalid")</f>
        <v>Valid</v>
      </c>
      <c r="L3036" t="str">
        <f t="shared" si="235"/>
        <v>3</v>
      </c>
      <c r="M3036" t="str">
        <f t="shared" si="236"/>
        <v>2023</v>
      </c>
      <c r="N3036">
        <f t="shared" si="237"/>
        <v>142376.15</v>
      </c>
      <c r="O3036">
        <f t="shared" si="238"/>
        <v>142376.15</v>
      </c>
      <c r="P3036" t="str">
        <f t="shared" si="239"/>
        <v/>
      </c>
      <c r="Q3036" s="48" t="str">
        <f>IF(O3036="","",
   IF(OR(O3036&lt;EDA_Outlier_Analysis!$C$10, O3036&gt;EDA_Outlier_Analysis!$C$11),
      "Outlier",
      "Normal"))</f>
        <v>Normal</v>
      </c>
      <c r="R3036" t="str">
        <f>IF(P3036="","",
   IF(OR(P3036 &lt; EDA_Outlier_Analysis!$F$7, P3036 &gt; EDA_Outlier_Analysis!$F$8),
      "Outlier",
      "Normal"))</f>
        <v/>
      </c>
      <c r="S3036" t="str">
        <f>IF(N3036="","",
   IF(OR(N3036 &lt;EDA_Outlier_Analysis!$I$10, N3036 &gt; EDA_Outlier_Analysis!$I$11),
      "Outlier",
      "Normal"))</f>
        <v>Normal</v>
      </c>
    </row>
    <row r="3037" spans="1:19">
      <c r="A3037" t="s">
        <v>7043</v>
      </c>
      <c r="B3037" s="4">
        <v>45125</v>
      </c>
      <c r="C3037" s="2">
        <v>-39347.230000000003</v>
      </c>
      <c r="D3037" t="s">
        <v>840</v>
      </c>
      <c r="E3037" t="s">
        <v>856</v>
      </c>
      <c r="F3037" t="s">
        <v>10</v>
      </c>
      <c r="G3037" t="s">
        <v>34</v>
      </c>
      <c r="I3037" t="s">
        <v>1109</v>
      </c>
      <c r="J3037" t="s">
        <v>7044</v>
      </c>
      <c r="K3037" t="str">
        <f>IF(COUNTIF(Customers!A:A, H3037)&gt;0, "Valid", "Invalid")</f>
        <v>Invalid</v>
      </c>
      <c r="L3037" t="str">
        <f t="shared" si="235"/>
        <v>7</v>
      </c>
      <c r="M3037" t="str">
        <f t="shared" si="236"/>
        <v>2023</v>
      </c>
      <c r="N3037">
        <f t="shared" si="237"/>
        <v>-39347.230000000003</v>
      </c>
      <c r="O3037" t="str">
        <f t="shared" si="238"/>
        <v/>
      </c>
      <c r="P3037">
        <f t="shared" si="239"/>
        <v>39347.230000000003</v>
      </c>
      <c r="Q3037" s="48" t="str">
        <f>IF(O3037="","",
   IF(OR(O3037&lt;EDA_Outlier_Analysis!$C$10, O3037&gt;EDA_Outlier_Analysis!$C$11),
      "Outlier",
      "Normal"))</f>
        <v/>
      </c>
      <c r="R3037" t="str">
        <f>IF(P3037="","",
   IF(OR(P3037 &lt; EDA_Outlier_Analysis!$F$7, P3037 &gt; EDA_Outlier_Analysis!$F$8),
      "Outlier",
      "Normal"))</f>
        <v>Normal</v>
      </c>
      <c r="S3037" t="str">
        <f>IF(N3037="","",
   IF(OR(N3037 &lt;EDA_Outlier_Analysis!$I$10, N3037 &gt; EDA_Outlier_Analysis!$I$11),
      "Outlier",
      "Normal"))</f>
        <v>Normal</v>
      </c>
    </row>
    <row r="3038" spans="1:19">
      <c r="A3038" t="s">
        <v>7045</v>
      </c>
      <c r="B3038" s="4">
        <v>44670</v>
      </c>
      <c r="C3038" s="2">
        <v>-60788.27</v>
      </c>
      <c r="D3038" t="s">
        <v>840</v>
      </c>
      <c r="E3038" t="s">
        <v>864</v>
      </c>
      <c r="F3038" t="s">
        <v>9</v>
      </c>
      <c r="G3038" t="s">
        <v>24</v>
      </c>
      <c r="I3038" t="s">
        <v>1415</v>
      </c>
      <c r="J3038" t="s">
        <v>7046</v>
      </c>
      <c r="K3038" t="str">
        <f>IF(COUNTIF(Customers!A:A, H3038)&gt;0, "Valid", "Invalid")</f>
        <v>Invalid</v>
      </c>
      <c r="L3038" t="str">
        <f t="shared" si="235"/>
        <v>4</v>
      </c>
      <c r="M3038" t="str">
        <f t="shared" si="236"/>
        <v>2022</v>
      </c>
      <c r="N3038">
        <f t="shared" si="237"/>
        <v>-60788.27</v>
      </c>
      <c r="O3038" t="str">
        <f t="shared" si="238"/>
        <v/>
      </c>
      <c r="P3038">
        <f t="shared" si="239"/>
        <v>60788.27</v>
      </c>
      <c r="Q3038" s="48" t="str">
        <f>IF(O3038="","",
   IF(OR(O3038&lt;EDA_Outlier_Analysis!$C$10, O3038&gt;EDA_Outlier_Analysis!$C$11),
      "Outlier",
      "Normal"))</f>
        <v/>
      </c>
      <c r="R3038" t="str">
        <f>IF(P3038="","",
   IF(OR(P3038 &lt; EDA_Outlier_Analysis!$F$7, P3038 &gt; EDA_Outlier_Analysis!$F$8),
      "Outlier",
      "Normal"))</f>
        <v>Outlier</v>
      </c>
      <c r="S3038" t="str">
        <f>IF(N3038="","",
   IF(OR(N3038 &lt;EDA_Outlier_Analysis!$I$10, N3038 &gt; EDA_Outlier_Analysis!$I$11),
      "Outlier",
      "Normal"))</f>
        <v>Normal</v>
      </c>
    </row>
    <row r="3039" spans="1:19">
      <c r="A3039" t="s">
        <v>7047</v>
      </c>
      <c r="B3039" s="4">
        <v>45237</v>
      </c>
      <c r="C3039" s="2">
        <v>78021.61</v>
      </c>
      <c r="D3039" t="s">
        <v>849</v>
      </c>
      <c r="E3039" t="s">
        <v>853</v>
      </c>
      <c r="F3039" t="s">
        <v>9</v>
      </c>
      <c r="G3039" t="s">
        <v>24</v>
      </c>
      <c r="H3039" t="s">
        <v>125</v>
      </c>
      <c r="J3039" t="s">
        <v>7048</v>
      </c>
      <c r="K3039" t="str">
        <f>IF(COUNTIF(Customers!A:A, H3039)&gt;0, "Valid", "Invalid")</f>
        <v>Valid</v>
      </c>
      <c r="L3039" t="str">
        <f t="shared" si="235"/>
        <v>11</v>
      </c>
      <c r="M3039" t="str">
        <f t="shared" si="236"/>
        <v>2023</v>
      </c>
      <c r="N3039">
        <f t="shared" si="237"/>
        <v>78021.61</v>
      </c>
      <c r="O3039">
        <f t="shared" si="238"/>
        <v>78021.61</v>
      </c>
      <c r="P3039" t="str">
        <f t="shared" si="239"/>
        <v/>
      </c>
      <c r="Q3039" s="48" t="str">
        <f>IF(O3039="","",
   IF(OR(O3039&lt;EDA_Outlier_Analysis!$C$10, O3039&gt;EDA_Outlier_Analysis!$C$11),
      "Outlier",
      "Normal"))</f>
        <v>Normal</v>
      </c>
      <c r="R3039" t="str">
        <f>IF(P3039="","",
   IF(OR(P3039 &lt; EDA_Outlier_Analysis!$F$7, P3039 &gt; EDA_Outlier_Analysis!$F$8),
      "Outlier",
      "Normal"))</f>
        <v/>
      </c>
      <c r="S3039" t="str">
        <f>IF(N3039="","",
   IF(OR(N3039 &lt;EDA_Outlier_Analysis!$I$10, N3039 &gt; EDA_Outlier_Analysis!$I$11),
      "Outlier",
      "Normal"))</f>
        <v>Normal</v>
      </c>
    </row>
    <row r="3040" spans="1:19">
      <c r="A3040" t="s">
        <v>7049</v>
      </c>
      <c r="B3040" s="4">
        <v>45089</v>
      </c>
      <c r="C3040" s="2">
        <v>-31041.91</v>
      </c>
      <c r="D3040" t="s">
        <v>840</v>
      </c>
      <c r="E3040" t="s">
        <v>845</v>
      </c>
      <c r="F3040" t="s">
        <v>9</v>
      </c>
      <c r="G3040" t="s">
        <v>34</v>
      </c>
      <c r="I3040" t="s">
        <v>932</v>
      </c>
      <c r="J3040" t="s">
        <v>7050</v>
      </c>
      <c r="K3040" t="str">
        <f>IF(COUNTIF(Customers!A:A, H3040)&gt;0, "Valid", "Invalid")</f>
        <v>Invalid</v>
      </c>
      <c r="L3040" t="str">
        <f t="shared" si="235"/>
        <v>6</v>
      </c>
      <c r="M3040" t="str">
        <f t="shared" si="236"/>
        <v>2023</v>
      </c>
      <c r="N3040">
        <f t="shared" si="237"/>
        <v>-31041.91</v>
      </c>
      <c r="O3040" t="str">
        <f t="shared" si="238"/>
        <v/>
      </c>
      <c r="P3040">
        <f t="shared" si="239"/>
        <v>31041.91</v>
      </c>
      <c r="Q3040" s="48" t="str">
        <f>IF(O3040="","",
   IF(OR(O3040&lt;EDA_Outlier_Analysis!$C$10, O3040&gt;EDA_Outlier_Analysis!$C$11),
      "Outlier",
      "Normal"))</f>
        <v/>
      </c>
      <c r="R3040" t="str">
        <f>IF(P3040="","",
   IF(OR(P3040 &lt; EDA_Outlier_Analysis!$F$7, P3040 &gt; EDA_Outlier_Analysis!$F$8),
      "Outlier",
      "Normal"))</f>
        <v>Normal</v>
      </c>
      <c r="S3040" t="str">
        <f>IF(N3040="","",
   IF(OR(N3040 &lt;EDA_Outlier_Analysis!$I$10, N3040 &gt; EDA_Outlier_Analysis!$I$11),
      "Outlier",
      "Normal"))</f>
        <v>Normal</v>
      </c>
    </row>
    <row r="3041" spans="1:19">
      <c r="A3041" t="s">
        <v>7051</v>
      </c>
      <c r="B3041" s="4">
        <v>45157</v>
      </c>
      <c r="C3041" s="2">
        <v>163039.81</v>
      </c>
      <c r="D3041" t="s">
        <v>849</v>
      </c>
      <c r="E3041" t="s">
        <v>853</v>
      </c>
      <c r="F3041" t="s">
        <v>10</v>
      </c>
      <c r="G3041" t="s">
        <v>20</v>
      </c>
      <c r="H3041" t="s">
        <v>109</v>
      </c>
      <c r="J3041" t="s">
        <v>7052</v>
      </c>
      <c r="K3041" t="str">
        <f>IF(COUNTIF(Customers!A:A, H3041)&gt;0, "Valid", "Invalid")</f>
        <v>Valid</v>
      </c>
      <c r="L3041" t="str">
        <f t="shared" si="235"/>
        <v>8</v>
      </c>
      <c r="M3041" t="str">
        <f t="shared" si="236"/>
        <v>2023</v>
      </c>
      <c r="N3041">
        <f t="shared" si="237"/>
        <v>163039.81</v>
      </c>
      <c r="O3041">
        <f t="shared" si="238"/>
        <v>163039.81</v>
      </c>
      <c r="P3041" t="str">
        <f t="shared" si="239"/>
        <v/>
      </c>
      <c r="Q3041" s="48" t="str">
        <f>IF(O3041="","",
   IF(OR(O3041&lt;EDA_Outlier_Analysis!$C$10, O3041&gt;EDA_Outlier_Analysis!$C$11),
      "Outlier",
      "Normal"))</f>
        <v>Normal</v>
      </c>
      <c r="R3041" t="str">
        <f>IF(P3041="","",
   IF(OR(P3041 &lt; EDA_Outlier_Analysis!$F$7, P3041 &gt; EDA_Outlier_Analysis!$F$8),
      "Outlier",
      "Normal"))</f>
        <v/>
      </c>
      <c r="S3041" t="str">
        <f>IF(N3041="","",
   IF(OR(N3041 &lt;EDA_Outlier_Analysis!$I$10, N3041 &gt; EDA_Outlier_Analysis!$I$11),
      "Outlier",
      "Normal"))</f>
        <v>Normal</v>
      </c>
    </row>
    <row r="3042" spans="1:19">
      <c r="A3042" t="s">
        <v>7053</v>
      </c>
      <c r="B3042" s="4">
        <v>44932</v>
      </c>
      <c r="C3042" s="2">
        <v>192035.21</v>
      </c>
      <c r="D3042" t="s">
        <v>849</v>
      </c>
      <c r="E3042" t="s">
        <v>853</v>
      </c>
      <c r="F3042" t="s">
        <v>10</v>
      </c>
      <c r="G3042" t="s">
        <v>31</v>
      </c>
      <c r="H3042" t="s">
        <v>67</v>
      </c>
      <c r="J3042" t="s">
        <v>7054</v>
      </c>
      <c r="K3042" t="str">
        <f>IF(COUNTIF(Customers!A:A, H3042)&gt;0, "Valid", "Invalid")</f>
        <v>Valid</v>
      </c>
      <c r="L3042" t="str">
        <f t="shared" si="235"/>
        <v>1</v>
      </c>
      <c r="M3042" t="str">
        <f t="shared" si="236"/>
        <v>2023</v>
      </c>
      <c r="N3042">
        <f t="shared" si="237"/>
        <v>192035.21</v>
      </c>
      <c r="O3042">
        <f t="shared" si="238"/>
        <v>192035.21</v>
      </c>
      <c r="P3042" t="str">
        <f t="shared" si="239"/>
        <v/>
      </c>
      <c r="Q3042" s="48" t="str">
        <f>IF(O3042="","",
   IF(OR(O3042&lt;EDA_Outlier_Analysis!$C$10, O3042&gt;EDA_Outlier_Analysis!$C$11),
      "Outlier",
      "Normal"))</f>
        <v>Normal</v>
      </c>
      <c r="R3042" t="str">
        <f>IF(P3042="","",
   IF(OR(P3042 &lt; EDA_Outlier_Analysis!$F$7, P3042 &gt; EDA_Outlier_Analysis!$F$8),
      "Outlier",
      "Normal"))</f>
        <v/>
      </c>
      <c r="S3042" t="str">
        <f>IF(N3042="","",
   IF(OR(N3042 &lt;EDA_Outlier_Analysis!$I$10, N3042 &gt; EDA_Outlier_Analysis!$I$11),
      "Outlier",
      "Normal"))</f>
        <v>Normal</v>
      </c>
    </row>
    <row r="3043" spans="1:19">
      <c r="A3043" t="s">
        <v>7055</v>
      </c>
      <c r="B3043" s="4">
        <v>45025</v>
      </c>
      <c r="C3043" s="2">
        <v>-77598.36</v>
      </c>
      <c r="D3043" t="s">
        <v>840</v>
      </c>
      <c r="E3043" t="s">
        <v>841</v>
      </c>
      <c r="F3043" t="s">
        <v>10</v>
      </c>
      <c r="G3043" t="s">
        <v>31</v>
      </c>
      <c r="I3043" t="s">
        <v>1035</v>
      </c>
      <c r="J3043" t="s">
        <v>7056</v>
      </c>
      <c r="K3043" t="str">
        <f>IF(COUNTIF(Customers!A:A, H3043)&gt;0, "Valid", "Invalid")</f>
        <v>Invalid</v>
      </c>
      <c r="L3043" t="str">
        <f t="shared" si="235"/>
        <v>4</v>
      </c>
      <c r="M3043" t="str">
        <f t="shared" si="236"/>
        <v>2023</v>
      </c>
      <c r="N3043">
        <f t="shared" si="237"/>
        <v>-77598.36</v>
      </c>
      <c r="O3043" t="str">
        <f t="shared" si="238"/>
        <v/>
      </c>
      <c r="P3043">
        <f t="shared" si="239"/>
        <v>77598.36</v>
      </c>
      <c r="Q3043" s="48" t="str">
        <f>IF(O3043="","",
   IF(OR(O3043&lt;EDA_Outlier_Analysis!$C$10, O3043&gt;EDA_Outlier_Analysis!$C$11),
      "Outlier",
      "Normal"))</f>
        <v/>
      </c>
      <c r="R3043" t="str">
        <f>IF(P3043="","",
   IF(OR(P3043 &lt; EDA_Outlier_Analysis!$F$7, P3043 &gt; EDA_Outlier_Analysis!$F$8),
      "Outlier",
      "Normal"))</f>
        <v>Outlier</v>
      </c>
      <c r="S3043" t="str">
        <f>IF(N3043="","",
   IF(OR(N3043 &lt;EDA_Outlier_Analysis!$I$10, N3043 &gt; EDA_Outlier_Analysis!$I$11),
      "Outlier",
      "Normal"))</f>
        <v>Normal</v>
      </c>
    </row>
    <row r="3044" spans="1:19">
      <c r="A3044" t="s">
        <v>7057</v>
      </c>
      <c r="B3044" s="4">
        <v>45071</v>
      </c>
      <c r="C3044" s="2">
        <v>-29818.45</v>
      </c>
      <c r="D3044" t="s">
        <v>840</v>
      </c>
      <c r="E3044" t="s">
        <v>864</v>
      </c>
      <c r="F3044" t="s">
        <v>10</v>
      </c>
      <c r="G3044" t="s">
        <v>24</v>
      </c>
      <c r="I3044" t="s">
        <v>1453</v>
      </c>
      <c r="J3044" t="s">
        <v>7058</v>
      </c>
      <c r="K3044" t="str">
        <f>IF(COUNTIF(Customers!A:A, H3044)&gt;0, "Valid", "Invalid")</f>
        <v>Invalid</v>
      </c>
      <c r="L3044" t="str">
        <f t="shared" si="235"/>
        <v>5</v>
      </c>
      <c r="M3044" t="str">
        <f t="shared" si="236"/>
        <v>2023</v>
      </c>
      <c r="N3044">
        <f t="shared" si="237"/>
        <v>-29818.45</v>
      </c>
      <c r="O3044" t="str">
        <f t="shared" si="238"/>
        <v/>
      </c>
      <c r="P3044">
        <f t="shared" si="239"/>
        <v>29818.45</v>
      </c>
      <c r="Q3044" s="48" t="str">
        <f>IF(O3044="","",
   IF(OR(O3044&lt;EDA_Outlier_Analysis!$C$10, O3044&gt;EDA_Outlier_Analysis!$C$11),
      "Outlier",
      "Normal"))</f>
        <v/>
      </c>
      <c r="R3044" t="str">
        <f>IF(P3044="","",
   IF(OR(P3044 &lt; EDA_Outlier_Analysis!$F$7, P3044 &gt; EDA_Outlier_Analysis!$F$8),
      "Outlier",
      "Normal"))</f>
        <v>Normal</v>
      </c>
      <c r="S3044" t="str">
        <f>IF(N3044="","",
   IF(OR(N3044 &lt;EDA_Outlier_Analysis!$I$10, N3044 &gt; EDA_Outlier_Analysis!$I$11),
      "Outlier",
      "Normal"))</f>
        <v>Normal</v>
      </c>
    </row>
    <row r="3045" spans="1:19">
      <c r="A3045" t="s">
        <v>7059</v>
      </c>
      <c r="B3045" s="4">
        <v>44594</v>
      </c>
      <c r="C3045" s="2">
        <v>115753.63</v>
      </c>
      <c r="D3045" t="s">
        <v>849</v>
      </c>
      <c r="E3045" t="s">
        <v>853</v>
      </c>
      <c r="F3045" t="s">
        <v>11</v>
      </c>
      <c r="G3045" t="s">
        <v>34</v>
      </c>
      <c r="H3045" t="s">
        <v>233</v>
      </c>
      <c r="J3045" t="s">
        <v>7060</v>
      </c>
      <c r="K3045" t="str">
        <f>IF(COUNTIF(Customers!A:A, H3045)&gt;0, "Valid", "Invalid")</f>
        <v>Valid</v>
      </c>
      <c r="L3045" t="str">
        <f t="shared" si="235"/>
        <v>2</v>
      </c>
      <c r="M3045" t="str">
        <f t="shared" si="236"/>
        <v>2022</v>
      </c>
      <c r="N3045">
        <f t="shared" si="237"/>
        <v>115753.63</v>
      </c>
      <c r="O3045">
        <f t="shared" si="238"/>
        <v>115753.63</v>
      </c>
      <c r="P3045" t="str">
        <f t="shared" si="239"/>
        <v/>
      </c>
      <c r="Q3045" s="48" t="str">
        <f>IF(O3045="","",
   IF(OR(O3045&lt;EDA_Outlier_Analysis!$C$10, O3045&gt;EDA_Outlier_Analysis!$C$11),
      "Outlier",
      "Normal"))</f>
        <v>Normal</v>
      </c>
      <c r="R3045" t="str">
        <f>IF(P3045="","",
   IF(OR(P3045 &lt; EDA_Outlier_Analysis!$F$7, P3045 &gt; EDA_Outlier_Analysis!$F$8),
      "Outlier",
      "Normal"))</f>
        <v/>
      </c>
      <c r="S3045" t="str">
        <f>IF(N3045="","",
   IF(OR(N3045 &lt;EDA_Outlier_Analysis!$I$10, N3045 &gt; EDA_Outlier_Analysis!$I$11),
      "Outlier",
      "Normal"))</f>
        <v>Normal</v>
      </c>
    </row>
    <row r="3046" spans="1:19">
      <c r="A3046" t="s">
        <v>7061</v>
      </c>
      <c r="B3046" s="4">
        <v>44735</v>
      </c>
      <c r="C3046" s="2">
        <v>176886.66</v>
      </c>
      <c r="D3046" t="s">
        <v>849</v>
      </c>
      <c r="E3046" t="s">
        <v>850</v>
      </c>
      <c r="F3046" t="s">
        <v>11</v>
      </c>
      <c r="G3046" t="s">
        <v>24</v>
      </c>
      <c r="H3046" t="s">
        <v>75</v>
      </c>
      <c r="J3046" t="s">
        <v>7062</v>
      </c>
      <c r="K3046" t="str">
        <f>IF(COUNTIF(Customers!A:A, H3046)&gt;0, "Valid", "Invalid")</f>
        <v>Valid</v>
      </c>
      <c r="L3046" t="str">
        <f t="shared" si="235"/>
        <v>6</v>
      </c>
      <c r="M3046" t="str">
        <f t="shared" si="236"/>
        <v>2022</v>
      </c>
      <c r="N3046">
        <f t="shared" si="237"/>
        <v>176886.66</v>
      </c>
      <c r="O3046">
        <f t="shared" si="238"/>
        <v>176886.66</v>
      </c>
      <c r="P3046" t="str">
        <f t="shared" si="239"/>
        <v/>
      </c>
      <c r="Q3046" s="48" t="str">
        <f>IF(O3046="","",
   IF(OR(O3046&lt;EDA_Outlier_Analysis!$C$10, O3046&gt;EDA_Outlier_Analysis!$C$11),
      "Outlier",
      "Normal"))</f>
        <v>Normal</v>
      </c>
      <c r="R3046" t="str">
        <f>IF(P3046="","",
   IF(OR(P3046 &lt; EDA_Outlier_Analysis!$F$7, P3046 &gt; EDA_Outlier_Analysis!$F$8),
      "Outlier",
      "Normal"))</f>
        <v/>
      </c>
      <c r="S3046" t="str">
        <f>IF(N3046="","",
   IF(OR(N3046 &lt;EDA_Outlier_Analysis!$I$10, N3046 &gt; EDA_Outlier_Analysis!$I$11),
      "Outlier",
      "Normal"))</f>
        <v>Normal</v>
      </c>
    </row>
    <row r="3047" spans="1:19">
      <c r="A3047" t="s">
        <v>7063</v>
      </c>
      <c r="B3047" s="4">
        <v>44997</v>
      </c>
      <c r="C3047" s="2">
        <v>-41199.19</v>
      </c>
      <c r="D3047" t="s">
        <v>840</v>
      </c>
      <c r="E3047" t="s">
        <v>905</v>
      </c>
      <c r="F3047" t="s">
        <v>11</v>
      </c>
      <c r="G3047" t="s">
        <v>24</v>
      </c>
      <c r="I3047" t="s">
        <v>1217</v>
      </c>
      <c r="J3047" t="s">
        <v>7064</v>
      </c>
      <c r="K3047" t="str">
        <f>IF(COUNTIF(Customers!A:A, H3047)&gt;0, "Valid", "Invalid")</f>
        <v>Invalid</v>
      </c>
      <c r="L3047" t="str">
        <f t="shared" si="235"/>
        <v>3</v>
      </c>
      <c r="M3047" t="str">
        <f t="shared" si="236"/>
        <v>2023</v>
      </c>
      <c r="N3047">
        <f t="shared" si="237"/>
        <v>-41199.19</v>
      </c>
      <c r="O3047" t="str">
        <f t="shared" si="238"/>
        <v/>
      </c>
      <c r="P3047">
        <f t="shared" si="239"/>
        <v>41199.19</v>
      </c>
      <c r="Q3047" s="48" t="str">
        <f>IF(O3047="","",
   IF(OR(O3047&lt;EDA_Outlier_Analysis!$C$10, O3047&gt;EDA_Outlier_Analysis!$C$11),
      "Outlier",
      "Normal"))</f>
        <v/>
      </c>
      <c r="R3047" t="str">
        <f>IF(P3047="","",
   IF(OR(P3047 &lt; EDA_Outlier_Analysis!$F$7, P3047 &gt; EDA_Outlier_Analysis!$F$8),
      "Outlier",
      "Normal"))</f>
        <v>Normal</v>
      </c>
      <c r="S3047" t="str">
        <f>IF(N3047="","",
   IF(OR(N3047 &lt;EDA_Outlier_Analysis!$I$10, N3047 &gt; EDA_Outlier_Analysis!$I$11),
      "Outlier",
      "Normal"))</f>
        <v>Normal</v>
      </c>
    </row>
    <row r="3048" spans="1:19">
      <c r="A3048" t="s">
        <v>7065</v>
      </c>
      <c r="B3048" s="4">
        <v>44679</v>
      </c>
      <c r="C3048" s="2">
        <v>-35403.9</v>
      </c>
      <c r="D3048" t="s">
        <v>840</v>
      </c>
      <c r="E3048" t="s">
        <v>845</v>
      </c>
      <c r="F3048" t="s">
        <v>11</v>
      </c>
      <c r="G3048" t="s">
        <v>31</v>
      </c>
      <c r="I3048" t="s">
        <v>1394</v>
      </c>
      <c r="J3048" t="s">
        <v>7066</v>
      </c>
      <c r="K3048" t="str">
        <f>IF(COUNTIF(Customers!A:A, H3048)&gt;0, "Valid", "Invalid")</f>
        <v>Invalid</v>
      </c>
      <c r="L3048" t="str">
        <f t="shared" si="235"/>
        <v>4</v>
      </c>
      <c r="M3048" t="str">
        <f t="shared" si="236"/>
        <v>2022</v>
      </c>
      <c r="N3048">
        <f t="shared" si="237"/>
        <v>-35403.9</v>
      </c>
      <c r="O3048" t="str">
        <f t="shared" si="238"/>
        <v/>
      </c>
      <c r="P3048">
        <f t="shared" si="239"/>
        <v>35403.9</v>
      </c>
      <c r="Q3048" s="48" t="str">
        <f>IF(O3048="","",
   IF(OR(O3048&lt;EDA_Outlier_Analysis!$C$10, O3048&gt;EDA_Outlier_Analysis!$C$11),
      "Outlier",
      "Normal"))</f>
        <v/>
      </c>
      <c r="R3048" t="str">
        <f>IF(P3048="","",
   IF(OR(P3048 &lt; EDA_Outlier_Analysis!$F$7, P3048 &gt; EDA_Outlier_Analysis!$F$8),
      "Outlier",
      "Normal"))</f>
        <v>Normal</v>
      </c>
      <c r="S3048" t="str">
        <f>IF(N3048="","",
   IF(OR(N3048 &lt;EDA_Outlier_Analysis!$I$10, N3048 &gt; EDA_Outlier_Analysis!$I$11),
      "Outlier",
      "Normal"))</f>
        <v>Normal</v>
      </c>
    </row>
    <row r="3049" spans="1:19">
      <c r="A3049" t="s">
        <v>7067</v>
      </c>
      <c r="B3049" s="4">
        <v>45265</v>
      </c>
      <c r="C3049" s="2">
        <v>-35798.129999999997</v>
      </c>
      <c r="D3049" t="s">
        <v>840</v>
      </c>
      <c r="E3049" t="s">
        <v>864</v>
      </c>
      <c r="F3049" t="s">
        <v>11</v>
      </c>
      <c r="G3049" t="s">
        <v>20</v>
      </c>
      <c r="I3049" t="s">
        <v>1510</v>
      </c>
      <c r="J3049" t="s">
        <v>7068</v>
      </c>
      <c r="K3049" t="str">
        <f>IF(COUNTIF(Customers!A:A, H3049)&gt;0, "Valid", "Invalid")</f>
        <v>Invalid</v>
      </c>
      <c r="L3049" t="str">
        <f t="shared" si="235"/>
        <v>12</v>
      </c>
      <c r="M3049" t="str">
        <f t="shared" si="236"/>
        <v>2023</v>
      </c>
      <c r="N3049">
        <f t="shared" si="237"/>
        <v>-35798.129999999997</v>
      </c>
      <c r="O3049" t="str">
        <f t="shared" si="238"/>
        <v/>
      </c>
      <c r="P3049">
        <f t="shared" si="239"/>
        <v>35798.129999999997</v>
      </c>
      <c r="Q3049" s="48" t="str">
        <f>IF(O3049="","",
   IF(OR(O3049&lt;EDA_Outlier_Analysis!$C$10, O3049&gt;EDA_Outlier_Analysis!$C$11),
      "Outlier",
      "Normal"))</f>
        <v/>
      </c>
      <c r="R3049" t="str">
        <f>IF(P3049="","",
   IF(OR(P3049 &lt; EDA_Outlier_Analysis!$F$7, P3049 &gt; EDA_Outlier_Analysis!$F$8),
      "Outlier",
      "Normal"))</f>
        <v>Normal</v>
      </c>
      <c r="S3049" t="str">
        <f>IF(N3049="","",
   IF(OR(N3049 &lt;EDA_Outlier_Analysis!$I$10, N3049 &gt; EDA_Outlier_Analysis!$I$11),
      "Outlier",
      "Normal"))</f>
        <v>Normal</v>
      </c>
    </row>
    <row r="3050" spans="1:19">
      <c r="A3050" t="s">
        <v>7069</v>
      </c>
      <c r="B3050" s="4">
        <v>45143</v>
      </c>
      <c r="C3050" s="2">
        <v>-2000</v>
      </c>
      <c r="D3050" t="s">
        <v>840</v>
      </c>
      <c r="E3050" t="s">
        <v>845</v>
      </c>
      <c r="F3050" t="s">
        <v>10</v>
      </c>
      <c r="G3050" t="s">
        <v>31</v>
      </c>
      <c r="I3050" t="s">
        <v>1540</v>
      </c>
      <c r="J3050" t="s">
        <v>7070</v>
      </c>
      <c r="K3050" t="str">
        <f>IF(COUNTIF(Customers!A:A, H3050)&gt;0, "Valid", "Invalid")</f>
        <v>Invalid</v>
      </c>
      <c r="L3050" t="str">
        <f t="shared" si="235"/>
        <v>8</v>
      </c>
      <c r="M3050" t="str">
        <f t="shared" si="236"/>
        <v>2023</v>
      </c>
      <c r="N3050">
        <f t="shared" si="237"/>
        <v>-2000</v>
      </c>
      <c r="O3050" t="str">
        <f t="shared" si="238"/>
        <v/>
      </c>
      <c r="P3050">
        <f t="shared" si="239"/>
        <v>2000</v>
      </c>
      <c r="Q3050" s="48" t="str">
        <f>IF(O3050="","",
   IF(OR(O3050&lt;EDA_Outlier_Analysis!$C$10, O3050&gt;EDA_Outlier_Analysis!$C$11),
      "Outlier",
      "Normal"))</f>
        <v/>
      </c>
      <c r="R3050" t="str">
        <f>IF(P3050="","",
   IF(OR(P3050 &lt; EDA_Outlier_Analysis!$F$7, P3050 &gt; EDA_Outlier_Analysis!$F$8),
      "Outlier",
      "Normal"))</f>
        <v>Outlier</v>
      </c>
      <c r="S3050" t="str">
        <f>IF(N3050="","",
   IF(OR(N3050 &lt;EDA_Outlier_Analysis!$I$10, N3050 &gt; EDA_Outlier_Analysis!$I$11),
      "Outlier",
      "Normal"))</f>
        <v>Normal</v>
      </c>
    </row>
    <row r="3051" spans="1:19">
      <c r="A3051" t="s">
        <v>7071</v>
      </c>
      <c r="B3051" s="4">
        <v>44893</v>
      </c>
      <c r="C3051" s="2">
        <v>170650.56</v>
      </c>
      <c r="D3051" t="s">
        <v>849</v>
      </c>
      <c r="E3051" t="s">
        <v>868</v>
      </c>
      <c r="F3051" t="s">
        <v>11</v>
      </c>
      <c r="G3051" t="s">
        <v>31</v>
      </c>
      <c r="H3051" t="s">
        <v>27</v>
      </c>
      <c r="J3051" t="s">
        <v>7072</v>
      </c>
      <c r="K3051" t="str">
        <f>IF(COUNTIF(Customers!A:A, H3051)&gt;0, "Valid", "Invalid")</f>
        <v>Valid</v>
      </c>
      <c r="L3051" t="str">
        <f t="shared" si="235"/>
        <v>11</v>
      </c>
      <c r="M3051" t="str">
        <f t="shared" si="236"/>
        <v>2022</v>
      </c>
      <c r="N3051">
        <f t="shared" si="237"/>
        <v>170650.56</v>
      </c>
      <c r="O3051">
        <f t="shared" si="238"/>
        <v>170650.56</v>
      </c>
      <c r="P3051" t="str">
        <f t="shared" si="239"/>
        <v/>
      </c>
      <c r="Q3051" s="48" t="str">
        <f>IF(O3051="","",
   IF(OR(O3051&lt;EDA_Outlier_Analysis!$C$10, O3051&gt;EDA_Outlier_Analysis!$C$11),
      "Outlier",
      "Normal"))</f>
        <v>Normal</v>
      </c>
      <c r="R3051" t="str">
        <f>IF(P3051="","",
   IF(OR(P3051 &lt; EDA_Outlier_Analysis!$F$7, P3051 &gt; EDA_Outlier_Analysis!$F$8),
      "Outlier",
      "Normal"))</f>
        <v/>
      </c>
      <c r="S3051" t="str">
        <f>IF(N3051="","",
   IF(OR(N3051 &lt;EDA_Outlier_Analysis!$I$10, N3051 &gt; EDA_Outlier_Analysis!$I$11),
      "Outlier",
      "Normal"))</f>
        <v>Normal</v>
      </c>
    </row>
    <row r="3052" spans="1:19">
      <c r="A3052" t="s">
        <v>7073</v>
      </c>
      <c r="B3052" s="4">
        <v>44627</v>
      </c>
      <c r="C3052" s="2">
        <v>128536.68</v>
      </c>
      <c r="D3052" t="s">
        <v>849</v>
      </c>
      <c r="E3052" t="s">
        <v>853</v>
      </c>
      <c r="F3052" t="s">
        <v>10</v>
      </c>
      <c r="G3052" t="s">
        <v>24</v>
      </c>
      <c r="H3052" t="s">
        <v>213</v>
      </c>
      <c r="J3052" t="s">
        <v>7074</v>
      </c>
      <c r="K3052" t="str">
        <f>IF(COUNTIF(Customers!A:A, H3052)&gt;0, "Valid", "Invalid")</f>
        <v>Valid</v>
      </c>
      <c r="L3052" t="str">
        <f t="shared" si="235"/>
        <v>3</v>
      </c>
      <c r="M3052" t="str">
        <f t="shared" si="236"/>
        <v>2022</v>
      </c>
      <c r="N3052">
        <f t="shared" si="237"/>
        <v>128536.68</v>
      </c>
      <c r="O3052">
        <f t="shared" si="238"/>
        <v>128536.68</v>
      </c>
      <c r="P3052" t="str">
        <f t="shared" si="239"/>
        <v/>
      </c>
      <c r="Q3052" s="48" t="str">
        <f>IF(O3052="","",
   IF(OR(O3052&lt;EDA_Outlier_Analysis!$C$10, O3052&gt;EDA_Outlier_Analysis!$C$11),
      "Outlier",
      "Normal"))</f>
        <v>Normal</v>
      </c>
      <c r="R3052" t="str">
        <f>IF(P3052="","",
   IF(OR(P3052 &lt; EDA_Outlier_Analysis!$F$7, P3052 &gt; EDA_Outlier_Analysis!$F$8),
      "Outlier",
      "Normal"))</f>
        <v/>
      </c>
      <c r="S3052" t="str">
        <f>IF(N3052="","",
   IF(OR(N3052 &lt;EDA_Outlier_Analysis!$I$10, N3052 &gt; EDA_Outlier_Analysis!$I$11),
      "Outlier",
      "Normal"))</f>
        <v>Normal</v>
      </c>
    </row>
    <row r="3053" spans="1:19">
      <c r="A3053" t="s">
        <v>7075</v>
      </c>
      <c r="B3053" s="4">
        <v>45017</v>
      </c>
      <c r="C3053" s="2">
        <v>-49315.06</v>
      </c>
      <c r="D3053" t="s">
        <v>840</v>
      </c>
      <c r="E3053" t="s">
        <v>905</v>
      </c>
      <c r="F3053" t="s">
        <v>10</v>
      </c>
      <c r="G3053" t="s">
        <v>34</v>
      </c>
      <c r="I3053" t="s">
        <v>942</v>
      </c>
      <c r="J3053" t="s">
        <v>7076</v>
      </c>
      <c r="K3053" t="str">
        <f>IF(COUNTIF(Customers!A:A, H3053)&gt;0, "Valid", "Invalid")</f>
        <v>Invalid</v>
      </c>
      <c r="L3053" t="str">
        <f t="shared" si="235"/>
        <v>4</v>
      </c>
      <c r="M3053" t="str">
        <f t="shared" si="236"/>
        <v>2023</v>
      </c>
      <c r="N3053">
        <f t="shared" si="237"/>
        <v>-49315.06</v>
      </c>
      <c r="O3053" t="str">
        <f t="shared" si="238"/>
        <v/>
      </c>
      <c r="P3053">
        <f t="shared" si="239"/>
        <v>49315.06</v>
      </c>
      <c r="Q3053" s="48" t="str">
        <f>IF(O3053="","",
   IF(OR(O3053&lt;EDA_Outlier_Analysis!$C$10, O3053&gt;EDA_Outlier_Analysis!$C$11),
      "Outlier",
      "Normal"))</f>
        <v/>
      </c>
      <c r="R3053" t="str">
        <f>IF(P3053="","",
   IF(OR(P3053 &lt; EDA_Outlier_Analysis!$F$7, P3053 &gt; EDA_Outlier_Analysis!$F$8),
      "Outlier",
      "Normal"))</f>
        <v>Normal</v>
      </c>
      <c r="S3053" t="str">
        <f>IF(N3053="","",
   IF(OR(N3053 &lt;EDA_Outlier_Analysis!$I$10, N3053 &gt; EDA_Outlier_Analysis!$I$11),
      "Outlier",
      "Normal"))</f>
        <v>Normal</v>
      </c>
    </row>
    <row r="3054" spans="1:19">
      <c r="A3054" t="s">
        <v>7077</v>
      </c>
      <c r="B3054" s="4">
        <v>45001</v>
      </c>
      <c r="C3054" s="2">
        <v>151847.89000000001</v>
      </c>
      <c r="D3054" t="s">
        <v>849</v>
      </c>
      <c r="E3054" t="s">
        <v>850</v>
      </c>
      <c r="F3054" t="s">
        <v>11</v>
      </c>
      <c r="G3054" t="s">
        <v>24</v>
      </c>
      <c r="H3054" t="s">
        <v>363</v>
      </c>
      <c r="J3054" t="s">
        <v>7078</v>
      </c>
      <c r="K3054" t="str">
        <f>IF(COUNTIF(Customers!A:A, H3054)&gt;0, "Valid", "Invalid")</f>
        <v>Valid</v>
      </c>
      <c r="L3054" t="str">
        <f t="shared" si="235"/>
        <v>3</v>
      </c>
      <c r="M3054" t="str">
        <f t="shared" si="236"/>
        <v>2023</v>
      </c>
      <c r="N3054">
        <f t="shared" si="237"/>
        <v>151847.89000000001</v>
      </c>
      <c r="O3054">
        <f t="shared" si="238"/>
        <v>151847.89000000001</v>
      </c>
      <c r="P3054" t="str">
        <f t="shared" si="239"/>
        <v/>
      </c>
      <c r="Q3054" s="48" t="str">
        <f>IF(O3054="","",
   IF(OR(O3054&lt;EDA_Outlier_Analysis!$C$10, O3054&gt;EDA_Outlier_Analysis!$C$11),
      "Outlier",
      "Normal"))</f>
        <v>Normal</v>
      </c>
      <c r="R3054" t="str">
        <f>IF(P3054="","",
   IF(OR(P3054 &lt; EDA_Outlier_Analysis!$F$7, P3054 &gt; EDA_Outlier_Analysis!$F$8),
      "Outlier",
      "Normal"))</f>
        <v/>
      </c>
      <c r="S3054" t="str">
        <f>IF(N3054="","",
   IF(OR(N3054 &lt;EDA_Outlier_Analysis!$I$10, N3054 &gt; EDA_Outlier_Analysis!$I$11),
      "Outlier",
      "Normal"))</f>
        <v>Normal</v>
      </c>
    </row>
    <row r="3055" spans="1:19">
      <c r="A3055" t="s">
        <v>7079</v>
      </c>
      <c r="B3055" s="4">
        <v>44566</v>
      </c>
      <c r="C3055" s="2">
        <v>-50370.59</v>
      </c>
      <c r="D3055" t="s">
        <v>840</v>
      </c>
      <c r="E3055" t="s">
        <v>864</v>
      </c>
      <c r="F3055" t="s">
        <v>11</v>
      </c>
      <c r="G3055" t="s">
        <v>31</v>
      </c>
      <c r="I3055" t="s">
        <v>4561</v>
      </c>
      <c r="J3055" t="s">
        <v>7080</v>
      </c>
      <c r="K3055" t="str">
        <f>IF(COUNTIF(Customers!A:A, H3055)&gt;0, "Valid", "Invalid")</f>
        <v>Invalid</v>
      </c>
      <c r="L3055" t="str">
        <f t="shared" si="235"/>
        <v>1</v>
      </c>
      <c r="M3055" t="str">
        <f t="shared" si="236"/>
        <v>2022</v>
      </c>
      <c r="N3055">
        <f t="shared" si="237"/>
        <v>-50370.59</v>
      </c>
      <c r="O3055" t="str">
        <f t="shared" si="238"/>
        <v/>
      </c>
      <c r="P3055">
        <f t="shared" si="239"/>
        <v>50370.59</v>
      </c>
      <c r="Q3055" s="48" t="str">
        <f>IF(O3055="","",
   IF(OR(O3055&lt;EDA_Outlier_Analysis!$C$10, O3055&gt;EDA_Outlier_Analysis!$C$11),
      "Outlier",
      "Normal"))</f>
        <v/>
      </c>
      <c r="R3055" t="str">
        <f>IF(P3055="","",
   IF(OR(P3055 &lt; EDA_Outlier_Analysis!$F$7, P3055 &gt; EDA_Outlier_Analysis!$F$8),
      "Outlier",
      "Normal"))</f>
        <v>Normal</v>
      </c>
      <c r="S3055" t="str">
        <f>IF(N3055="","",
   IF(OR(N3055 &lt;EDA_Outlier_Analysis!$I$10, N3055 &gt; EDA_Outlier_Analysis!$I$11),
      "Outlier",
      "Normal"))</f>
        <v>Normal</v>
      </c>
    </row>
    <row r="3056" spans="1:19">
      <c r="A3056" t="s">
        <v>7081</v>
      </c>
      <c r="B3056" s="4">
        <v>45215</v>
      </c>
      <c r="C3056" s="2">
        <v>-57665.97</v>
      </c>
      <c r="D3056" t="s">
        <v>840</v>
      </c>
      <c r="E3056" t="s">
        <v>845</v>
      </c>
      <c r="F3056" t="s">
        <v>9</v>
      </c>
      <c r="G3056" t="s">
        <v>20</v>
      </c>
      <c r="I3056" t="s">
        <v>2017</v>
      </c>
      <c r="J3056" t="s">
        <v>7082</v>
      </c>
      <c r="K3056" t="str">
        <f>IF(COUNTIF(Customers!A:A, H3056)&gt;0, "Valid", "Invalid")</f>
        <v>Invalid</v>
      </c>
      <c r="L3056" t="str">
        <f t="shared" si="235"/>
        <v>10</v>
      </c>
      <c r="M3056" t="str">
        <f t="shared" si="236"/>
        <v>2023</v>
      </c>
      <c r="N3056">
        <f t="shared" si="237"/>
        <v>-57665.97</v>
      </c>
      <c r="O3056" t="str">
        <f t="shared" si="238"/>
        <v/>
      </c>
      <c r="P3056">
        <f t="shared" si="239"/>
        <v>57665.97</v>
      </c>
      <c r="Q3056" s="48" t="str">
        <f>IF(O3056="","",
   IF(OR(O3056&lt;EDA_Outlier_Analysis!$C$10, O3056&gt;EDA_Outlier_Analysis!$C$11),
      "Outlier",
      "Normal"))</f>
        <v/>
      </c>
      <c r="R3056" t="str">
        <f>IF(P3056="","",
   IF(OR(P3056 &lt; EDA_Outlier_Analysis!$F$7, P3056 &gt; EDA_Outlier_Analysis!$F$8),
      "Outlier",
      "Normal"))</f>
        <v>Outlier</v>
      </c>
      <c r="S3056" t="str">
        <f>IF(N3056="","",
   IF(OR(N3056 &lt;EDA_Outlier_Analysis!$I$10, N3056 &gt; EDA_Outlier_Analysis!$I$11),
      "Outlier",
      "Normal"))</f>
        <v>Normal</v>
      </c>
    </row>
    <row r="3057" spans="1:19">
      <c r="A3057" t="s">
        <v>7083</v>
      </c>
      <c r="B3057" s="4">
        <v>44949</v>
      </c>
      <c r="C3057" s="2">
        <v>36938.870000000003</v>
      </c>
      <c r="D3057" t="s">
        <v>849</v>
      </c>
      <c r="E3057" t="s">
        <v>868</v>
      </c>
      <c r="F3057" t="s">
        <v>9</v>
      </c>
      <c r="G3057" t="s">
        <v>34</v>
      </c>
      <c r="H3057" t="s">
        <v>123</v>
      </c>
      <c r="J3057" t="s">
        <v>7084</v>
      </c>
      <c r="K3057" t="str">
        <f>IF(COUNTIF(Customers!A:A, H3057)&gt;0, "Valid", "Invalid")</f>
        <v>Valid</v>
      </c>
      <c r="L3057" t="str">
        <f t="shared" si="235"/>
        <v>1</v>
      </c>
      <c r="M3057" t="str">
        <f t="shared" si="236"/>
        <v>2023</v>
      </c>
      <c r="N3057">
        <f t="shared" si="237"/>
        <v>36938.870000000003</v>
      </c>
      <c r="O3057">
        <f t="shared" si="238"/>
        <v>36938.870000000003</v>
      </c>
      <c r="P3057" t="str">
        <f t="shared" si="239"/>
        <v/>
      </c>
      <c r="Q3057" s="48" t="str">
        <f>IF(O3057="","",
   IF(OR(O3057&lt;EDA_Outlier_Analysis!$C$10, O3057&gt;EDA_Outlier_Analysis!$C$11),
      "Outlier",
      "Normal"))</f>
        <v>Normal</v>
      </c>
      <c r="R3057" t="str">
        <f>IF(P3057="","",
   IF(OR(P3057 &lt; EDA_Outlier_Analysis!$F$7, P3057 &gt; EDA_Outlier_Analysis!$F$8),
      "Outlier",
      "Normal"))</f>
        <v/>
      </c>
      <c r="S3057" t="str">
        <f>IF(N3057="","",
   IF(OR(N3057 &lt;EDA_Outlier_Analysis!$I$10, N3057 &gt; EDA_Outlier_Analysis!$I$11),
      "Outlier",
      "Normal"))</f>
        <v>Normal</v>
      </c>
    </row>
    <row r="3058" spans="1:19">
      <c r="A3058" t="s">
        <v>7085</v>
      </c>
      <c r="B3058" s="4">
        <v>45191</v>
      </c>
      <c r="C3058" s="2">
        <v>132395.75</v>
      </c>
      <c r="D3058" t="s">
        <v>849</v>
      </c>
      <c r="E3058" t="s">
        <v>853</v>
      </c>
      <c r="F3058" t="s">
        <v>11</v>
      </c>
      <c r="G3058" t="s">
        <v>31</v>
      </c>
      <c r="H3058" t="s">
        <v>229</v>
      </c>
      <c r="J3058" t="s">
        <v>7086</v>
      </c>
      <c r="K3058" t="str">
        <f>IF(COUNTIF(Customers!A:A, H3058)&gt;0, "Valid", "Invalid")</f>
        <v>Valid</v>
      </c>
      <c r="L3058" t="str">
        <f t="shared" si="235"/>
        <v>9</v>
      </c>
      <c r="M3058" t="str">
        <f t="shared" si="236"/>
        <v>2023</v>
      </c>
      <c r="N3058">
        <f t="shared" si="237"/>
        <v>132395.75</v>
      </c>
      <c r="O3058">
        <f t="shared" si="238"/>
        <v>132395.75</v>
      </c>
      <c r="P3058" t="str">
        <f t="shared" si="239"/>
        <v/>
      </c>
      <c r="Q3058" s="48" t="str">
        <f>IF(O3058="","",
   IF(OR(O3058&lt;EDA_Outlier_Analysis!$C$10, O3058&gt;EDA_Outlier_Analysis!$C$11),
      "Outlier",
      "Normal"))</f>
        <v>Normal</v>
      </c>
      <c r="R3058" t="str">
        <f>IF(P3058="","",
   IF(OR(P3058 &lt; EDA_Outlier_Analysis!$F$7, P3058 &gt; EDA_Outlier_Analysis!$F$8),
      "Outlier",
      "Normal"))</f>
        <v/>
      </c>
      <c r="S3058" t="str">
        <f>IF(N3058="","",
   IF(OR(N3058 &lt;EDA_Outlier_Analysis!$I$10, N3058 &gt; EDA_Outlier_Analysis!$I$11),
      "Outlier",
      "Normal"))</f>
        <v>Normal</v>
      </c>
    </row>
    <row r="3059" spans="1:19">
      <c r="A3059" t="s">
        <v>7087</v>
      </c>
      <c r="B3059" s="4">
        <v>44980</v>
      </c>
      <c r="C3059" s="2">
        <v>-44007.03</v>
      </c>
      <c r="D3059" t="s">
        <v>840</v>
      </c>
      <c r="E3059" t="s">
        <v>864</v>
      </c>
      <c r="F3059" t="s">
        <v>9</v>
      </c>
      <c r="G3059" t="s">
        <v>24</v>
      </c>
      <c r="I3059" t="s">
        <v>2086</v>
      </c>
      <c r="J3059" t="s">
        <v>7088</v>
      </c>
      <c r="K3059" t="str">
        <f>IF(COUNTIF(Customers!A:A, H3059)&gt;0, "Valid", "Invalid")</f>
        <v>Invalid</v>
      </c>
      <c r="L3059" t="str">
        <f t="shared" si="235"/>
        <v>2</v>
      </c>
      <c r="M3059" t="str">
        <f t="shared" si="236"/>
        <v>2023</v>
      </c>
      <c r="N3059">
        <f t="shared" si="237"/>
        <v>-44007.03</v>
      </c>
      <c r="O3059" t="str">
        <f t="shared" si="238"/>
        <v/>
      </c>
      <c r="P3059">
        <f t="shared" si="239"/>
        <v>44007.03</v>
      </c>
      <c r="Q3059" s="48" t="str">
        <f>IF(O3059="","",
   IF(OR(O3059&lt;EDA_Outlier_Analysis!$C$10, O3059&gt;EDA_Outlier_Analysis!$C$11),
      "Outlier",
      "Normal"))</f>
        <v/>
      </c>
      <c r="R3059" t="str">
        <f>IF(P3059="","",
   IF(OR(P3059 &lt; EDA_Outlier_Analysis!$F$7, P3059 &gt; EDA_Outlier_Analysis!$F$8),
      "Outlier",
      "Normal"))</f>
        <v>Normal</v>
      </c>
      <c r="S3059" t="str">
        <f>IF(N3059="","",
   IF(OR(N3059 &lt;EDA_Outlier_Analysis!$I$10, N3059 &gt; EDA_Outlier_Analysis!$I$11),
      "Outlier",
      "Normal"))</f>
        <v>Normal</v>
      </c>
    </row>
    <row r="3060" spans="1:19">
      <c r="A3060" t="s">
        <v>7089</v>
      </c>
      <c r="B3060" s="4">
        <v>44928</v>
      </c>
      <c r="C3060" s="2">
        <v>-24035.03</v>
      </c>
      <c r="D3060" t="s">
        <v>840</v>
      </c>
      <c r="E3060" t="s">
        <v>845</v>
      </c>
      <c r="F3060" t="s">
        <v>9</v>
      </c>
      <c r="G3060" t="s">
        <v>34</v>
      </c>
      <c r="I3060" t="s">
        <v>1412</v>
      </c>
      <c r="J3060" t="s">
        <v>7090</v>
      </c>
      <c r="K3060" t="str">
        <f>IF(COUNTIF(Customers!A:A, H3060)&gt;0, "Valid", "Invalid")</f>
        <v>Invalid</v>
      </c>
      <c r="L3060" t="str">
        <f t="shared" si="235"/>
        <v>1</v>
      </c>
      <c r="M3060" t="str">
        <f t="shared" si="236"/>
        <v>2023</v>
      </c>
      <c r="N3060">
        <f t="shared" si="237"/>
        <v>-24035.03</v>
      </c>
      <c r="O3060" t="str">
        <f t="shared" si="238"/>
        <v/>
      </c>
      <c r="P3060">
        <f t="shared" si="239"/>
        <v>24035.03</v>
      </c>
      <c r="Q3060" s="48" t="str">
        <f>IF(O3060="","",
   IF(OR(O3060&lt;EDA_Outlier_Analysis!$C$10, O3060&gt;EDA_Outlier_Analysis!$C$11),
      "Outlier",
      "Normal"))</f>
        <v/>
      </c>
      <c r="R3060" t="str">
        <f>IF(P3060="","",
   IF(OR(P3060 &lt; EDA_Outlier_Analysis!$F$7, P3060 &gt; EDA_Outlier_Analysis!$F$8),
      "Outlier",
      "Normal"))</f>
        <v>Outlier</v>
      </c>
      <c r="S3060" t="str">
        <f>IF(N3060="","",
   IF(OR(N3060 &lt;EDA_Outlier_Analysis!$I$10, N3060 &gt; EDA_Outlier_Analysis!$I$11),
      "Outlier",
      "Normal"))</f>
        <v>Normal</v>
      </c>
    </row>
    <row r="3061" spans="1:19">
      <c r="A3061" t="s">
        <v>7091</v>
      </c>
      <c r="B3061" s="4">
        <v>45054</v>
      </c>
      <c r="C3061" s="2">
        <v>126214.38</v>
      </c>
      <c r="D3061" t="s">
        <v>849</v>
      </c>
      <c r="E3061" t="s">
        <v>868</v>
      </c>
      <c r="F3061" t="s">
        <v>9</v>
      </c>
      <c r="G3061" t="s">
        <v>20</v>
      </c>
      <c r="H3061" t="s">
        <v>25</v>
      </c>
      <c r="J3061" t="s">
        <v>7092</v>
      </c>
      <c r="K3061" t="str">
        <f>IF(COUNTIF(Customers!A:A, H3061)&gt;0, "Valid", "Invalid")</f>
        <v>Valid</v>
      </c>
      <c r="L3061" t="str">
        <f t="shared" si="235"/>
        <v>5</v>
      </c>
      <c r="M3061" t="str">
        <f t="shared" si="236"/>
        <v>2023</v>
      </c>
      <c r="N3061">
        <f t="shared" si="237"/>
        <v>126214.38</v>
      </c>
      <c r="O3061">
        <f t="shared" si="238"/>
        <v>126214.38</v>
      </c>
      <c r="P3061" t="str">
        <f t="shared" si="239"/>
        <v/>
      </c>
      <c r="Q3061" s="48" t="str">
        <f>IF(O3061="","",
   IF(OR(O3061&lt;EDA_Outlier_Analysis!$C$10, O3061&gt;EDA_Outlier_Analysis!$C$11),
      "Outlier",
      "Normal"))</f>
        <v>Normal</v>
      </c>
      <c r="R3061" t="str">
        <f>IF(P3061="","",
   IF(OR(P3061 &lt; EDA_Outlier_Analysis!$F$7, P3061 &gt; EDA_Outlier_Analysis!$F$8),
      "Outlier",
      "Normal"))</f>
        <v/>
      </c>
      <c r="S3061" t="str">
        <f>IF(N3061="","",
   IF(OR(N3061 &lt;EDA_Outlier_Analysis!$I$10, N3061 &gt; EDA_Outlier_Analysis!$I$11),
      "Outlier",
      "Normal"))</f>
        <v>Normal</v>
      </c>
    </row>
    <row r="3062" spans="1:19">
      <c r="A3062" t="s">
        <v>7093</v>
      </c>
      <c r="B3062" s="4">
        <v>45179</v>
      </c>
      <c r="C3062" s="2">
        <v>-23300.42</v>
      </c>
      <c r="D3062" t="s">
        <v>840</v>
      </c>
      <c r="E3062" t="s">
        <v>878</v>
      </c>
      <c r="F3062" t="s">
        <v>10</v>
      </c>
      <c r="G3062" t="s">
        <v>20</v>
      </c>
      <c r="I3062" t="s">
        <v>1368</v>
      </c>
      <c r="J3062" t="s">
        <v>7094</v>
      </c>
      <c r="K3062" t="str">
        <f>IF(COUNTIF(Customers!A:A, H3062)&gt;0, "Valid", "Invalid")</f>
        <v>Invalid</v>
      </c>
      <c r="L3062" t="str">
        <f t="shared" si="235"/>
        <v>9</v>
      </c>
      <c r="M3062" t="str">
        <f t="shared" si="236"/>
        <v>2023</v>
      </c>
      <c r="N3062">
        <f t="shared" si="237"/>
        <v>-23300.42</v>
      </c>
      <c r="O3062" t="str">
        <f t="shared" si="238"/>
        <v/>
      </c>
      <c r="P3062">
        <f t="shared" si="239"/>
        <v>23300.42</v>
      </c>
      <c r="Q3062" s="48" t="str">
        <f>IF(O3062="","",
   IF(OR(O3062&lt;EDA_Outlier_Analysis!$C$10, O3062&gt;EDA_Outlier_Analysis!$C$11),
      "Outlier",
      "Normal"))</f>
        <v/>
      </c>
      <c r="R3062" t="str">
        <f>IF(P3062="","",
   IF(OR(P3062 &lt; EDA_Outlier_Analysis!$F$7, P3062 &gt; EDA_Outlier_Analysis!$F$8),
      "Outlier",
      "Normal"))</f>
        <v>Outlier</v>
      </c>
      <c r="S3062" t="str">
        <f>IF(N3062="","",
   IF(OR(N3062 &lt;EDA_Outlier_Analysis!$I$10, N3062 &gt; EDA_Outlier_Analysis!$I$11),
      "Outlier",
      "Normal"))</f>
        <v>Normal</v>
      </c>
    </row>
    <row r="3063" spans="1:19">
      <c r="A3063" t="s">
        <v>7095</v>
      </c>
      <c r="B3063" s="4">
        <v>45271</v>
      </c>
      <c r="C3063" s="2">
        <v>155578.62</v>
      </c>
      <c r="D3063" t="s">
        <v>849</v>
      </c>
      <c r="E3063" t="s">
        <v>868</v>
      </c>
      <c r="F3063" t="s">
        <v>9</v>
      </c>
      <c r="G3063" t="s">
        <v>34</v>
      </c>
      <c r="H3063" t="s">
        <v>121</v>
      </c>
      <c r="J3063" t="s">
        <v>7096</v>
      </c>
      <c r="K3063" t="str">
        <f>IF(COUNTIF(Customers!A:A, H3063)&gt;0, "Valid", "Invalid")</f>
        <v>Valid</v>
      </c>
      <c r="L3063" t="str">
        <f t="shared" si="235"/>
        <v>12</v>
      </c>
      <c r="M3063" t="str">
        <f t="shared" si="236"/>
        <v>2023</v>
      </c>
      <c r="N3063">
        <f t="shared" si="237"/>
        <v>155578.62</v>
      </c>
      <c r="O3063">
        <f t="shared" si="238"/>
        <v>155578.62</v>
      </c>
      <c r="P3063" t="str">
        <f t="shared" si="239"/>
        <v/>
      </c>
      <c r="Q3063" s="48" t="str">
        <f>IF(O3063="","",
   IF(OR(O3063&lt;EDA_Outlier_Analysis!$C$10, O3063&gt;EDA_Outlier_Analysis!$C$11),
      "Outlier",
      "Normal"))</f>
        <v>Normal</v>
      </c>
      <c r="R3063" t="str">
        <f>IF(P3063="","",
   IF(OR(P3063 &lt; EDA_Outlier_Analysis!$F$7, P3063 &gt; EDA_Outlier_Analysis!$F$8),
      "Outlier",
      "Normal"))</f>
        <v/>
      </c>
      <c r="S3063" t="str">
        <f>IF(N3063="","",
   IF(OR(N3063 &lt;EDA_Outlier_Analysis!$I$10, N3063 &gt; EDA_Outlier_Analysis!$I$11),
      "Outlier",
      "Normal"))</f>
        <v>Normal</v>
      </c>
    </row>
    <row r="3064" spans="1:19">
      <c r="A3064" t="s">
        <v>7097</v>
      </c>
      <c r="B3064" s="4">
        <v>45133</v>
      </c>
      <c r="C3064" s="2">
        <v>210309.43</v>
      </c>
      <c r="D3064" t="s">
        <v>849</v>
      </c>
      <c r="E3064" t="s">
        <v>850</v>
      </c>
      <c r="F3064" t="s">
        <v>11</v>
      </c>
      <c r="G3064" t="s">
        <v>24</v>
      </c>
      <c r="H3064" t="s">
        <v>241</v>
      </c>
      <c r="J3064" t="s">
        <v>7098</v>
      </c>
      <c r="K3064" t="str">
        <f>IF(COUNTIF(Customers!A:A, H3064)&gt;0, "Valid", "Invalid")</f>
        <v>Valid</v>
      </c>
      <c r="L3064" t="str">
        <f t="shared" si="235"/>
        <v>7</v>
      </c>
      <c r="M3064" t="str">
        <f t="shared" si="236"/>
        <v>2023</v>
      </c>
      <c r="N3064">
        <f t="shared" si="237"/>
        <v>210309.43</v>
      </c>
      <c r="O3064">
        <f t="shared" si="238"/>
        <v>210309.43</v>
      </c>
      <c r="P3064" t="str">
        <f t="shared" si="239"/>
        <v/>
      </c>
      <c r="Q3064" s="48" t="str">
        <f>IF(O3064="","",
   IF(OR(O3064&lt;EDA_Outlier_Analysis!$C$10, O3064&gt;EDA_Outlier_Analysis!$C$11),
      "Outlier",
      "Normal"))</f>
        <v>Normal</v>
      </c>
      <c r="R3064" t="str">
        <f>IF(P3064="","",
   IF(OR(P3064 &lt; EDA_Outlier_Analysis!$F$7, P3064 &gt; EDA_Outlier_Analysis!$F$8),
      "Outlier",
      "Normal"))</f>
        <v/>
      </c>
      <c r="S3064" t="str">
        <f>IF(N3064="","",
   IF(OR(N3064 &lt;EDA_Outlier_Analysis!$I$10, N3064 &gt; EDA_Outlier_Analysis!$I$11),
      "Outlier",
      "Normal"))</f>
        <v>Normal</v>
      </c>
    </row>
    <row r="3065" spans="1:19">
      <c r="A3065" t="s">
        <v>7099</v>
      </c>
      <c r="B3065" s="4">
        <v>44803</v>
      </c>
      <c r="C3065" s="2">
        <v>-44765.13</v>
      </c>
      <c r="D3065" t="s">
        <v>840</v>
      </c>
      <c r="E3065" t="s">
        <v>905</v>
      </c>
      <c r="F3065" t="s">
        <v>10</v>
      </c>
      <c r="G3065" t="s">
        <v>20</v>
      </c>
      <c r="I3065" t="s">
        <v>1510</v>
      </c>
      <c r="J3065" t="s">
        <v>7100</v>
      </c>
      <c r="K3065" t="str">
        <f>IF(COUNTIF(Customers!A:A, H3065)&gt;0, "Valid", "Invalid")</f>
        <v>Invalid</v>
      </c>
      <c r="L3065" t="str">
        <f t="shared" si="235"/>
        <v>8</v>
      </c>
      <c r="M3065" t="str">
        <f t="shared" si="236"/>
        <v>2022</v>
      </c>
      <c r="N3065">
        <f t="shared" si="237"/>
        <v>-44765.13</v>
      </c>
      <c r="O3065" t="str">
        <f t="shared" si="238"/>
        <v/>
      </c>
      <c r="P3065">
        <f t="shared" si="239"/>
        <v>44765.13</v>
      </c>
      <c r="Q3065" s="48" t="str">
        <f>IF(O3065="","",
   IF(OR(O3065&lt;EDA_Outlier_Analysis!$C$10, O3065&gt;EDA_Outlier_Analysis!$C$11),
      "Outlier",
      "Normal"))</f>
        <v/>
      </c>
      <c r="R3065" t="str">
        <f>IF(P3065="","",
   IF(OR(P3065 &lt; EDA_Outlier_Analysis!$F$7, P3065 &gt; EDA_Outlier_Analysis!$F$8),
      "Outlier",
      "Normal"))</f>
        <v>Normal</v>
      </c>
      <c r="S3065" t="str">
        <f>IF(N3065="","",
   IF(OR(N3065 &lt;EDA_Outlier_Analysis!$I$10, N3065 &gt; EDA_Outlier_Analysis!$I$11),
      "Outlier",
      "Normal"))</f>
        <v>Normal</v>
      </c>
    </row>
    <row r="3066" spans="1:19">
      <c r="A3066" t="s">
        <v>7101</v>
      </c>
      <c r="B3066" s="4">
        <v>45207</v>
      </c>
      <c r="C3066" s="2">
        <v>274862.21999999997</v>
      </c>
      <c r="D3066" t="s">
        <v>849</v>
      </c>
      <c r="E3066" t="s">
        <v>868</v>
      </c>
      <c r="F3066" t="s">
        <v>10</v>
      </c>
      <c r="G3066" t="s">
        <v>24</v>
      </c>
      <c r="H3066" t="s">
        <v>639</v>
      </c>
      <c r="J3066" t="s">
        <v>7102</v>
      </c>
      <c r="K3066" t="str">
        <f>IF(COUNTIF(Customers!A:A, H3066)&gt;0, "Valid", "Invalid")</f>
        <v>Valid</v>
      </c>
      <c r="L3066" t="str">
        <f t="shared" si="235"/>
        <v>10</v>
      </c>
      <c r="M3066" t="str">
        <f t="shared" si="236"/>
        <v>2023</v>
      </c>
      <c r="N3066">
        <f t="shared" si="237"/>
        <v>274862.21999999997</v>
      </c>
      <c r="O3066">
        <f t="shared" si="238"/>
        <v>274862.21999999997</v>
      </c>
      <c r="P3066" t="str">
        <f t="shared" si="239"/>
        <v/>
      </c>
      <c r="Q3066" s="48" t="str">
        <f>IF(O3066="","",
   IF(OR(O3066&lt;EDA_Outlier_Analysis!$C$10, O3066&gt;EDA_Outlier_Analysis!$C$11),
      "Outlier",
      "Normal"))</f>
        <v>Normal</v>
      </c>
      <c r="R3066" t="str">
        <f>IF(P3066="","",
   IF(OR(P3066 &lt; EDA_Outlier_Analysis!$F$7, P3066 &gt; EDA_Outlier_Analysis!$F$8),
      "Outlier",
      "Normal"))</f>
        <v/>
      </c>
      <c r="S3066" t="str">
        <f>IF(N3066="","",
   IF(OR(N3066 &lt;EDA_Outlier_Analysis!$I$10, N3066 &gt; EDA_Outlier_Analysis!$I$11),
      "Outlier",
      "Normal"))</f>
        <v>Normal</v>
      </c>
    </row>
    <row r="3067" spans="1:19">
      <c r="A3067" t="s">
        <v>7103</v>
      </c>
      <c r="B3067" s="4">
        <v>44966</v>
      </c>
      <c r="C3067" s="2">
        <v>93548.05</v>
      </c>
      <c r="D3067" t="s">
        <v>849</v>
      </c>
      <c r="E3067" t="s">
        <v>850</v>
      </c>
      <c r="F3067" t="s">
        <v>11</v>
      </c>
      <c r="G3067" t="s">
        <v>20</v>
      </c>
      <c r="H3067" t="s">
        <v>109</v>
      </c>
      <c r="J3067" t="s">
        <v>7104</v>
      </c>
      <c r="K3067" t="str">
        <f>IF(COUNTIF(Customers!A:A, H3067)&gt;0, "Valid", "Invalid")</f>
        <v>Valid</v>
      </c>
      <c r="L3067" t="str">
        <f t="shared" si="235"/>
        <v>2</v>
      </c>
      <c r="M3067" t="str">
        <f t="shared" si="236"/>
        <v>2023</v>
      </c>
      <c r="N3067">
        <f t="shared" si="237"/>
        <v>93548.05</v>
      </c>
      <c r="O3067">
        <f t="shared" si="238"/>
        <v>93548.05</v>
      </c>
      <c r="P3067" t="str">
        <f t="shared" si="239"/>
        <v/>
      </c>
      <c r="Q3067" s="48" t="str">
        <f>IF(O3067="","",
   IF(OR(O3067&lt;EDA_Outlier_Analysis!$C$10, O3067&gt;EDA_Outlier_Analysis!$C$11),
      "Outlier",
      "Normal"))</f>
        <v>Normal</v>
      </c>
      <c r="R3067" t="str">
        <f>IF(P3067="","",
   IF(OR(P3067 &lt; EDA_Outlier_Analysis!$F$7, P3067 &gt; EDA_Outlier_Analysis!$F$8),
      "Outlier",
      "Normal"))</f>
        <v/>
      </c>
      <c r="S3067" t="str">
        <f>IF(N3067="","",
   IF(OR(N3067 &lt;EDA_Outlier_Analysis!$I$10, N3067 &gt; EDA_Outlier_Analysis!$I$11),
      "Outlier",
      "Normal"))</f>
        <v>Normal</v>
      </c>
    </row>
    <row r="3068" spans="1:19">
      <c r="A3068" t="s">
        <v>7105</v>
      </c>
      <c r="B3068" s="4">
        <v>45014</v>
      </c>
      <c r="C3068" s="2">
        <v>-55158.78</v>
      </c>
      <c r="D3068" t="s">
        <v>840</v>
      </c>
      <c r="E3068" t="s">
        <v>845</v>
      </c>
      <c r="F3068" t="s">
        <v>9</v>
      </c>
      <c r="G3068" t="s">
        <v>34</v>
      </c>
      <c r="I3068" t="s">
        <v>1237</v>
      </c>
      <c r="J3068" t="s">
        <v>7106</v>
      </c>
      <c r="K3068" t="str">
        <f>IF(COUNTIF(Customers!A:A, H3068)&gt;0, "Valid", "Invalid")</f>
        <v>Invalid</v>
      </c>
      <c r="L3068" t="str">
        <f t="shared" si="235"/>
        <v>3</v>
      </c>
      <c r="M3068" t="str">
        <f t="shared" si="236"/>
        <v>2023</v>
      </c>
      <c r="N3068">
        <f t="shared" si="237"/>
        <v>-55158.78</v>
      </c>
      <c r="O3068" t="str">
        <f t="shared" si="238"/>
        <v/>
      </c>
      <c r="P3068">
        <f t="shared" si="239"/>
        <v>55158.78</v>
      </c>
      <c r="Q3068" s="48" t="str">
        <f>IF(O3068="","",
   IF(OR(O3068&lt;EDA_Outlier_Analysis!$C$10, O3068&gt;EDA_Outlier_Analysis!$C$11),
      "Outlier",
      "Normal"))</f>
        <v/>
      </c>
      <c r="R3068" t="str">
        <f>IF(P3068="","",
   IF(OR(P3068 &lt; EDA_Outlier_Analysis!$F$7, P3068 &gt; EDA_Outlier_Analysis!$F$8),
      "Outlier",
      "Normal"))</f>
        <v>Outlier</v>
      </c>
      <c r="S3068" t="str">
        <f>IF(N3068="","",
   IF(OR(N3068 &lt;EDA_Outlier_Analysis!$I$10, N3068 &gt; EDA_Outlier_Analysis!$I$11),
      "Outlier",
      "Normal"))</f>
        <v>Normal</v>
      </c>
    </row>
    <row r="3069" spans="1:19">
      <c r="A3069" t="s">
        <v>7107</v>
      </c>
      <c r="B3069" s="4">
        <v>44730</v>
      </c>
      <c r="C3069" s="2">
        <v>225811.42</v>
      </c>
      <c r="D3069" t="s">
        <v>849</v>
      </c>
      <c r="E3069" t="s">
        <v>868</v>
      </c>
      <c r="F3069" t="s">
        <v>9</v>
      </c>
      <c r="G3069" t="s">
        <v>24</v>
      </c>
      <c r="H3069" t="s">
        <v>115</v>
      </c>
      <c r="J3069" t="s">
        <v>7108</v>
      </c>
      <c r="K3069" t="str">
        <f>IF(COUNTIF(Customers!A:A, H3069)&gt;0, "Valid", "Invalid")</f>
        <v>Valid</v>
      </c>
      <c r="L3069" t="str">
        <f t="shared" si="235"/>
        <v>6</v>
      </c>
      <c r="M3069" t="str">
        <f t="shared" si="236"/>
        <v>2022</v>
      </c>
      <c r="N3069">
        <f t="shared" si="237"/>
        <v>225811.42</v>
      </c>
      <c r="O3069">
        <f t="shared" si="238"/>
        <v>225811.42</v>
      </c>
      <c r="P3069" t="str">
        <f t="shared" si="239"/>
        <v/>
      </c>
      <c r="Q3069" s="48" t="str">
        <f>IF(O3069="","",
   IF(OR(O3069&lt;EDA_Outlier_Analysis!$C$10, O3069&gt;EDA_Outlier_Analysis!$C$11),
      "Outlier",
      "Normal"))</f>
        <v>Normal</v>
      </c>
      <c r="R3069" t="str">
        <f>IF(P3069="","",
   IF(OR(P3069 &lt; EDA_Outlier_Analysis!$F$7, P3069 &gt; EDA_Outlier_Analysis!$F$8),
      "Outlier",
      "Normal"))</f>
        <v/>
      </c>
      <c r="S3069" t="str">
        <f>IF(N3069="","",
   IF(OR(N3069 &lt;EDA_Outlier_Analysis!$I$10, N3069 &gt; EDA_Outlier_Analysis!$I$11),
      "Outlier",
      "Normal"))</f>
        <v>Normal</v>
      </c>
    </row>
    <row r="3070" spans="1:19">
      <c r="A3070" t="s">
        <v>7109</v>
      </c>
      <c r="B3070" s="4">
        <v>45172</v>
      </c>
      <c r="C3070" s="2">
        <v>21654.06</v>
      </c>
      <c r="D3070" t="s">
        <v>1345</v>
      </c>
      <c r="E3070" t="s">
        <v>1345</v>
      </c>
      <c r="F3070" t="s">
        <v>11</v>
      </c>
      <c r="G3070" t="s">
        <v>31</v>
      </c>
      <c r="J3070" t="s">
        <v>7110</v>
      </c>
      <c r="K3070" t="str">
        <f>IF(COUNTIF(Customers!A:A, H3070)&gt;0, "Valid", "Invalid")</f>
        <v>Invalid</v>
      </c>
      <c r="L3070" t="str">
        <f t="shared" si="235"/>
        <v>9</v>
      </c>
      <c r="M3070" t="str">
        <f t="shared" si="236"/>
        <v>2023</v>
      </c>
      <c r="N3070">
        <f t="shared" si="237"/>
        <v>-21654.06</v>
      </c>
      <c r="O3070" t="str">
        <f t="shared" si="238"/>
        <v/>
      </c>
      <c r="P3070" t="str">
        <f t="shared" si="239"/>
        <v/>
      </c>
      <c r="Q3070" s="48" t="str">
        <f>IF(O3070="","",
   IF(OR(O3070&lt;EDA_Outlier_Analysis!$C$10, O3070&gt;EDA_Outlier_Analysis!$C$11),
      "Outlier",
      "Normal"))</f>
        <v/>
      </c>
      <c r="R3070" t="str">
        <f>IF(P3070="","",
   IF(OR(P3070 &lt; EDA_Outlier_Analysis!$F$7, P3070 &gt; EDA_Outlier_Analysis!$F$8),
      "Outlier",
      "Normal"))</f>
        <v/>
      </c>
      <c r="S3070" t="str">
        <f>IF(N3070="","",
   IF(OR(N3070 &lt;EDA_Outlier_Analysis!$I$10, N3070 &gt; EDA_Outlier_Analysis!$I$11),
      "Outlier",
      "Normal"))</f>
        <v>Normal</v>
      </c>
    </row>
    <row r="3071" spans="1:19">
      <c r="A3071" t="s">
        <v>7111</v>
      </c>
      <c r="B3071" s="4">
        <v>45022</v>
      </c>
      <c r="C3071" s="2">
        <v>-14251.74</v>
      </c>
      <c r="D3071" t="s">
        <v>840</v>
      </c>
      <c r="E3071" t="s">
        <v>905</v>
      </c>
      <c r="F3071" t="s">
        <v>10</v>
      </c>
      <c r="G3071" t="s">
        <v>20</v>
      </c>
      <c r="I3071" t="s">
        <v>865</v>
      </c>
      <c r="J3071" t="s">
        <v>7112</v>
      </c>
      <c r="K3071" t="str">
        <f>IF(COUNTIF(Customers!A:A, H3071)&gt;0, "Valid", "Invalid")</f>
        <v>Invalid</v>
      </c>
      <c r="L3071" t="str">
        <f t="shared" si="235"/>
        <v>4</v>
      </c>
      <c r="M3071" t="str">
        <f t="shared" si="236"/>
        <v>2023</v>
      </c>
      <c r="N3071">
        <f t="shared" si="237"/>
        <v>-14251.74</v>
      </c>
      <c r="O3071" t="str">
        <f t="shared" si="238"/>
        <v/>
      </c>
      <c r="P3071">
        <f t="shared" si="239"/>
        <v>14251.74</v>
      </c>
      <c r="Q3071" s="48" t="str">
        <f>IF(O3071="","",
   IF(OR(O3071&lt;EDA_Outlier_Analysis!$C$10, O3071&gt;EDA_Outlier_Analysis!$C$11),
      "Outlier",
      "Normal"))</f>
        <v/>
      </c>
      <c r="R3071" t="str">
        <f>IF(P3071="","",
   IF(OR(P3071 &lt; EDA_Outlier_Analysis!$F$7, P3071 &gt; EDA_Outlier_Analysis!$F$8),
      "Outlier",
      "Normal"))</f>
        <v>Outlier</v>
      </c>
      <c r="S3071" t="str">
        <f>IF(N3071="","",
   IF(OR(N3071 &lt;EDA_Outlier_Analysis!$I$10, N3071 &gt; EDA_Outlier_Analysis!$I$11),
      "Outlier",
      "Normal"))</f>
        <v>Normal</v>
      </c>
    </row>
    <row r="3072" spans="1:19">
      <c r="A3072" t="s">
        <v>7113</v>
      </c>
      <c r="B3072" s="4">
        <v>44953</v>
      </c>
      <c r="C3072" s="2">
        <v>18951.93</v>
      </c>
      <c r="D3072" t="s">
        <v>1345</v>
      </c>
      <c r="E3072" t="s">
        <v>1345</v>
      </c>
      <c r="F3072" t="s">
        <v>9</v>
      </c>
      <c r="G3072" t="s">
        <v>20</v>
      </c>
      <c r="J3072" t="s">
        <v>7114</v>
      </c>
      <c r="K3072" t="str">
        <f>IF(COUNTIF(Customers!A:A, H3072)&gt;0, "Valid", "Invalid")</f>
        <v>Invalid</v>
      </c>
      <c r="L3072" t="str">
        <f t="shared" si="235"/>
        <v>1</v>
      </c>
      <c r="M3072" t="str">
        <f t="shared" si="236"/>
        <v>2023</v>
      </c>
      <c r="N3072">
        <f t="shared" si="237"/>
        <v>-18951.93</v>
      </c>
      <c r="O3072" t="str">
        <f t="shared" si="238"/>
        <v/>
      </c>
      <c r="P3072" t="str">
        <f t="shared" si="239"/>
        <v/>
      </c>
      <c r="Q3072" s="48" t="str">
        <f>IF(O3072="","",
   IF(OR(O3072&lt;EDA_Outlier_Analysis!$C$10, O3072&gt;EDA_Outlier_Analysis!$C$11),
      "Outlier",
      "Normal"))</f>
        <v/>
      </c>
      <c r="R3072" t="str">
        <f>IF(P3072="","",
   IF(OR(P3072 &lt; EDA_Outlier_Analysis!$F$7, P3072 &gt; EDA_Outlier_Analysis!$F$8),
      "Outlier",
      "Normal"))</f>
        <v/>
      </c>
      <c r="S3072" t="str">
        <f>IF(N3072="","",
   IF(OR(N3072 &lt;EDA_Outlier_Analysis!$I$10, N3072 &gt; EDA_Outlier_Analysis!$I$11),
      "Outlier",
      "Normal"))</f>
        <v>Normal</v>
      </c>
    </row>
    <row r="3073" spans="1:19">
      <c r="A3073" t="s">
        <v>7115</v>
      </c>
      <c r="B3073" s="4">
        <v>45143</v>
      </c>
      <c r="C3073" s="2">
        <v>128396.37</v>
      </c>
      <c r="D3073" t="s">
        <v>849</v>
      </c>
      <c r="E3073" t="s">
        <v>850</v>
      </c>
      <c r="F3073" t="s">
        <v>10</v>
      </c>
      <c r="G3073" t="s">
        <v>20</v>
      </c>
      <c r="H3073" t="s">
        <v>329</v>
      </c>
      <c r="J3073" t="s">
        <v>7116</v>
      </c>
      <c r="K3073" t="str">
        <f>IF(COUNTIF(Customers!A:A, H3073)&gt;0, "Valid", "Invalid")</f>
        <v>Valid</v>
      </c>
      <c r="L3073" t="str">
        <f t="shared" si="235"/>
        <v>8</v>
      </c>
      <c r="M3073" t="str">
        <f t="shared" si="236"/>
        <v>2023</v>
      </c>
      <c r="N3073">
        <f t="shared" si="237"/>
        <v>128396.37</v>
      </c>
      <c r="O3073">
        <f t="shared" si="238"/>
        <v>128396.37</v>
      </c>
      <c r="P3073" t="str">
        <f t="shared" si="239"/>
        <v/>
      </c>
      <c r="Q3073" s="48" t="str">
        <f>IF(O3073="","",
   IF(OR(O3073&lt;EDA_Outlier_Analysis!$C$10, O3073&gt;EDA_Outlier_Analysis!$C$11),
      "Outlier",
      "Normal"))</f>
        <v>Normal</v>
      </c>
      <c r="R3073" t="str">
        <f>IF(P3073="","",
   IF(OR(P3073 &lt; EDA_Outlier_Analysis!$F$7, P3073 &gt; EDA_Outlier_Analysis!$F$8),
      "Outlier",
      "Normal"))</f>
        <v/>
      </c>
      <c r="S3073" t="str">
        <f>IF(N3073="","",
   IF(OR(N3073 &lt;EDA_Outlier_Analysis!$I$10, N3073 &gt; EDA_Outlier_Analysis!$I$11),
      "Outlier",
      "Normal"))</f>
        <v>Normal</v>
      </c>
    </row>
    <row r="3074" spans="1:19">
      <c r="A3074" t="s">
        <v>7117</v>
      </c>
      <c r="B3074" s="4">
        <v>44777</v>
      </c>
      <c r="C3074" s="2">
        <v>188301.39</v>
      </c>
      <c r="D3074" t="s">
        <v>849</v>
      </c>
      <c r="E3074" t="s">
        <v>853</v>
      </c>
      <c r="F3074" t="s">
        <v>10</v>
      </c>
      <c r="G3074" t="s">
        <v>20</v>
      </c>
      <c r="H3074" t="s">
        <v>765</v>
      </c>
      <c r="J3074" t="s">
        <v>7118</v>
      </c>
      <c r="K3074" t="str">
        <f>IF(COUNTIF(Customers!A:A, H3074)&gt;0, "Valid", "Invalid")</f>
        <v>Valid</v>
      </c>
      <c r="L3074" t="str">
        <f t="shared" si="235"/>
        <v>8</v>
      </c>
      <c r="M3074" t="str">
        <f t="shared" si="236"/>
        <v>2022</v>
      </c>
      <c r="N3074">
        <f t="shared" si="237"/>
        <v>188301.39</v>
      </c>
      <c r="O3074">
        <f t="shared" si="238"/>
        <v>188301.39</v>
      </c>
      <c r="P3074" t="str">
        <f t="shared" si="239"/>
        <v/>
      </c>
      <c r="Q3074" s="48" t="str">
        <f>IF(O3074="","",
   IF(OR(O3074&lt;EDA_Outlier_Analysis!$C$10, O3074&gt;EDA_Outlier_Analysis!$C$11),
      "Outlier",
      "Normal"))</f>
        <v>Normal</v>
      </c>
      <c r="R3074" t="str">
        <f>IF(P3074="","",
   IF(OR(P3074 &lt; EDA_Outlier_Analysis!$F$7, P3074 &gt; EDA_Outlier_Analysis!$F$8),
      "Outlier",
      "Normal"))</f>
        <v/>
      </c>
      <c r="S3074" t="str">
        <f>IF(N3074="","",
   IF(OR(N3074 &lt;EDA_Outlier_Analysis!$I$10, N3074 &gt; EDA_Outlier_Analysis!$I$11),
      "Outlier",
      "Normal"))</f>
        <v>Normal</v>
      </c>
    </row>
    <row r="3075" spans="1:19">
      <c r="A3075" t="s">
        <v>7119</v>
      </c>
      <c r="B3075" s="4">
        <v>44602</v>
      </c>
      <c r="C3075" s="2">
        <v>196669.16</v>
      </c>
      <c r="D3075" t="s">
        <v>849</v>
      </c>
      <c r="E3075" t="s">
        <v>853</v>
      </c>
      <c r="F3075" t="s">
        <v>10</v>
      </c>
      <c r="G3075" t="s">
        <v>31</v>
      </c>
      <c r="H3075" t="s">
        <v>503</v>
      </c>
      <c r="J3075" t="s">
        <v>7120</v>
      </c>
      <c r="K3075" t="str">
        <f>IF(COUNTIF(Customers!A:A, H3075)&gt;0, "Valid", "Invalid")</f>
        <v>Valid</v>
      </c>
      <c r="L3075" t="str">
        <f t="shared" ref="L3075:L3138" si="240">TEXT(B3075,"m")</f>
        <v>2</v>
      </c>
      <c r="M3075" t="str">
        <f t="shared" ref="M3075:M3138" si="241">TEXT(B3075,"yyyy")</f>
        <v>2022</v>
      </c>
      <c r="N3075">
        <f t="shared" ref="N3075:N3138" si="242">IF(D3075="Revenue",C3075,-ABS(C3075))</f>
        <v>196669.16</v>
      </c>
      <c r="O3075">
        <f t="shared" ref="O3075:O3138" si="243">IF(D3075="Revenue", C3075, "")</f>
        <v>196669.16</v>
      </c>
      <c r="P3075" t="str">
        <f t="shared" ref="P3075:P3138" si="244">IF(D3075="Expense", ABS(C3075), "")</f>
        <v/>
      </c>
      <c r="Q3075" s="48" t="str">
        <f>IF(O3075="","",
   IF(OR(O3075&lt;EDA_Outlier_Analysis!$C$10, O3075&gt;EDA_Outlier_Analysis!$C$11),
      "Outlier",
      "Normal"))</f>
        <v>Normal</v>
      </c>
      <c r="R3075" t="str">
        <f>IF(P3075="","",
   IF(OR(P3075 &lt; EDA_Outlier_Analysis!$F$7, P3075 &gt; EDA_Outlier_Analysis!$F$8),
      "Outlier",
      "Normal"))</f>
        <v/>
      </c>
      <c r="S3075" t="str">
        <f>IF(N3075="","",
   IF(OR(N3075 &lt;EDA_Outlier_Analysis!$I$10, N3075 &gt; EDA_Outlier_Analysis!$I$11),
      "Outlier",
      "Normal"))</f>
        <v>Normal</v>
      </c>
    </row>
    <row r="3076" spans="1:19">
      <c r="A3076" t="s">
        <v>7121</v>
      </c>
      <c r="B3076" s="4">
        <v>45103</v>
      </c>
      <c r="C3076" s="2">
        <v>127736.25</v>
      </c>
      <c r="D3076" t="s">
        <v>849</v>
      </c>
      <c r="E3076" t="s">
        <v>850</v>
      </c>
      <c r="F3076" t="s">
        <v>9</v>
      </c>
      <c r="G3076" t="s">
        <v>31</v>
      </c>
      <c r="H3076" t="s">
        <v>737</v>
      </c>
      <c r="J3076" t="s">
        <v>7122</v>
      </c>
      <c r="K3076" t="str">
        <f>IF(COUNTIF(Customers!A:A, H3076)&gt;0, "Valid", "Invalid")</f>
        <v>Valid</v>
      </c>
      <c r="L3076" t="str">
        <f t="shared" si="240"/>
        <v>6</v>
      </c>
      <c r="M3076" t="str">
        <f t="shared" si="241"/>
        <v>2023</v>
      </c>
      <c r="N3076">
        <f t="shared" si="242"/>
        <v>127736.25</v>
      </c>
      <c r="O3076">
        <f t="shared" si="243"/>
        <v>127736.25</v>
      </c>
      <c r="P3076" t="str">
        <f t="shared" si="244"/>
        <v/>
      </c>
      <c r="Q3076" s="48" t="str">
        <f>IF(O3076="","",
   IF(OR(O3076&lt;EDA_Outlier_Analysis!$C$10, O3076&gt;EDA_Outlier_Analysis!$C$11),
      "Outlier",
      "Normal"))</f>
        <v>Normal</v>
      </c>
      <c r="R3076" t="str">
        <f>IF(P3076="","",
   IF(OR(P3076 &lt; EDA_Outlier_Analysis!$F$7, P3076 &gt; EDA_Outlier_Analysis!$F$8),
      "Outlier",
      "Normal"))</f>
        <v/>
      </c>
      <c r="S3076" t="str">
        <f>IF(N3076="","",
   IF(OR(N3076 &lt;EDA_Outlier_Analysis!$I$10, N3076 &gt; EDA_Outlier_Analysis!$I$11),
      "Outlier",
      "Normal"))</f>
        <v>Normal</v>
      </c>
    </row>
    <row r="3077" spans="1:19">
      <c r="A3077" t="s">
        <v>7123</v>
      </c>
      <c r="B3077" s="4">
        <v>45024</v>
      </c>
      <c r="C3077" s="2">
        <v>105489.29</v>
      </c>
      <c r="D3077" t="s">
        <v>849</v>
      </c>
      <c r="E3077" t="s">
        <v>853</v>
      </c>
      <c r="F3077" t="s">
        <v>10</v>
      </c>
      <c r="G3077" t="s">
        <v>20</v>
      </c>
      <c r="H3077" t="s">
        <v>335</v>
      </c>
      <c r="J3077" t="s">
        <v>7124</v>
      </c>
      <c r="K3077" t="str">
        <f>IF(COUNTIF(Customers!A:A, H3077)&gt;0, "Valid", "Invalid")</f>
        <v>Valid</v>
      </c>
      <c r="L3077" t="str">
        <f t="shared" si="240"/>
        <v>4</v>
      </c>
      <c r="M3077" t="str">
        <f t="shared" si="241"/>
        <v>2023</v>
      </c>
      <c r="N3077">
        <f t="shared" si="242"/>
        <v>105489.29</v>
      </c>
      <c r="O3077">
        <f t="shared" si="243"/>
        <v>105489.29</v>
      </c>
      <c r="P3077" t="str">
        <f t="shared" si="244"/>
        <v/>
      </c>
      <c r="Q3077" s="48" t="str">
        <f>IF(O3077="","",
   IF(OR(O3077&lt;EDA_Outlier_Analysis!$C$10, O3077&gt;EDA_Outlier_Analysis!$C$11),
      "Outlier",
      "Normal"))</f>
        <v>Normal</v>
      </c>
      <c r="R3077" t="str">
        <f>IF(P3077="","",
   IF(OR(P3077 &lt; EDA_Outlier_Analysis!$F$7, P3077 &gt; EDA_Outlier_Analysis!$F$8),
      "Outlier",
      "Normal"))</f>
        <v/>
      </c>
      <c r="S3077" t="str">
        <f>IF(N3077="","",
   IF(OR(N3077 &lt;EDA_Outlier_Analysis!$I$10, N3077 &gt; EDA_Outlier_Analysis!$I$11),
      "Outlier",
      "Normal"))</f>
        <v>Normal</v>
      </c>
    </row>
    <row r="3078" spans="1:19">
      <c r="A3078" t="s">
        <v>7125</v>
      </c>
      <c r="B3078" s="4">
        <v>44689</v>
      </c>
      <c r="C3078" s="2">
        <v>-16599.34</v>
      </c>
      <c r="D3078" t="s">
        <v>840</v>
      </c>
      <c r="E3078" t="s">
        <v>856</v>
      </c>
      <c r="F3078" t="s">
        <v>11</v>
      </c>
      <c r="G3078" t="s">
        <v>31</v>
      </c>
      <c r="I3078" t="s">
        <v>909</v>
      </c>
      <c r="J3078" t="s">
        <v>7126</v>
      </c>
      <c r="K3078" t="str">
        <f>IF(COUNTIF(Customers!A:A, H3078)&gt;0, "Valid", "Invalid")</f>
        <v>Invalid</v>
      </c>
      <c r="L3078" t="str">
        <f t="shared" si="240"/>
        <v>5</v>
      </c>
      <c r="M3078" t="str">
        <f t="shared" si="241"/>
        <v>2022</v>
      </c>
      <c r="N3078">
        <f t="shared" si="242"/>
        <v>-16599.34</v>
      </c>
      <c r="O3078" t="str">
        <f t="shared" si="243"/>
        <v/>
      </c>
      <c r="P3078">
        <f t="shared" si="244"/>
        <v>16599.34</v>
      </c>
      <c r="Q3078" s="48" t="str">
        <f>IF(O3078="","",
   IF(OR(O3078&lt;EDA_Outlier_Analysis!$C$10, O3078&gt;EDA_Outlier_Analysis!$C$11),
      "Outlier",
      "Normal"))</f>
        <v/>
      </c>
      <c r="R3078" t="str">
        <f>IF(P3078="","",
   IF(OR(P3078 &lt; EDA_Outlier_Analysis!$F$7, P3078 &gt; EDA_Outlier_Analysis!$F$8),
      "Outlier",
      "Normal"))</f>
        <v>Outlier</v>
      </c>
      <c r="S3078" t="str">
        <f>IF(N3078="","",
   IF(OR(N3078 &lt;EDA_Outlier_Analysis!$I$10, N3078 &gt; EDA_Outlier_Analysis!$I$11),
      "Outlier",
      "Normal"))</f>
        <v>Normal</v>
      </c>
    </row>
    <row r="3079" spans="1:19">
      <c r="A3079" t="s">
        <v>7127</v>
      </c>
      <c r="B3079" s="4">
        <v>44727</v>
      </c>
      <c r="C3079" s="2">
        <v>17981.59</v>
      </c>
      <c r="D3079" t="s">
        <v>971</v>
      </c>
      <c r="E3079" t="s">
        <v>971</v>
      </c>
      <c r="F3079" t="s">
        <v>9</v>
      </c>
      <c r="G3079" t="s">
        <v>24</v>
      </c>
      <c r="J3079" t="s">
        <v>7128</v>
      </c>
      <c r="K3079" t="str">
        <f>IF(COUNTIF(Customers!A:A, H3079)&gt;0, "Valid", "Invalid")</f>
        <v>Invalid</v>
      </c>
      <c r="L3079" t="str">
        <f t="shared" si="240"/>
        <v>6</v>
      </c>
      <c r="M3079" t="str">
        <f t="shared" si="241"/>
        <v>2022</v>
      </c>
      <c r="N3079">
        <f t="shared" si="242"/>
        <v>-17981.59</v>
      </c>
      <c r="O3079" t="str">
        <f t="shared" si="243"/>
        <v/>
      </c>
      <c r="P3079" t="str">
        <f t="shared" si="244"/>
        <v/>
      </c>
      <c r="Q3079" s="48" t="str">
        <f>IF(O3079="","",
   IF(OR(O3079&lt;EDA_Outlier_Analysis!$C$10, O3079&gt;EDA_Outlier_Analysis!$C$11),
      "Outlier",
      "Normal"))</f>
        <v/>
      </c>
      <c r="R3079" t="str">
        <f>IF(P3079="","",
   IF(OR(P3079 &lt; EDA_Outlier_Analysis!$F$7, P3079 &gt; EDA_Outlier_Analysis!$F$8),
      "Outlier",
      "Normal"))</f>
        <v/>
      </c>
      <c r="S3079" t="str">
        <f>IF(N3079="","",
   IF(OR(N3079 &lt;EDA_Outlier_Analysis!$I$10, N3079 &gt; EDA_Outlier_Analysis!$I$11),
      "Outlier",
      "Normal"))</f>
        <v>Normal</v>
      </c>
    </row>
    <row r="3080" spans="1:19">
      <c r="A3080" t="s">
        <v>7129</v>
      </c>
      <c r="B3080" s="4">
        <v>45183</v>
      </c>
      <c r="C3080" s="2">
        <v>141711.4</v>
      </c>
      <c r="D3080" t="s">
        <v>849</v>
      </c>
      <c r="E3080" t="s">
        <v>868</v>
      </c>
      <c r="F3080" t="s">
        <v>11</v>
      </c>
      <c r="G3080" t="s">
        <v>20</v>
      </c>
      <c r="H3080" t="s">
        <v>591</v>
      </c>
      <c r="J3080" t="s">
        <v>7130</v>
      </c>
      <c r="K3080" t="str">
        <f>IF(COUNTIF(Customers!A:A, H3080)&gt;0, "Valid", "Invalid")</f>
        <v>Valid</v>
      </c>
      <c r="L3080" t="str">
        <f t="shared" si="240"/>
        <v>9</v>
      </c>
      <c r="M3080" t="str">
        <f t="shared" si="241"/>
        <v>2023</v>
      </c>
      <c r="N3080">
        <f t="shared" si="242"/>
        <v>141711.4</v>
      </c>
      <c r="O3080">
        <f t="shared" si="243"/>
        <v>141711.4</v>
      </c>
      <c r="P3080" t="str">
        <f t="shared" si="244"/>
        <v/>
      </c>
      <c r="Q3080" s="48" t="str">
        <f>IF(O3080="","",
   IF(OR(O3080&lt;EDA_Outlier_Analysis!$C$10, O3080&gt;EDA_Outlier_Analysis!$C$11),
      "Outlier",
      "Normal"))</f>
        <v>Normal</v>
      </c>
      <c r="R3080" t="str">
        <f>IF(P3080="","",
   IF(OR(P3080 &lt; EDA_Outlier_Analysis!$F$7, P3080 &gt; EDA_Outlier_Analysis!$F$8),
      "Outlier",
      "Normal"))</f>
        <v/>
      </c>
      <c r="S3080" t="str">
        <f>IF(N3080="","",
   IF(OR(N3080 &lt;EDA_Outlier_Analysis!$I$10, N3080 &gt; EDA_Outlier_Analysis!$I$11),
      "Outlier",
      "Normal"))</f>
        <v>Normal</v>
      </c>
    </row>
    <row r="3081" spans="1:19">
      <c r="A3081" t="s">
        <v>7131</v>
      </c>
      <c r="B3081" s="4">
        <v>45272</v>
      </c>
      <c r="C3081" s="2">
        <v>-38806.31</v>
      </c>
      <c r="D3081" t="s">
        <v>840</v>
      </c>
      <c r="E3081" t="s">
        <v>845</v>
      </c>
      <c r="F3081" t="s">
        <v>11</v>
      </c>
      <c r="G3081" t="s">
        <v>24</v>
      </c>
      <c r="I3081" t="s">
        <v>1800</v>
      </c>
      <c r="J3081" t="s">
        <v>7132</v>
      </c>
      <c r="K3081" t="str">
        <f>IF(COUNTIF(Customers!A:A, H3081)&gt;0, "Valid", "Invalid")</f>
        <v>Invalid</v>
      </c>
      <c r="L3081" t="str">
        <f t="shared" si="240"/>
        <v>12</v>
      </c>
      <c r="M3081" t="str">
        <f t="shared" si="241"/>
        <v>2023</v>
      </c>
      <c r="N3081">
        <f t="shared" si="242"/>
        <v>-38806.31</v>
      </c>
      <c r="O3081" t="str">
        <f t="shared" si="243"/>
        <v/>
      </c>
      <c r="P3081">
        <f t="shared" si="244"/>
        <v>38806.31</v>
      </c>
      <c r="Q3081" s="48" t="str">
        <f>IF(O3081="","",
   IF(OR(O3081&lt;EDA_Outlier_Analysis!$C$10, O3081&gt;EDA_Outlier_Analysis!$C$11),
      "Outlier",
      "Normal"))</f>
        <v/>
      </c>
      <c r="R3081" t="str">
        <f>IF(P3081="","",
   IF(OR(P3081 &lt; EDA_Outlier_Analysis!$F$7, P3081 &gt; EDA_Outlier_Analysis!$F$8),
      "Outlier",
      "Normal"))</f>
        <v>Normal</v>
      </c>
      <c r="S3081" t="str">
        <f>IF(N3081="","",
   IF(OR(N3081 &lt;EDA_Outlier_Analysis!$I$10, N3081 &gt; EDA_Outlier_Analysis!$I$11),
      "Outlier",
      "Normal"))</f>
        <v>Normal</v>
      </c>
    </row>
    <row r="3082" spans="1:19">
      <c r="A3082" t="s">
        <v>7133</v>
      </c>
      <c r="B3082" s="4">
        <v>44607</v>
      </c>
      <c r="C3082" s="2">
        <v>142381.32</v>
      </c>
      <c r="D3082" t="s">
        <v>849</v>
      </c>
      <c r="E3082" t="s">
        <v>850</v>
      </c>
      <c r="F3082" t="s">
        <v>9</v>
      </c>
      <c r="G3082" t="s">
        <v>31</v>
      </c>
      <c r="H3082" t="s">
        <v>211</v>
      </c>
      <c r="J3082" t="s">
        <v>7134</v>
      </c>
      <c r="K3082" t="str">
        <f>IF(COUNTIF(Customers!A:A, H3082)&gt;0, "Valid", "Invalid")</f>
        <v>Valid</v>
      </c>
      <c r="L3082" t="str">
        <f t="shared" si="240"/>
        <v>2</v>
      </c>
      <c r="M3082" t="str">
        <f t="shared" si="241"/>
        <v>2022</v>
      </c>
      <c r="N3082">
        <f t="shared" si="242"/>
        <v>142381.32</v>
      </c>
      <c r="O3082">
        <f t="shared" si="243"/>
        <v>142381.32</v>
      </c>
      <c r="P3082" t="str">
        <f t="shared" si="244"/>
        <v/>
      </c>
      <c r="Q3082" s="48" t="str">
        <f>IF(O3082="","",
   IF(OR(O3082&lt;EDA_Outlier_Analysis!$C$10, O3082&gt;EDA_Outlier_Analysis!$C$11),
      "Outlier",
      "Normal"))</f>
        <v>Normal</v>
      </c>
      <c r="R3082" t="str">
        <f>IF(P3082="","",
   IF(OR(P3082 &lt; EDA_Outlier_Analysis!$F$7, P3082 &gt; EDA_Outlier_Analysis!$F$8),
      "Outlier",
      "Normal"))</f>
        <v/>
      </c>
      <c r="S3082" t="str">
        <f>IF(N3082="","",
   IF(OR(N3082 &lt;EDA_Outlier_Analysis!$I$10, N3082 &gt; EDA_Outlier_Analysis!$I$11),
      "Outlier",
      "Normal"))</f>
        <v>Normal</v>
      </c>
    </row>
    <row r="3083" spans="1:19">
      <c r="A3083" t="s">
        <v>7135</v>
      </c>
      <c r="B3083" s="4">
        <v>45060</v>
      </c>
      <c r="C3083" s="2">
        <v>-37724.620000000003</v>
      </c>
      <c r="D3083" t="s">
        <v>840</v>
      </c>
      <c r="E3083" t="s">
        <v>841</v>
      </c>
      <c r="F3083" t="s">
        <v>9</v>
      </c>
      <c r="G3083" t="s">
        <v>31</v>
      </c>
      <c r="I3083" t="s">
        <v>1317</v>
      </c>
      <c r="J3083" t="s">
        <v>7136</v>
      </c>
      <c r="K3083" t="str">
        <f>IF(COUNTIF(Customers!A:A, H3083)&gt;0, "Valid", "Invalid")</f>
        <v>Invalid</v>
      </c>
      <c r="L3083" t="str">
        <f t="shared" si="240"/>
        <v>5</v>
      </c>
      <c r="M3083" t="str">
        <f t="shared" si="241"/>
        <v>2023</v>
      </c>
      <c r="N3083">
        <f t="shared" si="242"/>
        <v>-37724.620000000003</v>
      </c>
      <c r="O3083" t="str">
        <f t="shared" si="243"/>
        <v/>
      </c>
      <c r="P3083">
        <f t="shared" si="244"/>
        <v>37724.620000000003</v>
      </c>
      <c r="Q3083" s="48" t="str">
        <f>IF(O3083="","",
   IF(OR(O3083&lt;EDA_Outlier_Analysis!$C$10, O3083&gt;EDA_Outlier_Analysis!$C$11),
      "Outlier",
      "Normal"))</f>
        <v/>
      </c>
      <c r="R3083" t="str">
        <f>IF(P3083="","",
   IF(OR(P3083 &lt; EDA_Outlier_Analysis!$F$7, P3083 &gt; EDA_Outlier_Analysis!$F$8),
      "Outlier",
      "Normal"))</f>
        <v>Normal</v>
      </c>
      <c r="S3083" t="str">
        <f>IF(N3083="","",
   IF(OR(N3083 &lt;EDA_Outlier_Analysis!$I$10, N3083 &gt; EDA_Outlier_Analysis!$I$11),
      "Outlier",
      "Normal"))</f>
        <v>Normal</v>
      </c>
    </row>
    <row r="3084" spans="1:19">
      <c r="A3084" t="s">
        <v>7137</v>
      </c>
      <c r="B3084" s="4">
        <v>44679</v>
      </c>
      <c r="C3084" s="2">
        <v>-65670.14</v>
      </c>
      <c r="D3084" t="s">
        <v>840</v>
      </c>
      <c r="E3084" t="s">
        <v>905</v>
      </c>
      <c r="F3084" t="s">
        <v>10</v>
      </c>
      <c r="G3084" t="s">
        <v>24</v>
      </c>
      <c r="I3084" t="s">
        <v>1177</v>
      </c>
      <c r="J3084" t="s">
        <v>7138</v>
      </c>
      <c r="K3084" t="str">
        <f>IF(COUNTIF(Customers!A:A, H3084)&gt;0, "Valid", "Invalid")</f>
        <v>Invalid</v>
      </c>
      <c r="L3084" t="str">
        <f t="shared" si="240"/>
        <v>4</v>
      </c>
      <c r="M3084" t="str">
        <f t="shared" si="241"/>
        <v>2022</v>
      </c>
      <c r="N3084">
        <f t="shared" si="242"/>
        <v>-65670.14</v>
      </c>
      <c r="O3084" t="str">
        <f t="shared" si="243"/>
        <v/>
      </c>
      <c r="P3084">
        <f t="shared" si="244"/>
        <v>65670.14</v>
      </c>
      <c r="Q3084" s="48" t="str">
        <f>IF(O3084="","",
   IF(OR(O3084&lt;EDA_Outlier_Analysis!$C$10, O3084&gt;EDA_Outlier_Analysis!$C$11),
      "Outlier",
      "Normal"))</f>
        <v/>
      </c>
      <c r="R3084" t="str">
        <f>IF(P3084="","",
   IF(OR(P3084 &lt; EDA_Outlier_Analysis!$F$7, P3084 &gt; EDA_Outlier_Analysis!$F$8),
      "Outlier",
      "Normal"))</f>
        <v>Outlier</v>
      </c>
      <c r="S3084" t="str">
        <f>IF(N3084="","",
   IF(OR(N3084 &lt;EDA_Outlier_Analysis!$I$10, N3084 &gt; EDA_Outlier_Analysis!$I$11),
      "Outlier",
      "Normal"))</f>
        <v>Normal</v>
      </c>
    </row>
    <row r="3085" spans="1:19">
      <c r="A3085" t="s">
        <v>7139</v>
      </c>
      <c r="B3085" s="4">
        <v>45283</v>
      </c>
      <c r="C3085" s="2">
        <v>219721.26</v>
      </c>
      <c r="D3085" t="s">
        <v>849</v>
      </c>
      <c r="E3085" t="s">
        <v>868</v>
      </c>
      <c r="F3085" t="s">
        <v>9</v>
      </c>
      <c r="G3085" t="s">
        <v>34</v>
      </c>
      <c r="H3085" t="s">
        <v>419</v>
      </c>
      <c r="J3085" t="s">
        <v>7140</v>
      </c>
      <c r="K3085" t="str">
        <f>IF(COUNTIF(Customers!A:A, H3085)&gt;0, "Valid", "Invalid")</f>
        <v>Valid</v>
      </c>
      <c r="L3085" t="str">
        <f t="shared" si="240"/>
        <v>12</v>
      </c>
      <c r="M3085" t="str">
        <f t="shared" si="241"/>
        <v>2023</v>
      </c>
      <c r="N3085">
        <f t="shared" si="242"/>
        <v>219721.26</v>
      </c>
      <c r="O3085">
        <f t="shared" si="243"/>
        <v>219721.26</v>
      </c>
      <c r="P3085" t="str">
        <f t="shared" si="244"/>
        <v/>
      </c>
      <c r="Q3085" s="48" t="str">
        <f>IF(O3085="","",
   IF(OR(O3085&lt;EDA_Outlier_Analysis!$C$10, O3085&gt;EDA_Outlier_Analysis!$C$11),
      "Outlier",
      "Normal"))</f>
        <v>Normal</v>
      </c>
      <c r="R3085" t="str">
        <f>IF(P3085="","",
   IF(OR(P3085 &lt; EDA_Outlier_Analysis!$F$7, P3085 &gt; EDA_Outlier_Analysis!$F$8),
      "Outlier",
      "Normal"))</f>
        <v/>
      </c>
      <c r="S3085" t="str">
        <f>IF(N3085="","",
   IF(OR(N3085 &lt;EDA_Outlier_Analysis!$I$10, N3085 &gt; EDA_Outlier_Analysis!$I$11),
      "Outlier",
      "Normal"))</f>
        <v>Normal</v>
      </c>
    </row>
    <row r="3086" spans="1:19">
      <c r="A3086" t="s">
        <v>7141</v>
      </c>
      <c r="B3086" s="4">
        <v>44799</v>
      </c>
      <c r="C3086" s="2">
        <v>-47187.040000000001</v>
      </c>
      <c r="D3086" t="s">
        <v>840</v>
      </c>
      <c r="E3086" t="s">
        <v>905</v>
      </c>
      <c r="F3086" t="s">
        <v>11</v>
      </c>
      <c r="G3086" t="s">
        <v>31</v>
      </c>
      <c r="I3086" t="s">
        <v>1132</v>
      </c>
      <c r="J3086" t="s">
        <v>7142</v>
      </c>
      <c r="K3086" t="str">
        <f>IF(COUNTIF(Customers!A:A, H3086)&gt;0, "Valid", "Invalid")</f>
        <v>Invalid</v>
      </c>
      <c r="L3086" t="str">
        <f t="shared" si="240"/>
        <v>8</v>
      </c>
      <c r="M3086" t="str">
        <f t="shared" si="241"/>
        <v>2022</v>
      </c>
      <c r="N3086">
        <f t="shared" si="242"/>
        <v>-47187.040000000001</v>
      </c>
      <c r="O3086" t="str">
        <f t="shared" si="243"/>
        <v/>
      </c>
      <c r="P3086">
        <f t="shared" si="244"/>
        <v>47187.040000000001</v>
      </c>
      <c r="Q3086" s="48" t="str">
        <f>IF(O3086="","",
   IF(OR(O3086&lt;EDA_Outlier_Analysis!$C$10, O3086&gt;EDA_Outlier_Analysis!$C$11),
      "Outlier",
      "Normal"))</f>
        <v/>
      </c>
      <c r="R3086" t="str">
        <f>IF(P3086="","",
   IF(OR(P3086 &lt; EDA_Outlier_Analysis!$F$7, P3086 &gt; EDA_Outlier_Analysis!$F$8),
      "Outlier",
      "Normal"))</f>
        <v>Normal</v>
      </c>
      <c r="S3086" t="str">
        <f>IF(N3086="","",
   IF(OR(N3086 &lt;EDA_Outlier_Analysis!$I$10, N3086 &gt; EDA_Outlier_Analysis!$I$11),
      "Outlier",
      "Normal"))</f>
        <v>Normal</v>
      </c>
    </row>
    <row r="3087" spans="1:19">
      <c r="A3087" t="s">
        <v>7143</v>
      </c>
      <c r="B3087" s="4">
        <v>44741</v>
      </c>
      <c r="C3087" s="2">
        <v>-57894.35</v>
      </c>
      <c r="D3087" t="s">
        <v>840</v>
      </c>
      <c r="E3087" t="s">
        <v>845</v>
      </c>
      <c r="F3087" t="s">
        <v>10</v>
      </c>
      <c r="G3087" t="s">
        <v>24</v>
      </c>
      <c r="I3087" t="s">
        <v>1940</v>
      </c>
      <c r="J3087" t="s">
        <v>7144</v>
      </c>
      <c r="K3087" t="str">
        <f>IF(COUNTIF(Customers!A:A, H3087)&gt;0, "Valid", "Invalid")</f>
        <v>Invalid</v>
      </c>
      <c r="L3087" t="str">
        <f t="shared" si="240"/>
        <v>6</v>
      </c>
      <c r="M3087" t="str">
        <f t="shared" si="241"/>
        <v>2022</v>
      </c>
      <c r="N3087">
        <f t="shared" si="242"/>
        <v>-57894.35</v>
      </c>
      <c r="O3087" t="str">
        <f t="shared" si="243"/>
        <v/>
      </c>
      <c r="P3087">
        <f t="shared" si="244"/>
        <v>57894.35</v>
      </c>
      <c r="Q3087" s="48" t="str">
        <f>IF(O3087="","",
   IF(OR(O3087&lt;EDA_Outlier_Analysis!$C$10, O3087&gt;EDA_Outlier_Analysis!$C$11),
      "Outlier",
      "Normal"))</f>
        <v/>
      </c>
      <c r="R3087" t="str">
        <f>IF(P3087="","",
   IF(OR(P3087 &lt; EDA_Outlier_Analysis!$F$7, P3087 &gt; EDA_Outlier_Analysis!$F$8),
      "Outlier",
      "Normal"))</f>
        <v>Outlier</v>
      </c>
      <c r="S3087" t="str">
        <f>IF(N3087="","",
   IF(OR(N3087 &lt;EDA_Outlier_Analysis!$I$10, N3087 &gt; EDA_Outlier_Analysis!$I$11),
      "Outlier",
      "Normal"))</f>
        <v>Normal</v>
      </c>
    </row>
    <row r="3088" spans="1:19">
      <c r="A3088" t="s">
        <v>7145</v>
      </c>
      <c r="B3088" s="4">
        <v>44722</v>
      </c>
      <c r="C3088" s="2">
        <v>193601.59</v>
      </c>
      <c r="D3088" t="s">
        <v>849</v>
      </c>
      <c r="E3088" t="s">
        <v>850</v>
      </c>
      <c r="F3088" t="s">
        <v>9</v>
      </c>
      <c r="G3088" t="s">
        <v>20</v>
      </c>
      <c r="H3088" t="s">
        <v>57</v>
      </c>
      <c r="J3088" t="s">
        <v>7146</v>
      </c>
      <c r="K3088" t="str">
        <f>IF(COUNTIF(Customers!A:A, H3088)&gt;0, "Valid", "Invalid")</f>
        <v>Valid</v>
      </c>
      <c r="L3088" t="str">
        <f t="shared" si="240"/>
        <v>6</v>
      </c>
      <c r="M3088" t="str">
        <f t="shared" si="241"/>
        <v>2022</v>
      </c>
      <c r="N3088">
        <f t="shared" si="242"/>
        <v>193601.59</v>
      </c>
      <c r="O3088">
        <f t="shared" si="243"/>
        <v>193601.59</v>
      </c>
      <c r="P3088" t="str">
        <f t="shared" si="244"/>
        <v/>
      </c>
      <c r="Q3088" s="48" t="str">
        <f>IF(O3088="","",
   IF(OR(O3088&lt;EDA_Outlier_Analysis!$C$10, O3088&gt;EDA_Outlier_Analysis!$C$11),
      "Outlier",
      "Normal"))</f>
        <v>Normal</v>
      </c>
      <c r="R3088" t="str">
        <f>IF(P3088="","",
   IF(OR(P3088 &lt; EDA_Outlier_Analysis!$F$7, P3088 &gt; EDA_Outlier_Analysis!$F$8),
      "Outlier",
      "Normal"))</f>
        <v/>
      </c>
      <c r="S3088" t="str">
        <f>IF(N3088="","",
   IF(OR(N3088 &lt;EDA_Outlier_Analysis!$I$10, N3088 &gt; EDA_Outlier_Analysis!$I$11),
      "Outlier",
      "Normal"))</f>
        <v>Normal</v>
      </c>
    </row>
    <row r="3089" spans="1:19">
      <c r="A3089" t="s">
        <v>7147</v>
      </c>
      <c r="B3089" s="4">
        <v>44730</v>
      </c>
      <c r="C3089" s="2">
        <v>185335.75</v>
      </c>
      <c r="D3089" t="s">
        <v>849</v>
      </c>
      <c r="E3089" t="s">
        <v>850</v>
      </c>
      <c r="F3089" t="s">
        <v>10</v>
      </c>
      <c r="G3089" t="s">
        <v>24</v>
      </c>
      <c r="H3089" t="s">
        <v>207</v>
      </c>
      <c r="J3089" t="s">
        <v>7148</v>
      </c>
      <c r="K3089" t="str">
        <f>IF(COUNTIF(Customers!A:A, H3089)&gt;0, "Valid", "Invalid")</f>
        <v>Valid</v>
      </c>
      <c r="L3089" t="str">
        <f t="shared" si="240"/>
        <v>6</v>
      </c>
      <c r="M3089" t="str">
        <f t="shared" si="241"/>
        <v>2022</v>
      </c>
      <c r="N3089">
        <f t="shared" si="242"/>
        <v>185335.75</v>
      </c>
      <c r="O3089">
        <f t="shared" si="243"/>
        <v>185335.75</v>
      </c>
      <c r="P3089" t="str">
        <f t="shared" si="244"/>
        <v/>
      </c>
      <c r="Q3089" s="48" t="str">
        <f>IF(O3089="","",
   IF(OR(O3089&lt;EDA_Outlier_Analysis!$C$10, O3089&gt;EDA_Outlier_Analysis!$C$11),
      "Outlier",
      "Normal"))</f>
        <v>Normal</v>
      </c>
      <c r="R3089" t="str">
        <f>IF(P3089="","",
   IF(OR(P3089 &lt; EDA_Outlier_Analysis!$F$7, P3089 &gt; EDA_Outlier_Analysis!$F$8),
      "Outlier",
      "Normal"))</f>
        <v/>
      </c>
      <c r="S3089" t="str">
        <f>IF(N3089="","",
   IF(OR(N3089 &lt;EDA_Outlier_Analysis!$I$10, N3089 &gt; EDA_Outlier_Analysis!$I$11),
      "Outlier",
      "Normal"))</f>
        <v>Normal</v>
      </c>
    </row>
    <row r="3090" spans="1:19">
      <c r="A3090" t="s">
        <v>7149</v>
      </c>
      <c r="B3090" s="4">
        <v>44962</v>
      </c>
      <c r="C3090" s="2">
        <v>164193.39000000001</v>
      </c>
      <c r="D3090" t="s">
        <v>849</v>
      </c>
      <c r="E3090" t="s">
        <v>850</v>
      </c>
      <c r="F3090" t="s">
        <v>9</v>
      </c>
      <c r="G3090" t="s">
        <v>20</v>
      </c>
      <c r="H3090" t="s">
        <v>701</v>
      </c>
      <c r="J3090" t="s">
        <v>7150</v>
      </c>
      <c r="K3090" t="str">
        <f>IF(COUNTIF(Customers!A:A, H3090)&gt;0, "Valid", "Invalid")</f>
        <v>Valid</v>
      </c>
      <c r="L3090" t="str">
        <f t="shared" si="240"/>
        <v>2</v>
      </c>
      <c r="M3090" t="str">
        <f t="shared" si="241"/>
        <v>2023</v>
      </c>
      <c r="N3090">
        <f t="shared" si="242"/>
        <v>164193.39000000001</v>
      </c>
      <c r="O3090">
        <f t="shared" si="243"/>
        <v>164193.39000000001</v>
      </c>
      <c r="P3090" t="str">
        <f t="shared" si="244"/>
        <v/>
      </c>
      <c r="Q3090" s="48" t="str">
        <f>IF(O3090="","",
   IF(OR(O3090&lt;EDA_Outlier_Analysis!$C$10, O3090&gt;EDA_Outlier_Analysis!$C$11),
      "Outlier",
      "Normal"))</f>
        <v>Normal</v>
      </c>
      <c r="R3090" t="str">
        <f>IF(P3090="","",
   IF(OR(P3090 &lt; EDA_Outlier_Analysis!$F$7, P3090 &gt; EDA_Outlier_Analysis!$F$8),
      "Outlier",
      "Normal"))</f>
        <v/>
      </c>
      <c r="S3090" t="str">
        <f>IF(N3090="","",
   IF(OR(N3090 &lt;EDA_Outlier_Analysis!$I$10, N3090 &gt; EDA_Outlier_Analysis!$I$11),
      "Outlier",
      "Normal"))</f>
        <v>Normal</v>
      </c>
    </row>
    <row r="3091" spans="1:19">
      <c r="A3091" t="s">
        <v>7151</v>
      </c>
      <c r="B3091" s="4">
        <v>44616</v>
      </c>
      <c r="C3091" s="2">
        <v>-56270.7</v>
      </c>
      <c r="D3091" t="s">
        <v>840</v>
      </c>
      <c r="E3091" t="s">
        <v>841</v>
      </c>
      <c r="F3091" t="s">
        <v>10</v>
      </c>
      <c r="G3091" t="s">
        <v>31</v>
      </c>
      <c r="I3091" t="s">
        <v>1443</v>
      </c>
      <c r="J3091" t="s">
        <v>7152</v>
      </c>
      <c r="K3091" t="str">
        <f>IF(COUNTIF(Customers!A:A, H3091)&gt;0, "Valid", "Invalid")</f>
        <v>Invalid</v>
      </c>
      <c r="L3091" t="str">
        <f t="shared" si="240"/>
        <v>2</v>
      </c>
      <c r="M3091" t="str">
        <f t="shared" si="241"/>
        <v>2022</v>
      </c>
      <c r="N3091">
        <f t="shared" si="242"/>
        <v>-56270.7</v>
      </c>
      <c r="O3091" t="str">
        <f t="shared" si="243"/>
        <v/>
      </c>
      <c r="P3091">
        <f t="shared" si="244"/>
        <v>56270.7</v>
      </c>
      <c r="Q3091" s="48" t="str">
        <f>IF(O3091="","",
   IF(OR(O3091&lt;EDA_Outlier_Analysis!$C$10, O3091&gt;EDA_Outlier_Analysis!$C$11),
      "Outlier",
      "Normal"))</f>
        <v/>
      </c>
      <c r="R3091" t="str">
        <f>IF(P3091="","",
   IF(OR(P3091 &lt; EDA_Outlier_Analysis!$F$7, P3091 &gt; EDA_Outlier_Analysis!$F$8),
      "Outlier",
      "Normal"))</f>
        <v>Outlier</v>
      </c>
      <c r="S3091" t="str">
        <f>IF(N3091="","",
   IF(OR(N3091 &lt;EDA_Outlier_Analysis!$I$10, N3091 &gt; EDA_Outlier_Analysis!$I$11),
      "Outlier",
      "Normal"))</f>
        <v>Normal</v>
      </c>
    </row>
    <row r="3092" spans="1:19">
      <c r="A3092" t="s">
        <v>7153</v>
      </c>
      <c r="B3092" s="4">
        <v>45186</v>
      </c>
      <c r="C3092" s="2">
        <v>200861.9</v>
      </c>
      <c r="D3092" t="s">
        <v>849</v>
      </c>
      <c r="E3092" t="s">
        <v>868</v>
      </c>
      <c r="F3092" t="s">
        <v>10</v>
      </c>
      <c r="G3092" t="s">
        <v>34</v>
      </c>
      <c r="H3092" t="s">
        <v>195</v>
      </c>
      <c r="J3092" t="s">
        <v>7154</v>
      </c>
      <c r="K3092" t="str">
        <f>IF(COUNTIF(Customers!A:A, H3092)&gt;0, "Valid", "Invalid")</f>
        <v>Valid</v>
      </c>
      <c r="L3092" t="str">
        <f t="shared" si="240"/>
        <v>9</v>
      </c>
      <c r="M3092" t="str">
        <f t="shared" si="241"/>
        <v>2023</v>
      </c>
      <c r="N3092">
        <f t="shared" si="242"/>
        <v>200861.9</v>
      </c>
      <c r="O3092">
        <f t="shared" si="243"/>
        <v>200861.9</v>
      </c>
      <c r="P3092" t="str">
        <f t="shared" si="244"/>
        <v/>
      </c>
      <c r="Q3092" s="48" t="str">
        <f>IF(O3092="","",
   IF(OR(O3092&lt;EDA_Outlier_Analysis!$C$10, O3092&gt;EDA_Outlier_Analysis!$C$11),
      "Outlier",
      "Normal"))</f>
        <v>Normal</v>
      </c>
      <c r="R3092" t="str">
        <f>IF(P3092="","",
   IF(OR(P3092 &lt; EDA_Outlier_Analysis!$F$7, P3092 &gt; EDA_Outlier_Analysis!$F$8),
      "Outlier",
      "Normal"))</f>
        <v/>
      </c>
      <c r="S3092" t="str">
        <f>IF(N3092="","",
   IF(OR(N3092 &lt;EDA_Outlier_Analysis!$I$10, N3092 &gt; EDA_Outlier_Analysis!$I$11),
      "Outlier",
      "Normal"))</f>
        <v>Normal</v>
      </c>
    </row>
    <row r="3093" spans="1:19">
      <c r="A3093" t="s">
        <v>7155</v>
      </c>
      <c r="B3093" s="4">
        <v>44741</v>
      </c>
      <c r="C3093" s="2">
        <v>142094.81</v>
      </c>
      <c r="D3093" t="s">
        <v>849</v>
      </c>
      <c r="E3093" t="s">
        <v>850</v>
      </c>
      <c r="F3093" t="s">
        <v>9</v>
      </c>
      <c r="G3093" t="s">
        <v>20</v>
      </c>
      <c r="H3093" t="s">
        <v>411</v>
      </c>
      <c r="J3093" t="s">
        <v>7156</v>
      </c>
      <c r="K3093" t="str">
        <f>IF(COUNTIF(Customers!A:A, H3093)&gt;0, "Valid", "Invalid")</f>
        <v>Valid</v>
      </c>
      <c r="L3093" t="str">
        <f t="shared" si="240"/>
        <v>6</v>
      </c>
      <c r="M3093" t="str">
        <f t="shared" si="241"/>
        <v>2022</v>
      </c>
      <c r="N3093">
        <f t="shared" si="242"/>
        <v>142094.81</v>
      </c>
      <c r="O3093">
        <f t="shared" si="243"/>
        <v>142094.81</v>
      </c>
      <c r="P3093" t="str">
        <f t="shared" si="244"/>
        <v/>
      </c>
      <c r="Q3093" s="48" t="str">
        <f>IF(O3093="","",
   IF(OR(O3093&lt;EDA_Outlier_Analysis!$C$10, O3093&gt;EDA_Outlier_Analysis!$C$11),
      "Outlier",
      "Normal"))</f>
        <v>Normal</v>
      </c>
      <c r="R3093" t="str">
        <f>IF(P3093="","",
   IF(OR(P3093 &lt; EDA_Outlier_Analysis!$F$7, P3093 &gt; EDA_Outlier_Analysis!$F$8),
      "Outlier",
      "Normal"))</f>
        <v/>
      </c>
      <c r="S3093" t="str">
        <f>IF(N3093="","",
   IF(OR(N3093 &lt;EDA_Outlier_Analysis!$I$10, N3093 &gt; EDA_Outlier_Analysis!$I$11),
      "Outlier",
      "Normal"))</f>
        <v>Normal</v>
      </c>
    </row>
    <row r="3094" spans="1:19">
      <c r="A3094" t="s">
        <v>7157</v>
      </c>
      <c r="B3094" s="4">
        <v>44812</v>
      </c>
      <c r="C3094" s="2">
        <v>82903.27</v>
      </c>
      <c r="D3094" t="s">
        <v>849</v>
      </c>
      <c r="E3094" t="s">
        <v>868</v>
      </c>
      <c r="F3094" t="s">
        <v>11</v>
      </c>
      <c r="G3094" t="s">
        <v>20</v>
      </c>
      <c r="H3094" t="s">
        <v>49</v>
      </c>
      <c r="J3094" t="s">
        <v>7158</v>
      </c>
      <c r="K3094" t="str">
        <f>IF(COUNTIF(Customers!A:A, H3094)&gt;0, "Valid", "Invalid")</f>
        <v>Valid</v>
      </c>
      <c r="L3094" t="str">
        <f t="shared" si="240"/>
        <v>9</v>
      </c>
      <c r="M3094" t="str">
        <f t="shared" si="241"/>
        <v>2022</v>
      </c>
      <c r="N3094">
        <f t="shared" si="242"/>
        <v>82903.27</v>
      </c>
      <c r="O3094">
        <f t="shared" si="243"/>
        <v>82903.27</v>
      </c>
      <c r="P3094" t="str">
        <f t="shared" si="244"/>
        <v/>
      </c>
      <c r="Q3094" s="48" t="str">
        <f>IF(O3094="","",
   IF(OR(O3094&lt;EDA_Outlier_Analysis!$C$10, O3094&gt;EDA_Outlier_Analysis!$C$11),
      "Outlier",
      "Normal"))</f>
        <v>Normal</v>
      </c>
      <c r="R3094" t="str">
        <f>IF(P3094="","",
   IF(OR(P3094 &lt; EDA_Outlier_Analysis!$F$7, P3094 &gt; EDA_Outlier_Analysis!$F$8),
      "Outlier",
      "Normal"))</f>
        <v/>
      </c>
      <c r="S3094" t="str">
        <f>IF(N3094="","",
   IF(OR(N3094 &lt;EDA_Outlier_Analysis!$I$10, N3094 &gt; EDA_Outlier_Analysis!$I$11),
      "Outlier",
      "Normal"))</f>
        <v>Normal</v>
      </c>
    </row>
    <row r="3095" spans="1:19">
      <c r="A3095" t="s">
        <v>7159</v>
      </c>
      <c r="B3095" s="4">
        <v>44683</v>
      </c>
      <c r="C3095" s="2">
        <v>169071.82</v>
      </c>
      <c r="D3095" t="s">
        <v>849</v>
      </c>
      <c r="E3095" t="s">
        <v>853</v>
      </c>
      <c r="F3095" t="s">
        <v>11</v>
      </c>
      <c r="G3095" t="s">
        <v>20</v>
      </c>
      <c r="H3095" t="s">
        <v>701</v>
      </c>
      <c r="J3095" t="s">
        <v>7160</v>
      </c>
      <c r="K3095" t="str">
        <f>IF(COUNTIF(Customers!A:A, H3095)&gt;0, "Valid", "Invalid")</f>
        <v>Valid</v>
      </c>
      <c r="L3095" t="str">
        <f t="shared" si="240"/>
        <v>5</v>
      </c>
      <c r="M3095" t="str">
        <f t="shared" si="241"/>
        <v>2022</v>
      </c>
      <c r="N3095">
        <f t="shared" si="242"/>
        <v>169071.82</v>
      </c>
      <c r="O3095">
        <f t="shared" si="243"/>
        <v>169071.82</v>
      </c>
      <c r="P3095" t="str">
        <f t="shared" si="244"/>
        <v/>
      </c>
      <c r="Q3095" s="48" t="str">
        <f>IF(O3095="","",
   IF(OR(O3095&lt;EDA_Outlier_Analysis!$C$10, O3095&gt;EDA_Outlier_Analysis!$C$11),
      "Outlier",
      "Normal"))</f>
        <v>Normal</v>
      </c>
      <c r="R3095" t="str">
        <f>IF(P3095="","",
   IF(OR(P3095 &lt; EDA_Outlier_Analysis!$F$7, P3095 &gt; EDA_Outlier_Analysis!$F$8),
      "Outlier",
      "Normal"))</f>
        <v/>
      </c>
      <c r="S3095" t="str">
        <f>IF(N3095="","",
   IF(OR(N3095 &lt;EDA_Outlier_Analysis!$I$10, N3095 &gt; EDA_Outlier_Analysis!$I$11),
      "Outlier",
      "Normal"))</f>
        <v>Normal</v>
      </c>
    </row>
    <row r="3096" spans="1:19">
      <c r="A3096" t="s">
        <v>7161</v>
      </c>
      <c r="B3096" s="4">
        <v>45151</v>
      </c>
      <c r="C3096" s="2">
        <v>116733.31</v>
      </c>
      <c r="D3096" t="s">
        <v>849</v>
      </c>
      <c r="E3096" t="s">
        <v>853</v>
      </c>
      <c r="F3096" t="s">
        <v>10</v>
      </c>
      <c r="G3096" t="s">
        <v>34</v>
      </c>
      <c r="H3096" t="s">
        <v>99</v>
      </c>
      <c r="J3096" t="s">
        <v>7162</v>
      </c>
      <c r="K3096" t="str">
        <f>IF(COUNTIF(Customers!A:A, H3096)&gt;0, "Valid", "Invalid")</f>
        <v>Valid</v>
      </c>
      <c r="L3096" t="str">
        <f t="shared" si="240"/>
        <v>8</v>
      </c>
      <c r="M3096" t="str">
        <f t="shared" si="241"/>
        <v>2023</v>
      </c>
      <c r="N3096">
        <f t="shared" si="242"/>
        <v>116733.31</v>
      </c>
      <c r="O3096">
        <f t="shared" si="243"/>
        <v>116733.31</v>
      </c>
      <c r="P3096" t="str">
        <f t="shared" si="244"/>
        <v/>
      </c>
      <c r="Q3096" s="48" t="str">
        <f>IF(O3096="","",
   IF(OR(O3096&lt;EDA_Outlier_Analysis!$C$10, O3096&gt;EDA_Outlier_Analysis!$C$11),
      "Outlier",
      "Normal"))</f>
        <v>Normal</v>
      </c>
      <c r="R3096" t="str">
        <f>IF(P3096="","",
   IF(OR(P3096 &lt; EDA_Outlier_Analysis!$F$7, P3096 &gt; EDA_Outlier_Analysis!$F$8),
      "Outlier",
      "Normal"))</f>
        <v/>
      </c>
      <c r="S3096" t="str">
        <f>IF(N3096="","",
   IF(OR(N3096 &lt;EDA_Outlier_Analysis!$I$10, N3096 &gt; EDA_Outlier_Analysis!$I$11),
      "Outlier",
      "Normal"))</f>
        <v>Normal</v>
      </c>
    </row>
    <row r="3097" spans="1:19">
      <c r="A3097" t="s">
        <v>7163</v>
      </c>
      <c r="B3097" s="4">
        <v>44964</v>
      </c>
      <c r="C3097" s="2">
        <v>-42342.32</v>
      </c>
      <c r="D3097" t="s">
        <v>840</v>
      </c>
      <c r="E3097" t="s">
        <v>864</v>
      </c>
      <c r="F3097" t="s">
        <v>11</v>
      </c>
      <c r="G3097" t="s">
        <v>20</v>
      </c>
      <c r="I3097" t="s">
        <v>909</v>
      </c>
      <c r="J3097" t="s">
        <v>7164</v>
      </c>
      <c r="K3097" t="str">
        <f>IF(COUNTIF(Customers!A:A, H3097)&gt;0, "Valid", "Invalid")</f>
        <v>Invalid</v>
      </c>
      <c r="L3097" t="str">
        <f t="shared" si="240"/>
        <v>2</v>
      </c>
      <c r="M3097" t="str">
        <f t="shared" si="241"/>
        <v>2023</v>
      </c>
      <c r="N3097">
        <f t="shared" si="242"/>
        <v>-42342.32</v>
      </c>
      <c r="O3097" t="str">
        <f t="shared" si="243"/>
        <v/>
      </c>
      <c r="P3097">
        <f t="shared" si="244"/>
        <v>42342.32</v>
      </c>
      <c r="Q3097" s="48" t="str">
        <f>IF(O3097="","",
   IF(OR(O3097&lt;EDA_Outlier_Analysis!$C$10, O3097&gt;EDA_Outlier_Analysis!$C$11),
      "Outlier",
      "Normal"))</f>
        <v/>
      </c>
      <c r="R3097" t="str">
        <f>IF(P3097="","",
   IF(OR(P3097 &lt; EDA_Outlier_Analysis!$F$7, P3097 &gt; EDA_Outlier_Analysis!$F$8),
      "Outlier",
      "Normal"))</f>
        <v>Normal</v>
      </c>
      <c r="S3097" t="str">
        <f>IF(N3097="","",
   IF(OR(N3097 &lt;EDA_Outlier_Analysis!$I$10, N3097 &gt; EDA_Outlier_Analysis!$I$11),
      "Outlier",
      "Normal"))</f>
        <v>Normal</v>
      </c>
    </row>
    <row r="3098" spans="1:19">
      <c r="A3098" t="s">
        <v>7165</v>
      </c>
      <c r="B3098" s="4">
        <v>44570</v>
      </c>
      <c r="C3098" s="2">
        <v>133413.70000000001</v>
      </c>
      <c r="D3098" t="s">
        <v>849</v>
      </c>
      <c r="E3098" t="s">
        <v>850</v>
      </c>
      <c r="F3098" t="s">
        <v>9</v>
      </c>
      <c r="G3098" t="s">
        <v>31</v>
      </c>
      <c r="H3098" t="s">
        <v>353</v>
      </c>
      <c r="J3098" t="s">
        <v>7166</v>
      </c>
      <c r="K3098" t="str">
        <f>IF(COUNTIF(Customers!A:A, H3098)&gt;0, "Valid", "Invalid")</f>
        <v>Valid</v>
      </c>
      <c r="L3098" t="str">
        <f t="shared" si="240"/>
        <v>1</v>
      </c>
      <c r="M3098" t="str">
        <f t="shared" si="241"/>
        <v>2022</v>
      </c>
      <c r="N3098">
        <f t="shared" si="242"/>
        <v>133413.70000000001</v>
      </c>
      <c r="O3098">
        <f t="shared" si="243"/>
        <v>133413.70000000001</v>
      </c>
      <c r="P3098" t="str">
        <f t="shared" si="244"/>
        <v/>
      </c>
      <c r="Q3098" s="48" t="str">
        <f>IF(O3098="","",
   IF(OR(O3098&lt;EDA_Outlier_Analysis!$C$10, O3098&gt;EDA_Outlier_Analysis!$C$11),
      "Outlier",
      "Normal"))</f>
        <v>Normal</v>
      </c>
      <c r="R3098" t="str">
        <f>IF(P3098="","",
   IF(OR(P3098 &lt; EDA_Outlier_Analysis!$F$7, P3098 &gt; EDA_Outlier_Analysis!$F$8),
      "Outlier",
      "Normal"))</f>
        <v/>
      </c>
      <c r="S3098" t="str">
        <f>IF(N3098="","",
   IF(OR(N3098 &lt;EDA_Outlier_Analysis!$I$10, N3098 &gt; EDA_Outlier_Analysis!$I$11),
      "Outlier",
      "Normal"))</f>
        <v>Normal</v>
      </c>
    </row>
    <row r="3099" spans="1:19">
      <c r="A3099" t="s">
        <v>7167</v>
      </c>
      <c r="B3099" s="4">
        <v>45163</v>
      </c>
      <c r="C3099" s="2">
        <v>195516.57</v>
      </c>
      <c r="D3099" t="s">
        <v>849</v>
      </c>
      <c r="E3099" t="s">
        <v>850</v>
      </c>
      <c r="F3099" t="s">
        <v>11</v>
      </c>
      <c r="G3099" t="s">
        <v>34</v>
      </c>
      <c r="H3099" t="s">
        <v>287</v>
      </c>
      <c r="J3099" t="s">
        <v>7168</v>
      </c>
      <c r="K3099" t="str">
        <f>IF(COUNTIF(Customers!A:A, H3099)&gt;0, "Valid", "Invalid")</f>
        <v>Valid</v>
      </c>
      <c r="L3099" t="str">
        <f t="shared" si="240"/>
        <v>8</v>
      </c>
      <c r="M3099" t="str">
        <f t="shared" si="241"/>
        <v>2023</v>
      </c>
      <c r="N3099">
        <f t="shared" si="242"/>
        <v>195516.57</v>
      </c>
      <c r="O3099">
        <f t="shared" si="243"/>
        <v>195516.57</v>
      </c>
      <c r="P3099" t="str">
        <f t="shared" si="244"/>
        <v/>
      </c>
      <c r="Q3099" s="48" t="str">
        <f>IF(O3099="","",
   IF(OR(O3099&lt;EDA_Outlier_Analysis!$C$10, O3099&gt;EDA_Outlier_Analysis!$C$11),
      "Outlier",
      "Normal"))</f>
        <v>Normal</v>
      </c>
      <c r="R3099" t="str">
        <f>IF(P3099="","",
   IF(OR(P3099 &lt; EDA_Outlier_Analysis!$F$7, P3099 &gt; EDA_Outlier_Analysis!$F$8),
      "Outlier",
      "Normal"))</f>
        <v/>
      </c>
      <c r="S3099" t="str">
        <f>IF(N3099="","",
   IF(OR(N3099 &lt;EDA_Outlier_Analysis!$I$10, N3099 &gt; EDA_Outlier_Analysis!$I$11),
      "Outlier",
      "Normal"))</f>
        <v>Normal</v>
      </c>
    </row>
    <row r="3100" spans="1:19">
      <c r="A3100" t="s">
        <v>7169</v>
      </c>
      <c r="B3100" s="4">
        <v>45080</v>
      </c>
      <c r="C3100" s="2">
        <v>114619.89</v>
      </c>
      <c r="D3100" t="s">
        <v>849</v>
      </c>
      <c r="E3100" t="s">
        <v>850</v>
      </c>
      <c r="F3100" t="s">
        <v>10</v>
      </c>
      <c r="G3100" t="s">
        <v>31</v>
      </c>
      <c r="H3100" t="s">
        <v>269</v>
      </c>
      <c r="J3100" t="s">
        <v>7170</v>
      </c>
      <c r="K3100" t="str">
        <f>IF(COUNTIF(Customers!A:A, H3100)&gt;0, "Valid", "Invalid")</f>
        <v>Valid</v>
      </c>
      <c r="L3100" t="str">
        <f t="shared" si="240"/>
        <v>6</v>
      </c>
      <c r="M3100" t="str">
        <f t="shared" si="241"/>
        <v>2023</v>
      </c>
      <c r="N3100">
        <f t="shared" si="242"/>
        <v>114619.89</v>
      </c>
      <c r="O3100">
        <f t="shared" si="243"/>
        <v>114619.89</v>
      </c>
      <c r="P3100" t="str">
        <f t="shared" si="244"/>
        <v/>
      </c>
      <c r="Q3100" s="48" t="str">
        <f>IF(O3100="","",
   IF(OR(O3100&lt;EDA_Outlier_Analysis!$C$10, O3100&gt;EDA_Outlier_Analysis!$C$11),
      "Outlier",
      "Normal"))</f>
        <v>Normal</v>
      </c>
      <c r="R3100" t="str">
        <f>IF(P3100="","",
   IF(OR(P3100 &lt; EDA_Outlier_Analysis!$F$7, P3100 &gt; EDA_Outlier_Analysis!$F$8),
      "Outlier",
      "Normal"))</f>
        <v/>
      </c>
      <c r="S3100" t="str">
        <f>IF(N3100="","",
   IF(OR(N3100 &lt;EDA_Outlier_Analysis!$I$10, N3100 &gt; EDA_Outlier_Analysis!$I$11),
      "Outlier",
      "Normal"))</f>
        <v>Normal</v>
      </c>
    </row>
    <row r="3101" spans="1:19">
      <c r="A3101" t="s">
        <v>7171</v>
      </c>
      <c r="B3101" s="4">
        <v>45227</v>
      </c>
      <c r="C3101" s="2">
        <v>351386.85</v>
      </c>
      <c r="D3101" t="s">
        <v>849</v>
      </c>
      <c r="E3101" t="s">
        <v>868</v>
      </c>
      <c r="F3101" t="s">
        <v>10</v>
      </c>
      <c r="G3101" t="s">
        <v>31</v>
      </c>
      <c r="H3101" t="s">
        <v>529</v>
      </c>
      <c r="J3101" t="s">
        <v>7172</v>
      </c>
      <c r="K3101" t="str">
        <f>IF(COUNTIF(Customers!A:A, H3101)&gt;0, "Valid", "Invalid")</f>
        <v>Valid</v>
      </c>
      <c r="L3101" t="str">
        <f t="shared" si="240"/>
        <v>10</v>
      </c>
      <c r="M3101" t="str">
        <f t="shared" si="241"/>
        <v>2023</v>
      </c>
      <c r="N3101">
        <f t="shared" si="242"/>
        <v>351386.85</v>
      </c>
      <c r="O3101">
        <f t="shared" si="243"/>
        <v>351386.85</v>
      </c>
      <c r="P3101" t="str">
        <f t="shared" si="244"/>
        <v/>
      </c>
      <c r="Q3101" s="48" t="str">
        <f>IF(O3101="","",
   IF(OR(O3101&lt;EDA_Outlier_Analysis!$C$10, O3101&gt;EDA_Outlier_Analysis!$C$11),
      "Outlier",
      "Normal"))</f>
        <v>Outlier</v>
      </c>
      <c r="R3101" t="str">
        <f>IF(P3101="","",
   IF(OR(P3101 &lt; EDA_Outlier_Analysis!$F$7, P3101 &gt; EDA_Outlier_Analysis!$F$8),
      "Outlier",
      "Normal"))</f>
        <v/>
      </c>
      <c r="S3101" t="str">
        <f>IF(N3101="","",
   IF(OR(N3101 &lt;EDA_Outlier_Analysis!$I$10, N3101 &gt; EDA_Outlier_Analysis!$I$11),
      "Outlier",
      "Normal"))</f>
        <v>Normal</v>
      </c>
    </row>
    <row r="3102" spans="1:19">
      <c r="A3102" t="s">
        <v>7173</v>
      </c>
      <c r="B3102" s="4">
        <v>45019</v>
      </c>
      <c r="C3102" s="2">
        <v>124253.56</v>
      </c>
      <c r="D3102" t="s">
        <v>849</v>
      </c>
      <c r="E3102" t="s">
        <v>868</v>
      </c>
      <c r="F3102" t="s">
        <v>10</v>
      </c>
      <c r="G3102" t="s">
        <v>31</v>
      </c>
      <c r="H3102" t="s">
        <v>313</v>
      </c>
      <c r="J3102" t="s">
        <v>7174</v>
      </c>
      <c r="K3102" t="str">
        <f>IF(COUNTIF(Customers!A:A, H3102)&gt;0, "Valid", "Invalid")</f>
        <v>Valid</v>
      </c>
      <c r="L3102" t="str">
        <f t="shared" si="240"/>
        <v>4</v>
      </c>
      <c r="M3102" t="str">
        <f t="shared" si="241"/>
        <v>2023</v>
      </c>
      <c r="N3102">
        <f t="shared" si="242"/>
        <v>124253.56</v>
      </c>
      <c r="O3102">
        <f t="shared" si="243"/>
        <v>124253.56</v>
      </c>
      <c r="P3102" t="str">
        <f t="shared" si="244"/>
        <v/>
      </c>
      <c r="Q3102" s="48" t="str">
        <f>IF(O3102="","",
   IF(OR(O3102&lt;EDA_Outlier_Analysis!$C$10, O3102&gt;EDA_Outlier_Analysis!$C$11),
      "Outlier",
      "Normal"))</f>
        <v>Normal</v>
      </c>
      <c r="R3102" t="str">
        <f>IF(P3102="","",
   IF(OR(P3102 &lt; EDA_Outlier_Analysis!$F$7, P3102 &gt; EDA_Outlier_Analysis!$F$8),
      "Outlier",
      "Normal"))</f>
        <v/>
      </c>
      <c r="S3102" t="str">
        <f>IF(N3102="","",
   IF(OR(N3102 &lt;EDA_Outlier_Analysis!$I$10, N3102 &gt; EDA_Outlier_Analysis!$I$11),
      "Outlier",
      "Normal"))</f>
        <v>Normal</v>
      </c>
    </row>
    <row r="3103" spans="1:19">
      <c r="A3103" t="s">
        <v>7175</v>
      </c>
      <c r="B3103" s="4">
        <v>44617</v>
      </c>
      <c r="C3103" s="2">
        <v>-63449.94</v>
      </c>
      <c r="D3103" t="s">
        <v>840</v>
      </c>
      <c r="E3103" t="s">
        <v>845</v>
      </c>
      <c r="F3103" t="s">
        <v>9</v>
      </c>
      <c r="G3103" t="s">
        <v>20</v>
      </c>
      <c r="I3103" t="s">
        <v>1468</v>
      </c>
      <c r="J3103" t="s">
        <v>7176</v>
      </c>
      <c r="K3103" t="str">
        <f>IF(COUNTIF(Customers!A:A, H3103)&gt;0, "Valid", "Invalid")</f>
        <v>Invalid</v>
      </c>
      <c r="L3103" t="str">
        <f t="shared" si="240"/>
        <v>2</v>
      </c>
      <c r="M3103" t="str">
        <f t="shared" si="241"/>
        <v>2022</v>
      </c>
      <c r="N3103">
        <f t="shared" si="242"/>
        <v>-63449.94</v>
      </c>
      <c r="O3103" t="str">
        <f t="shared" si="243"/>
        <v/>
      </c>
      <c r="P3103">
        <f t="shared" si="244"/>
        <v>63449.94</v>
      </c>
      <c r="Q3103" s="48" t="str">
        <f>IF(O3103="","",
   IF(OR(O3103&lt;EDA_Outlier_Analysis!$C$10, O3103&gt;EDA_Outlier_Analysis!$C$11),
      "Outlier",
      "Normal"))</f>
        <v/>
      </c>
      <c r="R3103" t="str">
        <f>IF(P3103="","",
   IF(OR(P3103 &lt; EDA_Outlier_Analysis!$F$7, P3103 &gt; EDA_Outlier_Analysis!$F$8),
      "Outlier",
      "Normal"))</f>
        <v>Outlier</v>
      </c>
      <c r="S3103" t="str">
        <f>IF(N3103="","",
   IF(OR(N3103 &lt;EDA_Outlier_Analysis!$I$10, N3103 &gt; EDA_Outlier_Analysis!$I$11),
      "Outlier",
      "Normal"))</f>
        <v>Normal</v>
      </c>
    </row>
    <row r="3104" spans="1:19">
      <c r="A3104" t="s">
        <v>7177</v>
      </c>
      <c r="B3104" s="4">
        <v>45182</v>
      </c>
      <c r="C3104" s="2">
        <v>157103.07</v>
      </c>
      <c r="D3104" t="s">
        <v>849</v>
      </c>
      <c r="E3104" t="s">
        <v>853</v>
      </c>
      <c r="F3104" t="s">
        <v>9</v>
      </c>
      <c r="G3104" t="s">
        <v>34</v>
      </c>
      <c r="H3104" t="s">
        <v>395</v>
      </c>
      <c r="J3104" t="s">
        <v>7178</v>
      </c>
      <c r="K3104" t="str">
        <f>IF(COUNTIF(Customers!A:A, H3104)&gt;0, "Valid", "Invalid")</f>
        <v>Valid</v>
      </c>
      <c r="L3104" t="str">
        <f t="shared" si="240"/>
        <v>9</v>
      </c>
      <c r="M3104" t="str">
        <f t="shared" si="241"/>
        <v>2023</v>
      </c>
      <c r="N3104">
        <f t="shared" si="242"/>
        <v>157103.07</v>
      </c>
      <c r="O3104">
        <f t="shared" si="243"/>
        <v>157103.07</v>
      </c>
      <c r="P3104" t="str">
        <f t="shared" si="244"/>
        <v/>
      </c>
      <c r="Q3104" s="48" t="str">
        <f>IF(O3104="","",
   IF(OR(O3104&lt;EDA_Outlier_Analysis!$C$10, O3104&gt;EDA_Outlier_Analysis!$C$11),
      "Outlier",
      "Normal"))</f>
        <v>Normal</v>
      </c>
      <c r="R3104" t="str">
        <f>IF(P3104="","",
   IF(OR(P3104 &lt; EDA_Outlier_Analysis!$F$7, P3104 &gt; EDA_Outlier_Analysis!$F$8),
      "Outlier",
      "Normal"))</f>
        <v/>
      </c>
      <c r="S3104" t="str">
        <f>IF(N3104="","",
   IF(OR(N3104 &lt;EDA_Outlier_Analysis!$I$10, N3104 &gt; EDA_Outlier_Analysis!$I$11),
      "Outlier",
      "Normal"))</f>
        <v>Normal</v>
      </c>
    </row>
    <row r="3105" spans="1:19">
      <c r="A3105" t="s">
        <v>7179</v>
      </c>
      <c r="B3105" s="4">
        <v>45124</v>
      </c>
      <c r="C3105" s="2">
        <v>-67659.360000000001</v>
      </c>
      <c r="D3105" t="s">
        <v>840</v>
      </c>
      <c r="E3105" t="s">
        <v>841</v>
      </c>
      <c r="F3105" t="s">
        <v>9</v>
      </c>
      <c r="G3105" t="s">
        <v>31</v>
      </c>
      <c r="I3105" t="s">
        <v>1453</v>
      </c>
      <c r="J3105" t="s">
        <v>7180</v>
      </c>
      <c r="K3105" t="str">
        <f>IF(COUNTIF(Customers!A:A, H3105)&gt;0, "Valid", "Invalid")</f>
        <v>Invalid</v>
      </c>
      <c r="L3105" t="str">
        <f t="shared" si="240"/>
        <v>7</v>
      </c>
      <c r="M3105" t="str">
        <f t="shared" si="241"/>
        <v>2023</v>
      </c>
      <c r="N3105">
        <f t="shared" si="242"/>
        <v>-67659.360000000001</v>
      </c>
      <c r="O3105" t="str">
        <f t="shared" si="243"/>
        <v/>
      </c>
      <c r="P3105">
        <f t="shared" si="244"/>
        <v>67659.360000000001</v>
      </c>
      <c r="Q3105" s="48" t="str">
        <f>IF(O3105="","",
   IF(OR(O3105&lt;EDA_Outlier_Analysis!$C$10, O3105&gt;EDA_Outlier_Analysis!$C$11),
      "Outlier",
      "Normal"))</f>
        <v/>
      </c>
      <c r="R3105" t="str">
        <f>IF(P3105="","",
   IF(OR(P3105 &lt; EDA_Outlier_Analysis!$F$7, P3105 &gt; EDA_Outlier_Analysis!$F$8),
      "Outlier",
      "Normal"))</f>
        <v>Outlier</v>
      </c>
      <c r="S3105" t="str">
        <f>IF(N3105="","",
   IF(OR(N3105 &lt;EDA_Outlier_Analysis!$I$10, N3105 &gt; EDA_Outlier_Analysis!$I$11),
      "Outlier",
      "Normal"))</f>
        <v>Normal</v>
      </c>
    </row>
    <row r="3106" spans="1:19">
      <c r="A3106" t="s">
        <v>7181</v>
      </c>
      <c r="B3106" s="4">
        <v>44950</v>
      </c>
      <c r="C3106" s="2">
        <v>-21447.18</v>
      </c>
      <c r="D3106" t="s">
        <v>840</v>
      </c>
      <c r="E3106" t="s">
        <v>878</v>
      </c>
      <c r="F3106" t="s">
        <v>10</v>
      </c>
      <c r="G3106" t="s">
        <v>31</v>
      </c>
      <c r="I3106" t="s">
        <v>1358</v>
      </c>
      <c r="J3106" t="s">
        <v>7182</v>
      </c>
      <c r="K3106" t="str">
        <f>IF(COUNTIF(Customers!A:A, H3106)&gt;0, "Valid", "Invalid")</f>
        <v>Invalid</v>
      </c>
      <c r="L3106" t="str">
        <f t="shared" si="240"/>
        <v>1</v>
      </c>
      <c r="M3106" t="str">
        <f t="shared" si="241"/>
        <v>2023</v>
      </c>
      <c r="N3106">
        <f t="shared" si="242"/>
        <v>-21447.18</v>
      </c>
      <c r="O3106" t="str">
        <f t="shared" si="243"/>
        <v/>
      </c>
      <c r="P3106">
        <f t="shared" si="244"/>
        <v>21447.18</v>
      </c>
      <c r="Q3106" s="48" t="str">
        <f>IF(O3106="","",
   IF(OR(O3106&lt;EDA_Outlier_Analysis!$C$10, O3106&gt;EDA_Outlier_Analysis!$C$11),
      "Outlier",
      "Normal"))</f>
        <v/>
      </c>
      <c r="R3106" t="str">
        <f>IF(P3106="","",
   IF(OR(P3106 &lt; EDA_Outlier_Analysis!$F$7, P3106 &gt; EDA_Outlier_Analysis!$F$8),
      "Outlier",
      "Normal"))</f>
        <v>Outlier</v>
      </c>
      <c r="S3106" t="str">
        <f>IF(N3106="","",
   IF(OR(N3106 &lt;EDA_Outlier_Analysis!$I$10, N3106 &gt; EDA_Outlier_Analysis!$I$11),
      "Outlier",
      "Normal"))</f>
        <v>Normal</v>
      </c>
    </row>
    <row r="3107" spans="1:19">
      <c r="A3107" t="s">
        <v>7183</v>
      </c>
      <c r="B3107" s="4">
        <v>45032</v>
      </c>
      <c r="C3107" s="2">
        <v>145901.03</v>
      </c>
      <c r="D3107" t="s">
        <v>849</v>
      </c>
      <c r="E3107" t="s">
        <v>853</v>
      </c>
      <c r="F3107" t="s">
        <v>9</v>
      </c>
      <c r="G3107" t="s">
        <v>31</v>
      </c>
      <c r="H3107" t="s">
        <v>153</v>
      </c>
      <c r="J3107" t="s">
        <v>7184</v>
      </c>
      <c r="K3107" t="str">
        <f>IF(COUNTIF(Customers!A:A, H3107)&gt;0, "Valid", "Invalid")</f>
        <v>Valid</v>
      </c>
      <c r="L3107" t="str">
        <f t="shared" si="240"/>
        <v>4</v>
      </c>
      <c r="M3107" t="str">
        <f t="shared" si="241"/>
        <v>2023</v>
      </c>
      <c r="N3107">
        <f t="shared" si="242"/>
        <v>145901.03</v>
      </c>
      <c r="O3107">
        <f t="shared" si="243"/>
        <v>145901.03</v>
      </c>
      <c r="P3107" t="str">
        <f t="shared" si="244"/>
        <v/>
      </c>
      <c r="Q3107" s="48" t="str">
        <f>IF(O3107="","",
   IF(OR(O3107&lt;EDA_Outlier_Analysis!$C$10, O3107&gt;EDA_Outlier_Analysis!$C$11),
      "Outlier",
      "Normal"))</f>
        <v>Normal</v>
      </c>
      <c r="R3107" t="str">
        <f>IF(P3107="","",
   IF(OR(P3107 &lt; EDA_Outlier_Analysis!$F$7, P3107 &gt; EDA_Outlier_Analysis!$F$8),
      "Outlier",
      "Normal"))</f>
        <v/>
      </c>
      <c r="S3107" t="str">
        <f>IF(N3107="","",
   IF(OR(N3107 &lt;EDA_Outlier_Analysis!$I$10, N3107 &gt; EDA_Outlier_Analysis!$I$11),
      "Outlier",
      "Normal"))</f>
        <v>Normal</v>
      </c>
    </row>
    <row r="3108" spans="1:19">
      <c r="A3108" t="s">
        <v>7185</v>
      </c>
      <c r="B3108" s="4">
        <v>44655</v>
      </c>
      <c r="C3108" s="2">
        <v>-51097.7</v>
      </c>
      <c r="D3108" t="s">
        <v>840</v>
      </c>
      <c r="E3108" t="s">
        <v>841</v>
      </c>
      <c r="F3108" t="s">
        <v>10</v>
      </c>
      <c r="G3108" t="s">
        <v>34</v>
      </c>
      <c r="I3108" t="s">
        <v>1317</v>
      </c>
      <c r="J3108" t="s">
        <v>7186</v>
      </c>
      <c r="K3108" t="str">
        <f>IF(COUNTIF(Customers!A:A, H3108)&gt;0, "Valid", "Invalid")</f>
        <v>Invalid</v>
      </c>
      <c r="L3108" t="str">
        <f t="shared" si="240"/>
        <v>4</v>
      </c>
      <c r="M3108" t="str">
        <f t="shared" si="241"/>
        <v>2022</v>
      </c>
      <c r="N3108">
        <f t="shared" si="242"/>
        <v>-51097.7</v>
      </c>
      <c r="O3108" t="str">
        <f t="shared" si="243"/>
        <v/>
      </c>
      <c r="P3108">
        <f t="shared" si="244"/>
        <v>51097.7</v>
      </c>
      <c r="Q3108" s="48" t="str">
        <f>IF(O3108="","",
   IF(OR(O3108&lt;EDA_Outlier_Analysis!$C$10, O3108&gt;EDA_Outlier_Analysis!$C$11),
      "Outlier",
      "Normal"))</f>
        <v/>
      </c>
      <c r="R3108" t="str">
        <f>IF(P3108="","",
   IF(OR(P3108 &lt; EDA_Outlier_Analysis!$F$7, P3108 &gt; EDA_Outlier_Analysis!$F$8),
      "Outlier",
      "Normal"))</f>
        <v>Normal</v>
      </c>
      <c r="S3108" t="str">
        <f>IF(N3108="","",
   IF(OR(N3108 &lt;EDA_Outlier_Analysis!$I$10, N3108 &gt; EDA_Outlier_Analysis!$I$11),
      "Outlier",
      "Normal"))</f>
        <v>Normal</v>
      </c>
    </row>
    <row r="3109" spans="1:19">
      <c r="A3109" t="s">
        <v>7187</v>
      </c>
      <c r="B3109" s="4">
        <v>45235</v>
      </c>
      <c r="C3109" s="2">
        <v>-55002.86</v>
      </c>
      <c r="D3109" t="s">
        <v>840</v>
      </c>
      <c r="E3109" t="s">
        <v>845</v>
      </c>
      <c r="F3109" t="s">
        <v>10</v>
      </c>
      <c r="G3109" t="s">
        <v>20</v>
      </c>
      <c r="I3109" t="s">
        <v>1519</v>
      </c>
      <c r="J3109" t="s">
        <v>7188</v>
      </c>
      <c r="K3109" t="str">
        <f>IF(COUNTIF(Customers!A:A, H3109)&gt;0, "Valid", "Invalid")</f>
        <v>Invalid</v>
      </c>
      <c r="L3109" t="str">
        <f t="shared" si="240"/>
        <v>11</v>
      </c>
      <c r="M3109" t="str">
        <f t="shared" si="241"/>
        <v>2023</v>
      </c>
      <c r="N3109">
        <f t="shared" si="242"/>
        <v>-55002.86</v>
      </c>
      <c r="O3109" t="str">
        <f t="shared" si="243"/>
        <v/>
      </c>
      <c r="P3109">
        <f t="shared" si="244"/>
        <v>55002.86</v>
      </c>
      <c r="Q3109" s="48" t="str">
        <f>IF(O3109="","",
   IF(OR(O3109&lt;EDA_Outlier_Analysis!$C$10, O3109&gt;EDA_Outlier_Analysis!$C$11),
      "Outlier",
      "Normal"))</f>
        <v/>
      </c>
      <c r="R3109" t="str">
        <f>IF(P3109="","",
   IF(OR(P3109 &lt; EDA_Outlier_Analysis!$F$7, P3109 &gt; EDA_Outlier_Analysis!$F$8),
      "Outlier",
      "Normal"))</f>
        <v>Outlier</v>
      </c>
      <c r="S3109" t="str">
        <f>IF(N3109="","",
   IF(OR(N3109 &lt;EDA_Outlier_Analysis!$I$10, N3109 &gt; EDA_Outlier_Analysis!$I$11),
      "Outlier",
      "Normal"))</f>
        <v>Normal</v>
      </c>
    </row>
    <row r="3110" spans="1:19">
      <c r="A3110" t="s">
        <v>7189</v>
      </c>
      <c r="B3110" s="4">
        <v>45073</v>
      </c>
      <c r="C3110" s="2">
        <v>59833.13</v>
      </c>
      <c r="D3110" t="s">
        <v>849</v>
      </c>
      <c r="E3110" t="s">
        <v>850</v>
      </c>
      <c r="F3110" t="s">
        <v>9</v>
      </c>
      <c r="G3110" t="s">
        <v>34</v>
      </c>
      <c r="H3110" t="s">
        <v>581</v>
      </c>
      <c r="J3110" t="s">
        <v>7190</v>
      </c>
      <c r="K3110" t="str">
        <f>IF(COUNTIF(Customers!A:A, H3110)&gt;0, "Valid", "Invalid")</f>
        <v>Valid</v>
      </c>
      <c r="L3110" t="str">
        <f t="shared" si="240"/>
        <v>5</v>
      </c>
      <c r="M3110" t="str">
        <f t="shared" si="241"/>
        <v>2023</v>
      </c>
      <c r="N3110">
        <f t="shared" si="242"/>
        <v>59833.13</v>
      </c>
      <c r="O3110">
        <f t="shared" si="243"/>
        <v>59833.13</v>
      </c>
      <c r="P3110" t="str">
        <f t="shared" si="244"/>
        <v/>
      </c>
      <c r="Q3110" s="48" t="str">
        <f>IF(O3110="","",
   IF(OR(O3110&lt;EDA_Outlier_Analysis!$C$10, O3110&gt;EDA_Outlier_Analysis!$C$11),
      "Outlier",
      "Normal"))</f>
        <v>Normal</v>
      </c>
      <c r="R3110" t="str">
        <f>IF(P3110="","",
   IF(OR(P3110 &lt; EDA_Outlier_Analysis!$F$7, P3110 &gt; EDA_Outlier_Analysis!$F$8),
      "Outlier",
      "Normal"))</f>
        <v/>
      </c>
      <c r="S3110" t="str">
        <f>IF(N3110="","",
   IF(OR(N3110 &lt;EDA_Outlier_Analysis!$I$10, N3110 &gt; EDA_Outlier_Analysis!$I$11),
      "Outlier",
      "Normal"))</f>
        <v>Normal</v>
      </c>
    </row>
    <row r="3111" spans="1:19">
      <c r="A3111" t="s">
        <v>7191</v>
      </c>
      <c r="B3111" s="4">
        <v>45194</v>
      </c>
      <c r="C3111" s="2">
        <v>-52262.59</v>
      </c>
      <c r="D3111" t="s">
        <v>840</v>
      </c>
      <c r="E3111" t="s">
        <v>841</v>
      </c>
      <c r="F3111" t="s">
        <v>9</v>
      </c>
      <c r="G3111" t="s">
        <v>31</v>
      </c>
      <c r="I3111" t="s">
        <v>965</v>
      </c>
      <c r="J3111" t="s">
        <v>7192</v>
      </c>
      <c r="K3111" t="str">
        <f>IF(COUNTIF(Customers!A:A, H3111)&gt;0, "Valid", "Invalid")</f>
        <v>Invalid</v>
      </c>
      <c r="L3111" t="str">
        <f t="shared" si="240"/>
        <v>9</v>
      </c>
      <c r="M3111" t="str">
        <f t="shared" si="241"/>
        <v>2023</v>
      </c>
      <c r="N3111">
        <f t="shared" si="242"/>
        <v>-52262.59</v>
      </c>
      <c r="O3111" t="str">
        <f t="shared" si="243"/>
        <v/>
      </c>
      <c r="P3111">
        <f t="shared" si="244"/>
        <v>52262.59</v>
      </c>
      <c r="Q3111" s="48" t="str">
        <f>IF(O3111="","",
   IF(OR(O3111&lt;EDA_Outlier_Analysis!$C$10, O3111&gt;EDA_Outlier_Analysis!$C$11),
      "Outlier",
      "Normal"))</f>
        <v/>
      </c>
      <c r="R3111" t="str">
        <f>IF(P3111="","",
   IF(OR(P3111 &lt; EDA_Outlier_Analysis!$F$7, P3111 &gt; EDA_Outlier_Analysis!$F$8),
      "Outlier",
      "Normal"))</f>
        <v>Normal</v>
      </c>
      <c r="S3111" t="str">
        <f>IF(N3111="","",
   IF(OR(N3111 &lt;EDA_Outlier_Analysis!$I$10, N3111 &gt; EDA_Outlier_Analysis!$I$11),
      "Outlier",
      "Normal"))</f>
        <v>Normal</v>
      </c>
    </row>
    <row r="3112" spans="1:19">
      <c r="A3112" t="s">
        <v>7193</v>
      </c>
      <c r="B3112" s="4">
        <v>44664</v>
      </c>
      <c r="C3112" s="2">
        <v>95929.23</v>
      </c>
      <c r="D3112" t="s">
        <v>849</v>
      </c>
      <c r="E3112" t="s">
        <v>850</v>
      </c>
      <c r="F3112" t="s">
        <v>9</v>
      </c>
      <c r="G3112" t="s">
        <v>31</v>
      </c>
      <c r="H3112" t="s">
        <v>22</v>
      </c>
      <c r="J3112" t="s">
        <v>7194</v>
      </c>
      <c r="K3112" t="str">
        <f>IF(COUNTIF(Customers!A:A, H3112)&gt;0, "Valid", "Invalid")</f>
        <v>Valid</v>
      </c>
      <c r="L3112" t="str">
        <f t="shared" si="240"/>
        <v>4</v>
      </c>
      <c r="M3112" t="str">
        <f t="shared" si="241"/>
        <v>2022</v>
      </c>
      <c r="N3112">
        <f t="shared" si="242"/>
        <v>95929.23</v>
      </c>
      <c r="O3112">
        <f t="shared" si="243"/>
        <v>95929.23</v>
      </c>
      <c r="P3112" t="str">
        <f t="shared" si="244"/>
        <v/>
      </c>
      <c r="Q3112" s="48" t="str">
        <f>IF(O3112="","",
   IF(OR(O3112&lt;EDA_Outlier_Analysis!$C$10, O3112&gt;EDA_Outlier_Analysis!$C$11),
      "Outlier",
      "Normal"))</f>
        <v>Normal</v>
      </c>
      <c r="R3112" t="str">
        <f>IF(P3112="","",
   IF(OR(P3112 &lt; EDA_Outlier_Analysis!$F$7, P3112 &gt; EDA_Outlier_Analysis!$F$8),
      "Outlier",
      "Normal"))</f>
        <v/>
      </c>
      <c r="S3112" t="str">
        <f>IF(N3112="","",
   IF(OR(N3112 &lt;EDA_Outlier_Analysis!$I$10, N3112 &gt; EDA_Outlier_Analysis!$I$11),
      "Outlier",
      "Normal"))</f>
        <v>Normal</v>
      </c>
    </row>
    <row r="3113" spans="1:19">
      <c r="A3113" t="s">
        <v>7195</v>
      </c>
      <c r="B3113" s="4">
        <v>44968</v>
      </c>
      <c r="C3113" s="2">
        <v>112084.77</v>
      </c>
      <c r="D3113" t="s">
        <v>849</v>
      </c>
      <c r="E3113" t="s">
        <v>853</v>
      </c>
      <c r="F3113" t="s">
        <v>10</v>
      </c>
      <c r="G3113" t="s">
        <v>24</v>
      </c>
      <c r="H3113" t="s">
        <v>581</v>
      </c>
      <c r="J3113" t="s">
        <v>7196</v>
      </c>
      <c r="K3113" t="str">
        <f>IF(COUNTIF(Customers!A:A, H3113)&gt;0, "Valid", "Invalid")</f>
        <v>Valid</v>
      </c>
      <c r="L3113" t="str">
        <f t="shared" si="240"/>
        <v>2</v>
      </c>
      <c r="M3113" t="str">
        <f t="shared" si="241"/>
        <v>2023</v>
      </c>
      <c r="N3113">
        <f t="shared" si="242"/>
        <v>112084.77</v>
      </c>
      <c r="O3113">
        <f t="shared" si="243"/>
        <v>112084.77</v>
      </c>
      <c r="P3113" t="str">
        <f t="shared" si="244"/>
        <v/>
      </c>
      <c r="Q3113" s="48" t="str">
        <f>IF(O3113="","",
   IF(OR(O3113&lt;EDA_Outlier_Analysis!$C$10, O3113&gt;EDA_Outlier_Analysis!$C$11),
      "Outlier",
      "Normal"))</f>
        <v>Normal</v>
      </c>
      <c r="R3113" t="str">
        <f>IF(P3113="","",
   IF(OR(P3113 &lt; EDA_Outlier_Analysis!$F$7, P3113 &gt; EDA_Outlier_Analysis!$F$8),
      "Outlier",
      "Normal"))</f>
        <v/>
      </c>
      <c r="S3113" t="str">
        <f>IF(N3113="","",
   IF(OR(N3113 &lt;EDA_Outlier_Analysis!$I$10, N3113 &gt; EDA_Outlier_Analysis!$I$11),
      "Outlier",
      "Normal"))</f>
        <v>Normal</v>
      </c>
    </row>
    <row r="3114" spans="1:19">
      <c r="A3114" t="s">
        <v>7197</v>
      </c>
      <c r="B3114" s="4">
        <v>45017</v>
      </c>
      <c r="C3114" s="2">
        <v>-68414.52</v>
      </c>
      <c r="D3114" t="s">
        <v>840</v>
      </c>
      <c r="E3114" t="s">
        <v>905</v>
      </c>
      <c r="F3114" t="s">
        <v>11</v>
      </c>
      <c r="G3114" t="s">
        <v>34</v>
      </c>
      <c r="I3114" t="s">
        <v>1237</v>
      </c>
      <c r="J3114" t="s">
        <v>7198</v>
      </c>
      <c r="K3114" t="str">
        <f>IF(COUNTIF(Customers!A:A, H3114)&gt;0, "Valid", "Invalid")</f>
        <v>Invalid</v>
      </c>
      <c r="L3114" t="str">
        <f t="shared" si="240"/>
        <v>4</v>
      </c>
      <c r="M3114" t="str">
        <f t="shared" si="241"/>
        <v>2023</v>
      </c>
      <c r="N3114">
        <f t="shared" si="242"/>
        <v>-68414.52</v>
      </c>
      <c r="O3114" t="str">
        <f t="shared" si="243"/>
        <v/>
      </c>
      <c r="P3114">
        <f t="shared" si="244"/>
        <v>68414.52</v>
      </c>
      <c r="Q3114" s="48" t="str">
        <f>IF(O3114="","",
   IF(OR(O3114&lt;EDA_Outlier_Analysis!$C$10, O3114&gt;EDA_Outlier_Analysis!$C$11),
      "Outlier",
      "Normal"))</f>
        <v/>
      </c>
      <c r="R3114" t="str">
        <f>IF(P3114="","",
   IF(OR(P3114 &lt; EDA_Outlier_Analysis!$F$7, P3114 &gt; EDA_Outlier_Analysis!$F$8),
      "Outlier",
      "Normal"))</f>
        <v>Outlier</v>
      </c>
      <c r="S3114" t="str">
        <f>IF(N3114="","",
   IF(OR(N3114 &lt;EDA_Outlier_Analysis!$I$10, N3114 &gt; EDA_Outlier_Analysis!$I$11),
      "Outlier",
      "Normal"))</f>
        <v>Normal</v>
      </c>
    </row>
    <row r="3115" spans="1:19">
      <c r="A3115" t="s">
        <v>7199</v>
      </c>
      <c r="B3115" s="4">
        <v>44997</v>
      </c>
      <c r="C3115" s="2">
        <v>-67255.100000000006</v>
      </c>
      <c r="D3115" t="s">
        <v>840</v>
      </c>
      <c r="E3115" t="s">
        <v>864</v>
      </c>
      <c r="F3115" t="s">
        <v>11</v>
      </c>
      <c r="G3115" t="s">
        <v>20</v>
      </c>
      <c r="I3115" t="s">
        <v>879</v>
      </c>
      <c r="J3115" t="s">
        <v>7200</v>
      </c>
      <c r="K3115" t="str">
        <f>IF(COUNTIF(Customers!A:A, H3115)&gt;0, "Valid", "Invalid")</f>
        <v>Invalid</v>
      </c>
      <c r="L3115" t="str">
        <f t="shared" si="240"/>
        <v>3</v>
      </c>
      <c r="M3115" t="str">
        <f t="shared" si="241"/>
        <v>2023</v>
      </c>
      <c r="N3115">
        <f t="shared" si="242"/>
        <v>-67255.100000000006</v>
      </c>
      <c r="O3115" t="str">
        <f t="shared" si="243"/>
        <v/>
      </c>
      <c r="P3115">
        <f t="shared" si="244"/>
        <v>67255.100000000006</v>
      </c>
      <c r="Q3115" s="48" t="str">
        <f>IF(O3115="","",
   IF(OR(O3115&lt;EDA_Outlier_Analysis!$C$10, O3115&gt;EDA_Outlier_Analysis!$C$11),
      "Outlier",
      "Normal"))</f>
        <v/>
      </c>
      <c r="R3115" t="str">
        <f>IF(P3115="","",
   IF(OR(P3115 &lt; EDA_Outlier_Analysis!$F$7, P3115 &gt; EDA_Outlier_Analysis!$F$8),
      "Outlier",
      "Normal"))</f>
        <v>Outlier</v>
      </c>
      <c r="S3115" t="str">
        <f>IF(N3115="","",
   IF(OR(N3115 &lt;EDA_Outlier_Analysis!$I$10, N3115 &gt; EDA_Outlier_Analysis!$I$11),
      "Outlier",
      "Normal"))</f>
        <v>Normal</v>
      </c>
    </row>
    <row r="3116" spans="1:19">
      <c r="A3116" t="s">
        <v>7201</v>
      </c>
      <c r="B3116" s="4">
        <v>44585</v>
      </c>
      <c r="C3116" s="2">
        <v>-52952.82</v>
      </c>
      <c r="D3116" t="s">
        <v>840</v>
      </c>
      <c r="E3116" t="s">
        <v>905</v>
      </c>
      <c r="F3116" t="s">
        <v>11</v>
      </c>
      <c r="G3116" t="s">
        <v>24</v>
      </c>
      <c r="I3116" t="s">
        <v>1453</v>
      </c>
      <c r="J3116" t="s">
        <v>7202</v>
      </c>
      <c r="K3116" t="str">
        <f>IF(COUNTIF(Customers!A:A, H3116)&gt;0, "Valid", "Invalid")</f>
        <v>Invalid</v>
      </c>
      <c r="L3116" t="str">
        <f t="shared" si="240"/>
        <v>1</v>
      </c>
      <c r="M3116" t="str">
        <f t="shared" si="241"/>
        <v>2022</v>
      </c>
      <c r="N3116">
        <f t="shared" si="242"/>
        <v>-52952.82</v>
      </c>
      <c r="O3116" t="str">
        <f t="shared" si="243"/>
        <v/>
      </c>
      <c r="P3116">
        <f t="shared" si="244"/>
        <v>52952.82</v>
      </c>
      <c r="Q3116" s="48" t="str">
        <f>IF(O3116="","",
   IF(OR(O3116&lt;EDA_Outlier_Analysis!$C$10, O3116&gt;EDA_Outlier_Analysis!$C$11),
      "Outlier",
      "Normal"))</f>
        <v/>
      </c>
      <c r="R3116" t="str">
        <f>IF(P3116="","",
   IF(OR(P3116 &lt; EDA_Outlier_Analysis!$F$7, P3116 &gt; EDA_Outlier_Analysis!$F$8),
      "Outlier",
      "Normal"))</f>
        <v>Normal</v>
      </c>
      <c r="S3116" t="str">
        <f>IF(N3116="","",
   IF(OR(N3116 &lt;EDA_Outlier_Analysis!$I$10, N3116 &gt; EDA_Outlier_Analysis!$I$11),
      "Outlier",
      "Normal"))</f>
        <v>Normal</v>
      </c>
    </row>
    <row r="3117" spans="1:19">
      <c r="A3117" t="s">
        <v>7203</v>
      </c>
      <c r="B3117" s="4">
        <v>45162</v>
      </c>
      <c r="C3117" s="2">
        <v>218914.02</v>
      </c>
      <c r="D3117" t="s">
        <v>849</v>
      </c>
      <c r="E3117" t="s">
        <v>853</v>
      </c>
      <c r="F3117" t="s">
        <v>11</v>
      </c>
      <c r="G3117" t="s">
        <v>31</v>
      </c>
      <c r="H3117" t="s">
        <v>403</v>
      </c>
      <c r="J3117" t="s">
        <v>7204</v>
      </c>
      <c r="K3117" t="str">
        <f>IF(COUNTIF(Customers!A:A, H3117)&gt;0, "Valid", "Invalid")</f>
        <v>Valid</v>
      </c>
      <c r="L3117" t="str">
        <f t="shared" si="240"/>
        <v>8</v>
      </c>
      <c r="M3117" t="str">
        <f t="shared" si="241"/>
        <v>2023</v>
      </c>
      <c r="N3117">
        <f t="shared" si="242"/>
        <v>218914.02</v>
      </c>
      <c r="O3117">
        <f t="shared" si="243"/>
        <v>218914.02</v>
      </c>
      <c r="P3117" t="str">
        <f t="shared" si="244"/>
        <v/>
      </c>
      <c r="Q3117" s="48" t="str">
        <f>IF(O3117="","",
   IF(OR(O3117&lt;EDA_Outlier_Analysis!$C$10, O3117&gt;EDA_Outlier_Analysis!$C$11),
      "Outlier",
      "Normal"))</f>
        <v>Normal</v>
      </c>
      <c r="R3117" t="str">
        <f>IF(P3117="","",
   IF(OR(P3117 &lt; EDA_Outlier_Analysis!$F$7, P3117 &gt; EDA_Outlier_Analysis!$F$8),
      "Outlier",
      "Normal"))</f>
        <v/>
      </c>
      <c r="S3117" t="str">
        <f>IF(N3117="","",
   IF(OR(N3117 &lt;EDA_Outlier_Analysis!$I$10, N3117 &gt; EDA_Outlier_Analysis!$I$11),
      "Outlier",
      "Normal"))</f>
        <v>Normal</v>
      </c>
    </row>
    <row r="3118" spans="1:19">
      <c r="A3118" t="s">
        <v>7205</v>
      </c>
      <c r="B3118" s="4">
        <v>44796</v>
      </c>
      <c r="C3118" s="2">
        <v>-52815.38</v>
      </c>
      <c r="D3118" t="s">
        <v>840</v>
      </c>
      <c r="E3118" t="s">
        <v>841</v>
      </c>
      <c r="F3118" t="s">
        <v>11</v>
      </c>
      <c r="G3118" t="s">
        <v>34</v>
      </c>
      <c r="I3118" t="s">
        <v>1261</v>
      </c>
      <c r="J3118" t="s">
        <v>7206</v>
      </c>
      <c r="K3118" t="str">
        <f>IF(COUNTIF(Customers!A:A, H3118)&gt;0, "Valid", "Invalid")</f>
        <v>Invalid</v>
      </c>
      <c r="L3118" t="str">
        <f t="shared" si="240"/>
        <v>8</v>
      </c>
      <c r="M3118" t="str">
        <f t="shared" si="241"/>
        <v>2022</v>
      </c>
      <c r="N3118">
        <f t="shared" si="242"/>
        <v>-52815.38</v>
      </c>
      <c r="O3118" t="str">
        <f t="shared" si="243"/>
        <v/>
      </c>
      <c r="P3118">
        <f t="shared" si="244"/>
        <v>52815.38</v>
      </c>
      <c r="Q3118" s="48" t="str">
        <f>IF(O3118="","",
   IF(OR(O3118&lt;EDA_Outlier_Analysis!$C$10, O3118&gt;EDA_Outlier_Analysis!$C$11),
      "Outlier",
      "Normal"))</f>
        <v/>
      </c>
      <c r="R3118" t="str">
        <f>IF(P3118="","",
   IF(OR(P3118 &lt; EDA_Outlier_Analysis!$F$7, P3118 &gt; EDA_Outlier_Analysis!$F$8),
      "Outlier",
      "Normal"))</f>
        <v>Normal</v>
      </c>
      <c r="S3118" t="str">
        <f>IF(N3118="","",
   IF(OR(N3118 &lt;EDA_Outlier_Analysis!$I$10, N3118 &gt; EDA_Outlier_Analysis!$I$11),
      "Outlier",
      "Normal"))</f>
        <v>Normal</v>
      </c>
    </row>
    <row r="3119" spans="1:19">
      <c r="A3119" t="s">
        <v>7207</v>
      </c>
      <c r="B3119" s="4">
        <v>44879</v>
      </c>
      <c r="C3119" s="2">
        <v>-11254.8</v>
      </c>
      <c r="D3119" t="s">
        <v>840</v>
      </c>
      <c r="E3119" t="s">
        <v>905</v>
      </c>
      <c r="F3119" t="s">
        <v>9</v>
      </c>
      <c r="G3119" t="s">
        <v>31</v>
      </c>
      <c r="I3119" t="s">
        <v>1232</v>
      </c>
      <c r="J3119" t="s">
        <v>7208</v>
      </c>
      <c r="K3119" t="str">
        <f>IF(COUNTIF(Customers!A:A, H3119)&gt;0, "Valid", "Invalid")</f>
        <v>Invalid</v>
      </c>
      <c r="L3119" t="str">
        <f t="shared" si="240"/>
        <v>11</v>
      </c>
      <c r="M3119" t="str">
        <f t="shared" si="241"/>
        <v>2022</v>
      </c>
      <c r="N3119">
        <f t="shared" si="242"/>
        <v>-11254.8</v>
      </c>
      <c r="O3119" t="str">
        <f t="shared" si="243"/>
        <v/>
      </c>
      <c r="P3119">
        <f t="shared" si="244"/>
        <v>11254.8</v>
      </c>
      <c r="Q3119" s="48" t="str">
        <f>IF(O3119="","",
   IF(OR(O3119&lt;EDA_Outlier_Analysis!$C$10, O3119&gt;EDA_Outlier_Analysis!$C$11),
      "Outlier",
      "Normal"))</f>
        <v/>
      </c>
      <c r="R3119" t="str">
        <f>IF(P3119="","",
   IF(OR(P3119 &lt; EDA_Outlier_Analysis!$F$7, P3119 &gt; EDA_Outlier_Analysis!$F$8),
      "Outlier",
      "Normal"))</f>
        <v>Outlier</v>
      </c>
      <c r="S3119" t="str">
        <f>IF(N3119="","",
   IF(OR(N3119 &lt;EDA_Outlier_Analysis!$I$10, N3119 &gt; EDA_Outlier_Analysis!$I$11),
      "Outlier",
      "Normal"))</f>
        <v>Normal</v>
      </c>
    </row>
    <row r="3120" spans="1:19">
      <c r="A3120" t="s">
        <v>7209</v>
      </c>
      <c r="B3120" s="4">
        <v>45270</v>
      </c>
      <c r="C3120" s="2">
        <v>150816.70000000001</v>
      </c>
      <c r="D3120" t="s">
        <v>849</v>
      </c>
      <c r="E3120" t="s">
        <v>868</v>
      </c>
      <c r="F3120" t="s">
        <v>9</v>
      </c>
      <c r="G3120" t="s">
        <v>34</v>
      </c>
      <c r="H3120" t="s">
        <v>297</v>
      </c>
      <c r="J3120" t="s">
        <v>7210</v>
      </c>
      <c r="K3120" t="str">
        <f>IF(COUNTIF(Customers!A:A, H3120)&gt;0, "Valid", "Invalid")</f>
        <v>Valid</v>
      </c>
      <c r="L3120" t="str">
        <f t="shared" si="240"/>
        <v>12</v>
      </c>
      <c r="M3120" t="str">
        <f t="shared" si="241"/>
        <v>2023</v>
      </c>
      <c r="N3120">
        <f t="shared" si="242"/>
        <v>150816.70000000001</v>
      </c>
      <c r="O3120">
        <f t="shared" si="243"/>
        <v>150816.70000000001</v>
      </c>
      <c r="P3120" t="str">
        <f t="shared" si="244"/>
        <v/>
      </c>
      <c r="Q3120" s="48" t="str">
        <f>IF(O3120="","",
   IF(OR(O3120&lt;EDA_Outlier_Analysis!$C$10, O3120&gt;EDA_Outlier_Analysis!$C$11),
      "Outlier",
      "Normal"))</f>
        <v>Normal</v>
      </c>
      <c r="R3120" t="str">
        <f>IF(P3120="","",
   IF(OR(P3120 &lt; EDA_Outlier_Analysis!$F$7, P3120 &gt; EDA_Outlier_Analysis!$F$8),
      "Outlier",
      "Normal"))</f>
        <v/>
      </c>
      <c r="S3120" t="str">
        <f>IF(N3120="","",
   IF(OR(N3120 &lt;EDA_Outlier_Analysis!$I$10, N3120 &gt; EDA_Outlier_Analysis!$I$11),
      "Outlier",
      "Normal"))</f>
        <v>Normal</v>
      </c>
    </row>
    <row r="3121" spans="1:19">
      <c r="A3121" t="s">
        <v>7211</v>
      </c>
      <c r="B3121" s="4">
        <v>44714</v>
      </c>
      <c r="C3121" s="2">
        <v>23731.72</v>
      </c>
      <c r="D3121" t="s">
        <v>873</v>
      </c>
      <c r="E3121" t="s">
        <v>873</v>
      </c>
      <c r="F3121" t="s">
        <v>10</v>
      </c>
      <c r="G3121" t="s">
        <v>34</v>
      </c>
      <c r="J3121" t="s">
        <v>7212</v>
      </c>
      <c r="K3121" t="str">
        <f>IF(COUNTIF(Customers!A:A, H3121)&gt;0, "Valid", "Invalid")</f>
        <v>Invalid</v>
      </c>
      <c r="L3121" t="str">
        <f t="shared" si="240"/>
        <v>6</v>
      </c>
      <c r="M3121" t="str">
        <f t="shared" si="241"/>
        <v>2022</v>
      </c>
      <c r="N3121">
        <f t="shared" si="242"/>
        <v>-23731.72</v>
      </c>
      <c r="O3121" t="str">
        <f t="shared" si="243"/>
        <v/>
      </c>
      <c r="P3121" t="str">
        <f t="shared" si="244"/>
        <v/>
      </c>
      <c r="Q3121" s="48" t="str">
        <f>IF(O3121="","",
   IF(OR(O3121&lt;EDA_Outlier_Analysis!$C$10, O3121&gt;EDA_Outlier_Analysis!$C$11),
      "Outlier",
      "Normal"))</f>
        <v/>
      </c>
      <c r="R3121" t="str">
        <f>IF(P3121="","",
   IF(OR(P3121 &lt; EDA_Outlier_Analysis!$F$7, P3121 &gt; EDA_Outlier_Analysis!$F$8),
      "Outlier",
      "Normal"))</f>
        <v/>
      </c>
      <c r="S3121" t="str">
        <f>IF(N3121="","",
   IF(OR(N3121 &lt;EDA_Outlier_Analysis!$I$10, N3121 &gt; EDA_Outlier_Analysis!$I$11),
      "Outlier",
      "Normal"))</f>
        <v>Normal</v>
      </c>
    </row>
    <row r="3122" spans="1:19">
      <c r="A3122" t="s">
        <v>7213</v>
      </c>
      <c r="B3122" s="4">
        <v>44683</v>
      </c>
      <c r="C3122" s="2">
        <v>-2000</v>
      </c>
      <c r="D3122" t="s">
        <v>840</v>
      </c>
      <c r="E3122" t="s">
        <v>905</v>
      </c>
      <c r="F3122" t="s">
        <v>11</v>
      </c>
      <c r="G3122" t="s">
        <v>34</v>
      </c>
      <c r="I3122" t="s">
        <v>954</v>
      </c>
      <c r="J3122" t="s">
        <v>7214</v>
      </c>
      <c r="K3122" t="str">
        <f>IF(COUNTIF(Customers!A:A, H3122)&gt;0, "Valid", "Invalid")</f>
        <v>Invalid</v>
      </c>
      <c r="L3122" t="str">
        <f t="shared" si="240"/>
        <v>5</v>
      </c>
      <c r="M3122" t="str">
        <f t="shared" si="241"/>
        <v>2022</v>
      </c>
      <c r="N3122">
        <f t="shared" si="242"/>
        <v>-2000</v>
      </c>
      <c r="O3122" t="str">
        <f t="shared" si="243"/>
        <v/>
      </c>
      <c r="P3122">
        <f t="shared" si="244"/>
        <v>2000</v>
      </c>
      <c r="Q3122" s="48" t="str">
        <f>IF(O3122="","",
   IF(OR(O3122&lt;EDA_Outlier_Analysis!$C$10, O3122&gt;EDA_Outlier_Analysis!$C$11),
      "Outlier",
      "Normal"))</f>
        <v/>
      </c>
      <c r="R3122" t="str">
        <f>IF(P3122="","",
   IF(OR(P3122 &lt; EDA_Outlier_Analysis!$F$7, P3122 &gt; EDA_Outlier_Analysis!$F$8),
      "Outlier",
      "Normal"))</f>
        <v>Outlier</v>
      </c>
      <c r="S3122" t="str">
        <f>IF(N3122="","",
   IF(OR(N3122 &lt;EDA_Outlier_Analysis!$I$10, N3122 &gt; EDA_Outlier_Analysis!$I$11),
      "Outlier",
      "Normal"))</f>
        <v>Normal</v>
      </c>
    </row>
    <row r="3123" spans="1:19">
      <c r="A3123" t="s">
        <v>7215</v>
      </c>
      <c r="B3123" s="4">
        <v>45151</v>
      </c>
      <c r="C3123" s="2">
        <v>-48880.76</v>
      </c>
      <c r="D3123" t="s">
        <v>840</v>
      </c>
      <c r="E3123" t="s">
        <v>864</v>
      </c>
      <c r="F3123" t="s">
        <v>11</v>
      </c>
      <c r="G3123" t="s">
        <v>24</v>
      </c>
      <c r="I3123" t="s">
        <v>1117</v>
      </c>
      <c r="J3123" t="s">
        <v>7216</v>
      </c>
      <c r="K3123" t="str">
        <f>IF(COUNTIF(Customers!A:A, H3123)&gt;0, "Valid", "Invalid")</f>
        <v>Invalid</v>
      </c>
      <c r="L3123" t="str">
        <f t="shared" si="240"/>
        <v>8</v>
      </c>
      <c r="M3123" t="str">
        <f t="shared" si="241"/>
        <v>2023</v>
      </c>
      <c r="N3123">
        <f t="shared" si="242"/>
        <v>-48880.76</v>
      </c>
      <c r="O3123" t="str">
        <f t="shared" si="243"/>
        <v/>
      </c>
      <c r="P3123">
        <f t="shared" si="244"/>
        <v>48880.76</v>
      </c>
      <c r="Q3123" s="48" t="str">
        <f>IF(O3123="","",
   IF(OR(O3123&lt;EDA_Outlier_Analysis!$C$10, O3123&gt;EDA_Outlier_Analysis!$C$11),
      "Outlier",
      "Normal"))</f>
        <v/>
      </c>
      <c r="R3123" t="str">
        <f>IF(P3123="","",
   IF(OR(P3123 &lt; EDA_Outlier_Analysis!$F$7, P3123 &gt; EDA_Outlier_Analysis!$F$8),
      "Outlier",
      "Normal"))</f>
        <v>Normal</v>
      </c>
      <c r="S3123" t="str">
        <f>IF(N3123="","",
   IF(OR(N3123 &lt;EDA_Outlier_Analysis!$I$10, N3123 &gt; EDA_Outlier_Analysis!$I$11),
      "Outlier",
      "Normal"))</f>
        <v>Normal</v>
      </c>
    </row>
    <row r="3124" spans="1:19">
      <c r="A3124" t="s">
        <v>7217</v>
      </c>
      <c r="B3124" s="4">
        <v>44848</v>
      </c>
      <c r="C3124" s="2">
        <v>133589.32</v>
      </c>
      <c r="D3124" t="s">
        <v>849</v>
      </c>
      <c r="E3124" t="s">
        <v>850</v>
      </c>
      <c r="F3124" t="s">
        <v>11</v>
      </c>
      <c r="G3124" t="s">
        <v>20</v>
      </c>
      <c r="H3124" t="s">
        <v>651</v>
      </c>
      <c r="J3124" t="s">
        <v>7218</v>
      </c>
      <c r="K3124" t="str">
        <f>IF(COUNTIF(Customers!A:A, H3124)&gt;0, "Valid", "Invalid")</f>
        <v>Valid</v>
      </c>
      <c r="L3124" t="str">
        <f t="shared" si="240"/>
        <v>10</v>
      </c>
      <c r="M3124" t="str">
        <f t="shared" si="241"/>
        <v>2022</v>
      </c>
      <c r="N3124">
        <f t="shared" si="242"/>
        <v>133589.32</v>
      </c>
      <c r="O3124">
        <f t="shared" si="243"/>
        <v>133589.32</v>
      </c>
      <c r="P3124" t="str">
        <f t="shared" si="244"/>
        <v/>
      </c>
      <c r="Q3124" s="48" t="str">
        <f>IF(O3124="","",
   IF(OR(O3124&lt;EDA_Outlier_Analysis!$C$10, O3124&gt;EDA_Outlier_Analysis!$C$11),
      "Outlier",
      "Normal"))</f>
        <v>Normal</v>
      </c>
      <c r="R3124" t="str">
        <f>IF(P3124="","",
   IF(OR(P3124 &lt; EDA_Outlier_Analysis!$F$7, P3124 &gt; EDA_Outlier_Analysis!$F$8),
      "Outlier",
      "Normal"))</f>
        <v/>
      </c>
      <c r="S3124" t="str">
        <f>IF(N3124="","",
   IF(OR(N3124 &lt;EDA_Outlier_Analysis!$I$10, N3124 &gt; EDA_Outlier_Analysis!$I$11),
      "Outlier",
      "Normal"))</f>
        <v>Normal</v>
      </c>
    </row>
    <row r="3125" spans="1:19">
      <c r="A3125" t="s">
        <v>7219</v>
      </c>
      <c r="B3125" s="4">
        <v>45031</v>
      </c>
      <c r="C3125" s="2">
        <v>-44241.29</v>
      </c>
      <c r="D3125" t="s">
        <v>840</v>
      </c>
      <c r="E3125" t="s">
        <v>856</v>
      </c>
      <c r="F3125" t="s">
        <v>11</v>
      </c>
      <c r="G3125" t="s">
        <v>20</v>
      </c>
      <c r="I3125" t="s">
        <v>1013</v>
      </c>
      <c r="J3125" t="s">
        <v>7220</v>
      </c>
      <c r="K3125" t="str">
        <f>IF(COUNTIF(Customers!A:A, H3125)&gt;0, "Valid", "Invalid")</f>
        <v>Invalid</v>
      </c>
      <c r="L3125" t="str">
        <f t="shared" si="240"/>
        <v>4</v>
      </c>
      <c r="M3125" t="str">
        <f t="shared" si="241"/>
        <v>2023</v>
      </c>
      <c r="N3125">
        <f t="shared" si="242"/>
        <v>-44241.29</v>
      </c>
      <c r="O3125" t="str">
        <f t="shared" si="243"/>
        <v/>
      </c>
      <c r="P3125">
        <f t="shared" si="244"/>
        <v>44241.29</v>
      </c>
      <c r="Q3125" s="48" t="str">
        <f>IF(O3125="","",
   IF(OR(O3125&lt;EDA_Outlier_Analysis!$C$10, O3125&gt;EDA_Outlier_Analysis!$C$11),
      "Outlier",
      "Normal"))</f>
        <v/>
      </c>
      <c r="R3125" t="str">
        <f>IF(P3125="","",
   IF(OR(P3125 &lt; EDA_Outlier_Analysis!$F$7, P3125 &gt; EDA_Outlier_Analysis!$F$8),
      "Outlier",
      "Normal"))</f>
        <v>Normal</v>
      </c>
      <c r="S3125" t="str">
        <f>IF(N3125="","",
   IF(OR(N3125 &lt;EDA_Outlier_Analysis!$I$10, N3125 &gt; EDA_Outlier_Analysis!$I$11),
      "Outlier",
      "Normal"))</f>
        <v>Normal</v>
      </c>
    </row>
    <row r="3126" spans="1:19">
      <c r="A3126" t="s">
        <v>7221</v>
      </c>
      <c r="B3126" s="4">
        <v>45275</v>
      </c>
      <c r="C3126" s="2">
        <v>17251.64</v>
      </c>
      <c r="D3126" t="s">
        <v>971</v>
      </c>
      <c r="E3126" t="s">
        <v>971</v>
      </c>
      <c r="F3126" t="s">
        <v>10</v>
      </c>
      <c r="G3126" t="s">
        <v>20</v>
      </c>
      <c r="J3126" t="s">
        <v>7222</v>
      </c>
      <c r="K3126" t="str">
        <f>IF(COUNTIF(Customers!A:A, H3126)&gt;0, "Valid", "Invalid")</f>
        <v>Invalid</v>
      </c>
      <c r="L3126" t="str">
        <f t="shared" si="240"/>
        <v>12</v>
      </c>
      <c r="M3126" t="str">
        <f t="shared" si="241"/>
        <v>2023</v>
      </c>
      <c r="N3126">
        <f t="shared" si="242"/>
        <v>-17251.64</v>
      </c>
      <c r="O3126" t="str">
        <f t="shared" si="243"/>
        <v/>
      </c>
      <c r="P3126" t="str">
        <f t="shared" si="244"/>
        <v/>
      </c>
      <c r="Q3126" s="48" t="str">
        <f>IF(O3126="","",
   IF(OR(O3126&lt;EDA_Outlier_Analysis!$C$10, O3126&gt;EDA_Outlier_Analysis!$C$11),
      "Outlier",
      "Normal"))</f>
        <v/>
      </c>
      <c r="R3126" t="str">
        <f>IF(P3126="","",
   IF(OR(P3126 &lt; EDA_Outlier_Analysis!$F$7, P3126 &gt; EDA_Outlier_Analysis!$F$8),
      "Outlier",
      "Normal"))</f>
        <v/>
      </c>
      <c r="S3126" t="str">
        <f>IF(N3126="","",
   IF(OR(N3126 &lt;EDA_Outlier_Analysis!$I$10, N3126 &gt; EDA_Outlier_Analysis!$I$11),
      "Outlier",
      "Normal"))</f>
        <v>Normal</v>
      </c>
    </row>
    <row r="3127" spans="1:19">
      <c r="A3127" t="s">
        <v>7223</v>
      </c>
      <c r="B3127" s="4">
        <v>45219</v>
      </c>
      <c r="C3127" s="2">
        <v>125441.16</v>
      </c>
      <c r="D3127" t="s">
        <v>849</v>
      </c>
      <c r="E3127" t="s">
        <v>853</v>
      </c>
      <c r="F3127" t="s">
        <v>11</v>
      </c>
      <c r="G3127" t="s">
        <v>34</v>
      </c>
      <c r="H3127" t="s">
        <v>197</v>
      </c>
      <c r="J3127" t="s">
        <v>7224</v>
      </c>
      <c r="K3127" t="str">
        <f>IF(COUNTIF(Customers!A:A, H3127)&gt;0, "Valid", "Invalid")</f>
        <v>Valid</v>
      </c>
      <c r="L3127" t="str">
        <f t="shared" si="240"/>
        <v>10</v>
      </c>
      <c r="M3127" t="str">
        <f t="shared" si="241"/>
        <v>2023</v>
      </c>
      <c r="N3127">
        <f t="shared" si="242"/>
        <v>125441.16</v>
      </c>
      <c r="O3127">
        <f t="shared" si="243"/>
        <v>125441.16</v>
      </c>
      <c r="P3127" t="str">
        <f t="shared" si="244"/>
        <v/>
      </c>
      <c r="Q3127" s="48" t="str">
        <f>IF(O3127="","",
   IF(OR(O3127&lt;EDA_Outlier_Analysis!$C$10, O3127&gt;EDA_Outlier_Analysis!$C$11),
      "Outlier",
      "Normal"))</f>
        <v>Normal</v>
      </c>
      <c r="R3127" t="str">
        <f>IF(P3127="","",
   IF(OR(P3127 &lt; EDA_Outlier_Analysis!$F$7, P3127 &gt; EDA_Outlier_Analysis!$F$8),
      "Outlier",
      "Normal"))</f>
        <v/>
      </c>
      <c r="S3127" t="str">
        <f>IF(N3127="","",
   IF(OR(N3127 &lt;EDA_Outlier_Analysis!$I$10, N3127 &gt; EDA_Outlier_Analysis!$I$11),
      "Outlier",
      "Normal"))</f>
        <v>Normal</v>
      </c>
    </row>
    <row r="3128" spans="1:19">
      <c r="A3128" t="s">
        <v>7225</v>
      </c>
      <c r="B3128" s="4">
        <v>44931</v>
      </c>
      <c r="C3128" s="2">
        <v>-46570.66</v>
      </c>
      <c r="D3128" t="s">
        <v>840</v>
      </c>
      <c r="E3128" t="s">
        <v>905</v>
      </c>
      <c r="F3128" t="s">
        <v>10</v>
      </c>
      <c r="G3128" t="s">
        <v>34</v>
      </c>
      <c r="I3128" t="s">
        <v>1524</v>
      </c>
      <c r="J3128" t="s">
        <v>7226</v>
      </c>
      <c r="K3128" t="str">
        <f>IF(COUNTIF(Customers!A:A, H3128)&gt;0, "Valid", "Invalid")</f>
        <v>Invalid</v>
      </c>
      <c r="L3128" t="str">
        <f t="shared" si="240"/>
        <v>1</v>
      </c>
      <c r="M3128" t="str">
        <f t="shared" si="241"/>
        <v>2023</v>
      </c>
      <c r="N3128">
        <f t="shared" si="242"/>
        <v>-46570.66</v>
      </c>
      <c r="O3128" t="str">
        <f t="shared" si="243"/>
        <v/>
      </c>
      <c r="P3128">
        <f t="shared" si="244"/>
        <v>46570.66</v>
      </c>
      <c r="Q3128" s="48" t="str">
        <f>IF(O3128="","",
   IF(OR(O3128&lt;EDA_Outlier_Analysis!$C$10, O3128&gt;EDA_Outlier_Analysis!$C$11),
      "Outlier",
      "Normal"))</f>
        <v/>
      </c>
      <c r="R3128" t="str">
        <f>IF(P3128="","",
   IF(OR(P3128 &lt; EDA_Outlier_Analysis!$F$7, P3128 &gt; EDA_Outlier_Analysis!$F$8),
      "Outlier",
      "Normal"))</f>
        <v>Normal</v>
      </c>
      <c r="S3128" t="str">
        <f>IF(N3128="","",
   IF(OR(N3128 &lt;EDA_Outlier_Analysis!$I$10, N3128 &gt; EDA_Outlier_Analysis!$I$11),
      "Outlier",
      "Normal"))</f>
        <v>Normal</v>
      </c>
    </row>
    <row r="3129" spans="1:19">
      <c r="A3129" t="s">
        <v>7227</v>
      </c>
      <c r="B3129" s="4">
        <v>44614</v>
      </c>
      <c r="C3129" s="2">
        <v>118080.87</v>
      </c>
      <c r="D3129" t="s">
        <v>849</v>
      </c>
      <c r="E3129" t="s">
        <v>868</v>
      </c>
      <c r="F3129" t="s">
        <v>9</v>
      </c>
      <c r="G3129" t="s">
        <v>34</v>
      </c>
      <c r="H3129" t="s">
        <v>219</v>
      </c>
      <c r="J3129" t="s">
        <v>7228</v>
      </c>
      <c r="K3129" t="str">
        <f>IF(COUNTIF(Customers!A:A, H3129)&gt;0, "Valid", "Invalid")</f>
        <v>Valid</v>
      </c>
      <c r="L3129" t="str">
        <f t="shared" si="240"/>
        <v>2</v>
      </c>
      <c r="M3129" t="str">
        <f t="shared" si="241"/>
        <v>2022</v>
      </c>
      <c r="N3129">
        <f t="shared" si="242"/>
        <v>118080.87</v>
      </c>
      <c r="O3129">
        <f t="shared" si="243"/>
        <v>118080.87</v>
      </c>
      <c r="P3129" t="str">
        <f t="shared" si="244"/>
        <v/>
      </c>
      <c r="Q3129" s="48" t="str">
        <f>IF(O3129="","",
   IF(OR(O3129&lt;EDA_Outlier_Analysis!$C$10, O3129&gt;EDA_Outlier_Analysis!$C$11),
      "Outlier",
      "Normal"))</f>
        <v>Normal</v>
      </c>
      <c r="R3129" t="str">
        <f>IF(P3129="","",
   IF(OR(P3129 &lt; EDA_Outlier_Analysis!$F$7, P3129 &gt; EDA_Outlier_Analysis!$F$8),
      "Outlier",
      "Normal"))</f>
        <v/>
      </c>
      <c r="S3129" t="str">
        <f>IF(N3129="","",
   IF(OR(N3129 &lt;EDA_Outlier_Analysis!$I$10, N3129 &gt; EDA_Outlier_Analysis!$I$11),
      "Outlier",
      "Normal"))</f>
        <v>Normal</v>
      </c>
    </row>
    <row r="3130" spans="1:19">
      <c r="A3130" t="s">
        <v>7229</v>
      </c>
      <c r="B3130" s="4">
        <v>45121</v>
      </c>
      <c r="C3130" s="2">
        <v>-59790.3</v>
      </c>
      <c r="D3130" t="s">
        <v>840</v>
      </c>
      <c r="E3130" t="s">
        <v>905</v>
      </c>
      <c r="F3130" t="s">
        <v>10</v>
      </c>
      <c r="G3130" t="s">
        <v>34</v>
      </c>
      <c r="I3130" t="s">
        <v>1394</v>
      </c>
      <c r="J3130" t="s">
        <v>7230</v>
      </c>
      <c r="K3130" t="str">
        <f>IF(COUNTIF(Customers!A:A, H3130)&gt;0, "Valid", "Invalid")</f>
        <v>Invalid</v>
      </c>
      <c r="L3130" t="str">
        <f t="shared" si="240"/>
        <v>7</v>
      </c>
      <c r="M3130" t="str">
        <f t="shared" si="241"/>
        <v>2023</v>
      </c>
      <c r="N3130">
        <f t="shared" si="242"/>
        <v>-59790.3</v>
      </c>
      <c r="O3130" t="str">
        <f t="shared" si="243"/>
        <v/>
      </c>
      <c r="P3130">
        <f t="shared" si="244"/>
        <v>59790.3</v>
      </c>
      <c r="Q3130" s="48" t="str">
        <f>IF(O3130="","",
   IF(OR(O3130&lt;EDA_Outlier_Analysis!$C$10, O3130&gt;EDA_Outlier_Analysis!$C$11),
      "Outlier",
      "Normal"))</f>
        <v/>
      </c>
      <c r="R3130" t="str">
        <f>IF(P3130="","",
   IF(OR(P3130 &lt; EDA_Outlier_Analysis!$F$7, P3130 &gt; EDA_Outlier_Analysis!$F$8),
      "Outlier",
      "Normal"))</f>
        <v>Outlier</v>
      </c>
      <c r="S3130" t="str">
        <f>IF(N3130="","",
   IF(OR(N3130 &lt;EDA_Outlier_Analysis!$I$10, N3130 &gt; EDA_Outlier_Analysis!$I$11),
      "Outlier",
      "Normal"))</f>
        <v>Normal</v>
      </c>
    </row>
    <row r="3131" spans="1:19">
      <c r="A3131" t="s">
        <v>7231</v>
      </c>
      <c r="B3131" s="4">
        <v>45210</v>
      </c>
      <c r="C3131" s="2">
        <v>-43024.7</v>
      </c>
      <c r="D3131" t="s">
        <v>840</v>
      </c>
      <c r="E3131" t="s">
        <v>864</v>
      </c>
      <c r="F3131" t="s">
        <v>11</v>
      </c>
      <c r="G3131" t="s">
        <v>34</v>
      </c>
      <c r="I3131" t="s">
        <v>4929</v>
      </c>
      <c r="J3131" t="s">
        <v>7232</v>
      </c>
      <c r="K3131" t="str">
        <f>IF(COUNTIF(Customers!A:A, H3131)&gt;0, "Valid", "Invalid")</f>
        <v>Invalid</v>
      </c>
      <c r="L3131" t="str">
        <f t="shared" si="240"/>
        <v>10</v>
      </c>
      <c r="M3131" t="str">
        <f t="shared" si="241"/>
        <v>2023</v>
      </c>
      <c r="N3131">
        <f t="shared" si="242"/>
        <v>-43024.7</v>
      </c>
      <c r="O3131" t="str">
        <f t="shared" si="243"/>
        <v/>
      </c>
      <c r="P3131">
        <f t="shared" si="244"/>
        <v>43024.7</v>
      </c>
      <c r="Q3131" s="48" t="str">
        <f>IF(O3131="","",
   IF(OR(O3131&lt;EDA_Outlier_Analysis!$C$10, O3131&gt;EDA_Outlier_Analysis!$C$11),
      "Outlier",
      "Normal"))</f>
        <v/>
      </c>
      <c r="R3131" t="str">
        <f>IF(P3131="","",
   IF(OR(P3131 &lt; EDA_Outlier_Analysis!$F$7, P3131 &gt; EDA_Outlier_Analysis!$F$8),
      "Outlier",
      "Normal"))</f>
        <v>Normal</v>
      </c>
      <c r="S3131" t="str">
        <f>IF(N3131="","",
   IF(OR(N3131 &lt;EDA_Outlier_Analysis!$I$10, N3131 &gt; EDA_Outlier_Analysis!$I$11),
      "Outlier",
      "Normal"))</f>
        <v>Normal</v>
      </c>
    </row>
    <row r="3132" spans="1:19">
      <c r="A3132" t="s">
        <v>7233</v>
      </c>
      <c r="B3132" s="4">
        <v>45011</v>
      </c>
      <c r="C3132" s="2">
        <v>29076.22</v>
      </c>
      <c r="D3132" t="s">
        <v>873</v>
      </c>
      <c r="E3132" t="s">
        <v>873</v>
      </c>
      <c r="F3132" t="s">
        <v>9</v>
      </c>
      <c r="G3132" t="s">
        <v>20</v>
      </c>
      <c r="J3132" t="s">
        <v>7234</v>
      </c>
      <c r="K3132" t="str">
        <f>IF(COUNTIF(Customers!A:A, H3132)&gt;0, "Valid", "Invalid")</f>
        <v>Invalid</v>
      </c>
      <c r="L3132" t="str">
        <f t="shared" si="240"/>
        <v>3</v>
      </c>
      <c r="M3132" t="str">
        <f t="shared" si="241"/>
        <v>2023</v>
      </c>
      <c r="N3132">
        <f t="shared" si="242"/>
        <v>-29076.22</v>
      </c>
      <c r="O3132" t="str">
        <f t="shared" si="243"/>
        <v/>
      </c>
      <c r="P3132" t="str">
        <f t="shared" si="244"/>
        <v/>
      </c>
      <c r="Q3132" s="48" t="str">
        <f>IF(O3132="","",
   IF(OR(O3132&lt;EDA_Outlier_Analysis!$C$10, O3132&gt;EDA_Outlier_Analysis!$C$11),
      "Outlier",
      "Normal"))</f>
        <v/>
      </c>
      <c r="R3132" t="str">
        <f>IF(P3132="","",
   IF(OR(P3132 &lt; EDA_Outlier_Analysis!$F$7, P3132 &gt; EDA_Outlier_Analysis!$F$8),
      "Outlier",
      "Normal"))</f>
        <v/>
      </c>
      <c r="S3132" t="str">
        <f>IF(N3132="","",
   IF(OR(N3132 &lt;EDA_Outlier_Analysis!$I$10, N3132 &gt; EDA_Outlier_Analysis!$I$11),
      "Outlier",
      "Normal"))</f>
        <v>Normal</v>
      </c>
    </row>
    <row r="3133" spans="1:19">
      <c r="A3133" t="s">
        <v>7235</v>
      </c>
      <c r="B3133" s="4">
        <v>45068</v>
      </c>
      <c r="C3133" s="2">
        <v>144833.92000000001</v>
      </c>
      <c r="D3133" t="s">
        <v>849</v>
      </c>
      <c r="E3133" t="s">
        <v>868</v>
      </c>
      <c r="F3133" t="s">
        <v>10</v>
      </c>
      <c r="G3133" t="s">
        <v>20</v>
      </c>
      <c r="H3133" t="s">
        <v>375</v>
      </c>
      <c r="J3133" t="s">
        <v>7236</v>
      </c>
      <c r="K3133" t="str">
        <f>IF(COUNTIF(Customers!A:A, H3133)&gt;0, "Valid", "Invalid")</f>
        <v>Valid</v>
      </c>
      <c r="L3133" t="str">
        <f t="shared" si="240"/>
        <v>5</v>
      </c>
      <c r="M3133" t="str">
        <f t="shared" si="241"/>
        <v>2023</v>
      </c>
      <c r="N3133">
        <f t="shared" si="242"/>
        <v>144833.92000000001</v>
      </c>
      <c r="O3133">
        <f t="shared" si="243"/>
        <v>144833.92000000001</v>
      </c>
      <c r="P3133" t="str">
        <f t="shared" si="244"/>
        <v/>
      </c>
      <c r="Q3133" s="48" t="str">
        <f>IF(O3133="","",
   IF(OR(O3133&lt;EDA_Outlier_Analysis!$C$10, O3133&gt;EDA_Outlier_Analysis!$C$11),
      "Outlier",
      "Normal"))</f>
        <v>Normal</v>
      </c>
      <c r="R3133" t="str">
        <f>IF(P3133="","",
   IF(OR(P3133 &lt; EDA_Outlier_Analysis!$F$7, P3133 &gt; EDA_Outlier_Analysis!$F$8),
      "Outlier",
      "Normal"))</f>
        <v/>
      </c>
      <c r="S3133" t="str">
        <f>IF(N3133="","",
   IF(OR(N3133 &lt;EDA_Outlier_Analysis!$I$10, N3133 &gt; EDA_Outlier_Analysis!$I$11),
      "Outlier",
      "Normal"))</f>
        <v>Normal</v>
      </c>
    </row>
    <row r="3134" spans="1:19">
      <c r="A3134" t="s">
        <v>7237</v>
      </c>
      <c r="B3134" s="4">
        <v>44908</v>
      </c>
      <c r="C3134" s="2">
        <v>107940.19</v>
      </c>
      <c r="D3134" t="s">
        <v>849</v>
      </c>
      <c r="E3134" t="s">
        <v>868</v>
      </c>
      <c r="F3134" t="s">
        <v>11</v>
      </c>
      <c r="G3134" t="s">
        <v>24</v>
      </c>
      <c r="H3134" t="s">
        <v>111</v>
      </c>
      <c r="J3134" t="s">
        <v>7238</v>
      </c>
      <c r="K3134" t="str">
        <f>IF(COUNTIF(Customers!A:A, H3134)&gt;0, "Valid", "Invalid")</f>
        <v>Valid</v>
      </c>
      <c r="L3134" t="str">
        <f t="shared" si="240"/>
        <v>12</v>
      </c>
      <c r="M3134" t="str">
        <f t="shared" si="241"/>
        <v>2022</v>
      </c>
      <c r="N3134">
        <f t="shared" si="242"/>
        <v>107940.19</v>
      </c>
      <c r="O3134">
        <f t="shared" si="243"/>
        <v>107940.19</v>
      </c>
      <c r="P3134" t="str">
        <f t="shared" si="244"/>
        <v/>
      </c>
      <c r="Q3134" s="48" t="str">
        <f>IF(O3134="","",
   IF(OR(O3134&lt;EDA_Outlier_Analysis!$C$10, O3134&gt;EDA_Outlier_Analysis!$C$11),
      "Outlier",
      "Normal"))</f>
        <v>Normal</v>
      </c>
      <c r="R3134" t="str">
        <f>IF(P3134="","",
   IF(OR(P3134 &lt; EDA_Outlier_Analysis!$F$7, P3134 &gt; EDA_Outlier_Analysis!$F$8),
      "Outlier",
      "Normal"))</f>
        <v/>
      </c>
      <c r="S3134" t="str">
        <f>IF(N3134="","",
   IF(OR(N3134 &lt;EDA_Outlier_Analysis!$I$10, N3134 &gt; EDA_Outlier_Analysis!$I$11),
      "Outlier",
      "Normal"))</f>
        <v>Normal</v>
      </c>
    </row>
    <row r="3135" spans="1:19">
      <c r="A3135" t="s">
        <v>7239</v>
      </c>
      <c r="B3135" s="4">
        <v>44769</v>
      </c>
      <c r="C3135" s="2">
        <v>294051.07</v>
      </c>
      <c r="D3135" t="s">
        <v>849</v>
      </c>
      <c r="E3135" t="s">
        <v>853</v>
      </c>
      <c r="F3135" t="s">
        <v>9</v>
      </c>
      <c r="G3135" t="s">
        <v>24</v>
      </c>
      <c r="H3135" t="s">
        <v>475</v>
      </c>
      <c r="J3135" t="s">
        <v>7240</v>
      </c>
      <c r="K3135" t="str">
        <f>IF(COUNTIF(Customers!A:A, H3135)&gt;0, "Valid", "Invalid")</f>
        <v>Valid</v>
      </c>
      <c r="L3135" t="str">
        <f t="shared" si="240"/>
        <v>7</v>
      </c>
      <c r="M3135" t="str">
        <f t="shared" si="241"/>
        <v>2022</v>
      </c>
      <c r="N3135">
        <f t="shared" si="242"/>
        <v>294051.07</v>
      </c>
      <c r="O3135">
        <f t="shared" si="243"/>
        <v>294051.07</v>
      </c>
      <c r="P3135" t="str">
        <f t="shared" si="244"/>
        <v/>
      </c>
      <c r="Q3135" s="48" t="str">
        <f>IF(O3135="","",
   IF(OR(O3135&lt;EDA_Outlier_Analysis!$C$10, O3135&gt;EDA_Outlier_Analysis!$C$11),
      "Outlier",
      "Normal"))</f>
        <v>Outlier</v>
      </c>
      <c r="R3135" t="str">
        <f>IF(P3135="","",
   IF(OR(P3135 &lt; EDA_Outlier_Analysis!$F$7, P3135 &gt; EDA_Outlier_Analysis!$F$8),
      "Outlier",
      "Normal"))</f>
        <v/>
      </c>
      <c r="S3135" t="str">
        <f>IF(N3135="","",
   IF(OR(N3135 &lt;EDA_Outlier_Analysis!$I$10, N3135 &gt; EDA_Outlier_Analysis!$I$11),
      "Outlier",
      "Normal"))</f>
        <v>Normal</v>
      </c>
    </row>
    <row r="3136" spans="1:19">
      <c r="A3136" t="s">
        <v>7241</v>
      </c>
      <c r="B3136" s="4">
        <v>44846</v>
      </c>
      <c r="C3136" s="2">
        <v>-54119.38</v>
      </c>
      <c r="D3136" t="s">
        <v>840</v>
      </c>
      <c r="E3136" t="s">
        <v>856</v>
      </c>
      <c r="F3136" t="s">
        <v>11</v>
      </c>
      <c r="G3136" t="s">
        <v>31</v>
      </c>
      <c r="I3136" t="s">
        <v>1112</v>
      </c>
      <c r="J3136" t="s">
        <v>7242</v>
      </c>
      <c r="K3136" t="str">
        <f>IF(COUNTIF(Customers!A:A, H3136)&gt;0, "Valid", "Invalid")</f>
        <v>Invalid</v>
      </c>
      <c r="L3136" t="str">
        <f t="shared" si="240"/>
        <v>10</v>
      </c>
      <c r="M3136" t="str">
        <f t="shared" si="241"/>
        <v>2022</v>
      </c>
      <c r="N3136">
        <f t="shared" si="242"/>
        <v>-54119.38</v>
      </c>
      <c r="O3136" t="str">
        <f t="shared" si="243"/>
        <v/>
      </c>
      <c r="P3136">
        <f t="shared" si="244"/>
        <v>54119.38</v>
      </c>
      <c r="Q3136" s="48" t="str">
        <f>IF(O3136="","",
   IF(OR(O3136&lt;EDA_Outlier_Analysis!$C$10, O3136&gt;EDA_Outlier_Analysis!$C$11),
      "Outlier",
      "Normal"))</f>
        <v/>
      </c>
      <c r="R3136" t="str">
        <f>IF(P3136="","",
   IF(OR(P3136 &lt; EDA_Outlier_Analysis!$F$7, P3136 &gt; EDA_Outlier_Analysis!$F$8),
      "Outlier",
      "Normal"))</f>
        <v>Outlier</v>
      </c>
      <c r="S3136" t="str">
        <f>IF(N3136="","",
   IF(OR(N3136 &lt;EDA_Outlier_Analysis!$I$10, N3136 &gt; EDA_Outlier_Analysis!$I$11),
      "Outlier",
      "Normal"))</f>
        <v>Normal</v>
      </c>
    </row>
    <row r="3137" spans="1:19">
      <c r="A3137" t="s">
        <v>7243</v>
      </c>
      <c r="B3137" s="4">
        <v>45167</v>
      </c>
      <c r="C3137" s="2">
        <v>46147.65</v>
      </c>
      <c r="D3137" t="s">
        <v>849</v>
      </c>
      <c r="E3137" t="s">
        <v>850</v>
      </c>
      <c r="F3137" t="s">
        <v>11</v>
      </c>
      <c r="G3137" t="s">
        <v>31</v>
      </c>
      <c r="H3137" t="s">
        <v>583</v>
      </c>
      <c r="J3137" t="s">
        <v>7244</v>
      </c>
      <c r="K3137" t="str">
        <f>IF(COUNTIF(Customers!A:A, H3137)&gt;0, "Valid", "Invalid")</f>
        <v>Valid</v>
      </c>
      <c r="L3137" t="str">
        <f t="shared" si="240"/>
        <v>8</v>
      </c>
      <c r="M3137" t="str">
        <f t="shared" si="241"/>
        <v>2023</v>
      </c>
      <c r="N3137">
        <f t="shared" si="242"/>
        <v>46147.65</v>
      </c>
      <c r="O3137">
        <f t="shared" si="243"/>
        <v>46147.65</v>
      </c>
      <c r="P3137" t="str">
        <f t="shared" si="244"/>
        <v/>
      </c>
      <c r="Q3137" s="48" t="str">
        <f>IF(O3137="","",
   IF(OR(O3137&lt;EDA_Outlier_Analysis!$C$10, O3137&gt;EDA_Outlier_Analysis!$C$11),
      "Outlier",
      "Normal"))</f>
        <v>Normal</v>
      </c>
      <c r="R3137" t="str">
        <f>IF(P3137="","",
   IF(OR(P3137 &lt; EDA_Outlier_Analysis!$F$7, P3137 &gt; EDA_Outlier_Analysis!$F$8),
      "Outlier",
      "Normal"))</f>
        <v/>
      </c>
      <c r="S3137" t="str">
        <f>IF(N3137="","",
   IF(OR(N3137 &lt;EDA_Outlier_Analysis!$I$10, N3137 &gt; EDA_Outlier_Analysis!$I$11),
      "Outlier",
      "Normal"))</f>
        <v>Normal</v>
      </c>
    </row>
    <row r="3138" spans="1:19">
      <c r="A3138" t="s">
        <v>7245</v>
      </c>
      <c r="B3138" s="4">
        <v>45086</v>
      </c>
      <c r="C3138" s="2">
        <v>171973.93</v>
      </c>
      <c r="D3138" t="s">
        <v>849</v>
      </c>
      <c r="E3138" t="s">
        <v>850</v>
      </c>
      <c r="F3138" t="s">
        <v>10</v>
      </c>
      <c r="G3138" t="s">
        <v>34</v>
      </c>
      <c r="H3138" t="s">
        <v>601</v>
      </c>
      <c r="J3138" t="s">
        <v>7246</v>
      </c>
      <c r="K3138" t="str">
        <f>IF(COUNTIF(Customers!A:A, H3138)&gt;0, "Valid", "Invalid")</f>
        <v>Valid</v>
      </c>
      <c r="L3138" t="str">
        <f t="shared" si="240"/>
        <v>6</v>
      </c>
      <c r="M3138" t="str">
        <f t="shared" si="241"/>
        <v>2023</v>
      </c>
      <c r="N3138">
        <f t="shared" si="242"/>
        <v>171973.93</v>
      </c>
      <c r="O3138">
        <f t="shared" si="243"/>
        <v>171973.93</v>
      </c>
      <c r="P3138" t="str">
        <f t="shared" si="244"/>
        <v/>
      </c>
      <c r="Q3138" s="48" t="str">
        <f>IF(O3138="","",
   IF(OR(O3138&lt;EDA_Outlier_Analysis!$C$10, O3138&gt;EDA_Outlier_Analysis!$C$11),
      "Outlier",
      "Normal"))</f>
        <v>Normal</v>
      </c>
      <c r="R3138" t="str">
        <f>IF(P3138="","",
   IF(OR(P3138 &lt; EDA_Outlier_Analysis!$F$7, P3138 &gt; EDA_Outlier_Analysis!$F$8),
      "Outlier",
      "Normal"))</f>
        <v/>
      </c>
      <c r="S3138" t="str">
        <f>IF(N3138="","",
   IF(OR(N3138 &lt;EDA_Outlier_Analysis!$I$10, N3138 &gt; EDA_Outlier_Analysis!$I$11),
      "Outlier",
      "Normal"))</f>
        <v>Normal</v>
      </c>
    </row>
    <row r="3139" spans="1:19">
      <c r="A3139" t="s">
        <v>7247</v>
      </c>
      <c r="B3139" s="4">
        <v>44902</v>
      </c>
      <c r="C3139" s="2">
        <v>131780.1</v>
      </c>
      <c r="D3139" t="s">
        <v>849</v>
      </c>
      <c r="E3139" t="s">
        <v>853</v>
      </c>
      <c r="F3139" t="s">
        <v>10</v>
      </c>
      <c r="G3139" t="s">
        <v>34</v>
      </c>
      <c r="H3139" t="s">
        <v>127</v>
      </c>
      <c r="J3139" t="s">
        <v>7248</v>
      </c>
      <c r="K3139" t="str">
        <f>IF(COUNTIF(Customers!A:A, H3139)&gt;0, "Valid", "Invalid")</f>
        <v>Valid</v>
      </c>
      <c r="L3139" t="str">
        <f t="shared" ref="L3139:L3202" si="245">TEXT(B3139,"m")</f>
        <v>12</v>
      </c>
      <c r="M3139" t="str">
        <f t="shared" ref="M3139:M3202" si="246">TEXT(B3139,"yyyy")</f>
        <v>2022</v>
      </c>
      <c r="N3139">
        <f t="shared" ref="N3139:N3202" si="247">IF(D3139="Revenue",C3139,-ABS(C3139))</f>
        <v>131780.1</v>
      </c>
      <c r="O3139">
        <f t="shared" ref="O3139:O3202" si="248">IF(D3139="Revenue", C3139, "")</f>
        <v>131780.1</v>
      </c>
      <c r="P3139" t="str">
        <f t="shared" ref="P3139:P3202" si="249">IF(D3139="Expense", ABS(C3139), "")</f>
        <v/>
      </c>
      <c r="Q3139" s="48" t="str">
        <f>IF(O3139="","",
   IF(OR(O3139&lt;EDA_Outlier_Analysis!$C$10, O3139&gt;EDA_Outlier_Analysis!$C$11),
      "Outlier",
      "Normal"))</f>
        <v>Normal</v>
      </c>
      <c r="R3139" t="str">
        <f>IF(P3139="","",
   IF(OR(P3139 &lt; EDA_Outlier_Analysis!$F$7, P3139 &gt; EDA_Outlier_Analysis!$F$8),
      "Outlier",
      "Normal"))</f>
        <v/>
      </c>
      <c r="S3139" t="str">
        <f>IF(N3139="","",
   IF(OR(N3139 &lt;EDA_Outlier_Analysis!$I$10, N3139 &gt; EDA_Outlier_Analysis!$I$11),
      "Outlier",
      "Normal"))</f>
        <v>Normal</v>
      </c>
    </row>
    <row r="3140" spans="1:19">
      <c r="A3140" t="s">
        <v>7249</v>
      </c>
      <c r="B3140" s="4">
        <v>44797</v>
      </c>
      <c r="C3140" s="2">
        <v>-23187.99</v>
      </c>
      <c r="D3140" t="s">
        <v>840</v>
      </c>
      <c r="E3140" t="s">
        <v>841</v>
      </c>
      <c r="F3140" t="s">
        <v>10</v>
      </c>
      <c r="G3140" t="s">
        <v>31</v>
      </c>
      <c r="I3140" t="s">
        <v>960</v>
      </c>
      <c r="J3140" t="s">
        <v>7250</v>
      </c>
      <c r="K3140" t="str">
        <f>IF(COUNTIF(Customers!A:A, H3140)&gt;0, "Valid", "Invalid")</f>
        <v>Invalid</v>
      </c>
      <c r="L3140" t="str">
        <f t="shared" si="245"/>
        <v>8</v>
      </c>
      <c r="M3140" t="str">
        <f t="shared" si="246"/>
        <v>2022</v>
      </c>
      <c r="N3140">
        <f t="shared" si="247"/>
        <v>-23187.99</v>
      </c>
      <c r="O3140" t="str">
        <f t="shared" si="248"/>
        <v/>
      </c>
      <c r="P3140">
        <f t="shared" si="249"/>
        <v>23187.99</v>
      </c>
      <c r="Q3140" s="48" t="str">
        <f>IF(O3140="","",
   IF(OR(O3140&lt;EDA_Outlier_Analysis!$C$10, O3140&gt;EDA_Outlier_Analysis!$C$11),
      "Outlier",
      "Normal"))</f>
        <v/>
      </c>
      <c r="R3140" t="str">
        <f>IF(P3140="","",
   IF(OR(P3140 &lt; EDA_Outlier_Analysis!$F$7, P3140 &gt; EDA_Outlier_Analysis!$F$8),
      "Outlier",
      "Normal"))</f>
        <v>Outlier</v>
      </c>
      <c r="S3140" t="str">
        <f>IF(N3140="","",
   IF(OR(N3140 &lt;EDA_Outlier_Analysis!$I$10, N3140 &gt; EDA_Outlier_Analysis!$I$11),
      "Outlier",
      "Normal"))</f>
        <v>Normal</v>
      </c>
    </row>
    <row r="3141" spans="1:19">
      <c r="A3141" t="s">
        <v>7251</v>
      </c>
      <c r="B3141" s="4">
        <v>45220</v>
      </c>
      <c r="C3141" s="2">
        <v>-18988.41</v>
      </c>
      <c r="D3141" t="s">
        <v>840</v>
      </c>
      <c r="E3141" t="s">
        <v>905</v>
      </c>
      <c r="F3141" t="s">
        <v>10</v>
      </c>
      <c r="G3141" t="s">
        <v>34</v>
      </c>
      <c r="I3141" t="s">
        <v>4774</v>
      </c>
      <c r="J3141" t="s">
        <v>7252</v>
      </c>
      <c r="K3141" t="str">
        <f>IF(COUNTIF(Customers!A:A, H3141)&gt;0, "Valid", "Invalid")</f>
        <v>Invalid</v>
      </c>
      <c r="L3141" t="str">
        <f t="shared" si="245"/>
        <v>10</v>
      </c>
      <c r="M3141" t="str">
        <f t="shared" si="246"/>
        <v>2023</v>
      </c>
      <c r="N3141">
        <f t="shared" si="247"/>
        <v>-18988.41</v>
      </c>
      <c r="O3141" t="str">
        <f t="shared" si="248"/>
        <v/>
      </c>
      <c r="P3141">
        <f t="shared" si="249"/>
        <v>18988.41</v>
      </c>
      <c r="Q3141" s="48" t="str">
        <f>IF(O3141="","",
   IF(OR(O3141&lt;EDA_Outlier_Analysis!$C$10, O3141&gt;EDA_Outlier_Analysis!$C$11),
      "Outlier",
      "Normal"))</f>
        <v/>
      </c>
      <c r="R3141" t="str">
        <f>IF(P3141="","",
   IF(OR(P3141 &lt; EDA_Outlier_Analysis!$F$7, P3141 &gt; EDA_Outlier_Analysis!$F$8),
      "Outlier",
      "Normal"))</f>
        <v>Outlier</v>
      </c>
      <c r="S3141" t="str">
        <f>IF(N3141="","",
   IF(OR(N3141 &lt;EDA_Outlier_Analysis!$I$10, N3141 &gt; EDA_Outlier_Analysis!$I$11),
      "Outlier",
      "Normal"))</f>
        <v>Normal</v>
      </c>
    </row>
    <row r="3142" spans="1:19">
      <c r="A3142" t="s">
        <v>7253</v>
      </c>
      <c r="B3142" s="4">
        <v>44727</v>
      </c>
      <c r="C3142" s="2">
        <v>-74344.070000000007</v>
      </c>
      <c r="D3142" t="s">
        <v>840</v>
      </c>
      <c r="E3142" t="s">
        <v>878</v>
      </c>
      <c r="F3142" t="s">
        <v>10</v>
      </c>
      <c r="G3142" t="s">
        <v>34</v>
      </c>
      <c r="I3142" t="s">
        <v>1018</v>
      </c>
      <c r="J3142" t="s">
        <v>7254</v>
      </c>
      <c r="K3142" t="str">
        <f>IF(COUNTIF(Customers!A:A, H3142)&gt;0, "Valid", "Invalid")</f>
        <v>Invalid</v>
      </c>
      <c r="L3142" t="str">
        <f t="shared" si="245"/>
        <v>6</v>
      </c>
      <c r="M3142" t="str">
        <f t="shared" si="246"/>
        <v>2022</v>
      </c>
      <c r="N3142">
        <f t="shared" si="247"/>
        <v>-74344.070000000007</v>
      </c>
      <c r="O3142" t="str">
        <f t="shared" si="248"/>
        <v/>
      </c>
      <c r="P3142">
        <f t="shared" si="249"/>
        <v>74344.070000000007</v>
      </c>
      <c r="Q3142" s="48" t="str">
        <f>IF(O3142="","",
   IF(OR(O3142&lt;EDA_Outlier_Analysis!$C$10, O3142&gt;EDA_Outlier_Analysis!$C$11),
      "Outlier",
      "Normal"))</f>
        <v/>
      </c>
      <c r="R3142" t="str">
        <f>IF(P3142="","",
   IF(OR(P3142 &lt; EDA_Outlier_Analysis!$F$7, P3142 &gt; EDA_Outlier_Analysis!$F$8),
      "Outlier",
      "Normal"))</f>
        <v>Outlier</v>
      </c>
      <c r="S3142" t="str">
        <f>IF(N3142="","",
   IF(OR(N3142 &lt;EDA_Outlier_Analysis!$I$10, N3142 &gt; EDA_Outlier_Analysis!$I$11),
      "Outlier",
      "Normal"))</f>
        <v>Normal</v>
      </c>
    </row>
    <row r="3143" spans="1:19">
      <c r="A3143" t="s">
        <v>7255</v>
      </c>
      <c r="B3143" s="4">
        <v>44924</v>
      </c>
      <c r="C3143" s="2">
        <v>261221.47</v>
      </c>
      <c r="D3143" t="s">
        <v>849</v>
      </c>
      <c r="E3143" t="s">
        <v>868</v>
      </c>
      <c r="F3143" t="s">
        <v>9</v>
      </c>
      <c r="G3143" t="s">
        <v>24</v>
      </c>
      <c r="H3143" t="s">
        <v>243</v>
      </c>
      <c r="J3143" t="s">
        <v>7256</v>
      </c>
      <c r="K3143" t="str">
        <f>IF(COUNTIF(Customers!A:A, H3143)&gt;0, "Valid", "Invalid")</f>
        <v>Valid</v>
      </c>
      <c r="L3143" t="str">
        <f t="shared" si="245"/>
        <v>12</v>
      </c>
      <c r="M3143" t="str">
        <f t="shared" si="246"/>
        <v>2022</v>
      </c>
      <c r="N3143">
        <f t="shared" si="247"/>
        <v>261221.47</v>
      </c>
      <c r="O3143">
        <f t="shared" si="248"/>
        <v>261221.47</v>
      </c>
      <c r="P3143" t="str">
        <f t="shared" si="249"/>
        <v/>
      </c>
      <c r="Q3143" s="48" t="str">
        <f>IF(O3143="","",
   IF(OR(O3143&lt;EDA_Outlier_Analysis!$C$10, O3143&gt;EDA_Outlier_Analysis!$C$11),
      "Outlier",
      "Normal"))</f>
        <v>Normal</v>
      </c>
      <c r="R3143" t="str">
        <f>IF(P3143="","",
   IF(OR(P3143 &lt; EDA_Outlier_Analysis!$F$7, P3143 &gt; EDA_Outlier_Analysis!$F$8),
      "Outlier",
      "Normal"))</f>
        <v/>
      </c>
      <c r="S3143" t="str">
        <f>IF(N3143="","",
   IF(OR(N3143 &lt;EDA_Outlier_Analysis!$I$10, N3143 &gt; EDA_Outlier_Analysis!$I$11),
      "Outlier",
      "Normal"))</f>
        <v>Normal</v>
      </c>
    </row>
    <row r="3144" spans="1:19">
      <c r="A3144" t="s">
        <v>7257</v>
      </c>
      <c r="B3144" s="4">
        <v>45161</v>
      </c>
      <c r="C3144" s="2">
        <v>25712.22</v>
      </c>
      <c r="D3144" t="s">
        <v>873</v>
      </c>
      <c r="E3144" t="s">
        <v>873</v>
      </c>
      <c r="F3144" t="s">
        <v>10</v>
      </c>
      <c r="G3144" t="s">
        <v>24</v>
      </c>
      <c r="J3144" t="s">
        <v>7258</v>
      </c>
      <c r="K3144" t="str">
        <f>IF(COUNTIF(Customers!A:A, H3144)&gt;0, "Valid", "Invalid")</f>
        <v>Invalid</v>
      </c>
      <c r="L3144" t="str">
        <f t="shared" si="245"/>
        <v>8</v>
      </c>
      <c r="M3144" t="str">
        <f t="shared" si="246"/>
        <v>2023</v>
      </c>
      <c r="N3144">
        <f t="shared" si="247"/>
        <v>-25712.22</v>
      </c>
      <c r="O3144" t="str">
        <f t="shared" si="248"/>
        <v/>
      </c>
      <c r="P3144" t="str">
        <f t="shared" si="249"/>
        <v/>
      </c>
      <c r="Q3144" s="48" t="str">
        <f>IF(O3144="","",
   IF(OR(O3144&lt;EDA_Outlier_Analysis!$C$10, O3144&gt;EDA_Outlier_Analysis!$C$11),
      "Outlier",
      "Normal"))</f>
        <v/>
      </c>
      <c r="R3144" t="str">
        <f>IF(P3144="","",
   IF(OR(P3144 &lt; EDA_Outlier_Analysis!$F$7, P3144 &gt; EDA_Outlier_Analysis!$F$8),
      "Outlier",
      "Normal"))</f>
        <v/>
      </c>
      <c r="S3144" t="str">
        <f>IF(N3144="","",
   IF(OR(N3144 &lt;EDA_Outlier_Analysis!$I$10, N3144 &gt; EDA_Outlier_Analysis!$I$11),
      "Outlier",
      "Normal"))</f>
        <v>Normal</v>
      </c>
    </row>
    <row r="3145" spans="1:19">
      <c r="A3145" t="s">
        <v>7259</v>
      </c>
      <c r="B3145" s="4">
        <v>44588</v>
      </c>
      <c r="C3145" s="2">
        <v>106443.81</v>
      </c>
      <c r="D3145" t="s">
        <v>849</v>
      </c>
      <c r="E3145" t="s">
        <v>853</v>
      </c>
      <c r="F3145" t="s">
        <v>10</v>
      </c>
      <c r="G3145" t="s">
        <v>34</v>
      </c>
      <c r="H3145" t="s">
        <v>403</v>
      </c>
      <c r="J3145" t="s">
        <v>7260</v>
      </c>
      <c r="K3145" t="str">
        <f>IF(COUNTIF(Customers!A:A, H3145)&gt;0, "Valid", "Invalid")</f>
        <v>Valid</v>
      </c>
      <c r="L3145" t="str">
        <f t="shared" si="245"/>
        <v>1</v>
      </c>
      <c r="M3145" t="str">
        <f t="shared" si="246"/>
        <v>2022</v>
      </c>
      <c r="N3145">
        <f t="shared" si="247"/>
        <v>106443.81</v>
      </c>
      <c r="O3145">
        <f t="shared" si="248"/>
        <v>106443.81</v>
      </c>
      <c r="P3145" t="str">
        <f t="shared" si="249"/>
        <v/>
      </c>
      <c r="Q3145" s="48" t="str">
        <f>IF(O3145="","",
   IF(OR(O3145&lt;EDA_Outlier_Analysis!$C$10, O3145&gt;EDA_Outlier_Analysis!$C$11),
      "Outlier",
      "Normal"))</f>
        <v>Normal</v>
      </c>
      <c r="R3145" t="str">
        <f>IF(P3145="","",
   IF(OR(P3145 &lt; EDA_Outlier_Analysis!$F$7, P3145 &gt; EDA_Outlier_Analysis!$F$8),
      "Outlier",
      "Normal"))</f>
        <v/>
      </c>
      <c r="S3145" t="str">
        <f>IF(N3145="","",
   IF(OR(N3145 &lt;EDA_Outlier_Analysis!$I$10, N3145 &gt; EDA_Outlier_Analysis!$I$11),
      "Outlier",
      "Normal"))</f>
        <v>Normal</v>
      </c>
    </row>
    <row r="3146" spans="1:19">
      <c r="A3146" t="s">
        <v>7261</v>
      </c>
      <c r="B3146" s="4">
        <v>44915</v>
      </c>
      <c r="C3146" s="2">
        <v>175876.4</v>
      </c>
      <c r="D3146" t="s">
        <v>849</v>
      </c>
      <c r="E3146" t="s">
        <v>868</v>
      </c>
      <c r="F3146" t="s">
        <v>10</v>
      </c>
      <c r="G3146" t="s">
        <v>31</v>
      </c>
      <c r="H3146" t="s">
        <v>153</v>
      </c>
      <c r="J3146" t="s">
        <v>7262</v>
      </c>
      <c r="K3146" t="str">
        <f>IF(COUNTIF(Customers!A:A, H3146)&gt;0, "Valid", "Invalid")</f>
        <v>Valid</v>
      </c>
      <c r="L3146" t="str">
        <f t="shared" si="245"/>
        <v>12</v>
      </c>
      <c r="M3146" t="str">
        <f t="shared" si="246"/>
        <v>2022</v>
      </c>
      <c r="N3146">
        <f t="shared" si="247"/>
        <v>175876.4</v>
      </c>
      <c r="O3146">
        <f t="shared" si="248"/>
        <v>175876.4</v>
      </c>
      <c r="P3146" t="str">
        <f t="shared" si="249"/>
        <v/>
      </c>
      <c r="Q3146" s="48" t="str">
        <f>IF(O3146="","",
   IF(OR(O3146&lt;EDA_Outlier_Analysis!$C$10, O3146&gt;EDA_Outlier_Analysis!$C$11),
      "Outlier",
      "Normal"))</f>
        <v>Normal</v>
      </c>
      <c r="R3146" t="str">
        <f>IF(P3146="","",
   IF(OR(P3146 &lt; EDA_Outlier_Analysis!$F$7, P3146 &gt; EDA_Outlier_Analysis!$F$8),
      "Outlier",
      "Normal"))</f>
        <v/>
      </c>
      <c r="S3146" t="str">
        <f>IF(N3146="","",
   IF(OR(N3146 &lt;EDA_Outlier_Analysis!$I$10, N3146 &gt; EDA_Outlier_Analysis!$I$11),
      "Outlier",
      "Normal"))</f>
        <v>Normal</v>
      </c>
    </row>
    <row r="3147" spans="1:19">
      <c r="A3147" t="s">
        <v>7263</v>
      </c>
      <c r="B3147" s="4">
        <v>45014</v>
      </c>
      <c r="C3147" s="2">
        <v>-83948.69</v>
      </c>
      <c r="D3147" t="s">
        <v>840</v>
      </c>
      <c r="E3147" t="s">
        <v>845</v>
      </c>
      <c r="F3147" t="s">
        <v>11</v>
      </c>
      <c r="G3147" t="s">
        <v>20</v>
      </c>
      <c r="I3147" t="s">
        <v>2053</v>
      </c>
      <c r="J3147" t="s">
        <v>7264</v>
      </c>
      <c r="K3147" t="str">
        <f>IF(COUNTIF(Customers!A:A, H3147)&gt;0, "Valid", "Invalid")</f>
        <v>Invalid</v>
      </c>
      <c r="L3147" t="str">
        <f t="shared" si="245"/>
        <v>3</v>
      </c>
      <c r="M3147" t="str">
        <f t="shared" si="246"/>
        <v>2023</v>
      </c>
      <c r="N3147">
        <f t="shared" si="247"/>
        <v>-83948.69</v>
      </c>
      <c r="O3147" t="str">
        <f t="shared" si="248"/>
        <v/>
      </c>
      <c r="P3147">
        <f t="shared" si="249"/>
        <v>83948.69</v>
      </c>
      <c r="Q3147" s="48" t="str">
        <f>IF(O3147="","",
   IF(OR(O3147&lt;EDA_Outlier_Analysis!$C$10, O3147&gt;EDA_Outlier_Analysis!$C$11),
      "Outlier",
      "Normal"))</f>
        <v/>
      </c>
      <c r="R3147" t="str">
        <f>IF(P3147="","",
   IF(OR(P3147 &lt; EDA_Outlier_Analysis!$F$7, P3147 &gt; EDA_Outlier_Analysis!$F$8),
      "Outlier",
      "Normal"))</f>
        <v>Outlier</v>
      </c>
      <c r="S3147" t="str">
        <f>IF(N3147="","",
   IF(OR(N3147 &lt;EDA_Outlier_Analysis!$I$10, N3147 &gt; EDA_Outlier_Analysis!$I$11),
      "Outlier",
      "Normal"))</f>
        <v>Normal</v>
      </c>
    </row>
    <row r="3148" spans="1:19">
      <c r="A3148" t="s">
        <v>7265</v>
      </c>
      <c r="B3148" s="4">
        <v>44812</v>
      </c>
      <c r="C3148" s="2">
        <v>137872.16</v>
      </c>
      <c r="D3148" t="s">
        <v>849</v>
      </c>
      <c r="E3148" t="s">
        <v>850</v>
      </c>
      <c r="F3148" t="s">
        <v>10</v>
      </c>
      <c r="G3148" t="s">
        <v>34</v>
      </c>
      <c r="H3148" t="s">
        <v>101</v>
      </c>
      <c r="J3148" t="s">
        <v>7266</v>
      </c>
      <c r="K3148" t="str">
        <f>IF(COUNTIF(Customers!A:A, H3148)&gt;0, "Valid", "Invalid")</f>
        <v>Valid</v>
      </c>
      <c r="L3148" t="str">
        <f t="shared" si="245"/>
        <v>9</v>
      </c>
      <c r="M3148" t="str">
        <f t="shared" si="246"/>
        <v>2022</v>
      </c>
      <c r="N3148">
        <f t="shared" si="247"/>
        <v>137872.16</v>
      </c>
      <c r="O3148">
        <f t="shared" si="248"/>
        <v>137872.16</v>
      </c>
      <c r="P3148" t="str">
        <f t="shared" si="249"/>
        <v/>
      </c>
      <c r="Q3148" s="48" t="str">
        <f>IF(O3148="","",
   IF(OR(O3148&lt;EDA_Outlier_Analysis!$C$10, O3148&gt;EDA_Outlier_Analysis!$C$11),
      "Outlier",
      "Normal"))</f>
        <v>Normal</v>
      </c>
      <c r="R3148" t="str">
        <f>IF(P3148="","",
   IF(OR(P3148 &lt; EDA_Outlier_Analysis!$F$7, P3148 &gt; EDA_Outlier_Analysis!$F$8),
      "Outlier",
      "Normal"))</f>
        <v/>
      </c>
      <c r="S3148" t="str">
        <f>IF(N3148="","",
   IF(OR(N3148 &lt;EDA_Outlier_Analysis!$I$10, N3148 &gt; EDA_Outlier_Analysis!$I$11),
      "Outlier",
      "Normal"))</f>
        <v>Normal</v>
      </c>
    </row>
    <row r="3149" spans="1:19">
      <c r="A3149" t="s">
        <v>7267</v>
      </c>
      <c r="B3149" s="4">
        <v>44691</v>
      </c>
      <c r="C3149" s="2">
        <v>-7605.58</v>
      </c>
      <c r="D3149" t="s">
        <v>840</v>
      </c>
      <c r="E3149" t="s">
        <v>841</v>
      </c>
      <c r="F3149" t="s">
        <v>9</v>
      </c>
      <c r="G3149" t="s">
        <v>20</v>
      </c>
      <c r="I3149" t="s">
        <v>842</v>
      </c>
      <c r="J3149" t="s">
        <v>7268</v>
      </c>
      <c r="K3149" t="str">
        <f>IF(COUNTIF(Customers!A:A, H3149)&gt;0, "Valid", "Invalid")</f>
        <v>Invalid</v>
      </c>
      <c r="L3149" t="str">
        <f t="shared" si="245"/>
        <v>5</v>
      </c>
      <c r="M3149" t="str">
        <f t="shared" si="246"/>
        <v>2022</v>
      </c>
      <c r="N3149">
        <f t="shared" si="247"/>
        <v>-7605.58</v>
      </c>
      <c r="O3149" t="str">
        <f t="shared" si="248"/>
        <v/>
      </c>
      <c r="P3149">
        <f t="shared" si="249"/>
        <v>7605.58</v>
      </c>
      <c r="Q3149" s="48" t="str">
        <f>IF(O3149="","",
   IF(OR(O3149&lt;EDA_Outlier_Analysis!$C$10, O3149&gt;EDA_Outlier_Analysis!$C$11),
      "Outlier",
      "Normal"))</f>
        <v/>
      </c>
      <c r="R3149" t="str">
        <f>IF(P3149="","",
   IF(OR(P3149 &lt; EDA_Outlier_Analysis!$F$7, P3149 &gt; EDA_Outlier_Analysis!$F$8),
      "Outlier",
      "Normal"))</f>
        <v>Outlier</v>
      </c>
      <c r="S3149" t="str">
        <f>IF(N3149="","",
   IF(OR(N3149 &lt;EDA_Outlier_Analysis!$I$10, N3149 &gt; EDA_Outlier_Analysis!$I$11),
      "Outlier",
      "Normal"))</f>
        <v>Normal</v>
      </c>
    </row>
    <row r="3150" spans="1:19">
      <c r="A3150" t="s">
        <v>7269</v>
      </c>
      <c r="B3150" s="4">
        <v>44701</v>
      </c>
      <c r="C3150" s="2">
        <v>-39990.699999999997</v>
      </c>
      <c r="D3150" t="s">
        <v>840</v>
      </c>
      <c r="E3150" t="s">
        <v>845</v>
      </c>
      <c r="F3150" t="s">
        <v>9</v>
      </c>
      <c r="G3150" t="s">
        <v>24</v>
      </c>
      <c r="I3150" t="s">
        <v>865</v>
      </c>
      <c r="J3150" t="s">
        <v>7270</v>
      </c>
      <c r="K3150" t="str">
        <f>IF(COUNTIF(Customers!A:A, H3150)&gt;0, "Valid", "Invalid")</f>
        <v>Invalid</v>
      </c>
      <c r="L3150" t="str">
        <f t="shared" si="245"/>
        <v>5</v>
      </c>
      <c r="M3150" t="str">
        <f t="shared" si="246"/>
        <v>2022</v>
      </c>
      <c r="N3150">
        <f t="shared" si="247"/>
        <v>-39990.699999999997</v>
      </c>
      <c r="O3150" t="str">
        <f t="shared" si="248"/>
        <v/>
      </c>
      <c r="P3150">
        <f t="shared" si="249"/>
        <v>39990.699999999997</v>
      </c>
      <c r="Q3150" s="48" t="str">
        <f>IF(O3150="","",
   IF(OR(O3150&lt;EDA_Outlier_Analysis!$C$10, O3150&gt;EDA_Outlier_Analysis!$C$11),
      "Outlier",
      "Normal"))</f>
        <v/>
      </c>
      <c r="R3150" t="str">
        <f>IF(P3150="","",
   IF(OR(P3150 &lt; EDA_Outlier_Analysis!$F$7, P3150 &gt; EDA_Outlier_Analysis!$F$8),
      "Outlier",
      "Normal"))</f>
        <v>Normal</v>
      </c>
      <c r="S3150" t="str">
        <f>IF(N3150="","",
   IF(OR(N3150 &lt;EDA_Outlier_Analysis!$I$10, N3150 &gt; EDA_Outlier_Analysis!$I$11),
      "Outlier",
      "Normal"))</f>
        <v>Normal</v>
      </c>
    </row>
    <row r="3151" spans="1:19">
      <c r="A3151" t="s">
        <v>7271</v>
      </c>
      <c r="B3151" s="4">
        <v>44897</v>
      </c>
      <c r="C3151" s="2">
        <v>-24624.560000000001</v>
      </c>
      <c r="D3151" t="s">
        <v>840</v>
      </c>
      <c r="E3151" t="s">
        <v>878</v>
      </c>
      <c r="F3151" t="s">
        <v>11</v>
      </c>
      <c r="G3151" t="s">
        <v>24</v>
      </c>
      <c r="I3151" t="s">
        <v>2544</v>
      </c>
      <c r="J3151" t="s">
        <v>7272</v>
      </c>
      <c r="K3151" t="str">
        <f>IF(COUNTIF(Customers!A:A, H3151)&gt;0, "Valid", "Invalid")</f>
        <v>Invalid</v>
      </c>
      <c r="L3151" t="str">
        <f t="shared" si="245"/>
        <v>12</v>
      </c>
      <c r="M3151" t="str">
        <f t="shared" si="246"/>
        <v>2022</v>
      </c>
      <c r="N3151">
        <f t="shared" si="247"/>
        <v>-24624.560000000001</v>
      </c>
      <c r="O3151" t="str">
        <f t="shared" si="248"/>
        <v/>
      </c>
      <c r="P3151">
        <f t="shared" si="249"/>
        <v>24624.560000000001</v>
      </c>
      <c r="Q3151" s="48" t="str">
        <f>IF(O3151="","",
   IF(OR(O3151&lt;EDA_Outlier_Analysis!$C$10, O3151&gt;EDA_Outlier_Analysis!$C$11),
      "Outlier",
      "Normal"))</f>
        <v/>
      </c>
      <c r="R3151" t="str">
        <f>IF(P3151="","",
   IF(OR(P3151 &lt; EDA_Outlier_Analysis!$F$7, P3151 &gt; EDA_Outlier_Analysis!$F$8),
      "Outlier",
      "Normal"))</f>
        <v>Outlier</v>
      </c>
      <c r="S3151" t="str">
        <f>IF(N3151="","",
   IF(OR(N3151 &lt;EDA_Outlier_Analysis!$I$10, N3151 &gt; EDA_Outlier_Analysis!$I$11),
      "Outlier",
      "Normal"))</f>
        <v>Normal</v>
      </c>
    </row>
    <row r="3152" spans="1:19">
      <c r="A3152" t="s">
        <v>7273</v>
      </c>
      <c r="B3152" s="4">
        <v>45176</v>
      </c>
      <c r="C3152" s="2">
        <v>18494.78</v>
      </c>
      <c r="D3152" t="s">
        <v>873</v>
      </c>
      <c r="E3152" t="s">
        <v>873</v>
      </c>
      <c r="F3152" t="s">
        <v>10</v>
      </c>
      <c r="G3152" t="s">
        <v>31</v>
      </c>
      <c r="J3152" t="s">
        <v>7274</v>
      </c>
      <c r="K3152" t="str">
        <f>IF(COUNTIF(Customers!A:A, H3152)&gt;0, "Valid", "Invalid")</f>
        <v>Invalid</v>
      </c>
      <c r="L3152" t="str">
        <f t="shared" si="245"/>
        <v>9</v>
      </c>
      <c r="M3152" t="str">
        <f t="shared" si="246"/>
        <v>2023</v>
      </c>
      <c r="N3152">
        <f t="shared" si="247"/>
        <v>-18494.78</v>
      </c>
      <c r="O3152" t="str">
        <f t="shared" si="248"/>
        <v/>
      </c>
      <c r="P3152" t="str">
        <f t="shared" si="249"/>
        <v/>
      </c>
      <c r="Q3152" s="48" t="str">
        <f>IF(O3152="","",
   IF(OR(O3152&lt;EDA_Outlier_Analysis!$C$10, O3152&gt;EDA_Outlier_Analysis!$C$11),
      "Outlier",
      "Normal"))</f>
        <v/>
      </c>
      <c r="R3152" t="str">
        <f>IF(P3152="","",
   IF(OR(P3152 &lt; EDA_Outlier_Analysis!$F$7, P3152 &gt; EDA_Outlier_Analysis!$F$8),
      "Outlier",
      "Normal"))</f>
        <v/>
      </c>
      <c r="S3152" t="str">
        <f>IF(N3152="","",
   IF(OR(N3152 &lt;EDA_Outlier_Analysis!$I$10, N3152 &gt; EDA_Outlier_Analysis!$I$11),
      "Outlier",
      "Normal"))</f>
        <v>Normal</v>
      </c>
    </row>
    <row r="3153" spans="1:19">
      <c r="A3153" t="s">
        <v>7275</v>
      </c>
      <c r="B3153" s="4">
        <v>45160</v>
      </c>
      <c r="C3153" s="2">
        <v>12099.09</v>
      </c>
      <c r="D3153" t="s">
        <v>873</v>
      </c>
      <c r="E3153" t="s">
        <v>873</v>
      </c>
      <c r="F3153" t="s">
        <v>9</v>
      </c>
      <c r="G3153" t="s">
        <v>20</v>
      </c>
      <c r="J3153" t="s">
        <v>7276</v>
      </c>
      <c r="K3153" t="str">
        <f>IF(COUNTIF(Customers!A:A, H3153)&gt;0, "Valid", "Invalid")</f>
        <v>Invalid</v>
      </c>
      <c r="L3153" t="str">
        <f t="shared" si="245"/>
        <v>8</v>
      </c>
      <c r="M3153" t="str">
        <f t="shared" si="246"/>
        <v>2023</v>
      </c>
      <c r="N3153">
        <f t="shared" si="247"/>
        <v>-12099.09</v>
      </c>
      <c r="O3153" t="str">
        <f t="shared" si="248"/>
        <v/>
      </c>
      <c r="P3153" t="str">
        <f t="shared" si="249"/>
        <v/>
      </c>
      <c r="Q3153" s="48" t="str">
        <f>IF(O3153="","",
   IF(OR(O3153&lt;EDA_Outlier_Analysis!$C$10, O3153&gt;EDA_Outlier_Analysis!$C$11),
      "Outlier",
      "Normal"))</f>
        <v/>
      </c>
      <c r="R3153" t="str">
        <f>IF(P3153="","",
   IF(OR(P3153 &lt; EDA_Outlier_Analysis!$F$7, P3153 &gt; EDA_Outlier_Analysis!$F$8),
      "Outlier",
      "Normal"))</f>
        <v/>
      </c>
      <c r="S3153" t="str">
        <f>IF(N3153="","",
   IF(OR(N3153 &lt;EDA_Outlier_Analysis!$I$10, N3153 &gt; EDA_Outlier_Analysis!$I$11),
      "Outlier",
      "Normal"))</f>
        <v>Normal</v>
      </c>
    </row>
    <row r="3154" spans="1:19">
      <c r="A3154" t="s">
        <v>7277</v>
      </c>
      <c r="B3154" s="4">
        <v>45283</v>
      </c>
      <c r="C3154" s="2">
        <v>147138.43</v>
      </c>
      <c r="D3154" t="s">
        <v>849</v>
      </c>
      <c r="E3154" t="s">
        <v>850</v>
      </c>
      <c r="F3154" t="s">
        <v>11</v>
      </c>
      <c r="G3154" t="s">
        <v>34</v>
      </c>
      <c r="H3154" t="s">
        <v>697</v>
      </c>
      <c r="J3154" t="s">
        <v>7278</v>
      </c>
      <c r="K3154" t="str">
        <f>IF(COUNTIF(Customers!A:A, H3154)&gt;0, "Valid", "Invalid")</f>
        <v>Valid</v>
      </c>
      <c r="L3154" t="str">
        <f t="shared" si="245"/>
        <v>12</v>
      </c>
      <c r="M3154" t="str">
        <f t="shared" si="246"/>
        <v>2023</v>
      </c>
      <c r="N3154">
        <f t="shared" si="247"/>
        <v>147138.43</v>
      </c>
      <c r="O3154">
        <f t="shared" si="248"/>
        <v>147138.43</v>
      </c>
      <c r="P3154" t="str">
        <f t="shared" si="249"/>
        <v/>
      </c>
      <c r="Q3154" s="48" t="str">
        <f>IF(O3154="","",
   IF(OR(O3154&lt;EDA_Outlier_Analysis!$C$10, O3154&gt;EDA_Outlier_Analysis!$C$11),
      "Outlier",
      "Normal"))</f>
        <v>Normal</v>
      </c>
      <c r="R3154" t="str">
        <f>IF(P3154="","",
   IF(OR(P3154 &lt; EDA_Outlier_Analysis!$F$7, P3154 &gt; EDA_Outlier_Analysis!$F$8),
      "Outlier",
      "Normal"))</f>
        <v/>
      </c>
      <c r="S3154" t="str">
        <f>IF(N3154="","",
   IF(OR(N3154 &lt;EDA_Outlier_Analysis!$I$10, N3154 &gt; EDA_Outlier_Analysis!$I$11),
      "Outlier",
      "Normal"))</f>
        <v>Normal</v>
      </c>
    </row>
    <row r="3155" spans="1:19">
      <c r="A3155" t="s">
        <v>7279</v>
      </c>
      <c r="B3155" s="4">
        <v>44926</v>
      </c>
      <c r="C3155" s="2">
        <v>160167.75</v>
      </c>
      <c r="D3155" t="s">
        <v>849</v>
      </c>
      <c r="E3155" t="s">
        <v>868</v>
      </c>
      <c r="F3155" t="s">
        <v>10</v>
      </c>
      <c r="G3155" t="s">
        <v>34</v>
      </c>
      <c r="H3155" t="s">
        <v>641</v>
      </c>
      <c r="J3155" t="s">
        <v>7280</v>
      </c>
      <c r="K3155" t="str">
        <f>IF(COUNTIF(Customers!A:A, H3155)&gt;0, "Valid", "Invalid")</f>
        <v>Valid</v>
      </c>
      <c r="L3155" t="str">
        <f t="shared" si="245"/>
        <v>12</v>
      </c>
      <c r="M3155" t="str">
        <f t="shared" si="246"/>
        <v>2022</v>
      </c>
      <c r="N3155">
        <f t="shared" si="247"/>
        <v>160167.75</v>
      </c>
      <c r="O3155">
        <f t="shared" si="248"/>
        <v>160167.75</v>
      </c>
      <c r="P3155" t="str">
        <f t="shared" si="249"/>
        <v/>
      </c>
      <c r="Q3155" s="48" t="str">
        <f>IF(O3155="","",
   IF(OR(O3155&lt;EDA_Outlier_Analysis!$C$10, O3155&gt;EDA_Outlier_Analysis!$C$11),
      "Outlier",
      "Normal"))</f>
        <v>Normal</v>
      </c>
      <c r="R3155" t="str">
        <f>IF(P3155="","",
   IF(OR(P3155 &lt; EDA_Outlier_Analysis!$F$7, P3155 &gt; EDA_Outlier_Analysis!$F$8),
      "Outlier",
      "Normal"))</f>
        <v/>
      </c>
      <c r="S3155" t="str">
        <f>IF(N3155="","",
   IF(OR(N3155 &lt;EDA_Outlier_Analysis!$I$10, N3155 &gt; EDA_Outlier_Analysis!$I$11),
      "Outlier",
      "Normal"))</f>
        <v>Normal</v>
      </c>
    </row>
    <row r="3156" spans="1:19">
      <c r="A3156" t="s">
        <v>7281</v>
      </c>
      <c r="B3156" s="4">
        <v>45011</v>
      </c>
      <c r="C3156" s="2">
        <v>141165.14000000001</v>
      </c>
      <c r="D3156" t="s">
        <v>849</v>
      </c>
      <c r="E3156" t="s">
        <v>868</v>
      </c>
      <c r="F3156" t="s">
        <v>9</v>
      </c>
      <c r="G3156" t="s">
        <v>20</v>
      </c>
      <c r="H3156" t="s">
        <v>225</v>
      </c>
      <c r="J3156" t="s">
        <v>7282</v>
      </c>
      <c r="K3156" t="str">
        <f>IF(COUNTIF(Customers!A:A, H3156)&gt;0, "Valid", "Invalid")</f>
        <v>Valid</v>
      </c>
      <c r="L3156" t="str">
        <f t="shared" si="245"/>
        <v>3</v>
      </c>
      <c r="M3156" t="str">
        <f t="shared" si="246"/>
        <v>2023</v>
      </c>
      <c r="N3156">
        <f t="shared" si="247"/>
        <v>141165.14000000001</v>
      </c>
      <c r="O3156">
        <f t="shared" si="248"/>
        <v>141165.14000000001</v>
      </c>
      <c r="P3156" t="str">
        <f t="shared" si="249"/>
        <v/>
      </c>
      <c r="Q3156" s="48" t="str">
        <f>IF(O3156="","",
   IF(OR(O3156&lt;EDA_Outlier_Analysis!$C$10, O3156&gt;EDA_Outlier_Analysis!$C$11),
      "Outlier",
      "Normal"))</f>
        <v>Normal</v>
      </c>
      <c r="R3156" t="str">
        <f>IF(P3156="","",
   IF(OR(P3156 &lt; EDA_Outlier_Analysis!$F$7, P3156 &gt; EDA_Outlier_Analysis!$F$8),
      "Outlier",
      "Normal"))</f>
        <v/>
      </c>
      <c r="S3156" t="str">
        <f>IF(N3156="","",
   IF(OR(N3156 &lt;EDA_Outlier_Analysis!$I$10, N3156 &gt; EDA_Outlier_Analysis!$I$11),
      "Outlier",
      "Normal"))</f>
        <v>Normal</v>
      </c>
    </row>
    <row r="3157" spans="1:19">
      <c r="A3157" t="s">
        <v>7283</v>
      </c>
      <c r="B3157" s="4">
        <v>44732</v>
      </c>
      <c r="C3157" s="2">
        <v>-34609.35</v>
      </c>
      <c r="D3157" t="s">
        <v>840</v>
      </c>
      <c r="E3157" t="s">
        <v>845</v>
      </c>
      <c r="F3157" t="s">
        <v>11</v>
      </c>
      <c r="G3157" t="s">
        <v>24</v>
      </c>
      <c r="I3157" t="s">
        <v>990</v>
      </c>
      <c r="J3157" t="s">
        <v>7284</v>
      </c>
      <c r="K3157" t="str">
        <f>IF(COUNTIF(Customers!A:A, H3157)&gt;0, "Valid", "Invalid")</f>
        <v>Invalid</v>
      </c>
      <c r="L3157" t="str">
        <f t="shared" si="245"/>
        <v>6</v>
      </c>
      <c r="M3157" t="str">
        <f t="shared" si="246"/>
        <v>2022</v>
      </c>
      <c r="N3157">
        <f t="shared" si="247"/>
        <v>-34609.35</v>
      </c>
      <c r="O3157" t="str">
        <f t="shared" si="248"/>
        <v/>
      </c>
      <c r="P3157">
        <f t="shared" si="249"/>
        <v>34609.35</v>
      </c>
      <c r="Q3157" s="48" t="str">
        <f>IF(O3157="","",
   IF(OR(O3157&lt;EDA_Outlier_Analysis!$C$10, O3157&gt;EDA_Outlier_Analysis!$C$11),
      "Outlier",
      "Normal"))</f>
        <v/>
      </c>
      <c r="R3157" t="str">
        <f>IF(P3157="","",
   IF(OR(P3157 &lt; EDA_Outlier_Analysis!$F$7, P3157 &gt; EDA_Outlier_Analysis!$F$8),
      "Outlier",
      "Normal"))</f>
        <v>Normal</v>
      </c>
      <c r="S3157" t="str">
        <f>IF(N3157="","",
   IF(OR(N3157 &lt;EDA_Outlier_Analysis!$I$10, N3157 &gt; EDA_Outlier_Analysis!$I$11),
      "Outlier",
      "Normal"))</f>
        <v>Normal</v>
      </c>
    </row>
    <row r="3158" spans="1:19">
      <c r="A3158" t="s">
        <v>7285</v>
      </c>
      <c r="B3158" s="4">
        <v>45110</v>
      </c>
      <c r="C3158" s="2">
        <v>172065.35</v>
      </c>
      <c r="D3158" t="s">
        <v>849</v>
      </c>
      <c r="E3158" t="s">
        <v>850</v>
      </c>
      <c r="F3158" t="s">
        <v>9</v>
      </c>
      <c r="G3158" t="s">
        <v>31</v>
      </c>
      <c r="H3158" t="s">
        <v>25</v>
      </c>
      <c r="J3158" t="s">
        <v>7286</v>
      </c>
      <c r="K3158" t="str">
        <f>IF(COUNTIF(Customers!A:A, H3158)&gt;0, "Valid", "Invalid")</f>
        <v>Valid</v>
      </c>
      <c r="L3158" t="str">
        <f t="shared" si="245"/>
        <v>7</v>
      </c>
      <c r="M3158" t="str">
        <f t="shared" si="246"/>
        <v>2023</v>
      </c>
      <c r="N3158">
        <f t="shared" si="247"/>
        <v>172065.35</v>
      </c>
      <c r="O3158">
        <f t="shared" si="248"/>
        <v>172065.35</v>
      </c>
      <c r="P3158" t="str">
        <f t="shared" si="249"/>
        <v/>
      </c>
      <c r="Q3158" s="48" t="str">
        <f>IF(O3158="","",
   IF(OR(O3158&lt;EDA_Outlier_Analysis!$C$10, O3158&gt;EDA_Outlier_Analysis!$C$11),
      "Outlier",
      "Normal"))</f>
        <v>Normal</v>
      </c>
      <c r="R3158" t="str">
        <f>IF(P3158="","",
   IF(OR(P3158 &lt; EDA_Outlier_Analysis!$F$7, P3158 &gt; EDA_Outlier_Analysis!$F$8),
      "Outlier",
      "Normal"))</f>
        <v/>
      </c>
      <c r="S3158" t="str">
        <f>IF(N3158="","",
   IF(OR(N3158 &lt;EDA_Outlier_Analysis!$I$10, N3158 &gt; EDA_Outlier_Analysis!$I$11),
      "Outlier",
      "Normal"))</f>
        <v>Normal</v>
      </c>
    </row>
    <row r="3159" spans="1:19">
      <c r="A3159" t="s">
        <v>7287</v>
      </c>
      <c r="B3159" s="4">
        <v>44941</v>
      </c>
      <c r="C3159" s="2">
        <v>173880.7</v>
      </c>
      <c r="D3159" t="s">
        <v>849</v>
      </c>
      <c r="E3159" t="s">
        <v>850</v>
      </c>
      <c r="F3159" t="s">
        <v>10</v>
      </c>
      <c r="G3159" t="s">
        <v>20</v>
      </c>
      <c r="H3159" t="s">
        <v>81</v>
      </c>
      <c r="J3159" t="s">
        <v>7288</v>
      </c>
      <c r="K3159" t="str">
        <f>IF(COUNTIF(Customers!A:A, H3159)&gt;0, "Valid", "Invalid")</f>
        <v>Valid</v>
      </c>
      <c r="L3159" t="str">
        <f t="shared" si="245"/>
        <v>1</v>
      </c>
      <c r="M3159" t="str">
        <f t="shared" si="246"/>
        <v>2023</v>
      </c>
      <c r="N3159">
        <f t="shared" si="247"/>
        <v>173880.7</v>
      </c>
      <c r="O3159">
        <f t="shared" si="248"/>
        <v>173880.7</v>
      </c>
      <c r="P3159" t="str">
        <f t="shared" si="249"/>
        <v/>
      </c>
      <c r="Q3159" s="48" t="str">
        <f>IF(O3159="","",
   IF(OR(O3159&lt;EDA_Outlier_Analysis!$C$10, O3159&gt;EDA_Outlier_Analysis!$C$11),
      "Outlier",
      "Normal"))</f>
        <v>Normal</v>
      </c>
      <c r="R3159" t="str">
        <f>IF(P3159="","",
   IF(OR(P3159 &lt; EDA_Outlier_Analysis!$F$7, P3159 &gt; EDA_Outlier_Analysis!$F$8),
      "Outlier",
      "Normal"))</f>
        <v/>
      </c>
      <c r="S3159" t="str">
        <f>IF(N3159="","",
   IF(OR(N3159 &lt;EDA_Outlier_Analysis!$I$10, N3159 &gt; EDA_Outlier_Analysis!$I$11),
      "Outlier",
      "Normal"))</f>
        <v>Normal</v>
      </c>
    </row>
    <row r="3160" spans="1:19">
      <c r="A3160" t="s">
        <v>7289</v>
      </c>
      <c r="B3160" s="4">
        <v>44819</v>
      </c>
      <c r="C3160" s="2">
        <v>-40423.410000000003</v>
      </c>
      <c r="D3160" t="s">
        <v>840</v>
      </c>
      <c r="E3160" t="s">
        <v>845</v>
      </c>
      <c r="F3160" t="s">
        <v>10</v>
      </c>
      <c r="G3160" t="s">
        <v>31</v>
      </c>
      <c r="I3160" t="s">
        <v>1468</v>
      </c>
      <c r="J3160" t="s">
        <v>7290</v>
      </c>
      <c r="K3160" t="str">
        <f>IF(COUNTIF(Customers!A:A, H3160)&gt;0, "Valid", "Invalid")</f>
        <v>Invalid</v>
      </c>
      <c r="L3160" t="str">
        <f t="shared" si="245"/>
        <v>9</v>
      </c>
      <c r="M3160" t="str">
        <f t="shared" si="246"/>
        <v>2022</v>
      </c>
      <c r="N3160">
        <f t="shared" si="247"/>
        <v>-40423.410000000003</v>
      </c>
      <c r="O3160" t="str">
        <f t="shared" si="248"/>
        <v/>
      </c>
      <c r="P3160">
        <f t="shared" si="249"/>
        <v>40423.410000000003</v>
      </c>
      <c r="Q3160" s="48" t="str">
        <f>IF(O3160="","",
   IF(OR(O3160&lt;EDA_Outlier_Analysis!$C$10, O3160&gt;EDA_Outlier_Analysis!$C$11),
      "Outlier",
      "Normal"))</f>
        <v/>
      </c>
      <c r="R3160" t="str">
        <f>IF(P3160="","",
   IF(OR(P3160 &lt; EDA_Outlier_Analysis!$F$7, P3160 &gt; EDA_Outlier_Analysis!$F$8),
      "Outlier",
      "Normal"))</f>
        <v>Normal</v>
      </c>
      <c r="S3160" t="str">
        <f>IF(N3160="","",
   IF(OR(N3160 &lt;EDA_Outlier_Analysis!$I$10, N3160 &gt; EDA_Outlier_Analysis!$I$11),
      "Outlier",
      "Normal"))</f>
        <v>Normal</v>
      </c>
    </row>
    <row r="3161" spans="1:19">
      <c r="A3161" t="s">
        <v>7291</v>
      </c>
      <c r="B3161" s="4">
        <v>44939</v>
      </c>
      <c r="C3161" s="2">
        <v>-15694.49</v>
      </c>
      <c r="D3161" t="s">
        <v>840</v>
      </c>
      <c r="E3161" t="s">
        <v>878</v>
      </c>
      <c r="F3161" t="s">
        <v>11</v>
      </c>
      <c r="G3161" t="s">
        <v>20</v>
      </c>
      <c r="I3161" t="s">
        <v>1494</v>
      </c>
      <c r="J3161" t="s">
        <v>7292</v>
      </c>
      <c r="K3161" t="str">
        <f>IF(COUNTIF(Customers!A:A, H3161)&gt;0, "Valid", "Invalid")</f>
        <v>Invalid</v>
      </c>
      <c r="L3161" t="str">
        <f t="shared" si="245"/>
        <v>1</v>
      </c>
      <c r="M3161" t="str">
        <f t="shared" si="246"/>
        <v>2023</v>
      </c>
      <c r="N3161">
        <f t="shared" si="247"/>
        <v>-15694.49</v>
      </c>
      <c r="O3161" t="str">
        <f t="shared" si="248"/>
        <v/>
      </c>
      <c r="P3161">
        <f t="shared" si="249"/>
        <v>15694.49</v>
      </c>
      <c r="Q3161" s="48" t="str">
        <f>IF(O3161="","",
   IF(OR(O3161&lt;EDA_Outlier_Analysis!$C$10, O3161&gt;EDA_Outlier_Analysis!$C$11),
      "Outlier",
      "Normal"))</f>
        <v/>
      </c>
      <c r="R3161" t="str">
        <f>IF(P3161="","",
   IF(OR(P3161 &lt; EDA_Outlier_Analysis!$F$7, P3161 &gt; EDA_Outlier_Analysis!$F$8),
      "Outlier",
      "Normal"))</f>
        <v>Outlier</v>
      </c>
      <c r="S3161" t="str">
        <f>IF(N3161="","",
   IF(OR(N3161 &lt;EDA_Outlier_Analysis!$I$10, N3161 &gt; EDA_Outlier_Analysis!$I$11),
      "Outlier",
      "Normal"))</f>
        <v>Normal</v>
      </c>
    </row>
    <row r="3162" spans="1:19">
      <c r="A3162" t="s">
        <v>7293</v>
      </c>
      <c r="B3162" s="4">
        <v>44965</v>
      </c>
      <c r="C3162" s="2">
        <v>175630.46</v>
      </c>
      <c r="D3162" t="s">
        <v>849</v>
      </c>
      <c r="E3162" t="s">
        <v>868</v>
      </c>
      <c r="F3162" t="s">
        <v>10</v>
      </c>
      <c r="G3162" t="s">
        <v>31</v>
      </c>
      <c r="H3162" t="s">
        <v>521</v>
      </c>
      <c r="J3162" t="s">
        <v>7294</v>
      </c>
      <c r="K3162" t="str">
        <f>IF(COUNTIF(Customers!A:A, H3162)&gt;0, "Valid", "Invalid")</f>
        <v>Valid</v>
      </c>
      <c r="L3162" t="str">
        <f t="shared" si="245"/>
        <v>2</v>
      </c>
      <c r="M3162" t="str">
        <f t="shared" si="246"/>
        <v>2023</v>
      </c>
      <c r="N3162">
        <f t="shared" si="247"/>
        <v>175630.46</v>
      </c>
      <c r="O3162">
        <f t="shared" si="248"/>
        <v>175630.46</v>
      </c>
      <c r="P3162" t="str">
        <f t="shared" si="249"/>
        <v/>
      </c>
      <c r="Q3162" s="48" t="str">
        <f>IF(O3162="","",
   IF(OR(O3162&lt;EDA_Outlier_Analysis!$C$10, O3162&gt;EDA_Outlier_Analysis!$C$11),
      "Outlier",
      "Normal"))</f>
        <v>Normal</v>
      </c>
      <c r="R3162" t="str">
        <f>IF(P3162="","",
   IF(OR(P3162 &lt; EDA_Outlier_Analysis!$F$7, P3162 &gt; EDA_Outlier_Analysis!$F$8),
      "Outlier",
      "Normal"))</f>
        <v/>
      </c>
      <c r="S3162" t="str">
        <f>IF(N3162="","",
   IF(OR(N3162 &lt;EDA_Outlier_Analysis!$I$10, N3162 &gt; EDA_Outlier_Analysis!$I$11),
      "Outlier",
      "Normal"))</f>
        <v>Normal</v>
      </c>
    </row>
    <row r="3163" spans="1:19">
      <c r="A3163" t="s">
        <v>7295</v>
      </c>
      <c r="B3163" s="4">
        <v>44831</v>
      </c>
      <c r="C3163" s="2">
        <v>-24904.87</v>
      </c>
      <c r="D3163" t="s">
        <v>840</v>
      </c>
      <c r="E3163" t="s">
        <v>841</v>
      </c>
      <c r="F3163" t="s">
        <v>10</v>
      </c>
      <c r="G3163" t="s">
        <v>31</v>
      </c>
      <c r="I3163" t="s">
        <v>1080</v>
      </c>
      <c r="J3163" t="s">
        <v>7296</v>
      </c>
      <c r="K3163" t="str">
        <f>IF(COUNTIF(Customers!A:A, H3163)&gt;0, "Valid", "Invalid")</f>
        <v>Invalid</v>
      </c>
      <c r="L3163" t="str">
        <f t="shared" si="245"/>
        <v>9</v>
      </c>
      <c r="M3163" t="str">
        <f t="shared" si="246"/>
        <v>2022</v>
      </c>
      <c r="N3163">
        <f t="shared" si="247"/>
        <v>-24904.87</v>
      </c>
      <c r="O3163" t="str">
        <f t="shared" si="248"/>
        <v/>
      </c>
      <c r="P3163">
        <f t="shared" si="249"/>
        <v>24904.87</v>
      </c>
      <c r="Q3163" s="48" t="str">
        <f>IF(O3163="","",
   IF(OR(O3163&lt;EDA_Outlier_Analysis!$C$10, O3163&gt;EDA_Outlier_Analysis!$C$11),
      "Outlier",
      "Normal"))</f>
        <v/>
      </c>
      <c r="R3163" t="str">
        <f>IF(P3163="","",
   IF(OR(P3163 &lt; EDA_Outlier_Analysis!$F$7, P3163 &gt; EDA_Outlier_Analysis!$F$8),
      "Outlier",
      "Normal"))</f>
        <v>Outlier</v>
      </c>
      <c r="S3163" t="str">
        <f>IF(N3163="","",
   IF(OR(N3163 &lt;EDA_Outlier_Analysis!$I$10, N3163 &gt; EDA_Outlier_Analysis!$I$11),
      "Outlier",
      "Normal"))</f>
        <v>Normal</v>
      </c>
    </row>
    <row r="3164" spans="1:19">
      <c r="A3164" t="s">
        <v>7297</v>
      </c>
      <c r="B3164" s="4">
        <v>44600</v>
      </c>
      <c r="C3164" s="2">
        <v>-57062.21</v>
      </c>
      <c r="D3164" t="s">
        <v>840</v>
      </c>
      <c r="E3164" t="s">
        <v>864</v>
      </c>
      <c r="F3164" t="s">
        <v>11</v>
      </c>
      <c r="G3164" t="s">
        <v>24</v>
      </c>
      <c r="I3164" t="s">
        <v>909</v>
      </c>
      <c r="J3164" t="s">
        <v>7298</v>
      </c>
      <c r="K3164" t="str">
        <f>IF(COUNTIF(Customers!A:A, H3164)&gt;0, "Valid", "Invalid")</f>
        <v>Invalid</v>
      </c>
      <c r="L3164" t="str">
        <f t="shared" si="245"/>
        <v>2</v>
      </c>
      <c r="M3164" t="str">
        <f t="shared" si="246"/>
        <v>2022</v>
      </c>
      <c r="N3164">
        <f t="shared" si="247"/>
        <v>-57062.21</v>
      </c>
      <c r="O3164" t="str">
        <f t="shared" si="248"/>
        <v/>
      </c>
      <c r="P3164">
        <f t="shared" si="249"/>
        <v>57062.21</v>
      </c>
      <c r="Q3164" s="48" t="str">
        <f>IF(O3164="","",
   IF(OR(O3164&lt;EDA_Outlier_Analysis!$C$10, O3164&gt;EDA_Outlier_Analysis!$C$11),
      "Outlier",
      "Normal"))</f>
        <v/>
      </c>
      <c r="R3164" t="str">
        <f>IF(P3164="","",
   IF(OR(P3164 &lt; EDA_Outlier_Analysis!$F$7, P3164 &gt; EDA_Outlier_Analysis!$F$8),
      "Outlier",
      "Normal"))</f>
        <v>Outlier</v>
      </c>
      <c r="S3164" t="str">
        <f>IF(N3164="","",
   IF(OR(N3164 &lt;EDA_Outlier_Analysis!$I$10, N3164 &gt; EDA_Outlier_Analysis!$I$11),
      "Outlier",
      "Normal"))</f>
        <v>Normal</v>
      </c>
    </row>
    <row r="3165" spans="1:19">
      <c r="A3165" t="s">
        <v>7299</v>
      </c>
      <c r="B3165" s="4">
        <v>44856</v>
      </c>
      <c r="C3165" s="2">
        <v>83208.47</v>
      </c>
      <c r="D3165" t="s">
        <v>849</v>
      </c>
      <c r="E3165" t="s">
        <v>853</v>
      </c>
      <c r="F3165" t="s">
        <v>11</v>
      </c>
      <c r="G3165" t="s">
        <v>20</v>
      </c>
      <c r="H3165" t="s">
        <v>45</v>
      </c>
      <c r="J3165" t="s">
        <v>7300</v>
      </c>
      <c r="K3165" t="str">
        <f>IF(COUNTIF(Customers!A:A, H3165)&gt;0, "Valid", "Invalid")</f>
        <v>Valid</v>
      </c>
      <c r="L3165" t="str">
        <f t="shared" si="245"/>
        <v>10</v>
      </c>
      <c r="M3165" t="str">
        <f t="shared" si="246"/>
        <v>2022</v>
      </c>
      <c r="N3165">
        <f t="shared" si="247"/>
        <v>83208.47</v>
      </c>
      <c r="O3165">
        <f t="shared" si="248"/>
        <v>83208.47</v>
      </c>
      <c r="P3165" t="str">
        <f t="shared" si="249"/>
        <v/>
      </c>
      <c r="Q3165" s="48" t="str">
        <f>IF(O3165="","",
   IF(OR(O3165&lt;EDA_Outlier_Analysis!$C$10, O3165&gt;EDA_Outlier_Analysis!$C$11),
      "Outlier",
      "Normal"))</f>
        <v>Normal</v>
      </c>
      <c r="R3165" t="str">
        <f>IF(P3165="","",
   IF(OR(P3165 &lt; EDA_Outlier_Analysis!$F$7, P3165 &gt; EDA_Outlier_Analysis!$F$8),
      "Outlier",
      "Normal"))</f>
        <v/>
      </c>
      <c r="S3165" t="str">
        <f>IF(N3165="","",
   IF(OR(N3165 &lt;EDA_Outlier_Analysis!$I$10, N3165 &gt; EDA_Outlier_Analysis!$I$11),
      "Outlier",
      "Normal"))</f>
        <v>Normal</v>
      </c>
    </row>
    <row r="3166" spans="1:19">
      <c r="A3166" t="s">
        <v>7301</v>
      </c>
      <c r="B3166" s="4">
        <v>44725</v>
      </c>
      <c r="C3166" s="2">
        <v>-71652.7</v>
      </c>
      <c r="D3166" t="s">
        <v>840</v>
      </c>
      <c r="E3166" t="s">
        <v>856</v>
      </c>
      <c r="F3166" t="s">
        <v>10</v>
      </c>
      <c r="G3166" t="s">
        <v>24</v>
      </c>
      <c r="I3166" t="s">
        <v>1083</v>
      </c>
      <c r="J3166" t="s">
        <v>7302</v>
      </c>
      <c r="K3166" t="str">
        <f>IF(COUNTIF(Customers!A:A, H3166)&gt;0, "Valid", "Invalid")</f>
        <v>Invalid</v>
      </c>
      <c r="L3166" t="str">
        <f t="shared" si="245"/>
        <v>6</v>
      </c>
      <c r="M3166" t="str">
        <f t="shared" si="246"/>
        <v>2022</v>
      </c>
      <c r="N3166">
        <f t="shared" si="247"/>
        <v>-71652.7</v>
      </c>
      <c r="O3166" t="str">
        <f t="shared" si="248"/>
        <v/>
      </c>
      <c r="P3166">
        <f t="shared" si="249"/>
        <v>71652.7</v>
      </c>
      <c r="Q3166" s="48" t="str">
        <f>IF(O3166="","",
   IF(OR(O3166&lt;EDA_Outlier_Analysis!$C$10, O3166&gt;EDA_Outlier_Analysis!$C$11),
      "Outlier",
      "Normal"))</f>
        <v/>
      </c>
      <c r="R3166" t="str">
        <f>IF(P3166="","",
   IF(OR(P3166 &lt; EDA_Outlier_Analysis!$F$7, P3166 &gt; EDA_Outlier_Analysis!$F$8),
      "Outlier",
      "Normal"))</f>
        <v>Outlier</v>
      </c>
      <c r="S3166" t="str">
        <f>IF(N3166="","",
   IF(OR(N3166 &lt;EDA_Outlier_Analysis!$I$10, N3166 &gt; EDA_Outlier_Analysis!$I$11),
      "Outlier",
      "Normal"))</f>
        <v>Normal</v>
      </c>
    </row>
    <row r="3167" spans="1:19">
      <c r="A3167" t="s">
        <v>7303</v>
      </c>
      <c r="B3167" s="4">
        <v>45087</v>
      </c>
      <c r="C3167" s="2">
        <v>139195.81</v>
      </c>
      <c r="D3167" t="s">
        <v>849</v>
      </c>
      <c r="E3167" t="s">
        <v>868</v>
      </c>
      <c r="F3167" t="s">
        <v>9</v>
      </c>
      <c r="G3167" t="s">
        <v>31</v>
      </c>
      <c r="H3167" t="s">
        <v>191</v>
      </c>
      <c r="J3167" t="s">
        <v>7304</v>
      </c>
      <c r="K3167" t="str">
        <f>IF(COUNTIF(Customers!A:A, H3167)&gt;0, "Valid", "Invalid")</f>
        <v>Valid</v>
      </c>
      <c r="L3167" t="str">
        <f t="shared" si="245"/>
        <v>6</v>
      </c>
      <c r="M3167" t="str">
        <f t="shared" si="246"/>
        <v>2023</v>
      </c>
      <c r="N3167">
        <f t="shared" si="247"/>
        <v>139195.81</v>
      </c>
      <c r="O3167">
        <f t="shared" si="248"/>
        <v>139195.81</v>
      </c>
      <c r="P3167" t="str">
        <f t="shared" si="249"/>
        <v/>
      </c>
      <c r="Q3167" s="48" t="str">
        <f>IF(O3167="","",
   IF(OR(O3167&lt;EDA_Outlier_Analysis!$C$10, O3167&gt;EDA_Outlier_Analysis!$C$11),
      "Outlier",
      "Normal"))</f>
        <v>Normal</v>
      </c>
      <c r="R3167" t="str">
        <f>IF(P3167="","",
   IF(OR(P3167 &lt; EDA_Outlier_Analysis!$F$7, P3167 &gt; EDA_Outlier_Analysis!$F$8),
      "Outlier",
      "Normal"))</f>
        <v/>
      </c>
      <c r="S3167" t="str">
        <f>IF(N3167="","",
   IF(OR(N3167 &lt;EDA_Outlier_Analysis!$I$10, N3167 &gt; EDA_Outlier_Analysis!$I$11),
      "Outlier",
      "Normal"))</f>
        <v>Normal</v>
      </c>
    </row>
    <row r="3168" spans="1:19">
      <c r="A3168" t="s">
        <v>7305</v>
      </c>
      <c r="B3168" s="4">
        <v>44928</v>
      </c>
      <c r="C3168" s="2">
        <v>127867.03</v>
      </c>
      <c r="D3168" t="s">
        <v>849</v>
      </c>
      <c r="E3168" t="s">
        <v>868</v>
      </c>
      <c r="F3168" t="s">
        <v>11</v>
      </c>
      <c r="G3168" t="s">
        <v>20</v>
      </c>
      <c r="H3168" t="s">
        <v>303</v>
      </c>
      <c r="J3168" t="s">
        <v>7306</v>
      </c>
      <c r="K3168" t="str">
        <f>IF(COUNTIF(Customers!A:A, H3168)&gt;0, "Valid", "Invalid")</f>
        <v>Valid</v>
      </c>
      <c r="L3168" t="str">
        <f t="shared" si="245"/>
        <v>1</v>
      </c>
      <c r="M3168" t="str">
        <f t="shared" si="246"/>
        <v>2023</v>
      </c>
      <c r="N3168">
        <f t="shared" si="247"/>
        <v>127867.03</v>
      </c>
      <c r="O3168">
        <f t="shared" si="248"/>
        <v>127867.03</v>
      </c>
      <c r="P3168" t="str">
        <f t="shared" si="249"/>
        <v/>
      </c>
      <c r="Q3168" s="48" t="str">
        <f>IF(O3168="","",
   IF(OR(O3168&lt;EDA_Outlier_Analysis!$C$10, O3168&gt;EDA_Outlier_Analysis!$C$11),
      "Outlier",
      "Normal"))</f>
        <v>Normal</v>
      </c>
      <c r="R3168" t="str">
        <f>IF(P3168="","",
   IF(OR(P3168 &lt; EDA_Outlier_Analysis!$F$7, P3168 &gt; EDA_Outlier_Analysis!$F$8),
      "Outlier",
      "Normal"))</f>
        <v/>
      </c>
      <c r="S3168" t="str">
        <f>IF(N3168="","",
   IF(OR(N3168 &lt;EDA_Outlier_Analysis!$I$10, N3168 &gt; EDA_Outlier_Analysis!$I$11),
      "Outlier",
      "Normal"))</f>
        <v>Normal</v>
      </c>
    </row>
    <row r="3169" spans="1:19">
      <c r="A3169" t="s">
        <v>7307</v>
      </c>
      <c r="B3169" s="4">
        <v>44781</v>
      </c>
      <c r="C3169" s="2">
        <v>174580.06</v>
      </c>
      <c r="D3169" t="s">
        <v>849</v>
      </c>
      <c r="E3169" t="s">
        <v>850</v>
      </c>
      <c r="F3169" t="s">
        <v>9</v>
      </c>
      <c r="G3169" t="s">
        <v>31</v>
      </c>
      <c r="H3169" t="s">
        <v>371</v>
      </c>
      <c r="J3169" t="s">
        <v>7308</v>
      </c>
      <c r="K3169" t="str">
        <f>IF(COUNTIF(Customers!A:A, H3169)&gt;0, "Valid", "Invalid")</f>
        <v>Valid</v>
      </c>
      <c r="L3169" t="str">
        <f t="shared" si="245"/>
        <v>8</v>
      </c>
      <c r="M3169" t="str">
        <f t="shared" si="246"/>
        <v>2022</v>
      </c>
      <c r="N3169">
        <f t="shared" si="247"/>
        <v>174580.06</v>
      </c>
      <c r="O3169">
        <f t="shared" si="248"/>
        <v>174580.06</v>
      </c>
      <c r="P3169" t="str">
        <f t="shared" si="249"/>
        <v/>
      </c>
      <c r="Q3169" s="48" t="str">
        <f>IF(O3169="","",
   IF(OR(O3169&lt;EDA_Outlier_Analysis!$C$10, O3169&gt;EDA_Outlier_Analysis!$C$11),
      "Outlier",
      "Normal"))</f>
        <v>Normal</v>
      </c>
      <c r="R3169" t="str">
        <f>IF(P3169="","",
   IF(OR(P3169 &lt; EDA_Outlier_Analysis!$F$7, P3169 &gt; EDA_Outlier_Analysis!$F$8),
      "Outlier",
      "Normal"))</f>
        <v/>
      </c>
      <c r="S3169" t="str">
        <f>IF(N3169="","",
   IF(OR(N3169 &lt;EDA_Outlier_Analysis!$I$10, N3169 &gt; EDA_Outlier_Analysis!$I$11),
      "Outlier",
      "Normal"))</f>
        <v>Normal</v>
      </c>
    </row>
    <row r="3170" spans="1:19">
      <c r="A3170" t="s">
        <v>7309</v>
      </c>
      <c r="B3170" s="4">
        <v>45066</v>
      </c>
      <c r="C3170" s="2">
        <v>129570.71</v>
      </c>
      <c r="D3170" t="s">
        <v>849</v>
      </c>
      <c r="E3170" t="s">
        <v>868</v>
      </c>
      <c r="F3170" t="s">
        <v>10</v>
      </c>
      <c r="G3170" t="s">
        <v>34</v>
      </c>
      <c r="H3170" t="s">
        <v>43</v>
      </c>
      <c r="J3170" t="s">
        <v>7310</v>
      </c>
      <c r="K3170" t="str">
        <f>IF(COUNTIF(Customers!A:A, H3170)&gt;0, "Valid", "Invalid")</f>
        <v>Valid</v>
      </c>
      <c r="L3170" t="str">
        <f t="shared" si="245"/>
        <v>5</v>
      </c>
      <c r="M3170" t="str">
        <f t="shared" si="246"/>
        <v>2023</v>
      </c>
      <c r="N3170">
        <f t="shared" si="247"/>
        <v>129570.71</v>
      </c>
      <c r="O3170">
        <f t="shared" si="248"/>
        <v>129570.71</v>
      </c>
      <c r="P3170" t="str">
        <f t="shared" si="249"/>
        <v/>
      </c>
      <c r="Q3170" s="48" t="str">
        <f>IF(O3170="","",
   IF(OR(O3170&lt;EDA_Outlier_Analysis!$C$10, O3170&gt;EDA_Outlier_Analysis!$C$11),
      "Outlier",
      "Normal"))</f>
        <v>Normal</v>
      </c>
      <c r="R3170" t="str">
        <f>IF(P3170="","",
   IF(OR(P3170 &lt; EDA_Outlier_Analysis!$F$7, P3170 &gt; EDA_Outlier_Analysis!$F$8),
      "Outlier",
      "Normal"))</f>
        <v/>
      </c>
      <c r="S3170" t="str">
        <f>IF(N3170="","",
   IF(OR(N3170 &lt;EDA_Outlier_Analysis!$I$10, N3170 &gt; EDA_Outlier_Analysis!$I$11),
      "Outlier",
      "Normal"))</f>
        <v>Normal</v>
      </c>
    </row>
    <row r="3171" spans="1:19">
      <c r="A3171" t="s">
        <v>7311</v>
      </c>
      <c r="B3171" s="4">
        <v>45053</v>
      </c>
      <c r="C3171" s="2">
        <v>167645.01999999999</v>
      </c>
      <c r="D3171" t="s">
        <v>849</v>
      </c>
      <c r="E3171" t="s">
        <v>853</v>
      </c>
      <c r="F3171" t="s">
        <v>11</v>
      </c>
      <c r="G3171" t="s">
        <v>24</v>
      </c>
      <c r="H3171" t="s">
        <v>421</v>
      </c>
      <c r="J3171" t="s">
        <v>7312</v>
      </c>
      <c r="K3171" t="str">
        <f>IF(COUNTIF(Customers!A:A, H3171)&gt;0, "Valid", "Invalid")</f>
        <v>Valid</v>
      </c>
      <c r="L3171" t="str">
        <f t="shared" si="245"/>
        <v>5</v>
      </c>
      <c r="M3171" t="str">
        <f t="shared" si="246"/>
        <v>2023</v>
      </c>
      <c r="N3171">
        <f t="shared" si="247"/>
        <v>167645.01999999999</v>
      </c>
      <c r="O3171">
        <f t="shared" si="248"/>
        <v>167645.01999999999</v>
      </c>
      <c r="P3171" t="str">
        <f t="shared" si="249"/>
        <v/>
      </c>
      <c r="Q3171" s="48" t="str">
        <f>IF(O3171="","",
   IF(OR(O3171&lt;EDA_Outlier_Analysis!$C$10, O3171&gt;EDA_Outlier_Analysis!$C$11),
      "Outlier",
      "Normal"))</f>
        <v>Normal</v>
      </c>
      <c r="R3171" t="str">
        <f>IF(P3171="","",
   IF(OR(P3171 &lt; EDA_Outlier_Analysis!$F$7, P3171 &gt; EDA_Outlier_Analysis!$F$8),
      "Outlier",
      "Normal"))</f>
        <v/>
      </c>
      <c r="S3171" t="str">
        <f>IF(N3171="","",
   IF(OR(N3171 &lt;EDA_Outlier_Analysis!$I$10, N3171 &gt; EDA_Outlier_Analysis!$I$11),
      "Outlier",
      "Normal"))</f>
        <v>Normal</v>
      </c>
    </row>
    <row r="3172" spans="1:19">
      <c r="A3172" t="s">
        <v>7313</v>
      </c>
      <c r="B3172" s="4">
        <v>45090</v>
      </c>
      <c r="C3172" s="2">
        <v>-36820.21</v>
      </c>
      <c r="D3172" t="s">
        <v>840</v>
      </c>
      <c r="E3172" t="s">
        <v>856</v>
      </c>
      <c r="F3172" t="s">
        <v>10</v>
      </c>
      <c r="G3172" t="s">
        <v>34</v>
      </c>
      <c r="I3172" t="s">
        <v>1284</v>
      </c>
      <c r="J3172" t="s">
        <v>7314</v>
      </c>
      <c r="K3172" t="str">
        <f>IF(COUNTIF(Customers!A:A, H3172)&gt;0, "Valid", "Invalid")</f>
        <v>Invalid</v>
      </c>
      <c r="L3172" t="str">
        <f t="shared" si="245"/>
        <v>6</v>
      </c>
      <c r="M3172" t="str">
        <f t="shared" si="246"/>
        <v>2023</v>
      </c>
      <c r="N3172">
        <f t="shared" si="247"/>
        <v>-36820.21</v>
      </c>
      <c r="O3172" t="str">
        <f t="shared" si="248"/>
        <v/>
      </c>
      <c r="P3172">
        <f t="shared" si="249"/>
        <v>36820.21</v>
      </c>
      <c r="Q3172" s="48" t="str">
        <f>IF(O3172="","",
   IF(OR(O3172&lt;EDA_Outlier_Analysis!$C$10, O3172&gt;EDA_Outlier_Analysis!$C$11),
      "Outlier",
      "Normal"))</f>
        <v/>
      </c>
      <c r="R3172" t="str">
        <f>IF(P3172="","",
   IF(OR(P3172 &lt; EDA_Outlier_Analysis!$F$7, P3172 &gt; EDA_Outlier_Analysis!$F$8),
      "Outlier",
      "Normal"))</f>
        <v>Normal</v>
      </c>
      <c r="S3172" t="str">
        <f>IF(N3172="","",
   IF(OR(N3172 &lt;EDA_Outlier_Analysis!$I$10, N3172 &gt; EDA_Outlier_Analysis!$I$11),
      "Outlier",
      "Normal"))</f>
        <v>Normal</v>
      </c>
    </row>
    <row r="3173" spans="1:19">
      <c r="A3173" t="s">
        <v>7315</v>
      </c>
      <c r="B3173" s="4">
        <v>44858</v>
      </c>
      <c r="C3173" s="2">
        <v>141334.82999999999</v>
      </c>
      <c r="D3173" t="s">
        <v>849</v>
      </c>
      <c r="E3173" t="s">
        <v>850</v>
      </c>
      <c r="F3173" t="s">
        <v>11</v>
      </c>
      <c r="G3173" t="s">
        <v>20</v>
      </c>
      <c r="H3173" t="s">
        <v>267</v>
      </c>
      <c r="J3173" t="s">
        <v>7316</v>
      </c>
      <c r="K3173" t="str">
        <f>IF(COUNTIF(Customers!A:A, H3173)&gt;0, "Valid", "Invalid")</f>
        <v>Valid</v>
      </c>
      <c r="L3173" t="str">
        <f t="shared" si="245"/>
        <v>10</v>
      </c>
      <c r="M3173" t="str">
        <f t="shared" si="246"/>
        <v>2022</v>
      </c>
      <c r="N3173">
        <f t="shared" si="247"/>
        <v>141334.82999999999</v>
      </c>
      <c r="O3173">
        <f t="shared" si="248"/>
        <v>141334.82999999999</v>
      </c>
      <c r="P3173" t="str">
        <f t="shared" si="249"/>
        <v/>
      </c>
      <c r="Q3173" s="48" t="str">
        <f>IF(O3173="","",
   IF(OR(O3173&lt;EDA_Outlier_Analysis!$C$10, O3173&gt;EDA_Outlier_Analysis!$C$11),
      "Outlier",
      "Normal"))</f>
        <v>Normal</v>
      </c>
      <c r="R3173" t="str">
        <f>IF(P3173="","",
   IF(OR(P3173 &lt; EDA_Outlier_Analysis!$F$7, P3173 &gt; EDA_Outlier_Analysis!$F$8),
      "Outlier",
      "Normal"))</f>
        <v/>
      </c>
      <c r="S3173" t="str">
        <f>IF(N3173="","",
   IF(OR(N3173 &lt;EDA_Outlier_Analysis!$I$10, N3173 &gt; EDA_Outlier_Analysis!$I$11),
      "Outlier",
      "Normal"))</f>
        <v>Normal</v>
      </c>
    </row>
    <row r="3174" spans="1:19">
      <c r="A3174" t="s">
        <v>7317</v>
      </c>
      <c r="B3174" s="4">
        <v>44601</v>
      </c>
      <c r="C3174" s="2">
        <v>195756.26</v>
      </c>
      <c r="D3174" t="s">
        <v>849</v>
      </c>
      <c r="E3174" t="s">
        <v>850</v>
      </c>
      <c r="F3174" t="s">
        <v>10</v>
      </c>
      <c r="G3174" t="s">
        <v>34</v>
      </c>
      <c r="H3174" t="s">
        <v>229</v>
      </c>
      <c r="J3174" t="s">
        <v>7318</v>
      </c>
      <c r="K3174" t="str">
        <f>IF(COUNTIF(Customers!A:A, H3174)&gt;0, "Valid", "Invalid")</f>
        <v>Valid</v>
      </c>
      <c r="L3174" t="str">
        <f t="shared" si="245"/>
        <v>2</v>
      </c>
      <c r="M3174" t="str">
        <f t="shared" si="246"/>
        <v>2022</v>
      </c>
      <c r="N3174">
        <f t="shared" si="247"/>
        <v>195756.26</v>
      </c>
      <c r="O3174">
        <f t="shared" si="248"/>
        <v>195756.26</v>
      </c>
      <c r="P3174" t="str">
        <f t="shared" si="249"/>
        <v/>
      </c>
      <c r="Q3174" s="48" t="str">
        <f>IF(O3174="","",
   IF(OR(O3174&lt;EDA_Outlier_Analysis!$C$10, O3174&gt;EDA_Outlier_Analysis!$C$11),
      "Outlier",
      "Normal"))</f>
        <v>Normal</v>
      </c>
      <c r="R3174" t="str">
        <f>IF(P3174="","",
   IF(OR(P3174 &lt; EDA_Outlier_Analysis!$F$7, P3174 &gt; EDA_Outlier_Analysis!$F$8),
      "Outlier",
      "Normal"))</f>
        <v/>
      </c>
      <c r="S3174" t="str">
        <f>IF(N3174="","",
   IF(OR(N3174 &lt;EDA_Outlier_Analysis!$I$10, N3174 &gt; EDA_Outlier_Analysis!$I$11),
      "Outlier",
      "Normal"))</f>
        <v>Normal</v>
      </c>
    </row>
    <row r="3175" spans="1:19">
      <c r="A3175" t="s">
        <v>7319</v>
      </c>
      <c r="B3175" s="4">
        <v>44731</v>
      </c>
      <c r="C3175" s="2">
        <v>-101643.05</v>
      </c>
      <c r="D3175" t="s">
        <v>840</v>
      </c>
      <c r="E3175" t="s">
        <v>864</v>
      </c>
      <c r="F3175" t="s">
        <v>10</v>
      </c>
      <c r="G3175" t="s">
        <v>31</v>
      </c>
      <c r="I3175" t="s">
        <v>1505</v>
      </c>
      <c r="J3175" t="s">
        <v>7320</v>
      </c>
      <c r="K3175" t="str">
        <f>IF(COUNTIF(Customers!A:A, H3175)&gt;0, "Valid", "Invalid")</f>
        <v>Invalid</v>
      </c>
      <c r="L3175" t="str">
        <f t="shared" si="245"/>
        <v>6</v>
      </c>
      <c r="M3175" t="str">
        <f t="shared" si="246"/>
        <v>2022</v>
      </c>
      <c r="N3175">
        <f t="shared" si="247"/>
        <v>-101643.05</v>
      </c>
      <c r="O3175" t="str">
        <f t="shared" si="248"/>
        <v/>
      </c>
      <c r="P3175">
        <f t="shared" si="249"/>
        <v>101643.05</v>
      </c>
      <c r="Q3175" s="48" t="str">
        <f>IF(O3175="","",
   IF(OR(O3175&lt;EDA_Outlier_Analysis!$C$10, O3175&gt;EDA_Outlier_Analysis!$C$11),
      "Outlier",
      "Normal"))</f>
        <v/>
      </c>
      <c r="R3175" t="str">
        <f>IF(P3175="","",
   IF(OR(P3175 &lt; EDA_Outlier_Analysis!$F$7, P3175 &gt; EDA_Outlier_Analysis!$F$8),
      "Outlier",
      "Normal"))</f>
        <v>Outlier</v>
      </c>
      <c r="S3175" t="str">
        <f>IF(N3175="","",
   IF(OR(N3175 &lt;EDA_Outlier_Analysis!$I$10, N3175 &gt; EDA_Outlier_Analysis!$I$11),
      "Outlier",
      "Normal"))</f>
        <v>Normal</v>
      </c>
    </row>
    <row r="3176" spans="1:19">
      <c r="A3176" t="s">
        <v>7321</v>
      </c>
      <c r="B3176" s="4">
        <v>45000</v>
      </c>
      <c r="C3176" s="2">
        <v>192738.02</v>
      </c>
      <c r="D3176" t="s">
        <v>849</v>
      </c>
      <c r="E3176" t="s">
        <v>853</v>
      </c>
      <c r="F3176" t="s">
        <v>10</v>
      </c>
      <c r="G3176" t="s">
        <v>34</v>
      </c>
      <c r="H3176" t="s">
        <v>149</v>
      </c>
      <c r="J3176" t="s">
        <v>7322</v>
      </c>
      <c r="K3176" t="str">
        <f>IF(COUNTIF(Customers!A:A, H3176)&gt;0, "Valid", "Invalid")</f>
        <v>Valid</v>
      </c>
      <c r="L3176" t="str">
        <f t="shared" si="245"/>
        <v>3</v>
      </c>
      <c r="M3176" t="str">
        <f t="shared" si="246"/>
        <v>2023</v>
      </c>
      <c r="N3176">
        <f t="shared" si="247"/>
        <v>192738.02</v>
      </c>
      <c r="O3176">
        <f t="shared" si="248"/>
        <v>192738.02</v>
      </c>
      <c r="P3176" t="str">
        <f t="shared" si="249"/>
        <v/>
      </c>
      <c r="Q3176" s="48" t="str">
        <f>IF(O3176="","",
   IF(OR(O3176&lt;EDA_Outlier_Analysis!$C$10, O3176&gt;EDA_Outlier_Analysis!$C$11),
      "Outlier",
      "Normal"))</f>
        <v>Normal</v>
      </c>
      <c r="R3176" t="str">
        <f>IF(P3176="","",
   IF(OR(P3176 &lt; EDA_Outlier_Analysis!$F$7, P3176 &gt; EDA_Outlier_Analysis!$F$8),
      "Outlier",
      "Normal"))</f>
        <v/>
      </c>
      <c r="S3176" t="str">
        <f>IF(N3176="","",
   IF(OR(N3176 &lt;EDA_Outlier_Analysis!$I$10, N3176 &gt; EDA_Outlier_Analysis!$I$11),
      "Outlier",
      "Normal"))</f>
        <v>Normal</v>
      </c>
    </row>
    <row r="3177" spans="1:19">
      <c r="A3177" t="s">
        <v>7323</v>
      </c>
      <c r="B3177" s="4">
        <v>45139</v>
      </c>
      <c r="C3177" s="2">
        <v>-38789.870000000003</v>
      </c>
      <c r="D3177" t="s">
        <v>840</v>
      </c>
      <c r="E3177" t="s">
        <v>864</v>
      </c>
      <c r="F3177" t="s">
        <v>11</v>
      </c>
      <c r="G3177" t="s">
        <v>20</v>
      </c>
      <c r="I3177" t="s">
        <v>1156</v>
      </c>
      <c r="J3177" t="s">
        <v>7324</v>
      </c>
      <c r="K3177" t="str">
        <f>IF(COUNTIF(Customers!A:A, H3177)&gt;0, "Valid", "Invalid")</f>
        <v>Invalid</v>
      </c>
      <c r="L3177" t="str">
        <f t="shared" si="245"/>
        <v>8</v>
      </c>
      <c r="M3177" t="str">
        <f t="shared" si="246"/>
        <v>2023</v>
      </c>
      <c r="N3177">
        <f t="shared" si="247"/>
        <v>-38789.870000000003</v>
      </c>
      <c r="O3177" t="str">
        <f t="shared" si="248"/>
        <v/>
      </c>
      <c r="P3177">
        <f t="shared" si="249"/>
        <v>38789.870000000003</v>
      </c>
      <c r="Q3177" s="48" t="str">
        <f>IF(O3177="","",
   IF(OR(O3177&lt;EDA_Outlier_Analysis!$C$10, O3177&gt;EDA_Outlier_Analysis!$C$11),
      "Outlier",
      "Normal"))</f>
        <v/>
      </c>
      <c r="R3177" t="str">
        <f>IF(P3177="","",
   IF(OR(P3177 &lt; EDA_Outlier_Analysis!$F$7, P3177 &gt; EDA_Outlier_Analysis!$F$8),
      "Outlier",
      "Normal"))</f>
        <v>Normal</v>
      </c>
      <c r="S3177" t="str">
        <f>IF(N3177="","",
   IF(OR(N3177 &lt;EDA_Outlier_Analysis!$I$10, N3177 &gt; EDA_Outlier_Analysis!$I$11),
      "Outlier",
      "Normal"))</f>
        <v>Normal</v>
      </c>
    </row>
    <row r="3178" spans="1:19">
      <c r="A3178" t="s">
        <v>7325</v>
      </c>
      <c r="B3178" s="4">
        <v>45193</v>
      </c>
      <c r="C3178" s="2">
        <v>184933.58</v>
      </c>
      <c r="D3178" t="s">
        <v>849</v>
      </c>
      <c r="E3178" t="s">
        <v>868</v>
      </c>
      <c r="F3178" t="s">
        <v>11</v>
      </c>
      <c r="G3178" t="s">
        <v>20</v>
      </c>
      <c r="H3178" t="s">
        <v>377</v>
      </c>
      <c r="J3178" t="s">
        <v>7326</v>
      </c>
      <c r="K3178" t="str">
        <f>IF(COUNTIF(Customers!A:A, H3178)&gt;0, "Valid", "Invalid")</f>
        <v>Valid</v>
      </c>
      <c r="L3178" t="str">
        <f t="shared" si="245"/>
        <v>9</v>
      </c>
      <c r="M3178" t="str">
        <f t="shared" si="246"/>
        <v>2023</v>
      </c>
      <c r="N3178">
        <f t="shared" si="247"/>
        <v>184933.58</v>
      </c>
      <c r="O3178">
        <f t="shared" si="248"/>
        <v>184933.58</v>
      </c>
      <c r="P3178" t="str">
        <f t="shared" si="249"/>
        <v/>
      </c>
      <c r="Q3178" s="48" t="str">
        <f>IF(O3178="","",
   IF(OR(O3178&lt;EDA_Outlier_Analysis!$C$10, O3178&gt;EDA_Outlier_Analysis!$C$11),
      "Outlier",
      "Normal"))</f>
        <v>Normal</v>
      </c>
      <c r="R3178" t="str">
        <f>IF(P3178="","",
   IF(OR(P3178 &lt; EDA_Outlier_Analysis!$F$7, P3178 &gt; EDA_Outlier_Analysis!$F$8),
      "Outlier",
      "Normal"))</f>
        <v/>
      </c>
      <c r="S3178" t="str">
        <f>IF(N3178="","",
   IF(OR(N3178 &lt;EDA_Outlier_Analysis!$I$10, N3178 &gt; EDA_Outlier_Analysis!$I$11),
      "Outlier",
      "Normal"))</f>
        <v>Normal</v>
      </c>
    </row>
    <row r="3179" spans="1:19">
      <c r="A3179" t="s">
        <v>7327</v>
      </c>
      <c r="B3179" s="4">
        <v>44680</v>
      </c>
      <c r="C3179" s="2">
        <v>15087.37</v>
      </c>
      <c r="D3179" t="s">
        <v>1345</v>
      </c>
      <c r="E3179" t="s">
        <v>1345</v>
      </c>
      <c r="F3179" t="s">
        <v>11</v>
      </c>
      <c r="G3179" t="s">
        <v>31</v>
      </c>
      <c r="J3179" t="s">
        <v>7328</v>
      </c>
      <c r="K3179" t="str">
        <f>IF(COUNTIF(Customers!A:A, H3179)&gt;0, "Valid", "Invalid")</f>
        <v>Invalid</v>
      </c>
      <c r="L3179" t="str">
        <f t="shared" si="245"/>
        <v>4</v>
      </c>
      <c r="M3179" t="str">
        <f t="shared" si="246"/>
        <v>2022</v>
      </c>
      <c r="N3179">
        <f t="shared" si="247"/>
        <v>-15087.37</v>
      </c>
      <c r="O3179" t="str">
        <f t="shared" si="248"/>
        <v/>
      </c>
      <c r="P3179" t="str">
        <f t="shared" si="249"/>
        <v/>
      </c>
      <c r="Q3179" s="48" t="str">
        <f>IF(O3179="","",
   IF(OR(O3179&lt;EDA_Outlier_Analysis!$C$10, O3179&gt;EDA_Outlier_Analysis!$C$11),
      "Outlier",
      "Normal"))</f>
        <v/>
      </c>
      <c r="R3179" t="str">
        <f>IF(P3179="","",
   IF(OR(P3179 &lt; EDA_Outlier_Analysis!$F$7, P3179 &gt; EDA_Outlier_Analysis!$F$8),
      "Outlier",
      "Normal"))</f>
        <v/>
      </c>
      <c r="S3179" t="str">
        <f>IF(N3179="","",
   IF(OR(N3179 &lt;EDA_Outlier_Analysis!$I$10, N3179 &gt; EDA_Outlier_Analysis!$I$11),
      "Outlier",
      "Normal"))</f>
        <v>Normal</v>
      </c>
    </row>
    <row r="3180" spans="1:19">
      <c r="A3180" t="s">
        <v>7329</v>
      </c>
      <c r="B3180" s="4">
        <v>45167</v>
      </c>
      <c r="C3180" s="2">
        <v>-82047.929999999993</v>
      </c>
      <c r="D3180" t="s">
        <v>840</v>
      </c>
      <c r="E3180" t="s">
        <v>878</v>
      </c>
      <c r="F3180" t="s">
        <v>10</v>
      </c>
      <c r="G3180" t="s">
        <v>31</v>
      </c>
      <c r="I3180" t="s">
        <v>3078</v>
      </c>
      <c r="J3180" t="s">
        <v>7330</v>
      </c>
      <c r="K3180" t="str">
        <f>IF(COUNTIF(Customers!A:A, H3180)&gt;0, "Valid", "Invalid")</f>
        <v>Invalid</v>
      </c>
      <c r="L3180" t="str">
        <f t="shared" si="245"/>
        <v>8</v>
      </c>
      <c r="M3180" t="str">
        <f t="shared" si="246"/>
        <v>2023</v>
      </c>
      <c r="N3180">
        <f t="shared" si="247"/>
        <v>-82047.929999999993</v>
      </c>
      <c r="O3180" t="str">
        <f t="shared" si="248"/>
        <v/>
      </c>
      <c r="P3180">
        <f t="shared" si="249"/>
        <v>82047.929999999993</v>
      </c>
      <c r="Q3180" s="48" t="str">
        <f>IF(O3180="","",
   IF(OR(O3180&lt;EDA_Outlier_Analysis!$C$10, O3180&gt;EDA_Outlier_Analysis!$C$11),
      "Outlier",
      "Normal"))</f>
        <v/>
      </c>
      <c r="R3180" t="str">
        <f>IF(P3180="","",
   IF(OR(P3180 &lt; EDA_Outlier_Analysis!$F$7, P3180 &gt; EDA_Outlier_Analysis!$F$8),
      "Outlier",
      "Normal"))</f>
        <v>Outlier</v>
      </c>
      <c r="S3180" t="str">
        <f>IF(N3180="","",
   IF(OR(N3180 &lt;EDA_Outlier_Analysis!$I$10, N3180 &gt; EDA_Outlier_Analysis!$I$11),
      "Outlier",
      "Normal"))</f>
        <v>Normal</v>
      </c>
    </row>
    <row r="3181" spans="1:19">
      <c r="A3181" t="s">
        <v>7331</v>
      </c>
      <c r="B3181" s="4">
        <v>45031</v>
      </c>
      <c r="C3181" s="2">
        <v>77773.91</v>
      </c>
      <c r="D3181" t="s">
        <v>849</v>
      </c>
      <c r="E3181" t="s">
        <v>850</v>
      </c>
      <c r="F3181" t="s">
        <v>9</v>
      </c>
      <c r="G3181" t="s">
        <v>24</v>
      </c>
      <c r="H3181" t="s">
        <v>431</v>
      </c>
      <c r="J3181" t="s">
        <v>7332</v>
      </c>
      <c r="K3181" t="str">
        <f>IF(COUNTIF(Customers!A:A, H3181)&gt;0, "Valid", "Invalid")</f>
        <v>Valid</v>
      </c>
      <c r="L3181" t="str">
        <f t="shared" si="245"/>
        <v>4</v>
      </c>
      <c r="M3181" t="str">
        <f t="shared" si="246"/>
        <v>2023</v>
      </c>
      <c r="N3181">
        <f t="shared" si="247"/>
        <v>77773.91</v>
      </c>
      <c r="O3181">
        <f t="shared" si="248"/>
        <v>77773.91</v>
      </c>
      <c r="P3181" t="str">
        <f t="shared" si="249"/>
        <v/>
      </c>
      <c r="Q3181" s="48" t="str">
        <f>IF(O3181="","",
   IF(OR(O3181&lt;EDA_Outlier_Analysis!$C$10, O3181&gt;EDA_Outlier_Analysis!$C$11),
      "Outlier",
      "Normal"))</f>
        <v>Normal</v>
      </c>
      <c r="R3181" t="str">
        <f>IF(P3181="","",
   IF(OR(P3181 &lt; EDA_Outlier_Analysis!$F$7, P3181 &gt; EDA_Outlier_Analysis!$F$8),
      "Outlier",
      "Normal"))</f>
        <v/>
      </c>
      <c r="S3181" t="str">
        <f>IF(N3181="","",
   IF(OR(N3181 &lt;EDA_Outlier_Analysis!$I$10, N3181 &gt; EDA_Outlier_Analysis!$I$11),
      "Outlier",
      "Normal"))</f>
        <v>Normal</v>
      </c>
    </row>
    <row r="3182" spans="1:19">
      <c r="A3182" t="s">
        <v>7333</v>
      </c>
      <c r="B3182" s="4">
        <v>44618</v>
      </c>
      <c r="C3182" s="2">
        <v>16570.29</v>
      </c>
      <c r="D3182" t="s">
        <v>1345</v>
      </c>
      <c r="E3182" t="s">
        <v>1345</v>
      </c>
      <c r="F3182" t="s">
        <v>9</v>
      </c>
      <c r="G3182" t="s">
        <v>31</v>
      </c>
      <c r="J3182" t="s">
        <v>7334</v>
      </c>
      <c r="K3182" t="str">
        <f>IF(COUNTIF(Customers!A:A, H3182)&gt;0, "Valid", "Invalid")</f>
        <v>Invalid</v>
      </c>
      <c r="L3182" t="str">
        <f t="shared" si="245"/>
        <v>2</v>
      </c>
      <c r="M3182" t="str">
        <f t="shared" si="246"/>
        <v>2022</v>
      </c>
      <c r="N3182">
        <f t="shared" si="247"/>
        <v>-16570.29</v>
      </c>
      <c r="O3182" t="str">
        <f t="shared" si="248"/>
        <v/>
      </c>
      <c r="P3182" t="str">
        <f t="shared" si="249"/>
        <v/>
      </c>
      <c r="Q3182" s="48" t="str">
        <f>IF(O3182="","",
   IF(OR(O3182&lt;EDA_Outlier_Analysis!$C$10, O3182&gt;EDA_Outlier_Analysis!$C$11),
      "Outlier",
      "Normal"))</f>
        <v/>
      </c>
      <c r="R3182" t="str">
        <f>IF(P3182="","",
   IF(OR(P3182 &lt; EDA_Outlier_Analysis!$F$7, P3182 &gt; EDA_Outlier_Analysis!$F$8),
      "Outlier",
      "Normal"))</f>
        <v/>
      </c>
      <c r="S3182" t="str">
        <f>IF(N3182="","",
   IF(OR(N3182 &lt;EDA_Outlier_Analysis!$I$10, N3182 &gt; EDA_Outlier_Analysis!$I$11),
      "Outlier",
      "Normal"))</f>
        <v>Normal</v>
      </c>
    </row>
    <row r="3183" spans="1:19">
      <c r="A3183" t="s">
        <v>7335</v>
      </c>
      <c r="B3183" s="4">
        <v>45159</v>
      </c>
      <c r="C3183" s="2">
        <v>156349.35999999999</v>
      </c>
      <c r="D3183" t="s">
        <v>849</v>
      </c>
      <c r="E3183" t="s">
        <v>868</v>
      </c>
      <c r="F3183" t="s">
        <v>10</v>
      </c>
      <c r="G3183" t="s">
        <v>31</v>
      </c>
      <c r="H3183" t="s">
        <v>711</v>
      </c>
      <c r="J3183" t="s">
        <v>7336</v>
      </c>
      <c r="K3183" t="str">
        <f>IF(COUNTIF(Customers!A:A, H3183)&gt;0, "Valid", "Invalid")</f>
        <v>Valid</v>
      </c>
      <c r="L3183" t="str">
        <f t="shared" si="245"/>
        <v>8</v>
      </c>
      <c r="M3183" t="str">
        <f t="shared" si="246"/>
        <v>2023</v>
      </c>
      <c r="N3183">
        <f t="shared" si="247"/>
        <v>156349.35999999999</v>
      </c>
      <c r="O3183">
        <f t="shared" si="248"/>
        <v>156349.35999999999</v>
      </c>
      <c r="P3183" t="str">
        <f t="shared" si="249"/>
        <v/>
      </c>
      <c r="Q3183" s="48" t="str">
        <f>IF(O3183="","",
   IF(OR(O3183&lt;EDA_Outlier_Analysis!$C$10, O3183&gt;EDA_Outlier_Analysis!$C$11),
      "Outlier",
      "Normal"))</f>
        <v>Normal</v>
      </c>
      <c r="R3183" t="str">
        <f>IF(P3183="","",
   IF(OR(P3183 &lt; EDA_Outlier_Analysis!$F$7, P3183 &gt; EDA_Outlier_Analysis!$F$8),
      "Outlier",
      "Normal"))</f>
        <v/>
      </c>
      <c r="S3183" t="str">
        <f>IF(N3183="","",
   IF(OR(N3183 &lt;EDA_Outlier_Analysis!$I$10, N3183 &gt; EDA_Outlier_Analysis!$I$11),
      "Outlier",
      "Normal"))</f>
        <v>Normal</v>
      </c>
    </row>
    <row r="3184" spans="1:19">
      <c r="A3184" t="s">
        <v>7337</v>
      </c>
      <c r="B3184" s="4">
        <v>44851</v>
      </c>
      <c r="C3184" s="2">
        <v>-25126.15</v>
      </c>
      <c r="D3184" t="s">
        <v>840</v>
      </c>
      <c r="E3184" t="s">
        <v>841</v>
      </c>
      <c r="F3184" t="s">
        <v>9</v>
      </c>
      <c r="G3184" t="s">
        <v>24</v>
      </c>
      <c r="I3184" t="s">
        <v>1210</v>
      </c>
      <c r="J3184" t="s">
        <v>7338</v>
      </c>
      <c r="K3184" t="str">
        <f>IF(COUNTIF(Customers!A:A, H3184)&gt;0, "Valid", "Invalid")</f>
        <v>Invalid</v>
      </c>
      <c r="L3184" t="str">
        <f t="shared" si="245"/>
        <v>10</v>
      </c>
      <c r="M3184" t="str">
        <f t="shared" si="246"/>
        <v>2022</v>
      </c>
      <c r="N3184">
        <f t="shared" si="247"/>
        <v>-25126.15</v>
      </c>
      <c r="O3184" t="str">
        <f t="shared" si="248"/>
        <v/>
      </c>
      <c r="P3184">
        <f t="shared" si="249"/>
        <v>25126.15</v>
      </c>
      <c r="Q3184" s="48" t="str">
        <f>IF(O3184="","",
   IF(OR(O3184&lt;EDA_Outlier_Analysis!$C$10, O3184&gt;EDA_Outlier_Analysis!$C$11),
      "Outlier",
      "Normal"))</f>
        <v/>
      </c>
      <c r="R3184" t="str">
        <f>IF(P3184="","",
   IF(OR(P3184 &lt; EDA_Outlier_Analysis!$F$7, P3184 &gt; EDA_Outlier_Analysis!$F$8),
      "Outlier",
      "Normal"))</f>
        <v>Outlier</v>
      </c>
      <c r="S3184" t="str">
        <f>IF(N3184="","",
   IF(OR(N3184 &lt;EDA_Outlier_Analysis!$I$10, N3184 &gt; EDA_Outlier_Analysis!$I$11),
      "Outlier",
      "Normal"))</f>
        <v>Normal</v>
      </c>
    </row>
    <row r="3185" spans="1:19">
      <c r="A3185" t="s">
        <v>7339</v>
      </c>
      <c r="B3185" s="4">
        <v>44829</v>
      </c>
      <c r="C3185" s="2">
        <v>-68651.97</v>
      </c>
      <c r="D3185" t="s">
        <v>840</v>
      </c>
      <c r="E3185" t="s">
        <v>864</v>
      </c>
      <c r="F3185" t="s">
        <v>11</v>
      </c>
      <c r="G3185" t="s">
        <v>24</v>
      </c>
      <c r="I3185" t="s">
        <v>1767</v>
      </c>
      <c r="J3185" t="s">
        <v>7340</v>
      </c>
      <c r="K3185" t="str">
        <f>IF(COUNTIF(Customers!A:A, H3185)&gt;0, "Valid", "Invalid")</f>
        <v>Invalid</v>
      </c>
      <c r="L3185" t="str">
        <f t="shared" si="245"/>
        <v>9</v>
      </c>
      <c r="M3185" t="str">
        <f t="shared" si="246"/>
        <v>2022</v>
      </c>
      <c r="N3185">
        <f t="shared" si="247"/>
        <v>-68651.97</v>
      </c>
      <c r="O3185" t="str">
        <f t="shared" si="248"/>
        <v/>
      </c>
      <c r="P3185">
        <f t="shared" si="249"/>
        <v>68651.97</v>
      </c>
      <c r="Q3185" s="48" t="str">
        <f>IF(O3185="","",
   IF(OR(O3185&lt;EDA_Outlier_Analysis!$C$10, O3185&gt;EDA_Outlier_Analysis!$C$11),
      "Outlier",
      "Normal"))</f>
        <v/>
      </c>
      <c r="R3185" t="str">
        <f>IF(P3185="","",
   IF(OR(P3185 &lt; EDA_Outlier_Analysis!$F$7, P3185 &gt; EDA_Outlier_Analysis!$F$8),
      "Outlier",
      "Normal"))</f>
        <v>Outlier</v>
      </c>
      <c r="S3185" t="str">
        <f>IF(N3185="","",
   IF(OR(N3185 &lt;EDA_Outlier_Analysis!$I$10, N3185 &gt; EDA_Outlier_Analysis!$I$11),
      "Outlier",
      "Normal"))</f>
        <v>Normal</v>
      </c>
    </row>
    <row r="3186" spans="1:19">
      <c r="A3186" t="s">
        <v>7341</v>
      </c>
      <c r="B3186" s="4">
        <v>45047</v>
      </c>
      <c r="C3186" s="2">
        <v>-27489.86</v>
      </c>
      <c r="D3186" t="s">
        <v>840</v>
      </c>
      <c r="E3186" t="s">
        <v>905</v>
      </c>
      <c r="F3186" t="s">
        <v>10</v>
      </c>
      <c r="G3186" t="s">
        <v>34</v>
      </c>
      <c r="I3186" t="s">
        <v>1077</v>
      </c>
      <c r="J3186" t="s">
        <v>7342</v>
      </c>
      <c r="K3186" t="str">
        <f>IF(COUNTIF(Customers!A:A, H3186)&gt;0, "Valid", "Invalid")</f>
        <v>Invalid</v>
      </c>
      <c r="L3186" t="str">
        <f t="shared" si="245"/>
        <v>5</v>
      </c>
      <c r="M3186" t="str">
        <f t="shared" si="246"/>
        <v>2023</v>
      </c>
      <c r="N3186">
        <f t="shared" si="247"/>
        <v>-27489.86</v>
      </c>
      <c r="O3186" t="str">
        <f t="shared" si="248"/>
        <v/>
      </c>
      <c r="P3186">
        <f t="shared" si="249"/>
        <v>27489.86</v>
      </c>
      <c r="Q3186" s="48" t="str">
        <f>IF(O3186="","",
   IF(OR(O3186&lt;EDA_Outlier_Analysis!$C$10, O3186&gt;EDA_Outlier_Analysis!$C$11),
      "Outlier",
      "Normal"))</f>
        <v/>
      </c>
      <c r="R3186" t="str">
        <f>IF(P3186="","",
   IF(OR(P3186 &lt; EDA_Outlier_Analysis!$F$7, P3186 &gt; EDA_Outlier_Analysis!$F$8),
      "Outlier",
      "Normal"))</f>
        <v>Normal</v>
      </c>
      <c r="S3186" t="str">
        <f>IF(N3186="","",
   IF(OR(N3186 &lt;EDA_Outlier_Analysis!$I$10, N3186 &gt; EDA_Outlier_Analysis!$I$11),
      "Outlier",
      "Normal"))</f>
        <v>Normal</v>
      </c>
    </row>
    <row r="3187" spans="1:19">
      <c r="A3187" t="s">
        <v>7343</v>
      </c>
      <c r="B3187" s="4">
        <v>44999</v>
      </c>
      <c r="C3187" s="2">
        <v>117080.94</v>
      </c>
      <c r="D3187" t="s">
        <v>849</v>
      </c>
      <c r="E3187" t="s">
        <v>868</v>
      </c>
      <c r="F3187" t="s">
        <v>9</v>
      </c>
      <c r="G3187" t="s">
        <v>34</v>
      </c>
      <c r="H3187" t="s">
        <v>77</v>
      </c>
      <c r="J3187" t="s">
        <v>7344</v>
      </c>
      <c r="K3187" t="str">
        <f>IF(COUNTIF(Customers!A:A, H3187)&gt;0, "Valid", "Invalid")</f>
        <v>Valid</v>
      </c>
      <c r="L3187" t="str">
        <f t="shared" si="245"/>
        <v>3</v>
      </c>
      <c r="M3187" t="str">
        <f t="shared" si="246"/>
        <v>2023</v>
      </c>
      <c r="N3187">
        <f t="shared" si="247"/>
        <v>117080.94</v>
      </c>
      <c r="O3187">
        <f t="shared" si="248"/>
        <v>117080.94</v>
      </c>
      <c r="P3187" t="str">
        <f t="shared" si="249"/>
        <v/>
      </c>
      <c r="Q3187" s="48" t="str">
        <f>IF(O3187="","",
   IF(OR(O3187&lt;EDA_Outlier_Analysis!$C$10, O3187&gt;EDA_Outlier_Analysis!$C$11),
      "Outlier",
      "Normal"))</f>
        <v>Normal</v>
      </c>
      <c r="R3187" t="str">
        <f>IF(P3187="","",
   IF(OR(P3187 &lt; EDA_Outlier_Analysis!$F$7, P3187 &gt; EDA_Outlier_Analysis!$F$8),
      "Outlier",
      "Normal"))</f>
        <v/>
      </c>
      <c r="S3187" t="str">
        <f>IF(N3187="","",
   IF(OR(N3187 &lt;EDA_Outlier_Analysis!$I$10, N3187 &gt; EDA_Outlier_Analysis!$I$11),
      "Outlier",
      "Normal"))</f>
        <v>Normal</v>
      </c>
    </row>
    <row r="3188" spans="1:19">
      <c r="A3188" t="s">
        <v>7345</v>
      </c>
      <c r="B3188" s="4">
        <v>45112</v>
      </c>
      <c r="C3188" s="2">
        <v>-50294.55</v>
      </c>
      <c r="D3188" t="s">
        <v>840</v>
      </c>
      <c r="E3188" t="s">
        <v>841</v>
      </c>
      <c r="F3188" t="s">
        <v>11</v>
      </c>
      <c r="G3188" t="s">
        <v>31</v>
      </c>
      <c r="I3188" t="s">
        <v>1156</v>
      </c>
      <c r="J3188" t="s">
        <v>7346</v>
      </c>
      <c r="K3188" t="str">
        <f>IF(COUNTIF(Customers!A:A, H3188)&gt;0, "Valid", "Invalid")</f>
        <v>Invalid</v>
      </c>
      <c r="L3188" t="str">
        <f t="shared" si="245"/>
        <v>7</v>
      </c>
      <c r="M3188" t="str">
        <f t="shared" si="246"/>
        <v>2023</v>
      </c>
      <c r="N3188">
        <f t="shared" si="247"/>
        <v>-50294.55</v>
      </c>
      <c r="O3188" t="str">
        <f t="shared" si="248"/>
        <v/>
      </c>
      <c r="P3188">
        <f t="shared" si="249"/>
        <v>50294.55</v>
      </c>
      <c r="Q3188" s="48" t="str">
        <f>IF(O3188="","",
   IF(OR(O3188&lt;EDA_Outlier_Analysis!$C$10, O3188&gt;EDA_Outlier_Analysis!$C$11),
      "Outlier",
      "Normal"))</f>
        <v/>
      </c>
      <c r="R3188" t="str">
        <f>IF(P3188="","",
   IF(OR(P3188 &lt; EDA_Outlier_Analysis!$F$7, P3188 &gt; EDA_Outlier_Analysis!$F$8),
      "Outlier",
      "Normal"))</f>
        <v>Normal</v>
      </c>
      <c r="S3188" t="str">
        <f>IF(N3188="","",
   IF(OR(N3188 &lt;EDA_Outlier_Analysis!$I$10, N3188 &gt; EDA_Outlier_Analysis!$I$11),
      "Outlier",
      "Normal"))</f>
        <v>Normal</v>
      </c>
    </row>
    <row r="3189" spans="1:19">
      <c r="A3189" t="s">
        <v>7347</v>
      </c>
      <c r="B3189" s="4">
        <v>44710</v>
      </c>
      <c r="C3189" s="2">
        <v>101127.55</v>
      </c>
      <c r="D3189" t="s">
        <v>849</v>
      </c>
      <c r="E3189" t="s">
        <v>850</v>
      </c>
      <c r="F3189" t="s">
        <v>10</v>
      </c>
      <c r="G3189" t="s">
        <v>31</v>
      </c>
      <c r="H3189" t="s">
        <v>761</v>
      </c>
      <c r="J3189" t="s">
        <v>7348</v>
      </c>
      <c r="K3189" t="str">
        <f>IF(COUNTIF(Customers!A:A, H3189)&gt;0, "Valid", "Invalid")</f>
        <v>Valid</v>
      </c>
      <c r="L3189" t="str">
        <f t="shared" si="245"/>
        <v>5</v>
      </c>
      <c r="M3189" t="str">
        <f t="shared" si="246"/>
        <v>2022</v>
      </c>
      <c r="N3189">
        <f t="shared" si="247"/>
        <v>101127.55</v>
      </c>
      <c r="O3189">
        <f t="shared" si="248"/>
        <v>101127.55</v>
      </c>
      <c r="P3189" t="str">
        <f t="shared" si="249"/>
        <v/>
      </c>
      <c r="Q3189" s="48" t="str">
        <f>IF(O3189="","",
   IF(OR(O3189&lt;EDA_Outlier_Analysis!$C$10, O3189&gt;EDA_Outlier_Analysis!$C$11),
      "Outlier",
      "Normal"))</f>
        <v>Normal</v>
      </c>
      <c r="R3189" t="str">
        <f>IF(P3189="","",
   IF(OR(P3189 &lt; EDA_Outlier_Analysis!$F$7, P3189 &gt; EDA_Outlier_Analysis!$F$8),
      "Outlier",
      "Normal"))</f>
        <v/>
      </c>
      <c r="S3189" t="str">
        <f>IF(N3189="","",
   IF(OR(N3189 &lt;EDA_Outlier_Analysis!$I$10, N3189 &gt; EDA_Outlier_Analysis!$I$11),
      "Outlier",
      "Normal"))</f>
        <v>Normal</v>
      </c>
    </row>
    <row r="3190" spans="1:19">
      <c r="A3190" t="s">
        <v>7349</v>
      </c>
      <c r="B3190" s="4">
        <v>45122</v>
      </c>
      <c r="C3190" s="2">
        <v>224100.25</v>
      </c>
      <c r="D3190" t="s">
        <v>849</v>
      </c>
      <c r="E3190" t="s">
        <v>850</v>
      </c>
      <c r="F3190" t="s">
        <v>10</v>
      </c>
      <c r="G3190" t="s">
        <v>24</v>
      </c>
      <c r="H3190" t="s">
        <v>531</v>
      </c>
      <c r="J3190" t="s">
        <v>7350</v>
      </c>
      <c r="K3190" t="str">
        <f>IF(COUNTIF(Customers!A:A, H3190)&gt;0, "Valid", "Invalid")</f>
        <v>Valid</v>
      </c>
      <c r="L3190" t="str">
        <f t="shared" si="245"/>
        <v>7</v>
      </c>
      <c r="M3190" t="str">
        <f t="shared" si="246"/>
        <v>2023</v>
      </c>
      <c r="N3190">
        <f t="shared" si="247"/>
        <v>224100.25</v>
      </c>
      <c r="O3190">
        <f t="shared" si="248"/>
        <v>224100.25</v>
      </c>
      <c r="P3190" t="str">
        <f t="shared" si="249"/>
        <v/>
      </c>
      <c r="Q3190" s="48" t="str">
        <f>IF(O3190="","",
   IF(OR(O3190&lt;EDA_Outlier_Analysis!$C$10, O3190&gt;EDA_Outlier_Analysis!$C$11),
      "Outlier",
      "Normal"))</f>
        <v>Normal</v>
      </c>
      <c r="R3190" t="str">
        <f>IF(P3190="","",
   IF(OR(P3190 &lt; EDA_Outlier_Analysis!$F$7, P3190 &gt; EDA_Outlier_Analysis!$F$8),
      "Outlier",
      "Normal"))</f>
        <v/>
      </c>
      <c r="S3190" t="str">
        <f>IF(N3190="","",
   IF(OR(N3190 &lt;EDA_Outlier_Analysis!$I$10, N3190 &gt; EDA_Outlier_Analysis!$I$11),
      "Outlier",
      "Normal"))</f>
        <v>Normal</v>
      </c>
    </row>
    <row r="3191" spans="1:19">
      <c r="A3191" t="s">
        <v>7351</v>
      </c>
      <c r="B3191" s="4">
        <v>45147</v>
      </c>
      <c r="C3191" s="2">
        <v>-9759.3700000000008</v>
      </c>
      <c r="D3191" t="s">
        <v>840</v>
      </c>
      <c r="E3191" t="s">
        <v>905</v>
      </c>
      <c r="F3191" t="s">
        <v>9</v>
      </c>
      <c r="G3191" t="s">
        <v>24</v>
      </c>
      <c r="I3191" t="s">
        <v>2086</v>
      </c>
      <c r="J3191" t="s">
        <v>7352</v>
      </c>
      <c r="K3191" t="str">
        <f>IF(COUNTIF(Customers!A:A, H3191)&gt;0, "Valid", "Invalid")</f>
        <v>Invalid</v>
      </c>
      <c r="L3191" t="str">
        <f t="shared" si="245"/>
        <v>8</v>
      </c>
      <c r="M3191" t="str">
        <f t="shared" si="246"/>
        <v>2023</v>
      </c>
      <c r="N3191">
        <f t="shared" si="247"/>
        <v>-9759.3700000000008</v>
      </c>
      <c r="O3191" t="str">
        <f t="shared" si="248"/>
        <v/>
      </c>
      <c r="P3191">
        <f t="shared" si="249"/>
        <v>9759.3700000000008</v>
      </c>
      <c r="Q3191" s="48" t="str">
        <f>IF(O3191="","",
   IF(OR(O3191&lt;EDA_Outlier_Analysis!$C$10, O3191&gt;EDA_Outlier_Analysis!$C$11),
      "Outlier",
      "Normal"))</f>
        <v/>
      </c>
      <c r="R3191" t="str">
        <f>IF(P3191="","",
   IF(OR(P3191 &lt; EDA_Outlier_Analysis!$F$7, P3191 &gt; EDA_Outlier_Analysis!$F$8),
      "Outlier",
      "Normal"))</f>
        <v>Outlier</v>
      </c>
      <c r="S3191" t="str">
        <f>IF(N3191="","",
   IF(OR(N3191 &lt;EDA_Outlier_Analysis!$I$10, N3191 &gt; EDA_Outlier_Analysis!$I$11),
      "Outlier",
      "Normal"))</f>
        <v>Normal</v>
      </c>
    </row>
    <row r="3192" spans="1:19">
      <c r="A3192" t="s">
        <v>7353</v>
      </c>
      <c r="B3192" s="4">
        <v>44881</v>
      </c>
      <c r="C3192" s="2">
        <v>172168.15</v>
      </c>
      <c r="D3192" t="s">
        <v>849</v>
      </c>
      <c r="E3192" t="s">
        <v>853</v>
      </c>
      <c r="F3192" t="s">
        <v>9</v>
      </c>
      <c r="G3192" t="s">
        <v>34</v>
      </c>
      <c r="H3192" t="s">
        <v>159</v>
      </c>
      <c r="J3192" t="s">
        <v>7354</v>
      </c>
      <c r="K3192" t="str">
        <f>IF(COUNTIF(Customers!A:A, H3192)&gt;0, "Valid", "Invalid")</f>
        <v>Valid</v>
      </c>
      <c r="L3192" t="str">
        <f t="shared" si="245"/>
        <v>11</v>
      </c>
      <c r="M3192" t="str">
        <f t="shared" si="246"/>
        <v>2022</v>
      </c>
      <c r="N3192">
        <f t="shared" si="247"/>
        <v>172168.15</v>
      </c>
      <c r="O3192">
        <f t="shared" si="248"/>
        <v>172168.15</v>
      </c>
      <c r="P3192" t="str">
        <f t="shared" si="249"/>
        <v/>
      </c>
      <c r="Q3192" s="48" t="str">
        <f>IF(O3192="","",
   IF(OR(O3192&lt;EDA_Outlier_Analysis!$C$10, O3192&gt;EDA_Outlier_Analysis!$C$11),
      "Outlier",
      "Normal"))</f>
        <v>Normal</v>
      </c>
      <c r="R3192" t="str">
        <f>IF(P3192="","",
   IF(OR(P3192 &lt; EDA_Outlier_Analysis!$F$7, P3192 &gt; EDA_Outlier_Analysis!$F$8),
      "Outlier",
      "Normal"))</f>
        <v/>
      </c>
      <c r="S3192" t="str">
        <f>IF(N3192="","",
   IF(OR(N3192 &lt;EDA_Outlier_Analysis!$I$10, N3192 &gt; EDA_Outlier_Analysis!$I$11),
      "Outlier",
      "Normal"))</f>
        <v>Normal</v>
      </c>
    </row>
    <row r="3193" spans="1:19">
      <c r="A3193" t="s">
        <v>7355</v>
      </c>
      <c r="B3193" s="4">
        <v>45260</v>
      </c>
      <c r="C3193" s="2">
        <v>193601.96</v>
      </c>
      <c r="D3193" t="s">
        <v>849</v>
      </c>
      <c r="E3193" t="s">
        <v>868</v>
      </c>
      <c r="F3193" t="s">
        <v>10</v>
      </c>
      <c r="G3193" t="s">
        <v>24</v>
      </c>
      <c r="H3193" t="s">
        <v>191</v>
      </c>
      <c r="J3193" t="s">
        <v>7356</v>
      </c>
      <c r="K3193" t="str">
        <f>IF(COUNTIF(Customers!A:A, H3193)&gt;0, "Valid", "Invalid")</f>
        <v>Valid</v>
      </c>
      <c r="L3193" t="str">
        <f t="shared" si="245"/>
        <v>11</v>
      </c>
      <c r="M3193" t="str">
        <f t="shared" si="246"/>
        <v>2023</v>
      </c>
      <c r="N3193">
        <f t="shared" si="247"/>
        <v>193601.96</v>
      </c>
      <c r="O3193">
        <f t="shared" si="248"/>
        <v>193601.96</v>
      </c>
      <c r="P3193" t="str">
        <f t="shared" si="249"/>
        <v/>
      </c>
      <c r="Q3193" s="48" t="str">
        <f>IF(O3193="","",
   IF(OR(O3193&lt;EDA_Outlier_Analysis!$C$10, O3193&gt;EDA_Outlier_Analysis!$C$11),
      "Outlier",
      "Normal"))</f>
        <v>Normal</v>
      </c>
      <c r="R3193" t="str">
        <f>IF(P3193="","",
   IF(OR(P3193 &lt; EDA_Outlier_Analysis!$F$7, P3193 &gt; EDA_Outlier_Analysis!$F$8),
      "Outlier",
      "Normal"))</f>
        <v/>
      </c>
      <c r="S3193" t="str">
        <f>IF(N3193="","",
   IF(OR(N3193 &lt;EDA_Outlier_Analysis!$I$10, N3193 &gt; EDA_Outlier_Analysis!$I$11),
      "Outlier",
      "Normal"))</f>
        <v>Normal</v>
      </c>
    </row>
    <row r="3194" spans="1:19">
      <c r="A3194" t="s">
        <v>7357</v>
      </c>
      <c r="B3194" s="4">
        <v>45038</v>
      </c>
      <c r="C3194" s="2">
        <v>-13187.52</v>
      </c>
      <c r="D3194" t="s">
        <v>840</v>
      </c>
      <c r="E3194" t="s">
        <v>905</v>
      </c>
      <c r="F3194" t="s">
        <v>10</v>
      </c>
      <c r="G3194" t="s">
        <v>24</v>
      </c>
      <c r="I3194" t="s">
        <v>1800</v>
      </c>
      <c r="J3194" t="s">
        <v>7358</v>
      </c>
      <c r="K3194" t="str">
        <f>IF(COUNTIF(Customers!A:A, H3194)&gt;0, "Valid", "Invalid")</f>
        <v>Invalid</v>
      </c>
      <c r="L3194" t="str">
        <f t="shared" si="245"/>
        <v>4</v>
      </c>
      <c r="M3194" t="str">
        <f t="shared" si="246"/>
        <v>2023</v>
      </c>
      <c r="N3194">
        <f t="shared" si="247"/>
        <v>-13187.52</v>
      </c>
      <c r="O3194" t="str">
        <f t="shared" si="248"/>
        <v/>
      </c>
      <c r="P3194">
        <f t="shared" si="249"/>
        <v>13187.52</v>
      </c>
      <c r="Q3194" s="48" t="str">
        <f>IF(O3194="","",
   IF(OR(O3194&lt;EDA_Outlier_Analysis!$C$10, O3194&gt;EDA_Outlier_Analysis!$C$11),
      "Outlier",
      "Normal"))</f>
        <v/>
      </c>
      <c r="R3194" t="str">
        <f>IF(P3194="","",
   IF(OR(P3194 &lt; EDA_Outlier_Analysis!$F$7, P3194 &gt; EDA_Outlier_Analysis!$F$8),
      "Outlier",
      "Normal"))</f>
        <v>Outlier</v>
      </c>
      <c r="S3194" t="str">
        <f>IF(N3194="","",
   IF(OR(N3194 &lt;EDA_Outlier_Analysis!$I$10, N3194 &gt; EDA_Outlier_Analysis!$I$11),
      "Outlier",
      "Normal"))</f>
        <v>Normal</v>
      </c>
    </row>
    <row r="3195" spans="1:19">
      <c r="A3195" t="s">
        <v>7359</v>
      </c>
      <c r="B3195" s="4">
        <v>45088</v>
      </c>
      <c r="C3195" s="2">
        <v>135817.5</v>
      </c>
      <c r="D3195" t="s">
        <v>849</v>
      </c>
      <c r="E3195" t="s">
        <v>850</v>
      </c>
      <c r="F3195" t="s">
        <v>9</v>
      </c>
      <c r="G3195" t="s">
        <v>34</v>
      </c>
      <c r="H3195" t="s">
        <v>275</v>
      </c>
      <c r="J3195" t="s">
        <v>7360</v>
      </c>
      <c r="K3195" t="str">
        <f>IF(COUNTIF(Customers!A:A, H3195)&gt;0, "Valid", "Invalid")</f>
        <v>Valid</v>
      </c>
      <c r="L3195" t="str">
        <f t="shared" si="245"/>
        <v>6</v>
      </c>
      <c r="M3195" t="str">
        <f t="shared" si="246"/>
        <v>2023</v>
      </c>
      <c r="N3195">
        <f t="shared" si="247"/>
        <v>135817.5</v>
      </c>
      <c r="O3195">
        <f t="shared" si="248"/>
        <v>135817.5</v>
      </c>
      <c r="P3195" t="str">
        <f t="shared" si="249"/>
        <v/>
      </c>
      <c r="Q3195" s="48" t="str">
        <f>IF(O3195="","",
   IF(OR(O3195&lt;EDA_Outlier_Analysis!$C$10, O3195&gt;EDA_Outlier_Analysis!$C$11),
      "Outlier",
      "Normal"))</f>
        <v>Normal</v>
      </c>
      <c r="R3195" t="str">
        <f>IF(P3195="","",
   IF(OR(P3195 &lt; EDA_Outlier_Analysis!$F$7, P3195 &gt; EDA_Outlier_Analysis!$F$8),
      "Outlier",
      "Normal"))</f>
        <v/>
      </c>
      <c r="S3195" t="str">
        <f>IF(N3195="","",
   IF(OR(N3195 &lt;EDA_Outlier_Analysis!$I$10, N3195 &gt; EDA_Outlier_Analysis!$I$11),
      "Outlier",
      "Normal"))</f>
        <v>Normal</v>
      </c>
    </row>
    <row r="3196" spans="1:19">
      <c r="A3196" t="s">
        <v>7361</v>
      </c>
      <c r="B3196" s="4">
        <v>45003</v>
      </c>
      <c r="C3196" s="2">
        <v>-33961.71</v>
      </c>
      <c r="D3196" t="s">
        <v>840</v>
      </c>
      <c r="E3196" t="s">
        <v>905</v>
      </c>
      <c r="F3196" t="s">
        <v>10</v>
      </c>
      <c r="G3196" t="s">
        <v>31</v>
      </c>
      <c r="I3196" t="s">
        <v>1545</v>
      </c>
      <c r="J3196" t="s">
        <v>7362</v>
      </c>
      <c r="K3196" t="str">
        <f>IF(COUNTIF(Customers!A:A, H3196)&gt;0, "Valid", "Invalid")</f>
        <v>Invalid</v>
      </c>
      <c r="L3196" t="str">
        <f t="shared" si="245"/>
        <v>3</v>
      </c>
      <c r="M3196" t="str">
        <f t="shared" si="246"/>
        <v>2023</v>
      </c>
      <c r="N3196">
        <f t="shared" si="247"/>
        <v>-33961.71</v>
      </c>
      <c r="O3196" t="str">
        <f t="shared" si="248"/>
        <v/>
      </c>
      <c r="P3196">
        <f t="shared" si="249"/>
        <v>33961.71</v>
      </c>
      <c r="Q3196" s="48" t="str">
        <f>IF(O3196="","",
   IF(OR(O3196&lt;EDA_Outlier_Analysis!$C$10, O3196&gt;EDA_Outlier_Analysis!$C$11),
      "Outlier",
      "Normal"))</f>
        <v/>
      </c>
      <c r="R3196" t="str">
        <f>IF(P3196="","",
   IF(OR(P3196 &lt; EDA_Outlier_Analysis!$F$7, P3196 &gt; EDA_Outlier_Analysis!$F$8),
      "Outlier",
      "Normal"))</f>
        <v>Normal</v>
      </c>
      <c r="S3196" t="str">
        <f>IF(N3196="","",
   IF(OR(N3196 &lt;EDA_Outlier_Analysis!$I$10, N3196 &gt; EDA_Outlier_Analysis!$I$11),
      "Outlier",
      "Normal"))</f>
        <v>Normal</v>
      </c>
    </row>
    <row r="3197" spans="1:19">
      <c r="A3197" t="s">
        <v>7363</v>
      </c>
      <c r="B3197" s="4">
        <v>45137</v>
      </c>
      <c r="C3197" s="2">
        <v>-30987.119999999999</v>
      </c>
      <c r="D3197" t="s">
        <v>840</v>
      </c>
      <c r="E3197" t="s">
        <v>845</v>
      </c>
      <c r="F3197" t="s">
        <v>10</v>
      </c>
      <c r="G3197" t="s">
        <v>24</v>
      </c>
      <c r="I3197" t="s">
        <v>1435</v>
      </c>
      <c r="J3197" t="s">
        <v>7364</v>
      </c>
      <c r="K3197" t="str">
        <f>IF(COUNTIF(Customers!A:A, H3197)&gt;0, "Valid", "Invalid")</f>
        <v>Invalid</v>
      </c>
      <c r="L3197" t="str">
        <f t="shared" si="245"/>
        <v>7</v>
      </c>
      <c r="M3197" t="str">
        <f t="shared" si="246"/>
        <v>2023</v>
      </c>
      <c r="N3197">
        <f t="shared" si="247"/>
        <v>-30987.119999999999</v>
      </c>
      <c r="O3197" t="str">
        <f t="shared" si="248"/>
        <v/>
      </c>
      <c r="P3197">
        <f t="shared" si="249"/>
        <v>30987.119999999999</v>
      </c>
      <c r="Q3197" s="48" t="str">
        <f>IF(O3197="","",
   IF(OR(O3197&lt;EDA_Outlier_Analysis!$C$10, O3197&gt;EDA_Outlier_Analysis!$C$11),
      "Outlier",
      "Normal"))</f>
        <v/>
      </c>
      <c r="R3197" t="str">
        <f>IF(P3197="","",
   IF(OR(P3197 &lt; EDA_Outlier_Analysis!$F$7, P3197 &gt; EDA_Outlier_Analysis!$F$8),
      "Outlier",
      "Normal"))</f>
        <v>Normal</v>
      </c>
      <c r="S3197" t="str">
        <f>IF(N3197="","",
   IF(OR(N3197 &lt;EDA_Outlier_Analysis!$I$10, N3197 &gt; EDA_Outlier_Analysis!$I$11),
      "Outlier",
      "Normal"))</f>
        <v>Normal</v>
      </c>
    </row>
    <row r="3198" spans="1:19">
      <c r="A3198" t="s">
        <v>7365</v>
      </c>
      <c r="B3198" s="4">
        <v>44576</v>
      </c>
      <c r="C3198" s="2">
        <v>21024.95</v>
      </c>
      <c r="D3198" t="s">
        <v>971</v>
      </c>
      <c r="E3198" t="s">
        <v>971</v>
      </c>
      <c r="F3198" t="s">
        <v>9</v>
      </c>
      <c r="G3198" t="s">
        <v>24</v>
      </c>
      <c r="J3198" t="s">
        <v>7366</v>
      </c>
      <c r="K3198" t="str">
        <f>IF(COUNTIF(Customers!A:A, H3198)&gt;0, "Valid", "Invalid")</f>
        <v>Invalid</v>
      </c>
      <c r="L3198" t="str">
        <f t="shared" si="245"/>
        <v>1</v>
      </c>
      <c r="M3198" t="str">
        <f t="shared" si="246"/>
        <v>2022</v>
      </c>
      <c r="N3198">
        <f t="shared" si="247"/>
        <v>-21024.95</v>
      </c>
      <c r="O3198" t="str">
        <f t="shared" si="248"/>
        <v/>
      </c>
      <c r="P3198" t="str">
        <f t="shared" si="249"/>
        <v/>
      </c>
      <c r="Q3198" s="48" t="str">
        <f>IF(O3198="","",
   IF(OR(O3198&lt;EDA_Outlier_Analysis!$C$10, O3198&gt;EDA_Outlier_Analysis!$C$11),
      "Outlier",
      "Normal"))</f>
        <v/>
      </c>
      <c r="R3198" t="str">
        <f>IF(P3198="","",
   IF(OR(P3198 &lt; EDA_Outlier_Analysis!$F$7, P3198 &gt; EDA_Outlier_Analysis!$F$8),
      "Outlier",
      "Normal"))</f>
        <v/>
      </c>
      <c r="S3198" t="str">
        <f>IF(N3198="","",
   IF(OR(N3198 &lt;EDA_Outlier_Analysis!$I$10, N3198 &gt; EDA_Outlier_Analysis!$I$11),
      "Outlier",
      "Normal"))</f>
        <v>Normal</v>
      </c>
    </row>
    <row r="3199" spans="1:19">
      <c r="A3199" t="s">
        <v>7367</v>
      </c>
      <c r="B3199" s="4">
        <v>44782</v>
      </c>
      <c r="C3199" s="2">
        <v>-56682.05</v>
      </c>
      <c r="D3199" t="s">
        <v>840</v>
      </c>
      <c r="E3199" t="s">
        <v>845</v>
      </c>
      <c r="F3199" t="s">
        <v>10</v>
      </c>
      <c r="G3199" t="s">
        <v>24</v>
      </c>
      <c r="I3199" t="s">
        <v>1177</v>
      </c>
      <c r="J3199" t="s">
        <v>7368</v>
      </c>
      <c r="K3199" t="str">
        <f>IF(COUNTIF(Customers!A:A, H3199)&gt;0, "Valid", "Invalid")</f>
        <v>Invalid</v>
      </c>
      <c r="L3199" t="str">
        <f t="shared" si="245"/>
        <v>8</v>
      </c>
      <c r="M3199" t="str">
        <f t="shared" si="246"/>
        <v>2022</v>
      </c>
      <c r="N3199">
        <f t="shared" si="247"/>
        <v>-56682.05</v>
      </c>
      <c r="O3199" t="str">
        <f t="shared" si="248"/>
        <v/>
      </c>
      <c r="P3199">
        <f t="shared" si="249"/>
        <v>56682.05</v>
      </c>
      <c r="Q3199" s="48" t="str">
        <f>IF(O3199="","",
   IF(OR(O3199&lt;EDA_Outlier_Analysis!$C$10, O3199&gt;EDA_Outlier_Analysis!$C$11),
      "Outlier",
      "Normal"))</f>
        <v/>
      </c>
      <c r="R3199" t="str">
        <f>IF(P3199="","",
   IF(OR(P3199 &lt; EDA_Outlier_Analysis!$F$7, P3199 &gt; EDA_Outlier_Analysis!$F$8),
      "Outlier",
      "Normal"))</f>
        <v>Outlier</v>
      </c>
      <c r="S3199" t="str">
        <f>IF(N3199="","",
   IF(OR(N3199 &lt;EDA_Outlier_Analysis!$I$10, N3199 &gt; EDA_Outlier_Analysis!$I$11),
      "Outlier",
      "Normal"))</f>
        <v>Normal</v>
      </c>
    </row>
    <row r="3200" spans="1:19">
      <c r="A3200" t="s">
        <v>7369</v>
      </c>
      <c r="B3200" s="4">
        <v>45113</v>
      </c>
      <c r="C3200" s="2">
        <v>107504.41</v>
      </c>
      <c r="D3200" t="s">
        <v>849</v>
      </c>
      <c r="E3200" t="s">
        <v>868</v>
      </c>
      <c r="F3200" t="s">
        <v>10</v>
      </c>
      <c r="G3200" t="s">
        <v>34</v>
      </c>
      <c r="H3200" t="s">
        <v>241</v>
      </c>
      <c r="J3200" t="s">
        <v>7370</v>
      </c>
      <c r="K3200" t="str">
        <f>IF(COUNTIF(Customers!A:A, H3200)&gt;0, "Valid", "Invalid")</f>
        <v>Valid</v>
      </c>
      <c r="L3200" t="str">
        <f t="shared" si="245"/>
        <v>7</v>
      </c>
      <c r="M3200" t="str">
        <f t="shared" si="246"/>
        <v>2023</v>
      </c>
      <c r="N3200">
        <f t="shared" si="247"/>
        <v>107504.41</v>
      </c>
      <c r="O3200">
        <f t="shared" si="248"/>
        <v>107504.41</v>
      </c>
      <c r="P3200" t="str">
        <f t="shared" si="249"/>
        <v/>
      </c>
      <c r="Q3200" s="48" t="str">
        <f>IF(O3200="","",
   IF(OR(O3200&lt;EDA_Outlier_Analysis!$C$10, O3200&gt;EDA_Outlier_Analysis!$C$11),
      "Outlier",
      "Normal"))</f>
        <v>Normal</v>
      </c>
      <c r="R3200" t="str">
        <f>IF(P3200="","",
   IF(OR(P3200 &lt; EDA_Outlier_Analysis!$F$7, P3200 &gt; EDA_Outlier_Analysis!$F$8),
      "Outlier",
      "Normal"))</f>
        <v/>
      </c>
      <c r="S3200" t="str">
        <f>IF(N3200="","",
   IF(OR(N3200 &lt;EDA_Outlier_Analysis!$I$10, N3200 &gt; EDA_Outlier_Analysis!$I$11),
      "Outlier",
      "Normal"))</f>
        <v>Normal</v>
      </c>
    </row>
    <row r="3201" spans="1:19">
      <c r="A3201" t="s">
        <v>7371</v>
      </c>
      <c r="B3201" s="4">
        <v>45225</v>
      </c>
      <c r="C3201" s="2">
        <v>-43723.99</v>
      </c>
      <c r="D3201" t="s">
        <v>840</v>
      </c>
      <c r="E3201" t="s">
        <v>856</v>
      </c>
      <c r="F3201" t="s">
        <v>10</v>
      </c>
      <c r="G3201" t="s">
        <v>24</v>
      </c>
      <c r="I3201" t="s">
        <v>1093</v>
      </c>
      <c r="J3201" t="s">
        <v>7372</v>
      </c>
      <c r="K3201" t="str">
        <f>IF(COUNTIF(Customers!A:A, H3201)&gt;0, "Valid", "Invalid")</f>
        <v>Invalid</v>
      </c>
      <c r="L3201" t="str">
        <f t="shared" si="245"/>
        <v>10</v>
      </c>
      <c r="M3201" t="str">
        <f t="shared" si="246"/>
        <v>2023</v>
      </c>
      <c r="N3201">
        <f t="shared" si="247"/>
        <v>-43723.99</v>
      </c>
      <c r="O3201" t="str">
        <f t="shared" si="248"/>
        <v/>
      </c>
      <c r="P3201">
        <f t="shared" si="249"/>
        <v>43723.99</v>
      </c>
      <c r="Q3201" s="48" t="str">
        <f>IF(O3201="","",
   IF(OR(O3201&lt;EDA_Outlier_Analysis!$C$10, O3201&gt;EDA_Outlier_Analysis!$C$11),
      "Outlier",
      "Normal"))</f>
        <v/>
      </c>
      <c r="R3201" t="str">
        <f>IF(P3201="","",
   IF(OR(P3201 &lt; EDA_Outlier_Analysis!$F$7, P3201 &gt; EDA_Outlier_Analysis!$F$8),
      "Outlier",
      "Normal"))</f>
        <v>Normal</v>
      </c>
      <c r="S3201" t="str">
        <f>IF(N3201="","",
   IF(OR(N3201 &lt;EDA_Outlier_Analysis!$I$10, N3201 &gt; EDA_Outlier_Analysis!$I$11),
      "Outlier",
      "Normal"))</f>
        <v>Normal</v>
      </c>
    </row>
    <row r="3202" spans="1:19">
      <c r="A3202" t="s">
        <v>7373</v>
      </c>
      <c r="B3202" s="4">
        <v>44650</v>
      </c>
      <c r="C3202" s="2">
        <v>-58338.49</v>
      </c>
      <c r="D3202" t="s">
        <v>840</v>
      </c>
      <c r="E3202" t="s">
        <v>841</v>
      </c>
      <c r="F3202" t="s">
        <v>11</v>
      </c>
      <c r="G3202" t="s">
        <v>20</v>
      </c>
      <c r="I3202" t="s">
        <v>1524</v>
      </c>
      <c r="J3202" t="s">
        <v>7374</v>
      </c>
      <c r="K3202" t="str">
        <f>IF(COUNTIF(Customers!A:A, H3202)&gt;0, "Valid", "Invalid")</f>
        <v>Invalid</v>
      </c>
      <c r="L3202" t="str">
        <f t="shared" si="245"/>
        <v>3</v>
      </c>
      <c r="M3202" t="str">
        <f t="shared" si="246"/>
        <v>2022</v>
      </c>
      <c r="N3202">
        <f t="shared" si="247"/>
        <v>-58338.49</v>
      </c>
      <c r="O3202" t="str">
        <f t="shared" si="248"/>
        <v/>
      </c>
      <c r="P3202">
        <f t="shared" si="249"/>
        <v>58338.49</v>
      </c>
      <c r="Q3202" s="48" t="str">
        <f>IF(O3202="","",
   IF(OR(O3202&lt;EDA_Outlier_Analysis!$C$10, O3202&gt;EDA_Outlier_Analysis!$C$11),
      "Outlier",
      "Normal"))</f>
        <v/>
      </c>
      <c r="R3202" t="str">
        <f>IF(P3202="","",
   IF(OR(P3202 &lt; EDA_Outlier_Analysis!$F$7, P3202 &gt; EDA_Outlier_Analysis!$F$8),
      "Outlier",
      "Normal"))</f>
        <v>Outlier</v>
      </c>
      <c r="S3202" t="str">
        <f>IF(N3202="","",
   IF(OR(N3202 &lt;EDA_Outlier_Analysis!$I$10, N3202 &gt; EDA_Outlier_Analysis!$I$11),
      "Outlier",
      "Normal"))</f>
        <v>Normal</v>
      </c>
    </row>
    <row r="3203" spans="1:19">
      <c r="A3203" t="s">
        <v>7375</v>
      </c>
      <c r="B3203" s="4">
        <v>44872</v>
      </c>
      <c r="C3203" s="2">
        <v>136308.93</v>
      </c>
      <c r="D3203" t="s">
        <v>849</v>
      </c>
      <c r="E3203" t="s">
        <v>853</v>
      </c>
      <c r="F3203" t="s">
        <v>11</v>
      </c>
      <c r="G3203" t="s">
        <v>24</v>
      </c>
      <c r="H3203" t="s">
        <v>309</v>
      </c>
      <c r="J3203" t="s">
        <v>7376</v>
      </c>
      <c r="K3203" t="str">
        <f>IF(COUNTIF(Customers!A:A, H3203)&gt;0, "Valid", "Invalid")</f>
        <v>Valid</v>
      </c>
      <c r="L3203" t="str">
        <f t="shared" ref="L3203:L3266" si="250">TEXT(B3203,"m")</f>
        <v>11</v>
      </c>
      <c r="M3203" t="str">
        <f t="shared" ref="M3203:M3266" si="251">TEXT(B3203,"yyyy")</f>
        <v>2022</v>
      </c>
      <c r="N3203">
        <f t="shared" ref="N3203:N3266" si="252">IF(D3203="Revenue",C3203,-ABS(C3203))</f>
        <v>136308.93</v>
      </c>
      <c r="O3203">
        <f t="shared" ref="O3203:O3266" si="253">IF(D3203="Revenue", C3203, "")</f>
        <v>136308.93</v>
      </c>
      <c r="P3203" t="str">
        <f t="shared" ref="P3203:P3266" si="254">IF(D3203="Expense", ABS(C3203), "")</f>
        <v/>
      </c>
      <c r="Q3203" s="48" t="str">
        <f>IF(O3203="","",
   IF(OR(O3203&lt;EDA_Outlier_Analysis!$C$10, O3203&gt;EDA_Outlier_Analysis!$C$11),
      "Outlier",
      "Normal"))</f>
        <v>Normal</v>
      </c>
      <c r="R3203" t="str">
        <f>IF(P3203="","",
   IF(OR(P3203 &lt; EDA_Outlier_Analysis!$F$7, P3203 &gt; EDA_Outlier_Analysis!$F$8),
      "Outlier",
      "Normal"))</f>
        <v/>
      </c>
      <c r="S3203" t="str">
        <f>IF(N3203="","",
   IF(OR(N3203 &lt;EDA_Outlier_Analysis!$I$10, N3203 &gt; EDA_Outlier_Analysis!$I$11),
      "Outlier",
      "Normal"))</f>
        <v>Normal</v>
      </c>
    </row>
    <row r="3204" spans="1:19">
      <c r="A3204" t="s">
        <v>7377</v>
      </c>
      <c r="B3204" s="4">
        <v>45259</v>
      </c>
      <c r="C3204" s="2">
        <v>178748.78</v>
      </c>
      <c r="D3204" t="s">
        <v>849</v>
      </c>
      <c r="E3204" t="s">
        <v>850</v>
      </c>
      <c r="F3204" t="s">
        <v>11</v>
      </c>
      <c r="G3204" t="s">
        <v>34</v>
      </c>
      <c r="H3204" t="s">
        <v>479</v>
      </c>
      <c r="J3204" t="s">
        <v>7378</v>
      </c>
      <c r="K3204" t="str">
        <f>IF(COUNTIF(Customers!A:A, H3204)&gt;0, "Valid", "Invalid")</f>
        <v>Valid</v>
      </c>
      <c r="L3204" t="str">
        <f t="shared" si="250"/>
        <v>11</v>
      </c>
      <c r="M3204" t="str">
        <f t="shared" si="251"/>
        <v>2023</v>
      </c>
      <c r="N3204">
        <f t="shared" si="252"/>
        <v>178748.78</v>
      </c>
      <c r="O3204">
        <f t="shared" si="253"/>
        <v>178748.78</v>
      </c>
      <c r="P3204" t="str">
        <f t="shared" si="254"/>
        <v/>
      </c>
      <c r="Q3204" s="48" t="str">
        <f>IF(O3204="","",
   IF(OR(O3204&lt;EDA_Outlier_Analysis!$C$10, O3204&gt;EDA_Outlier_Analysis!$C$11),
      "Outlier",
      "Normal"))</f>
        <v>Normal</v>
      </c>
      <c r="R3204" t="str">
        <f>IF(P3204="","",
   IF(OR(P3204 &lt; EDA_Outlier_Analysis!$F$7, P3204 &gt; EDA_Outlier_Analysis!$F$8),
      "Outlier",
      "Normal"))</f>
        <v/>
      </c>
      <c r="S3204" t="str">
        <f>IF(N3204="","",
   IF(OR(N3204 &lt;EDA_Outlier_Analysis!$I$10, N3204 &gt; EDA_Outlier_Analysis!$I$11),
      "Outlier",
      "Normal"))</f>
        <v>Normal</v>
      </c>
    </row>
    <row r="3205" spans="1:19">
      <c r="A3205" t="s">
        <v>7379</v>
      </c>
      <c r="B3205" s="4">
        <v>44885</v>
      </c>
      <c r="C3205" s="2">
        <v>-47095.49</v>
      </c>
      <c r="D3205" t="s">
        <v>840</v>
      </c>
      <c r="E3205" t="s">
        <v>845</v>
      </c>
      <c r="F3205" t="s">
        <v>11</v>
      </c>
      <c r="G3205" t="s">
        <v>31</v>
      </c>
      <c r="I3205" t="s">
        <v>1412</v>
      </c>
      <c r="J3205" t="s">
        <v>7380</v>
      </c>
      <c r="K3205" t="str">
        <f>IF(COUNTIF(Customers!A:A, H3205)&gt;0, "Valid", "Invalid")</f>
        <v>Invalid</v>
      </c>
      <c r="L3205" t="str">
        <f t="shared" si="250"/>
        <v>11</v>
      </c>
      <c r="M3205" t="str">
        <f t="shared" si="251"/>
        <v>2022</v>
      </c>
      <c r="N3205">
        <f t="shared" si="252"/>
        <v>-47095.49</v>
      </c>
      <c r="O3205" t="str">
        <f t="shared" si="253"/>
        <v/>
      </c>
      <c r="P3205">
        <f t="shared" si="254"/>
        <v>47095.49</v>
      </c>
      <c r="Q3205" s="48" t="str">
        <f>IF(O3205="","",
   IF(OR(O3205&lt;EDA_Outlier_Analysis!$C$10, O3205&gt;EDA_Outlier_Analysis!$C$11),
      "Outlier",
      "Normal"))</f>
        <v/>
      </c>
      <c r="R3205" t="str">
        <f>IF(P3205="","",
   IF(OR(P3205 &lt; EDA_Outlier_Analysis!$F$7, P3205 &gt; EDA_Outlier_Analysis!$F$8),
      "Outlier",
      "Normal"))</f>
        <v>Normal</v>
      </c>
      <c r="S3205" t="str">
        <f>IF(N3205="","",
   IF(OR(N3205 &lt;EDA_Outlier_Analysis!$I$10, N3205 &gt; EDA_Outlier_Analysis!$I$11),
      "Outlier",
      "Normal"))</f>
        <v>Normal</v>
      </c>
    </row>
    <row r="3206" spans="1:19">
      <c r="A3206" t="s">
        <v>7381</v>
      </c>
      <c r="B3206" s="4">
        <v>44720</v>
      </c>
      <c r="C3206" s="2">
        <v>137085.6</v>
      </c>
      <c r="D3206" t="s">
        <v>849</v>
      </c>
      <c r="E3206" t="s">
        <v>868</v>
      </c>
      <c r="F3206" t="s">
        <v>11</v>
      </c>
      <c r="G3206" t="s">
        <v>34</v>
      </c>
      <c r="H3206" t="s">
        <v>259</v>
      </c>
      <c r="J3206" t="s">
        <v>7382</v>
      </c>
      <c r="K3206" t="str">
        <f>IF(COUNTIF(Customers!A:A, H3206)&gt;0, "Valid", "Invalid")</f>
        <v>Valid</v>
      </c>
      <c r="L3206" t="str">
        <f t="shared" si="250"/>
        <v>6</v>
      </c>
      <c r="M3206" t="str">
        <f t="shared" si="251"/>
        <v>2022</v>
      </c>
      <c r="N3206">
        <f t="shared" si="252"/>
        <v>137085.6</v>
      </c>
      <c r="O3206">
        <f t="shared" si="253"/>
        <v>137085.6</v>
      </c>
      <c r="P3206" t="str">
        <f t="shared" si="254"/>
        <v/>
      </c>
      <c r="Q3206" s="48" t="str">
        <f>IF(O3206="","",
   IF(OR(O3206&lt;EDA_Outlier_Analysis!$C$10, O3206&gt;EDA_Outlier_Analysis!$C$11),
      "Outlier",
      "Normal"))</f>
        <v>Normal</v>
      </c>
      <c r="R3206" t="str">
        <f>IF(P3206="","",
   IF(OR(P3206 &lt; EDA_Outlier_Analysis!$F$7, P3206 &gt; EDA_Outlier_Analysis!$F$8),
      "Outlier",
      "Normal"))</f>
        <v/>
      </c>
      <c r="S3206" t="str">
        <f>IF(N3206="","",
   IF(OR(N3206 &lt;EDA_Outlier_Analysis!$I$10, N3206 &gt; EDA_Outlier_Analysis!$I$11),
      "Outlier",
      "Normal"))</f>
        <v>Normal</v>
      </c>
    </row>
    <row r="3207" spans="1:19">
      <c r="A3207" t="s">
        <v>7383</v>
      </c>
      <c r="B3207" s="4">
        <v>44633</v>
      </c>
      <c r="C3207" s="2">
        <v>176003.31</v>
      </c>
      <c r="D3207" t="s">
        <v>849</v>
      </c>
      <c r="E3207" t="s">
        <v>850</v>
      </c>
      <c r="F3207" t="s">
        <v>11</v>
      </c>
      <c r="G3207" t="s">
        <v>20</v>
      </c>
      <c r="H3207" t="s">
        <v>99</v>
      </c>
      <c r="J3207" t="s">
        <v>7384</v>
      </c>
      <c r="K3207" t="str">
        <f>IF(COUNTIF(Customers!A:A, H3207)&gt;0, "Valid", "Invalid")</f>
        <v>Valid</v>
      </c>
      <c r="L3207" t="str">
        <f t="shared" si="250"/>
        <v>3</v>
      </c>
      <c r="M3207" t="str">
        <f t="shared" si="251"/>
        <v>2022</v>
      </c>
      <c r="N3207">
        <f t="shared" si="252"/>
        <v>176003.31</v>
      </c>
      <c r="O3207">
        <f t="shared" si="253"/>
        <v>176003.31</v>
      </c>
      <c r="P3207" t="str">
        <f t="shared" si="254"/>
        <v/>
      </c>
      <c r="Q3207" s="48" t="str">
        <f>IF(O3207="","",
   IF(OR(O3207&lt;EDA_Outlier_Analysis!$C$10, O3207&gt;EDA_Outlier_Analysis!$C$11),
      "Outlier",
      "Normal"))</f>
        <v>Normal</v>
      </c>
      <c r="R3207" t="str">
        <f>IF(P3207="","",
   IF(OR(P3207 &lt; EDA_Outlier_Analysis!$F$7, P3207 &gt; EDA_Outlier_Analysis!$F$8),
      "Outlier",
      "Normal"))</f>
        <v/>
      </c>
      <c r="S3207" t="str">
        <f>IF(N3207="","",
   IF(OR(N3207 &lt;EDA_Outlier_Analysis!$I$10, N3207 &gt; EDA_Outlier_Analysis!$I$11),
      "Outlier",
      "Normal"))</f>
        <v>Normal</v>
      </c>
    </row>
    <row r="3208" spans="1:19">
      <c r="A3208" t="s">
        <v>7385</v>
      </c>
      <c r="B3208" s="4">
        <v>44703</v>
      </c>
      <c r="C3208" s="2">
        <v>-29862.26</v>
      </c>
      <c r="D3208" t="s">
        <v>840</v>
      </c>
      <c r="E3208" t="s">
        <v>856</v>
      </c>
      <c r="F3208" t="s">
        <v>11</v>
      </c>
      <c r="G3208" t="s">
        <v>34</v>
      </c>
      <c r="I3208" t="s">
        <v>1010</v>
      </c>
      <c r="J3208" t="s">
        <v>7386</v>
      </c>
      <c r="K3208" t="str">
        <f>IF(COUNTIF(Customers!A:A, H3208)&gt;0, "Valid", "Invalid")</f>
        <v>Invalid</v>
      </c>
      <c r="L3208" t="str">
        <f t="shared" si="250"/>
        <v>5</v>
      </c>
      <c r="M3208" t="str">
        <f t="shared" si="251"/>
        <v>2022</v>
      </c>
      <c r="N3208">
        <f t="shared" si="252"/>
        <v>-29862.26</v>
      </c>
      <c r="O3208" t="str">
        <f t="shared" si="253"/>
        <v/>
      </c>
      <c r="P3208">
        <f t="shared" si="254"/>
        <v>29862.26</v>
      </c>
      <c r="Q3208" s="48" t="str">
        <f>IF(O3208="","",
   IF(OR(O3208&lt;EDA_Outlier_Analysis!$C$10, O3208&gt;EDA_Outlier_Analysis!$C$11),
      "Outlier",
      "Normal"))</f>
        <v/>
      </c>
      <c r="R3208" t="str">
        <f>IF(P3208="","",
   IF(OR(P3208 &lt; EDA_Outlier_Analysis!$F$7, P3208 &gt; EDA_Outlier_Analysis!$F$8),
      "Outlier",
      "Normal"))</f>
        <v>Normal</v>
      </c>
      <c r="S3208" t="str">
        <f>IF(N3208="","",
   IF(OR(N3208 &lt;EDA_Outlier_Analysis!$I$10, N3208 &gt; EDA_Outlier_Analysis!$I$11),
      "Outlier",
      "Normal"))</f>
        <v>Normal</v>
      </c>
    </row>
    <row r="3209" spans="1:19">
      <c r="A3209" t="s">
        <v>7387</v>
      </c>
      <c r="B3209" s="4">
        <v>44780</v>
      </c>
      <c r="C3209" s="2">
        <v>-41172.83</v>
      </c>
      <c r="D3209" t="s">
        <v>840</v>
      </c>
      <c r="E3209" t="s">
        <v>905</v>
      </c>
      <c r="F3209" t="s">
        <v>10</v>
      </c>
      <c r="G3209" t="s">
        <v>24</v>
      </c>
      <c r="I3209" t="s">
        <v>1358</v>
      </c>
      <c r="J3209" t="s">
        <v>7388</v>
      </c>
      <c r="K3209" t="str">
        <f>IF(COUNTIF(Customers!A:A, H3209)&gt;0, "Valid", "Invalid")</f>
        <v>Invalid</v>
      </c>
      <c r="L3209" t="str">
        <f t="shared" si="250"/>
        <v>8</v>
      </c>
      <c r="M3209" t="str">
        <f t="shared" si="251"/>
        <v>2022</v>
      </c>
      <c r="N3209">
        <f t="shared" si="252"/>
        <v>-41172.83</v>
      </c>
      <c r="O3209" t="str">
        <f t="shared" si="253"/>
        <v/>
      </c>
      <c r="P3209">
        <f t="shared" si="254"/>
        <v>41172.83</v>
      </c>
      <c r="Q3209" s="48" t="str">
        <f>IF(O3209="","",
   IF(OR(O3209&lt;EDA_Outlier_Analysis!$C$10, O3209&gt;EDA_Outlier_Analysis!$C$11),
      "Outlier",
      "Normal"))</f>
        <v/>
      </c>
      <c r="R3209" t="str">
        <f>IF(P3209="","",
   IF(OR(P3209 &lt; EDA_Outlier_Analysis!$F$7, P3209 &gt; EDA_Outlier_Analysis!$F$8),
      "Outlier",
      "Normal"))</f>
        <v>Normal</v>
      </c>
      <c r="S3209" t="str">
        <f>IF(N3209="","",
   IF(OR(N3209 &lt;EDA_Outlier_Analysis!$I$10, N3209 &gt; EDA_Outlier_Analysis!$I$11),
      "Outlier",
      "Normal"))</f>
        <v>Normal</v>
      </c>
    </row>
    <row r="3210" spans="1:19">
      <c r="A3210" t="s">
        <v>7389</v>
      </c>
      <c r="B3210" s="4">
        <v>44698</v>
      </c>
      <c r="C3210" s="2">
        <v>-47988.98</v>
      </c>
      <c r="D3210" t="s">
        <v>840</v>
      </c>
      <c r="E3210" t="s">
        <v>856</v>
      </c>
      <c r="F3210" t="s">
        <v>10</v>
      </c>
      <c r="G3210" t="s">
        <v>34</v>
      </c>
      <c r="I3210" t="s">
        <v>1340</v>
      </c>
      <c r="J3210" t="s">
        <v>7390</v>
      </c>
      <c r="K3210" t="str">
        <f>IF(COUNTIF(Customers!A:A, H3210)&gt;0, "Valid", "Invalid")</f>
        <v>Invalid</v>
      </c>
      <c r="L3210" t="str">
        <f t="shared" si="250"/>
        <v>5</v>
      </c>
      <c r="M3210" t="str">
        <f t="shared" si="251"/>
        <v>2022</v>
      </c>
      <c r="N3210">
        <f t="shared" si="252"/>
        <v>-47988.98</v>
      </c>
      <c r="O3210" t="str">
        <f t="shared" si="253"/>
        <v/>
      </c>
      <c r="P3210">
        <f t="shared" si="254"/>
        <v>47988.98</v>
      </c>
      <c r="Q3210" s="48" t="str">
        <f>IF(O3210="","",
   IF(OR(O3210&lt;EDA_Outlier_Analysis!$C$10, O3210&gt;EDA_Outlier_Analysis!$C$11),
      "Outlier",
      "Normal"))</f>
        <v/>
      </c>
      <c r="R3210" t="str">
        <f>IF(P3210="","",
   IF(OR(P3210 &lt; EDA_Outlier_Analysis!$F$7, P3210 &gt; EDA_Outlier_Analysis!$F$8),
      "Outlier",
      "Normal"))</f>
        <v>Normal</v>
      </c>
      <c r="S3210" t="str">
        <f>IF(N3210="","",
   IF(OR(N3210 &lt;EDA_Outlier_Analysis!$I$10, N3210 &gt; EDA_Outlier_Analysis!$I$11),
      "Outlier",
      "Normal"))</f>
        <v>Normal</v>
      </c>
    </row>
    <row r="3211" spans="1:19">
      <c r="A3211" t="s">
        <v>7391</v>
      </c>
      <c r="B3211" s="4">
        <v>44706</v>
      </c>
      <c r="C3211" s="2">
        <v>149897.48000000001</v>
      </c>
      <c r="D3211" t="s">
        <v>849</v>
      </c>
      <c r="E3211" t="s">
        <v>868</v>
      </c>
      <c r="F3211" t="s">
        <v>11</v>
      </c>
      <c r="G3211" t="s">
        <v>20</v>
      </c>
      <c r="H3211" t="s">
        <v>207</v>
      </c>
      <c r="J3211" t="s">
        <v>7392</v>
      </c>
      <c r="K3211" t="str">
        <f>IF(COUNTIF(Customers!A:A, H3211)&gt;0, "Valid", "Invalid")</f>
        <v>Valid</v>
      </c>
      <c r="L3211" t="str">
        <f t="shared" si="250"/>
        <v>5</v>
      </c>
      <c r="M3211" t="str">
        <f t="shared" si="251"/>
        <v>2022</v>
      </c>
      <c r="N3211">
        <f t="shared" si="252"/>
        <v>149897.48000000001</v>
      </c>
      <c r="O3211">
        <f t="shared" si="253"/>
        <v>149897.48000000001</v>
      </c>
      <c r="P3211" t="str">
        <f t="shared" si="254"/>
        <v/>
      </c>
      <c r="Q3211" s="48" t="str">
        <f>IF(O3211="","",
   IF(OR(O3211&lt;EDA_Outlier_Analysis!$C$10, O3211&gt;EDA_Outlier_Analysis!$C$11),
      "Outlier",
      "Normal"))</f>
        <v>Normal</v>
      </c>
      <c r="R3211" t="str">
        <f>IF(P3211="","",
   IF(OR(P3211 &lt; EDA_Outlier_Analysis!$F$7, P3211 &gt; EDA_Outlier_Analysis!$F$8),
      "Outlier",
      "Normal"))</f>
        <v/>
      </c>
      <c r="S3211" t="str">
        <f>IF(N3211="","",
   IF(OR(N3211 &lt;EDA_Outlier_Analysis!$I$10, N3211 &gt; EDA_Outlier_Analysis!$I$11),
      "Outlier",
      "Normal"))</f>
        <v>Normal</v>
      </c>
    </row>
    <row r="3212" spans="1:19">
      <c r="A3212" t="s">
        <v>7393</v>
      </c>
      <c r="B3212" s="4">
        <v>44829</v>
      </c>
      <c r="C3212" s="2">
        <v>73383.98</v>
      </c>
      <c r="D3212" t="s">
        <v>849</v>
      </c>
      <c r="E3212" t="s">
        <v>850</v>
      </c>
      <c r="F3212" t="s">
        <v>9</v>
      </c>
      <c r="G3212" t="s">
        <v>31</v>
      </c>
      <c r="H3212" t="s">
        <v>639</v>
      </c>
      <c r="J3212" t="s">
        <v>7394</v>
      </c>
      <c r="K3212" t="str">
        <f>IF(COUNTIF(Customers!A:A, H3212)&gt;0, "Valid", "Invalid")</f>
        <v>Valid</v>
      </c>
      <c r="L3212" t="str">
        <f t="shared" si="250"/>
        <v>9</v>
      </c>
      <c r="M3212" t="str">
        <f t="shared" si="251"/>
        <v>2022</v>
      </c>
      <c r="N3212">
        <f t="shared" si="252"/>
        <v>73383.98</v>
      </c>
      <c r="O3212">
        <f t="shared" si="253"/>
        <v>73383.98</v>
      </c>
      <c r="P3212" t="str">
        <f t="shared" si="254"/>
        <v/>
      </c>
      <c r="Q3212" s="48" t="str">
        <f>IF(O3212="","",
   IF(OR(O3212&lt;EDA_Outlier_Analysis!$C$10, O3212&gt;EDA_Outlier_Analysis!$C$11),
      "Outlier",
      "Normal"))</f>
        <v>Normal</v>
      </c>
      <c r="R3212" t="str">
        <f>IF(P3212="","",
   IF(OR(P3212 &lt; EDA_Outlier_Analysis!$F$7, P3212 &gt; EDA_Outlier_Analysis!$F$8),
      "Outlier",
      "Normal"))</f>
        <v/>
      </c>
      <c r="S3212" t="str">
        <f>IF(N3212="","",
   IF(OR(N3212 &lt;EDA_Outlier_Analysis!$I$10, N3212 &gt; EDA_Outlier_Analysis!$I$11),
      "Outlier",
      "Normal"))</f>
        <v>Normal</v>
      </c>
    </row>
    <row r="3213" spans="1:19">
      <c r="A3213" t="s">
        <v>7395</v>
      </c>
      <c r="B3213" s="4">
        <v>45100</v>
      </c>
      <c r="C3213" s="2">
        <v>-78668</v>
      </c>
      <c r="D3213" t="s">
        <v>840</v>
      </c>
      <c r="E3213" t="s">
        <v>856</v>
      </c>
      <c r="F3213" t="s">
        <v>11</v>
      </c>
      <c r="G3213" t="s">
        <v>34</v>
      </c>
      <c r="I3213" t="s">
        <v>857</v>
      </c>
      <c r="J3213" t="s">
        <v>7396</v>
      </c>
      <c r="K3213" t="str">
        <f>IF(COUNTIF(Customers!A:A, H3213)&gt;0, "Valid", "Invalid")</f>
        <v>Invalid</v>
      </c>
      <c r="L3213" t="str">
        <f t="shared" si="250"/>
        <v>6</v>
      </c>
      <c r="M3213" t="str">
        <f t="shared" si="251"/>
        <v>2023</v>
      </c>
      <c r="N3213">
        <f t="shared" si="252"/>
        <v>-78668</v>
      </c>
      <c r="O3213" t="str">
        <f t="shared" si="253"/>
        <v/>
      </c>
      <c r="P3213">
        <f t="shared" si="254"/>
        <v>78668</v>
      </c>
      <c r="Q3213" s="48" t="str">
        <f>IF(O3213="","",
   IF(OR(O3213&lt;EDA_Outlier_Analysis!$C$10, O3213&gt;EDA_Outlier_Analysis!$C$11),
      "Outlier",
      "Normal"))</f>
        <v/>
      </c>
      <c r="R3213" t="str">
        <f>IF(P3213="","",
   IF(OR(P3213 &lt; EDA_Outlier_Analysis!$F$7, P3213 &gt; EDA_Outlier_Analysis!$F$8),
      "Outlier",
      "Normal"))</f>
        <v>Outlier</v>
      </c>
      <c r="S3213" t="str">
        <f>IF(N3213="","",
   IF(OR(N3213 &lt;EDA_Outlier_Analysis!$I$10, N3213 &gt; EDA_Outlier_Analysis!$I$11),
      "Outlier",
      "Normal"))</f>
        <v>Normal</v>
      </c>
    </row>
    <row r="3214" spans="1:19">
      <c r="A3214" t="s">
        <v>7397</v>
      </c>
      <c r="B3214" s="4">
        <v>44789</v>
      </c>
      <c r="C3214" s="2">
        <v>169100.3</v>
      </c>
      <c r="D3214" t="s">
        <v>849</v>
      </c>
      <c r="E3214" t="s">
        <v>868</v>
      </c>
      <c r="F3214" t="s">
        <v>9</v>
      </c>
      <c r="G3214" t="s">
        <v>31</v>
      </c>
      <c r="H3214" t="s">
        <v>291</v>
      </c>
      <c r="J3214" t="s">
        <v>7398</v>
      </c>
      <c r="K3214" t="str">
        <f>IF(COUNTIF(Customers!A:A, H3214)&gt;0, "Valid", "Invalid")</f>
        <v>Valid</v>
      </c>
      <c r="L3214" t="str">
        <f t="shared" si="250"/>
        <v>8</v>
      </c>
      <c r="M3214" t="str">
        <f t="shared" si="251"/>
        <v>2022</v>
      </c>
      <c r="N3214">
        <f t="shared" si="252"/>
        <v>169100.3</v>
      </c>
      <c r="O3214">
        <f t="shared" si="253"/>
        <v>169100.3</v>
      </c>
      <c r="P3214" t="str">
        <f t="shared" si="254"/>
        <v/>
      </c>
      <c r="Q3214" s="48" t="str">
        <f>IF(O3214="","",
   IF(OR(O3214&lt;EDA_Outlier_Analysis!$C$10, O3214&gt;EDA_Outlier_Analysis!$C$11),
      "Outlier",
      "Normal"))</f>
        <v>Normal</v>
      </c>
      <c r="R3214" t="str">
        <f>IF(P3214="","",
   IF(OR(P3214 &lt; EDA_Outlier_Analysis!$F$7, P3214 &gt; EDA_Outlier_Analysis!$F$8),
      "Outlier",
      "Normal"))</f>
        <v/>
      </c>
      <c r="S3214" t="str">
        <f>IF(N3214="","",
   IF(OR(N3214 &lt;EDA_Outlier_Analysis!$I$10, N3214 &gt; EDA_Outlier_Analysis!$I$11),
      "Outlier",
      "Normal"))</f>
        <v>Normal</v>
      </c>
    </row>
    <row r="3215" spans="1:19">
      <c r="A3215" t="s">
        <v>7399</v>
      </c>
      <c r="B3215" s="4">
        <v>45010</v>
      </c>
      <c r="C3215" s="2">
        <v>-44402.68</v>
      </c>
      <c r="D3215" t="s">
        <v>840</v>
      </c>
      <c r="E3215" t="s">
        <v>841</v>
      </c>
      <c r="F3215" t="s">
        <v>11</v>
      </c>
      <c r="G3215" t="s">
        <v>24</v>
      </c>
      <c r="I3215" t="s">
        <v>1156</v>
      </c>
      <c r="J3215" t="s">
        <v>7400</v>
      </c>
      <c r="K3215" t="str">
        <f>IF(COUNTIF(Customers!A:A, H3215)&gt;0, "Valid", "Invalid")</f>
        <v>Invalid</v>
      </c>
      <c r="L3215" t="str">
        <f t="shared" si="250"/>
        <v>3</v>
      </c>
      <c r="M3215" t="str">
        <f t="shared" si="251"/>
        <v>2023</v>
      </c>
      <c r="N3215">
        <f t="shared" si="252"/>
        <v>-44402.68</v>
      </c>
      <c r="O3215" t="str">
        <f t="shared" si="253"/>
        <v/>
      </c>
      <c r="P3215">
        <f t="shared" si="254"/>
        <v>44402.68</v>
      </c>
      <c r="Q3215" s="48" t="str">
        <f>IF(O3215="","",
   IF(OR(O3215&lt;EDA_Outlier_Analysis!$C$10, O3215&gt;EDA_Outlier_Analysis!$C$11),
      "Outlier",
      "Normal"))</f>
        <v/>
      </c>
      <c r="R3215" t="str">
        <f>IF(P3215="","",
   IF(OR(P3215 &lt; EDA_Outlier_Analysis!$F$7, P3215 &gt; EDA_Outlier_Analysis!$F$8),
      "Outlier",
      "Normal"))</f>
        <v>Normal</v>
      </c>
      <c r="S3215" t="str">
        <f>IF(N3215="","",
   IF(OR(N3215 &lt;EDA_Outlier_Analysis!$I$10, N3215 &gt; EDA_Outlier_Analysis!$I$11),
      "Outlier",
      "Normal"))</f>
        <v>Normal</v>
      </c>
    </row>
    <row r="3216" spans="1:19">
      <c r="A3216" t="s">
        <v>7401</v>
      </c>
      <c r="B3216" s="4">
        <v>45162</v>
      </c>
      <c r="C3216" s="2">
        <v>-33988.54</v>
      </c>
      <c r="D3216" t="s">
        <v>840</v>
      </c>
      <c r="E3216" t="s">
        <v>878</v>
      </c>
      <c r="F3216" t="s">
        <v>9</v>
      </c>
      <c r="G3216" t="s">
        <v>31</v>
      </c>
      <c r="I3216" t="s">
        <v>1519</v>
      </c>
      <c r="J3216" t="s">
        <v>7402</v>
      </c>
      <c r="K3216" t="str">
        <f>IF(COUNTIF(Customers!A:A, H3216)&gt;0, "Valid", "Invalid")</f>
        <v>Invalid</v>
      </c>
      <c r="L3216" t="str">
        <f t="shared" si="250"/>
        <v>8</v>
      </c>
      <c r="M3216" t="str">
        <f t="shared" si="251"/>
        <v>2023</v>
      </c>
      <c r="N3216">
        <f t="shared" si="252"/>
        <v>-33988.54</v>
      </c>
      <c r="O3216" t="str">
        <f t="shared" si="253"/>
        <v/>
      </c>
      <c r="P3216">
        <f t="shared" si="254"/>
        <v>33988.54</v>
      </c>
      <c r="Q3216" s="48" t="str">
        <f>IF(O3216="","",
   IF(OR(O3216&lt;EDA_Outlier_Analysis!$C$10, O3216&gt;EDA_Outlier_Analysis!$C$11),
      "Outlier",
      "Normal"))</f>
        <v/>
      </c>
      <c r="R3216" t="str">
        <f>IF(P3216="","",
   IF(OR(P3216 &lt; EDA_Outlier_Analysis!$F$7, P3216 &gt; EDA_Outlier_Analysis!$F$8),
      "Outlier",
      "Normal"))</f>
        <v>Normal</v>
      </c>
      <c r="S3216" t="str">
        <f>IF(N3216="","",
   IF(OR(N3216 &lt;EDA_Outlier_Analysis!$I$10, N3216 &gt; EDA_Outlier_Analysis!$I$11),
      "Outlier",
      "Normal"))</f>
        <v>Normal</v>
      </c>
    </row>
    <row r="3217" spans="1:19">
      <c r="A3217" t="s">
        <v>7403</v>
      </c>
      <c r="B3217" s="4">
        <v>45152</v>
      </c>
      <c r="C3217" s="2">
        <v>197410.19</v>
      </c>
      <c r="D3217" t="s">
        <v>849</v>
      </c>
      <c r="E3217" t="s">
        <v>850</v>
      </c>
      <c r="F3217" t="s">
        <v>9</v>
      </c>
      <c r="G3217" t="s">
        <v>34</v>
      </c>
      <c r="H3217" t="s">
        <v>585</v>
      </c>
      <c r="J3217" t="s">
        <v>7404</v>
      </c>
      <c r="K3217" t="str">
        <f>IF(COUNTIF(Customers!A:A, H3217)&gt;0, "Valid", "Invalid")</f>
        <v>Valid</v>
      </c>
      <c r="L3217" t="str">
        <f t="shared" si="250"/>
        <v>8</v>
      </c>
      <c r="M3217" t="str">
        <f t="shared" si="251"/>
        <v>2023</v>
      </c>
      <c r="N3217">
        <f t="shared" si="252"/>
        <v>197410.19</v>
      </c>
      <c r="O3217">
        <f t="shared" si="253"/>
        <v>197410.19</v>
      </c>
      <c r="P3217" t="str">
        <f t="shared" si="254"/>
        <v/>
      </c>
      <c r="Q3217" s="48" t="str">
        <f>IF(O3217="","",
   IF(OR(O3217&lt;EDA_Outlier_Analysis!$C$10, O3217&gt;EDA_Outlier_Analysis!$C$11),
      "Outlier",
      "Normal"))</f>
        <v>Normal</v>
      </c>
      <c r="R3217" t="str">
        <f>IF(P3217="","",
   IF(OR(P3217 &lt; EDA_Outlier_Analysis!$F$7, P3217 &gt; EDA_Outlier_Analysis!$F$8),
      "Outlier",
      "Normal"))</f>
        <v/>
      </c>
      <c r="S3217" t="str">
        <f>IF(N3217="","",
   IF(OR(N3217 &lt;EDA_Outlier_Analysis!$I$10, N3217 &gt; EDA_Outlier_Analysis!$I$11),
      "Outlier",
      "Normal"))</f>
        <v>Normal</v>
      </c>
    </row>
    <row r="3218" spans="1:19">
      <c r="A3218" t="s">
        <v>7405</v>
      </c>
      <c r="B3218" s="4">
        <v>44577</v>
      </c>
      <c r="C3218" s="2">
        <v>-47449.11</v>
      </c>
      <c r="D3218" t="s">
        <v>840</v>
      </c>
      <c r="E3218" t="s">
        <v>905</v>
      </c>
      <c r="F3218" t="s">
        <v>11</v>
      </c>
      <c r="G3218" t="s">
        <v>20</v>
      </c>
      <c r="I3218" t="s">
        <v>965</v>
      </c>
      <c r="J3218" t="s">
        <v>7406</v>
      </c>
      <c r="K3218" t="str">
        <f>IF(COUNTIF(Customers!A:A, H3218)&gt;0, "Valid", "Invalid")</f>
        <v>Invalid</v>
      </c>
      <c r="L3218" t="str">
        <f t="shared" si="250"/>
        <v>1</v>
      </c>
      <c r="M3218" t="str">
        <f t="shared" si="251"/>
        <v>2022</v>
      </c>
      <c r="N3218">
        <f t="shared" si="252"/>
        <v>-47449.11</v>
      </c>
      <c r="O3218" t="str">
        <f t="shared" si="253"/>
        <v/>
      </c>
      <c r="P3218">
        <f t="shared" si="254"/>
        <v>47449.11</v>
      </c>
      <c r="Q3218" s="48" t="str">
        <f>IF(O3218="","",
   IF(OR(O3218&lt;EDA_Outlier_Analysis!$C$10, O3218&gt;EDA_Outlier_Analysis!$C$11),
      "Outlier",
      "Normal"))</f>
        <v/>
      </c>
      <c r="R3218" t="str">
        <f>IF(P3218="","",
   IF(OR(P3218 &lt; EDA_Outlier_Analysis!$F$7, P3218 &gt; EDA_Outlier_Analysis!$F$8),
      "Outlier",
      "Normal"))</f>
        <v>Normal</v>
      </c>
      <c r="S3218" t="str">
        <f>IF(N3218="","",
   IF(OR(N3218 &lt;EDA_Outlier_Analysis!$I$10, N3218 &gt; EDA_Outlier_Analysis!$I$11),
      "Outlier",
      "Normal"))</f>
        <v>Normal</v>
      </c>
    </row>
    <row r="3219" spans="1:19">
      <c r="A3219" t="s">
        <v>7407</v>
      </c>
      <c r="B3219" s="4">
        <v>44978</v>
      </c>
      <c r="C3219" s="2">
        <v>113184.94</v>
      </c>
      <c r="D3219" t="s">
        <v>849</v>
      </c>
      <c r="E3219" t="s">
        <v>850</v>
      </c>
      <c r="F3219" t="s">
        <v>11</v>
      </c>
      <c r="G3219" t="s">
        <v>24</v>
      </c>
      <c r="H3219" t="s">
        <v>459</v>
      </c>
      <c r="J3219" t="s">
        <v>7408</v>
      </c>
      <c r="K3219" t="str">
        <f>IF(COUNTIF(Customers!A:A, H3219)&gt;0, "Valid", "Invalid")</f>
        <v>Valid</v>
      </c>
      <c r="L3219" t="str">
        <f t="shared" si="250"/>
        <v>2</v>
      </c>
      <c r="M3219" t="str">
        <f t="shared" si="251"/>
        <v>2023</v>
      </c>
      <c r="N3219">
        <f t="shared" si="252"/>
        <v>113184.94</v>
      </c>
      <c r="O3219">
        <f t="shared" si="253"/>
        <v>113184.94</v>
      </c>
      <c r="P3219" t="str">
        <f t="shared" si="254"/>
        <v/>
      </c>
      <c r="Q3219" s="48" t="str">
        <f>IF(O3219="","",
   IF(OR(O3219&lt;EDA_Outlier_Analysis!$C$10, O3219&gt;EDA_Outlier_Analysis!$C$11),
      "Outlier",
      "Normal"))</f>
        <v>Normal</v>
      </c>
      <c r="R3219" t="str">
        <f>IF(P3219="","",
   IF(OR(P3219 &lt; EDA_Outlier_Analysis!$F$7, P3219 &gt; EDA_Outlier_Analysis!$F$8),
      "Outlier",
      "Normal"))</f>
        <v/>
      </c>
      <c r="S3219" t="str">
        <f>IF(N3219="","",
   IF(OR(N3219 &lt;EDA_Outlier_Analysis!$I$10, N3219 &gt; EDA_Outlier_Analysis!$I$11),
      "Outlier",
      "Normal"))</f>
        <v>Normal</v>
      </c>
    </row>
    <row r="3220" spans="1:19">
      <c r="A3220" t="s">
        <v>7409</v>
      </c>
      <c r="B3220" s="4">
        <v>44942</v>
      </c>
      <c r="C3220" s="2">
        <v>193735.31</v>
      </c>
      <c r="D3220" t="s">
        <v>849</v>
      </c>
      <c r="E3220" t="s">
        <v>853</v>
      </c>
      <c r="F3220" t="s">
        <v>10</v>
      </c>
      <c r="G3220" t="s">
        <v>24</v>
      </c>
      <c r="H3220" t="s">
        <v>497</v>
      </c>
      <c r="J3220" t="s">
        <v>7410</v>
      </c>
      <c r="K3220" t="str">
        <f>IF(COUNTIF(Customers!A:A, H3220)&gt;0, "Valid", "Invalid")</f>
        <v>Valid</v>
      </c>
      <c r="L3220" t="str">
        <f t="shared" si="250"/>
        <v>1</v>
      </c>
      <c r="M3220" t="str">
        <f t="shared" si="251"/>
        <v>2023</v>
      </c>
      <c r="N3220">
        <f t="shared" si="252"/>
        <v>193735.31</v>
      </c>
      <c r="O3220">
        <f t="shared" si="253"/>
        <v>193735.31</v>
      </c>
      <c r="P3220" t="str">
        <f t="shared" si="254"/>
        <v/>
      </c>
      <c r="Q3220" s="48" t="str">
        <f>IF(O3220="","",
   IF(OR(O3220&lt;EDA_Outlier_Analysis!$C$10, O3220&gt;EDA_Outlier_Analysis!$C$11),
      "Outlier",
      "Normal"))</f>
        <v>Normal</v>
      </c>
      <c r="R3220" t="str">
        <f>IF(P3220="","",
   IF(OR(P3220 &lt; EDA_Outlier_Analysis!$F$7, P3220 &gt; EDA_Outlier_Analysis!$F$8),
      "Outlier",
      "Normal"))</f>
        <v/>
      </c>
      <c r="S3220" t="str">
        <f>IF(N3220="","",
   IF(OR(N3220 &lt;EDA_Outlier_Analysis!$I$10, N3220 &gt; EDA_Outlier_Analysis!$I$11),
      "Outlier",
      "Normal"))</f>
        <v>Normal</v>
      </c>
    </row>
    <row r="3221" spans="1:19">
      <c r="A3221" t="s">
        <v>7411</v>
      </c>
      <c r="B3221" s="4">
        <v>44783</v>
      </c>
      <c r="C3221" s="2">
        <v>-55126.44</v>
      </c>
      <c r="D3221" t="s">
        <v>840</v>
      </c>
      <c r="E3221" t="s">
        <v>864</v>
      </c>
      <c r="F3221" t="s">
        <v>11</v>
      </c>
      <c r="G3221" t="s">
        <v>24</v>
      </c>
      <c r="I3221" t="s">
        <v>3081</v>
      </c>
      <c r="J3221" t="s">
        <v>7412</v>
      </c>
      <c r="K3221" t="str">
        <f>IF(COUNTIF(Customers!A:A, H3221)&gt;0, "Valid", "Invalid")</f>
        <v>Invalid</v>
      </c>
      <c r="L3221" t="str">
        <f t="shared" si="250"/>
        <v>8</v>
      </c>
      <c r="M3221" t="str">
        <f t="shared" si="251"/>
        <v>2022</v>
      </c>
      <c r="N3221">
        <f t="shared" si="252"/>
        <v>-55126.44</v>
      </c>
      <c r="O3221" t="str">
        <f t="shared" si="253"/>
        <v/>
      </c>
      <c r="P3221">
        <f t="shared" si="254"/>
        <v>55126.44</v>
      </c>
      <c r="Q3221" s="48" t="str">
        <f>IF(O3221="","",
   IF(OR(O3221&lt;EDA_Outlier_Analysis!$C$10, O3221&gt;EDA_Outlier_Analysis!$C$11),
      "Outlier",
      "Normal"))</f>
        <v/>
      </c>
      <c r="R3221" t="str">
        <f>IF(P3221="","",
   IF(OR(P3221 &lt; EDA_Outlier_Analysis!$F$7, P3221 &gt; EDA_Outlier_Analysis!$F$8),
      "Outlier",
      "Normal"))</f>
        <v>Outlier</v>
      </c>
      <c r="S3221" t="str">
        <f>IF(N3221="","",
   IF(OR(N3221 &lt;EDA_Outlier_Analysis!$I$10, N3221 &gt; EDA_Outlier_Analysis!$I$11),
      "Outlier",
      "Normal"))</f>
        <v>Normal</v>
      </c>
    </row>
    <row r="3222" spans="1:19">
      <c r="A3222" t="s">
        <v>7413</v>
      </c>
      <c r="B3222" s="4">
        <v>45035</v>
      </c>
      <c r="C3222" s="2">
        <v>103767.83</v>
      </c>
      <c r="D3222" t="s">
        <v>849</v>
      </c>
      <c r="E3222" t="s">
        <v>853</v>
      </c>
      <c r="F3222" t="s">
        <v>11</v>
      </c>
      <c r="G3222" t="s">
        <v>34</v>
      </c>
      <c r="H3222" t="s">
        <v>259</v>
      </c>
      <c r="J3222" t="s">
        <v>7414</v>
      </c>
      <c r="K3222" t="str">
        <f>IF(COUNTIF(Customers!A:A, H3222)&gt;0, "Valid", "Invalid")</f>
        <v>Valid</v>
      </c>
      <c r="L3222" t="str">
        <f t="shared" si="250"/>
        <v>4</v>
      </c>
      <c r="M3222" t="str">
        <f t="shared" si="251"/>
        <v>2023</v>
      </c>
      <c r="N3222">
        <f t="shared" si="252"/>
        <v>103767.83</v>
      </c>
      <c r="O3222">
        <f t="shared" si="253"/>
        <v>103767.83</v>
      </c>
      <c r="P3222" t="str">
        <f t="shared" si="254"/>
        <v/>
      </c>
      <c r="Q3222" s="48" t="str">
        <f>IF(O3222="","",
   IF(OR(O3222&lt;EDA_Outlier_Analysis!$C$10, O3222&gt;EDA_Outlier_Analysis!$C$11),
      "Outlier",
      "Normal"))</f>
        <v>Normal</v>
      </c>
      <c r="R3222" t="str">
        <f>IF(P3222="","",
   IF(OR(P3222 &lt; EDA_Outlier_Analysis!$F$7, P3222 &gt; EDA_Outlier_Analysis!$F$8),
      "Outlier",
      "Normal"))</f>
        <v/>
      </c>
      <c r="S3222" t="str">
        <f>IF(N3222="","",
   IF(OR(N3222 &lt;EDA_Outlier_Analysis!$I$10, N3222 &gt; EDA_Outlier_Analysis!$I$11),
      "Outlier",
      "Normal"))</f>
        <v>Normal</v>
      </c>
    </row>
    <row r="3223" spans="1:19">
      <c r="A3223" t="s">
        <v>7415</v>
      </c>
      <c r="B3223" s="4">
        <v>44570</v>
      </c>
      <c r="C3223" s="2">
        <v>-38661.53</v>
      </c>
      <c r="D3223" t="s">
        <v>840</v>
      </c>
      <c r="E3223" t="s">
        <v>841</v>
      </c>
      <c r="F3223" t="s">
        <v>9</v>
      </c>
      <c r="G3223" t="s">
        <v>31</v>
      </c>
      <c r="I3223" t="s">
        <v>1261</v>
      </c>
      <c r="J3223" t="s">
        <v>7416</v>
      </c>
      <c r="K3223" t="str">
        <f>IF(COUNTIF(Customers!A:A, H3223)&gt;0, "Valid", "Invalid")</f>
        <v>Invalid</v>
      </c>
      <c r="L3223" t="str">
        <f t="shared" si="250"/>
        <v>1</v>
      </c>
      <c r="M3223" t="str">
        <f t="shared" si="251"/>
        <v>2022</v>
      </c>
      <c r="N3223">
        <f t="shared" si="252"/>
        <v>-38661.53</v>
      </c>
      <c r="O3223" t="str">
        <f t="shared" si="253"/>
        <v/>
      </c>
      <c r="P3223">
        <f t="shared" si="254"/>
        <v>38661.53</v>
      </c>
      <c r="Q3223" s="48" t="str">
        <f>IF(O3223="","",
   IF(OR(O3223&lt;EDA_Outlier_Analysis!$C$10, O3223&gt;EDA_Outlier_Analysis!$C$11),
      "Outlier",
      "Normal"))</f>
        <v/>
      </c>
      <c r="R3223" t="str">
        <f>IF(P3223="","",
   IF(OR(P3223 &lt; EDA_Outlier_Analysis!$F$7, P3223 &gt; EDA_Outlier_Analysis!$F$8),
      "Outlier",
      "Normal"))</f>
        <v>Normal</v>
      </c>
      <c r="S3223" t="str">
        <f>IF(N3223="","",
   IF(OR(N3223 &lt;EDA_Outlier_Analysis!$I$10, N3223 &gt; EDA_Outlier_Analysis!$I$11),
      "Outlier",
      "Normal"))</f>
        <v>Normal</v>
      </c>
    </row>
    <row r="3224" spans="1:19">
      <c r="A3224" t="s">
        <v>7417</v>
      </c>
      <c r="B3224" s="4">
        <v>44984</v>
      </c>
      <c r="C3224" s="2">
        <v>-32308.37</v>
      </c>
      <c r="D3224" t="s">
        <v>840</v>
      </c>
      <c r="E3224" t="s">
        <v>905</v>
      </c>
      <c r="F3224" t="s">
        <v>9</v>
      </c>
      <c r="G3224" t="s">
        <v>31</v>
      </c>
      <c r="I3224" t="s">
        <v>1485</v>
      </c>
      <c r="J3224" t="s">
        <v>7418</v>
      </c>
      <c r="K3224" t="str">
        <f>IF(COUNTIF(Customers!A:A, H3224)&gt;0, "Valid", "Invalid")</f>
        <v>Invalid</v>
      </c>
      <c r="L3224" t="str">
        <f t="shared" si="250"/>
        <v>2</v>
      </c>
      <c r="M3224" t="str">
        <f t="shared" si="251"/>
        <v>2023</v>
      </c>
      <c r="N3224">
        <f t="shared" si="252"/>
        <v>-32308.37</v>
      </c>
      <c r="O3224" t="str">
        <f t="shared" si="253"/>
        <v/>
      </c>
      <c r="P3224">
        <f t="shared" si="254"/>
        <v>32308.37</v>
      </c>
      <c r="Q3224" s="48" t="str">
        <f>IF(O3224="","",
   IF(OR(O3224&lt;EDA_Outlier_Analysis!$C$10, O3224&gt;EDA_Outlier_Analysis!$C$11),
      "Outlier",
      "Normal"))</f>
        <v/>
      </c>
      <c r="R3224" t="str">
        <f>IF(P3224="","",
   IF(OR(P3224 &lt; EDA_Outlier_Analysis!$F$7, P3224 &gt; EDA_Outlier_Analysis!$F$8),
      "Outlier",
      "Normal"))</f>
        <v>Normal</v>
      </c>
      <c r="S3224" t="str">
        <f>IF(N3224="","",
   IF(OR(N3224 &lt;EDA_Outlier_Analysis!$I$10, N3224 &gt; EDA_Outlier_Analysis!$I$11),
      "Outlier",
      "Normal"))</f>
        <v>Normal</v>
      </c>
    </row>
    <row r="3225" spans="1:19">
      <c r="A3225" t="s">
        <v>7419</v>
      </c>
      <c r="B3225" s="4">
        <v>45140</v>
      </c>
      <c r="C3225" s="2">
        <v>129562.96</v>
      </c>
      <c r="D3225" t="s">
        <v>849</v>
      </c>
      <c r="E3225" t="s">
        <v>853</v>
      </c>
      <c r="F3225" t="s">
        <v>10</v>
      </c>
      <c r="G3225" t="s">
        <v>20</v>
      </c>
      <c r="H3225" t="s">
        <v>669</v>
      </c>
      <c r="J3225" t="s">
        <v>7420</v>
      </c>
      <c r="K3225" t="str">
        <f>IF(COUNTIF(Customers!A:A, H3225)&gt;0, "Valid", "Invalid")</f>
        <v>Valid</v>
      </c>
      <c r="L3225" t="str">
        <f t="shared" si="250"/>
        <v>8</v>
      </c>
      <c r="M3225" t="str">
        <f t="shared" si="251"/>
        <v>2023</v>
      </c>
      <c r="N3225">
        <f t="shared" si="252"/>
        <v>129562.96</v>
      </c>
      <c r="O3225">
        <f t="shared" si="253"/>
        <v>129562.96</v>
      </c>
      <c r="P3225" t="str">
        <f t="shared" si="254"/>
        <v/>
      </c>
      <c r="Q3225" s="48" t="str">
        <f>IF(O3225="","",
   IF(OR(O3225&lt;EDA_Outlier_Analysis!$C$10, O3225&gt;EDA_Outlier_Analysis!$C$11),
      "Outlier",
      "Normal"))</f>
        <v>Normal</v>
      </c>
      <c r="R3225" t="str">
        <f>IF(P3225="","",
   IF(OR(P3225 &lt; EDA_Outlier_Analysis!$F$7, P3225 &gt; EDA_Outlier_Analysis!$F$8),
      "Outlier",
      "Normal"))</f>
        <v/>
      </c>
      <c r="S3225" t="str">
        <f>IF(N3225="","",
   IF(OR(N3225 &lt;EDA_Outlier_Analysis!$I$10, N3225 &gt; EDA_Outlier_Analysis!$I$11),
      "Outlier",
      "Normal"))</f>
        <v>Normal</v>
      </c>
    </row>
    <row r="3226" spans="1:19">
      <c r="A3226" t="s">
        <v>7421</v>
      </c>
      <c r="B3226" s="4">
        <v>45271</v>
      </c>
      <c r="C3226" s="2">
        <v>121292.06</v>
      </c>
      <c r="D3226" t="s">
        <v>849</v>
      </c>
      <c r="E3226" t="s">
        <v>853</v>
      </c>
      <c r="F3226" t="s">
        <v>11</v>
      </c>
      <c r="G3226" t="s">
        <v>34</v>
      </c>
      <c r="H3226" t="s">
        <v>121</v>
      </c>
      <c r="J3226" t="s">
        <v>7422</v>
      </c>
      <c r="K3226" t="str">
        <f>IF(COUNTIF(Customers!A:A, H3226)&gt;0, "Valid", "Invalid")</f>
        <v>Valid</v>
      </c>
      <c r="L3226" t="str">
        <f t="shared" si="250"/>
        <v>12</v>
      </c>
      <c r="M3226" t="str">
        <f t="shared" si="251"/>
        <v>2023</v>
      </c>
      <c r="N3226">
        <f t="shared" si="252"/>
        <v>121292.06</v>
      </c>
      <c r="O3226">
        <f t="shared" si="253"/>
        <v>121292.06</v>
      </c>
      <c r="P3226" t="str">
        <f t="shared" si="254"/>
        <v/>
      </c>
      <c r="Q3226" s="48" t="str">
        <f>IF(O3226="","",
   IF(OR(O3226&lt;EDA_Outlier_Analysis!$C$10, O3226&gt;EDA_Outlier_Analysis!$C$11),
      "Outlier",
      "Normal"))</f>
        <v>Normal</v>
      </c>
      <c r="R3226" t="str">
        <f>IF(P3226="","",
   IF(OR(P3226 &lt; EDA_Outlier_Analysis!$F$7, P3226 &gt; EDA_Outlier_Analysis!$F$8),
      "Outlier",
      "Normal"))</f>
        <v/>
      </c>
      <c r="S3226" t="str">
        <f>IF(N3226="","",
   IF(OR(N3226 &lt;EDA_Outlier_Analysis!$I$10, N3226 &gt; EDA_Outlier_Analysis!$I$11),
      "Outlier",
      "Normal"))</f>
        <v>Normal</v>
      </c>
    </row>
    <row r="3227" spans="1:19">
      <c r="A3227" t="s">
        <v>7423</v>
      </c>
      <c r="B3227" s="4">
        <v>45241</v>
      </c>
      <c r="C3227" s="2">
        <v>142634.17000000001</v>
      </c>
      <c r="D3227" t="s">
        <v>849</v>
      </c>
      <c r="E3227" t="s">
        <v>853</v>
      </c>
      <c r="F3227" t="s">
        <v>11</v>
      </c>
      <c r="G3227" t="s">
        <v>31</v>
      </c>
      <c r="H3227" t="s">
        <v>469</v>
      </c>
      <c r="J3227" t="s">
        <v>7424</v>
      </c>
      <c r="K3227" t="str">
        <f>IF(COUNTIF(Customers!A:A, H3227)&gt;0, "Valid", "Invalid")</f>
        <v>Valid</v>
      </c>
      <c r="L3227" t="str">
        <f t="shared" si="250"/>
        <v>11</v>
      </c>
      <c r="M3227" t="str">
        <f t="shared" si="251"/>
        <v>2023</v>
      </c>
      <c r="N3227">
        <f t="shared" si="252"/>
        <v>142634.17000000001</v>
      </c>
      <c r="O3227">
        <f t="shared" si="253"/>
        <v>142634.17000000001</v>
      </c>
      <c r="P3227" t="str">
        <f t="shared" si="254"/>
        <v/>
      </c>
      <c r="Q3227" s="48" t="str">
        <f>IF(O3227="","",
   IF(OR(O3227&lt;EDA_Outlier_Analysis!$C$10, O3227&gt;EDA_Outlier_Analysis!$C$11),
      "Outlier",
      "Normal"))</f>
        <v>Normal</v>
      </c>
      <c r="R3227" t="str">
        <f>IF(P3227="","",
   IF(OR(P3227 &lt; EDA_Outlier_Analysis!$F$7, P3227 &gt; EDA_Outlier_Analysis!$F$8),
      "Outlier",
      "Normal"))</f>
        <v/>
      </c>
      <c r="S3227" t="str">
        <f>IF(N3227="","",
   IF(OR(N3227 &lt;EDA_Outlier_Analysis!$I$10, N3227 &gt; EDA_Outlier_Analysis!$I$11),
      "Outlier",
      "Normal"))</f>
        <v>Normal</v>
      </c>
    </row>
    <row r="3228" spans="1:19">
      <c r="A3228" t="s">
        <v>7425</v>
      </c>
      <c r="B3228" s="4">
        <v>45051</v>
      </c>
      <c r="C3228" s="2">
        <v>138699.47</v>
      </c>
      <c r="D3228" t="s">
        <v>849</v>
      </c>
      <c r="E3228" t="s">
        <v>868</v>
      </c>
      <c r="F3228" t="s">
        <v>9</v>
      </c>
      <c r="G3228" t="s">
        <v>34</v>
      </c>
      <c r="H3228" t="s">
        <v>251</v>
      </c>
      <c r="J3228" t="s">
        <v>7426</v>
      </c>
      <c r="K3228" t="str">
        <f>IF(COUNTIF(Customers!A:A, H3228)&gt;0, "Valid", "Invalid")</f>
        <v>Valid</v>
      </c>
      <c r="L3228" t="str">
        <f t="shared" si="250"/>
        <v>5</v>
      </c>
      <c r="M3228" t="str">
        <f t="shared" si="251"/>
        <v>2023</v>
      </c>
      <c r="N3228">
        <f t="shared" si="252"/>
        <v>138699.47</v>
      </c>
      <c r="O3228">
        <f t="shared" si="253"/>
        <v>138699.47</v>
      </c>
      <c r="P3228" t="str">
        <f t="shared" si="254"/>
        <v/>
      </c>
      <c r="Q3228" s="48" t="str">
        <f>IF(O3228="","",
   IF(OR(O3228&lt;EDA_Outlier_Analysis!$C$10, O3228&gt;EDA_Outlier_Analysis!$C$11),
      "Outlier",
      "Normal"))</f>
        <v>Normal</v>
      </c>
      <c r="R3228" t="str">
        <f>IF(P3228="","",
   IF(OR(P3228 &lt; EDA_Outlier_Analysis!$F$7, P3228 &gt; EDA_Outlier_Analysis!$F$8),
      "Outlier",
      "Normal"))</f>
        <v/>
      </c>
      <c r="S3228" t="str">
        <f>IF(N3228="","",
   IF(OR(N3228 &lt;EDA_Outlier_Analysis!$I$10, N3228 &gt; EDA_Outlier_Analysis!$I$11),
      "Outlier",
      "Normal"))</f>
        <v>Normal</v>
      </c>
    </row>
    <row r="3229" spans="1:19">
      <c r="A3229" t="s">
        <v>7427</v>
      </c>
      <c r="B3229" s="4">
        <v>44583</v>
      </c>
      <c r="C3229" s="2">
        <v>-4672.54</v>
      </c>
      <c r="D3229" t="s">
        <v>840</v>
      </c>
      <c r="E3229" t="s">
        <v>878</v>
      </c>
      <c r="F3229" t="s">
        <v>11</v>
      </c>
      <c r="G3229" t="s">
        <v>24</v>
      </c>
      <c r="I3229" t="s">
        <v>1540</v>
      </c>
      <c r="J3229" t="s">
        <v>7428</v>
      </c>
      <c r="K3229" t="str">
        <f>IF(COUNTIF(Customers!A:A, H3229)&gt;0, "Valid", "Invalid")</f>
        <v>Invalid</v>
      </c>
      <c r="L3229" t="str">
        <f t="shared" si="250"/>
        <v>1</v>
      </c>
      <c r="M3229" t="str">
        <f t="shared" si="251"/>
        <v>2022</v>
      </c>
      <c r="N3229">
        <f t="shared" si="252"/>
        <v>-4672.54</v>
      </c>
      <c r="O3229" t="str">
        <f t="shared" si="253"/>
        <v/>
      </c>
      <c r="P3229">
        <f t="shared" si="254"/>
        <v>4672.54</v>
      </c>
      <c r="Q3229" s="48" t="str">
        <f>IF(O3229="","",
   IF(OR(O3229&lt;EDA_Outlier_Analysis!$C$10, O3229&gt;EDA_Outlier_Analysis!$C$11),
      "Outlier",
      "Normal"))</f>
        <v/>
      </c>
      <c r="R3229" t="str">
        <f>IF(P3229="","",
   IF(OR(P3229 &lt; EDA_Outlier_Analysis!$F$7, P3229 &gt; EDA_Outlier_Analysis!$F$8),
      "Outlier",
      "Normal"))</f>
        <v>Outlier</v>
      </c>
      <c r="S3229" t="str">
        <f>IF(N3229="","",
   IF(OR(N3229 &lt;EDA_Outlier_Analysis!$I$10, N3229 &gt; EDA_Outlier_Analysis!$I$11),
      "Outlier",
      "Normal"))</f>
        <v>Normal</v>
      </c>
    </row>
    <row r="3230" spans="1:19">
      <c r="A3230" t="s">
        <v>7429</v>
      </c>
      <c r="B3230" s="4">
        <v>45029</v>
      </c>
      <c r="C3230" s="2">
        <v>-50035.11</v>
      </c>
      <c r="D3230" t="s">
        <v>840</v>
      </c>
      <c r="E3230" t="s">
        <v>845</v>
      </c>
      <c r="F3230" t="s">
        <v>10</v>
      </c>
      <c r="G3230" t="s">
        <v>34</v>
      </c>
      <c r="I3230" t="s">
        <v>912</v>
      </c>
      <c r="J3230" t="s">
        <v>7430</v>
      </c>
      <c r="K3230" t="str">
        <f>IF(COUNTIF(Customers!A:A, H3230)&gt;0, "Valid", "Invalid")</f>
        <v>Invalid</v>
      </c>
      <c r="L3230" t="str">
        <f t="shared" si="250"/>
        <v>4</v>
      </c>
      <c r="M3230" t="str">
        <f t="shared" si="251"/>
        <v>2023</v>
      </c>
      <c r="N3230">
        <f t="shared" si="252"/>
        <v>-50035.11</v>
      </c>
      <c r="O3230" t="str">
        <f t="shared" si="253"/>
        <v/>
      </c>
      <c r="P3230">
        <f t="shared" si="254"/>
        <v>50035.11</v>
      </c>
      <c r="Q3230" s="48" t="str">
        <f>IF(O3230="","",
   IF(OR(O3230&lt;EDA_Outlier_Analysis!$C$10, O3230&gt;EDA_Outlier_Analysis!$C$11),
      "Outlier",
      "Normal"))</f>
        <v/>
      </c>
      <c r="R3230" t="str">
        <f>IF(P3230="","",
   IF(OR(P3230 &lt; EDA_Outlier_Analysis!$F$7, P3230 &gt; EDA_Outlier_Analysis!$F$8),
      "Outlier",
      "Normal"))</f>
        <v>Normal</v>
      </c>
      <c r="S3230" t="str">
        <f>IF(N3230="","",
   IF(OR(N3230 &lt;EDA_Outlier_Analysis!$I$10, N3230 &gt; EDA_Outlier_Analysis!$I$11),
      "Outlier",
      "Normal"))</f>
        <v>Normal</v>
      </c>
    </row>
    <row r="3231" spans="1:19">
      <c r="A3231" t="s">
        <v>7431</v>
      </c>
      <c r="B3231" s="4">
        <v>45214</v>
      </c>
      <c r="C3231" s="2">
        <v>236177.73</v>
      </c>
      <c r="D3231" t="s">
        <v>849</v>
      </c>
      <c r="E3231" t="s">
        <v>850</v>
      </c>
      <c r="F3231" t="s">
        <v>10</v>
      </c>
      <c r="G3231" t="s">
        <v>31</v>
      </c>
      <c r="H3231" t="s">
        <v>353</v>
      </c>
      <c r="J3231" t="s">
        <v>7432</v>
      </c>
      <c r="K3231" t="str">
        <f>IF(COUNTIF(Customers!A:A, H3231)&gt;0, "Valid", "Invalid")</f>
        <v>Valid</v>
      </c>
      <c r="L3231" t="str">
        <f t="shared" si="250"/>
        <v>10</v>
      </c>
      <c r="M3231" t="str">
        <f t="shared" si="251"/>
        <v>2023</v>
      </c>
      <c r="N3231">
        <f t="shared" si="252"/>
        <v>236177.73</v>
      </c>
      <c r="O3231">
        <f t="shared" si="253"/>
        <v>236177.73</v>
      </c>
      <c r="P3231" t="str">
        <f t="shared" si="254"/>
        <v/>
      </c>
      <c r="Q3231" s="48" t="str">
        <f>IF(O3231="","",
   IF(OR(O3231&lt;EDA_Outlier_Analysis!$C$10, O3231&gt;EDA_Outlier_Analysis!$C$11),
      "Outlier",
      "Normal"))</f>
        <v>Normal</v>
      </c>
      <c r="R3231" t="str">
        <f>IF(P3231="","",
   IF(OR(P3231 &lt; EDA_Outlier_Analysis!$F$7, P3231 &gt; EDA_Outlier_Analysis!$F$8),
      "Outlier",
      "Normal"))</f>
        <v/>
      </c>
      <c r="S3231" t="str">
        <f>IF(N3231="","",
   IF(OR(N3231 &lt;EDA_Outlier_Analysis!$I$10, N3231 &gt; EDA_Outlier_Analysis!$I$11),
      "Outlier",
      "Normal"))</f>
        <v>Normal</v>
      </c>
    </row>
    <row r="3232" spans="1:19">
      <c r="A3232" t="s">
        <v>7433</v>
      </c>
      <c r="B3232" s="4">
        <v>45151</v>
      </c>
      <c r="C3232" s="2">
        <v>177867.18</v>
      </c>
      <c r="D3232" t="s">
        <v>849</v>
      </c>
      <c r="E3232" t="s">
        <v>853</v>
      </c>
      <c r="F3232" t="s">
        <v>11</v>
      </c>
      <c r="G3232" t="s">
        <v>24</v>
      </c>
      <c r="H3232" t="s">
        <v>47</v>
      </c>
      <c r="J3232" t="s">
        <v>7434</v>
      </c>
      <c r="K3232" t="str">
        <f>IF(COUNTIF(Customers!A:A, H3232)&gt;0, "Valid", "Invalid")</f>
        <v>Valid</v>
      </c>
      <c r="L3232" t="str">
        <f t="shared" si="250"/>
        <v>8</v>
      </c>
      <c r="M3232" t="str">
        <f t="shared" si="251"/>
        <v>2023</v>
      </c>
      <c r="N3232">
        <f t="shared" si="252"/>
        <v>177867.18</v>
      </c>
      <c r="O3232">
        <f t="shared" si="253"/>
        <v>177867.18</v>
      </c>
      <c r="P3232" t="str">
        <f t="shared" si="254"/>
        <v/>
      </c>
      <c r="Q3232" s="48" t="str">
        <f>IF(O3232="","",
   IF(OR(O3232&lt;EDA_Outlier_Analysis!$C$10, O3232&gt;EDA_Outlier_Analysis!$C$11),
      "Outlier",
      "Normal"))</f>
        <v>Normal</v>
      </c>
      <c r="R3232" t="str">
        <f>IF(P3232="","",
   IF(OR(P3232 &lt; EDA_Outlier_Analysis!$F$7, P3232 &gt; EDA_Outlier_Analysis!$F$8),
      "Outlier",
      "Normal"))</f>
        <v/>
      </c>
      <c r="S3232" t="str">
        <f>IF(N3232="","",
   IF(OR(N3232 &lt;EDA_Outlier_Analysis!$I$10, N3232 &gt; EDA_Outlier_Analysis!$I$11),
      "Outlier",
      "Normal"))</f>
        <v>Normal</v>
      </c>
    </row>
    <row r="3233" spans="1:19">
      <c r="A3233" t="s">
        <v>7435</v>
      </c>
      <c r="B3233" s="4">
        <v>44564</v>
      </c>
      <c r="C3233" s="2">
        <v>-18834.650000000001</v>
      </c>
      <c r="D3233" t="s">
        <v>840</v>
      </c>
      <c r="E3233" t="s">
        <v>864</v>
      </c>
      <c r="F3233" t="s">
        <v>11</v>
      </c>
      <c r="G3233" t="s">
        <v>20</v>
      </c>
      <c r="I3233" t="s">
        <v>898</v>
      </c>
      <c r="J3233" t="s">
        <v>7436</v>
      </c>
      <c r="K3233" t="str">
        <f>IF(COUNTIF(Customers!A:A, H3233)&gt;0, "Valid", "Invalid")</f>
        <v>Invalid</v>
      </c>
      <c r="L3233" t="str">
        <f t="shared" si="250"/>
        <v>1</v>
      </c>
      <c r="M3233" t="str">
        <f t="shared" si="251"/>
        <v>2022</v>
      </c>
      <c r="N3233">
        <f t="shared" si="252"/>
        <v>-18834.650000000001</v>
      </c>
      <c r="O3233" t="str">
        <f t="shared" si="253"/>
        <v/>
      </c>
      <c r="P3233">
        <f t="shared" si="254"/>
        <v>18834.650000000001</v>
      </c>
      <c r="Q3233" s="48" t="str">
        <f>IF(O3233="","",
   IF(OR(O3233&lt;EDA_Outlier_Analysis!$C$10, O3233&gt;EDA_Outlier_Analysis!$C$11),
      "Outlier",
      "Normal"))</f>
        <v/>
      </c>
      <c r="R3233" t="str">
        <f>IF(P3233="","",
   IF(OR(P3233 &lt; EDA_Outlier_Analysis!$F$7, P3233 &gt; EDA_Outlier_Analysis!$F$8),
      "Outlier",
      "Normal"))</f>
        <v>Outlier</v>
      </c>
      <c r="S3233" t="str">
        <f>IF(N3233="","",
   IF(OR(N3233 &lt;EDA_Outlier_Analysis!$I$10, N3233 &gt; EDA_Outlier_Analysis!$I$11),
      "Outlier",
      "Normal"))</f>
        <v>Normal</v>
      </c>
    </row>
    <row r="3234" spans="1:19">
      <c r="A3234" t="s">
        <v>7437</v>
      </c>
      <c r="B3234" s="4">
        <v>44868</v>
      </c>
      <c r="C3234" s="2">
        <v>185578.64</v>
      </c>
      <c r="D3234" t="s">
        <v>849</v>
      </c>
      <c r="E3234" t="s">
        <v>850</v>
      </c>
      <c r="F3234" t="s">
        <v>11</v>
      </c>
      <c r="G3234" t="s">
        <v>24</v>
      </c>
      <c r="H3234" t="s">
        <v>579</v>
      </c>
      <c r="J3234" t="s">
        <v>7438</v>
      </c>
      <c r="K3234" t="str">
        <f>IF(COUNTIF(Customers!A:A, H3234)&gt;0, "Valid", "Invalid")</f>
        <v>Valid</v>
      </c>
      <c r="L3234" t="str">
        <f t="shared" si="250"/>
        <v>11</v>
      </c>
      <c r="M3234" t="str">
        <f t="shared" si="251"/>
        <v>2022</v>
      </c>
      <c r="N3234">
        <f t="shared" si="252"/>
        <v>185578.64</v>
      </c>
      <c r="O3234">
        <f t="shared" si="253"/>
        <v>185578.64</v>
      </c>
      <c r="P3234" t="str">
        <f t="shared" si="254"/>
        <v/>
      </c>
      <c r="Q3234" s="48" t="str">
        <f>IF(O3234="","",
   IF(OR(O3234&lt;EDA_Outlier_Analysis!$C$10, O3234&gt;EDA_Outlier_Analysis!$C$11),
      "Outlier",
      "Normal"))</f>
        <v>Normal</v>
      </c>
      <c r="R3234" t="str">
        <f>IF(P3234="","",
   IF(OR(P3234 &lt; EDA_Outlier_Analysis!$F$7, P3234 &gt; EDA_Outlier_Analysis!$F$8),
      "Outlier",
      "Normal"))</f>
        <v/>
      </c>
      <c r="S3234" t="str">
        <f>IF(N3234="","",
   IF(OR(N3234 &lt;EDA_Outlier_Analysis!$I$10, N3234 &gt; EDA_Outlier_Analysis!$I$11),
      "Outlier",
      "Normal"))</f>
        <v>Normal</v>
      </c>
    </row>
    <row r="3235" spans="1:19">
      <c r="A3235" t="s">
        <v>7439</v>
      </c>
      <c r="B3235" s="4">
        <v>45014</v>
      </c>
      <c r="C3235" s="2">
        <v>18266.64</v>
      </c>
      <c r="D3235" t="s">
        <v>1345</v>
      </c>
      <c r="E3235" t="s">
        <v>1345</v>
      </c>
      <c r="F3235" t="s">
        <v>10</v>
      </c>
      <c r="G3235" t="s">
        <v>31</v>
      </c>
      <c r="J3235" t="s">
        <v>7440</v>
      </c>
      <c r="K3235" t="str">
        <f>IF(COUNTIF(Customers!A:A, H3235)&gt;0, "Valid", "Invalid")</f>
        <v>Invalid</v>
      </c>
      <c r="L3235" t="str">
        <f t="shared" si="250"/>
        <v>3</v>
      </c>
      <c r="M3235" t="str">
        <f t="shared" si="251"/>
        <v>2023</v>
      </c>
      <c r="N3235">
        <f t="shared" si="252"/>
        <v>-18266.64</v>
      </c>
      <c r="O3235" t="str">
        <f t="shared" si="253"/>
        <v/>
      </c>
      <c r="P3235" t="str">
        <f t="shared" si="254"/>
        <v/>
      </c>
      <c r="Q3235" s="48" t="str">
        <f>IF(O3235="","",
   IF(OR(O3235&lt;EDA_Outlier_Analysis!$C$10, O3235&gt;EDA_Outlier_Analysis!$C$11),
      "Outlier",
      "Normal"))</f>
        <v/>
      </c>
      <c r="R3235" t="str">
        <f>IF(P3235="","",
   IF(OR(P3235 &lt; EDA_Outlier_Analysis!$F$7, P3235 &gt; EDA_Outlier_Analysis!$F$8),
      "Outlier",
      "Normal"))</f>
        <v/>
      </c>
      <c r="S3235" t="str">
        <f>IF(N3235="","",
   IF(OR(N3235 &lt;EDA_Outlier_Analysis!$I$10, N3235 &gt; EDA_Outlier_Analysis!$I$11),
      "Outlier",
      "Normal"))</f>
        <v>Normal</v>
      </c>
    </row>
    <row r="3236" spans="1:19">
      <c r="A3236" t="s">
        <v>7441</v>
      </c>
      <c r="B3236" s="4">
        <v>45213</v>
      </c>
      <c r="C3236" s="2">
        <v>142217.44</v>
      </c>
      <c r="D3236" t="s">
        <v>849</v>
      </c>
      <c r="E3236" t="s">
        <v>853</v>
      </c>
      <c r="F3236" t="s">
        <v>10</v>
      </c>
      <c r="G3236" t="s">
        <v>20</v>
      </c>
      <c r="H3236" t="s">
        <v>549</v>
      </c>
      <c r="J3236" t="s">
        <v>7442</v>
      </c>
      <c r="K3236" t="str">
        <f>IF(COUNTIF(Customers!A:A, H3236)&gt;0, "Valid", "Invalid")</f>
        <v>Valid</v>
      </c>
      <c r="L3236" t="str">
        <f t="shared" si="250"/>
        <v>10</v>
      </c>
      <c r="M3236" t="str">
        <f t="shared" si="251"/>
        <v>2023</v>
      </c>
      <c r="N3236">
        <f t="shared" si="252"/>
        <v>142217.44</v>
      </c>
      <c r="O3236">
        <f t="shared" si="253"/>
        <v>142217.44</v>
      </c>
      <c r="P3236" t="str">
        <f t="shared" si="254"/>
        <v/>
      </c>
      <c r="Q3236" s="48" t="str">
        <f>IF(O3236="","",
   IF(OR(O3236&lt;EDA_Outlier_Analysis!$C$10, O3236&gt;EDA_Outlier_Analysis!$C$11),
      "Outlier",
      "Normal"))</f>
        <v>Normal</v>
      </c>
      <c r="R3236" t="str">
        <f>IF(P3236="","",
   IF(OR(P3236 &lt; EDA_Outlier_Analysis!$F$7, P3236 &gt; EDA_Outlier_Analysis!$F$8),
      "Outlier",
      "Normal"))</f>
        <v/>
      </c>
      <c r="S3236" t="str">
        <f>IF(N3236="","",
   IF(OR(N3236 &lt;EDA_Outlier_Analysis!$I$10, N3236 &gt; EDA_Outlier_Analysis!$I$11),
      "Outlier",
      "Normal"))</f>
        <v>Normal</v>
      </c>
    </row>
    <row r="3237" spans="1:19">
      <c r="A3237" t="s">
        <v>7443</v>
      </c>
      <c r="B3237" s="4">
        <v>44786</v>
      </c>
      <c r="C3237" s="2">
        <v>9197.43</v>
      </c>
      <c r="D3237" t="s">
        <v>1345</v>
      </c>
      <c r="E3237" t="s">
        <v>1345</v>
      </c>
      <c r="F3237" t="s">
        <v>11</v>
      </c>
      <c r="G3237" t="s">
        <v>31</v>
      </c>
      <c r="J3237" t="s">
        <v>7444</v>
      </c>
      <c r="K3237" t="str">
        <f>IF(COUNTIF(Customers!A:A, H3237)&gt;0, "Valid", "Invalid")</f>
        <v>Invalid</v>
      </c>
      <c r="L3237" t="str">
        <f t="shared" si="250"/>
        <v>8</v>
      </c>
      <c r="M3237" t="str">
        <f t="shared" si="251"/>
        <v>2022</v>
      </c>
      <c r="N3237">
        <f t="shared" si="252"/>
        <v>-9197.43</v>
      </c>
      <c r="O3237" t="str">
        <f t="shared" si="253"/>
        <v/>
      </c>
      <c r="P3237" t="str">
        <f t="shared" si="254"/>
        <v/>
      </c>
      <c r="Q3237" s="48" t="str">
        <f>IF(O3237="","",
   IF(OR(O3237&lt;EDA_Outlier_Analysis!$C$10, O3237&gt;EDA_Outlier_Analysis!$C$11),
      "Outlier",
      "Normal"))</f>
        <v/>
      </c>
      <c r="R3237" t="str">
        <f>IF(P3237="","",
   IF(OR(P3237 &lt; EDA_Outlier_Analysis!$F$7, P3237 &gt; EDA_Outlier_Analysis!$F$8),
      "Outlier",
      "Normal"))</f>
        <v/>
      </c>
      <c r="S3237" t="str">
        <f>IF(N3237="","",
   IF(OR(N3237 &lt;EDA_Outlier_Analysis!$I$10, N3237 &gt; EDA_Outlier_Analysis!$I$11),
      "Outlier",
      "Normal"))</f>
        <v>Normal</v>
      </c>
    </row>
    <row r="3238" spans="1:19">
      <c r="A3238" t="s">
        <v>7445</v>
      </c>
      <c r="B3238" s="4">
        <v>45148</v>
      </c>
      <c r="C3238" s="2">
        <v>-23691.21</v>
      </c>
      <c r="D3238" t="s">
        <v>840</v>
      </c>
      <c r="E3238" t="s">
        <v>845</v>
      </c>
      <c r="F3238" t="s">
        <v>9</v>
      </c>
      <c r="G3238" t="s">
        <v>24</v>
      </c>
      <c r="I3238" t="s">
        <v>1132</v>
      </c>
      <c r="J3238" t="s">
        <v>7446</v>
      </c>
      <c r="K3238" t="str">
        <f>IF(COUNTIF(Customers!A:A, H3238)&gt;0, "Valid", "Invalid")</f>
        <v>Invalid</v>
      </c>
      <c r="L3238" t="str">
        <f t="shared" si="250"/>
        <v>8</v>
      </c>
      <c r="M3238" t="str">
        <f t="shared" si="251"/>
        <v>2023</v>
      </c>
      <c r="N3238">
        <f t="shared" si="252"/>
        <v>-23691.21</v>
      </c>
      <c r="O3238" t="str">
        <f t="shared" si="253"/>
        <v/>
      </c>
      <c r="P3238">
        <f t="shared" si="254"/>
        <v>23691.21</v>
      </c>
      <c r="Q3238" s="48" t="str">
        <f>IF(O3238="","",
   IF(OR(O3238&lt;EDA_Outlier_Analysis!$C$10, O3238&gt;EDA_Outlier_Analysis!$C$11),
      "Outlier",
      "Normal"))</f>
        <v/>
      </c>
      <c r="R3238" t="str">
        <f>IF(P3238="","",
   IF(OR(P3238 &lt; EDA_Outlier_Analysis!$F$7, P3238 &gt; EDA_Outlier_Analysis!$F$8),
      "Outlier",
      "Normal"))</f>
        <v>Outlier</v>
      </c>
      <c r="S3238" t="str">
        <f>IF(N3238="","",
   IF(OR(N3238 &lt;EDA_Outlier_Analysis!$I$10, N3238 &gt; EDA_Outlier_Analysis!$I$11),
      "Outlier",
      "Normal"))</f>
        <v>Normal</v>
      </c>
    </row>
    <row r="3239" spans="1:19">
      <c r="A3239" t="s">
        <v>7447</v>
      </c>
      <c r="B3239" s="4">
        <v>45264</v>
      </c>
      <c r="C3239" s="2">
        <v>221102.57</v>
      </c>
      <c r="D3239" t="s">
        <v>849</v>
      </c>
      <c r="E3239" t="s">
        <v>868</v>
      </c>
      <c r="F3239" t="s">
        <v>11</v>
      </c>
      <c r="G3239" t="s">
        <v>24</v>
      </c>
      <c r="H3239" t="s">
        <v>373</v>
      </c>
      <c r="J3239" t="s">
        <v>7448</v>
      </c>
      <c r="K3239" t="str">
        <f>IF(COUNTIF(Customers!A:A, H3239)&gt;0, "Valid", "Invalid")</f>
        <v>Valid</v>
      </c>
      <c r="L3239" t="str">
        <f t="shared" si="250"/>
        <v>12</v>
      </c>
      <c r="M3239" t="str">
        <f t="shared" si="251"/>
        <v>2023</v>
      </c>
      <c r="N3239">
        <f t="shared" si="252"/>
        <v>221102.57</v>
      </c>
      <c r="O3239">
        <f t="shared" si="253"/>
        <v>221102.57</v>
      </c>
      <c r="P3239" t="str">
        <f t="shared" si="254"/>
        <v/>
      </c>
      <c r="Q3239" s="48" t="str">
        <f>IF(O3239="","",
   IF(OR(O3239&lt;EDA_Outlier_Analysis!$C$10, O3239&gt;EDA_Outlier_Analysis!$C$11),
      "Outlier",
      "Normal"))</f>
        <v>Normal</v>
      </c>
      <c r="R3239" t="str">
        <f>IF(P3239="","",
   IF(OR(P3239 &lt; EDA_Outlier_Analysis!$F$7, P3239 &gt; EDA_Outlier_Analysis!$F$8),
      "Outlier",
      "Normal"))</f>
        <v/>
      </c>
      <c r="S3239" t="str">
        <f>IF(N3239="","",
   IF(OR(N3239 &lt;EDA_Outlier_Analysis!$I$10, N3239 &gt; EDA_Outlier_Analysis!$I$11),
      "Outlier",
      "Normal"))</f>
        <v>Normal</v>
      </c>
    </row>
    <row r="3240" spans="1:19">
      <c r="A3240" t="s">
        <v>7449</v>
      </c>
      <c r="B3240" s="4">
        <v>44960</v>
      </c>
      <c r="C3240" s="2">
        <v>-46283.39</v>
      </c>
      <c r="D3240" t="s">
        <v>840</v>
      </c>
      <c r="E3240" t="s">
        <v>878</v>
      </c>
      <c r="F3240" t="s">
        <v>10</v>
      </c>
      <c r="G3240" t="s">
        <v>31</v>
      </c>
      <c r="I3240" t="s">
        <v>976</v>
      </c>
      <c r="J3240" t="s">
        <v>7450</v>
      </c>
      <c r="K3240" t="str">
        <f>IF(COUNTIF(Customers!A:A, H3240)&gt;0, "Valid", "Invalid")</f>
        <v>Invalid</v>
      </c>
      <c r="L3240" t="str">
        <f t="shared" si="250"/>
        <v>2</v>
      </c>
      <c r="M3240" t="str">
        <f t="shared" si="251"/>
        <v>2023</v>
      </c>
      <c r="N3240">
        <f t="shared" si="252"/>
        <v>-46283.39</v>
      </c>
      <c r="O3240" t="str">
        <f t="shared" si="253"/>
        <v/>
      </c>
      <c r="P3240">
        <f t="shared" si="254"/>
        <v>46283.39</v>
      </c>
      <c r="Q3240" s="48" t="str">
        <f>IF(O3240="","",
   IF(OR(O3240&lt;EDA_Outlier_Analysis!$C$10, O3240&gt;EDA_Outlier_Analysis!$C$11),
      "Outlier",
      "Normal"))</f>
        <v/>
      </c>
      <c r="R3240" t="str">
        <f>IF(P3240="","",
   IF(OR(P3240 &lt; EDA_Outlier_Analysis!$F$7, P3240 &gt; EDA_Outlier_Analysis!$F$8),
      "Outlier",
      "Normal"))</f>
        <v>Normal</v>
      </c>
      <c r="S3240" t="str">
        <f>IF(N3240="","",
   IF(OR(N3240 &lt;EDA_Outlier_Analysis!$I$10, N3240 &gt; EDA_Outlier_Analysis!$I$11),
      "Outlier",
      "Normal"))</f>
        <v>Normal</v>
      </c>
    </row>
    <row r="3241" spans="1:19">
      <c r="A3241" t="s">
        <v>7451</v>
      </c>
      <c r="B3241" s="4">
        <v>44670</v>
      </c>
      <c r="C3241" s="2">
        <v>29243.26</v>
      </c>
      <c r="D3241" t="s">
        <v>971</v>
      </c>
      <c r="E3241" t="s">
        <v>971</v>
      </c>
      <c r="F3241" t="s">
        <v>10</v>
      </c>
      <c r="G3241" t="s">
        <v>20</v>
      </c>
      <c r="J3241" t="s">
        <v>7452</v>
      </c>
      <c r="K3241" t="str">
        <f>IF(COUNTIF(Customers!A:A, H3241)&gt;0, "Valid", "Invalid")</f>
        <v>Invalid</v>
      </c>
      <c r="L3241" t="str">
        <f t="shared" si="250"/>
        <v>4</v>
      </c>
      <c r="M3241" t="str">
        <f t="shared" si="251"/>
        <v>2022</v>
      </c>
      <c r="N3241">
        <f t="shared" si="252"/>
        <v>-29243.26</v>
      </c>
      <c r="O3241" t="str">
        <f t="shared" si="253"/>
        <v/>
      </c>
      <c r="P3241" t="str">
        <f t="shared" si="254"/>
        <v/>
      </c>
      <c r="Q3241" s="48" t="str">
        <f>IF(O3241="","",
   IF(OR(O3241&lt;EDA_Outlier_Analysis!$C$10, O3241&gt;EDA_Outlier_Analysis!$C$11),
      "Outlier",
      "Normal"))</f>
        <v/>
      </c>
      <c r="R3241" t="str">
        <f>IF(P3241="","",
   IF(OR(P3241 &lt; EDA_Outlier_Analysis!$F$7, P3241 &gt; EDA_Outlier_Analysis!$F$8),
      "Outlier",
      "Normal"))</f>
        <v/>
      </c>
      <c r="S3241" t="str">
        <f>IF(N3241="","",
   IF(OR(N3241 &lt;EDA_Outlier_Analysis!$I$10, N3241 &gt; EDA_Outlier_Analysis!$I$11),
      "Outlier",
      "Normal"))</f>
        <v>Normal</v>
      </c>
    </row>
    <row r="3242" spans="1:19">
      <c r="A3242" t="s">
        <v>7453</v>
      </c>
      <c r="B3242" s="4">
        <v>45073</v>
      </c>
      <c r="C3242" s="2">
        <v>-33943.49</v>
      </c>
      <c r="D3242" t="s">
        <v>840</v>
      </c>
      <c r="E3242" t="s">
        <v>841</v>
      </c>
      <c r="F3242" t="s">
        <v>11</v>
      </c>
      <c r="G3242" t="s">
        <v>20</v>
      </c>
      <c r="I3242" t="s">
        <v>1261</v>
      </c>
      <c r="J3242" t="s">
        <v>7454</v>
      </c>
      <c r="K3242" t="str">
        <f>IF(COUNTIF(Customers!A:A, H3242)&gt;0, "Valid", "Invalid")</f>
        <v>Invalid</v>
      </c>
      <c r="L3242" t="str">
        <f t="shared" si="250"/>
        <v>5</v>
      </c>
      <c r="M3242" t="str">
        <f t="shared" si="251"/>
        <v>2023</v>
      </c>
      <c r="N3242">
        <f t="shared" si="252"/>
        <v>-33943.49</v>
      </c>
      <c r="O3242" t="str">
        <f t="shared" si="253"/>
        <v/>
      </c>
      <c r="P3242">
        <f t="shared" si="254"/>
        <v>33943.49</v>
      </c>
      <c r="Q3242" s="48" t="str">
        <f>IF(O3242="","",
   IF(OR(O3242&lt;EDA_Outlier_Analysis!$C$10, O3242&gt;EDA_Outlier_Analysis!$C$11),
      "Outlier",
      "Normal"))</f>
        <v/>
      </c>
      <c r="R3242" t="str">
        <f>IF(P3242="","",
   IF(OR(P3242 &lt; EDA_Outlier_Analysis!$F$7, P3242 &gt; EDA_Outlier_Analysis!$F$8),
      "Outlier",
      "Normal"))</f>
        <v>Normal</v>
      </c>
      <c r="S3242" t="str">
        <f>IF(N3242="","",
   IF(OR(N3242 &lt;EDA_Outlier_Analysis!$I$10, N3242 &gt; EDA_Outlier_Analysis!$I$11),
      "Outlier",
      "Normal"))</f>
        <v>Normal</v>
      </c>
    </row>
    <row r="3243" spans="1:19">
      <c r="A3243" t="s">
        <v>7455</v>
      </c>
      <c r="B3243" s="4">
        <v>44704</v>
      </c>
      <c r="C3243" s="2">
        <v>-46985.82</v>
      </c>
      <c r="D3243" t="s">
        <v>840</v>
      </c>
      <c r="E3243" t="s">
        <v>841</v>
      </c>
      <c r="F3243" t="s">
        <v>9</v>
      </c>
      <c r="G3243" t="s">
        <v>24</v>
      </c>
      <c r="I3243" t="s">
        <v>1317</v>
      </c>
      <c r="J3243" t="s">
        <v>7456</v>
      </c>
      <c r="K3243" t="str">
        <f>IF(COUNTIF(Customers!A:A, H3243)&gt;0, "Valid", "Invalid")</f>
        <v>Invalid</v>
      </c>
      <c r="L3243" t="str">
        <f t="shared" si="250"/>
        <v>5</v>
      </c>
      <c r="M3243" t="str">
        <f t="shared" si="251"/>
        <v>2022</v>
      </c>
      <c r="N3243">
        <f t="shared" si="252"/>
        <v>-46985.82</v>
      </c>
      <c r="O3243" t="str">
        <f t="shared" si="253"/>
        <v/>
      </c>
      <c r="P3243">
        <f t="shared" si="254"/>
        <v>46985.82</v>
      </c>
      <c r="Q3243" s="48" t="str">
        <f>IF(O3243="","",
   IF(OR(O3243&lt;EDA_Outlier_Analysis!$C$10, O3243&gt;EDA_Outlier_Analysis!$C$11),
      "Outlier",
      "Normal"))</f>
        <v/>
      </c>
      <c r="R3243" t="str">
        <f>IF(P3243="","",
   IF(OR(P3243 &lt; EDA_Outlier_Analysis!$F$7, P3243 &gt; EDA_Outlier_Analysis!$F$8),
      "Outlier",
      "Normal"))</f>
        <v>Normal</v>
      </c>
      <c r="S3243" t="str">
        <f>IF(N3243="","",
   IF(OR(N3243 &lt;EDA_Outlier_Analysis!$I$10, N3243 &gt; EDA_Outlier_Analysis!$I$11),
      "Outlier",
      "Normal"))</f>
        <v>Normal</v>
      </c>
    </row>
    <row r="3244" spans="1:19">
      <c r="A3244" t="s">
        <v>7457</v>
      </c>
      <c r="B3244" s="4">
        <v>44737</v>
      </c>
      <c r="C3244" s="2">
        <v>-22989.06</v>
      </c>
      <c r="D3244" t="s">
        <v>840</v>
      </c>
      <c r="E3244" t="s">
        <v>841</v>
      </c>
      <c r="F3244" t="s">
        <v>9</v>
      </c>
      <c r="G3244" t="s">
        <v>24</v>
      </c>
      <c r="I3244" t="s">
        <v>957</v>
      </c>
      <c r="J3244" t="s">
        <v>7458</v>
      </c>
      <c r="K3244" t="str">
        <f>IF(COUNTIF(Customers!A:A, H3244)&gt;0, "Valid", "Invalid")</f>
        <v>Invalid</v>
      </c>
      <c r="L3244" t="str">
        <f t="shared" si="250"/>
        <v>6</v>
      </c>
      <c r="M3244" t="str">
        <f t="shared" si="251"/>
        <v>2022</v>
      </c>
      <c r="N3244">
        <f t="shared" si="252"/>
        <v>-22989.06</v>
      </c>
      <c r="O3244" t="str">
        <f t="shared" si="253"/>
        <v/>
      </c>
      <c r="P3244">
        <f t="shared" si="254"/>
        <v>22989.06</v>
      </c>
      <c r="Q3244" s="48" t="str">
        <f>IF(O3244="","",
   IF(OR(O3244&lt;EDA_Outlier_Analysis!$C$10, O3244&gt;EDA_Outlier_Analysis!$C$11),
      "Outlier",
      "Normal"))</f>
        <v/>
      </c>
      <c r="R3244" t="str">
        <f>IF(P3244="","",
   IF(OR(P3244 &lt; EDA_Outlier_Analysis!$F$7, P3244 &gt; EDA_Outlier_Analysis!$F$8),
      "Outlier",
      "Normal"))</f>
        <v>Outlier</v>
      </c>
      <c r="S3244" t="str">
        <f>IF(N3244="","",
   IF(OR(N3244 &lt;EDA_Outlier_Analysis!$I$10, N3244 &gt; EDA_Outlier_Analysis!$I$11),
      "Outlier",
      "Normal"))</f>
        <v>Normal</v>
      </c>
    </row>
    <row r="3245" spans="1:19">
      <c r="A3245" t="s">
        <v>7459</v>
      </c>
      <c r="B3245" s="4">
        <v>45014</v>
      </c>
      <c r="C3245" s="2">
        <v>-58718.79</v>
      </c>
      <c r="D3245" t="s">
        <v>840</v>
      </c>
      <c r="E3245" t="s">
        <v>864</v>
      </c>
      <c r="F3245" t="s">
        <v>11</v>
      </c>
      <c r="G3245" t="s">
        <v>24</v>
      </c>
      <c r="I3245" t="s">
        <v>1018</v>
      </c>
      <c r="J3245" t="s">
        <v>7460</v>
      </c>
      <c r="K3245" t="str">
        <f>IF(COUNTIF(Customers!A:A, H3245)&gt;0, "Valid", "Invalid")</f>
        <v>Invalid</v>
      </c>
      <c r="L3245" t="str">
        <f t="shared" si="250"/>
        <v>3</v>
      </c>
      <c r="M3245" t="str">
        <f t="shared" si="251"/>
        <v>2023</v>
      </c>
      <c r="N3245">
        <f t="shared" si="252"/>
        <v>-58718.79</v>
      </c>
      <c r="O3245" t="str">
        <f t="shared" si="253"/>
        <v/>
      </c>
      <c r="P3245">
        <f t="shared" si="254"/>
        <v>58718.79</v>
      </c>
      <c r="Q3245" s="48" t="str">
        <f>IF(O3245="","",
   IF(OR(O3245&lt;EDA_Outlier_Analysis!$C$10, O3245&gt;EDA_Outlier_Analysis!$C$11),
      "Outlier",
      "Normal"))</f>
        <v/>
      </c>
      <c r="R3245" t="str">
        <f>IF(P3245="","",
   IF(OR(P3245 &lt; EDA_Outlier_Analysis!$F$7, P3245 &gt; EDA_Outlier_Analysis!$F$8),
      "Outlier",
      "Normal"))</f>
        <v>Outlier</v>
      </c>
      <c r="S3245" t="str">
        <f>IF(N3245="","",
   IF(OR(N3245 &lt;EDA_Outlier_Analysis!$I$10, N3245 &gt; EDA_Outlier_Analysis!$I$11),
      "Outlier",
      "Normal"))</f>
        <v>Normal</v>
      </c>
    </row>
    <row r="3246" spans="1:19">
      <c r="A3246" t="s">
        <v>7461</v>
      </c>
      <c r="B3246" s="4">
        <v>44945</v>
      </c>
      <c r="C3246" s="2">
        <v>177701.79</v>
      </c>
      <c r="D3246" t="s">
        <v>849</v>
      </c>
      <c r="E3246" t="s">
        <v>850</v>
      </c>
      <c r="F3246" t="s">
        <v>10</v>
      </c>
      <c r="G3246" t="s">
        <v>31</v>
      </c>
      <c r="H3246" t="s">
        <v>329</v>
      </c>
      <c r="J3246" t="s">
        <v>7462</v>
      </c>
      <c r="K3246" t="str">
        <f>IF(COUNTIF(Customers!A:A, H3246)&gt;0, "Valid", "Invalid")</f>
        <v>Valid</v>
      </c>
      <c r="L3246" t="str">
        <f t="shared" si="250"/>
        <v>1</v>
      </c>
      <c r="M3246" t="str">
        <f t="shared" si="251"/>
        <v>2023</v>
      </c>
      <c r="N3246">
        <f t="shared" si="252"/>
        <v>177701.79</v>
      </c>
      <c r="O3246">
        <f t="shared" si="253"/>
        <v>177701.79</v>
      </c>
      <c r="P3246" t="str">
        <f t="shared" si="254"/>
        <v/>
      </c>
      <c r="Q3246" s="48" t="str">
        <f>IF(O3246="","",
   IF(OR(O3246&lt;EDA_Outlier_Analysis!$C$10, O3246&gt;EDA_Outlier_Analysis!$C$11),
      "Outlier",
      "Normal"))</f>
        <v>Normal</v>
      </c>
      <c r="R3246" t="str">
        <f>IF(P3246="","",
   IF(OR(P3246 &lt; EDA_Outlier_Analysis!$F$7, P3246 &gt; EDA_Outlier_Analysis!$F$8),
      "Outlier",
      "Normal"))</f>
        <v/>
      </c>
      <c r="S3246" t="str">
        <f>IF(N3246="","",
   IF(OR(N3246 &lt;EDA_Outlier_Analysis!$I$10, N3246 &gt; EDA_Outlier_Analysis!$I$11),
      "Outlier",
      "Normal"))</f>
        <v>Normal</v>
      </c>
    </row>
    <row r="3247" spans="1:19">
      <c r="A3247" t="s">
        <v>7463</v>
      </c>
      <c r="B3247" s="4">
        <v>44677</v>
      </c>
      <c r="C3247" s="2">
        <v>124416.19</v>
      </c>
      <c r="D3247" t="s">
        <v>849</v>
      </c>
      <c r="E3247" t="s">
        <v>853</v>
      </c>
      <c r="F3247" t="s">
        <v>10</v>
      </c>
      <c r="G3247" t="s">
        <v>31</v>
      </c>
      <c r="H3247" t="s">
        <v>171</v>
      </c>
      <c r="J3247" t="s">
        <v>7464</v>
      </c>
      <c r="K3247" t="str">
        <f>IF(COUNTIF(Customers!A:A, H3247)&gt;0, "Valid", "Invalid")</f>
        <v>Valid</v>
      </c>
      <c r="L3247" t="str">
        <f t="shared" si="250"/>
        <v>4</v>
      </c>
      <c r="M3247" t="str">
        <f t="shared" si="251"/>
        <v>2022</v>
      </c>
      <c r="N3247">
        <f t="shared" si="252"/>
        <v>124416.19</v>
      </c>
      <c r="O3247">
        <f t="shared" si="253"/>
        <v>124416.19</v>
      </c>
      <c r="P3247" t="str">
        <f t="shared" si="254"/>
        <v/>
      </c>
      <c r="Q3247" s="48" t="str">
        <f>IF(O3247="","",
   IF(OR(O3247&lt;EDA_Outlier_Analysis!$C$10, O3247&gt;EDA_Outlier_Analysis!$C$11),
      "Outlier",
      "Normal"))</f>
        <v>Normal</v>
      </c>
      <c r="R3247" t="str">
        <f>IF(P3247="","",
   IF(OR(P3247 &lt; EDA_Outlier_Analysis!$F$7, P3247 &gt; EDA_Outlier_Analysis!$F$8),
      "Outlier",
      "Normal"))</f>
        <v/>
      </c>
      <c r="S3247" t="str">
        <f>IF(N3247="","",
   IF(OR(N3247 &lt;EDA_Outlier_Analysis!$I$10, N3247 &gt; EDA_Outlier_Analysis!$I$11),
      "Outlier",
      "Normal"))</f>
        <v>Normal</v>
      </c>
    </row>
    <row r="3248" spans="1:19">
      <c r="A3248" t="s">
        <v>7465</v>
      </c>
      <c r="B3248" s="4">
        <v>44685</v>
      </c>
      <c r="C3248" s="2">
        <v>-33635.56</v>
      </c>
      <c r="D3248" t="s">
        <v>840</v>
      </c>
      <c r="E3248" t="s">
        <v>864</v>
      </c>
      <c r="F3248" t="s">
        <v>11</v>
      </c>
      <c r="G3248" t="s">
        <v>31</v>
      </c>
      <c r="I3248" t="s">
        <v>987</v>
      </c>
      <c r="J3248" t="s">
        <v>7466</v>
      </c>
      <c r="K3248" t="str">
        <f>IF(COUNTIF(Customers!A:A, H3248)&gt;0, "Valid", "Invalid")</f>
        <v>Invalid</v>
      </c>
      <c r="L3248" t="str">
        <f t="shared" si="250"/>
        <v>5</v>
      </c>
      <c r="M3248" t="str">
        <f t="shared" si="251"/>
        <v>2022</v>
      </c>
      <c r="N3248">
        <f t="shared" si="252"/>
        <v>-33635.56</v>
      </c>
      <c r="O3248" t="str">
        <f t="shared" si="253"/>
        <v/>
      </c>
      <c r="P3248">
        <f t="shared" si="254"/>
        <v>33635.56</v>
      </c>
      <c r="Q3248" s="48" t="str">
        <f>IF(O3248="","",
   IF(OR(O3248&lt;EDA_Outlier_Analysis!$C$10, O3248&gt;EDA_Outlier_Analysis!$C$11),
      "Outlier",
      "Normal"))</f>
        <v/>
      </c>
      <c r="R3248" t="str">
        <f>IF(P3248="","",
   IF(OR(P3248 &lt; EDA_Outlier_Analysis!$F$7, P3248 &gt; EDA_Outlier_Analysis!$F$8),
      "Outlier",
      "Normal"))</f>
        <v>Normal</v>
      </c>
      <c r="S3248" t="str">
        <f>IF(N3248="","",
   IF(OR(N3248 &lt;EDA_Outlier_Analysis!$I$10, N3248 &gt; EDA_Outlier_Analysis!$I$11),
      "Outlier",
      "Normal"))</f>
        <v>Normal</v>
      </c>
    </row>
    <row r="3249" spans="1:19">
      <c r="A3249" t="s">
        <v>7467</v>
      </c>
      <c r="B3249" s="4">
        <v>45045</v>
      </c>
      <c r="C3249" s="2">
        <v>-61800</v>
      </c>
      <c r="D3249" t="s">
        <v>840</v>
      </c>
      <c r="E3249" t="s">
        <v>845</v>
      </c>
      <c r="F3249" t="s">
        <v>11</v>
      </c>
      <c r="G3249" t="s">
        <v>24</v>
      </c>
      <c r="I3249" t="s">
        <v>846</v>
      </c>
      <c r="J3249" t="s">
        <v>7468</v>
      </c>
      <c r="K3249" t="str">
        <f>IF(COUNTIF(Customers!A:A, H3249)&gt;0, "Valid", "Invalid")</f>
        <v>Invalid</v>
      </c>
      <c r="L3249" t="str">
        <f t="shared" si="250"/>
        <v>4</v>
      </c>
      <c r="M3249" t="str">
        <f t="shared" si="251"/>
        <v>2023</v>
      </c>
      <c r="N3249">
        <f t="shared" si="252"/>
        <v>-61800</v>
      </c>
      <c r="O3249" t="str">
        <f t="shared" si="253"/>
        <v/>
      </c>
      <c r="P3249">
        <f t="shared" si="254"/>
        <v>61800</v>
      </c>
      <c r="Q3249" s="48" t="str">
        <f>IF(O3249="","",
   IF(OR(O3249&lt;EDA_Outlier_Analysis!$C$10, O3249&gt;EDA_Outlier_Analysis!$C$11),
      "Outlier",
      "Normal"))</f>
        <v/>
      </c>
      <c r="R3249" t="str">
        <f>IF(P3249="","",
   IF(OR(P3249 &lt; EDA_Outlier_Analysis!$F$7, P3249 &gt; EDA_Outlier_Analysis!$F$8),
      "Outlier",
      "Normal"))</f>
        <v>Outlier</v>
      </c>
      <c r="S3249" t="str">
        <f>IF(N3249="","",
   IF(OR(N3249 &lt;EDA_Outlier_Analysis!$I$10, N3249 &gt; EDA_Outlier_Analysis!$I$11),
      "Outlier",
      "Normal"))</f>
        <v>Normal</v>
      </c>
    </row>
    <row r="3250" spans="1:19">
      <c r="A3250" t="s">
        <v>7469</v>
      </c>
      <c r="B3250" s="4">
        <v>44805</v>
      </c>
      <c r="C3250" s="2">
        <v>128425.97</v>
      </c>
      <c r="D3250" t="s">
        <v>849</v>
      </c>
      <c r="E3250" t="s">
        <v>850</v>
      </c>
      <c r="F3250" t="s">
        <v>9</v>
      </c>
      <c r="G3250" t="s">
        <v>20</v>
      </c>
      <c r="H3250" t="s">
        <v>497</v>
      </c>
      <c r="J3250" t="s">
        <v>7470</v>
      </c>
      <c r="K3250" t="str">
        <f>IF(COUNTIF(Customers!A:A, H3250)&gt;0, "Valid", "Invalid")</f>
        <v>Valid</v>
      </c>
      <c r="L3250" t="str">
        <f t="shared" si="250"/>
        <v>9</v>
      </c>
      <c r="M3250" t="str">
        <f t="shared" si="251"/>
        <v>2022</v>
      </c>
      <c r="N3250">
        <f t="shared" si="252"/>
        <v>128425.97</v>
      </c>
      <c r="O3250">
        <f t="shared" si="253"/>
        <v>128425.97</v>
      </c>
      <c r="P3250" t="str">
        <f t="shared" si="254"/>
        <v/>
      </c>
      <c r="Q3250" s="48" t="str">
        <f>IF(O3250="","",
   IF(OR(O3250&lt;EDA_Outlier_Analysis!$C$10, O3250&gt;EDA_Outlier_Analysis!$C$11),
      "Outlier",
      "Normal"))</f>
        <v>Normal</v>
      </c>
      <c r="R3250" t="str">
        <f>IF(P3250="","",
   IF(OR(P3250 &lt; EDA_Outlier_Analysis!$F$7, P3250 &gt; EDA_Outlier_Analysis!$F$8),
      "Outlier",
      "Normal"))</f>
        <v/>
      </c>
      <c r="S3250" t="str">
        <f>IF(N3250="","",
   IF(OR(N3250 &lt;EDA_Outlier_Analysis!$I$10, N3250 &gt; EDA_Outlier_Analysis!$I$11),
      "Outlier",
      "Normal"))</f>
        <v>Normal</v>
      </c>
    </row>
    <row r="3251" spans="1:19">
      <c r="A3251" t="s">
        <v>7471</v>
      </c>
      <c r="B3251" s="4">
        <v>44591</v>
      </c>
      <c r="C3251" s="2">
        <v>125718.56</v>
      </c>
      <c r="D3251" t="s">
        <v>849</v>
      </c>
      <c r="E3251" t="s">
        <v>850</v>
      </c>
      <c r="F3251" t="s">
        <v>10</v>
      </c>
      <c r="G3251" t="s">
        <v>24</v>
      </c>
      <c r="H3251" t="s">
        <v>55</v>
      </c>
      <c r="J3251" t="s">
        <v>7472</v>
      </c>
      <c r="K3251" t="str">
        <f>IF(COUNTIF(Customers!A:A, H3251)&gt;0, "Valid", "Invalid")</f>
        <v>Valid</v>
      </c>
      <c r="L3251" t="str">
        <f t="shared" si="250"/>
        <v>1</v>
      </c>
      <c r="M3251" t="str">
        <f t="shared" si="251"/>
        <v>2022</v>
      </c>
      <c r="N3251">
        <f t="shared" si="252"/>
        <v>125718.56</v>
      </c>
      <c r="O3251">
        <f t="shared" si="253"/>
        <v>125718.56</v>
      </c>
      <c r="P3251" t="str">
        <f t="shared" si="254"/>
        <v/>
      </c>
      <c r="Q3251" s="48" t="str">
        <f>IF(O3251="","",
   IF(OR(O3251&lt;EDA_Outlier_Analysis!$C$10, O3251&gt;EDA_Outlier_Analysis!$C$11),
      "Outlier",
      "Normal"))</f>
        <v>Normal</v>
      </c>
      <c r="R3251" t="str">
        <f>IF(P3251="","",
   IF(OR(P3251 &lt; EDA_Outlier_Analysis!$F$7, P3251 &gt; EDA_Outlier_Analysis!$F$8),
      "Outlier",
      "Normal"))</f>
        <v/>
      </c>
      <c r="S3251" t="str">
        <f>IF(N3251="","",
   IF(OR(N3251 &lt;EDA_Outlier_Analysis!$I$10, N3251 &gt; EDA_Outlier_Analysis!$I$11),
      "Outlier",
      "Normal"))</f>
        <v>Normal</v>
      </c>
    </row>
    <row r="3252" spans="1:19">
      <c r="A3252" t="s">
        <v>7473</v>
      </c>
      <c r="B3252" s="4">
        <v>45081</v>
      </c>
      <c r="C3252" s="2">
        <v>125965.53</v>
      </c>
      <c r="D3252" t="s">
        <v>849</v>
      </c>
      <c r="E3252" t="s">
        <v>853</v>
      </c>
      <c r="F3252" t="s">
        <v>10</v>
      </c>
      <c r="G3252" t="s">
        <v>24</v>
      </c>
      <c r="H3252" t="s">
        <v>183</v>
      </c>
      <c r="J3252" t="s">
        <v>7474</v>
      </c>
      <c r="K3252" t="str">
        <f>IF(COUNTIF(Customers!A:A, H3252)&gt;0, "Valid", "Invalid")</f>
        <v>Valid</v>
      </c>
      <c r="L3252" t="str">
        <f t="shared" si="250"/>
        <v>6</v>
      </c>
      <c r="M3252" t="str">
        <f t="shared" si="251"/>
        <v>2023</v>
      </c>
      <c r="N3252">
        <f t="shared" si="252"/>
        <v>125965.53</v>
      </c>
      <c r="O3252">
        <f t="shared" si="253"/>
        <v>125965.53</v>
      </c>
      <c r="P3252" t="str">
        <f t="shared" si="254"/>
        <v/>
      </c>
      <c r="Q3252" s="48" t="str">
        <f>IF(O3252="","",
   IF(OR(O3252&lt;EDA_Outlier_Analysis!$C$10, O3252&gt;EDA_Outlier_Analysis!$C$11),
      "Outlier",
      "Normal"))</f>
        <v>Normal</v>
      </c>
      <c r="R3252" t="str">
        <f>IF(P3252="","",
   IF(OR(P3252 &lt; EDA_Outlier_Analysis!$F$7, P3252 &gt; EDA_Outlier_Analysis!$F$8),
      "Outlier",
      "Normal"))</f>
        <v/>
      </c>
      <c r="S3252" t="str">
        <f>IF(N3252="","",
   IF(OR(N3252 &lt;EDA_Outlier_Analysis!$I$10, N3252 &gt; EDA_Outlier_Analysis!$I$11),
      "Outlier",
      "Normal"))</f>
        <v>Normal</v>
      </c>
    </row>
    <row r="3253" spans="1:19">
      <c r="A3253" t="s">
        <v>7475</v>
      </c>
      <c r="B3253" s="4">
        <v>45112</v>
      </c>
      <c r="C3253" s="2">
        <v>-44583.27</v>
      </c>
      <c r="D3253" t="s">
        <v>840</v>
      </c>
      <c r="E3253" t="s">
        <v>856</v>
      </c>
      <c r="F3253" t="s">
        <v>9</v>
      </c>
      <c r="G3253" t="s">
        <v>20</v>
      </c>
      <c r="I3253" t="s">
        <v>857</v>
      </c>
      <c r="J3253" t="s">
        <v>7476</v>
      </c>
      <c r="K3253" t="str">
        <f>IF(COUNTIF(Customers!A:A, H3253)&gt;0, "Valid", "Invalid")</f>
        <v>Invalid</v>
      </c>
      <c r="L3253" t="str">
        <f t="shared" si="250"/>
        <v>7</v>
      </c>
      <c r="M3253" t="str">
        <f t="shared" si="251"/>
        <v>2023</v>
      </c>
      <c r="N3253">
        <f t="shared" si="252"/>
        <v>-44583.27</v>
      </c>
      <c r="O3253" t="str">
        <f t="shared" si="253"/>
        <v/>
      </c>
      <c r="P3253">
        <f t="shared" si="254"/>
        <v>44583.27</v>
      </c>
      <c r="Q3253" s="48" t="str">
        <f>IF(O3253="","",
   IF(OR(O3253&lt;EDA_Outlier_Analysis!$C$10, O3253&gt;EDA_Outlier_Analysis!$C$11),
      "Outlier",
      "Normal"))</f>
        <v/>
      </c>
      <c r="R3253" t="str">
        <f>IF(P3253="","",
   IF(OR(P3253 &lt; EDA_Outlier_Analysis!$F$7, P3253 &gt; EDA_Outlier_Analysis!$F$8),
      "Outlier",
      "Normal"))</f>
        <v>Normal</v>
      </c>
      <c r="S3253" t="str">
        <f>IF(N3253="","",
   IF(OR(N3253 &lt;EDA_Outlier_Analysis!$I$10, N3253 &gt; EDA_Outlier_Analysis!$I$11),
      "Outlier",
      "Normal"))</f>
        <v>Normal</v>
      </c>
    </row>
    <row r="3254" spans="1:19">
      <c r="A3254" t="s">
        <v>7477</v>
      </c>
      <c r="B3254" s="4">
        <v>44728</v>
      </c>
      <c r="C3254" s="2">
        <v>57836.1</v>
      </c>
      <c r="D3254" t="s">
        <v>849</v>
      </c>
      <c r="E3254" t="s">
        <v>868</v>
      </c>
      <c r="F3254" t="s">
        <v>10</v>
      </c>
      <c r="G3254" t="s">
        <v>20</v>
      </c>
      <c r="H3254" t="s">
        <v>561</v>
      </c>
      <c r="J3254" t="s">
        <v>7478</v>
      </c>
      <c r="K3254" t="str">
        <f>IF(COUNTIF(Customers!A:A, H3254)&gt;0, "Valid", "Invalid")</f>
        <v>Valid</v>
      </c>
      <c r="L3254" t="str">
        <f t="shared" si="250"/>
        <v>6</v>
      </c>
      <c r="M3254" t="str">
        <f t="shared" si="251"/>
        <v>2022</v>
      </c>
      <c r="N3254">
        <f t="shared" si="252"/>
        <v>57836.1</v>
      </c>
      <c r="O3254">
        <f t="shared" si="253"/>
        <v>57836.1</v>
      </c>
      <c r="P3254" t="str">
        <f t="shared" si="254"/>
        <v/>
      </c>
      <c r="Q3254" s="48" t="str">
        <f>IF(O3254="","",
   IF(OR(O3254&lt;EDA_Outlier_Analysis!$C$10, O3254&gt;EDA_Outlier_Analysis!$C$11),
      "Outlier",
      "Normal"))</f>
        <v>Normal</v>
      </c>
      <c r="R3254" t="str">
        <f>IF(P3254="","",
   IF(OR(P3254 &lt; EDA_Outlier_Analysis!$F$7, P3254 &gt; EDA_Outlier_Analysis!$F$8),
      "Outlier",
      "Normal"))</f>
        <v/>
      </c>
      <c r="S3254" t="str">
        <f>IF(N3254="","",
   IF(OR(N3254 &lt;EDA_Outlier_Analysis!$I$10, N3254 &gt; EDA_Outlier_Analysis!$I$11),
      "Outlier",
      "Normal"))</f>
        <v>Normal</v>
      </c>
    </row>
    <row r="3255" spans="1:19">
      <c r="A3255" t="s">
        <v>7479</v>
      </c>
      <c r="B3255" s="4">
        <v>45285</v>
      </c>
      <c r="C3255" s="2">
        <v>255600.33</v>
      </c>
      <c r="D3255" t="s">
        <v>849</v>
      </c>
      <c r="E3255" t="s">
        <v>850</v>
      </c>
      <c r="F3255" t="s">
        <v>11</v>
      </c>
      <c r="G3255" t="s">
        <v>34</v>
      </c>
      <c r="H3255" t="s">
        <v>719</v>
      </c>
      <c r="J3255" t="s">
        <v>7480</v>
      </c>
      <c r="K3255" t="str">
        <f>IF(COUNTIF(Customers!A:A, H3255)&gt;0, "Valid", "Invalid")</f>
        <v>Valid</v>
      </c>
      <c r="L3255" t="str">
        <f t="shared" si="250"/>
        <v>12</v>
      </c>
      <c r="M3255" t="str">
        <f t="shared" si="251"/>
        <v>2023</v>
      </c>
      <c r="N3255">
        <f t="shared" si="252"/>
        <v>255600.33</v>
      </c>
      <c r="O3255">
        <f t="shared" si="253"/>
        <v>255600.33</v>
      </c>
      <c r="P3255" t="str">
        <f t="shared" si="254"/>
        <v/>
      </c>
      <c r="Q3255" s="48" t="str">
        <f>IF(O3255="","",
   IF(OR(O3255&lt;EDA_Outlier_Analysis!$C$10, O3255&gt;EDA_Outlier_Analysis!$C$11),
      "Outlier",
      "Normal"))</f>
        <v>Normal</v>
      </c>
      <c r="R3255" t="str">
        <f>IF(P3255="","",
   IF(OR(P3255 &lt; EDA_Outlier_Analysis!$F$7, P3255 &gt; EDA_Outlier_Analysis!$F$8),
      "Outlier",
      "Normal"))</f>
        <v/>
      </c>
      <c r="S3255" t="str">
        <f>IF(N3255="","",
   IF(OR(N3255 &lt;EDA_Outlier_Analysis!$I$10, N3255 &gt; EDA_Outlier_Analysis!$I$11),
      "Outlier",
      "Normal"))</f>
        <v>Normal</v>
      </c>
    </row>
    <row r="3256" spans="1:19">
      <c r="A3256" t="s">
        <v>7481</v>
      </c>
      <c r="B3256" s="4">
        <v>44921</v>
      </c>
      <c r="C3256" s="2">
        <v>-6709.73</v>
      </c>
      <c r="D3256" t="s">
        <v>840</v>
      </c>
      <c r="E3256" t="s">
        <v>841</v>
      </c>
      <c r="F3256" t="s">
        <v>11</v>
      </c>
      <c r="G3256" t="s">
        <v>31</v>
      </c>
      <c r="I3256" t="s">
        <v>1443</v>
      </c>
      <c r="J3256" t="s">
        <v>7482</v>
      </c>
      <c r="K3256" t="str">
        <f>IF(COUNTIF(Customers!A:A, H3256)&gt;0, "Valid", "Invalid")</f>
        <v>Invalid</v>
      </c>
      <c r="L3256" t="str">
        <f t="shared" si="250"/>
        <v>12</v>
      </c>
      <c r="M3256" t="str">
        <f t="shared" si="251"/>
        <v>2022</v>
      </c>
      <c r="N3256">
        <f t="shared" si="252"/>
        <v>-6709.73</v>
      </c>
      <c r="O3256" t="str">
        <f t="shared" si="253"/>
        <v/>
      </c>
      <c r="P3256">
        <f t="shared" si="254"/>
        <v>6709.73</v>
      </c>
      <c r="Q3256" s="48" t="str">
        <f>IF(O3256="","",
   IF(OR(O3256&lt;EDA_Outlier_Analysis!$C$10, O3256&gt;EDA_Outlier_Analysis!$C$11),
      "Outlier",
      "Normal"))</f>
        <v/>
      </c>
      <c r="R3256" t="str">
        <f>IF(P3256="","",
   IF(OR(P3256 &lt; EDA_Outlier_Analysis!$F$7, P3256 &gt; EDA_Outlier_Analysis!$F$8),
      "Outlier",
      "Normal"))</f>
        <v>Outlier</v>
      </c>
      <c r="S3256" t="str">
        <f>IF(N3256="","",
   IF(OR(N3256 &lt;EDA_Outlier_Analysis!$I$10, N3256 &gt; EDA_Outlier_Analysis!$I$11),
      "Outlier",
      "Normal"))</f>
        <v>Normal</v>
      </c>
    </row>
    <row r="3257" spans="1:19">
      <c r="A3257" t="s">
        <v>7483</v>
      </c>
      <c r="B3257" s="4">
        <v>45168</v>
      </c>
      <c r="C3257" s="2">
        <v>-7989.89</v>
      </c>
      <c r="D3257" t="s">
        <v>840</v>
      </c>
      <c r="E3257" t="s">
        <v>856</v>
      </c>
      <c r="F3257" t="s">
        <v>9</v>
      </c>
      <c r="G3257" t="s">
        <v>20</v>
      </c>
      <c r="I3257" t="s">
        <v>1018</v>
      </c>
      <c r="J3257" t="s">
        <v>7484</v>
      </c>
      <c r="K3257" t="str">
        <f>IF(COUNTIF(Customers!A:A, H3257)&gt;0, "Valid", "Invalid")</f>
        <v>Invalid</v>
      </c>
      <c r="L3257" t="str">
        <f t="shared" si="250"/>
        <v>8</v>
      </c>
      <c r="M3257" t="str">
        <f t="shared" si="251"/>
        <v>2023</v>
      </c>
      <c r="N3257">
        <f t="shared" si="252"/>
        <v>-7989.89</v>
      </c>
      <c r="O3257" t="str">
        <f t="shared" si="253"/>
        <v/>
      </c>
      <c r="P3257">
        <f t="shared" si="254"/>
        <v>7989.89</v>
      </c>
      <c r="Q3257" s="48" t="str">
        <f>IF(O3257="","",
   IF(OR(O3257&lt;EDA_Outlier_Analysis!$C$10, O3257&gt;EDA_Outlier_Analysis!$C$11),
      "Outlier",
      "Normal"))</f>
        <v/>
      </c>
      <c r="R3257" t="str">
        <f>IF(P3257="","",
   IF(OR(P3257 &lt; EDA_Outlier_Analysis!$F$7, P3257 &gt; EDA_Outlier_Analysis!$F$8),
      "Outlier",
      "Normal"))</f>
        <v>Outlier</v>
      </c>
      <c r="S3257" t="str">
        <f>IF(N3257="","",
   IF(OR(N3257 &lt;EDA_Outlier_Analysis!$I$10, N3257 &gt; EDA_Outlier_Analysis!$I$11),
      "Outlier",
      "Normal"))</f>
        <v>Normal</v>
      </c>
    </row>
    <row r="3258" spans="1:19">
      <c r="A3258" t="s">
        <v>7485</v>
      </c>
      <c r="B3258" s="4">
        <v>45122</v>
      </c>
      <c r="C3258" s="2">
        <v>176900.14</v>
      </c>
      <c r="D3258" t="s">
        <v>849</v>
      </c>
      <c r="E3258" t="s">
        <v>868</v>
      </c>
      <c r="F3258" t="s">
        <v>9</v>
      </c>
      <c r="G3258" t="s">
        <v>34</v>
      </c>
      <c r="H3258" t="s">
        <v>109</v>
      </c>
      <c r="J3258" t="s">
        <v>7486</v>
      </c>
      <c r="K3258" t="str">
        <f>IF(COUNTIF(Customers!A:A, H3258)&gt;0, "Valid", "Invalid")</f>
        <v>Valid</v>
      </c>
      <c r="L3258" t="str">
        <f t="shared" si="250"/>
        <v>7</v>
      </c>
      <c r="M3258" t="str">
        <f t="shared" si="251"/>
        <v>2023</v>
      </c>
      <c r="N3258">
        <f t="shared" si="252"/>
        <v>176900.14</v>
      </c>
      <c r="O3258">
        <f t="shared" si="253"/>
        <v>176900.14</v>
      </c>
      <c r="P3258" t="str">
        <f t="shared" si="254"/>
        <v/>
      </c>
      <c r="Q3258" s="48" t="str">
        <f>IF(O3258="","",
   IF(OR(O3258&lt;EDA_Outlier_Analysis!$C$10, O3258&gt;EDA_Outlier_Analysis!$C$11),
      "Outlier",
      "Normal"))</f>
        <v>Normal</v>
      </c>
      <c r="R3258" t="str">
        <f>IF(P3258="","",
   IF(OR(P3258 &lt; EDA_Outlier_Analysis!$F$7, P3258 &gt; EDA_Outlier_Analysis!$F$8),
      "Outlier",
      "Normal"))</f>
        <v/>
      </c>
      <c r="S3258" t="str">
        <f>IF(N3258="","",
   IF(OR(N3258 &lt;EDA_Outlier_Analysis!$I$10, N3258 &gt; EDA_Outlier_Analysis!$I$11),
      "Outlier",
      "Normal"))</f>
        <v>Normal</v>
      </c>
    </row>
    <row r="3259" spans="1:19">
      <c r="A3259" t="s">
        <v>7487</v>
      </c>
      <c r="B3259" s="4">
        <v>44767</v>
      </c>
      <c r="C3259" s="2">
        <v>-77233.94</v>
      </c>
      <c r="D3259" t="s">
        <v>840</v>
      </c>
      <c r="E3259" t="s">
        <v>864</v>
      </c>
      <c r="F3259" t="s">
        <v>10</v>
      </c>
      <c r="G3259" t="s">
        <v>24</v>
      </c>
      <c r="I3259" t="s">
        <v>1284</v>
      </c>
      <c r="J3259" t="s">
        <v>7488</v>
      </c>
      <c r="K3259" t="str">
        <f>IF(COUNTIF(Customers!A:A, H3259)&gt;0, "Valid", "Invalid")</f>
        <v>Invalid</v>
      </c>
      <c r="L3259" t="str">
        <f t="shared" si="250"/>
        <v>7</v>
      </c>
      <c r="M3259" t="str">
        <f t="shared" si="251"/>
        <v>2022</v>
      </c>
      <c r="N3259">
        <f t="shared" si="252"/>
        <v>-77233.94</v>
      </c>
      <c r="O3259" t="str">
        <f t="shared" si="253"/>
        <v/>
      </c>
      <c r="P3259">
        <f t="shared" si="254"/>
        <v>77233.94</v>
      </c>
      <c r="Q3259" s="48" t="str">
        <f>IF(O3259="","",
   IF(OR(O3259&lt;EDA_Outlier_Analysis!$C$10, O3259&gt;EDA_Outlier_Analysis!$C$11),
      "Outlier",
      "Normal"))</f>
        <v/>
      </c>
      <c r="R3259" t="str">
        <f>IF(P3259="","",
   IF(OR(P3259 &lt; EDA_Outlier_Analysis!$F$7, P3259 &gt; EDA_Outlier_Analysis!$F$8),
      "Outlier",
      "Normal"))</f>
        <v>Outlier</v>
      </c>
      <c r="S3259" t="str">
        <f>IF(N3259="","",
   IF(OR(N3259 &lt;EDA_Outlier_Analysis!$I$10, N3259 &gt; EDA_Outlier_Analysis!$I$11),
      "Outlier",
      "Normal"))</f>
        <v>Normal</v>
      </c>
    </row>
    <row r="3260" spans="1:19">
      <c r="A3260" t="s">
        <v>7489</v>
      </c>
      <c r="B3260" s="4">
        <v>45172</v>
      </c>
      <c r="C3260" s="2">
        <v>-53816.03</v>
      </c>
      <c r="D3260" t="s">
        <v>840</v>
      </c>
      <c r="E3260" t="s">
        <v>864</v>
      </c>
      <c r="F3260" t="s">
        <v>10</v>
      </c>
      <c r="G3260" t="s">
        <v>20</v>
      </c>
      <c r="I3260" t="s">
        <v>1109</v>
      </c>
      <c r="J3260" t="s">
        <v>7490</v>
      </c>
      <c r="K3260" t="str">
        <f>IF(COUNTIF(Customers!A:A, H3260)&gt;0, "Valid", "Invalid")</f>
        <v>Invalid</v>
      </c>
      <c r="L3260" t="str">
        <f t="shared" si="250"/>
        <v>9</v>
      </c>
      <c r="M3260" t="str">
        <f t="shared" si="251"/>
        <v>2023</v>
      </c>
      <c r="N3260">
        <f t="shared" si="252"/>
        <v>-53816.03</v>
      </c>
      <c r="O3260" t="str">
        <f t="shared" si="253"/>
        <v/>
      </c>
      <c r="P3260">
        <f t="shared" si="254"/>
        <v>53816.03</v>
      </c>
      <c r="Q3260" s="48" t="str">
        <f>IF(O3260="","",
   IF(OR(O3260&lt;EDA_Outlier_Analysis!$C$10, O3260&gt;EDA_Outlier_Analysis!$C$11),
      "Outlier",
      "Normal"))</f>
        <v/>
      </c>
      <c r="R3260" t="str">
        <f>IF(P3260="","",
   IF(OR(P3260 &lt; EDA_Outlier_Analysis!$F$7, P3260 &gt; EDA_Outlier_Analysis!$F$8),
      "Outlier",
      "Normal"))</f>
        <v>Outlier</v>
      </c>
      <c r="S3260" t="str">
        <f>IF(N3260="","",
   IF(OR(N3260 &lt;EDA_Outlier_Analysis!$I$10, N3260 &gt; EDA_Outlier_Analysis!$I$11),
      "Outlier",
      "Normal"))</f>
        <v>Normal</v>
      </c>
    </row>
    <row r="3261" spans="1:19">
      <c r="A3261" t="s">
        <v>7491</v>
      </c>
      <c r="B3261" s="4">
        <v>45167</v>
      </c>
      <c r="C3261" s="2">
        <v>202754.84</v>
      </c>
      <c r="D3261" t="s">
        <v>849</v>
      </c>
      <c r="E3261" t="s">
        <v>868</v>
      </c>
      <c r="F3261" t="s">
        <v>11</v>
      </c>
      <c r="G3261" t="s">
        <v>24</v>
      </c>
      <c r="H3261" t="s">
        <v>583</v>
      </c>
      <c r="J3261" t="s">
        <v>7492</v>
      </c>
      <c r="K3261" t="str">
        <f>IF(COUNTIF(Customers!A:A, H3261)&gt;0, "Valid", "Invalid")</f>
        <v>Valid</v>
      </c>
      <c r="L3261" t="str">
        <f t="shared" si="250"/>
        <v>8</v>
      </c>
      <c r="M3261" t="str">
        <f t="shared" si="251"/>
        <v>2023</v>
      </c>
      <c r="N3261">
        <f t="shared" si="252"/>
        <v>202754.84</v>
      </c>
      <c r="O3261">
        <f t="shared" si="253"/>
        <v>202754.84</v>
      </c>
      <c r="P3261" t="str">
        <f t="shared" si="254"/>
        <v/>
      </c>
      <c r="Q3261" s="48" t="str">
        <f>IF(O3261="","",
   IF(OR(O3261&lt;EDA_Outlier_Analysis!$C$10, O3261&gt;EDA_Outlier_Analysis!$C$11),
      "Outlier",
      "Normal"))</f>
        <v>Normal</v>
      </c>
      <c r="R3261" t="str">
        <f>IF(P3261="","",
   IF(OR(P3261 &lt; EDA_Outlier_Analysis!$F$7, P3261 &gt; EDA_Outlier_Analysis!$F$8),
      "Outlier",
      "Normal"))</f>
        <v/>
      </c>
      <c r="S3261" t="str">
        <f>IF(N3261="","",
   IF(OR(N3261 &lt;EDA_Outlier_Analysis!$I$10, N3261 &gt; EDA_Outlier_Analysis!$I$11),
      "Outlier",
      "Normal"))</f>
        <v>Normal</v>
      </c>
    </row>
    <row r="3262" spans="1:19">
      <c r="A3262" t="s">
        <v>7493</v>
      </c>
      <c r="B3262" s="4">
        <v>45180</v>
      </c>
      <c r="C3262" s="2">
        <v>138899.16</v>
      </c>
      <c r="D3262" t="s">
        <v>849</v>
      </c>
      <c r="E3262" t="s">
        <v>853</v>
      </c>
      <c r="F3262" t="s">
        <v>11</v>
      </c>
      <c r="G3262" t="s">
        <v>20</v>
      </c>
      <c r="H3262" t="s">
        <v>523</v>
      </c>
      <c r="J3262" t="s">
        <v>7494</v>
      </c>
      <c r="K3262" t="str">
        <f>IF(COUNTIF(Customers!A:A, H3262)&gt;0, "Valid", "Invalid")</f>
        <v>Valid</v>
      </c>
      <c r="L3262" t="str">
        <f t="shared" si="250"/>
        <v>9</v>
      </c>
      <c r="M3262" t="str">
        <f t="shared" si="251"/>
        <v>2023</v>
      </c>
      <c r="N3262">
        <f t="shared" si="252"/>
        <v>138899.16</v>
      </c>
      <c r="O3262">
        <f t="shared" si="253"/>
        <v>138899.16</v>
      </c>
      <c r="P3262" t="str">
        <f t="shared" si="254"/>
        <v/>
      </c>
      <c r="Q3262" s="48" t="str">
        <f>IF(O3262="","",
   IF(OR(O3262&lt;EDA_Outlier_Analysis!$C$10, O3262&gt;EDA_Outlier_Analysis!$C$11),
      "Outlier",
      "Normal"))</f>
        <v>Normal</v>
      </c>
      <c r="R3262" t="str">
        <f>IF(P3262="","",
   IF(OR(P3262 &lt; EDA_Outlier_Analysis!$F$7, P3262 &gt; EDA_Outlier_Analysis!$F$8),
      "Outlier",
      "Normal"))</f>
        <v/>
      </c>
      <c r="S3262" t="str">
        <f>IF(N3262="","",
   IF(OR(N3262 &lt;EDA_Outlier_Analysis!$I$10, N3262 &gt; EDA_Outlier_Analysis!$I$11),
      "Outlier",
      "Normal"))</f>
        <v>Normal</v>
      </c>
    </row>
    <row r="3263" spans="1:19">
      <c r="A3263" t="s">
        <v>7495</v>
      </c>
      <c r="B3263" s="4">
        <v>44893</v>
      </c>
      <c r="C3263" s="2">
        <v>16418.330000000002</v>
      </c>
      <c r="D3263" t="s">
        <v>1345</v>
      </c>
      <c r="E3263" t="s">
        <v>1345</v>
      </c>
      <c r="F3263" t="s">
        <v>9</v>
      </c>
      <c r="G3263" t="s">
        <v>31</v>
      </c>
      <c r="J3263" t="s">
        <v>7496</v>
      </c>
      <c r="K3263" t="str">
        <f>IF(COUNTIF(Customers!A:A, H3263)&gt;0, "Valid", "Invalid")</f>
        <v>Invalid</v>
      </c>
      <c r="L3263" t="str">
        <f t="shared" si="250"/>
        <v>11</v>
      </c>
      <c r="M3263" t="str">
        <f t="shared" si="251"/>
        <v>2022</v>
      </c>
      <c r="N3263">
        <f t="shared" si="252"/>
        <v>-16418.330000000002</v>
      </c>
      <c r="O3263" t="str">
        <f t="shared" si="253"/>
        <v/>
      </c>
      <c r="P3263" t="str">
        <f t="shared" si="254"/>
        <v/>
      </c>
      <c r="Q3263" s="48" t="str">
        <f>IF(O3263="","",
   IF(OR(O3263&lt;EDA_Outlier_Analysis!$C$10, O3263&gt;EDA_Outlier_Analysis!$C$11),
      "Outlier",
      "Normal"))</f>
        <v/>
      </c>
      <c r="R3263" t="str">
        <f>IF(P3263="","",
   IF(OR(P3263 &lt; EDA_Outlier_Analysis!$F$7, P3263 &gt; EDA_Outlier_Analysis!$F$8),
      "Outlier",
      "Normal"))</f>
        <v/>
      </c>
      <c r="S3263" t="str">
        <f>IF(N3263="","",
   IF(OR(N3263 &lt;EDA_Outlier_Analysis!$I$10, N3263 &gt; EDA_Outlier_Analysis!$I$11),
      "Outlier",
      "Normal"))</f>
        <v>Normal</v>
      </c>
    </row>
    <row r="3264" spans="1:19">
      <c r="A3264" t="s">
        <v>7497</v>
      </c>
      <c r="B3264" s="4">
        <v>45044</v>
      </c>
      <c r="C3264" s="2">
        <v>-43426.47</v>
      </c>
      <c r="D3264" t="s">
        <v>840</v>
      </c>
      <c r="E3264" t="s">
        <v>864</v>
      </c>
      <c r="F3264" t="s">
        <v>11</v>
      </c>
      <c r="G3264" t="s">
        <v>34</v>
      </c>
      <c r="I3264" t="s">
        <v>3078</v>
      </c>
      <c r="J3264" t="s">
        <v>7498</v>
      </c>
      <c r="K3264" t="str">
        <f>IF(COUNTIF(Customers!A:A, H3264)&gt;0, "Valid", "Invalid")</f>
        <v>Invalid</v>
      </c>
      <c r="L3264" t="str">
        <f t="shared" si="250"/>
        <v>4</v>
      </c>
      <c r="M3264" t="str">
        <f t="shared" si="251"/>
        <v>2023</v>
      </c>
      <c r="N3264">
        <f t="shared" si="252"/>
        <v>-43426.47</v>
      </c>
      <c r="O3264" t="str">
        <f t="shared" si="253"/>
        <v/>
      </c>
      <c r="P3264">
        <f t="shared" si="254"/>
        <v>43426.47</v>
      </c>
      <c r="Q3264" s="48" t="str">
        <f>IF(O3264="","",
   IF(OR(O3264&lt;EDA_Outlier_Analysis!$C$10, O3264&gt;EDA_Outlier_Analysis!$C$11),
      "Outlier",
      "Normal"))</f>
        <v/>
      </c>
      <c r="R3264" t="str">
        <f>IF(P3264="","",
   IF(OR(P3264 &lt; EDA_Outlier_Analysis!$F$7, P3264 &gt; EDA_Outlier_Analysis!$F$8),
      "Outlier",
      "Normal"))</f>
        <v>Normal</v>
      </c>
      <c r="S3264" t="str">
        <f>IF(N3264="","",
   IF(OR(N3264 &lt;EDA_Outlier_Analysis!$I$10, N3264 &gt; EDA_Outlier_Analysis!$I$11),
      "Outlier",
      "Normal"))</f>
        <v>Normal</v>
      </c>
    </row>
    <row r="3265" spans="1:19">
      <c r="A3265" t="s">
        <v>7499</v>
      </c>
      <c r="B3265" s="4">
        <v>44617</v>
      </c>
      <c r="C3265" s="2">
        <v>27080.46</v>
      </c>
      <c r="D3265" t="s">
        <v>873</v>
      </c>
      <c r="E3265" t="s">
        <v>873</v>
      </c>
      <c r="F3265" t="s">
        <v>11</v>
      </c>
      <c r="G3265" t="s">
        <v>34</v>
      </c>
      <c r="J3265" t="s">
        <v>7500</v>
      </c>
      <c r="K3265" t="str">
        <f>IF(COUNTIF(Customers!A:A, H3265)&gt;0, "Valid", "Invalid")</f>
        <v>Invalid</v>
      </c>
      <c r="L3265" t="str">
        <f t="shared" si="250"/>
        <v>2</v>
      </c>
      <c r="M3265" t="str">
        <f t="shared" si="251"/>
        <v>2022</v>
      </c>
      <c r="N3265">
        <f t="shared" si="252"/>
        <v>-27080.46</v>
      </c>
      <c r="O3265" t="str">
        <f t="shared" si="253"/>
        <v/>
      </c>
      <c r="P3265" t="str">
        <f t="shared" si="254"/>
        <v/>
      </c>
      <c r="Q3265" s="48" t="str">
        <f>IF(O3265="","",
   IF(OR(O3265&lt;EDA_Outlier_Analysis!$C$10, O3265&gt;EDA_Outlier_Analysis!$C$11),
      "Outlier",
      "Normal"))</f>
        <v/>
      </c>
      <c r="R3265" t="str">
        <f>IF(P3265="","",
   IF(OR(P3265 &lt; EDA_Outlier_Analysis!$F$7, P3265 &gt; EDA_Outlier_Analysis!$F$8),
      "Outlier",
      "Normal"))</f>
        <v/>
      </c>
      <c r="S3265" t="str">
        <f>IF(N3265="","",
   IF(OR(N3265 &lt;EDA_Outlier_Analysis!$I$10, N3265 &gt; EDA_Outlier_Analysis!$I$11),
      "Outlier",
      "Normal"))</f>
        <v>Normal</v>
      </c>
    </row>
    <row r="3266" spans="1:19">
      <c r="A3266" t="s">
        <v>7501</v>
      </c>
      <c r="B3266" s="4">
        <v>44814</v>
      </c>
      <c r="C3266" s="2">
        <v>-77909.59</v>
      </c>
      <c r="D3266" t="s">
        <v>840</v>
      </c>
      <c r="E3266" t="s">
        <v>845</v>
      </c>
      <c r="F3266" t="s">
        <v>10</v>
      </c>
      <c r="G3266" t="s">
        <v>34</v>
      </c>
      <c r="I3266" t="s">
        <v>912</v>
      </c>
      <c r="J3266" t="s">
        <v>7502</v>
      </c>
      <c r="K3266" t="str">
        <f>IF(COUNTIF(Customers!A:A, H3266)&gt;0, "Valid", "Invalid")</f>
        <v>Invalid</v>
      </c>
      <c r="L3266" t="str">
        <f t="shared" si="250"/>
        <v>9</v>
      </c>
      <c r="M3266" t="str">
        <f t="shared" si="251"/>
        <v>2022</v>
      </c>
      <c r="N3266">
        <f t="shared" si="252"/>
        <v>-77909.59</v>
      </c>
      <c r="O3266" t="str">
        <f t="shared" si="253"/>
        <v/>
      </c>
      <c r="P3266">
        <f t="shared" si="254"/>
        <v>77909.59</v>
      </c>
      <c r="Q3266" s="48" t="str">
        <f>IF(O3266="","",
   IF(OR(O3266&lt;EDA_Outlier_Analysis!$C$10, O3266&gt;EDA_Outlier_Analysis!$C$11),
      "Outlier",
      "Normal"))</f>
        <v/>
      </c>
      <c r="R3266" t="str">
        <f>IF(P3266="","",
   IF(OR(P3266 &lt; EDA_Outlier_Analysis!$F$7, P3266 &gt; EDA_Outlier_Analysis!$F$8),
      "Outlier",
      "Normal"))</f>
        <v>Outlier</v>
      </c>
      <c r="S3266" t="str">
        <f>IF(N3266="","",
   IF(OR(N3266 &lt;EDA_Outlier_Analysis!$I$10, N3266 &gt; EDA_Outlier_Analysis!$I$11),
      "Outlier",
      "Normal"))</f>
        <v>Normal</v>
      </c>
    </row>
    <row r="3267" spans="1:19">
      <c r="A3267" t="s">
        <v>7503</v>
      </c>
      <c r="B3267" s="4">
        <v>44982</v>
      </c>
      <c r="C3267" s="2">
        <v>-57974.38</v>
      </c>
      <c r="D3267" t="s">
        <v>840</v>
      </c>
      <c r="E3267" t="s">
        <v>856</v>
      </c>
      <c r="F3267" t="s">
        <v>10</v>
      </c>
      <c r="G3267" t="s">
        <v>20</v>
      </c>
      <c r="I3267" t="s">
        <v>1083</v>
      </c>
      <c r="J3267" t="s">
        <v>7504</v>
      </c>
      <c r="K3267" t="str">
        <f>IF(COUNTIF(Customers!A:A, H3267)&gt;0, "Valid", "Invalid")</f>
        <v>Invalid</v>
      </c>
      <c r="L3267" t="str">
        <f t="shared" ref="L3267:L3330" si="255">TEXT(B3267,"m")</f>
        <v>2</v>
      </c>
      <c r="M3267" t="str">
        <f t="shared" ref="M3267:M3330" si="256">TEXT(B3267,"yyyy")</f>
        <v>2023</v>
      </c>
      <c r="N3267">
        <f t="shared" ref="N3267:N3330" si="257">IF(D3267="Revenue",C3267,-ABS(C3267))</f>
        <v>-57974.38</v>
      </c>
      <c r="O3267" t="str">
        <f t="shared" ref="O3267:O3330" si="258">IF(D3267="Revenue", C3267, "")</f>
        <v/>
      </c>
      <c r="P3267">
        <f t="shared" ref="P3267:P3330" si="259">IF(D3267="Expense", ABS(C3267), "")</f>
        <v>57974.38</v>
      </c>
      <c r="Q3267" s="48" t="str">
        <f>IF(O3267="","",
   IF(OR(O3267&lt;EDA_Outlier_Analysis!$C$10, O3267&gt;EDA_Outlier_Analysis!$C$11),
      "Outlier",
      "Normal"))</f>
        <v/>
      </c>
      <c r="R3267" t="str">
        <f>IF(P3267="","",
   IF(OR(P3267 &lt; EDA_Outlier_Analysis!$F$7, P3267 &gt; EDA_Outlier_Analysis!$F$8),
      "Outlier",
      "Normal"))</f>
        <v>Outlier</v>
      </c>
      <c r="S3267" t="str">
        <f>IF(N3267="","",
   IF(OR(N3267 &lt;EDA_Outlier_Analysis!$I$10, N3267 &gt; EDA_Outlier_Analysis!$I$11),
      "Outlier",
      "Normal"))</f>
        <v>Normal</v>
      </c>
    </row>
    <row r="3268" spans="1:19">
      <c r="A3268" t="s">
        <v>7505</v>
      </c>
      <c r="B3268" s="4">
        <v>44629</v>
      </c>
      <c r="C3268" s="2">
        <v>-26734.48</v>
      </c>
      <c r="D3268" t="s">
        <v>840</v>
      </c>
      <c r="E3268" t="s">
        <v>841</v>
      </c>
      <c r="F3268" t="s">
        <v>11</v>
      </c>
      <c r="G3268" t="s">
        <v>31</v>
      </c>
      <c r="I3268" t="s">
        <v>968</v>
      </c>
      <c r="J3268" t="s">
        <v>7506</v>
      </c>
      <c r="K3268" t="str">
        <f>IF(COUNTIF(Customers!A:A, H3268)&gt;0, "Valid", "Invalid")</f>
        <v>Invalid</v>
      </c>
      <c r="L3268" t="str">
        <f t="shared" si="255"/>
        <v>3</v>
      </c>
      <c r="M3268" t="str">
        <f t="shared" si="256"/>
        <v>2022</v>
      </c>
      <c r="N3268">
        <f t="shared" si="257"/>
        <v>-26734.48</v>
      </c>
      <c r="O3268" t="str">
        <f t="shared" si="258"/>
        <v/>
      </c>
      <c r="P3268">
        <f t="shared" si="259"/>
        <v>26734.48</v>
      </c>
      <c r="Q3268" s="48" t="str">
        <f>IF(O3268="","",
   IF(OR(O3268&lt;EDA_Outlier_Analysis!$C$10, O3268&gt;EDA_Outlier_Analysis!$C$11),
      "Outlier",
      "Normal"))</f>
        <v/>
      </c>
      <c r="R3268" t="str">
        <f>IF(P3268="","",
   IF(OR(P3268 &lt; EDA_Outlier_Analysis!$F$7, P3268 &gt; EDA_Outlier_Analysis!$F$8),
      "Outlier",
      "Normal"))</f>
        <v>Outlier</v>
      </c>
      <c r="S3268" t="str">
        <f>IF(N3268="","",
   IF(OR(N3268 &lt;EDA_Outlier_Analysis!$I$10, N3268 &gt; EDA_Outlier_Analysis!$I$11),
      "Outlier",
      "Normal"))</f>
        <v>Normal</v>
      </c>
    </row>
    <row r="3269" spans="1:19">
      <c r="A3269" t="s">
        <v>7507</v>
      </c>
      <c r="B3269" s="4">
        <v>45166</v>
      </c>
      <c r="C3269" s="2">
        <v>165556.70000000001</v>
      </c>
      <c r="D3269" t="s">
        <v>849</v>
      </c>
      <c r="E3269" t="s">
        <v>868</v>
      </c>
      <c r="F3269" t="s">
        <v>9</v>
      </c>
      <c r="G3269" t="s">
        <v>20</v>
      </c>
      <c r="H3269" t="s">
        <v>249</v>
      </c>
      <c r="J3269" t="s">
        <v>7508</v>
      </c>
      <c r="K3269" t="str">
        <f>IF(COUNTIF(Customers!A:A, H3269)&gt;0, "Valid", "Invalid")</f>
        <v>Valid</v>
      </c>
      <c r="L3269" t="str">
        <f t="shared" si="255"/>
        <v>8</v>
      </c>
      <c r="M3269" t="str">
        <f t="shared" si="256"/>
        <v>2023</v>
      </c>
      <c r="N3269">
        <f t="shared" si="257"/>
        <v>165556.70000000001</v>
      </c>
      <c r="O3269">
        <f t="shared" si="258"/>
        <v>165556.70000000001</v>
      </c>
      <c r="P3269" t="str">
        <f t="shared" si="259"/>
        <v/>
      </c>
      <c r="Q3269" s="48" t="str">
        <f>IF(O3269="","",
   IF(OR(O3269&lt;EDA_Outlier_Analysis!$C$10, O3269&gt;EDA_Outlier_Analysis!$C$11),
      "Outlier",
      "Normal"))</f>
        <v>Normal</v>
      </c>
      <c r="R3269" t="str">
        <f>IF(P3269="","",
   IF(OR(P3269 &lt; EDA_Outlier_Analysis!$F$7, P3269 &gt; EDA_Outlier_Analysis!$F$8),
      "Outlier",
      "Normal"))</f>
        <v/>
      </c>
      <c r="S3269" t="str">
        <f>IF(N3269="","",
   IF(OR(N3269 &lt;EDA_Outlier_Analysis!$I$10, N3269 &gt; EDA_Outlier_Analysis!$I$11),
      "Outlier",
      "Normal"))</f>
        <v>Normal</v>
      </c>
    </row>
    <row r="3270" spans="1:19">
      <c r="A3270" t="s">
        <v>7509</v>
      </c>
      <c r="B3270" s="4">
        <v>44997</v>
      </c>
      <c r="C3270" s="2">
        <v>216292.35</v>
      </c>
      <c r="D3270" t="s">
        <v>849</v>
      </c>
      <c r="E3270" t="s">
        <v>853</v>
      </c>
      <c r="F3270" t="s">
        <v>10</v>
      </c>
      <c r="G3270" t="s">
        <v>24</v>
      </c>
      <c r="H3270" t="s">
        <v>377</v>
      </c>
      <c r="J3270" t="s">
        <v>7510</v>
      </c>
      <c r="K3270" t="str">
        <f>IF(COUNTIF(Customers!A:A, H3270)&gt;0, "Valid", "Invalid")</f>
        <v>Valid</v>
      </c>
      <c r="L3270" t="str">
        <f t="shared" si="255"/>
        <v>3</v>
      </c>
      <c r="M3270" t="str">
        <f t="shared" si="256"/>
        <v>2023</v>
      </c>
      <c r="N3270">
        <f t="shared" si="257"/>
        <v>216292.35</v>
      </c>
      <c r="O3270">
        <f t="shared" si="258"/>
        <v>216292.35</v>
      </c>
      <c r="P3270" t="str">
        <f t="shared" si="259"/>
        <v/>
      </c>
      <c r="Q3270" s="48" t="str">
        <f>IF(O3270="","",
   IF(OR(O3270&lt;EDA_Outlier_Analysis!$C$10, O3270&gt;EDA_Outlier_Analysis!$C$11),
      "Outlier",
      "Normal"))</f>
        <v>Normal</v>
      </c>
      <c r="R3270" t="str">
        <f>IF(P3270="","",
   IF(OR(P3270 &lt; EDA_Outlier_Analysis!$F$7, P3270 &gt; EDA_Outlier_Analysis!$F$8),
      "Outlier",
      "Normal"))</f>
        <v/>
      </c>
      <c r="S3270" t="str">
        <f>IF(N3270="","",
   IF(OR(N3270 &lt;EDA_Outlier_Analysis!$I$10, N3270 &gt; EDA_Outlier_Analysis!$I$11),
      "Outlier",
      "Normal"))</f>
        <v>Normal</v>
      </c>
    </row>
    <row r="3271" spans="1:19">
      <c r="A3271" t="s">
        <v>7511</v>
      </c>
      <c r="B3271" s="4">
        <v>45077</v>
      </c>
      <c r="C3271" s="2">
        <v>-44729.91</v>
      </c>
      <c r="D3271" t="s">
        <v>840</v>
      </c>
      <c r="E3271" t="s">
        <v>841</v>
      </c>
      <c r="F3271" t="s">
        <v>10</v>
      </c>
      <c r="G3271" t="s">
        <v>24</v>
      </c>
      <c r="I3271" t="s">
        <v>1428</v>
      </c>
      <c r="J3271" t="s">
        <v>7512</v>
      </c>
      <c r="K3271" t="str">
        <f>IF(COUNTIF(Customers!A:A, H3271)&gt;0, "Valid", "Invalid")</f>
        <v>Invalid</v>
      </c>
      <c r="L3271" t="str">
        <f t="shared" si="255"/>
        <v>5</v>
      </c>
      <c r="M3271" t="str">
        <f t="shared" si="256"/>
        <v>2023</v>
      </c>
      <c r="N3271">
        <f t="shared" si="257"/>
        <v>-44729.91</v>
      </c>
      <c r="O3271" t="str">
        <f t="shared" si="258"/>
        <v/>
      </c>
      <c r="P3271">
        <f t="shared" si="259"/>
        <v>44729.91</v>
      </c>
      <c r="Q3271" s="48" t="str">
        <f>IF(O3271="","",
   IF(OR(O3271&lt;EDA_Outlier_Analysis!$C$10, O3271&gt;EDA_Outlier_Analysis!$C$11),
      "Outlier",
      "Normal"))</f>
        <v/>
      </c>
      <c r="R3271" t="str">
        <f>IF(P3271="","",
   IF(OR(P3271 &lt; EDA_Outlier_Analysis!$F$7, P3271 &gt; EDA_Outlier_Analysis!$F$8),
      "Outlier",
      "Normal"))</f>
        <v>Normal</v>
      </c>
      <c r="S3271" t="str">
        <f>IF(N3271="","",
   IF(OR(N3271 &lt;EDA_Outlier_Analysis!$I$10, N3271 &gt; EDA_Outlier_Analysis!$I$11),
      "Outlier",
      "Normal"))</f>
        <v>Normal</v>
      </c>
    </row>
    <row r="3272" spans="1:19">
      <c r="A3272" t="s">
        <v>7513</v>
      </c>
      <c r="B3272" s="4">
        <v>44923</v>
      </c>
      <c r="C3272" s="2">
        <v>-53513.99</v>
      </c>
      <c r="D3272" t="s">
        <v>840</v>
      </c>
      <c r="E3272" t="s">
        <v>905</v>
      </c>
      <c r="F3272" t="s">
        <v>9</v>
      </c>
      <c r="G3272" t="s">
        <v>34</v>
      </c>
      <c r="I3272" t="s">
        <v>2014</v>
      </c>
      <c r="J3272" t="s">
        <v>7514</v>
      </c>
      <c r="K3272" t="str">
        <f>IF(COUNTIF(Customers!A:A, H3272)&gt;0, "Valid", "Invalid")</f>
        <v>Invalid</v>
      </c>
      <c r="L3272" t="str">
        <f t="shared" si="255"/>
        <v>12</v>
      </c>
      <c r="M3272" t="str">
        <f t="shared" si="256"/>
        <v>2022</v>
      </c>
      <c r="N3272">
        <f t="shared" si="257"/>
        <v>-53513.99</v>
      </c>
      <c r="O3272" t="str">
        <f t="shared" si="258"/>
        <v/>
      </c>
      <c r="P3272">
        <f t="shared" si="259"/>
        <v>53513.99</v>
      </c>
      <c r="Q3272" s="48" t="str">
        <f>IF(O3272="","",
   IF(OR(O3272&lt;EDA_Outlier_Analysis!$C$10, O3272&gt;EDA_Outlier_Analysis!$C$11),
      "Outlier",
      "Normal"))</f>
        <v/>
      </c>
      <c r="R3272" t="str">
        <f>IF(P3272="","",
   IF(OR(P3272 &lt; EDA_Outlier_Analysis!$F$7, P3272 &gt; EDA_Outlier_Analysis!$F$8),
      "Outlier",
      "Normal"))</f>
        <v>Normal</v>
      </c>
      <c r="S3272" t="str">
        <f>IF(N3272="","",
   IF(OR(N3272 &lt;EDA_Outlier_Analysis!$I$10, N3272 &gt; EDA_Outlier_Analysis!$I$11),
      "Outlier",
      "Normal"))</f>
        <v>Normal</v>
      </c>
    </row>
    <row r="3273" spans="1:19">
      <c r="A3273" t="s">
        <v>7515</v>
      </c>
      <c r="B3273" s="4">
        <v>44798</v>
      </c>
      <c r="C3273" s="2">
        <v>176341.48</v>
      </c>
      <c r="D3273" t="s">
        <v>849</v>
      </c>
      <c r="E3273" t="s">
        <v>868</v>
      </c>
      <c r="F3273" t="s">
        <v>9</v>
      </c>
      <c r="G3273" t="s">
        <v>20</v>
      </c>
      <c r="H3273" t="s">
        <v>723</v>
      </c>
      <c r="J3273" t="s">
        <v>7516</v>
      </c>
      <c r="K3273" t="str">
        <f>IF(COUNTIF(Customers!A:A, H3273)&gt;0, "Valid", "Invalid")</f>
        <v>Valid</v>
      </c>
      <c r="L3273" t="str">
        <f t="shared" si="255"/>
        <v>8</v>
      </c>
      <c r="M3273" t="str">
        <f t="shared" si="256"/>
        <v>2022</v>
      </c>
      <c r="N3273">
        <f t="shared" si="257"/>
        <v>176341.48</v>
      </c>
      <c r="O3273">
        <f t="shared" si="258"/>
        <v>176341.48</v>
      </c>
      <c r="P3273" t="str">
        <f t="shared" si="259"/>
        <v/>
      </c>
      <c r="Q3273" s="48" t="str">
        <f>IF(O3273="","",
   IF(OR(O3273&lt;EDA_Outlier_Analysis!$C$10, O3273&gt;EDA_Outlier_Analysis!$C$11),
      "Outlier",
      "Normal"))</f>
        <v>Normal</v>
      </c>
      <c r="R3273" t="str">
        <f>IF(P3273="","",
   IF(OR(P3273 &lt; EDA_Outlier_Analysis!$F$7, P3273 &gt; EDA_Outlier_Analysis!$F$8),
      "Outlier",
      "Normal"))</f>
        <v/>
      </c>
      <c r="S3273" t="str">
        <f>IF(N3273="","",
   IF(OR(N3273 &lt;EDA_Outlier_Analysis!$I$10, N3273 &gt; EDA_Outlier_Analysis!$I$11),
      "Outlier",
      "Normal"))</f>
        <v>Normal</v>
      </c>
    </row>
    <row r="3274" spans="1:19">
      <c r="A3274" t="s">
        <v>7517</v>
      </c>
      <c r="B3274" s="4">
        <v>45240</v>
      </c>
      <c r="C3274" s="2">
        <v>130480.97</v>
      </c>
      <c r="D3274" t="s">
        <v>849</v>
      </c>
      <c r="E3274" t="s">
        <v>868</v>
      </c>
      <c r="F3274" t="s">
        <v>9</v>
      </c>
      <c r="G3274" t="s">
        <v>34</v>
      </c>
      <c r="H3274" t="s">
        <v>551</v>
      </c>
      <c r="J3274" t="s">
        <v>7518</v>
      </c>
      <c r="K3274" t="str">
        <f>IF(COUNTIF(Customers!A:A, H3274)&gt;0, "Valid", "Invalid")</f>
        <v>Valid</v>
      </c>
      <c r="L3274" t="str">
        <f t="shared" si="255"/>
        <v>11</v>
      </c>
      <c r="M3274" t="str">
        <f t="shared" si="256"/>
        <v>2023</v>
      </c>
      <c r="N3274">
        <f t="shared" si="257"/>
        <v>130480.97</v>
      </c>
      <c r="O3274">
        <f t="shared" si="258"/>
        <v>130480.97</v>
      </c>
      <c r="P3274" t="str">
        <f t="shared" si="259"/>
        <v/>
      </c>
      <c r="Q3274" s="48" t="str">
        <f>IF(O3274="","",
   IF(OR(O3274&lt;EDA_Outlier_Analysis!$C$10, O3274&gt;EDA_Outlier_Analysis!$C$11),
      "Outlier",
      "Normal"))</f>
        <v>Normal</v>
      </c>
      <c r="R3274" t="str">
        <f>IF(P3274="","",
   IF(OR(P3274 &lt; EDA_Outlier_Analysis!$F$7, P3274 &gt; EDA_Outlier_Analysis!$F$8),
      "Outlier",
      "Normal"))</f>
        <v/>
      </c>
      <c r="S3274" t="str">
        <f>IF(N3274="","",
   IF(OR(N3274 &lt;EDA_Outlier_Analysis!$I$10, N3274 &gt; EDA_Outlier_Analysis!$I$11),
      "Outlier",
      "Normal"))</f>
        <v>Normal</v>
      </c>
    </row>
    <row r="3275" spans="1:19">
      <c r="A3275" t="s">
        <v>7519</v>
      </c>
      <c r="B3275" s="4">
        <v>45257</v>
      </c>
      <c r="C3275" s="2">
        <v>201332.71</v>
      </c>
      <c r="D3275" t="s">
        <v>849</v>
      </c>
      <c r="E3275" t="s">
        <v>853</v>
      </c>
      <c r="F3275" t="s">
        <v>10</v>
      </c>
      <c r="G3275" t="s">
        <v>24</v>
      </c>
      <c r="H3275" t="s">
        <v>243</v>
      </c>
      <c r="J3275" t="s">
        <v>7520</v>
      </c>
      <c r="K3275" t="str">
        <f>IF(COUNTIF(Customers!A:A, H3275)&gt;0, "Valid", "Invalid")</f>
        <v>Valid</v>
      </c>
      <c r="L3275" t="str">
        <f t="shared" si="255"/>
        <v>11</v>
      </c>
      <c r="M3275" t="str">
        <f t="shared" si="256"/>
        <v>2023</v>
      </c>
      <c r="N3275">
        <f t="shared" si="257"/>
        <v>201332.71</v>
      </c>
      <c r="O3275">
        <f t="shared" si="258"/>
        <v>201332.71</v>
      </c>
      <c r="P3275" t="str">
        <f t="shared" si="259"/>
        <v/>
      </c>
      <c r="Q3275" s="48" t="str">
        <f>IF(O3275="","",
   IF(OR(O3275&lt;EDA_Outlier_Analysis!$C$10, O3275&gt;EDA_Outlier_Analysis!$C$11),
      "Outlier",
      "Normal"))</f>
        <v>Normal</v>
      </c>
      <c r="R3275" t="str">
        <f>IF(P3275="","",
   IF(OR(P3275 &lt; EDA_Outlier_Analysis!$F$7, P3275 &gt; EDA_Outlier_Analysis!$F$8),
      "Outlier",
      "Normal"))</f>
        <v/>
      </c>
      <c r="S3275" t="str">
        <f>IF(N3275="","",
   IF(OR(N3275 &lt;EDA_Outlier_Analysis!$I$10, N3275 &gt; EDA_Outlier_Analysis!$I$11),
      "Outlier",
      "Normal"))</f>
        <v>Normal</v>
      </c>
    </row>
    <row r="3276" spans="1:19">
      <c r="A3276" t="s">
        <v>7521</v>
      </c>
      <c r="B3276" s="4">
        <v>44641</v>
      </c>
      <c r="C3276" s="2">
        <v>25648.37</v>
      </c>
      <c r="D3276" t="s">
        <v>1345</v>
      </c>
      <c r="E3276" t="s">
        <v>1345</v>
      </c>
      <c r="F3276" t="s">
        <v>11</v>
      </c>
      <c r="G3276" t="s">
        <v>20</v>
      </c>
      <c r="J3276" t="s">
        <v>7522</v>
      </c>
      <c r="K3276" t="str">
        <f>IF(COUNTIF(Customers!A:A, H3276)&gt;0, "Valid", "Invalid")</f>
        <v>Invalid</v>
      </c>
      <c r="L3276" t="str">
        <f t="shared" si="255"/>
        <v>3</v>
      </c>
      <c r="M3276" t="str">
        <f t="shared" si="256"/>
        <v>2022</v>
      </c>
      <c r="N3276">
        <f t="shared" si="257"/>
        <v>-25648.37</v>
      </c>
      <c r="O3276" t="str">
        <f t="shared" si="258"/>
        <v/>
      </c>
      <c r="P3276" t="str">
        <f t="shared" si="259"/>
        <v/>
      </c>
      <c r="Q3276" s="48" t="str">
        <f>IF(O3276="","",
   IF(OR(O3276&lt;EDA_Outlier_Analysis!$C$10, O3276&gt;EDA_Outlier_Analysis!$C$11),
      "Outlier",
      "Normal"))</f>
        <v/>
      </c>
      <c r="R3276" t="str">
        <f>IF(P3276="","",
   IF(OR(P3276 &lt; EDA_Outlier_Analysis!$F$7, P3276 &gt; EDA_Outlier_Analysis!$F$8),
      "Outlier",
      "Normal"))</f>
        <v/>
      </c>
      <c r="S3276" t="str">
        <f>IF(N3276="","",
   IF(OR(N3276 &lt;EDA_Outlier_Analysis!$I$10, N3276 &gt; EDA_Outlier_Analysis!$I$11),
      "Outlier",
      "Normal"))</f>
        <v>Normal</v>
      </c>
    </row>
    <row r="3277" spans="1:19">
      <c r="A3277" t="s">
        <v>7523</v>
      </c>
      <c r="B3277" s="4">
        <v>44940</v>
      </c>
      <c r="C3277" s="2">
        <v>174618.37</v>
      </c>
      <c r="D3277" t="s">
        <v>849</v>
      </c>
      <c r="E3277" t="s">
        <v>868</v>
      </c>
      <c r="F3277" t="s">
        <v>11</v>
      </c>
      <c r="G3277" t="s">
        <v>20</v>
      </c>
      <c r="H3277" t="s">
        <v>299</v>
      </c>
      <c r="J3277" t="s">
        <v>7524</v>
      </c>
      <c r="K3277" t="str">
        <f>IF(COUNTIF(Customers!A:A, H3277)&gt;0, "Valid", "Invalid")</f>
        <v>Valid</v>
      </c>
      <c r="L3277" t="str">
        <f t="shared" si="255"/>
        <v>1</v>
      </c>
      <c r="M3277" t="str">
        <f t="shared" si="256"/>
        <v>2023</v>
      </c>
      <c r="N3277">
        <f t="shared" si="257"/>
        <v>174618.37</v>
      </c>
      <c r="O3277">
        <f t="shared" si="258"/>
        <v>174618.37</v>
      </c>
      <c r="P3277" t="str">
        <f t="shared" si="259"/>
        <v/>
      </c>
      <c r="Q3277" s="48" t="str">
        <f>IF(O3277="","",
   IF(OR(O3277&lt;EDA_Outlier_Analysis!$C$10, O3277&gt;EDA_Outlier_Analysis!$C$11),
      "Outlier",
      "Normal"))</f>
        <v>Normal</v>
      </c>
      <c r="R3277" t="str">
        <f>IF(P3277="","",
   IF(OR(P3277 &lt; EDA_Outlier_Analysis!$F$7, P3277 &gt; EDA_Outlier_Analysis!$F$8),
      "Outlier",
      "Normal"))</f>
        <v/>
      </c>
      <c r="S3277" t="str">
        <f>IF(N3277="","",
   IF(OR(N3277 &lt;EDA_Outlier_Analysis!$I$10, N3277 &gt; EDA_Outlier_Analysis!$I$11),
      "Outlier",
      "Normal"))</f>
        <v>Normal</v>
      </c>
    </row>
    <row r="3278" spans="1:19">
      <c r="A3278" t="s">
        <v>7525</v>
      </c>
      <c r="B3278" s="4">
        <v>45167</v>
      </c>
      <c r="C3278" s="2">
        <v>133579.85999999999</v>
      </c>
      <c r="D3278" t="s">
        <v>849</v>
      </c>
      <c r="E3278" t="s">
        <v>853</v>
      </c>
      <c r="F3278" t="s">
        <v>10</v>
      </c>
      <c r="G3278" t="s">
        <v>20</v>
      </c>
      <c r="H3278" t="s">
        <v>583</v>
      </c>
      <c r="J3278" t="s">
        <v>7526</v>
      </c>
      <c r="K3278" t="str">
        <f>IF(COUNTIF(Customers!A:A, H3278)&gt;0, "Valid", "Invalid")</f>
        <v>Valid</v>
      </c>
      <c r="L3278" t="str">
        <f t="shared" si="255"/>
        <v>8</v>
      </c>
      <c r="M3278" t="str">
        <f t="shared" si="256"/>
        <v>2023</v>
      </c>
      <c r="N3278">
        <f t="shared" si="257"/>
        <v>133579.85999999999</v>
      </c>
      <c r="O3278">
        <f t="shared" si="258"/>
        <v>133579.85999999999</v>
      </c>
      <c r="P3278" t="str">
        <f t="shared" si="259"/>
        <v/>
      </c>
      <c r="Q3278" s="48" t="str">
        <f>IF(O3278="","",
   IF(OR(O3278&lt;EDA_Outlier_Analysis!$C$10, O3278&gt;EDA_Outlier_Analysis!$C$11),
      "Outlier",
      "Normal"))</f>
        <v>Normal</v>
      </c>
      <c r="R3278" t="str">
        <f>IF(P3278="","",
   IF(OR(P3278 &lt; EDA_Outlier_Analysis!$F$7, P3278 &gt; EDA_Outlier_Analysis!$F$8),
      "Outlier",
      "Normal"))</f>
        <v/>
      </c>
      <c r="S3278" t="str">
        <f>IF(N3278="","",
   IF(OR(N3278 &lt;EDA_Outlier_Analysis!$I$10, N3278 &gt; EDA_Outlier_Analysis!$I$11),
      "Outlier",
      "Normal"))</f>
        <v>Normal</v>
      </c>
    </row>
    <row r="3279" spans="1:19">
      <c r="A3279" t="s">
        <v>7527</v>
      </c>
      <c r="B3279" s="4">
        <v>44852</v>
      </c>
      <c r="C3279" s="2">
        <v>206460.25</v>
      </c>
      <c r="D3279" t="s">
        <v>849</v>
      </c>
      <c r="E3279" t="s">
        <v>868</v>
      </c>
      <c r="F3279" t="s">
        <v>9</v>
      </c>
      <c r="G3279" t="s">
        <v>24</v>
      </c>
      <c r="H3279" t="s">
        <v>529</v>
      </c>
      <c r="J3279" t="s">
        <v>7528</v>
      </c>
      <c r="K3279" t="str">
        <f>IF(COUNTIF(Customers!A:A, H3279)&gt;0, "Valid", "Invalid")</f>
        <v>Valid</v>
      </c>
      <c r="L3279" t="str">
        <f t="shared" si="255"/>
        <v>10</v>
      </c>
      <c r="M3279" t="str">
        <f t="shared" si="256"/>
        <v>2022</v>
      </c>
      <c r="N3279">
        <f t="shared" si="257"/>
        <v>206460.25</v>
      </c>
      <c r="O3279">
        <f t="shared" si="258"/>
        <v>206460.25</v>
      </c>
      <c r="P3279" t="str">
        <f t="shared" si="259"/>
        <v/>
      </c>
      <c r="Q3279" s="48" t="str">
        <f>IF(O3279="","",
   IF(OR(O3279&lt;EDA_Outlier_Analysis!$C$10, O3279&gt;EDA_Outlier_Analysis!$C$11),
      "Outlier",
      "Normal"))</f>
        <v>Normal</v>
      </c>
      <c r="R3279" t="str">
        <f>IF(P3279="","",
   IF(OR(P3279 &lt; EDA_Outlier_Analysis!$F$7, P3279 &gt; EDA_Outlier_Analysis!$F$8),
      "Outlier",
      "Normal"))</f>
        <v/>
      </c>
      <c r="S3279" t="str">
        <f>IF(N3279="","",
   IF(OR(N3279 &lt;EDA_Outlier_Analysis!$I$10, N3279 &gt; EDA_Outlier_Analysis!$I$11),
      "Outlier",
      "Normal"))</f>
        <v>Normal</v>
      </c>
    </row>
    <row r="3280" spans="1:19">
      <c r="A3280" t="s">
        <v>7529</v>
      </c>
      <c r="B3280" s="4">
        <v>44740</v>
      </c>
      <c r="C3280" s="2">
        <v>147871.15</v>
      </c>
      <c r="D3280" t="s">
        <v>849</v>
      </c>
      <c r="E3280" t="s">
        <v>868</v>
      </c>
      <c r="F3280" t="s">
        <v>11</v>
      </c>
      <c r="G3280" t="s">
        <v>31</v>
      </c>
      <c r="H3280" t="s">
        <v>691</v>
      </c>
      <c r="J3280" t="s">
        <v>7530</v>
      </c>
      <c r="K3280" t="str">
        <f>IF(COUNTIF(Customers!A:A, H3280)&gt;0, "Valid", "Invalid")</f>
        <v>Valid</v>
      </c>
      <c r="L3280" t="str">
        <f t="shared" si="255"/>
        <v>6</v>
      </c>
      <c r="M3280" t="str">
        <f t="shared" si="256"/>
        <v>2022</v>
      </c>
      <c r="N3280">
        <f t="shared" si="257"/>
        <v>147871.15</v>
      </c>
      <c r="O3280">
        <f t="shared" si="258"/>
        <v>147871.15</v>
      </c>
      <c r="P3280" t="str">
        <f t="shared" si="259"/>
        <v/>
      </c>
      <c r="Q3280" s="48" t="str">
        <f>IF(O3280="","",
   IF(OR(O3280&lt;EDA_Outlier_Analysis!$C$10, O3280&gt;EDA_Outlier_Analysis!$C$11),
      "Outlier",
      "Normal"))</f>
        <v>Normal</v>
      </c>
      <c r="R3280" t="str">
        <f>IF(P3280="","",
   IF(OR(P3280 &lt; EDA_Outlier_Analysis!$F$7, P3280 &gt; EDA_Outlier_Analysis!$F$8),
      "Outlier",
      "Normal"))</f>
        <v/>
      </c>
      <c r="S3280" t="str">
        <f>IF(N3280="","",
   IF(OR(N3280 &lt;EDA_Outlier_Analysis!$I$10, N3280 &gt; EDA_Outlier_Analysis!$I$11),
      "Outlier",
      "Normal"))</f>
        <v>Normal</v>
      </c>
    </row>
    <row r="3281" spans="1:19">
      <c r="A3281" t="s">
        <v>7531</v>
      </c>
      <c r="B3281" s="4">
        <v>44727</v>
      </c>
      <c r="C3281" s="2">
        <v>-2000</v>
      </c>
      <c r="D3281" t="s">
        <v>840</v>
      </c>
      <c r="E3281" t="s">
        <v>878</v>
      </c>
      <c r="F3281" t="s">
        <v>10</v>
      </c>
      <c r="G3281" t="s">
        <v>20</v>
      </c>
      <c r="I3281" t="s">
        <v>942</v>
      </c>
      <c r="J3281" t="s">
        <v>7532</v>
      </c>
      <c r="K3281" t="str">
        <f>IF(COUNTIF(Customers!A:A, H3281)&gt;0, "Valid", "Invalid")</f>
        <v>Invalid</v>
      </c>
      <c r="L3281" t="str">
        <f t="shared" si="255"/>
        <v>6</v>
      </c>
      <c r="M3281" t="str">
        <f t="shared" si="256"/>
        <v>2022</v>
      </c>
      <c r="N3281">
        <f t="shared" si="257"/>
        <v>-2000</v>
      </c>
      <c r="O3281" t="str">
        <f t="shared" si="258"/>
        <v/>
      </c>
      <c r="P3281">
        <f t="shared" si="259"/>
        <v>2000</v>
      </c>
      <c r="Q3281" s="48" t="str">
        <f>IF(O3281="","",
   IF(OR(O3281&lt;EDA_Outlier_Analysis!$C$10, O3281&gt;EDA_Outlier_Analysis!$C$11),
      "Outlier",
      "Normal"))</f>
        <v/>
      </c>
      <c r="R3281" t="str">
        <f>IF(P3281="","",
   IF(OR(P3281 &lt; EDA_Outlier_Analysis!$F$7, P3281 &gt; EDA_Outlier_Analysis!$F$8),
      "Outlier",
      "Normal"))</f>
        <v>Outlier</v>
      </c>
      <c r="S3281" t="str">
        <f>IF(N3281="","",
   IF(OR(N3281 &lt;EDA_Outlier_Analysis!$I$10, N3281 &gt; EDA_Outlier_Analysis!$I$11),
      "Outlier",
      "Normal"))</f>
        <v>Normal</v>
      </c>
    </row>
    <row r="3282" spans="1:19">
      <c r="A3282" t="s">
        <v>7533</v>
      </c>
      <c r="B3282" s="4">
        <v>45290</v>
      </c>
      <c r="C3282" s="2">
        <v>167576.63</v>
      </c>
      <c r="D3282" t="s">
        <v>849</v>
      </c>
      <c r="E3282" t="s">
        <v>853</v>
      </c>
      <c r="F3282" t="s">
        <v>10</v>
      </c>
      <c r="G3282" t="s">
        <v>20</v>
      </c>
      <c r="H3282" t="s">
        <v>141</v>
      </c>
      <c r="J3282" t="s">
        <v>7534</v>
      </c>
      <c r="K3282" t="str">
        <f>IF(COUNTIF(Customers!A:A, H3282)&gt;0, "Valid", "Invalid")</f>
        <v>Valid</v>
      </c>
      <c r="L3282" t="str">
        <f t="shared" si="255"/>
        <v>12</v>
      </c>
      <c r="M3282" t="str">
        <f t="shared" si="256"/>
        <v>2023</v>
      </c>
      <c r="N3282">
        <f t="shared" si="257"/>
        <v>167576.63</v>
      </c>
      <c r="O3282">
        <f t="shared" si="258"/>
        <v>167576.63</v>
      </c>
      <c r="P3282" t="str">
        <f t="shared" si="259"/>
        <v/>
      </c>
      <c r="Q3282" s="48" t="str">
        <f>IF(O3282="","",
   IF(OR(O3282&lt;EDA_Outlier_Analysis!$C$10, O3282&gt;EDA_Outlier_Analysis!$C$11),
      "Outlier",
      "Normal"))</f>
        <v>Normal</v>
      </c>
      <c r="R3282" t="str">
        <f>IF(P3282="","",
   IF(OR(P3282 &lt; EDA_Outlier_Analysis!$F$7, P3282 &gt; EDA_Outlier_Analysis!$F$8),
      "Outlier",
      "Normal"))</f>
        <v/>
      </c>
      <c r="S3282" t="str">
        <f>IF(N3282="","",
   IF(OR(N3282 &lt;EDA_Outlier_Analysis!$I$10, N3282 &gt; EDA_Outlier_Analysis!$I$11),
      "Outlier",
      "Normal"))</f>
        <v>Normal</v>
      </c>
    </row>
    <row r="3283" spans="1:19">
      <c r="A3283" t="s">
        <v>7535</v>
      </c>
      <c r="B3283" s="4">
        <v>45179</v>
      </c>
      <c r="C3283" s="2">
        <v>-40153.129999999997</v>
      </c>
      <c r="D3283" t="s">
        <v>840</v>
      </c>
      <c r="E3283" t="s">
        <v>856</v>
      </c>
      <c r="F3283" t="s">
        <v>11</v>
      </c>
      <c r="G3283" t="s">
        <v>24</v>
      </c>
      <c r="I3283" t="s">
        <v>1117</v>
      </c>
      <c r="J3283" t="s">
        <v>7536</v>
      </c>
      <c r="K3283" t="str">
        <f>IF(COUNTIF(Customers!A:A, H3283)&gt;0, "Valid", "Invalid")</f>
        <v>Invalid</v>
      </c>
      <c r="L3283" t="str">
        <f t="shared" si="255"/>
        <v>9</v>
      </c>
      <c r="M3283" t="str">
        <f t="shared" si="256"/>
        <v>2023</v>
      </c>
      <c r="N3283">
        <f t="shared" si="257"/>
        <v>-40153.129999999997</v>
      </c>
      <c r="O3283" t="str">
        <f t="shared" si="258"/>
        <v/>
      </c>
      <c r="P3283">
        <f t="shared" si="259"/>
        <v>40153.129999999997</v>
      </c>
      <c r="Q3283" s="48" t="str">
        <f>IF(O3283="","",
   IF(OR(O3283&lt;EDA_Outlier_Analysis!$C$10, O3283&gt;EDA_Outlier_Analysis!$C$11),
      "Outlier",
      "Normal"))</f>
        <v/>
      </c>
      <c r="R3283" t="str">
        <f>IF(P3283="","",
   IF(OR(P3283 &lt; EDA_Outlier_Analysis!$F$7, P3283 &gt; EDA_Outlier_Analysis!$F$8),
      "Outlier",
      "Normal"))</f>
        <v>Normal</v>
      </c>
      <c r="S3283" t="str">
        <f>IF(N3283="","",
   IF(OR(N3283 &lt;EDA_Outlier_Analysis!$I$10, N3283 &gt; EDA_Outlier_Analysis!$I$11),
      "Outlier",
      "Normal"))</f>
        <v>Normal</v>
      </c>
    </row>
    <row r="3284" spans="1:19">
      <c r="A3284" t="s">
        <v>7537</v>
      </c>
      <c r="B3284" s="4">
        <v>44847</v>
      </c>
      <c r="C3284" s="2">
        <v>-66729.19</v>
      </c>
      <c r="D3284" t="s">
        <v>840</v>
      </c>
      <c r="E3284" t="s">
        <v>864</v>
      </c>
      <c r="F3284" t="s">
        <v>9</v>
      </c>
      <c r="G3284" t="s">
        <v>34</v>
      </c>
      <c r="I3284" t="s">
        <v>1156</v>
      </c>
      <c r="J3284" t="s">
        <v>7538</v>
      </c>
      <c r="K3284" t="str">
        <f>IF(COUNTIF(Customers!A:A, H3284)&gt;0, "Valid", "Invalid")</f>
        <v>Invalid</v>
      </c>
      <c r="L3284" t="str">
        <f t="shared" si="255"/>
        <v>10</v>
      </c>
      <c r="M3284" t="str">
        <f t="shared" si="256"/>
        <v>2022</v>
      </c>
      <c r="N3284">
        <f t="shared" si="257"/>
        <v>-66729.19</v>
      </c>
      <c r="O3284" t="str">
        <f t="shared" si="258"/>
        <v/>
      </c>
      <c r="P3284">
        <f t="shared" si="259"/>
        <v>66729.19</v>
      </c>
      <c r="Q3284" s="48" t="str">
        <f>IF(O3284="","",
   IF(OR(O3284&lt;EDA_Outlier_Analysis!$C$10, O3284&gt;EDA_Outlier_Analysis!$C$11),
      "Outlier",
      "Normal"))</f>
        <v/>
      </c>
      <c r="R3284" t="str">
        <f>IF(P3284="","",
   IF(OR(P3284 &lt; EDA_Outlier_Analysis!$F$7, P3284 &gt; EDA_Outlier_Analysis!$F$8),
      "Outlier",
      "Normal"))</f>
        <v>Outlier</v>
      </c>
      <c r="S3284" t="str">
        <f>IF(N3284="","",
   IF(OR(N3284 &lt;EDA_Outlier_Analysis!$I$10, N3284 &gt; EDA_Outlier_Analysis!$I$11),
      "Outlier",
      "Normal"))</f>
        <v>Normal</v>
      </c>
    </row>
    <row r="3285" spans="1:19">
      <c r="A3285" t="s">
        <v>7539</v>
      </c>
      <c r="B3285" s="4">
        <v>45265</v>
      </c>
      <c r="C3285" s="2">
        <v>181174.8</v>
      </c>
      <c r="D3285" t="s">
        <v>849</v>
      </c>
      <c r="E3285" t="s">
        <v>850</v>
      </c>
      <c r="F3285" t="s">
        <v>10</v>
      </c>
      <c r="G3285" t="s">
        <v>34</v>
      </c>
      <c r="H3285" t="s">
        <v>167</v>
      </c>
      <c r="J3285" t="s">
        <v>7540</v>
      </c>
      <c r="K3285" t="str">
        <f>IF(COUNTIF(Customers!A:A, H3285)&gt;0, "Valid", "Invalid")</f>
        <v>Valid</v>
      </c>
      <c r="L3285" t="str">
        <f t="shared" si="255"/>
        <v>12</v>
      </c>
      <c r="M3285" t="str">
        <f t="shared" si="256"/>
        <v>2023</v>
      </c>
      <c r="N3285">
        <f t="shared" si="257"/>
        <v>181174.8</v>
      </c>
      <c r="O3285">
        <f t="shared" si="258"/>
        <v>181174.8</v>
      </c>
      <c r="P3285" t="str">
        <f t="shared" si="259"/>
        <v/>
      </c>
      <c r="Q3285" s="48" t="str">
        <f>IF(O3285="","",
   IF(OR(O3285&lt;EDA_Outlier_Analysis!$C$10, O3285&gt;EDA_Outlier_Analysis!$C$11),
      "Outlier",
      "Normal"))</f>
        <v>Normal</v>
      </c>
      <c r="R3285" t="str">
        <f>IF(P3285="","",
   IF(OR(P3285 &lt; EDA_Outlier_Analysis!$F$7, P3285 &gt; EDA_Outlier_Analysis!$F$8),
      "Outlier",
      "Normal"))</f>
        <v/>
      </c>
      <c r="S3285" t="str">
        <f>IF(N3285="","",
   IF(OR(N3285 &lt;EDA_Outlier_Analysis!$I$10, N3285 &gt; EDA_Outlier_Analysis!$I$11),
      "Outlier",
      "Normal"))</f>
        <v>Normal</v>
      </c>
    </row>
    <row r="3286" spans="1:19">
      <c r="A3286" t="s">
        <v>7541</v>
      </c>
      <c r="B3286" s="4">
        <v>45147</v>
      </c>
      <c r="C3286" s="2">
        <v>-28461.75</v>
      </c>
      <c r="D3286" t="s">
        <v>840</v>
      </c>
      <c r="E3286" t="s">
        <v>878</v>
      </c>
      <c r="F3286" t="s">
        <v>9</v>
      </c>
      <c r="G3286" t="s">
        <v>31</v>
      </c>
      <c r="I3286" t="s">
        <v>1519</v>
      </c>
      <c r="J3286" t="s">
        <v>7542</v>
      </c>
      <c r="K3286" t="str">
        <f>IF(COUNTIF(Customers!A:A, H3286)&gt;0, "Valid", "Invalid")</f>
        <v>Invalid</v>
      </c>
      <c r="L3286" t="str">
        <f t="shared" si="255"/>
        <v>8</v>
      </c>
      <c r="M3286" t="str">
        <f t="shared" si="256"/>
        <v>2023</v>
      </c>
      <c r="N3286">
        <f t="shared" si="257"/>
        <v>-28461.75</v>
      </c>
      <c r="O3286" t="str">
        <f t="shared" si="258"/>
        <v/>
      </c>
      <c r="P3286">
        <f t="shared" si="259"/>
        <v>28461.75</v>
      </c>
      <c r="Q3286" s="48" t="str">
        <f>IF(O3286="","",
   IF(OR(O3286&lt;EDA_Outlier_Analysis!$C$10, O3286&gt;EDA_Outlier_Analysis!$C$11),
      "Outlier",
      "Normal"))</f>
        <v/>
      </c>
      <c r="R3286" t="str">
        <f>IF(P3286="","",
   IF(OR(P3286 &lt; EDA_Outlier_Analysis!$F$7, P3286 &gt; EDA_Outlier_Analysis!$F$8),
      "Outlier",
      "Normal"))</f>
        <v>Normal</v>
      </c>
      <c r="S3286" t="str">
        <f>IF(N3286="","",
   IF(OR(N3286 &lt;EDA_Outlier_Analysis!$I$10, N3286 &gt; EDA_Outlier_Analysis!$I$11),
      "Outlier",
      "Normal"))</f>
        <v>Normal</v>
      </c>
    </row>
    <row r="3287" spans="1:19">
      <c r="A3287" t="s">
        <v>7543</v>
      </c>
      <c r="B3287" s="4">
        <v>44730</v>
      </c>
      <c r="C3287" s="2">
        <v>-42389.36</v>
      </c>
      <c r="D3287" t="s">
        <v>840</v>
      </c>
      <c r="E3287" t="s">
        <v>841</v>
      </c>
      <c r="F3287" t="s">
        <v>9</v>
      </c>
      <c r="G3287" t="s">
        <v>24</v>
      </c>
      <c r="I3287" t="s">
        <v>1443</v>
      </c>
      <c r="J3287" t="s">
        <v>7544</v>
      </c>
      <c r="K3287" t="str">
        <f>IF(COUNTIF(Customers!A:A, H3287)&gt;0, "Valid", "Invalid")</f>
        <v>Invalid</v>
      </c>
      <c r="L3287" t="str">
        <f t="shared" si="255"/>
        <v>6</v>
      </c>
      <c r="M3287" t="str">
        <f t="shared" si="256"/>
        <v>2022</v>
      </c>
      <c r="N3287">
        <f t="shared" si="257"/>
        <v>-42389.36</v>
      </c>
      <c r="O3287" t="str">
        <f t="shared" si="258"/>
        <v/>
      </c>
      <c r="P3287">
        <f t="shared" si="259"/>
        <v>42389.36</v>
      </c>
      <c r="Q3287" s="48" t="str">
        <f>IF(O3287="","",
   IF(OR(O3287&lt;EDA_Outlier_Analysis!$C$10, O3287&gt;EDA_Outlier_Analysis!$C$11),
      "Outlier",
      "Normal"))</f>
        <v/>
      </c>
      <c r="R3287" t="str">
        <f>IF(P3287="","",
   IF(OR(P3287 &lt; EDA_Outlier_Analysis!$F$7, P3287 &gt; EDA_Outlier_Analysis!$F$8),
      "Outlier",
      "Normal"))</f>
        <v>Normal</v>
      </c>
      <c r="S3287" t="str">
        <f>IF(N3287="","",
   IF(OR(N3287 &lt;EDA_Outlier_Analysis!$I$10, N3287 &gt; EDA_Outlier_Analysis!$I$11),
      "Outlier",
      "Normal"))</f>
        <v>Normal</v>
      </c>
    </row>
    <row r="3288" spans="1:19">
      <c r="A3288" t="s">
        <v>7545</v>
      </c>
      <c r="B3288" s="4">
        <v>44887</v>
      </c>
      <c r="C3288" s="2">
        <v>238159</v>
      </c>
      <c r="D3288" t="s">
        <v>849</v>
      </c>
      <c r="E3288" t="s">
        <v>850</v>
      </c>
      <c r="F3288" t="s">
        <v>9</v>
      </c>
      <c r="G3288" t="s">
        <v>20</v>
      </c>
      <c r="H3288" t="s">
        <v>179</v>
      </c>
      <c r="J3288" t="s">
        <v>7546</v>
      </c>
      <c r="K3288" t="str">
        <f>IF(COUNTIF(Customers!A:A, H3288)&gt;0, "Valid", "Invalid")</f>
        <v>Valid</v>
      </c>
      <c r="L3288" t="str">
        <f t="shared" si="255"/>
        <v>11</v>
      </c>
      <c r="M3288" t="str">
        <f t="shared" si="256"/>
        <v>2022</v>
      </c>
      <c r="N3288">
        <f t="shared" si="257"/>
        <v>238159</v>
      </c>
      <c r="O3288">
        <f t="shared" si="258"/>
        <v>238159</v>
      </c>
      <c r="P3288" t="str">
        <f t="shared" si="259"/>
        <v/>
      </c>
      <c r="Q3288" s="48" t="str">
        <f>IF(O3288="","",
   IF(OR(O3288&lt;EDA_Outlier_Analysis!$C$10, O3288&gt;EDA_Outlier_Analysis!$C$11),
      "Outlier",
      "Normal"))</f>
        <v>Normal</v>
      </c>
      <c r="R3288" t="str">
        <f>IF(P3288="","",
   IF(OR(P3288 &lt; EDA_Outlier_Analysis!$F$7, P3288 &gt; EDA_Outlier_Analysis!$F$8),
      "Outlier",
      "Normal"))</f>
        <v/>
      </c>
      <c r="S3288" t="str">
        <f>IF(N3288="","",
   IF(OR(N3288 &lt;EDA_Outlier_Analysis!$I$10, N3288 &gt; EDA_Outlier_Analysis!$I$11),
      "Outlier",
      "Normal"))</f>
        <v>Normal</v>
      </c>
    </row>
    <row r="3289" spans="1:19">
      <c r="A3289" t="s">
        <v>7547</v>
      </c>
      <c r="B3289" s="4">
        <v>45212</v>
      </c>
      <c r="C3289" s="2">
        <v>-33541.07</v>
      </c>
      <c r="D3289" t="s">
        <v>840</v>
      </c>
      <c r="E3289" t="s">
        <v>845</v>
      </c>
      <c r="F3289" t="s">
        <v>11</v>
      </c>
      <c r="G3289" t="s">
        <v>20</v>
      </c>
      <c r="I3289" t="s">
        <v>1358</v>
      </c>
      <c r="J3289" t="s">
        <v>7548</v>
      </c>
      <c r="K3289" t="str">
        <f>IF(COUNTIF(Customers!A:A, H3289)&gt;0, "Valid", "Invalid")</f>
        <v>Invalid</v>
      </c>
      <c r="L3289" t="str">
        <f t="shared" si="255"/>
        <v>10</v>
      </c>
      <c r="M3289" t="str">
        <f t="shared" si="256"/>
        <v>2023</v>
      </c>
      <c r="N3289">
        <f t="shared" si="257"/>
        <v>-33541.07</v>
      </c>
      <c r="O3289" t="str">
        <f t="shared" si="258"/>
        <v/>
      </c>
      <c r="P3289">
        <f t="shared" si="259"/>
        <v>33541.07</v>
      </c>
      <c r="Q3289" s="48" t="str">
        <f>IF(O3289="","",
   IF(OR(O3289&lt;EDA_Outlier_Analysis!$C$10, O3289&gt;EDA_Outlier_Analysis!$C$11),
      "Outlier",
      "Normal"))</f>
        <v/>
      </c>
      <c r="R3289" t="str">
        <f>IF(P3289="","",
   IF(OR(P3289 &lt; EDA_Outlier_Analysis!$F$7, P3289 &gt; EDA_Outlier_Analysis!$F$8),
      "Outlier",
      "Normal"))</f>
        <v>Normal</v>
      </c>
      <c r="S3289" t="str">
        <f>IF(N3289="","",
   IF(OR(N3289 &lt;EDA_Outlier_Analysis!$I$10, N3289 &gt; EDA_Outlier_Analysis!$I$11),
      "Outlier",
      "Normal"))</f>
        <v>Normal</v>
      </c>
    </row>
    <row r="3290" spans="1:19">
      <c r="A3290" t="s">
        <v>7549</v>
      </c>
      <c r="B3290" s="4">
        <v>44565</v>
      </c>
      <c r="C3290" s="2">
        <v>-45103.93</v>
      </c>
      <c r="D3290" t="s">
        <v>840</v>
      </c>
      <c r="E3290" t="s">
        <v>878</v>
      </c>
      <c r="F3290" t="s">
        <v>10</v>
      </c>
      <c r="G3290" t="s">
        <v>34</v>
      </c>
      <c r="I3290" t="s">
        <v>2914</v>
      </c>
      <c r="J3290" t="s">
        <v>7550</v>
      </c>
      <c r="K3290" t="str">
        <f>IF(COUNTIF(Customers!A:A, H3290)&gt;0, "Valid", "Invalid")</f>
        <v>Invalid</v>
      </c>
      <c r="L3290" t="str">
        <f t="shared" si="255"/>
        <v>1</v>
      </c>
      <c r="M3290" t="str">
        <f t="shared" si="256"/>
        <v>2022</v>
      </c>
      <c r="N3290">
        <f t="shared" si="257"/>
        <v>-45103.93</v>
      </c>
      <c r="O3290" t="str">
        <f t="shared" si="258"/>
        <v/>
      </c>
      <c r="P3290">
        <f t="shared" si="259"/>
        <v>45103.93</v>
      </c>
      <c r="Q3290" s="48" t="str">
        <f>IF(O3290="","",
   IF(OR(O3290&lt;EDA_Outlier_Analysis!$C$10, O3290&gt;EDA_Outlier_Analysis!$C$11),
      "Outlier",
      "Normal"))</f>
        <v/>
      </c>
      <c r="R3290" t="str">
        <f>IF(P3290="","",
   IF(OR(P3290 &lt; EDA_Outlier_Analysis!$F$7, P3290 &gt; EDA_Outlier_Analysis!$F$8),
      "Outlier",
      "Normal"))</f>
        <v>Normal</v>
      </c>
      <c r="S3290" t="str">
        <f>IF(N3290="","",
   IF(OR(N3290 &lt;EDA_Outlier_Analysis!$I$10, N3290 &gt; EDA_Outlier_Analysis!$I$11),
      "Outlier",
      "Normal"))</f>
        <v>Normal</v>
      </c>
    </row>
    <row r="3291" spans="1:19">
      <c r="A3291" t="s">
        <v>7551</v>
      </c>
      <c r="B3291" s="4">
        <v>45095</v>
      </c>
      <c r="C3291" s="2">
        <v>-29702.6</v>
      </c>
      <c r="D3291" t="s">
        <v>840</v>
      </c>
      <c r="E3291" t="s">
        <v>856</v>
      </c>
      <c r="F3291" t="s">
        <v>9</v>
      </c>
      <c r="G3291" t="s">
        <v>20</v>
      </c>
      <c r="I3291" t="s">
        <v>1340</v>
      </c>
      <c r="J3291" t="s">
        <v>7552</v>
      </c>
      <c r="K3291" t="str">
        <f>IF(COUNTIF(Customers!A:A, H3291)&gt;0, "Valid", "Invalid")</f>
        <v>Invalid</v>
      </c>
      <c r="L3291" t="str">
        <f t="shared" si="255"/>
        <v>6</v>
      </c>
      <c r="M3291" t="str">
        <f t="shared" si="256"/>
        <v>2023</v>
      </c>
      <c r="N3291">
        <f t="shared" si="257"/>
        <v>-29702.6</v>
      </c>
      <c r="O3291" t="str">
        <f t="shared" si="258"/>
        <v/>
      </c>
      <c r="P3291">
        <f t="shared" si="259"/>
        <v>29702.6</v>
      </c>
      <c r="Q3291" s="48" t="str">
        <f>IF(O3291="","",
   IF(OR(O3291&lt;EDA_Outlier_Analysis!$C$10, O3291&gt;EDA_Outlier_Analysis!$C$11),
      "Outlier",
      "Normal"))</f>
        <v/>
      </c>
      <c r="R3291" t="str">
        <f>IF(P3291="","",
   IF(OR(P3291 &lt; EDA_Outlier_Analysis!$F$7, P3291 &gt; EDA_Outlier_Analysis!$F$8),
      "Outlier",
      "Normal"))</f>
        <v>Normal</v>
      </c>
      <c r="S3291" t="str">
        <f>IF(N3291="","",
   IF(OR(N3291 &lt;EDA_Outlier_Analysis!$I$10, N3291 &gt; EDA_Outlier_Analysis!$I$11),
      "Outlier",
      "Normal"))</f>
        <v>Normal</v>
      </c>
    </row>
    <row r="3292" spans="1:19">
      <c r="A3292" t="s">
        <v>7553</v>
      </c>
      <c r="B3292" s="4">
        <v>44602</v>
      </c>
      <c r="C3292" s="2">
        <v>107771</v>
      </c>
      <c r="D3292" t="s">
        <v>849</v>
      </c>
      <c r="E3292" t="s">
        <v>850</v>
      </c>
      <c r="F3292" t="s">
        <v>11</v>
      </c>
      <c r="G3292" t="s">
        <v>24</v>
      </c>
      <c r="H3292" t="s">
        <v>595</v>
      </c>
      <c r="J3292" t="s">
        <v>7554</v>
      </c>
      <c r="K3292" t="str">
        <f>IF(COUNTIF(Customers!A:A, H3292)&gt;0, "Valid", "Invalid")</f>
        <v>Valid</v>
      </c>
      <c r="L3292" t="str">
        <f t="shared" si="255"/>
        <v>2</v>
      </c>
      <c r="M3292" t="str">
        <f t="shared" si="256"/>
        <v>2022</v>
      </c>
      <c r="N3292">
        <f t="shared" si="257"/>
        <v>107771</v>
      </c>
      <c r="O3292">
        <f t="shared" si="258"/>
        <v>107771</v>
      </c>
      <c r="P3292" t="str">
        <f t="shared" si="259"/>
        <v/>
      </c>
      <c r="Q3292" s="48" t="str">
        <f>IF(O3292="","",
   IF(OR(O3292&lt;EDA_Outlier_Analysis!$C$10, O3292&gt;EDA_Outlier_Analysis!$C$11),
      "Outlier",
      "Normal"))</f>
        <v>Normal</v>
      </c>
      <c r="R3292" t="str">
        <f>IF(P3292="","",
   IF(OR(P3292 &lt; EDA_Outlier_Analysis!$F$7, P3292 &gt; EDA_Outlier_Analysis!$F$8),
      "Outlier",
      "Normal"))</f>
        <v/>
      </c>
      <c r="S3292" t="str">
        <f>IF(N3292="","",
   IF(OR(N3292 &lt;EDA_Outlier_Analysis!$I$10, N3292 &gt; EDA_Outlier_Analysis!$I$11),
      "Outlier",
      "Normal"))</f>
        <v>Normal</v>
      </c>
    </row>
    <row r="3293" spans="1:19">
      <c r="A3293" t="s">
        <v>7555</v>
      </c>
      <c r="B3293" s="4">
        <v>45140</v>
      </c>
      <c r="C3293" s="2">
        <v>170235.38</v>
      </c>
      <c r="D3293" t="s">
        <v>849</v>
      </c>
      <c r="E3293" t="s">
        <v>853</v>
      </c>
      <c r="F3293" t="s">
        <v>11</v>
      </c>
      <c r="G3293" t="s">
        <v>24</v>
      </c>
      <c r="H3293" t="s">
        <v>167</v>
      </c>
      <c r="J3293" t="s">
        <v>7556</v>
      </c>
      <c r="K3293" t="str">
        <f>IF(COUNTIF(Customers!A:A, H3293)&gt;0, "Valid", "Invalid")</f>
        <v>Valid</v>
      </c>
      <c r="L3293" t="str">
        <f t="shared" si="255"/>
        <v>8</v>
      </c>
      <c r="M3293" t="str">
        <f t="shared" si="256"/>
        <v>2023</v>
      </c>
      <c r="N3293">
        <f t="shared" si="257"/>
        <v>170235.38</v>
      </c>
      <c r="O3293">
        <f t="shared" si="258"/>
        <v>170235.38</v>
      </c>
      <c r="P3293" t="str">
        <f t="shared" si="259"/>
        <v/>
      </c>
      <c r="Q3293" s="48" t="str">
        <f>IF(O3293="","",
   IF(OR(O3293&lt;EDA_Outlier_Analysis!$C$10, O3293&gt;EDA_Outlier_Analysis!$C$11),
      "Outlier",
      "Normal"))</f>
        <v>Normal</v>
      </c>
      <c r="R3293" t="str">
        <f>IF(P3293="","",
   IF(OR(P3293 &lt; EDA_Outlier_Analysis!$F$7, P3293 &gt; EDA_Outlier_Analysis!$F$8),
      "Outlier",
      "Normal"))</f>
        <v/>
      </c>
      <c r="S3293" t="str">
        <f>IF(N3293="","",
   IF(OR(N3293 &lt;EDA_Outlier_Analysis!$I$10, N3293 &gt; EDA_Outlier_Analysis!$I$11),
      "Outlier",
      "Normal"))</f>
        <v>Normal</v>
      </c>
    </row>
    <row r="3294" spans="1:19">
      <c r="A3294" t="s">
        <v>7557</v>
      </c>
      <c r="B3294" s="4">
        <v>44787</v>
      </c>
      <c r="C3294" s="2">
        <v>-40325.72</v>
      </c>
      <c r="D3294" t="s">
        <v>840</v>
      </c>
      <c r="E3294" t="s">
        <v>845</v>
      </c>
      <c r="F3294" t="s">
        <v>10</v>
      </c>
      <c r="G3294" t="s">
        <v>20</v>
      </c>
      <c r="I3294" t="s">
        <v>1971</v>
      </c>
      <c r="J3294" t="s">
        <v>7558</v>
      </c>
      <c r="K3294" t="str">
        <f>IF(COUNTIF(Customers!A:A, H3294)&gt;0, "Valid", "Invalid")</f>
        <v>Invalid</v>
      </c>
      <c r="L3294" t="str">
        <f t="shared" si="255"/>
        <v>8</v>
      </c>
      <c r="M3294" t="str">
        <f t="shared" si="256"/>
        <v>2022</v>
      </c>
      <c r="N3294">
        <f t="shared" si="257"/>
        <v>-40325.72</v>
      </c>
      <c r="O3294" t="str">
        <f t="shared" si="258"/>
        <v/>
      </c>
      <c r="P3294">
        <f t="shared" si="259"/>
        <v>40325.72</v>
      </c>
      <c r="Q3294" s="48" t="str">
        <f>IF(O3294="","",
   IF(OR(O3294&lt;EDA_Outlier_Analysis!$C$10, O3294&gt;EDA_Outlier_Analysis!$C$11),
      "Outlier",
      "Normal"))</f>
        <v/>
      </c>
      <c r="R3294" t="str">
        <f>IF(P3294="","",
   IF(OR(P3294 &lt; EDA_Outlier_Analysis!$F$7, P3294 &gt; EDA_Outlier_Analysis!$F$8),
      "Outlier",
      "Normal"))</f>
        <v>Normal</v>
      </c>
      <c r="S3294" t="str">
        <f>IF(N3294="","",
   IF(OR(N3294 &lt;EDA_Outlier_Analysis!$I$10, N3294 &gt; EDA_Outlier_Analysis!$I$11),
      "Outlier",
      "Normal"))</f>
        <v>Normal</v>
      </c>
    </row>
    <row r="3295" spans="1:19">
      <c r="A3295" t="s">
        <v>7559</v>
      </c>
      <c r="B3295" s="4">
        <v>45050</v>
      </c>
      <c r="C3295" s="2">
        <v>169588.23</v>
      </c>
      <c r="D3295" t="s">
        <v>849</v>
      </c>
      <c r="E3295" t="s">
        <v>868</v>
      </c>
      <c r="F3295" t="s">
        <v>11</v>
      </c>
      <c r="G3295" t="s">
        <v>20</v>
      </c>
      <c r="H3295" t="s">
        <v>287</v>
      </c>
      <c r="J3295" t="s">
        <v>7560</v>
      </c>
      <c r="K3295" t="str">
        <f>IF(COUNTIF(Customers!A:A, H3295)&gt;0, "Valid", "Invalid")</f>
        <v>Valid</v>
      </c>
      <c r="L3295" t="str">
        <f t="shared" si="255"/>
        <v>5</v>
      </c>
      <c r="M3295" t="str">
        <f t="shared" si="256"/>
        <v>2023</v>
      </c>
      <c r="N3295">
        <f t="shared" si="257"/>
        <v>169588.23</v>
      </c>
      <c r="O3295">
        <f t="shared" si="258"/>
        <v>169588.23</v>
      </c>
      <c r="P3295" t="str">
        <f t="shared" si="259"/>
        <v/>
      </c>
      <c r="Q3295" s="48" t="str">
        <f>IF(O3295="","",
   IF(OR(O3295&lt;EDA_Outlier_Analysis!$C$10, O3295&gt;EDA_Outlier_Analysis!$C$11),
      "Outlier",
      "Normal"))</f>
        <v>Normal</v>
      </c>
      <c r="R3295" t="str">
        <f>IF(P3295="","",
   IF(OR(P3295 &lt; EDA_Outlier_Analysis!$F$7, P3295 &gt; EDA_Outlier_Analysis!$F$8),
      "Outlier",
      "Normal"))</f>
        <v/>
      </c>
      <c r="S3295" t="str">
        <f>IF(N3295="","",
   IF(OR(N3295 &lt;EDA_Outlier_Analysis!$I$10, N3295 &gt; EDA_Outlier_Analysis!$I$11),
      "Outlier",
      "Normal"))</f>
        <v>Normal</v>
      </c>
    </row>
    <row r="3296" spans="1:19">
      <c r="A3296" t="s">
        <v>7561</v>
      </c>
      <c r="B3296" s="4">
        <v>45255</v>
      </c>
      <c r="C3296" s="2">
        <v>212536.9</v>
      </c>
      <c r="D3296" t="s">
        <v>849</v>
      </c>
      <c r="E3296" t="s">
        <v>868</v>
      </c>
      <c r="F3296" t="s">
        <v>11</v>
      </c>
      <c r="G3296" t="s">
        <v>20</v>
      </c>
      <c r="H3296" t="s">
        <v>79</v>
      </c>
      <c r="J3296" t="s">
        <v>7562</v>
      </c>
      <c r="K3296" t="str">
        <f>IF(COUNTIF(Customers!A:A, H3296)&gt;0, "Valid", "Invalid")</f>
        <v>Valid</v>
      </c>
      <c r="L3296" t="str">
        <f t="shared" si="255"/>
        <v>11</v>
      </c>
      <c r="M3296" t="str">
        <f t="shared" si="256"/>
        <v>2023</v>
      </c>
      <c r="N3296">
        <f t="shared" si="257"/>
        <v>212536.9</v>
      </c>
      <c r="O3296">
        <f t="shared" si="258"/>
        <v>212536.9</v>
      </c>
      <c r="P3296" t="str">
        <f t="shared" si="259"/>
        <v/>
      </c>
      <c r="Q3296" s="48" t="str">
        <f>IF(O3296="","",
   IF(OR(O3296&lt;EDA_Outlier_Analysis!$C$10, O3296&gt;EDA_Outlier_Analysis!$C$11),
      "Outlier",
      "Normal"))</f>
        <v>Normal</v>
      </c>
      <c r="R3296" t="str">
        <f>IF(P3296="","",
   IF(OR(P3296 &lt; EDA_Outlier_Analysis!$F$7, P3296 &gt; EDA_Outlier_Analysis!$F$8),
      "Outlier",
      "Normal"))</f>
        <v/>
      </c>
      <c r="S3296" t="str">
        <f>IF(N3296="","",
   IF(OR(N3296 &lt;EDA_Outlier_Analysis!$I$10, N3296 &gt; EDA_Outlier_Analysis!$I$11),
      "Outlier",
      "Normal"))</f>
        <v>Normal</v>
      </c>
    </row>
    <row r="3297" spans="1:19">
      <c r="A3297" t="s">
        <v>7563</v>
      </c>
      <c r="B3297" s="4">
        <v>44881</v>
      </c>
      <c r="C3297" s="2">
        <v>163040.43</v>
      </c>
      <c r="D3297" t="s">
        <v>849</v>
      </c>
      <c r="E3297" t="s">
        <v>868</v>
      </c>
      <c r="F3297" t="s">
        <v>11</v>
      </c>
      <c r="G3297" t="s">
        <v>31</v>
      </c>
      <c r="H3297" t="s">
        <v>295</v>
      </c>
      <c r="J3297" t="s">
        <v>7564</v>
      </c>
      <c r="K3297" t="str">
        <f>IF(COUNTIF(Customers!A:A, H3297)&gt;0, "Valid", "Invalid")</f>
        <v>Valid</v>
      </c>
      <c r="L3297" t="str">
        <f t="shared" si="255"/>
        <v>11</v>
      </c>
      <c r="M3297" t="str">
        <f t="shared" si="256"/>
        <v>2022</v>
      </c>
      <c r="N3297">
        <f t="shared" si="257"/>
        <v>163040.43</v>
      </c>
      <c r="O3297">
        <f t="shared" si="258"/>
        <v>163040.43</v>
      </c>
      <c r="P3297" t="str">
        <f t="shared" si="259"/>
        <v/>
      </c>
      <c r="Q3297" s="48" t="str">
        <f>IF(O3297="","",
   IF(OR(O3297&lt;EDA_Outlier_Analysis!$C$10, O3297&gt;EDA_Outlier_Analysis!$C$11),
      "Outlier",
      "Normal"))</f>
        <v>Normal</v>
      </c>
      <c r="R3297" t="str">
        <f>IF(P3297="","",
   IF(OR(P3297 &lt; EDA_Outlier_Analysis!$F$7, P3297 &gt; EDA_Outlier_Analysis!$F$8),
      "Outlier",
      "Normal"))</f>
        <v/>
      </c>
      <c r="S3297" t="str">
        <f>IF(N3297="","",
   IF(OR(N3297 &lt;EDA_Outlier_Analysis!$I$10, N3297 &gt; EDA_Outlier_Analysis!$I$11),
      "Outlier",
      "Normal"))</f>
        <v>Normal</v>
      </c>
    </row>
    <row r="3298" spans="1:19">
      <c r="A3298" t="s">
        <v>7565</v>
      </c>
      <c r="B3298" s="4">
        <v>45280</v>
      </c>
      <c r="C3298" s="2">
        <v>-45176.95</v>
      </c>
      <c r="D3298" t="s">
        <v>840</v>
      </c>
      <c r="E3298" t="s">
        <v>856</v>
      </c>
      <c r="F3298" t="s">
        <v>11</v>
      </c>
      <c r="G3298" t="s">
        <v>20</v>
      </c>
      <c r="I3298" t="s">
        <v>942</v>
      </c>
      <c r="J3298" t="s">
        <v>7566</v>
      </c>
      <c r="K3298" t="str">
        <f>IF(COUNTIF(Customers!A:A, H3298)&gt;0, "Valid", "Invalid")</f>
        <v>Invalid</v>
      </c>
      <c r="L3298" t="str">
        <f t="shared" si="255"/>
        <v>12</v>
      </c>
      <c r="M3298" t="str">
        <f t="shared" si="256"/>
        <v>2023</v>
      </c>
      <c r="N3298">
        <f t="shared" si="257"/>
        <v>-45176.95</v>
      </c>
      <c r="O3298" t="str">
        <f t="shared" si="258"/>
        <v/>
      </c>
      <c r="P3298">
        <f t="shared" si="259"/>
        <v>45176.95</v>
      </c>
      <c r="Q3298" s="48" t="str">
        <f>IF(O3298="","",
   IF(OR(O3298&lt;EDA_Outlier_Analysis!$C$10, O3298&gt;EDA_Outlier_Analysis!$C$11),
      "Outlier",
      "Normal"))</f>
        <v/>
      </c>
      <c r="R3298" t="str">
        <f>IF(P3298="","",
   IF(OR(P3298 &lt; EDA_Outlier_Analysis!$F$7, P3298 &gt; EDA_Outlier_Analysis!$F$8),
      "Outlier",
      "Normal"))</f>
        <v>Normal</v>
      </c>
      <c r="S3298" t="str">
        <f>IF(N3298="","",
   IF(OR(N3298 &lt;EDA_Outlier_Analysis!$I$10, N3298 &gt; EDA_Outlier_Analysis!$I$11),
      "Outlier",
      "Normal"))</f>
        <v>Normal</v>
      </c>
    </row>
    <row r="3299" spans="1:19">
      <c r="A3299" t="s">
        <v>7567</v>
      </c>
      <c r="B3299" s="4">
        <v>44631</v>
      </c>
      <c r="C3299" s="2">
        <v>-59436.57</v>
      </c>
      <c r="D3299" t="s">
        <v>840</v>
      </c>
      <c r="E3299" t="s">
        <v>845</v>
      </c>
      <c r="F3299" t="s">
        <v>11</v>
      </c>
      <c r="G3299" t="s">
        <v>20</v>
      </c>
      <c r="I3299" t="s">
        <v>929</v>
      </c>
      <c r="J3299" t="s">
        <v>7568</v>
      </c>
      <c r="K3299" t="str">
        <f>IF(COUNTIF(Customers!A:A, H3299)&gt;0, "Valid", "Invalid")</f>
        <v>Invalid</v>
      </c>
      <c r="L3299" t="str">
        <f t="shared" si="255"/>
        <v>3</v>
      </c>
      <c r="M3299" t="str">
        <f t="shared" si="256"/>
        <v>2022</v>
      </c>
      <c r="N3299">
        <f t="shared" si="257"/>
        <v>-59436.57</v>
      </c>
      <c r="O3299" t="str">
        <f t="shared" si="258"/>
        <v/>
      </c>
      <c r="P3299">
        <f t="shared" si="259"/>
        <v>59436.57</v>
      </c>
      <c r="Q3299" s="48" t="str">
        <f>IF(O3299="","",
   IF(OR(O3299&lt;EDA_Outlier_Analysis!$C$10, O3299&gt;EDA_Outlier_Analysis!$C$11),
      "Outlier",
      "Normal"))</f>
        <v/>
      </c>
      <c r="R3299" t="str">
        <f>IF(P3299="","",
   IF(OR(P3299 &lt; EDA_Outlier_Analysis!$F$7, P3299 &gt; EDA_Outlier_Analysis!$F$8),
      "Outlier",
      "Normal"))</f>
        <v>Outlier</v>
      </c>
      <c r="S3299" t="str">
        <f>IF(N3299="","",
   IF(OR(N3299 &lt;EDA_Outlier_Analysis!$I$10, N3299 &gt; EDA_Outlier_Analysis!$I$11),
      "Outlier",
      "Normal"))</f>
        <v>Normal</v>
      </c>
    </row>
    <row r="3300" spans="1:19">
      <c r="A3300" t="s">
        <v>7569</v>
      </c>
      <c r="B3300" s="4">
        <v>45007</v>
      </c>
      <c r="C3300" s="2">
        <v>107527.67</v>
      </c>
      <c r="D3300" t="s">
        <v>849</v>
      </c>
      <c r="E3300" t="s">
        <v>868</v>
      </c>
      <c r="F3300" t="s">
        <v>11</v>
      </c>
      <c r="G3300" t="s">
        <v>31</v>
      </c>
      <c r="H3300" t="s">
        <v>69</v>
      </c>
      <c r="J3300" t="s">
        <v>7570</v>
      </c>
      <c r="K3300" t="str">
        <f>IF(COUNTIF(Customers!A:A, H3300)&gt;0, "Valid", "Invalid")</f>
        <v>Valid</v>
      </c>
      <c r="L3300" t="str">
        <f t="shared" si="255"/>
        <v>3</v>
      </c>
      <c r="M3300" t="str">
        <f t="shared" si="256"/>
        <v>2023</v>
      </c>
      <c r="N3300">
        <f t="shared" si="257"/>
        <v>107527.67</v>
      </c>
      <c r="O3300">
        <f t="shared" si="258"/>
        <v>107527.67</v>
      </c>
      <c r="P3300" t="str">
        <f t="shared" si="259"/>
        <v/>
      </c>
      <c r="Q3300" s="48" t="str">
        <f>IF(O3300="","",
   IF(OR(O3300&lt;EDA_Outlier_Analysis!$C$10, O3300&gt;EDA_Outlier_Analysis!$C$11),
      "Outlier",
      "Normal"))</f>
        <v>Normal</v>
      </c>
      <c r="R3300" t="str">
        <f>IF(P3300="","",
   IF(OR(P3300 &lt; EDA_Outlier_Analysis!$F$7, P3300 &gt; EDA_Outlier_Analysis!$F$8),
      "Outlier",
      "Normal"))</f>
        <v/>
      </c>
      <c r="S3300" t="str">
        <f>IF(N3300="","",
   IF(OR(N3300 &lt;EDA_Outlier_Analysis!$I$10, N3300 &gt; EDA_Outlier_Analysis!$I$11),
      "Outlier",
      "Normal"))</f>
        <v>Normal</v>
      </c>
    </row>
    <row r="3301" spans="1:19">
      <c r="A3301" t="s">
        <v>7571</v>
      </c>
      <c r="B3301" s="4">
        <v>44744</v>
      </c>
      <c r="C3301" s="2">
        <v>-50141.760000000002</v>
      </c>
      <c r="D3301" t="s">
        <v>840</v>
      </c>
      <c r="E3301" t="s">
        <v>878</v>
      </c>
      <c r="F3301" t="s">
        <v>11</v>
      </c>
      <c r="G3301" t="s">
        <v>20</v>
      </c>
      <c r="I3301" t="s">
        <v>4929</v>
      </c>
      <c r="J3301" t="s">
        <v>7572</v>
      </c>
      <c r="K3301" t="str">
        <f>IF(COUNTIF(Customers!A:A, H3301)&gt;0, "Valid", "Invalid")</f>
        <v>Invalid</v>
      </c>
      <c r="L3301" t="str">
        <f t="shared" si="255"/>
        <v>7</v>
      </c>
      <c r="M3301" t="str">
        <f t="shared" si="256"/>
        <v>2022</v>
      </c>
      <c r="N3301">
        <f t="shared" si="257"/>
        <v>-50141.760000000002</v>
      </c>
      <c r="O3301" t="str">
        <f t="shared" si="258"/>
        <v/>
      </c>
      <c r="P3301">
        <f t="shared" si="259"/>
        <v>50141.760000000002</v>
      </c>
      <c r="Q3301" s="48" t="str">
        <f>IF(O3301="","",
   IF(OR(O3301&lt;EDA_Outlier_Analysis!$C$10, O3301&gt;EDA_Outlier_Analysis!$C$11),
      "Outlier",
      "Normal"))</f>
        <v/>
      </c>
      <c r="R3301" t="str">
        <f>IF(P3301="","",
   IF(OR(P3301 &lt; EDA_Outlier_Analysis!$F$7, P3301 &gt; EDA_Outlier_Analysis!$F$8),
      "Outlier",
      "Normal"))</f>
        <v>Normal</v>
      </c>
      <c r="S3301" t="str">
        <f>IF(N3301="","",
   IF(OR(N3301 &lt;EDA_Outlier_Analysis!$I$10, N3301 &gt; EDA_Outlier_Analysis!$I$11),
      "Outlier",
      "Normal"))</f>
        <v>Normal</v>
      </c>
    </row>
    <row r="3302" spans="1:19">
      <c r="A3302" t="s">
        <v>7573</v>
      </c>
      <c r="B3302" s="4">
        <v>44997</v>
      </c>
      <c r="C3302" s="2">
        <v>-56400.77</v>
      </c>
      <c r="D3302" t="s">
        <v>840</v>
      </c>
      <c r="E3302" t="s">
        <v>864</v>
      </c>
      <c r="F3302" t="s">
        <v>10</v>
      </c>
      <c r="G3302" t="s">
        <v>31</v>
      </c>
      <c r="I3302" t="s">
        <v>965</v>
      </c>
      <c r="J3302" t="s">
        <v>7574</v>
      </c>
      <c r="K3302" t="str">
        <f>IF(COUNTIF(Customers!A:A, H3302)&gt;0, "Valid", "Invalid")</f>
        <v>Invalid</v>
      </c>
      <c r="L3302" t="str">
        <f t="shared" si="255"/>
        <v>3</v>
      </c>
      <c r="M3302" t="str">
        <f t="shared" si="256"/>
        <v>2023</v>
      </c>
      <c r="N3302">
        <f t="shared" si="257"/>
        <v>-56400.77</v>
      </c>
      <c r="O3302" t="str">
        <f t="shared" si="258"/>
        <v/>
      </c>
      <c r="P3302">
        <f t="shared" si="259"/>
        <v>56400.77</v>
      </c>
      <c r="Q3302" s="48" t="str">
        <f>IF(O3302="","",
   IF(OR(O3302&lt;EDA_Outlier_Analysis!$C$10, O3302&gt;EDA_Outlier_Analysis!$C$11),
      "Outlier",
      "Normal"))</f>
        <v/>
      </c>
      <c r="R3302" t="str">
        <f>IF(P3302="","",
   IF(OR(P3302 &lt; EDA_Outlier_Analysis!$F$7, P3302 &gt; EDA_Outlier_Analysis!$F$8),
      "Outlier",
      "Normal"))</f>
        <v>Outlier</v>
      </c>
      <c r="S3302" t="str">
        <f>IF(N3302="","",
   IF(OR(N3302 &lt;EDA_Outlier_Analysis!$I$10, N3302 &gt; EDA_Outlier_Analysis!$I$11),
      "Outlier",
      "Normal"))</f>
        <v>Normal</v>
      </c>
    </row>
    <row r="3303" spans="1:19">
      <c r="A3303" t="s">
        <v>7575</v>
      </c>
      <c r="B3303" s="4">
        <v>45126</v>
      </c>
      <c r="C3303" s="2">
        <v>213297.39</v>
      </c>
      <c r="D3303" t="s">
        <v>849</v>
      </c>
      <c r="E3303" t="s">
        <v>868</v>
      </c>
      <c r="F3303" t="s">
        <v>11</v>
      </c>
      <c r="G3303" t="s">
        <v>24</v>
      </c>
      <c r="H3303" t="s">
        <v>127</v>
      </c>
      <c r="J3303" t="s">
        <v>7576</v>
      </c>
      <c r="K3303" t="str">
        <f>IF(COUNTIF(Customers!A:A, H3303)&gt;0, "Valid", "Invalid")</f>
        <v>Valid</v>
      </c>
      <c r="L3303" t="str">
        <f t="shared" si="255"/>
        <v>7</v>
      </c>
      <c r="M3303" t="str">
        <f t="shared" si="256"/>
        <v>2023</v>
      </c>
      <c r="N3303">
        <f t="shared" si="257"/>
        <v>213297.39</v>
      </c>
      <c r="O3303">
        <f t="shared" si="258"/>
        <v>213297.39</v>
      </c>
      <c r="P3303" t="str">
        <f t="shared" si="259"/>
        <v/>
      </c>
      <c r="Q3303" s="48" t="str">
        <f>IF(O3303="","",
   IF(OR(O3303&lt;EDA_Outlier_Analysis!$C$10, O3303&gt;EDA_Outlier_Analysis!$C$11),
      "Outlier",
      "Normal"))</f>
        <v>Normal</v>
      </c>
      <c r="R3303" t="str">
        <f>IF(P3303="","",
   IF(OR(P3303 &lt; EDA_Outlier_Analysis!$F$7, P3303 &gt; EDA_Outlier_Analysis!$F$8),
      "Outlier",
      "Normal"))</f>
        <v/>
      </c>
      <c r="S3303" t="str">
        <f>IF(N3303="","",
   IF(OR(N3303 &lt;EDA_Outlier_Analysis!$I$10, N3303 &gt; EDA_Outlier_Analysis!$I$11),
      "Outlier",
      "Normal"))</f>
        <v>Normal</v>
      </c>
    </row>
    <row r="3304" spans="1:19">
      <c r="A3304" t="s">
        <v>7577</v>
      </c>
      <c r="B3304" s="4">
        <v>44813</v>
      </c>
      <c r="C3304" s="2">
        <v>89394.17</v>
      </c>
      <c r="D3304" t="s">
        <v>849</v>
      </c>
      <c r="E3304" t="s">
        <v>850</v>
      </c>
      <c r="F3304" t="s">
        <v>10</v>
      </c>
      <c r="G3304" t="s">
        <v>31</v>
      </c>
      <c r="H3304" t="s">
        <v>683</v>
      </c>
      <c r="J3304" t="s">
        <v>7578</v>
      </c>
      <c r="K3304" t="str">
        <f>IF(COUNTIF(Customers!A:A, H3304)&gt;0, "Valid", "Invalid")</f>
        <v>Valid</v>
      </c>
      <c r="L3304" t="str">
        <f t="shared" si="255"/>
        <v>9</v>
      </c>
      <c r="M3304" t="str">
        <f t="shared" si="256"/>
        <v>2022</v>
      </c>
      <c r="N3304">
        <f t="shared" si="257"/>
        <v>89394.17</v>
      </c>
      <c r="O3304">
        <f t="shared" si="258"/>
        <v>89394.17</v>
      </c>
      <c r="P3304" t="str">
        <f t="shared" si="259"/>
        <v/>
      </c>
      <c r="Q3304" s="48" t="str">
        <f>IF(O3304="","",
   IF(OR(O3304&lt;EDA_Outlier_Analysis!$C$10, O3304&gt;EDA_Outlier_Analysis!$C$11),
      "Outlier",
      "Normal"))</f>
        <v>Normal</v>
      </c>
      <c r="R3304" t="str">
        <f>IF(P3304="","",
   IF(OR(P3304 &lt; EDA_Outlier_Analysis!$F$7, P3304 &gt; EDA_Outlier_Analysis!$F$8),
      "Outlier",
      "Normal"))</f>
        <v/>
      </c>
      <c r="S3304" t="str">
        <f>IF(N3304="","",
   IF(OR(N3304 &lt;EDA_Outlier_Analysis!$I$10, N3304 &gt; EDA_Outlier_Analysis!$I$11),
      "Outlier",
      "Normal"))</f>
        <v>Normal</v>
      </c>
    </row>
    <row r="3305" spans="1:19">
      <c r="A3305" t="s">
        <v>7579</v>
      </c>
      <c r="B3305" s="4">
        <v>45171</v>
      </c>
      <c r="C3305" s="2">
        <v>142230.21</v>
      </c>
      <c r="D3305" t="s">
        <v>849</v>
      </c>
      <c r="E3305" t="s">
        <v>868</v>
      </c>
      <c r="F3305" t="s">
        <v>10</v>
      </c>
      <c r="G3305" t="s">
        <v>34</v>
      </c>
      <c r="H3305" t="s">
        <v>537</v>
      </c>
      <c r="J3305" t="s">
        <v>7580</v>
      </c>
      <c r="K3305" t="str">
        <f>IF(COUNTIF(Customers!A:A, H3305)&gt;0, "Valid", "Invalid")</f>
        <v>Valid</v>
      </c>
      <c r="L3305" t="str">
        <f t="shared" si="255"/>
        <v>9</v>
      </c>
      <c r="M3305" t="str">
        <f t="shared" si="256"/>
        <v>2023</v>
      </c>
      <c r="N3305">
        <f t="shared" si="257"/>
        <v>142230.21</v>
      </c>
      <c r="O3305">
        <f t="shared" si="258"/>
        <v>142230.21</v>
      </c>
      <c r="P3305" t="str">
        <f t="shared" si="259"/>
        <v/>
      </c>
      <c r="Q3305" s="48" t="str">
        <f>IF(O3305="","",
   IF(OR(O3305&lt;EDA_Outlier_Analysis!$C$10, O3305&gt;EDA_Outlier_Analysis!$C$11),
      "Outlier",
      "Normal"))</f>
        <v>Normal</v>
      </c>
      <c r="R3305" t="str">
        <f>IF(P3305="","",
   IF(OR(P3305 &lt; EDA_Outlier_Analysis!$F$7, P3305 &gt; EDA_Outlier_Analysis!$F$8),
      "Outlier",
      "Normal"))</f>
        <v/>
      </c>
      <c r="S3305" t="str">
        <f>IF(N3305="","",
   IF(OR(N3305 &lt;EDA_Outlier_Analysis!$I$10, N3305 &gt; EDA_Outlier_Analysis!$I$11),
      "Outlier",
      "Normal"))</f>
        <v>Normal</v>
      </c>
    </row>
    <row r="3306" spans="1:19">
      <c r="A3306" t="s">
        <v>7581</v>
      </c>
      <c r="B3306" s="4">
        <v>45262</v>
      </c>
      <c r="C3306" s="2">
        <v>-38257.19</v>
      </c>
      <c r="D3306" t="s">
        <v>840</v>
      </c>
      <c r="E3306" t="s">
        <v>845</v>
      </c>
      <c r="F3306" t="s">
        <v>10</v>
      </c>
      <c r="G3306" t="s">
        <v>34</v>
      </c>
      <c r="I3306" t="s">
        <v>979</v>
      </c>
      <c r="J3306" t="s">
        <v>7582</v>
      </c>
      <c r="K3306" t="str">
        <f>IF(COUNTIF(Customers!A:A, H3306)&gt;0, "Valid", "Invalid")</f>
        <v>Invalid</v>
      </c>
      <c r="L3306" t="str">
        <f t="shared" si="255"/>
        <v>12</v>
      </c>
      <c r="M3306" t="str">
        <f t="shared" si="256"/>
        <v>2023</v>
      </c>
      <c r="N3306">
        <f t="shared" si="257"/>
        <v>-38257.19</v>
      </c>
      <c r="O3306" t="str">
        <f t="shared" si="258"/>
        <v/>
      </c>
      <c r="P3306">
        <f t="shared" si="259"/>
        <v>38257.19</v>
      </c>
      <c r="Q3306" s="48" t="str">
        <f>IF(O3306="","",
   IF(OR(O3306&lt;EDA_Outlier_Analysis!$C$10, O3306&gt;EDA_Outlier_Analysis!$C$11),
      "Outlier",
      "Normal"))</f>
        <v/>
      </c>
      <c r="R3306" t="str">
        <f>IF(P3306="","",
   IF(OR(P3306 &lt; EDA_Outlier_Analysis!$F$7, P3306 &gt; EDA_Outlier_Analysis!$F$8),
      "Outlier",
      "Normal"))</f>
        <v>Normal</v>
      </c>
      <c r="S3306" t="str">
        <f>IF(N3306="","",
   IF(OR(N3306 &lt;EDA_Outlier_Analysis!$I$10, N3306 &gt; EDA_Outlier_Analysis!$I$11),
      "Outlier",
      "Normal"))</f>
        <v>Normal</v>
      </c>
    </row>
    <row r="3307" spans="1:19">
      <c r="A3307" t="s">
        <v>7583</v>
      </c>
      <c r="B3307" s="4">
        <v>44889</v>
      </c>
      <c r="C3307" s="2">
        <v>-48185.71</v>
      </c>
      <c r="D3307" t="s">
        <v>840</v>
      </c>
      <c r="E3307" t="s">
        <v>841</v>
      </c>
      <c r="F3307" t="s">
        <v>11</v>
      </c>
      <c r="G3307" t="s">
        <v>24</v>
      </c>
      <c r="I3307" t="s">
        <v>1438</v>
      </c>
      <c r="J3307" t="s">
        <v>7584</v>
      </c>
      <c r="K3307" t="str">
        <f>IF(COUNTIF(Customers!A:A, H3307)&gt;0, "Valid", "Invalid")</f>
        <v>Invalid</v>
      </c>
      <c r="L3307" t="str">
        <f t="shared" si="255"/>
        <v>11</v>
      </c>
      <c r="M3307" t="str">
        <f t="shared" si="256"/>
        <v>2022</v>
      </c>
      <c r="N3307">
        <f t="shared" si="257"/>
        <v>-48185.71</v>
      </c>
      <c r="O3307" t="str">
        <f t="shared" si="258"/>
        <v/>
      </c>
      <c r="P3307">
        <f t="shared" si="259"/>
        <v>48185.71</v>
      </c>
      <c r="Q3307" s="48" t="str">
        <f>IF(O3307="","",
   IF(OR(O3307&lt;EDA_Outlier_Analysis!$C$10, O3307&gt;EDA_Outlier_Analysis!$C$11),
      "Outlier",
      "Normal"))</f>
        <v/>
      </c>
      <c r="R3307" t="str">
        <f>IF(P3307="","",
   IF(OR(P3307 &lt; EDA_Outlier_Analysis!$F$7, P3307 &gt; EDA_Outlier_Analysis!$F$8),
      "Outlier",
      "Normal"))</f>
        <v>Normal</v>
      </c>
      <c r="S3307" t="str">
        <f>IF(N3307="","",
   IF(OR(N3307 &lt;EDA_Outlier_Analysis!$I$10, N3307 &gt; EDA_Outlier_Analysis!$I$11),
      "Outlier",
      "Normal"))</f>
        <v>Normal</v>
      </c>
    </row>
    <row r="3308" spans="1:19">
      <c r="A3308" t="s">
        <v>7585</v>
      </c>
      <c r="B3308" s="4">
        <v>44814</v>
      </c>
      <c r="C3308" s="2">
        <v>229610.07</v>
      </c>
      <c r="D3308" t="s">
        <v>849</v>
      </c>
      <c r="E3308" t="s">
        <v>853</v>
      </c>
      <c r="F3308" t="s">
        <v>11</v>
      </c>
      <c r="G3308" t="s">
        <v>24</v>
      </c>
      <c r="H3308" t="s">
        <v>755</v>
      </c>
      <c r="J3308" t="s">
        <v>7586</v>
      </c>
      <c r="K3308" t="str">
        <f>IF(COUNTIF(Customers!A:A, H3308)&gt;0, "Valid", "Invalid")</f>
        <v>Valid</v>
      </c>
      <c r="L3308" t="str">
        <f t="shared" si="255"/>
        <v>9</v>
      </c>
      <c r="M3308" t="str">
        <f t="shared" si="256"/>
        <v>2022</v>
      </c>
      <c r="N3308">
        <f t="shared" si="257"/>
        <v>229610.07</v>
      </c>
      <c r="O3308">
        <f t="shared" si="258"/>
        <v>229610.07</v>
      </c>
      <c r="P3308" t="str">
        <f t="shared" si="259"/>
        <v/>
      </c>
      <c r="Q3308" s="48" t="str">
        <f>IF(O3308="","",
   IF(OR(O3308&lt;EDA_Outlier_Analysis!$C$10, O3308&gt;EDA_Outlier_Analysis!$C$11),
      "Outlier",
      "Normal"))</f>
        <v>Normal</v>
      </c>
      <c r="R3308" t="str">
        <f>IF(P3308="","",
   IF(OR(P3308 &lt; EDA_Outlier_Analysis!$F$7, P3308 &gt; EDA_Outlier_Analysis!$F$8),
      "Outlier",
      "Normal"))</f>
        <v/>
      </c>
      <c r="S3308" t="str">
        <f>IF(N3308="","",
   IF(OR(N3308 &lt;EDA_Outlier_Analysis!$I$10, N3308 &gt; EDA_Outlier_Analysis!$I$11),
      "Outlier",
      "Normal"))</f>
        <v>Normal</v>
      </c>
    </row>
    <row r="3309" spans="1:19">
      <c r="A3309" t="s">
        <v>7587</v>
      </c>
      <c r="B3309" s="4">
        <v>44568</v>
      </c>
      <c r="C3309" s="2">
        <v>-36987.25</v>
      </c>
      <c r="D3309" t="s">
        <v>840</v>
      </c>
      <c r="E3309" t="s">
        <v>905</v>
      </c>
      <c r="F3309" t="s">
        <v>11</v>
      </c>
      <c r="G3309" t="s">
        <v>24</v>
      </c>
      <c r="I3309" t="s">
        <v>1620</v>
      </c>
      <c r="J3309" t="s">
        <v>7588</v>
      </c>
      <c r="K3309" t="str">
        <f>IF(COUNTIF(Customers!A:A, H3309)&gt;0, "Valid", "Invalid")</f>
        <v>Invalid</v>
      </c>
      <c r="L3309" t="str">
        <f t="shared" si="255"/>
        <v>1</v>
      </c>
      <c r="M3309" t="str">
        <f t="shared" si="256"/>
        <v>2022</v>
      </c>
      <c r="N3309">
        <f t="shared" si="257"/>
        <v>-36987.25</v>
      </c>
      <c r="O3309" t="str">
        <f t="shared" si="258"/>
        <v/>
      </c>
      <c r="P3309">
        <f t="shared" si="259"/>
        <v>36987.25</v>
      </c>
      <c r="Q3309" s="48" t="str">
        <f>IF(O3309="","",
   IF(OR(O3309&lt;EDA_Outlier_Analysis!$C$10, O3309&gt;EDA_Outlier_Analysis!$C$11),
      "Outlier",
      "Normal"))</f>
        <v/>
      </c>
      <c r="R3309" t="str">
        <f>IF(P3309="","",
   IF(OR(P3309 &lt; EDA_Outlier_Analysis!$F$7, P3309 &gt; EDA_Outlier_Analysis!$F$8),
      "Outlier",
      "Normal"))</f>
        <v>Normal</v>
      </c>
      <c r="S3309" t="str">
        <f>IF(N3309="","",
   IF(OR(N3309 &lt;EDA_Outlier_Analysis!$I$10, N3309 &gt; EDA_Outlier_Analysis!$I$11),
      "Outlier",
      "Normal"))</f>
        <v>Normal</v>
      </c>
    </row>
    <row r="3310" spans="1:19">
      <c r="A3310" t="s">
        <v>7589</v>
      </c>
      <c r="B3310" s="4">
        <v>44659</v>
      </c>
      <c r="C3310" s="2">
        <v>-50258.879999999997</v>
      </c>
      <c r="D3310" t="s">
        <v>840</v>
      </c>
      <c r="E3310" t="s">
        <v>864</v>
      </c>
      <c r="F3310" t="s">
        <v>9</v>
      </c>
      <c r="G3310" t="s">
        <v>24</v>
      </c>
      <c r="I3310" t="s">
        <v>1010</v>
      </c>
      <c r="J3310" t="s">
        <v>7590</v>
      </c>
      <c r="K3310" t="str">
        <f>IF(COUNTIF(Customers!A:A, H3310)&gt;0, "Valid", "Invalid")</f>
        <v>Invalid</v>
      </c>
      <c r="L3310" t="str">
        <f t="shared" si="255"/>
        <v>4</v>
      </c>
      <c r="M3310" t="str">
        <f t="shared" si="256"/>
        <v>2022</v>
      </c>
      <c r="N3310">
        <f t="shared" si="257"/>
        <v>-50258.879999999997</v>
      </c>
      <c r="O3310" t="str">
        <f t="shared" si="258"/>
        <v/>
      </c>
      <c r="P3310">
        <f t="shared" si="259"/>
        <v>50258.879999999997</v>
      </c>
      <c r="Q3310" s="48" t="str">
        <f>IF(O3310="","",
   IF(OR(O3310&lt;EDA_Outlier_Analysis!$C$10, O3310&gt;EDA_Outlier_Analysis!$C$11),
      "Outlier",
      "Normal"))</f>
        <v/>
      </c>
      <c r="R3310" t="str">
        <f>IF(P3310="","",
   IF(OR(P3310 &lt; EDA_Outlier_Analysis!$F$7, P3310 &gt; EDA_Outlier_Analysis!$F$8),
      "Outlier",
      "Normal"))</f>
        <v>Normal</v>
      </c>
      <c r="S3310" t="str">
        <f>IF(N3310="","",
   IF(OR(N3310 &lt;EDA_Outlier_Analysis!$I$10, N3310 &gt; EDA_Outlier_Analysis!$I$11),
      "Outlier",
      "Normal"))</f>
        <v>Normal</v>
      </c>
    </row>
    <row r="3311" spans="1:19">
      <c r="A3311" t="s">
        <v>7591</v>
      </c>
      <c r="B3311" s="4">
        <v>45210</v>
      </c>
      <c r="C3311" s="2">
        <v>177113.19</v>
      </c>
      <c r="D3311" t="s">
        <v>849</v>
      </c>
      <c r="E3311" t="s">
        <v>853</v>
      </c>
      <c r="F3311" t="s">
        <v>10</v>
      </c>
      <c r="G3311" t="s">
        <v>24</v>
      </c>
      <c r="H3311" t="s">
        <v>195</v>
      </c>
      <c r="J3311" t="s">
        <v>7592</v>
      </c>
      <c r="K3311" t="str">
        <f>IF(COUNTIF(Customers!A:A, H3311)&gt;0, "Valid", "Invalid")</f>
        <v>Valid</v>
      </c>
      <c r="L3311" t="str">
        <f t="shared" si="255"/>
        <v>10</v>
      </c>
      <c r="M3311" t="str">
        <f t="shared" si="256"/>
        <v>2023</v>
      </c>
      <c r="N3311">
        <f t="shared" si="257"/>
        <v>177113.19</v>
      </c>
      <c r="O3311">
        <f t="shared" si="258"/>
        <v>177113.19</v>
      </c>
      <c r="P3311" t="str">
        <f t="shared" si="259"/>
        <v/>
      </c>
      <c r="Q3311" s="48" t="str">
        <f>IF(O3311="","",
   IF(OR(O3311&lt;EDA_Outlier_Analysis!$C$10, O3311&gt;EDA_Outlier_Analysis!$C$11),
      "Outlier",
      "Normal"))</f>
        <v>Normal</v>
      </c>
      <c r="R3311" t="str">
        <f>IF(P3311="","",
   IF(OR(P3311 &lt; EDA_Outlier_Analysis!$F$7, P3311 &gt; EDA_Outlier_Analysis!$F$8),
      "Outlier",
      "Normal"))</f>
        <v/>
      </c>
      <c r="S3311" t="str">
        <f>IF(N3311="","",
   IF(OR(N3311 &lt;EDA_Outlier_Analysis!$I$10, N3311 &gt; EDA_Outlier_Analysis!$I$11),
      "Outlier",
      "Normal"))</f>
        <v>Normal</v>
      </c>
    </row>
    <row r="3312" spans="1:19">
      <c r="A3312" t="s">
        <v>7593</v>
      </c>
      <c r="B3312" s="4">
        <v>44597</v>
      </c>
      <c r="C3312" s="2">
        <v>171285.02</v>
      </c>
      <c r="D3312" t="s">
        <v>849</v>
      </c>
      <c r="E3312" t="s">
        <v>868</v>
      </c>
      <c r="F3312" t="s">
        <v>10</v>
      </c>
      <c r="G3312" t="s">
        <v>20</v>
      </c>
      <c r="H3312" t="s">
        <v>457</v>
      </c>
      <c r="J3312" t="s">
        <v>7594</v>
      </c>
      <c r="K3312" t="str">
        <f>IF(COUNTIF(Customers!A:A, H3312)&gt;0, "Valid", "Invalid")</f>
        <v>Valid</v>
      </c>
      <c r="L3312" t="str">
        <f t="shared" si="255"/>
        <v>2</v>
      </c>
      <c r="M3312" t="str">
        <f t="shared" si="256"/>
        <v>2022</v>
      </c>
      <c r="N3312">
        <f t="shared" si="257"/>
        <v>171285.02</v>
      </c>
      <c r="O3312">
        <f t="shared" si="258"/>
        <v>171285.02</v>
      </c>
      <c r="P3312" t="str">
        <f t="shared" si="259"/>
        <v/>
      </c>
      <c r="Q3312" s="48" t="str">
        <f>IF(O3312="","",
   IF(OR(O3312&lt;EDA_Outlier_Analysis!$C$10, O3312&gt;EDA_Outlier_Analysis!$C$11),
      "Outlier",
      "Normal"))</f>
        <v>Normal</v>
      </c>
      <c r="R3312" t="str">
        <f>IF(P3312="","",
   IF(OR(P3312 &lt; EDA_Outlier_Analysis!$F$7, P3312 &gt; EDA_Outlier_Analysis!$F$8),
      "Outlier",
      "Normal"))</f>
        <v/>
      </c>
      <c r="S3312" t="str">
        <f>IF(N3312="","",
   IF(OR(N3312 &lt;EDA_Outlier_Analysis!$I$10, N3312 &gt; EDA_Outlier_Analysis!$I$11),
      "Outlier",
      "Normal"))</f>
        <v>Normal</v>
      </c>
    </row>
    <row r="3313" spans="1:19">
      <c r="A3313" t="s">
        <v>7595</v>
      </c>
      <c r="B3313" s="4">
        <v>45160</v>
      </c>
      <c r="C3313" s="2">
        <v>-50823.76</v>
      </c>
      <c r="D3313" t="s">
        <v>840</v>
      </c>
      <c r="E3313" t="s">
        <v>878</v>
      </c>
      <c r="F3313" t="s">
        <v>11</v>
      </c>
      <c r="G3313" t="s">
        <v>24</v>
      </c>
      <c r="I3313" t="s">
        <v>1412</v>
      </c>
      <c r="J3313" t="s">
        <v>7596</v>
      </c>
      <c r="K3313" t="str">
        <f>IF(COUNTIF(Customers!A:A, H3313)&gt;0, "Valid", "Invalid")</f>
        <v>Invalid</v>
      </c>
      <c r="L3313" t="str">
        <f t="shared" si="255"/>
        <v>8</v>
      </c>
      <c r="M3313" t="str">
        <f t="shared" si="256"/>
        <v>2023</v>
      </c>
      <c r="N3313">
        <f t="shared" si="257"/>
        <v>-50823.76</v>
      </c>
      <c r="O3313" t="str">
        <f t="shared" si="258"/>
        <v/>
      </c>
      <c r="P3313">
        <f t="shared" si="259"/>
        <v>50823.76</v>
      </c>
      <c r="Q3313" s="48" t="str">
        <f>IF(O3313="","",
   IF(OR(O3313&lt;EDA_Outlier_Analysis!$C$10, O3313&gt;EDA_Outlier_Analysis!$C$11),
      "Outlier",
      "Normal"))</f>
        <v/>
      </c>
      <c r="R3313" t="str">
        <f>IF(P3313="","",
   IF(OR(P3313 &lt; EDA_Outlier_Analysis!$F$7, P3313 &gt; EDA_Outlier_Analysis!$F$8),
      "Outlier",
      "Normal"))</f>
        <v>Normal</v>
      </c>
      <c r="S3313" t="str">
        <f>IF(N3313="","",
   IF(OR(N3313 &lt;EDA_Outlier_Analysis!$I$10, N3313 &gt; EDA_Outlier_Analysis!$I$11),
      "Outlier",
      "Normal"))</f>
        <v>Normal</v>
      </c>
    </row>
    <row r="3314" spans="1:19">
      <c r="A3314" t="s">
        <v>7597</v>
      </c>
      <c r="B3314" s="4">
        <v>45111</v>
      </c>
      <c r="C3314" s="2">
        <v>-60439.7</v>
      </c>
      <c r="D3314" t="s">
        <v>840</v>
      </c>
      <c r="E3314" t="s">
        <v>841</v>
      </c>
      <c r="F3314" t="s">
        <v>9</v>
      </c>
      <c r="G3314" t="s">
        <v>34</v>
      </c>
      <c r="I3314" t="s">
        <v>960</v>
      </c>
      <c r="J3314" t="s">
        <v>7598</v>
      </c>
      <c r="K3314" t="str">
        <f>IF(COUNTIF(Customers!A:A, H3314)&gt;0, "Valid", "Invalid")</f>
        <v>Invalid</v>
      </c>
      <c r="L3314" t="str">
        <f t="shared" si="255"/>
        <v>7</v>
      </c>
      <c r="M3314" t="str">
        <f t="shared" si="256"/>
        <v>2023</v>
      </c>
      <c r="N3314">
        <f t="shared" si="257"/>
        <v>-60439.7</v>
      </c>
      <c r="O3314" t="str">
        <f t="shared" si="258"/>
        <v/>
      </c>
      <c r="P3314">
        <f t="shared" si="259"/>
        <v>60439.7</v>
      </c>
      <c r="Q3314" s="48" t="str">
        <f>IF(O3314="","",
   IF(OR(O3314&lt;EDA_Outlier_Analysis!$C$10, O3314&gt;EDA_Outlier_Analysis!$C$11),
      "Outlier",
      "Normal"))</f>
        <v/>
      </c>
      <c r="R3314" t="str">
        <f>IF(P3314="","",
   IF(OR(P3314 &lt; EDA_Outlier_Analysis!$F$7, P3314 &gt; EDA_Outlier_Analysis!$F$8),
      "Outlier",
      "Normal"))</f>
        <v>Outlier</v>
      </c>
      <c r="S3314" t="str">
        <f>IF(N3314="","",
   IF(OR(N3314 &lt;EDA_Outlier_Analysis!$I$10, N3314 &gt; EDA_Outlier_Analysis!$I$11),
      "Outlier",
      "Normal"))</f>
        <v>Normal</v>
      </c>
    </row>
    <row r="3315" spans="1:19">
      <c r="A3315" t="s">
        <v>7599</v>
      </c>
      <c r="B3315" s="4">
        <v>45172</v>
      </c>
      <c r="C3315" s="2">
        <v>-46053.94</v>
      </c>
      <c r="D3315" t="s">
        <v>840</v>
      </c>
      <c r="E3315" t="s">
        <v>878</v>
      </c>
      <c r="F3315" t="s">
        <v>11</v>
      </c>
      <c r="G3315" t="s">
        <v>20</v>
      </c>
      <c r="I3315" t="s">
        <v>1940</v>
      </c>
      <c r="J3315" t="s">
        <v>7600</v>
      </c>
      <c r="K3315" t="str">
        <f>IF(COUNTIF(Customers!A:A, H3315)&gt;0, "Valid", "Invalid")</f>
        <v>Invalid</v>
      </c>
      <c r="L3315" t="str">
        <f t="shared" si="255"/>
        <v>9</v>
      </c>
      <c r="M3315" t="str">
        <f t="shared" si="256"/>
        <v>2023</v>
      </c>
      <c r="N3315">
        <f t="shared" si="257"/>
        <v>-46053.94</v>
      </c>
      <c r="O3315" t="str">
        <f t="shared" si="258"/>
        <v/>
      </c>
      <c r="P3315">
        <f t="shared" si="259"/>
        <v>46053.94</v>
      </c>
      <c r="Q3315" s="48" t="str">
        <f>IF(O3315="","",
   IF(OR(O3315&lt;EDA_Outlier_Analysis!$C$10, O3315&gt;EDA_Outlier_Analysis!$C$11),
      "Outlier",
      "Normal"))</f>
        <v/>
      </c>
      <c r="R3315" t="str">
        <f>IF(P3315="","",
   IF(OR(P3315 &lt; EDA_Outlier_Analysis!$F$7, P3315 &gt; EDA_Outlier_Analysis!$F$8),
      "Outlier",
      "Normal"))</f>
        <v>Normal</v>
      </c>
      <c r="S3315" t="str">
        <f>IF(N3315="","",
   IF(OR(N3315 &lt;EDA_Outlier_Analysis!$I$10, N3315 &gt; EDA_Outlier_Analysis!$I$11),
      "Outlier",
      "Normal"))</f>
        <v>Normal</v>
      </c>
    </row>
    <row r="3316" spans="1:19">
      <c r="A3316" t="s">
        <v>7601</v>
      </c>
      <c r="B3316" s="4">
        <v>45216</v>
      </c>
      <c r="C3316" s="2">
        <v>163645.51</v>
      </c>
      <c r="D3316" t="s">
        <v>849</v>
      </c>
      <c r="E3316" t="s">
        <v>850</v>
      </c>
      <c r="F3316" t="s">
        <v>9</v>
      </c>
      <c r="G3316" t="s">
        <v>34</v>
      </c>
      <c r="H3316" t="s">
        <v>209</v>
      </c>
      <c r="J3316" t="s">
        <v>7602</v>
      </c>
      <c r="K3316" t="str">
        <f>IF(COUNTIF(Customers!A:A, H3316)&gt;0, "Valid", "Invalid")</f>
        <v>Valid</v>
      </c>
      <c r="L3316" t="str">
        <f t="shared" si="255"/>
        <v>10</v>
      </c>
      <c r="M3316" t="str">
        <f t="shared" si="256"/>
        <v>2023</v>
      </c>
      <c r="N3316">
        <f t="shared" si="257"/>
        <v>163645.51</v>
      </c>
      <c r="O3316">
        <f t="shared" si="258"/>
        <v>163645.51</v>
      </c>
      <c r="P3316" t="str">
        <f t="shared" si="259"/>
        <v/>
      </c>
      <c r="Q3316" s="48" t="str">
        <f>IF(O3316="","",
   IF(OR(O3316&lt;EDA_Outlier_Analysis!$C$10, O3316&gt;EDA_Outlier_Analysis!$C$11),
      "Outlier",
      "Normal"))</f>
        <v>Normal</v>
      </c>
      <c r="R3316" t="str">
        <f>IF(P3316="","",
   IF(OR(P3316 &lt; EDA_Outlier_Analysis!$F$7, P3316 &gt; EDA_Outlier_Analysis!$F$8),
      "Outlier",
      "Normal"))</f>
        <v/>
      </c>
      <c r="S3316" t="str">
        <f>IF(N3316="","",
   IF(OR(N3316 &lt;EDA_Outlier_Analysis!$I$10, N3316 &gt; EDA_Outlier_Analysis!$I$11),
      "Outlier",
      "Normal"))</f>
        <v>Normal</v>
      </c>
    </row>
    <row r="3317" spans="1:19">
      <c r="A3317" t="s">
        <v>7603</v>
      </c>
      <c r="B3317" s="4">
        <v>44919</v>
      </c>
      <c r="C3317" s="2">
        <v>158788.75</v>
      </c>
      <c r="D3317" t="s">
        <v>849</v>
      </c>
      <c r="E3317" t="s">
        <v>868</v>
      </c>
      <c r="F3317" t="s">
        <v>11</v>
      </c>
      <c r="G3317" t="s">
        <v>31</v>
      </c>
      <c r="H3317" t="s">
        <v>359</v>
      </c>
      <c r="J3317" t="s">
        <v>7604</v>
      </c>
      <c r="K3317" t="str">
        <f>IF(COUNTIF(Customers!A:A, H3317)&gt;0, "Valid", "Invalid")</f>
        <v>Valid</v>
      </c>
      <c r="L3317" t="str">
        <f t="shared" si="255"/>
        <v>12</v>
      </c>
      <c r="M3317" t="str">
        <f t="shared" si="256"/>
        <v>2022</v>
      </c>
      <c r="N3317">
        <f t="shared" si="257"/>
        <v>158788.75</v>
      </c>
      <c r="O3317">
        <f t="shared" si="258"/>
        <v>158788.75</v>
      </c>
      <c r="P3317" t="str">
        <f t="shared" si="259"/>
        <v/>
      </c>
      <c r="Q3317" s="48" t="str">
        <f>IF(O3317="","",
   IF(OR(O3317&lt;EDA_Outlier_Analysis!$C$10, O3317&gt;EDA_Outlier_Analysis!$C$11),
      "Outlier",
      "Normal"))</f>
        <v>Normal</v>
      </c>
      <c r="R3317" t="str">
        <f>IF(P3317="","",
   IF(OR(P3317 &lt; EDA_Outlier_Analysis!$F$7, P3317 &gt; EDA_Outlier_Analysis!$F$8),
      "Outlier",
      "Normal"))</f>
        <v/>
      </c>
      <c r="S3317" t="str">
        <f>IF(N3317="","",
   IF(OR(N3317 &lt;EDA_Outlier_Analysis!$I$10, N3317 &gt; EDA_Outlier_Analysis!$I$11),
      "Outlier",
      "Normal"))</f>
        <v>Normal</v>
      </c>
    </row>
    <row r="3318" spans="1:19">
      <c r="A3318" t="s">
        <v>7605</v>
      </c>
      <c r="B3318" s="4">
        <v>45104</v>
      </c>
      <c r="C3318" s="2">
        <v>-25328.92</v>
      </c>
      <c r="D3318" t="s">
        <v>840</v>
      </c>
      <c r="E3318" t="s">
        <v>878</v>
      </c>
      <c r="F3318" t="s">
        <v>9</v>
      </c>
      <c r="G3318" t="s">
        <v>20</v>
      </c>
      <c r="I3318" t="s">
        <v>2196</v>
      </c>
      <c r="J3318" t="s">
        <v>7606</v>
      </c>
      <c r="K3318" t="str">
        <f>IF(COUNTIF(Customers!A:A, H3318)&gt;0, "Valid", "Invalid")</f>
        <v>Invalid</v>
      </c>
      <c r="L3318" t="str">
        <f t="shared" si="255"/>
        <v>6</v>
      </c>
      <c r="M3318" t="str">
        <f t="shared" si="256"/>
        <v>2023</v>
      </c>
      <c r="N3318">
        <f t="shared" si="257"/>
        <v>-25328.92</v>
      </c>
      <c r="O3318" t="str">
        <f t="shared" si="258"/>
        <v/>
      </c>
      <c r="P3318">
        <f t="shared" si="259"/>
        <v>25328.92</v>
      </c>
      <c r="Q3318" s="48" t="str">
        <f>IF(O3318="","",
   IF(OR(O3318&lt;EDA_Outlier_Analysis!$C$10, O3318&gt;EDA_Outlier_Analysis!$C$11),
      "Outlier",
      "Normal"))</f>
        <v/>
      </c>
      <c r="R3318" t="str">
        <f>IF(P3318="","",
   IF(OR(P3318 &lt; EDA_Outlier_Analysis!$F$7, P3318 &gt; EDA_Outlier_Analysis!$F$8),
      "Outlier",
      "Normal"))</f>
        <v>Outlier</v>
      </c>
      <c r="S3318" t="str">
        <f>IF(N3318="","",
   IF(OR(N3318 &lt;EDA_Outlier_Analysis!$I$10, N3318 &gt; EDA_Outlier_Analysis!$I$11),
      "Outlier",
      "Normal"))</f>
        <v>Normal</v>
      </c>
    </row>
    <row r="3319" spans="1:19">
      <c r="A3319" t="s">
        <v>7607</v>
      </c>
      <c r="B3319" s="4">
        <v>44751</v>
      </c>
      <c r="C3319" s="2">
        <v>23190.94</v>
      </c>
      <c r="D3319" t="s">
        <v>873</v>
      </c>
      <c r="E3319" t="s">
        <v>873</v>
      </c>
      <c r="F3319" t="s">
        <v>9</v>
      </c>
      <c r="G3319" t="s">
        <v>24</v>
      </c>
      <c r="J3319" t="s">
        <v>7608</v>
      </c>
      <c r="K3319" t="str">
        <f>IF(COUNTIF(Customers!A:A, H3319)&gt;0, "Valid", "Invalid")</f>
        <v>Invalid</v>
      </c>
      <c r="L3319" t="str">
        <f t="shared" si="255"/>
        <v>7</v>
      </c>
      <c r="M3319" t="str">
        <f t="shared" si="256"/>
        <v>2022</v>
      </c>
      <c r="N3319">
        <f t="shared" si="257"/>
        <v>-23190.94</v>
      </c>
      <c r="O3319" t="str">
        <f t="shared" si="258"/>
        <v/>
      </c>
      <c r="P3319" t="str">
        <f t="shared" si="259"/>
        <v/>
      </c>
      <c r="Q3319" s="48" t="str">
        <f>IF(O3319="","",
   IF(OR(O3319&lt;EDA_Outlier_Analysis!$C$10, O3319&gt;EDA_Outlier_Analysis!$C$11),
      "Outlier",
      "Normal"))</f>
        <v/>
      </c>
      <c r="R3319" t="str">
        <f>IF(P3319="","",
   IF(OR(P3319 &lt; EDA_Outlier_Analysis!$F$7, P3319 &gt; EDA_Outlier_Analysis!$F$8),
      "Outlier",
      "Normal"))</f>
        <v/>
      </c>
      <c r="S3319" t="str">
        <f>IF(N3319="","",
   IF(OR(N3319 &lt;EDA_Outlier_Analysis!$I$10, N3319 &gt; EDA_Outlier_Analysis!$I$11),
      "Outlier",
      "Normal"))</f>
        <v>Normal</v>
      </c>
    </row>
    <row r="3320" spans="1:19">
      <c r="A3320" t="s">
        <v>7609</v>
      </c>
      <c r="B3320" s="4">
        <v>44780</v>
      </c>
      <c r="C3320" s="2">
        <v>-52925.2</v>
      </c>
      <c r="D3320" t="s">
        <v>840</v>
      </c>
      <c r="E3320" t="s">
        <v>905</v>
      </c>
      <c r="F3320" t="s">
        <v>11</v>
      </c>
      <c r="G3320" t="s">
        <v>31</v>
      </c>
      <c r="I3320" t="s">
        <v>982</v>
      </c>
      <c r="J3320" t="s">
        <v>7610</v>
      </c>
      <c r="K3320" t="str">
        <f>IF(COUNTIF(Customers!A:A, H3320)&gt;0, "Valid", "Invalid")</f>
        <v>Invalid</v>
      </c>
      <c r="L3320" t="str">
        <f t="shared" si="255"/>
        <v>8</v>
      </c>
      <c r="M3320" t="str">
        <f t="shared" si="256"/>
        <v>2022</v>
      </c>
      <c r="N3320">
        <f t="shared" si="257"/>
        <v>-52925.2</v>
      </c>
      <c r="O3320" t="str">
        <f t="shared" si="258"/>
        <v/>
      </c>
      <c r="P3320">
        <f t="shared" si="259"/>
        <v>52925.2</v>
      </c>
      <c r="Q3320" s="48" t="str">
        <f>IF(O3320="","",
   IF(OR(O3320&lt;EDA_Outlier_Analysis!$C$10, O3320&gt;EDA_Outlier_Analysis!$C$11),
      "Outlier",
      "Normal"))</f>
        <v/>
      </c>
      <c r="R3320" t="str">
        <f>IF(P3320="","",
   IF(OR(P3320 &lt; EDA_Outlier_Analysis!$F$7, P3320 &gt; EDA_Outlier_Analysis!$F$8),
      "Outlier",
      "Normal"))</f>
        <v>Normal</v>
      </c>
      <c r="S3320" t="str">
        <f>IF(N3320="","",
   IF(OR(N3320 &lt;EDA_Outlier_Analysis!$I$10, N3320 &gt; EDA_Outlier_Analysis!$I$11),
      "Outlier",
      "Normal"))</f>
        <v>Normal</v>
      </c>
    </row>
    <row r="3321" spans="1:19">
      <c r="A3321" t="s">
        <v>7611</v>
      </c>
      <c r="B3321" s="4">
        <v>44688</v>
      </c>
      <c r="C3321" s="2">
        <v>-2000</v>
      </c>
      <c r="D3321" t="s">
        <v>840</v>
      </c>
      <c r="E3321" t="s">
        <v>864</v>
      </c>
      <c r="F3321" t="s">
        <v>10</v>
      </c>
      <c r="G3321" t="s">
        <v>31</v>
      </c>
      <c r="I3321" t="s">
        <v>912</v>
      </c>
      <c r="J3321" t="s">
        <v>7612</v>
      </c>
      <c r="K3321" t="str">
        <f>IF(COUNTIF(Customers!A:A, H3321)&gt;0, "Valid", "Invalid")</f>
        <v>Invalid</v>
      </c>
      <c r="L3321" t="str">
        <f t="shared" si="255"/>
        <v>5</v>
      </c>
      <c r="M3321" t="str">
        <f t="shared" si="256"/>
        <v>2022</v>
      </c>
      <c r="N3321">
        <f t="shared" si="257"/>
        <v>-2000</v>
      </c>
      <c r="O3321" t="str">
        <f t="shared" si="258"/>
        <v/>
      </c>
      <c r="P3321">
        <f t="shared" si="259"/>
        <v>2000</v>
      </c>
      <c r="Q3321" s="48" t="str">
        <f>IF(O3321="","",
   IF(OR(O3321&lt;EDA_Outlier_Analysis!$C$10, O3321&gt;EDA_Outlier_Analysis!$C$11),
      "Outlier",
      "Normal"))</f>
        <v/>
      </c>
      <c r="R3321" t="str">
        <f>IF(P3321="","",
   IF(OR(P3321 &lt; EDA_Outlier_Analysis!$F$7, P3321 &gt; EDA_Outlier_Analysis!$F$8),
      "Outlier",
      "Normal"))</f>
        <v>Outlier</v>
      </c>
      <c r="S3321" t="str">
        <f>IF(N3321="","",
   IF(OR(N3321 &lt;EDA_Outlier_Analysis!$I$10, N3321 &gt; EDA_Outlier_Analysis!$I$11),
      "Outlier",
      "Normal"))</f>
        <v>Normal</v>
      </c>
    </row>
    <row r="3322" spans="1:19">
      <c r="A3322" t="s">
        <v>7613</v>
      </c>
      <c r="B3322" s="4">
        <v>45272</v>
      </c>
      <c r="C3322" s="2">
        <v>162978.66</v>
      </c>
      <c r="D3322" t="s">
        <v>849</v>
      </c>
      <c r="E3322" t="s">
        <v>868</v>
      </c>
      <c r="F3322" t="s">
        <v>9</v>
      </c>
      <c r="G3322" t="s">
        <v>20</v>
      </c>
      <c r="H3322" t="s">
        <v>571</v>
      </c>
      <c r="J3322" t="s">
        <v>7614</v>
      </c>
      <c r="K3322" t="str">
        <f>IF(COUNTIF(Customers!A:A, H3322)&gt;0, "Valid", "Invalid")</f>
        <v>Valid</v>
      </c>
      <c r="L3322" t="str">
        <f t="shared" si="255"/>
        <v>12</v>
      </c>
      <c r="M3322" t="str">
        <f t="shared" si="256"/>
        <v>2023</v>
      </c>
      <c r="N3322">
        <f t="shared" si="257"/>
        <v>162978.66</v>
      </c>
      <c r="O3322">
        <f t="shared" si="258"/>
        <v>162978.66</v>
      </c>
      <c r="P3322" t="str">
        <f t="shared" si="259"/>
        <v/>
      </c>
      <c r="Q3322" s="48" t="str">
        <f>IF(O3322="","",
   IF(OR(O3322&lt;EDA_Outlier_Analysis!$C$10, O3322&gt;EDA_Outlier_Analysis!$C$11),
      "Outlier",
      "Normal"))</f>
        <v>Normal</v>
      </c>
      <c r="R3322" t="str">
        <f>IF(P3322="","",
   IF(OR(P3322 &lt; EDA_Outlier_Analysis!$F$7, P3322 &gt; EDA_Outlier_Analysis!$F$8),
      "Outlier",
      "Normal"))</f>
        <v/>
      </c>
      <c r="S3322" t="str">
        <f>IF(N3322="","",
   IF(OR(N3322 &lt;EDA_Outlier_Analysis!$I$10, N3322 &gt; EDA_Outlier_Analysis!$I$11),
      "Outlier",
      "Normal"))</f>
        <v>Normal</v>
      </c>
    </row>
    <row r="3323" spans="1:19">
      <c r="A3323" t="s">
        <v>7615</v>
      </c>
      <c r="B3323" s="4">
        <v>45121</v>
      </c>
      <c r="C3323" s="2">
        <v>-21717.95</v>
      </c>
      <c r="D3323" t="s">
        <v>840</v>
      </c>
      <c r="E3323" t="s">
        <v>845</v>
      </c>
      <c r="F3323" t="s">
        <v>11</v>
      </c>
      <c r="G3323" t="s">
        <v>31</v>
      </c>
      <c r="I3323" t="s">
        <v>846</v>
      </c>
      <c r="J3323" t="s">
        <v>7616</v>
      </c>
      <c r="K3323" t="str">
        <f>IF(COUNTIF(Customers!A:A, H3323)&gt;0, "Valid", "Invalid")</f>
        <v>Invalid</v>
      </c>
      <c r="L3323" t="str">
        <f t="shared" si="255"/>
        <v>7</v>
      </c>
      <c r="M3323" t="str">
        <f t="shared" si="256"/>
        <v>2023</v>
      </c>
      <c r="N3323">
        <f t="shared" si="257"/>
        <v>-21717.95</v>
      </c>
      <c r="O3323" t="str">
        <f t="shared" si="258"/>
        <v/>
      </c>
      <c r="P3323">
        <f t="shared" si="259"/>
        <v>21717.95</v>
      </c>
      <c r="Q3323" s="48" t="str">
        <f>IF(O3323="","",
   IF(OR(O3323&lt;EDA_Outlier_Analysis!$C$10, O3323&gt;EDA_Outlier_Analysis!$C$11),
      "Outlier",
      "Normal"))</f>
        <v/>
      </c>
      <c r="R3323" t="str">
        <f>IF(P3323="","",
   IF(OR(P3323 &lt; EDA_Outlier_Analysis!$F$7, P3323 &gt; EDA_Outlier_Analysis!$F$8),
      "Outlier",
      "Normal"))</f>
        <v>Outlier</v>
      </c>
      <c r="S3323" t="str">
        <f>IF(N3323="","",
   IF(OR(N3323 &lt;EDA_Outlier_Analysis!$I$10, N3323 &gt; EDA_Outlier_Analysis!$I$11),
      "Outlier",
      "Normal"))</f>
        <v>Normal</v>
      </c>
    </row>
    <row r="3324" spans="1:19">
      <c r="A3324" t="s">
        <v>7617</v>
      </c>
      <c r="B3324" s="4">
        <v>45099</v>
      </c>
      <c r="C3324" s="2">
        <v>102744.64</v>
      </c>
      <c r="D3324" t="s">
        <v>849</v>
      </c>
      <c r="E3324" t="s">
        <v>850</v>
      </c>
      <c r="F3324" t="s">
        <v>9</v>
      </c>
      <c r="G3324" t="s">
        <v>31</v>
      </c>
      <c r="H3324" t="s">
        <v>765</v>
      </c>
      <c r="J3324" t="s">
        <v>7618</v>
      </c>
      <c r="K3324" t="str">
        <f>IF(COUNTIF(Customers!A:A, H3324)&gt;0, "Valid", "Invalid")</f>
        <v>Valid</v>
      </c>
      <c r="L3324" t="str">
        <f t="shared" si="255"/>
        <v>6</v>
      </c>
      <c r="M3324" t="str">
        <f t="shared" si="256"/>
        <v>2023</v>
      </c>
      <c r="N3324">
        <f t="shared" si="257"/>
        <v>102744.64</v>
      </c>
      <c r="O3324">
        <f t="shared" si="258"/>
        <v>102744.64</v>
      </c>
      <c r="P3324" t="str">
        <f t="shared" si="259"/>
        <v/>
      </c>
      <c r="Q3324" s="48" t="str">
        <f>IF(O3324="","",
   IF(OR(O3324&lt;EDA_Outlier_Analysis!$C$10, O3324&gt;EDA_Outlier_Analysis!$C$11),
      "Outlier",
      "Normal"))</f>
        <v>Normal</v>
      </c>
      <c r="R3324" t="str">
        <f>IF(P3324="","",
   IF(OR(P3324 &lt; EDA_Outlier_Analysis!$F$7, P3324 &gt; EDA_Outlier_Analysis!$F$8),
      "Outlier",
      "Normal"))</f>
        <v/>
      </c>
      <c r="S3324" t="str">
        <f>IF(N3324="","",
   IF(OR(N3324 &lt;EDA_Outlier_Analysis!$I$10, N3324 &gt; EDA_Outlier_Analysis!$I$11),
      "Outlier",
      "Normal"))</f>
        <v>Normal</v>
      </c>
    </row>
    <row r="3325" spans="1:19">
      <c r="A3325" t="s">
        <v>7619</v>
      </c>
      <c r="B3325" s="4">
        <v>44630</v>
      </c>
      <c r="C3325" s="2">
        <v>155659.57999999999</v>
      </c>
      <c r="D3325" t="s">
        <v>849</v>
      </c>
      <c r="E3325" t="s">
        <v>868</v>
      </c>
      <c r="F3325" t="s">
        <v>10</v>
      </c>
      <c r="G3325" t="s">
        <v>24</v>
      </c>
      <c r="H3325" t="s">
        <v>515</v>
      </c>
      <c r="J3325" t="s">
        <v>7620</v>
      </c>
      <c r="K3325" t="str">
        <f>IF(COUNTIF(Customers!A:A, H3325)&gt;0, "Valid", "Invalid")</f>
        <v>Valid</v>
      </c>
      <c r="L3325" t="str">
        <f t="shared" si="255"/>
        <v>3</v>
      </c>
      <c r="M3325" t="str">
        <f t="shared" si="256"/>
        <v>2022</v>
      </c>
      <c r="N3325">
        <f t="shared" si="257"/>
        <v>155659.57999999999</v>
      </c>
      <c r="O3325">
        <f t="shared" si="258"/>
        <v>155659.57999999999</v>
      </c>
      <c r="P3325" t="str">
        <f t="shared" si="259"/>
        <v/>
      </c>
      <c r="Q3325" s="48" t="str">
        <f>IF(O3325="","",
   IF(OR(O3325&lt;EDA_Outlier_Analysis!$C$10, O3325&gt;EDA_Outlier_Analysis!$C$11),
      "Outlier",
      "Normal"))</f>
        <v>Normal</v>
      </c>
      <c r="R3325" t="str">
        <f>IF(P3325="","",
   IF(OR(P3325 &lt; EDA_Outlier_Analysis!$F$7, P3325 &gt; EDA_Outlier_Analysis!$F$8),
      "Outlier",
      "Normal"))</f>
        <v/>
      </c>
      <c r="S3325" t="str">
        <f>IF(N3325="","",
   IF(OR(N3325 &lt;EDA_Outlier_Analysis!$I$10, N3325 &gt; EDA_Outlier_Analysis!$I$11),
      "Outlier",
      "Normal"))</f>
        <v>Normal</v>
      </c>
    </row>
    <row r="3326" spans="1:19">
      <c r="A3326" t="s">
        <v>7621</v>
      </c>
      <c r="B3326" s="4">
        <v>44895</v>
      </c>
      <c r="C3326" s="2">
        <v>-24677.759999999998</v>
      </c>
      <c r="D3326" t="s">
        <v>840</v>
      </c>
      <c r="E3326" t="s">
        <v>878</v>
      </c>
      <c r="F3326" t="s">
        <v>9</v>
      </c>
      <c r="G3326" t="s">
        <v>24</v>
      </c>
      <c r="I3326" t="s">
        <v>1196</v>
      </c>
      <c r="J3326" t="s">
        <v>7622</v>
      </c>
      <c r="K3326" t="str">
        <f>IF(COUNTIF(Customers!A:A, H3326)&gt;0, "Valid", "Invalid")</f>
        <v>Invalid</v>
      </c>
      <c r="L3326" t="str">
        <f t="shared" si="255"/>
        <v>11</v>
      </c>
      <c r="M3326" t="str">
        <f t="shared" si="256"/>
        <v>2022</v>
      </c>
      <c r="N3326">
        <f t="shared" si="257"/>
        <v>-24677.759999999998</v>
      </c>
      <c r="O3326" t="str">
        <f t="shared" si="258"/>
        <v/>
      </c>
      <c r="P3326">
        <f t="shared" si="259"/>
        <v>24677.759999999998</v>
      </c>
      <c r="Q3326" s="48" t="str">
        <f>IF(O3326="","",
   IF(OR(O3326&lt;EDA_Outlier_Analysis!$C$10, O3326&gt;EDA_Outlier_Analysis!$C$11),
      "Outlier",
      "Normal"))</f>
        <v/>
      </c>
      <c r="R3326" t="str">
        <f>IF(P3326="","",
   IF(OR(P3326 &lt; EDA_Outlier_Analysis!$F$7, P3326 &gt; EDA_Outlier_Analysis!$F$8),
      "Outlier",
      "Normal"))</f>
        <v>Outlier</v>
      </c>
      <c r="S3326" t="str">
        <f>IF(N3326="","",
   IF(OR(N3326 &lt;EDA_Outlier_Analysis!$I$10, N3326 &gt; EDA_Outlier_Analysis!$I$11),
      "Outlier",
      "Normal"))</f>
        <v>Normal</v>
      </c>
    </row>
    <row r="3327" spans="1:19">
      <c r="A3327" t="s">
        <v>7623</v>
      </c>
      <c r="B3327" s="4">
        <v>45064</v>
      </c>
      <c r="C3327" s="2">
        <v>22375.59</v>
      </c>
      <c r="D3327" t="s">
        <v>1345</v>
      </c>
      <c r="E3327" t="s">
        <v>1345</v>
      </c>
      <c r="F3327" t="s">
        <v>11</v>
      </c>
      <c r="G3327" t="s">
        <v>24</v>
      </c>
      <c r="J3327" t="s">
        <v>7624</v>
      </c>
      <c r="K3327" t="str">
        <f>IF(COUNTIF(Customers!A:A, H3327)&gt;0, "Valid", "Invalid")</f>
        <v>Invalid</v>
      </c>
      <c r="L3327" t="str">
        <f t="shared" si="255"/>
        <v>5</v>
      </c>
      <c r="M3327" t="str">
        <f t="shared" si="256"/>
        <v>2023</v>
      </c>
      <c r="N3327">
        <f t="shared" si="257"/>
        <v>-22375.59</v>
      </c>
      <c r="O3327" t="str">
        <f t="shared" si="258"/>
        <v/>
      </c>
      <c r="P3327" t="str">
        <f t="shared" si="259"/>
        <v/>
      </c>
      <c r="Q3327" s="48" t="str">
        <f>IF(O3327="","",
   IF(OR(O3327&lt;EDA_Outlier_Analysis!$C$10, O3327&gt;EDA_Outlier_Analysis!$C$11),
      "Outlier",
      "Normal"))</f>
        <v/>
      </c>
      <c r="R3327" t="str">
        <f>IF(P3327="","",
   IF(OR(P3327 &lt; EDA_Outlier_Analysis!$F$7, P3327 &gt; EDA_Outlier_Analysis!$F$8),
      "Outlier",
      "Normal"))</f>
        <v/>
      </c>
      <c r="S3327" t="str">
        <f>IF(N3327="","",
   IF(OR(N3327 &lt;EDA_Outlier_Analysis!$I$10, N3327 &gt; EDA_Outlier_Analysis!$I$11),
      "Outlier",
      "Normal"))</f>
        <v>Normal</v>
      </c>
    </row>
    <row r="3328" spans="1:19">
      <c r="A3328" t="s">
        <v>7625</v>
      </c>
      <c r="B3328" s="4">
        <v>44790</v>
      </c>
      <c r="C3328" s="2">
        <v>121779.45</v>
      </c>
      <c r="D3328" t="s">
        <v>849</v>
      </c>
      <c r="E3328" t="s">
        <v>853</v>
      </c>
      <c r="F3328" t="s">
        <v>9</v>
      </c>
      <c r="G3328" t="s">
        <v>31</v>
      </c>
      <c r="H3328" t="s">
        <v>191</v>
      </c>
      <c r="J3328" t="s">
        <v>7626</v>
      </c>
      <c r="K3328" t="str">
        <f>IF(COUNTIF(Customers!A:A, H3328)&gt;0, "Valid", "Invalid")</f>
        <v>Valid</v>
      </c>
      <c r="L3328" t="str">
        <f t="shared" si="255"/>
        <v>8</v>
      </c>
      <c r="M3328" t="str">
        <f t="shared" si="256"/>
        <v>2022</v>
      </c>
      <c r="N3328">
        <f t="shared" si="257"/>
        <v>121779.45</v>
      </c>
      <c r="O3328">
        <f t="shared" si="258"/>
        <v>121779.45</v>
      </c>
      <c r="P3328" t="str">
        <f t="shared" si="259"/>
        <v/>
      </c>
      <c r="Q3328" s="48" t="str">
        <f>IF(O3328="","",
   IF(OR(O3328&lt;EDA_Outlier_Analysis!$C$10, O3328&gt;EDA_Outlier_Analysis!$C$11),
      "Outlier",
      "Normal"))</f>
        <v>Normal</v>
      </c>
      <c r="R3328" t="str">
        <f>IF(P3328="","",
   IF(OR(P3328 &lt; EDA_Outlier_Analysis!$F$7, P3328 &gt; EDA_Outlier_Analysis!$F$8),
      "Outlier",
      "Normal"))</f>
        <v/>
      </c>
      <c r="S3328" t="str">
        <f>IF(N3328="","",
   IF(OR(N3328 &lt;EDA_Outlier_Analysis!$I$10, N3328 &gt; EDA_Outlier_Analysis!$I$11),
      "Outlier",
      "Normal"))</f>
        <v>Normal</v>
      </c>
    </row>
    <row r="3329" spans="1:19">
      <c r="A3329" t="s">
        <v>7627</v>
      </c>
      <c r="B3329" s="4">
        <v>44900</v>
      </c>
      <c r="C3329" s="2">
        <v>162856.22</v>
      </c>
      <c r="D3329" t="s">
        <v>849</v>
      </c>
      <c r="E3329" t="s">
        <v>853</v>
      </c>
      <c r="F3329" t="s">
        <v>11</v>
      </c>
      <c r="G3329" t="s">
        <v>20</v>
      </c>
      <c r="H3329" t="s">
        <v>271</v>
      </c>
      <c r="J3329" t="s">
        <v>7628</v>
      </c>
      <c r="K3329" t="str">
        <f>IF(COUNTIF(Customers!A:A, H3329)&gt;0, "Valid", "Invalid")</f>
        <v>Valid</v>
      </c>
      <c r="L3329" t="str">
        <f t="shared" si="255"/>
        <v>12</v>
      </c>
      <c r="M3329" t="str">
        <f t="shared" si="256"/>
        <v>2022</v>
      </c>
      <c r="N3329">
        <f t="shared" si="257"/>
        <v>162856.22</v>
      </c>
      <c r="O3329">
        <f t="shared" si="258"/>
        <v>162856.22</v>
      </c>
      <c r="P3329" t="str">
        <f t="shared" si="259"/>
        <v/>
      </c>
      <c r="Q3329" s="48" t="str">
        <f>IF(O3329="","",
   IF(OR(O3329&lt;EDA_Outlier_Analysis!$C$10, O3329&gt;EDA_Outlier_Analysis!$C$11),
      "Outlier",
      "Normal"))</f>
        <v>Normal</v>
      </c>
      <c r="R3329" t="str">
        <f>IF(P3329="","",
   IF(OR(P3329 &lt; EDA_Outlier_Analysis!$F$7, P3329 &gt; EDA_Outlier_Analysis!$F$8),
      "Outlier",
      "Normal"))</f>
        <v/>
      </c>
      <c r="S3329" t="str">
        <f>IF(N3329="","",
   IF(OR(N3329 &lt;EDA_Outlier_Analysis!$I$10, N3329 &gt; EDA_Outlier_Analysis!$I$11),
      "Outlier",
      "Normal"))</f>
        <v>Normal</v>
      </c>
    </row>
    <row r="3330" spans="1:19">
      <c r="A3330" t="s">
        <v>7629</v>
      </c>
      <c r="B3330" s="4">
        <v>44639</v>
      </c>
      <c r="C3330" s="2">
        <v>-33252.870000000003</v>
      </c>
      <c r="D3330" t="s">
        <v>840</v>
      </c>
      <c r="E3330" t="s">
        <v>845</v>
      </c>
      <c r="F3330" t="s">
        <v>11</v>
      </c>
      <c r="G3330" t="s">
        <v>31</v>
      </c>
      <c r="I3330" t="s">
        <v>990</v>
      </c>
      <c r="J3330" t="s">
        <v>7630</v>
      </c>
      <c r="K3330" t="str">
        <f>IF(COUNTIF(Customers!A:A, H3330)&gt;0, "Valid", "Invalid")</f>
        <v>Invalid</v>
      </c>
      <c r="L3330" t="str">
        <f t="shared" si="255"/>
        <v>3</v>
      </c>
      <c r="M3330" t="str">
        <f t="shared" si="256"/>
        <v>2022</v>
      </c>
      <c r="N3330">
        <f t="shared" si="257"/>
        <v>-33252.870000000003</v>
      </c>
      <c r="O3330" t="str">
        <f t="shared" si="258"/>
        <v/>
      </c>
      <c r="P3330">
        <f t="shared" si="259"/>
        <v>33252.870000000003</v>
      </c>
      <c r="Q3330" s="48" t="str">
        <f>IF(O3330="","",
   IF(OR(O3330&lt;EDA_Outlier_Analysis!$C$10, O3330&gt;EDA_Outlier_Analysis!$C$11),
      "Outlier",
      "Normal"))</f>
        <v/>
      </c>
      <c r="R3330" t="str">
        <f>IF(P3330="","",
   IF(OR(P3330 &lt; EDA_Outlier_Analysis!$F$7, P3330 &gt; EDA_Outlier_Analysis!$F$8),
      "Outlier",
      "Normal"))</f>
        <v>Normal</v>
      </c>
      <c r="S3330" t="str">
        <f>IF(N3330="","",
   IF(OR(N3330 &lt;EDA_Outlier_Analysis!$I$10, N3330 &gt; EDA_Outlier_Analysis!$I$11),
      "Outlier",
      "Normal"))</f>
        <v>Normal</v>
      </c>
    </row>
    <row r="3331" spans="1:19">
      <c r="A3331" t="s">
        <v>7631</v>
      </c>
      <c r="B3331" s="4">
        <v>44950</v>
      </c>
      <c r="C3331" s="2">
        <v>98287.83</v>
      </c>
      <c r="D3331" t="s">
        <v>849</v>
      </c>
      <c r="E3331" t="s">
        <v>853</v>
      </c>
      <c r="F3331" t="s">
        <v>10</v>
      </c>
      <c r="G3331" t="s">
        <v>34</v>
      </c>
      <c r="H3331" t="s">
        <v>283</v>
      </c>
      <c r="J3331" t="s">
        <v>7632</v>
      </c>
      <c r="K3331" t="str">
        <f>IF(COUNTIF(Customers!A:A, H3331)&gt;0, "Valid", "Invalid")</f>
        <v>Valid</v>
      </c>
      <c r="L3331" t="str">
        <f t="shared" ref="L3331:L3394" si="260">TEXT(B3331,"m")</f>
        <v>1</v>
      </c>
      <c r="M3331" t="str">
        <f t="shared" ref="M3331:M3394" si="261">TEXT(B3331,"yyyy")</f>
        <v>2023</v>
      </c>
      <c r="N3331">
        <f t="shared" ref="N3331:N3394" si="262">IF(D3331="Revenue",C3331,-ABS(C3331))</f>
        <v>98287.83</v>
      </c>
      <c r="O3331">
        <f t="shared" ref="O3331:O3394" si="263">IF(D3331="Revenue", C3331, "")</f>
        <v>98287.83</v>
      </c>
      <c r="P3331" t="str">
        <f t="shared" ref="P3331:P3394" si="264">IF(D3331="Expense", ABS(C3331), "")</f>
        <v/>
      </c>
      <c r="Q3331" s="48" t="str">
        <f>IF(O3331="","",
   IF(OR(O3331&lt;EDA_Outlier_Analysis!$C$10, O3331&gt;EDA_Outlier_Analysis!$C$11),
      "Outlier",
      "Normal"))</f>
        <v>Normal</v>
      </c>
      <c r="R3331" t="str">
        <f>IF(P3331="","",
   IF(OR(P3331 &lt; EDA_Outlier_Analysis!$F$7, P3331 &gt; EDA_Outlier_Analysis!$F$8),
      "Outlier",
      "Normal"))</f>
        <v/>
      </c>
      <c r="S3331" t="str">
        <f>IF(N3331="","",
   IF(OR(N3331 &lt;EDA_Outlier_Analysis!$I$10, N3331 &gt; EDA_Outlier_Analysis!$I$11),
      "Outlier",
      "Normal"))</f>
        <v>Normal</v>
      </c>
    </row>
    <row r="3332" spans="1:19">
      <c r="A3332" t="s">
        <v>7633</v>
      </c>
      <c r="B3332" s="4">
        <v>45016</v>
      </c>
      <c r="C3332" s="2">
        <v>141447.32</v>
      </c>
      <c r="D3332" t="s">
        <v>849</v>
      </c>
      <c r="E3332" t="s">
        <v>868</v>
      </c>
      <c r="F3332" t="s">
        <v>9</v>
      </c>
      <c r="G3332" t="s">
        <v>31</v>
      </c>
      <c r="H3332" t="s">
        <v>659</v>
      </c>
      <c r="J3332" t="s">
        <v>7634</v>
      </c>
      <c r="K3332" t="str">
        <f>IF(COUNTIF(Customers!A:A, H3332)&gt;0, "Valid", "Invalid")</f>
        <v>Valid</v>
      </c>
      <c r="L3332" t="str">
        <f t="shared" si="260"/>
        <v>3</v>
      </c>
      <c r="M3332" t="str">
        <f t="shared" si="261"/>
        <v>2023</v>
      </c>
      <c r="N3332">
        <f t="shared" si="262"/>
        <v>141447.32</v>
      </c>
      <c r="O3332">
        <f t="shared" si="263"/>
        <v>141447.32</v>
      </c>
      <c r="P3332" t="str">
        <f t="shared" si="264"/>
        <v/>
      </c>
      <c r="Q3332" s="48" t="str">
        <f>IF(O3332="","",
   IF(OR(O3332&lt;EDA_Outlier_Analysis!$C$10, O3332&gt;EDA_Outlier_Analysis!$C$11),
      "Outlier",
      "Normal"))</f>
        <v>Normal</v>
      </c>
      <c r="R3332" t="str">
        <f>IF(P3332="","",
   IF(OR(P3332 &lt; EDA_Outlier_Analysis!$F$7, P3332 &gt; EDA_Outlier_Analysis!$F$8),
      "Outlier",
      "Normal"))</f>
        <v/>
      </c>
      <c r="S3332" t="str">
        <f>IF(N3332="","",
   IF(OR(N3332 &lt;EDA_Outlier_Analysis!$I$10, N3332 &gt; EDA_Outlier_Analysis!$I$11),
      "Outlier",
      "Normal"))</f>
        <v>Normal</v>
      </c>
    </row>
    <row r="3333" spans="1:19">
      <c r="A3333" t="s">
        <v>7635</v>
      </c>
      <c r="B3333" s="4">
        <v>44757</v>
      </c>
      <c r="C3333" s="2">
        <v>221694.41</v>
      </c>
      <c r="D3333" t="s">
        <v>849</v>
      </c>
      <c r="E3333" t="s">
        <v>850</v>
      </c>
      <c r="F3333" t="s">
        <v>11</v>
      </c>
      <c r="G3333" t="s">
        <v>24</v>
      </c>
      <c r="H3333" t="s">
        <v>647</v>
      </c>
      <c r="J3333" t="s">
        <v>7636</v>
      </c>
      <c r="K3333" t="str">
        <f>IF(COUNTIF(Customers!A:A, H3333)&gt;0, "Valid", "Invalid")</f>
        <v>Valid</v>
      </c>
      <c r="L3333" t="str">
        <f t="shared" si="260"/>
        <v>7</v>
      </c>
      <c r="M3333" t="str">
        <f t="shared" si="261"/>
        <v>2022</v>
      </c>
      <c r="N3333">
        <f t="shared" si="262"/>
        <v>221694.41</v>
      </c>
      <c r="O3333">
        <f t="shared" si="263"/>
        <v>221694.41</v>
      </c>
      <c r="P3333" t="str">
        <f t="shared" si="264"/>
        <v/>
      </c>
      <c r="Q3333" s="48" t="str">
        <f>IF(O3333="","",
   IF(OR(O3333&lt;EDA_Outlier_Analysis!$C$10, O3333&gt;EDA_Outlier_Analysis!$C$11),
      "Outlier",
      "Normal"))</f>
        <v>Normal</v>
      </c>
      <c r="R3333" t="str">
        <f>IF(P3333="","",
   IF(OR(P3333 &lt; EDA_Outlier_Analysis!$F$7, P3333 &gt; EDA_Outlier_Analysis!$F$8),
      "Outlier",
      "Normal"))</f>
        <v/>
      </c>
      <c r="S3333" t="str">
        <f>IF(N3333="","",
   IF(OR(N3333 &lt;EDA_Outlier_Analysis!$I$10, N3333 &gt; EDA_Outlier_Analysis!$I$11),
      "Outlier",
      "Normal"))</f>
        <v>Normal</v>
      </c>
    </row>
    <row r="3334" spans="1:19">
      <c r="A3334" t="s">
        <v>7637</v>
      </c>
      <c r="B3334" s="4">
        <v>44985</v>
      </c>
      <c r="C3334" s="2">
        <v>-59394.97</v>
      </c>
      <c r="D3334" t="s">
        <v>840</v>
      </c>
      <c r="E3334" t="s">
        <v>905</v>
      </c>
      <c r="F3334" t="s">
        <v>11</v>
      </c>
      <c r="G3334" t="s">
        <v>31</v>
      </c>
      <c r="I3334" t="s">
        <v>957</v>
      </c>
      <c r="J3334" t="s">
        <v>7638</v>
      </c>
      <c r="K3334" t="str">
        <f>IF(COUNTIF(Customers!A:A, H3334)&gt;0, "Valid", "Invalid")</f>
        <v>Invalid</v>
      </c>
      <c r="L3334" t="str">
        <f t="shared" si="260"/>
        <v>2</v>
      </c>
      <c r="M3334" t="str">
        <f t="shared" si="261"/>
        <v>2023</v>
      </c>
      <c r="N3334">
        <f t="shared" si="262"/>
        <v>-59394.97</v>
      </c>
      <c r="O3334" t="str">
        <f t="shared" si="263"/>
        <v/>
      </c>
      <c r="P3334">
        <f t="shared" si="264"/>
        <v>59394.97</v>
      </c>
      <c r="Q3334" s="48" t="str">
        <f>IF(O3334="","",
   IF(OR(O3334&lt;EDA_Outlier_Analysis!$C$10, O3334&gt;EDA_Outlier_Analysis!$C$11),
      "Outlier",
      "Normal"))</f>
        <v/>
      </c>
      <c r="R3334" t="str">
        <f>IF(P3334="","",
   IF(OR(P3334 &lt; EDA_Outlier_Analysis!$F$7, P3334 &gt; EDA_Outlier_Analysis!$F$8),
      "Outlier",
      "Normal"))</f>
        <v>Outlier</v>
      </c>
      <c r="S3334" t="str">
        <f>IF(N3334="","",
   IF(OR(N3334 &lt;EDA_Outlier_Analysis!$I$10, N3334 &gt; EDA_Outlier_Analysis!$I$11),
      "Outlier",
      "Normal"))</f>
        <v>Normal</v>
      </c>
    </row>
    <row r="3335" spans="1:19">
      <c r="A3335" t="s">
        <v>7639</v>
      </c>
      <c r="B3335" s="4">
        <v>44601</v>
      </c>
      <c r="C3335" s="2">
        <v>-15421.78</v>
      </c>
      <c r="D3335" t="s">
        <v>840</v>
      </c>
      <c r="E3335" t="s">
        <v>905</v>
      </c>
      <c r="F3335" t="s">
        <v>9</v>
      </c>
      <c r="G3335" t="s">
        <v>31</v>
      </c>
      <c r="I3335" t="s">
        <v>1007</v>
      </c>
      <c r="J3335" t="s">
        <v>7640</v>
      </c>
      <c r="K3335" t="str">
        <f>IF(COUNTIF(Customers!A:A, H3335)&gt;0, "Valid", "Invalid")</f>
        <v>Invalid</v>
      </c>
      <c r="L3335" t="str">
        <f t="shared" si="260"/>
        <v>2</v>
      </c>
      <c r="M3335" t="str">
        <f t="shared" si="261"/>
        <v>2022</v>
      </c>
      <c r="N3335">
        <f t="shared" si="262"/>
        <v>-15421.78</v>
      </c>
      <c r="O3335" t="str">
        <f t="shared" si="263"/>
        <v/>
      </c>
      <c r="P3335">
        <f t="shared" si="264"/>
        <v>15421.78</v>
      </c>
      <c r="Q3335" s="48" t="str">
        <f>IF(O3335="","",
   IF(OR(O3335&lt;EDA_Outlier_Analysis!$C$10, O3335&gt;EDA_Outlier_Analysis!$C$11),
      "Outlier",
      "Normal"))</f>
        <v/>
      </c>
      <c r="R3335" t="str">
        <f>IF(P3335="","",
   IF(OR(P3335 &lt; EDA_Outlier_Analysis!$F$7, P3335 &gt; EDA_Outlier_Analysis!$F$8),
      "Outlier",
      "Normal"))</f>
        <v>Outlier</v>
      </c>
      <c r="S3335" t="str">
        <f>IF(N3335="","",
   IF(OR(N3335 &lt;EDA_Outlier_Analysis!$I$10, N3335 &gt; EDA_Outlier_Analysis!$I$11),
      "Outlier",
      "Normal"))</f>
        <v>Normal</v>
      </c>
    </row>
    <row r="3336" spans="1:19">
      <c r="A3336" t="s">
        <v>7641</v>
      </c>
      <c r="B3336" s="4">
        <v>45025</v>
      </c>
      <c r="C3336" s="2">
        <v>90037.14</v>
      </c>
      <c r="D3336" t="s">
        <v>849</v>
      </c>
      <c r="E3336" t="s">
        <v>853</v>
      </c>
      <c r="F3336" t="s">
        <v>9</v>
      </c>
      <c r="G3336" t="s">
        <v>31</v>
      </c>
      <c r="H3336" t="s">
        <v>83</v>
      </c>
      <c r="J3336" t="s">
        <v>7642</v>
      </c>
      <c r="K3336" t="str">
        <f>IF(COUNTIF(Customers!A:A, H3336)&gt;0, "Valid", "Invalid")</f>
        <v>Valid</v>
      </c>
      <c r="L3336" t="str">
        <f t="shared" si="260"/>
        <v>4</v>
      </c>
      <c r="M3336" t="str">
        <f t="shared" si="261"/>
        <v>2023</v>
      </c>
      <c r="N3336">
        <f t="shared" si="262"/>
        <v>90037.14</v>
      </c>
      <c r="O3336">
        <f t="shared" si="263"/>
        <v>90037.14</v>
      </c>
      <c r="P3336" t="str">
        <f t="shared" si="264"/>
        <v/>
      </c>
      <c r="Q3336" s="48" t="str">
        <f>IF(O3336="","",
   IF(OR(O3336&lt;EDA_Outlier_Analysis!$C$10, O3336&gt;EDA_Outlier_Analysis!$C$11),
      "Outlier",
      "Normal"))</f>
        <v>Normal</v>
      </c>
      <c r="R3336" t="str">
        <f>IF(P3336="","",
   IF(OR(P3336 &lt; EDA_Outlier_Analysis!$F$7, P3336 &gt; EDA_Outlier_Analysis!$F$8),
      "Outlier",
      "Normal"))</f>
        <v/>
      </c>
      <c r="S3336" t="str">
        <f>IF(N3336="","",
   IF(OR(N3336 &lt;EDA_Outlier_Analysis!$I$10, N3336 &gt; EDA_Outlier_Analysis!$I$11),
      "Outlier",
      "Normal"))</f>
        <v>Normal</v>
      </c>
    </row>
    <row r="3337" spans="1:19">
      <c r="A3337" t="s">
        <v>7643</v>
      </c>
      <c r="B3337" s="4">
        <v>44920</v>
      </c>
      <c r="C3337" s="2">
        <v>-29894.86</v>
      </c>
      <c r="D3337" t="s">
        <v>840</v>
      </c>
      <c r="E3337" t="s">
        <v>845</v>
      </c>
      <c r="F3337" t="s">
        <v>9</v>
      </c>
      <c r="G3337" t="s">
        <v>20</v>
      </c>
      <c r="I3337" t="s">
        <v>929</v>
      </c>
      <c r="J3337" t="s">
        <v>7644</v>
      </c>
      <c r="K3337" t="str">
        <f>IF(COUNTIF(Customers!A:A, H3337)&gt;0, "Valid", "Invalid")</f>
        <v>Invalid</v>
      </c>
      <c r="L3337" t="str">
        <f t="shared" si="260"/>
        <v>12</v>
      </c>
      <c r="M3337" t="str">
        <f t="shared" si="261"/>
        <v>2022</v>
      </c>
      <c r="N3337">
        <f t="shared" si="262"/>
        <v>-29894.86</v>
      </c>
      <c r="O3337" t="str">
        <f t="shared" si="263"/>
        <v/>
      </c>
      <c r="P3337">
        <f t="shared" si="264"/>
        <v>29894.86</v>
      </c>
      <c r="Q3337" s="48" t="str">
        <f>IF(O3337="","",
   IF(OR(O3337&lt;EDA_Outlier_Analysis!$C$10, O3337&gt;EDA_Outlier_Analysis!$C$11),
      "Outlier",
      "Normal"))</f>
        <v/>
      </c>
      <c r="R3337" t="str">
        <f>IF(P3337="","",
   IF(OR(P3337 &lt; EDA_Outlier_Analysis!$F$7, P3337 &gt; EDA_Outlier_Analysis!$F$8),
      "Outlier",
      "Normal"))</f>
        <v>Normal</v>
      </c>
      <c r="S3337" t="str">
        <f>IF(N3337="","",
   IF(OR(N3337 &lt;EDA_Outlier_Analysis!$I$10, N3337 &gt; EDA_Outlier_Analysis!$I$11),
      "Outlier",
      "Normal"))</f>
        <v>Normal</v>
      </c>
    </row>
    <row r="3338" spans="1:19">
      <c r="A3338" t="s">
        <v>7645</v>
      </c>
      <c r="B3338" s="4">
        <v>44988</v>
      </c>
      <c r="C3338" s="2">
        <v>143145.21</v>
      </c>
      <c r="D3338" t="s">
        <v>849</v>
      </c>
      <c r="E3338" t="s">
        <v>853</v>
      </c>
      <c r="F3338" t="s">
        <v>9</v>
      </c>
      <c r="G3338" t="s">
        <v>20</v>
      </c>
      <c r="H3338" t="s">
        <v>497</v>
      </c>
      <c r="J3338" t="s">
        <v>7646</v>
      </c>
      <c r="K3338" t="str">
        <f>IF(COUNTIF(Customers!A:A, H3338)&gt;0, "Valid", "Invalid")</f>
        <v>Valid</v>
      </c>
      <c r="L3338" t="str">
        <f t="shared" si="260"/>
        <v>3</v>
      </c>
      <c r="M3338" t="str">
        <f t="shared" si="261"/>
        <v>2023</v>
      </c>
      <c r="N3338">
        <f t="shared" si="262"/>
        <v>143145.21</v>
      </c>
      <c r="O3338">
        <f t="shared" si="263"/>
        <v>143145.21</v>
      </c>
      <c r="P3338" t="str">
        <f t="shared" si="264"/>
        <v/>
      </c>
      <c r="Q3338" s="48" t="str">
        <f>IF(O3338="","",
   IF(OR(O3338&lt;EDA_Outlier_Analysis!$C$10, O3338&gt;EDA_Outlier_Analysis!$C$11),
      "Outlier",
      "Normal"))</f>
        <v>Normal</v>
      </c>
      <c r="R3338" t="str">
        <f>IF(P3338="","",
   IF(OR(P3338 &lt; EDA_Outlier_Analysis!$F$7, P3338 &gt; EDA_Outlier_Analysis!$F$8),
      "Outlier",
      "Normal"))</f>
        <v/>
      </c>
      <c r="S3338" t="str">
        <f>IF(N3338="","",
   IF(OR(N3338 &lt;EDA_Outlier_Analysis!$I$10, N3338 &gt; EDA_Outlier_Analysis!$I$11),
      "Outlier",
      "Normal"))</f>
        <v>Normal</v>
      </c>
    </row>
    <row r="3339" spans="1:19">
      <c r="A3339" t="s">
        <v>7647</v>
      </c>
      <c r="B3339" s="4">
        <v>44785</v>
      </c>
      <c r="C3339" s="2">
        <v>-20276.02</v>
      </c>
      <c r="D3339" t="s">
        <v>840</v>
      </c>
      <c r="E3339" t="s">
        <v>878</v>
      </c>
      <c r="F3339" t="s">
        <v>10</v>
      </c>
      <c r="G3339" t="s">
        <v>31</v>
      </c>
      <c r="I3339" t="s">
        <v>1007</v>
      </c>
      <c r="J3339" t="s">
        <v>7648</v>
      </c>
      <c r="K3339" t="str">
        <f>IF(COUNTIF(Customers!A:A, H3339)&gt;0, "Valid", "Invalid")</f>
        <v>Invalid</v>
      </c>
      <c r="L3339" t="str">
        <f t="shared" si="260"/>
        <v>8</v>
      </c>
      <c r="M3339" t="str">
        <f t="shared" si="261"/>
        <v>2022</v>
      </c>
      <c r="N3339">
        <f t="shared" si="262"/>
        <v>-20276.02</v>
      </c>
      <c r="O3339" t="str">
        <f t="shared" si="263"/>
        <v/>
      </c>
      <c r="P3339">
        <f t="shared" si="264"/>
        <v>20276.02</v>
      </c>
      <c r="Q3339" s="48" t="str">
        <f>IF(O3339="","",
   IF(OR(O3339&lt;EDA_Outlier_Analysis!$C$10, O3339&gt;EDA_Outlier_Analysis!$C$11),
      "Outlier",
      "Normal"))</f>
        <v/>
      </c>
      <c r="R3339" t="str">
        <f>IF(P3339="","",
   IF(OR(P3339 &lt; EDA_Outlier_Analysis!$F$7, P3339 &gt; EDA_Outlier_Analysis!$F$8),
      "Outlier",
      "Normal"))</f>
        <v>Outlier</v>
      </c>
      <c r="S3339" t="str">
        <f>IF(N3339="","",
   IF(OR(N3339 &lt;EDA_Outlier_Analysis!$I$10, N3339 &gt; EDA_Outlier_Analysis!$I$11),
      "Outlier",
      "Normal"))</f>
        <v>Normal</v>
      </c>
    </row>
    <row r="3340" spans="1:19">
      <c r="A3340" t="s">
        <v>7649</v>
      </c>
      <c r="B3340" s="4">
        <v>45164</v>
      </c>
      <c r="C3340" s="2">
        <v>132577.23000000001</v>
      </c>
      <c r="D3340" t="s">
        <v>849</v>
      </c>
      <c r="E3340" t="s">
        <v>868</v>
      </c>
      <c r="F3340" t="s">
        <v>11</v>
      </c>
      <c r="G3340" t="s">
        <v>24</v>
      </c>
      <c r="H3340" t="s">
        <v>465</v>
      </c>
      <c r="J3340" t="s">
        <v>7650</v>
      </c>
      <c r="K3340" t="str">
        <f>IF(COUNTIF(Customers!A:A, H3340)&gt;0, "Valid", "Invalid")</f>
        <v>Valid</v>
      </c>
      <c r="L3340" t="str">
        <f t="shared" si="260"/>
        <v>8</v>
      </c>
      <c r="M3340" t="str">
        <f t="shared" si="261"/>
        <v>2023</v>
      </c>
      <c r="N3340">
        <f t="shared" si="262"/>
        <v>132577.23000000001</v>
      </c>
      <c r="O3340">
        <f t="shared" si="263"/>
        <v>132577.23000000001</v>
      </c>
      <c r="P3340" t="str">
        <f t="shared" si="264"/>
        <v/>
      </c>
      <c r="Q3340" s="48" t="str">
        <f>IF(O3340="","",
   IF(OR(O3340&lt;EDA_Outlier_Analysis!$C$10, O3340&gt;EDA_Outlier_Analysis!$C$11),
      "Outlier",
      "Normal"))</f>
        <v>Normal</v>
      </c>
      <c r="R3340" t="str">
        <f>IF(P3340="","",
   IF(OR(P3340 &lt; EDA_Outlier_Analysis!$F$7, P3340 &gt; EDA_Outlier_Analysis!$F$8),
      "Outlier",
      "Normal"))</f>
        <v/>
      </c>
      <c r="S3340" t="str">
        <f>IF(N3340="","",
   IF(OR(N3340 &lt;EDA_Outlier_Analysis!$I$10, N3340 &gt; EDA_Outlier_Analysis!$I$11),
      "Outlier",
      "Normal"))</f>
        <v>Normal</v>
      </c>
    </row>
    <row r="3341" spans="1:19">
      <c r="A3341" t="s">
        <v>7651</v>
      </c>
      <c r="B3341" s="4">
        <v>44804</v>
      </c>
      <c r="C3341" s="2">
        <v>-77961.61</v>
      </c>
      <c r="D3341" t="s">
        <v>840</v>
      </c>
      <c r="E3341" t="s">
        <v>878</v>
      </c>
      <c r="F3341" t="s">
        <v>10</v>
      </c>
      <c r="G3341" t="s">
        <v>34</v>
      </c>
      <c r="I3341" t="s">
        <v>976</v>
      </c>
      <c r="J3341" t="s">
        <v>7652</v>
      </c>
      <c r="K3341" t="str">
        <f>IF(COUNTIF(Customers!A:A, H3341)&gt;0, "Valid", "Invalid")</f>
        <v>Invalid</v>
      </c>
      <c r="L3341" t="str">
        <f t="shared" si="260"/>
        <v>8</v>
      </c>
      <c r="M3341" t="str">
        <f t="shared" si="261"/>
        <v>2022</v>
      </c>
      <c r="N3341">
        <f t="shared" si="262"/>
        <v>-77961.61</v>
      </c>
      <c r="O3341" t="str">
        <f t="shared" si="263"/>
        <v/>
      </c>
      <c r="P3341">
        <f t="shared" si="264"/>
        <v>77961.61</v>
      </c>
      <c r="Q3341" s="48" t="str">
        <f>IF(O3341="","",
   IF(OR(O3341&lt;EDA_Outlier_Analysis!$C$10, O3341&gt;EDA_Outlier_Analysis!$C$11),
      "Outlier",
      "Normal"))</f>
        <v/>
      </c>
      <c r="R3341" t="str">
        <f>IF(P3341="","",
   IF(OR(P3341 &lt; EDA_Outlier_Analysis!$F$7, P3341 &gt; EDA_Outlier_Analysis!$F$8),
      "Outlier",
      "Normal"))</f>
        <v>Outlier</v>
      </c>
      <c r="S3341" t="str">
        <f>IF(N3341="","",
   IF(OR(N3341 &lt;EDA_Outlier_Analysis!$I$10, N3341 &gt; EDA_Outlier_Analysis!$I$11),
      "Outlier",
      "Normal"))</f>
        <v>Normal</v>
      </c>
    </row>
    <row r="3342" spans="1:19">
      <c r="A3342" t="s">
        <v>7653</v>
      </c>
      <c r="B3342" s="4">
        <v>44882</v>
      </c>
      <c r="C3342" s="2">
        <v>-40599.51</v>
      </c>
      <c r="D3342" t="s">
        <v>840</v>
      </c>
      <c r="E3342" t="s">
        <v>864</v>
      </c>
      <c r="F3342" t="s">
        <v>9</v>
      </c>
      <c r="G3342" t="s">
        <v>34</v>
      </c>
      <c r="I3342" t="s">
        <v>1174</v>
      </c>
      <c r="J3342" t="s">
        <v>7654</v>
      </c>
      <c r="K3342" t="str">
        <f>IF(COUNTIF(Customers!A:A, H3342)&gt;0, "Valid", "Invalid")</f>
        <v>Invalid</v>
      </c>
      <c r="L3342" t="str">
        <f t="shared" si="260"/>
        <v>11</v>
      </c>
      <c r="M3342" t="str">
        <f t="shared" si="261"/>
        <v>2022</v>
      </c>
      <c r="N3342">
        <f t="shared" si="262"/>
        <v>-40599.51</v>
      </c>
      <c r="O3342" t="str">
        <f t="shared" si="263"/>
        <v/>
      </c>
      <c r="P3342">
        <f t="shared" si="264"/>
        <v>40599.51</v>
      </c>
      <c r="Q3342" s="48" t="str">
        <f>IF(O3342="","",
   IF(OR(O3342&lt;EDA_Outlier_Analysis!$C$10, O3342&gt;EDA_Outlier_Analysis!$C$11),
      "Outlier",
      "Normal"))</f>
        <v/>
      </c>
      <c r="R3342" t="str">
        <f>IF(P3342="","",
   IF(OR(P3342 &lt; EDA_Outlier_Analysis!$F$7, P3342 &gt; EDA_Outlier_Analysis!$F$8),
      "Outlier",
      "Normal"))</f>
        <v>Normal</v>
      </c>
      <c r="S3342" t="str">
        <f>IF(N3342="","",
   IF(OR(N3342 &lt;EDA_Outlier_Analysis!$I$10, N3342 &gt; EDA_Outlier_Analysis!$I$11),
      "Outlier",
      "Normal"))</f>
        <v>Normal</v>
      </c>
    </row>
    <row r="3343" spans="1:19">
      <c r="A3343" t="s">
        <v>7655</v>
      </c>
      <c r="B3343" s="4">
        <v>44955</v>
      </c>
      <c r="C3343" s="2">
        <v>197326.11</v>
      </c>
      <c r="D3343" t="s">
        <v>849</v>
      </c>
      <c r="E3343" t="s">
        <v>850</v>
      </c>
      <c r="F3343" t="s">
        <v>11</v>
      </c>
      <c r="G3343" t="s">
        <v>34</v>
      </c>
      <c r="H3343" t="s">
        <v>349</v>
      </c>
      <c r="J3343" t="s">
        <v>7656</v>
      </c>
      <c r="K3343" t="str">
        <f>IF(COUNTIF(Customers!A:A, H3343)&gt;0, "Valid", "Invalid")</f>
        <v>Valid</v>
      </c>
      <c r="L3343" t="str">
        <f t="shared" si="260"/>
        <v>1</v>
      </c>
      <c r="M3343" t="str">
        <f t="shared" si="261"/>
        <v>2023</v>
      </c>
      <c r="N3343">
        <f t="shared" si="262"/>
        <v>197326.11</v>
      </c>
      <c r="O3343">
        <f t="shared" si="263"/>
        <v>197326.11</v>
      </c>
      <c r="P3343" t="str">
        <f t="shared" si="264"/>
        <v/>
      </c>
      <c r="Q3343" s="48" t="str">
        <f>IF(O3343="","",
   IF(OR(O3343&lt;EDA_Outlier_Analysis!$C$10, O3343&gt;EDA_Outlier_Analysis!$C$11),
      "Outlier",
      "Normal"))</f>
        <v>Normal</v>
      </c>
      <c r="R3343" t="str">
        <f>IF(P3343="","",
   IF(OR(P3343 &lt; EDA_Outlier_Analysis!$F$7, P3343 &gt; EDA_Outlier_Analysis!$F$8),
      "Outlier",
      "Normal"))</f>
        <v/>
      </c>
      <c r="S3343" t="str">
        <f>IF(N3343="","",
   IF(OR(N3343 &lt;EDA_Outlier_Analysis!$I$10, N3343 &gt; EDA_Outlier_Analysis!$I$11),
      "Outlier",
      "Normal"))</f>
        <v>Normal</v>
      </c>
    </row>
    <row r="3344" spans="1:19">
      <c r="A3344" t="s">
        <v>7657</v>
      </c>
      <c r="B3344" s="4">
        <v>44718</v>
      </c>
      <c r="C3344" s="2">
        <v>142473.94</v>
      </c>
      <c r="D3344" t="s">
        <v>849</v>
      </c>
      <c r="E3344" t="s">
        <v>850</v>
      </c>
      <c r="F3344" t="s">
        <v>9</v>
      </c>
      <c r="G3344" t="s">
        <v>31</v>
      </c>
      <c r="H3344" t="s">
        <v>305</v>
      </c>
      <c r="J3344" t="s">
        <v>7658</v>
      </c>
      <c r="K3344" t="str">
        <f>IF(COUNTIF(Customers!A:A, H3344)&gt;0, "Valid", "Invalid")</f>
        <v>Valid</v>
      </c>
      <c r="L3344" t="str">
        <f t="shared" si="260"/>
        <v>6</v>
      </c>
      <c r="M3344" t="str">
        <f t="shared" si="261"/>
        <v>2022</v>
      </c>
      <c r="N3344">
        <f t="shared" si="262"/>
        <v>142473.94</v>
      </c>
      <c r="O3344">
        <f t="shared" si="263"/>
        <v>142473.94</v>
      </c>
      <c r="P3344" t="str">
        <f t="shared" si="264"/>
        <v/>
      </c>
      <c r="Q3344" s="48" t="str">
        <f>IF(O3344="","",
   IF(OR(O3344&lt;EDA_Outlier_Analysis!$C$10, O3344&gt;EDA_Outlier_Analysis!$C$11),
      "Outlier",
      "Normal"))</f>
        <v>Normal</v>
      </c>
      <c r="R3344" t="str">
        <f>IF(P3344="","",
   IF(OR(P3344 &lt; EDA_Outlier_Analysis!$F$7, P3344 &gt; EDA_Outlier_Analysis!$F$8),
      "Outlier",
      "Normal"))</f>
        <v/>
      </c>
      <c r="S3344" t="str">
        <f>IF(N3344="","",
   IF(OR(N3344 &lt;EDA_Outlier_Analysis!$I$10, N3344 &gt; EDA_Outlier_Analysis!$I$11),
      "Outlier",
      "Normal"))</f>
        <v>Normal</v>
      </c>
    </row>
    <row r="3345" spans="1:19">
      <c r="A3345" t="s">
        <v>7659</v>
      </c>
      <c r="B3345" s="4">
        <v>45152</v>
      </c>
      <c r="C3345" s="2">
        <v>166539.39000000001</v>
      </c>
      <c r="D3345" t="s">
        <v>849</v>
      </c>
      <c r="E3345" t="s">
        <v>868</v>
      </c>
      <c r="F3345" t="s">
        <v>10</v>
      </c>
      <c r="G3345" t="s">
        <v>31</v>
      </c>
      <c r="H3345" t="s">
        <v>235</v>
      </c>
      <c r="J3345" t="s">
        <v>7660</v>
      </c>
      <c r="K3345" t="str">
        <f>IF(COUNTIF(Customers!A:A, H3345)&gt;0, "Valid", "Invalid")</f>
        <v>Valid</v>
      </c>
      <c r="L3345" t="str">
        <f t="shared" si="260"/>
        <v>8</v>
      </c>
      <c r="M3345" t="str">
        <f t="shared" si="261"/>
        <v>2023</v>
      </c>
      <c r="N3345">
        <f t="shared" si="262"/>
        <v>166539.39000000001</v>
      </c>
      <c r="O3345">
        <f t="shared" si="263"/>
        <v>166539.39000000001</v>
      </c>
      <c r="P3345" t="str">
        <f t="shared" si="264"/>
        <v/>
      </c>
      <c r="Q3345" s="48" t="str">
        <f>IF(O3345="","",
   IF(OR(O3345&lt;EDA_Outlier_Analysis!$C$10, O3345&gt;EDA_Outlier_Analysis!$C$11),
      "Outlier",
      "Normal"))</f>
        <v>Normal</v>
      </c>
      <c r="R3345" t="str">
        <f>IF(P3345="","",
   IF(OR(P3345 &lt; EDA_Outlier_Analysis!$F$7, P3345 &gt; EDA_Outlier_Analysis!$F$8),
      "Outlier",
      "Normal"))</f>
        <v/>
      </c>
      <c r="S3345" t="str">
        <f>IF(N3345="","",
   IF(OR(N3345 &lt;EDA_Outlier_Analysis!$I$10, N3345 &gt; EDA_Outlier_Analysis!$I$11),
      "Outlier",
      "Normal"))</f>
        <v>Normal</v>
      </c>
    </row>
    <row r="3346" spans="1:19">
      <c r="A3346" t="s">
        <v>7661</v>
      </c>
      <c r="B3346" s="4">
        <v>45275</v>
      </c>
      <c r="C3346" s="2">
        <v>-20994.29</v>
      </c>
      <c r="D3346" t="s">
        <v>840</v>
      </c>
      <c r="E3346" t="s">
        <v>845</v>
      </c>
      <c r="F3346" t="s">
        <v>11</v>
      </c>
      <c r="G3346" t="s">
        <v>34</v>
      </c>
      <c r="I3346" t="s">
        <v>1132</v>
      </c>
      <c r="J3346" t="s">
        <v>7662</v>
      </c>
      <c r="K3346" t="str">
        <f>IF(COUNTIF(Customers!A:A, H3346)&gt;0, "Valid", "Invalid")</f>
        <v>Invalid</v>
      </c>
      <c r="L3346" t="str">
        <f t="shared" si="260"/>
        <v>12</v>
      </c>
      <c r="M3346" t="str">
        <f t="shared" si="261"/>
        <v>2023</v>
      </c>
      <c r="N3346">
        <f t="shared" si="262"/>
        <v>-20994.29</v>
      </c>
      <c r="O3346" t="str">
        <f t="shared" si="263"/>
        <v/>
      </c>
      <c r="P3346">
        <f t="shared" si="264"/>
        <v>20994.29</v>
      </c>
      <c r="Q3346" s="48" t="str">
        <f>IF(O3346="","",
   IF(OR(O3346&lt;EDA_Outlier_Analysis!$C$10, O3346&gt;EDA_Outlier_Analysis!$C$11),
      "Outlier",
      "Normal"))</f>
        <v/>
      </c>
      <c r="R3346" t="str">
        <f>IF(P3346="","",
   IF(OR(P3346 &lt; EDA_Outlier_Analysis!$F$7, P3346 &gt; EDA_Outlier_Analysis!$F$8),
      "Outlier",
      "Normal"))</f>
        <v>Outlier</v>
      </c>
      <c r="S3346" t="str">
        <f>IF(N3346="","",
   IF(OR(N3346 &lt;EDA_Outlier_Analysis!$I$10, N3346 &gt; EDA_Outlier_Analysis!$I$11),
      "Outlier",
      "Normal"))</f>
        <v>Normal</v>
      </c>
    </row>
    <row r="3347" spans="1:19">
      <c r="A3347" t="s">
        <v>7663</v>
      </c>
      <c r="B3347" s="4">
        <v>44791</v>
      </c>
      <c r="C3347" s="2">
        <v>178739.42</v>
      </c>
      <c r="D3347" t="s">
        <v>849</v>
      </c>
      <c r="E3347" t="s">
        <v>868</v>
      </c>
      <c r="F3347" t="s">
        <v>9</v>
      </c>
      <c r="G3347" t="s">
        <v>34</v>
      </c>
      <c r="H3347" t="s">
        <v>305</v>
      </c>
      <c r="J3347" t="s">
        <v>7664</v>
      </c>
      <c r="K3347" t="str">
        <f>IF(COUNTIF(Customers!A:A, H3347)&gt;0, "Valid", "Invalid")</f>
        <v>Valid</v>
      </c>
      <c r="L3347" t="str">
        <f t="shared" si="260"/>
        <v>8</v>
      </c>
      <c r="M3347" t="str">
        <f t="shared" si="261"/>
        <v>2022</v>
      </c>
      <c r="N3347">
        <f t="shared" si="262"/>
        <v>178739.42</v>
      </c>
      <c r="O3347">
        <f t="shared" si="263"/>
        <v>178739.42</v>
      </c>
      <c r="P3347" t="str">
        <f t="shared" si="264"/>
        <v/>
      </c>
      <c r="Q3347" s="48" t="str">
        <f>IF(O3347="","",
   IF(OR(O3347&lt;EDA_Outlier_Analysis!$C$10, O3347&gt;EDA_Outlier_Analysis!$C$11),
      "Outlier",
      "Normal"))</f>
        <v>Normal</v>
      </c>
      <c r="R3347" t="str">
        <f>IF(P3347="","",
   IF(OR(P3347 &lt; EDA_Outlier_Analysis!$F$7, P3347 &gt; EDA_Outlier_Analysis!$F$8),
      "Outlier",
      "Normal"))</f>
        <v/>
      </c>
      <c r="S3347" t="str">
        <f>IF(N3347="","",
   IF(OR(N3347 &lt;EDA_Outlier_Analysis!$I$10, N3347 &gt; EDA_Outlier_Analysis!$I$11),
      "Outlier",
      "Normal"))</f>
        <v>Normal</v>
      </c>
    </row>
    <row r="3348" spans="1:19">
      <c r="A3348" t="s">
        <v>7665</v>
      </c>
      <c r="B3348" s="4">
        <v>45008</v>
      </c>
      <c r="C3348" s="2">
        <v>-3323.62</v>
      </c>
      <c r="D3348" t="s">
        <v>840</v>
      </c>
      <c r="E3348" t="s">
        <v>841</v>
      </c>
      <c r="F3348" t="s">
        <v>11</v>
      </c>
      <c r="G3348" t="s">
        <v>20</v>
      </c>
      <c r="I3348" t="s">
        <v>1415</v>
      </c>
      <c r="J3348" t="s">
        <v>7666</v>
      </c>
      <c r="K3348" t="str">
        <f>IF(COUNTIF(Customers!A:A, H3348)&gt;0, "Valid", "Invalid")</f>
        <v>Invalid</v>
      </c>
      <c r="L3348" t="str">
        <f t="shared" si="260"/>
        <v>3</v>
      </c>
      <c r="M3348" t="str">
        <f t="shared" si="261"/>
        <v>2023</v>
      </c>
      <c r="N3348">
        <f t="shared" si="262"/>
        <v>-3323.62</v>
      </c>
      <c r="O3348" t="str">
        <f t="shared" si="263"/>
        <v/>
      </c>
      <c r="P3348">
        <f t="shared" si="264"/>
        <v>3323.62</v>
      </c>
      <c r="Q3348" s="48" t="str">
        <f>IF(O3348="","",
   IF(OR(O3348&lt;EDA_Outlier_Analysis!$C$10, O3348&gt;EDA_Outlier_Analysis!$C$11),
      "Outlier",
      "Normal"))</f>
        <v/>
      </c>
      <c r="R3348" t="str">
        <f>IF(P3348="","",
   IF(OR(P3348 &lt; EDA_Outlier_Analysis!$F$7, P3348 &gt; EDA_Outlier_Analysis!$F$8),
      "Outlier",
      "Normal"))</f>
        <v>Outlier</v>
      </c>
      <c r="S3348" t="str">
        <f>IF(N3348="","",
   IF(OR(N3348 &lt;EDA_Outlier_Analysis!$I$10, N3348 &gt; EDA_Outlier_Analysis!$I$11),
      "Outlier",
      "Normal"))</f>
        <v>Normal</v>
      </c>
    </row>
    <row r="3349" spans="1:19">
      <c r="A3349" t="s">
        <v>7667</v>
      </c>
      <c r="B3349" s="4">
        <v>44939</v>
      </c>
      <c r="C3349" s="2">
        <v>201952.9</v>
      </c>
      <c r="D3349" t="s">
        <v>849</v>
      </c>
      <c r="E3349" t="s">
        <v>868</v>
      </c>
      <c r="F3349" t="s">
        <v>10</v>
      </c>
      <c r="G3349" t="s">
        <v>31</v>
      </c>
      <c r="H3349" t="s">
        <v>117</v>
      </c>
      <c r="J3349" t="s">
        <v>7668</v>
      </c>
      <c r="K3349" t="str">
        <f>IF(COUNTIF(Customers!A:A, H3349)&gt;0, "Valid", "Invalid")</f>
        <v>Valid</v>
      </c>
      <c r="L3349" t="str">
        <f t="shared" si="260"/>
        <v>1</v>
      </c>
      <c r="M3349" t="str">
        <f t="shared" si="261"/>
        <v>2023</v>
      </c>
      <c r="N3349">
        <f t="shared" si="262"/>
        <v>201952.9</v>
      </c>
      <c r="O3349">
        <f t="shared" si="263"/>
        <v>201952.9</v>
      </c>
      <c r="P3349" t="str">
        <f t="shared" si="264"/>
        <v/>
      </c>
      <c r="Q3349" s="48" t="str">
        <f>IF(O3349="","",
   IF(OR(O3349&lt;EDA_Outlier_Analysis!$C$10, O3349&gt;EDA_Outlier_Analysis!$C$11),
      "Outlier",
      "Normal"))</f>
        <v>Normal</v>
      </c>
      <c r="R3349" t="str">
        <f>IF(P3349="","",
   IF(OR(P3349 &lt; EDA_Outlier_Analysis!$F$7, P3349 &gt; EDA_Outlier_Analysis!$F$8),
      "Outlier",
      "Normal"))</f>
        <v/>
      </c>
      <c r="S3349" t="str">
        <f>IF(N3349="","",
   IF(OR(N3349 &lt;EDA_Outlier_Analysis!$I$10, N3349 &gt; EDA_Outlier_Analysis!$I$11),
      "Outlier",
      "Normal"))</f>
        <v>Normal</v>
      </c>
    </row>
    <row r="3350" spans="1:19">
      <c r="A3350" t="s">
        <v>7669</v>
      </c>
      <c r="B3350" s="4">
        <v>44684</v>
      </c>
      <c r="C3350" s="2">
        <v>-37364.07</v>
      </c>
      <c r="D3350" t="s">
        <v>840</v>
      </c>
      <c r="E3350" t="s">
        <v>856</v>
      </c>
      <c r="F3350" t="s">
        <v>9</v>
      </c>
      <c r="G3350" t="s">
        <v>34</v>
      </c>
      <c r="I3350" t="s">
        <v>1117</v>
      </c>
      <c r="J3350" t="s">
        <v>7670</v>
      </c>
      <c r="K3350" t="str">
        <f>IF(COUNTIF(Customers!A:A, H3350)&gt;0, "Valid", "Invalid")</f>
        <v>Invalid</v>
      </c>
      <c r="L3350" t="str">
        <f t="shared" si="260"/>
        <v>5</v>
      </c>
      <c r="M3350" t="str">
        <f t="shared" si="261"/>
        <v>2022</v>
      </c>
      <c r="N3350">
        <f t="shared" si="262"/>
        <v>-37364.07</v>
      </c>
      <c r="O3350" t="str">
        <f t="shared" si="263"/>
        <v/>
      </c>
      <c r="P3350">
        <f t="shared" si="264"/>
        <v>37364.07</v>
      </c>
      <c r="Q3350" s="48" t="str">
        <f>IF(O3350="","",
   IF(OR(O3350&lt;EDA_Outlier_Analysis!$C$10, O3350&gt;EDA_Outlier_Analysis!$C$11),
      "Outlier",
      "Normal"))</f>
        <v/>
      </c>
      <c r="R3350" t="str">
        <f>IF(P3350="","",
   IF(OR(P3350 &lt; EDA_Outlier_Analysis!$F$7, P3350 &gt; EDA_Outlier_Analysis!$F$8),
      "Outlier",
      "Normal"))</f>
        <v>Normal</v>
      </c>
      <c r="S3350" t="str">
        <f>IF(N3350="","",
   IF(OR(N3350 &lt;EDA_Outlier_Analysis!$I$10, N3350 &gt; EDA_Outlier_Analysis!$I$11),
      "Outlier",
      "Normal"))</f>
        <v>Normal</v>
      </c>
    </row>
    <row r="3351" spans="1:19">
      <c r="A3351" t="s">
        <v>7671</v>
      </c>
      <c r="B3351" s="4">
        <v>44750</v>
      </c>
      <c r="C3351" s="2">
        <v>-63704.24</v>
      </c>
      <c r="D3351" t="s">
        <v>840</v>
      </c>
      <c r="E3351" t="s">
        <v>845</v>
      </c>
      <c r="F3351" t="s">
        <v>11</v>
      </c>
      <c r="G3351" t="s">
        <v>24</v>
      </c>
      <c r="I3351" t="s">
        <v>1468</v>
      </c>
      <c r="J3351" t="s">
        <v>7672</v>
      </c>
      <c r="K3351" t="str">
        <f>IF(COUNTIF(Customers!A:A, H3351)&gt;0, "Valid", "Invalid")</f>
        <v>Invalid</v>
      </c>
      <c r="L3351" t="str">
        <f t="shared" si="260"/>
        <v>7</v>
      </c>
      <c r="M3351" t="str">
        <f t="shared" si="261"/>
        <v>2022</v>
      </c>
      <c r="N3351">
        <f t="shared" si="262"/>
        <v>-63704.24</v>
      </c>
      <c r="O3351" t="str">
        <f t="shared" si="263"/>
        <v/>
      </c>
      <c r="P3351">
        <f t="shared" si="264"/>
        <v>63704.24</v>
      </c>
      <c r="Q3351" s="48" t="str">
        <f>IF(O3351="","",
   IF(OR(O3351&lt;EDA_Outlier_Analysis!$C$10, O3351&gt;EDA_Outlier_Analysis!$C$11),
      "Outlier",
      "Normal"))</f>
        <v/>
      </c>
      <c r="R3351" t="str">
        <f>IF(P3351="","",
   IF(OR(P3351 &lt; EDA_Outlier_Analysis!$F$7, P3351 &gt; EDA_Outlier_Analysis!$F$8),
      "Outlier",
      "Normal"))</f>
        <v>Outlier</v>
      </c>
      <c r="S3351" t="str">
        <f>IF(N3351="","",
   IF(OR(N3351 &lt;EDA_Outlier_Analysis!$I$10, N3351 &gt; EDA_Outlier_Analysis!$I$11),
      "Outlier",
      "Normal"))</f>
        <v>Normal</v>
      </c>
    </row>
    <row r="3352" spans="1:19">
      <c r="A3352" t="s">
        <v>7673</v>
      </c>
      <c r="B3352" s="4">
        <v>45022</v>
      </c>
      <c r="C3352" s="2">
        <v>18692.29</v>
      </c>
      <c r="D3352" t="s">
        <v>873</v>
      </c>
      <c r="E3352" t="s">
        <v>873</v>
      </c>
      <c r="F3352" t="s">
        <v>10</v>
      </c>
      <c r="G3352" t="s">
        <v>34</v>
      </c>
      <c r="J3352" t="s">
        <v>7674</v>
      </c>
      <c r="K3352" t="str">
        <f>IF(COUNTIF(Customers!A:A, H3352)&gt;0, "Valid", "Invalid")</f>
        <v>Invalid</v>
      </c>
      <c r="L3352" t="str">
        <f t="shared" si="260"/>
        <v>4</v>
      </c>
      <c r="M3352" t="str">
        <f t="shared" si="261"/>
        <v>2023</v>
      </c>
      <c r="N3352">
        <f t="shared" si="262"/>
        <v>-18692.29</v>
      </c>
      <c r="O3352" t="str">
        <f t="shared" si="263"/>
        <v/>
      </c>
      <c r="P3352" t="str">
        <f t="shared" si="264"/>
        <v/>
      </c>
      <c r="Q3352" s="48" t="str">
        <f>IF(O3352="","",
   IF(OR(O3352&lt;EDA_Outlier_Analysis!$C$10, O3352&gt;EDA_Outlier_Analysis!$C$11),
      "Outlier",
      "Normal"))</f>
        <v/>
      </c>
      <c r="R3352" t="str">
        <f>IF(P3352="","",
   IF(OR(P3352 &lt; EDA_Outlier_Analysis!$F$7, P3352 &gt; EDA_Outlier_Analysis!$F$8),
      "Outlier",
      "Normal"))</f>
        <v/>
      </c>
      <c r="S3352" t="str">
        <f>IF(N3352="","",
   IF(OR(N3352 &lt;EDA_Outlier_Analysis!$I$10, N3352 &gt; EDA_Outlier_Analysis!$I$11),
      "Outlier",
      "Normal"))</f>
        <v>Normal</v>
      </c>
    </row>
    <row r="3353" spans="1:19">
      <c r="A3353" t="s">
        <v>7675</v>
      </c>
      <c r="B3353" s="4">
        <v>44887</v>
      </c>
      <c r="C3353" s="2">
        <v>211802.42</v>
      </c>
      <c r="D3353" t="s">
        <v>849</v>
      </c>
      <c r="E3353" t="s">
        <v>868</v>
      </c>
      <c r="F3353" t="s">
        <v>10</v>
      </c>
      <c r="G3353" t="s">
        <v>34</v>
      </c>
      <c r="H3353" t="s">
        <v>509</v>
      </c>
      <c r="J3353" t="s">
        <v>7676</v>
      </c>
      <c r="K3353" t="str">
        <f>IF(COUNTIF(Customers!A:A, H3353)&gt;0, "Valid", "Invalid")</f>
        <v>Valid</v>
      </c>
      <c r="L3353" t="str">
        <f t="shared" si="260"/>
        <v>11</v>
      </c>
      <c r="M3353" t="str">
        <f t="shared" si="261"/>
        <v>2022</v>
      </c>
      <c r="N3353">
        <f t="shared" si="262"/>
        <v>211802.42</v>
      </c>
      <c r="O3353">
        <f t="shared" si="263"/>
        <v>211802.42</v>
      </c>
      <c r="P3353" t="str">
        <f t="shared" si="264"/>
        <v/>
      </c>
      <c r="Q3353" s="48" t="str">
        <f>IF(O3353="","",
   IF(OR(O3353&lt;EDA_Outlier_Analysis!$C$10, O3353&gt;EDA_Outlier_Analysis!$C$11),
      "Outlier",
      "Normal"))</f>
        <v>Normal</v>
      </c>
      <c r="R3353" t="str">
        <f>IF(P3353="","",
   IF(OR(P3353 &lt; EDA_Outlier_Analysis!$F$7, P3353 &gt; EDA_Outlier_Analysis!$F$8),
      "Outlier",
      "Normal"))</f>
        <v/>
      </c>
      <c r="S3353" t="str">
        <f>IF(N3353="","",
   IF(OR(N3353 &lt;EDA_Outlier_Analysis!$I$10, N3353 &gt; EDA_Outlier_Analysis!$I$11),
      "Outlier",
      "Normal"))</f>
        <v>Normal</v>
      </c>
    </row>
    <row r="3354" spans="1:19">
      <c r="A3354" t="s">
        <v>7677</v>
      </c>
      <c r="B3354" s="4">
        <v>45279</v>
      </c>
      <c r="C3354" s="2">
        <v>166041.78</v>
      </c>
      <c r="D3354" t="s">
        <v>849</v>
      </c>
      <c r="E3354" t="s">
        <v>868</v>
      </c>
      <c r="F3354" t="s">
        <v>10</v>
      </c>
      <c r="G3354" t="s">
        <v>34</v>
      </c>
      <c r="H3354" t="s">
        <v>507</v>
      </c>
      <c r="J3354" t="s">
        <v>7678</v>
      </c>
      <c r="K3354" t="str">
        <f>IF(COUNTIF(Customers!A:A, H3354)&gt;0, "Valid", "Invalid")</f>
        <v>Valid</v>
      </c>
      <c r="L3354" t="str">
        <f t="shared" si="260"/>
        <v>12</v>
      </c>
      <c r="M3354" t="str">
        <f t="shared" si="261"/>
        <v>2023</v>
      </c>
      <c r="N3354">
        <f t="shared" si="262"/>
        <v>166041.78</v>
      </c>
      <c r="O3354">
        <f t="shared" si="263"/>
        <v>166041.78</v>
      </c>
      <c r="P3354" t="str">
        <f t="shared" si="264"/>
        <v/>
      </c>
      <c r="Q3354" s="48" t="str">
        <f>IF(O3354="","",
   IF(OR(O3354&lt;EDA_Outlier_Analysis!$C$10, O3354&gt;EDA_Outlier_Analysis!$C$11),
      "Outlier",
      "Normal"))</f>
        <v>Normal</v>
      </c>
      <c r="R3354" t="str">
        <f>IF(P3354="","",
   IF(OR(P3354 &lt; EDA_Outlier_Analysis!$F$7, P3354 &gt; EDA_Outlier_Analysis!$F$8),
      "Outlier",
      "Normal"))</f>
        <v/>
      </c>
      <c r="S3354" t="str">
        <f>IF(N3354="","",
   IF(OR(N3354 &lt;EDA_Outlier_Analysis!$I$10, N3354 &gt; EDA_Outlier_Analysis!$I$11),
      "Outlier",
      "Normal"))</f>
        <v>Normal</v>
      </c>
    </row>
    <row r="3355" spans="1:19">
      <c r="A3355" t="s">
        <v>7679</v>
      </c>
      <c r="B3355" s="4">
        <v>44877</v>
      </c>
      <c r="C3355" s="2">
        <v>-10937.28</v>
      </c>
      <c r="D3355" t="s">
        <v>840</v>
      </c>
      <c r="E3355" t="s">
        <v>905</v>
      </c>
      <c r="F3355" t="s">
        <v>10</v>
      </c>
      <c r="G3355" t="s">
        <v>20</v>
      </c>
      <c r="I3355" t="s">
        <v>2424</v>
      </c>
      <c r="J3355" t="s">
        <v>7680</v>
      </c>
      <c r="K3355" t="str">
        <f>IF(COUNTIF(Customers!A:A, H3355)&gt;0, "Valid", "Invalid")</f>
        <v>Invalid</v>
      </c>
      <c r="L3355" t="str">
        <f t="shared" si="260"/>
        <v>11</v>
      </c>
      <c r="M3355" t="str">
        <f t="shared" si="261"/>
        <v>2022</v>
      </c>
      <c r="N3355">
        <f t="shared" si="262"/>
        <v>-10937.28</v>
      </c>
      <c r="O3355" t="str">
        <f t="shared" si="263"/>
        <v/>
      </c>
      <c r="P3355">
        <f t="shared" si="264"/>
        <v>10937.28</v>
      </c>
      <c r="Q3355" s="48" t="str">
        <f>IF(O3355="","",
   IF(OR(O3355&lt;EDA_Outlier_Analysis!$C$10, O3355&gt;EDA_Outlier_Analysis!$C$11),
      "Outlier",
      "Normal"))</f>
        <v/>
      </c>
      <c r="R3355" t="str">
        <f>IF(P3355="","",
   IF(OR(P3355 &lt; EDA_Outlier_Analysis!$F$7, P3355 &gt; EDA_Outlier_Analysis!$F$8),
      "Outlier",
      "Normal"))</f>
        <v>Outlier</v>
      </c>
      <c r="S3355" t="str">
        <f>IF(N3355="","",
   IF(OR(N3355 &lt;EDA_Outlier_Analysis!$I$10, N3355 &gt; EDA_Outlier_Analysis!$I$11),
      "Outlier",
      "Normal"))</f>
        <v>Normal</v>
      </c>
    </row>
    <row r="3356" spans="1:19">
      <c r="A3356" t="s">
        <v>7681</v>
      </c>
      <c r="B3356" s="4">
        <v>44738</v>
      </c>
      <c r="C3356" s="2">
        <v>108390.25</v>
      </c>
      <c r="D3356" t="s">
        <v>849</v>
      </c>
      <c r="E3356" t="s">
        <v>850</v>
      </c>
      <c r="F3356" t="s">
        <v>11</v>
      </c>
      <c r="G3356" t="s">
        <v>20</v>
      </c>
      <c r="H3356" t="s">
        <v>265</v>
      </c>
      <c r="J3356" t="s">
        <v>7682</v>
      </c>
      <c r="K3356" t="str">
        <f>IF(COUNTIF(Customers!A:A, H3356)&gt;0, "Valid", "Invalid")</f>
        <v>Valid</v>
      </c>
      <c r="L3356" t="str">
        <f t="shared" si="260"/>
        <v>6</v>
      </c>
      <c r="M3356" t="str">
        <f t="shared" si="261"/>
        <v>2022</v>
      </c>
      <c r="N3356">
        <f t="shared" si="262"/>
        <v>108390.25</v>
      </c>
      <c r="O3356">
        <f t="shared" si="263"/>
        <v>108390.25</v>
      </c>
      <c r="P3356" t="str">
        <f t="shared" si="264"/>
        <v/>
      </c>
      <c r="Q3356" s="48" t="str">
        <f>IF(O3356="","",
   IF(OR(O3356&lt;EDA_Outlier_Analysis!$C$10, O3356&gt;EDA_Outlier_Analysis!$C$11),
      "Outlier",
      "Normal"))</f>
        <v>Normal</v>
      </c>
      <c r="R3356" t="str">
        <f>IF(P3356="","",
   IF(OR(P3356 &lt; EDA_Outlier_Analysis!$F$7, P3356 &gt; EDA_Outlier_Analysis!$F$8),
      "Outlier",
      "Normal"))</f>
        <v/>
      </c>
      <c r="S3356" t="str">
        <f>IF(N3356="","",
   IF(OR(N3356 &lt;EDA_Outlier_Analysis!$I$10, N3356 &gt; EDA_Outlier_Analysis!$I$11),
      "Outlier",
      "Normal"))</f>
        <v>Normal</v>
      </c>
    </row>
    <row r="3357" spans="1:19">
      <c r="A3357" t="s">
        <v>7683</v>
      </c>
      <c r="B3357" s="4">
        <v>44946</v>
      </c>
      <c r="C3357" s="2">
        <v>-53064.66</v>
      </c>
      <c r="D3357" t="s">
        <v>840</v>
      </c>
      <c r="E3357" t="s">
        <v>878</v>
      </c>
      <c r="F3357" t="s">
        <v>10</v>
      </c>
      <c r="G3357" t="s">
        <v>31</v>
      </c>
      <c r="I3357" t="s">
        <v>1940</v>
      </c>
      <c r="J3357" t="s">
        <v>7684</v>
      </c>
      <c r="K3357" t="str">
        <f>IF(COUNTIF(Customers!A:A, H3357)&gt;0, "Valid", "Invalid")</f>
        <v>Invalid</v>
      </c>
      <c r="L3357" t="str">
        <f t="shared" si="260"/>
        <v>1</v>
      </c>
      <c r="M3357" t="str">
        <f t="shared" si="261"/>
        <v>2023</v>
      </c>
      <c r="N3357">
        <f t="shared" si="262"/>
        <v>-53064.66</v>
      </c>
      <c r="O3357" t="str">
        <f t="shared" si="263"/>
        <v/>
      </c>
      <c r="P3357">
        <f t="shared" si="264"/>
        <v>53064.66</v>
      </c>
      <c r="Q3357" s="48" t="str">
        <f>IF(O3357="","",
   IF(OR(O3357&lt;EDA_Outlier_Analysis!$C$10, O3357&gt;EDA_Outlier_Analysis!$C$11),
      "Outlier",
      "Normal"))</f>
        <v/>
      </c>
      <c r="R3357" t="str">
        <f>IF(P3357="","",
   IF(OR(P3357 &lt; EDA_Outlier_Analysis!$F$7, P3357 &gt; EDA_Outlier_Analysis!$F$8),
      "Outlier",
      "Normal"))</f>
        <v>Normal</v>
      </c>
      <c r="S3357" t="str">
        <f>IF(N3357="","",
   IF(OR(N3357 &lt;EDA_Outlier_Analysis!$I$10, N3357 &gt; EDA_Outlier_Analysis!$I$11),
      "Outlier",
      "Normal"))</f>
        <v>Normal</v>
      </c>
    </row>
    <row r="3358" spans="1:19">
      <c r="A3358" t="s">
        <v>7685</v>
      </c>
      <c r="B3358" s="4">
        <v>44888</v>
      </c>
      <c r="C3358" s="2">
        <v>43942.559999999998</v>
      </c>
      <c r="D3358" t="s">
        <v>849</v>
      </c>
      <c r="E3358" t="s">
        <v>868</v>
      </c>
      <c r="F3358" t="s">
        <v>9</v>
      </c>
      <c r="G3358" t="s">
        <v>34</v>
      </c>
      <c r="H3358" t="s">
        <v>351</v>
      </c>
      <c r="J3358" t="s">
        <v>7686</v>
      </c>
      <c r="K3358" t="str">
        <f>IF(COUNTIF(Customers!A:A, H3358)&gt;0, "Valid", "Invalid")</f>
        <v>Valid</v>
      </c>
      <c r="L3358" t="str">
        <f t="shared" si="260"/>
        <v>11</v>
      </c>
      <c r="M3358" t="str">
        <f t="shared" si="261"/>
        <v>2022</v>
      </c>
      <c r="N3358">
        <f t="shared" si="262"/>
        <v>43942.559999999998</v>
      </c>
      <c r="O3358">
        <f t="shared" si="263"/>
        <v>43942.559999999998</v>
      </c>
      <c r="P3358" t="str">
        <f t="shared" si="264"/>
        <v/>
      </c>
      <c r="Q3358" s="48" t="str">
        <f>IF(O3358="","",
   IF(OR(O3358&lt;EDA_Outlier_Analysis!$C$10, O3358&gt;EDA_Outlier_Analysis!$C$11),
      "Outlier",
      "Normal"))</f>
        <v>Normal</v>
      </c>
      <c r="R3358" t="str">
        <f>IF(P3358="","",
   IF(OR(P3358 &lt; EDA_Outlier_Analysis!$F$7, P3358 &gt; EDA_Outlier_Analysis!$F$8),
      "Outlier",
      "Normal"))</f>
        <v/>
      </c>
      <c r="S3358" t="str">
        <f>IF(N3358="","",
   IF(OR(N3358 &lt;EDA_Outlier_Analysis!$I$10, N3358 &gt; EDA_Outlier_Analysis!$I$11),
      "Outlier",
      "Normal"))</f>
        <v>Normal</v>
      </c>
    </row>
    <row r="3359" spans="1:19">
      <c r="A3359" t="s">
        <v>7687</v>
      </c>
      <c r="B3359" s="4">
        <v>45061</v>
      </c>
      <c r="C3359" s="2">
        <v>-46667.23</v>
      </c>
      <c r="D3359" t="s">
        <v>840</v>
      </c>
      <c r="E3359" t="s">
        <v>856</v>
      </c>
      <c r="F3359" t="s">
        <v>11</v>
      </c>
      <c r="G3359" t="s">
        <v>34</v>
      </c>
      <c r="I3359" t="s">
        <v>1953</v>
      </c>
      <c r="J3359" t="s">
        <v>7688</v>
      </c>
      <c r="K3359" t="str">
        <f>IF(COUNTIF(Customers!A:A, H3359)&gt;0, "Valid", "Invalid")</f>
        <v>Invalid</v>
      </c>
      <c r="L3359" t="str">
        <f t="shared" si="260"/>
        <v>5</v>
      </c>
      <c r="M3359" t="str">
        <f t="shared" si="261"/>
        <v>2023</v>
      </c>
      <c r="N3359">
        <f t="shared" si="262"/>
        <v>-46667.23</v>
      </c>
      <c r="O3359" t="str">
        <f t="shared" si="263"/>
        <v/>
      </c>
      <c r="P3359">
        <f t="shared" si="264"/>
        <v>46667.23</v>
      </c>
      <c r="Q3359" s="48" t="str">
        <f>IF(O3359="","",
   IF(OR(O3359&lt;EDA_Outlier_Analysis!$C$10, O3359&gt;EDA_Outlier_Analysis!$C$11),
      "Outlier",
      "Normal"))</f>
        <v/>
      </c>
      <c r="R3359" t="str">
        <f>IF(P3359="","",
   IF(OR(P3359 &lt; EDA_Outlier_Analysis!$F$7, P3359 &gt; EDA_Outlier_Analysis!$F$8),
      "Outlier",
      "Normal"))</f>
        <v>Normal</v>
      </c>
      <c r="S3359" t="str">
        <f>IF(N3359="","",
   IF(OR(N3359 &lt;EDA_Outlier_Analysis!$I$10, N3359 &gt; EDA_Outlier_Analysis!$I$11),
      "Outlier",
      "Normal"))</f>
        <v>Normal</v>
      </c>
    </row>
    <row r="3360" spans="1:19">
      <c r="A3360" t="s">
        <v>7689</v>
      </c>
      <c r="B3360" s="4">
        <v>45035</v>
      </c>
      <c r="C3360" s="2">
        <v>-45817.64</v>
      </c>
      <c r="D3360" t="s">
        <v>840</v>
      </c>
      <c r="E3360" t="s">
        <v>841</v>
      </c>
      <c r="F3360" t="s">
        <v>9</v>
      </c>
      <c r="G3360" t="s">
        <v>24</v>
      </c>
      <c r="I3360" t="s">
        <v>1317</v>
      </c>
      <c r="J3360" t="s">
        <v>7690</v>
      </c>
      <c r="K3360" t="str">
        <f>IF(COUNTIF(Customers!A:A, H3360)&gt;0, "Valid", "Invalid")</f>
        <v>Invalid</v>
      </c>
      <c r="L3360" t="str">
        <f t="shared" si="260"/>
        <v>4</v>
      </c>
      <c r="M3360" t="str">
        <f t="shared" si="261"/>
        <v>2023</v>
      </c>
      <c r="N3360">
        <f t="shared" si="262"/>
        <v>-45817.64</v>
      </c>
      <c r="O3360" t="str">
        <f t="shared" si="263"/>
        <v/>
      </c>
      <c r="P3360">
        <f t="shared" si="264"/>
        <v>45817.64</v>
      </c>
      <c r="Q3360" s="48" t="str">
        <f>IF(O3360="","",
   IF(OR(O3360&lt;EDA_Outlier_Analysis!$C$10, O3360&gt;EDA_Outlier_Analysis!$C$11),
      "Outlier",
      "Normal"))</f>
        <v/>
      </c>
      <c r="R3360" t="str">
        <f>IF(P3360="","",
   IF(OR(P3360 &lt; EDA_Outlier_Analysis!$F$7, P3360 &gt; EDA_Outlier_Analysis!$F$8),
      "Outlier",
      "Normal"))</f>
        <v>Normal</v>
      </c>
      <c r="S3360" t="str">
        <f>IF(N3360="","",
   IF(OR(N3360 &lt;EDA_Outlier_Analysis!$I$10, N3360 &gt; EDA_Outlier_Analysis!$I$11),
      "Outlier",
      "Normal"))</f>
        <v>Normal</v>
      </c>
    </row>
    <row r="3361" spans="1:19">
      <c r="A3361" t="s">
        <v>7691</v>
      </c>
      <c r="B3361" s="4">
        <v>44954</v>
      </c>
      <c r="C3361" s="2">
        <v>158261.91</v>
      </c>
      <c r="D3361" t="s">
        <v>849</v>
      </c>
      <c r="E3361" t="s">
        <v>868</v>
      </c>
      <c r="F3361" t="s">
        <v>11</v>
      </c>
      <c r="G3361" t="s">
        <v>20</v>
      </c>
      <c r="H3361" t="s">
        <v>589</v>
      </c>
      <c r="J3361" t="s">
        <v>7692</v>
      </c>
      <c r="K3361" t="str">
        <f>IF(COUNTIF(Customers!A:A, H3361)&gt;0, "Valid", "Invalid")</f>
        <v>Valid</v>
      </c>
      <c r="L3361" t="str">
        <f t="shared" si="260"/>
        <v>1</v>
      </c>
      <c r="M3361" t="str">
        <f t="shared" si="261"/>
        <v>2023</v>
      </c>
      <c r="N3361">
        <f t="shared" si="262"/>
        <v>158261.91</v>
      </c>
      <c r="O3361">
        <f t="shared" si="263"/>
        <v>158261.91</v>
      </c>
      <c r="P3361" t="str">
        <f t="shared" si="264"/>
        <v/>
      </c>
      <c r="Q3361" s="48" t="str">
        <f>IF(O3361="","",
   IF(OR(O3361&lt;EDA_Outlier_Analysis!$C$10, O3361&gt;EDA_Outlier_Analysis!$C$11),
      "Outlier",
      "Normal"))</f>
        <v>Normal</v>
      </c>
      <c r="R3361" t="str">
        <f>IF(P3361="","",
   IF(OR(P3361 &lt; EDA_Outlier_Analysis!$F$7, P3361 &gt; EDA_Outlier_Analysis!$F$8),
      "Outlier",
      "Normal"))</f>
        <v/>
      </c>
      <c r="S3361" t="str">
        <f>IF(N3361="","",
   IF(OR(N3361 &lt;EDA_Outlier_Analysis!$I$10, N3361 &gt; EDA_Outlier_Analysis!$I$11),
      "Outlier",
      "Normal"))</f>
        <v>Normal</v>
      </c>
    </row>
    <row r="3362" spans="1:19">
      <c r="A3362" t="s">
        <v>7693</v>
      </c>
      <c r="B3362" s="4">
        <v>45259</v>
      </c>
      <c r="C3362" s="2">
        <v>167381.06</v>
      </c>
      <c r="D3362" t="s">
        <v>849</v>
      </c>
      <c r="E3362" t="s">
        <v>868</v>
      </c>
      <c r="F3362" t="s">
        <v>10</v>
      </c>
      <c r="G3362" t="s">
        <v>24</v>
      </c>
      <c r="H3362" t="s">
        <v>703</v>
      </c>
      <c r="J3362" t="s">
        <v>7694</v>
      </c>
      <c r="K3362" t="str">
        <f>IF(COUNTIF(Customers!A:A, H3362)&gt;0, "Valid", "Invalid")</f>
        <v>Valid</v>
      </c>
      <c r="L3362" t="str">
        <f t="shared" si="260"/>
        <v>11</v>
      </c>
      <c r="M3362" t="str">
        <f t="shared" si="261"/>
        <v>2023</v>
      </c>
      <c r="N3362">
        <f t="shared" si="262"/>
        <v>167381.06</v>
      </c>
      <c r="O3362">
        <f t="shared" si="263"/>
        <v>167381.06</v>
      </c>
      <c r="P3362" t="str">
        <f t="shared" si="264"/>
        <v/>
      </c>
      <c r="Q3362" s="48" t="str">
        <f>IF(O3362="","",
   IF(OR(O3362&lt;EDA_Outlier_Analysis!$C$10, O3362&gt;EDA_Outlier_Analysis!$C$11),
      "Outlier",
      "Normal"))</f>
        <v>Normal</v>
      </c>
      <c r="R3362" t="str">
        <f>IF(P3362="","",
   IF(OR(P3362 &lt; EDA_Outlier_Analysis!$F$7, P3362 &gt; EDA_Outlier_Analysis!$F$8),
      "Outlier",
      "Normal"))</f>
        <v/>
      </c>
      <c r="S3362" t="str">
        <f>IF(N3362="","",
   IF(OR(N3362 &lt;EDA_Outlier_Analysis!$I$10, N3362 &gt; EDA_Outlier_Analysis!$I$11),
      "Outlier",
      "Normal"))</f>
        <v>Normal</v>
      </c>
    </row>
    <row r="3363" spans="1:19">
      <c r="A3363" t="s">
        <v>7695</v>
      </c>
      <c r="B3363" s="4">
        <v>44856</v>
      </c>
      <c r="C3363" s="2">
        <v>-38849.870000000003</v>
      </c>
      <c r="D3363" t="s">
        <v>840</v>
      </c>
      <c r="E3363" t="s">
        <v>905</v>
      </c>
      <c r="F3363" t="s">
        <v>9</v>
      </c>
      <c r="G3363" t="s">
        <v>31</v>
      </c>
      <c r="I3363" t="s">
        <v>2969</v>
      </c>
      <c r="J3363" t="s">
        <v>7696</v>
      </c>
      <c r="K3363" t="str">
        <f>IF(COUNTIF(Customers!A:A, H3363)&gt;0, "Valid", "Invalid")</f>
        <v>Invalid</v>
      </c>
      <c r="L3363" t="str">
        <f t="shared" si="260"/>
        <v>10</v>
      </c>
      <c r="M3363" t="str">
        <f t="shared" si="261"/>
        <v>2022</v>
      </c>
      <c r="N3363">
        <f t="shared" si="262"/>
        <v>-38849.870000000003</v>
      </c>
      <c r="O3363" t="str">
        <f t="shared" si="263"/>
        <v/>
      </c>
      <c r="P3363">
        <f t="shared" si="264"/>
        <v>38849.870000000003</v>
      </c>
      <c r="Q3363" s="48" t="str">
        <f>IF(O3363="","",
   IF(OR(O3363&lt;EDA_Outlier_Analysis!$C$10, O3363&gt;EDA_Outlier_Analysis!$C$11),
      "Outlier",
      "Normal"))</f>
        <v/>
      </c>
      <c r="R3363" t="str">
        <f>IF(P3363="","",
   IF(OR(P3363 &lt; EDA_Outlier_Analysis!$F$7, P3363 &gt; EDA_Outlier_Analysis!$F$8),
      "Outlier",
      "Normal"))</f>
        <v>Normal</v>
      </c>
      <c r="S3363" t="str">
        <f>IF(N3363="","",
   IF(OR(N3363 &lt;EDA_Outlier_Analysis!$I$10, N3363 &gt; EDA_Outlier_Analysis!$I$11),
      "Outlier",
      "Normal"))</f>
        <v>Normal</v>
      </c>
    </row>
    <row r="3364" spans="1:19">
      <c r="A3364" t="s">
        <v>7697</v>
      </c>
      <c r="B3364" s="4">
        <v>45067</v>
      </c>
      <c r="C3364" s="2">
        <v>151763.76999999999</v>
      </c>
      <c r="D3364" t="s">
        <v>849</v>
      </c>
      <c r="E3364" t="s">
        <v>868</v>
      </c>
      <c r="F3364" t="s">
        <v>9</v>
      </c>
      <c r="G3364" t="s">
        <v>31</v>
      </c>
      <c r="H3364" t="s">
        <v>383</v>
      </c>
      <c r="J3364" t="s">
        <v>7698</v>
      </c>
      <c r="K3364" t="str">
        <f>IF(COUNTIF(Customers!A:A, H3364)&gt;0, "Valid", "Invalid")</f>
        <v>Valid</v>
      </c>
      <c r="L3364" t="str">
        <f t="shared" si="260"/>
        <v>5</v>
      </c>
      <c r="M3364" t="str">
        <f t="shared" si="261"/>
        <v>2023</v>
      </c>
      <c r="N3364">
        <f t="shared" si="262"/>
        <v>151763.76999999999</v>
      </c>
      <c r="O3364">
        <f t="shared" si="263"/>
        <v>151763.76999999999</v>
      </c>
      <c r="P3364" t="str">
        <f t="shared" si="264"/>
        <v/>
      </c>
      <c r="Q3364" s="48" t="str">
        <f>IF(O3364="","",
   IF(OR(O3364&lt;EDA_Outlier_Analysis!$C$10, O3364&gt;EDA_Outlier_Analysis!$C$11),
      "Outlier",
      "Normal"))</f>
        <v>Normal</v>
      </c>
      <c r="R3364" t="str">
        <f>IF(P3364="","",
   IF(OR(P3364 &lt; EDA_Outlier_Analysis!$F$7, P3364 &gt; EDA_Outlier_Analysis!$F$8),
      "Outlier",
      "Normal"))</f>
        <v/>
      </c>
      <c r="S3364" t="str">
        <f>IF(N3364="","",
   IF(OR(N3364 &lt;EDA_Outlier_Analysis!$I$10, N3364 &gt; EDA_Outlier_Analysis!$I$11),
      "Outlier",
      "Normal"))</f>
        <v>Normal</v>
      </c>
    </row>
    <row r="3365" spans="1:19">
      <c r="A3365" t="s">
        <v>7699</v>
      </c>
      <c r="B3365" s="4">
        <v>45074</v>
      </c>
      <c r="C3365" s="2">
        <v>-28253.95</v>
      </c>
      <c r="D3365" t="s">
        <v>840</v>
      </c>
      <c r="E3365" t="s">
        <v>856</v>
      </c>
      <c r="F3365" t="s">
        <v>11</v>
      </c>
      <c r="G3365" t="s">
        <v>31</v>
      </c>
      <c r="I3365" t="s">
        <v>1117</v>
      </c>
      <c r="J3365" t="s">
        <v>7700</v>
      </c>
      <c r="K3365" t="str">
        <f>IF(COUNTIF(Customers!A:A, H3365)&gt;0, "Valid", "Invalid")</f>
        <v>Invalid</v>
      </c>
      <c r="L3365" t="str">
        <f t="shared" si="260"/>
        <v>5</v>
      </c>
      <c r="M3365" t="str">
        <f t="shared" si="261"/>
        <v>2023</v>
      </c>
      <c r="N3365">
        <f t="shared" si="262"/>
        <v>-28253.95</v>
      </c>
      <c r="O3365" t="str">
        <f t="shared" si="263"/>
        <v/>
      </c>
      <c r="P3365">
        <f t="shared" si="264"/>
        <v>28253.95</v>
      </c>
      <c r="Q3365" s="48" t="str">
        <f>IF(O3365="","",
   IF(OR(O3365&lt;EDA_Outlier_Analysis!$C$10, O3365&gt;EDA_Outlier_Analysis!$C$11),
      "Outlier",
      "Normal"))</f>
        <v/>
      </c>
      <c r="R3365" t="str">
        <f>IF(P3365="","",
   IF(OR(P3365 &lt; EDA_Outlier_Analysis!$F$7, P3365 &gt; EDA_Outlier_Analysis!$F$8),
      "Outlier",
      "Normal"))</f>
        <v>Normal</v>
      </c>
      <c r="S3365" t="str">
        <f>IF(N3365="","",
   IF(OR(N3365 &lt;EDA_Outlier_Analysis!$I$10, N3365 &gt; EDA_Outlier_Analysis!$I$11),
      "Outlier",
      "Normal"))</f>
        <v>Normal</v>
      </c>
    </row>
    <row r="3366" spans="1:19">
      <c r="A3366" t="s">
        <v>7701</v>
      </c>
      <c r="B3366" s="4">
        <v>44776</v>
      </c>
      <c r="C3366" s="2">
        <v>169049.73</v>
      </c>
      <c r="D3366" t="s">
        <v>849</v>
      </c>
      <c r="E3366" t="s">
        <v>868</v>
      </c>
      <c r="F3366" t="s">
        <v>10</v>
      </c>
      <c r="G3366" t="s">
        <v>20</v>
      </c>
      <c r="H3366" t="s">
        <v>339</v>
      </c>
      <c r="J3366" t="s">
        <v>7702</v>
      </c>
      <c r="K3366" t="str">
        <f>IF(COUNTIF(Customers!A:A, H3366)&gt;0, "Valid", "Invalid")</f>
        <v>Valid</v>
      </c>
      <c r="L3366" t="str">
        <f t="shared" si="260"/>
        <v>8</v>
      </c>
      <c r="M3366" t="str">
        <f t="shared" si="261"/>
        <v>2022</v>
      </c>
      <c r="N3366">
        <f t="shared" si="262"/>
        <v>169049.73</v>
      </c>
      <c r="O3366">
        <f t="shared" si="263"/>
        <v>169049.73</v>
      </c>
      <c r="P3366" t="str">
        <f t="shared" si="264"/>
        <v/>
      </c>
      <c r="Q3366" s="48" t="str">
        <f>IF(O3366="","",
   IF(OR(O3366&lt;EDA_Outlier_Analysis!$C$10, O3366&gt;EDA_Outlier_Analysis!$C$11),
      "Outlier",
      "Normal"))</f>
        <v>Normal</v>
      </c>
      <c r="R3366" t="str">
        <f>IF(P3366="","",
   IF(OR(P3366 &lt; EDA_Outlier_Analysis!$F$7, P3366 &gt; EDA_Outlier_Analysis!$F$8),
      "Outlier",
      "Normal"))</f>
        <v/>
      </c>
      <c r="S3366" t="str">
        <f>IF(N3366="","",
   IF(OR(N3366 &lt;EDA_Outlier_Analysis!$I$10, N3366 &gt; EDA_Outlier_Analysis!$I$11),
      "Outlier",
      "Normal"))</f>
        <v>Normal</v>
      </c>
    </row>
    <row r="3367" spans="1:19">
      <c r="A3367" t="s">
        <v>7703</v>
      </c>
      <c r="B3367" s="4">
        <v>45036</v>
      </c>
      <c r="C3367" s="2">
        <v>80949.47</v>
      </c>
      <c r="D3367" t="s">
        <v>849</v>
      </c>
      <c r="E3367" t="s">
        <v>850</v>
      </c>
      <c r="F3367" t="s">
        <v>11</v>
      </c>
      <c r="G3367" t="s">
        <v>34</v>
      </c>
      <c r="H3367" t="s">
        <v>109</v>
      </c>
      <c r="J3367" t="s">
        <v>7704</v>
      </c>
      <c r="K3367" t="str">
        <f>IF(COUNTIF(Customers!A:A, H3367)&gt;0, "Valid", "Invalid")</f>
        <v>Valid</v>
      </c>
      <c r="L3367" t="str">
        <f t="shared" si="260"/>
        <v>4</v>
      </c>
      <c r="M3367" t="str">
        <f t="shared" si="261"/>
        <v>2023</v>
      </c>
      <c r="N3367">
        <f t="shared" si="262"/>
        <v>80949.47</v>
      </c>
      <c r="O3367">
        <f t="shared" si="263"/>
        <v>80949.47</v>
      </c>
      <c r="P3367" t="str">
        <f t="shared" si="264"/>
        <v/>
      </c>
      <c r="Q3367" s="48" t="str">
        <f>IF(O3367="","",
   IF(OR(O3367&lt;EDA_Outlier_Analysis!$C$10, O3367&gt;EDA_Outlier_Analysis!$C$11),
      "Outlier",
      "Normal"))</f>
        <v>Normal</v>
      </c>
      <c r="R3367" t="str">
        <f>IF(P3367="","",
   IF(OR(P3367 &lt; EDA_Outlier_Analysis!$F$7, P3367 &gt; EDA_Outlier_Analysis!$F$8),
      "Outlier",
      "Normal"))</f>
        <v/>
      </c>
      <c r="S3367" t="str">
        <f>IF(N3367="","",
   IF(OR(N3367 &lt;EDA_Outlier_Analysis!$I$10, N3367 &gt; EDA_Outlier_Analysis!$I$11),
      "Outlier",
      "Normal"))</f>
        <v>Normal</v>
      </c>
    </row>
    <row r="3368" spans="1:19">
      <c r="A3368" t="s">
        <v>7705</v>
      </c>
      <c r="B3368" s="4">
        <v>44640</v>
      </c>
      <c r="C3368" s="2">
        <v>98496.22</v>
      </c>
      <c r="D3368" t="s">
        <v>849</v>
      </c>
      <c r="E3368" t="s">
        <v>853</v>
      </c>
      <c r="F3368" t="s">
        <v>9</v>
      </c>
      <c r="G3368" t="s">
        <v>31</v>
      </c>
      <c r="H3368" t="s">
        <v>537</v>
      </c>
      <c r="J3368" t="s">
        <v>7706</v>
      </c>
      <c r="K3368" t="str">
        <f>IF(COUNTIF(Customers!A:A, H3368)&gt;0, "Valid", "Invalid")</f>
        <v>Valid</v>
      </c>
      <c r="L3368" t="str">
        <f t="shared" si="260"/>
        <v>3</v>
      </c>
      <c r="M3368" t="str">
        <f t="shared" si="261"/>
        <v>2022</v>
      </c>
      <c r="N3368">
        <f t="shared" si="262"/>
        <v>98496.22</v>
      </c>
      <c r="O3368">
        <f t="shared" si="263"/>
        <v>98496.22</v>
      </c>
      <c r="P3368" t="str">
        <f t="shared" si="264"/>
        <v/>
      </c>
      <c r="Q3368" s="48" t="str">
        <f>IF(O3368="","",
   IF(OR(O3368&lt;EDA_Outlier_Analysis!$C$10, O3368&gt;EDA_Outlier_Analysis!$C$11),
      "Outlier",
      "Normal"))</f>
        <v>Normal</v>
      </c>
      <c r="R3368" t="str">
        <f>IF(P3368="","",
   IF(OR(P3368 &lt; EDA_Outlier_Analysis!$F$7, P3368 &gt; EDA_Outlier_Analysis!$F$8),
      "Outlier",
      "Normal"))</f>
        <v/>
      </c>
      <c r="S3368" t="str">
        <f>IF(N3368="","",
   IF(OR(N3368 &lt;EDA_Outlier_Analysis!$I$10, N3368 &gt; EDA_Outlier_Analysis!$I$11),
      "Outlier",
      "Normal"))</f>
        <v>Normal</v>
      </c>
    </row>
    <row r="3369" spans="1:19">
      <c r="A3369" t="s">
        <v>7707</v>
      </c>
      <c r="B3369" s="4">
        <v>44682</v>
      </c>
      <c r="C3369" s="2">
        <v>157148.38</v>
      </c>
      <c r="D3369" t="s">
        <v>849</v>
      </c>
      <c r="E3369" t="s">
        <v>853</v>
      </c>
      <c r="F3369" t="s">
        <v>11</v>
      </c>
      <c r="G3369" t="s">
        <v>34</v>
      </c>
      <c r="H3369" t="s">
        <v>709</v>
      </c>
      <c r="J3369" t="s">
        <v>7708</v>
      </c>
      <c r="K3369" t="str">
        <f>IF(COUNTIF(Customers!A:A, H3369)&gt;0, "Valid", "Invalid")</f>
        <v>Valid</v>
      </c>
      <c r="L3369" t="str">
        <f t="shared" si="260"/>
        <v>5</v>
      </c>
      <c r="M3369" t="str">
        <f t="shared" si="261"/>
        <v>2022</v>
      </c>
      <c r="N3369">
        <f t="shared" si="262"/>
        <v>157148.38</v>
      </c>
      <c r="O3369">
        <f t="shared" si="263"/>
        <v>157148.38</v>
      </c>
      <c r="P3369" t="str">
        <f t="shared" si="264"/>
        <v/>
      </c>
      <c r="Q3369" s="48" t="str">
        <f>IF(O3369="","",
   IF(OR(O3369&lt;EDA_Outlier_Analysis!$C$10, O3369&gt;EDA_Outlier_Analysis!$C$11),
      "Outlier",
      "Normal"))</f>
        <v>Normal</v>
      </c>
      <c r="R3369" t="str">
        <f>IF(P3369="","",
   IF(OR(P3369 &lt; EDA_Outlier_Analysis!$F$7, P3369 &gt; EDA_Outlier_Analysis!$F$8),
      "Outlier",
      "Normal"))</f>
        <v/>
      </c>
      <c r="S3369" t="str">
        <f>IF(N3369="","",
   IF(OR(N3369 &lt;EDA_Outlier_Analysis!$I$10, N3369 &gt; EDA_Outlier_Analysis!$I$11),
      "Outlier",
      "Normal"))</f>
        <v>Normal</v>
      </c>
    </row>
    <row r="3370" spans="1:19">
      <c r="A3370" t="s">
        <v>7709</v>
      </c>
      <c r="B3370" s="4">
        <v>45046</v>
      </c>
      <c r="C3370" s="2">
        <v>-2000</v>
      </c>
      <c r="D3370" t="s">
        <v>840</v>
      </c>
      <c r="E3370" t="s">
        <v>845</v>
      </c>
      <c r="F3370" t="s">
        <v>10</v>
      </c>
      <c r="G3370" t="s">
        <v>24</v>
      </c>
      <c r="I3370" t="s">
        <v>1971</v>
      </c>
      <c r="J3370" t="s">
        <v>7710</v>
      </c>
      <c r="K3370" t="str">
        <f>IF(COUNTIF(Customers!A:A, H3370)&gt;0, "Valid", "Invalid")</f>
        <v>Invalid</v>
      </c>
      <c r="L3370" t="str">
        <f t="shared" si="260"/>
        <v>4</v>
      </c>
      <c r="M3370" t="str">
        <f t="shared" si="261"/>
        <v>2023</v>
      </c>
      <c r="N3370">
        <f t="shared" si="262"/>
        <v>-2000</v>
      </c>
      <c r="O3370" t="str">
        <f t="shared" si="263"/>
        <v/>
      </c>
      <c r="P3370">
        <f t="shared" si="264"/>
        <v>2000</v>
      </c>
      <c r="Q3370" s="48" t="str">
        <f>IF(O3370="","",
   IF(OR(O3370&lt;EDA_Outlier_Analysis!$C$10, O3370&gt;EDA_Outlier_Analysis!$C$11),
      "Outlier",
      "Normal"))</f>
        <v/>
      </c>
      <c r="R3370" t="str">
        <f>IF(P3370="","",
   IF(OR(P3370 &lt; EDA_Outlier_Analysis!$F$7, P3370 &gt; EDA_Outlier_Analysis!$F$8),
      "Outlier",
      "Normal"))</f>
        <v>Outlier</v>
      </c>
      <c r="S3370" t="str">
        <f>IF(N3370="","",
   IF(OR(N3370 &lt;EDA_Outlier_Analysis!$I$10, N3370 &gt; EDA_Outlier_Analysis!$I$11),
      "Outlier",
      "Normal"))</f>
        <v>Normal</v>
      </c>
    </row>
    <row r="3371" spans="1:19">
      <c r="A3371" t="s">
        <v>7711</v>
      </c>
      <c r="B3371" s="4">
        <v>45258</v>
      </c>
      <c r="C3371" s="2">
        <v>104165.33</v>
      </c>
      <c r="D3371" t="s">
        <v>849</v>
      </c>
      <c r="E3371" t="s">
        <v>853</v>
      </c>
      <c r="F3371" t="s">
        <v>11</v>
      </c>
      <c r="G3371" t="s">
        <v>34</v>
      </c>
      <c r="H3371" t="s">
        <v>671</v>
      </c>
      <c r="J3371" t="s">
        <v>7712</v>
      </c>
      <c r="K3371" t="str">
        <f>IF(COUNTIF(Customers!A:A, H3371)&gt;0, "Valid", "Invalid")</f>
        <v>Valid</v>
      </c>
      <c r="L3371" t="str">
        <f t="shared" si="260"/>
        <v>11</v>
      </c>
      <c r="M3371" t="str">
        <f t="shared" si="261"/>
        <v>2023</v>
      </c>
      <c r="N3371">
        <f t="shared" si="262"/>
        <v>104165.33</v>
      </c>
      <c r="O3371">
        <f t="shared" si="263"/>
        <v>104165.33</v>
      </c>
      <c r="P3371" t="str">
        <f t="shared" si="264"/>
        <v/>
      </c>
      <c r="Q3371" s="48" t="str">
        <f>IF(O3371="","",
   IF(OR(O3371&lt;EDA_Outlier_Analysis!$C$10, O3371&gt;EDA_Outlier_Analysis!$C$11),
      "Outlier",
      "Normal"))</f>
        <v>Normal</v>
      </c>
      <c r="R3371" t="str">
        <f>IF(P3371="","",
   IF(OR(P3371 &lt; EDA_Outlier_Analysis!$F$7, P3371 &gt; EDA_Outlier_Analysis!$F$8),
      "Outlier",
      "Normal"))</f>
        <v/>
      </c>
      <c r="S3371" t="str">
        <f>IF(N3371="","",
   IF(OR(N3371 &lt;EDA_Outlier_Analysis!$I$10, N3371 &gt; EDA_Outlier_Analysis!$I$11),
      "Outlier",
      "Normal"))</f>
        <v>Normal</v>
      </c>
    </row>
    <row r="3372" spans="1:19">
      <c r="A3372" t="s">
        <v>7713</v>
      </c>
      <c r="B3372" s="4">
        <v>44624</v>
      </c>
      <c r="C3372" s="2">
        <v>-66764.100000000006</v>
      </c>
      <c r="D3372" t="s">
        <v>840</v>
      </c>
      <c r="E3372" t="s">
        <v>864</v>
      </c>
      <c r="F3372" t="s">
        <v>11</v>
      </c>
      <c r="G3372" t="s">
        <v>24</v>
      </c>
      <c r="I3372" t="s">
        <v>1448</v>
      </c>
      <c r="J3372" t="s">
        <v>7714</v>
      </c>
      <c r="K3372" t="str">
        <f>IF(COUNTIF(Customers!A:A, H3372)&gt;0, "Valid", "Invalid")</f>
        <v>Invalid</v>
      </c>
      <c r="L3372" t="str">
        <f t="shared" si="260"/>
        <v>3</v>
      </c>
      <c r="M3372" t="str">
        <f t="shared" si="261"/>
        <v>2022</v>
      </c>
      <c r="N3372">
        <f t="shared" si="262"/>
        <v>-66764.100000000006</v>
      </c>
      <c r="O3372" t="str">
        <f t="shared" si="263"/>
        <v/>
      </c>
      <c r="P3372">
        <f t="shared" si="264"/>
        <v>66764.100000000006</v>
      </c>
      <c r="Q3372" s="48" t="str">
        <f>IF(O3372="","",
   IF(OR(O3372&lt;EDA_Outlier_Analysis!$C$10, O3372&gt;EDA_Outlier_Analysis!$C$11),
      "Outlier",
      "Normal"))</f>
        <v/>
      </c>
      <c r="R3372" t="str">
        <f>IF(P3372="","",
   IF(OR(P3372 &lt; EDA_Outlier_Analysis!$F$7, P3372 &gt; EDA_Outlier_Analysis!$F$8),
      "Outlier",
      "Normal"))</f>
        <v>Outlier</v>
      </c>
      <c r="S3372" t="str">
        <f>IF(N3372="","",
   IF(OR(N3372 &lt;EDA_Outlier_Analysis!$I$10, N3372 &gt; EDA_Outlier_Analysis!$I$11),
      "Outlier",
      "Normal"))</f>
        <v>Normal</v>
      </c>
    </row>
    <row r="3373" spans="1:19">
      <c r="A3373" t="s">
        <v>7715</v>
      </c>
      <c r="B3373" s="4">
        <v>45043</v>
      </c>
      <c r="C3373" s="2">
        <v>-42621.52</v>
      </c>
      <c r="D3373" t="s">
        <v>840</v>
      </c>
      <c r="E3373" t="s">
        <v>845</v>
      </c>
      <c r="F3373" t="s">
        <v>9</v>
      </c>
      <c r="G3373" t="s">
        <v>20</v>
      </c>
      <c r="I3373" t="s">
        <v>865</v>
      </c>
      <c r="J3373" t="s">
        <v>7716</v>
      </c>
      <c r="K3373" t="str">
        <f>IF(COUNTIF(Customers!A:A, H3373)&gt;0, "Valid", "Invalid")</f>
        <v>Invalid</v>
      </c>
      <c r="L3373" t="str">
        <f t="shared" si="260"/>
        <v>4</v>
      </c>
      <c r="M3373" t="str">
        <f t="shared" si="261"/>
        <v>2023</v>
      </c>
      <c r="N3373">
        <f t="shared" si="262"/>
        <v>-42621.52</v>
      </c>
      <c r="O3373" t="str">
        <f t="shared" si="263"/>
        <v/>
      </c>
      <c r="P3373">
        <f t="shared" si="264"/>
        <v>42621.52</v>
      </c>
      <c r="Q3373" s="48" t="str">
        <f>IF(O3373="","",
   IF(OR(O3373&lt;EDA_Outlier_Analysis!$C$10, O3373&gt;EDA_Outlier_Analysis!$C$11),
      "Outlier",
      "Normal"))</f>
        <v/>
      </c>
      <c r="R3373" t="str">
        <f>IF(P3373="","",
   IF(OR(P3373 &lt; EDA_Outlier_Analysis!$F$7, P3373 &gt; EDA_Outlier_Analysis!$F$8),
      "Outlier",
      "Normal"))</f>
        <v>Normal</v>
      </c>
      <c r="S3373" t="str">
        <f>IF(N3373="","",
   IF(OR(N3373 &lt;EDA_Outlier_Analysis!$I$10, N3373 &gt; EDA_Outlier_Analysis!$I$11),
      "Outlier",
      "Normal"))</f>
        <v>Normal</v>
      </c>
    </row>
    <row r="3374" spans="1:19">
      <c r="A3374" t="s">
        <v>7717</v>
      </c>
      <c r="B3374" s="4">
        <v>45087</v>
      </c>
      <c r="C3374" s="2">
        <v>-57441.2</v>
      </c>
      <c r="D3374" t="s">
        <v>840</v>
      </c>
      <c r="E3374" t="s">
        <v>841</v>
      </c>
      <c r="F3374" t="s">
        <v>11</v>
      </c>
      <c r="G3374" t="s">
        <v>20</v>
      </c>
      <c r="I3374" t="s">
        <v>1524</v>
      </c>
      <c r="J3374" t="s">
        <v>7718</v>
      </c>
      <c r="K3374" t="str">
        <f>IF(COUNTIF(Customers!A:A, H3374)&gt;0, "Valid", "Invalid")</f>
        <v>Invalid</v>
      </c>
      <c r="L3374" t="str">
        <f t="shared" si="260"/>
        <v>6</v>
      </c>
      <c r="M3374" t="str">
        <f t="shared" si="261"/>
        <v>2023</v>
      </c>
      <c r="N3374">
        <f t="shared" si="262"/>
        <v>-57441.2</v>
      </c>
      <c r="O3374" t="str">
        <f t="shared" si="263"/>
        <v/>
      </c>
      <c r="P3374">
        <f t="shared" si="264"/>
        <v>57441.2</v>
      </c>
      <c r="Q3374" s="48" t="str">
        <f>IF(O3374="","",
   IF(OR(O3374&lt;EDA_Outlier_Analysis!$C$10, O3374&gt;EDA_Outlier_Analysis!$C$11),
      "Outlier",
      "Normal"))</f>
        <v/>
      </c>
      <c r="R3374" t="str">
        <f>IF(P3374="","",
   IF(OR(P3374 &lt; EDA_Outlier_Analysis!$F$7, P3374 &gt; EDA_Outlier_Analysis!$F$8),
      "Outlier",
      "Normal"))</f>
        <v>Outlier</v>
      </c>
      <c r="S3374" t="str">
        <f>IF(N3374="","",
   IF(OR(N3374 &lt;EDA_Outlier_Analysis!$I$10, N3374 &gt; EDA_Outlier_Analysis!$I$11),
      "Outlier",
      "Normal"))</f>
        <v>Normal</v>
      </c>
    </row>
    <row r="3375" spans="1:19">
      <c r="A3375" t="s">
        <v>7719</v>
      </c>
      <c r="B3375" s="4">
        <v>45279</v>
      </c>
      <c r="C3375" s="2">
        <v>-58563.16</v>
      </c>
      <c r="D3375" t="s">
        <v>840</v>
      </c>
      <c r="E3375" t="s">
        <v>841</v>
      </c>
      <c r="F3375" t="s">
        <v>9</v>
      </c>
      <c r="G3375" t="s">
        <v>20</v>
      </c>
      <c r="I3375" t="s">
        <v>1453</v>
      </c>
      <c r="J3375" t="s">
        <v>7720</v>
      </c>
      <c r="K3375" t="str">
        <f>IF(COUNTIF(Customers!A:A, H3375)&gt;0, "Valid", "Invalid")</f>
        <v>Invalid</v>
      </c>
      <c r="L3375" t="str">
        <f t="shared" si="260"/>
        <v>12</v>
      </c>
      <c r="M3375" t="str">
        <f t="shared" si="261"/>
        <v>2023</v>
      </c>
      <c r="N3375">
        <f t="shared" si="262"/>
        <v>-58563.16</v>
      </c>
      <c r="O3375" t="str">
        <f t="shared" si="263"/>
        <v/>
      </c>
      <c r="P3375">
        <f t="shared" si="264"/>
        <v>58563.16</v>
      </c>
      <c r="Q3375" s="48" t="str">
        <f>IF(O3375="","",
   IF(OR(O3375&lt;EDA_Outlier_Analysis!$C$10, O3375&gt;EDA_Outlier_Analysis!$C$11),
      "Outlier",
      "Normal"))</f>
        <v/>
      </c>
      <c r="R3375" t="str">
        <f>IF(P3375="","",
   IF(OR(P3375 &lt; EDA_Outlier_Analysis!$F$7, P3375 &gt; EDA_Outlier_Analysis!$F$8),
      "Outlier",
      "Normal"))</f>
        <v>Outlier</v>
      </c>
      <c r="S3375" t="str">
        <f>IF(N3375="","",
   IF(OR(N3375 &lt;EDA_Outlier_Analysis!$I$10, N3375 &gt; EDA_Outlier_Analysis!$I$11),
      "Outlier",
      "Normal"))</f>
        <v>Normal</v>
      </c>
    </row>
    <row r="3376" spans="1:19">
      <c r="A3376" t="s">
        <v>7721</v>
      </c>
      <c r="B3376" s="4">
        <v>44900</v>
      </c>
      <c r="C3376" s="2">
        <v>217181.58</v>
      </c>
      <c r="D3376" t="s">
        <v>849</v>
      </c>
      <c r="E3376" t="s">
        <v>853</v>
      </c>
      <c r="F3376" t="s">
        <v>11</v>
      </c>
      <c r="G3376" t="s">
        <v>34</v>
      </c>
      <c r="H3376" t="s">
        <v>411</v>
      </c>
      <c r="J3376" t="s">
        <v>7722</v>
      </c>
      <c r="K3376" t="str">
        <f>IF(COUNTIF(Customers!A:A, H3376)&gt;0, "Valid", "Invalid")</f>
        <v>Valid</v>
      </c>
      <c r="L3376" t="str">
        <f t="shared" si="260"/>
        <v>12</v>
      </c>
      <c r="M3376" t="str">
        <f t="shared" si="261"/>
        <v>2022</v>
      </c>
      <c r="N3376">
        <f t="shared" si="262"/>
        <v>217181.58</v>
      </c>
      <c r="O3376">
        <f t="shared" si="263"/>
        <v>217181.58</v>
      </c>
      <c r="P3376" t="str">
        <f t="shared" si="264"/>
        <v/>
      </c>
      <c r="Q3376" s="48" t="str">
        <f>IF(O3376="","",
   IF(OR(O3376&lt;EDA_Outlier_Analysis!$C$10, O3376&gt;EDA_Outlier_Analysis!$C$11),
      "Outlier",
      "Normal"))</f>
        <v>Normal</v>
      </c>
      <c r="R3376" t="str">
        <f>IF(P3376="","",
   IF(OR(P3376 &lt; EDA_Outlier_Analysis!$F$7, P3376 &gt; EDA_Outlier_Analysis!$F$8),
      "Outlier",
      "Normal"))</f>
        <v/>
      </c>
      <c r="S3376" t="str">
        <f>IF(N3376="","",
   IF(OR(N3376 &lt;EDA_Outlier_Analysis!$I$10, N3376 &gt; EDA_Outlier_Analysis!$I$11),
      "Outlier",
      "Normal"))</f>
        <v>Normal</v>
      </c>
    </row>
    <row r="3377" spans="1:19">
      <c r="A3377" t="s">
        <v>7723</v>
      </c>
      <c r="B3377" s="4">
        <v>44727</v>
      </c>
      <c r="C3377" s="2">
        <v>-37574.35</v>
      </c>
      <c r="D3377" t="s">
        <v>840</v>
      </c>
      <c r="E3377" t="s">
        <v>905</v>
      </c>
      <c r="F3377" t="s">
        <v>10</v>
      </c>
      <c r="G3377" t="s">
        <v>34</v>
      </c>
      <c r="I3377" t="s">
        <v>1358</v>
      </c>
      <c r="J3377" t="s">
        <v>7724</v>
      </c>
      <c r="K3377" t="str">
        <f>IF(COUNTIF(Customers!A:A, H3377)&gt;0, "Valid", "Invalid")</f>
        <v>Invalid</v>
      </c>
      <c r="L3377" t="str">
        <f t="shared" si="260"/>
        <v>6</v>
      </c>
      <c r="M3377" t="str">
        <f t="shared" si="261"/>
        <v>2022</v>
      </c>
      <c r="N3377">
        <f t="shared" si="262"/>
        <v>-37574.35</v>
      </c>
      <c r="O3377" t="str">
        <f t="shared" si="263"/>
        <v/>
      </c>
      <c r="P3377">
        <f t="shared" si="264"/>
        <v>37574.35</v>
      </c>
      <c r="Q3377" s="48" t="str">
        <f>IF(O3377="","",
   IF(OR(O3377&lt;EDA_Outlier_Analysis!$C$10, O3377&gt;EDA_Outlier_Analysis!$C$11),
      "Outlier",
      "Normal"))</f>
        <v/>
      </c>
      <c r="R3377" t="str">
        <f>IF(P3377="","",
   IF(OR(P3377 &lt; EDA_Outlier_Analysis!$F$7, P3377 &gt; EDA_Outlier_Analysis!$F$8),
      "Outlier",
      "Normal"))</f>
        <v>Normal</v>
      </c>
      <c r="S3377" t="str">
        <f>IF(N3377="","",
   IF(OR(N3377 &lt;EDA_Outlier_Analysis!$I$10, N3377 &gt; EDA_Outlier_Analysis!$I$11),
      "Outlier",
      "Normal"))</f>
        <v>Normal</v>
      </c>
    </row>
    <row r="3378" spans="1:19">
      <c r="A3378" t="s">
        <v>7725</v>
      </c>
      <c r="B3378" s="4">
        <v>45082</v>
      </c>
      <c r="C3378" s="2">
        <v>-36548.300000000003</v>
      </c>
      <c r="D3378" t="s">
        <v>840</v>
      </c>
      <c r="E3378" t="s">
        <v>841</v>
      </c>
      <c r="F3378" t="s">
        <v>9</v>
      </c>
      <c r="G3378" t="s">
        <v>24</v>
      </c>
      <c r="I3378" t="s">
        <v>1261</v>
      </c>
      <c r="J3378" t="s">
        <v>7726</v>
      </c>
      <c r="K3378" t="str">
        <f>IF(COUNTIF(Customers!A:A, H3378)&gt;0, "Valid", "Invalid")</f>
        <v>Invalid</v>
      </c>
      <c r="L3378" t="str">
        <f t="shared" si="260"/>
        <v>6</v>
      </c>
      <c r="M3378" t="str">
        <f t="shared" si="261"/>
        <v>2023</v>
      </c>
      <c r="N3378">
        <f t="shared" si="262"/>
        <v>-36548.300000000003</v>
      </c>
      <c r="O3378" t="str">
        <f t="shared" si="263"/>
        <v/>
      </c>
      <c r="P3378">
        <f t="shared" si="264"/>
        <v>36548.300000000003</v>
      </c>
      <c r="Q3378" s="48" t="str">
        <f>IF(O3378="","",
   IF(OR(O3378&lt;EDA_Outlier_Analysis!$C$10, O3378&gt;EDA_Outlier_Analysis!$C$11),
      "Outlier",
      "Normal"))</f>
        <v/>
      </c>
      <c r="R3378" t="str">
        <f>IF(P3378="","",
   IF(OR(P3378 &lt; EDA_Outlier_Analysis!$F$7, P3378 &gt; EDA_Outlier_Analysis!$F$8),
      "Outlier",
      "Normal"))</f>
        <v>Normal</v>
      </c>
      <c r="S3378" t="str">
        <f>IF(N3378="","",
   IF(OR(N3378 &lt;EDA_Outlier_Analysis!$I$10, N3378 &gt; EDA_Outlier_Analysis!$I$11),
      "Outlier",
      "Normal"))</f>
        <v>Normal</v>
      </c>
    </row>
    <row r="3379" spans="1:19">
      <c r="A3379" t="s">
        <v>7727</v>
      </c>
      <c r="B3379" s="4">
        <v>44752</v>
      </c>
      <c r="C3379" s="2">
        <v>205891.96</v>
      </c>
      <c r="D3379" t="s">
        <v>849</v>
      </c>
      <c r="E3379" t="s">
        <v>853</v>
      </c>
      <c r="F3379" t="s">
        <v>9</v>
      </c>
      <c r="G3379" t="s">
        <v>20</v>
      </c>
      <c r="H3379" t="s">
        <v>655</v>
      </c>
      <c r="J3379" t="s">
        <v>7728</v>
      </c>
      <c r="K3379" t="str">
        <f>IF(COUNTIF(Customers!A:A, H3379)&gt;0, "Valid", "Invalid")</f>
        <v>Valid</v>
      </c>
      <c r="L3379" t="str">
        <f t="shared" si="260"/>
        <v>7</v>
      </c>
      <c r="M3379" t="str">
        <f t="shared" si="261"/>
        <v>2022</v>
      </c>
      <c r="N3379">
        <f t="shared" si="262"/>
        <v>205891.96</v>
      </c>
      <c r="O3379">
        <f t="shared" si="263"/>
        <v>205891.96</v>
      </c>
      <c r="P3379" t="str">
        <f t="shared" si="264"/>
        <v/>
      </c>
      <c r="Q3379" s="48" t="str">
        <f>IF(O3379="","",
   IF(OR(O3379&lt;EDA_Outlier_Analysis!$C$10, O3379&gt;EDA_Outlier_Analysis!$C$11),
      "Outlier",
      "Normal"))</f>
        <v>Normal</v>
      </c>
      <c r="R3379" t="str">
        <f>IF(P3379="","",
   IF(OR(P3379 &lt; EDA_Outlier_Analysis!$F$7, P3379 &gt; EDA_Outlier_Analysis!$F$8),
      "Outlier",
      "Normal"))</f>
        <v/>
      </c>
      <c r="S3379" t="str">
        <f>IF(N3379="","",
   IF(OR(N3379 &lt;EDA_Outlier_Analysis!$I$10, N3379 &gt; EDA_Outlier_Analysis!$I$11),
      "Outlier",
      "Normal"))</f>
        <v>Normal</v>
      </c>
    </row>
    <row r="3380" spans="1:19">
      <c r="A3380" t="s">
        <v>7729</v>
      </c>
      <c r="B3380" s="4">
        <v>44669</v>
      </c>
      <c r="C3380" s="2">
        <v>-30109.82</v>
      </c>
      <c r="D3380" t="s">
        <v>840</v>
      </c>
      <c r="E3380" t="s">
        <v>845</v>
      </c>
      <c r="F3380" t="s">
        <v>10</v>
      </c>
      <c r="G3380" t="s">
        <v>24</v>
      </c>
      <c r="I3380" t="s">
        <v>1519</v>
      </c>
      <c r="J3380" t="s">
        <v>7730</v>
      </c>
      <c r="K3380" t="str">
        <f>IF(COUNTIF(Customers!A:A, H3380)&gt;0, "Valid", "Invalid")</f>
        <v>Invalid</v>
      </c>
      <c r="L3380" t="str">
        <f t="shared" si="260"/>
        <v>4</v>
      </c>
      <c r="M3380" t="str">
        <f t="shared" si="261"/>
        <v>2022</v>
      </c>
      <c r="N3380">
        <f t="shared" si="262"/>
        <v>-30109.82</v>
      </c>
      <c r="O3380" t="str">
        <f t="shared" si="263"/>
        <v/>
      </c>
      <c r="P3380">
        <f t="shared" si="264"/>
        <v>30109.82</v>
      </c>
      <c r="Q3380" s="48" t="str">
        <f>IF(O3380="","",
   IF(OR(O3380&lt;EDA_Outlier_Analysis!$C$10, O3380&gt;EDA_Outlier_Analysis!$C$11),
      "Outlier",
      "Normal"))</f>
        <v/>
      </c>
      <c r="R3380" t="str">
        <f>IF(P3380="","",
   IF(OR(P3380 &lt; EDA_Outlier_Analysis!$F$7, P3380 &gt; EDA_Outlier_Analysis!$F$8),
      "Outlier",
      "Normal"))</f>
        <v>Normal</v>
      </c>
      <c r="S3380" t="str">
        <f>IF(N3380="","",
   IF(OR(N3380 &lt;EDA_Outlier_Analysis!$I$10, N3380 &gt; EDA_Outlier_Analysis!$I$11),
      "Outlier",
      "Normal"))</f>
        <v>Normal</v>
      </c>
    </row>
    <row r="3381" spans="1:19">
      <c r="A3381" t="s">
        <v>7731</v>
      </c>
      <c r="B3381" s="4">
        <v>45155</v>
      </c>
      <c r="C3381" s="2">
        <v>140880.1</v>
      </c>
      <c r="D3381" t="s">
        <v>849</v>
      </c>
      <c r="E3381" t="s">
        <v>868</v>
      </c>
      <c r="F3381" t="s">
        <v>11</v>
      </c>
      <c r="G3381" t="s">
        <v>20</v>
      </c>
      <c r="H3381" t="s">
        <v>169</v>
      </c>
      <c r="J3381" t="s">
        <v>7732</v>
      </c>
      <c r="K3381" t="str">
        <f>IF(COUNTIF(Customers!A:A, H3381)&gt;0, "Valid", "Invalid")</f>
        <v>Valid</v>
      </c>
      <c r="L3381" t="str">
        <f t="shared" si="260"/>
        <v>8</v>
      </c>
      <c r="M3381" t="str">
        <f t="shared" si="261"/>
        <v>2023</v>
      </c>
      <c r="N3381">
        <f t="shared" si="262"/>
        <v>140880.1</v>
      </c>
      <c r="O3381">
        <f t="shared" si="263"/>
        <v>140880.1</v>
      </c>
      <c r="P3381" t="str">
        <f t="shared" si="264"/>
        <v/>
      </c>
      <c r="Q3381" s="48" t="str">
        <f>IF(O3381="","",
   IF(OR(O3381&lt;EDA_Outlier_Analysis!$C$10, O3381&gt;EDA_Outlier_Analysis!$C$11),
      "Outlier",
      "Normal"))</f>
        <v>Normal</v>
      </c>
      <c r="R3381" t="str">
        <f>IF(P3381="","",
   IF(OR(P3381 &lt; EDA_Outlier_Analysis!$F$7, P3381 &gt; EDA_Outlier_Analysis!$F$8),
      "Outlier",
      "Normal"))</f>
        <v/>
      </c>
      <c r="S3381" t="str">
        <f>IF(N3381="","",
   IF(OR(N3381 &lt;EDA_Outlier_Analysis!$I$10, N3381 &gt; EDA_Outlier_Analysis!$I$11),
      "Outlier",
      "Normal"))</f>
        <v>Normal</v>
      </c>
    </row>
    <row r="3382" spans="1:19">
      <c r="A3382" t="s">
        <v>7733</v>
      </c>
      <c r="B3382" s="4">
        <v>45241</v>
      </c>
      <c r="C3382" s="2">
        <v>145422.76</v>
      </c>
      <c r="D3382" t="s">
        <v>849</v>
      </c>
      <c r="E3382" t="s">
        <v>868</v>
      </c>
      <c r="F3382" t="s">
        <v>11</v>
      </c>
      <c r="G3382" t="s">
        <v>31</v>
      </c>
      <c r="H3382" t="s">
        <v>107</v>
      </c>
      <c r="J3382" t="s">
        <v>7734</v>
      </c>
      <c r="K3382" t="str">
        <f>IF(COUNTIF(Customers!A:A, H3382)&gt;0, "Valid", "Invalid")</f>
        <v>Valid</v>
      </c>
      <c r="L3382" t="str">
        <f t="shared" si="260"/>
        <v>11</v>
      </c>
      <c r="M3382" t="str">
        <f t="shared" si="261"/>
        <v>2023</v>
      </c>
      <c r="N3382">
        <f t="shared" si="262"/>
        <v>145422.76</v>
      </c>
      <c r="O3382">
        <f t="shared" si="263"/>
        <v>145422.76</v>
      </c>
      <c r="P3382" t="str">
        <f t="shared" si="264"/>
        <v/>
      </c>
      <c r="Q3382" s="48" t="str">
        <f>IF(O3382="","",
   IF(OR(O3382&lt;EDA_Outlier_Analysis!$C$10, O3382&gt;EDA_Outlier_Analysis!$C$11),
      "Outlier",
      "Normal"))</f>
        <v>Normal</v>
      </c>
      <c r="R3382" t="str">
        <f>IF(P3382="","",
   IF(OR(P3382 &lt; EDA_Outlier_Analysis!$F$7, P3382 &gt; EDA_Outlier_Analysis!$F$8),
      "Outlier",
      "Normal"))</f>
        <v/>
      </c>
      <c r="S3382" t="str">
        <f>IF(N3382="","",
   IF(OR(N3382 &lt;EDA_Outlier_Analysis!$I$10, N3382 &gt; EDA_Outlier_Analysis!$I$11),
      "Outlier",
      "Normal"))</f>
        <v>Normal</v>
      </c>
    </row>
    <row r="3383" spans="1:19">
      <c r="A3383" t="s">
        <v>7735</v>
      </c>
      <c r="B3383" s="4">
        <v>44644</v>
      </c>
      <c r="C3383" s="2">
        <v>-40318.94</v>
      </c>
      <c r="D3383" t="s">
        <v>840</v>
      </c>
      <c r="E3383" t="s">
        <v>878</v>
      </c>
      <c r="F3383" t="s">
        <v>9</v>
      </c>
      <c r="G3383" t="s">
        <v>34</v>
      </c>
      <c r="I3383" t="s">
        <v>3078</v>
      </c>
      <c r="J3383" t="s">
        <v>7736</v>
      </c>
      <c r="K3383" t="str">
        <f>IF(COUNTIF(Customers!A:A, H3383)&gt;0, "Valid", "Invalid")</f>
        <v>Invalid</v>
      </c>
      <c r="L3383" t="str">
        <f t="shared" si="260"/>
        <v>3</v>
      </c>
      <c r="M3383" t="str">
        <f t="shared" si="261"/>
        <v>2022</v>
      </c>
      <c r="N3383">
        <f t="shared" si="262"/>
        <v>-40318.94</v>
      </c>
      <c r="O3383" t="str">
        <f t="shared" si="263"/>
        <v/>
      </c>
      <c r="P3383">
        <f t="shared" si="264"/>
        <v>40318.94</v>
      </c>
      <c r="Q3383" s="48" t="str">
        <f>IF(O3383="","",
   IF(OR(O3383&lt;EDA_Outlier_Analysis!$C$10, O3383&gt;EDA_Outlier_Analysis!$C$11),
      "Outlier",
      "Normal"))</f>
        <v/>
      </c>
      <c r="R3383" t="str">
        <f>IF(P3383="","",
   IF(OR(P3383 &lt; EDA_Outlier_Analysis!$F$7, P3383 &gt; EDA_Outlier_Analysis!$F$8),
      "Outlier",
      "Normal"))</f>
        <v>Normal</v>
      </c>
      <c r="S3383" t="str">
        <f>IF(N3383="","",
   IF(OR(N3383 &lt;EDA_Outlier_Analysis!$I$10, N3383 &gt; EDA_Outlier_Analysis!$I$11),
      "Outlier",
      "Normal"))</f>
        <v>Normal</v>
      </c>
    </row>
    <row r="3384" spans="1:19">
      <c r="A3384" t="s">
        <v>7737</v>
      </c>
      <c r="B3384" s="4">
        <v>44701</v>
      </c>
      <c r="C3384" s="2">
        <v>145103.63</v>
      </c>
      <c r="D3384" t="s">
        <v>849</v>
      </c>
      <c r="E3384" t="s">
        <v>868</v>
      </c>
      <c r="F3384" t="s">
        <v>11</v>
      </c>
      <c r="G3384" t="s">
        <v>31</v>
      </c>
      <c r="H3384" t="s">
        <v>673</v>
      </c>
      <c r="J3384" t="s">
        <v>7738</v>
      </c>
      <c r="K3384" t="str">
        <f>IF(COUNTIF(Customers!A:A, H3384)&gt;0, "Valid", "Invalid")</f>
        <v>Valid</v>
      </c>
      <c r="L3384" t="str">
        <f t="shared" si="260"/>
        <v>5</v>
      </c>
      <c r="M3384" t="str">
        <f t="shared" si="261"/>
        <v>2022</v>
      </c>
      <c r="N3384">
        <f t="shared" si="262"/>
        <v>145103.63</v>
      </c>
      <c r="O3384">
        <f t="shared" si="263"/>
        <v>145103.63</v>
      </c>
      <c r="P3384" t="str">
        <f t="shared" si="264"/>
        <v/>
      </c>
      <c r="Q3384" s="48" t="str">
        <f>IF(O3384="","",
   IF(OR(O3384&lt;EDA_Outlier_Analysis!$C$10, O3384&gt;EDA_Outlier_Analysis!$C$11),
      "Outlier",
      "Normal"))</f>
        <v>Normal</v>
      </c>
      <c r="R3384" t="str">
        <f>IF(P3384="","",
   IF(OR(P3384 &lt; EDA_Outlier_Analysis!$F$7, P3384 &gt; EDA_Outlier_Analysis!$F$8),
      "Outlier",
      "Normal"))</f>
        <v/>
      </c>
      <c r="S3384" t="str">
        <f>IF(N3384="","",
   IF(OR(N3384 &lt;EDA_Outlier_Analysis!$I$10, N3384 &gt; EDA_Outlier_Analysis!$I$11),
      "Outlier",
      "Normal"))</f>
        <v>Normal</v>
      </c>
    </row>
    <row r="3385" spans="1:19">
      <c r="A3385" t="s">
        <v>7739</v>
      </c>
      <c r="B3385" s="4">
        <v>45112</v>
      </c>
      <c r="C3385" s="2">
        <v>21119.62</v>
      </c>
      <c r="D3385" t="s">
        <v>971</v>
      </c>
      <c r="E3385" t="s">
        <v>971</v>
      </c>
      <c r="F3385" t="s">
        <v>9</v>
      </c>
      <c r="G3385" t="s">
        <v>20</v>
      </c>
      <c r="J3385" t="s">
        <v>7740</v>
      </c>
      <c r="K3385" t="str">
        <f>IF(COUNTIF(Customers!A:A, H3385)&gt;0, "Valid", "Invalid")</f>
        <v>Invalid</v>
      </c>
      <c r="L3385" t="str">
        <f t="shared" si="260"/>
        <v>7</v>
      </c>
      <c r="M3385" t="str">
        <f t="shared" si="261"/>
        <v>2023</v>
      </c>
      <c r="N3385">
        <f t="shared" si="262"/>
        <v>-21119.62</v>
      </c>
      <c r="O3385" t="str">
        <f t="shared" si="263"/>
        <v/>
      </c>
      <c r="P3385" t="str">
        <f t="shared" si="264"/>
        <v/>
      </c>
      <c r="Q3385" s="48" t="str">
        <f>IF(O3385="","",
   IF(OR(O3385&lt;EDA_Outlier_Analysis!$C$10, O3385&gt;EDA_Outlier_Analysis!$C$11),
      "Outlier",
      "Normal"))</f>
        <v/>
      </c>
      <c r="R3385" t="str">
        <f>IF(P3385="","",
   IF(OR(P3385 &lt; EDA_Outlier_Analysis!$F$7, P3385 &gt; EDA_Outlier_Analysis!$F$8),
      "Outlier",
      "Normal"))</f>
        <v/>
      </c>
      <c r="S3385" t="str">
        <f>IF(N3385="","",
   IF(OR(N3385 &lt;EDA_Outlier_Analysis!$I$10, N3385 &gt; EDA_Outlier_Analysis!$I$11),
      "Outlier",
      "Normal"))</f>
        <v>Normal</v>
      </c>
    </row>
    <row r="3386" spans="1:19">
      <c r="A3386" t="s">
        <v>7741</v>
      </c>
      <c r="B3386" s="4">
        <v>44957</v>
      </c>
      <c r="C3386" s="2">
        <v>156715.57999999999</v>
      </c>
      <c r="D3386" t="s">
        <v>849</v>
      </c>
      <c r="E3386" t="s">
        <v>868</v>
      </c>
      <c r="F3386" t="s">
        <v>9</v>
      </c>
      <c r="G3386" t="s">
        <v>24</v>
      </c>
      <c r="H3386" t="s">
        <v>523</v>
      </c>
      <c r="J3386" t="s">
        <v>7742</v>
      </c>
      <c r="K3386" t="str">
        <f>IF(COUNTIF(Customers!A:A, H3386)&gt;0, "Valid", "Invalid")</f>
        <v>Valid</v>
      </c>
      <c r="L3386" t="str">
        <f t="shared" si="260"/>
        <v>1</v>
      </c>
      <c r="M3386" t="str">
        <f t="shared" si="261"/>
        <v>2023</v>
      </c>
      <c r="N3386">
        <f t="shared" si="262"/>
        <v>156715.57999999999</v>
      </c>
      <c r="O3386">
        <f t="shared" si="263"/>
        <v>156715.57999999999</v>
      </c>
      <c r="P3386" t="str">
        <f t="shared" si="264"/>
        <v/>
      </c>
      <c r="Q3386" s="48" t="str">
        <f>IF(O3386="","",
   IF(OR(O3386&lt;EDA_Outlier_Analysis!$C$10, O3386&gt;EDA_Outlier_Analysis!$C$11),
      "Outlier",
      "Normal"))</f>
        <v>Normal</v>
      </c>
      <c r="R3386" t="str">
        <f>IF(P3386="","",
   IF(OR(P3386 &lt; EDA_Outlier_Analysis!$F$7, P3386 &gt; EDA_Outlier_Analysis!$F$8),
      "Outlier",
      "Normal"))</f>
        <v/>
      </c>
      <c r="S3386" t="str">
        <f>IF(N3386="","",
   IF(OR(N3386 &lt;EDA_Outlier_Analysis!$I$10, N3386 &gt; EDA_Outlier_Analysis!$I$11),
      "Outlier",
      "Normal"))</f>
        <v>Normal</v>
      </c>
    </row>
    <row r="3387" spans="1:19">
      <c r="A3387" t="s">
        <v>7743</v>
      </c>
      <c r="B3387" s="4">
        <v>45254</v>
      </c>
      <c r="C3387" s="2">
        <v>-51159.519999999997</v>
      </c>
      <c r="D3387" t="s">
        <v>840</v>
      </c>
      <c r="E3387" t="s">
        <v>856</v>
      </c>
      <c r="F3387" t="s">
        <v>11</v>
      </c>
      <c r="G3387" t="s">
        <v>34</v>
      </c>
      <c r="I3387" t="s">
        <v>857</v>
      </c>
      <c r="J3387" t="s">
        <v>7744</v>
      </c>
      <c r="K3387" t="str">
        <f>IF(COUNTIF(Customers!A:A, H3387)&gt;0, "Valid", "Invalid")</f>
        <v>Invalid</v>
      </c>
      <c r="L3387" t="str">
        <f t="shared" si="260"/>
        <v>11</v>
      </c>
      <c r="M3387" t="str">
        <f t="shared" si="261"/>
        <v>2023</v>
      </c>
      <c r="N3387">
        <f t="shared" si="262"/>
        <v>-51159.519999999997</v>
      </c>
      <c r="O3387" t="str">
        <f t="shared" si="263"/>
        <v/>
      </c>
      <c r="P3387">
        <f t="shared" si="264"/>
        <v>51159.519999999997</v>
      </c>
      <c r="Q3387" s="48" t="str">
        <f>IF(O3387="","",
   IF(OR(O3387&lt;EDA_Outlier_Analysis!$C$10, O3387&gt;EDA_Outlier_Analysis!$C$11),
      "Outlier",
      "Normal"))</f>
        <v/>
      </c>
      <c r="R3387" t="str">
        <f>IF(P3387="","",
   IF(OR(P3387 &lt; EDA_Outlier_Analysis!$F$7, P3387 &gt; EDA_Outlier_Analysis!$F$8),
      "Outlier",
      "Normal"))</f>
        <v>Normal</v>
      </c>
      <c r="S3387" t="str">
        <f>IF(N3387="","",
   IF(OR(N3387 &lt;EDA_Outlier_Analysis!$I$10, N3387 &gt; EDA_Outlier_Analysis!$I$11),
      "Outlier",
      "Normal"))</f>
        <v>Normal</v>
      </c>
    </row>
    <row r="3388" spans="1:19">
      <c r="A3388" t="s">
        <v>7745</v>
      </c>
      <c r="B3388" s="4">
        <v>45232</v>
      </c>
      <c r="C3388" s="2">
        <v>150884.84</v>
      </c>
      <c r="D3388" t="s">
        <v>849</v>
      </c>
      <c r="E3388" t="s">
        <v>853</v>
      </c>
      <c r="F3388" t="s">
        <v>9</v>
      </c>
      <c r="G3388" t="s">
        <v>24</v>
      </c>
      <c r="H3388" t="s">
        <v>419</v>
      </c>
      <c r="J3388" t="s">
        <v>7746</v>
      </c>
      <c r="K3388" t="str">
        <f>IF(COUNTIF(Customers!A:A, H3388)&gt;0, "Valid", "Invalid")</f>
        <v>Valid</v>
      </c>
      <c r="L3388" t="str">
        <f t="shared" si="260"/>
        <v>11</v>
      </c>
      <c r="M3388" t="str">
        <f t="shared" si="261"/>
        <v>2023</v>
      </c>
      <c r="N3388">
        <f t="shared" si="262"/>
        <v>150884.84</v>
      </c>
      <c r="O3388">
        <f t="shared" si="263"/>
        <v>150884.84</v>
      </c>
      <c r="P3388" t="str">
        <f t="shared" si="264"/>
        <v/>
      </c>
      <c r="Q3388" s="48" t="str">
        <f>IF(O3388="","",
   IF(OR(O3388&lt;EDA_Outlier_Analysis!$C$10, O3388&gt;EDA_Outlier_Analysis!$C$11),
      "Outlier",
      "Normal"))</f>
        <v>Normal</v>
      </c>
      <c r="R3388" t="str">
        <f>IF(P3388="","",
   IF(OR(P3388 &lt; EDA_Outlier_Analysis!$F$7, P3388 &gt; EDA_Outlier_Analysis!$F$8),
      "Outlier",
      "Normal"))</f>
        <v/>
      </c>
      <c r="S3388" t="str">
        <f>IF(N3388="","",
   IF(OR(N3388 &lt;EDA_Outlier_Analysis!$I$10, N3388 &gt; EDA_Outlier_Analysis!$I$11),
      "Outlier",
      "Normal"))</f>
        <v>Normal</v>
      </c>
    </row>
    <row r="3389" spans="1:19">
      <c r="A3389" t="s">
        <v>7747</v>
      </c>
      <c r="B3389" s="4">
        <v>44612</v>
      </c>
      <c r="C3389" s="2">
        <v>185426.36</v>
      </c>
      <c r="D3389" t="s">
        <v>849</v>
      </c>
      <c r="E3389" t="s">
        <v>868</v>
      </c>
      <c r="F3389" t="s">
        <v>9</v>
      </c>
      <c r="G3389" t="s">
        <v>24</v>
      </c>
      <c r="H3389" t="s">
        <v>163</v>
      </c>
      <c r="J3389" t="s">
        <v>7748</v>
      </c>
      <c r="K3389" t="str">
        <f>IF(COUNTIF(Customers!A:A, H3389)&gt;0, "Valid", "Invalid")</f>
        <v>Valid</v>
      </c>
      <c r="L3389" t="str">
        <f t="shared" si="260"/>
        <v>2</v>
      </c>
      <c r="M3389" t="str">
        <f t="shared" si="261"/>
        <v>2022</v>
      </c>
      <c r="N3389">
        <f t="shared" si="262"/>
        <v>185426.36</v>
      </c>
      <c r="O3389">
        <f t="shared" si="263"/>
        <v>185426.36</v>
      </c>
      <c r="P3389" t="str">
        <f t="shared" si="264"/>
        <v/>
      </c>
      <c r="Q3389" s="48" t="str">
        <f>IF(O3389="","",
   IF(OR(O3389&lt;EDA_Outlier_Analysis!$C$10, O3389&gt;EDA_Outlier_Analysis!$C$11),
      "Outlier",
      "Normal"))</f>
        <v>Normal</v>
      </c>
      <c r="R3389" t="str">
        <f>IF(P3389="","",
   IF(OR(P3389 &lt; EDA_Outlier_Analysis!$F$7, P3389 &gt; EDA_Outlier_Analysis!$F$8),
      "Outlier",
      "Normal"))</f>
        <v/>
      </c>
      <c r="S3389" t="str">
        <f>IF(N3389="","",
   IF(OR(N3389 &lt;EDA_Outlier_Analysis!$I$10, N3389 &gt; EDA_Outlier_Analysis!$I$11),
      "Outlier",
      "Normal"))</f>
        <v>Normal</v>
      </c>
    </row>
    <row r="3390" spans="1:19">
      <c r="A3390" t="s">
        <v>7749</v>
      </c>
      <c r="B3390" s="4">
        <v>44772</v>
      </c>
      <c r="C3390" s="2">
        <v>-53058.17</v>
      </c>
      <c r="D3390" t="s">
        <v>840</v>
      </c>
      <c r="E3390" t="s">
        <v>841</v>
      </c>
      <c r="F3390" t="s">
        <v>9</v>
      </c>
      <c r="G3390" t="s">
        <v>34</v>
      </c>
      <c r="I3390" t="s">
        <v>1415</v>
      </c>
      <c r="J3390" t="s">
        <v>7750</v>
      </c>
      <c r="K3390" t="str">
        <f>IF(COUNTIF(Customers!A:A, H3390)&gt;0, "Valid", "Invalid")</f>
        <v>Invalid</v>
      </c>
      <c r="L3390" t="str">
        <f t="shared" si="260"/>
        <v>7</v>
      </c>
      <c r="M3390" t="str">
        <f t="shared" si="261"/>
        <v>2022</v>
      </c>
      <c r="N3390">
        <f t="shared" si="262"/>
        <v>-53058.17</v>
      </c>
      <c r="O3390" t="str">
        <f t="shared" si="263"/>
        <v/>
      </c>
      <c r="P3390">
        <f t="shared" si="264"/>
        <v>53058.17</v>
      </c>
      <c r="Q3390" s="48" t="str">
        <f>IF(O3390="","",
   IF(OR(O3390&lt;EDA_Outlier_Analysis!$C$10, O3390&gt;EDA_Outlier_Analysis!$C$11),
      "Outlier",
      "Normal"))</f>
        <v/>
      </c>
      <c r="R3390" t="str">
        <f>IF(P3390="","",
   IF(OR(P3390 &lt; EDA_Outlier_Analysis!$F$7, P3390 &gt; EDA_Outlier_Analysis!$F$8),
      "Outlier",
      "Normal"))</f>
        <v>Normal</v>
      </c>
      <c r="S3390" t="str">
        <f>IF(N3390="","",
   IF(OR(N3390 &lt;EDA_Outlier_Analysis!$I$10, N3390 &gt; EDA_Outlier_Analysis!$I$11),
      "Outlier",
      "Normal"))</f>
        <v>Normal</v>
      </c>
    </row>
    <row r="3391" spans="1:19">
      <c r="A3391" t="s">
        <v>7751</v>
      </c>
      <c r="B3391" s="4">
        <v>44678</v>
      </c>
      <c r="C3391" s="2">
        <v>-52201.82</v>
      </c>
      <c r="D3391" t="s">
        <v>840</v>
      </c>
      <c r="E3391" t="s">
        <v>841</v>
      </c>
      <c r="F3391" t="s">
        <v>9</v>
      </c>
      <c r="G3391" t="s">
        <v>20</v>
      </c>
      <c r="I3391" t="s">
        <v>1080</v>
      </c>
      <c r="J3391" t="s">
        <v>7752</v>
      </c>
      <c r="K3391" t="str">
        <f>IF(COUNTIF(Customers!A:A, H3391)&gt;0, "Valid", "Invalid")</f>
        <v>Invalid</v>
      </c>
      <c r="L3391" t="str">
        <f t="shared" si="260"/>
        <v>4</v>
      </c>
      <c r="M3391" t="str">
        <f t="shared" si="261"/>
        <v>2022</v>
      </c>
      <c r="N3391">
        <f t="shared" si="262"/>
        <v>-52201.82</v>
      </c>
      <c r="O3391" t="str">
        <f t="shared" si="263"/>
        <v/>
      </c>
      <c r="P3391">
        <f t="shared" si="264"/>
        <v>52201.82</v>
      </c>
      <c r="Q3391" s="48" t="str">
        <f>IF(O3391="","",
   IF(OR(O3391&lt;EDA_Outlier_Analysis!$C$10, O3391&gt;EDA_Outlier_Analysis!$C$11),
      "Outlier",
      "Normal"))</f>
        <v/>
      </c>
      <c r="R3391" t="str">
        <f>IF(P3391="","",
   IF(OR(P3391 &lt; EDA_Outlier_Analysis!$F$7, P3391 &gt; EDA_Outlier_Analysis!$F$8),
      "Outlier",
      "Normal"))</f>
        <v>Normal</v>
      </c>
      <c r="S3391" t="str">
        <f>IF(N3391="","",
   IF(OR(N3391 &lt;EDA_Outlier_Analysis!$I$10, N3391 &gt; EDA_Outlier_Analysis!$I$11),
      "Outlier",
      "Normal"))</f>
        <v>Normal</v>
      </c>
    </row>
    <row r="3392" spans="1:19">
      <c r="A3392" t="s">
        <v>7753</v>
      </c>
      <c r="B3392" s="4">
        <v>44880</v>
      </c>
      <c r="C3392" s="2">
        <v>184268.5</v>
      </c>
      <c r="D3392" t="s">
        <v>849</v>
      </c>
      <c r="E3392" t="s">
        <v>868</v>
      </c>
      <c r="F3392" t="s">
        <v>9</v>
      </c>
      <c r="G3392" t="s">
        <v>20</v>
      </c>
      <c r="H3392" t="s">
        <v>77</v>
      </c>
      <c r="J3392" t="s">
        <v>7754</v>
      </c>
      <c r="K3392" t="str">
        <f>IF(COUNTIF(Customers!A:A, H3392)&gt;0, "Valid", "Invalid")</f>
        <v>Valid</v>
      </c>
      <c r="L3392" t="str">
        <f t="shared" si="260"/>
        <v>11</v>
      </c>
      <c r="M3392" t="str">
        <f t="shared" si="261"/>
        <v>2022</v>
      </c>
      <c r="N3392">
        <f t="shared" si="262"/>
        <v>184268.5</v>
      </c>
      <c r="O3392">
        <f t="shared" si="263"/>
        <v>184268.5</v>
      </c>
      <c r="P3392" t="str">
        <f t="shared" si="264"/>
        <v/>
      </c>
      <c r="Q3392" s="48" t="str">
        <f>IF(O3392="","",
   IF(OR(O3392&lt;EDA_Outlier_Analysis!$C$10, O3392&gt;EDA_Outlier_Analysis!$C$11),
      "Outlier",
      "Normal"))</f>
        <v>Normal</v>
      </c>
      <c r="R3392" t="str">
        <f>IF(P3392="","",
   IF(OR(P3392 &lt; EDA_Outlier_Analysis!$F$7, P3392 &gt; EDA_Outlier_Analysis!$F$8),
      "Outlier",
      "Normal"))</f>
        <v/>
      </c>
      <c r="S3392" t="str">
        <f>IF(N3392="","",
   IF(OR(N3392 &lt;EDA_Outlier_Analysis!$I$10, N3392 &gt; EDA_Outlier_Analysis!$I$11),
      "Outlier",
      "Normal"))</f>
        <v>Normal</v>
      </c>
    </row>
    <row r="3393" spans="1:19">
      <c r="A3393" t="s">
        <v>7755</v>
      </c>
      <c r="B3393" s="4">
        <v>44983</v>
      </c>
      <c r="C3393" s="2">
        <v>167401.24</v>
      </c>
      <c r="D3393" t="s">
        <v>849</v>
      </c>
      <c r="E3393" t="s">
        <v>853</v>
      </c>
      <c r="F3393" t="s">
        <v>10</v>
      </c>
      <c r="G3393" t="s">
        <v>34</v>
      </c>
      <c r="H3393" t="s">
        <v>169</v>
      </c>
      <c r="J3393" t="s">
        <v>7756</v>
      </c>
      <c r="K3393" t="str">
        <f>IF(COUNTIF(Customers!A:A, H3393)&gt;0, "Valid", "Invalid")</f>
        <v>Valid</v>
      </c>
      <c r="L3393" t="str">
        <f t="shared" si="260"/>
        <v>2</v>
      </c>
      <c r="M3393" t="str">
        <f t="shared" si="261"/>
        <v>2023</v>
      </c>
      <c r="N3393">
        <f t="shared" si="262"/>
        <v>167401.24</v>
      </c>
      <c r="O3393">
        <f t="shared" si="263"/>
        <v>167401.24</v>
      </c>
      <c r="P3393" t="str">
        <f t="shared" si="264"/>
        <v/>
      </c>
      <c r="Q3393" s="48" t="str">
        <f>IF(O3393="","",
   IF(OR(O3393&lt;EDA_Outlier_Analysis!$C$10, O3393&gt;EDA_Outlier_Analysis!$C$11),
      "Outlier",
      "Normal"))</f>
        <v>Normal</v>
      </c>
      <c r="R3393" t="str">
        <f>IF(P3393="","",
   IF(OR(P3393 &lt; EDA_Outlier_Analysis!$F$7, P3393 &gt; EDA_Outlier_Analysis!$F$8),
      "Outlier",
      "Normal"))</f>
        <v/>
      </c>
      <c r="S3393" t="str">
        <f>IF(N3393="","",
   IF(OR(N3393 &lt;EDA_Outlier_Analysis!$I$10, N3393 &gt; EDA_Outlier_Analysis!$I$11),
      "Outlier",
      "Normal"))</f>
        <v>Normal</v>
      </c>
    </row>
    <row r="3394" spans="1:19">
      <c r="A3394" t="s">
        <v>7757</v>
      </c>
      <c r="B3394" s="4">
        <v>45139</v>
      </c>
      <c r="C3394" s="2">
        <v>145960.82999999999</v>
      </c>
      <c r="D3394" t="s">
        <v>849</v>
      </c>
      <c r="E3394" t="s">
        <v>868</v>
      </c>
      <c r="F3394" t="s">
        <v>11</v>
      </c>
      <c r="G3394" t="s">
        <v>20</v>
      </c>
      <c r="H3394" t="s">
        <v>443</v>
      </c>
      <c r="J3394" t="s">
        <v>7758</v>
      </c>
      <c r="K3394" t="str">
        <f>IF(COUNTIF(Customers!A:A, H3394)&gt;0, "Valid", "Invalid")</f>
        <v>Valid</v>
      </c>
      <c r="L3394" t="str">
        <f t="shared" si="260"/>
        <v>8</v>
      </c>
      <c r="M3394" t="str">
        <f t="shared" si="261"/>
        <v>2023</v>
      </c>
      <c r="N3394">
        <f t="shared" si="262"/>
        <v>145960.82999999999</v>
      </c>
      <c r="O3394">
        <f t="shared" si="263"/>
        <v>145960.82999999999</v>
      </c>
      <c r="P3394" t="str">
        <f t="shared" si="264"/>
        <v/>
      </c>
      <c r="Q3394" s="48" t="str">
        <f>IF(O3394="","",
   IF(OR(O3394&lt;EDA_Outlier_Analysis!$C$10, O3394&gt;EDA_Outlier_Analysis!$C$11),
      "Outlier",
      "Normal"))</f>
        <v>Normal</v>
      </c>
      <c r="R3394" t="str">
        <f>IF(P3394="","",
   IF(OR(P3394 &lt; EDA_Outlier_Analysis!$F$7, P3394 &gt; EDA_Outlier_Analysis!$F$8),
      "Outlier",
      "Normal"))</f>
        <v/>
      </c>
      <c r="S3394" t="str">
        <f>IF(N3394="","",
   IF(OR(N3394 &lt;EDA_Outlier_Analysis!$I$10, N3394 &gt; EDA_Outlier_Analysis!$I$11),
      "Outlier",
      "Normal"))</f>
        <v>Normal</v>
      </c>
    </row>
    <row r="3395" spans="1:19">
      <c r="A3395" t="s">
        <v>7759</v>
      </c>
      <c r="B3395" s="4">
        <v>45263</v>
      </c>
      <c r="C3395" s="2">
        <v>218144.89</v>
      </c>
      <c r="D3395" t="s">
        <v>849</v>
      </c>
      <c r="E3395" t="s">
        <v>850</v>
      </c>
      <c r="F3395" t="s">
        <v>9</v>
      </c>
      <c r="G3395" t="s">
        <v>20</v>
      </c>
      <c r="H3395" t="s">
        <v>541</v>
      </c>
      <c r="J3395" t="s">
        <v>7760</v>
      </c>
      <c r="K3395" t="str">
        <f>IF(COUNTIF(Customers!A:A, H3395)&gt;0, "Valid", "Invalid")</f>
        <v>Valid</v>
      </c>
      <c r="L3395" t="str">
        <f t="shared" ref="L3395:L3458" si="265">TEXT(B3395,"m")</f>
        <v>12</v>
      </c>
      <c r="M3395" t="str">
        <f t="shared" ref="M3395:M3458" si="266">TEXT(B3395,"yyyy")</f>
        <v>2023</v>
      </c>
      <c r="N3395">
        <f t="shared" ref="N3395:N3458" si="267">IF(D3395="Revenue",C3395,-ABS(C3395))</f>
        <v>218144.89</v>
      </c>
      <c r="O3395">
        <f t="shared" ref="O3395:O3458" si="268">IF(D3395="Revenue", C3395, "")</f>
        <v>218144.89</v>
      </c>
      <c r="P3395" t="str">
        <f t="shared" ref="P3395:P3458" si="269">IF(D3395="Expense", ABS(C3395), "")</f>
        <v/>
      </c>
      <c r="Q3395" s="48" t="str">
        <f>IF(O3395="","",
   IF(OR(O3395&lt;EDA_Outlier_Analysis!$C$10, O3395&gt;EDA_Outlier_Analysis!$C$11),
      "Outlier",
      "Normal"))</f>
        <v>Normal</v>
      </c>
      <c r="R3395" t="str">
        <f>IF(P3395="","",
   IF(OR(P3395 &lt; EDA_Outlier_Analysis!$F$7, P3395 &gt; EDA_Outlier_Analysis!$F$8),
      "Outlier",
      "Normal"))</f>
        <v/>
      </c>
      <c r="S3395" t="str">
        <f>IF(N3395="","",
   IF(OR(N3395 &lt;EDA_Outlier_Analysis!$I$10, N3395 &gt; EDA_Outlier_Analysis!$I$11),
      "Outlier",
      "Normal"))</f>
        <v>Normal</v>
      </c>
    </row>
    <row r="3396" spans="1:19">
      <c r="A3396" t="s">
        <v>7761</v>
      </c>
      <c r="B3396" s="4">
        <v>45284</v>
      </c>
      <c r="C3396" s="2">
        <v>-46448.67</v>
      </c>
      <c r="D3396" t="s">
        <v>840</v>
      </c>
      <c r="E3396" t="s">
        <v>856</v>
      </c>
      <c r="F3396" t="s">
        <v>11</v>
      </c>
      <c r="G3396" t="s">
        <v>34</v>
      </c>
      <c r="I3396" t="s">
        <v>1505</v>
      </c>
      <c r="J3396" t="s">
        <v>7762</v>
      </c>
      <c r="K3396" t="str">
        <f>IF(COUNTIF(Customers!A:A, H3396)&gt;0, "Valid", "Invalid")</f>
        <v>Invalid</v>
      </c>
      <c r="L3396" t="str">
        <f t="shared" si="265"/>
        <v>12</v>
      </c>
      <c r="M3396" t="str">
        <f t="shared" si="266"/>
        <v>2023</v>
      </c>
      <c r="N3396">
        <f t="shared" si="267"/>
        <v>-46448.67</v>
      </c>
      <c r="O3396" t="str">
        <f t="shared" si="268"/>
        <v/>
      </c>
      <c r="P3396">
        <f t="shared" si="269"/>
        <v>46448.67</v>
      </c>
      <c r="Q3396" s="48" t="str">
        <f>IF(O3396="","",
   IF(OR(O3396&lt;EDA_Outlier_Analysis!$C$10, O3396&gt;EDA_Outlier_Analysis!$C$11),
      "Outlier",
      "Normal"))</f>
        <v/>
      </c>
      <c r="R3396" t="str">
        <f>IF(P3396="","",
   IF(OR(P3396 &lt; EDA_Outlier_Analysis!$F$7, P3396 &gt; EDA_Outlier_Analysis!$F$8),
      "Outlier",
      "Normal"))</f>
        <v>Normal</v>
      </c>
      <c r="S3396" t="str">
        <f>IF(N3396="","",
   IF(OR(N3396 &lt;EDA_Outlier_Analysis!$I$10, N3396 &gt; EDA_Outlier_Analysis!$I$11),
      "Outlier",
      "Normal"))</f>
        <v>Normal</v>
      </c>
    </row>
    <row r="3397" spans="1:19">
      <c r="A3397" t="s">
        <v>7763</v>
      </c>
      <c r="B3397" s="4">
        <v>44640</v>
      </c>
      <c r="C3397" s="2">
        <v>21525.78</v>
      </c>
      <c r="D3397" t="s">
        <v>1345</v>
      </c>
      <c r="E3397" t="s">
        <v>1345</v>
      </c>
      <c r="F3397" t="s">
        <v>10</v>
      </c>
      <c r="G3397" t="s">
        <v>34</v>
      </c>
      <c r="J3397" t="s">
        <v>7764</v>
      </c>
      <c r="K3397" t="str">
        <f>IF(COUNTIF(Customers!A:A, H3397)&gt;0, "Valid", "Invalid")</f>
        <v>Invalid</v>
      </c>
      <c r="L3397" t="str">
        <f t="shared" si="265"/>
        <v>3</v>
      </c>
      <c r="M3397" t="str">
        <f t="shared" si="266"/>
        <v>2022</v>
      </c>
      <c r="N3397">
        <f t="shared" si="267"/>
        <v>-21525.78</v>
      </c>
      <c r="O3397" t="str">
        <f t="shared" si="268"/>
        <v/>
      </c>
      <c r="P3397" t="str">
        <f t="shared" si="269"/>
        <v/>
      </c>
      <c r="Q3397" s="48" t="str">
        <f>IF(O3397="","",
   IF(OR(O3397&lt;EDA_Outlier_Analysis!$C$10, O3397&gt;EDA_Outlier_Analysis!$C$11),
      "Outlier",
      "Normal"))</f>
        <v/>
      </c>
      <c r="R3397" t="str">
        <f>IF(P3397="","",
   IF(OR(P3397 &lt; EDA_Outlier_Analysis!$F$7, P3397 &gt; EDA_Outlier_Analysis!$F$8),
      "Outlier",
      "Normal"))</f>
        <v/>
      </c>
      <c r="S3397" t="str">
        <f>IF(N3397="","",
   IF(OR(N3397 &lt;EDA_Outlier_Analysis!$I$10, N3397 &gt; EDA_Outlier_Analysis!$I$11),
      "Outlier",
      "Normal"))</f>
        <v>Normal</v>
      </c>
    </row>
    <row r="3398" spans="1:19">
      <c r="A3398" t="s">
        <v>7765</v>
      </c>
      <c r="B3398" s="4">
        <v>45154</v>
      </c>
      <c r="C3398" s="2">
        <v>120049.69</v>
      </c>
      <c r="D3398" t="s">
        <v>849</v>
      </c>
      <c r="E3398" t="s">
        <v>868</v>
      </c>
      <c r="F3398" t="s">
        <v>11</v>
      </c>
      <c r="G3398" t="s">
        <v>31</v>
      </c>
      <c r="H3398" t="s">
        <v>225</v>
      </c>
      <c r="J3398" t="s">
        <v>7766</v>
      </c>
      <c r="K3398" t="str">
        <f>IF(COUNTIF(Customers!A:A, H3398)&gt;0, "Valid", "Invalid")</f>
        <v>Valid</v>
      </c>
      <c r="L3398" t="str">
        <f t="shared" si="265"/>
        <v>8</v>
      </c>
      <c r="M3398" t="str">
        <f t="shared" si="266"/>
        <v>2023</v>
      </c>
      <c r="N3398">
        <f t="shared" si="267"/>
        <v>120049.69</v>
      </c>
      <c r="O3398">
        <f t="shared" si="268"/>
        <v>120049.69</v>
      </c>
      <c r="P3398" t="str">
        <f t="shared" si="269"/>
        <v/>
      </c>
      <c r="Q3398" s="48" t="str">
        <f>IF(O3398="","",
   IF(OR(O3398&lt;EDA_Outlier_Analysis!$C$10, O3398&gt;EDA_Outlier_Analysis!$C$11),
      "Outlier",
      "Normal"))</f>
        <v>Normal</v>
      </c>
      <c r="R3398" t="str">
        <f>IF(P3398="","",
   IF(OR(P3398 &lt; EDA_Outlier_Analysis!$F$7, P3398 &gt; EDA_Outlier_Analysis!$F$8),
      "Outlier",
      "Normal"))</f>
        <v/>
      </c>
      <c r="S3398" t="str">
        <f>IF(N3398="","",
   IF(OR(N3398 &lt;EDA_Outlier_Analysis!$I$10, N3398 &gt; EDA_Outlier_Analysis!$I$11),
      "Outlier",
      "Normal"))</f>
        <v>Normal</v>
      </c>
    </row>
    <row r="3399" spans="1:19">
      <c r="A3399" t="s">
        <v>7767</v>
      </c>
      <c r="B3399" s="4">
        <v>45079</v>
      </c>
      <c r="C3399" s="2">
        <v>-26010.799999999999</v>
      </c>
      <c r="D3399" t="s">
        <v>840</v>
      </c>
      <c r="E3399" t="s">
        <v>845</v>
      </c>
      <c r="F3399" t="s">
        <v>11</v>
      </c>
      <c r="G3399" t="s">
        <v>24</v>
      </c>
      <c r="I3399" t="s">
        <v>1468</v>
      </c>
      <c r="J3399" t="s">
        <v>7768</v>
      </c>
      <c r="K3399" t="str">
        <f>IF(COUNTIF(Customers!A:A, H3399)&gt;0, "Valid", "Invalid")</f>
        <v>Invalid</v>
      </c>
      <c r="L3399" t="str">
        <f t="shared" si="265"/>
        <v>6</v>
      </c>
      <c r="M3399" t="str">
        <f t="shared" si="266"/>
        <v>2023</v>
      </c>
      <c r="N3399">
        <f t="shared" si="267"/>
        <v>-26010.799999999999</v>
      </c>
      <c r="O3399" t="str">
        <f t="shared" si="268"/>
        <v/>
      </c>
      <c r="P3399">
        <f t="shared" si="269"/>
        <v>26010.799999999999</v>
      </c>
      <c r="Q3399" s="48" t="str">
        <f>IF(O3399="","",
   IF(OR(O3399&lt;EDA_Outlier_Analysis!$C$10, O3399&gt;EDA_Outlier_Analysis!$C$11),
      "Outlier",
      "Normal"))</f>
        <v/>
      </c>
      <c r="R3399" t="str">
        <f>IF(P3399="","",
   IF(OR(P3399 &lt; EDA_Outlier_Analysis!$F$7, P3399 &gt; EDA_Outlier_Analysis!$F$8),
      "Outlier",
      "Normal"))</f>
        <v>Outlier</v>
      </c>
      <c r="S3399" t="str">
        <f>IF(N3399="","",
   IF(OR(N3399 &lt;EDA_Outlier_Analysis!$I$10, N3399 &gt; EDA_Outlier_Analysis!$I$11),
      "Outlier",
      "Normal"))</f>
        <v>Normal</v>
      </c>
    </row>
    <row r="3400" spans="1:19">
      <c r="A3400" t="s">
        <v>7769</v>
      </c>
      <c r="B3400" s="4">
        <v>45150</v>
      </c>
      <c r="C3400" s="2">
        <v>-32561.56</v>
      </c>
      <c r="D3400" t="s">
        <v>840</v>
      </c>
      <c r="E3400" t="s">
        <v>845</v>
      </c>
      <c r="F3400" t="s">
        <v>9</v>
      </c>
      <c r="G3400" t="s">
        <v>24</v>
      </c>
      <c r="I3400" t="s">
        <v>2053</v>
      </c>
      <c r="J3400" t="s">
        <v>7770</v>
      </c>
      <c r="K3400" t="str">
        <f>IF(COUNTIF(Customers!A:A, H3400)&gt;0, "Valid", "Invalid")</f>
        <v>Invalid</v>
      </c>
      <c r="L3400" t="str">
        <f t="shared" si="265"/>
        <v>8</v>
      </c>
      <c r="M3400" t="str">
        <f t="shared" si="266"/>
        <v>2023</v>
      </c>
      <c r="N3400">
        <f t="shared" si="267"/>
        <v>-32561.56</v>
      </c>
      <c r="O3400" t="str">
        <f t="shared" si="268"/>
        <v/>
      </c>
      <c r="P3400">
        <f t="shared" si="269"/>
        <v>32561.56</v>
      </c>
      <c r="Q3400" s="48" t="str">
        <f>IF(O3400="","",
   IF(OR(O3400&lt;EDA_Outlier_Analysis!$C$10, O3400&gt;EDA_Outlier_Analysis!$C$11),
      "Outlier",
      "Normal"))</f>
        <v/>
      </c>
      <c r="R3400" t="str">
        <f>IF(P3400="","",
   IF(OR(P3400 &lt; EDA_Outlier_Analysis!$F$7, P3400 &gt; EDA_Outlier_Analysis!$F$8),
      "Outlier",
      "Normal"))</f>
        <v>Normal</v>
      </c>
      <c r="S3400" t="str">
        <f>IF(N3400="","",
   IF(OR(N3400 &lt;EDA_Outlier_Analysis!$I$10, N3400 &gt; EDA_Outlier_Analysis!$I$11),
      "Outlier",
      "Normal"))</f>
        <v>Normal</v>
      </c>
    </row>
    <row r="3401" spans="1:19">
      <c r="A3401" t="s">
        <v>7771</v>
      </c>
      <c r="B3401" s="4">
        <v>45061</v>
      </c>
      <c r="C3401" s="2">
        <v>143597.21</v>
      </c>
      <c r="D3401" t="s">
        <v>849</v>
      </c>
      <c r="E3401" t="s">
        <v>868</v>
      </c>
      <c r="F3401" t="s">
        <v>10</v>
      </c>
      <c r="G3401" t="s">
        <v>31</v>
      </c>
      <c r="H3401" t="s">
        <v>541</v>
      </c>
      <c r="J3401" t="s">
        <v>7772</v>
      </c>
      <c r="K3401" t="str">
        <f>IF(COUNTIF(Customers!A:A, H3401)&gt;0, "Valid", "Invalid")</f>
        <v>Valid</v>
      </c>
      <c r="L3401" t="str">
        <f t="shared" si="265"/>
        <v>5</v>
      </c>
      <c r="M3401" t="str">
        <f t="shared" si="266"/>
        <v>2023</v>
      </c>
      <c r="N3401">
        <f t="shared" si="267"/>
        <v>143597.21</v>
      </c>
      <c r="O3401">
        <f t="shared" si="268"/>
        <v>143597.21</v>
      </c>
      <c r="P3401" t="str">
        <f t="shared" si="269"/>
        <v/>
      </c>
      <c r="Q3401" s="48" t="str">
        <f>IF(O3401="","",
   IF(OR(O3401&lt;EDA_Outlier_Analysis!$C$10, O3401&gt;EDA_Outlier_Analysis!$C$11),
      "Outlier",
      "Normal"))</f>
        <v>Normal</v>
      </c>
      <c r="R3401" t="str">
        <f>IF(P3401="","",
   IF(OR(P3401 &lt; EDA_Outlier_Analysis!$F$7, P3401 &gt; EDA_Outlier_Analysis!$F$8),
      "Outlier",
      "Normal"))</f>
        <v/>
      </c>
      <c r="S3401" t="str">
        <f>IF(N3401="","",
   IF(OR(N3401 &lt;EDA_Outlier_Analysis!$I$10, N3401 &gt; EDA_Outlier_Analysis!$I$11),
      "Outlier",
      "Normal"))</f>
        <v>Normal</v>
      </c>
    </row>
    <row r="3402" spans="1:19">
      <c r="A3402" t="s">
        <v>7773</v>
      </c>
      <c r="B3402" s="4">
        <v>45188</v>
      </c>
      <c r="C3402" s="2">
        <v>-59465.06</v>
      </c>
      <c r="D3402" t="s">
        <v>840</v>
      </c>
      <c r="E3402" t="s">
        <v>841</v>
      </c>
      <c r="F3402" t="s">
        <v>10</v>
      </c>
      <c r="G3402" t="s">
        <v>31</v>
      </c>
      <c r="I3402" t="s">
        <v>1415</v>
      </c>
      <c r="J3402" t="s">
        <v>7774</v>
      </c>
      <c r="K3402" t="str">
        <f>IF(COUNTIF(Customers!A:A, H3402)&gt;0, "Valid", "Invalid")</f>
        <v>Invalid</v>
      </c>
      <c r="L3402" t="str">
        <f t="shared" si="265"/>
        <v>9</v>
      </c>
      <c r="M3402" t="str">
        <f t="shared" si="266"/>
        <v>2023</v>
      </c>
      <c r="N3402">
        <f t="shared" si="267"/>
        <v>-59465.06</v>
      </c>
      <c r="O3402" t="str">
        <f t="shared" si="268"/>
        <v/>
      </c>
      <c r="P3402">
        <f t="shared" si="269"/>
        <v>59465.06</v>
      </c>
      <c r="Q3402" s="48" t="str">
        <f>IF(O3402="","",
   IF(OR(O3402&lt;EDA_Outlier_Analysis!$C$10, O3402&gt;EDA_Outlier_Analysis!$C$11),
      "Outlier",
      "Normal"))</f>
        <v/>
      </c>
      <c r="R3402" t="str">
        <f>IF(P3402="","",
   IF(OR(P3402 &lt; EDA_Outlier_Analysis!$F$7, P3402 &gt; EDA_Outlier_Analysis!$F$8),
      "Outlier",
      "Normal"))</f>
        <v>Outlier</v>
      </c>
      <c r="S3402" t="str">
        <f>IF(N3402="","",
   IF(OR(N3402 &lt;EDA_Outlier_Analysis!$I$10, N3402 &gt; EDA_Outlier_Analysis!$I$11),
      "Outlier",
      "Normal"))</f>
        <v>Normal</v>
      </c>
    </row>
    <row r="3403" spans="1:19">
      <c r="A3403" t="s">
        <v>7775</v>
      </c>
      <c r="B3403" s="4">
        <v>45024</v>
      </c>
      <c r="C3403" s="2">
        <v>-28612.240000000002</v>
      </c>
      <c r="D3403" t="s">
        <v>840</v>
      </c>
      <c r="E3403" t="s">
        <v>841</v>
      </c>
      <c r="F3403" t="s">
        <v>11</v>
      </c>
      <c r="G3403" t="s">
        <v>24</v>
      </c>
      <c r="I3403" t="s">
        <v>960</v>
      </c>
      <c r="J3403" t="s">
        <v>7776</v>
      </c>
      <c r="K3403" t="str">
        <f>IF(COUNTIF(Customers!A:A, H3403)&gt;0, "Valid", "Invalid")</f>
        <v>Invalid</v>
      </c>
      <c r="L3403" t="str">
        <f t="shared" si="265"/>
        <v>4</v>
      </c>
      <c r="M3403" t="str">
        <f t="shared" si="266"/>
        <v>2023</v>
      </c>
      <c r="N3403">
        <f t="shared" si="267"/>
        <v>-28612.240000000002</v>
      </c>
      <c r="O3403" t="str">
        <f t="shared" si="268"/>
        <v/>
      </c>
      <c r="P3403">
        <f t="shared" si="269"/>
        <v>28612.240000000002</v>
      </c>
      <c r="Q3403" s="48" t="str">
        <f>IF(O3403="","",
   IF(OR(O3403&lt;EDA_Outlier_Analysis!$C$10, O3403&gt;EDA_Outlier_Analysis!$C$11),
      "Outlier",
      "Normal"))</f>
        <v/>
      </c>
      <c r="R3403" t="str">
        <f>IF(P3403="","",
   IF(OR(P3403 &lt; EDA_Outlier_Analysis!$F$7, P3403 &gt; EDA_Outlier_Analysis!$F$8),
      "Outlier",
      "Normal"))</f>
        <v>Normal</v>
      </c>
      <c r="S3403" t="str">
        <f>IF(N3403="","",
   IF(OR(N3403 &lt;EDA_Outlier_Analysis!$I$10, N3403 &gt; EDA_Outlier_Analysis!$I$11),
      "Outlier",
      "Normal"))</f>
        <v>Normal</v>
      </c>
    </row>
    <row r="3404" spans="1:19">
      <c r="A3404" t="s">
        <v>7777</v>
      </c>
      <c r="B3404" s="4">
        <v>45131</v>
      </c>
      <c r="C3404" s="2">
        <v>245560.41</v>
      </c>
      <c r="D3404" t="s">
        <v>849</v>
      </c>
      <c r="E3404" t="s">
        <v>868</v>
      </c>
      <c r="F3404" t="s">
        <v>11</v>
      </c>
      <c r="G3404" t="s">
        <v>34</v>
      </c>
      <c r="H3404" t="s">
        <v>261</v>
      </c>
      <c r="J3404" t="s">
        <v>7778</v>
      </c>
      <c r="K3404" t="str">
        <f>IF(COUNTIF(Customers!A:A, H3404)&gt;0, "Valid", "Invalid")</f>
        <v>Valid</v>
      </c>
      <c r="L3404" t="str">
        <f t="shared" si="265"/>
        <v>7</v>
      </c>
      <c r="M3404" t="str">
        <f t="shared" si="266"/>
        <v>2023</v>
      </c>
      <c r="N3404">
        <f t="shared" si="267"/>
        <v>245560.41</v>
      </c>
      <c r="O3404">
        <f t="shared" si="268"/>
        <v>245560.41</v>
      </c>
      <c r="P3404" t="str">
        <f t="shared" si="269"/>
        <v/>
      </c>
      <c r="Q3404" s="48" t="str">
        <f>IF(O3404="","",
   IF(OR(O3404&lt;EDA_Outlier_Analysis!$C$10, O3404&gt;EDA_Outlier_Analysis!$C$11),
      "Outlier",
      "Normal"))</f>
        <v>Normal</v>
      </c>
      <c r="R3404" t="str">
        <f>IF(P3404="","",
   IF(OR(P3404 &lt; EDA_Outlier_Analysis!$F$7, P3404 &gt; EDA_Outlier_Analysis!$F$8),
      "Outlier",
      "Normal"))</f>
        <v/>
      </c>
      <c r="S3404" t="str">
        <f>IF(N3404="","",
   IF(OR(N3404 &lt;EDA_Outlier_Analysis!$I$10, N3404 &gt; EDA_Outlier_Analysis!$I$11),
      "Outlier",
      "Normal"))</f>
        <v>Normal</v>
      </c>
    </row>
    <row r="3405" spans="1:19">
      <c r="A3405" t="s">
        <v>7779</v>
      </c>
      <c r="B3405" s="4">
        <v>44923</v>
      </c>
      <c r="C3405" s="2">
        <v>159517.98000000001</v>
      </c>
      <c r="D3405" t="s">
        <v>849</v>
      </c>
      <c r="E3405" t="s">
        <v>850</v>
      </c>
      <c r="F3405" t="s">
        <v>10</v>
      </c>
      <c r="G3405" t="s">
        <v>24</v>
      </c>
      <c r="H3405" t="s">
        <v>555</v>
      </c>
      <c r="J3405" t="s">
        <v>7780</v>
      </c>
      <c r="K3405" t="str">
        <f>IF(COUNTIF(Customers!A:A, H3405)&gt;0, "Valid", "Invalid")</f>
        <v>Valid</v>
      </c>
      <c r="L3405" t="str">
        <f t="shared" si="265"/>
        <v>12</v>
      </c>
      <c r="M3405" t="str">
        <f t="shared" si="266"/>
        <v>2022</v>
      </c>
      <c r="N3405">
        <f t="shared" si="267"/>
        <v>159517.98000000001</v>
      </c>
      <c r="O3405">
        <f t="shared" si="268"/>
        <v>159517.98000000001</v>
      </c>
      <c r="P3405" t="str">
        <f t="shared" si="269"/>
        <v/>
      </c>
      <c r="Q3405" s="48" t="str">
        <f>IF(O3405="","",
   IF(OR(O3405&lt;EDA_Outlier_Analysis!$C$10, O3405&gt;EDA_Outlier_Analysis!$C$11),
      "Outlier",
      "Normal"))</f>
        <v>Normal</v>
      </c>
      <c r="R3405" t="str">
        <f>IF(P3405="","",
   IF(OR(P3405 &lt; EDA_Outlier_Analysis!$F$7, P3405 &gt; EDA_Outlier_Analysis!$F$8),
      "Outlier",
      "Normal"))</f>
        <v/>
      </c>
      <c r="S3405" t="str">
        <f>IF(N3405="","",
   IF(OR(N3405 &lt;EDA_Outlier_Analysis!$I$10, N3405 &gt; EDA_Outlier_Analysis!$I$11),
      "Outlier",
      "Normal"))</f>
        <v>Normal</v>
      </c>
    </row>
    <row r="3406" spans="1:19">
      <c r="A3406" t="s">
        <v>7781</v>
      </c>
      <c r="B3406" s="4">
        <v>44714</v>
      </c>
      <c r="C3406" s="2">
        <v>-40259.93</v>
      </c>
      <c r="D3406" t="s">
        <v>840</v>
      </c>
      <c r="E3406" t="s">
        <v>905</v>
      </c>
      <c r="F3406" t="s">
        <v>11</v>
      </c>
      <c r="G3406" t="s">
        <v>31</v>
      </c>
      <c r="I3406" t="s">
        <v>1340</v>
      </c>
      <c r="J3406" t="s">
        <v>7782</v>
      </c>
      <c r="K3406" t="str">
        <f>IF(COUNTIF(Customers!A:A, H3406)&gt;0, "Valid", "Invalid")</f>
        <v>Invalid</v>
      </c>
      <c r="L3406" t="str">
        <f t="shared" si="265"/>
        <v>6</v>
      </c>
      <c r="M3406" t="str">
        <f t="shared" si="266"/>
        <v>2022</v>
      </c>
      <c r="N3406">
        <f t="shared" si="267"/>
        <v>-40259.93</v>
      </c>
      <c r="O3406" t="str">
        <f t="shared" si="268"/>
        <v/>
      </c>
      <c r="P3406">
        <f t="shared" si="269"/>
        <v>40259.93</v>
      </c>
      <c r="Q3406" s="48" t="str">
        <f>IF(O3406="","",
   IF(OR(O3406&lt;EDA_Outlier_Analysis!$C$10, O3406&gt;EDA_Outlier_Analysis!$C$11),
      "Outlier",
      "Normal"))</f>
        <v/>
      </c>
      <c r="R3406" t="str">
        <f>IF(P3406="","",
   IF(OR(P3406 &lt; EDA_Outlier_Analysis!$F$7, P3406 &gt; EDA_Outlier_Analysis!$F$8),
      "Outlier",
      "Normal"))</f>
        <v>Normal</v>
      </c>
      <c r="S3406" t="str">
        <f>IF(N3406="","",
   IF(OR(N3406 &lt;EDA_Outlier_Analysis!$I$10, N3406 &gt; EDA_Outlier_Analysis!$I$11),
      "Outlier",
      "Normal"))</f>
        <v>Normal</v>
      </c>
    </row>
    <row r="3407" spans="1:19">
      <c r="A3407" t="s">
        <v>7783</v>
      </c>
      <c r="B3407" s="4">
        <v>44657</v>
      </c>
      <c r="C3407" s="2">
        <v>21803.47</v>
      </c>
      <c r="D3407" t="s">
        <v>971</v>
      </c>
      <c r="E3407" t="s">
        <v>971</v>
      </c>
      <c r="F3407" t="s">
        <v>10</v>
      </c>
      <c r="G3407" t="s">
        <v>31</v>
      </c>
      <c r="J3407" t="s">
        <v>7784</v>
      </c>
      <c r="K3407" t="str">
        <f>IF(COUNTIF(Customers!A:A, H3407)&gt;0, "Valid", "Invalid")</f>
        <v>Invalid</v>
      </c>
      <c r="L3407" t="str">
        <f t="shared" si="265"/>
        <v>4</v>
      </c>
      <c r="M3407" t="str">
        <f t="shared" si="266"/>
        <v>2022</v>
      </c>
      <c r="N3407">
        <f t="shared" si="267"/>
        <v>-21803.47</v>
      </c>
      <c r="O3407" t="str">
        <f t="shared" si="268"/>
        <v/>
      </c>
      <c r="P3407" t="str">
        <f t="shared" si="269"/>
        <v/>
      </c>
      <c r="Q3407" s="48" t="str">
        <f>IF(O3407="","",
   IF(OR(O3407&lt;EDA_Outlier_Analysis!$C$10, O3407&gt;EDA_Outlier_Analysis!$C$11),
      "Outlier",
      "Normal"))</f>
        <v/>
      </c>
      <c r="R3407" t="str">
        <f>IF(P3407="","",
   IF(OR(P3407 &lt; EDA_Outlier_Analysis!$F$7, P3407 &gt; EDA_Outlier_Analysis!$F$8),
      "Outlier",
      "Normal"))</f>
        <v/>
      </c>
      <c r="S3407" t="str">
        <f>IF(N3407="","",
   IF(OR(N3407 &lt;EDA_Outlier_Analysis!$I$10, N3407 &gt; EDA_Outlier_Analysis!$I$11),
      "Outlier",
      "Normal"))</f>
        <v>Normal</v>
      </c>
    </row>
    <row r="3408" spans="1:19">
      <c r="A3408" t="s">
        <v>7785</v>
      </c>
      <c r="B3408" s="4">
        <v>45007</v>
      </c>
      <c r="C3408" s="2">
        <v>-39680.25</v>
      </c>
      <c r="D3408" t="s">
        <v>840</v>
      </c>
      <c r="E3408" t="s">
        <v>878</v>
      </c>
      <c r="F3408" t="s">
        <v>9</v>
      </c>
      <c r="G3408" t="s">
        <v>34</v>
      </c>
      <c r="I3408" t="s">
        <v>1428</v>
      </c>
      <c r="J3408" t="s">
        <v>7786</v>
      </c>
      <c r="K3408" t="str">
        <f>IF(COUNTIF(Customers!A:A, H3408)&gt;0, "Valid", "Invalid")</f>
        <v>Invalid</v>
      </c>
      <c r="L3408" t="str">
        <f t="shared" si="265"/>
        <v>3</v>
      </c>
      <c r="M3408" t="str">
        <f t="shared" si="266"/>
        <v>2023</v>
      </c>
      <c r="N3408">
        <f t="shared" si="267"/>
        <v>-39680.25</v>
      </c>
      <c r="O3408" t="str">
        <f t="shared" si="268"/>
        <v/>
      </c>
      <c r="P3408">
        <f t="shared" si="269"/>
        <v>39680.25</v>
      </c>
      <c r="Q3408" s="48" t="str">
        <f>IF(O3408="","",
   IF(OR(O3408&lt;EDA_Outlier_Analysis!$C$10, O3408&gt;EDA_Outlier_Analysis!$C$11),
      "Outlier",
      "Normal"))</f>
        <v/>
      </c>
      <c r="R3408" t="str">
        <f>IF(P3408="","",
   IF(OR(P3408 &lt; EDA_Outlier_Analysis!$F$7, P3408 &gt; EDA_Outlier_Analysis!$F$8),
      "Outlier",
      "Normal"))</f>
        <v>Normal</v>
      </c>
      <c r="S3408" t="str">
        <f>IF(N3408="","",
   IF(OR(N3408 &lt;EDA_Outlier_Analysis!$I$10, N3408 &gt; EDA_Outlier_Analysis!$I$11),
      "Outlier",
      "Normal"))</f>
        <v>Normal</v>
      </c>
    </row>
    <row r="3409" spans="1:19">
      <c r="A3409" t="s">
        <v>7787</v>
      </c>
      <c r="B3409" s="4">
        <v>44595</v>
      </c>
      <c r="C3409" s="2">
        <v>-29627.84</v>
      </c>
      <c r="D3409" t="s">
        <v>840</v>
      </c>
      <c r="E3409" t="s">
        <v>905</v>
      </c>
      <c r="F3409" t="s">
        <v>10</v>
      </c>
      <c r="G3409" t="s">
        <v>24</v>
      </c>
      <c r="I3409" t="s">
        <v>1453</v>
      </c>
      <c r="J3409" t="s">
        <v>7788</v>
      </c>
      <c r="K3409" t="str">
        <f>IF(COUNTIF(Customers!A:A, H3409)&gt;0, "Valid", "Invalid")</f>
        <v>Invalid</v>
      </c>
      <c r="L3409" t="str">
        <f t="shared" si="265"/>
        <v>2</v>
      </c>
      <c r="M3409" t="str">
        <f t="shared" si="266"/>
        <v>2022</v>
      </c>
      <c r="N3409">
        <f t="shared" si="267"/>
        <v>-29627.84</v>
      </c>
      <c r="O3409" t="str">
        <f t="shared" si="268"/>
        <v/>
      </c>
      <c r="P3409">
        <f t="shared" si="269"/>
        <v>29627.84</v>
      </c>
      <c r="Q3409" s="48" t="str">
        <f>IF(O3409="","",
   IF(OR(O3409&lt;EDA_Outlier_Analysis!$C$10, O3409&gt;EDA_Outlier_Analysis!$C$11),
      "Outlier",
      "Normal"))</f>
        <v/>
      </c>
      <c r="R3409" t="str">
        <f>IF(P3409="","",
   IF(OR(P3409 &lt; EDA_Outlier_Analysis!$F$7, P3409 &gt; EDA_Outlier_Analysis!$F$8),
      "Outlier",
      "Normal"))</f>
        <v>Normal</v>
      </c>
      <c r="S3409" t="str">
        <f>IF(N3409="","",
   IF(OR(N3409 &lt;EDA_Outlier_Analysis!$I$10, N3409 &gt; EDA_Outlier_Analysis!$I$11),
      "Outlier",
      "Normal"))</f>
        <v>Normal</v>
      </c>
    </row>
    <row r="3410" spans="1:19">
      <c r="A3410" t="s">
        <v>7789</v>
      </c>
      <c r="B3410" s="4">
        <v>44652</v>
      </c>
      <c r="C3410" s="2">
        <v>176464.11</v>
      </c>
      <c r="D3410" t="s">
        <v>849</v>
      </c>
      <c r="E3410" t="s">
        <v>850</v>
      </c>
      <c r="F3410" t="s">
        <v>11</v>
      </c>
      <c r="G3410" t="s">
        <v>34</v>
      </c>
      <c r="H3410" t="s">
        <v>513</v>
      </c>
      <c r="J3410" t="s">
        <v>7790</v>
      </c>
      <c r="K3410" t="str">
        <f>IF(COUNTIF(Customers!A:A, H3410)&gt;0, "Valid", "Invalid")</f>
        <v>Valid</v>
      </c>
      <c r="L3410" t="str">
        <f t="shared" si="265"/>
        <v>4</v>
      </c>
      <c r="M3410" t="str">
        <f t="shared" si="266"/>
        <v>2022</v>
      </c>
      <c r="N3410">
        <f t="shared" si="267"/>
        <v>176464.11</v>
      </c>
      <c r="O3410">
        <f t="shared" si="268"/>
        <v>176464.11</v>
      </c>
      <c r="P3410" t="str">
        <f t="shared" si="269"/>
        <v/>
      </c>
      <c r="Q3410" s="48" t="str">
        <f>IF(O3410="","",
   IF(OR(O3410&lt;EDA_Outlier_Analysis!$C$10, O3410&gt;EDA_Outlier_Analysis!$C$11),
      "Outlier",
      "Normal"))</f>
        <v>Normal</v>
      </c>
      <c r="R3410" t="str">
        <f>IF(P3410="","",
   IF(OR(P3410 &lt; EDA_Outlier_Analysis!$F$7, P3410 &gt; EDA_Outlier_Analysis!$F$8),
      "Outlier",
      "Normal"))</f>
        <v/>
      </c>
      <c r="S3410" t="str">
        <f>IF(N3410="","",
   IF(OR(N3410 &lt;EDA_Outlier_Analysis!$I$10, N3410 &gt; EDA_Outlier_Analysis!$I$11),
      "Outlier",
      "Normal"))</f>
        <v>Normal</v>
      </c>
    </row>
    <row r="3411" spans="1:19">
      <c r="A3411" t="s">
        <v>7791</v>
      </c>
      <c r="B3411" s="4">
        <v>45092</v>
      </c>
      <c r="C3411" s="2">
        <v>65998.73</v>
      </c>
      <c r="D3411" t="s">
        <v>849</v>
      </c>
      <c r="E3411" t="s">
        <v>850</v>
      </c>
      <c r="F3411" t="s">
        <v>11</v>
      </c>
      <c r="G3411" t="s">
        <v>34</v>
      </c>
      <c r="H3411" t="s">
        <v>491</v>
      </c>
      <c r="J3411" t="s">
        <v>7792</v>
      </c>
      <c r="K3411" t="str">
        <f>IF(COUNTIF(Customers!A:A, H3411)&gt;0, "Valid", "Invalid")</f>
        <v>Valid</v>
      </c>
      <c r="L3411" t="str">
        <f t="shared" si="265"/>
        <v>6</v>
      </c>
      <c r="M3411" t="str">
        <f t="shared" si="266"/>
        <v>2023</v>
      </c>
      <c r="N3411">
        <f t="shared" si="267"/>
        <v>65998.73</v>
      </c>
      <c r="O3411">
        <f t="shared" si="268"/>
        <v>65998.73</v>
      </c>
      <c r="P3411" t="str">
        <f t="shared" si="269"/>
        <v/>
      </c>
      <c r="Q3411" s="48" t="str">
        <f>IF(O3411="","",
   IF(OR(O3411&lt;EDA_Outlier_Analysis!$C$10, O3411&gt;EDA_Outlier_Analysis!$C$11),
      "Outlier",
      "Normal"))</f>
        <v>Normal</v>
      </c>
      <c r="R3411" t="str">
        <f>IF(P3411="","",
   IF(OR(P3411 &lt; EDA_Outlier_Analysis!$F$7, P3411 &gt; EDA_Outlier_Analysis!$F$8),
      "Outlier",
      "Normal"))</f>
        <v/>
      </c>
      <c r="S3411" t="str">
        <f>IF(N3411="","",
   IF(OR(N3411 &lt;EDA_Outlier_Analysis!$I$10, N3411 &gt; EDA_Outlier_Analysis!$I$11),
      "Outlier",
      "Normal"))</f>
        <v>Normal</v>
      </c>
    </row>
    <row r="3412" spans="1:19">
      <c r="A3412" t="s">
        <v>7793</v>
      </c>
      <c r="B3412" s="4">
        <v>44845</v>
      </c>
      <c r="C3412" s="2">
        <v>-25033.99</v>
      </c>
      <c r="D3412" t="s">
        <v>840</v>
      </c>
      <c r="E3412" t="s">
        <v>905</v>
      </c>
      <c r="F3412" t="s">
        <v>11</v>
      </c>
      <c r="G3412" t="s">
        <v>31</v>
      </c>
      <c r="I3412" t="s">
        <v>939</v>
      </c>
      <c r="J3412" t="s">
        <v>7794</v>
      </c>
      <c r="K3412" t="str">
        <f>IF(COUNTIF(Customers!A:A, H3412)&gt;0, "Valid", "Invalid")</f>
        <v>Invalid</v>
      </c>
      <c r="L3412" t="str">
        <f t="shared" si="265"/>
        <v>10</v>
      </c>
      <c r="M3412" t="str">
        <f t="shared" si="266"/>
        <v>2022</v>
      </c>
      <c r="N3412">
        <f t="shared" si="267"/>
        <v>-25033.99</v>
      </c>
      <c r="O3412" t="str">
        <f t="shared" si="268"/>
        <v/>
      </c>
      <c r="P3412">
        <f t="shared" si="269"/>
        <v>25033.99</v>
      </c>
      <c r="Q3412" s="48" t="str">
        <f>IF(O3412="","",
   IF(OR(O3412&lt;EDA_Outlier_Analysis!$C$10, O3412&gt;EDA_Outlier_Analysis!$C$11),
      "Outlier",
      "Normal"))</f>
        <v/>
      </c>
      <c r="R3412" t="str">
        <f>IF(P3412="","",
   IF(OR(P3412 &lt; EDA_Outlier_Analysis!$F$7, P3412 &gt; EDA_Outlier_Analysis!$F$8),
      "Outlier",
      "Normal"))</f>
        <v>Outlier</v>
      </c>
      <c r="S3412" t="str">
        <f>IF(N3412="","",
   IF(OR(N3412 &lt;EDA_Outlier_Analysis!$I$10, N3412 &gt; EDA_Outlier_Analysis!$I$11),
      "Outlier",
      "Normal"))</f>
        <v>Normal</v>
      </c>
    </row>
    <row r="3413" spans="1:19">
      <c r="A3413" t="s">
        <v>7795</v>
      </c>
      <c r="B3413" s="4">
        <v>44618</v>
      </c>
      <c r="C3413" s="2">
        <v>17670.400000000001</v>
      </c>
      <c r="D3413" t="s">
        <v>971</v>
      </c>
      <c r="E3413" t="s">
        <v>971</v>
      </c>
      <c r="F3413" t="s">
        <v>10</v>
      </c>
      <c r="G3413" t="s">
        <v>34</v>
      </c>
      <c r="J3413" t="s">
        <v>7796</v>
      </c>
      <c r="K3413" t="str">
        <f>IF(COUNTIF(Customers!A:A, H3413)&gt;0, "Valid", "Invalid")</f>
        <v>Invalid</v>
      </c>
      <c r="L3413" t="str">
        <f t="shared" si="265"/>
        <v>2</v>
      </c>
      <c r="M3413" t="str">
        <f t="shared" si="266"/>
        <v>2022</v>
      </c>
      <c r="N3413">
        <f t="shared" si="267"/>
        <v>-17670.400000000001</v>
      </c>
      <c r="O3413" t="str">
        <f t="shared" si="268"/>
        <v/>
      </c>
      <c r="P3413" t="str">
        <f t="shared" si="269"/>
        <v/>
      </c>
      <c r="Q3413" s="48" t="str">
        <f>IF(O3413="","",
   IF(OR(O3413&lt;EDA_Outlier_Analysis!$C$10, O3413&gt;EDA_Outlier_Analysis!$C$11),
      "Outlier",
      "Normal"))</f>
        <v/>
      </c>
      <c r="R3413" t="str">
        <f>IF(P3413="","",
   IF(OR(P3413 &lt; EDA_Outlier_Analysis!$F$7, P3413 &gt; EDA_Outlier_Analysis!$F$8),
      "Outlier",
      "Normal"))</f>
        <v/>
      </c>
      <c r="S3413" t="str">
        <f>IF(N3413="","",
   IF(OR(N3413 &lt;EDA_Outlier_Analysis!$I$10, N3413 &gt; EDA_Outlier_Analysis!$I$11),
      "Outlier",
      "Normal"))</f>
        <v>Normal</v>
      </c>
    </row>
    <row r="3414" spans="1:19">
      <c r="A3414" t="s">
        <v>7797</v>
      </c>
      <c r="B3414" s="4">
        <v>44767</v>
      </c>
      <c r="C3414" s="2">
        <v>-13044.18</v>
      </c>
      <c r="D3414" t="s">
        <v>840</v>
      </c>
      <c r="E3414" t="s">
        <v>845</v>
      </c>
      <c r="F3414" t="s">
        <v>11</v>
      </c>
      <c r="G3414" t="s">
        <v>34</v>
      </c>
      <c r="I3414" t="s">
        <v>1540</v>
      </c>
      <c r="J3414" t="s">
        <v>7798</v>
      </c>
      <c r="K3414" t="str">
        <f>IF(COUNTIF(Customers!A:A, H3414)&gt;0, "Valid", "Invalid")</f>
        <v>Invalid</v>
      </c>
      <c r="L3414" t="str">
        <f t="shared" si="265"/>
        <v>7</v>
      </c>
      <c r="M3414" t="str">
        <f t="shared" si="266"/>
        <v>2022</v>
      </c>
      <c r="N3414">
        <f t="shared" si="267"/>
        <v>-13044.18</v>
      </c>
      <c r="O3414" t="str">
        <f t="shared" si="268"/>
        <v/>
      </c>
      <c r="P3414">
        <f t="shared" si="269"/>
        <v>13044.18</v>
      </c>
      <c r="Q3414" s="48" t="str">
        <f>IF(O3414="","",
   IF(OR(O3414&lt;EDA_Outlier_Analysis!$C$10, O3414&gt;EDA_Outlier_Analysis!$C$11),
      "Outlier",
      "Normal"))</f>
        <v/>
      </c>
      <c r="R3414" t="str">
        <f>IF(P3414="","",
   IF(OR(P3414 &lt; EDA_Outlier_Analysis!$F$7, P3414 &gt; EDA_Outlier_Analysis!$F$8),
      "Outlier",
      "Normal"))</f>
        <v>Outlier</v>
      </c>
      <c r="S3414" t="str">
        <f>IF(N3414="","",
   IF(OR(N3414 &lt;EDA_Outlier_Analysis!$I$10, N3414 &gt; EDA_Outlier_Analysis!$I$11),
      "Outlier",
      "Normal"))</f>
        <v>Normal</v>
      </c>
    </row>
    <row r="3415" spans="1:19">
      <c r="A3415" t="s">
        <v>7799</v>
      </c>
      <c r="B3415" s="4">
        <v>45283</v>
      </c>
      <c r="C3415" s="2">
        <v>158775.1</v>
      </c>
      <c r="D3415" t="s">
        <v>849</v>
      </c>
      <c r="E3415" t="s">
        <v>850</v>
      </c>
      <c r="F3415" t="s">
        <v>9</v>
      </c>
      <c r="G3415" t="s">
        <v>24</v>
      </c>
      <c r="H3415" t="s">
        <v>227</v>
      </c>
      <c r="J3415" t="s">
        <v>7800</v>
      </c>
      <c r="K3415" t="str">
        <f>IF(COUNTIF(Customers!A:A, H3415)&gt;0, "Valid", "Invalid")</f>
        <v>Valid</v>
      </c>
      <c r="L3415" t="str">
        <f t="shared" si="265"/>
        <v>12</v>
      </c>
      <c r="M3415" t="str">
        <f t="shared" si="266"/>
        <v>2023</v>
      </c>
      <c r="N3415">
        <f t="shared" si="267"/>
        <v>158775.1</v>
      </c>
      <c r="O3415">
        <f t="shared" si="268"/>
        <v>158775.1</v>
      </c>
      <c r="P3415" t="str">
        <f t="shared" si="269"/>
        <v/>
      </c>
      <c r="Q3415" s="48" t="str">
        <f>IF(O3415="","",
   IF(OR(O3415&lt;EDA_Outlier_Analysis!$C$10, O3415&gt;EDA_Outlier_Analysis!$C$11),
      "Outlier",
      "Normal"))</f>
        <v>Normal</v>
      </c>
      <c r="R3415" t="str">
        <f>IF(P3415="","",
   IF(OR(P3415 &lt; EDA_Outlier_Analysis!$F$7, P3415 &gt; EDA_Outlier_Analysis!$F$8),
      "Outlier",
      "Normal"))</f>
        <v/>
      </c>
      <c r="S3415" t="str">
        <f>IF(N3415="","",
   IF(OR(N3415 &lt;EDA_Outlier_Analysis!$I$10, N3415 &gt; EDA_Outlier_Analysis!$I$11),
      "Outlier",
      "Normal"))</f>
        <v>Normal</v>
      </c>
    </row>
    <row r="3416" spans="1:19">
      <c r="A3416" t="s">
        <v>7801</v>
      </c>
      <c r="B3416" s="4">
        <v>44709</v>
      </c>
      <c r="C3416" s="2">
        <v>142202.51999999999</v>
      </c>
      <c r="D3416" t="s">
        <v>849</v>
      </c>
      <c r="E3416" t="s">
        <v>850</v>
      </c>
      <c r="F3416" t="s">
        <v>9</v>
      </c>
      <c r="G3416" t="s">
        <v>24</v>
      </c>
      <c r="H3416" t="s">
        <v>123</v>
      </c>
      <c r="J3416" t="s">
        <v>7802</v>
      </c>
      <c r="K3416" t="str">
        <f>IF(COUNTIF(Customers!A:A, H3416)&gt;0, "Valid", "Invalid")</f>
        <v>Valid</v>
      </c>
      <c r="L3416" t="str">
        <f t="shared" si="265"/>
        <v>5</v>
      </c>
      <c r="M3416" t="str">
        <f t="shared" si="266"/>
        <v>2022</v>
      </c>
      <c r="N3416">
        <f t="shared" si="267"/>
        <v>142202.51999999999</v>
      </c>
      <c r="O3416">
        <f t="shared" si="268"/>
        <v>142202.51999999999</v>
      </c>
      <c r="P3416" t="str">
        <f t="shared" si="269"/>
        <v/>
      </c>
      <c r="Q3416" s="48" t="str">
        <f>IF(O3416="","",
   IF(OR(O3416&lt;EDA_Outlier_Analysis!$C$10, O3416&gt;EDA_Outlier_Analysis!$C$11),
      "Outlier",
      "Normal"))</f>
        <v>Normal</v>
      </c>
      <c r="R3416" t="str">
        <f>IF(P3416="","",
   IF(OR(P3416 &lt; EDA_Outlier_Analysis!$F$7, P3416 &gt; EDA_Outlier_Analysis!$F$8),
      "Outlier",
      "Normal"))</f>
        <v/>
      </c>
      <c r="S3416" t="str">
        <f>IF(N3416="","",
   IF(OR(N3416 &lt;EDA_Outlier_Analysis!$I$10, N3416 &gt; EDA_Outlier_Analysis!$I$11),
      "Outlier",
      "Normal"))</f>
        <v>Normal</v>
      </c>
    </row>
    <row r="3417" spans="1:19">
      <c r="A3417" t="s">
        <v>7803</v>
      </c>
      <c r="B3417" s="4">
        <v>44687</v>
      </c>
      <c r="C3417" s="2">
        <v>25157.38</v>
      </c>
      <c r="D3417" t="s">
        <v>971</v>
      </c>
      <c r="E3417" t="s">
        <v>971</v>
      </c>
      <c r="F3417" t="s">
        <v>10</v>
      </c>
      <c r="G3417" t="s">
        <v>34</v>
      </c>
      <c r="J3417" t="s">
        <v>7804</v>
      </c>
      <c r="K3417" t="str">
        <f>IF(COUNTIF(Customers!A:A, H3417)&gt;0, "Valid", "Invalid")</f>
        <v>Invalid</v>
      </c>
      <c r="L3417" t="str">
        <f t="shared" si="265"/>
        <v>5</v>
      </c>
      <c r="M3417" t="str">
        <f t="shared" si="266"/>
        <v>2022</v>
      </c>
      <c r="N3417">
        <f t="shared" si="267"/>
        <v>-25157.38</v>
      </c>
      <c r="O3417" t="str">
        <f t="shared" si="268"/>
        <v/>
      </c>
      <c r="P3417" t="str">
        <f t="shared" si="269"/>
        <v/>
      </c>
      <c r="Q3417" s="48" t="str">
        <f>IF(O3417="","",
   IF(OR(O3417&lt;EDA_Outlier_Analysis!$C$10, O3417&gt;EDA_Outlier_Analysis!$C$11),
      "Outlier",
      "Normal"))</f>
        <v/>
      </c>
      <c r="R3417" t="str">
        <f>IF(P3417="","",
   IF(OR(P3417 &lt; EDA_Outlier_Analysis!$F$7, P3417 &gt; EDA_Outlier_Analysis!$F$8),
      "Outlier",
      "Normal"))</f>
        <v/>
      </c>
      <c r="S3417" t="str">
        <f>IF(N3417="","",
   IF(OR(N3417 &lt;EDA_Outlier_Analysis!$I$10, N3417 &gt; EDA_Outlier_Analysis!$I$11),
      "Outlier",
      "Normal"))</f>
        <v>Normal</v>
      </c>
    </row>
    <row r="3418" spans="1:19">
      <c r="A3418" t="s">
        <v>7805</v>
      </c>
      <c r="B3418" s="4">
        <v>44955</v>
      </c>
      <c r="C3418" s="2">
        <v>-75028.08</v>
      </c>
      <c r="D3418" t="s">
        <v>840</v>
      </c>
      <c r="E3418" t="s">
        <v>864</v>
      </c>
      <c r="F3418" t="s">
        <v>10</v>
      </c>
      <c r="G3418" t="s">
        <v>34</v>
      </c>
      <c r="I3418" t="s">
        <v>1261</v>
      </c>
      <c r="J3418" t="s">
        <v>7806</v>
      </c>
      <c r="K3418" t="str">
        <f>IF(COUNTIF(Customers!A:A, H3418)&gt;0, "Valid", "Invalid")</f>
        <v>Invalid</v>
      </c>
      <c r="L3418" t="str">
        <f t="shared" si="265"/>
        <v>1</v>
      </c>
      <c r="M3418" t="str">
        <f t="shared" si="266"/>
        <v>2023</v>
      </c>
      <c r="N3418">
        <f t="shared" si="267"/>
        <v>-75028.08</v>
      </c>
      <c r="O3418" t="str">
        <f t="shared" si="268"/>
        <v/>
      </c>
      <c r="P3418">
        <f t="shared" si="269"/>
        <v>75028.08</v>
      </c>
      <c r="Q3418" s="48" t="str">
        <f>IF(O3418="","",
   IF(OR(O3418&lt;EDA_Outlier_Analysis!$C$10, O3418&gt;EDA_Outlier_Analysis!$C$11),
      "Outlier",
      "Normal"))</f>
        <v/>
      </c>
      <c r="R3418" t="str">
        <f>IF(P3418="","",
   IF(OR(P3418 &lt; EDA_Outlier_Analysis!$F$7, P3418 &gt; EDA_Outlier_Analysis!$F$8),
      "Outlier",
      "Normal"))</f>
        <v>Outlier</v>
      </c>
      <c r="S3418" t="str">
        <f>IF(N3418="","",
   IF(OR(N3418 &lt;EDA_Outlier_Analysis!$I$10, N3418 &gt; EDA_Outlier_Analysis!$I$11),
      "Outlier",
      "Normal"))</f>
        <v>Normal</v>
      </c>
    </row>
    <row r="3419" spans="1:19">
      <c r="A3419" t="s">
        <v>7807</v>
      </c>
      <c r="B3419" s="4">
        <v>45247</v>
      </c>
      <c r="C3419" s="2">
        <v>-92628.88</v>
      </c>
      <c r="D3419" t="s">
        <v>840</v>
      </c>
      <c r="E3419" t="s">
        <v>864</v>
      </c>
      <c r="F3419" t="s">
        <v>10</v>
      </c>
      <c r="G3419" t="s">
        <v>24</v>
      </c>
      <c r="I3419" t="s">
        <v>2491</v>
      </c>
      <c r="J3419" t="s">
        <v>7808</v>
      </c>
      <c r="K3419" t="str">
        <f>IF(COUNTIF(Customers!A:A, H3419)&gt;0, "Valid", "Invalid")</f>
        <v>Invalid</v>
      </c>
      <c r="L3419" t="str">
        <f t="shared" si="265"/>
        <v>11</v>
      </c>
      <c r="M3419" t="str">
        <f t="shared" si="266"/>
        <v>2023</v>
      </c>
      <c r="N3419">
        <f t="shared" si="267"/>
        <v>-92628.88</v>
      </c>
      <c r="O3419" t="str">
        <f t="shared" si="268"/>
        <v/>
      </c>
      <c r="P3419">
        <f t="shared" si="269"/>
        <v>92628.88</v>
      </c>
      <c r="Q3419" s="48" t="str">
        <f>IF(O3419="","",
   IF(OR(O3419&lt;EDA_Outlier_Analysis!$C$10, O3419&gt;EDA_Outlier_Analysis!$C$11),
      "Outlier",
      "Normal"))</f>
        <v/>
      </c>
      <c r="R3419" t="str">
        <f>IF(P3419="","",
   IF(OR(P3419 &lt; EDA_Outlier_Analysis!$F$7, P3419 &gt; EDA_Outlier_Analysis!$F$8),
      "Outlier",
      "Normal"))</f>
        <v>Outlier</v>
      </c>
      <c r="S3419" t="str">
        <f>IF(N3419="","",
   IF(OR(N3419 &lt;EDA_Outlier_Analysis!$I$10, N3419 &gt; EDA_Outlier_Analysis!$I$11),
      "Outlier",
      "Normal"))</f>
        <v>Normal</v>
      </c>
    </row>
    <row r="3420" spans="1:19">
      <c r="A3420" t="s">
        <v>7809</v>
      </c>
      <c r="B3420" s="4">
        <v>45164</v>
      </c>
      <c r="C3420" s="2">
        <v>178686.35</v>
      </c>
      <c r="D3420" t="s">
        <v>849</v>
      </c>
      <c r="E3420" t="s">
        <v>868</v>
      </c>
      <c r="F3420" t="s">
        <v>9</v>
      </c>
      <c r="G3420" t="s">
        <v>31</v>
      </c>
      <c r="H3420" t="s">
        <v>333</v>
      </c>
      <c r="J3420" t="s">
        <v>7810</v>
      </c>
      <c r="K3420" t="str">
        <f>IF(COUNTIF(Customers!A:A, H3420)&gt;0, "Valid", "Invalid")</f>
        <v>Valid</v>
      </c>
      <c r="L3420" t="str">
        <f t="shared" si="265"/>
        <v>8</v>
      </c>
      <c r="M3420" t="str">
        <f t="shared" si="266"/>
        <v>2023</v>
      </c>
      <c r="N3420">
        <f t="shared" si="267"/>
        <v>178686.35</v>
      </c>
      <c r="O3420">
        <f t="shared" si="268"/>
        <v>178686.35</v>
      </c>
      <c r="P3420" t="str">
        <f t="shared" si="269"/>
        <v/>
      </c>
      <c r="Q3420" s="48" t="str">
        <f>IF(O3420="","",
   IF(OR(O3420&lt;EDA_Outlier_Analysis!$C$10, O3420&gt;EDA_Outlier_Analysis!$C$11),
      "Outlier",
      "Normal"))</f>
        <v>Normal</v>
      </c>
      <c r="R3420" t="str">
        <f>IF(P3420="","",
   IF(OR(P3420 &lt; EDA_Outlier_Analysis!$F$7, P3420 &gt; EDA_Outlier_Analysis!$F$8),
      "Outlier",
      "Normal"))</f>
        <v/>
      </c>
      <c r="S3420" t="str">
        <f>IF(N3420="","",
   IF(OR(N3420 &lt;EDA_Outlier_Analysis!$I$10, N3420 &gt; EDA_Outlier_Analysis!$I$11),
      "Outlier",
      "Normal"))</f>
        <v>Normal</v>
      </c>
    </row>
    <row r="3421" spans="1:19">
      <c r="A3421" t="s">
        <v>7811</v>
      </c>
      <c r="B3421" s="4">
        <v>44922</v>
      </c>
      <c r="C3421" s="2">
        <v>-87174</v>
      </c>
      <c r="D3421" t="s">
        <v>840</v>
      </c>
      <c r="E3421" t="s">
        <v>878</v>
      </c>
      <c r="F3421" t="s">
        <v>9</v>
      </c>
      <c r="G3421" t="s">
        <v>31</v>
      </c>
      <c r="I3421" t="s">
        <v>3307</v>
      </c>
      <c r="J3421" t="s">
        <v>7812</v>
      </c>
      <c r="K3421" t="str">
        <f>IF(COUNTIF(Customers!A:A, H3421)&gt;0, "Valid", "Invalid")</f>
        <v>Invalid</v>
      </c>
      <c r="L3421" t="str">
        <f t="shared" si="265"/>
        <v>12</v>
      </c>
      <c r="M3421" t="str">
        <f t="shared" si="266"/>
        <v>2022</v>
      </c>
      <c r="N3421">
        <f t="shared" si="267"/>
        <v>-87174</v>
      </c>
      <c r="O3421" t="str">
        <f t="shared" si="268"/>
        <v/>
      </c>
      <c r="P3421">
        <f t="shared" si="269"/>
        <v>87174</v>
      </c>
      <c r="Q3421" s="48" t="str">
        <f>IF(O3421="","",
   IF(OR(O3421&lt;EDA_Outlier_Analysis!$C$10, O3421&gt;EDA_Outlier_Analysis!$C$11),
      "Outlier",
      "Normal"))</f>
        <v/>
      </c>
      <c r="R3421" t="str">
        <f>IF(P3421="","",
   IF(OR(P3421 &lt; EDA_Outlier_Analysis!$F$7, P3421 &gt; EDA_Outlier_Analysis!$F$8),
      "Outlier",
      "Normal"))</f>
        <v>Outlier</v>
      </c>
      <c r="S3421" t="str">
        <f>IF(N3421="","",
   IF(OR(N3421 &lt;EDA_Outlier_Analysis!$I$10, N3421 &gt; EDA_Outlier_Analysis!$I$11),
      "Outlier",
      "Normal"))</f>
        <v>Normal</v>
      </c>
    </row>
    <row r="3422" spans="1:19">
      <c r="A3422" t="s">
        <v>7813</v>
      </c>
      <c r="B3422" s="4">
        <v>44602</v>
      </c>
      <c r="C3422" s="2">
        <v>-71095.820000000007</v>
      </c>
      <c r="D3422" t="s">
        <v>840</v>
      </c>
      <c r="E3422" t="s">
        <v>845</v>
      </c>
      <c r="F3422" t="s">
        <v>9</v>
      </c>
      <c r="G3422" t="s">
        <v>31</v>
      </c>
      <c r="I3422" t="s">
        <v>1358</v>
      </c>
      <c r="J3422" t="s">
        <v>7814</v>
      </c>
      <c r="K3422" t="str">
        <f>IF(COUNTIF(Customers!A:A, H3422)&gt;0, "Valid", "Invalid")</f>
        <v>Invalid</v>
      </c>
      <c r="L3422" t="str">
        <f t="shared" si="265"/>
        <v>2</v>
      </c>
      <c r="M3422" t="str">
        <f t="shared" si="266"/>
        <v>2022</v>
      </c>
      <c r="N3422">
        <f t="shared" si="267"/>
        <v>-71095.820000000007</v>
      </c>
      <c r="O3422" t="str">
        <f t="shared" si="268"/>
        <v/>
      </c>
      <c r="P3422">
        <f t="shared" si="269"/>
        <v>71095.820000000007</v>
      </c>
      <c r="Q3422" s="48" t="str">
        <f>IF(O3422="","",
   IF(OR(O3422&lt;EDA_Outlier_Analysis!$C$10, O3422&gt;EDA_Outlier_Analysis!$C$11),
      "Outlier",
      "Normal"))</f>
        <v/>
      </c>
      <c r="R3422" t="str">
        <f>IF(P3422="","",
   IF(OR(P3422 &lt; EDA_Outlier_Analysis!$F$7, P3422 &gt; EDA_Outlier_Analysis!$F$8),
      "Outlier",
      "Normal"))</f>
        <v>Outlier</v>
      </c>
      <c r="S3422" t="str">
        <f>IF(N3422="","",
   IF(OR(N3422 &lt;EDA_Outlier_Analysis!$I$10, N3422 &gt; EDA_Outlier_Analysis!$I$11),
      "Outlier",
      "Normal"))</f>
        <v>Normal</v>
      </c>
    </row>
    <row r="3423" spans="1:19">
      <c r="A3423" t="s">
        <v>7815</v>
      </c>
      <c r="B3423" s="4">
        <v>45039</v>
      </c>
      <c r="C3423" s="2">
        <v>155951.93</v>
      </c>
      <c r="D3423" t="s">
        <v>849</v>
      </c>
      <c r="E3423" t="s">
        <v>853</v>
      </c>
      <c r="F3423" t="s">
        <v>10</v>
      </c>
      <c r="G3423" t="s">
        <v>34</v>
      </c>
      <c r="H3423" t="s">
        <v>205</v>
      </c>
      <c r="J3423" t="s">
        <v>7816</v>
      </c>
      <c r="K3423" t="str">
        <f>IF(COUNTIF(Customers!A:A, H3423)&gt;0, "Valid", "Invalid")</f>
        <v>Valid</v>
      </c>
      <c r="L3423" t="str">
        <f t="shared" si="265"/>
        <v>4</v>
      </c>
      <c r="M3423" t="str">
        <f t="shared" si="266"/>
        <v>2023</v>
      </c>
      <c r="N3423">
        <f t="shared" si="267"/>
        <v>155951.93</v>
      </c>
      <c r="O3423">
        <f t="shared" si="268"/>
        <v>155951.93</v>
      </c>
      <c r="P3423" t="str">
        <f t="shared" si="269"/>
        <v/>
      </c>
      <c r="Q3423" s="48" t="str">
        <f>IF(O3423="","",
   IF(OR(O3423&lt;EDA_Outlier_Analysis!$C$10, O3423&gt;EDA_Outlier_Analysis!$C$11),
      "Outlier",
      "Normal"))</f>
        <v>Normal</v>
      </c>
      <c r="R3423" t="str">
        <f>IF(P3423="","",
   IF(OR(P3423 &lt; EDA_Outlier_Analysis!$F$7, P3423 &gt; EDA_Outlier_Analysis!$F$8),
      "Outlier",
      "Normal"))</f>
        <v/>
      </c>
      <c r="S3423" t="str">
        <f>IF(N3423="","",
   IF(OR(N3423 &lt;EDA_Outlier_Analysis!$I$10, N3423 &gt; EDA_Outlier_Analysis!$I$11),
      "Outlier",
      "Normal"))</f>
        <v>Normal</v>
      </c>
    </row>
    <row r="3424" spans="1:19">
      <c r="A3424" t="s">
        <v>7817</v>
      </c>
      <c r="B3424" s="4">
        <v>44874</v>
      </c>
      <c r="C3424" s="2">
        <v>145735.07999999999</v>
      </c>
      <c r="D3424" t="s">
        <v>849</v>
      </c>
      <c r="E3424" t="s">
        <v>868</v>
      </c>
      <c r="F3424" t="s">
        <v>11</v>
      </c>
      <c r="G3424" t="s">
        <v>34</v>
      </c>
      <c r="H3424" t="s">
        <v>139</v>
      </c>
      <c r="J3424" t="s">
        <v>7818</v>
      </c>
      <c r="K3424" t="str">
        <f>IF(COUNTIF(Customers!A:A, H3424)&gt;0, "Valid", "Invalid")</f>
        <v>Valid</v>
      </c>
      <c r="L3424" t="str">
        <f t="shared" si="265"/>
        <v>11</v>
      </c>
      <c r="M3424" t="str">
        <f t="shared" si="266"/>
        <v>2022</v>
      </c>
      <c r="N3424">
        <f t="shared" si="267"/>
        <v>145735.07999999999</v>
      </c>
      <c r="O3424">
        <f t="shared" si="268"/>
        <v>145735.07999999999</v>
      </c>
      <c r="P3424" t="str">
        <f t="shared" si="269"/>
        <v/>
      </c>
      <c r="Q3424" s="48" t="str">
        <f>IF(O3424="","",
   IF(OR(O3424&lt;EDA_Outlier_Analysis!$C$10, O3424&gt;EDA_Outlier_Analysis!$C$11),
      "Outlier",
      "Normal"))</f>
        <v>Normal</v>
      </c>
      <c r="R3424" t="str">
        <f>IF(P3424="","",
   IF(OR(P3424 &lt; EDA_Outlier_Analysis!$F$7, P3424 &gt; EDA_Outlier_Analysis!$F$8),
      "Outlier",
      "Normal"))</f>
        <v/>
      </c>
      <c r="S3424" t="str">
        <f>IF(N3424="","",
   IF(OR(N3424 &lt;EDA_Outlier_Analysis!$I$10, N3424 &gt; EDA_Outlier_Analysis!$I$11),
      "Outlier",
      "Normal"))</f>
        <v>Normal</v>
      </c>
    </row>
    <row r="3425" spans="1:19">
      <c r="A3425" t="s">
        <v>7819</v>
      </c>
      <c r="B3425" s="4">
        <v>44989</v>
      </c>
      <c r="C3425" s="2">
        <v>-36301.01</v>
      </c>
      <c r="D3425" t="s">
        <v>840</v>
      </c>
      <c r="E3425" t="s">
        <v>845</v>
      </c>
      <c r="F3425" t="s">
        <v>11</v>
      </c>
      <c r="G3425" t="s">
        <v>34</v>
      </c>
      <c r="I3425" t="s">
        <v>990</v>
      </c>
      <c r="J3425" t="s">
        <v>7820</v>
      </c>
      <c r="K3425" t="str">
        <f>IF(COUNTIF(Customers!A:A, H3425)&gt;0, "Valid", "Invalid")</f>
        <v>Invalid</v>
      </c>
      <c r="L3425" t="str">
        <f t="shared" si="265"/>
        <v>3</v>
      </c>
      <c r="M3425" t="str">
        <f t="shared" si="266"/>
        <v>2023</v>
      </c>
      <c r="N3425">
        <f t="shared" si="267"/>
        <v>-36301.01</v>
      </c>
      <c r="O3425" t="str">
        <f t="shared" si="268"/>
        <v/>
      </c>
      <c r="P3425">
        <f t="shared" si="269"/>
        <v>36301.01</v>
      </c>
      <c r="Q3425" s="48" t="str">
        <f>IF(O3425="","",
   IF(OR(O3425&lt;EDA_Outlier_Analysis!$C$10, O3425&gt;EDA_Outlier_Analysis!$C$11),
      "Outlier",
      "Normal"))</f>
        <v/>
      </c>
      <c r="R3425" t="str">
        <f>IF(P3425="","",
   IF(OR(P3425 &lt; EDA_Outlier_Analysis!$F$7, P3425 &gt; EDA_Outlier_Analysis!$F$8),
      "Outlier",
      "Normal"))</f>
        <v>Normal</v>
      </c>
      <c r="S3425" t="str">
        <f>IF(N3425="","",
   IF(OR(N3425 &lt;EDA_Outlier_Analysis!$I$10, N3425 &gt; EDA_Outlier_Analysis!$I$11),
      "Outlier",
      "Normal"))</f>
        <v>Normal</v>
      </c>
    </row>
    <row r="3426" spans="1:19">
      <c r="A3426" t="s">
        <v>7821</v>
      </c>
      <c r="B3426" s="4">
        <v>45023</v>
      </c>
      <c r="C3426" s="2">
        <v>-18646.2</v>
      </c>
      <c r="D3426" t="s">
        <v>840</v>
      </c>
      <c r="E3426" t="s">
        <v>845</v>
      </c>
      <c r="F3426" t="s">
        <v>10</v>
      </c>
      <c r="G3426" t="s">
        <v>24</v>
      </c>
      <c r="I3426" t="s">
        <v>1394</v>
      </c>
      <c r="J3426" t="s">
        <v>7822</v>
      </c>
      <c r="K3426" t="str">
        <f>IF(COUNTIF(Customers!A:A, H3426)&gt;0, "Valid", "Invalid")</f>
        <v>Invalid</v>
      </c>
      <c r="L3426" t="str">
        <f t="shared" si="265"/>
        <v>4</v>
      </c>
      <c r="M3426" t="str">
        <f t="shared" si="266"/>
        <v>2023</v>
      </c>
      <c r="N3426">
        <f t="shared" si="267"/>
        <v>-18646.2</v>
      </c>
      <c r="O3426" t="str">
        <f t="shared" si="268"/>
        <v/>
      </c>
      <c r="P3426">
        <f t="shared" si="269"/>
        <v>18646.2</v>
      </c>
      <c r="Q3426" s="48" t="str">
        <f>IF(O3426="","",
   IF(OR(O3426&lt;EDA_Outlier_Analysis!$C$10, O3426&gt;EDA_Outlier_Analysis!$C$11),
      "Outlier",
      "Normal"))</f>
        <v/>
      </c>
      <c r="R3426" t="str">
        <f>IF(P3426="","",
   IF(OR(P3426 &lt; EDA_Outlier_Analysis!$F$7, P3426 &gt; EDA_Outlier_Analysis!$F$8),
      "Outlier",
      "Normal"))</f>
        <v>Outlier</v>
      </c>
      <c r="S3426" t="str">
        <f>IF(N3426="","",
   IF(OR(N3426 &lt;EDA_Outlier_Analysis!$I$10, N3426 &gt; EDA_Outlier_Analysis!$I$11),
      "Outlier",
      "Normal"))</f>
        <v>Normal</v>
      </c>
    </row>
    <row r="3427" spans="1:19">
      <c r="A3427" t="s">
        <v>7823</v>
      </c>
      <c r="B3427" s="4">
        <v>45085</v>
      </c>
      <c r="C3427" s="2">
        <v>256387.77</v>
      </c>
      <c r="D3427" t="s">
        <v>849</v>
      </c>
      <c r="E3427" t="s">
        <v>868</v>
      </c>
      <c r="F3427" t="s">
        <v>10</v>
      </c>
      <c r="G3427" t="s">
        <v>31</v>
      </c>
      <c r="H3427" t="s">
        <v>95</v>
      </c>
      <c r="J3427" t="s">
        <v>7824</v>
      </c>
      <c r="K3427" t="str">
        <f>IF(COUNTIF(Customers!A:A, H3427)&gt;0, "Valid", "Invalid")</f>
        <v>Valid</v>
      </c>
      <c r="L3427" t="str">
        <f t="shared" si="265"/>
        <v>6</v>
      </c>
      <c r="M3427" t="str">
        <f t="shared" si="266"/>
        <v>2023</v>
      </c>
      <c r="N3427">
        <f t="shared" si="267"/>
        <v>256387.77</v>
      </c>
      <c r="O3427">
        <f t="shared" si="268"/>
        <v>256387.77</v>
      </c>
      <c r="P3427" t="str">
        <f t="shared" si="269"/>
        <v/>
      </c>
      <c r="Q3427" s="48" t="str">
        <f>IF(O3427="","",
   IF(OR(O3427&lt;EDA_Outlier_Analysis!$C$10, O3427&gt;EDA_Outlier_Analysis!$C$11),
      "Outlier",
      "Normal"))</f>
        <v>Normal</v>
      </c>
      <c r="R3427" t="str">
        <f>IF(P3427="","",
   IF(OR(P3427 &lt; EDA_Outlier_Analysis!$F$7, P3427 &gt; EDA_Outlier_Analysis!$F$8),
      "Outlier",
      "Normal"))</f>
        <v/>
      </c>
      <c r="S3427" t="str">
        <f>IF(N3427="","",
   IF(OR(N3427 &lt;EDA_Outlier_Analysis!$I$10, N3427 &gt; EDA_Outlier_Analysis!$I$11),
      "Outlier",
      "Normal"))</f>
        <v>Normal</v>
      </c>
    </row>
    <row r="3428" spans="1:19">
      <c r="A3428" t="s">
        <v>7825</v>
      </c>
      <c r="B3428" s="4">
        <v>44580</v>
      </c>
      <c r="C3428" s="2">
        <v>-85525.06</v>
      </c>
      <c r="D3428" t="s">
        <v>840</v>
      </c>
      <c r="E3428" t="s">
        <v>878</v>
      </c>
      <c r="F3428" t="s">
        <v>11</v>
      </c>
      <c r="G3428" t="s">
        <v>24</v>
      </c>
      <c r="I3428" t="s">
        <v>1284</v>
      </c>
      <c r="J3428" t="s">
        <v>7826</v>
      </c>
      <c r="K3428" t="str">
        <f>IF(COUNTIF(Customers!A:A, H3428)&gt;0, "Valid", "Invalid")</f>
        <v>Invalid</v>
      </c>
      <c r="L3428" t="str">
        <f t="shared" si="265"/>
        <v>1</v>
      </c>
      <c r="M3428" t="str">
        <f t="shared" si="266"/>
        <v>2022</v>
      </c>
      <c r="N3428">
        <f t="shared" si="267"/>
        <v>-85525.06</v>
      </c>
      <c r="O3428" t="str">
        <f t="shared" si="268"/>
        <v/>
      </c>
      <c r="P3428">
        <f t="shared" si="269"/>
        <v>85525.06</v>
      </c>
      <c r="Q3428" s="48" t="str">
        <f>IF(O3428="","",
   IF(OR(O3428&lt;EDA_Outlier_Analysis!$C$10, O3428&gt;EDA_Outlier_Analysis!$C$11),
      "Outlier",
      "Normal"))</f>
        <v/>
      </c>
      <c r="R3428" t="str">
        <f>IF(P3428="","",
   IF(OR(P3428 &lt; EDA_Outlier_Analysis!$F$7, P3428 &gt; EDA_Outlier_Analysis!$F$8),
      "Outlier",
      "Normal"))</f>
        <v>Outlier</v>
      </c>
      <c r="S3428" t="str">
        <f>IF(N3428="","",
   IF(OR(N3428 &lt;EDA_Outlier_Analysis!$I$10, N3428 &gt; EDA_Outlier_Analysis!$I$11),
      "Outlier",
      "Normal"))</f>
        <v>Normal</v>
      </c>
    </row>
    <row r="3429" spans="1:19">
      <c r="A3429" t="s">
        <v>7827</v>
      </c>
      <c r="B3429" s="4">
        <v>45210</v>
      </c>
      <c r="C3429" s="2">
        <v>124166.81</v>
      </c>
      <c r="D3429" t="s">
        <v>849</v>
      </c>
      <c r="E3429" t="s">
        <v>868</v>
      </c>
      <c r="F3429" t="s">
        <v>10</v>
      </c>
      <c r="G3429" t="s">
        <v>34</v>
      </c>
      <c r="H3429" t="s">
        <v>367</v>
      </c>
      <c r="J3429" t="s">
        <v>7828</v>
      </c>
      <c r="K3429" t="str">
        <f>IF(COUNTIF(Customers!A:A, H3429)&gt;0, "Valid", "Invalid")</f>
        <v>Valid</v>
      </c>
      <c r="L3429" t="str">
        <f t="shared" si="265"/>
        <v>10</v>
      </c>
      <c r="M3429" t="str">
        <f t="shared" si="266"/>
        <v>2023</v>
      </c>
      <c r="N3429">
        <f t="shared" si="267"/>
        <v>124166.81</v>
      </c>
      <c r="O3429">
        <f t="shared" si="268"/>
        <v>124166.81</v>
      </c>
      <c r="P3429" t="str">
        <f t="shared" si="269"/>
        <v/>
      </c>
      <c r="Q3429" s="48" t="str">
        <f>IF(O3429="","",
   IF(OR(O3429&lt;EDA_Outlier_Analysis!$C$10, O3429&gt;EDA_Outlier_Analysis!$C$11),
      "Outlier",
      "Normal"))</f>
        <v>Normal</v>
      </c>
      <c r="R3429" t="str">
        <f>IF(P3429="","",
   IF(OR(P3429 &lt; EDA_Outlier_Analysis!$F$7, P3429 &gt; EDA_Outlier_Analysis!$F$8),
      "Outlier",
      "Normal"))</f>
        <v/>
      </c>
      <c r="S3429" t="str">
        <f>IF(N3429="","",
   IF(OR(N3429 &lt;EDA_Outlier_Analysis!$I$10, N3429 &gt; EDA_Outlier_Analysis!$I$11),
      "Outlier",
      "Normal"))</f>
        <v>Normal</v>
      </c>
    </row>
    <row r="3430" spans="1:19">
      <c r="A3430" t="s">
        <v>7829</v>
      </c>
      <c r="B3430" s="4">
        <v>44900</v>
      </c>
      <c r="C3430" s="2">
        <v>259956.88</v>
      </c>
      <c r="D3430" t="s">
        <v>849</v>
      </c>
      <c r="E3430" t="s">
        <v>850</v>
      </c>
      <c r="F3430" t="s">
        <v>11</v>
      </c>
      <c r="G3430" t="s">
        <v>20</v>
      </c>
      <c r="H3430" t="s">
        <v>395</v>
      </c>
      <c r="J3430" t="s">
        <v>7830</v>
      </c>
      <c r="K3430" t="str">
        <f>IF(COUNTIF(Customers!A:A, H3430)&gt;0, "Valid", "Invalid")</f>
        <v>Valid</v>
      </c>
      <c r="L3430" t="str">
        <f t="shared" si="265"/>
        <v>12</v>
      </c>
      <c r="M3430" t="str">
        <f t="shared" si="266"/>
        <v>2022</v>
      </c>
      <c r="N3430">
        <f t="shared" si="267"/>
        <v>259956.88</v>
      </c>
      <c r="O3430">
        <f t="shared" si="268"/>
        <v>259956.88</v>
      </c>
      <c r="P3430" t="str">
        <f t="shared" si="269"/>
        <v/>
      </c>
      <c r="Q3430" s="48" t="str">
        <f>IF(O3430="","",
   IF(OR(O3430&lt;EDA_Outlier_Analysis!$C$10, O3430&gt;EDA_Outlier_Analysis!$C$11),
      "Outlier",
      "Normal"))</f>
        <v>Normal</v>
      </c>
      <c r="R3430" t="str">
        <f>IF(P3430="","",
   IF(OR(P3430 &lt; EDA_Outlier_Analysis!$F$7, P3430 &gt; EDA_Outlier_Analysis!$F$8),
      "Outlier",
      "Normal"))</f>
        <v/>
      </c>
      <c r="S3430" t="str">
        <f>IF(N3430="","",
   IF(OR(N3430 &lt;EDA_Outlier_Analysis!$I$10, N3430 &gt; EDA_Outlier_Analysis!$I$11),
      "Outlier",
      "Normal"))</f>
        <v>Normal</v>
      </c>
    </row>
    <row r="3431" spans="1:19">
      <c r="A3431" t="s">
        <v>7831</v>
      </c>
      <c r="B3431" s="4">
        <v>44791</v>
      </c>
      <c r="C3431" s="2">
        <v>-59582.74</v>
      </c>
      <c r="D3431" t="s">
        <v>840</v>
      </c>
      <c r="E3431" t="s">
        <v>856</v>
      </c>
      <c r="F3431" t="s">
        <v>11</v>
      </c>
      <c r="G3431" t="s">
        <v>20</v>
      </c>
      <c r="I3431" t="s">
        <v>909</v>
      </c>
      <c r="J3431" t="s">
        <v>7832</v>
      </c>
      <c r="K3431" t="str">
        <f>IF(COUNTIF(Customers!A:A, H3431)&gt;0, "Valid", "Invalid")</f>
        <v>Invalid</v>
      </c>
      <c r="L3431" t="str">
        <f t="shared" si="265"/>
        <v>8</v>
      </c>
      <c r="M3431" t="str">
        <f t="shared" si="266"/>
        <v>2022</v>
      </c>
      <c r="N3431">
        <f t="shared" si="267"/>
        <v>-59582.74</v>
      </c>
      <c r="O3431" t="str">
        <f t="shared" si="268"/>
        <v/>
      </c>
      <c r="P3431">
        <f t="shared" si="269"/>
        <v>59582.74</v>
      </c>
      <c r="Q3431" s="48" t="str">
        <f>IF(O3431="","",
   IF(OR(O3431&lt;EDA_Outlier_Analysis!$C$10, O3431&gt;EDA_Outlier_Analysis!$C$11),
      "Outlier",
      "Normal"))</f>
        <v/>
      </c>
      <c r="R3431" t="str">
        <f>IF(P3431="","",
   IF(OR(P3431 &lt; EDA_Outlier_Analysis!$F$7, P3431 &gt; EDA_Outlier_Analysis!$F$8),
      "Outlier",
      "Normal"))</f>
        <v>Outlier</v>
      </c>
      <c r="S3431" t="str">
        <f>IF(N3431="","",
   IF(OR(N3431 &lt;EDA_Outlier_Analysis!$I$10, N3431 &gt; EDA_Outlier_Analysis!$I$11),
      "Outlier",
      "Normal"))</f>
        <v>Normal</v>
      </c>
    </row>
    <row r="3432" spans="1:19">
      <c r="A3432" t="s">
        <v>7833</v>
      </c>
      <c r="B3432" s="4">
        <v>45216</v>
      </c>
      <c r="C3432" s="2">
        <v>189563.14</v>
      </c>
      <c r="D3432" t="s">
        <v>849</v>
      </c>
      <c r="E3432" t="s">
        <v>853</v>
      </c>
      <c r="F3432" t="s">
        <v>11</v>
      </c>
      <c r="G3432" t="s">
        <v>31</v>
      </c>
      <c r="H3432" t="s">
        <v>259</v>
      </c>
      <c r="J3432" t="s">
        <v>7834</v>
      </c>
      <c r="K3432" t="str">
        <f>IF(COUNTIF(Customers!A:A, H3432)&gt;0, "Valid", "Invalid")</f>
        <v>Valid</v>
      </c>
      <c r="L3432" t="str">
        <f t="shared" si="265"/>
        <v>10</v>
      </c>
      <c r="M3432" t="str">
        <f t="shared" si="266"/>
        <v>2023</v>
      </c>
      <c r="N3432">
        <f t="shared" si="267"/>
        <v>189563.14</v>
      </c>
      <c r="O3432">
        <f t="shared" si="268"/>
        <v>189563.14</v>
      </c>
      <c r="P3432" t="str">
        <f t="shared" si="269"/>
        <v/>
      </c>
      <c r="Q3432" s="48" t="str">
        <f>IF(O3432="","",
   IF(OR(O3432&lt;EDA_Outlier_Analysis!$C$10, O3432&gt;EDA_Outlier_Analysis!$C$11),
      "Outlier",
      "Normal"))</f>
        <v>Normal</v>
      </c>
      <c r="R3432" t="str">
        <f>IF(P3432="","",
   IF(OR(P3432 &lt; EDA_Outlier_Analysis!$F$7, P3432 &gt; EDA_Outlier_Analysis!$F$8),
      "Outlier",
      "Normal"))</f>
        <v/>
      </c>
      <c r="S3432" t="str">
        <f>IF(N3432="","",
   IF(OR(N3432 &lt;EDA_Outlier_Analysis!$I$10, N3432 &gt; EDA_Outlier_Analysis!$I$11),
      "Outlier",
      "Normal"))</f>
        <v>Normal</v>
      </c>
    </row>
    <row r="3433" spans="1:19">
      <c r="A3433" t="s">
        <v>7835</v>
      </c>
      <c r="B3433" s="4">
        <v>45027</v>
      </c>
      <c r="C3433" s="2">
        <v>99474.53</v>
      </c>
      <c r="D3433" t="s">
        <v>849</v>
      </c>
      <c r="E3433" t="s">
        <v>853</v>
      </c>
      <c r="F3433" t="s">
        <v>9</v>
      </c>
      <c r="G3433" t="s">
        <v>34</v>
      </c>
      <c r="H3433" t="s">
        <v>505</v>
      </c>
      <c r="J3433" t="s">
        <v>7836</v>
      </c>
      <c r="K3433" t="str">
        <f>IF(COUNTIF(Customers!A:A, H3433)&gt;0, "Valid", "Invalid")</f>
        <v>Valid</v>
      </c>
      <c r="L3433" t="str">
        <f t="shared" si="265"/>
        <v>4</v>
      </c>
      <c r="M3433" t="str">
        <f t="shared" si="266"/>
        <v>2023</v>
      </c>
      <c r="N3433">
        <f t="shared" si="267"/>
        <v>99474.53</v>
      </c>
      <c r="O3433">
        <f t="shared" si="268"/>
        <v>99474.53</v>
      </c>
      <c r="P3433" t="str">
        <f t="shared" si="269"/>
        <v/>
      </c>
      <c r="Q3433" s="48" t="str">
        <f>IF(O3433="","",
   IF(OR(O3433&lt;EDA_Outlier_Analysis!$C$10, O3433&gt;EDA_Outlier_Analysis!$C$11),
      "Outlier",
      "Normal"))</f>
        <v>Normal</v>
      </c>
      <c r="R3433" t="str">
        <f>IF(P3433="","",
   IF(OR(P3433 &lt; EDA_Outlier_Analysis!$F$7, P3433 &gt; EDA_Outlier_Analysis!$F$8),
      "Outlier",
      "Normal"))</f>
        <v/>
      </c>
      <c r="S3433" t="str">
        <f>IF(N3433="","",
   IF(OR(N3433 &lt;EDA_Outlier_Analysis!$I$10, N3433 &gt; EDA_Outlier_Analysis!$I$11),
      "Outlier",
      "Normal"))</f>
        <v>Normal</v>
      </c>
    </row>
    <row r="3434" spans="1:19">
      <c r="A3434" t="s">
        <v>7837</v>
      </c>
      <c r="B3434" s="4">
        <v>45256</v>
      </c>
      <c r="C3434" s="2">
        <v>253130.29</v>
      </c>
      <c r="D3434" t="s">
        <v>849</v>
      </c>
      <c r="E3434" t="s">
        <v>853</v>
      </c>
      <c r="F3434" t="s">
        <v>10</v>
      </c>
      <c r="G3434" t="s">
        <v>24</v>
      </c>
      <c r="H3434" t="s">
        <v>303</v>
      </c>
      <c r="J3434" t="s">
        <v>7838</v>
      </c>
      <c r="K3434" t="str">
        <f>IF(COUNTIF(Customers!A:A, H3434)&gt;0, "Valid", "Invalid")</f>
        <v>Valid</v>
      </c>
      <c r="L3434" t="str">
        <f t="shared" si="265"/>
        <v>11</v>
      </c>
      <c r="M3434" t="str">
        <f t="shared" si="266"/>
        <v>2023</v>
      </c>
      <c r="N3434">
        <f t="shared" si="267"/>
        <v>253130.29</v>
      </c>
      <c r="O3434">
        <f t="shared" si="268"/>
        <v>253130.29</v>
      </c>
      <c r="P3434" t="str">
        <f t="shared" si="269"/>
        <v/>
      </c>
      <c r="Q3434" s="48" t="str">
        <f>IF(O3434="","",
   IF(OR(O3434&lt;EDA_Outlier_Analysis!$C$10, O3434&gt;EDA_Outlier_Analysis!$C$11),
      "Outlier",
      "Normal"))</f>
        <v>Normal</v>
      </c>
      <c r="R3434" t="str">
        <f>IF(P3434="","",
   IF(OR(P3434 &lt; EDA_Outlier_Analysis!$F$7, P3434 &gt; EDA_Outlier_Analysis!$F$8),
      "Outlier",
      "Normal"))</f>
        <v/>
      </c>
      <c r="S3434" t="str">
        <f>IF(N3434="","",
   IF(OR(N3434 &lt;EDA_Outlier_Analysis!$I$10, N3434 &gt; EDA_Outlier_Analysis!$I$11),
      "Outlier",
      "Normal"))</f>
        <v>Normal</v>
      </c>
    </row>
    <row r="3435" spans="1:19">
      <c r="A3435" t="s">
        <v>7839</v>
      </c>
      <c r="B3435" s="4">
        <v>45117</v>
      </c>
      <c r="C3435" s="2">
        <v>17813.8</v>
      </c>
      <c r="D3435" t="s">
        <v>971</v>
      </c>
      <c r="E3435" t="s">
        <v>971</v>
      </c>
      <c r="F3435" t="s">
        <v>10</v>
      </c>
      <c r="G3435" t="s">
        <v>31</v>
      </c>
      <c r="J3435" t="s">
        <v>7840</v>
      </c>
      <c r="K3435" t="str">
        <f>IF(COUNTIF(Customers!A:A, H3435)&gt;0, "Valid", "Invalid")</f>
        <v>Invalid</v>
      </c>
      <c r="L3435" t="str">
        <f t="shared" si="265"/>
        <v>7</v>
      </c>
      <c r="M3435" t="str">
        <f t="shared" si="266"/>
        <v>2023</v>
      </c>
      <c r="N3435">
        <f t="shared" si="267"/>
        <v>-17813.8</v>
      </c>
      <c r="O3435" t="str">
        <f t="shared" si="268"/>
        <v/>
      </c>
      <c r="P3435" t="str">
        <f t="shared" si="269"/>
        <v/>
      </c>
      <c r="Q3435" s="48" t="str">
        <f>IF(O3435="","",
   IF(OR(O3435&lt;EDA_Outlier_Analysis!$C$10, O3435&gt;EDA_Outlier_Analysis!$C$11),
      "Outlier",
      "Normal"))</f>
        <v/>
      </c>
      <c r="R3435" t="str">
        <f>IF(P3435="","",
   IF(OR(P3435 &lt; EDA_Outlier_Analysis!$F$7, P3435 &gt; EDA_Outlier_Analysis!$F$8),
      "Outlier",
      "Normal"))</f>
        <v/>
      </c>
      <c r="S3435" t="str">
        <f>IF(N3435="","",
   IF(OR(N3435 &lt;EDA_Outlier_Analysis!$I$10, N3435 &gt; EDA_Outlier_Analysis!$I$11),
      "Outlier",
      "Normal"))</f>
        <v>Normal</v>
      </c>
    </row>
    <row r="3436" spans="1:19">
      <c r="A3436" t="s">
        <v>7841</v>
      </c>
      <c r="B3436" s="4">
        <v>44717</v>
      </c>
      <c r="C3436" s="2">
        <v>157555.56</v>
      </c>
      <c r="D3436" t="s">
        <v>849</v>
      </c>
      <c r="E3436" t="s">
        <v>853</v>
      </c>
      <c r="F3436" t="s">
        <v>9</v>
      </c>
      <c r="G3436" t="s">
        <v>31</v>
      </c>
      <c r="H3436" t="s">
        <v>497</v>
      </c>
      <c r="J3436" t="s">
        <v>7842</v>
      </c>
      <c r="K3436" t="str">
        <f>IF(COUNTIF(Customers!A:A, H3436)&gt;0, "Valid", "Invalid")</f>
        <v>Valid</v>
      </c>
      <c r="L3436" t="str">
        <f t="shared" si="265"/>
        <v>6</v>
      </c>
      <c r="M3436" t="str">
        <f t="shared" si="266"/>
        <v>2022</v>
      </c>
      <c r="N3436">
        <f t="shared" si="267"/>
        <v>157555.56</v>
      </c>
      <c r="O3436">
        <f t="shared" si="268"/>
        <v>157555.56</v>
      </c>
      <c r="P3436" t="str">
        <f t="shared" si="269"/>
        <v/>
      </c>
      <c r="Q3436" s="48" t="str">
        <f>IF(O3436="","",
   IF(OR(O3436&lt;EDA_Outlier_Analysis!$C$10, O3436&gt;EDA_Outlier_Analysis!$C$11),
      "Outlier",
      "Normal"))</f>
        <v>Normal</v>
      </c>
      <c r="R3436" t="str">
        <f>IF(P3436="","",
   IF(OR(P3436 &lt; EDA_Outlier_Analysis!$F$7, P3436 &gt; EDA_Outlier_Analysis!$F$8),
      "Outlier",
      "Normal"))</f>
        <v/>
      </c>
      <c r="S3436" t="str">
        <f>IF(N3436="","",
   IF(OR(N3436 &lt;EDA_Outlier_Analysis!$I$10, N3436 &gt; EDA_Outlier_Analysis!$I$11),
      "Outlier",
      "Normal"))</f>
        <v>Normal</v>
      </c>
    </row>
    <row r="3437" spans="1:19">
      <c r="A3437" t="s">
        <v>7843</v>
      </c>
      <c r="B3437" s="4">
        <v>45267</v>
      </c>
      <c r="C3437" s="2">
        <v>90065.68</v>
      </c>
      <c r="D3437" t="s">
        <v>849</v>
      </c>
      <c r="E3437" t="s">
        <v>850</v>
      </c>
      <c r="F3437" t="s">
        <v>10</v>
      </c>
      <c r="G3437" t="s">
        <v>20</v>
      </c>
      <c r="H3437" t="s">
        <v>459</v>
      </c>
      <c r="J3437" t="s">
        <v>7844</v>
      </c>
      <c r="K3437" t="str">
        <f>IF(COUNTIF(Customers!A:A, H3437)&gt;0, "Valid", "Invalid")</f>
        <v>Valid</v>
      </c>
      <c r="L3437" t="str">
        <f t="shared" si="265"/>
        <v>12</v>
      </c>
      <c r="M3437" t="str">
        <f t="shared" si="266"/>
        <v>2023</v>
      </c>
      <c r="N3437">
        <f t="shared" si="267"/>
        <v>90065.68</v>
      </c>
      <c r="O3437">
        <f t="shared" si="268"/>
        <v>90065.68</v>
      </c>
      <c r="P3437" t="str">
        <f t="shared" si="269"/>
        <v/>
      </c>
      <c r="Q3437" s="48" t="str">
        <f>IF(O3437="","",
   IF(OR(O3437&lt;EDA_Outlier_Analysis!$C$10, O3437&gt;EDA_Outlier_Analysis!$C$11),
      "Outlier",
      "Normal"))</f>
        <v>Normal</v>
      </c>
      <c r="R3437" t="str">
        <f>IF(P3437="","",
   IF(OR(P3437 &lt; EDA_Outlier_Analysis!$F$7, P3437 &gt; EDA_Outlier_Analysis!$F$8),
      "Outlier",
      "Normal"))</f>
        <v/>
      </c>
      <c r="S3437" t="str">
        <f>IF(N3437="","",
   IF(OR(N3437 &lt;EDA_Outlier_Analysis!$I$10, N3437 &gt; EDA_Outlier_Analysis!$I$11),
      "Outlier",
      "Normal"))</f>
        <v>Normal</v>
      </c>
    </row>
    <row r="3438" spans="1:19">
      <c r="A3438" t="s">
        <v>7845</v>
      </c>
      <c r="B3438" s="4">
        <v>45161</v>
      </c>
      <c r="C3438" s="2">
        <v>140298.48000000001</v>
      </c>
      <c r="D3438" t="s">
        <v>849</v>
      </c>
      <c r="E3438" t="s">
        <v>868</v>
      </c>
      <c r="F3438" t="s">
        <v>10</v>
      </c>
      <c r="G3438" t="s">
        <v>31</v>
      </c>
      <c r="H3438" t="s">
        <v>103</v>
      </c>
      <c r="J3438" t="s">
        <v>7846</v>
      </c>
      <c r="K3438" t="str">
        <f>IF(COUNTIF(Customers!A:A, H3438)&gt;0, "Valid", "Invalid")</f>
        <v>Valid</v>
      </c>
      <c r="L3438" t="str">
        <f t="shared" si="265"/>
        <v>8</v>
      </c>
      <c r="M3438" t="str">
        <f t="shared" si="266"/>
        <v>2023</v>
      </c>
      <c r="N3438">
        <f t="shared" si="267"/>
        <v>140298.48000000001</v>
      </c>
      <c r="O3438">
        <f t="shared" si="268"/>
        <v>140298.48000000001</v>
      </c>
      <c r="P3438" t="str">
        <f t="shared" si="269"/>
        <v/>
      </c>
      <c r="Q3438" s="48" t="str">
        <f>IF(O3438="","",
   IF(OR(O3438&lt;EDA_Outlier_Analysis!$C$10, O3438&gt;EDA_Outlier_Analysis!$C$11),
      "Outlier",
      "Normal"))</f>
        <v>Normal</v>
      </c>
      <c r="R3438" t="str">
        <f>IF(P3438="","",
   IF(OR(P3438 &lt; EDA_Outlier_Analysis!$F$7, P3438 &gt; EDA_Outlier_Analysis!$F$8),
      "Outlier",
      "Normal"))</f>
        <v/>
      </c>
      <c r="S3438" t="str">
        <f>IF(N3438="","",
   IF(OR(N3438 &lt;EDA_Outlier_Analysis!$I$10, N3438 &gt; EDA_Outlier_Analysis!$I$11),
      "Outlier",
      "Normal"))</f>
        <v>Normal</v>
      </c>
    </row>
    <row r="3439" spans="1:19">
      <c r="A3439" t="s">
        <v>7847</v>
      </c>
      <c r="B3439" s="4">
        <v>45177</v>
      </c>
      <c r="C3439" s="2">
        <v>174417.94</v>
      </c>
      <c r="D3439" t="s">
        <v>849</v>
      </c>
      <c r="E3439" t="s">
        <v>850</v>
      </c>
      <c r="F3439" t="s">
        <v>10</v>
      </c>
      <c r="G3439" t="s">
        <v>24</v>
      </c>
      <c r="H3439" t="s">
        <v>659</v>
      </c>
      <c r="J3439" t="s">
        <v>7848</v>
      </c>
      <c r="K3439" t="str">
        <f>IF(COUNTIF(Customers!A:A, H3439)&gt;0, "Valid", "Invalid")</f>
        <v>Valid</v>
      </c>
      <c r="L3439" t="str">
        <f t="shared" si="265"/>
        <v>9</v>
      </c>
      <c r="M3439" t="str">
        <f t="shared" si="266"/>
        <v>2023</v>
      </c>
      <c r="N3439">
        <f t="shared" si="267"/>
        <v>174417.94</v>
      </c>
      <c r="O3439">
        <f t="shared" si="268"/>
        <v>174417.94</v>
      </c>
      <c r="P3439" t="str">
        <f t="shared" si="269"/>
        <v/>
      </c>
      <c r="Q3439" s="48" t="str">
        <f>IF(O3439="","",
   IF(OR(O3439&lt;EDA_Outlier_Analysis!$C$10, O3439&gt;EDA_Outlier_Analysis!$C$11),
      "Outlier",
      "Normal"))</f>
        <v>Normal</v>
      </c>
      <c r="R3439" t="str">
        <f>IF(P3439="","",
   IF(OR(P3439 &lt; EDA_Outlier_Analysis!$F$7, P3439 &gt; EDA_Outlier_Analysis!$F$8),
      "Outlier",
      "Normal"))</f>
        <v/>
      </c>
      <c r="S3439" t="str">
        <f>IF(N3439="","",
   IF(OR(N3439 &lt;EDA_Outlier_Analysis!$I$10, N3439 &gt; EDA_Outlier_Analysis!$I$11),
      "Outlier",
      "Normal"))</f>
        <v>Normal</v>
      </c>
    </row>
    <row r="3440" spans="1:19">
      <c r="A3440" t="s">
        <v>7849</v>
      </c>
      <c r="B3440" s="4">
        <v>44965</v>
      </c>
      <c r="C3440" s="2">
        <v>58180.61</v>
      </c>
      <c r="D3440" t="s">
        <v>849</v>
      </c>
      <c r="E3440" t="s">
        <v>850</v>
      </c>
      <c r="F3440" t="s">
        <v>11</v>
      </c>
      <c r="G3440" t="s">
        <v>31</v>
      </c>
      <c r="H3440" t="s">
        <v>423</v>
      </c>
      <c r="J3440" t="s">
        <v>7850</v>
      </c>
      <c r="K3440" t="str">
        <f>IF(COUNTIF(Customers!A:A, H3440)&gt;0, "Valid", "Invalid")</f>
        <v>Valid</v>
      </c>
      <c r="L3440" t="str">
        <f t="shared" si="265"/>
        <v>2</v>
      </c>
      <c r="M3440" t="str">
        <f t="shared" si="266"/>
        <v>2023</v>
      </c>
      <c r="N3440">
        <f t="shared" si="267"/>
        <v>58180.61</v>
      </c>
      <c r="O3440">
        <f t="shared" si="268"/>
        <v>58180.61</v>
      </c>
      <c r="P3440" t="str">
        <f t="shared" si="269"/>
        <v/>
      </c>
      <c r="Q3440" s="48" t="str">
        <f>IF(O3440="","",
   IF(OR(O3440&lt;EDA_Outlier_Analysis!$C$10, O3440&gt;EDA_Outlier_Analysis!$C$11),
      "Outlier",
      "Normal"))</f>
        <v>Normal</v>
      </c>
      <c r="R3440" t="str">
        <f>IF(P3440="","",
   IF(OR(P3440 &lt; EDA_Outlier_Analysis!$F$7, P3440 &gt; EDA_Outlier_Analysis!$F$8),
      "Outlier",
      "Normal"))</f>
        <v/>
      </c>
      <c r="S3440" t="str">
        <f>IF(N3440="","",
   IF(OR(N3440 &lt;EDA_Outlier_Analysis!$I$10, N3440 &gt; EDA_Outlier_Analysis!$I$11),
      "Outlier",
      "Normal"))</f>
        <v>Normal</v>
      </c>
    </row>
    <row r="3441" spans="1:19">
      <c r="A3441" t="s">
        <v>7851</v>
      </c>
      <c r="B3441" s="4">
        <v>44935</v>
      </c>
      <c r="C3441" s="2">
        <v>245474.35</v>
      </c>
      <c r="D3441" t="s">
        <v>849</v>
      </c>
      <c r="E3441" t="s">
        <v>853</v>
      </c>
      <c r="F3441" t="s">
        <v>11</v>
      </c>
      <c r="G3441" t="s">
        <v>34</v>
      </c>
      <c r="H3441" t="s">
        <v>663</v>
      </c>
      <c r="J3441" t="s">
        <v>7852</v>
      </c>
      <c r="K3441" t="str">
        <f>IF(COUNTIF(Customers!A:A, H3441)&gt;0, "Valid", "Invalid")</f>
        <v>Valid</v>
      </c>
      <c r="L3441" t="str">
        <f t="shared" si="265"/>
        <v>1</v>
      </c>
      <c r="M3441" t="str">
        <f t="shared" si="266"/>
        <v>2023</v>
      </c>
      <c r="N3441">
        <f t="shared" si="267"/>
        <v>245474.35</v>
      </c>
      <c r="O3441">
        <f t="shared" si="268"/>
        <v>245474.35</v>
      </c>
      <c r="P3441" t="str">
        <f t="shared" si="269"/>
        <v/>
      </c>
      <c r="Q3441" s="48" t="str">
        <f>IF(O3441="","",
   IF(OR(O3441&lt;EDA_Outlier_Analysis!$C$10, O3441&gt;EDA_Outlier_Analysis!$C$11),
      "Outlier",
      "Normal"))</f>
        <v>Normal</v>
      </c>
      <c r="R3441" t="str">
        <f>IF(P3441="","",
   IF(OR(P3441 &lt; EDA_Outlier_Analysis!$F$7, P3441 &gt; EDA_Outlier_Analysis!$F$8),
      "Outlier",
      "Normal"))</f>
        <v/>
      </c>
      <c r="S3441" t="str">
        <f>IF(N3441="","",
   IF(OR(N3441 &lt;EDA_Outlier_Analysis!$I$10, N3441 &gt; EDA_Outlier_Analysis!$I$11),
      "Outlier",
      "Normal"))</f>
        <v>Normal</v>
      </c>
    </row>
    <row r="3442" spans="1:19">
      <c r="A3442" t="s">
        <v>7853</v>
      </c>
      <c r="B3442" s="4">
        <v>45270</v>
      </c>
      <c r="C3442" s="2">
        <v>181349.76000000001</v>
      </c>
      <c r="D3442" t="s">
        <v>849</v>
      </c>
      <c r="E3442" t="s">
        <v>868</v>
      </c>
      <c r="F3442" t="s">
        <v>9</v>
      </c>
      <c r="G3442" t="s">
        <v>24</v>
      </c>
      <c r="H3442" t="s">
        <v>297</v>
      </c>
      <c r="J3442" t="s">
        <v>7854</v>
      </c>
      <c r="K3442" t="str">
        <f>IF(COUNTIF(Customers!A:A, H3442)&gt;0, "Valid", "Invalid")</f>
        <v>Valid</v>
      </c>
      <c r="L3442" t="str">
        <f t="shared" si="265"/>
        <v>12</v>
      </c>
      <c r="M3442" t="str">
        <f t="shared" si="266"/>
        <v>2023</v>
      </c>
      <c r="N3442">
        <f t="shared" si="267"/>
        <v>181349.76000000001</v>
      </c>
      <c r="O3442">
        <f t="shared" si="268"/>
        <v>181349.76000000001</v>
      </c>
      <c r="P3442" t="str">
        <f t="shared" si="269"/>
        <v/>
      </c>
      <c r="Q3442" s="48" t="str">
        <f>IF(O3442="","",
   IF(OR(O3442&lt;EDA_Outlier_Analysis!$C$10, O3442&gt;EDA_Outlier_Analysis!$C$11),
      "Outlier",
      "Normal"))</f>
        <v>Normal</v>
      </c>
      <c r="R3442" t="str">
        <f>IF(P3442="","",
   IF(OR(P3442 &lt; EDA_Outlier_Analysis!$F$7, P3442 &gt; EDA_Outlier_Analysis!$F$8),
      "Outlier",
      "Normal"))</f>
        <v/>
      </c>
      <c r="S3442" t="str">
        <f>IF(N3442="","",
   IF(OR(N3442 &lt;EDA_Outlier_Analysis!$I$10, N3442 &gt; EDA_Outlier_Analysis!$I$11),
      "Outlier",
      "Normal"))</f>
        <v>Normal</v>
      </c>
    </row>
    <row r="3443" spans="1:19">
      <c r="A3443" t="s">
        <v>7855</v>
      </c>
      <c r="B3443" s="4">
        <v>44747</v>
      </c>
      <c r="C3443" s="2">
        <v>216215.51</v>
      </c>
      <c r="D3443" t="s">
        <v>849</v>
      </c>
      <c r="E3443" t="s">
        <v>868</v>
      </c>
      <c r="F3443" t="s">
        <v>9</v>
      </c>
      <c r="G3443" t="s">
        <v>24</v>
      </c>
      <c r="H3443" t="s">
        <v>193</v>
      </c>
      <c r="J3443" t="s">
        <v>7856</v>
      </c>
      <c r="K3443" t="str">
        <f>IF(COUNTIF(Customers!A:A, H3443)&gt;0, "Valid", "Invalid")</f>
        <v>Valid</v>
      </c>
      <c r="L3443" t="str">
        <f t="shared" si="265"/>
        <v>7</v>
      </c>
      <c r="M3443" t="str">
        <f t="shared" si="266"/>
        <v>2022</v>
      </c>
      <c r="N3443">
        <f t="shared" si="267"/>
        <v>216215.51</v>
      </c>
      <c r="O3443">
        <f t="shared" si="268"/>
        <v>216215.51</v>
      </c>
      <c r="P3443" t="str">
        <f t="shared" si="269"/>
        <v/>
      </c>
      <c r="Q3443" s="48" t="str">
        <f>IF(O3443="","",
   IF(OR(O3443&lt;EDA_Outlier_Analysis!$C$10, O3443&gt;EDA_Outlier_Analysis!$C$11),
      "Outlier",
      "Normal"))</f>
        <v>Normal</v>
      </c>
      <c r="R3443" t="str">
        <f>IF(P3443="","",
   IF(OR(P3443 &lt; EDA_Outlier_Analysis!$F$7, P3443 &gt; EDA_Outlier_Analysis!$F$8),
      "Outlier",
      "Normal"))</f>
        <v/>
      </c>
      <c r="S3443" t="str">
        <f>IF(N3443="","",
   IF(OR(N3443 &lt;EDA_Outlier_Analysis!$I$10, N3443 &gt; EDA_Outlier_Analysis!$I$11),
      "Outlier",
      "Normal"))</f>
        <v>Normal</v>
      </c>
    </row>
    <row r="3444" spans="1:19">
      <c r="A3444" t="s">
        <v>7857</v>
      </c>
      <c r="B3444" s="4">
        <v>45202</v>
      </c>
      <c r="C3444" s="2">
        <v>192509.33</v>
      </c>
      <c r="D3444" t="s">
        <v>849</v>
      </c>
      <c r="E3444" t="s">
        <v>850</v>
      </c>
      <c r="F3444" t="s">
        <v>10</v>
      </c>
      <c r="G3444" t="s">
        <v>24</v>
      </c>
      <c r="H3444" t="s">
        <v>613</v>
      </c>
      <c r="J3444" t="s">
        <v>7858</v>
      </c>
      <c r="K3444" t="str">
        <f>IF(COUNTIF(Customers!A:A, H3444)&gt;0, "Valid", "Invalid")</f>
        <v>Valid</v>
      </c>
      <c r="L3444" t="str">
        <f t="shared" si="265"/>
        <v>10</v>
      </c>
      <c r="M3444" t="str">
        <f t="shared" si="266"/>
        <v>2023</v>
      </c>
      <c r="N3444">
        <f t="shared" si="267"/>
        <v>192509.33</v>
      </c>
      <c r="O3444">
        <f t="shared" si="268"/>
        <v>192509.33</v>
      </c>
      <c r="P3444" t="str">
        <f t="shared" si="269"/>
        <v/>
      </c>
      <c r="Q3444" s="48" t="str">
        <f>IF(O3444="","",
   IF(OR(O3444&lt;EDA_Outlier_Analysis!$C$10, O3444&gt;EDA_Outlier_Analysis!$C$11),
      "Outlier",
      "Normal"))</f>
        <v>Normal</v>
      </c>
      <c r="R3444" t="str">
        <f>IF(P3444="","",
   IF(OR(P3444 &lt; EDA_Outlier_Analysis!$F$7, P3444 &gt; EDA_Outlier_Analysis!$F$8),
      "Outlier",
      "Normal"))</f>
        <v/>
      </c>
      <c r="S3444" t="str">
        <f>IF(N3444="","",
   IF(OR(N3444 &lt;EDA_Outlier_Analysis!$I$10, N3444 &gt; EDA_Outlier_Analysis!$I$11),
      "Outlier",
      "Normal"))</f>
        <v>Normal</v>
      </c>
    </row>
    <row r="3445" spans="1:19">
      <c r="A3445" t="s">
        <v>7859</v>
      </c>
      <c r="B3445" s="4">
        <v>44708</v>
      </c>
      <c r="C3445" s="2">
        <v>136789.01999999999</v>
      </c>
      <c r="D3445" t="s">
        <v>849</v>
      </c>
      <c r="E3445" t="s">
        <v>850</v>
      </c>
      <c r="F3445" t="s">
        <v>10</v>
      </c>
      <c r="G3445" t="s">
        <v>31</v>
      </c>
      <c r="H3445" t="s">
        <v>399</v>
      </c>
      <c r="J3445" t="s">
        <v>7860</v>
      </c>
      <c r="K3445" t="str">
        <f>IF(COUNTIF(Customers!A:A, H3445)&gt;0, "Valid", "Invalid")</f>
        <v>Valid</v>
      </c>
      <c r="L3445" t="str">
        <f t="shared" si="265"/>
        <v>5</v>
      </c>
      <c r="M3445" t="str">
        <f t="shared" si="266"/>
        <v>2022</v>
      </c>
      <c r="N3445">
        <f t="shared" si="267"/>
        <v>136789.01999999999</v>
      </c>
      <c r="O3445">
        <f t="shared" si="268"/>
        <v>136789.01999999999</v>
      </c>
      <c r="P3445" t="str">
        <f t="shared" si="269"/>
        <v/>
      </c>
      <c r="Q3445" s="48" t="str">
        <f>IF(O3445="","",
   IF(OR(O3445&lt;EDA_Outlier_Analysis!$C$10, O3445&gt;EDA_Outlier_Analysis!$C$11),
      "Outlier",
      "Normal"))</f>
        <v>Normal</v>
      </c>
      <c r="R3445" t="str">
        <f>IF(P3445="","",
   IF(OR(P3445 &lt; EDA_Outlier_Analysis!$F$7, P3445 &gt; EDA_Outlier_Analysis!$F$8),
      "Outlier",
      "Normal"))</f>
        <v/>
      </c>
      <c r="S3445" t="str">
        <f>IF(N3445="","",
   IF(OR(N3445 &lt;EDA_Outlier_Analysis!$I$10, N3445 &gt; EDA_Outlier_Analysis!$I$11),
      "Outlier",
      "Normal"))</f>
        <v>Normal</v>
      </c>
    </row>
    <row r="3446" spans="1:19">
      <c r="A3446" t="s">
        <v>7861</v>
      </c>
      <c r="B3446" s="4">
        <v>44994</v>
      </c>
      <c r="C3446" s="2">
        <v>92996.1</v>
      </c>
      <c r="D3446" t="s">
        <v>849</v>
      </c>
      <c r="E3446" t="s">
        <v>853</v>
      </c>
      <c r="F3446" t="s">
        <v>11</v>
      </c>
      <c r="G3446" t="s">
        <v>20</v>
      </c>
      <c r="H3446" t="s">
        <v>503</v>
      </c>
      <c r="J3446" t="s">
        <v>7862</v>
      </c>
      <c r="K3446" t="str">
        <f>IF(COUNTIF(Customers!A:A, H3446)&gt;0, "Valid", "Invalid")</f>
        <v>Valid</v>
      </c>
      <c r="L3446" t="str">
        <f t="shared" si="265"/>
        <v>3</v>
      </c>
      <c r="M3446" t="str">
        <f t="shared" si="266"/>
        <v>2023</v>
      </c>
      <c r="N3446">
        <f t="shared" si="267"/>
        <v>92996.1</v>
      </c>
      <c r="O3446">
        <f t="shared" si="268"/>
        <v>92996.1</v>
      </c>
      <c r="P3446" t="str">
        <f t="shared" si="269"/>
        <v/>
      </c>
      <c r="Q3446" s="48" t="str">
        <f>IF(O3446="","",
   IF(OR(O3446&lt;EDA_Outlier_Analysis!$C$10, O3446&gt;EDA_Outlier_Analysis!$C$11),
      "Outlier",
      "Normal"))</f>
        <v>Normal</v>
      </c>
      <c r="R3446" t="str">
        <f>IF(P3446="","",
   IF(OR(P3446 &lt; EDA_Outlier_Analysis!$F$7, P3446 &gt; EDA_Outlier_Analysis!$F$8),
      "Outlier",
      "Normal"))</f>
        <v/>
      </c>
      <c r="S3446" t="str">
        <f>IF(N3446="","",
   IF(OR(N3446 &lt;EDA_Outlier_Analysis!$I$10, N3446 &gt; EDA_Outlier_Analysis!$I$11),
      "Outlier",
      "Normal"))</f>
        <v>Normal</v>
      </c>
    </row>
    <row r="3447" spans="1:19">
      <c r="A3447" t="s">
        <v>7863</v>
      </c>
      <c r="B3447" s="4">
        <v>45055</v>
      </c>
      <c r="C3447" s="2">
        <v>126738.16</v>
      </c>
      <c r="D3447" t="s">
        <v>849</v>
      </c>
      <c r="E3447" t="s">
        <v>853</v>
      </c>
      <c r="F3447" t="s">
        <v>9</v>
      </c>
      <c r="G3447" t="s">
        <v>34</v>
      </c>
      <c r="H3447" t="s">
        <v>79</v>
      </c>
      <c r="J3447" t="s">
        <v>7864</v>
      </c>
      <c r="K3447" t="str">
        <f>IF(COUNTIF(Customers!A:A, H3447)&gt;0, "Valid", "Invalid")</f>
        <v>Valid</v>
      </c>
      <c r="L3447" t="str">
        <f t="shared" si="265"/>
        <v>5</v>
      </c>
      <c r="M3447" t="str">
        <f t="shared" si="266"/>
        <v>2023</v>
      </c>
      <c r="N3447">
        <f t="shared" si="267"/>
        <v>126738.16</v>
      </c>
      <c r="O3447">
        <f t="shared" si="268"/>
        <v>126738.16</v>
      </c>
      <c r="P3447" t="str">
        <f t="shared" si="269"/>
        <v/>
      </c>
      <c r="Q3447" s="48" t="str">
        <f>IF(O3447="","",
   IF(OR(O3447&lt;EDA_Outlier_Analysis!$C$10, O3447&gt;EDA_Outlier_Analysis!$C$11),
      "Outlier",
      "Normal"))</f>
        <v>Normal</v>
      </c>
      <c r="R3447" t="str">
        <f>IF(P3447="","",
   IF(OR(P3447 &lt; EDA_Outlier_Analysis!$F$7, P3447 &gt; EDA_Outlier_Analysis!$F$8),
      "Outlier",
      "Normal"))</f>
        <v/>
      </c>
      <c r="S3447" t="str">
        <f>IF(N3447="","",
   IF(OR(N3447 &lt;EDA_Outlier_Analysis!$I$10, N3447 &gt; EDA_Outlier_Analysis!$I$11),
      "Outlier",
      "Normal"))</f>
        <v>Normal</v>
      </c>
    </row>
    <row r="3448" spans="1:19">
      <c r="A3448" t="s">
        <v>7865</v>
      </c>
      <c r="B3448" s="4">
        <v>44942</v>
      </c>
      <c r="C3448" s="2">
        <v>-42682.65</v>
      </c>
      <c r="D3448" t="s">
        <v>840</v>
      </c>
      <c r="E3448" t="s">
        <v>878</v>
      </c>
      <c r="F3448" t="s">
        <v>10</v>
      </c>
      <c r="G3448" t="s">
        <v>24</v>
      </c>
      <c r="I3448" t="s">
        <v>1083</v>
      </c>
      <c r="J3448" t="s">
        <v>7866</v>
      </c>
      <c r="K3448" t="str">
        <f>IF(COUNTIF(Customers!A:A, H3448)&gt;0, "Valid", "Invalid")</f>
        <v>Invalid</v>
      </c>
      <c r="L3448" t="str">
        <f t="shared" si="265"/>
        <v>1</v>
      </c>
      <c r="M3448" t="str">
        <f t="shared" si="266"/>
        <v>2023</v>
      </c>
      <c r="N3448">
        <f t="shared" si="267"/>
        <v>-42682.65</v>
      </c>
      <c r="O3448" t="str">
        <f t="shared" si="268"/>
        <v/>
      </c>
      <c r="P3448">
        <f t="shared" si="269"/>
        <v>42682.65</v>
      </c>
      <c r="Q3448" s="48" t="str">
        <f>IF(O3448="","",
   IF(OR(O3448&lt;EDA_Outlier_Analysis!$C$10, O3448&gt;EDA_Outlier_Analysis!$C$11),
      "Outlier",
      "Normal"))</f>
        <v/>
      </c>
      <c r="R3448" t="str">
        <f>IF(P3448="","",
   IF(OR(P3448 &lt; EDA_Outlier_Analysis!$F$7, P3448 &gt; EDA_Outlier_Analysis!$F$8),
      "Outlier",
      "Normal"))</f>
        <v>Normal</v>
      </c>
      <c r="S3448" t="str">
        <f>IF(N3448="","",
   IF(OR(N3448 &lt;EDA_Outlier_Analysis!$I$10, N3448 &gt; EDA_Outlier_Analysis!$I$11),
      "Outlier",
      "Normal"))</f>
        <v>Normal</v>
      </c>
    </row>
    <row r="3449" spans="1:19">
      <c r="A3449" t="s">
        <v>7867</v>
      </c>
      <c r="B3449" s="4">
        <v>45182</v>
      </c>
      <c r="C3449" s="2">
        <v>-20478.14</v>
      </c>
      <c r="D3449" t="s">
        <v>840</v>
      </c>
      <c r="E3449" t="s">
        <v>864</v>
      </c>
      <c r="F3449" t="s">
        <v>10</v>
      </c>
      <c r="G3449" t="s">
        <v>34</v>
      </c>
      <c r="I3449" t="s">
        <v>1533</v>
      </c>
      <c r="J3449" t="s">
        <v>7868</v>
      </c>
      <c r="K3449" t="str">
        <f>IF(COUNTIF(Customers!A:A, H3449)&gt;0, "Valid", "Invalid")</f>
        <v>Invalid</v>
      </c>
      <c r="L3449" t="str">
        <f t="shared" si="265"/>
        <v>9</v>
      </c>
      <c r="M3449" t="str">
        <f t="shared" si="266"/>
        <v>2023</v>
      </c>
      <c r="N3449">
        <f t="shared" si="267"/>
        <v>-20478.14</v>
      </c>
      <c r="O3449" t="str">
        <f t="shared" si="268"/>
        <v/>
      </c>
      <c r="P3449">
        <f t="shared" si="269"/>
        <v>20478.14</v>
      </c>
      <c r="Q3449" s="48" t="str">
        <f>IF(O3449="","",
   IF(OR(O3449&lt;EDA_Outlier_Analysis!$C$10, O3449&gt;EDA_Outlier_Analysis!$C$11),
      "Outlier",
      "Normal"))</f>
        <v/>
      </c>
      <c r="R3449" t="str">
        <f>IF(P3449="","",
   IF(OR(P3449 &lt; EDA_Outlier_Analysis!$F$7, P3449 &gt; EDA_Outlier_Analysis!$F$8),
      "Outlier",
      "Normal"))</f>
        <v>Outlier</v>
      </c>
      <c r="S3449" t="str">
        <f>IF(N3449="","",
   IF(OR(N3449 &lt;EDA_Outlier_Analysis!$I$10, N3449 &gt; EDA_Outlier_Analysis!$I$11),
      "Outlier",
      "Normal"))</f>
        <v>Normal</v>
      </c>
    </row>
    <row r="3450" spans="1:19">
      <c r="A3450" t="s">
        <v>7869</v>
      </c>
      <c r="B3450" s="4">
        <v>44984</v>
      </c>
      <c r="C3450" s="2">
        <v>-56803.44</v>
      </c>
      <c r="D3450" t="s">
        <v>840</v>
      </c>
      <c r="E3450" t="s">
        <v>856</v>
      </c>
      <c r="F3450" t="s">
        <v>9</v>
      </c>
      <c r="G3450" t="s">
        <v>34</v>
      </c>
      <c r="I3450" t="s">
        <v>1083</v>
      </c>
      <c r="J3450" t="s">
        <v>7870</v>
      </c>
      <c r="K3450" t="str">
        <f>IF(COUNTIF(Customers!A:A, H3450)&gt;0, "Valid", "Invalid")</f>
        <v>Invalid</v>
      </c>
      <c r="L3450" t="str">
        <f t="shared" si="265"/>
        <v>2</v>
      </c>
      <c r="M3450" t="str">
        <f t="shared" si="266"/>
        <v>2023</v>
      </c>
      <c r="N3450">
        <f t="shared" si="267"/>
        <v>-56803.44</v>
      </c>
      <c r="O3450" t="str">
        <f t="shared" si="268"/>
        <v/>
      </c>
      <c r="P3450">
        <f t="shared" si="269"/>
        <v>56803.44</v>
      </c>
      <c r="Q3450" s="48" t="str">
        <f>IF(O3450="","",
   IF(OR(O3450&lt;EDA_Outlier_Analysis!$C$10, O3450&gt;EDA_Outlier_Analysis!$C$11),
      "Outlier",
      "Normal"))</f>
        <v/>
      </c>
      <c r="R3450" t="str">
        <f>IF(P3450="","",
   IF(OR(P3450 &lt; EDA_Outlier_Analysis!$F$7, P3450 &gt; EDA_Outlier_Analysis!$F$8),
      "Outlier",
      "Normal"))</f>
        <v>Outlier</v>
      </c>
      <c r="S3450" t="str">
        <f>IF(N3450="","",
   IF(OR(N3450 &lt;EDA_Outlier_Analysis!$I$10, N3450 &gt; EDA_Outlier_Analysis!$I$11),
      "Outlier",
      "Normal"))</f>
        <v>Normal</v>
      </c>
    </row>
    <row r="3451" spans="1:19">
      <c r="A3451" t="s">
        <v>7871</v>
      </c>
      <c r="B3451" s="4">
        <v>44692</v>
      </c>
      <c r="C3451" s="2">
        <v>128586.15</v>
      </c>
      <c r="D3451" t="s">
        <v>849</v>
      </c>
      <c r="E3451" t="s">
        <v>868</v>
      </c>
      <c r="F3451" t="s">
        <v>10</v>
      </c>
      <c r="G3451" t="s">
        <v>20</v>
      </c>
      <c r="H3451" t="s">
        <v>81</v>
      </c>
      <c r="J3451" t="s">
        <v>7872</v>
      </c>
      <c r="K3451" t="str">
        <f>IF(COUNTIF(Customers!A:A, H3451)&gt;0, "Valid", "Invalid")</f>
        <v>Valid</v>
      </c>
      <c r="L3451" t="str">
        <f t="shared" si="265"/>
        <v>5</v>
      </c>
      <c r="M3451" t="str">
        <f t="shared" si="266"/>
        <v>2022</v>
      </c>
      <c r="N3451">
        <f t="shared" si="267"/>
        <v>128586.15</v>
      </c>
      <c r="O3451">
        <f t="shared" si="268"/>
        <v>128586.15</v>
      </c>
      <c r="P3451" t="str">
        <f t="shared" si="269"/>
        <v/>
      </c>
      <c r="Q3451" s="48" t="str">
        <f>IF(O3451="","",
   IF(OR(O3451&lt;EDA_Outlier_Analysis!$C$10, O3451&gt;EDA_Outlier_Analysis!$C$11),
      "Outlier",
      "Normal"))</f>
        <v>Normal</v>
      </c>
      <c r="R3451" t="str">
        <f>IF(P3451="","",
   IF(OR(P3451 &lt; EDA_Outlier_Analysis!$F$7, P3451 &gt; EDA_Outlier_Analysis!$F$8),
      "Outlier",
      "Normal"))</f>
        <v/>
      </c>
      <c r="S3451" t="str">
        <f>IF(N3451="","",
   IF(OR(N3451 &lt;EDA_Outlier_Analysis!$I$10, N3451 &gt; EDA_Outlier_Analysis!$I$11),
      "Outlier",
      "Normal"))</f>
        <v>Normal</v>
      </c>
    </row>
    <row r="3452" spans="1:19">
      <c r="A3452" t="s">
        <v>7873</v>
      </c>
      <c r="B3452" s="4">
        <v>44578</v>
      </c>
      <c r="C3452" s="2">
        <v>-72484.009999999995</v>
      </c>
      <c r="D3452" t="s">
        <v>840</v>
      </c>
      <c r="E3452" t="s">
        <v>856</v>
      </c>
      <c r="F3452" t="s">
        <v>11</v>
      </c>
      <c r="G3452" t="s">
        <v>31</v>
      </c>
      <c r="I3452" t="s">
        <v>942</v>
      </c>
      <c r="J3452" t="s">
        <v>7874</v>
      </c>
      <c r="K3452" t="str">
        <f>IF(COUNTIF(Customers!A:A, H3452)&gt;0, "Valid", "Invalid")</f>
        <v>Invalid</v>
      </c>
      <c r="L3452" t="str">
        <f t="shared" si="265"/>
        <v>1</v>
      </c>
      <c r="M3452" t="str">
        <f t="shared" si="266"/>
        <v>2022</v>
      </c>
      <c r="N3452">
        <f t="shared" si="267"/>
        <v>-72484.009999999995</v>
      </c>
      <c r="O3452" t="str">
        <f t="shared" si="268"/>
        <v/>
      </c>
      <c r="P3452">
        <f t="shared" si="269"/>
        <v>72484.009999999995</v>
      </c>
      <c r="Q3452" s="48" t="str">
        <f>IF(O3452="","",
   IF(OR(O3452&lt;EDA_Outlier_Analysis!$C$10, O3452&gt;EDA_Outlier_Analysis!$C$11),
      "Outlier",
      "Normal"))</f>
        <v/>
      </c>
      <c r="R3452" t="str">
        <f>IF(P3452="","",
   IF(OR(P3452 &lt; EDA_Outlier_Analysis!$F$7, P3452 &gt; EDA_Outlier_Analysis!$F$8),
      "Outlier",
      "Normal"))</f>
        <v>Outlier</v>
      </c>
      <c r="S3452" t="str">
        <f>IF(N3452="","",
   IF(OR(N3452 &lt;EDA_Outlier_Analysis!$I$10, N3452 &gt; EDA_Outlier_Analysis!$I$11),
      "Outlier",
      "Normal"))</f>
        <v>Normal</v>
      </c>
    </row>
    <row r="3453" spans="1:19">
      <c r="A3453" t="s">
        <v>7875</v>
      </c>
      <c r="B3453" s="4">
        <v>44646</v>
      </c>
      <c r="C3453" s="2">
        <v>-37344.25</v>
      </c>
      <c r="D3453" t="s">
        <v>840</v>
      </c>
      <c r="E3453" t="s">
        <v>905</v>
      </c>
      <c r="F3453" t="s">
        <v>9</v>
      </c>
      <c r="G3453" t="s">
        <v>24</v>
      </c>
      <c r="I3453" t="s">
        <v>1096</v>
      </c>
      <c r="J3453" t="s">
        <v>7876</v>
      </c>
      <c r="K3453" t="str">
        <f>IF(COUNTIF(Customers!A:A, H3453)&gt;0, "Valid", "Invalid")</f>
        <v>Invalid</v>
      </c>
      <c r="L3453" t="str">
        <f t="shared" si="265"/>
        <v>3</v>
      </c>
      <c r="M3453" t="str">
        <f t="shared" si="266"/>
        <v>2022</v>
      </c>
      <c r="N3453">
        <f t="shared" si="267"/>
        <v>-37344.25</v>
      </c>
      <c r="O3453" t="str">
        <f t="shared" si="268"/>
        <v/>
      </c>
      <c r="P3453">
        <f t="shared" si="269"/>
        <v>37344.25</v>
      </c>
      <c r="Q3453" s="48" t="str">
        <f>IF(O3453="","",
   IF(OR(O3453&lt;EDA_Outlier_Analysis!$C$10, O3453&gt;EDA_Outlier_Analysis!$C$11),
      "Outlier",
      "Normal"))</f>
        <v/>
      </c>
      <c r="R3453" t="str">
        <f>IF(P3453="","",
   IF(OR(P3453 &lt; EDA_Outlier_Analysis!$F$7, P3453 &gt; EDA_Outlier_Analysis!$F$8),
      "Outlier",
      "Normal"))</f>
        <v>Normal</v>
      </c>
      <c r="S3453" t="str">
        <f>IF(N3453="","",
   IF(OR(N3453 &lt;EDA_Outlier_Analysis!$I$10, N3453 &gt; EDA_Outlier_Analysis!$I$11),
      "Outlier",
      "Normal"))</f>
        <v>Normal</v>
      </c>
    </row>
    <row r="3454" spans="1:19">
      <c r="A3454" t="s">
        <v>7877</v>
      </c>
      <c r="B3454" s="4">
        <v>45253</v>
      </c>
      <c r="C3454" s="2">
        <v>213843.83</v>
      </c>
      <c r="D3454" t="s">
        <v>849</v>
      </c>
      <c r="E3454" t="s">
        <v>853</v>
      </c>
      <c r="F3454" t="s">
        <v>11</v>
      </c>
      <c r="G3454" t="s">
        <v>24</v>
      </c>
      <c r="H3454" t="s">
        <v>197</v>
      </c>
      <c r="J3454" t="s">
        <v>7878</v>
      </c>
      <c r="K3454" t="str">
        <f>IF(COUNTIF(Customers!A:A, H3454)&gt;0, "Valid", "Invalid")</f>
        <v>Valid</v>
      </c>
      <c r="L3454" t="str">
        <f t="shared" si="265"/>
        <v>11</v>
      </c>
      <c r="M3454" t="str">
        <f t="shared" si="266"/>
        <v>2023</v>
      </c>
      <c r="N3454">
        <f t="shared" si="267"/>
        <v>213843.83</v>
      </c>
      <c r="O3454">
        <f t="shared" si="268"/>
        <v>213843.83</v>
      </c>
      <c r="P3454" t="str">
        <f t="shared" si="269"/>
        <v/>
      </c>
      <c r="Q3454" s="48" t="str">
        <f>IF(O3454="","",
   IF(OR(O3454&lt;EDA_Outlier_Analysis!$C$10, O3454&gt;EDA_Outlier_Analysis!$C$11),
      "Outlier",
      "Normal"))</f>
        <v>Normal</v>
      </c>
      <c r="R3454" t="str">
        <f>IF(P3454="","",
   IF(OR(P3454 &lt; EDA_Outlier_Analysis!$F$7, P3454 &gt; EDA_Outlier_Analysis!$F$8),
      "Outlier",
      "Normal"))</f>
        <v/>
      </c>
      <c r="S3454" t="str">
        <f>IF(N3454="","",
   IF(OR(N3454 &lt;EDA_Outlier_Analysis!$I$10, N3454 &gt; EDA_Outlier_Analysis!$I$11),
      "Outlier",
      "Normal"))</f>
        <v>Normal</v>
      </c>
    </row>
    <row r="3455" spans="1:19">
      <c r="A3455" t="s">
        <v>7879</v>
      </c>
      <c r="B3455" s="4">
        <v>44871</v>
      </c>
      <c r="C3455" s="2">
        <v>-27345.23</v>
      </c>
      <c r="D3455" t="s">
        <v>840</v>
      </c>
      <c r="E3455" t="s">
        <v>878</v>
      </c>
      <c r="F3455" t="s">
        <v>10</v>
      </c>
      <c r="G3455" t="s">
        <v>34</v>
      </c>
      <c r="I3455" t="s">
        <v>2196</v>
      </c>
      <c r="J3455" t="s">
        <v>7880</v>
      </c>
      <c r="K3455" t="str">
        <f>IF(COUNTIF(Customers!A:A, H3455)&gt;0, "Valid", "Invalid")</f>
        <v>Invalid</v>
      </c>
      <c r="L3455" t="str">
        <f t="shared" si="265"/>
        <v>11</v>
      </c>
      <c r="M3455" t="str">
        <f t="shared" si="266"/>
        <v>2022</v>
      </c>
      <c r="N3455">
        <f t="shared" si="267"/>
        <v>-27345.23</v>
      </c>
      <c r="O3455" t="str">
        <f t="shared" si="268"/>
        <v/>
      </c>
      <c r="P3455">
        <f t="shared" si="269"/>
        <v>27345.23</v>
      </c>
      <c r="Q3455" s="48" t="str">
        <f>IF(O3455="","",
   IF(OR(O3455&lt;EDA_Outlier_Analysis!$C$10, O3455&gt;EDA_Outlier_Analysis!$C$11),
      "Outlier",
      "Normal"))</f>
        <v/>
      </c>
      <c r="R3455" t="str">
        <f>IF(P3455="","",
   IF(OR(P3455 &lt; EDA_Outlier_Analysis!$F$7, P3455 &gt; EDA_Outlier_Analysis!$F$8),
      "Outlier",
      "Normal"))</f>
        <v>Normal</v>
      </c>
      <c r="S3455" t="str">
        <f>IF(N3455="","",
   IF(OR(N3455 &lt;EDA_Outlier_Analysis!$I$10, N3455 &gt; EDA_Outlier_Analysis!$I$11),
      "Outlier",
      "Normal"))</f>
        <v>Normal</v>
      </c>
    </row>
    <row r="3456" spans="1:19">
      <c r="A3456" t="s">
        <v>7881</v>
      </c>
      <c r="B3456" s="4">
        <v>44667</v>
      </c>
      <c r="C3456" s="2">
        <v>-68222.2</v>
      </c>
      <c r="D3456" t="s">
        <v>840</v>
      </c>
      <c r="E3456" t="s">
        <v>905</v>
      </c>
      <c r="F3456" t="s">
        <v>11</v>
      </c>
      <c r="G3456" t="s">
        <v>34</v>
      </c>
      <c r="I3456" t="s">
        <v>1412</v>
      </c>
      <c r="J3456" t="s">
        <v>7882</v>
      </c>
      <c r="K3456" t="str">
        <f>IF(COUNTIF(Customers!A:A, H3456)&gt;0, "Valid", "Invalid")</f>
        <v>Invalid</v>
      </c>
      <c r="L3456" t="str">
        <f t="shared" si="265"/>
        <v>4</v>
      </c>
      <c r="M3456" t="str">
        <f t="shared" si="266"/>
        <v>2022</v>
      </c>
      <c r="N3456">
        <f t="shared" si="267"/>
        <v>-68222.2</v>
      </c>
      <c r="O3456" t="str">
        <f t="shared" si="268"/>
        <v/>
      </c>
      <c r="P3456">
        <f t="shared" si="269"/>
        <v>68222.2</v>
      </c>
      <c r="Q3456" s="48" t="str">
        <f>IF(O3456="","",
   IF(OR(O3456&lt;EDA_Outlier_Analysis!$C$10, O3456&gt;EDA_Outlier_Analysis!$C$11),
      "Outlier",
      "Normal"))</f>
        <v/>
      </c>
      <c r="R3456" t="str">
        <f>IF(P3456="","",
   IF(OR(P3456 &lt; EDA_Outlier_Analysis!$F$7, P3456 &gt; EDA_Outlier_Analysis!$F$8),
      "Outlier",
      "Normal"))</f>
        <v>Outlier</v>
      </c>
      <c r="S3456" t="str">
        <f>IF(N3456="","",
   IF(OR(N3456 &lt;EDA_Outlier_Analysis!$I$10, N3456 &gt; EDA_Outlier_Analysis!$I$11),
      "Outlier",
      "Normal"))</f>
        <v>Normal</v>
      </c>
    </row>
    <row r="3457" spans="1:19">
      <c r="A3457" t="s">
        <v>7883</v>
      </c>
      <c r="B3457" s="4">
        <v>44695</v>
      </c>
      <c r="C3457" s="2">
        <v>-72090.490000000005</v>
      </c>
      <c r="D3457" t="s">
        <v>840</v>
      </c>
      <c r="E3457" t="s">
        <v>878</v>
      </c>
      <c r="F3457" t="s">
        <v>9</v>
      </c>
      <c r="G3457" t="s">
        <v>31</v>
      </c>
      <c r="I3457" t="s">
        <v>1062</v>
      </c>
      <c r="J3457" t="s">
        <v>7884</v>
      </c>
      <c r="K3457" t="str">
        <f>IF(COUNTIF(Customers!A:A, H3457)&gt;0, "Valid", "Invalid")</f>
        <v>Invalid</v>
      </c>
      <c r="L3457" t="str">
        <f t="shared" si="265"/>
        <v>5</v>
      </c>
      <c r="M3457" t="str">
        <f t="shared" si="266"/>
        <v>2022</v>
      </c>
      <c r="N3457">
        <f t="shared" si="267"/>
        <v>-72090.490000000005</v>
      </c>
      <c r="O3457" t="str">
        <f t="shared" si="268"/>
        <v/>
      </c>
      <c r="P3457">
        <f t="shared" si="269"/>
        <v>72090.490000000005</v>
      </c>
      <c r="Q3457" s="48" t="str">
        <f>IF(O3457="","",
   IF(OR(O3457&lt;EDA_Outlier_Analysis!$C$10, O3457&gt;EDA_Outlier_Analysis!$C$11),
      "Outlier",
      "Normal"))</f>
        <v/>
      </c>
      <c r="R3457" t="str">
        <f>IF(P3457="","",
   IF(OR(P3457 &lt; EDA_Outlier_Analysis!$F$7, P3457 &gt; EDA_Outlier_Analysis!$F$8),
      "Outlier",
      "Normal"))</f>
        <v>Outlier</v>
      </c>
      <c r="S3457" t="str">
        <f>IF(N3457="","",
   IF(OR(N3457 &lt;EDA_Outlier_Analysis!$I$10, N3457 &gt; EDA_Outlier_Analysis!$I$11),
      "Outlier",
      "Normal"))</f>
        <v>Normal</v>
      </c>
    </row>
    <row r="3458" spans="1:19">
      <c r="A3458" t="s">
        <v>7885</v>
      </c>
      <c r="B3458" s="4">
        <v>45050</v>
      </c>
      <c r="C3458" s="2">
        <v>21536.16</v>
      </c>
      <c r="D3458" t="s">
        <v>873</v>
      </c>
      <c r="E3458" t="s">
        <v>873</v>
      </c>
      <c r="F3458" t="s">
        <v>11</v>
      </c>
      <c r="G3458" t="s">
        <v>34</v>
      </c>
      <c r="J3458" t="s">
        <v>7886</v>
      </c>
      <c r="K3458" t="str">
        <f>IF(COUNTIF(Customers!A:A, H3458)&gt;0, "Valid", "Invalid")</f>
        <v>Invalid</v>
      </c>
      <c r="L3458" t="str">
        <f t="shared" si="265"/>
        <v>5</v>
      </c>
      <c r="M3458" t="str">
        <f t="shared" si="266"/>
        <v>2023</v>
      </c>
      <c r="N3458">
        <f t="shared" si="267"/>
        <v>-21536.16</v>
      </c>
      <c r="O3458" t="str">
        <f t="shared" si="268"/>
        <v/>
      </c>
      <c r="P3458" t="str">
        <f t="shared" si="269"/>
        <v/>
      </c>
      <c r="Q3458" s="48" t="str">
        <f>IF(O3458="","",
   IF(OR(O3458&lt;EDA_Outlier_Analysis!$C$10, O3458&gt;EDA_Outlier_Analysis!$C$11),
      "Outlier",
      "Normal"))</f>
        <v/>
      </c>
      <c r="R3458" t="str">
        <f>IF(P3458="","",
   IF(OR(P3458 &lt; EDA_Outlier_Analysis!$F$7, P3458 &gt; EDA_Outlier_Analysis!$F$8),
      "Outlier",
      "Normal"))</f>
        <v/>
      </c>
      <c r="S3458" t="str">
        <f>IF(N3458="","",
   IF(OR(N3458 &lt;EDA_Outlier_Analysis!$I$10, N3458 &gt; EDA_Outlier_Analysis!$I$11),
      "Outlier",
      "Normal"))</f>
        <v>Normal</v>
      </c>
    </row>
    <row r="3459" spans="1:19">
      <c r="A3459" t="s">
        <v>7887</v>
      </c>
      <c r="B3459" s="4">
        <v>44853</v>
      </c>
      <c r="C3459" s="2">
        <v>123224.53</v>
      </c>
      <c r="D3459" t="s">
        <v>849</v>
      </c>
      <c r="E3459" t="s">
        <v>853</v>
      </c>
      <c r="F3459" t="s">
        <v>10</v>
      </c>
      <c r="G3459" t="s">
        <v>34</v>
      </c>
      <c r="H3459" t="s">
        <v>43</v>
      </c>
      <c r="J3459" t="s">
        <v>7888</v>
      </c>
      <c r="K3459" t="str">
        <f>IF(COUNTIF(Customers!A:A, H3459)&gt;0, "Valid", "Invalid")</f>
        <v>Valid</v>
      </c>
      <c r="L3459" t="str">
        <f t="shared" ref="L3459:L3522" si="270">TEXT(B3459,"m")</f>
        <v>10</v>
      </c>
      <c r="M3459" t="str">
        <f t="shared" ref="M3459:M3522" si="271">TEXT(B3459,"yyyy")</f>
        <v>2022</v>
      </c>
      <c r="N3459">
        <f t="shared" ref="N3459:N3522" si="272">IF(D3459="Revenue",C3459,-ABS(C3459))</f>
        <v>123224.53</v>
      </c>
      <c r="O3459">
        <f t="shared" ref="O3459:O3522" si="273">IF(D3459="Revenue", C3459, "")</f>
        <v>123224.53</v>
      </c>
      <c r="P3459" t="str">
        <f t="shared" ref="P3459:P3522" si="274">IF(D3459="Expense", ABS(C3459), "")</f>
        <v/>
      </c>
      <c r="Q3459" s="48" t="str">
        <f>IF(O3459="","",
   IF(OR(O3459&lt;EDA_Outlier_Analysis!$C$10, O3459&gt;EDA_Outlier_Analysis!$C$11),
      "Outlier",
      "Normal"))</f>
        <v>Normal</v>
      </c>
      <c r="R3459" t="str">
        <f>IF(P3459="","",
   IF(OR(P3459 &lt; EDA_Outlier_Analysis!$F$7, P3459 &gt; EDA_Outlier_Analysis!$F$8),
      "Outlier",
      "Normal"))</f>
        <v/>
      </c>
      <c r="S3459" t="str">
        <f>IF(N3459="","",
   IF(OR(N3459 &lt;EDA_Outlier_Analysis!$I$10, N3459 &gt; EDA_Outlier_Analysis!$I$11),
      "Outlier",
      "Normal"))</f>
        <v>Normal</v>
      </c>
    </row>
    <row r="3460" spans="1:19">
      <c r="A3460" t="s">
        <v>7889</v>
      </c>
      <c r="B3460" s="4">
        <v>44834</v>
      </c>
      <c r="C3460" s="2">
        <v>196537.62</v>
      </c>
      <c r="D3460" t="s">
        <v>849</v>
      </c>
      <c r="E3460" t="s">
        <v>853</v>
      </c>
      <c r="F3460" t="s">
        <v>9</v>
      </c>
      <c r="G3460" t="s">
        <v>24</v>
      </c>
      <c r="H3460" t="s">
        <v>677</v>
      </c>
      <c r="J3460" t="s">
        <v>7890</v>
      </c>
      <c r="K3460" t="str">
        <f>IF(COUNTIF(Customers!A:A, H3460)&gt;0, "Valid", "Invalid")</f>
        <v>Valid</v>
      </c>
      <c r="L3460" t="str">
        <f t="shared" si="270"/>
        <v>9</v>
      </c>
      <c r="M3460" t="str">
        <f t="shared" si="271"/>
        <v>2022</v>
      </c>
      <c r="N3460">
        <f t="shared" si="272"/>
        <v>196537.62</v>
      </c>
      <c r="O3460">
        <f t="shared" si="273"/>
        <v>196537.62</v>
      </c>
      <c r="P3460" t="str">
        <f t="shared" si="274"/>
        <v/>
      </c>
      <c r="Q3460" s="48" t="str">
        <f>IF(O3460="","",
   IF(OR(O3460&lt;EDA_Outlier_Analysis!$C$10, O3460&gt;EDA_Outlier_Analysis!$C$11),
      "Outlier",
      "Normal"))</f>
        <v>Normal</v>
      </c>
      <c r="R3460" t="str">
        <f>IF(P3460="","",
   IF(OR(P3460 &lt; EDA_Outlier_Analysis!$F$7, P3460 &gt; EDA_Outlier_Analysis!$F$8),
      "Outlier",
      "Normal"))</f>
        <v/>
      </c>
      <c r="S3460" t="str">
        <f>IF(N3460="","",
   IF(OR(N3460 &lt;EDA_Outlier_Analysis!$I$10, N3460 &gt; EDA_Outlier_Analysis!$I$11),
      "Outlier",
      "Normal"))</f>
        <v>Normal</v>
      </c>
    </row>
    <row r="3461" spans="1:19">
      <c r="A3461" t="s">
        <v>7891</v>
      </c>
      <c r="B3461" s="4">
        <v>44979</v>
      </c>
      <c r="C3461" s="2">
        <v>-45535.41</v>
      </c>
      <c r="D3461" t="s">
        <v>840</v>
      </c>
      <c r="E3461" t="s">
        <v>856</v>
      </c>
      <c r="F3461" t="s">
        <v>11</v>
      </c>
      <c r="G3461" t="s">
        <v>31</v>
      </c>
      <c r="I3461" t="s">
        <v>1232</v>
      </c>
      <c r="J3461" t="s">
        <v>7892</v>
      </c>
      <c r="K3461" t="str">
        <f>IF(COUNTIF(Customers!A:A, H3461)&gt;0, "Valid", "Invalid")</f>
        <v>Invalid</v>
      </c>
      <c r="L3461" t="str">
        <f t="shared" si="270"/>
        <v>2</v>
      </c>
      <c r="M3461" t="str">
        <f t="shared" si="271"/>
        <v>2023</v>
      </c>
      <c r="N3461">
        <f t="shared" si="272"/>
        <v>-45535.41</v>
      </c>
      <c r="O3461" t="str">
        <f t="shared" si="273"/>
        <v/>
      </c>
      <c r="P3461">
        <f t="shared" si="274"/>
        <v>45535.41</v>
      </c>
      <c r="Q3461" s="48" t="str">
        <f>IF(O3461="","",
   IF(OR(O3461&lt;EDA_Outlier_Analysis!$C$10, O3461&gt;EDA_Outlier_Analysis!$C$11),
      "Outlier",
      "Normal"))</f>
        <v/>
      </c>
      <c r="R3461" t="str">
        <f>IF(P3461="","",
   IF(OR(P3461 &lt; EDA_Outlier_Analysis!$F$7, P3461 &gt; EDA_Outlier_Analysis!$F$8),
      "Outlier",
      "Normal"))</f>
        <v>Normal</v>
      </c>
      <c r="S3461" t="str">
        <f>IF(N3461="","",
   IF(OR(N3461 &lt;EDA_Outlier_Analysis!$I$10, N3461 &gt; EDA_Outlier_Analysis!$I$11),
      "Outlier",
      "Normal"))</f>
        <v>Normal</v>
      </c>
    </row>
    <row r="3462" spans="1:19">
      <c r="A3462" t="s">
        <v>7893</v>
      </c>
      <c r="B3462" s="4">
        <v>45073</v>
      </c>
      <c r="C3462" s="2">
        <v>132315.64000000001</v>
      </c>
      <c r="D3462" t="s">
        <v>849</v>
      </c>
      <c r="E3462" t="s">
        <v>850</v>
      </c>
      <c r="F3462" t="s">
        <v>9</v>
      </c>
      <c r="G3462" t="s">
        <v>20</v>
      </c>
      <c r="H3462" t="s">
        <v>71</v>
      </c>
      <c r="J3462" t="s">
        <v>7894</v>
      </c>
      <c r="K3462" t="str">
        <f>IF(COUNTIF(Customers!A:A, H3462)&gt;0, "Valid", "Invalid")</f>
        <v>Valid</v>
      </c>
      <c r="L3462" t="str">
        <f t="shared" si="270"/>
        <v>5</v>
      </c>
      <c r="M3462" t="str">
        <f t="shared" si="271"/>
        <v>2023</v>
      </c>
      <c r="N3462">
        <f t="shared" si="272"/>
        <v>132315.64000000001</v>
      </c>
      <c r="O3462">
        <f t="shared" si="273"/>
        <v>132315.64000000001</v>
      </c>
      <c r="P3462" t="str">
        <f t="shared" si="274"/>
        <v/>
      </c>
      <c r="Q3462" s="48" t="str">
        <f>IF(O3462="","",
   IF(OR(O3462&lt;EDA_Outlier_Analysis!$C$10, O3462&gt;EDA_Outlier_Analysis!$C$11),
      "Outlier",
      "Normal"))</f>
        <v>Normal</v>
      </c>
      <c r="R3462" t="str">
        <f>IF(P3462="","",
   IF(OR(P3462 &lt; EDA_Outlier_Analysis!$F$7, P3462 &gt; EDA_Outlier_Analysis!$F$8),
      "Outlier",
      "Normal"))</f>
        <v/>
      </c>
      <c r="S3462" t="str">
        <f>IF(N3462="","",
   IF(OR(N3462 &lt;EDA_Outlier_Analysis!$I$10, N3462 &gt; EDA_Outlier_Analysis!$I$11),
      "Outlier",
      "Normal"))</f>
        <v>Normal</v>
      </c>
    </row>
    <row r="3463" spans="1:19">
      <c r="A3463" t="s">
        <v>7895</v>
      </c>
      <c r="B3463" s="4">
        <v>44669</v>
      </c>
      <c r="C3463" s="2">
        <v>112596.43</v>
      </c>
      <c r="D3463" t="s">
        <v>849</v>
      </c>
      <c r="E3463" t="s">
        <v>868</v>
      </c>
      <c r="F3463" t="s">
        <v>9</v>
      </c>
      <c r="G3463" t="s">
        <v>31</v>
      </c>
      <c r="H3463" t="s">
        <v>175</v>
      </c>
      <c r="J3463" t="s">
        <v>7896</v>
      </c>
      <c r="K3463" t="str">
        <f>IF(COUNTIF(Customers!A:A, H3463)&gt;0, "Valid", "Invalid")</f>
        <v>Valid</v>
      </c>
      <c r="L3463" t="str">
        <f t="shared" si="270"/>
        <v>4</v>
      </c>
      <c r="M3463" t="str">
        <f t="shared" si="271"/>
        <v>2022</v>
      </c>
      <c r="N3463">
        <f t="shared" si="272"/>
        <v>112596.43</v>
      </c>
      <c r="O3463">
        <f t="shared" si="273"/>
        <v>112596.43</v>
      </c>
      <c r="P3463" t="str">
        <f t="shared" si="274"/>
        <v/>
      </c>
      <c r="Q3463" s="48" t="str">
        <f>IF(O3463="","",
   IF(OR(O3463&lt;EDA_Outlier_Analysis!$C$10, O3463&gt;EDA_Outlier_Analysis!$C$11),
      "Outlier",
      "Normal"))</f>
        <v>Normal</v>
      </c>
      <c r="R3463" t="str">
        <f>IF(P3463="","",
   IF(OR(P3463 &lt; EDA_Outlier_Analysis!$F$7, P3463 &gt; EDA_Outlier_Analysis!$F$8),
      "Outlier",
      "Normal"))</f>
        <v/>
      </c>
      <c r="S3463" t="str">
        <f>IF(N3463="","",
   IF(OR(N3463 &lt;EDA_Outlier_Analysis!$I$10, N3463 &gt; EDA_Outlier_Analysis!$I$11),
      "Outlier",
      "Normal"))</f>
        <v>Normal</v>
      </c>
    </row>
    <row r="3464" spans="1:19">
      <c r="A3464" t="s">
        <v>7897</v>
      </c>
      <c r="B3464" s="4">
        <v>44636</v>
      </c>
      <c r="C3464" s="2">
        <v>130569.64</v>
      </c>
      <c r="D3464" t="s">
        <v>849</v>
      </c>
      <c r="E3464" t="s">
        <v>868</v>
      </c>
      <c r="F3464" t="s">
        <v>10</v>
      </c>
      <c r="G3464" t="s">
        <v>34</v>
      </c>
      <c r="H3464" t="s">
        <v>735</v>
      </c>
      <c r="J3464" t="s">
        <v>7898</v>
      </c>
      <c r="K3464" t="str">
        <f>IF(COUNTIF(Customers!A:A, H3464)&gt;0, "Valid", "Invalid")</f>
        <v>Valid</v>
      </c>
      <c r="L3464" t="str">
        <f t="shared" si="270"/>
        <v>3</v>
      </c>
      <c r="M3464" t="str">
        <f t="shared" si="271"/>
        <v>2022</v>
      </c>
      <c r="N3464">
        <f t="shared" si="272"/>
        <v>130569.64</v>
      </c>
      <c r="O3464">
        <f t="shared" si="273"/>
        <v>130569.64</v>
      </c>
      <c r="P3464" t="str">
        <f t="shared" si="274"/>
        <v/>
      </c>
      <c r="Q3464" s="48" t="str">
        <f>IF(O3464="","",
   IF(OR(O3464&lt;EDA_Outlier_Analysis!$C$10, O3464&gt;EDA_Outlier_Analysis!$C$11),
      "Outlier",
      "Normal"))</f>
        <v>Normal</v>
      </c>
      <c r="R3464" t="str">
        <f>IF(P3464="","",
   IF(OR(P3464 &lt; EDA_Outlier_Analysis!$F$7, P3464 &gt; EDA_Outlier_Analysis!$F$8),
      "Outlier",
      "Normal"))</f>
        <v/>
      </c>
      <c r="S3464" t="str">
        <f>IF(N3464="","",
   IF(OR(N3464 &lt;EDA_Outlier_Analysis!$I$10, N3464 &gt; EDA_Outlier_Analysis!$I$11),
      "Outlier",
      "Normal"))</f>
        <v>Normal</v>
      </c>
    </row>
    <row r="3465" spans="1:19">
      <c r="A3465" t="s">
        <v>7899</v>
      </c>
      <c r="B3465" s="4">
        <v>44628</v>
      </c>
      <c r="C3465" s="2">
        <v>155288.25</v>
      </c>
      <c r="D3465" t="s">
        <v>849</v>
      </c>
      <c r="E3465" t="s">
        <v>868</v>
      </c>
      <c r="F3465" t="s">
        <v>9</v>
      </c>
      <c r="G3465" t="s">
        <v>20</v>
      </c>
      <c r="H3465" t="s">
        <v>491</v>
      </c>
      <c r="J3465" t="s">
        <v>7900</v>
      </c>
      <c r="K3465" t="str">
        <f>IF(COUNTIF(Customers!A:A, H3465)&gt;0, "Valid", "Invalid")</f>
        <v>Valid</v>
      </c>
      <c r="L3465" t="str">
        <f t="shared" si="270"/>
        <v>3</v>
      </c>
      <c r="M3465" t="str">
        <f t="shared" si="271"/>
        <v>2022</v>
      </c>
      <c r="N3465">
        <f t="shared" si="272"/>
        <v>155288.25</v>
      </c>
      <c r="O3465">
        <f t="shared" si="273"/>
        <v>155288.25</v>
      </c>
      <c r="P3465" t="str">
        <f t="shared" si="274"/>
        <v/>
      </c>
      <c r="Q3465" s="48" t="str">
        <f>IF(O3465="","",
   IF(OR(O3465&lt;EDA_Outlier_Analysis!$C$10, O3465&gt;EDA_Outlier_Analysis!$C$11),
      "Outlier",
      "Normal"))</f>
        <v>Normal</v>
      </c>
      <c r="R3465" t="str">
        <f>IF(P3465="","",
   IF(OR(P3465 &lt; EDA_Outlier_Analysis!$F$7, P3465 &gt; EDA_Outlier_Analysis!$F$8),
      "Outlier",
      "Normal"))</f>
        <v/>
      </c>
      <c r="S3465" t="str">
        <f>IF(N3465="","",
   IF(OR(N3465 &lt;EDA_Outlier_Analysis!$I$10, N3465 &gt; EDA_Outlier_Analysis!$I$11),
      "Outlier",
      "Normal"))</f>
        <v>Normal</v>
      </c>
    </row>
    <row r="3466" spans="1:19">
      <c r="A3466" t="s">
        <v>7901</v>
      </c>
      <c r="B3466" s="4">
        <v>44777</v>
      </c>
      <c r="C3466" s="2">
        <v>173014.87</v>
      </c>
      <c r="D3466" t="s">
        <v>849</v>
      </c>
      <c r="E3466" t="s">
        <v>853</v>
      </c>
      <c r="F3466" t="s">
        <v>9</v>
      </c>
      <c r="G3466" t="s">
        <v>20</v>
      </c>
      <c r="H3466" t="s">
        <v>765</v>
      </c>
      <c r="J3466" t="s">
        <v>7902</v>
      </c>
      <c r="K3466" t="str">
        <f>IF(COUNTIF(Customers!A:A, H3466)&gt;0, "Valid", "Invalid")</f>
        <v>Valid</v>
      </c>
      <c r="L3466" t="str">
        <f t="shared" si="270"/>
        <v>8</v>
      </c>
      <c r="M3466" t="str">
        <f t="shared" si="271"/>
        <v>2022</v>
      </c>
      <c r="N3466">
        <f t="shared" si="272"/>
        <v>173014.87</v>
      </c>
      <c r="O3466">
        <f t="shared" si="273"/>
        <v>173014.87</v>
      </c>
      <c r="P3466" t="str">
        <f t="shared" si="274"/>
        <v/>
      </c>
      <c r="Q3466" s="48" t="str">
        <f>IF(O3466="","",
   IF(OR(O3466&lt;EDA_Outlier_Analysis!$C$10, O3466&gt;EDA_Outlier_Analysis!$C$11),
      "Outlier",
      "Normal"))</f>
        <v>Normal</v>
      </c>
      <c r="R3466" t="str">
        <f>IF(P3466="","",
   IF(OR(P3466 &lt; EDA_Outlier_Analysis!$F$7, P3466 &gt; EDA_Outlier_Analysis!$F$8),
      "Outlier",
      "Normal"))</f>
        <v/>
      </c>
      <c r="S3466" t="str">
        <f>IF(N3466="","",
   IF(OR(N3466 &lt;EDA_Outlier_Analysis!$I$10, N3466 &gt; EDA_Outlier_Analysis!$I$11),
      "Outlier",
      "Normal"))</f>
        <v>Normal</v>
      </c>
    </row>
    <row r="3467" spans="1:19">
      <c r="A3467" t="s">
        <v>7903</v>
      </c>
      <c r="B3467" s="4">
        <v>45034</v>
      </c>
      <c r="C3467" s="2">
        <v>-31322.42</v>
      </c>
      <c r="D3467" t="s">
        <v>840</v>
      </c>
      <c r="E3467" t="s">
        <v>905</v>
      </c>
      <c r="F3467" t="s">
        <v>10</v>
      </c>
      <c r="G3467" t="s">
        <v>34</v>
      </c>
      <c r="I3467" t="s">
        <v>4561</v>
      </c>
      <c r="J3467" t="s">
        <v>7904</v>
      </c>
      <c r="K3467" t="str">
        <f>IF(COUNTIF(Customers!A:A, H3467)&gt;0, "Valid", "Invalid")</f>
        <v>Invalid</v>
      </c>
      <c r="L3467" t="str">
        <f t="shared" si="270"/>
        <v>4</v>
      </c>
      <c r="M3467" t="str">
        <f t="shared" si="271"/>
        <v>2023</v>
      </c>
      <c r="N3467">
        <f t="shared" si="272"/>
        <v>-31322.42</v>
      </c>
      <c r="O3467" t="str">
        <f t="shared" si="273"/>
        <v/>
      </c>
      <c r="P3467">
        <f t="shared" si="274"/>
        <v>31322.42</v>
      </c>
      <c r="Q3467" s="48" t="str">
        <f>IF(O3467="","",
   IF(OR(O3467&lt;EDA_Outlier_Analysis!$C$10, O3467&gt;EDA_Outlier_Analysis!$C$11),
      "Outlier",
      "Normal"))</f>
        <v/>
      </c>
      <c r="R3467" t="str">
        <f>IF(P3467="","",
   IF(OR(P3467 &lt; EDA_Outlier_Analysis!$F$7, P3467 &gt; EDA_Outlier_Analysis!$F$8),
      "Outlier",
      "Normal"))</f>
        <v>Normal</v>
      </c>
      <c r="S3467" t="str">
        <f>IF(N3467="","",
   IF(OR(N3467 &lt;EDA_Outlier_Analysis!$I$10, N3467 &gt; EDA_Outlier_Analysis!$I$11),
      "Outlier",
      "Normal"))</f>
        <v>Normal</v>
      </c>
    </row>
    <row r="3468" spans="1:19">
      <c r="A3468" t="s">
        <v>7905</v>
      </c>
      <c r="B3468" s="4">
        <v>44655</v>
      </c>
      <c r="C3468" s="2">
        <v>156376.01</v>
      </c>
      <c r="D3468" t="s">
        <v>849</v>
      </c>
      <c r="E3468" t="s">
        <v>853</v>
      </c>
      <c r="F3468" t="s">
        <v>10</v>
      </c>
      <c r="G3468" t="s">
        <v>20</v>
      </c>
      <c r="H3468" t="s">
        <v>513</v>
      </c>
      <c r="J3468" t="s">
        <v>7906</v>
      </c>
      <c r="K3468" t="str">
        <f>IF(COUNTIF(Customers!A:A, H3468)&gt;0, "Valid", "Invalid")</f>
        <v>Valid</v>
      </c>
      <c r="L3468" t="str">
        <f t="shared" si="270"/>
        <v>4</v>
      </c>
      <c r="M3468" t="str">
        <f t="shared" si="271"/>
        <v>2022</v>
      </c>
      <c r="N3468">
        <f t="shared" si="272"/>
        <v>156376.01</v>
      </c>
      <c r="O3468">
        <f t="shared" si="273"/>
        <v>156376.01</v>
      </c>
      <c r="P3468" t="str">
        <f t="shared" si="274"/>
        <v/>
      </c>
      <c r="Q3468" s="48" t="str">
        <f>IF(O3468="","",
   IF(OR(O3468&lt;EDA_Outlier_Analysis!$C$10, O3468&gt;EDA_Outlier_Analysis!$C$11),
      "Outlier",
      "Normal"))</f>
        <v>Normal</v>
      </c>
      <c r="R3468" t="str">
        <f>IF(P3468="","",
   IF(OR(P3468 &lt; EDA_Outlier_Analysis!$F$7, P3468 &gt; EDA_Outlier_Analysis!$F$8),
      "Outlier",
      "Normal"))</f>
        <v/>
      </c>
      <c r="S3468" t="str">
        <f>IF(N3468="","",
   IF(OR(N3468 &lt;EDA_Outlier_Analysis!$I$10, N3468 &gt; EDA_Outlier_Analysis!$I$11),
      "Outlier",
      "Normal"))</f>
        <v>Normal</v>
      </c>
    </row>
    <row r="3469" spans="1:19">
      <c r="A3469" t="s">
        <v>7907</v>
      </c>
      <c r="B3469" s="4">
        <v>45215</v>
      </c>
      <c r="C3469" s="2">
        <v>155169.53</v>
      </c>
      <c r="D3469" t="s">
        <v>849</v>
      </c>
      <c r="E3469" t="s">
        <v>850</v>
      </c>
      <c r="F3469" t="s">
        <v>11</v>
      </c>
      <c r="G3469" t="s">
        <v>34</v>
      </c>
      <c r="H3469" t="s">
        <v>207</v>
      </c>
      <c r="J3469" t="s">
        <v>7908</v>
      </c>
      <c r="K3469" t="str">
        <f>IF(COUNTIF(Customers!A:A, H3469)&gt;0, "Valid", "Invalid")</f>
        <v>Valid</v>
      </c>
      <c r="L3469" t="str">
        <f t="shared" si="270"/>
        <v>10</v>
      </c>
      <c r="M3469" t="str">
        <f t="shared" si="271"/>
        <v>2023</v>
      </c>
      <c r="N3469">
        <f t="shared" si="272"/>
        <v>155169.53</v>
      </c>
      <c r="O3469">
        <f t="shared" si="273"/>
        <v>155169.53</v>
      </c>
      <c r="P3469" t="str">
        <f t="shared" si="274"/>
        <v/>
      </c>
      <c r="Q3469" s="48" t="str">
        <f>IF(O3469="","",
   IF(OR(O3469&lt;EDA_Outlier_Analysis!$C$10, O3469&gt;EDA_Outlier_Analysis!$C$11),
      "Outlier",
      "Normal"))</f>
        <v>Normal</v>
      </c>
      <c r="R3469" t="str">
        <f>IF(P3469="","",
   IF(OR(P3469 &lt; EDA_Outlier_Analysis!$F$7, P3469 &gt; EDA_Outlier_Analysis!$F$8),
      "Outlier",
      "Normal"))</f>
        <v/>
      </c>
      <c r="S3469" t="str">
        <f>IF(N3469="","",
   IF(OR(N3469 &lt;EDA_Outlier_Analysis!$I$10, N3469 &gt; EDA_Outlier_Analysis!$I$11),
      "Outlier",
      "Normal"))</f>
        <v>Normal</v>
      </c>
    </row>
    <row r="3470" spans="1:19">
      <c r="A3470" t="s">
        <v>7909</v>
      </c>
      <c r="B3470" s="4">
        <v>44896</v>
      </c>
      <c r="C3470" s="2">
        <v>118437.91</v>
      </c>
      <c r="D3470" t="s">
        <v>849</v>
      </c>
      <c r="E3470" t="s">
        <v>853</v>
      </c>
      <c r="F3470" t="s">
        <v>11</v>
      </c>
      <c r="G3470" t="s">
        <v>24</v>
      </c>
      <c r="H3470" t="s">
        <v>401</v>
      </c>
      <c r="J3470" t="s">
        <v>7910</v>
      </c>
      <c r="K3470" t="str">
        <f>IF(COUNTIF(Customers!A:A, H3470)&gt;0, "Valid", "Invalid")</f>
        <v>Valid</v>
      </c>
      <c r="L3470" t="str">
        <f t="shared" si="270"/>
        <v>12</v>
      </c>
      <c r="M3470" t="str">
        <f t="shared" si="271"/>
        <v>2022</v>
      </c>
      <c r="N3470">
        <f t="shared" si="272"/>
        <v>118437.91</v>
      </c>
      <c r="O3470">
        <f t="shared" si="273"/>
        <v>118437.91</v>
      </c>
      <c r="P3470" t="str">
        <f t="shared" si="274"/>
        <v/>
      </c>
      <c r="Q3470" s="48" t="str">
        <f>IF(O3470="","",
   IF(OR(O3470&lt;EDA_Outlier_Analysis!$C$10, O3470&gt;EDA_Outlier_Analysis!$C$11),
      "Outlier",
      "Normal"))</f>
        <v>Normal</v>
      </c>
      <c r="R3470" t="str">
        <f>IF(P3470="","",
   IF(OR(P3470 &lt; EDA_Outlier_Analysis!$F$7, P3470 &gt; EDA_Outlier_Analysis!$F$8),
      "Outlier",
      "Normal"))</f>
        <v/>
      </c>
      <c r="S3470" t="str">
        <f>IF(N3470="","",
   IF(OR(N3470 &lt;EDA_Outlier_Analysis!$I$10, N3470 &gt; EDA_Outlier_Analysis!$I$11),
      "Outlier",
      "Normal"))</f>
        <v>Normal</v>
      </c>
    </row>
    <row r="3471" spans="1:19">
      <c r="A3471" t="s">
        <v>7911</v>
      </c>
      <c r="B3471" s="4">
        <v>45220</v>
      </c>
      <c r="C3471" s="2">
        <v>215678.84</v>
      </c>
      <c r="D3471" t="s">
        <v>849</v>
      </c>
      <c r="E3471" t="s">
        <v>850</v>
      </c>
      <c r="F3471" t="s">
        <v>11</v>
      </c>
      <c r="G3471" t="s">
        <v>24</v>
      </c>
      <c r="H3471" t="s">
        <v>73</v>
      </c>
      <c r="J3471" t="s">
        <v>7912</v>
      </c>
      <c r="K3471" t="str">
        <f>IF(COUNTIF(Customers!A:A, H3471)&gt;0, "Valid", "Invalid")</f>
        <v>Valid</v>
      </c>
      <c r="L3471" t="str">
        <f t="shared" si="270"/>
        <v>10</v>
      </c>
      <c r="M3471" t="str">
        <f t="shared" si="271"/>
        <v>2023</v>
      </c>
      <c r="N3471">
        <f t="shared" si="272"/>
        <v>215678.84</v>
      </c>
      <c r="O3471">
        <f t="shared" si="273"/>
        <v>215678.84</v>
      </c>
      <c r="P3471" t="str">
        <f t="shared" si="274"/>
        <v/>
      </c>
      <c r="Q3471" s="48" t="str">
        <f>IF(O3471="","",
   IF(OR(O3471&lt;EDA_Outlier_Analysis!$C$10, O3471&gt;EDA_Outlier_Analysis!$C$11),
      "Outlier",
      "Normal"))</f>
        <v>Normal</v>
      </c>
      <c r="R3471" t="str">
        <f>IF(P3471="","",
   IF(OR(P3471 &lt; EDA_Outlier_Analysis!$F$7, P3471 &gt; EDA_Outlier_Analysis!$F$8),
      "Outlier",
      "Normal"))</f>
        <v/>
      </c>
      <c r="S3471" t="str">
        <f>IF(N3471="","",
   IF(OR(N3471 &lt;EDA_Outlier_Analysis!$I$10, N3471 &gt; EDA_Outlier_Analysis!$I$11),
      "Outlier",
      "Normal"))</f>
        <v>Normal</v>
      </c>
    </row>
    <row r="3472" spans="1:19">
      <c r="A3472" t="s">
        <v>7913</v>
      </c>
      <c r="B3472" s="4">
        <v>44945</v>
      </c>
      <c r="C3472" s="2">
        <v>199856.36</v>
      </c>
      <c r="D3472" t="s">
        <v>849</v>
      </c>
      <c r="E3472" t="s">
        <v>868</v>
      </c>
      <c r="F3472" t="s">
        <v>9</v>
      </c>
      <c r="G3472" t="s">
        <v>20</v>
      </c>
      <c r="H3472" t="s">
        <v>329</v>
      </c>
      <c r="J3472" t="s">
        <v>7914</v>
      </c>
      <c r="K3472" t="str">
        <f>IF(COUNTIF(Customers!A:A, H3472)&gt;0, "Valid", "Invalid")</f>
        <v>Valid</v>
      </c>
      <c r="L3472" t="str">
        <f t="shared" si="270"/>
        <v>1</v>
      </c>
      <c r="M3472" t="str">
        <f t="shared" si="271"/>
        <v>2023</v>
      </c>
      <c r="N3472">
        <f t="shared" si="272"/>
        <v>199856.36</v>
      </c>
      <c r="O3472">
        <f t="shared" si="273"/>
        <v>199856.36</v>
      </c>
      <c r="P3472" t="str">
        <f t="shared" si="274"/>
        <v/>
      </c>
      <c r="Q3472" s="48" t="str">
        <f>IF(O3472="","",
   IF(OR(O3472&lt;EDA_Outlier_Analysis!$C$10, O3472&gt;EDA_Outlier_Analysis!$C$11),
      "Outlier",
      "Normal"))</f>
        <v>Normal</v>
      </c>
      <c r="R3472" t="str">
        <f>IF(P3472="","",
   IF(OR(P3472 &lt; EDA_Outlier_Analysis!$F$7, P3472 &gt; EDA_Outlier_Analysis!$F$8),
      "Outlier",
      "Normal"))</f>
        <v/>
      </c>
      <c r="S3472" t="str">
        <f>IF(N3472="","",
   IF(OR(N3472 &lt;EDA_Outlier_Analysis!$I$10, N3472 &gt; EDA_Outlier_Analysis!$I$11),
      "Outlier",
      "Normal"))</f>
        <v>Normal</v>
      </c>
    </row>
    <row r="3473" spans="1:19">
      <c r="A3473" t="s">
        <v>7915</v>
      </c>
      <c r="B3473" s="4">
        <v>45022</v>
      </c>
      <c r="C3473" s="2">
        <v>133977.37</v>
      </c>
      <c r="D3473" t="s">
        <v>849</v>
      </c>
      <c r="E3473" t="s">
        <v>853</v>
      </c>
      <c r="F3473" t="s">
        <v>10</v>
      </c>
      <c r="G3473" t="s">
        <v>24</v>
      </c>
      <c r="H3473" t="s">
        <v>509</v>
      </c>
      <c r="J3473" t="s">
        <v>7916</v>
      </c>
      <c r="K3473" t="str">
        <f>IF(COUNTIF(Customers!A:A, H3473)&gt;0, "Valid", "Invalid")</f>
        <v>Valid</v>
      </c>
      <c r="L3473" t="str">
        <f t="shared" si="270"/>
        <v>4</v>
      </c>
      <c r="M3473" t="str">
        <f t="shared" si="271"/>
        <v>2023</v>
      </c>
      <c r="N3473">
        <f t="shared" si="272"/>
        <v>133977.37</v>
      </c>
      <c r="O3473">
        <f t="shared" si="273"/>
        <v>133977.37</v>
      </c>
      <c r="P3473" t="str">
        <f t="shared" si="274"/>
        <v/>
      </c>
      <c r="Q3473" s="48" t="str">
        <f>IF(O3473="","",
   IF(OR(O3473&lt;EDA_Outlier_Analysis!$C$10, O3473&gt;EDA_Outlier_Analysis!$C$11),
      "Outlier",
      "Normal"))</f>
        <v>Normal</v>
      </c>
      <c r="R3473" t="str">
        <f>IF(P3473="","",
   IF(OR(P3473 &lt; EDA_Outlier_Analysis!$F$7, P3473 &gt; EDA_Outlier_Analysis!$F$8),
      "Outlier",
      "Normal"))</f>
        <v/>
      </c>
      <c r="S3473" t="str">
        <f>IF(N3473="","",
   IF(OR(N3473 &lt;EDA_Outlier_Analysis!$I$10, N3473 &gt; EDA_Outlier_Analysis!$I$11),
      "Outlier",
      "Normal"))</f>
        <v>Normal</v>
      </c>
    </row>
    <row r="3474" spans="1:19">
      <c r="A3474" t="s">
        <v>7917</v>
      </c>
      <c r="B3474" s="4">
        <v>44671</v>
      </c>
      <c r="C3474" s="2">
        <v>-43499.02</v>
      </c>
      <c r="D3474" t="s">
        <v>840</v>
      </c>
      <c r="E3474" t="s">
        <v>878</v>
      </c>
      <c r="F3474" t="s">
        <v>9</v>
      </c>
      <c r="G3474" t="s">
        <v>24</v>
      </c>
      <c r="I3474" t="s">
        <v>1013</v>
      </c>
      <c r="J3474" t="s">
        <v>7918</v>
      </c>
      <c r="K3474" t="str">
        <f>IF(COUNTIF(Customers!A:A, H3474)&gt;0, "Valid", "Invalid")</f>
        <v>Invalid</v>
      </c>
      <c r="L3474" t="str">
        <f t="shared" si="270"/>
        <v>4</v>
      </c>
      <c r="M3474" t="str">
        <f t="shared" si="271"/>
        <v>2022</v>
      </c>
      <c r="N3474">
        <f t="shared" si="272"/>
        <v>-43499.02</v>
      </c>
      <c r="O3474" t="str">
        <f t="shared" si="273"/>
        <v/>
      </c>
      <c r="P3474">
        <f t="shared" si="274"/>
        <v>43499.02</v>
      </c>
      <c r="Q3474" s="48" t="str">
        <f>IF(O3474="","",
   IF(OR(O3474&lt;EDA_Outlier_Analysis!$C$10, O3474&gt;EDA_Outlier_Analysis!$C$11),
      "Outlier",
      "Normal"))</f>
        <v/>
      </c>
      <c r="R3474" t="str">
        <f>IF(P3474="","",
   IF(OR(P3474 &lt; EDA_Outlier_Analysis!$F$7, P3474 &gt; EDA_Outlier_Analysis!$F$8),
      "Outlier",
      "Normal"))</f>
        <v>Normal</v>
      </c>
      <c r="S3474" t="str">
        <f>IF(N3474="","",
   IF(OR(N3474 &lt;EDA_Outlier_Analysis!$I$10, N3474 &gt; EDA_Outlier_Analysis!$I$11),
      "Outlier",
      "Normal"))</f>
        <v>Normal</v>
      </c>
    </row>
    <row r="3475" spans="1:19">
      <c r="A3475" t="s">
        <v>7919</v>
      </c>
      <c r="B3475" s="4">
        <v>45211</v>
      </c>
      <c r="C3475" s="2">
        <v>-56843.29</v>
      </c>
      <c r="D3475" t="s">
        <v>840</v>
      </c>
      <c r="E3475" t="s">
        <v>878</v>
      </c>
      <c r="F3475" t="s">
        <v>10</v>
      </c>
      <c r="G3475" t="s">
        <v>24</v>
      </c>
      <c r="I3475" t="s">
        <v>2053</v>
      </c>
      <c r="J3475" t="s">
        <v>7920</v>
      </c>
      <c r="K3475" t="str">
        <f>IF(COUNTIF(Customers!A:A, H3475)&gt;0, "Valid", "Invalid")</f>
        <v>Invalid</v>
      </c>
      <c r="L3475" t="str">
        <f t="shared" si="270"/>
        <v>10</v>
      </c>
      <c r="M3475" t="str">
        <f t="shared" si="271"/>
        <v>2023</v>
      </c>
      <c r="N3475">
        <f t="shared" si="272"/>
        <v>-56843.29</v>
      </c>
      <c r="O3475" t="str">
        <f t="shared" si="273"/>
        <v/>
      </c>
      <c r="P3475">
        <f t="shared" si="274"/>
        <v>56843.29</v>
      </c>
      <c r="Q3475" s="48" t="str">
        <f>IF(O3475="","",
   IF(OR(O3475&lt;EDA_Outlier_Analysis!$C$10, O3475&gt;EDA_Outlier_Analysis!$C$11),
      "Outlier",
      "Normal"))</f>
        <v/>
      </c>
      <c r="R3475" t="str">
        <f>IF(P3475="","",
   IF(OR(P3475 &lt; EDA_Outlier_Analysis!$F$7, P3475 &gt; EDA_Outlier_Analysis!$F$8),
      "Outlier",
      "Normal"))</f>
        <v>Outlier</v>
      </c>
      <c r="S3475" t="str">
        <f>IF(N3475="","",
   IF(OR(N3475 &lt;EDA_Outlier_Analysis!$I$10, N3475 &gt; EDA_Outlier_Analysis!$I$11),
      "Outlier",
      "Normal"))</f>
        <v>Normal</v>
      </c>
    </row>
    <row r="3476" spans="1:19">
      <c r="A3476" t="s">
        <v>7921</v>
      </c>
      <c r="B3476" s="4">
        <v>45012</v>
      </c>
      <c r="C3476" s="2">
        <v>162538.56</v>
      </c>
      <c r="D3476" t="s">
        <v>849</v>
      </c>
      <c r="E3476" t="s">
        <v>850</v>
      </c>
      <c r="F3476" t="s">
        <v>10</v>
      </c>
      <c r="G3476" t="s">
        <v>24</v>
      </c>
      <c r="H3476" t="s">
        <v>279</v>
      </c>
      <c r="J3476" t="s">
        <v>7922</v>
      </c>
      <c r="K3476" t="str">
        <f>IF(COUNTIF(Customers!A:A, H3476)&gt;0, "Valid", "Invalid")</f>
        <v>Valid</v>
      </c>
      <c r="L3476" t="str">
        <f t="shared" si="270"/>
        <v>3</v>
      </c>
      <c r="M3476" t="str">
        <f t="shared" si="271"/>
        <v>2023</v>
      </c>
      <c r="N3476">
        <f t="shared" si="272"/>
        <v>162538.56</v>
      </c>
      <c r="O3476">
        <f t="shared" si="273"/>
        <v>162538.56</v>
      </c>
      <c r="P3476" t="str">
        <f t="shared" si="274"/>
        <v/>
      </c>
      <c r="Q3476" s="48" t="str">
        <f>IF(O3476="","",
   IF(OR(O3476&lt;EDA_Outlier_Analysis!$C$10, O3476&gt;EDA_Outlier_Analysis!$C$11),
      "Outlier",
      "Normal"))</f>
        <v>Normal</v>
      </c>
      <c r="R3476" t="str">
        <f>IF(P3476="","",
   IF(OR(P3476 &lt; EDA_Outlier_Analysis!$F$7, P3476 &gt; EDA_Outlier_Analysis!$F$8),
      "Outlier",
      "Normal"))</f>
        <v/>
      </c>
      <c r="S3476" t="str">
        <f>IF(N3476="","",
   IF(OR(N3476 &lt;EDA_Outlier_Analysis!$I$10, N3476 &gt; EDA_Outlier_Analysis!$I$11),
      "Outlier",
      "Normal"))</f>
        <v>Normal</v>
      </c>
    </row>
    <row r="3477" spans="1:19">
      <c r="A3477" t="s">
        <v>7923</v>
      </c>
      <c r="B3477" s="4">
        <v>44916</v>
      </c>
      <c r="C3477" s="2">
        <v>81008.77</v>
      </c>
      <c r="D3477" t="s">
        <v>849</v>
      </c>
      <c r="E3477" t="s">
        <v>850</v>
      </c>
      <c r="F3477" t="s">
        <v>10</v>
      </c>
      <c r="G3477" t="s">
        <v>24</v>
      </c>
      <c r="H3477" t="s">
        <v>561</v>
      </c>
      <c r="J3477" t="s">
        <v>7924</v>
      </c>
      <c r="K3477" t="str">
        <f>IF(COUNTIF(Customers!A:A, H3477)&gt;0, "Valid", "Invalid")</f>
        <v>Valid</v>
      </c>
      <c r="L3477" t="str">
        <f t="shared" si="270"/>
        <v>12</v>
      </c>
      <c r="M3477" t="str">
        <f t="shared" si="271"/>
        <v>2022</v>
      </c>
      <c r="N3477">
        <f t="shared" si="272"/>
        <v>81008.77</v>
      </c>
      <c r="O3477">
        <f t="shared" si="273"/>
        <v>81008.77</v>
      </c>
      <c r="P3477" t="str">
        <f t="shared" si="274"/>
        <v/>
      </c>
      <c r="Q3477" s="48" t="str">
        <f>IF(O3477="","",
   IF(OR(O3477&lt;EDA_Outlier_Analysis!$C$10, O3477&gt;EDA_Outlier_Analysis!$C$11),
      "Outlier",
      "Normal"))</f>
        <v>Normal</v>
      </c>
      <c r="R3477" t="str">
        <f>IF(P3477="","",
   IF(OR(P3477 &lt; EDA_Outlier_Analysis!$F$7, P3477 &gt; EDA_Outlier_Analysis!$F$8),
      "Outlier",
      "Normal"))</f>
        <v/>
      </c>
      <c r="S3477" t="str">
        <f>IF(N3477="","",
   IF(OR(N3477 &lt;EDA_Outlier_Analysis!$I$10, N3477 &gt; EDA_Outlier_Analysis!$I$11),
      "Outlier",
      "Normal"))</f>
        <v>Normal</v>
      </c>
    </row>
    <row r="3478" spans="1:19">
      <c r="A3478" t="s">
        <v>7925</v>
      </c>
      <c r="B3478" s="4">
        <v>45010</v>
      </c>
      <c r="C3478" s="2">
        <v>108408.92</v>
      </c>
      <c r="D3478" t="s">
        <v>849</v>
      </c>
      <c r="E3478" t="s">
        <v>868</v>
      </c>
      <c r="F3478" t="s">
        <v>9</v>
      </c>
      <c r="G3478" t="s">
        <v>34</v>
      </c>
      <c r="H3478" t="s">
        <v>357</v>
      </c>
      <c r="J3478" t="s">
        <v>7926</v>
      </c>
      <c r="K3478" t="str">
        <f>IF(COUNTIF(Customers!A:A, H3478)&gt;0, "Valid", "Invalid")</f>
        <v>Valid</v>
      </c>
      <c r="L3478" t="str">
        <f t="shared" si="270"/>
        <v>3</v>
      </c>
      <c r="M3478" t="str">
        <f t="shared" si="271"/>
        <v>2023</v>
      </c>
      <c r="N3478">
        <f t="shared" si="272"/>
        <v>108408.92</v>
      </c>
      <c r="O3478">
        <f t="shared" si="273"/>
        <v>108408.92</v>
      </c>
      <c r="P3478" t="str">
        <f t="shared" si="274"/>
        <v/>
      </c>
      <c r="Q3478" s="48" t="str">
        <f>IF(O3478="","",
   IF(OR(O3478&lt;EDA_Outlier_Analysis!$C$10, O3478&gt;EDA_Outlier_Analysis!$C$11),
      "Outlier",
      "Normal"))</f>
        <v>Normal</v>
      </c>
      <c r="R3478" t="str">
        <f>IF(P3478="","",
   IF(OR(P3478 &lt; EDA_Outlier_Analysis!$F$7, P3478 &gt; EDA_Outlier_Analysis!$F$8),
      "Outlier",
      "Normal"))</f>
        <v/>
      </c>
      <c r="S3478" t="str">
        <f>IF(N3478="","",
   IF(OR(N3478 &lt;EDA_Outlier_Analysis!$I$10, N3478 &gt; EDA_Outlier_Analysis!$I$11),
      "Outlier",
      "Normal"))</f>
        <v>Normal</v>
      </c>
    </row>
    <row r="3479" spans="1:19">
      <c r="A3479" t="s">
        <v>7927</v>
      </c>
      <c r="B3479" s="4">
        <v>45232</v>
      </c>
      <c r="C3479" s="2">
        <v>16695.73</v>
      </c>
      <c r="D3479" t="s">
        <v>971</v>
      </c>
      <c r="E3479" t="s">
        <v>971</v>
      </c>
      <c r="F3479" t="s">
        <v>10</v>
      </c>
      <c r="G3479" t="s">
        <v>24</v>
      </c>
      <c r="J3479" t="s">
        <v>7928</v>
      </c>
      <c r="K3479" t="str">
        <f>IF(COUNTIF(Customers!A:A, H3479)&gt;0, "Valid", "Invalid")</f>
        <v>Invalid</v>
      </c>
      <c r="L3479" t="str">
        <f t="shared" si="270"/>
        <v>11</v>
      </c>
      <c r="M3479" t="str">
        <f t="shared" si="271"/>
        <v>2023</v>
      </c>
      <c r="N3479">
        <f t="shared" si="272"/>
        <v>-16695.73</v>
      </c>
      <c r="O3479" t="str">
        <f t="shared" si="273"/>
        <v/>
      </c>
      <c r="P3479" t="str">
        <f t="shared" si="274"/>
        <v/>
      </c>
      <c r="Q3479" s="48" t="str">
        <f>IF(O3479="","",
   IF(OR(O3479&lt;EDA_Outlier_Analysis!$C$10, O3479&gt;EDA_Outlier_Analysis!$C$11),
      "Outlier",
      "Normal"))</f>
        <v/>
      </c>
      <c r="R3479" t="str">
        <f>IF(P3479="","",
   IF(OR(P3479 &lt; EDA_Outlier_Analysis!$F$7, P3479 &gt; EDA_Outlier_Analysis!$F$8),
      "Outlier",
      "Normal"))</f>
        <v/>
      </c>
      <c r="S3479" t="str">
        <f>IF(N3479="","",
   IF(OR(N3479 &lt;EDA_Outlier_Analysis!$I$10, N3479 &gt; EDA_Outlier_Analysis!$I$11),
      "Outlier",
      "Normal"))</f>
        <v>Normal</v>
      </c>
    </row>
    <row r="3480" spans="1:19">
      <c r="A3480" t="s">
        <v>7929</v>
      </c>
      <c r="B3480" s="4">
        <v>44800</v>
      </c>
      <c r="C3480" s="2">
        <v>-30937</v>
      </c>
      <c r="D3480" t="s">
        <v>840</v>
      </c>
      <c r="E3480" t="s">
        <v>864</v>
      </c>
      <c r="F3480" t="s">
        <v>11</v>
      </c>
      <c r="G3480" t="s">
        <v>20</v>
      </c>
      <c r="I3480" t="s">
        <v>1080</v>
      </c>
      <c r="J3480" t="s">
        <v>7930</v>
      </c>
      <c r="K3480" t="str">
        <f>IF(COUNTIF(Customers!A:A, H3480)&gt;0, "Valid", "Invalid")</f>
        <v>Invalid</v>
      </c>
      <c r="L3480" t="str">
        <f t="shared" si="270"/>
        <v>8</v>
      </c>
      <c r="M3480" t="str">
        <f t="shared" si="271"/>
        <v>2022</v>
      </c>
      <c r="N3480">
        <f t="shared" si="272"/>
        <v>-30937</v>
      </c>
      <c r="O3480" t="str">
        <f t="shared" si="273"/>
        <v/>
      </c>
      <c r="P3480">
        <f t="shared" si="274"/>
        <v>30937</v>
      </c>
      <c r="Q3480" s="48" t="str">
        <f>IF(O3480="","",
   IF(OR(O3480&lt;EDA_Outlier_Analysis!$C$10, O3480&gt;EDA_Outlier_Analysis!$C$11),
      "Outlier",
      "Normal"))</f>
        <v/>
      </c>
      <c r="R3480" t="str">
        <f>IF(P3480="","",
   IF(OR(P3480 &lt; EDA_Outlier_Analysis!$F$7, P3480 &gt; EDA_Outlier_Analysis!$F$8),
      "Outlier",
      "Normal"))</f>
        <v>Normal</v>
      </c>
      <c r="S3480" t="str">
        <f>IF(N3480="","",
   IF(OR(N3480 &lt;EDA_Outlier_Analysis!$I$10, N3480 &gt; EDA_Outlier_Analysis!$I$11),
      "Outlier",
      "Normal"))</f>
        <v>Normal</v>
      </c>
    </row>
    <row r="3481" spans="1:19">
      <c r="A3481" t="s">
        <v>7931</v>
      </c>
      <c r="B3481" s="4">
        <v>44628</v>
      </c>
      <c r="C3481" s="2">
        <v>245684.66</v>
      </c>
      <c r="D3481" t="s">
        <v>849</v>
      </c>
      <c r="E3481" t="s">
        <v>850</v>
      </c>
      <c r="F3481" t="s">
        <v>11</v>
      </c>
      <c r="G3481" t="s">
        <v>34</v>
      </c>
      <c r="H3481" t="s">
        <v>447</v>
      </c>
      <c r="J3481" t="s">
        <v>7932</v>
      </c>
      <c r="K3481" t="str">
        <f>IF(COUNTIF(Customers!A:A, H3481)&gt;0, "Valid", "Invalid")</f>
        <v>Valid</v>
      </c>
      <c r="L3481" t="str">
        <f t="shared" si="270"/>
        <v>3</v>
      </c>
      <c r="M3481" t="str">
        <f t="shared" si="271"/>
        <v>2022</v>
      </c>
      <c r="N3481">
        <f t="shared" si="272"/>
        <v>245684.66</v>
      </c>
      <c r="O3481">
        <f t="shared" si="273"/>
        <v>245684.66</v>
      </c>
      <c r="P3481" t="str">
        <f t="shared" si="274"/>
        <v/>
      </c>
      <c r="Q3481" s="48" t="str">
        <f>IF(O3481="","",
   IF(OR(O3481&lt;EDA_Outlier_Analysis!$C$10, O3481&gt;EDA_Outlier_Analysis!$C$11),
      "Outlier",
      "Normal"))</f>
        <v>Normal</v>
      </c>
      <c r="R3481" t="str">
        <f>IF(P3481="","",
   IF(OR(P3481 &lt; EDA_Outlier_Analysis!$F$7, P3481 &gt; EDA_Outlier_Analysis!$F$8),
      "Outlier",
      "Normal"))</f>
        <v/>
      </c>
      <c r="S3481" t="str">
        <f>IF(N3481="","",
   IF(OR(N3481 &lt;EDA_Outlier_Analysis!$I$10, N3481 &gt; EDA_Outlier_Analysis!$I$11),
      "Outlier",
      "Normal"))</f>
        <v>Normal</v>
      </c>
    </row>
    <row r="3482" spans="1:19">
      <c r="A3482" t="s">
        <v>7933</v>
      </c>
      <c r="B3482" s="4">
        <v>44724</v>
      </c>
      <c r="C3482" s="2">
        <v>-15531.4</v>
      </c>
      <c r="D3482" t="s">
        <v>840</v>
      </c>
      <c r="E3482" t="s">
        <v>845</v>
      </c>
      <c r="F3482" t="s">
        <v>11</v>
      </c>
      <c r="G3482" t="s">
        <v>31</v>
      </c>
      <c r="I3482" t="s">
        <v>1394</v>
      </c>
      <c r="J3482" t="s">
        <v>7934</v>
      </c>
      <c r="K3482" t="str">
        <f>IF(COUNTIF(Customers!A:A, H3482)&gt;0, "Valid", "Invalid")</f>
        <v>Invalid</v>
      </c>
      <c r="L3482" t="str">
        <f t="shared" si="270"/>
        <v>6</v>
      </c>
      <c r="M3482" t="str">
        <f t="shared" si="271"/>
        <v>2022</v>
      </c>
      <c r="N3482">
        <f t="shared" si="272"/>
        <v>-15531.4</v>
      </c>
      <c r="O3482" t="str">
        <f t="shared" si="273"/>
        <v/>
      </c>
      <c r="P3482">
        <f t="shared" si="274"/>
        <v>15531.4</v>
      </c>
      <c r="Q3482" s="48" t="str">
        <f>IF(O3482="","",
   IF(OR(O3482&lt;EDA_Outlier_Analysis!$C$10, O3482&gt;EDA_Outlier_Analysis!$C$11),
      "Outlier",
      "Normal"))</f>
        <v/>
      </c>
      <c r="R3482" t="str">
        <f>IF(P3482="","",
   IF(OR(P3482 &lt; EDA_Outlier_Analysis!$F$7, P3482 &gt; EDA_Outlier_Analysis!$F$8),
      "Outlier",
      "Normal"))</f>
        <v>Outlier</v>
      </c>
      <c r="S3482" t="str">
        <f>IF(N3482="","",
   IF(OR(N3482 &lt;EDA_Outlier_Analysis!$I$10, N3482 &gt; EDA_Outlier_Analysis!$I$11),
      "Outlier",
      "Normal"))</f>
        <v>Normal</v>
      </c>
    </row>
    <row r="3483" spans="1:19">
      <c r="A3483" t="s">
        <v>7935</v>
      </c>
      <c r="B3483" s="4">
        <v>45209</v>
      </c>
      <c r="C3483" s="2">
        <v>-59663.01</v>
      </c>
      <c r="D3483" t="s">
        <v>840</v>
      </c>
      <c r="E3483" t="s">
        <v>845</v>
      </c>
      <c r="F3483" t="s">
        <v>9</v>
      </c>
      <c r="G3483" t="s">
        <v>31</v>
      </c>
      <c r="I3483" t="s">
        <v>1412</v>
      </c>
      <c r="J3483" t="s">
        <v>7936</v>
      </c>
      <c r="K3483" t="str">
        <f>IF(COUNTIF(Customers!A:A, H3483)&gt;0, "Valid", "Invalid")</f>
        <v>Invalid</v>
      </c>
      <c r="L3483" t="str">
        <f t="shared" si="270"/>
        <v>10</v>
      </c>
      <c r="M3483" t="str">
        <f t="shared" si="271"/>
        <v>2023</v>
      </c>
      <c r="N3483">
        <f t="shared" si="272"/>
        <v>-59663.01</v>
      </c>
      <c r="O3483" t="str">
        <f t="shared" si="273"/>
        <v/>
      </c>
      <c r="P3483">
        <f t="shared" si="274"/>
        <v>59663.01</v>
      </c>
      <c r="Q3483" s="48" t="str">
        <f>IF(O3483="","",
   IF(OR(O3483&lt;EDA_Outlier_Analysis!$C$10, O3483&gt;EDA_Outlier_Analysis!$C$11),
      "Outlier",
      "Normal"))</f>
        <v/>
      </c>
      <c r="R3483" t="str">
        <f>IF(P3483="","",
   IF(OR(P3483 &lt; EDA_Outlier_Analysis!$F$7, P3483 &gt; EDA_Outlier_Analysis!$F$8),
      "Outlier",
      "Normal"))</f>
        <v>Outlier</v>
      </c>
      <c r="S3483" t="str">
        <f>IF(N3483="","",
   IF(OR(N3483 &lt;EDA_Outlier_Analysis!$I$10, N3483 &gt; EDA_Outlier_Analysis!$I$11),
      "Outlier",
      "Normal"))</f>
        <v>Normal</v>
      </c>
    </row>
    <row r="3484" spans="1:19">
      <c r="A3484" t="s">
        <v>7937</v>
      </c>
      <c r="B3484" s="4">
        <v>44719</v>
      </c>
      <c r="C3484" s="2">
        <v>-47504.78</v>
      </c>
      <c r="D3484" t="s">
        <v>840</v>
      </c>
      <c r="E3484" t="s">
        <v>845</v>
      </c>
      <c r="F3484" t="s">
        <v>10</v>
      </c>
      <c r="G3484" t="s">
        <v>20</v>
      </c>
      <c r="I3484" t="s">
        <v>1394</v>
      </c>
      <c r="J3484" t="s">
        <v>7938</v>
      </c>
      <c r="K3484" t="str">
        <f>IF(COUNTIF(Customers!A:A, H3484)&gt;0, "Valid", "Invalid")</f>
        <v>Invalid</v>
      </c>
      <c r="L3484" t="str">
        <f t="shared" si="270"/>
        <v>6</v>
      </c>
      <c r="M3484" t="str">
        <f t="shared" si="271"/>
        <v>2022</v>
      </c>
      <c r="N3484">
        <f t="shared" si="272"/>
        <v>-47504.78</v>
      </c>
      <c r="O3484" t="str">
        <f t="shared" si="273"/>
        <v/>
      </c>
      <c r="P3484">
        <f t="shared" si="274"/>
        <v>47504.78</v>
      </c>
      <c r="Q3484" s="48" t="str">
        <f>IF(O3484="","",
   IF(OR(O3484&lt;EDA_Outlier_Analysis!$C$10, O3484&gt;EDA_Outlier_Analysis!$C$11),
      "Outlier",
      "Normal"))</f>
        <v/>
      </c>
      <c r="R3484" t="str">
        <f>IF(P3484="","",
   IF(OR(P3484 &lt; EDA_Outlier_Analysis!$F$7, P3484 &gt; EDA_Outlier_Analysis!$F$8),
      "Outlier",
      "Normal"))</f>
        <v>Normal</v>
      </c>
      <c r="S3484" t="str">
        <f>IF(N3484="","",
   IF(OR(N3484 &lt;EDA_Outlier_Analysis!$I$10, N3484 &gt; EDA_Outlier_Analysis!$I$11),
      "Outlier",
      "Normal"))</f>
        <v>Normal</v>
      </c>
    </row>
    <row r="3485" spans="1:19">
      <c r="A3485" t="s">
        <v>7939</v>
      </c>
      <c r="B3485" s="4">
        <v>44799</v>
      </c>
      <c r="C3485" s="2">
        <v>-22800.67</v>
      </c>
      <c r="D3485" t="s">
        <v>840</v>
      </c>
      <c r="E3485" t="s">
        <v>878</v>
      </c>
      <c r="F3485" t="s">
        <v>11</v>
      </c>
      <c r="G3485" t="s">
        <v>34</v>
      </c>
      <c r="I3485" t="s">
        <v>1361</v>
      </c>
      <c r="J3485" t="s">
        <v>7940</v>
      </c>
      <c r="K3485" t="str">
        <f>IF(COUNTIF(Customers!A:A, H3485)&gt;0, "Valid", "Invalid")</f>
        <v>Invalid</v>
      </c>
      <c r="L3485" t="str">
        <f t="shared" si="270"/>
        <v>8</v>
      </c>
      <c r="M3485" t="str">
        <f t="shared" si="271"/>
        <v>2022</v>
      </c>
      <c r="N3485">
        <f t="shared" si="272"/>
        <v>-22800.67</v>
      </c>
      <c r="O3485" t="str">
        <f t="shared" si="273"/>
        <v/>
      </c>
      <c r="P3485">
        <f t="shared" si="274"/>
        <v>22800.67</v>
      </c>
      <c r="Q3485" s="48" t="str">
        <f>IF(O3485="","",
   IF(OR(O3485&lt;EDA_Outlier_Analysis!$C$10, O3485&gt;EDA_Outlier_Analysis!$C$11),
      "Outlier",
      "Normal"))</f>
        <v/>
      </c>
      <c r="R3485" t="str">
        <f>IF(P3485="","",
   IF(OR(P3485 &lt; EDA_Outlier_Analysis!$F$7, P3485 &gt; EDA_Outlier_Analysis!$F$8),
      "Outlier",
      "Normal"))</f>
        <v>Outlier</v>
      </c>
      <c r="S3485" t="str">
        <f>IF(N3485="","",
   IF(OR(N3485 &lt;EDA_Outlier_Analysis!$I$10, N3485 &gt; EDA_Outlier_Analysis!$I$11),
      "Outlier",
      "Normal"))</f>
        <v>Normal</v>
      </c>
    </row>
    <row r="3486" spans="1:19">
      <c r="A3486" t="s">
        <v>7941</v>
      </c>
      <c r="B3486" s="4">
        <v>45051</v>
      </c>
      <c r="C3486" s="2">
        <v>-35516.74</v>
      </c>
      <c r="D3486" t="s">
        <v>840</v>
      </c>
      <c r="E3486" t="s">
        <v>905</v>
      </c>
      <c r="F3486" t="s">
        <v>9</v>
      </c>
      <c r="G3486" t="s">
        <v>31</v>
      </c>
      <c r="I3486" t="s">
        <v>2014</v>
      </c>
      <c r="J3486" t="s">
        <v>7942</v>
      </c>
      <c r="K3486" t="str">
        <f>IF(COUNTIF(Customers!A:A, H3486)&gt;0, "Valid", "Invalid")</f>
        <v>Invalid</v>
      </c>
      <c r="L3486" t="str">
        <f t="shared" si="270"/>
        <v>5</v>
      </c>
      <c r="M3486" t="str">
        <f t="shared" si="271"/>
        <v>2023</v>
      </c>
      <c r="N3486">
        <f t="shared" si="272"/>
        <v>-35516.74</v>
      </c>
      <c r="O3486" t="str">
        <f t="shared" si="273"/>
        <v/>
      </c>
      <c r="P3486">
        <f t="shared" si="274"/>
        <v>35516.74</v>
      </c>
      <c r="Q3486" s="48" t="str">
        <f>IF(O3486="","",
   IF(OR(O3486&lt;EDA_Outlier_Analysis!$C$10, O3486&gt;EDA_Outlier_Analysis!$C$11),
      "Outlier",
      "Normal"))</f>
        <v/>
      </c>
      <c r="R3486" t="str">
        <f>IF(P3486="","",
   IF(OR(P3486 &lt; EDA_Outlier_Analysis!$F$7, P3486 &gt; EDA_Outlier_Analysis!$F$8),
      "Outlier",
      "Normal"))</f>
        <v>Normal</v>
      </c>
      <c r="S3486" t="str">
        <f>IF(N3486="","",
   IF(OR(N3486 &lt;EDA_Outlier_Analysis!$I$10, N3486 &gt; EDA_Outlier_Analysis!$I$11),
      "Outlier",
      "Normal"))</f>
        <v>Normal</v>
      </c>
    </row>
    <row r="3487" spans="1:19">
      <c r="A3487" t="s">
        <v>7943</v>
      </c>
      <c r="B3487" s="4">
        <v>44932</v>
      </c>
      <c r="C3487" s="2">
        <v>183898.64</v>
      </c>
      <c r="D3487" t="s">
        <v>849</v>
      </c>
      <c r="E3487" t="s">
        <v>850</v>
      </c>
      <c r="F3487" t="s">
        <v>11</v>
      </c>
      <c r="G3487" t="s">
        <v>34</v>
      </c>
      <c r="H3487" t="s">
        <v>633</v>
      </c>
      <c r="J3487" t="s">
        <v>7944</v>
      </c>
      <c r="K3487" t="str">
        <f>IF(COUNTIF(Customers!A:A, H3487)&gt;0, "Valid", "Invalid")</f>
        <v>Valid</v>
      </c>
      <c r="L3487" t="str">
        <f t="shared" si="270"/>
        <v>1</v>
      </c>
      <c r="M3487" t="str">
        <f t="shared" si="271"/>
        <v>2023</v>
      </c>
      <c r="N3487">
        <f t="shared" si="272"/>
        <v>183898.64</v>
      </c>
      <c r="O3487">
        <f t="shared" si="273"/>
        <v>183898.64</v>
      </c>
      <c r="P3487" t="str">
        <f t="shared" si="274"/>
        <v/>
      </c>
      <c r="Q3487" s="48" t="str">
        <f>IF(O3487="","",
   IF(OR(O3487&lt;EDA_Outlier_Analysis!$C$10, O3487&gt;EDA_Outlier_Analysis!$C$11),
      "Outlier",
      "Normal"))</f>
        <v>Normal</v>
      </c>
      <c r="R3487" t="str">
        <f>IF(P3487="","",
   IF(OR(P3487 &lt; EDA_Outlier_Analysis!$F$7, P3487 &gt; EDA_Outlier_Analysis!$F$8),
      "Outlier",
      "Normal"))</f>
        <v/>
      </c>
      <c r="S3487" t="str">
        <f>IF(N3487="","",
   IF(OR(N3487 &lt;EDA_Outlier_Analysis!$I$10, N3487 &gt; EDA_Outlier_Analysis!$I$11),
      "Outlier",
      "Normal"))</f>
        <v>Normal</v>
      </c>
    </row>
    <row r="3488" spans="1:19">
      <c r="A3488" t="s">
        <v>7945</v>
      </c>
      <c r="B3488" s="4">
        <v>44604</v>
      </c>
      <c r="C3488" s="2">
        <v>165734.79</v>
      </c>
      <c r="D3488" t="s">
        <v>849</v>
      </c>
      <c r="E3488" t="s">
        <v>868</v>
      </c>
      <c r="F3488" t="s">
        <v>9</v>
      </c>
      <c r="G3488" t="s">
        <v>34</v>
      </c>
      <c r="H3488" t="s">
        <v>137</v>
      </c>
      <c r="J3488" t="s">
        <v>7946</v>
      </c>
      <c r="K3488" t="str">
        <f>IF(COUNTIF(Customers!A:A, H3488)&gt;0, "Valid", "Invalid")</f>
        <v>Valid</v>
      </c>
      <c r="L3488" t="str">
        <f t="shared" si="270"/>
        <v>2</v>
      </c>
      <c r="M3488" t="str">
        <f t="shared" si="271"/>
        <v>2022</v>
      </c>
      <c r="N3488">
        <f t="shared" si="272"/>
        <v>165734.79</v>
      </c>
      <c r="O3488">
        <f t="shared" si="273"/>
        <v>165734.79</v>
      </c>
      <c r="P3488" t="str">
        <f t="shared" si="274"/>
        <v/>
      </c>
      <c r="Q3488" s="48" t="str">
        <f>IF(O3488="","",
   IF(OR(O3488&lt;EDA_Outlier_Analysis!$C$10, O3488&gt;EDA_Outlier_Analysis!$C$11),
      "Outlier",
      "Normal"))</f>
        <v>Normal</v>
      </c>
      <c r="R3488" t="str">
        <f>IF(P3488="","",
   IF(OR(P3488 &lt; EDA_Outlier_Analysis!$F$7, P3488 &gt; EDA_Outlier_Analysis!$F$8),
      "Outlier",
      "Normal"))</f>
        <v/>
      </c>
      <c r="S3488" t="str">
        <f>IF(N3488="","",
   IF(OR(N3488 &lt;EDA_Outlier_Analysis!$I$10, N3488 &gt; EDA_Outlier_Analysis!$I$11),
      "Outlier",
      "Normal"))</f>
        <v>Normal</v>
      </c>
    </row>
    <row r="3489" spans="1:19">
      <c r="A3489" t="s">
        <v>7947</v>
      </c>
      <c r="B3489" s="4">
        <v>44954</v>
      </c>
      <c r="C3489" s="2">
        <v>-32061.919999999998</v>
      </c>
      <c r="D3489" t="s">
        <v>840</v>
      </c>
      <c r="E3489" t="s">
        <v>878</v>
      </c>
      <c r="F3489" t="s">
        <v>9</v>
      </c>
      <c r="G3489" t="s">
        <v>34</v>
      </c>
      <c r="I3489" t="s">
        <v>1545</v>
      </c>
      <c r="J3489" t="s">
        <v>7948</v>
      </c>
      <c r="K3489" t="str">
        <f>IF(COUNTIF(Customers!A:A, H3489)&gt;0, "Valid", "Invalid")</f>
        <v>Invalid</v>
      </c>
      <c r="L3489" t="str">
        <f t="shared" si="270"/>
        <v>1</v>
      </c>
      <c r="M3489" t="str">
        <f t="shared" si="271"/>
        <v>2023</v>
      </c>
      <c r="N3489">
        <f t="shared" si="272"/>
        <v>-32061.919999999998</v>
      </c>
      <c r="O3489" t="str">
        <f t="shared" si="273"/>
        <v/>
      </c>
      <c r="P3489">
        <f t="shared" si="274"/>
        <v>32061.919999999998</v>
      </c>
      <c r="Q3489" s="48" t="str">
        <f>IF(O3489="","",
   IF(OR(O3489&lt;EDA_Outlier_Analysis!$C$10, O3489&gt;EDA_Outlier_Analysis!$C$11),
      "Outlier",
      "Normal"))</f>
        <v/>
      </c>
      <c r="R3489" t="str">
        <f>IF(P3489="","",
   IF(OR(P3489 &lt; EDA_Outlier_Analysis!$F$7, P3489 &gt; EDA_Outlier_Analysis!$F$8),
      "Outlier",
      "Normal"))</f>
        <v>Normal</v>
      </c>
      <c r="S3489" t="str">
        <f>IF(N3489="","",
   IF(OR(N3489 &lt;EDA_Outlier_Analysis!$I$10, N3489 &gt; EDA_Outlier_Analysis!$I$11),
      "Outlier",
      "Normal"))</f>
        <v>Normal</v>
      </c>
    </row>
    <row r="3490" spans="1:19">
      <c r="A3490" t="s">
        <v>7949</v>
      </c>
      <c r="B3490" s="4">
        <v>44780</v>
      </c>
      <c r="C3490" s="2">
        <v>189851.21</v>
      </c>
      <c r="D3490" t="s">
        <v>849</v>
      </c>
      <c r="E3490" t="s">
        <v>853</v>
      </c>
      <c r="F3490" t="s">
        <v>11</v>
      </c>
      <c r="G3490" t="s">
        <v>20</v>
      </c>
      <c r="H3490" t="s">
        <v>723</v>
      </c>
      <c r="J3490" t="s">
        <v>7950</v>
      </c>
      <c r="K3490" t="str">
        <f>IF(COUNTIF(Customers!A:A, H3490)&gt;0, "Valid", "Invalid")</f>
        <v>Valid</v>
      </c>
      <c r="L3490" t="str">
        <f t="shared" si="270"/>
        <v>8</v>
      </c>
      <c r="M3490" t="str">
        <f t="shared" si="271"/>
        <v>2022</v>
      </c>
      <c r="N3490">
        <f t="shared" si="272"/>
        <v>189851.21</v>
      </c>
      <c r="O3490">
        <f t="shared" si="273"/>
        <v>189851.21</v>
      </c>
      <c r="P3490" t="str">
        <f t="shared" si="274"/>
        <v/>
      </c>
      <c r="Q3490" s="48" t="str">
        <f>IF(O3490="","",
   IF(OR(O3490&lt;EDA_Outlier_Analysis!$C$10, O3490&gt;EDA_Outlier_Analysis!$C$11),
      "Outlier",
      "Normal"))</f>
        <v>Normal</v>
      </c>
      <c r="R3490" t="str">
        <f>IF(P3490="","",
   IF(OR(P3490 &lt; EDA_Outlier_Analysis!$F$7, P3490 &gt; EDA_Outlier_Analysis!$F$8),
      "Outlier",
      "Normal"))</f>
        <v/>
      </c>
      <c r="S3490" t="str">
        <f>IF(N3490="","",
   IF(OR(N3490 &lt;EDA_Outlier_Analysis!$I$10, N3490 &gt; EDA_Outlier_Analysis!$I$11),
      "Outlier",
      "Normal"))</f>
        <v>Normal</v>
      </c>
    </row>
    <row r="3491" spans="1:19">
      <c r="A3491" t="s">
        <v>7951</v>
      </c>
      <c r="B3491" s="4">
        <v>44934</v>
      </c>
      <c r="C3491" s="2">
        <v>-45882.720000000001</v>
      </c>
      <c r="D3491" t="s">
        <v>840</v>
      </c>
      <c r="E3491" t="s">
        <v>845</v>
      </c>
      <c r="F3491" t="s">
        <v>10</v>
      </c>
      <c r="G3491" t="s">
        <v>31</v>
      </c>
      <c r="I3491" t="s">
        <v>2017</v>
      </c>
      <c r="J3491" t="s">
        <v>7952</v>
      </c>
      <c r="K3491" t="str">
        <f>IF(COUNTIF(Customers!A:A, H3491)&gt;0, "Valid", "Invalid")</f>
        <v>Invalid</v>
      </c>
      <c r="L3491" t="str">
        <f t="shared" si="270"/>
        <v>1</v>
      </c>
      <c r="M3491" t="str">
        <f t="shared" si="271"/>
        <v>2023</v>
      </c>
      <c r="N3491">
        <f t="shared" si="272"/>
        <v>-45882.720000000001</v>
      </c>
      <c r="O3491" t="str">
        <f t="shared" si="273"/>
        <v/>
      </c>
      <c r="P3491">
        <f t="shared" si="274"/>
        <v>45882.720000000001</v>
      </c>
      <c r="Q3491" s="48" t="str">
        <f>IF(O3491="","",
   IF(OR(O3491&lt;EDA_Outlier_Analysis!$C$10, O3491&gt;EDA_Outlier_Analysis!$C$11),
      "Outlier",
      "Normal"))</f>
        <v/>
      </c>
      <c r="R3491" t="str">
        <f>IF(P3491="","",
   IF(OR(P3491 &lt; EDA_Outlier_Analysis!$F$7, P3491 &gt; EDA_Outlier_Analysis!$F$8),
      "Outlier",
      "Normal"))</f>
        <v>Normal</v>
      </c>
      <c r="S3491" t="str">
        <f>IF(N3491="","",
   IF(OR(N3491 &lt;EDA_Outlier_Analysis!$I$10, N3491 &gt; EDA_Outlier_Analysis!$I$11),
      "Outlier",
      "Normal"))</f>
        <v>Normal</v>
      </c>
    </row>
    <row r="3492" spans="1:19">
      <c r="A3492" t="s">
        <v>7953</v>
      </c>
      <c r="B3492" s="4">
        <v>44630</v>
      </c>
      <c r="C3492" s="2">
        <v>20061.3</v>
      </c>
      <c r="D3492" t="s">
        <v>1345</v>
      </c>
      <c r="E3492" t="s">
        <v>1345</v>
      </c>
      <c r="F3492" t="s">
        <v>10</v>
      </c>
      <c r="G3492" t="s">
        <v>34</v>
      </c>
      <c r="J3492" t="s">
        <v>7954</v>
      </c>
      <c r="K3492" t="str">
        <f>IF(COUNTIF(Customers!A:A, H3492)&gt;0, "Valid", "Invalid")</f>
        <v>Invalid</v>
      </c>
      <c r="L3492" t="str">
        <f t="shared" si="270"/>
        <v>3</v>
      </c>
      <c r="M3492" t="str">
        <f t="shared" si="271"/>
        <v>2022</v>
      </c>
      <c r="N3492">
        <f t="shared" si="272"/>
        <v>-20061.3</v>
      </c>
      <c r="O3492" t="str">
        <f t="shared" si="273"/>
        <v/>
      </c>
      <c r="P3492" t="str">
        <f t="shared" si="274"/>
        <v/>
      </c>
      <c r="Q3492" s="48" t="str">
        <f>IF(O3492="","",
   IF(OR(O3492&lt;EDA_Outlier_Analysis!$C$10, O3492&gt;EDA_Outlier_Analysis!$C$11),
      "Outlier",
      "Normal"))</f>
        <v/>
      </c>
      <c r="R3492" t="str">
        <f>IF(P3492="","",
   IF(OR(P3492 &lt; EDA_Outlier_Analysis!$F$7, P3492 &gt; EDA_Outlier_Analysis!$F$8),
      "Outlier",
      "Normal"))</f>
        <v/>
      </c>
      <c r="S3492" t="str">
        <f>IF(N3492="","",
   IF(OR(N3492 &lt;EDA_Outlier_Analysis!$I$10, N3492 &gt; EDA_Outlier_Analysis!$I$11),
      "Outlier",
      "Normal"))</f>
        <v>Normal</v>
      </c>
    </row>
    <row r="3493" spans="1:19">
      <c r="A3493" t="s">
        <v>7955</v>
      </c>
      <c r="B3493" s="4">
        <v>44717</v>
      </c>
      <c r="C3493" s="2">
        <v>185318.83</v>
      </c>
      <c r="D3493" t="s">
        <v>849</v>
      </c>
      <c r="E3493" t="s">
        <v>868</v>
      </c>
      <c r="F3493" t="s">
        <v>10</v>
      </c>
      <c r="G3493" t="s">
        <v>34</v>
      </c>
      <c r="H3493" t="s">
        <v>529</v>
      </c>
      <c r="J3493" t="s">
        <v>7956</v>
      </c>
      <c r="K3493" t="str">
        <f>IF(COUNTIF(Customers!A:A, H3493)&gt;0, "Valid", "Invalid")</f>
        <v>Valid</v>
      </c>
      <c r="L3493" t="str">
        <f t="shared" si="270"/>
        <v>6</v>
      </c>
      <c r="M3493" t="str">
        <f t="shared" si="271"/>
        <v>2022</v>
      </c>
      <c r="N3493">
        <f t="shared" si="272"/>
        <v>185318.83</v>
      </c>
      <c r="O3493">
        <f t="shared" si="273"/>
        <v>185318.83</v>
      </c>
      <c r="P3493" t="str">
        <f t="shared" si="274"/>
        <v/>
      </c>
      <c r="Q3493" s="48" t="str">
        <f>IF(O3493="","",
   IF(OR(O3493&lt;EDA_Outlier_Analysis!$C$10, O3493&gt;EDA_Outlier_Analysis!$C$11),
      "Outlier",
      "Normal"))</f>
        <v>Normal</v>
      </c>
      <c r="R3493" t="str">
        <f>IF(P3493="","",
   IF(OR(P3493 &lt; EDA_Outlier_Analysis!$F$7, P3493 &gt; EDA_Outlier_Analysis!$F$8),
      "Outlier",
      "Normal"))</f>
        <v/>
      </c>
      <c r="S3493" t="str">
        <f>IF(N3493="","",
   IF(OR(N3493 &lt;EDA_Outlier_Analysis!$I$10, N3493 &gt; EDA_Outlier_Analysis!$I$11),
      "Outlier",
      "Normal"))</f>
        <v>Normal</v>
      </c>
    </row>
    <row r="3494" spans="1:19">
      <c r="A3494" t="s">
        <v>7957</v>
      </c>
      <c r="B3494" s="4">
        <v>44701</v>
      </c>
      <c r="C3494" s="2">
        <v>150251.39000000001</v>
      </c>
      <c r="D3494" t="s">
        <v>849</v>
      </c>
      <c r="E3494" t="s">
        <v>853</v>
      </c>
      <c r="F3494" t="s">
        <v>10</v>
      </c>
      <c r="G3494" t="s">
        <v>24</v>
      </c>
      <c r="H3494" t="s">
        <v>571</v>
      </c>
      <c r="J3494" t="s">
        <v>7958</v>
      </c>
      <c r="K3494" t="str">
        <f>IF(COUNTIF(Customers!A:A, H3494)&gt;0, "Valid", "Invalid")</f>
        <v>Valid</v>
      </c>
      <c r="L3494" t="str">
        <f t="shared" si="270"/>
        <v>5</v>
      </c>
      <c r="M3494" t="str">
        <f t="shared" si="271"/>
        <v>2022</v>
      </c>
      <c r="N3494">
        <f t="shared" si="272"/>
        <v>150251.39000000001</v>
      </c>
      <c r="O3494">
        <f t="shared" si="273"/>
        <v>150251.39000000001</v>
      </c>
      <c r="P3494" t="str">
        <f t="shared" si="274"/>
        <v/>
      </c>
      <c r="Q3494" s="48" t="str">
        <f>IF(O3494="","",
   IF(OR(O3494&lt;EDA_Outlier_Analysis!$C$10, O3494&gt;EDA_Outlier_Analysis!$C$11),
      "Outlier",
      "Normal"))</f>
        <v>Normal</v>
      </c>
      <c r="R3494" t="str">
        <f>IF(P3494="","",
   IF(OR(P3494 &lt; EDA_Outlier_Analysis!$F$7, P3494 &gt; EDA_Outlier_Analysis!$F$8),
      "Outlier",
      "Normal"))</f>
        <v/>
      </c>
      <c r="S3494" t="str">
        <f>IF(N3494="","",
   IF(OR(N3494 &lt;EDA_Outlier_Analysis!$I$10, N3494 &gt; EDA_Outlier_Analysis!$I$11),
      "Outlier",
      "Normal"))</f>
        <v>Normal</v>
      </c>
    </row>
    <row r="3495" spans="1:19">
      <c r="A3495" t="s">
        <v>7959</v>
      </c>
      <c r="B3495" s="4">
        <v>45150</v>
      </c>
      <c r="C3495" s="2">
        <v>-13316.26</v>
      </c>
      <c r="D3495" t="s">
        <v>840</v>
      </c>
      <c r="E3495" t="s">
        <v>905</v>
      </c>
      <c r="F3495" t="s">
        <v>11</v>
      </c>
      <c r="G3495" t="s">
        <v>20</v>
      </c>
      <c r="I3495" t="s">
        <v>1077</v>
      </c>
      <c r="J3495" t="s">
        <v>7960</v>
      </c>
      <c r="K3495" t="str">
        <f>IF(COUNTIF(Customers!A:A, H3495)&gt;0, "Valid", "Invalid")</f>
        <v>Invalid</v>
      </c>
      <c r="L3495" t="str">
        <f t="shared" si="270"/>
        <v>8</v>
      </c>
      <c r="M3495" t="str">
        <f t="shared" si="271"/>
        <v>2023</v>
      </c>
      <c r="N3495">
        <f t="shared" si="272"/>
        <v>-13316.26</v>
      </c>
      <c r="O3495" t="str">
        <f t="shared" si="273"/>
        <v/>
      </c>
      <c r="P3495">
        <f t="shared" si="274"/>
        <v>13316.26</v>
      </c>
      <c r="Q3495" s="48" t="str">
        <f>IF(O3495="","",
   IF(OR(O3495&lt;EDA_Outlier_Analysis!$C$10, O3495&gt;EDA_Outlier_Analysis!$C$11),
      "Outlier",
      "Normal"))</f>
        <v/>
      </c>
      <c r="R3495" t="str">
        <f>IF(P3495="","",
   IF(OR(P3495 &lt; EDA_Outlier_Analysis!$F$7, P3495 &gt; EDA_Outlier_Analysis!$F$8),
      "Outlier",
      "Normal"))</f>
        <v>Outlier</v>
      </c>
      <c r="S3495" t="str">
        <f>IF(N3495="","",
   IF(OR(N3495 &lt;EDA_Outlier_Analysis!$I$10, N3495 &gt; EDA_Outlier_Analysis!$I$11),
      "Outlier",
      "Normal"))</f>
        <v>Normal</v>
      </c>
    </row>
    <row r="3496" spans="1:19">
      <c r="A3496" t="s">
        <v>7961</v>
      </c>
      <c r="B3496" s="4">
        <v>45271</v>
      </c>
      <c r="C3496" s="2">
        <v>127328.61</v>
      </c>
      <c r="D3496" t="s">
        <v>849</v>
      </c>
      <c r="E3496" t="s">
        <v>850</v>
      </c>
      <c r="F3496" t="s">
        <v>10</v>
      </c>
      <c r="G3496" t="s">
        <v>31</v>
      </c>
      <c r="H3496" t="s">
        <v>731</v>
      </c>
      <c r="J3496" t="s">
        <v>7962</v>
      </c>
      <c r="K3496" t="str">
        <f>IF(COUNTIF(Customers!A:A, H3496)&gt;0, "Valid", "Invalid")</f>
        <v>Valid</v>
      </c>
      <c r="L3496" t="str">
        <f t="shared" si="270"/>
        <v>12</v>
      </c>
      <c r="M3496" t="str">
        <f t="shared" si="271"/>
        <v>2023</v>
      </c>
      <c r="N3496">
        <f t="shared" si="272"/>
        <v>127328.61</v>
      </c>
      <c r="O3496">
        <f t="shared" si="273"/>
        <v>127328.61</v>
      </c>
      <c r="P3496" t="str">
        <f t="shared" si="274"/>
        <v/>
      </c>
      <c r="Q3496" s="48" t="str">
        <f>IF(O3496="","",
   IF(OR(O3496&lt;EDA_Outlier_Analysis!$C$10, O3496&gt;EDA_Outlier_Analysis!$C$11),
      "Outlier",
      "Normal"))</f>
        <v>Normal</v>
      </c>
      <c r="R3496" t="str">
        <f>IF(P3496="","",
   IF(OR(P3496 &lt; EDA_Outlier_Analysis!$F$7, P3496 &gt; EDA_Outlier_Analysis!$F$8),
      "Outlier",
      "Normal"))</f>
        <v/>
      </c>
      <c r="S3496" t="str">
        <f>IF(N3496="","",
   IF(OR(N3496 &lt;EDA_Outlier_Analysis!$I$10, N3496 &gt; EDA_Outlier_Analysis!$I$11),
      "Outlier",
      "Normal"))</f>
        <v>Normal</v>
      </c>
    </row>
    <row r="3497" spans="1:19">
      <c r="A3497" t="s">
        <v>7963</v>
      </c>
      <c r="B3497" s="4">
        <v>44817</v>
      </c>
      <c r="C3497" s="2">
        <v>164046.76</v>
      </c>
      <c r="D3497" t="s">
        <v>849</v>
      </c>
      <c r="E3497" t="s">
        <v>868</v>
      </c>
      <c r="F3497" t="s">
        <v>11</v>
      </c>
      <c r="G3497" t="s">
        <v>34</v>
      </c>
      <c r="H3497" t="s">
        <v>733</v>
      </c>
      <c r="J3497" t="s">
        <v>7964</v>
      </c>
      <c r="K3497" t="str">
        <f>IF(COUNTIF(Customers!A:A, H3497)&gt;0, "Valid", "Invalid")</f>
        <v>Valid</v>
      </c>
      <c r="L3497" t="str">
        <f t="shared" si="270"/>
        <v>9</v>
      </c>
      <c r="M3497" t="str">
        <f t="shared" si="271"/>
        <v>2022</v>
      </c>
      <c r="N3497">
        <f t="shared" si="272"/>
        <v>164046.76</v>
      </c>
      <c r="O3497">
        <f t="shared" si="273"/>
        <v>164046.76</v>
      </c>
      <c r="P3497" t="str">
        <f t="shared" si="274"/>
        <v/>
      </c>
      <c r="Q3497" s="48" t="str">
        <f>IF(O3497="","",
   IF(OR(O3497&lt;EDA_Outlier_Analysis!$C$10, O3497&gt;EDA_Outlier_Analysis!$C$11),
      "Outlier",
      "Normal"))</f>
        <v>Normal</v>
      </c>
      <c r="R3497" t="str">
        <f>IF(P3497="","",
   IF(OR(P3497 &lt; EDA_Outlier_Analysis!$F$7, P3497 &gt; EDA_Outlier_Analysis!$F$8),
      "Outlier",
      "Normal"))</f>
        <v/>
      </c>
      <c r="S3497" t="str">
        <f>IF(N3497="","",
   IF(OR(N3497 &lt;EDA_Outlier_Analysis!$I$10, N3497 &gt; EDA_Outlier_Analysis!$I$11),
      "Outlier",
      "Normal"))</f>
        <v>Normal</v>
      </c>
    </row>
    <row r="3498" spans="1:19">
      <c r="A3498" t="s">
        <v>7965</v>
      </c>
      <c r="B3498" s="4">
        <v>44732</v>
      </c>
      <c r="C3498" s="2">
        <v>193821.2</v>
      </c>
      <c r="D3498" t="s">
        <v>849</v>
      </c>
      <c r="E3498" t="s">
        <v>853</v>
      </c>
      <c r="F3498" t="s">
        <v>9</v>
      </c>
      <c r="G3498" t="s">
        <v>31</v>
      </c>
      <c r="H3498" t="s">
        <v>389</v>
      </c>
      <c r="J3498" t="s">
        <v>7966</v>
      </c>
      <c r="K3498" t="str">
        <f>IF(COUNTIF(Customers!A:A, H3498)&gt;0, "Valid", "Invalid")</f>
        <v>Valid</v>
      </c>
      <c r="L3498" t="str">
        <f t="shared" si="270"/>
        <v>6</v>
      </c>
      <c r="M3498" t="str">
        <f t="shared" si="271"/>
        <v>2022</v>
      </c>
      <c r="N3498">
        <f t="shared" si="272"/>
        <v>193821.2</v>
      </c>
      <c r="O3498">
        <f t="shared" si="273"/>
        <v>193821.2</v>
      </c>
      <c r="P3498" t="str">
        <f t="shared" si="274"/>
        <v/>
      </c>
      <c r="Q3498" s="48" t="str">
        <f>IF(O3498="","",
   IF(OR(O3498&lt;EDA_Outlier_Analysis!$C$10, O3498&gt;EDA_Outlier_Analysis!$C$11),
      "Outlier",
      "Normal"))</f>
        <v>Normal</v>
      </c>
      <c r="R3498" t="str">
        <f>IF(P3498="","",
   IF(OR(P3498 &lt; EDA_Outlier_Analysis!$F$7, P3498 &gt; EDA_Outlier_Analysis!$F$8),
      "Outlier",
      "Normal"))</f>
        <v/>
      </c>
      <c r="S3498" t="str">
        <f>IF(N3498="","",
   IF(OR(N3498 &lt;EDA_Outlier_Analysis!$I$10, N3498 &gt; EDA_Outlier_Analysis!$I$11),
      "Outlier",
      "Normal"))</f>
        <v>Normal</v>
      </c>
    </row>
    <row r="3499" spans="1:19">
      <c r="A3499" t="s">
        <v>7967</v>
      </c>
      <c r="B3499" s="4">
        <v>44817</v>
      </c>
      <c r="C3499" s="2">
        <v>67196.990000000005</v>
      </c>
      <c r="D3499" t="s">
        <v>849</v>
      </c>
      <c r="E3499" t="s">
        <v>868</v>
      </c>
      <c r="F3499" t="s">
        <v>11</v>
      </c>
      <c r="G3499" t="s">
        <v>31</v>
      </c>
      <c r="H3499" t="s">
        <v>663</v>
      </c>
      <c r="J3499" t="s">
        <v>7968</v>
      </c>
      <c r="K3499" t="str">
        <f>IF(COUNTIF(Customers!A:A, H3499)&gt;0, "Valid", "Invalid")</f>
        <v>Valid</v>
      </c>
      <c r="L3499" t="str">
        <f t="shared" si="270"/>
        <v>9</v>
      </c>
      <c r="M3499" t="str">
        <f t="shared" si="271"/>
        <v>2022</v>
      </c>
      <c r="N3499">
        <f t="shared" si="272"/>
        <v>67196.990000000005</v>
      </c>
      <c r="O3499">
        <f t="shared" si="273"/>
        <v>67196.990000000005</v>
      </c>
      <c r="P3499" t="str">
        <f t="shared" si="274"/>
        <v/>
      </c>
      <c r="Q3499" s="48" t="str">
        <f>IF(O3499="","",
   IF(OR(O3499&lt;EDA_Outlier_Analysis!$C$10, O3499&gt;EDA_Outlier_Analysis!$C$11),
      "Outlier",
      "Normal"))</f>
        <v>Normal</v>
      </c>
      <c r="R3499" t="str">
        <f>IF(P3499="","",
   IF(OR(P3499 &lt; EDA_Outlier_Analysis!$F$7, P3499 &gt; EDA_Outlier_Analysis!$F$8),
      "Outlier",
      "Normal"))</f>
        <v/>
      </c>
      <c r="S3499" t="str">
        <f>IF(N3499="","",
   IF(OR(N3499 &lt;EDA_Outlier_Analysis!$I$10, N3499 &gt; EDA_Outlier_Analysis!$I$11),
      "Outlier",
      "Normal"))</f>
        <v>Normal</v>
      </c>
    </row>
    <row r="3500" spans="1:19">
      <c r="A3500" t="s">
        <v>7969</v>
      </c>
      <c r="B3500" s="4">
        <v>45075</v>
      </c>
      <c r="C3500" s="2">
        <v>144645.85999999999</v>
      </c>
      <c r="D3500" t="s">
        <v>849</v>
      </c>
      <c r="E3500" t="s">
        <v>850</v>
      </c>
      <c r="F3500" t="s">
        <v>9</v>
      </c>
      <c r="G3500" t="s">
        <v>24</v>
      </c>
      <c r="H3500" t="s">
        <v>301</v>
      </c>
      <c r="J3500" t="s">
        <v>7970</v>
      </c>
      <c r="K3500" t="str">
        <f>IF(COUNTIF(Customers!A:A, H3500)&gt;0, "Valid", "Invalid")</f>
        <v>Valid</v>
      </c>
      <c r="L3500" t="str">
        <f t="shared" si="270"/>
        <v>5</v>
      </c>
      <c r="M3500" t="str">
        <f t="shared" si="271"/>
        <v>2023</v>
      </c>
      <c r="N3500">
        <f t="shared" si="272"/>
        <v>144645.85999999999</v>
      </c>
      <c r="O3500">
        <f t="shared" si="273"/>
        <v>144645.85999999999</v>
      </c>
      <c r="P3500" t="str">
        <f t="shared" si="274"/>
        <v/>
      </c>
      <c r="Q3500" s="48" t="str">
        <f>IF(O3500="","",
   IF(OR(O3500&lt;EDA_Outlier_Analysis!$C$10, O3500&gt;EDA_Outlier_Analysis!$C$11),
      "Outlier",
      "Normal"))</f>
        <v>Normal</v>
      </c>
      <c r="R3500" t="str">
        <f>IF(P3500="","",
   IF(OR(P3500 &lt; EDA_Outlier_Analysis!$F$7, P3500 &gt; EDA_Outlier_Analysis!$F$8),
      "Outlier",
      "Normal"))</f>
        <v/>
      </c>
      <c r="S3500" t="str">
        <f>IF(N3500="","",
   IF(OR(N3500 &lt;EDA_Outlier_Analysis!$I$10, N3500 &gt; EDA_Outlier_Analysis!$I$11),
      "Outlier",
      "Normal"))</f>
        <v>Normal</v>
      </c>
    </row>
    <row r="3501" spans="1:19">
      <c r="A3501" t="s">
        <v>7971</v>
      </c>
      <c r="B3501" s="4">
        <v>44814</v>
      </c>
      <c r="C3501" s="2">
        <v>180584.29</v>
      </c>
      <c r="D3501" t="s">
        <v>849</v>
      </c>
      <c r="E3501" t="s">
        <v>853</v>
      </c>
      <c r="F3501" t="s">
        <v>11</v>
      </c>
      <c r="G3501" t="s">
        <v>20</v>
      </c>
      <c r="H3501" t="s">
        <v>389</v>
      </c>
      <c r="J3501" t="s">
        <v>7972</v>
      </c>
      <c r="K3501" t="str">
        <f>IF(COUNTIF(Customers!A:A, H3501)&gt;0, "Valid", "Invalid")</f>
        <v>Valid</v>
      </c>
      <c r="L3501" t="str">
        <f t="shared" si="270"/>
        <v>9</v>
      </c>
      <c r="M3501" t="str">
        <f t="shared" si="271"/>
        <v>2022</v>
      </c>
      <c r="N3501">
        <f t="shared" si="272"/>
        <v>180584.29</v>
      </c>
      <c r="O3501">
        <f t="shared" si="273"/>
        <v>180584.29</v>
      </c>
      <c r="P3501" t="str">
        <f t="shared" si="274"/>
        <v/>
      </c>
      <c r="Q3501" s="48" t="str">
        <f>IF(O3501="","",
   IF(OR(O3501&lt;EDA_Outlier_Analysis!$C$10, O3501&gt;EDA_Outlier_Analysis!$C$11),
      "Outlier",
      "Normal"))</f>
        <v>Normal</v>
      </c>
      <c r="R3501" t="str">
        <f>IF(P3501="","",
   IF(OR(P3501 &lt; EDA_Outlier_Analysis!$F$7, P3501 &gt; EDA_Outlier_Analysis!$F$8),
      "Outlier",
      "Normal"))</f>
        <v/>
      </c>
      <c r="S3501" t="str">
        <f>IF(N3501="","",
   IF(OR(N3501 &lt;EDA_Outlier_Analysis!$I$10, N3501 &gt; EDA_Outlier_Analysis!$I$11),
      "Outlier",
      "Normal"))</f>
        <v>Normal</v>
      </c>
    </row>
    <row r="3502" spans="1:19">
      <c r="A3502" t="s">
        <v>7973</v>
      </c>
      <c r="B3502" s="4">
        <v>45002</v>
      </c>
      <c r="C3502" s="2">
        <v>94224.34</v>
      </c>
      <c r="D3502" t="s">
        <v>849</v>
      </c>
      <c r="E3502" t="s">
        <v>853</v>
      </c>
      <c r="F3502" t="s">
        <v>9</v>
      </c>
      <c r="G3502" t="s">
        <v>31</v>
      </c>
      <c r="H3502" t="s">
        <v>49</v>
      </c>
      <c r="J3502" t="s">
        <v>7974</v>
      </c>
      <c r="K3502" t="str">
        <f>IF(COUNTIF(Customers!A:A, H3502)&gt;0, "Valid", "Invalid")</f>
        <v>Valid</v>
      </c>
      <c r="L3502" t="str">
        <f t="shared" si="270"/>
        <v>3</v>
      </c>
      <c r="M3502" t="str">
        <f t="shared" si="271"/>
        <v>2023</v>
      </c>
      <c r="N3502">
        <f t="shared" si="272"/>
        <v>94224.34</v>
      </c>
      <c r="O3502">
        <f t="shared" si="273"/>
        <v>94224.34</v>
      </c>
      <c r="P3502" t="str">
        <f t="shared" si="274"/>
        <v/>
      </c>
      <c r="Q3502" s="48" t="str">
        <f>IF(O3502="","",
   IF(OR(O3502&lt;EDA_Outlier_Analysis!$C$10, O3502&gt;EDA_Outlier_Analysis!$C$11),
      "Outlier",
      "Normal"))</f>
        <v>Normal</v>
      </c>
      <c r="R3502" t="str">
        <f>IF(P3502="","",
   IF(OR(P3502 &lt; EDA_Outlier_Analysis!$F$7, P3502 &gt; EDA_Outlier_Analysis!$F$8),
      "Outlier",
      "Normal"))</f>
        <v/>
      </c>
      <c r="S3502" t="str">
        <f>IF(N3502="","",
   IF(OR(N3502 &lt;EDA_Outlier_Analysis!$I$10, N3502 &gt; EDA_Outlier_Analysis!$I$11),
      "Outlier",
      "Normal"))</f>
        <v>Normal</v>
      </c>
    </row>
    <row r="3503" spans="1:19">
      <c r="A3503" t="s">
        <v>7975</v>
      </c>
      <c r="B3503" s="4">
        <v>45113</v>
      </c>
      <c r="C3503" s="2">
        <v>163267.64000000001</v>
      </c>
      <c r="D3503" t="s">
        <v>849</v>
      </c>
      <c r="E3503" t="s">
        <v>853</v>
      </c>
      <c r="F3503" t="s">
        <v>11</v>
      </c>
      <c r="G3503" t="s">
        <v>34</v>
      </c>
      <c r="H3503" t="s">
        <v>241</v>
      </c>
      <c r="J3503" t="s">
        <v>7976</v>
      </c>
      <c r="K3503" t="str">
        <f>IF(COUNTIF(Customers!A:A, H3503)&gt;0, "Valid", "Invalid")</f>
        <v>Valid</v>
      </c>
      <c r="L3503" t="str">
        <f t="shared" si="270"/>
        <v>7</v>
      </c>
      <c r="M3503" t="str">
        <f t="shared" si="271"/>
        <v>2023</v>
      </c>
      <c r="N3503">
        <f t="shared" si="272"/>
        <v>163267.64000000001</v>
      </c>
      <c r="O3503">
        <f t="shared" si="273"/>
        <v>163267.64000000001</v>
      </c>
      <c r="P3503" t="str">
        <f t="shared" si="274"/>
        <v/>
      </c>
      <c r="Q3503" s="48" t="str">
        <f>IF(O3503="","",
   IF(OR(O3503&lt;EDA_Outlier_Analysis!$C$10, O3503&gt;EDA_Outlier_Analysis!$C$11),
      "Outlier",
      "Normal"))</f>
        <v>Normal</v>
      </c>
      <c r="R3503" t="str">
        <f>IF(P3503="","",
   IF(OR(P3503 &lt; EDA_Outlier_Analysis!$F$7, P3503 &gt; EDA_Outlier_Analysis!$F$8),
      "Outlier",
      "Normal"))</f>
        <v/>
      </c>
      <c r="S3503" t="str">
        <f>IF(N3503="","",
   IF(OR(N3503 &lt;EDA_Outlier_Analysis!$I$10, N3503 &gt; EDA_Outlier_Analysis!$I$11),
      "Outlier",
      "Normal"))</f>
        <v>Normal</v>
      </c>
    </row>
    <row r="3504" spans="1:19">
      <c r="A3504" t="s">
        <v>7977</v>
      </c>
      <c r="B3504" s="4">
        <v>44695</v>
      </c>
      <c r="C3504" s="2">
        <v>-41877.39</v>
      </c>
      <c r="D3504" t="s">
        <v>840</v>
      </c>
      <c r="E3504" t="s">
        <v>905</v>
      </c>
      <c r="F3504" t="s">
        <v>10</v>
      </c>
      <c r="G3504" t="s">
        <v>34</v>
      </c>
      <c r="I3504" t="s">
        <v>1813</v>
      </c>
      <c r="J3504" t="s">
        <v>7978</v>
      </c>
      <c r="K3504" t="str">
        <f>IF(COUNTIF(Customers!A:A, H3504)&gt;0, "Valid", "Invalid")</f>
        <v>Invalid</v>
      </c>
      <c r="L3504" t="str">
        <f t="shared" si="270"/>
        <v>5</v>
      </c>
      <c r="M3504" t="str">
        <f t="shared" si="271"/>
        <v>2022</v>
      </c>
      <c r="N3504">
        <f t="shared" si="272"/>
        <v>-41877.39</v>
      </c>
      <c r="O3504" t="str">
        <f t="shared" si="273"/>
        <v/>
      </c>
      <c r="P3504">
        <f t="shared" si="274"/>
        <v>41877.39</v>
      </c>
      <c r="Q3504" s="48" t="str">
        <f>IF(O3504="","",
   IF(OR(O3504&lt;EDA_Outlier_Analysis!$C$10, O3504&gt;EDA_Outlier_Analysis!$C$11),
      "Outlier",
      "Normal"))</f>
        <v/>
      </c>
      <c r="R3504" t="str">
        <f>IF(P3504="","",
   IF(OR(P3504 &lt; EDA_Outlier_Analysis!$F$7, P3504 &gt; EDA_Outlier_Analysis!$F$8),
      "Outlier",
      "Normal"))</f>
        <v>Normal</v>
      </c>
      <c r="S3504" t="str">
        <f>IF(N3504="","",
   IF(OR(N3504 &lt;EDA_Outlier_Analysis!$I$10, N3504 &gt; EDA_Outlier_Analysis!$I$11),
      "Outlier",
      "Normal"))</f>
        <v>Normal</v>
      </c>
    </row>
    <row r="3505" spans="1:19">
      <c r="A3505" t="s">
        <v>7979</v>
      </c>
      <c r="B3505" s="4">
        <v>45199</v>
      </c>
      <c r="C3505" s="2">
        <v>209187.44</v>
      </c>
      <c r="D3505" t="s">
        <v>849</v>
      </c>
      <c r="E3505" t="s">
        <v>868</v>
      </c>
      <c r="F3505" t="s">
        <v>11</v>
      </c>
      <c r="G3505" t="s">
        <v>34</v>
      </c>
      <c r="H3505" t="s">
        <v>707</v>
      </c>
      <c r="J3505" t="s">
        <v>7980</v>
      </c>
      <c r="K3505" t="str">
        <f>IF(COUNTIF(Customers!A:A, H3505)&gt;0, "Valid", "Invalid")</f>
        <v>Valid</v>
      </c>
      <c r="L3505" t="str">
        <f t="shared" si="270"/>
        <v>9</v>
      </c>
      <c r="M3505" t="str">
        <f t="shared" si="271"/>
        <v>2023</v>
      </c>
      <c r="N3505">
        <f t="shared" si="272"/>
        <v>209187.44</v>
      </c>
      <c r="O3505">
        <f t="shared" si="273"/>
        <v>209187.44</v>
      </c>
      <c r="P3505" t="str">
        <f t="shared" si="274"/>
        <v/>
      </c>
      <c r="Q3505" s="48" t="str">
        <f>IF(O3505="","",
   IF(OR(O3505&lt;EDA_Outlier_Analysis!$C$10, O3505&gt;EDA_Outlier_Analysis!$C$11),
      "Outlier",
      "Normal"))</f>
        <v>Normal</v>
      </c>
      <c r="R3505" t="str">
        <f>IF(P3505="","",
   IF(OR(P3505 &lt; EDA_Outlier_Analysis!$F$7, P3505 &gt; EDA_Outlier_Analysis!$F$8),
      "Outlier",
      "Normal"))</f>
        <v/>
      </c>
      <c r="S3505" t="str">
        <f>IF(N3505="","",
   IF(OR(N3505 &lt;EDA_Outlier_Analysis!$I$10, N3505 &gt; EDA_Outlier_Analysis!$I$11),
      "Outlier",
      "Normal"))</f>
        <v>Normal</v>
      </c>
    </row>
    <row r="3506" spans="1:19">
      <c r="A3506" t="s">
        <v>7981</v>
      </c>
      <c r="B3506" s="4">
        <v>44753</v>
      </c>
      <c r="C3506" s="2">
        <v>253291.66</v>
      </c>
      <c r="D3506" t="s">
        <v>849</v>
      </c>
      <c r="E3506" t="s">
        <v>850</v>
      </c>
      <c r="F3506" t="s">
        <v>9</v>
      </c>
      <c r="G3506" t="s">
        <v>34</v>
      </c>
      <c r="H3506" t="s">
        <v>603</v>
      </c>
      <c r="J3506" t="s">
        <v>7982</v>
      </c>
      <c r="K3506" t="str">
        <f>IF(COUNTIF(Customers!A:A, H3506)&gt;0, "Valid", "Invalid")</f>
        <v>Valid</v>
      </c>
      <c r="L3506" t="str">
        <f t="shared" si="270"/>
        <v>7</v>
      </c>
      <c r="M3506" t="str">
        <f t="shared" si="271"/>
        <v>2022</v>
      </c>
      <c r="N3506">
        <f t="shared" si="272"/>
        <v>253291.66</v>
      </c>
      <c r="O3506">
        <f t="shared" si="273"/>
        <v>253291.66</v>
      </c>
      <c r="P3506" t="str">
        <f t="shared" si="274"/>
        <v/>
      </c>
      <c r="Q3506" s="48" t="str">
        <f>IF(O3506="","",
   IF(OR(O3506&lt;EDA_Outlier_Analysis!$C$10, O3506&gt;EDA_Outlier_Analysis!$C$11),
      "Outlier",
      "Normal"))</f>
        <v>Normal</v>
      </c>
      <c r="R3506" t="str">
        <f>IF(P3506="","",
   IF(OR(P3506 &lt; EDA_Outlier_Analysis!$F$7, P3506 &gt; EDA_Outlier_Analysis!$F$8),
      "Outlier",
      "Normal"))</f>
        <v/>
      </c>
      <c r="S3506" t="str">
        <f>IF(N3506="","",
   IF(OR(N3506 &lt;EDA_Outlier_Analysis!$I$10, N3506 &gt; EDA_Outlier_Analysis!$I$11),
      "Outlier",
      "Normal"))</f>
        <v>Normal</v>
      </c>
    </row>
    <row r="3507" spans="1:19">
      <c r="A3507" t="s">
        <v>7983</v>
      </c>
      <c r="B3507" s="4">
        <v>44637</v>
      </c>
      <c r="C3507" s="2">
        <v>-60643.78</v>
      </c>
      <c r="D3507" t="s">
        <v>840</v>
      </c>
      <c r="E3507" t="s">
        <v>905</v>
      </c>
      <c r="F3507" t="s">
        <v>9</v>
      </c>
      <c r="G3507" t="s">
        <v>31</v>
      </c>
      <c r="I3507" t="s">
        <v>1510</v>
      </c>
      <c r="J3507" t="s">
        <v>7984</v>
      </c>
      <c r="K3507" t="str">
        <f>IF(COUNTIF(Customers!A:A, H3507)&gt;0, "Valid", "Invalid")</f>
        <v>Invalid</v>
      </c>
      <c r="L3507" t="str">
        <f t="shared" si="270"/>
        <v>3</v>
      </c>
      <c r="M3507" t="str">
        <f t="shared" si="271"/>
        <v>2022</v>
      </c>
      <c r="N3507">
        <f t="shared" si="272"/>
        <v>-60643.78</v>
      </c>
      <c r="O3507" t="str">
        <f t="shared" si="273"/>
        <v/>
      </c>
      <c r="P3507">
        <f t="shared" si="274"/>
        <v>60643.78</v>
      </c>
      <c r="Q3507" s="48" t="str">
        <f>IF(O3507="","",
   IF(OR(O3507&lt;EDA_Outlier_Analysis!$C$10, O3507&gt;EDA_Outlier_Analysis!$C$11),
      "Outlier",
      "Normal"))</f>
        <v/>
      </c>
      <c r="R3507" t="str">
        <f>IF(P3507="","",
   IF(OR(P3507 &lt; EDA_Outlier_Analysis!$F$7, P3507 &gt; EDA_Outlier_Analysis!$F$8),
      "Outlier",
      "Normal"))</f>
        <v>Outlier</v>
      </c>
      <c r="S3507" t="str">
        <f>IF(N3507="","",
   IF(OR(N3507 &lt;EDA_Outlier_Analysis!$I$10, N3507 &gt; EDA_Outlier_Analysis!$I$11),
      "Outlier",
      "Normal"))</f>
        <v>Normal</v>
      </c>
    </row>
    <row r="3508" spans="1:19">
      <c r="A3508" t="s">
        <v>7985</v>
      </c>
      <c r="B3508" s="4">
        <v>44844</v>
      </c>
      <c r="C3508" s="2">
        <v>212463.27</v>
      </c>
      <c r="D3508" t="s">
        <v>849</v>
      </c>
      <c r="E3508" t="s">
        <v>850</v>
      </c>
      <c r="F3508" t="s">
        <v>9</v>
      </c>
      <c r="G3508" t="s">
        <v>20</v>
      </c>
      <c r="H3508" t="s">
        <v>117</v>
      </c>
      <c r="J3508" t="s">
        <v>7986</v>
      </c>
      <c r="K3508" t="str">
        <f>IF(COUNTIF(Customers!A:A, H3508)&gt;0, "Valid", "Invalid")</f>
        <v>Valid</v>
      </c>
      <c r="L3508" t="str">
        <f t="shared" si="270"/>
        <v>10</v>
      </c>
      <c r="M3508" t="str">
        <f t="shared" si="271"/>
        <v>2022</v>
      </c>
      <c r="N3508">
        <f t="shared" si="272"/>
        <v>212463.27</v>
      </c>
      <c r="O3508">
        <f t="shared" si="273"/>
        <v>212463.27</v>
      </c>
      <c r="P3508" t="str">
        <f t="shared" si="274"/>
        <v/>
      </c>
      <c r="Q3508" s="48" t="str">
        <f>IF(O3508="","",
   IF(OR(O3508&lt;EDA_Outlier_Analysis!$C$10, O3508&gt;EDA_Outlier_Analysis!$C$11),
      "Outlier",
      "Normal"))</f>
        <v>Normal</v>
      </c>
      <c r="R3508" t="str">
        <f>IF(P3508="","",
   IF(OR(P3508 &lt; EDA_Outlier_Analysis!$F$7, P3508 &gt; EDA_Outlier_Analysis!$F$8),
      "Outlier",
      "Normal"))</f>
        <v/>
      </c>
      <c r="S3508" t="str">
        <f>IF(N3508="","",
   IF(OR(N3508 &lt;EDA_Outlier_Analysis!$I$10, N3508 &gt; EDA_Outlier_Analysis!$I$11),
      "Outlier",
      "Normal"))</f>
        <v>Normal</v>
      </c>
    </row>
    <row r="3509" spans="1:19">
      <c r="A3509" t="s">
        <v>7987</v>
      </c>
      <c r="B3509" s="4">
        <v>45210</v>
      </c>
      <c r="C3509" s="2">
        <v>224415.35</v>
      </c>
      <c r="D3509" t="s">
        <v>849</v>
      </c>
      <c r="E3509" t="s">
        <v>850</v>
      </c>
      <c r="F3509" t="s">
        <v>11</v>
      </c>
      <c r="G3509" t="s">
        <v>24</v>
      </c>
      <c r="H3509" t="s">
        <v>431</v>
      </c>
      <c r="J3509" t="s">
        <v>7988</v>
      </c>
      <c r="K3509" t="str">
        <f>IF(COUNTIF(Customers!A:A, H3509)&gt;0, "Valid", "Invalid")</f>
        <v>Valid</v>
      </c>
      <c r="L3509" t="str">
        <f t="shared" si="270"/>
        <v>10</v>
      </c>
      <c r="M3509" t="str">
        <f t="shared" si="271"/>
        <v>2023</v>
      </c>
      <c r="N3509">
        <f t="shared" si="272"/>
        <v>224415.35</v>
      </c>
      <c r="O3509">
        <f t="shared" si="273"/>
        <v>224415.35</v>
      </c>
      <c r="P3509" t="str">
        <f t="shared" si="274"/>
        <v/>
      </c>
      <c r="Q3509" s="48" t="str">
        <f>IF(O3509="","",
   IF(OR(O3509&lt;EDA_Outlier_Analysis!$C$10, O3509&gt;EDA_Outlier_Analysis!$C$11),
      "Outlier",
      "Normal"))</f>
        <v>Normal</v>
      </c>
      <c r="R3509" t="str">
        <f>IF(P3509="","",
   IF(OR(P3509 &lt; EDA_Outlier_Analysis!$F$7, P3509 &gt; EDA_Outlier_Analysis!$F$8),
      "Outlier",
      "Normal"))</f>
        <v/>
      </c>
      <c r="S3509" t="str">
        <f>IF(N3509="","",
   IF(OR(N3509 &lt;EDA_Outlier_Analysis!$I$10, N3509 &gt; EDA_Outlier_Analysis!$I$11),
      "Outlier",
      "Normal"))</f>
        <v>Normal</v>
      </c>
    </row>
    <row r="3510" spans="1:19">
      <c r="A3510" t="s">
        <v>7989</v>
      </c>
      <c r="B3510" s="4">
        <v>45282</v>
      </c>
      <c r="C3510" s="2">
        <v>162404.29999999999</v>
      </c>
      <c r="D3510" t="s">
        <v>849</v>
      </c>
      <c r="E3510" t="s">
        <v>853</v>
      </c>
      <c r="F3510" t="s">
        <v>9</v>
      </c>
      <c r="G3510" t="s">
        <v>31</v>
      </c>
      <c r="H3510" t="s">
        <v>265</v>
      </c>
      <c r="J3510" t="s">
        <v>7990</v>
      </c>
      <c r="K3510" t="str">
        <f>IF(COUNTIF(Customers!A:A, H3510)&gt;0, "Valid", "Invalid")</f>
        <v>Valid</v>
      </c>
      <c r="L3510" t="str">
        <f t="shared" si="270"/>
        <v>12</v>
      </c>
      <c r="M3510" t="str">
        <f t="shared" si="271"/>
        <v>2023</v>
      </c>
      <c r="N3510">
        <f t="shared" si="272"/>
        <v>162404.29999999999</v>
      </c>
      <c r="O3510">
        <f t="shared" si="273"/>
        <v>162404.29999999999</v>
      </c>
      <c r="P3510" t="str">
        <f t="shared" si="274"/>
        <v/>
      </c>
      <c r="Q3510" s="48" t="str">
        <f>IF(O3510="","",
   IF(OR(O3510&lt;EDA_Outlier_Analysis!$C$10, O3510&gt;EDA_Outlier_Analysis!$C$11),
      "Outlier",
      "Normal"))</f>
        <v>Normal</v>
      </c>
      <c r="R3510" t="str">
        <f>IF(P3510="","",
   IF(OR(P3510 &lt; EDA_Outlier_Analysis!$F$7, P3510 &gt; EDA_Outlier_Analysis!$F$8),
      "Outlier",
      "Normal"))</f>
        <v/>
      </c>
      <c r="S3510" t="str">
        <f>IF(N3510="","",
   IF(OR(N3510 &lt;EDA_Outlier_Analysis!$I$10, N3510 &gt; EDA_Outlier_Analysis!$I$11),
      "Outlier",
      "Normal"))</f>
        <v>Normal</v>
      </c>
    </row>
    <row r="3511" spans="1:19">
      <c r="A3511" t="s">
        <v>7991</v>
      </c>
      <c r="B3511" s="4">
        <v>44822</v>
      </c>
      <c r="C3511" s="2">
        <v>203828.23</v>
      </c>
      <c r="D3511" t="s">
        <v>849</v>
      </c>
      <c r="E3511" t="s">
        <v>850</v>
      </c>
      <c r="F3511" t="s">
        <v>11</v>
      </c>
      <c r="G3511" t="s">
        <v>31</v>
      </c>
      <c r="H3511" t="s">
        <v>355</v>
      </c>
      <c r="J3511" t="s">
        <v>7992</v>
      </c>
      <c r="K3511" t="str">
        <f>IF(COUNTIF(Customers!A:A, H3511)&gt;0, "Valid", "Invalid")</f>
        <v>Valid</v>
      </c>
      <c r="L3511" t="str">
        <f t="shared" si="270"/>
        <v>9</v>
      </c>
      <c r="M3511" t="str">
        <f t="shared" si="271"/>
        <v>2022</v>
      </c>
      <c r="N3511">
        <f t="shared" si="272"/>
        <v>203828.23</v>
      </c>
      <c r="O3511">
        <f t="shared" si="273"/>
        <v>203828.23</v>
      </c>
      <c r="P3511" t="str">
        <f t="shared" si="274"/>
        <v/>
      </c>
      <c r="Q3511" s="48" t="str">
        <f>IF(O3511="","",
   IF(OR(O3511&lt;EDA_Outlier_Analysis!$C$10, O3511&gt;EDA_Outlier_Analysis!$C$11),
      "Outlier",
      "Normal"))</f>
        <v>Normal</v>
      </c>
      <c r="R3511" t="str">
        <f>IF(P3511="","",
   IF(OR(P3511 &lt; EDA_Outlier_Analysis!$F$7, P3511 &gt; EDA_Outlier_Analysis!$F$8),
      "Outlier",
      "Normal"))</f>
        <v/>
      </c>
      <c r="S3511" t="str">
        <f>IF(N3511="","",
   IF(OR(N3511 &lt;EDA_Outlier_Analysis!$I$10, N3511 &gt; EDA_Outlier_Analysis!$I$11),
      "Outlier",
      "Normal"))</f>
        <v>Normal</v>
      </c>
    </row>
    <row r="3512" spans="1:19">
      <c r="A3512" t="s">
        <v>7993</v>
      </c>
      <c r="B3512" s="4">
        <v>44913</v>
      </c>
      <c r="C3512" s="2">
        <v>154769.22</v>
      </c>
      <c r="D3512" t="s">
        <v>849</v>
      </c>
      <c r="E3512" t="s">
        <v>850</v>
      </c>
      <c r="F3512" t="s">
        <v>9</v>
      </c>
      <c r="G3512" t="s">
        <v>20</v>
      </c>
      <c r="H3512" t="s">
        <v>513</v>
      </c>
      <c r="J3512" t="s">
        <v>7994</v>
      </c>
      <c r="K3512" t="str">
        <f>IF(COUNTIF(Customers!A:A, H3512)&gt;0, "Valid", "Invalid")</f>
        <v>Valid</v>
      </c>
      <c r="L3512" t="str">
        <f t="shared" si="270"/>
        <v>12</v>
      </c>
      <c r="M3512" t="str">
        <f t="shared" si="271"/>
        <v>2022</v>
      </c>
      <c r="N3512">
        <f t="shared" si="272"/>
        <v>154769.22</v>
      </c>
      <c r="O3512">
        <f t="shared" si="273"/>
        <v>154769.22</v>
      </c>
      <c r="P3512" t="str">
        <f t="shared" si="274"/>
        <v/>
      </c>
      <c r="Q3512" s="48" t="str">
        <f>IF(O3512="","",
   IF(OR(O3512&lt;EDA_Outlier_Analysis!$C$10, O3512&gt;EDA_Outlier_Analysis!$C$11),
      "Outlier",
      "Normal"))</f>
        <v>Normal</v>
      </c>
      <c r="R3512" t="str">
        <f>IF(P3512="","",
   IF(OR(P3512 &lt; EDA_Outlier_Analysis!$F$7, P3512 &gt; EDA_Outlier_Analysis!$F$8),
      "Outlier",
      "Normal"))</f>
        <v/>
      </c>
      <c r="S3512" t="str">
        <f>IF(N3512="","",
   IF(OR(N3512 &lt;EDA_Outlier_Analysis!$I$10, N3512 &gt; EDA_Outlier_Analysis!$I$11),
      "Outlier",
      "Normal"))</f>
        <v>Normal</v>
      </c>
    </row>
    <row r="3513" spans="1:19">
      <c r="A3513" t="s">
        <v>7995</v>
      </c>
      <c r="B3513" s="4">
        <v>44563</v>
      </c>
      <c r="C3513" s="2">
        <v>-28200.05</v>
      </c>
      <c r="D3513" t="s">
        <v>840</v>
      </c>
      <c r="E3513" t="s">
        <v>878</v>
      </c>
      <c r="F3513" t="s">
        <v>10</v>
      </c>
      <c r="G3513" t="s">
        <v>31</v>
      </c>
      <c r="I3513" t="s">
        <v>1800</v>
      </c>
      <c r="J3513" t="s">
        <v>7996</v>
      </c>
      <c r="K3513" t="str">
        <f>IF(COUNTIF(Customers!A:A, H3513)&gt;0, "Valid", "Invalid")</f>
        <v>Invalid</v>
      </c>
      <c r="L3513" t="str">
        <f t="shared" si="270"/>
        <v>1</v>
      </c>
      <c r="M3513" t="str">
        <f t="shared" si="271"/>
        <v>2022</v>
      </c>
      <c r="N3513">
        <f t="shared" si="272"/>
        <v>-28200.05</v>
      </c>
      <c r="O3513" t="str">
        <f t="shared" si="273"/>
        <v/>
      </c>
      <c r="P3513">
        <f t="shared" si="274"/>
        <v>28200.05</v>
      </c>
      <c r="Q3513" s="48" t="str">
        <f>IF(O3513="","",
   IF(OR(O3513&lt;EDA_Outlier_Analysis!$C$10, O3513&gt;EDA_Outlier_Analysis!$C$11),
      "Outlier",
      "Normal"))</f>
        <v/>
      </c>
      <c r="R3513" t="str">
        <f>IF(P3513="","",
   IF(OR(P3513 &lt; EDA_Outlier_Analysis!$F$7, P3513 &gt; EDA_Outlier_Analysis!$F$8),
      "Outlier",
      "Normal"))</f>
        <v>Normal</v>
      </c>
      <c r="S3513" t="str">
        <f>IF(N3513="","",
   IF(OR(N3513 &lt;EDA_Outlier_Analysis!$I$10, N3513 &gt; EDA_Outlier_Analysis!$I$11),
      "Outlier",
      "Normal"))</f>
        <v>Normal</v>
      </c>
    </row>
    <row r="3514" spans="1:19">
      <c r="A3514" t="s">
        <v>7997</v>
      </c>
      <c r="B3514" s="4">
        <v>45087</v>
      </c>
      <c r="C3514" s="2">
        <v>-35513.339999999997</v>
      </c>
      <c r="D3514" t="s">
        <v>840</v>
      </c>
      <c r="E3514" t="s">
        <v>845</v>
      </c>
      <c r="F3514" t="s">
        <v>9</v>
      </c>
      <c r="G3514" t="s">
        <v>34</v>
      </c>
      <c r="I3514" t="s">
        <v>1519</v>
      </c>
      <c r="J3514" t="s">
        <v>7998</v>
      </c>
      <c r="K3514" t="str">
        <f>IF(COUNTIF(Customers!A:A, H3514)&gt;0, "Valid", "Invalid")</f>
        <v>Invalid</v>
      </c>
      <c r="L3514" t="str">
        <f t="shared" si="270"/>
        <v>6</v>
      </c>
      <c r="M3514" t="str">
        <f t="shared" si="271"/>
        <v>2023</v>
      </c>
      <c r="N3514">
        <f t="shared" si="272"/>
        <v>-35513.339999999997</v>
      </c>
      <c r="O3514" t="str">
        <f t="shared" si="273"/>
        <v/>
      </c>
      <c r="P3514">
        <f t="shared" si="274"/>
        <v>35513.339999999997</v>
      </c>
      <c r="Q3514" s="48" t="str">
        <f>IF(O3514="","",
   IF(OR(O3514&lt;EDA_Outlier_Analysis!$C$10, O3514&gt;EDA_Outlier_Analysis!$C$11),
      "Outlier",
      "Normal"))</f>
        <v/>
      </c>
      <c r="R3514" t="str">
        <f>IF(P3514="","",
   IF(OR(P3514 &lt; EDA_Outlier_Analysis!$F$7, P3514 &gt; EDA_Outlier_Analysis!$F$8),
      "Outlier",
      "Normal"))</f>
        <v>Normal</v>
      </c>
      <c r="S3514" t="str">
        <f>IF(N3514="","",
   IF(OR(N3514 &lt;EDA_Outlier_Analysis!$I$10, N3514 &gt; EDA_Outlier_Analysis!$I$11),
      "Outlier",
      "Normal"))</f>
        <v>Normal</v>
      </c>
    </row>
    <row r="3515" spans="1:19">
      <c r="A3515" t="s">
        <v>7999</v>
      </c>
      <c r="B3515" s="4">
        <v>44741</v>
      </c>
      <c r="C3515" s="2">
        <v>-35006.720000000001</v>
      </c>
      <c r="D3515" t="s">
        <v>840</v>
      </c>
      <c r="E3515" t="s">
        <v>841</v>
      </c>
      <c r="F3515" t="s">
        <v>10</v>
      </c>
      <c r="G3515" t="s">
        <v>20</v>
      </c>
      <c r="I3515" t="s">
        <v>1096</v>
      </c>
      <c r="J3515" t="s">
        <v>8000</v>
      </c>
      <c r="K3515" t="str">
        <f>IF(COUNTIF(Customers!A:A, H3515)&gt;0, "Valid", "Invalid")</f>
        <v>Invalid</v>
      </c>
      <c r="L3515" t="str">
        <f t="shared" si="270"/>
        <v>6</v>
      </c>
      <c r="M3515" t="str">
        <f t="shared" si="271"/>
        <v>2022</v>
      </c>
      <c r="N3515">
        <f t="shared" si="272"/>
        <v>-35006.720000000001</v>
      </c>
      <c r="O3515" t="str">
        <f t="shared" si="273"/>
        <v/>
      </c>
      <c r="P3515">
        <f t="shared" si="274"/>
        <v>35006.720000000001</v>
      </c>
      <c r="Q3515" s="48" t="str">
        <f>IF(O3515="","",
   IF(OR(O3515&lt;EDA_Outlier_Analysis!$C$10, O3515&gt;EDA_Outlier_Analysis!$C$11),
      "Outlier",
      "Normal"))</f>
        <v/>
      </c>
      <c r="R3515" t="str">
        <f>IF(P3515="","",
   IF(OR(P3515 &lt; EDA_Outlier_Analysis!$F$7, P3515 &gt; EDA_Outlier_Analysis!$F$8),
      "Outlier",
      "Normal"))</f>
        <v>Normal</v>
      </c>
      <c r="S3515" t="str">
        <f>IF(N3515="","",
   IF(OR(N3515 &lt;EDA_Outlier_Analysis!$I$10, N3515 &gt; EDA_Outlier_Analysis!$I$11),
      "Outlier",
      "Normal"))</f>
        <v>Normal</v>
      </c>
    </row>
    <row r="3516" spans="1:19">
      <c r="A3516" t="s">
        <v>8001</v>
      </c>
      <c r="B3516" s="4">
        <v>44945</v>
      </c>
      <c r="C3516" s="2">
        <v>214293.45</v>
      </c>
      <c r="D3516" t="s">
        <v>849</v>
      </c>
      <c r="E3516" t="s">
        <v>853</v>
      </c>
      <c r="F3516" t="s">
        <v>11</v>
      </c>
      <c r="G3516" t="s">
        <v>31</v>
      </c>
      <c r="H3516" t="s">
        <v>329</v>
      </c>
      <c r="J3516" t="s">
        <v>8002</v>
      </c>
      <c r="K3516" t="str">
        <f>IF(COUNTIF(Customers!A:A, H3516)&gt;0, "Valid", "Invalid")</f>
        <v>Valid</v>
      </c>
      <c r="L3516" t="str">
        <f t="shared" si="270"/>
        <v>1</v>
      </c>
      <c r="M3516" t="str">
        <f t="shared" si="271"/>
        <v>2023</v>
      </c>
      <c r="N3516">
        <f t="shared" si="272"/>
        <v>214293.45</v>
      </c>
      <c r="O3516">
        <f t="shared" si="273"/>
        <v>214293.45</v>
      </c>
      <c r="P3516" t="str">
        <f t="shared" si="274"/>
        <v/>
      </c>
      <c r="Q3516" s="48" t="str">
        <f>IF(O3516="","",
   IF(OR(O3516&lt;EDA_Outlier_Analysis!$C$10, O3516&gt;EDA_Outlier_Analysis!$C$11),
      "Outlier",
      "Normal"))</f>
        <v>Normal</v>
      </c>
      <c r="R3516" t="str">
        <f>IF(P3516="","",
   IF(OR(P3516 &lt; EDA_Outlier_Analysis!$F$7, P3516 &gt; EDA_Outlier_Analysis!$F$8),
      "Outlier",
      "Normal"))</f>
        <v/>
      </c>
      <c r="S3516" t="str">
        <f>IF(N3516="","",
   IF(OR(N3516 &lt;EDA_Outlier_Analysis!$I$10, N3516 &gt; EDA_Outlier_Analysis!$I$11),
      "Outlier",
      "Normal"))</f>
        <v>Normal</v>
      </c>
    </row>
    <row r="3517" spans="1:19">
      <c r="A3517" t="s">
        <v>8003</v>
      </c>
      <c r="B3517" s="4">
        <v>44961</v>
      </c>
      <c r="C3517" s="2">
        <v>-19874.919999999998</v>
      </c>
      <c r="D3517" t="s">
        <v>840</v>
      </c>
      <c r="E3517" t="s">
        <v>905</v>
      </c>
      <c r="F3517" t="s">
        <v>10</v>
      </c>
      <c r="G3517" t="s">
        <v>31</v>
      </c>
      <c r="I3517" t="s">
        <v>1156</v>
      </c>
      <c r="J3517" t="s">
        <v>8004</v>
      </c>
      <c r="K3517" t="str">
        <f>IF(COUNTIF(Customers!A:A, H3517)&gt;0, "Valid", "Invalid")</f>
        <v>Invalid</v>
      </c>
      <c r="L3517" t="str">
        <f t="shared" si="270"/>
        <v>2</v>
      </c>
      <c r="M3517" t="str">
        <f t="shared" si="271"/>
        <v>2023</v>
      </c>
      <c r="N3517">
        <f t="shared" si="272"/>
        <v>-19874.919999999998</v>
      </c>
      <c r="O3517" t="str">
        <f t="shared" si="273"/>
        <v/>
      </c>
      <c r="P3517">
        <f t="shared" si="274"/>
        <v>19874.919999999998</v>
      </c>
      <c r="Q3517" s="48" t="str">
        <f>IF(O3517="","",
   IF(OR(O3517&lt;EDA_Outlier_Analysis!$C$10, O3517&gt;EDA_Outlier_Analysis!$C$11),
      "Outlier",
      "Normal"))</f>
        <v/>
      </c>
      <c r="R3517" t="str">
        <f>IF(P3517="","",
   IF(OR(P3517 &lt; EDA_Outlier_Analysis!$F$7, P3517 &gt; EDA_Outlier_Analysis!$F$8),
      "Outlier",
      "Normal"))</f>
        <v>Outlier</v>
      </c>
      <c r="S3517" t="str">
        <f>IF(N3517="","",
   IF(OR(N3517 &lt;EDA_Outlier_Analysis!$I$10, N3517 &gt; EDA_Outlier_Analysis!$I$11),
      "Outlier",
      "Normal"))</f>
        <v>Normal</v>
      </c>
    </row>
    <row r="3518" spans="1:19">
      <c r="A3518" t="s">
        <v>8005</v>
      </c>
      <c r="B3518" s="4">
        <v>44804</v>
      </c>
      <c r="C3518" s="2">
        <v>-5707.04</v>
      </c>
      <c r="D3518" t="s">
        <v>840</v>
      </c>
      <c r="E3518" t="s">
        <v>856</v>
      </c>
      <c r="F3518" t="s">
        <v>11</v>
      </c>
      <c r="G3518" t="s">
        <v>24</v>
      </c>
      <c r="I3518" t="s">
        <v>3081</v>
      </c>
      <c r="J3518" t="s">
        <v>8006</v>
      </c>
      <c r="K3518" t="str">
        <f>IF(COUNTIF(Customers!A:A, H3518)&gt;0, "Valid", "Invalid")</f>
        <v>Invalid</v>
      </c>
      <c r="L3518" t="str">
        <f t="shared" si="270"/>
        <v>8</v>
      </c>
      <c r="M3518" t="str">
        <f t="shared" si="271"/>
        <v>2022</v>
      </c>
      <c r="N3518">
        <f t="shared" si="272"/>
        <v>-5707.04</v>
      </c>
      <c r="O3518" t="str">
        <f t="shared" si="273"/>
        <v/>
      </c>
      <c r="P3518">
        <f t="shared" si="274"/>
        <v>5707.04</v>
      </c>
      <c r="Q3518" s="48" t="str">
        <f>IF(O3518="","",
   IF(OR(O3518&lt;EDA_Outlier_Analysis!$C$10, O3518&gt;EDA_Outlier_Analysis!$C$11),
      "Outlier",
      "Normal"))</f>
        <v/>
      </c>
      <c r="R3518" t="str">
        <f>IF(P3518="","",
   IF(OR(P3518 &lt; EDA_Outlier_Analysis!$F$7, P3518 &gt; EDA_Outlier_Analysis!$F$8),
      "Outlier",
      "Normal"))</f>
        <v>Outlier</v>
      </c>
      <c r="S3518" t="str">
        <f>IF(N3518="","",
   IF(OR(N3518 &lt;EDA_Outlier_Analysis!$I$10, N3518 &gt; EDA_Outlier_Analysis!$I$11),
      "Outlier",
      "Normal"))</f>
        <v>Normal</v>
      </c>
    </row>
    <row r="3519" spans="1:19">
      <c r="A3519" t="s">
        <v>8007</v>
      </c>
      <c r="B3519" s="4">
        <v>45053</v>
      </c>
      <c r="C3519" s="2">
        <v>151550.54</v>
      </c>
      <c r="D3519" t="s">
        <v>849</v>
      </c>
      <c r="E3519" t="s">
        <v>853</v>
      </c>
      <c r="F3519" t="s">
        <v>11</v>
      </c>
      <c r="G3519" t="s">
        <v>34</v>
      </c>
      <c r="H3519" t="s">
        <v>603</v>
      </c>
      <c r="J3519" t="s">
        <v>8008</v>
      </c>
      <c r="K3519" t="str">
        <f>IF(COUNTIF(Customers!A:A, H3519)&gt;0, "Valid", "Invalid")</f>
        <v>Valid</v>
      </c>
      <c r="L3519" t="str">
        <f t="shared" si="270"/>
        <v>5</v>
      </c>
      <c r="M3519" t="str">
        <f t="shared" si="271"/>
        <v>2023</v>
      </c>
      <c r="N3519">
        <f t="shared" si="272"/>
        <v>151550.54</v>
      </c>
      <c r="O3519">
        <f t="shared" si="273"/>
        <v>151550.54</v>
      </c>
      <c r="P3519" t="str">
        <f t="shared" si="274"/>
        <v/>
      </c>
      <c r="Q3519" s="48" t="str">
        <f>IF(O3519="","",
   IF(OR(O3519&lt;EDA_Outlier_Analysis!$C$10, O3519&gt;EDA_Outlier_Analysis!$C$11),
      "Outlier",
      "Normal"))</f>
        <v>Normal</v>
      </c>
      <c r="R3519" t="str">
        <f>IF(P3519="","",
   IF(OR(P3519 &lt; EDA_Outlier_Analysis!$F$7, P3519 &gt; EDA_Outlier_Analysis!$F$8),
      "Outlier",
      "Normal"))</f>
        <v/>
      </c>
      <c r="S3519" t="str">
        <f>IF(N3519="","",
   IF(OR(N3519 &lt;EDA_Outlier_Analysis!$I$10, N3519 &gt; EDA_Outlier_Analysis!$I$11),
      "Outlier",
      "Normal"))</f>
        <v>Normal</v>
      </c>
    </row>
    <row r="3520" spans="1:19">
      <c r="A3520" t="s">
        <v>8009</v>
      </c>
      <c r="B3520" s="4">
        <v>45215</v>
      </c>
      <c r="C3520" s="2">
        <v>131949.51</v>
      </c>
      <c r="D3520" t="s">
        <v>849</v>
      </c>
      <c r="E3520" t="s">
        <v>853</v>
      </c>
      <c r="F3520" t="s">
        <v>11</v>
      </c>
      <c r="G3520" t="s">
        <v>24</v>
      </c>
      <c r="H3520" t="s">
        <v>51</v>
      </c>
      <c r="J3520" t="s">
        <v>8010</v>
      </c>
      <c r="K3520" t="str">
        <f>IF(COUNTIF(Customers!A:A, H3520)&gt;0, "Valid", "Invalid")</f>
        <v>Valid</v>
      </c>
      <c r="L3520" t="str">
        <f t="shared" si="270"/>
        <v>10</v>
      </c>
      <c r="M3520" t="str">
        <f t="shared" si="271"/>
        <v>2023</v>
      </c>
      <c r="N3520">
        <f t="shared" si="272"/>
        <v>131949.51</v>
      </c>
      <c r="O3520">
        <f t="shared" si="273"/>
        <v>131949.51</v>
      </c>
      <c r="P3520" t="str">
        <f t="shared" si="274"/>
        <v/>
      </c>
      <c r="Q3520" s="48" t="str">
        <f>IF(O3520="","",
   IF(OR(O3520&lt;EDA_Outlier_Analysis!$C$10, O3520&gt;EDA_Outlier_Analysis!$C$11),
      "Outlier",
      "Normal"))</f>
        <v>Normal</v>
      </c>
      <c r="R3520" t="str">
        <f>IF(P3520="","",
   IF(OR(P3520 &lt; EDA_Outlier_Analysis!$F$7, P3520 &gt; EDA_Outlier_Analysis!$F$8),
      "Outlier",
      "Normal"))</f>
        <v/>
      </c>
      <c r="S3520" t="str">
        <f>IF(N3520="","",
   IF(OR(N3520 &lt;EDA_Outlier_Analysis!$I$10, N3520 &gt; EDA_Outlier_Analysis!$I$11),
      "Outlier",
      "Normal"))</f>
        <v>Normal</v>
      </c>
    </row>
    <row r="3521" spans="1:19">
      <c r="A3521" t="s">
        <v>8011</v>
      </c>
      <c r="B3521" s="4">
        <v>44912</v>
      </c>
      <c r="C3521" s="2">
        <v>107434.4</v>
      </c>
      <c r="D3521" t="s">
        <v>849</v>
      </c>
      <c r="E3521" t="s">
        <v>853</v>
      </c>
      <c r="F3521" t="s">
        <v>11</v>
      </c>
      <c r="G3521" t="s">
        <v>31</v>
      </c>
      <c r="H3521" t="s">
        <v>191</v>
      </c>
      <c r="J3521" t="s">
        <v>8012</v>
      </c>
      <c r="K3521" t="str">
        <f>IF(COUNTIF(Customers!A:A, H3521)&gt;0, "Valid", "Invalid")</f>
        <v>Valid</v>
      </c>
      <c r="L3521" t="str">
        <f t="shared" si="270"/>
        <v>12</v>
      </c>
      <c r="M3521" t="str">
        <f t="shared" si="271"/>
        <v>2022</v>
      </c>
      <c r="N3521">
        <f t="shared" si="272"/>
        <v>107434.4</v>
      </c>
      <c r="O3521">
        <f t="shared" si="273"/>
        <v>107434.4</v>
      </c>
      <c r="P3521" t="str">
        <f t="shared" si="274"/>
        <v/>
      </c>
      <c r="Q3521" s="48" t="str">
        <f>IF(O3521="","",
   IF(OR(O3521&lt;EDA_Outlier_Analysis!$C$10, O3521&gt;EDA_Outlier_Analysis!$C$11),
      "Outlier",
      "Normal"))</f>
        <v>Normal</v>
      </c>
      <c r="R3521" t="str">
        <f>IF(P3521="","",
   IF(OR(P3521 &lt; EDA_Outlier_Analysis!$F$7, P3521 &gt; EDA_Outlier_Analysis!$F$8),
      "Outlier",
      "Normal"))</f>
        <v/>
      </c>
      <c r="S3521" t="str">
        <f>IF(N3521="","",
   IF(OR(N3521 &lt;EDA_Outlier_Analysis!$I$10, N3521 &gt; EDA_Outlier_Analysis!$I$11),
      "Outlier",
      "Normal"))</f>
        <v>Normal</v>
      </c>
    </row>
    <row r="3522" spans="1:19">
      <c r="A3522" t="s">
        <v>8013</v>
      </c>
      <c r="B3522" s="4">
        <v>44895</v>
      </c>
      <c r="C3522" s="2">
        <v>209265.36</v>
      </c>
      <c r="D3522" t="s">
        <v>849</v>
      </c>
      <c r="E3522" t="s">
        <v>868</v>
      </c>
      <c r="F3522" t="s">
        <v>9</v>
      </c>
      <c r="G3522" t="s">
        <v>31</v>
      </c>
      <c r="H3522" t="s">
        <v>221</v>
      </c>
      <c r="J3522" t="s">
        <v>8014</v>
      </c>
      <c r="K3522" t="str">
        <f>IF(COUNTIF(Customers!A:A, H3522)&gt;0, "Valid", "Invalid")</f>
        <v>Valid</v>
      </c>
      <c r="L3522" t="str">
        <f t="shared" si="270"/>
        <v>11</v>
      </c>
      <c r="M3522" t="str">
        <f t="shared" si="271"/>
        <v>2022</v>
      </c>
      <c r="N3522">
        <f t="shared" si="272"/>
        <v>209265.36</v>
      </c>
      <c r="O3522">
        <f t="shared" si="273"/>
        <v>209265.36</v>
      </c>
      <c r="P3522" t="str">
        <f t="shared" si="274"/>
        <v/>
      </c>
      <c r="Q3522" s="48" t="str">
        <f>IF(O3522="","",
   IF(OR(O3522&lt;EDA_Outlier_Analysis!$C$10, O3522&gt;EDA_Outlier_Analysis!$C$11),
      "Outlier",
      "Normal"))</f>
        <v>Normal</v>
      </c>
      <c r="R3522" t="str">
        <f>IF(P3522="","",
   IF(OR(P3522 &lt; EDA_Outlier_Analysis!$F$7, P3522 &gt; EDA_Outlier_Analysis!$F$8),
      "Outlier",
      "Normal"))</f>
        <v/>
      </c>
      <c r="S3522" t="str">
        <f>IF(N3522="","",
   IF(OR(N3522 &lt;EDA_Outlier_Analysis!$I$10, N3522 &gt; EDA_Outlier_Analysis!$I$11),
      "Outlier",
      "Normal"))</f>
        <v>Normal</v>
      </c>
    </row>
    <row r="3523" spans="1:19">
      <c r="A3523" t="s">
        <v>8015</v>
      </c>
      <c r="B3523" s="4">
        <v>44723</v>
      </c>
      <c r="C3523" s="2">
        <v>144176.60999999999</v>
      </c>
      <c r="D3523" t="s">
        <v>849</v>
      </c>
      <c r="E3523" t="s">
        <v>850</v>
      </c>
      <c r="F3523" t="s">
        <v>9</v>
      </c>
      <c r="G3523" t="s">
        <v>24</v>
      </c>
      <c r="H3523" t="s">
        <v>211</v>
      </c>
      <c r="J3523" t="s">
        <v>8016</v>
      </c>
      <c r="K3523" t="str">
        <f>IF(COUNTIF(Customers!A:A, H3523)&gt;0, "Valid", "Invalid")</f>
        <v>Valid</v>
      </c>
      <c r="L3523" t="str">
        <f t="shared" ref="L3523:L3586" si="275">TEXT(B3523,"m")</f>
        <v>6</v>
      </c>
      <c r="M3523" t="str">
        <f t="shared" ref="M3523:M3586" si="276">TEXT(B3523,"yyyy")</f>
        <v>2022</v>
      </c>
      <c r="N3523">
        <f t="shared" ref="N3523:N3586" si="277">IF(D3523="Revenue",C3523,-ABS(C3523))</f>
        <v>144176.60999999999</v>
      </c>
      <c r="O3523">
        <f t="shared" ref="O3523:O3586" si="278">IF(D3523="Revenue", C3523, "")</f>
        <v>144176.60999999999</v>
      </c>
      <c r="P3523" t="str">
        <f t="shared" ref="P3523:P3586" si="279">IF(D3523="Expense", ABS(C3523), "")</f>
        <v/>
      </c>
      <c r="Q3523" s="48" t="str">
        <f>IF(O3523="","",
   IF(OR(O3523&lt;EDA_Outlier_Analysis!$C$10, O3523&gt;EDA_Outlier_Analysis!$C$11),
      "Outlier",
      "Normal"))</f>
        <v>Normal</v>
      </c>
      <c r="R3523" t="str">
        <f>IF(P3523="","",
   IF(OR(P3523 &lt; EDA_Outlier_Analysis!$F$7, P3523 &gt; EDA_Outlier_Analysis!$F$8),
      "Outlier",
      "Normal"))</f>
        <v/>
      </c>
      <c r="S3523" t="str">
        <f>IF(N3523="","",
   IF(OR(N3523 &lt;EDA_Outlier_Analysis!$I$10, N3523 &gt; EDA_Outlier_Analysis!$I$11),
      "Outlier",
      "Normal"))</f>
        <v>Normal</v>
      </c>
    </row>
    <row r="3524" spans="1:19">
      <c r="A3524" t="s">
        <v>8017</v>
      </c>
      <c r="B3524" s="4">
        <v>45010</v>
      </c>
      <c r="C3524" s="2">
        <v>95662.13</v>
      </c>
      <c r="D3524" t="s">
        <v>849</v>
      </c>
      <c r="E3524" t="s">
        <v>850</v>
      </c>
      <c r="F3524" t="s">
        <v>11</v>
      </c>
      <c r="G3524" t="s">
        <v>34</v>
      </c>
      <c r="H3524" t="s">
        <v>357</v>
      </c>
      <c r="J3524" t="s">
        <v>8018</v>
      </c>
      <c r="K3524" t="str">
        <f>IF(COUNTIF(Customers!A:A, H3524)&gt;0, "Valid", "Invalid")</f>
        <v>Valid</v>
      </c>
      <c r="L3524" t="str">
        <f t="shared" si="275"/>
        <v>3</v>
      </c>
      <c r="M3524" t="str">
        <f t="shared" si="276"/>
        <v>2023</v>
      </c>
      <c r="N3524">
        <f t="shared" si="277"/>
        <v>95662.13</v>
      </c>
      <c r="O3524">
        <f t="shared" si="278"/>
        <v>95662.13</v>
      </c>
      <c r="P3524" t="str">
        <f t="shared" si="279"/>
        <v/>
      </c>
      <c r="Q3524" s="48" t="str">
        <f>IF(O3524="","",
   IF(OR(O3524&lt;EDA_Outlier_Analysis!$C$10, O3524&gt;EDA_Outlier_Analysis!$C$11),
      "Outlier",
      "Normal"))</f>
        <v>Normal</v>
      </c>
      <c r="R3524" t="str">
        <f>IF(P3524="","",
   IF(OR(P3524 &lt; EDA_Outlier_Analysis!$F$7, P3524 &gt; EDA_Outlier_Analysis!$F$8),
      "Outlier",
      "Normal"))</f>
        <v/>
      </c>
      <c r="S3524" t="str">
        <f>IF(N3524="","",
   IF(OR(N3524 &lt;EDA_Outlier_Analysis!$I$10, N3524 &gt; EDA_Outlier_Analysis!$I$11),
      "Outlier",
      "Normal"))</f>
        <v>Normal</v>
      </c>
    </row>
    <row r="3525" spans="1:19">
      <c r="A3525" t="s">
        <v>8019</v>
      </c>
      <c r="B3525" s="4">
        <v>45194</v>
      </c>
      <c r="C3525" s="2">
        <v>155379.85</v>
      </c>
      <c r="D3525" t="s">
        <v>849</v>
      </c>
      <c r="E3525" t="s">
        <v>853</v>
      </c>
      <c r="F3525" t="s">
        <v>9</v>
      </c>
      <c r="G3525" t="s">
        <v>24</v>
      </c>
      <c r="H3525" t="s">
        <v>87</v>
      </c>
      <c r="J3525" t="s">
        <v>8020</v>
      </c>
      <c r="K3525" t="str">
        <f>IF(COUNTIF(Customers!A:A, H3525)&gt;0, "Valid", "Invalid")</f>
        <v>Valid</v>
      </c>
      <c r="L3525" t="str">
        <f t="shared" si="275"/>
        <v>9</v>
      </c>
      <c r="M3525" t="str">
        <f t="shared" si="276"/>
        <v>2023</v>
      </c>
      <c r="N3525">
        <f t="shared" si="277"/>
        <v>155379.85</v>
      </c>
      <c r="O3525">
        <f t="shared" si="278"/>
        <v>155379.85</v>
      </c>
      <c r="P3525" t="str">
        <f t="shared" si="279"/>
        <v/>
      </c>
      <c r="Q3525" s="48" t="str">
        <f>IF(O3525="","",
   IF(OR(O3525&lt;EDA_Outlier_Analysis!$C$10, O3525&gt;EDA_Outlier_Analysis!$C$11),
      "Outlier",
      "Normal"))</f>
        <v>Normal</v>
      </c>
      <c r="R3525" t="str">
        <f>IF(P3525="","",
   IF(OR(P3525 &lt; EDA_Outlier_Analysis!$F$7, P3525 &gt; EDA_Outlier_Analysis!$F$8),
      "Outlier",
      "Normal"))</f>
        <v/>
      </c>
      <c r="S3525" t="str">
        <f>IF(N3525="","",
   IF(OR(N3525 &lt;EDA_Outlier_Analysis!$I$10, N3525 &gt; EDA_Outlier_Analysis!$I$11),
      "Outlier",
      "Normal"))</f>
        <v>Normal</v>
      </c>
    </row>
    <row r="3526" spans="1:19">
      <c r="A3526" t="s">
        <v>8021</v>
      </c>
      <c r="B3526" s="4">
        <v>44643</v>
      </c>
      <c r="C3526" s="2">
        <v>23874.09</v>
      </c>
      <c r="D3526" t="s">
        <v>971</v>
      </c>
      <c r="E3526" t="s">
        <v>971</v>
      </c>
      <c r="F3526" t="s">
        <v>9</v>
      </c>
      <c r="G3526" t="s">
        <v>24</v>
      </c>
      <c r="J3526" t="s">
        <v>8022</v>
      </c>
      <c r="K3526" t="str">
        <f>IF(COUNTIF(Customers!A:A, H3526)&gt;0, "Valid", "Invalid")</f>
        <v>Invalid</v>
      </c>
      <c r="L3526" t="str">
        <f t="shared" si="275"/>
        <v>3</v>
      </c>
      <c r="M3526" t="str">
        <f t="shared" si="276"/>
        <v>2022</v>
      </c>
      <c r="N3526">
        <f t="shared" si="277"/>
        <v>-23874.09</v>
      </c>
      <c r="O3526" t="str">
        <f t="shared" si="278"/>
        <v/>
      </c>
      <c r="P3526" t="str">
        <f t="shared" si="279"/>
        <v/>
      </c>
      <c r="Q3526" s="48" t="str">
        <f>IF(O3526="","",
   IF(OR(O3526&lt;EDA_Outlier_Analysis!$C$10, O3526&gt;EDA_Outlier_Analysis!$C$11),
      "Outlier",
      "Normal"))</f>
        <v/>
      </c>
      <c r="R3526" t="str">
        <f>IF(P3526="","",
   IF(OR(P3526 &lt; EDA_Outlier_Analysis!$F$7, P3526 &gt; EDA_Outlier_Analysis!$F$8),
      "Outlier",
      "Normal"))</f>
        <v/>
      </c>
      <c r="S3526" t="str">
        <f>IF(N3526="","",
   IF(OR(N3526 &lt;EDA_Outlier_Analysis!$I$10, N3526 &gt; EDA_Outlier_Analysis!$I$11),
      "Outlier",
      "Normal"))</f>
        <v>Normal</v>
      </c>
    </row>
    <row r="3527" spans="1:19">
      <c r="A3527" t="s">
        <v>8023</v>
      </c>
      <c r="B3527" s="4">
        <v>44998</v>
      </c>
      <c r="C3527" s="2">
        <v>84415.93</v>
      </c>
      <c r="D3527" t="s">
        <v>849</v>
      </c>
      <c r="E3527" t="s">
        <v>868</v>
      </c>
      <c r="F3527" t="s">
        <v>10</v>
      </c>
      <c r="G3527" t="s">
        <v>34</v>
      </c>
      <c r="H3527" t="s">
        <v>469</v>
      </c>
      <c r="J3527" t="s">
        <v>8024</v>
      </c>
      <c r="K3527" t="str">
        <f>IF(COUNTIF(Customers!A:A, H3527)&gt;0, "Valid", "Invalid")</f>
        <v>Valid</v>
      </c>
      <c r="L3527" t="str">
        <f t="shared" si="275"/>
        <v>3</v>
      </c>
      <c r="M3527" t="str">
        <f t="shared" si="276"/>
        <v>2023</v>
      </c>
      <c r="N3527">
        <f t="shared" si="277"/>
        <v>84415.93</v>
      </c>
      <c r="O3527">
        <f t="shared" si="278"/>
        <v>84415.93</v>
      </c>
      <c r="P3527" t="str">
        <f t="shared" si="279"/>
        <v/>
      </c>
      <c r="Q3527" s="48" t="str">
        <f>IF(O3527="","",
   IF(OR(O3527&lt;EDA_Outlier_Analysis!$C$10, O3527&gt;EDA_Outlier_Analysis!$C$11),
      "Outlier",
      "Normal"))</f>
        <v>Normal</v>
      </c>
      <c r="R3527" t="str">
        <f>IF(P3527="","",
   IF(OR(P3527 &lt; EDA_Outlier_Analysis!$F$7, P3527 &gt; EDA_Outlier_Analysis!$F$8),
      "Outlier",
      "Normal"))</f>
        <v/>
      </c>
      <c r="S3527" t="str">
        <f>IF(N3527="","",
   IF(OR(N3527 &lt;EDA_Outlier_Analysis!$I$10, N3527 &gt; EDA_Outlier_Analysis!$I$11),
      "Outlier",
      "Normal"))</f>
        <v>Normal</v>
      </c>
    </row>
    <row r="3528" spans="1:19">
      <c r="A3528" t="s">
        <v>8025</v>
      </c>
      <c r="B3528" s="4">
        <v>45205</v>
      </c>
      <c r="C3528" s="2">
        <v>256066.13</v>
      </c>
      <c r="D3528" t="s">
        <v>849</v>
      </c>
      <c r="E3528" t="s">
        <v>850</v>
      </c>
      <c r="F3528" t="s">
        <v>10</v>
      </c>
      <c r="G3528" t="s">
        <v>20</v>
      </c>
      <c r="H3528" t="s">
        <v>541</v>
      </c>
      <c r="J3528" t="s">
        <v>8026</v>
      </c>
      <c r="K3528" t="str">
        <f>IF(COUNTIF(Customers!A:A, H3528)&gt;0, "Valid", "Invalid")</f>
        <v>Valid</v>
      </c>
      <c r="L3528" t="str">
        <f t="shared" si="275"/>
        <v>10</v>
      </c>
      <c r="M3528" t="str">
        <f t="shared" si="276"/>
        <v>2023</v>
      </c>
      <c r="N3528">
        <f t="shared" si="277"/>
        <v>256066.13</v>
      </c>
      <c r="O3528">
        <f t="shared" si="278"/>
        <v>256066.13</v>
      </c>
      <c r="P3528" t="str">
        <f t="shared" si="279"/>
        <v/>
      </c>
      <c r="Q3528" s="48" t="str">
        <f>IF(O3528="","",
   IF(OR(O3528&lt;EDA_Outlier_Analysis!$C$10, O3528&gt;EDA_Outlier_Analysis!$C$11),
      "Outlier",
      "Normal"))</f>
        <v>Normal</v>
      </c>
      <c r="R3528" t="str">
        <f>IF(P3528="","",
   IF(OR(P3528 &lt; EDA_Outlier_Analysis!$F$7, P3528 &gt; EDA_Outlier_Analysis!$F$8),
      "Outlier",
      "Normal"))</f>
        <v/>
      </c>
      <c r="S3528" t="str">
        <f>IF(N3528="","",
   IF(OR(N3528 &lt;EDA_Outlier_Analysis!$I$10, N3528 &gt; EDA_Outlier_Analysis!$I$11),
      "Outlier",
      "Normal"))</f>
        <v>Normal</v>
      </c>
    </row>
    <row r="3529" spans="1:19">
      <c r="A3529" t="s">
        <v>8027</v>
      </c>
      <c r="B3529" s="4">
        <v>44856</v>
      </c>
      <c r="C3529" s="2">
        <v>-2000</v>
      </c>
      <c r="D3529" t="s">
        <v>840</v>
      </c>
      <c r="E3529" t="s">
        <v>841</v>
      </c>
      <c r="F3529" t="s">
        <v>10</v>
      </c>
      <c r="G3529" t="s">
        <v>24</v>
      </c>
      <c r="I3529" t="s">
        <v>1585</v>
      </c>
      <c r="J3529" t="s">
        <v>8028</v>
      </c>
      <c r="K3529" t="str">
        <f>IF(COUNTIF(Customers!A:A, H3529)&gt;0, "Valid", "Invalid")</f>
        <v>Invalid</v>
      </c>
      <c r="L3529" t="str">
        <f t="shared" si="275"/>
        <v>10</v>
      </c>
      <c r="M3529" t="str">
        <f t="shared" si="276"/>
        <v>2022</v>
      </c>
      <c r="N3529">
        <f t="shared" si="277"/>
        <v>-2000</v>
      </c>
      <c r="O3529" t="str">
        <f t="shared" si="278"/>
        <v/>
      </c>
      <c r="P3529">
        <f t="shared" si="279"/>
        <v>2000</v>
      </c>
      <c r="Q3529" s="48" t="str">
        <f>IF(O3529="","",
   IF(OR(O3529&lt;EDA_Outlier_Analysis!$C$10, O3529&gt;EDA_Outlier_Analysis!$C$11),
      "Outlier",
      "Normal"))</f>
        <v/>
      </c>
      <c r="R3529" t="str">
        <f>IF(P3529="","",
   IF(OR(P3529 &lt; EDA_Outlier_Analysis!$F$7, P3529 &gt; EDA_Outlier_Analysis!$F$8),
      "Outlier",
      "Normal"))</f>
        <v>Outlier</v>
      </c>
      <c r="S3529" t="str">
        <f>IF(N3529="","",
   IF(OR(N3529 &lt;EDA_Outlier_Analysis!$I$10, N3529 &gt; EDA_Outlier_Analysis!$I$11),
      "Outlier",
      "Normal"))</f>
        <v>Normal</v>
      </c>
    </row>
    <row r="3530" spans="1:19">
      <c r="A3530" t="s">
        <v>8029</v>
      </c>
      <c r="B3530" s="4">
        <v>45156</v>
      </c>
      <c r="C3530" s="2">
        <v>-58566.29</v>
      </c>
      <c r="D3530" t="s">
        <v>840</v>
      </c>
      <c r="E3530" t="s">
        <v>841</v>
      </c>
      <c r="F3530" t="s">
        <v>10</v>
      </c>
      <c r="G3530" t="s">
        <v>24</v>
      </c>
      <c r="I3530" t="s">
        <v>1317</v>
      </c>
      <c r="J3530" t="s">
        <v>8030</v>
      </c>
      <c r="K3530" t="str">
        <f>IF(COUNTIF(Customers!A:A, H3530)&gt;0, "Valid", "Invalid")</f>
        <v>Invalid</v>
      </c>
      <c r="L3530" t="str">
        <f t="shared" si="275"/>
        <v>8</v>
      </c>
      <c r="M3530" t="str">
        <f t="shared" si="276"/>
        <v>2023</v>
      </c>
      <c r="N3530">
        <f t="shared" si="277"/>
        <v>-58566.29</v>
      </c>
      <c r="O3530" t="str">
        <f t="shared" si="278"/>
        <v/>
      </c>
      <c r="P3530">
        <f t="shared" si="279"/>
        <v>58566.29</v>
      </c>
      <c r="Q3530" s="48" t="str">
        <f>IF(O3530="","",
   IF(OR(O3530&lt;EDA_Outlier_Analysis!$C$10, O3530&gt;EDA_Outlier_Analysis!$C$11),
      "Outlier",
      "Normal"))</f>
        <v/>
      </c>
      <c r="R3530" t="str">
        <f>IF(P3530="","",
   IF(OR(P3530 &lt; EDA_Outlier_Analysis!$F$7, P3530 &gt; EDA_Outlier_Analysis!$F$8),
      "Outlier",
      "Normal"))</f>
        <v>Outlier</v>
      </c>
      <c r="S3530" t="str">
        <f>IF(N3530="","",
   IF(OR(N3530 &lt;EDA_Outlier_Analysis!$I$10, N3530 &gt; EDA_Outlier_Analysis!$I$11),
      "Outlier",
      "Normal"))</f>
        <v>Normal</v>
      </c>
    </row>
    <row r="3531" spans="1:19">
      <c r="A3531" t="s">
        <v>8031</v>
      </c>
      <c r="B3531" s="4">
        <v>45239</v>
      </c>
      <c r="C3531" s="2">
        <v>8439.5499999999993</v>
      </c>
      <c r="D3531" t="s">
        <v>873</v>
      </c>
      <c r="E3531" t="s">
        <v>873</v>
      </c>
      <c r="F3531" t="s">
        <v>10</v>
      </c>
      <c r="G3531" t="s">
        <v>34</v>
      </c>
      <c r="J3531" t="s">
        <v>8032</v>
      </c>
      <c r="K3531" t="str">
        <f>IF(COUNTIF(Customers!A:A, H3531)&gt;0, "Valid", "Invalid")</f>
        <v>Invalid</v>
      </c>
      <c r="L3531" t="str">
        <f t="shared" si="275"/>
        <v>11</v>
      </c>
      <c r="M3531" t="str">
        <f t="shared" si="276"/>
        <v>2023</v>
      </c>
      <c r="N3531">
        <f t="shared" si="277"/>
        <v>-8439.5499999999993</v>
      </c>
      <c r="O3531" t="str">
        <f t="shared" si="278"/>
        <v/>
      </c>
      <c r="P3531" t="str">
        <f t="shared" si="279"/>
        <v/>
      </c>
      <c r="Q3531" s="48" t="str">
        <f>IF(O3531="","",
   IF(OR(O3531&lt;EDA_Outlier_Analysis!$C$10, O3531&gt;EDA_Outlier_Analysis!$C$11),
      "Outlier",
      "Normal"))</f>
        <v/>
      </c>
      <c r="R3531" t="str">
        <f>IF(P3531="","",
   IF(OR(P3531 &lt; EDA_Outlier_Analysis!$F$7, P3531 &gt; EDA_Outlier_Analysis!$F$8),
      "Outlier",
      "Normal"))</f>
        <v/>
      </c>
      <c r="S3531" t="str">
        <f>IF(N3531="","",
   IF(OR(N3531 &lt;EDA_Outlier_Analysis!$I$10, N3531 &gt; EDA_Outlier_Analysis!$I$11),
      "Outlier",
      "Normal"))</f>
        <v>Normal</v>
      </c>
    </row>
    <row r="3532" spans="1:19">
      <c r="A3532" t="s">
        <v>8033</v>
      </c>
      <c r="B3532" s="4">
        <v>45090</v>
      </c>
      <c r="C3532" s="2">
        <v>-36084.69</v>
      </c>
      <c r="D3532" t="s">
        <v>840</v>
      </c>
      <c r="E3532" t="s">
        <v>905</v>
      </c>
      <c r="F3532" t="s">
        <v>11</v>
      </c>
      <c r="G3532" t="s">
        <v>20</v>
      </c>
      <c r="I3532" t="s">
        <v>4371</v>
      </c>
      <c r="J3532" t="s">
        <v>8034</v>
      </c>
      <c r="K3532" t="str">
        <f>IF(COUNTIF(Customers!A:A, H3532)&gt;0, "Valid", "Invalid")</f>
        <v>Invalid</v>
      </c>
      <c r="L3532" t="str">
        <f t="shared" si="275"/>
        <v>6</v>
      </c>
      <c r="M3532" t="str">
        <f t="shared" si="276"/>
        <v>2023</v>
      </c>
      <c r="N3532">
        <f t="shared" si="277"/>
        <v>-36084.69</v>
      </c>
      <c r="O3532" t="str">
        <f t="shared" si="278"/>
        <v/>
      </c>
      <c r="P3532">
        <f t="shared" si="279"/>
        <v>36084.69</v>
      </c>
      <c r="Q3532" s="48" t="str">
        <f>IF(O3532="","",
   IF(OR(O3532&lt;EDA_Outlier_Analysis!$C$10, O3532&gt;EDA_Outlier_Analysis!$C$11),
      "Outlier",
      "Normal"))</f>
        <v/>
      </c>
      <c r="R3532" t="str">
        <f>IF(P3532="","",
   IF(OR(P3532 &lt; EDA_Outlier_Analysis!$F$7, P3532 &gt; EDA_Outlier_Analysis!$F$8),
      "Outlier",
      "Normal"))</f>
        <v>Normal</v>
      </c>
      <c r="S3532" t="str">
        <f>IF(N3532="","",
   IF(OR(N3532 &lt;EDA_Outlier_Analysis!$I$10, N3532 &gt; EDA_Outlier_Analysis!$I$11),
      "Outlier",
      "Normal"))</f>
        <v>Normal</v>
      </c>
    </row>
    <row r="3533" spans="1:19">
      <c r="A3533" t="s">
        <v>8035</v>
      </c>
      <c r="B3533" s="4">
        <v>44655</v>
      </c>
      <c r="C3533" s="2">
        <v>-37707.4</v>
      </c>
      <c r="D3533" t="s">
        <v>840</v>
      </c>
      <c r="E3533" t="s">
        <v>841</v>
      </c>
      <c r="F3533" t="s">
        <v>9</v>
      </c>
      <c r="G3533" t="s">
        <v>31</v>
      </c>
      <c r="I3533" t="s">
        <v>968</v>
      </c>
      <c r="J3533" t="s">
        <v>8036</v>
      </c>
      <c r="K3533" t="str">
        <f>IF(COUNTIF(Customers!A:A, H3533)&gt;0, "Valid", "Invalid")</f>
        <v>Invalid</v>
      </c>
      <c r="L3533" t="str">
        <f t="shared" si="275"/>
        <v>4</v>
      </c>
      <c r="M3533" t="str">
        <f t="shared" si="276"/>
        <v>2022</v>
      </c>
      <c r="N3533">
        <f t="shared" si="277"/>
        <v>-37707.4</v>
      </c>
      <c r="O3533" t="str">
        <f t="shared" si="278"/>
        <v/>
      </c>
      <c r="P3533">
        <f t="shared" si="279"/>
        <v>37707.4</v>
      </c>
      <c r="Q3533" s="48" t="str">
        <f>IF(O3533="","",
   IF(OR(O3533&lt;EDA_Outlier_Analysis!$C$10, O3533&gt;EDA_Outlier_Analysis!$C$11),
      "Outlier",
      "Normal"))</f>
        <v/>
      </c>
      <c r="R3533" t="str">
        <f>IF(P3533="","",
   IF(OR(P3533 &lt; EDA_Outlier_Analysis!$F$7, P3533 &gt; EDA_Outlier_Analysis!$F$8),
      "Outlier",
      "Normal"))</f>
        <v>Normal</v>
      </c>
      <c r="S3533" t="str">
        <f>IF(N3533="","",
   IF(OR(N3533 &lt;EDA_Outlier_Analysis!$I$10, N3533 &gt; EDA_Outlier_Analysis!$I$11),
      "Outlier",
      "Normal"))</f>
        <v>Normal</v>
      </c>
    </row>
    <row r="3534" spans="1:19">
      <c r="A3534" t="s">
        <v>8037</v>
      </c>
      <c r="B3534" s="4">
        <v>45157</v>
      </c>
      <c r="C3534" s="2">
        <v>244269.85</v>
      </c>
      <c r="D3534" t="s">
        <v>849</v>
      </c>
      <c r="E3534" t="s">
        <v>850</v>
      </c>
      <c r="F3534" t="s">
        <v>9</v>
      </c>
      <c r="G3534" t="s">
        <v>34</v>
      </c>
      <c r="H3534" t="s">
        <v>539</v>
      </c>
      <c r="J3534" t="s">
        <v>8038</v>
      </c>
      <c r="K3534" t="str">
        <f>IF(COUNTIF(Customers!A:A, H3534)&gt;0, "Valid", "Invalid")</f>
        <v>Valid</v>
      </c>
      <c r="L3534" t="str">
        <f t="shared" si="275"/>
        <v>8</v>
      </c>
      <c r="M3534" t="str">
        <f t="shared" si="276"/>
        <v>2023</v>
      </c>
      <c r="N3534">
        <f t="shared" si="277"/>
        <v>244269.85</v>
      </c>
      <c r="O3534">
        <f t="shared" si="278"/>
        <v>244269.85</v>
      </c>
      <c r="P3534" t="str">
        <f t="shared" si="279"/>
        <v/>
      </c>
      <c r="Q3534" s="48" t="str">
        <f>IF(O3534="","",
   IF(OR(O3534&lt;EDA_Outlier_Analysis!$C$10, O3534&gt;EDA_Outlier_Analysis!$C$11),
      "Outlier",
      "Normal"))</f>
        <v>Normal</v>
      </c>
      <c r="R3534" t="str">
        <f>IF(P3534="","",
   IF(OR(P3534 &lt; EDA_Outlier_Analysis!$F$7, P3534 &gt; EDA_Outlier_Analysis!$F$8),
      "Outlier",
      "Normal"))</f>
        <v/>
      </c>
      <c r="S3534" t="str">
        <f>IF(N3534="","",
   IF(OR(N3534 &lt;EDA_Outlier_Analysis!$I$10, N3534 &gt; EDA_Outlier_Analysis!$I$11),
      "Outlier",
      "Normal"))</f>
        <v>Normal</v>
      </c>
    </row>
    <row r="3535" spans="1:19">
      <c r="A3535" t="s">
        <v>8039</v>
      </c>
      <c r="B3535" s="4">
        <v>44779</v>
      </c>
      <c r="C3535" s="2">
        <v>-51498.82</v>
      </c>
      <c r="D3535" t="s">
        <v>840</v>
      </c>
      <c r="E3535" t="s">
        <v>845</v>
      </c>
      <c r="F3535" t="s">
        <v>11</v>
      </c>
      <c r="G3535" t="s">
        <v>24</v>
      </c>
      <c r="I3535" t="s">
        <v>1394</v>
      </c>
      <c r="J3535" t="s">
        <v>8040</v>
      </c>
      <c r="K3535" t="str">
        <f>IF(COUNTIF(Customers!A:A, H3535)&gt;0, "Valid", "Invalid")</f>
        <v>Invalid</v>
      </c>
      <c r="L3535" t="str">
        <f t="shared" si="275"/>
        <v>8</v>
      </c>
      <c r="M3535" t="str">
        <f t="shared" si="276"/>
        <v>2022</v>
      </c>
      <c r="N3535">
        <f t="shared" si="277"/>
        <v>-51498.82</v>
      </c>
      <c r="O3535" t="str">
        <f t="shared" si="278"/>
        <v/>
      </c>
      <c r="P3535">
        <f t="shared" si="279"/>
        <v>51498.82</v>
      </c>
      <c r="Q3535" s="48" t="str">
        <f>IF(O3535="","",
   IF(OR(O3535&lt;EDA_Outlier_Analysis!$C$10, O3535&gt;EDA_Outlier_Analysis!$C$11),
      "Outlier",
      "Normal"))</f>
        <v/>
      </c>
      <c r="R3535" t="str">
        <f>IF(P3535="","",
   IF(OR(P3535 &lt; EDA_Outlier_Analysis!$F$7, P3535 &gt; EDA_Outlier_Analysis!$F$8),
      "Outlier",
      "Normal"))</f>
        <v>Normal</v>
      </c>
      <c r="S3535" t="str">
        <f>IF(N3535="","",
   IF(OR(N3535 &lt;EDA_Outlier_Analysis!$I$10, N3535 &gt; EDA_Outlier_Analysis!$I$11),
      "Outlier",
      "Normal"))</f>
        <v>Normal</v>
      </c>
    </row>
    <row r="3536" spans="1:19">
      <c r="A3536" t="s">
        <v>8041</v>
      </c>
      <c r="B3536" s="4">
        <v>44767</v>
      </c>
      <c r="C3536" s="2">
        <v>15072.05</v>
      </c>
      <c r="D3536" t="s">
        <v>971</v>
      </c>
      <c r="E3536" t="s">
        <v>971</v>
      </c>
      <c r="F3536" t="s">
        <v>9</v>
      </c>
      <c r="G3536" t="s">
        <v>31</v>
      </c>
      <c r="J3536" t="s">
        <v>8042</v>
      </c>
      <c r="K3536" t="str">
        <f>IF(COUNTIF(Customers!A:A, H3536)&gt;0, "Valid", "Invalid")</f>
        <v>Invalid</v>
      </c>
      <c r="L3536" t="str">
        <f t="shared" si="275"/>
        <v>7</v>
      </c>
      <c r="M3536" t="str">
        <f t="shared" si="276"/>
        <v>2022</v>
      </c>
      <c r="N3536">
        <f t="shared" si="277"/>
        <v>-15072.05</v>
      </c>
      <c r="O3536" t="str">
        <f t="shared" si="278"/>
        <v/>
      </c>
      <c r="P3536" t="str">
        <f t="shared" si="279"/>
        <v/>
      </c>
      <c r="Q3536" s="48" t="str">
        <f>IF(O3536="","",
   IF(OR(O3536&lt;EDA_Outlier_Analysis!$C$10, O3536&gt;EDA_Outlier_Analysis!$C$11),
      "Outlier",
      "Normal"))</f>
        <v/>
      </c>
      <c r="R3536" t="str">
        <f>IF(P3536="","",
   IF(OR(P3536 &lt; EDA_Outlier_Analysis!$F$7, P3536 &gt; EDA_Outlier_Analysis!$F$8),
      "Outlier",
      "Normal"))</f>
        <v/>
      </c>
      <c r="S3536" t="str">
        <f>IF(N3536="","",
   IF(OR(N3536 &lt;EDA_Outlier_Analysis!$I$10, N3536 &gt; EDA_Outlier_Analysis!$I$11),
      "Outlier",
      "Normal"))</f>
        <v>Normal</v>
      </c>
    </row>
    <row r="3537" spans="1:19">
      <c r="A3537" t="s">
        <v>8043</v>
      </c>
      <c r="B3537" s="4">
        <v>44589</v>
      </c>
      <c r="C3537" s="2">
        <v>-46126.96</v>
      </c>
      <c r="D3537" t="s">
        <v>840</v>
      </c>
      <c r="E3537" t="s">
        <v>845</v>
      </c>
      <c r="F3537" t="s">
        <v>9</v>
      </c>
      <c r="G3537" t="s">
        <v>34</v>
      </c>
      <c r="I3537" t="s">
        <v>1177</v>
      </c>
      <c r="J3537" t="s">
        <v>8044</v>
      </c>
      <c r="K3537" t="str">
        <f>IF(COUNTIF(Customers!A:A, H3537)&gt;0, "Valid", "Invalid")</f>
        <v>Invalid</v>
      </c>
      <c r="L3537" t="str">
        <f t="shared" si="275"/>
        <v>1</v>
      </c>
      <c r="M3537" t="str">
        <f t="shared" si="276"/>
        <v>2022</v>
      </c>
      <c r="N3537">
        <f t="shared" si="277"/>
        <v>-46126.96</v>
      </c>
      <c r="O3537" t="str">
        <f t="shared" si="278"/>
        <v/>
      </c>
      <c r="P3537">
        <f t="shared" si="279"/>
        <v>46126.96</v>
      </c>
      <c r="Q3537" s="48" t="str">
        <f>IF(O3537="","",
   IF(OR(O3537&lt;EDA_Outlier_Analysis!$C$10, O3537&gt;EDA_Outlier_Analysis!$C$11),
      "Outlier",
      "Normal"))</f>
        <v/>
      </c>
      <c r="R3537" t="str">
        <f>IF(P3537="","",
   IF(OR(P3537 &lt; EDA_Outlier_Analysis!$F$7, P3537 &gt; EDA_Outlier_Analysis!$F$8),
      "Outlier",
      "Normal"))</f>
        <v>Normal</v>
      </c>
      <c r="S3537" t="str">
        <f>IF(N3537="","",
   IF(OR(N3537 &lt;EDA_Outlier_Analysis!$I$10, N3537 &gt; EDA_Outlier_Analysis!$I$11),
      "Outlier",
      "Normal"))</f>
        <v>Normal</v>
      </c>
    </row>
    <row r="3538" spans="1:19">
      <c r="A3538" t="s">
        <v>8045</v>
      </c>
      <c r="B3538" s="4">
        <v>45091</v>
      </c>
      <c r="C3538" s="2">
        <v>-53630.75</v>
      </c>
      <c r="D3538" t="s">
        <v>840</v>
      </c>
      <c r="E3538" t="s">
        <v>878</v>
      </c>
      <c r="F3538" t="s">
        <v>10</v>
      </c>
      <c r="G3538" t="s">
        <v>20</v>
      </c>
      <c r="I3538" t="s">
        <v>979</v>
      </c>
      <c r="J3538" t="s">
        <v>8046</v>
      </c>
      <c r="K3538" t="str">
        <f>IF(COUNTIF(Customers!A:A, H3538)&gt;0, "Valid", "Invalid")</f>
        <v>Invalid</v>
      </c>
      <c r="L3538" t="str">
        <f t="shared" si="275"/>
        <v>6</v>
      </c>
      <c r="M3538" t="str">
        <f t="shared" si="276"/>
        <v>2023</v>
      </c>
      <c r="N3538">
        <f t="shared" si="277"/>
        <v>-53630.75</v>
      </c>
      <c r="O3538" t="str">
        <f t="shared" si="278"/>
        <v/>
      </c>
      <c r="P3538">
        <f t="shared" si="279"/>
        <v>53630.75</v>
      </c>
      <c r="Q3538" s="48" t="str">
        <f>IF(O3538="","",
   IF(OR(O3538&lt;EDA_Outlier_Analysis!$C$10, O3538&gt;EDA_Outlier_Analysis!$C$11),
      "Outlier",
      "Normal"))</f>
        <v/>
      </c>
      <c r="R3538" t="str">
        <f>IF(P3538="","",
   IF(OR(P3538 &lt; EDA_Outlier_Analysis!$F$7, P3538 &gt; EDA_Outlier_Analysis!$F$8),
      "Outlier",
      "Normal"))</f>
        <v>Normal</v>
      </c>
      <c r="S3538" t="str">
        <f>IF(N3538="","",
   IF(OR(N3538 &lt;EDA_Outlier_Analysis!$I$10, N3538 &gt; EDA_Outlier_Analysis!$I$11),
      "Outlier",
      "Normal"))</f>
        <v>Normal</v>
      </c>
    </row>
    <row r="3539" spans="1:19">
      <c r="A3539" t="s">
        <v>8047</v>
      </c>
      <c r="B3539" s="4">
        <v>45246</v>
      </c>
      <c r="C3539" s="2">
        <v>-29171.11</v>
      </c>
      <c r="D3539" t="s">
        <v>840</v>
      </c>
      <c r="E3539" t="s">
        <v>841</v>
      </c>
      <c r="F3539" t="s">
        <v>9</v>
      </c>
      <c r="G3539" t="s">
        <v>34</v>
      </c>
      <c r="I3539" t="s">
        <v>1428</v>
      </c>
      <c r="J3539" t="s">
        <v>8048</v>
      </c>
      <c r="K3539" t="str">
        <f>IF(COUNTIF(Customers!A:A, H3539)&gt;0, "Valid", "Invalid")</f>
        <v>Invalid</v>
      </c>
      <c r="L3539" t="str">
        <f t="shared" si="275"/>
        <v>11</v>
      </c>
      <c r="M3539" t="str">
        <f t="shared" si="276"/>
        <v>2023</v>
      </c>
      <c r="N3539">
        <f t="shared" si="277"/>
        <v>-29171.11</v>
      </c>
      <c r="O3539" t="str">
        <f t="shared" si="278"/>
        <v/>
      </c>
      <c r="P3539">
        <f t="shared" si="279"/>
        <v>29171.11</v>
      </c>
      <c r="Q3539" s="48" t="str">
        <f>IF(O3539="","",
   IF(OR(O3539&lt;EDA_Outlier_Analysis!$C$10, O3539&gt;EDA_Outlier_Analysis!$C$11),
      "Outlier",
      "Normal"))</f>
        <v/>
      </c>
      <c r="R3539" t="str">
        <f>IF(P3539="","",
   IF(OR(P3539 &lt; EDA_Outlier_Analysis!$F$7, P3539 &gt; EDA_Outlier_Analysis!$F$8),
      "Outlier",
      "Normal"))</f>
        <v>Normal</v>
      </c>
      <c r="S3539" t="str">
        <f>IF(N3539="","",
   IF(OR(N3539 &lt;EDA_Outlier_Analysis!$I$10, N3539 &gt; EDA_Outlier_Analysis!$I$11),
      "Outlier",
      "Normal"))</f>
        <v>Normal</v>
      </c>
    </row>
    <row r="3540" spans="1:19">
      <c r="A3540" t="s">
        <v>8049</v>
      </c>
      <c r="B3540" s="4">
        <v>44980</v>
      </c>
      <c r="C3540" s="2">
        <v>188314.17</v>
      </c>
      <c r="D3540" t="s">
        <v>849</v>
      </c>
      <c r="E3540" t="s">
        <v>868</v>
      </c>
      <c r="F3540" t="s">
        <v>11</v>
      </c>
      <c r="G3540" t="s">
        <v>31</v>
      </c>
      <c r="H3540" t="s">
        <v>403</v>
      </c>
      <c r="J3540" t="s">
        <v>8050</v>
      </c>
      <c r="K3540" t="str">
        <f>IF(COUNTIF(Customers!A:A, H3540)&gt;0, "Valid", "Invalid")</f>
        <v>Valid</v>
      </c>
      <c r="L3540" t="str">
        <f t="shared" si="275"/>
        <v>2</v>
      </c>
      <c r="M3540" t="str">
        <f t="shared" si="276"/>
        <v>2023</v>
      </c>
      <c r="N3540">
        <f t="shared" si="277"/>
        <v>188314.17</v>
      </c>
      <c r="O3540">
        <f t="shared" si="278"/>
        <v>188314.17</v>
      </c>
      <c r="P3540" t="str">
        <f t="shared" si="279"/>
        <v/>
      </c>
      <c r="Q3540" s="48" t="str">
        <f>IF(O3540="","",
   IF(OR(O3540&lt;EDA_Outlier_Analysis!$C$10, O3540&gt;EDA_Outlier_Analysis!$C$11),
      "Outlier",
      "Normal"))</f>
        <v>Normal</v>
      </c>
      <c r="R3540" t="str">
        <f>IF(P3540="","",
   IF(OR(P3540 &lt; EDA_Outlier_Analysis!$F$7, P3540 &gt; EDA_Outlier_Analysis!$F$8),
      "Outlier",
      "Normal"))</f>
        <v/>
      </c>
      <c r="S3540" t="str">
        <f>IF(N3540="","",
   IF(OR(N3540 &lt;EDA_Outlier_Analysis!$I$10, N3540 &gt; EDA_Outlier_Analysis!$I$11),
      "Outlier",
      "Normal"))</f>
        <v>Normal</v>
      </c>
    </row>
    <row r="3541" spans="1:19">
      <c r="A3541" t="s">
        <v>8051</v>
      </c>
      <c r="B3541" s="4">
        <v>44591</v>
      </c>
      <c r="C3541" s="2">
        <v>-59536.17</v>
      </c>
      <c r="D3541" t="s">
        <v>840</v>
      </c>
      <c r="E3541" t="s">
        <v>864</v>
      </c>
      <c r="F3541" t="s">
        <v>11</v>
      </c>
      <c r="G3541" t="s">
        <v>24</v>
      </c>
      <c r="I3541" t="s">
        <v>1371</v>
      </c>
      <c r="J3541" t="s">
        <v>8052</v>
      </c>
      <c r="K3541" t="str">
        <f>IF(COUNTIF(Customers!A:A, H3541)&gt;0, "Valid", "Invalid")</f>
        <v>Invalid</v>
      </c>
      <c r="L3541" t="str">
        <f t="shared" si="275"/>
        <v>1</v>
      </c>
      <c r="M3541" t="str">
        <f t="shared" si="276"/>
        <v>2022</v>
      </c>
      <c r="N3541">
        <f t="shared" si="277"/>
        <v>-59536.17</v>
      </c>
      <c r="O3541" t="str">
        <f t="shared" si="278"/>
        <v/>
      </c>
      <c r="P3541">
        <f t="shared" si="279"/>
        <v>59536.17</v>
      </c>
      <c r="Q3541" s="48" t="str">
        <f>IF(O3541="","",
   IF(OR(O3541&lt;EDA_Outlier_Analysis!$C$10, O3541&gt;EDA_Outlier_Analysis!$C$11),
      "Outlier",
      "Normal"))</f>
        <v/>
      </c>
      <c r="R3541" t="str">
        <f>IF(P3541="","",
   IF(OR(P3541 &lt; EDA_Outlier_Analysis!$F$7, P3541 &gt; EDA_Outlier_Analysis!$F$8),
      "Outlier",
      "Normal"))</f>
        <v>Outlier</v>
      </c>
      <c r="S3541" t="str">
        <f>IF(N3541="","",
   IF(OR(N3541 &lt;EDA_Outlier_Analysis!$I$10, N3541 &gt; EDA_Outlier_Analysis!$I$11),
      "Outlier",
      "Normal"))</f>
        <v>Normal</v>
      </c>
    </row>
    <row r="3542" spans="1:19">
      <c r="A3542" t="s">
        <v>8053</v>
      </c>
      <c r="B3542" s="4">
        <v>44702</v>
      </c>
      <c r="C3542" s="2">
        <v>-42835.94</v>
      </c>
      <c r="D3542" t="s">
        <v>840</v>
      </c>
      <c r="E3542" t="s">
        <v>841</v>
      </c>
      <c r="F3542" t="s">
        <v>9</v>
      </c>
      <c r="G3542" t="s">
        <v>34</v>
      </c>
      <c r="I3542" t="s">
        <v>1428</v>
      </c>
      <c r="J3542" t="s">
        <v>8054</v>
      </c>
      <c r="K3542" t="str">
        <f>IF(COUNTIF(Customers!A:A, H3542)&gt;0, "Valid", "Invalid")</f>
        <v>Invalid</v>
      </c>
      <c r="L3542" t="str">
        <f t="shared" si="275"/>
        <v>5</v>
      </c>
      <c r="M3542" t="str">
        <f t="shared" si="276"/>
        <v>2022</v>
      </c>
      <c r="N3542">
        <f t="shared" si="277"/>
        <v>-42835.94</v>
      </c>
      <c r="O3542" t="str">
        <f t="shared" si="278"/>
        <v/>
      </c>
      <c r="P3542">
        <f t="shared" si="279"/>
        <v>42835.94</v>
      </c>
      <c r="Q3542" s="48" t="str">
        <f>IF(O3542="","",
   IF(OR(O3542&lt;EDA_Outlier_Analysis!$C$10, O3542&gt;EDA_Outlier_Analysis!$C$11),
      "Outlier",
      "Normal"))</f>
        <v/>
      </c>
      <c r="R3542" t="str">
        <f>IF(P3542="","",
   IF(OR(P3542 &lt; EDA_Outlier_Analysis!$F$7, P3542 &gt; EDA_Outlier_Analysis!$F$8),
      "Outlier",
      "Normal"))</f>
        <v>Normal</v>
      </c>
      <c r="S3542" t="str">
        <f>IF(N3542="","",
   IF(OR(N3542 &lt;EDA_Outlier_Analysis!$I$10, N3542 &gt; EDA_Outlier_Analysis!$I$11),
      "Outlier",
      "Normal"))</f>
        <v>Normal</v>
      </c>
    </row>
    <row r="3543" spans="1:19">
      <c r="A3543" t="s">
        <v>8055</v>
      </c>
      <c r="B3543" s="4">
        <v>45023</v>
      </c>
      <c r="C3543" s="2">
        <v>-78544.28</v>
      </c>
      <c r="D3543" t="s">
        <v>840</v>
      </c>
      <c r="E3543" t="s">
        <v>841</v>
      </c>
      <c r="F3543" t="s">
        <v>11</v>
      </c>
      <c r="G3543" t="s">
        <v>20</v>
      </c>
      <c r="I3543" t="s">
        <v>1156</v>
      </c>
      <c r="J3543" t="s">
        <v>8056</v>
      </c>
      <c r="K3543" t="str">
        <f>IF(COUNTIF(Customers!A:A, H3543)&gt;0, "Valid", "Invalid")</f>
        <v>Invalid</v>
      </c>
      <c r="L3543" t="str">
        <f t="shared" si="275"/>
        <v>4</v>
      </c>
      <c r="M3543" t="str">
        <f t="shared" si="276"/>
        <v>2023</v>
      </c>
      <c r="N3543">
        <f t="shared" si="277"/>
        <v>-78544.28</v>
      </c>
      <c r="O3543" t="str">
        <f t="shared" si="278"/>
        <v/>
      </c>
      <c r="P3543">
        <f t="shared" si="279"/>
        <v>78544.28</v>
      </c>
      <c r="Q3543" s="48" t="str">
        <f>IF(O3543="","",
   IF(OR(O3543&lt;EDA_Outlier_Analysis!$C$10, O3543&gt;EDA_Outlier_Analysis!$C$11),
      "Outlier",
      "Normal"))</f>
        <v/>
      </c>
      <c r="R3543" t="str">
        <f>IF(P3543="","",
   IF(OR(P3543 &lt; EDA_Outlier_Analysis!$F$7, P3543 &gt; EDA_Outlier_Analysis!$F$8),
      "Outlier",
      "Normal"))</f>
        <v>Outlier</v>
      </c>
      <c r="S3543" t="str">
        <f>IF(N3543="","",
   IF(OR(N3543 &lt;EDA_Outlier_Analysis!$I$10, N3543 &gt; EDA_Outlier_Analysis!$I$11),
      "Outlier",
      "Normal"))</f>
        <v>Normal</v>
      </c>
    </row>
    <row r="3544" spans="1:19">
      <c r="A3544" t="s">
        <v>8057</v>
      </c>
      <c r="B3544" s="4">
        <v>44854</v>
      </c>
      <c r="C3544" s="2">
        <v>201823.45</v>
      </c>
      <c r="D3544" t="s">
        <v>849</v>
      </c>
      <c r="E3544" t="s">
        <v>850</v>
      </c>
      <c r="F3544" t="s">
        <v>9</v>
      </c>
      <c r="G3544" t="s">
        <v>20</v>
      </c>
      <c r="H3544" t="s">
        <v>437</v>
      </c>
      <c r="J3544" t="s">
        <v>8058</v>
      </c>
      <c r="K3544" t="str">
        <f>IF(COUNTIF(Customers!A:A, H3544)&gt;0, "Valid", "Invalid")</f>
        <v>Valid</v>
      </c>
      <c r="L3544" t="str">
        <f t="shared" si="275"/>
        <v>10</v>
      </c>
      <c r="M3544" t="str">
        <f t="shared" si="276"/>
        <v>2022</v>
      </c>
      <c r="N3544">
        <f t="shared" si="277"/>
        <v>201823.45</v>
      </c>
      <c r="O3544">
        <f t="shared" si="278"/>
        <v>201823.45</v>
      </c>
      <c r="P3544" t="str">
        <f t="shared" si="279"/>
        <v/>
      </c>
      <c r="Q3544" s="48" t="str">
        <f>IF(O3544="","",
   IF(OR(O3544&lt;EDA_Outlier_Analysis!$C$10, O3544&gt;EDA_Outlier_Analysis!$C$11),
      "Outlier",
      "Normal"))</f>
        <v>Normal</v>
      </c>
      <c r="R3544" t="str">
        <f>IF(P3544="","",
   IF(OR(P3544 &lt; EDA_Outlier_Analysis!$F$7, P3544 &gt; EDA_Outlier_Analysis!$F$8),
      "Outlier",
      "Normal"))</f>
        <v/>
      </c>
      <c r="S3544" t="str">
        <f>IF(N3544="","",
   IF(OR(N3544 &lt;EDA_Outlier_Analysis!$I$10, N3544 &gt; EDA_Outlier_Analysis!$I$11),
      "Outlier",
      "Normal"))</f>
        <v>Normal</v>
      </c>
    </row>
    <row r="3545" spans="1:19">
      <c r="A3545" t="s">
        <v>8059</v>
      </c>
      <c r="B3545" s="4">
        <v>44746</v>
      </c>
      <c r="C3545" s="2">
        <v>-10308.799999999999</v>
      </c>
      <c r="D3545" t="s">
        <v>840</v>
      </c>
      <c r="E3545" t="s">
        <v>841</v>
      </c>
      <c r="F3545" t="s">
        <v>10</v>
      </c>
      <c r="G3545" t="s">
        <v>20</v>
      </c>
      <c r="I3545" t="s">
        <v>968</v>
      </c>
      <c r="J3545" t="s">
        <v>8060</v>
      </c>
      <c r="K3545" t="str">
        <f>IF(COUNTIF(Customers!A:A, H3545)&gt;0, "Valid", "Invalid")</f>
        <v>Invalid</v>
      </c>
      <c r="L3545" t="str">
        <f t="shared" si="275"/>
        <v>7</v>
      </c>
      <c r="M3545" t="str">
        <f t="shared" si="276"/>
        <v>2022</v>
      </c>
      <c r="N3545">
        <f t="shared" si="277"/>
        <v>-10308.799999999999</v>
      </c>
      <c r="O3545" t="str">
        <f t="shared" si="278"/>
        <v/>
      </c>
      <c r="P3545">
        <f t="shared" si="279"/>
        <v>10308.799999999999</v>
      </c>
      <c r="Q3545" s="48" t="str">
        <f>IF(O3545="","",
   IF(OR(O3545&lt;EDA_Outlier_Analysis!$C$10, O3545&gt;EDA_Outlier_Analysis!$C$11),
      "Outlier",
      "Normal"))</f>
        <v/>
      </c>
      <c r="R3545" t="str">
        <f>IF(P3545="","",
   IF(OR(P3545 &lt; EDA_Outlier_Analysis!$F$7, P3545 &gt; EDA_Outlier_Analysis!$F$8),
      "Outlier",
      "Normal"))</f>
        <v>Outlier</v>
      </c>
      <c r="S3545" t="str">
        <f>IF(N3545="","",
   IF(OR(N3545 &lt;EDA_Outlier_Analysis!$I$10, N3545 &gt; EDA_Outlier_Analysis!$I$11),
      "Outlier",
      "Normal"))</f>
        <v>Normal</v>
      </c>
    </row>
    <row r="3546" spans="1:19">
      <c r="A3546" t="s">
        <v>8061</v>
      </c>
      <c r="B3546" s="4">
        <v>45160</v>
      </c>
      <c r="C3546" s="2">
        <v>131133.92000000001</v>
      </c>
      <c r="D3546" t="s">
        <v>849</v>
      </c>
      <c r="E3546" t="s">
        <v>850</v>
      </c>
      <c r="F3546" t="s">
        <v>11</v>
      </c>
      <c r="G3546" t="s">
        <v>31</v>
      </c>
      <c r="H3546" t="s">
        <v>547</v>
      </c>
      <c r="J3546" t="s">
        <v>8062</v>
      </c>
      <c r="K3546" t="str">
        <f>IF(COUNTIF(Customers!A:A, H3546)&gt;0, "Valid", "Invalid")</f>
        <v>Valid</v>
      </c>
      <c r="L3546" t="str">
        <f t="shared" si="275"/>
        <v>8</v>
      </c>
      <c r="M3546" t="str">
        <f t="shared" si="276"/>
        <v>2023</v>
      </c>
      <c r="N3546">
        <f t="shared" si="277"/>
        <v>131133.92000000001</v>
      </c>
      <c r="O3546">
        <f t="shared" si="278"/>
        <v>131133.92000000001</v>
      </c>
      <c r="P3546" t="str">
        <f t="shared" si="279"/>
        <v/>
      </c>
      <c r="Q3546" s="48" t="str">
        <f>IF(O3546="","",
   IF(OR(O3546&lt;EDA_Outlier_Analysis!$C$10, O3546&gt;EDA_Outlier_Analysis!$C$11),
      "Outlier",
      "Normal"))</f>
        <v>Normal</v>
      </c>
      <c r="R3546" t="str">
        <f>IF(P3546="","",
   IF(OR(P3546 &lt; EDA_Outlier_Analysis!$F$7, P3546 &gt; EDA_Outlier_Analysis!$F$8),
      "Outlier",
      "Normal"))</f>
        <v/>
      </c>
      <c r="S3546" t="str">
        <f>IF(N3546="","",
   IF(OR(N3546 &lt;EDA_Outlier_Analysis!$I$10, N3546 &gt; EDA_Outlier_Analysis!$I$11),
      "Outlier",
      "Normal"))</f>
        <v>Normal</v>
      </c>
    </row>
    <row r="3547" spans="1:19">
      <c r="A3547" t="s">
        <v>8063</v>
      </c>
      <c r="B3547" s="4">
        <v>45270</v>
      </c>
      <c r="C3547" s="2">
        <v>215386.76</v>
      </c>
      <c r="D3547" t="s">
        <v>849</v>
      </c>
      <c r="E3547" t="s">
        <v>850</v>
      </c>
      <c r="F3547" t="s">
        <v>9</v>
      </c>
      <c r="G3547" t="s">
        <v>31</v>
      </c>
      <c r="H3547" t="s">
        <v>297</v>
      </c>
      <c r="J3547" t="s">
        <v>8064</v>
      </c>
      <c r="K3547" t="str">
        <f>IF(COUNTIF(Customers!A:A, H3547)&gt;0, "Valid", "Invalid")</f>
        <v>Valid</v>
      </c>
      <c r="L3547" t="str">
        <f t="shared" si="275"/>
        <v>12</v>
      </c>
      <c r="M3547" t="str">
        <f t="shared" si="276"/>
        <v>2023</v>
      </c>
      <c r="N3547">
        <f t="shared" si="277"/>
        <v>215386.76</v>
      </c>
      <c r="O3547">
        <f t="shared" si="278"/>
        <v>215386.76</v>
      </c>
      <c r="P3547" t="str">
        <f t="shared" si="279"/>
        <v/>
      </c>
      <c r="Q3547" s="48" t="str">
        <f>IF(O3547="","",
   IF(OR(O3547&lt;EDA_Outlier_Analysis!$C$10, O3547&gt;EDA_Outlier_Analysis!$C$11),
      "Outlier",
      "Normal"))</f>
        <v>Normal</v>
      </c>
      <c r="R3547" t="str">
        <f>IF(P3547="","",
   IF(OR(P3547 &lt; EDA_Outlier_Analysis!$F$7, P3547 &gt; EDA_Outlier_Analysis!$F$8),
      "Outlier",
      "Normal"))</f>
        <v/>
      </c>
      <c r="S3547" t="str">
        <f>IF(N3547="","",
   IF(OR(N3547 &lt;EDA_Outlier_Analysis!$I$10, N3547 &gt; EDA_Outlier_Analysis!$I$11),
      "Outlier",
      "Normal"))</f>
        <v>Normal</v>
      </c>
    </row>
    <row r="3548" spans="1:19">
      <c r="A3548" t="s">
        <v>8065</v>
      </c>
      <c r="B3548" s="4">
        <v>44710</v>
      </c>
      <c r="C3548" s="2">
        <v>-43197.86</v>
      </c>
      <c r="D3548" t="s">
        <v>840</v>
      </c>
      <c r="E3548" t="s">
        <v>878</v>
      </c>
      <c r="F3548" t="s">
        <v>9</v>
      </c>
      <c r="G3548" t="s">
        <v>20</v>
      </c>
      <c r="I3548" t="s">
        <v>1167</v>
      </c>
      <c r="J3548" t="s">
        <v>8066</v>
      </c>
      <c r="K3548" t="str">
        <f>IF(COUNTIF(Customers!A:A, H3548)&gt;0, "Valid", "Invalid")</f>
        <v>Invalid</v>
      </c>
      <c r="L3548" t="str">
        <f t="shared" si="275"/>
        <v>5</v>
      </c>
      <c r="M3548" t="str">
        <f t="shared" si="276"/>
        <v>2022</v>
      </c>
      <c r="N3548">
        <f t="shared" si="277"/>
        <v>-43197.86</v>
      </c>
      <c r="O3548" t="str">
        <f t="shared" si="278"/>
        <v/>
      </c>
      <c r="P3548">
        <f t="shared" si="279"/>
        <v>43197.86</v>
      </c>
      <c r="Q3548" s="48" t="str">
        <f>IF(O3548="","",
   IF(OR(O3548&lt;EDA_Outlier_Analysis!$C$10, O3548&gt;EDA_Outlier_Analysis!$C$11),
      "Outlier",
      "Normal"))</f>
        <v/>
      </c>
      <c r="R3548" t="str">
        <f>IF(P3548="","",
   IF(OR(P3548 &lt; EDA_Outlier_Analysis!$F$7, P3548 &gt; EDA_Outlier_Analysis!$F$8),
      "Outlier",
      "Normal"))</f>
        <v>Normal</v>
      </c>
      <c r="S3548" t="str">
        <f>IF(N3548="","",
   IF(OR(N3548 &lt;EDA_Outlier_Analysis!$I$10, N3548 &gt; EDA_Outlier_Analysis!$I$11),
      "Outlier",
      "Normal"))</f>
        <v>Normal</v>
      </c>
    </row>
    <row r="3549" spans="1:19">
      <c r="A3549" t="s">
        <v>8067</v>
      </c>
      <c r="B3549" s="4">
        <v>44647</v>
      </c>
      <c r="C3549" s="2">
        <v>-38028.6</v>
      </c>
      <c r="D3549" t="s">
        <v>840</v>
      </c>
      <c r="E3549" t="s">
        <v>878</v>
      </c>
      <c r="F3549" t="s">
        <v>11</v>
      </c>
      <c r="G3549" t="s">
        <v>34</v>
      </c>
      <c r="I3549" t="s">
        <v>1109</v>
      </c>
      <c r="J3549" t="s">
        <v>8068</v>
      </c>
      <c r="K3549" t="str">
        <f>IF(COUNTIF(Customers!A:A, H3549)&gt;0, "Valid", "Invalid")</f>
        <v>Invalid</v>
      </c>
      <c r="L3549" t="str">
        <f t="shared" si="275"/>
        <v>3</v>
      </c>
      <c r="M3549" t="str">
        <f t="shared" si="276"/>
        <v>2022</v>
      </c>
      <c r="N3549">
        <f t="shared" si="277"/>
        <v>-38028.6</v>
      </c>
      <c r="O3549" t="str">
        <f t="shared" si="278"/>
        <v/>
      </c>
      <c r="P3549">
        <f t="shared" si="279"/>
        <v>38028.6</v>
      </c>
      <c r="Q3549" s="48" t="str">
        <f>IF(O3549="","",
   IF(OR(O3549&lt;EDA_Outlier_Analysis!$C$10, O3549&gt;EDA_Outlier_Analysis!$C$11),
      "Outlier",
      "Normal"))</f>
        <v/>
      </c>
      <c r="R3549" t="str">
        <f>IF(P3549="","",
   IF(OR(P3549 &lt; EDA_Outlier_Analysis!$F$7, P3549 &gt; EDA_Outlier_Analysis!$F$8),
      "Outlier",
      "Normal"))</f>
        <v>Normal</v>
      </c>
      <c r="S3549" t="str">
        <f>IF(N3549="","",
   IF(OR(N3549 &lt;EDA_Outlier_Analysis!$I$10, N3549 &gt; EDA_Outlier_Analysis!$I$11),
      "Outlier",
      "Normal"))</f>
        <v>Normal</v>
      </c>
    </row>
    <row r="3550" spans="1:19">
      <c r="A3550" t="s">
        <v>8069</v>
      </c>
      <c r="B3550" s="4">
        <v>44891</v>
      </c>
      <c r="C3550" s="2">
        <v>231862.64</v>
      </c>
      <c r="D3550" t="s">
        <v>849</v>
      </c>
      <c r="E3550" t="s">
        <v>853</v>
      </c>
      <c r="F3550" t="s">
        <v>10</v>
      </c>
      <c r="G3550" t="s">
        <v>24</v>
      </c>
      <c r="H3550" t="s">
        <v>745</v>
      </c>
      <c r="J3550" t="s">
        <v>8070</v>
      </c>
      <c r="K3550" t="str">
        <f>IF(COUNTIF(Customers!A:A, H3550)&gt;0, "Valid", "Invalid")</f>
        <v>Valid</v>
      </c>
      <c r="L3550" t="str">
        <f t="shared" si="275"/>
        <v>11</v>
      </c>
      <c r="M3550" t="str">
        <f t="shared" si="276"/>
        <v>2022</v>
      </c>
      <c r="N3550">
        <f t="shared" si="277"/>
        <v>231862.64</v>
      </c>
      <c r="O3550">
        <f t="shared" si="278"/>
        <v>231862.64</v>
      </c>
      <c r="P3550" t="str">
        <f t="shared" si="279"/>
        <v/>
      </c>
      <c r="Q3550" s="48" t="str">
        <f>IF(O3550="","",
   IF(OR(O3550&lt;EDA_Outlier_Analysis!$C$10, O3550&gt;EDA_Outlier_Analysis!$C$11),
      "Outlier",
      "Normal"))</f>
        <v>Normal</v>
      </c>
      <c r="R3550" t="str">
        <f>IF(P3550="","",
   IF(OR(P3550 &lt; EDA_Outlier_Analysis!$F$7, P3550 &gt; EDA_Outlier_Analysis!$F$8),
      "Outlier",
      "Normal"))</f>
        <v/>
      </c>
      <c r="S3550" t="str">
        <f>IF(N3550="","",
   IF(OR(N3550 &lt;EDA_Outlier_Analysis!$I$10, N3550 &gt; EDA_Outlier_Analysis!$I$11),
      "Outlier",
      "Normal"))</f>
        <v>Normal</v>
      </c>
    </row>
    <row r="3551" spans="1:19">
      <c r="A3551" t="s">
        <v>8071</v>
      </c>
      <c r="B3551" s="4">
        <v>45023</v>
      </c>
      <c r="C3551" s="2">
        <v>-44783.06</v>
      </c>
      <c r="D3551" t="s">
        <v>840</v>
      </c>
      <c r="E3551" t="s">
        <v>905</v>
      </c>
      <c r="F3551" t="s">
        <v>11</v>
      </c>
      <c r="G3551" t="s">
        <v>34</v>
      </c>
      <c r="I3551" t="s">
        <v>1062</v>
      </c>
      <c r="J3551" t="s">
        <v>8072</v>
      </c>
      <c r="K3551" t="str">
        <f>IF(COUNTIF(Customers!A:A, H3551)&gt;0, "Valid", "Invalid")</f>
        <v>Invalid</v>
      </c>
      <c r="L3551" t="str">
        <f t="shared" si="275"/>
        <v>4</v>
      </c>
      <c r="M3551" t="str">
        <f t="shared" si="276"/>
        <v>2023</v>
      </c>
      <c r="N3551">
        <f t="shared" si="277"/>
        <v>-44783.06</v>
      </c>
      <c r="O3551" t="str">
        <f t="shared" si="278"/>
        <v/>
      </c>
      <c r="P3551">
        <f t="shared" si="279"/>
        <v>44783.06</v>
      </c>
      <c r="Q3551" s="48" t="str">
        <f>IF(O3551="","",
   IF(OR(O3551&lt;EDA_Outlier_Analysis!$C$10, O3551&gt;EDA_Outlier_Analysis!$C$11),
      "Outlier",
      "Normal"))</f>
        <v/>
      </c>
      <c r="R3551" t="str">
        <f>IF(P3551="","",
   IF(OR(P3551 &lt; EDA_Outlier_Analysis!$F$7, P3551 &gt; EDA_Outlier_Analysis!$F$8),
      "Outlier",
      "Normal"))</f>
        <v>Normal</v>
      </c>
      <c r="S3551" t="str">
        <f>IF(N3551="","",
   IF(OR(N3551 &lt;EDA_Outlier_Analysis!$I$10, N3551 &gt; EDA_Outlier_Analysis!$I$11),
      "Outlier",
      "Normal"))</f>
        <v>Normal</v>
      </c>
    </row>
    <row r="3552" spans="1:19">
      <c r="A3552" t="s">
        <v>8073</v>
      </c>
      <c r="B3552" s="4">
        <v>45288</v>
      </c>
      <c r="C3552" s="2">
        <v>-33410.879999999997</v>
      </c>
      <c r="D3552" t="s">
        <v>840</v>
      </c>
      <c r="E3552" t="s">
        <v>856</v>
      </c>
      <c r="F3552" t="s">
        <v>9</v>
      </c>
      <c r="G3552" t="s">
        <v>24</v>
      </c>
      <c r="I3552" t="s">
        <v>1083</v>
      </c>
      <c r="J3552" t="s">
        <v>8074</v>
      </c>
      <c r="K3552" t="str">
        <f>IF(COUNTIF(Customers!A:A, H3552)&gt;0, "Valid", "Invalid")</f>
        <v>Invalid</v>
      </c>
      <c r="L3552" t="str">
        <f t="shared" si="275"/>
        <v>12</v>
      </c>
      <c r="M3552" t="str">
        <f t="shared" si="276"/>
        <v>2023</v>
      </c>
      <c r="N3552">
        <f t="shared" si="277"/>
        <v>-33410.879999999997</v>
      </c>
      <c r="O3552" t="str">
        <f t="shared" si="278"/>
        <v/>
      </c>
      <c r="P3552">
        <f t="shared" si="279"/>
        <v>33410.879999999997</v>
      </c>
      <c r="Q3552" s="48" t="str">
        <f>IF(O3552="","",
   IF(OR(O3552&lt;EDA_Outlier_Analysis!$C$10, O3552&gt;EDA_Outlier_Analysis!$C$11),
      "Outlier",
      "Normal"))</f>
        <v/>
      </c>
      <c r="R3552" t="str">
        <f>IF(P3552="","",
   IF(OR(P3552 &lt; EDA_Outlier_Analysis!$F$7, P3552 &gt; EDA_Outlier_Analysis!$F$8),
      "Outlier",
      "Normal"))</f>
        <v>Normal</v>
      </c>
      <c r="S3552" t="str">
        <f>IF(N3552="","",
   IF(OR(N3552 &lt;EDA_Outlier_Analysis!$I$10, N3552 &gt; EDA_Outlier_Analysis!$I$11),
      "Outlier",
      "Normal"))</f>
        <v>Normal</v>
      </c>
    </row>
    <row r="3553" spans="1:19">
      <c r="A3553" t="s">
        <v>8075</v>
      </c>
      <c r="B3553" s="4">
        <v>45039</v>
      </c>
      <c r="C3553" s="2">
        <v>167153.85999999999</v>
      </c>
      <c r="D3553" t="s">
        <v>849</v>
      </c>
      <c r="E3553" t="s">
        <v>853</v>
      </c>
      <c r="F3553" t="s">
        <v>9</v>
      </c>
      <c r="G3553" t="s">
        <v>31</v>
      </c>
      <c r="H3553" t="s">
        <v>355</v>
      </c>
      <c r="J3553" t="s">
        <v>8076</v>
      </c>
      <c r="K3553" t="str">
        <f>IF(COUNTIF(Customers!A:A, H3553)&gt;0, "Valid", "Invalid")</f>
        <v>Valid</v>
      </c>
      <c r="L3553" t="str">
        <f t="shared" si="275"/>
        <v>4</v>
      </c>
      <c r="M3553" t="str">
        <f t="shared" si="276"/>
        <v>2023</v>
      </c>
      <c r="N3553">
        <f t="shared" si="277"/>
        <v>167153.85999999999</v>
      </c>
      <c r="O3553">
        <f t="shared" si="278"/>
        <v>167153.85999999999</v>
      </c>
      <c r="P3553" t="str">
        <f t="shared" si="279"/>
        <v/>
      </c>
      <c r="Q3553" s="48" t="str">
        <f>IF(O3553="","",
   IF(OR(O3553&lt;EDA_Outlier_Analysis!$C$10, O3553&gt;EDA_Outlier_Analysis!$C$11),
      "Outlier",
      "Normal"))</f>
        <v>Normal</v>
      </c>
      <c r="R3553" t="str">
        <f>IF(P3553="","",
   IF(OR(P3553 &lt; EDA_Outlier_Analysis!$F$7, P3553 &gt; EDA_Outlier_Analysis!$F$8),
      "Outlier",
      "Normal"))</f>
        <v/>
      </c>
      <c r="S3553" t="str">
        <f>IF(N3553="","",
   IF(OR(N3553 &lt;EDA_Outlier_Analysis!$I$10, N3553 &gt; EDA_Outlier_Analysis!$I$11),
      "Outlier",
      "Normal"))</f>
        <v>Normal</v>
      </c>
    </row>
    <row r="3554" spans="1:19">
      <c r="A3554" t="s">
        <v>8077</v>
      </c>
      <c r="B3554" s="4">
        <v>44881</v>
      </c>
      <c r="C3554" s="2">
        <v>107431.19</v>
      </c>
      <c r="D3554" t="s">
        <v>849</v>
      </c>
      <c r="E3554" t="s">
        <v>850</v>
      </c>
      <c r="F3554" t="s">
        <v>11</v>
      </c>
      <c r="G3554" t="s">
        <v>24</v>
      </c>
      <c r="H3554" t="s">
        <v>181</v>
      </c>
      <c r="J3554" t="s">
        <v>8078</v>
      </c>
      <c r="K3554" t="str">
        <f>IF(COUNTIF(Customers!A:A, H3554)&gt;0, "Valid", "Invalid")</f>
        <v>Valid</v>
      </c>
      <c r="L3554" t="str">
        <f t="shared" si="275"/>
        <v>11</v>
      </c>
      <c r="M3554" t="str">
        <f t="shared" si="276"/>
        <v>2022</v>
      </c>
      <c r="N3554">
        <f t="shared" si="277"/>
        <v>107431.19</v>
      </c>
      <c r="O3554">
        <f t="shared" si="278"/>
        <v>107431.19</v>
      </c>
      <c r="P3554" t="str">
        <f t="shared" si="279"/>
        <v/>
      </c>
      <c r="Q3554" s="48" t="str">
        <f>IF(O3554="","",
   IF(OR(O3554&lt;EDA_Outlier_Analysis!$C$10, O3554&gt;EDA_Outlier_Analysis!$C$11),
      "Outlier",
      "Normal"))</f>
        <v>Normal</v>
      </c>
      <c r="R3554" t="str">
        <f>IF(P3554="","",
   IF(OR(P3554 &lt; EDA_Outlier_Analysis!$F$7, P3554 &gt; EDA_Outlier_Analysis!$F$8),
      "Outlier",
      "Normal"))</f>
        <v/>
      </c>
      <c r="S3554" t="str">
        <f>IF(N3554="","",
   IF(OR(N3554 &lt;EDA_Outlier_Analysis!$I$10, N3554 &gt; EDA_Outlier_Analysis!$I$11),
      "Outlier",
      "Normal"))</f>
        <v>Normal</v>
      </c>
    </row>
    <row r="3555" spans="1:19">
      <c r="A3555" t="s">
        <v>8079</v>
      </c>
      <c r="B3555" s="4">
        <v>44762</v>
      </c>
      <c r="C3555" s="2">
        <v>-93735.78</v>
      </c>
      <c r="D3555" t="s">
        <v>840</v>
      </c>
      <c r="E3555" t="s">
        <v>841</v>
      </c>
      <c r="F3555" t="s">
        <v>10</v>
      </c>
      <c r="G3555" t="s">
        <v>24</v>
      </c>
      <c r="I3555" t="s">
        <v>1210</v>
      </c>
      <c r="J3555" t="s">
        <v>8080</v>
      </c>
      <c r="K3555" t="str">
        <f>IF(COUNTIF(Customers!A:A, H3555)&gt;0, "Valid", "Invalid")</f>
        <v>Invalid</v>
      </c>
      <c r="L3555" t="str">
        <f t="shared" si="275"/>
        <v>7</v>
      </c>
      <c r="M3555" t="str">
        <f t="shared" si="276"/>
        <v>2022</v>
      </c>
      <c r="N3555">
        <f t="shared" si="277"/>
        <v>-93735.78</v>
      </c>
      <c r="O3555" t="str">
        <f t="shared" si="278"/>
        <v/>
      </c>
      <c r="P3555">
        <f t="shared" si="279"/>
        <v>93735.78</v>
      </c>
      <c r="Q3555" s="48" t="str">
        <f>IF(O3555="","",
   IF(OR(O3555&lt;EDA_Outlier_Analysis!$C$10, O3555&gt;EDA_Outlier_Analysis!$C$11),
      "Outlier",
      "Normal"))</f>
        <v/>
      </c>
      <c r="R3555" t="str">
        <f>IF(P3555="","",
   IF(OR(P3555 &lt; EDA_Outlier_Analysis!$F$7, P3555 &gt; EDA_Outlier_Analysis!$F$8),
      "Outlier",
      "Normal"))</f>
        <v>Outlier</v>
      </c>
      <c r="S3555" t="str">
        <f>IF(N3555="","",
   IF(OR(N3555 &lt;EDA_Outlier_Analysis!$I$10, N3555 &gt; EDA_Outlier_Analysis!$I$11),
      "Outlier",
      "Normal"))</f>
        <v>Normal</v>
      </c>
    </row>
    <row r="3556" spans="1:19">
      <c r="A3556" t="s">
        <v>8081</v>
      </c>
      <c r="B3556" s="4">
        <v>44733</v>
      </c>
      <c r="C3556" s="2">
        <v>-61342.09</v>
      </c>
      <c r="D3556" t="s">
        <v>840</v>
      </c>
      <c r="E3556" t="s">
        <v>878</v>
      </c>
      <c r="F3556" t="s">
        <v>10</v>
      </c>
      <c r="G3556" t="s">
        <v>20</v>
      </c>
      <c r="I3556" t="s">
        <v>1196</v>
      </c>
      <c r="J3556" t="s">
        <v>8082</v>
      </c>
      <c r="K3556" t="str">
        <f>IF(COUNTIF(Customers!A:A, H3556)&gt;0, "Valid", "Invalid")</f>
        <v>Invalid</v>
      </c>
      <c r="L3556" t="str">
        <f t="shared" si="275"/>
        <v>6</v>
      </c>
      <c r="M3556" t="str">
        <f t="shared" si="276"/>
        <v>2022</v>
      </c>
      <c r="N3556">
        <f t="shared" si="277"/>
        <v>-61342.09</v>
      </c>
      <c r="O3556" t="str">
        <f t="shared" si="278"/>
        <v/>
      </c>
      <c r="P3556">
        <f t="shared" si="279"/>
        <v>61342.09</v>
      </c>
      <c r="Q3556" s="48" t="str">
        <f>IF(O3556="","",
   IF(OR(O3556&lt;EDA_Outlier_Analysis!$C$10, O3556&gt;EDA_Outlier_Analysis!$C$11),
      "Outlier",
      "Normal"))</f>
        <v/>
      </c>
      <c r="R3556" t="str">
        <f>IF(P3556="","",
   IF(OR(P3556 &lt; EDA_Outlier_Analysis!$F$7, P3556 &gt; EDA_Outlier_Analysis!$F$8),
      "Outlier",
      "Normal"))</f>
        <v>Outlier</v>
      </c>
      <c r="S3556" t="str">
        <f>IF(N3556="","",
   IF(OR(N3556 &lt;EDA_Outlier_Analysis!$I$10, N3556 &gt; EDA_Outlier_Analysis!$I$11),
      "Outlier",
      "Normal"))</f>
        <v>Normal</v>
      </c>
    </row>
    <row r="3557" spans="1:19">
      <c r="A3557" t="s">
        <v>8083</v>
      </c>
      <c r="B3557" s="4">
        <v>44897</v>
      </c>
      <c r="C3557" s="2">
        <v>-75474.14</v>
      </c>
      <c r="D3557" t="s">
        <v>840</v>
      </c>
      <c r="E3557" t="s">
        <v>864</v>
      </c>
      <c r="F3557" t="s">
        <v>9</v>
      </c>
      <c r="G3557" t="s">
        <v>24</v>
      </c>
      <c r="I3557" t="s">
        <v>2555</v>
      </c>
      <c r="J3557" t="s">
        <v>8084</v>
      </c>
      <c r="K3557" t="str">
        <f>IF(COUNTIF(Customers!A:A, H3557)&gt;0, "Valid", "Invalid")</f>
        <v>Invalid</v>
      </c>
      <c r="L3557" t="str">
        <f t="shared" si="275"/>
        <v>12</v>
      </c>
      <c r="M3557" t="str">
        <f t="shared" si="276"/>
        <v>2022</v>
      </c>
      <c r="N3557">
        <f t="shared" si="277"/>
        <v>-75474.14</v>
      </c>
      <c r="O3557" t="str">
        <f t="shared" si="278"/>
        <v/>
      </c>
      <c r="P3557">
        <f t="shared" si="279"/>
        <v>75474.14</v>
      </c>
      <c r="Q3557" s="48" t="str">
        <f>IF(O3557="","",
   IF(OR(O3557&lt;EDA_Outlier_Analysis!$C$10, O3557&gt;EDA_Outlier_Analysis!$C$11),
      "Outlier",
      "Normal"))</f>
        <v/>
      </c>
      <c r="R3557" t="str">
        <f>IF(P3557="","",
   IF(OR(P3557 &lt; EDA_Outlier_Analysis!$F$7, P3557 &gt; EDA_Outlier_Analysis!$F$8),
      "Outlier",
      "Normal"))</f>
        <v>Outlier</v>
      </c>
      <c r="S3557" t="str">
        <f>IF(N3557="","",
   IF(OR(N3557 &lt;EDA_Outlier_Analysis!$I$10, N3557 &gt; EDA_Outlier_Analysis!$I$11),
      "Outlier",
      "Normal"))</f>
        <v>Normal</v>
      </c>
    </row>
    <row r="3558" spans="1:19">
      <c r="A3558" t="s">
        <v>8085</v>
      </c>
      <c r="B3558" s="4">
        <v>44852</v>
      </c>
      <c r="C3558" s="2">
        <v>-14378.53</v>
      </c>
      <c r="D3558" t="s">
        <v>840</v>
      </c>
      <c r="E3558" t="s">
        <v>841</v>
      </c>
      <c r="F3558" t="s">
        <v>9</v>
      </c>
      <c r="G3558" t="s">
        <v>31</v>
      </c>
      <c r="I3558" t="s">
        <v>1438</v>
      </c>
      <c r="J3558" t="s">
        <v>8086</v>
      </c>
      <c r="K3558" t="str">
        <f>IF(COUNTIF(Customers!A:A, H3558)&gt;0, "Valid", "Invalid")</f>
        <v>Invalid</v>
      </c>
      <c r="L3558" t="str">
        <f t="shared" si="275"/>
        <v>10</v>
      </c>
      <c r="M3558" t="str">
        <f t="shared" si="276"/>
        <v>2022</v>
      </c>
      <c r="N3558">
        <f t="shared" si="277"/>
        <v>-14378.53</v>
      </c>
      <c r="O3558" t="str">
        <f t="shared" si="278"/>
        <v/>
      </c>
      <c r="P3558">
        <f t="shared" si="279"/>
        <v>14378.53</v>
      </c>
      <c r="Q3558" s="48" t="str">
        <f>IF(O3558="","",
   IF(OR(O3558&lt;EDA_Outlier_Analysis!$C$10, O3558&gt;EDA_Outlier_Analysis!$C$11),
      "Outlier",
      "Normal"))</f>
        <v/>
      </c>
      <c r="R3558" t="str">
        <f>IF(P3558="","",
   IF(OR(P3558 &lt; EDA_Outlier_Analysis!$F$7, P3558 &gt; EDA_Outlier_Analysis!$F$8),
      "Outlier",
      "Normal"))</f>
        <v>Outlier</v>
      </c>
      <c r="S3558" t="str">
        <f>IF(N3558="","",
   IF(OR(N3558 &lt;EDA_Outlier_Analysis!$I$10, N3558 &gt; EDA_Outlier_Analysis!$I$11),
      "Outlier",
      "Normal"))</f>
        <v>Normal</v>
      </c>
    </row>
    <row r="3559" spans="1:19">
      <c r="A3559" t="s">
        <v>8087</v>
      </c>
      <c r="B3559" s="4">
        <v>44955</v>
      </c>
      <c r="C3559" s="2">
        <v>304766.34999999998</v>
      </c>
      <c r="D3559" t="s">
        <v>849</v>
      </c>
      <c r="E3559" t="s">
        <v>850</v>
      </c>
      <c r="F3559" t="s">
        <v>11</v>
      </c>
      <c r="G3559" t="s">
        <v>34</v>
      </c>
      <c r="H3559" t="s">
        <v>497</v>
      </c>
      <c r="J3559" t="s">
        <v>8088</v>
      </c>
      <c r="K3559" t="str">
        <f>IF(COUNTIF(Customers!A:A, H3559)&gt;0, "Valid", "Invalid")</f>
        <v>Valid</v>
      </c>
      <c r="L3559" t="str">
        <f t="shared" si="275"/>
        <v>1</v>
      </c>
      <c r="M3559" t="str">
        <f t="shared" si="276"/>
        <v>2023</v>
      </c>
      <c r="N3559">
        <f t="shared" si="277"/>
        <v>304766.34999999998</v>
      </c>
      <c r="O3559">
        <f t="shared" si="278"/>
        <v>304766.34999999998</v>
      </c>
      <c r="P3559" t="str">
        <f t="shared" si="279"/>
        <v/>
      </c>
      <c r="Q3559" s="48" t="str">
        <f>IF(O3559="","",
   IF(OR(O3559&lt;EDA_Outlier_Analysis!$C$10, O3559&gt;EDA_Outlier_Analysis!$C$11),
      "Outlier",
      "Normal"))</f>
        <v>Outlier</v>
      </c>
      <c r="R3559" t="str">
        <f>IF(P3559="","",
   IF(OR(P3559 &lt; EDA_Outlier_Analysis!$F$7, P3559 &gt; EDA_Outlier_Analysis!$F$8),
      "Outlier",
      "Normal"))</f>
        <v/>
      </c>
      <c r="S3559" t="str">
        <f>IF(N3559="","",
   IF(OR(N3559 &lt;EDA_Outlier_Analysis!$I$10, N3559 &gt; EDA_Outlier_Analysis!$I$11),
      "Outlier",
      "Normal"))</f>
        <v>Normal</v>
      </c>
    </row>
    <row r="3560" spans="1:19">
      <c r="A3560" t="s">
        <v>8089</v>
      </c>
      <c r="B3560" s="4">
        <v>44794</v>
      </c>
      <c r="C3560" s="2">
        <v>-55063.07</v>
      </c>
      <c r="D3560" t="s">
        <v>840</v>
      </c>
      <c r="E3560" t="s">
        <v>845</v>
      </c>
      <c r="F3560" t="s">
        <v>10</v>
      </c>
      <c r="G3560" t="s">
        <v>20</v>
      </c>
      <c r="I3560" t="s">
        <v>846</v>
      </c>
      <c r="J3560" t="s">
        <v>8090</v>
      </c>
      <c r="K3560" t="str">
        <f>IF(COUNTIF(Customers!A:A, H3560)&gt;0, "Valid", "Invalid")</f>
        <v>Invalid</v>
      </c>
      <c r="L3560" t="str">
        <f t="shared" si="275"/>
        <v>8</v>
      </c>
      <c r="M3560" t="str">
        <f t="shared" si="276"/>
        <v>2022</v>
      </c>
      <c r="N3560">
        <f t="shared" si="277"/>
        <v>-55063.07</v>
      </c>
      <c r="O3560" t="str">
        <f t="shared" si="278"/>
        <v/>
      </c>
      <c r="P3560">
        <f t="shared" si="279"/>
        <v>55063.07</v>
      </c>
      <c r="Q3560" s="48" t="str">
        <f>IF(O3560="","",
   IF(OR(O3560&lt;EDA_Outlier_Analysis!$C$10, O3560&gt;EDA_Outlier_Analysis!$C$11),
      "Outlier",
      "Normal"))</f>
        <v/>
      </c>
      <c r="R3560" t="str">
        <f>IF(P3560="","",
   IF(OR(P3560 &lt; EDA_Outlier_Analysis!$F$7, P3560 &gt; EDA_Outlier_Analysis!$F$8),
      "Outlier",
      "Normal"))</f>
        <v>Outlier</v>
      </c>
      <c r="S3560" t="str">
        <f>IF(N3560="","",
   IF(OR(N3560 &lt;EDA_Outlier_Analysis!$I$10, N3560 &gt; EDA_Outlier_Analysis!$I$11),
      "Outlier",
      "Normal"))</f>
        <v>Normal</v>
      </c>
    </row>
    <row r="3561" spans="1:19">
      <c r="A3561" t="s">
        <v>8091</v>
      </c>
      <c r="B3561" s="4">
        <v>45216</v>
      </c>
      <c r="C3561" s="2">
        <v>-55877.95</v>
      </c>
      <c r="D3561" t="s">
        <v>840</v>
      </c>
      <c r="E3561" t="s">
        <v>841</v>
      </c>
      <c r="F3561" t="s">
        <v>10</v>
      </c>
      <c r="G3561" t="s">
        <v>20</v>
      </c>
      <c r="I3561" t="s">
        <v>1438</v>
      </c>
      <c r="J3561" t="s">
        <v>8092</v>
      </c>
      <c r="K3561" t="str">
        <f>IF(COUNTIF(Customers!A:A, H3561)&gt;0, "Valid", "Invalid")</f>
        <v>Invalid</v>
      </c>
      <c r="L3561" t="str">
        <f t="shared" si="275"/>
        <v>10</v>
      </c>
      <c r="M3561" t="str">
        <f t="shared" si="276"/>
        <v>2023</v>
      </c>
      <c r="N3561">
        <f t="shared" si="277"/>
        <v>-55877.95</v>
      </c>
      <c r="O3561" t="str">
        <f t="shared" si="278"/>
        <v/>
      </c>
      <c r="P3561">
        <f t="shared" si="279"/>
        <v>55877.95</v>
      </c>
      <c r="Q3561" s="48" t="str">
        <f>IF(O3561="","",
   IF(OR(O3561&lt;EDA_Outlier_Analysis!$C$10, O3561&gt;EDA_Outlier_Analysis!$C$11),
      "Outlier",
      "Normal"))</f>
        <v/>
      </c>
      <c r="R3561" t="str">
        <f>IF(P3561="","",
   IF(OR(P3561 &lt; EDA_Outlier_Analysis!$F$7, P3561 &gt; EDA_Outlier_Analysis!$F$8),
      "Outlier",
      "Normal"))</f>
        <v>Outlier</v>
      </c>
      <c r="S3561" t="str">
        <f>IF(N3561="","",
   IF(OR(N3561 &lt;EDA_Outlier_Analysis!$I$10, N3561 &gt; EDA_Outlier_Analysis!$I$11),
      "Outlier",
      "Normal"))</f>
        <v>Normal</v>
      </c>
    </row>
    <row r="3562" spans="1:19">
      <c r="A3562" t="s">
        <v>8093</v>
      </c>
      <c r="B3562" s="4">
        <v>44570</v>
      </c>
      <c r="C3562" s="2">
        <v>-98846.89</v>
      </c>
      <c r="D3562" t="s">
        <v>840</v>
      </c>
      <c r="E3562" t="s">
        <v>845</v>
      </c>
      <c r="F3562" t="s">
        <v>10</v>
      </c>
      <c r="G3562" t="s">
        <v>34</v>
      </c>
      <c r="I3562" t="s">
        <v>1971</v>
      </c>
      <c r="J3562" t="s">
        <v>8094</v>
      </c>
      <c r="K3562" t="str">
        <f>IF(COUNTIF(Customers!A:A, H3562)&gt;0, "Valid", "Invalid")</f>
        <v>Invalid</v>
      </c>
      <c r="L3562" t="str">
        <f t="shared" si="275"/>
        <v>1</v>
      </c>
      <c r="M3562" t="str">
        <f t="shared" si="276"/>
        <v>2022</v>
      </c>
      <c r="N3562">
        <f t="shared" si="277"/>
        <v>-98846.89</v>
      </c>
      <c r="O3562" t="str">
        <f t="shared" si="278"/>
        <v/>
      </c>
      <c r="P3562">
        <f t="shared" si="279"/>
        <v>98846.89</v>
      </c>
      <c r="Q3562" s="48" t="str">
        <f>IF(O3562="","",
   IF(OR(O3562&lt;EDA_Outlier_Analysis!$C$10, O3562&gt;EDA_Outlier_Analysis!$C$11),
      "Outlier",
      "Normal"))</f>
        <v/>
      </c>
      <c r="R3562" t="str">
        <f>IF(P3562="","",
   IF(OR(P3562 &lt; EDA_Outlier_Analysis!$F$7, P3562 &gt; EDA_Outlier_Analysis!$F$8),
      "Outlier",
      "Normal"))</f>
        <v>Outlier</v>
      </c>
      <c r="S3562" t="str">
        <f>IF(N3562="","",
   IF(OR(N3562 &lt;EDA_Outlier_Analysis!$I$10, N3562 &gt; EDA_Outlier_Analysis!$I$11),
      "Outlier",
      "Normal"))</f>
        <v>Normal</v>
      </c>
    </row>
    <row r="3563" spans="1:19">
      <c r="A3563" t="s">
        <v>8095</v>
      </c>
      <c r="B3563" s="4">
        <v>44625</v>
      </c>
      <c r="C3563" s="2">
        <v>30143.13</v>
      </c>
      <c r="D3563" t="s">
        <v>971</v>
      </c>
      <c r="E3563" t="s">
        <v>971</v>
      </c>
      <c r="F3563" t="s">
        <v>11</v>
      </c>
      <c r="G3563" t="s">
        <v>20</v>
      </c>
      <c r="J3563" t="s">
        <v>8096</v>
      </c>
      <c r="K3563" t="str">
        <f>IF(COUNTIF(Customers!A:A, H3563)&gt;0, "Valid", "Invalid")</f>
        <v>Invalid</v>
      </c>
      <c r="L3563" t="str">
        <f t="shared" si="275"/>
        <v>3</v>
      </c>
      <c r="M3563" t="str">
        <f t="shared" si="276"/>
        <v>2022</v>
      </c>
      <c r="N3563">
        <f t="shared" si="277"/>
        <v>-30143.13</v>
      </c>
      <c r="O3563" t="str">
        <f t="shared" si="278"/>
        <v/>
      </c>
      <c r="P3563" t="str">
        <f t="shared" si="279"/>
        <v/>
      </c>
      <c r="Q3563" s="48" t="str">
        <f>IF(O3563="","",
   IF(OR(O3563&lt;EDA_Outlier_Analysis!$C$10, O3563&gt;EDA_Outlier_Analysis!$C$11),
      "Outlier",
      "Normal"))</f>
        <v/>
      </c>
      <c r="R3563" t="str">
        <f>IF(P3563="","",
   IF(OR(P3563 &lt; EDA_Outlier_Analysis!$F$7, P3563 &gt; EDA_Outlier_Analysis!$F$8),
      "Outlier",
      "Normal"))</f>
        <v/>
      </c>
      <c r="S3563" t="str">
        <f>IF(N3563="","",
   IF(OR(N3563 &lt;EDA_Outlier_Analysis!$I$10, N3563 &gt; EDA_Outlier_Analysis!$I$11),
      "Outlier",
      "Normal"))</f>
        <v>Normal</v>
      </c>
    </row>
    <row r="3564" spans="1:19">
      <c r="A3564" t="s">
        <v>8097</v>
      </c>
      <c r="B3564" s="4">
        <v>44883</v>
      </c>
      <c r="C3564" s="2">
        <v>10428.08</v>
      </c>
      <c r="D3564" t="s">
        <v>1345</v>
      </c>
      <c r="E3564" t="s">
        <v>1345</v>
      </c>
      <c r="F3564" t="s">
        <v>9</v>
      </c>
      <c r="G3564" t="s">
        <v>31</v>
      </c>
      <c r="J3564" t="s">
        <v>8098</v>
      </c>
      <c r="K3564" t="str">
        <f>IF(COUNTIF(Customers!A:A, H3564)&gt;0, "Valid", "Invalid")</f>
        <v>Invalid</v>
      </c>
      <c r="L3564" t="str">
        <f t="shared" si="275"/>
        <v>11</v>
      </c>
      <c r="M3564" t="str">
        <f t="shared" si="276"/>
        <v>2022</v>
      </c>
      <c r="N3564">
        <f t="shared" si="277"/>
        <v>-10428.08</v>
      </c>
      <c r="O3564" t="str">
        <f t="shared" si="278"/>
        <v/>
      </c>
      <c r="P3564" t="str">
        <f t="shared" si="279"/>
        <v/>
      </c>
      <c r="Q3564" s="48" t="str">
        <f>IF(O3564="","",
   IF(OR(O3564&lt;EDA_Outlier_Analysis!$C$10, O3564&gt;EDA_Outlier_Analysis!$C$11),
      "Outlier",
      "Normal"))</f>
        <v/>
      </c>
      <c r="R3564" t="str">
        <f>IF(P3564="","",
   IF(OR(P3564 &lt; EDA_Outlier_Analysis!$F$7, P3564 &gt; EDA_Outlier_Analysis!$F$8),
      "Outlier",
      "Normal"))</f>
        <v/>
      </c>
      <c r="S3564" t="str">
        <f>IF(N3564="","",
   IF(OR(N3564 &lt;EDA_Outlier_Analysis!$I$10, N3564 &gt; EDA_Outlier_Analysis!$I$11),
      "Outlier",
      "Normal"))</f>
        <v>Normal</v>
      </c>
    </row>
    <row r="3565" spans="1:19">
      <c r="A3565" t="s">
        <v>8099</v>
      </c>
      <c r="B3565" s="4">
        <v>45192</v>
      </c>
      <c r="C3565" s="2">
        <v>197545.13</v>
      </c>
      <c r="D3565" t="s">
        <v>849</v>
      </c>
      <c r="E3565" t="s">
        <v>853</v>
      </c>
      <c r="F3565" t="s">
        <v>11</v>
      </c>
      <c r="G3565" t="s">
        <v>20</v>
      </c>
      <c r="H3565" t="s">
        <v>79</v>
      </c>
      <c r="J3565" t="s">
        <v>8100</v>
      </c>
      <c r="K3565" t="str">
        <f>IF(COUNTIF(Customers!A:A, H3565)&gt;0, "Valid", "Invalid")</f>
        <v>Valid</v>
      </c>
      <c r="L3565" t="str">
        <f t="shared" si="275"/>
        <v>9</v>
      </c>
      <c r="M3565" t="str">
        <f t="shared" si="276"/>
        <v>2023</v>
      </c>
      <c r="N3565">
        <f t="shared" si="277"/>
        <v>197545.13</v>
      </c>
      <c r="O3565">
        <f t="shared" si="278"/>
        <v>197545.13</v>
      </c>
      <c r="P3565" t="str">
        <f t="shared" si="279"/>
        <v/>
      </c>
      <c r="Q3565" s="48" t="str">
        <f>IF(O3565="","",
   IF(OR(O3565&lt;EDA_Outlier_Analysis!$C$10, O3565&gt;EDA_Outlier_Analysis!$C$11),
      "Outlier",
      "Normal"))</f>
        <v>Normal</v>
      </c>
      <c r="R3565" t="str">
        <f>IF(P3565="","",
   IF(OR(P3565 &lt; EDA_Outlier_Analysis!$F$7, P3565 &gt; EDA_Outlier_Analysis!$F$8),
      "Outlier",
      "Normal"))</f>
        <v/>
      </c>
      <c r="S3565" t="str">
        <f>IF(N3565="","",
   IF(OR(N3565 &lt;EDA_Outlier_Analysis!$I$10, N3565 &gt; EDA_Outlier_Analysis!$I$11),
      "Outlier",
      "Normal"))</f>
        <v>Normal</v>
      </c>
    </row>
    <row r="3566" spans="1:19">
      <c r="A3566" t="s">
        <v>8101</v>
      </c>
      <c r="B3566" s="4">
        <v>45217</v>
      </c>
      <c r="C3566" s="2">
        <v>-25163.31</v>
      </c>
      <c r="D3566" t="s">
        <v>840</v>
      </c>
      <c r="E3566" t="s">
        <v>845</v>
      </c>
      <c r="F3566" t="s">
        <v>10</v>
      </c>
      <c r="G3566" t="s">
        <v>20</v>
      </c>
      <c r="I3566" t="s">
        <v>1435</v>
      </c>
      <c r="J3566" t="s">
        <v>8102</v>
      </c>
      <c r="K3566" t="str">
        <f>IF(COUNTIF(Customers!A:A, H3566)&gt;0, "Valid", "Invalid")</f>
        <v>Invalid</v>
      </c>
      <c r="L3566" t="str">
        <f t="shared" si="275"/>
        <v>10</v>
      </c>
      <c r="M3566" t="str">
        <f t="shared" si="276"/>
        <v>2023</v>
      </c>
      <c r="N3566">
        <f t="shared" si="277"/>
        <v>-25163.31</v>
      </c>
      <c r="O3566" t="str">
        <f t="shared" si="278"/>
        <v/>
      </c>
      <c r="P3566">
        <f t="shared" si="279"/>
        <v>25163.31</v>
      </c>
      <c r="Q3566" s="48" t="str">
        <f>IF(O3566="","",
   IF(OR(O3566&lt;EDA_Outlier_Analysis!$C$10, O3566&gt;EDA_Outlier_Analysis!$C$11),
      "Outlier",
      "Normal"))</f>
        <v/>
      </c>
      <c r="R3566" t="str">
        <f>IF(P3566="","",
   IF(OR(P3566 &lt; EDA_Outlier_Analysis!$F$7, P3566 &gt; EDA_Outlier_Analysis!$F$8),
      "Outlier",
      "Normal"))</f>
        <v>Outlier</v>
      </c>
      <c r="S3566" t="str">
        <f>IF(N3566="","",
   IF(OR(N3566 &lt;EDA_Outlier_Analysis!$I$10, N3566 &gt; EDA_Outlier_Analysis!$I$11),
      "Outlier",
      "Normal"))</f>
        <v>Normal</v>
      </c>
    </row>
    <row r="3567" spans="1:19">
      <c r="A3567" t="s">
        <v>8103</v>
      </c>
      <c r="B3567" s="4">
        <v>44879</v>
      </c>
      <c r="C3567" s="2">
        <v>-45964.84</v>
      </c>
      <c r="D3567" t="s">
        <v>840</v>
      </c>
      <c r="E3567" t="s">
        <v>841</v>
      </c>
      <c r="F3567" t="s">
        <v>9</v>
      </c>
      <c r="G3567" t="s">
        <v>24</v>
      </c>
      <c r="I3567" t="s">
        <v>1080</v>
      </c>
      <c r="J3567" t="s">
        <v>8104</v>
      </c>
      <c r="K3567" t="str">
        <f>IF(COUNTIF(Customers!A:A, H3567)&gt;0, "Valid", "Invalid")</f>
        <v>Invalid</v>
      </c>
      <c r="L3567" t="str">
        <f t="shared" si="275"/>
        <v>11</v>
      </c>
      <c r="M3567" t="str">
        <f t="shared" si="276"/>
        <v>2022</v>
      </c>
      <c r="N3567">
        <f t="shared" si="277"/>
        <v>-45964.84</v>
      </c>
      <c r="O3567" t="str">
        <f t="shared" si="278"/>
        <v/>
      </c>
      <c r="P3567">
        <f t="shared" si="279"/>
        <v>45964.84</v>
      </c>
      <c r="Q3567" s="48" t="str">
        <f>IF(O3567="","",
   IF(OR(O3567&lt;EDA_Outlier_Analysis!$C$10, O3567&gt;EDA_Outlier_Analysis!$C$11),
      "Outlier",
      "Normal"))</f>
        <v/>
      </c>
      <c r="R3567" t="str">
        <f>IF(P3567="","",
   IF(OR(P3567 &lt; EDA_Outlier_Analysis!$F$7, P3567 &gt; EDA_Outlier_Analysis!$F$8),
      "Outlier",
      "Normal"))</f>
        <v>Normal</v>
      </c>
      <c r="S3567" t="str">
        <f>IF(N3567="","",
   IF(OR(N3567 &lt;EDA_Outlier_Analysis!$I$10, N3567 &gt; EDA_Outlier_Analysis!$I$11),
      "Outlier",
      "Normal"))</f>
        <v>Normal</v>
      </c>
    </row>
    <row r="3568" spans="1:19">
      <c r="A3568" t="s">
        <v>8105</v>
      </c>
      <c r="B3568" s="4">
        <v>45022</v>
      </c>
      <c r="C3568" s="2">
        <v>163278.84</v>
      </c>
      <c r="D3568" t="s">
        <v>849</v>
      </c>
      <c r="E3568" t="s">
        <v>868</v>
      </c>
      <c r="F3568" t="s">
        <v>9</v>
      </c>
      <c r="G3568" t="s">
        <v>20</v>
      </c>
      <c r="H3568" t="s">
        <v>223</v>
      </c>
      <c r="J3568" t="s">
        <v>8106</v>
      </c>
      <c r="K3568" t="str">
        <f>IF(COUNTIF(Customers!A:A, H3568)&gt;0, "Valid", "Invalid")</f>
        <v>Valid</v>
      </c>
      <c r="L3568" t="str">
        <f t="shared" si="275"/>
        <v>4</v>
      </c>
      <c r="M3568" t="str">
        <f t="shared" si="276"/>
        <v>2023</v>
      </c>
      <c r="N3568">
        <f t="shared" si="277"/>
        <v>163278.84</v>
      </c>
      <c r="O3568">
        <f t="shared" si="278"/>
        <v>163278.84</v>
      </c>
      <c r="P3568" t="str">
        <f t="shared" si="279"/>
        <v/>
      </c>
      <c r="Q3568" s="48" t="str">
        <f>IF(O3568="","",
   IF(OR(O3568&lt;EDA_Outlier_Analysis!$C$10, O3568&gt;EDA_Outlier_Analysis!$C$11),
      "Outlier",
      "Normal"))</f>
        <v>Normal</v>
      </c>
      <c r="R3568" t="str">
        <f>IF(P3568="","",
   IF(OR(P3568 &lt; EDA_Outlier_Analysis!$F$7, P3568 &gt; EDA_Outlier_Analysis!$F$8),
      "Outlier",
      "Normal"))</f>
        <v/>
      </c>
      <c r="S3568" t="str">
        <f>IF(N3568="","",
   IF(OR(N3568 &lt;EDA_Outlier_Analysis!$I$10, N3568 &gt; EDA_Outlier_Analysis!$I$11),
      "Outlier",
      "Normal"))</f>
        <v>Normal</v>
      </c>
    </row>
    <row r="3569" spans="1:19">
      <c r="A3569" t="s">
        <v>8107</v>
      </c>
      <c r="B3569" s="4">
        <v>44784</v>
      </c>
      <c r="C3569" s="2">
        <v>177203.99</v>
      </c>
      <c r="D3569" t="s">
        <v>849</v>
      </c>
      <c r="E3569" t="s">
        <v>850</v>
      </c>
      <c r="F3569" t="s">
        <v>9</v>
      </c>
      <c r="G3569" t="s">
        <v>24</v>
      </c>
      <c r="H3569" t="s">
        <v>433</v>
      </c>
      <c r="J3569" t="s">
        <v>8108</v>
      </c>
      <c r="K3569" t="str">
        <f>IF(COUNTIF(Customers!A:A, H3569)&gt;0, "Valid", "Invalid")</f>
        <v>Valid</v>
      </c>
      <c r="L3569" t="str">
        <f t="shared" si="275"/>
        <v>8</v>
      </c>
      <c r="M3569" t="str">
        <f t="shared" si="276"/>
        <v>2022</v>
      </c>
      <c r="N3569">
        <f t="shared" si="277"/>
        <v>177203.99</v>
      </c>
      <c r="O3569">
        <f t="shared" si="278"/>
        <v>177203.99</v>
      </c>
      <c r="P3569" t="str">
        <f t="shared" si="279"/>
        <v/>
      </c>
      <c r="Q3569" s="48" t="str">
        <f>IF(O3569="","",
   IF(OR(O3569&lt;EDA_Outlier_Analysis!$C$10, O3569&gt;EDA_Outlier_Analysis!$C$11),
      "Outlier",
      "Normal"))</f>
        <v>Normal</v>
      </c>
      <c r="R3569" t="str">
        <f>IF(P3569="","",
   IF(OR(P3569 &lt; EDA_Outlier_Analysis!$F$7, P3569 &gt; EDA_Outlier_Analysis!$F$8),
      "Outlier",
      "Normal"))</f>
        <v/>
      </c>
      <c r="S3569" t="str">
        <f>IF(N3569="","",
   IF(OR(N3569 &lt;EDA_Outlier_Analysis!$I$10, N3569 &gt; EDA_Outlier_Analysis!$I$11),
      "Outlier",
      "Normal"))</f>
        <v>Normal</v>
      </c>
    </row>
    <row r="3570" spans="1:19">
      <c r="A3570" t="s">
        <v>8109</v>
      </c>
      <c r="B3570" s="4">
        <v>44697</v>
      </c>
      <c r="C3570" s="2">
        <v>-31747.85</v>
      </c>
      <c r="D3570" t="s">
        <v>840</v>
      </c>
      <c r="E3570" t="s">
        <v>905</v>
      </c>
      <c r="F3570" t="s">
        <v>11</v>
      </c>
      <c r="G3570" t="s">
        <v>34</v>
      </c>
      <c r="I3570" t="s">
        <v>1177</v>
      </c>
      <c r="J3570" t="s">
        <v>8110</v>
      </c>
      <c r="K3570" t="str">
        <f>IF(COUNTIF(Customers!A:A, H3570)&gt;0, "Valid", "Invalid")</f>
        <v>Invalid</v>
      </c>
      <c r="L3570" t="str">
        <f t="shared" si="275"/>
        <v>5</v>
      </c>
      <c r="M3570" t="str">
        <f t="shared" si="276"/>
        <v>2022</v>
      </c>
      <c r="N3570">
        <f t="shared" si="277"/>
        <v>-31747.85</v>
      </c>
      <c r="O3570" t="str">
        <f t="shared" si="278"/>
        <v/>
      </c>
      <c r="P3570">
        <f t="shared" si="279"/>
        <v>31747.85</v>
      </c>
      <c r="Q3570" s="48" t="str">
        <f>IF(O3570="","",
   IF(OR(O3570&lt;EDA_Outlier_Analysis!$C$10, O3570&gt;EDA_Outlier_Analysis!$C$11),
      "Outlier",
      "Normal"))</f>
        <v/>
      </c>
      <c r="R3570" t="str">
        <f>IF(P3570="","",
   IF(OR(P3570 &lt; EDA_Outlier_Analysis!$F$7, P3570 &gt; EDA_Outlier_Analysis!$F$8),
      "Outlier",
      "Normal"))</f>
        <v>Normal</v>
      </c>
      <c r="S3570" t="str">
        <f>IF(N3570="","",
   IF(OR(N3570 &lt;EDA_Outlier_Analysis!$I$10, N3570 &gt; EDA_Outlier_Analysis!$I$11),
      "Outlier",
      "Normal"))</f>
        <v>Normal</v>
      </c>
    </row>
    <row r="3571" spans="1:19">
      <c r="A3571" t="s">
        <v>8111</v>
      </c>
      <c r="B3571" s="4">
        <v>44983</v>
      </c>
      <c r="C3571" s="2">
        <v>-26210.25</v>
      </c>
      <c r="D3571" t="s">
        <v>840</v>
      </c>
      <c r="E3571" t="s">
        <v>905</v>
      </c>
      <c r="F3571" t="s">
        <v>10</v>
      </c>
      <c r="G3571" t="s">
        <v>31</v>
      </c>
      <c r="I3571" t="s">
        <v>909</v>
      </c>
      <c r="J3571" t="s">
        <v>8112</v>
      </c>
      <c r="K3571" t="str">
        <f>IF(COUNTIF(Customers!A:A, H3571)&gt;0, "Valid", "Invalid")</f>
        <v>Invalid</v>
      </c>
      <c r="L3571" t="str">
        <f t="shared" si="275"/>
        <v>2</v>
      </c>
      <c r="M3571" t="str">
        <f t="shared" si="276"/>
        <v>2023</v>
      </c>
      <c r="N3571">
        <f t="shared" si="277"/>
        <v>-26210.25</v>
      </c>
      <c r="O3571" t="str">
        <f t="shared" si="278"/>
        <v/>
      </c>
      <c r="P3571">
        <f t="shared" si="279"/>
        <v>26210.25</v>
      </c>
      <c r="Q3571" s="48" t="str">
        <f>IF(O3571="","",
   IF(OR(O3571&lt;EDA_Outlier_Analysis!$C$10, O3571&gt;EDA_Outlier_Analysis!$C$11),
      "Outlier",
      "Normal"))</f>
        <v/>
      </c>
      <c r="R3571" t="str">
        <f>IF(P3571="","",
   IF(OR(P3571 &lt; EDA_Outlier_Analysis!$F$7, P3571 &gt; EDA_Outlier_Analysis!$F$8),
      "Outlier",
      "Normal"))</f>
        <v>Outlier</v>
      </c>
      <c r="S3571" t="str">
        <f>IF(N3571="","",
   IF(OR(N3571 &lt;EDA_Outlier_Analysis!$I$10, N3571 &gt; EDA_Outlier_Analysis!$I$11),
      "Outlier",
      "Normal"))</f>
        <v>Normal</v>
      </c>
    </row>
    <row r="3572" spans="1:19">
      <c r="A3572" t="s">
        <v>8113</v>
      </c>
      <c r="B3572" s="4">
        <v>44628</v>
      </c>
      <c r="C3572" s="2">
        <v>122091.35</v>
      </c>
      <c r="D3572" t="s">
        <v>849</v>
      </c>
      <c r="E3572" t="s">
        <v>868</v>
      </c>
      <c r="F3572" t="s">
        <v>10</v>
      </c>
      <c r="G3572" t="s">
        <v>34</v>
      </c>
      <c r="H3572" t="s">
        <v>269</v>
      </c>
      <c r="J3572" t="s">
        <v>8114</v>
      </c>
      <c r="K3572" t="str">
        <f>IF(COUNTIF(Customers!A:A, H3572)&gt;0, "Valid", "Invalid")</f>
        <v>Valid</v>
      </c>
      <c r="L3572" t="str">
        <f t="shared" si="275"/>
        <v>3</v>
      </c>
      <c r="M3572" t="str">
        <f t="shared" si="276"/>
        <v>2022</v>
      </c>
      <c r="N3572">
        <f t="shared" si="277"/>
        <v>122091.35</v>
      </c>
      <c r="O3572">
        <f t="shared" si="278"/>
        <v>122091.35</v>
      </c>
      <c r="P3572" t="str">
        <f t="shared" si="279"/>
        <v/>
      </c>
      <c r="Q3572" s="48" t="str">
        <f>IF(O3572="","",
   IF(OR(O3572&lt;EDA_Outlier_Analysis!$C$10, O3572&gt;EDA_Outlier_Analysis!$C$11),
      "Outlier",
      "Normal"))</f>
        <v>Normal</v>
      </c>
      <c r="R3572" t="str">
        <f>IF(P3572="","",
   IF(OR(P3572 &lt; EDA_Outlier_Analysis!$F$7, P3572 &gt; EDA_Outlier_Analysis!$F$8),
      "Outlier",
      "Normal"))</f>
        <v/>
      </c>
      <c r="S3572" t="str">
        <f>IF(N3572="","",
   IF(OR(N3572 &lt;EDA_Outlier_Analysis!$I$10, N3572 &gt; EDA_Outlier_Analysis!$I$11),
      "Outlier",
      "Normal"))</f>
        <v>Normal</v>
      </c>
    </row>
    <row r="3573" spans="1:19">
      <c r="A3573" t="s">
        <v>8115</v>
      </c>
      <c r="B3573" s="4">
        <v>44589</v>
      </c>
      <c r="C3573" s="2">
        <v>99337.2</v>
      </c>
      <c r="D3573" t="s">
        <v>849</v>
      </c>
      <c r="E3573" t="s">
        <v>850</v>
      </c>
      <c r="F3573" t="s">
        <v>10</v>
      </c>
      <c r="G3573" t="s">
        <v>34</v>
      </c>
      <c r="H3573" t="s">
        <v>459</v>
      </c>
      <c r="J3573" t="s">
        <v>8116</v>
      </c>
      <c r="K3573" t="str">
        <f>IF(COUNTIF(Customers!A:A, H3573)&gt;0, "Valid", "Invalid")</f>
        <v>Valid</v>
      </c>
      <c r="L3573" t="str">
        <f t="shared" si="275"/>
        <v>1</v>
      </c>
      <c r="M3573" t="str">
        <f t="shared" si="276"/>
        <v>2022</v>
      </c>
      <c r="N3573">
        <f t="shared" si="277"/>
        <v>99337.2</v>
      </c>
      <c r="O3573">
        <f t="shared" si="278"/>
        <v>99337.2</v>
      </c>
      <c r="P3573" t="str">
        <f t="shared" si="279"/>
        <v/>
      </c>
      <c r="Q3573" s="48" t="str">
        <f>IF(O3573="","",
   IF(OR(O3573&lt;EDA_Outlier_Analysis!$C$10, O3573&gt;EDA_Outlier_Analysis!$C$11),
      "Outlier",
      "Normal"))</f>
        <v>Normal</v>
      </c>
      <c r="R3573" t="str">
        <f>IF(P3573="","",
   IF(OR(P3573 &lt; EDA_Outlier_Analysis!$F$7, P3573 &gt; EDA_Outlier_Analysis!$F$8),
      "Outlier",
      "Normal"))</f>
        <v/>
      </c>
      <c r="S3573" t="str">
        <f>IF(N3573="","",
   IF(OR(N3573 &lt;EDA_Outlier_Analysis!$I$10, N3573 &gt; EDA_Outlier_Analysis!$I$11),
      "Outlier",
      "Normal"))</f>
        <v>Normal</v>
      </c>
    </row>
    <row r="3574" spans="1:19">
      <c r="A3574" t="s">
        <v>8117</v>
      </c>
      <c r="B3574" s="4">
        <v>45096</v>
      </c>
      <c r="C3574" s="2">
        <v>121218.21</v>
      </c>
      <c r="D3574" t="s">
        <v>849</v>
      </c>
      <c r="E3574" t="s">
        <v>853</v>
      </c>
      <c r="F3574" t="s">
        <v>9</v>
      </c>
      <c r="G3574" t="s">
        <v>31</v>
      </c>
      <c r="H3574" t="s">
        <v>763</v>
      </c>
      <c r="J3574" t="s">
        <v>8118</v>
      </c>
      <c r="K3574" t="str">
        <f>IF(COUNTIF(Customers!A:A, H3574)&gt;0, "Valid", "Invalid")</f>
        <v>Valid</v>
      </c>
      <c r="L3574" t="str">
        <f t="shared" si="275"/>
        <v>6</v>
      </c>
      <c r="M3574" t="str">
        <f t="shared" si="276"/>
        <v>2023</v>
      </c>
      <c r="N3574">
        <f t="shared" si="277"/>
        <v>121218.21</v>
      </c>
      <c r="O3574">
        <f t="shared" si="278"/>
        <v>121218.21</v>
      </c>
      <c r="P3574" t="str">
        <f t="shared" si="279"/>
        <v/>
      </c>
      <c r="Q3574" s="48" t="str">
        <f>IF(O3574="","",
   IF(OR(O3574&lt;EDA_Outlier_Analysis!$C$10, O3574&gt;EDA_Outlier_Analysis!$C$11),
      "Outlier",
      "Normal"))</f>
        <v>Normal</v>
      </c>
      <c r="R3574" t="str">
        <f>IF(P3574="","",
   IF(OR(P3574 &lt; EDA_Outlier_Analysis!$F$7, P3574 &gt; EDA_Outlier_Analysis!$F$8),
      "Outlier",
      "Normal"))</f>
        <v/>
      </c>
      <c r="S3574" t="str">
        <f>IF(N3574="","",
   IF(OR(N3574 &lt;EDA_Outlier_Analysis!$I$10, N3574 &gt; EDA_Outlier_Analysis!$I$11),
      "Outlier",
      "Normal"))</f>
        <v>Normal</v>
      </c>
    </row>
    <row r="3575" spans="1:19">
      <c r="A3575" t="s">
        <v>8119</v>
      </c>
      <c r="B3575" s="4">
        <v>44867</v>
      </c>
      <c r="C3575" s="2">
        <v>-47138.51</v>
      </c>
      <c r="D3575" t="s">
        <v>840</v>
      </c>
      <c r="E3575" t="s">
        <v>856</v>
      </c>
      <c r="F3575" t="s">
        <v>9</v>
      </c>
      <c r="G3575" t="s">
        <v>31</v>
      </c>
      <c r="I3575" t="s">
        <v>1284</v>
      </c>
      <c r="J3575" t="s">
        <v>8120</v>
      </c>
      <c r="K3575" t="str">
        <f>IF(COUNTIF(Customers!A:A, H3575)&gt;0, "Valid", "Invalid")</f>
        <v>Invalid</v>
      </c>
      <c r="L3575" t="str">
        <f t="shared" si="275"/>
        <v>11</v>
      </c>
      <c r="M3575" t="str">
        <f t="shared" si="276"/>
        <v>2022</v>
      </c>
      <c r="N3575">
        <f t="shared" si="277"/>
        <v>-47138.51</v>
      </c>
      <c r="O3575" t="str">
        <f t="shared" si="278"/>
        <v/>
      </c>
      <c r="P3575">
        <f t="shared" si="279"/>
        <v>47138.51</v>
      </c>
      <c r="Q3575" s="48" t="str">
        <f>IF(O3575="","",
   IF(OR(O3575&lt;EDA_Outlier_Analysis!$C$10, O3575&gt;EDA_Outlier_Analysis!$C$11),
      "Outlier",
      "Normal"))</f>
        <v/>
      </c>
      <c r="R3575" t="str">
        <f>IF(P3575="","",
   IF(OR(P3575 &lt; EDA_Outlier_Analysis!$F$7, P3575 &gt; EDA_Outlier_Analysis!$F$8),
      "Outlier",
      "Normal"))</f>
        <v>Normal</v>
      </c>
      <c r="S3575" t="str">
        <f>IF(N3575="","",
   IF(OR(N3575 &lt;EDA_Outlier_Analysis!$I$10, N3575 &gt; EDA_Outlier_Analysis!$I$11),
      "Outlier",
      "Normal"))</f>
        <v>Normal</v>
      </c>
    </row>
    <row r="3576" spans="1:19">
      <c r="A3576" t="s">
        <v>8121</v>
      </c>
      <c r="B3576" s="4">
        <v>44986</v>
      </c>
      <c r="C3576" s="2">
        <v>20662.45</v>
      </c>
      <c r="D3576" t="s">
        <v>1345</v>
      </c>
      <c r="E3576" t="s">
        <v>1345</v>
      </c>
      <c r="F3576" t="s">
        <v>10</v>
      </c>
      <c r="G3576" t="s">
        <v>31</v>
      </c>
      <c r="J3576" t="s">
        <v>8122</v>
      </c>
      <c r="K3576" t="str">
        <f>IF(COUNTIF(Customers!A:A, H3576)&gt;0, "Valid", "Invalid")</f>
        <v>Invalid</v>
      </c>
      <c r="L3576" t="str">
        <f t="shared" si="275"/>
        <v>3</v>
      </c>
      <c r="M3576" t="str">
        <f t="shared" si="276"/>
        <v>2023</v>
      </c>
      <c r="N3576">
        <f t="shared" si="277"/>
        <v>-20662.45</v>
      </c>
      <c r="O3576" t="str">
        <f t="shared" si="278"/>
        <v/>
      </c>
      <c r="P3576" t="str">
        <f t="shared" si="279"/>
        <v/>
      </c>
      <c r="Q3576" s="48" t="str">
        <f>IF(O3576="","",
   IF(OR(O3576&lt;EDA_Outlier_Analysis!$C$10, O3576&gt;EDA_Outlier_Analysis!$C$11),
      "Outlier",
      "Normal"))</f>
        <v/>
      </c>
      <c r="R3576" t="str">
        <f>IF(P3576="","",
   IF(OR(P3576 &lt; EDA_Outlier_Analysis!$F$7, P3576 &gt; EDA_Outlier_Analysis!$F$8),
      "Outlier",
      "Normal"))</f>
        <v/>
      </c>
      <c r="S3576" t="str">
        <f>IF(N3576="","",
   IF(OR(N3576 &lt;EDA_Outlier_Analysis!$I$10, N3576 &gt; EDA_Outlier_Analysis!$I$11),
      "Outlier",
      "Normal"))</f>
        <v>Normal</v>
      </c>
    </row>
    <row r="3577" spans="1:19">
      <c r="A3577" t="s">
        <v>8123</v>
      </c>
      <c r="B3577" s="4">
        <v>44938</v>
      </c>
      <c r="C3577" s="2">
        <v>21773.85</v>
      </c>
      <c r="D3577" t="s">
        <v>873</v>
      </c>
      <c r="E3577" t="s">
        <v>873</v>
      </c>
      <c r="F3577" t="s">
        <v>9</v>
      </c>
      <c r="G3577" t="s">
        <v>24</v>
      </c>
      <c r="J3577" t="s">
        <v>8124</v>
      </c>
      <c r="K3577" t="str">
        <f>IF(COUNTIF(Customers!A:A, H3577)&gt;0, "Valid", "Invalid")</f>
        <v>Invalid</v>
      </c>
      <c r="L3577" t="str">
        <f t="shared" si="275"/>
        <v>1</v>
      </c>
      <c r="M3577" t="str">
        <f t="shared" si="276"/>
        <v>2023</v>
      </c>
      <c r="N3577">
        <f t="shared" si="277"/>
        <v>-21773.85</v>
      </c>
      <c r="O3577" t="str">
        <f t="shared" si="278"/>
        <v/>
      </c>
      <c r="P3577" t="str">
        <f t="shared" si="279"/>
        <v/>
      </c>
      <c r="Q3577" s="48" t="str">
        <f>IF(O3577="","",
   IF(OR(O3577&lt;EDA_Outlier_Analysis!$C$10, O3577&gt;EDA_Outlier_Analysis!$C$11),
      "Outlier",
      "Normal"))</f>
        <v/>
      </c>
      <c r="R3577" t="str">
        <f>IF(P3577="","",
   IF(OR(P3577 &lt; EDA_Outlier_Analysis!$F$7, P3577 &gt; EDA_Outlier_Analysis!$F$8),
      "Outlier",
      "Normal"))</f>
        <v/>
      </c>
      <c r="S3577" t="str">
        <f>IF(N3577="","",
   IF(OR(N3577 &lt;EDA_Outlier_Analysis!$I$10, N3577 &gt; EDA_Outlier_Analysis!$I$11),
      "Outlier",
      "Normal"))</f>
        <v>Normal</v>
      </c>
    </row>
    <row r="3578" spans="1:19">
      <c r="A3578" t="s">
        <v>8125</v>
      </c>
      <c r="B3578" s="4">
        <v>44943</v>
      </c>
      <c r="C3578" s="2">
        <v>-40521.699999999997</v>
      </c>
      <c r="D3578" t="s">
        <v>840</v>
      </c>
      <c r="E3578" t="s">
        <v>841</v>
      </c>
      <c r="F3578" t="s">
        <v>9</v>
      </c>
      <c r="G3578" t="s">
        <v>34</v>
      </c>
      <c r="I3578" t="s">
        <v>1428</v>
      </c>
      <c r="J3578" t="s">
        <v>8126</v>
      </c>
      <c r="K3578" t="str">
        <f>IF(COUNTIF(Customers!A:A, H3578)&gt;0, "Valid", "Invalid")</f>
        <v>Invalid</v>
      </c>
      <c r="L3578" t="str">
        <f t="shared" si="275"/>
        <v>1</v>
      </c>
      <c r="M3578" t="str">
        <f t="shared" si="276"/>
        <v>2023</v>
      </c>
      <c r="N3578">
        <f t="shared" si="277"/>
        <v>-40521.699999999997</v>
      </c>
      <c r="O3578" t="str">
        <f t="shared" si="278"/>
        <v/>
      </c>
      <c r="P3578">
        <f t="shared" si="279"/>
        <v>40521.699999999997</v>
      </c>
      <c r="Q3578" s="48" t="str">
        <f>IF(O3578="","",
   IF(OR(O3578&lt;EDA_Outlier_Analysis!$C$10, O3578&gt;EDA_Outlier_Analysis!$C$11),
      "Outlier",
      "Normal"))</f>
        <v/>
      </c>
      <c r="R3578" t="str">
        <f>IF(P3578="","",
   IF(OR(P3578 &lt; EDA_Outlier_Analysis!$F$7, P3578 &gt; EDA_Outlier_Analysis!$F$8),
      "Outlier",
      "Normal"))</f>
        <v>Normal</v>
      </c>
      <c r="S3578" t="str">
        <f>IF(N3578="","",
   IF(OR(N3578 &lt;EDA_Outlier_Analysis!$I$10, N3578 &gt; EDA_Outlier_Analysis!$I$11),
      "Outlier",
      "Normal"))</f>
        <v>Normal</v>
      </c>
    </row>
    <row r="3579" spans="1:19">
      <c r="A3579" t="s">
        <v>8127</v>
      </c>
      <c r="B3579" s="4">
        <v>44855</v>
      </c>
      <c r="C3579" s="2">
        <v>130341.84</v>
      </c>
      <c r="D3579" t="s">
        <v>849</v>
      </c>
      <c r="E3579" t="s">
        <v>850</v>
      </c>
      <c r="F3579" t="s">
        <v>11</v>
      </c>
      <c r="G3579" t="s">
        <v>24</v>
      </c>
      <c r="H3579" t="s">
        <v>279</v>
      </c>
      <c r="J3579" t="s">
        <v>8128</v>
      </c>
      <c r="K3579" t="str">
        <f>IF(COUNTIF(Customers!A:A, H3579)&gt;0, "Valid", "Invalid")</f>
        <v>Valid</v>
      </c>
      <c r="L3579" t="str">
        <f t="shared" si="275"/>
        <v>10</v>
      </c>
      <c r="M3579" t="str">
        <f t="shared" si="276"/>
        <v>2022</v>
      </c>
      <c r="N3579">
        <f t="shared" si="277"/>
        <v>130341.84</v>
      </c>
      <c r="O3579">
        <f t="shared" si="278"/>
        <v>130341.84</v>
      </c>
      <c r="P3579" t="str">
        <f t="shared" si="279"/>
        <v/>
      </c>
      <c r="Q3579" s="48" t="str">
        <f>IF(O3579="","",
   IF(OR(O3579&lt;EDA_Outlier_Analysis!$C$10, O3579&gt;EDA_Outlier_Analysis!$C$11),
      "Outlier",
      "Normal"))</f>
        <v>Normal</v>
      </c>
      <c r="R3579" t="str">
        <f>IF(P3579="","",
   IF(OR(P3579 &lt; EDA_Outlier_Analysis!$F$7, P3579 &gt; EDA_Outlier_Analysis!$F$8),
      "Outlier",
      "Normal"))</f>
        <v/>
      </c>
      <c r="S3579" t="str">
        <f>IF(N3579="","",
   IF(OR(N3579 &lt;EDA_Outlier_Analysis!$I$10, N3579 &gt; EDA_Outlier_Analysis!$I$11),
      "Outlier",
      "Normal"))</f>
        <v>Normal</v>
      </c>
    </row>
    <row r="3580" spans="1:19">
      <c r="A3580" t="s">
        <v>8129</v>
      </c>
      <c r="B3580" s="4">
        <v>44932</v>
      </c>
      <c r="C3580" s="2">
        <v>-50689.13</v>
      </c>
      <c r="D3580" t="s">
        <v>840</v>
      </c>
      <c r="E3580" t="s">
        <v>864</v>
      </c>
      <c r="F3580" t="s">
        <v>11</v>
      </c>
      <c r="G3580" t="s">
        <v>24</v>
      </c>
      <c r="I3580" t="s">
        <v>1399</v>
      </c>
      <c r="J3580" t="s">
        <v>8130</v>
      </c>
      <c r="K3580" t="str">
        <f>IF(COUNTIF(Customers!A:A, H3580)&gt;0, "Valid", "Invalid")</f>
        <v>Invalid</v>
      </c>
      <c r="L3580" t="str">
        <f t="shared" si="275"/>
        <v>1</v>
      </c>
      <c r="M3580" t="str">
        <f t="shared" si="276"/>
        <v>2023</v>
      </c>
      <c r="N3580">
        <f t="shared" si="277"/>
        <v>-50689.13</v>
      </c>
      <c r="O3580" t="str">
        <f t="shared" si="278"/>
        <v/>
      </c>
      <c r="P3580">
        <f t="shared" si="279"/>
        <v>50689.13</v>
      </c>
      <c r="Q3580" s="48" t="str">
        <f>IF(O3580="","",
   IF(OR(O3580&lt;EDA_Outlier_Analysis!$C$10, O3580&gt;EDA_Outlier_Analysis!$C$11),
      "Outlier",
      "Normal"))</f>
        <v/>
      </c>
      <c r="R3580" t="str">
        <f>IF(P3580="","",
   IF(OR(P3580 &lt; EDA_Outlier_Analysis!$F$7, P3580 &gt; EDA_Outlier_Analysis!$F$8),
      "Outlier",
      "Normal"))</f>
        <v>Normal</v>
      </c>
      <c r="S3580" t="str">
        <f>IF(N3580="","",
   IF(OR(N3580 &lt;EDA_Outlier_Analysis!$I$10, N3580 &gt; EDA_Outlier_Analysis!$I$11),
      "Outlier",
      "Normal"))</f>
        <v>Normal</v>
      </c>
    </row>
    <row r="3581" spans="1:19">
      <c r="A3581" t="s">
        <v>8131</v>
      </c>
      <c r="B3581" s="4">
        <v>44801</v>
      </c>
      <c r="C3581" s="2">
        <v>215209.34</v>
      </c>
      <c r="D3581" t="s">
        <v>849</v>
      </c>
      <c r="E3581" t="s">
        <v>853</v>
      </c>
      <c r="F3581" t="s">
        <v>11</v>
      </c>
      <c r="G3581" t="s">
        <v>31</v>
      </c>
      <c r="H3581" t="s">
        <v>315</v>
      </c>
      <c r="J3581" t="s">
        <v>8132</v>
      </c>
      <c r="K3581" t="str">
        <f>IF(COUNTIF(Customers!A:A, H3581)&gt;0, "Valid", "Invalid")</f>
        <v>Valid</v>
      </c>
      <c r="L3581" t="str">
        <f t="shared" si="275"/>
        <v>8</v>
      </c>
      <c r="M3581" t="str">
        <f t="shared" si="276"/>
        <v>2022</v>
      </c>
      <c r="N3581">
        <f t="shared" si="277"/>
        <v>215209.34</v>
      </c>
      <c r="O3581">
        <f t="shared" si="278"/>
        <v>215209.34</v>
      </c>
      <c r="P3581" t="str">
        <f t="shared" si="279"/>
        <v/>
      </c>
      <c r="Q3581" s="48" t="str">
        <f>IF(O3581="","",
   IF(OR(O3581&lt;EDA_Outlier_Analysis!$C$10, O3581&gt;EDA_Outlier_Analysis!$C$11),
      "Outlier",
      "Normal"))</f>
        <v>Normal</v>
      </c>
      <c r="R3581" t="str">
        <f>IF(P3581="","",
   IF(OR(P3581 &lt; EDA_Outlier_Analysis!$F$7, P3581 &gt; EDA_Outlier_Analysis!$F$8),
      "Outlier",
      "Normal"))</f>
        <v/>
      </c>
      <c r="S3581" t="str">
        <f>IF(N3581="","",
   IF(OR(N3581 &lt;EDA_Outlier_Analysis!$I$10, N3581 &gt; EDA_Outlier_Analysis!$I$11),
      "Outlier",
      "Normal"))</f>
        <v>Normal</v>
      </c>
    </row>
    <row r="3582" spans="1:19">
      <c r="A3582" t="s">
        <v>8133</v>
      </c>
      <c r="B3582" s="4">
        <v>44872</v>
      </c>
      <c r="C3582" s="2">
        <v>315646.17</v>
      </c>
      <c r="D3582" t="s">
        <v>849</v>
      </c>
      <c r="E3582" t="s">
        <v>868</v>
      </c>
      <c r="F3582" t="s">
        <v>9</v>
      </c>
      <c r="G3582" t="s">
        <v>31</v>
      </c>
      <c r="H3582" t="s">
        <v>663</v>
      </c>
      <c r="J3582" t="s">
        <v>8134</v>
      </c>
      <c r="K3582" t="str">
        <f>IF(COUNTIF(Customers!A:A, H3582)&gt;0, "Valid", "Invalid")</f>
        <v>Valid</v>
      </c>
      <c r="L3582" t="str">
        <f t="shared" si="275"/>
        <v>11</v>
      </c>
      <c r="M3582" t="str">
        <f t="shared" si="276"/>
        <v>2022</v>
      </c>
      <c r="N3582">
        <f t="shared" si="277"/>
        <v>315646.17</v>
      </c>
      <c r="O3582">
        <f t="shared" si="278"/>
        <v>315646.17</v>
      </c>
      <c r="P3582" t="str">
        <f t="shared" si="279"/>
        <v/>
      </c>
      <c r="Q3582" s="48" t="str">
        <f>IF(O3582="","",
   IF(OR(O3582&lt;EDA_Outlier_Analysis!$C$10, O3582&gt;EDA_Outlier_Analysis!$C$11),
      "Outlier",
      "Normal"))</f>
        <v>Outlier</v>
      </c>
      <c r="R3582" t="str">
        <f>IF(P3582="","",
   IF(OR(P3582 &lt; EDA_Outlier_Analysis!$F$7, P3582 &gt; EDA_Outlier_Analysis!$F$8),
      "Outlier",
      "Normal"))</f>
        <v/>
      </c>
      <c r="S3582" t="str">
        <f>IF(N3582="","",
   IF(OR(N3582 &lt;EDA_Outlier_Analysis!$I$10, N3582 &gt; EDA_Outlier_Analysis!$I$11),
      "Outlier",
      "Normal"))</f>
        <v>Normal</v>
      </c>
    </row>
    <row r="3583" spans="1:19">
      <c r="A3583" t="s">
        <v>8135</v>
      </c>
      <c r="B3583" s="4">
        <v>45096</v>
      </c>
      <c r="C3583" s="2">
        <v>60243.73</v>
      </c>
      <c r="D3583" t="s">
        <v>849</v>
      </c>
      <c r="E3583" t="s">
        <v>853</v>
      </c>
      <c r="F3583" t="s">
        <v>10</v>
      </c>
      <c r="G3583" t="s">
        <v>24</v>
      </c>
      <c r="H3583" t="s">
        <v>631</v>
      </c>
      <c r="J3583" t="s">
        <v>8136</v>
      </c>
      <c r="K3583" t="str">
        <f>IF(COUNTIF(Customers!A:A, H3583)&gt;0, "Valid", "Invalid")</f>
        <v>Valid</v>
      </c>
      <c r="L3583" t="str">
        <f t="shared" si="275"/>
        <v>6</v>
      </c>
      <c r="M3583" t="str">
        <f t="shared" si="276"/>
        <v>2023</v>
      </c>
      <c r="N3583">
        <f t="shared" si="277"/>
        <v>60243.73</v>
      </c>
      <c r="O3583">
        <f t="shared" si="278"/>
        <v>60243.73</v>
      </c>
      <c r="P3583" t="str">
        <f t="shared" si="279"/>
        <v/>
      </c>
      <c r="Q3583" s="48" t="str">
        <f>IF(O3583="","",
   IF(OR(O3583&lt;EDA_Outlier_Analysis!$C$10, O3583&gt;EDA_Outlier_Analysis!$C$11),
      "Outlier",
      "Normal"))</f>
        <v>Normal</v>
      </c>
      <c r="R3583" t="str">
        <f>IF(P3583="","",
   IF(OR(P3583 &lt; EDA_Outlier_Analysis!$F$7, P3583 &gt; EDA_Outlier_Analysis!$F$8),
      "Outlier",
      "Normal"))</f>
        <v/>
      </c>
      <c r="S3583" t="str">
        <f>IF(N3583="","",
   IF(OR(N3583 &lt;EDA_Outlier_Analysis!$I$10, N3583 &gt; EDA_Outlier_Analysis!$I$11),
      "Outlier",
      "Normal"))</f>
        <v>Normal</v>
      </c>
    </row>
    <row r="3584" spans="1:19">
      <c r="A3584" t="s">
        <v>8137</v>
      </c>
      <c r="B3584" s="4">
        <v>44649</v>
      </c>
      <c r="C3584" s="2">
        <v>143148</v>
      </c>
      <c r="D3584" t="s">
        <v>849</v>
      </c>
      <c r="E3584" t="s">
        <v>853</v>
      </c>
      <c r="F3584" t="s">
        <v>9</v>
      </c>
      <c r="G3584" t="s">
        <v>20</v>
      </c>
      <c r="H3584" t="s">
        <v>235</v>
      </c>
      <c r="J3584" t="s">
        <v>8138</v>
      </c>
      <c r="K3584" t="str">
        <f>IF(COUNTIF(Customers!A:A, H3584)&gt;0, "Valid", "Invalid")</f>
        <v>Valid</v>
      </c>
      <c r="L3584" t="str">
        <f t="shared" si="275"/>
        <v>3</v>
      </c>
      <c r="M3584" t="str">
        <f t="shared" si="276"/>
        <v>2022</v>
      </c>
      <c r="N3584">
        <f t="shared" si="277"/>
        <v>143148</v>
      </c>
      <c r="O3584">
        <f t="shared" si="278"/>
        <v>143148</v>
      </c>
      <c r="P3584" t="str">
        <f t="shared" si="279"/>
        <v/>
      </c>
      <c r="Q3584" s="48" t="str">
        <f>IF(O3584="","",
   IF(OR(O3584&lt;EDA_Outlier_Analysis!$C$10, O3584&gt;EDA_Outlier_Analysis!$C$11),
      "Outlier",
      "Normal"))</f>
        <v>Normal</v>
      </c>
      <c r="R3584" t="str">
        <f>IF(P3584="","",
   IF(OR(P3584 &lt; EDA_Outlier_Analysis!$F$7, P3584 &gt; EDA_Outlier_Analysis!$F$8),
      "Outlier",
      "Normal"))</f>
        <v/>
      </c>
      <c r="S3584" t="str">
        <f>IF(N3584="","",
   IF(OR(N3584 &lt;EDA_Outlier_Analysis!$I$10, N3584 &gt; EDA_Outlier_Analysis!$I$11),
      "Outlier",
      "Normal"))</f>
        <v>Normal</v>
      </c>
    </row>
    <row r="3585" spans="1:19">
      <c r="A3585" t="s">
        <v>8139</v>
      </c>
      <c r="B3585" s="4">
        <v>44877</v>
      </c>
      <c r="C3585" s="2">
        <v>29120.75</v>
      </c>
      <c r="D3585" t="s">
        <v>971</v>
      </c>
      <c r="E3585" t="s">
        <v>971</v>
      </c>
      <c r="F3585" t="s">
        <v>11</v>
      </c>
      <c r="G3585" t="s">
        <v>31</v>
      </c>
      <c r="J3585" t="s">
        <v>8140</v>
      </c>
      <c r="K3585" t="str">
        <f>IF(COUNTIF(Customers!A:A, H3585)&gt;0, "Valid", "Invalid")</f>
        <v>Invalid</v>
      </c>
      <c r="L3585" t="str">
        <f t="shared" si="275"/>
        <v>11</v>
      </c>
      <c r="M3585" t="str">
        <f t="shared" si="276"/>
        <v>2022</v>
      </c>
      <c r="N3585">
        <f t="shared" si="277"/>
        <v>-29120.75</v>
      </c>
      <c r="O3585" t="str">
        <f t="shared" si="278"/>
        <v/>
      </c>
      <c r="P3585" t="str">
        <f t="shared" si="279"/>
        <v/>
      </c>
      <c r="Q3585" s="48" t="str">
        <f>IF(O3585="","",
   IF(OR(O3585&lt;EDA_Outlier_Analysis!$C$10, O3585&gt;EDA_Outlier_Analysis!$C$11),
      "Outlier",
      "Normal"))</f>
        <v/>
      </c>
      <c r="R3585" t="str">
        <f>IF(P3585="","",
   IF(OR(P3585 &lt; EDA_Outlier_Analysis!$F$7, P3585 &gt; EDA_Outlier_Analysis!$F$8),
      "Outlier",
      "Normal"))</f>
        <v/>
      </c>
      <c r="S3585" t="str">
        <f>IF(N3585="","",
   IF(OR(N3585 &lt;EDA_Outlier_Analysis!$I$10, N3585 &gt; EDA_Outlier_Analysis!$I$11),
      "Outlier",
      "Normal"))</f>
        <v>Normal</v>
      </c>
    </row>
    <row r="3586" spans="1:19">
      <c r="A3586" t="s">
        <v>8141</v>
      </c>
      <c r="B3586" s="4">
        <v>45118</v>
      </c>
      <c r="C3586" s="2">
        <v>84407.5</v>
      </c>
      <c r="D3586" t="s">
        <v>849</v>
      </c>
      <c r="E3586" t="s">
        <v>853</v>
      </c>
      <c r="F3586" t="s">
        <v>11</v>
      </c>
      <c r="G3586" t="s">
        <v>31</v>
      </c>
      <c r="H3586" t="s">
        <v>725</v>
      </c>
      <c r="J3586" t="s">
        <v>8142</v>
      </c>
      <c r="K3586" t="str">
        <f>IF(COUNTIF(Customers!A:A, H3586)&gt;0, "Valid", "Invalid")</f>
        <v>Valid</v>
      </c>
      <c r="L3586" t="str">
        <f t="shared" si="275"/>
        <v>7</v>
      </c>
      <c r="M3586" t="str">
        <f t="shared" si="276"/>
        <v>2023</v>
      </c>
      <c r="N3586">
        <f t="shared" si="277"/>
        <v>84407.5</v>
      </c>
      <c r="O3586">
        <f t="shared" si="278"/>
        <v>84407.5</v>
      </c>
      <c r="P3586" t="str">
        <f t="shared" si="279"/>
        <v/>
      </c>
      <c r="Q3586" s="48" t="str">
        <f>IF(O3586="","",
   IF(OR(O3586&lt;EDA_Outlier_Analysis!$C$10, O3586&gt;EDA_Outlier_Analysis!$C$11),
      "Outlier",
      "Normal"))</f>
        <v>Normal</v>
      </c>
      <c r="R3586" t="str">
        <f>IF(P3586="","",
   IF(OR(P3586 &lt; EDA_Outlier_Analysis!$F$7, P3586 &gt; EDA_Outlier_Analysis!$F$8),
      "Outlier",
      "Normal"))</f>
        <v/>
      </c>
      <c r="S3586" t="str">
        <f>IF(N3586="","",
   IF(OR(N3586 &lt;EDA_Outlier_Analysis!$I$10, N3586 &gt; EDA_Outlier_Analysis!$I$11),
      "Outlier",
      "Normal"))</f>
        <v>Normal</v>
      </c>
    </row>
    <row r="3587" spans="1:19">
      <c r="A3587" t="s">
        <v>8143</v>
      </c>
      <c r="B3587" s="4">
        <v>44923</v>
      </c>
      <c r="C3587" s="2">
        <v>178243.27</v>
      </c>
      <c r="D3587" t="s">
        <v>849</v>
      </c>
      <c r="E3587" t="s">
        <v>853</v>
      </c>
      <c r="F3587" t="s">
        <v>11</v>
      </c>
      <c r="G3587" t="s">
        <v>24</v>
      </c>
      <c r="H3587" t="s">
        <v>269</v>
      </c>
      <c r="J3587" t="s">
        <v>8144</v>
      </c>
      <c r="K3587" t="str">
        <f>IF(COUNTIF(Customers!A:A, H3587)&gt;0, "Valid", "Invalid")</f>
        <v>Valid</v>
      </c>
      <c r="L3587" t="str">
        <f t="shared" ref="L3587:L3650" si="280">TEXT(B3587,"m")</f>
        <v>12</v>
      </c>
      <c r="M3587" t="str">
        <f t="shared" ref="M3587:M3650" si="281">TEXT(B3587,"yyyy")</f>
        <v>2022</v>
      </c>
      <c r="N3587">
        <f t="shared" ref="N3587:N3650" si="282">IF(D3587="Revenue",C3587,-ABS(C3587))</f>
        <v>178243.27</v>
      </c>
      <c r="O3587">
        <f t="shared" ref="O3587:O3650" si="283">IF(D3587="Revenue", C3587, "")</f>
        <v>178243.27</v>
      </c>
      <c r="P3587" t="str">
        <f t="shared" ref="P3587:P3650" si="284">IF(D3587="Expense", ABS(C3587), "")</f>
        <v/>
      </c>
      <c r="Q3587" s="48" t="str">
        <f>IF(O3587="","",
   IF(OR(O3587&lt;EDA_Outlier_Analysis!$C$10, O3587&gt;EDA_Outlier_Analysis!$C$11),
      "Outlier",
      "Normal"))</f>
        <v>Normal</v>
      </c>
      <c r="R3587" t="str">
        <f>IF(P3587="","",
   IF(OR(P3587 &lt; EDA_Outlier_Analysis!$F$7, P3587 &gt; EDA_Outlier_Analysis!$F$8),
      "Outlier",
      "Normal"))</f>
        <v/>
      </c>
      <c r="S3587" t="str">
        <f>IF(N3587="","",
   IF(OR(N3587 &lt;EDA_Outlier_Analysis!$I$10, N3587 &gt; EDA_Outlier_Analysis!$I$11),
      "Outlier",
      "Normal"))</f>
        <v>Normal</v>
      </c>
    </row>
    <row r="3588" spans="1:19">
      <c r="A3588" t="s">
        <v>8145</v>
      </c>
      <c r="B3588" s="4">
        <v>44860</v>
      </c>
      <c r="C3588" s="2">
        <v>-61062.74</v>
      </c>
      <c r="D3588" t="s">
        <v>840</v>
      </c>
      <c r="E3588" t="s">
        <v>864</v>
      </c>
      <c r="F3588" t="s">
        <v>9</v>
      </c>
      <c r="G3588" t="s">
        <v>24</v>
      </c>
      <c r="I3588" t="s">
        <v>2424</v>
      </c>
      <c r="J3588" t="s">
        <v>8146</v>
      </c>
      <c r="K3588" t="str">
        <f>IF(COUNTIF(Customers!A:A, H3588)&gt;0, "Valid", "Invalid")</f>
        <v>Invalid</v>
      </c>
      <c r="L3588" t="str">
        <f t="shared" si="280"/>
        <v>10</v>
      </c>
      <c r="M3588" t="str">
        <f t="shared" si="281"/>
        <v>2022</v>
      </c>
      <c r="N3588">
        <f t="shared" si="282"/>
        <v>-61062.74</v>
      </c>
      <c r="O3588" t="str">
        <f t="shared" si="283"/>
        <v/>
      </c>
      <c r="P3588">
        <f t="shared" si="284"/>
        <v>61062.74</v>
      </c>
      <c r="Q3588" s="48" t="str">
        <f>IF(O3588="","",
   IF(OR(O3588&lt;EDA_Outlier_Analysis!$C$10, O3588&gt;EDA_Outlier_Analysis!$C$11),
      "Outlier",
      "Normal"))</f>
        <v/>
      </c>
      <c r="R3588" t="str">
        <f>IF(P3588="","",
   IF(OR(P3588 &lt; EDA_Outlier_Analysis!$F$7, P3588 &gt; EDA_Outlier_Analysis!$F$8),
      "Outlier",
      "Normal"))</f>
        <v>Outlier</v>
      </c>
      <c r="S3588" t="str">
        <f>IF(N3588="","",
   IF(OR(N3588 &lt;EDA_Outlier_Analysis!$I$10, N3588 &gt; EDA_Outlier_Analysis!$I$11),
      "Outlier",
      "Normal"))</f>
        <v>Normal</v>
      </c>
    </row>
    <row r="3589" spans="1:19">
      <c r="A3589" t="s">
        <v>8147</v>
      </c>
      <c r="B3589" s="4">
        <v>45097</v>
      </c>
      <c r="C3589" s="2">
        <v>148775.04000000001</v>
      </c>
      <c r="D3589" t="s">
        <v>849</v>
      </c>
      <c r="E3589" t="s">
        <v>853</v>
      </c>
      <c r="F3589" t="s">
        <v>10</v>
      </c>
      <c r="G3589" t="s">
        <v>20</v>
      </c>
      <c r="H3589" t="s">
        <v>447</v>
      </c>
      <c r="J3589" t="s">
        <v>8148</v>
      </c>
      <c r="K3589" t="str">
        <f>IF(COUNTIF(Customers!A:A, H3589)&gt;0, "Valid", "Invalid")</f>
        <v>Valid</v>
      </c>
      <c r="L3589" t="str">
        <f t="shared" si="280"/>
        <v>6</v>
      </c>
      <c r="M3589" t="str">
        <f t="shared" si="281"/>
        <v>2023</v>
      </c>
      <c r="N3589">
        <f t="shared" si="282"/>
        <v>148775.04000000001</v>
      </c>
      <c r="O3589">
        <f t="shared" si="283"/>
        <v>148775.04000000001</v>
      </c>
      <c r="P3589" t="str">
        <f t="shared" si="284"/>
        <v/>
      </c>
      <c r="Q3589" s="48" t="str">
        <f>IF(O3589="","",
   IF(OR(O3589&lt;EDA_Outlier_Analysis!$C$10, O3589&gt;EDA_Outlier_Analysis!$C$11),
      "Outlier",
      "Normal"))</f>
        <v>Normal</v>
      </c>
      <c r="R3589" t="str">
        <f>IF(P3589="","",
   IF(OR(P3589 &lt; EDA_Outlier_Analysis!$F$7, P3589 &gt; EDA_Outlier_Analysis!$F$8),
      "Outlier",
      "Normal"))</f>
        <v/>
      </c>
      <c r="S3589" t="str">
        <f>IF(N3589="","",
   IF(OR(N3589 &lt;EDA_Outlier_Analysis!$I$10, N3589 &gt; EDA_Outlier_Analysis!$I$11),
      "Outlier",
      "Normal"))</f>
        <v>Normal</v>
      </c>
    </row>
    <row r="3590" spans="1:19">
      <c r="A3590" t="s">
        <v>8149</v>
      </c>
      <c r="B3590" s="4">
        <v>45096</v>
      </c>
      <c r="C3590" s="2">
        <v>121918.88</v>
      </c>
      <c r="D3590" t="s">
        <v>849</v>
      </c>
      <c r="E3590" t="s">
        <v>850</v>
      </c>
      <c r="F3590" t="s">
        <v>9</v>
      </c>
      <c r="G3590" t="s">
        <v>24</v>
      </c>
      <c r="H3590" t="s">
        <v>555</v>
      </c>
      <c r="J3590" t="s">
        <v>8150</v>
      </c>
      <c r="K3590" t="str">
        <f>IF(COUNTIF(Customers!A:A, H3590)&gt;0, "Valid", "Invalid")</f>
        <v>Valid</v>
      </c>
      <c r="L3590" t="str">
        <f t="shared" si="280"/>
        <v>6</v>
      </c>
      <c r="M3590" t="str">
        <f t="shared" si="281"/>
        <v>2023</v>
      </c>
      <c r="N3590">
        <f t="shared" si="282"/>
        <v>121918.88</v>
      </c>
      <c r="O3590">
        <f t="shared" si="283"/>
        <v>121918.88</v>
      </c>
      <c r="P3590" t="str">
        <f t="shared" si="284"/>
        <v/>
      </c>
      <c r="Q3590" s="48" t="str">
        <f>IF(O3590="","",
   IF(OR(O3590&lt;EDA_Outlier_Analysis!$C$10, O3590&gt;EDA_Outlier_Analysis!$C$11),
      "Outlier",
      "Normal"))</f>
        <v>Normal</v>
      </c>
      <c r="R3590" t="str">
        <f>IF(P3590="","",
   IF(OR(P3590 &lt; EDA_Outlier_Analysis!$F$7, P3590 &gt; EDA_Outlier_Analysis!$F$8),
      "Outlier",
      "Normal"))</f>
        <v/>
      </c>
      <c r="S3590" t="str">
        <f>IF(N3590="","",
   IF(OR(N3590 &lt;EDA_Outlier_Analysis!$I$10, N3590 &gt; EDA_Outlier_Analysis!$I$11),
      "Outlier",
      "Normal"))</f>
        <v>Normal</v>
      </c>
    </row>
    <row r="3591" spans="1:19">
      <c r="A3591" t="s">
        <v>8151</v>
      </c>
      <c r="B3591" s="4">
        <v>45086</v>
      </c>
      <c r="C3591" s="2">
        <v>100411.39</v>
      </c>
      <c r="D3591" t="s">
        <v>849</v>
      </c>
      <c r="E3591" t="s">
        <v>853</v>
      </c>
      <c r="F3591" t="s">
        <v>9</v>
      </c>
      <c r="G3591" t="s">
        <v>34</v>
      </c>
      <c r="H3591" t="s">
        <v>18</v>
      </c>
      <c r="J3591" t="s">
        <v>8152</v>
      </c>
      <c r="K3591" t="str">
        <f>IF(COUNTIF(Customers!A:A, H3591)&gt;0, "Valid", "Invalid")</f>
        <v>Valid</v>
      </c>
      <c r="L3591" t="str">
        <f t="shared" si="280"/>
        <v>6</v>
      </c>
      <c r="M3591" t="str">
        <f t="shared" si="281"/>
        <v>2023</v>
      </c>
      <c r="N3591">
        <f t="shared" si="282"/>
        <v>100411.39</v>
      </c>
      <c r="O3591">
        <f t="shared" si="283"/>
        <v>100411.39</v>
      </c>
      <c r="P3591" t="str">
        <f t="shared" si="284"/>
        <v/>
      </c>
      <c r="Q3591" s="48" t="str">
        <f>IF(O3591="","",
   IF(OR(O3591&lt;EDA_Outlier_Analysis!$C$10, O3591&gt;EDA_Outlier_Analysis!$C$11),
      "Outlier",
      "Normal"))</f>
        <v>Normal</v>
      </c>
      <c r="R3591" t="str">
        <f>IF(P3591="","",
   IF(OR(P3591 &lt; EDA_Outlier_Analysis!$F$7, P3591 &gt; EDA_Outlier_Analysis!$F$8),
      "Outlier",
      "Normal"))</f>
        <v/>
      </c>
      <c r="S3591" t="str">
        <f>IF(N3591="","",
   IF(OR(N3591 &lt;EDA_Outlier_Analysis!$I$10, N3591 &gt; EDA_Outlier_Analysis!$I$11),
      "Outlier",
      "Normal"))</f>
        <v>Normal</v>
      </c>
    </row>
    <row r="3592" spans="1:19">
      <c r="A3592" t="s">
        <v>8153</v>
      </c>
      <c r="B3592" s="4">
        <v>45073</v>
      </c>
      <c r="C3592" s="2">
        <v>256570.62</v>
      </c>
      <c r="D3592" t="s">
        <v>849</v>
      </c>
      <c r="E3592" t="s">
        <v>853</v>
      </c>
      <c r="F3592" t="s">
        <v>11</v>
      </c>
      <c r="G3592" t="s">
        <v>20</v>
      </c>
      <c r="H3592" t="s">
        <v>69</v>
      </c>
      <c r="J3592" t="s">
        <v>8154</v>
      </c>
      <c r="K3592" t="str">
        <f>IF(COUNTIF(Customers!A:A, H3592)&gt;0, "Valid", "Invalid")</f>
        <v>Valid</v>
      </c>
      <c r="L3592" t="str">
        <f t="shared" si="280"/>
        <v>5</v>
      </c>
      <c r="M3592" t="str">
        <f t="shared" si="281"/>
        <v>2023</v>
      </c>
      <c r="N3592">
        <f t="shared" si="282"/>
        <v>256570.62</v>
      </c>
      <c r="O3592">
        <f t="shared" si="283"/>
        <v>256570.62</v>
      </c>
      <c r="P3592" t="str">
        <f t="shared" si="284"/>
        <v/>
      </c>
      <c r="Q3592" s="48" t="str">
        <f>IF(O3592="","",
   IF(OR(O3592&lt;EDA_Outlier_Analysis!$C$10, O3592&gt;EDA_Outlier_Analysis!$C$11),
      "Outlier",
      "Normal"))</f>
        <v>Normal</v>
      </c>
      <c r="R3592" t="str">
        <f>IF(P3592="","",
   IF(OR(P3592 &lt; EDA_Outlier_Analysis!$F$7, P3592 &gt; EDA_Outlier_Analysis!$F$8),
      "Outlier",
      "Normal"))</f>
        <v/>
      </c>
      <c r="S3592" t="str">
        <f>IF(N3592="","",
   IF(OR(N3592 &lt;EDA_Outlier_Analysis!$I$10, N3592 &gt; EDA_Outlier_Analysis!$I$11),
      "Outlier",
      "Normal"))</f>
        <v>Normal</v>
      </c>
    </row>
    <row r="3593" spans="1:19">
      <c r="A3593" t="s">
        <v>8155</v>
      </c>
      <c r="B3593" s="4">
        <v>45287</v>
      </c>
      <c r="C3593" s="2">
        <v>207056.66</v>
      </c>
      <c r="D3593" t="s">
        <v>849</v>
      </c>
      <c r="E3593" t="s">
        <v>850</v>
      </c>
      <c r="F3593" t="s">
        <v>9</v>
      </c>
      <c r="G3593" t="s">
        <v>34</v>
      </c>
      <c r="H3593" t="s">
        <v>761</v>
      </c>
      <c r="J3593" t="s">
        <v>8156</v>
      </c>
      <c r="K3593" t="str">
        <f>IF(COUNTIF(Customers!A:A, H3593)&gt;0, "Valid", "Invalid")</f>
        <v>Valid</v>
      </c>
      <c r="L3593" t="str">
        <f t="shared" si="280"/>
        <v>12</v>
      </c>
      <c r="M3593" t="str">
        <f t="shared" si="281"/>
        <v>2023</v>
      </c>
      <c r="N3593">
        <f t="shared" si="282"/>
        <v>207056.66</v>
      </c>
      <c r="O3593">
        <f t="shared" si="283"/>
        <v>207056.66</v>
      </c>
      <c r="P3593" t="str">
        <f t="shared" si="284"/>
        <v/>
      </c>
      <c r="Q3593" s="48" t="str">
        <f>IF(O3593="","",
   IF(OR(O3593&lt;EDA_Outlier_Analysis!$C$10, O3593&gt;EDA_Outlier_Analysis!$C$11),
      "Outlier",
      "Normal"))</f>
        <v>Normal</v>
      </c>
      <c r="R3593" t="str">
        <f>IF(P3593="","",
   IF(OR(P3593 &lt; EDA_Outlier_Analysis!$F$7, P3593 &gt; EDA_Outlier_Analysis!$F$8),
      "Outlier",
      "Normal"))</f>
        <v/>
      </c>
      <c r="S3593" t="str">
        <f>IF(N3593="","",
   IF(OR(N3593 &lt;EDA_Outlier_Analysis!$I$10, N3593 &gt; EDA_Outlier_Analysis!$I$11),
      "Outlier",
      "Normal"))</f>
        <v>Normal</v>
      </c>
    </row>
    <row r="3594" spans="1:19">
      <c r="A3594" t="s">
        <v>8157</v>
      </c>
      <c r="B3594" s="4">
        <v>44803</v>
      </c>
      <c r="C3594" s="2">
        <v>206981.75</v>
      </c>
      <c r="D3594" t="s">
        <v>849</v>
      </c>
      <c r="E3594" t="s">
        <v>850</v>
      </c>
      <c r="F3594" t="s">
        <v>9</v>
      </c>
      <c r="G3594" t="s">
        <v>31</v>
      </c>
      <c r="H3594" t="s">
        <v>451</v>
      </c>
      <c r="J3594" t="s">
        <v>8158</v>
      </c>
      <c r="K3594" t="str">
        <f>IF(COUNTIF(Customers!A:A, H3594)&gt;0, "Valid", "Invalid")</f>
        <v>Valid</v>
      </c>
      <c r="L3594" t="str">
        <f t="shared" si="280"/>
        <v>8</v>
      </c>
      <c r="M3594" t="str">
        <f t="shared" si="281"/>
        <v>2022</v>
      </c>
      <c r="N3594">
        <f t="shared" si="282"/>
        <v>206981.75</v>
      </c>
      <c r="O3594">
        <f t="shared" si="283"/>
        <v>206981.75</v>
      </c>
      <c r="P3594" t="str">
        <f t="shared" si="284"/>
        <v/>
      </c>
      <c r="Q3594" s="48" t="str">
        <f>IF(O3594="","",
   IF(OR(O3594&lt;EDA_Outlier_Analysis!$C$10, O3594&gt;EDA_Outlier_Analysis!$C$11),
      "Outlier",
      "Normal"))</f>
        <v>Normal</v>
      </c>
      <c r="R3594" t="str">
        <f>IF(P3594="","",
   IF(OR(P3594 &lt; EDA_Outlier_Analysis!$F$7, P3594 &gt; EDA_Outlier_Analysis!$F$8),
      "Outlier",
      "Normal"))</f>
        <v/>
      </c>
      <c r="S3594" t="str">
        <f>IF(N3594="","",
   IF(OR(N3594 &lt;EDA_Outlier_Analysis!$I$10, N3594 &gt; EDA_Outlier_Analysis!$I$11),
      "Outlier",
      "Normal"))</f>
        <v>Normal</v>
      </c>
    </row>
    <row r="3595" spans="1:19">
      <c r="A3595" t="s">
        <v>8159</v>
      </c>
      <c r="B3595" s="4">
        <v>44565</v>
      </c>
      <c r="C3595" s="2">
        <v>92189.3</v>
      </c>
      <c r="D3595" t="s">
        <v>849</v>
      </c>
      <c r="E3595" t="s">
        <v>850</v>
      </c>
      <c r="F3595" t="s">
        <v>11</v>
      </c>
      <c r="G3595" t="s">
        <v>20</v>
      </c>
      <c r="H3595" t="s">
        <v>373</v>
      </c>
      <c r="J3595" t="s">
        <v>8160</v>
      </c>
      <c r="K3595" t="str">
        <f>IF(COUNTIF(Customers!A:A, H3595)&gt;0, "Valid", "Invalid")</f>
        <v>Valid</v>
      </c>
      <c r="L3595" t="str">
        <f t="shared" si="280"/>
        <v>1</v>
      </c>
      <c r="M3595" t="str">
        <f t="shared" si="281"/>
        <v>2022</v>
      </c>
      <c r="N3595">
        <f t="shared" si="282"/>
        <v>92189.3</v>
      </c>
      <c r="O3595">
        <f t="shared" si="283"/>
        <v>92189.3</v>
      </c>
      <c r="P3595" t="str">
        <f t="shared" si="284"/>
        <v/>
      </c>
      <c r="Q3595" s="48" t="str">
        <f>IF(O3595="","",
   IF(OR(O3595&lt;EDA_Outlier_Analysis!$C$10, O3595&gt;EDA_Outlier_Analysis!$C$11),
      "Outlier",
      "Normal"))</f>
        <v>Normal</v>
      </c>
      <c r="R3595" t="str">
        <f>IF(P3595="","",
   IF(OR(P3595 &lt; EDA_Outlier_Analysis!$F$7, P3595 &gt; EDA_Outlier_Analysis!$F$8),
      "Outlier",
      "Normal"))</f>
        <v/>
      </c>
      <c r="S3595" t="str">
        <f>IF(N3595="","",
   IF(OR(N3595 &lt;EDA_Outlier_Analysis!$I$10, N3595 &gt; EDA_Outlier_Analysis!$I$11),
      "Outlier",
      "Normal"))</f>
        <v>Normal</v>
      </c>
    </row>
    <row r="3596" spans="1:19">
      <c r="A3596" t="s">
        <v>8161</v>
      </c>
      <c r="B3596" s="4">
        <v>45140</v>
      </c>
      <c r="C3596" s="2">
        <v>117603.03</v>
      </c>
      <c r="D3596" t="s">
        <v>849</v>
      </c>
      <c r="E3596" t="s">
        <v>850</v>
      </c>
      <c r="F3596" t="s">
        <v>10</v>
      </c>
      <c r="G3596" t="s">
        <v>24</v>
      </c>
      <c r="H3596" t="s">
        <v>685</v>
      </c>
      <c r="J3596" t="s">
        <v>8162</v>
      </c>
      <c r="K3596" t="str">
        <f>IF(COUNTIF(Customers!A:A, H3596)&gt;0, "Valid", "Invalid")</f>
        <v>Valid</v>
      </c>
      <c r="L3596" t="str">
        <f t="shared" si="280"/>
        <v>8</v>
      </c>
      <c r="M3596" t="str">
        <f t="shared" si="281"/>
        <v>2023</v>
      </c>
      <c r="N3596">
        <f t="shared" si="282"/>
        <v>117603.03</v>
      </c>
      <c r="O3596">
        <f t="shared" si="283"/>
        <v>117603.03</v>
      </c>
      <c r="P3596" t="str">
        <f t="shared" si="284"/>
        <v/>
      </c>
      <c r="Q3596" s="48" t="str">
        <f>IF(O3596="","",
   IF(OR(O3596&lt;EDA_Outlier_Analysis!$C$10, O3596&gt;EDA_Outlier_Analysis!$C$11),
      "Outlier",
      "Normal"))</f>
        <v>Normal</v>
      </c>
      <c r="R3596" t="str">
        <f>IF(P3596="","",
   IF(OR(P3596 &lt; EDA_Outlier_Analysis!$F$7, P3596 &gt; EDA_Outlier_Analysis!$F$8),
      "Outlier",
      "Normal"))</f>
        <v/>
      </c>
      <c r="S3596" t="str">
        <f>IF(N3596="","",
   IF(OR(N3596 &lt;EDA_Outlier_Analysis!$I$10, N3596 &gt; EDA_Outlier_Analysis!$I$11),
      "Outlier",
      "Normal"))</f>
        <v>Normal</v>
      </c>
    </row>
    <row r="3597" spans="1:19">
      <c r="A3597" t="s">
        <v>8163</v>
      </c>
      <c r="B3597" s="4">
        <v>44684</v>
      </c>
      <c r="C3597" s="2">
        <v>-55759.48</v>
      </c>
      <c r="D3597" t="s">
        <v>840</v>
      </c>
      <c r="E3597" t="s">
        <v>864</v>
      </c>
      <c r="F3597" t="s">
        <v>11</v>
      </c>
      <c r="G3597" t="s">
        <v>24</v>
      </c>
      <c r="I3597" t="s">
        <v>1132</v>
      </c>
      <c r="J3597" t="s">
        <v>8164</v>
      </c>
      <c r="K3597" t="str">
        <f>IF(COUNTIF(Customers!A:A, H3597)&gt;0, "Valid", "Invalid")</f>
        <v>Invalid</v>
      </c>
      <c r="L3597" t="str">
        <f t="shared" si="280"/>
        <v>5</v>
      </c>
      <c r="M3597" t="str">
        <f t="shared" si="281"/>
        <v>2022</v>
      </c>
      <c r="N3597">
        <f t="shared" si="282"/>
        <v>-55759.48</v>
      </c>
      <c r="O3597" t="str">
        <f t="shared" si="283"/>
        <v/>
      </c>
      <c r="P3597">
        <f t="shared" si="284"/>
        <v>55759.48</v>
      </c>
      <c r="Q3597" s="48" t="str">
        <f>IF(O3597="","",
   IF(OR(O3597&lt;EDA_Outlier_Analysis!$C$10, O3597&gt;EDA_Outlier_Analysis!$C$11),
      "Outlier",
      "Normal"))</f>
        <v/>
      </c>
      <c r="R3597" t="str">
        <f>IF(P3597="","",
   IF(OR(P3597 &lt; EDA_Outlier_Analysis!$F$7, P3597 &gt; EDA_Outlier_Analysis!$F$8),
      "Outlier",
      "Normal"))</f>
        <v>Outlier</v>
      </c>
      <c r="S3597" t="str">
        <f>IF(N3597="","",
   IF(OR(N3597 &lt;EDA_Outlier_Analysis!$I$10, N3597 &gt; EDA_Outlier_Analysis!$I$11),
      "Outlier",
      "Normal"))</f>
        <v>Normal</v>
      </c>
    </row>
    <row r="3598" spans="1:19">
      <c r="A3598" t="s">
        <v>8165</v>
      </c>
      <c r="B3598" s="4">
        <v>45012</v>
      </c>
      <c r="C3598" s="2">
        <v>-9391.68</v>
      </c>
      <c r="D3598" t="s">
        <v>840</v>
      </c>
      <c r="E3598" t="s">
        <v>845</v>
      </c>
      <c r="F3598" t="s">
        <v>9</v>
      </c>
      <c r="G3598" t="s">
        <v>34</v>
      </c>
      <c r="I3598" t="s">
        <v>1435</v>
      </c>
      <c r="J3598" t="s">
        <v>8166</v>
      </c>
      <c r="K3598" t="str">
        <f>IF(COUNTIF(Customers!A:A, H3598)&gt;0, "Valid", "Invalid")</f>
        <v>Invalid</v>
      </c>
      <c r="L3598" t="str">
        <f t="shared" si="280"/>
        <v>3</v>
      </c>
      <c r="M3598" t="str">
        <f t="shared" si="281"/>
        <v>2023</v>
      </c>
      <c r="N3598">
        <f t="shared" si="282"/>
        <v>-9391.68</v>
      </c>
      <c r="O3598" t="str">
        <f t="shared" si="283"/>
        <v/>
      </c>
      <c r="P3598">
        <f t="shared" si="284"/>
        <v>9391.68</v>
      </c>
      <c r="Q3598" s="48" t="str">
        <f>IF(O3598="","",
   IF(OR(O3598&lt;EDA_Outlier_Analysis!$C$10, O3598&gt;EDA_Outlier_Analysis!$C$11),
      "Outlier",
      "Normal"))</f>
        <v/>
      </c>
      <c r="R3598" t="str">
        <f>IF(P3598="","",
   IF(OR(P3598 &lt; EDA_Outlier_Analysis!$F$7, P3598 &gt; EDA_Outlier_Analysis!$F$8),
      "Outlier",
      "Normal"))</f>
        <v>Outlier</v>
      </c>
      <c r="S3598" t="str">
        <f>IF(N3598="","",
   IF(OR(N3598 &lt;EDA_Outlier_Analysis!$I$10, N3598 &gt; EDA_Outlier_Analysis!$I$11),
      "Outlier",
      "Normal"))</f>
        <v>Normal</v>
      </c>
    </row>
    <row r="3599" spans="1:19">
      <c r="A3599" t="s">
        <v>8167</v>
      </c>
      <c r="B3599" s="4">
        <v>44848</v>
      </c>
      <c r="C3599" s="2">
        <v>166569.04</v>
      </c>
      <c r="D3599" t="s">
        <v>849</v>
      </c>
      <c r="E3599" t="s">
        <v>868</v>
      </c>
      <c r="F3599" t="s">
        <v>9</v>
      </c>
      <c r="G3599" t="s">
        <v>24</v>
      </c>
      <c r="H3599" t="s">
        <v>651</v>
      </c>
      <c r="J3599" t="s">
        <v>8168</v>
      </c>
      <c r="K3599" t="str">
        <f>IF(COUNTIF(Customers!A:A, H3599)&gt;0, "Valid", "Invalid")</f>
        <v>Valid</v>
      </c>
      <c r="L3599" t="str">
        <f t="shared" si="280"/>
        <v>10</v>
      </c>
      <c r="M3599" t="str">
        <f t="shared" si="281"/>
        <v>2022</v>
      </c>
      <c r="N3599">
        <f t="shared" si="282"/>
        <v>166569.04</v>
      </c>
      <c r="O3599">
        <f t="shared" si="283"/>
        <v>166569.04</v>
      </c>
      <c r="P3599" t="str">
        <f t="shared" si="284"/>
        <v/>
      </c>
      <c r="Q3599" s="48" t="str">
        <f>IF(O3599="","",
   IF(OR(O3599&lt;EDA_Outlier_Analysis!$C$10, O3599&gt;EDA_Outlier_Analysis!$C$11),
      "Outlier",
      "Normal"))</f>
        <v>Normal</v>
      </c>
      <c r="R3599" t="str">
        <f>IF(P3599="","",
   IF(OR(P3599 &lt; EDA_Outlier_Analysis!$F$7, P3599 &gt; EDA_Outlier_Analysis!$F$8),
      "Outlier",
      "Normal"))</f>
        <v/>
      </c>
      <c r="S3599" t="str">
        <f>IF(N3599="","",
   IF(OR(N3599 &lt;EDA_Outlier_Analysis!$I$10, N3599 &gt; EDA_Outlier_Analysis!$I$11),
      "Outlier",
      "Normal"))</f>
        <v>Normal</v>
      </c>
    </row>
    <row r="3600" spans="1:19">
      <c r="A3600" t="s">
        <v>8169</v>
      </c>
      <c r="B3600" s="4">
        <v>44950</v>
      </c>
      <c r="C3600" s="2">
        <v>102260.25</v>
      </c>
      <c r="D3600" t="s">
        <v>849</v>
      </c>
      <c r="E3600" t="s">
        <v>868</v>
      </c>
      <c r="F3600" t="s">
        <v>10</v>
      </c>
      <c r="G3600" t="s">
        <v>20</v>
      </c>
      <c r="H3600" t="s">
        <v>373</v>
      </c>
      <c r="J3600" t="s">
        <v>8170</v>
      </c>
      <c r="K3600" t="str">
        <f>IF(COUNTIF(Customers!A:A, H3600)&gt;0, "Valid", "Invalid")</f>
        <v>Valid</v>
      </c>
      <c r="L3600" t="str">
        <f t="shared" si="280"/>
        <v>1</v>
      </c>
      <c r="M3600" t="str">
        <f t="shared" si="281"/>
        <v>2023</v>
      </c>
      <c r="N3600">
        <f t="shared" si="282"/>
        <v>102260.25</v>
      </c>
      <c r="O3600">
        <f t="shared" si="283"/>
        <v>102260.25</v>
      </c>
      <c r="P3600" t="str">
        <f t="shared" si="284"/>
        <v/>
      </c>
      <c r="Q3600" s="48" t="str">
        <f>IF(O3600="","",
   IF(OR(O3600&lt;EDA_Outlier_Analysis!$C$10, O3600&gt;EDA_Outlier_Analysis!$C$11),
      "Outlier",
      "Normal"))</f>
        <v>Normal</v>
      </c>
      <c r="R3600" t="str">
        <f>IF(P3600="","",
   IF(OR(P3600 &lt; EDA_Outlier_Analysis!$F$7, P3600 &gt; EDA_Outlier_Analysis!$F$8),
      "Outlier",
      "Normal"))</f>
        <v/>
      </c>
      <c r="S3600" t="str">
        <f>IF(N3600="","",
   IF(OR(N3600 &lt;EDA_Outlier_Analysis!$I$10, N3600 &gt; EDA_Outlier_Analysis!$I$11),
      "Outlier",
      "Normal"))</f>
        <v>Normal</v>
      </c>
    </row>
    <row r="3601" spans="1:19">
      <c r="A3601" t="s">
        <v>8171</v>
      </c>
      <c r="B3601" s="4">
        <v>45153</v>
      </c>
      <c r="C3601" s="2">
        <v>67729.83</v>
      </c>
      <c r="D3601" t="s">
        <v>849</v>
      </c>
      <c r="E3601" t="s">
        <v>868</v>
      </c>
      <c r="F3601" t="s">
        <v>10</v>
      </c>
      <c r="G3601" t="s">
        <v>34</v>
      </c>
      <c r="H3601" t="s">
        <v>525</v>
      </c>
      <c r="J3601" t="s">
        <v>8172</v>
      </c>
      <c r="K3601" t="str">
        <f>IF(COUNTIF(Customers!A:A, H3601)&gt;0, "Valid", "Invalid")</f>
        <v>Valid</v>
      </c>
      <c r="L3601" t="str">
        <f t="shared" si="280"/>
        <v>8</v>
      </c>
      <c r="M3601" t="str">
        <f t="shared" si="281"/>
        <v>2023</v>
      </c>
      <c r="N3601">
        <f t="shared" si="282"/>
        <v>67729.83</v>
      </c>
      <c r="O3601">
        <f t="shared" si="283"/>
        <v>67729.83</v>
      </c>
      <c r="P3601" t="str">
        <f t="shared" si="284"/>
        <v/>
      </c>
      <c r="Q3601" s="48" t="str">
        <f>IF(O3601="","",
   IF(OR(O3601&lt;EDA_Outlier_Analysis!$C$10, O3601&gt;EDA_Outlier_Analysis!$C$11),
      "Outlier",
      "Normal"))</f>
        <v>Normal</v>
      </c>
      <c r="R3601" t="str">
        <f>IF(P3601="","",
   IF(OR(P3601 &lt; EDA_Outlier_Analysis!$F$7, P3601 &gt; EDA_Outlier_Analysis!$F$8),
      "Outlier",
      "Normal"))</f>
        <v/>
      </c>
      <c r="S3601" t="str">
        <f>IF(N3601="","",
   IF(OR(N3601 &lt;EDA_Outlier_Analysis!$I$10, N3601 &gt; EDA_Outlier_Analysis!$I$11),
      "Outlier",
      "Normal"))</f>
        <v>Normal</v>
      </c>
    </row>
    <row r="3602" spans="1:19">
      <c r="A3602" t="s">
        <v>8173</v>
      </c>
      <c r="B3602" s="4">
        <v>45140</v>
      </c>
      <c r="C3602" s="2">
        <v>181597.76</v>
      </c>
      <c r="D3602" t="s">
        <v>849</v>
      </c>
      <c r="E3602" t="s">
        <v>868</v>
      </c>
      <c r="F3602" t="s">
        <v>9</v>
      </c>
      <c r="G3602" t="s">
        <v>31</v>
      </c>
      <c r="H3602" t="s">
        <v>167</v>
      </c>
      <c r="J3602" t="s">
        <v>8174</v>
      </c>
      <c r="K3602" t="str">
        <f>IF(COUNTIF(Customers!A:A, H3602)&gt;0, "Valid", "Invalid")</f>
        <v>Valid</v>
      </c>
      <c r="L3602" t="str">
        <f t="shared" si="280"/>
        <v>8</v>
      </c>
      <c r="M3602" t="str">
        <f t="shared" si="281"/>
        <v>2023</v>
      </c>
      <c r="N3602">
        <f t="shared" si="282"/>
        <v>181597.76</v>
      </c>
      <c r="O3602">
        <f t="shared" si="283"/>
        <v>181597.76</v>
      </c>
      <c r="P3602" t="str">
        <f t="shared" si="284"/>
        <v/>
      </c>
      <c r="Q3602" s="48" t="str">
        <f>IF(O3602="","",
   IF(OR(O3602&lt;EDA_Outlier_Analysis!$C$10, O3602&gt;EDA_Outlier_Analysis!$C$11),
      "Outlier",
      "Normal"))</f>
        <v>Normal</v>
      </c>
      <c r="R3602" t="str">
        <f>IF(P3602="","",
   IF(OR(P3602 &lt; EDA_Outlier_Analysis!$F$7, P3602 &gt; EDA_Outlier_Analysis!$F$8),
      "Outlier",
      "Normal"))</f>
        <v/>
      </c>
      <c r="S3602" t="str">
        <f>IF(N3602="","",
   IF(OR(N3602 &lt;EDA_Outlier_Analysis!$I$10, N3602 &gt; EDA_Outlier_Analysis!$I$11),
      "Outlier",
      "Normal"))</f>
        <v>Normal</v>
      </c>
    </row>
    <row r="3603" spans="1:19">
      <c r="A3603" t="s">
        <v>8175</v>
      </c>
      <c r="B3603" s="4">
        <v>45207</v>
      </c>
      <c r="C3603" s="2">
        <v>-48728.4</v>
      </c>
      <c r="D3603" t="s">
        <v>840</v>
      </c>
      <c r="E3603" t="s">
        <v>905</v>
      </c>
      <c r="F3603" t="s">
        <v>9</v>
      </c>
      <c r="G3603" t="s">
        <v>31</v>
      </c>
      <c r="I3603" t="s">
        <v>1519</v>
      </c>
      <c r="J3603" t="s">
        <v>8176</v>
      </c>
      <c r="K3603" t="str">
        <f>IF(COUNTIF(Customers!A:A, H3603)&gt;0, "Valid", "Invalid")</f>
        <v>Invalid</v>
      </c>
      <c r="L3603" t="str">
        <f t="shared" si="280"/>
        <v>10</v>
      </c>
      <c r="M3603" t="str">
        <f t="shared" si="281"/>
        <v>2023</v>
      </c>
      <c r="N3603">
        <f t="shared" si="282"/>
        <v>-48728.4</v>
      </c>
      <c r="O3603" t="str">
        <f t="shared" si="283"/>
        <v/>
      </c>
      <c r="P3603">
        <f t="shared" si="284"/>
        <v>48728.4</v>
      </c>
      <c r="Q3603" s="48" t="str">
        <f>IF(O3603="","",
   IF(OR(O3603&lt;EDA_Outlier_Analysis!$C$10, O3603&gt;EDA_Outlier_Analysis!$C$11),
      "Outlier",
      "Normal"))</f>
        <v/>
      </c>
      <c r="R3603" t="str">
        <f>IF(P3603="","",
   IF(OR(P3603 &lt; EDA_Outlier_Analysis!$F$7, P3603 &gt; EDA_Outlier_Analysis!$F$8),
      "Outlier",
      "Normal"))</f>
        <v>Normal</v>
      </c>
      <c r="S3603" t="str">
        <f>IF(N3603="","",
   IF(OR(N3603 &lt;EDA_Outlier_Analysis!$I$10, N3603 &gt; EDA_Outlier_Analysis!$I$11),
      "Outlier",
      "Normal"))</f>
        <v>Normal</v>
      </c>
    </row>
    <row r="3604" spans="1:19">
      <c r="A3604" t="s">
        <v>8177</v>
      </c>
      <c r="B3604" s="4">
        <v>45187</v>
      </c>
      <c r="C3604" s="2">
        <v>-67868.81</v>
      </c>
      <c r="D3604" t="s">
        <v>840</v>
      </c>
      <c r="E3604" t="s">
        <v>864</v>
      </c>
      <c r="F3604" t="s">
        <v>10</v>
      </c>
      <c r="G3604" t="s">
        <v>31</v>
      </c>
      <c r="I3604" t="s">
        <v>865</v>
      </c>
      <c r="J3604" t="s">
        <v>8178</v>
      </c>
      <c r="K3604" t="str">
        <f>IF(COUNTIF(Customers!A:A, H3604)&gt;0, "Valid", "Invalid")</f>
        <v>Invalid</v>
      </c>
      <c r="L3604" t="str">
        <f t="shared" si="280"/>
        <v>9</v>
      </c>
      <c r="M3604" t="str">
        <f t="shared" si="281"/>
        <v>2023</v>
      </c>
      <c r="N3604">
        <f t="shared" si="282"/>
        <v>-67868.81</v>
      </c>
      <c r="O3604" t="str">
        <f t="shared" si="283"/>
        <v/>
      </c>
      <c r="P3604">
        <f t="shared" si="284"/>
        <v>67868.81</v>
      </c>
      <c r="Q3604" s="48" t="str">
        <f>IF(O3604="","",
   IF(OR(O3604&lt;EDA_Outlier_Analysis!$C$10, O3604&gt;EDA_Outlier_Analysis!$C$11),
      "Outlier",
      "Normal"))</f>
        <v/>
      </c>
      <c r="R3604" t="str">
        <f>IF(P3604="","",
   IF(OR(P3604 &lt; EDA_Outlier_Analysis!$F$7, P3604 &gt; EDA_Outlier_Analysis!$F$8),
      "Outlier",
      "Normal"))</f>
        <v>Outlier</v>
      </c>
      <c r="S3604" t="str">
        <f>IF(N3604="","",
   IF(OR(N3604 &lt;EDA_Outlier_Analysis!$I$10, N3604 &gt; EDA_Outlier_Analysis!$I$11),
      "Outlier",
      "Normal"))</f>
        <v>Normal</v>
      </c>
    </row>
    <row r="3605" spans="1:19">
      <c r="A3605" t="s">
        <v>8179</v>
      </c>
      <c r="B3605" s="4">
        <v>44795</v>
      </c>
      <c r="C3605" s="2">
        <v>145044.76999999999</v>
      </c>
      <c r="D3605" t="s">
        <v>849</v>
      </c>
      <c r="E3605" t="s">
        <v>853</v>
      </c>
      <c r="F3605" t="s">
        <v>10</v>
      </c>
      <c r="G3605" t="s">
        <v>31</v>
      </c>
      <c r="H3605" t="s">
        <v>259</v>
      </c>
      <c r="J3605" t="s">
        <v>8180</v>
      </c>
      <c r="K3605" t="str">
        <f>IF(COUNTIF(Customers!A:A, H3605)&gt;0, "Valid", "Invalid")</f>
        <v>Valid</v>
      </c>
      <c r="L3605" t="str">
        <f t="shared" si="280"/>
        <v>8</v>
      </c>
      <c r="M3605" t="str">
        <f t="shared" si="281"/>
        <v>2022</v>
      </c>
      <c r="N3605">
        <f t="shared" si="282"/>
        <v>145044.76999999999</v>
      </c>
      <c r="O3605">
        <f t="shared" si="283"/>
        <v>145044.76999999999</v>
      </c>
      <c r="P3605" t="str">
        <f t="shared" si="284"/>
        <v/>
      </c>
      <c r="Q3605" s="48" t="str">
        <f>IF(O3605="","",
   IF(OR(O3605&lt;EDA_Outlier_Analysis!$C$10, O3605&gt;EDA_Outlier_Analysis!$C$11),
      "Outlier",
      "Normal"))</f>
        <v>Normal</v>
      </c>
      <c r="R3605" t="str">
        <f>IF(P3605="","",
   IF(OR(P3605 &lt; EDA_Outlier_Analysis!$F$7, P3605 &gt; EDA_Outlier_Analysis!$F$8),
      "Outlier",
      "Normal"))</f>
        <v/>
      </c>
      <c r="S3605" t="str">
        <f>IF(N3605="","",
   IF(OR(N3605 &lt;EDA_Outlier_Analysis!$I$10, N3605 &gt; EDA_Outlier_Analysis!$I$11),
      "Outlier",
      "Normal"))</f>
        <v>Normal</v>
      </c>
    </row>
    <row r="3606" spans="1:19">
      <c r="A3606" t="s">
        <v>8181</v>
      </c>
      <c r="B3606" s="4">
        <v>44689</v>
      </c>
      <c r="C3606" s="2">
        <v>-73951.41</v>
      </c>
      <c r="D3606" t="s">
        <v>840</v>
      </c>
      <c r="E3606" t="s">
        <v>864</v>
      </c>
      <c r="F3606" t="s">
        <v>9</v>
      </c>
      <c r="G3606" t="s">
        <v>20</v>
      </c>
      <c r="I3606" t="s">
        <v>1199</v>
      </c>
      <c r="J3606" t="s">
        <v>8182</v>
      </c>
      <c r="K3606" t="str">
        <f>IF(COUNTIF(Customers!A:A, H3606)&gt;0, "Valid", "Invalid")</f>
        <v>Invalid</v>
      </c>
      <c r="L3606" t="str">
        <f t="shared" si="280"/>
        <v>5</v>
      </c>
      <c r="M3606" t="str">
        <f t="shared" si="281"/>
        <v>2022</v>
      </c>
      <c r="N3606">
        <f t="shared" si="282"/>
        <v>-73951.41</v>
      </c>
      <c r="O3606" t="str">
        <f t="shared" si="283"/>
        <v/>
      </c>
      <c r="P3606">
        <f t="shared" si="284"/>
        <v>73951.41</v>
      </c>
      <c r="Q3606" s="48" t="str">
        <f>IF(O3606="","",
   IF(OR(O3606&lt;EDA_Outlier_Analysis!$C$10, O3606&gt;EDA_Outlier_Analysis!$C$11),
      "Outlier",
      "Normal"))</f>
        <v/>
      </c>
      <c r="R3606" t="str">
        <f>IF(P3606="","",
   IF(OR(P3606 &lt; EDA_Outlier_Analysis!$F$7, P3606 &gt; EDA_Outlier_Analysis!$F$8),
      "Outlier",
      "Normal"))</f>
        <v>Outlier</v>
      </c>
      <c r="S3606" t="str">
        <f>IF(N3606="","",
   IF(OR(N3606 &lt;EDA_Outlier_Analysis!$I$10, N3606 &gt; EDA_Outlier_Analysis!$I$11),
      "Outlier",
      "Normal"))</f>
        <v>Normal</v>
      </c>
    </row>
    <row r="3607" spans="1:19">
      <c r="A3607" t="s">
        <v>8183</v>
      </c>
      <c r="B3607" s="4">
        <v>44592</v>
      </c>
      <c r="C3607" s="2">
        <v>-13549.49</v>
      </c>
      <c r="D3607" t="s">
        <v>840</v>
      </c>
      <c r="E3607" t="s">
        <v>856</v>
      </c>
      <c r="F3607" t="s">
        <v>9</v>
      </c>
      <c r="G3607" t="s">
        <v>20</v>
      </c>
      <c r="I3607" t="s">
        <v>1093</v>
      </c>
      <c r="J3607" t="s">
        <v>8184</v>
      </c>
      <c r="K3607" t="str">
        <f>IF(COUNTIF(Customers!A:A, H3607)&gt;0, "Valid", "Invalid")</f>
        <v>Invalid</v>
      </c>
      <c r="L3607" t="str">
        <f t="shared" si="280"/>
        <v>1</v>
      </c>
      <c r="M3607" t="str">
        <f t="shared" si="281"/>
        <v>2022</v>
      </c>
      <c r="N3607">
        <f t="shared" si="282"/>
        <v>-13549.49</v>
      </c>
      <c r="O3607" t="str">
        <f t="shared" si="283"/>
        <v/>
      </c>
      <c r="P3607">
        <f t="shared" si="284"/>
        <v>13549.49</v>
      </c>
      <c r="Q3607" s="48" t="str">
        <f>IF(O3607="","",
   IF(OR(O3607&lt;EDA_Outlier_Analysis!$C$10, O3607&gt;EDA_Outlier_Analysis!$C$11),
      "Outlier",
      "Normal"))</f>
        <v/>
      </c>
      <c r="R3607" t="str">
        <f>IF(P3607="","",
   IF(OR(P3607 &lt; EDA_Outlier_Analysis!$F$7, P3607 &gt; EDA_Outlier_Analysis!$F$8),
      "Outlier",
      "Normal"))</f>
        <v>Outlier</v>
      </c>
      <c r="S3607" t="str">
        <f>IF(N3607="","",
   IF(OR(N3607 &lt;EDA_Outlier_Analysis!$I$10, N3607 &gt; EDA_Outlier_Analysis!$I$11),
      "Outlier",
      "Normal"))</f>
        <v>Normal</v>
      </c>
    </row>
    <row r="3608" spans="1:19">
      <c r="A3608" t="s">
        <v>8185</v>
      </c>
      <c r="B3608" s="4">
        <v>44672</v>
      </c>
      <c r="C3608" s="2">
        <v>111901.55</v>
      </c>
      <c r="D3608" t="s">
        <v>849</v>
      </c>
      <c r="E3608" t="s">
        <v>850</v>
      </c>
      <c r="F3608" t="s">
        <v>11</v>
      </c>
      <c r="G3608" t="s">
        <v>20</v>
      </c>
      <c r="H3608" t="s">
        <v>59</v>
      </c>
      <c r="J3608" t="s">
        <v>8186</v>
      </c>
      <c r="K3608" t="str">
        <f>IF(COUNTIF(Customers!A:A, H3608)&gt;0, "Valid", "Invalid")</f>
        <v>Valid</v>
      </c>
      <c r="L3608" t="str">
        <f t="shared" si="280"/>
        <v>4</v>
      </c>
      <c r="M3608" t="str">
        <f t="shared" si="281"/>
        <v>2022</v>
      </c>
      <c r="N3608">
        <f t="shared" si="282"/>
        <v>111901.55</v>
      </c>
      <c r="O3608">
        <f t="shared" si="283"/>
        <v>111901.55</v>
      </c>
      <c r="P3608" t="str">
        <f t="shared" si="284"/>
        <v/>
      </c>
      <c r="Q3608" s="48" t="str">
        <f>IF(O3608="","",
   IF(OR(O3608&lt;EDA_Outlier_Analysis!$C$10, O3608&gt;EDA_Outlier_Analysis!$C$11),
      "Outlier",
      "Normal"))</f>
        <v>Normal</v>
      </c>
      <c r="R3608" t="str">
        <f>IF(P3608="","",
   IF(OR(P3608 &lt; EDA_Outlier_Analysis!$F$7, P3608 &gt; EDA_Outlier_Analysis!$F$8),
      "Outlier",
      "Normal"))</f>
        <v/>
      </c>
      <c r="S3608" t="str">
        <f>IF(N3608="","",
   IF(OR(N3608 &lt;EDA_Outlier_Analysis!$I$10, N3608 &gt; EDA_Outlier_Analysis!$I$11),
      "Outlier",
      "Normal"))</f>
        <v>Normal</v>
      </c>
    </row>
    <row r="3609" spans="1:19">
      <c r="A3609" t="s">
        <v>8187</v>
      </c>
      <c r="B3609" s="4">
        <v>44594</v>
      </c>
      <c r="C3609" s="2">
        <v>-28422.53</v>
      </c>
      <c r="D3609" t="s">
        <v>840</v>
      </c>
      <c r="E3609" t="s">
        <v>878</v>
      </c>
      <c r="F3609" t="s">
        <v>10</v>
      </c>
      <c r="G3609" t="s">
        <v>20</v>
      </c>
      <c r="I3609" t="s">
        <v>1096</v>
      </c>
      <c r="J3609" t="s">
        <v>8188</v>
      </c>
      <c r="K3609" t="str">
        <f>IF(COUNTIF(Customers!A:A, H3609)&gt;0, "Valid", "Invalid")</f>
        <v>Invalid</v>
      </c>
      <c r="L3609" t="str">
        <f t="shared" si="280"/>
        <v>2</v>
      </c>
      <c r="M3609" t="str">
        <f t="shared" si="281"/>
        <v>2022</v>
      </c>
      <c r="N3609">
        <f t="shared" si="282"/>
        <v>-28422.53</v>
      </c>
      <c r="O3609" t="str">
        <f t="shared" si="283"/>
        <v/>
      </c>
      <c r="P3609">
        <f t="shared" si="284"/>
        <v>28422.53</v>
      </c>
      <c r="Q3609" s="48" t="str">
        <f>IF(O3609="","",
   IF(OR(O3609&lt;EDA_Outlier_Analysis!$C$10, O3609&gt;EDA_Outlier_Analysis!$C$11),
      "Outlier",
      "Normal"))</f>
        <v/>
      </c>
      <c r="R3609" t="str">
        <f>IF(P3609="","",
   IF(OR(P3609 &lt; EDA_Outlier_Analysis!$F$7, P3609 &gt; EDA_Outlier_Analysis!$F$8),
      "Outlier",
      "Normal"))</f>
        <v>Normal</v>
      </c>
      <c r="S3609" t="str">
        <f>IF(N3609="","",
   IF(OR(N3609 &lt;EDA_Outlier_Analysis!$I$10, N3609 &gt; EDA_Outlier_Analysis!$I$11),
      "Outlier",
      "Normal"))</f>
        <v>Normal</v>
      </c>
    </row>
    <row r="3610" spans="1:19">
      <c r="A3610" t="s">
        <v>8189</v>
      </c>
      <c r="B3610" s="4">
        <v>44951</v>
      </c>
      <c r="C3610" s="2">
        <v>222208.26</v>
      </c>
      <c r="D3610" t="s">
        <v>849</v>
      </c>
      <c r="E3610" t="s">
        <v>850</v>
      </c>
      <c r="F3610" t="s">
        <v>10</v>
      </c>
      <c r="G3610" t="s">
        <v>24</v>
      </c>
      <c r="H3610" t="s">
        <v>575</v>
      </c>
      <c r="J3610" t="s">
        <v>8190</v>
      </c>
      <c r="K3610" t="str">
        <f>IF(COUNTIF(Customers!A:A, H3610)&gt;0, "Valid", "Invalid")</f>
        <v>Valid</v>
      </c>
      <c r="L3610" t="str">
        <f t="shared" si="280"/>
        <v>1</v>
      </c>
      <c r="M3610" t="str">
        <f t="shared" si="281"/>
        <v>2023</v>
      </c>
      <c r="N3610">
        <f t="shared" si="282"/>
        <v>222208.26</v>
      </c>
      <c r="O3610">
        <f t="shared" si="283"/>
        <v>222208.26</v>
      </c>
      <c r="P3610" t="str">
        <f t="shared" si="284"/>
        <v/>
      </c>
      <c r="Q3610" s="48" t="str">
        <f>IF(O3610="","",
   IF(OR(O3610&lt;EDA_Outlier_Analysis!$C$10, O3610&gt;EDA_Outlier_Analysis!$C$11),
      "Outlier",
      "Normal"))</f>
        <v>Normal</v>
      </c>
      <c r="R3610" t="str">
        <f>IF(P3610="","",
   IF(OR(P3610 &lt; EDA_Outlier_Analysis!$F$7, P3610 &gt; EDA_Outlier_Analysis!$F$8),
      "Outlier",
      "Normal"))</f>
        <v/>
      </c>
      <c r="S3610" t="str">
        <f>IF(N3610="","",
   IF(OR(N3610 &lt;EDA_Outlier_Analysis!$I$10, N3610 &gt; EDA_Outlier_Analysis!$I$11),
      "Outlier",
      "Normal"))</f>
        <v>Normal</v>
      </c>
    </row>
    <row r="3611" spans="1:19">
      <c r="A3611" t="s">
        <v>8191</v>
      </c>
      <c r="B3611" s="4">
        <v>44813</v>
      </c>
      <c r="C3611" s="2">
        <v>-23092.959999999999</v>
      </c>
      <c r="D3611" t="s">
        <v>840</v>
      </c>
      <c r="E3611" t="s">
        <v>841</v>
      </c>
      <c r="F3611" t="s">
        <v>10</v>
      </c>
      <c r="G3611" t="s">
        <v>31</v>
      </c>
      <c r="I3611" t="s">
        <v>1438</v>
      </c>
      <c r="J3611" t="s">
        <v>8192</v>
      </c>
      <c r="K3611" t="str">
        <f>IF(COUNTIF(Customers!A:A, H3611)&gt;0, "Valid", "Invalid")</f>
        <v>Invalid</v>
      </c>
      <c r="L3611" t="str">
        <f t="shared" si="280"/>
        <v>9</v>
      </c>
      <c r="M3611" t="str">
        <f t="shared" si="281"/>
        <v>2022</v>
      </c>
      <c r="N3611">
        <f t="shared" si="282"/>
        <v>-23092.959999999999</v>
      </c>
      <c r="O3611" t="str">
        <f t="shared" si="283"/>
        <v/>
      </c>
      <c r="P3611">
        <f t="shared" si="284"/>
        <v>23092.959999999999</v>
      </c>
      <c r="Q3611" s="48" t="str">
        <f>IF(O3611="","",
   IF(OR(O3611&lt;EDA_Outlier_Analysis!$C$10, O3611&gt;EDA_Outlier_Analysis!$C$11),
      "Outlier",
      "Normal"))</f>
        <v/>
      </c>
      <c r="R3611" t="str">
        <f>IF(P3611="","",
   IF(OR(P3611 &lt; EDA_Outlier_Analysis!$F$7, P3611 &gt; EDA_Outlier_Analysis!$F$8),
      "Outlier",
      "Normal"))</f>
        <v>Outlier</v>
      </c>
      <c r="S3611" t="str">
        <f>IF(N3611="","",
   IF(OR(N3611 &lt;EDA_Outlier_Analysis!$I$10, N3611 &gt; EDA_Outlier_Analysis!$I$11),
      "Outlier",
      "Normal"))</f>
        <v>Normal</v>
      </c>
    </row>
    <row r="3612" spans="1:19">
      <c r="A3612" t="s">
        <v>8193</v>
      </c>
      <c r="B3612" s="4">
        <v>44873</v>
      </c>
      <c r="C3612" s="2">
        <v>-2000</v>
      </c>
      <c r="D3612" t="s">
        <v>840</v>
      </c>
      <c r="E3612" t="s">
        <v>845</v>
      </c>
      <c r="F3612" t="s">
        <v>11</v>
      </c>
      <c r="G3612" t="s">
        <v>31</v>
      </c>
      <c r="I3612" t="s">
        <v>846</v>
      </c>
      <c r="J3612" t="s">
        <v>8194</v>
      </c>
      <c r="K3612" t="str">
        <f>IF(COUNTIF(Customers!A:A, H3612)&gt;0, "Valid", "Invalid")</f>
        <v>Invalid</v>
      </c>
      <c r="L3612" t="str">
        <f t="shared" si="280"/>
        <v>11</v>
      </c>
      <c r="M3612" t="str">
        <f t="shared" si="281"/>
        <v>2022</v>
      </c>
      <c r="N3612">
        <f t="shared" si="282"/>
        <v>-2000</v>
      </c>
      <c r="O3612" t="str">
        <f t="shared" si="283"/>
        <v/>
      </c>
      <c r="P3612">
        <f t="shared" si="284"/>
        <v>2000</v>
      </c>
      <c r="Q3612" s="48" t="str">
        <f>IF(O3612="","",
   IF(OR(O3612&lt;EDA_Outlier_Analysis!$C$10, O3612&gt;EDA_Outlier_Analysis!$C$11),
      "Outlier",
      "Normal"))</f>
        <v/>
      </c>
      <c r="R3612" t="str">
        <f>IF(P3612="","",
   IF(OR(P3612 &lt; EDA_Outlier_Analysis!$F$7, P3612 &gt; EDA_Outlier_Analysis!$F$8),
      "Outlier",
      "Normal"))</f>
        <v>Outlier</v>
      </c>
      <c r="S3612" t="str">
        <f>IF(N3612="","",
   IF(OR(N3612 &lt;EDA_Outlier_Analysis!$I$10, N3612 &gt; EDA_Outlier_Analysis!$I$11),
      "Outlier",
      "Normal"))</f>
        <v>Normal</v>
      </c>
    </row>
    <row r="3613" spans="1:19">
      <c r="A3613" t="s">
        <v>8195</v>
      </c>
      <c r="B3613" s="4">
        <v>44718</v>
      </c>
      <c r="C3613" s="2">
        <v>214039.37</v>
      </c>
      <c r="D3613" t="s">
        <v>849</v>
      </c>
      <c r="E3613" t="s">
        <v>853</v>
      </c>
      <c r="F3613" t="s">
        <v>10</v>
      </c>
      <c r="G3613" t="s">
        <v>31</v>
      </c>
      <c r="H3613" t="s">
        <v>573</v>
      </c>
      <c r="J3613" t="s">
        <v>8196</v>
      </c>
      <c r="K3613" t="str">
        <f>IF(COUNTIF(Customers!A:A, H3613)&gt;0, "Valid", "Invalid")</f>
        <v>Valid</v>
      </c>
      <c r="L3613" t="str">
        <f t="shared" si="280"/>
        <v>6</v>
      </c>
      <c r="M3613" t="str">
        <f t="shared" si="281"/>
        <v>2022</v>
      </c>
      <c r="N3613">
        <f t="shared" si="282"/>
        <v>214039.37</v>
      </c>
      <c r="O3613">
        <f t="shared" si="283"/>
        <v>214039.37</v>
      </c>
      <c r="P3613" t="str">
        <f t="shared" si="284"/>
        <v/>
      </c>
      <c r="Q3613" s="48" t="str">
        <f>IF(O3613="","",
   IF(OR(O3613&lt;EDA_Outlier_Analysis!$C$10, O3613&gt;EDA_Outlier_Analysis!$C$11),
      "Outlier",
      "Normal"))</f>
        <v>Normal</v>
      </c>
      <c r="R3613" t="str">
        <f>IF(P3613="","",
   IF(OR(P3613 &lt; EDA_Outlier_Analysis!$F$7, P3613 &gt; EDA_Outlier_Analysis!$F$8),
      "Outlier",
      "Normal"))</f>
        <v/>
      </c>
      <c r="S3613" t="str">
        <f>IF(N3613="","",
   IF(OR(N3613 &lt;EDA_Outlier_Analysis!$I$10, N3613 &gt; EDA_Outlier_Analysis!$I$11),
      "Outlier",
      "Normal"))</f>
        <v>Normal</v>
      </c>
    </row>
    <row r="3614" spans="1:19">
      <c r="A3614" t="s">
        <v>8197</v>
      </c>
      <c r="B3614" s="4">
        <v>44603</v>
      </c>
      <c r="C3614" s="2">
        <v>-74145.759999999995</v>
      </c>
      <c r="D3614" t="s">
        <v>840</v>
      </c>
      <c r="E3614" t="s">
        <v>864</v>
      </c>
      <c r="F3614" t="s">
        <v>11</v>
      </c>
      <c r="G3614" t="s">
        <v>31</v>
      </c>
      <c r="I3614" t="s">
        <v>842</v>
      </c>
      <c r="J3614" t="s">
        <v>8198</v>
      </c>
      <c r="K3614" t="str">
        <f>IF(COUNTIF(Customers!A:A, H3614)&gt;0, "Valid", "Invalid")</f>
        <v>Invalid</v>
      </c>
      <c r="L3614" t="str">
        <f t="shared" si="280"/>
        <v>2</v>
      </c>
      <c r="M3614" t="str">
        <f t="shared" si="281"/>
        <v>2022</v>
      </c>
      <c r="N3614">
        <f t="shared" si="282"/>
        <v>-74145.759999999995</v>
      </c>
      <c r="O3614" t="str">
        <f t="shared" si="283"/>
        <v/>
      </c>
      <c r="P3614">
        <f t="shared" si="284"/>
        <v>74145.759999999995</v>
      </c>
      <c r="Q3614" s="48" t="str">
        <f>IF(O3614="","",
   IF(OR(O3614&lt;EDA_Outlier_Analysis!$C$10, O3614&gt;EDA_Outlier_Analysis!$C$11),
      "Outlier",
      "Normal"))</f>
        <v/>
      </c>
      <c r="R3614" t="str">
        <f>IF(P3614="","",
   IF(OR(P3614 &lt; EDA_Outlier_Analysis!$F$7, P3614 &gt; EDA_Outlier_Analysis!$F$8),
      "Outlier",
      "Normal"))</f>
        <v>Outlier</v>
      </c>
      <c r="S3614" t="str">
        <f>IF(N3614="","",
   IF(OR(N3614 &lt;EDA_Outlier_Analysis!$I$10, N3614 &gt; EDA_Outlier_Analysis!$I$11),
      "Outlier",
      "Normal"))</f>
        <v>Normal</v>
      </c>
    </row>
    <row r="3615" spans="1:19">
      <c r="A3615" t="s">
        <v>8199</v>
      </c>
      <c r="B3615" s="4">
        <v>45048</v>
      </c>
      <c r="C3615" s="2">
        <v>-60022.080000000002</v>
      </c>
      <c r="D3615" t="s">
        <v>840</v>
      </c>
      <c r="E3615" t="s">
        <v>864</v>
      </c>
      <c r="F3615" t="s">
        <v>9</v>
      </c>
      <c r="G3615" t="s">
        <v>34</v>
      </c>
      <c r="I3615" t="s">
        <v>1062</v>
      </c>
      <c r="J3615" t="s">
        <v>8200</v>
      </c>
      <c r="K3615" t="str">
        <f>IF(COUNTIF(Customers!A:A, H3615)&gt;0, "Valid", "Invalid")</f>
        <v>Invalid</v>
      </c>
      <c r="L3615" t="str">
        <f t="shared" si="280"/>
        <v>5</v>
      </c>
      <c r="M3615" t="str">
        <f t="shared" si="281"/>
        <v>2023</v>
      </c>
      <c r="N3615">
        <f t="shared" si="282"/>
        <v>-60022.080000000002</v>
      </c>
      <c r="O3615" t="str">
        <f t="shared" si="283"/>
        <v/>
      </c>
      <c r="P3615">
        <f t="shared" si="284"/>
        <v>60022.080000000002</v>
      </c>
      <c r="Q3615" s="48" t="str">
        <f>IF(O3615="","",
   IF(OR(O3615&lt;EDA_Outlier_Analysis!$C$10, O3615&gt;EDA_Outlier_Analysis!$C$11),
      "Outlier",
      "Normal"))</f>
        <v/>
      </c>
      <c r="R3615" t="str">
        <f>IF(P3615="","",
   IF(OR(P3615 &lt; EDA_Outlier_Analysis!$F$7, P3615 &gt; EDA_Outlier_Analysis!$F$8),
      "Outlier",
      "Normal"))</f>
        <v>Outlier</v>
      </c>
      <c r="S3615" t="str">
        <f>IF(N3615="","",
   IF(OR(N3615 &lt;EDA_Outlier_Analysis!$I$10, N3615 &gt; EDA_Outlier_Analysis!$I$11),
      "Outlier",
      "Normal"))</f>
        <v>Normal</v>
      </c>
    </row>
    <row r="3616" spans="1:19">
      <c r="A3616" t="s">
        <v>8201</v>
      </c>
      <c r="B3616" s="4">
        <v>44945</v>
      </c>
      <c r="C3616" s="2">
        <v>202806.14</v>
      </c>
      <c r="D3616" t="s">
        <v>849</v>
      </c>
      <c r="E3616" t="s">
        <v>853</v>
      </c>
      <c r="F3616" t="s">
        <v>10</v>
      </c>
      <c r="G3616" t="s">
        <v>24</v>
      </c>
      <c r="H3616" t="s">
        <v>329</v>
      </c>
      <c r="J3616" t="s">
        <v>8202</v>
      </c>
      <c r="K3616" t="str">
        <f>IF(COUNTIF(Customers!A:A, H3616)&gt;0, "Valid", "Invalid")</f>
        <v>Valid</v>
      </c>
      <c r="L3616" t="str">
        <f t="shared" si="280"/>
        <v>1</v>
      </c>
      <c r="M3616" t="str">
        <f t="shared" si="281"/>
        <v>2023</v>
      </c>
      <c r="N3616">
        <f t="shared" si="282"/>
        <v>202806.14</v>
      </c>
      <c r="O3616">
        <f t="shared" si="283"/>
        <v>202806.14</v>
      </c>
      <c r="P3616" t="str">
        <f t="shared" si="284"/>
        <v/>
      </c>
      <c r="Q3616" s="48" t="str">
        <f>IF(O3616="","",
   IF(OR(O3616&lt;EDA_Outlier_Analysis!$C$10, O3616&gt;EDA_Outlier_Analysis!$C$11),
      "Outlier",
      "Normal"))</f>
        <v>Normal</v>
      </c>
      <c r="R3616" t="str">
        <f>IF(P3616="","",
   IF(OR(P3616 &lt; EDA_Outlier_Analysis!$F$7, P3616 &gt; EDA_Outlier_Analysis!$F$8),
      "Outlier",
      "Normal"))</f>
        <v/>
      </c>
      <c r="S3616" t="str">
        <f>IF(N3616="","",
   IF(OR(N3616 &lt;EDA_Outlier_Analysis!$I$10, N3616 &gt; EDA_Outlier_Analysis!$I$11),
      "Outlier",
      "Normal"))</f>
        <v>Normal</v>
      </c>
    </row>
    <row r="3617" spans="1:19">
      <c r="A3617" t="s">
        <v>8203</v>
      </c>
      <c r="B3617" s="4">
        <v>44735</v>
      </c>
      <c r="C3617" s="2">
        <v>133950.25</v>
      </c>
      <c r="D3617" t="s">
        <v>849</v>
      </c>
      <c r="E3617" t="s">
        <v>868</v>
      </c>
      <c r="F3617" t="s">
        <v>11</v>
      </c>
      <c r="G3617" t="s">
        <v>20</v>
      </c>
      <c r="H3617" t="s">
        <v>223</v>
      </c>
      <c r="J3617" t="s">
        <v>8204</v>
      </c>
      <c r="K3617" t="str">
        <f>IF(COUNTIF(Customers!A:A, H3617)&gt;0, "Valid", "Invalid")</f>
        <v>Valid</v>
      </c>
      <c r="L3617" t="str">
        <f t="shared" si="280"/>
        <v>6</v>
      </c>
      <c r="M3617" t="str">
        <f t="shared" si="281"/>
        <v>2022</v>
      </c>
      <c r="N3617">
        <f t="shared" si="282"/>
        <v>133950.25</v>
      </c>
      <c r="O3617">
        <f t="shared" si="283"/>
        <v>133950.25</v>
      </c>
      <c r="P3617" t="str">
        <f t="shared" si="284"/>
        <v/>
      </c>
      <c r="Q3617" s="48" t="str">
        <f>IF(O3617="","",
   IF(OR(O3617&lt;EDA_Outlier_Analysis!$C$10, O3617&gt;EDA_Outlier_Analysis!$C$11),
      "Outlier",
      "Normal"))</f>
        <v>Normal</v>
      </c>
      <c r="R3617" t="str">
        <f>IF(P3617="","",
   IF(OR(P3617 &lt; EDA_Outlier_Analysis!$F$7, P3617 &gt; EDA_Outlier_Analysis!$F$8),
      "Outlier",
      "Normal"))</f>
        <v/>
      </c>
      <c r="S3617" t="str">
        <f>IF(N3617="","",
   IF(OR(N3617 &lt;EDA_Outlier_Analysis!$I$10, N3617 &gt; EDA_Outlier_Analysis!$I$11),
      "Outlier",
      "Normal"))</f>
        <v>Normal</v>
      </c>
    </row>
    <row r="3618" spans="1:19">
      <c r="A3618" t="s">
        <v>8205</v>
      </c>
      <c r="B3618" s="4">
        <v>45289</v>
      </c>
      <c r="C3618" s="2">
        <v>242821.53</v>
      </c>
      <c r="D3618" t="s">
        <v>849</v>
      </c>
      <c r="E3618" t="s">
        <v>853</v>
      </c>
      <c r="F3618" t="s">
        <v>11</v>
      </c>
      <c r="G3618" t="s">
        <v>34</v>
      </c>
      <c r="H3618" t="s">
        <v>81</v>
      </c>
      <c r="J3618" t="s">
        <v>8206</v>
      </c>
      <c r="K3618" t="str">
        <f>IF(COUNTIF(Customers!A:A, H3618)&gt;0, "Valid", "Invalid")</f>
        <v>Valid</v>
      </c>
      <c r="L3618" t="str">
        <f t="shared" si="280"/>
        <v>12</v>
      </c>
      <c r="M3618" t="str">
        <f t="shared" si="281"/>
        <v>2023</v>
      </c>
      <c r="N3618">
        <f t="shared" si="282"/>
        <v>242821.53</v>
      </c>
      <c r="O3618">
        <f t="shared" si="283"/>
        <v>242821.53</v>
      </c>
      <c r="P3618" t="str">
        <f t="shared" si="284"/>
        <v/>
      </c>
      <c r="Q3618" s="48" t="str">
        <f>IF(O3618="","",
   IF(OR(O3618&lt;EDA_Outlier_Analysis!$C$10, O3618&gt;EDA_Outlier_Analysis!$C$11),
      "Outlier",
      "Normal"))</f>
        <v>Normal</v>
      </c>
      <c r="R3618" t="str">
        <f>IF(P3618="","",
   IF(OR(P3618 &lt; EDA_Outlier_Analysis!$F$7, P3618 &gt; EDA_Outlier_Analysis!$F$8),
      "Outlier",
      "Normal"))</f>
        <v/>
      </c>
      <c r="S3618" t="str">
        <f>IF(N3618="","",
   IF(OR(N3618 &lt;EDA_Outlier_Analysis!$I$10, N3618 &gt; EDA_Outlier_Analysis!$I$11),
      "Outlier",
      "Normal"))</f>
        <v>Normal</v>
      </c>
    </row>
    <row r="3619" spans="1:19">
      <c r="A3619" t="s">
        <v>8207</v>
      </c>
      <c r="B3619" s="4">
        <v>44675</v>
      </c>
      <c r="C3619" s="2">
        <v>241956.73</v>
      </c>
      <c r="D3619" t="s">
        <v>849</v>
      </c>
      <c r="E3619" t="s">
        <v>850</v>
      </c>
      <c r="F3619" t="s">
        <v>9</v>
      </c>
      <c r="G3619" t="s">
        <v>24</v>
      </c>
      <c r="H3619" t="s">
        <v>79</v>
      </c>
      <c r="J3619" t="s">
        <v>8208</v>
      </c>
      <c r="K3619" t="str">
        <f>IF(COUNTIF(Customers!A:A, H3619)&gt;0, "Valid", "Invalid")</f>
        <v>Valid</v>
      </c>
      <c r="L3619" t="str">
        <f t="shared" si="280"/>
        <v>4</v>
      </c>
      <c r="M3619" t="str">
        <f t="shared" si="281"/>
        <v>2022</v>
      </c>
      <c r="N3619">
        <f t="shared" si="282"/>
        <v>241956.73</v>
      </c>
      <c r="O3619">
        <f t="shared" si="283"/>
        <v>241956.73</v>
      </c>
      <c r="P3619" t="str">
        <f t="shared" si="284"/>
        <v/>
      </c>
      <c r="Q3619" s="48" t="str">
        <f>IF(O3619="","",
   IF(OR(O3619&lt;EDA_Outlier_Analysis!$C$10, O3619&gt;EDA_Outlier_Analysis!$C$11),
      "Outlier",
      "Normal"))</f>
        <v>Normal</v>
      </c>
      <c r="R3619" t="str">
        <f>IF(P3619="","",
   IF(OR(P3619 &lt; EDA_Outlier_Analysis!$F$7, P3619 &gt; EDA_Outlier_Analysis!$F$8),
      "Outlier",
      "Normal"))</f>
        <v/>
      </c>
      <c r="S3619" t="str">
        <f>IF(N3619="","",
   IF(OR(N3619 &lt;EDA_Outlier_Analysis!$I$10, N3619 &gt; EDA_Outlier_Analysis!$I$11),
      "Outlier",
      "Normal"))</f>
        <v>Normal</v>
      </c>
    </row>
    <row r="3620" spans="1:19">
      <c r="A3620" t="s">
        <v>8209</v>
      </c>
      <c r="B3620" s="4">
        <v>44687</v>
      </c>
      <c r="C3620" s="2">
        <v>-35448.720000000001</v>
      </c>
      <c r="D3620" t="s">
        <v>840</v>
      </c>
      <c r="E3620" t="s">
        <v>864</v>
      </c>
      <c r="F3620" t="s">
        <v>11</v>
      </c>
      <c r="G3620" t="s">
        <v>31</v>
      </c>
      <c r="I3620" t="s">
        <v>1086</v>
      </c>
      <c r="J3620" t="s">
        <v>8210</v>
      </c>
      <c r="K3620" t="str">
        <f>IF(COUNTIF(Customers!A:A, H3620)&gt;0, "Valid", "Invalid")</f>
        <v>Invalid</v>
      </c>
      <c r="L3620" t="str">
        <f t="shared" si="280"/>
        <v>5</v>
      </c>
      <c r="M3620" t="str">
        <f t="shared" si="281"/>
        <v>2022</v>
      </c>
      <c r="N3620">
        <f t="shared" si="282"/>
        <v>-35448.720000000001</v>
      </c>
      <c r="O3620" t="str">
        <f t="shared" si="283"/>
        <v/>
      </c>
      <c r="P3620">
        <f t="shared" si="284"/>
        <v>35448.720000000001</v>
      </c>
      <c r="Q3620" s="48" t="str">
        <f>IF(O3620="","",
   IF(OR(O3620&lt;EDA_Outlier_Analysis!$C$10, O3620&gt;EDA_Outlier_Analysis!$C$11),
      "Outlier",
      "Normal"))</f>
        <v/>
      </c>
      <c r="R3620" t="str">
        <f>IF(P3620="","",
   IF(OR(P3620 &lt; EDA_Outlier_Analysis!$F$7, P3620 &gt; EDA_Outlier_Analysis!$F$8),
      "Outlier",
      "Normal"))</f>
        <v>Normal</v>
      </c>
      <c r="S3620" t="str">
        <f>IF(N3620="","",
   IF(OR(N3620 &lt;EDA_Outlier_Analysis!$I$10, N3620 &gt; EDA_Outlier_Analysis!$I$11),
      "Outlier",
      "Normal"))</f>
        <v>Normal</v>
      </c>
    </row>
    <row r="3621" spans="1:19">
      <c r="A3621" t="s">
        <v>8211</v>
      </c>
      <c r="B3621" s="4">
        <v>44574</v>
      </c>
      <c r="C3621" s="2">
        <v>22622.09</v>
      </c>
      <c r="D3621" t="s">
        <v>873</v>
      </c>
      <c r="E3621" t="s">
        <v>873</v>
      </c>
      <c r="F3621" t="s">
        <v>10</v>
      </c>
      <c r="G3621" t="s">
        <v>20</v>
      </c>
      <c r="J3621" t="s">
        <v>8212</v>
      </c>
      <c r="K3621" t="str">
        <f>IF(COUNTIF(Customers!A:A, H3621)&gt;0, "Valid", "Invalid")</f>
        <v>Invalid</v>
      </c>
      <c r="L3621" t="str">
        <f t="shared" si="280"/>
        <v>1</v>
      </c>
      <c r="M3621" t="str">
        <f t="shared" si="281"/>
        <v>2022</v>
      </c>
      <c r="N3621">
        <f t="shared" si="282"/>
        <v>-22622.09</v>
      </c>
      <c r="O3621" t="str">
        <f t="shared" si="283"/>
        <v/>
      </c>
      <c r="P3621" t="str">
        <f t="shared" si="284"/>
        <v/>
      </c>
      <c r="Q3621" s="48" t="str">
        <f>IF(O3621="","",
   IF(OR(O3621&lt;EDA_Outlier_Analysis!$C$10, O3621&gt;EDA_Outlier_Analysis!$C$11),
      "Outlier",
      "Normal"))</f>
        <v/>
      </c>
      <c r="R3621" t="str">
        <f>IF(P3621="","",
   IF(OR(P3621 &lt; EDA_Outlier_Analysis!$F$7, P3621 &gt; EDA_Outlier_Analysis!$F$8),
      "Outlier",
      "Normal"))</f>
        <v/>
      </c>
      <c r="S3621" t="str">
        <f>IF(N3621="","",
   IF(OR(N3621 &lt;EDA_Outlier_Analysis!$I$10, N3621 &gt; EDA_Outlier_Analysis!$I$11),
      "Outlier",
      "Normal"))</f>
        <v>Normal</v>
      </c>
    </row>
    <row r="3622" spans="1:19">
      <c r="A3622" t="s">
        <v>8213</v>
      </c>
      <c r="B3622" s="4">
        <v>45122</v>
      </c>
      <c r="C3622" s="2">
        <v>91861.11</v>
      </c>
      <c r="D3622" t="s">
        <v>849</v>
      </c>
      <c r="E3622" t="s">
        <v>868</v>
      </c>
      <c r="F3622" t="s">
        <v>9</v>
      </c>
      <c r="G3622" t="s">
        <v>34</v>
      </c>
      <c r="H3622" t="s">
        <v>549</v>
      </c>
      <c r="J3622" t="s">
        <v>8214</v>
      </c>
      <c r="K3622" t="str">
        <f>IF(COUNTIF(Customers!A:A, H3622)&gt;0, "Valid", "Invalid")</f>
        <v>Valid</v>
      </c>
      <c r="L3622" t="str">
        <f t="shared" si="280"/>
        <v>7</v>
      </c>
      <c r="M3622" t="str">
        <f t="shared" si="281"/>
        <v>2023</v>
      </c>
      <c r="N3622">
        <f t="shared" si="282"/>
        <v>91861.11</v>
      </c>
      <c r="O3622">
        <f t="shared" si="283"/>
        <v>91861.11</v>
      </c>
      <c r="P3622" t="str">
        <f t="shared" si="284"/>
        <v/>
      </c>
      <c r="Q3622" s="48" t="str">
        <f>IF(O3622="","",
   IF(OR(O3622&lt;EDA_Outlier_Analysis!$C$10, O3622&gt;EDA_Outlier_Analysis!$C$11),
      "Outlier",
      "Normal"))</f>
        <v>Normal</v>
      </c>
      <c r="R3622" t="str">
        <f>IF(P3622="","",
   IF(OR(P3622 &lt; EDA_Outlier_Analysis!$F$7, P3622 &gt; EDA_Outlier_Analysis!$F$8),
      "Outlier",
      "Normal"))</f>
        <v/>
      </c>
      <c r="S3622" t="str">
        <f>IF(N3622="","",
   IF(OR(N3622 &lt;EDA_Outlier_Analysis!$I$10, N3622 &gt; EDA_Outlier_Analysis!$I$11),
      "Outlier",
      "Normal"))</f>
        <v>Normal</v>
      </c>
    </row>
    <row r="3623" spans="1:19">
      <c r="A3623" t="s">
        <v>8215</v>
      </c>
      <c r="B3623" s="4">
        <v>44678</v>
      </c>
      <c r="C3623" s="2">
        <v>259848.72</v>
      </c>
      <c r="D3623" t="s">
        <v>849</v>
      </c>
      <c r="E3623" t="s">
        <v>853</v>
      </c>
      <c r="F3623" t="s">
        <v>11</v>
      </c>
      <c r="G3623" t="s">
        <v>34</v>
      </c>
      <c r="H3623" t="s">
        <v>32</v>
      </c>
      <c r="J3623" t="s">
        <v>8216</v>
      </c>
      <c r="K3623" t="str">
        <f>IF(COUNTIF(Customers!A:A, H3623)&gt;0, "Valid", "Invalid")</f>
        <v>Valid</v>
      </c>
      <c r="L3623" t="str">
        <f t="shared" si="280"/>
        <v>4</v>
      </c>
      <c r="M3623" t="str">
        <f t="shared" si="281"/>
        <v>2022</v>
      </c>
      <c r="N3623">
        <f t="shared" si="282"/>
        <v>259848.72</v>
      </c>
      <c r="O3623">
        <f t="shared" si="283"/>
        <v>259848.72</v>
      </c>
      <c r="P3623" t="str">
        <f t="shared" si="284"/>
        <v/>
      </c>
      <c r="Q3623" s="48" t="str">
        <f>IF(O3623="","",
   IF(OR(O3623&lt;EDA_Outlier_Analysis!$C$10, O3623&gt;EDA_Outlier_Analysis!$C$11),
      "Outlier",
      "Normal"))</f>
        <v>Normal</v>
      </c>
      <c r="R3623" t="str">
        <f>IF(P3623="","",
   IF(OR(P3623 &lt; EDA_Outlier_Analysis!$F$7, P3623 &gt; EDA_Outlier_Analysis!$F$8),
      "Outlier",
      "Normal"))</f>
        <v/>
      </c>
      <c r="S3623" t="str">
        <f>IF(N3623="","",
   IF(OR(N3623 &lt;EDA_Outlier_Analysis!$I$10, N3623 &gt; EDA_Outlier_Analysis!$I$11),
      "Outlier",
      "Normal"))</f>
        <v>Normal</v>
      </c>
    </row>
    <row r="3624" spans="1:19">
      <c r="A3624" t="s">
        <v>8217</v>
      </c>
      <c r="B3624" s="4">
        <v>44975</v>
      </c>
      <c r="C3624" s="2">
        <v>-10697.8</v>
      </c>
      <c r="D3624" t="s">
        <v>840</v>
      </c>
      <c r="E3624" t="s">
        <v>878</v>
      </c>
      <c r="F3624" t="s">
        <v>10</v>
      </c>
      <c r="G3624" t="s">
        <v>20</v>
      </c>
      <c r="I3624" t="s">
        <v>2544</v>
      </c>
      <c r="J3624" t="s">
        <v>8218</v>
      </c>
      <c r="K3624" t="str">
        <f>IF(COUNTIF(Customers!A:A, H3624)&gt;0, "Valid", "Invalid")</f>
        <v>Invalid</v>
      </c>
      <c r="L3624" t="str">
        <f t="shared" si="280"/>
        <v>2</v>
      </c>
      <c r="M3624" t="str">
        <f t="shared" si="281"/>
        <v>2023</v>
      </c>
      <c r="N3624">
        <f t="shared" si="282"/>
        <v>-10697.8</v>
      </c>
      <c r="O3624" t="str">
        <f t="shared" si="283"/>
        <v/>
      </c>
      <c r="P3624">
        <f t="shared" si="284"/>
        <v>10697.8</v>
      </c>
      <c r="Q3624" s="48" t="str">
        <f>IF(O3624="","",
   IF(OR(O3624&lt;EDA_Outlier_Analysis!$C$10, O3624&gt;EDA_Outlier_Analysis!$C$11),
      "Outlier",
      "Normal"))</f>
        <v/>
      </c>
      <c r="R3624" t="str">
        <f>IF(P3624="","",
   IF(OR(P3624 &lt; EDA_Outlier_Analysis!$F$7, P3624 &gt; EDA_Outlier_Analysis!$F$8),
      "Outlier",
      "Normal"))</f>
        <v>Outlier</v>
      </c>
      <c r="S3624" t="str">
        <f>IF(N3624="","",
   IF(OR(N3624 &lt;EDA_Outlier_Analysis!$I$10, N3624 &gt; EDA_Outlier_Analysis!$I$11),
      "Outlier",
      "Normal"))</f>
        <v>Normal</v>
      </c>
    </row>
    <row r="3625" spans="1:19">
      <c r="A3625" t="s">
        <v>8219</v>
      </c>
      <c r="B3625" s="4">
        <v>45039</v>
      </c>
      <c r="C3625" s="2">
        <v>-68246.740000000005</v>
      </c>
      <c r="D3625" t="s">
        <v>840</v>
      </c>
      <c r="E3625" t="s">
        <v>878</v>
      </c>
      <c r="F3625" t="s">
        <v>9</v>
      </c>
      <c r="G3625" t="s">
        <v>31</v>
      </c>
      <c r="I3625" t="s">
        <v>1010</v>
      </c>
      <c r="J3625" t="s">
        <v>8220</v>
      </c>
      <c r="K3625" t="str">
        <f>IF(COUNTIF(Customers!A:A, H3625)&gt;0, "Valid", "Invalid")</f>
        <v>Invalid</v>
      </c>
      <c r="L3625" t="str">
        <f t="shared" si="280"/>
        <v>4</v>
      </c>
      <c r="M3625" t="str">
        <f t="shared" si="281"/>
        <v>2023</v>
      </c>
      <c r="N3625">
        <f t="shared" si="282"/>
        <v>-68246.740000000005</v>
      </c>
      <c r="O3625" t="str">
        <f t="shared" si="283"/>
        <v/>
      </c>
      <c r="P3625">
        <f t="shared" si="284"/>
        <v>68246.740000000005</v>
      </c>
      <c r="Q3625" s="48" t="str">
        <f>IF(O3625="","",
   IF(OR(O3625&lt;EDA_Outlier_Analysis!$C$10, O3625&gt;EDA_Outlier_Analysis!$C$11),
      "Outlier",
      "Normal"))</f>
        <v/>
      </c>
      <c r="R3625" t="str">
        <f>IF(P3625="","",
   IF(OR(P3625 &lt; EDA_Outlier_Analysis!$F$7, P3625 &gt; EDA_Outlier_Analysis!$F$8),
      "Outlier",
      "Normal"))</f>
        <v>Outlier</v>
      </c>
      <c r="S3625" t="str">
        <f>IF(N3625="","",
   IF(OR(N3625 &lt;EDA_Outlier_Analysis!$I$10, N3625 &gt; EDA_Outlier_Analysis!$I$11),
      "Outlier",
      "Normal"))</f>
        <v>Normal</v>
      </c>
    </row>
    <row r="3626" spans="1:19">
      <c r="A3626" t="s">
        <v>8221</v>
      </c>
      <c r="B3626" s="4">
        <v>44762</v>
      </c>
      <c r="C3626" s="2">
        <v>19082.3</v>
      </c>
      <c r="D3626" t="s">
        <v>1345</v>
      </c>
      <c r="E3626" t="s">
        <v>1345</v>
      </c>
      <c r="F3626" t="s">
        <v>11</v>
      </c>
      <c r="G3626" t="s">
        <v>31</v>
      </c>
      <c r="J3626" t="s">
        <v>8222</v>
      </c>
      <c r="K3626" t="str">
        <f>IF(COUNTIF(Customers!A:A, H3626)&gt;0, "Valid", "Invalid")</f>
        <v>Invalid</v>
      </c>
      <c r="L3626" t="str">
        <f t="shared" si="280"/>
        <v>7</v>
      </c>
      <c r="M3626" t="str">
        <f t="shared" si="281"/>
        <v>2022</v>
      </c>
      <c r="N3626">
        <f t="shared" si="282"/>
        <v>-19082.3</v>
      </c>
      <c r="O3626" t="str">
        <f t="shared" si="283"/>
        <v/>
      </c>
      <c r="P3626" t="str">
        <f t="shared" si="284"/>
        <v/>
      </c>
      <c r="Q3626" s="48" t="str">
        <f>IF(O3626="","",
   IF(OR(O3626&lt;EDA_Outlier_Analysis!$C$10, O3626&gt;EDA_Outlier_Analysis!$C$11),
      "Outlier",
      "Normal"))</f>
        <v/>
      </c>
      <c r="R3626" t="str">
        <f>IF(P3626="","",
   IF(OR(P3626 &lt; EDA_Outlier_Analysis!$F$7, P3626 &gt; EDA_Outlier_Analysis!$F$8),
      "Outlier",
      "Normal"))</f>
        <v/>
      </c>
      <c r="S3626" t="str">
        <f>IF(N3626="","",
   IF(OR(N3626 &lt;EDA_Outlier_Analysis!$I$10, N3626 &gt; EDA_Outlier_Analysis!$I$11),
      "Outlier",
      "Normal"))</f>
        <v>Normal</v>
      </c>
    </row>
    <row r="3627" spans="1:19">
      <c r="A3627" t="s">
        <v>8223</v>
      </c>
      <c r="B3627" s="4">
        <v>45053</v>
      </c>
      <c r="C3627" s="2">
        <v>104961.99</v>
      </c>
      <c r="D3627" t="s">
        <v>849</v>
      </c>
      <c r="E3627" t="s">
        <v>868</v>
      </c>
      <c r="F3627" t="s">
        <v>9</v>
      </c>
      <c r="G3627" t="s">
        <v>34</v>
      </c>
      <c r="H3627" t="s">
        <v>421</v>
      </c>
      <c r="J3627" t="s">
        <v>8224</v>
      </c>
      <c r="K3627" t="str">
        <f>IF(COUNTIF(Customers!A:A, H3627)&gt;0, "Valid", "Invalid")</f>
        <v>Valid</v>
      </c>
      <c r="L3627" t="str">
        <f t="shared" si="280"/>
        <v>5</v>
      </c>
      <c r="M3627" t="str">
        <f t="shared" si="281"/>
        <v>2023</v>
      </c>
      <c r="N3627">
        <f t="shared" si="282"/>
        <v>104961.99</v>
      </c>
      <c r="O3627">
        <f t="shared" si="283"/>
        <v>104961.99</v>
      </c>
      <c r="P3627" t="str">
        <f t="shared" si="284"/>
        <v/>
      </c>
      <c r="Q3627" s="48" t="str">
        <f>IF(O3627="","",
   IF(OR(O3627&lt;EDA_Outlier_Analysis!$C$10, O3627&gt;EDA_Outlier_Analysis!$C$11),
      "Outlier",
      "Normal"))</f>
        <v>Normal</v>
      </c>
      <c r="R3627" t="str">
        <f>IF(P3627="","",
   IF(OR(P3627 &lt; EDA_Outlier_Analysis!$F$7, P3627 &gt; EDA_Outlier_Analysis!$F$8),
      "Outlier",
      "Normal"))</f>
        <v/>
      </c>
      <c r="S3627" t="str">
        <f>IF(N3627="","",
   IF(OR(N3627 &lt;EDA_Outlier_Analysis!$I$10, N3627 &gt; EDA_Outlier_Analysis!$I$11),
      "Outlier",
      "Normal"))</f>
        <v>Normal</v>
      </c>
    </row>
    <row r="3628" spans="1:19">
      <c r="A3628" t="s">
        <v>8225</v>
      </c>
      <c r="B3628" s="4">
        <v>45087</v>
      </c>
      <c r="C3628" s="2">
        <v>-63429.78</v>
      </c>
      <c r="D3628" t="s">
        <v>840</v>
      </c>
      <c r="E3628" t="s">
        <v>856</v>
      </c>
      <c r="F3628" t="s">
        <v>9</v>
      </c>
      <c r="G3628" t="s">
        <v>20</v>
      </c>
      <c r="I3628" t="s">
        <v>1953</v>
      </c>
      <c r="J3628" t="s">
        <v>8226</v>
      </c>
      <c r="K3628" t="str">
        <f>IF(COUNTIF(Customers!A:A, H3628)&gt;0, "Valid", "Invalid")</f>
        <v>Invalid</v>
      </c>
      <c r="L3628" t="str">
        <f t="shared" si="280"/>
        <v>6</v>
      </c>
      <c r="M3628" t="str">
        <f t="shared" si="281"/>
        <v>2023</v>
      </c>
      <c r="N3628">
        <f t="shared" si="282"/>
        <v>-63429.78</v>
      </c>
      <c r="O3628" t="str">
        <f t="shared" si="283"/>
        <v/>
      </c>
      <c r="P3628">
        <f t="shared" si="284"/>
        <v>63429.78</v>
      </c>
      <c r="Q3628" s="48" t="str">
        <f>IF(O3628="","",
   IF(OR(O3628&lt;EDA_Outlier_Analysis!$C$10, O3628&gt;EDA_Outlier_Analysis!$C$11),
      "Outlier",
      "Normal"))</f>
        <v/>
      </c>
      <c r="R3628" t="str">
        <f>IF(P3628="","",
   IF(OR(P3628 &lt; EDA_Outlier_Analysis!$F$7, P3628 &gt; EDA_Outlier_Analysis!$F$8),
      "Outlier",
      "Normal"))</f>
        <v>Outlier</v>
      </c>
      <c r="S3628" t="str">
        <f>IF(N3628="","",
   IF(OR(N3628 &lt;EDA_Outlier_Analysis!$I$10, N3628 &gt; EDA_Outlier_Analysis!$I$11),
      "Outlier",
      "Normal"))</f>
        <v>Normal</v>
      </c>
    </row>
    <row r="3629" spans="1:19">
      <c r="A3629" t="s">
        <v>8227</v>
      </c>
      <c r="B3629" s="4">
        <v>44777</v>
      </c>
      <c r="C3629" s="2">
        <v>259014.17</v>
      </c>
      <c r="D3629" t="s">
        <v>849</v>
      </c>
      <c r="E3629" t="s">
        <v>850</v>
      </c>
      <c r="F3629" t="s">
        <v>9</v>
      </c>
      <c r="G3629" t="s">
        <v>20</v>
      </c>
      <c r="H3629" t="s">
        <v>765</v>
      </c>
      <c r="J3629" t="s">
        <v>8228</v>
      </c>
      <c r="K3629" t="str">
        <f>IF(COUNTIF(Customers!A:A, H3629)&gt;0, "Valid", "Invalid")</f>
        <v>Valid</v>
      </c>
      <c r="L3629" t="str">
        <f t="shared" si="280"/>
        <v>8</v>
      </c>
      <c r="M3629" t="str">
        <f t="shared" si="281"/>
        <v>2022</v>
      </c>
      <c r="N3629">
        <f t="shared" si="282"/>
        <v>259014.17</v>
      </c>
      <c r="O3629">
        <f t="shared" si="283"/>
        <v>259014.17</v>
      </c>
      <c r="P3629" t="str">
        <f t="shared" si="284"/>
        <v/>
      </c>
      <c r="Q3629" s="48" t="str">
        <f>IF(O3629="","",
   IF(OR(O3629&lt;EDA_Outlier_Analysis!$C$10, O3629&gt;EDA_Outlier_Analysis!$C$11),
      "Outlier",
      "Normal"))</f>
        <v>Normal</v>
      </c>
      <c r="R3629" t="str">
        <f>IF(P3629="","",
   IF(OR(P3629 &lt; EDA_Outlier_Analysis!$F$7, P3629 &gt; EDA_Outlier_Analysis!$F$8),
      "Outlier",
      "Normal"))</f>
        <v/>
      </c>
      <c r="S3629" t="str">
        <f>IF(N3629="","",
   IF(OR(N3629 &lt;EDA_Outlier_Analysis!$I$10, N3629 &gt; EDA_Outlier_Analysis!$I$11),
      "Outlier",
      "Normal"))</f>
        <v>Normal</v>
      </c>
    </row>
    <row r="3630" spans="1:19">
      <c r="A3630" t="s">
        <v>8229</v>
      </c>
      <c r="B3630" s="4">
        <v>45229</v>
      </c>
      <c r="C3630" s="2">
        <v>157304.70000000001</v>
      </c>
      <c r="D3630" t="s">
        <v>849</v>
      </c>
      <c r="E3630" t="s">
        <v>850</v>
      </c>
      <c r="F3630" t="s">
        <v>9</v>
      </c>
      <c r="G3630" t="s">
        <v>20</v>
      </c>
      <c r="H3630" t="s">
        <v>741</v>
      </c>
      <c r="J3630" t="s">
        <v>8230</v>
      </c>
      <c r="K3630" t="str">
        <f>IF(COUNTIF(Customers!A:A, H3630)&gt;0, "Valid", "Invalid")</f>
        <v>Valid</v>
      </c>
      <c r="L3630" t="str">
        <f t="shared" si="280"/>
        <v>10</v>
      </c>
      <c r="M3630" t="str">
        <f t="shared" si="281"/>
        <v>2023</v>
      </c>
      <c r="N3630">
        <f t="shared" si="282"/>
        <v>157304.70000000001</v>
      </c>
      <c r="O3630">
        <f t="shared" si="283"/>
        <v>157304.70000000001</v>
      </c>
      <c r="P3630" t="str">
        <f t="shared" si="284"/>
        <v/>
      </c>
      <c r="Q3630" s="48" t="str">
        <f>IF(O3630="","",
   IF(OR(O3630&lt;EDA_Outlier_Analysis!$C$10, O3630&gt;EDA_Outlier_Analysis!$C$11),
      "Outlier",
      "Normal"))</f>
        <v>Normal</v>
      </c>
      <c r="R3630" t="str">
        <f>IF(P3630="","",
   IF(OR(P3630 &lt; EDA_Outlier_Analysis!$F$7, P3630 &gt; EDA_Outlier_Analysis!$F$8),
      "Outlier",
      "Normal"))</f>
        <v/>
      </c>
      <c r="S3630" t="str">
        <f>IF(N3630="","",
   IF(OR(N3630 &lt;EDA_Outlier_Analysis!$I$10, N3630 &gt; EDA_Outlier_Analysis!$I$11),
      "Outlier",
      "Normal"))</f>
        <v>Normal</v>
      </c>
    </row>
    <row r="3631" spans="1:19">
      <c r="A3631" t="s">
        <v>8231</v>
      </c>
      <c r="B3631" s="4">
        <v>45209</v>
      </c>
      <c r="C3631" s="2">
        <v>128277.77</v>
      </c>
      <c r="D3631" t="s">
        <v>849</v>
      </c>
      <c r="E3631" t="s">
        <v>850</v>
      </c>
      <c r="F3631" t="s">
        <v>9</v>
      </c>
      <c r="G3631" t="s">
        <v>24</v>
      </c>
      <c r="H3631" t="s">
        <v>153</v>
      </c>
      <c r="J3631" t="s">
        <v>8232</v>
      </c>
      <c r="K3631" t="str">
        <f>IF(COUNTIF(Customers!A:A, H3631)&gt;0, "Valid", "Invalid")</f>
        <v>Valid</v>
      </c>
      <c r="L3631" t="str">
        <f t="shared" si="280"/>
        <v>10</v>
      </c>
      <c r="M3631" t="str">
        <f t="shared" si="281"/>
        <v>2023</v>
      </c>
      <c r="N3631">
        <f t="shared" si="282"/>
        <v>128277.77</v>
      </c>
      <c r="O3631">
        <f t="shared" si="283"/>
        <v>128277.77</v>
      </c>
      <c r="P3631" t="str">
        <f t="shared" si="284"/>
        <v/>
      </c>
      <c r="Q3631" s="48" t="str">
        <f>IF(O3631="","",
   IF(OR(O3631&lt;EDA_Outlier_Analysis!$C$10, O3631&gt;EDA_Outlier_Analysis!$C$11),
      "Outlier",
      "Normal"))</f>
        <v>Normal</v>
      </c>
      <c r="R3631" t="str">
        <f>IF(P3631="","",
   IF(OR(P3631 &lt; EDA_Outlier_Analysis!$F$7, P3631 &gt; EDA_Outlier_Analysis!$F$8),
      "Outlier",
      "Normal"))</f>
        <v/>
      </c>
      <c r="S3631" t="str">
        <f>IF(N3631="","",
   IF(OR(N3631 &lt;EDA_Outlier_Analysis!$I$10, N3631 &gt; EDA_Outlier_Analysis!$I$11),
      "Outlier",
      "Normal"))</f>
        <v>Normal</v>
      </c>
    </row>
    <row r="3632" spans="1:19">
      <c r="A3632" t="s">
        <v>8233</v>
      </c>
      <c r="B3632" s="4">
        <v>44767</v>
      </c>
      <c r="C3632" s="2">
        <v>124554.5</v>
      </c>
      <c r="D3632" t="s">
        <v>849</v>
      </c>
      <c r="E3632" t="s">
        <v>868</v>
      </c>
      <c r="F3632" t="s">
        <v>10</v>
      </c>
      <c r="G3632" t="s">
        <v>31</v>
      </c>
      <c r="H3632" t="s">
        <v>225</v>
      </c>
      <c r="J3632" t="s">
        <v>8234</v>
      </c>
      <c r="K3632" t="str">
        <f>IF(COUNTIF(Customers!A:A, H3632)&gt;0, "Valid", "Invalid")</f>
        <v>Valid</v>
      </c>
      <c r="L3632" t="str">
        <f t="shared" si="280"/>
        <v>7</v>
      </c>
      <c r="M3632" t="str">
        <f t="shared" si="281"/>
        <v>2022</v>
      </c>
      <c r="N3632">
        <f t="shared" si="282"/>
        <v>124554.5</v>
      </c>
      <c r="O3632">
        <f t="shared" si="283"/>
        <v>124554.5</v>
      </c>
      <c r="P3632" t="str">
        <f t="shared" si="284"/>
        <v/>
      </c>
      <c r="Q3632" s="48" t="str">
        <f>IF(O3632="","",
   IF(OR(O3632&lt;EDA_Outlier_Analysis!$C$10, O3632&gt;EDA_Outlier_Analysis!$C$11),
      "Outlier",
      "Normal"))</f>
        <v>Normal</v>
      </c>
      <c r="R3632" t="str">
        <f>IF(P3632="","",
   IF(OR(P3632 &lt; EDA_Outlier_Analysis!$F$7, P3632 &gt; EDA_Outlier_Analysis!$F$8),
      "Outlier",
      "Normal"))</f>
        <v/>
      </c>
      <c r="S3632" t="str">
        <f>IF(N3632="","",
   IF(OR(N3632 &lt;EDA_Outlier_Analysis!$I$10, N3632 &gt; EDA_Outlier_Analysis!$I$11),
      "Outlier",
      "Normal"))</f>
        <v>Normal</v>
      </c>
    </row>
    <row r="3633" spans="1:19">
      <c r="A3633" t="s">
        <v>8235</v>
      </c>
      <c r="B3633" s="4">
        <v>44886</v>
      </c>
      <c r="C3633" s="2">
        <v>85859.42</v>
      </c>
      <c r="D3633" t="s">
        <v>849</v>
      </c>
      <c r="E3633" t="s">
        <v>868</v>
      </c>
      <c r="F3633" t="s">
        <v>10</v>
      </c>
      <c r="G3633" t="s">
        <v>31</v>
      </c>
      <c r="H3633" t="s">
        <v>451</v>
      </c>
      <c r="J3633" t="s">
        <v>8236</v>
      </c>
      <c r="K3633" t="str">
        <f>IF(COUNTIF(Customers!A:A, H3633)&gt;0, "Valid", "Invalid")</f>
        <v>Valid</v>
      </c>
      <c r="L3633" t="str">
        <f t="shared" si="280"/>
        <v>11</v>
      </c>
      <c r="M3633" t="str">
        <f t="shared" si="281"/>
        <v>2022</v>
      </c>
      <c r="N3633">
        <f t="shared" si="282"/>
        <v>85859.42</v>
      </c>
      <c r="O3633">
        <f t="shared" si="283"/>
        <v>85859.42</v>
      </c>
      <c r="P3633" t="str">
        <f t="shared" si="284"/>
        <v/>
      </c>
      <c r="Q3633" s="48" t="str">
        <f>IF(O3633="","",
   IF(OR(O3633&lt;EDA_Outlier_Analysis!$C$10, O3633&gt;EDA_Outlier_Analysis!$C$11),
      "Outlier",
      "Normal"))</f>
        <v>Normal</v>
      </c>
      <c r="R3633" t="str">
        <f>IF(P3633="","",
   IF(OR(P3633 &lt; EDA_Outlier_Analysis!$F$7, P3633 &gt; EDA_Outlier_Analysis!$F$8),
      "Outlier",
      "Normal"))</f>
        <v/>
      </c>
      <c r="S3633" t="str">
        <f>IF(N3633="","",
   IF(OR(N3633 &lt;EDA_Outlier_Analysis!$I$10, N3633 &gt; EDA_Outlier_Analysis!$I$11),
      "Outlier",
      "Normal"))</f>
        <v>Normal</v>
      </c>
    </row>
    <row r="3634" spans="1:19">
      <c r="A3634" t="s">
        <v>8237</v>
      </c>
      <c r="B3634" s="4">
        <v>44688</v>
      </c>
      <c r="C3634" s="2">
        <v>-41727.550000000003</v>
      </c>
      <c r="D3634" t="s">
        <v>840</v>
      </c>
      <c r="E3634" t="s">
        <v>905</v>
      </c>
      <c r="F3634" t="s">
        <v>11</v>
      </c>
      <c r="G3634" t="s">
        <v>31</v>
      </c>
      <c r="I3634" t="s">
        <v>1007</v>
      </c>
      <c r="J3634" t="s">
        <v>8238</v>
      </c>
      <c r="K3634" t="str">
        <f>IF(COUNTIF(Customers!A:A, H3634)&gt;0, "Valid", "Invalid")</f>
        <v>Invalid</v>
      </c>
      <c r="L3634" t="str">
        <f t="shared" si="280"/>
        <v>5</v>
      </c>
      <c r="M3634" t="str">
        <f t="shared" si="281"/>
        <v>2022</v>
      </c>
      <c r="N3634">
        <f t="shared" si="282"/>
        <v>-41727.550000000003</v>
      </c>
      <c r="O3634" t="str">
        <f t="shared" si="283"/>
        <v/>
      </c>
      <c r="P3634">
        <f t="shared" si="284"/>
        <v>41727.550000000003</v>
      </c>
      <c r="Q3634" s="48" t="str">
        <f>IF(O3634="","",
   IF(OR(O3634&lt;EDA_Outlier_Analysis!$C$10, O3634&gt;EDA_Outlier_Analysis!$C$11),
      "Outlier",
      "Normal"))</f>
        <v/>
      </c>
      <c r="R3634" t="str">
        <f>IF(P3634="","",
   IF(OR(P3634 &lt; EDA_Outlier_Analysis!$F$7, P3634 &gt; EDA_Outlier_Analysis!$F$8),
      "Outlier",
      "Normal"))</f>
        <v>Normal</v>
      </c>
      <c r="S3634" t="str">
        <f>IF(N3634="","",
   IF(OR(N3634 &lt;EDA_Outlier_Analysis!$I$10, N3634 &gt; EDA_Outlier_Analysis!$I$11),
      "Outlier",
      "Normal"))</f>
        <v>Normal</v>
      </c>
    </row>
    <row r="3635" spans="1:19">
      <c r="A3635" t="s">
        <v>8239</v>
      </c>
      <c r="B3635" s="4">
        <v>44821</v>
      </c>
      <c r="C3635" s="2">
        <v>230578.95</v>
      </c>
      <c r="D3635" t="s">
        <v>849</v>
      </c>
      <c r="E3635" t="s">
        <v>868</v>
      </c>
      <c r="F3635" t="s">
        <v>11</v>
      </c>
      <c r="G3635" t="s">
        <v>20</v>
      </c>
      <c r="H3635" t="s">
        <v>271</v>
      </c>
      <c r="J3635" t="s">
        <v>8240</v>
      </c>
      <c r="K3635" t="str">
        <f>IF(COUNTIF(Customers!A:A, H3635)&gt;0, "Valid", "Invalid")</f>
        <v>Valid</v>
      </c>
      <c r="L3635" t="str">
        <f t="shared" si="280"/>
        <v>9</v>
      </c>
      <c r="M3635" t="str">
        <f t="shared" si="281"/>
        <v>2022</v>
      </c>
      <c r="N3635">
        <f t="shared" si="282"/>
        <v>230578.95</v>
      </c>
      <c r="O3635">
        <f t="shared" si="283"/>
        <v>230578.95</v>
      </c>
      <c r="P3635" t="str">
        <f t="shared" si="284"/>
        <v/>
      </c>
      <c r="Q3635" s="48" t="str">
        <f>IF(O3635="","",
   IF(OR(O3635&lt;EDA_Outlier_Analysis!$C$10, O3635&gt;EDA_Outlier_Analysis!$C$11),
      "Outlier",
      "Normal"))</f>
        <v>Normal</v>
      </c>
      <c r="R3635" t="str">
        <f>IF(P3635="","",
   IF(OR(P3635 &lt; EDA_Outlier_Analysis!$F$7, P3635 &gt; EDA_Outlier_Analysis!$F$8),
      "Outlier",
      "Normal"))</f>
        <v/>
      </c>
      <c r="S3635" t="str">
        <f>IF(N3635="","",
   IF(OR(N3635 &lt;EDA_Outlier_Analysis!$I$10, N3635 &gt; EDA_Outlier_Analysis!$I$11),
      "Outlier",
      "Normal"))</f>
        <v>Normal</v>
      </c>
    </row>
    <row r="3636" spans="1:19">
      <c r="A3636" t="s">
        <v>8241</v>
      </c>
      <c r="B3636" s="4">
        <v>44936</v>
      </c>
      <c r="C3636" s="2">
        <v>-38959.74</v>
      </c>
      <c r="D3636" t="s">
        <v>840</v>
      </c>
      <c r="E3636" t="s">
        <v>845</v>
      </c>
      <c r="F3636" t="s">
        <v>9</v>
      </c>
      <c r="G3636" t="s">
        <v>20</v>
      </c>
      <c r="I3636" t="s">
        <v>1800</v>
      </c>
      <c r="J3636" t="s">
        <v>8242</v>
      </c>
      <c r="K3636" t="str">
        <f>IF(COUNTIF(Customers!A:A, H3636)&gt;0, "Valid", "Invalid")</f>
        <v>Invalid</v>
      </c>
      <c r="L3636" t="str">
        <f t="shared" si="280"/>
        <v>1</v>
      </c>
      <c r="M3636" t="str">
        <f t="shared" si="281"/>
        <v>2023</v>
      </c>
      <c r="N3636">
        <f t="shared" si="282"/>
        <v>-38959.74</v>
      </c>
      <c r="O3636" t="str">
        <f t="shared" si="283"/>
        <v/>
      </c>
      <c r="P3636">
        <f t="shared" si="284"/>
        <v>38959.74</v>
      </c>
      <c r="Q3636" s="48" t="str">
        <f>IF(O3636="","",
   IF(OR(O3636&lt;EDA_Outlier_Analysis!$C$10, O3636&gt;EDA_Outlier_Analysis!$C$11),
      "Outlier",
      "Normal"))</f>
        <v/>
      </c>
      <c r="R3636" t="str">
        <f>IF(P3636="","",
   IF(OR(P3636 &lt; EDA_Outlier_Analysis!$F$7, P3636 &gt; EDA_Outlier_Analysis!$F$8),
      "Outlier",
      "Normal"))</f>
        <v>Normal</v>
      </c>
      <c r="S3636" t="str">
        <f>IF(N3636="","",
   IF(OR(N3636 &lt;EDA_Outlier_Analysis!$I$10, N3636 &gt; EDA_Outlier_Analysis!$I$11),
      "Outlier",
      "Normal"))</f>
        <v>Normal</v>
      </c>
    </row>
    <row r="3637" spans="1:19">
      <c r="A3637" t="s">
        <v>8243</v>
      </c>
      <c r="B3637" s="4">
        <v>44766</v>
      </c>
      <c r="C3637" s="2">
        <v>-22888.2</v>
      </c>
      <c r="D3637" t="s">
        <v>840</v>
      </c>
      <c r="E3637" t="s">
        <v>845</v>
      </c>
      <c r="F3637" t="s">
        <v>9</v>
      </c>
      <c r="G3637" t="s">
        <v>20</v>
      </c>
      <c r="I3637" t="s">
        <v>932</v>
      </c>
      <c r="J3637" t="s">
        <v>8244</v>
      </c>
      <c r="K3637" t="str">
        <f>IF(COUNTIF(Customers!A:A, H3637)&gt;0, "Valid", "Invalid")</f>
        <v>Invalid</v>
      </c>
      <c r="L3637" t="str">
        <f t="shared" si="280"/>
        <v>7</v>
      </c>
      <c r="M3637" t="str">
        <f t="shared" si="281"/>
        <v>2022</v>
      </c>
      <c r="N3637">
        <f t="shared" si="282"/>
        <v>-22888.2</v>
      </c>
      <c r="O3637" t="str">
        <f t="shared" si="283"/>
        <v/>
      </c>
      <c r="P3637">
        <f t="shared" si="284"/>
        <v>22888.2</v>
      </c>
      <c r="Q3637" s="48" t="str">
        <f>IF(O3637="","",
   IF(OR(O3637&lt;EDA_Outlier_Analysis!$C$10, O3637&gt;EDA_Outlier_Analysis!$C$11),
      "Outlier",
      "Normal"))</f>
        <v/>
      </c>
      <c r="R3637" t="str">
        <f>IF(P3637="","",
   IF(OR(P3637 &lt; EDA_Outlier_Analysis!$F$7, P3637 &gt; EDA_Outlier_Analysis!$F$8),
      "Outlier",
      "Normal"))</f>
        <v>Outlier</v>
      </c>
      <c r="S3637" t="str">
        <f>IF(N3637="","",
   IF(OR(N3637 &lt;EDA_Outlier_Analysis!$I$10, N3637 &gt; EDA_Outlier_Analysis!$I$11),
      "Outlier",
      "Normal"))</f>
        <v>Normal</v>
      </c>
    </row>
    <row r="3638" spans="1:19">
      <c r="A3638" t="s">
        <v>8245</v>
      </c>
      <c r="B3638" s="4">
        <v>45073</v>
      </c>
      <c r="C3638" s="2">
        <v>310946.52</v>
      </c>
      <c r="D3638" t="s">
        <v>849</v>
      </c>
      <c r="E3638" t="s">
        <v>850</v>
      </c>
      <c r="F3638" t="s">
        <v>11</v>
      </c>
      <c r="G3638" t="s">
        <v>31</v>
      </c>
      <c r="H3638" t="s">
        <v>303</v>
      </c>
      <c r="J3638" t="s">
        <v>8246</v>
      </c>
      <c r="K3638" t="str">
        <f>IF(COUNTIF(Customers!A:A, H3638)&gt;0, "Valid", "Invalid")</f>
        <v>Valid</v>
      </c>
      <c r="L3638" t="str">
        <f t="shared" si="280"/>
        <v>5</v>
      </c>
      <c r="M3638" t="str">
        <f t="shared" si="281"/>
        <v>2023</v>
      </c>
      <c r="N3638">
        <f t="shared" si="282"/>
        <v>310946.52</v>
      </c>
      <c r="O3638">
        <f t="shared" si="283"/>
        <v>310946.52</v>
      </c>
      <c r="P3638" t="str">
        <f t="shared" si="284"/>
        <v/>
      </c>
      <c r="Q3638" s="48" t="str">
        <f>IF(O3638="","",
   IF(OR(O3638&lt;EDA_Outlier_Analysis!$C$10, O3638&gt;EDA_Outlier_Analysis!$C$11),
      "Outlier",
      "Normal"))</f>
        <v>Outlier</v>
      </c>
      <c r="R3638" t="str">
        <f>IF(P3638="","",
   IF(OR(P3638 &lt; EDA_Outlier_Analysis!$F$7, P3638 &gt; EDA_Outlier_Analysis!$F$8),
      "Outlier",
      "Normal"))</f>
        <v/>
      </c>
      <c r="S3638" t="str">
        <f>IF(N3638="","",
   IF(OR(N3638 &lt;EDA_Outlier_Analysis!$I$10, N3638 &gt; EDA_Outlier_Analysis!$I$11),
      "Outlier",
      "Normal"))</f>
        <v>Normal</v>
      </c>
    </row>
    <row r="3639" spans="1:19">
      <c r="A3639" t="s">
        <v>8247</v>
      </c>
      <c r="B3639" s="4">
        <v>44886</v>
      </c>
      <c r="C3639" s="2">
        <v>220313.35</v>
      </c>
      <c r="D3639" t="s">
        <v>849</v>
      </c>
      <c r="E3639" t="s">
        <v>868</v>
      </c>
      <c r="F3639" t="s">
        <v>11</v>
      </c>
      <c r="G3639" t="s">
        <v>34</v>
      </c>
      <c r="H3639" t="s">
        <v>135</v>
      </c>
      <c r="J3639" t="s">
        <v>8248</v>
      </c>
      <c r="K3639" t="str">
        <f>IF(COUNTIF(Customers!A:A, H3639)&gt;0, "Valid", "Invalid")</f>
        <v>Valid</v>
      </c>
      <c r="L3639" t="str">
        <f t="shared" si="280"/>
        <v>11</v>
      </c>
      <c r="M3639" t="str">
        <f t="shared" si="281"/>
        <v>2022</v>
      </c>
      <c r="N3639">
        <f t="shared" si="282"/>
        <v>220313.35</v>
      </c>
      <c r="O3639">
        <f t="shared" si="283"/>
        <v>220313.35</v>
      </c>
      <c r="P3639" t="str">
        <f t="shared" si="284"/>
        <v/>
      </c>
      <c r="Q3639" s="48" t="str">
        <f>IF(O3639="","",
   IF(OR(O3639&lt;EDA_Outlier_Analysis!$C$10, O3639&gt;EDA_Outlier_Analysis!$C$11),
      "Outlier",
      "Normal"))</f>
        <v>Normal</v>
      </c>
      <c r="R3639" t="str">
        <f>IF(P3639="","",
   IF(OR(P3639 &lt; EDA_Outlier_Analysis!$F$7, P3639 &gt; EDA_Outlier_Analysis!$F$8),
      "Outlier",
      "Normal"))</f>
        <v/>
      </c>
      <c r="S3639" t="str">
        <f>IF(N3639="","",
   IF(OR(N3639 &lt;EDA_Outlier_Analysis!$I$10, N3639 &gt; EDA_Outlier_Analysis!$I$11),
      "Outlier",
      "Normal"))</f>
        <v>Normal</v>
      </c>
    </row>
    <row r="3640" spans="1:19">
      <c r="A3640" t="s">
        <v>8249</v>
      </c>
      <c r="B3640" s="4">
        <v>45153</v>
      </c>
      <c r="C3640" s="2">
        <v>126537.02</v>
      </c>
      <c r="D3640" t="s">
        <v>849</v>
      </c>
      <c r="E3640" t="s">
        <v>850</v>
      </c>
      <c r="F3640" t="s">
        <v>10</v>
      </c>
      <c r="G3640" t="s">
        <v>20</v>
      </c>
      <c r="H3640" t="s">
        <v>367</v>
      </c>
      <c r="J3640" t="s">
        <v>8250</v>
      </c>
      <c r="K3640" t="str">
        <f>IF(COUNTIF(Customers!A:A, H3640)&gt;0, "Valid", "Invalid")</f>
        <v>Valid</v>
      </c>
      <c r="L3640" t="str">
        <f t="shared" si="280"/>
        <v>8</v>
      </c>
      <c r="M3640" t="str">
        <f t="shared" si="281"/>
        <v>2023</v>
      </c>
      <c r="N3640">
        <f t="shared" si="282"/>
        <v>126537.02</v>
      </c>
      <c r="O3640">
        <f t="shared" si="283"/>
        <v>126537.02</v>
      </c>
      <c r="P3640" t="str">
        <f t="shared" si="284"/>
        <v/>
      </c>
      <c r="Q3640" s="48" t="str">
        <f>IF(O3640="","",
   IF(OR(O3640&lt;EDA_Outlier_Analysis!$C$10, O3640&gt;EDA_Outlier_Analysis!$C$11),
      "Outlier",
      "Normal"))</f>
        <v>Normal</v>
      </c>
      <c r="R3640" t="str">
        <f>IF(P3640="","",
   IF(OR(P3640 &lt; EDA_Outlier_Analysis!$F$7, P3640 &gt; EDA_Outlier_Analysis!$F$8),
      "Outlier",
      "Normal"))</f>
        <v/>
      </c>
      <c r="S3640" t="str">
        <f>IF(N3640="","",
   IF(OR(N3640 &lt;EDA_Outlier_Analysis!$I$10, N3640 &gt; EDA_Outlier_Analysis!$I$11),
      "Outlier",
      "Normal"))</f>
        <v>Normal</v>
      </c>
    </row>
    <row r="3641" spans="1:19">
      <c r="A3641" t="s">
        <v>8251</v>
      </c>
      <c r="B3641" s="4">
        <v>44602</v>
      </c>
      <c r="C3641" s="2">
        <v>49985.86</v>
      </c>
      <c r="D3641" t="s">
        <v>849</v>
      </c>
      <c r="E3641" t="s">
        <v>868</v>
      </c>
      <c r="F3641" t="s">
        <v>11</v>
      </c>
      <c r="G3641" t="s">
        <v>24</v>
      </c>
      <c r="H3641" t="s">
        <v>295</v>
      </c>
      <c r="J3641" t="s">
        <v>8252</v>
      </c>
      <c r="K3641" t="str">
        <f>IF(COUNTIF(Customers!A:A, H3641)&gt;0, "Valid", "Invalid")</f>
        <v>Valid</v>
      </c>
      <c r="L3641" t="str">
        <f t="shared" si="280"/>
        <v>2</v>
      </c>
      <c r="M3641" t="str">
        <f t="shared" si="281"/>
        <v>2022</v>
      </c>
      <c r="N3641">
        <f t="shared" si="282"/>
        <v>49985.86</v>
      </c>
      <c r="O3641">
        <f t="shared" si="283"/>
        <v>49985.86</v>
      </c>
      <c r="P3641" t="str">
        <f t="shared" si="284"/>
        <v/>
      </c>
      <c r="Q3641" s="48" t="str">
        <f>IF(O3641="","",
   IF(OR(O3641&lt;EDA_Outlier_Analysis!$C$10, O3641&gt;EDA_Outlier_Analysis!$C$11),
      "Outlier",
      "Normal"))</f>
        <v>Normal</v>
      </c>
      <c r="R3641" t="str">
        <f>IF(P3641="","",
   IF(OR(P3641 &lt; EDA_Outlier_Analysis!$F$7, P3641 &gt; EDA_Outlier_Analysis!$F$8),
      "Outlier",
      "Normal"))</f>
        <v/>
      </c>
      <c r="S3641" t="str">
        <f>IF(N3641="","",
   IF(OR(N3641 &lt;EDA_Outlier_Analysis!$I$10, N3641 &gt; EDA_Outlier_Analysis!$I$11),
      "Outlier",
      "Normal"))</f>
        <v>Normal</v>
      </c>
    </row>
    <row r="3642" spans="1:19">
      <c r="A3642" t="s">
        <v>8253</v>
      </c>
      <c r="B3642" s="4">
        <v>45155</v>
      </c>
      <c r="C3642" s="2">
        <v>-25813.29</v>
      </c>
      <c r="D3642" t="s">
        <v>840</v>
      </c>
      <c r="E3642" t="s">
        <v>841</v>
      </c>
      <c r="F3642" t="s">
        <v>9</v>
      </c>
      <c r="G3642" t="s">
        <v>20</v>
      </c>
      <c r="I3642" t="s">
        <v>1524</v>
      </c>
      <c r="J3642" t="s">
        <v>8254</v>
      </c>
      <c r="K3642" t="str">
        <f>IF(COUNTIF(Customers!A:A, H3642)&gt;0, "Valid", "Invalid")</f>
        <v>Invalid</v>
      </c>
      <c r="L3642" t="str">
        <f t="shared" si="280"/>
        <v>8</v>
      </c>
      <c r="M3642" t="str">
        <f t="shared" si="281"/>
        <v>2023</v>
      </c>
      <c r="N3642">
        <f t="shared" si="282"/>
        <v>-25813.29</v>
      </c>
      <c r="O3642" t="str">
        <f t="shared" si="283"/>
        <v/>
      </c>
      <c r="P3642">
        <f t="shared" si="284"/>
        <v>25813.29</v>
      </c>
      <c r="Q3642" s="48" t="str">
        <f>IF(O3642="","",
   IF(OR(O3642&lt;EDA_Outlier_Analysis!$C$10, O3642&gt;EDA_Outlier_Analysis!$C$11),
      "Outlier",
      "Normal"))</f>
        <v/>
      </c>
      <c r="R3642" t="str">
        <f>IF(P3642="","",
   IF(OR(P3642 &lt; EDA_Outlier_Analysis!$F$7, P3642 &gt; EDA_Outlier_Analysis!$F$8),
      "Outlier",
      "Normal"))</f>
        <v>Outlier</v>
      </c>
      <c r="S3642" t="str">
        <f>IF(N3642="","",
   IF(OR(N3642 &lt;EDA_Outlier_Analysis!$I$10, N3642 &gt; EDA_Outlier_Analysis!$I$11),
      "Outlier",
      "Normal"))</f>
        <v>Normal</v>
      </c>
    </row>
    <row r="3643" spans="1:19">
      <c r="A3643" t="s">
        <v>8255</v>
      </c>
      <c r="B3643" s="4">
        <v>45052</v>
      </c>
      <c r="C3643" s="2">
        <v>-35490.36</v>
      </c>
      <c r="D3643" t="s">
        <v>840</v>
      </c>
      <c r="E3643" t="s">
        <v>841</v>
      </c>
      <c r="F3643" t="s">
        <v>10</v>
      </c>
      <c r="G3643" t="s">
        <v>34</v>
      </c>
      <c r="I3643" t="s">
        <v>957</v>
      </c>
      <c r="J3643" t="s">
        <v>8256</v>
      </c>
      <c r="K3643" t="str">
        <f>IF(COUNTIF(Customers!A:A, H3643)&gt;0, "Valid", "Invalid")</f>
        <v>Invalid</v>
      </c>
      <c r="L3643" t="str">
        <f t="shared" si="280"/>
        <v>5</v>
      </c>
      <c r="M3643" t="str">
        <f t="shared" si="281"/>
        <v>2023</v>
      </c>
      <c r="N3643">
        <f t="shared" si="282"/>
        <v>-35490.36</v>
      </c>
      <c r="O3643" t="str">
        <f t="shared" si="283"/>
        <v/>
      </c>
      <c r="P3643">
        <f t="shared" si="284"/>
        <v>35490.36</v>
      </c>
      <c r="Q3643" s="48" t="str">
        <f>IF(O3643="","",
   IF(OR(O3643&lt;EDA_Outlier_Analysis!$C$10, O3643&gt;EDA_Outlier_Analysis!$C$11),
      "Outlier",
      "Normal"))</f>
        <v/>
      </c>
      <c r="R3643" t="str">
        <f>IF(P3643="","",
   IF(OR(P3643 &lt; EDA_Outlier_Analysis!$F$7, P3643 &gt; EDA_Outlier_Analysis!$F$8),
      "Outlier",
      "Normal"))</f>
        <v>Normal</v>
      </c>
      <c r="S3643" t="str">
        <f>IF(N3643="","",
   IF(OR(N3643 &lt;EDA_Outlier_Analysis!$I$10, N3643 &gt; EDA_Outlier_Analysis!$I$11),
      "Outlier",
      "Normal"))</f>
        <v>Normal</v>
      </c>
    </row>
    <row r="3644" spans="1:19">
      <c r="A3644" t="s">
        <v>8257</v>
      </c>
      <c r="B3644" s="4">
        <v>44620</v>
      </c>
      <c r="C3644" s="2">
        <v>102937.87</v>
      </c>
      <c r="D3644" t="s">
        <v>849</v>
      </c>
      <c r="E3644" t="s">
        <v>853</v>
      </c>
      <c r="F3644" t="s">
        <v>9</v>
      </c>
      <c r="G3644" t="s">
        <v>34</v>
      </c>
      <c r="H3644" t="s">
        <v>137</v>
      </c>
      <c r="J3644" t="s">
        <v>8258</v>
      </c>
      <c r="K3644" t="str">
        <f>IF(COUNTIF(Customers!A:A, H3644)&gt;0, "Valid", "Invalid")</f>
        <v>Valid</v>
      </c>
      <c r="L3644" t="str">
        <f t="shared" si="280"/>
        <v>2</v>
      </c>
      <c r="M3644" t="str">
        <f t="shared" si="281"/>
        <v>2022</v>
      </c>
      <c r="N3644">
        <f t="shared" si="282"/>
        <v>102937.87</v>
      </c>
      <c r="O3644">
        <f t="shared" si="283"/>
        <v>102937.87</v>
      </c>
      <c r="P3644" t="str">
        <f t="shared" si="284"/>
        <v/>
      </c>
      <c r="Q3644" s="48" t="str">
        <f>IF(O3644="","",
   IF(OR(O3644&lt;EDA_Outlier_Analysis!$C$10, O3644&gt;EDA_Outlier_Analysis!$C$11),
      "Outlier",
      "Normal"))</f>
        <v>Normal</v>
      </c>
      <c r="R3644" t="str">
        <f>IF(P3644="","",
   IF(OR(P3644 &lt; EDA_Outlier_Analysis!$F$7, P3644 &gt; EDA_Outlier_Analysis!$F$8),
      "Outlier",
      "Normal"))</f>
        <v/>
      </c>
      <c r="S3644" t="str">
        <f>IF(N3644="","",
   IF(OR(N3644 &lt;EDA_Outlier_Analysis!$I$10, N3644 &gt; EDA_Outlier_Analysis!$I$11),
      "Outlier",
      "Normal"))</f>
        <v>Normal</v>
      </c>
    </row>
    <row r="3645" spans="1:19">
      <c r="A3645" t="s">
        <v>8259</v>
      </c>
      <c r="B3645" s="4">
        <v>45185</v>
      </c>
      <c r="C3645" s="2">
        <v>143649.43</v>
      </c>
      <c r="D3645" t="s">
        <v>849</v>
      </c>
      <c r="E3645" t="s">
        <v>850</v>
      </c>
      <c r="F3645" t="s">
        <v>9</v>
      </c>
      <c r="G3645" t="s">
        <v>24</v>
      </c>
      <c r="H3645" t="s">
        <v>397</v>
      </c>
      <c r="J3645" t="s">
        <v>8260</v>
      </c>
      <c r="K3645" t="str">
        <f>IF(COUNTIF(Customers!A:A, H3645)&gt;0, "Valid", "Invalid")</f>
        <v>Valid</v>
      </c>
      <c r="L3645" t="str">
        <f t="shared" si="280"/>
        <v>9</v>
      </c>
      <c r="M3645" t="str">
        <f t="shared" si="281"/>
        <v>2023</v>
      </c>
      <c r="N3645">
        <f t="shared" si="282"/>
        <v>143649.43</v>
      </c>
      <c r="O3645">
        <f t="shared" si="283"/>
        <v>143649.43</v>
      </c>
      <c r="P3645" t="str">
        <f t="shared" si="284"/>
        <v/>
      </c>
      <c r="Q3645" s="48" t="str">
        <f>IF(O3645="","",
   IF(OR(O3645&lt;EDA_Outlier_Analysis!$C$10, O3645&gt;EDA_Outlier_Analysis!$C$11),
      "Outlier",
      "Normal"))</f>
        <v>Normal</v>
      </c>
      <c r="R3645" t="str">
        <f>IF(P3645="","",
   IF(OR(P3645 &lt; EDA_Outlier_Analysis!$F$7, P3645 &gt; EDA_Outlier_Analysis!$F$8),
      "Outlier",
      "Normal"))</f>
        <v/>
      </c>
      <c r="S3645" t="str">
        <f>IF(N3645="","",
   IF(OR(N3645 &lt;EDA_Outlier_Analysis!$I$10, N3645 &gt; EDA_Outlier_Analysis!$I$11),
      "Outlier",
      "Normal"))</f>
        <v>Normal</v>
      </c>
    </row>
    <row r="3646" spans="1:19">
      <c r="A3646" t="s">
        <v>8261</v>
      </c>
      <c r="B3646" s="4">
        <v>44642</v>
      </c>
      <c r="C3646" s="2">
        <v>-15200.08</v>
      </c>
      <c r="D3646" t="s">
        <v>840</v>
      </c>
      <c r="E3646" t="s">
        <v>856</v>
      </c>
      <c r="F3646" t="s">
        <v>9</v>
      </c>
      <c r="G3646" t="s">
        <v>31</v>
      </c>
      <c r="I3646" t="s">
        <v>1018</v>
      </c>
      <c r="J3646" t="s">
        <v>8262</v>
      </c>
      <c r="K3646" t="str">
        <f>IF(COUNTIF(Customers!A:A, H3646)&gt;0, "Valid", "Invalid")</f>
        <v>Invalid</v>
      </c>
      <c r="L3646" t="str">
        <f t="shared" si="280"/>
        <v>3</v>
      </c>
      <c r="M3646" t="str">
        <f t="shared" si="281"/>
        <v>2022</v>
      </c>
      <c r="N3646">
        <f t="shared" si="282"/>
        <v>-15200.08</v>
      </c>
      <c r="O3646" t="str">
        <f t="shared" si="283"/>
        <v/>
      </c>
      <c r="P3646">
        <f t="shared" si="284"/>
        <v>15200.08</v>
      </c>
      <c r="Q3646" s="48" t="str">
        <f>IF(O3646="","",
   IF(OR(O3646&lt;EDA_Outlier_Analysis!$C$10, O3646&gt;EDA_Outlier_Analysis!$C$11),
      "Outlier",
      "Normal"))</f>
        <v/>
      </c>
      <c r="R3646" t="str">
        <f>IF(P3646="","",
   IF(OR(P3646 &lt; EDA_Outlier_Analysis!$F$7, P3646 &gt; EDA_Outlier_Analysis!$F$8),
      "Outlier",
      "Normal"))</f>
        <v>Outlier</v>
      </c>
      <c r="S3646" t="str">
        <f>IF(N3646="","",
   IF(OR(N3646 &lt;EDA_Outlier_Analysis!$I$10, N3646 &gt; EDA_Outlier_Analysis!$I$11),
      "Outlier",
      "Normal"))</f>
        <v>Normal</v>
      </c>
    </row>
    <row r="3647" spans="1:19">
      <c r="A3647" t="s">
        <v>8263</v>
      </c>
      <c r="B3647" s="4">
        <v>44886</v>
      </c>
      <c r="C3647" s="2">
        <v>221092.56</v>
      </c>
      <c r="D3647" t="s">
        <v>849</v>
      </c>
      <c r="E3647" t="s">
        <v>850</v>
      </c>
      <c r="F3647" t="s">
        <v>9</v>
      </c>
      <c r="G3647" t="s">
        <v>34</v>
      </c>
      <c r="H3647" t="s">
        <v>499</v>
      </c>
      <c r="J3647" t="s">
        <v>8264</v>
      </c>
      <c r="K3647" t="str">
        <f>IF(COUNTIF(Customers!A:A, H3647)&gt;0, "Valid", "Invalid")</f>
        <v>Valid</v>
      </c>
      <c r="L3647" t="str">
        <f t="shared" si="280"/>
        <v>11</v>
      </c>
      <c r="M3647" t="str">
        <f t="shared" si="281"/>
        <v>2022</v>
      </c>
      <c r="N3647">
        <f t="shared" si="282"/>
        <v>221092.56</v>
      </c>
      <c r="O3647">
        <f t="shared" si="283"/>
        <v>221092.56</v>
      </c>
      <c r="P3647" t="str">
        <f t="shared" si="284"/>
        <v/>
      </c>
      <c r="Q3647" s="48" t="str">
        <f>IF(O3647="","",
   IF(OR(O3647&lt;EDA_Outlier_Analysis!$C$10, O3647&gt;EDA_Outlier_Analysis!$C$11),
      "Outlier",
      "Normal"))</f>
        <v>Normal</v>
      </c>
      <c r="R3647" t="str">
        <f>IF(P3647="","",
   IF(OR(P3647 &lt; EDA_Outlier_Analysis!$F$7, P3647 &gt; EDA_Outlier_Analysis!$F$8),
      "Outlier",
      "Normal"))</f>
        <v/>
      </c>
      <c r="S3647" t="str">
        <f>IF(N3647="","",
   IF(OR(N3647 &lt;EDA_Outlier_Analysis!$I$10, N3647 &gt; EDA_Outlier_Analysis!$I$11),
      "Outlier",
      "Normal"))</f>
        <v>Normal</v>
      </c>
    </row>
    <row r="3648" spans="1:19">
      <c r="A3648" t="s">
        <v>8265</v>
      </c>
      <c r="B3648" s="4">
        <v>45262</v>
      </c>
      <c r="C3648" s="2">
        <v>-44669.07</v>
      </c>
      <c r="D3648" t="s">
        <v>840</v>
      </c>
      <c r="E3648" t="s">
        <v>845</v>
      </c>
      <c r="F3648" t="s">
        <v>10</v>
      </c>
      <c r="G3648" t="s">
        <v>20</v>
      </c>
      <c r="I3648" t="s">
        <v>929</v>
      </c>
      <c r="J3648" t="s">
        <v>8266</v>
      </c>
      <c r="K3648" t="str">
        <f>IF(COUNTIF(Customers!A:A, H3648)&gt;0, "Valid", "Invalid")</f>
        <v>Invalid</v>
      </c>
      <c r="L3648" t="str">
        <f t="shared" si="280"/>
        <v>12</v>
      </c>
      <c r="M3648" t="str">
        <f t="shared" si="281"/>
        <v>2023</v>
      </c>
      <c r="N3648">
        <f t="shared" si="282"/>
        <v>-44669.07</v>
      </c>
      <c r="O3648" t="str">
        <f t="shared" si="283"/>
        <v/>
      </c>
      <c r="P3648">
        <f t="shared" si="284"/>
        <v>44669.07</v>
      </c>
      <c r="Q3648" s="48" t="str">
        <f>IF(O3648="","",
   IF(OR(O3648&lt;EDA_Outlier_Analysis!$C$10, O3648&gt;EDA_Outlier_Analysis!$C$11),
      "Outlier",
      "Normal"))</f>
        <v/>
      </c>
      <c r="R3648" t="str">
        <f>IF(P3648="","",
   IF(OR(P3648 &lt; EDA_Outlier_Analysis!$F$7, P3648 &gt; EDA_Outlier_Analysis!$F$8),
      "Outlier",
      "Normal"))</f>
        <v>Normal</v>
      </c>
      <c r="S3648" t="str">
        <f>IF(N3648="","",
   IF(OR(N3648 &lt;EDA_Outlier_Analysis!$I$10, N3648 &gt; EDA_Outlier_Analysis!$I$11),
      "Outlier",
      "Normal"))</f>
        <v>Normal</v>
      </c>
    </row>
    <row r="3649" spans="1:19">
      <c r="A3649" t="s">
        <v>8267</v>
      </c>
      <c r="B3649" s="4">
        <v>45198</v>
      </c>
      <c r="C3649" s="2">
        <v>290515.95</v>
      </c>
      <c r="D3649" t="s">
        <v>849</v>
      </c>
      <c r="E3649" t="s">
        <v>853</v>
      </c>
      <c r="F3649" t="s">
        <v>9</v>
      </c>
      <c r="G3649" t="s">
        <v>24</v>
      </c>
      <c r="H3649" t="s">
        <v>345</v>
      </c>
      <c r="J3649" t="s">
        <v>8268</v>
      </c>
      <c r="K3649" t="str">
        <f>IF(COUNTIF(Customers!A:A, H3649)&gt;0, "Valid", "Invalid")</f>
        <v>Valid</v>
      </c>
      <c r="L3649" t="str">
        <f t="shared" si="280"/>
        <v>9</v>
      </c>
      <c r="M3649" t="str">
        <f t="shared" si="281"/>
        <v>2023</v>
      </c>
      <c r="N3649">
        <f t="shared" si="282"/>
        <v>290515.95</v>
      </c>
      <c r="O3649">
        <f t="shared" si="283"/>
        <v>290515.95</v>
      </c>
      <c r="P3649" t="str">
        <f t="shared" si="284"/>
        <v/>
      </c>
      <c r="Q3649" s="48" t="str">
        <f>IF(O3649="","",
   IF(OR(O3649&lt;EDA_Outlier_Analysis!$C$10, O3649&gt;EDA_Outlier_Analysis!$C$11),
      "Outlier",
      "Normal"))</f>
        <v>Normal</v>
      </c>
      <c r="R3649" t="str">
        <f>IF(P3649="","",
   IF(OR(P3649 &lt; EDA_Outlier_Analysis!$F$7, P3649 &gt; EDA_Outlier_Analysis!$F$8),
      "Outlier",
      "Normal"))</f>
        <v/>
      </c>
      <c r="S3649" t="str">
        <f>IF(N3649="","",
   IF(OR(N3649 &lt;EDA_Outlier_Analysis!$I$10, N3649 &gt; EDA_Outlier_Analysis!$I$11),
      "Outlier",
      "Normal"))</f>
        <v>Normal</v>
      </c>
    </row>
    <row r="3650" spans="1:19">
      <c r="A3650" t="s">
        <v>8269</v>
      </c>
      <c r="B3650" s="4">
        <v>44753</v>
      </c>
      <c r="C3650" s="2">
        <v>87257.8</v>
      </c>
      <c r="D3650" t="s">
        <v>849</v>
      </c>
      <c r="E3650" t="s">
        <v>853</v>
      </c>
      <c r="F3650" t="s">
        <v>11</v>
      </c>
      <c r="G3650" t="s">
        <v>24</v>
      </c>
      <c r="H3650" t="s">
        <v>343</v>
      </c>
      <c r="J3650" t="s">
        <v>8270</v>
      </c>
      <c r="K3650" t="str">
        <f>IF(COUNTIF(Customers!A:A, H3650)&gt;0, "Valid", "Invalid")</f>
        <v>Valid</v>
      </c>
      <c r="L3650" t="str">
        <f t="shared" si="280"/>
        <v>7</v>
      </c>
      <c r="M3650" t="str">
        <f t="shared" si="281"/>
        <v>2022</v>
      </c>
      <c r="N3650">
        <f t="shared" si="282"/>
        <v>87257.8</v>
      </c>
      <c r="O3650">
        <f t="shared" si="283"/>
        <v>87257.8</v>
      </c>
      <c r="P3650" t="str">
        <f t="shared" si="284"/>
        <v/>
      </c>
      <c r="Q3650" s="48" t="str">
        <f>IF(O3650="","",
   IF(OR(O3650&lt;EDA_Outlier_Analysis!$C$10, O3650&gt;EDA_Outlier_Analysis!$C$11),
      "Outlier",
      "Normal"))</f>
        <v>Normal</v>
      </c>
      <c r="R3650" t="str">
        <f>IF(P3650="","",
   IF(OR(P3650 &lt; EDA_Outlier_Analysis!$F$7, P3650 &gt; EDA_Outlier_Analysis!$F$8),
      "Outlier",
      "Normal"))</f>
        <v/>
      </c>
      <c r="S3650" t="str">
        <f>IF(N3650="","",
   IF(OR(N3650 &lt;EDA_Outlier_Analysis!$I$10, N3650 &gt; EDA_Outlier_Analysis!$I$11),
      "Outlier",
      "Normal"))</f>
        <v>Normal</v>
      </c>
    </row>
    <row r="3651" spans="1:19">
      <c r="A3651" t="s">
        <v>8271</v>
      </c>
      <c r="B3651" s="4">
        <v>44787</v>
      </c>
      <c r="C3651" s="2">
        <v>181497.2</v>
      </c>
      <c r="D3651" t="s">
        <v>849</v>
      </c>
      <c r="E3651" t="s">
        <v>850</v>
      </c>
      <c r="F3651" t="s">
        <v>11</v>
      </c>
      <c r="G3651" t="s">
        <v>31</v>
      </c>
      <c r="H3651" t="s">
        <v>627</v>
      </c>
      <c r="J3651" t="s">
        <v>8272</v>
      </c>
      <c r="K3651" t="str">
        <f>IF(COUNTIF(Customers!A:A, H3651)&gt;0, "Valid", "Invalid")</f>
        <v>Valid</v>
      </c>
      <c r="L3651" t="str">
        <f t="shared" ref="L3651:L3714" si="285">TEXT(B3651,"m")</f>
        <v>8</v>
      </c>
      <c r="M3651" t="str">
        <f t="shared" ref="M3651:M3714" si="286">TEXT(B3651,"yyyy")</f>
        <v>2022</v>
      </c>
      <c r="N3651">
        <f t="shared" ref="N3651:N3714" si="287">IF(D3651="Revenue",C3651,-ABS(C3651))</f>
        <v>181497.2</v>
      </c>
      <c r="O3651">
        <f t="shared" ref="O3651:O3714" si="288">IF(D3651="Revenue", C3651, "")</f>
        <v>181497.2</v>
      </c>
      <c r="P3651" t="str">
        <f t="shared" ref="P3651:P3714" si="289">IF(D3651="Expense", ABS(C3651), "")</f>
        <v/>
      </c>
      <c r="Q3651" s="48" t="str">
        <f>IF(O3651="","",
   IF(OR(O3651&lt;EDA_Outlier_Analysis!$C$10, O3651&gt;EDA_Outlier_Analysis!$C$11),
      "Outlier",
      "Normal"))</f>
        <v>Normal</v>
      </c>
      <c r="R3651" t="str">
        <f>IF(P3651="","",
   IF(OR(P3651 &lt; EDA_Outlier_Analysis!$F$7, P3651 &gt; EDA_Outlier_Analysis!$F$8),
      "Outlier",
      "Normal"))</f>
        <v/>
      </c>
      <c r="S3651" t="str">
        <f>IF(N3651="","",
   IF(OR(N3651 &lt;EDA_Outlier_Analysis!$I$10, N3651 &gt; EDA_Outlier_Analysis!$I$11),
      "Outlier",
      "Normal"))</f>
        <v>Normal</v>
      </c>
    </row>
    <row r="3652" spans="1:19">
      <c r="A3652" t="s">
        <v>8273</v>
      </c>
      <c r="B3652" s="4">
        <v>44933</v>
      </c>
      <c r="C3652" s="2">
        <v>-50007.66</v>
      </c>
      <c r="D3652" t="s">
        <v>840</v>
      </c>
      <c r="E3652" t="s">
        <v>905</v>
      </c>
      <c r="F3652" t="s">
        <v>10</v>
      </c>
      <c r="G3652" t="s">
        <v>24</v>
      </c>
      <c r="I3652" t="s">
        <v>5118</v>
      </c>
      <c r="J3652" t="s">
        <v>8274</v>
      </c>
      <c r="K3652" t="str">
        <f>IF(COUNTIF(Customers!A:A, H3652)&gt;0, "Valid", "Invalid")</f>
        <v>Invalid</v>
      </c>
      <c r="L3652" t="str">
        <f t="shared" si="285"/>
        <v>1</v>
      </c>
      <c r="M3652" t="str">
        <f t="shared" si="286"/>
        <v>2023</v>
      </c>
      <c r="N3652">
        <f t="shared" si="287"/>
        <v>-50007.66</v>
      </c>
      <c r="O3652" t="str">
        <f t="shared" si="288"/>
        <v/>
      </c>
      <c r="P3652">
        <f t="shared" si="289"/>
        <v>50007.66</v>
      </c>
      <c r="Q3652" s="48" t="str">
        <f>IF(O3652="","",
   IF(OR(O3652&lt;EDA_Outlier_Analysis!$C$10, O3652&gt;EDA_Outlier_Analysis!$C$11),
      "Outlier",
      "Normal"))</f>
        <v/>
      </c>
      <c r="R3652" t="str">
        <f>IF(P3652="","",
   IF(OR(P3652 &lt; EDA_Outlier_Analysis!$F$7, P3652 &gt; EDA_Outlier_Analysis!$F$8),
      "Outlier",
      "Normal"))</f>
        <v>Normal</v>
      </c>
      <c r="S3652" t="str">
        <f>IF(N3652="","",
   IF(OR(N3652 &lt;EDA_Outlier_Analysis!$I$10, N3652 &gt; EDA_Outlier_Analysis!$I$11),
      "Outlier",
      "Normal"))</f>
        <v>Normal</v>
      </c>
    </row>
    <row r="3653" spans="1:19">
      <c r="A3653" t="s">
        <v>8275</v>
      </c>
      <c r="B3653" s="4">
        <v>44590</v>
      </c>
      <c r="C3653" s="2">
        <v>-2000</v>
      </c>
      <c r="D3653" t="s">
        <v>840</v>
      </c>
      <c r="E3653" t="s">
        <v>878</v>
      </c>
      <c r="F3653" t="s">
        <v>11</v>
      </c>
      <c r="G3653" t="s">
        <v>31</v>
      </c>
      <c r="I3653" t="s">
        <v>939</v>
      </c>
      <c r="J3653" t="s">
        <v>8276</v>
      </c>
      <c r="K3653" t="str">
        <f>IF(COUNTIF(Customers!A:A, H3653)&gt;0, "Valid", "Invalid")</f>
        <v>Invalid</v>
      </c>
      <c r="L3653" t="str">
        <f t="shared" si="285"/>
        <v>1</v>
      </c>
      <c r="M3653" t="str">
        <f t="shared" si="286"/>
        <v>2022</v>
      </c>
      <c r="N3653">
        <f t="shared" si="287"/>
        <v>-2000</v>
      </c>
      <c r="O3653" t="str">
        <f t="shared" si="288"/>
        <v/>
      </c>
      <c r="P3653">
        <f t="shared" si="289"/>
        <v>2000</v>
      </c>
      <c r="Q3653" s="48" t="str">
        <f>IF(O3653="","",
   IF(OR(O3653&lt;EDA_Outlier_Analysis!$C$10, O3653&gt;EDA_Outlier_Analysis!$C$11),
      "Outlier",
      "Normal"))</f>
        <v/>
      </c>
      <c r="R3653" t="str">
        <f>IF(P3653="","",
   IF(OR(P3653 &lt; EDA_Outlier_Analysis!$F$7, P3653 &gt; EDA_Outlier_Analysis!$F$8),
      "Outlier",
      "Normal"))</f>
        <v>Outlier</v>
      </c>
      <c r="S3653" t="str">
        <f>IF(N3653="","",
   IF(OR(N3653 &lt;EDA_Outlier_Analysis!$I$10, N3653 &gt; EDA_Outlier_Analysis!$I$11),
      "Outlier",
      "Normal"))</f>
        <v>Normal</v>
      </c>
    </row>
    <row r="3654" spans="1:19">
      <c r="A3654" t="s">
        <v>8277</v>
      </c>
      <c r="B3654" s="4">
        <v>44617</v>
      </c>
      <c r="C3654" s="2">
        <v>-57731.29</v>
      </c>
      <c r="D3654" t="s">
        <v>840</v>
      </c>
      <c r="E3654" t="s">
        <v>845</v>
      </c>
      <c r="F3654" t="s">
        <v>11</v>
      </c>
      <c r="G3654" t="s">
        <v>31</v>
      </c>
      <c r="I3654" t="s">
        <v>1971</v>
      </c>
      <c r="J3654" t="s">
        <v>8278</v>
      </c>
      <c r="K3654" t="str">
        <f>IF(COUNTIF(Customers!A:A, H3654)&gt;0, "Valid", "Invalid")</f>
        <v>Invalid</v>
      </c>
      <c r="L3654" t="str">
        <f t="shared" si="285"/>
        <v>2</v>
      </c>
      <c r="M3654" t="str">
        <f t="shared" si="286"/>
        <v>2022</v>
      </c>
      <c r="N3654">
        <f t="shared" si="287"/>
        <v>-57731.29</v>
      </c>
      <c r="O3654" t="str">
        <f t="shared" si="288"/>
        <v/>
      </c>
      <c r="P3654">
        <f t="shared" si="289"/>
        <v>57731.29</v>
      </c>
      <c r="Q3654" s="48" t="str">
        <f>IF(O3654="","",
   IF(OR(O3654&lt;EDA_Outlier_Analysis!$C$10, O3654&gt;EDA_Outlier_Analysis!$C$11),
      "Outlier",
      "Normal"))</f>
        <v/>
      </c>
      <c r="R3654" t="str">
        <f>IF(P3654="","",
   IF(OR(P3654 &lt; EDA_Outlier_Analysis!$F$7, P3654 &gt; EDA_Outlier_Analysis!$F$8),
      "Outlier",
      "Normal"))</f>
        <v>Outlier</v>
      </c>
      <c r="S3654" t="str">
        <f>IF(N3654="","",
   IF(OR(N3654 &lt;EDA_Outlier_Analysis!$I$10, N3654 &gt; EDA_Outlier_Analysis!$I$11),
      "Outlier",
      "Normal"))</f>
        <v>Normal</v>
      </c>
    </row>
    <row r="3655" spans="1:19">
      <c r="A3655" t="s">
        <v>8279</v>
      </c>
      <c r="B3655" s="4">
        <v>45072</v>
      </c>
      <c r="C3655" s="2">
        <v>115084.73</v>
      </c>
      <c r="D3655" t="s">
        <v>849</v>
      </c>
      <c r="E3655" t="s">
        <v>868</v>
      </c>
      <c r="F3655" t="s">
        <v>9</v>
      </c>
      <c r="G3655" t="s">
        <v>20</v>
      </c>
      <c r="H3655" t="s">
        <v>333</v>
      </c>
      <c r="J3655" t="s">
        <v>8280</v>
      </c>
      <c r="K3655" t="str">
        <f>IF(COUNTIF(Customers!A:A, H3655)&gt;0, "Valid", "Invalid")</f>
        <v>Valid</v>
      </c>
      <c r="L3655" t="str">
        <f t="shared" si="285"/>
        <v>5</v>
      </c>
      <c r="M3655" t="str">
        <f t="shared" si="286"/>
        <v>2023</v>
      </c>
      <c r="N3655">
        <f t="shared" si="287"/>
        <v>115084.73</v>
      </c>
      <c r="O3655">
        <f t="shared" si="288"/>
        <v>115084.73</v>
      </c>
      <c r="P3655" t="str">
        <f t="shared" si="289"/>
        <v/>
      </c>
      <c r="Q3655" s="48" t="str">
        <f>IF(O3655="","",
   IF(OR(O3655&lt;EDA_Outlier_Analysis!$C$10, O3655&gt;EDA_Outlier_Analysis!$C$11),
      "Outlier",
      "Normal"))</f>
        <v>Normal</v>
      </c>
      <c r="R3655" t="str">
        <f>IF(P3655="","",
   IF(OR(P3655 &lt; EDA_Outlier_Analysis!$F$7, P3655 &gt; EDA_Outlier_Analysis!$F$8),
      "Outlier",
      "Normal"))</f>
        <v/>
      </c>
      <c r="S3655" t="str">
        <f>IF(N3655="","",
   IF(OR(N3655 &lt;EDA_Outlier_Analysis!$I$10, N3655 &gt; EDA_Outlier_Analysis!$I$11),
      "Outlier",
      "Normal"))</f>
        <v>Normal</v>
      </c>
    </row>
    <row r="3656" spans="1:19">
      <c r="A3656" t="s">
        <v>8281</v>
      </c>
      <c r="B3656" s="4">
        <v>44817</v>
      </c>
      <c r="C3656" s="2">
        <v>183672.52</v>
      </c>
      <c r="D3656" t="s">
        <v>849</v>
      </c>
      <c r="E3656" t="s">
        <v>853</v>
      </c>
      <c r="F3656" t="s">
        <v>10</v>
      </c>
      <c r="G3656" t="s">
        <v>31</v>
      </c>
      <c r="H3656" t="s">
        <v>663</v>
      </c>
      <c r="J3656" t="s">
        <v>8282</v>
      </c>
      <c r="K3656" t="str">
        <f>IF(COUNTIF(Customers!A:A, H3656)&gt;0, "Valid", "Invalid")</f>
        <v>Valid</v>
      </c>
      <c r="L3656" t="str">
        <f t="shared" si="285"/>
        <v>9</v>
      </c>
      <c r="M3656" t="str">
        <f t="shared" si="286"/>
        <v>2022</v>
      </c>
      <c r="N3656">
        <f t="shared" si="287"/>
        <v>183672.52</v>
      </c>
      <c r="O3656">
        <f t="shared" si="288"/>
        <v>183672.52</v>
      </c>
      <c r="P3656" t="str">
        <f t="shared" si="289"/>
        <v/>
      </c>
      <c r="Q3656" s="48" t="str">
        <f>IF(O3656="","",
   IF(OR(O3656&lt;EDA_Outlier_Analysis!$C$10, O3656&gt;EDA_Outlier_Analysis!$C$11),
      "Outlier",
      "Normal"))</f>
        <v>Normal</v>
      </c>
      <c r="R3656" t="str">
        <f>IF(P3656="","",
   IF(OR(P3656 &lt; EDA_Outlier_Analysis!$F$7, P3656 &gt; EDA_Outlier_Analysis!$F$8),
      "Outlier",
      "Normal"))</f>
        <v/>
      </c>
      <c r="S3656" t="str">
        <f>IF(N3656="","",
   IF(OR(N3656 &lt;EDA_Outlier_Analysis!$I$10, N3656 &gt; EDA_Outlier_Analysis!$I$11),
      "Outlier",
      "Normal"))</f>
        <v>Normal</v>
      </c>
    </row>
    <row r="3657" spans="1:19">
      <c r="A3657" t="s">
        <v>8283</v>
      </c>
      <c r="B3657" s="4">
        <v>45264</v>
      </c>
      <c r="C3657" s="2">
        <v>-16003.24</v>
      </c>
      <c r="D3657" t="s">
        <v>840</v>
      </c>
      <c r="E3657" t="s">
        <v>878</v>
      </c>
      <c r="F3657" t="s">
        <v>9</v>
      </c>
      <c r="G3657" t="s">
        <v>20</v>
      </c>
      <c r="I3657" t="s">
        <v>1368</v>
      </c>
      <c r="J3657" t="s">
        <v>8284</v>
      </c>
      <c r="K3657" t="str">
        <f>IF(COUNTIF(Customers!A:A, H3657)&gt;0, "Valid", "Invalid")</f>
        <v>Invalid</v>
      </c>
      <c r="L3657" t="str">
        <f t="shared" si="285"/>
        <v>12</v>
      </c>
      <c r="M3657" t="str">
        <f t="shared" si="286"/>
        <v>2023</v>
      </c>
      <c r="N3657">
        <f t="shared" si="287"/>
        <v>-16003.24</v>
      </c>
      <c r="O3657" t="str">
        <f t="shared" si="288"/>
        <v/>
      </c>
      <c r="P3657">
        <f t="shared" si="289"/>
        <v>16003.24</v>
      </c>
      <c r="Q3657" s="48" t="str">
        <f>IF(O3657="","",
   IF(OR(O3657&lt;EDA_Outlier_Analysis!$C$10, O3657&gt;EDA_Outlier_Analysis!$C$11),
      "Outlier",
      "Normal"))</f>
        <v/>
      </c>
      <c r="R3657" t="str">
        <f>IF(P3657="","",
   IF(OR(P3657 &lt; EDA_Outlier_Analysis!$F$7, P3657 &gt; EDA_Outlier_Analysis!$F$8),
      "Outlier",
      "Normal"))</f>
        <v>Outlier</v>
      </c>
      <c r="S3657" t="str">
        <f>IF(N3657="","",
   IF(OR(N3657 &lt;EDA_Outlier_Analysis!$I$10, N3657 &gt; EDA_Outlier_Analysis!$I$11),
      "Outlier",
      "Normal"))</f>
        <v>Normal</v>
      </c>
    </row>
    <row r="3658" spans="1:19">
      <c r="A3658" t="s">
        <v>8285</v>
      </c>
      <c r="B3658" s="4">
        <v>44709</v>
      </c>
      <c r="C3658" s="2">
        <v>-71372.03</v>
      </c>
      <c r="D3658" t="s">
        <v>840</v>
      </c>
      <c r="E3658" t="s">
        <v>864</v>
      </c>
      <c r="F3658" t="s">
        <v>11</v>
      </c>
      <c r="G3658" t="s">
        <v>20</v>
      </c>
      <c r="I3658" t="s">
        <v>1358</v>
      </c>
      <c r="J3658" t="s">
        <v>8286</v>
      </c>
      <c r="K3658" t="str">
        <f>IF(COUNTIF(Customers!A:A, H3658)&gt;0, "Valid", "Invalid")</f>
        <v>Invalid</v>
      </c>
      <c r="L3658" t="str">
        <f t="shared" si="285"/>
        <v>5</v>
      </c>
      <c r="M3658" t="str">
        <f t="shared" si="286"/>
        <v>2022</v>
      </c>
      <c r="N3658">
        <f t="shared" si="287"/>
        <v>-71372.03</v>
      </c>
      <c r="O3658" t="str">
        <f t="shared" si="288"/>
        <v/>
      </c>
      <c r="P3658">
        <f t="shared" si="289"/>
        <v>71372.03</v>
      </c>
      <c r="Q3658" s="48" t="str">
        <f>IF(O3658="","",
   IF(OR(O3658&lt;EDA_Outlier_Analysis!$C$10, O3658&gt;EDA_Outlier_Analysis!$C$11),
      "Outlier",
      "Normal"))</f>
        <v/>
      </c>
      <c r="R3658" t="str">
        <f>IF(P3658="","",
   IF(OR(P3658 &lt; EDA_Outlier_Analysis!$F$7, P3658 &gt; EDA_Outlier_Analysis!$F$8),
      "Outlier",
      "Normal"))</f>
        <v>Outlier</v>
      </c>
      <c r="S3658" t="str">
        <f>IF(N3658="","",
   IF(OR(N3658 &lt;EDA_Outlier_Analysis!$I$10, N3658 &gt; EDA_Outlier_Analysis!$I$11),
      "Outlier",
      "Normal"))</f>
        <v>Normal</v>
      </c>
    </row>
    <row r="3659" spans="1:19">
      <c r="A3659" t="s">
        <v>8287</v>
      </c>
      <c r="B3659" s="4">
        <v>45148</v>
      </c>
      <c r="C3659" s="2">
        <v>-33950.35</v>
      </c>
      <c r="D3659" t="s">
        <v>840</v>
      </c>
      <c r="E3659" t="s">
        <v>845</v>
      </c>
      <c r="F3659" t="s">
        <v>11</v>
      </c>
      <c r="G3659" t="s">
        <v>24</v>
      </c>
      <c r="I3659" t="s">
        <v>1468</v>
      </c>
      <c r="J3659" t="s">
        <v>8288</v>
      </c>
      <c r="K3659" t="str">
        <f>IF(COUNTIF(Customers!A:A, H3659)&gt;0, "Valid", "Invalid")</f>
        <v>Invalid</v>
      </c>
      <c r="L3659" t="str">
        <f t="shared" si="285"/>
        <v>8</v>
      </c>
      <c r="M3659" t="str">
        <f t="shared" si="286"/>
        <v>2023</v>
      </c>
      <c r="N3659">
        <f t="shared" si="287"/>
        <v>-33950.35</v>
      </c>
      <c r="O3659" t="str">
        <f t="shared" si="288"/>
        <v/>
      </c>
      <c r="P3659">
        <f t="shared" si="289"/>
        <v>33950.35</v>
      </c>
      <c r="Q3659" s="48" t="str">
        <f>IF(O3659="","",
   IF(OR(O3659&lt;EDA_Outlier_Analysis!$C$10, O3659&gt;EDA_Outlier_Analysis!$C$11),
      "Outlier",
      "Normal"))</f>
        <v/>
      </c>
      <c r="R3659" t="str">
        <f>IF(P3659="","",
   IF(OR(P3659 &lt; EDA_Outlier_Analysis!$F$7, P3659 &gt; EDA_Outlier_Analysis!$F$8),
      "Outlier",
      "Normal"))</f>
        <v>Normal</v>
      </c>
      <c r="S3659" t="str">
        <f>IF(N3659="","",
   IF(OR(N3659 &lt;EDA_Outlier_Analysis!$I$10, N3659 &gt; EDA_Outlier_Analysis!$I$11),
      "Outlier",
      "Normal"))</f>
        <v>Normal</v>
      </c>
    </row>
    <row r="3660" spans="1:19">
      <c r="A3660" t="s">
        <v>8289</v>
      </c>
      <c r="B3660" s="4">
        <v>44849</v>
      </c>
      <c r="C3660" s="2">
        <v>100802.32</v>
      </c>
      <c r="D3660" t="s">
        <v>849</v>
      </c>
      <c r="E3660" t="s">
        <v>850</v>
      </c>
      <c r="F3660" t="s">
        <v>11</v>
      </c>
      <c r="G3660" t="s">
        <v>31</v>
      </c>
      <c r="H3660" t="s">
        <v>629</v>
      </c>
      <c r="J3660" t="s">
        <v>8290</v>
      </c>
      <c r="K3660" t="str">
        <f>IF(COUNTIF(Customers!A:A, H3660)&gt;0, "Valid", "Invalid")</f>
        <v>Valid</v>
      </c>
      <c r="L3660" t="str">
        <f t="shared" si="285"/>
        <v>10</v>
      </c>
      <c r="M3660" t="str">
        <f t="shared" si="286"/>
        <v>2022</v>
      </c>
      <c r="N3660">
        <f t="shared" si="287"/>
        <v>100802.32</v>
      </c>
      <c r="O3660">
        <f t="shared" si="288"/>
        <v>100802.32</v>
      </c>
      <c r="P3660" t="str">
        <f t="shared" si="289"/>
        <v/>
      </c>
      <c r="Q3660" s="48" t="str">
        <f>IF(O3660="","",
   IF(OR(O3660&lt;EDA_Outlier_Analysis!$C$10, O3660&gt;EDA_Outlier_Analysis!$C$11),
      "Outlier",
      "Normal"))</f>
        <v>Normal</v>
      </c>
      <c r="R3660" t="str">
        <f>IF(P3660="","",
   IF(OR(P3660 &lt; EDA_Outlier_Analysis!$F$7, P3660 &gt; EDA_Outlier_Analysis!$F$8),
      "Outlier",
      "Normal"))</f>
        <v/>
      </c>
      <c r="S3660" t="str">
        <f>IF(N3660="","",
   IF(OR(N3660 &lt;EDA_Outlier_Analysis!$I$10, N3660 &gt; EDA_Outlier_Analysis!$I$11),
      "Outlier",
      "Normal"))</f>
        <v>Normal</v>
      </c>
    </row>
    <row r="3661" spans="1:19">
      <c r="A3661" t="s">
        <v>8291</v>
      </c>
      <c r="B3661" s="4">
        <v>45211</v>
      </c>
      <c r="C3661" s="2">
        <v>136018.82</v>
      </c>
      <c r="D3661" t="s">
        <v>849</v>
      </c>
      <c r="E3661" t="s">
        <v>853</v>
      </c>
      <c r="F3661" t="s">
        <v>9</v>
      </c>
      <c r="G3661" t="s">
        <v>34</v>
      </c>
      <c r="H3661" t="s">
        <v>59</v>
      </c>
      <c r="J3661" t="s">
        <v>8292</v>
      </c>
      <c r="K3661" t="str">
        <f>IF(COUNTIF(Customers!A:A, H3661)&gt;0, "Valid", "Invalid")</f>
        <v>Valid</v>
      </c>
      <c r="L3661" t="str">
        <f t="shared" si="285"/>
        <v>10</v>
      </c>
      <c r="M3661" t="str">
        <f t="shared" si="286"/>
        <v>2023</v>
      </c>
      <c r="N3661">
        <f t="shared" si="287"/>
        <v>136018.82</v>
      </c>
      <c r="O3661">
        <f t="shared" si="288"/>
        <v>136018.82</v>
      </c>
      <c r="P3661" t="str">
        <f t="shared" si="289"/>
        <v/>
      </c>
      <c r="Q3661" s="48" t="str">
        <f>IF(O3661="","",
   IF(OR(O3661&lt;EDA_Outlier_Analysis!$C$10, O3661&gt;EDA_Outlier_Analysis!$C$11),
      "Outlier",
      "Normal"))</f>
        <v>Normal</v>
      </c>
      <c r="R3661" t="str">
        <f>IF(P3661="","",
   IF(OR(P3661 &lt; EDA_Outlier_Analysis!$F$7, P3661 &gt; EDA_Outlier_Analysis!$F$8),
      "Outlier",
      "Normal"))</f>
        <v/>
      </c>
      <c r="S3661" t="str">
        <f>IF(N3661="","",
   IF(OR(N3661 &lt;EDA_Outlier_Analysis!$I$10, N3661 &gt; EDA_Outlier_Analysis!$I$11),
      "Outlier",
      "Normal"))</f>
        <v>Normal</v>
      </c>
    </row>
    <row r="3662" spans="1:19">
      <c r="A3662" t="s">
        <v>8293</v>
      </c>
      <c r="B3662" s="4">
        <v>45124</v>
      </c>
      <c r="C3662" s="2">
        <v>-46907.79</v>
      </c>
      <c r="D3662" t="s">
        <v>840</v>
      </c>
      <c r="E3662" t="s">
        <v>864</v>
      </c>
      <c r="F3662" t="s">
        <v>10</v>
      </c>
      <c r="G3662" t="s">
        <v>31</v>
      </c>
      <c r="I3662" t="s">
        <v>1540</v>
      </c>
      <c r="J3662" t="s">
        <v>8294</v>
      </c>
      <c r="K3662" t="str">
        <f>IF(COUNTIF(Customers!A:A, H3662)&gt;0, "Valid", "Invalid")</f>
        <v>Invalid</v>
      </c>
      <c r="L3662" t="str">
        <f t="shared" si="285"/>
        <v>7</v>
      </c>
      <c r="M3662" t="str">
        <f t="shared" si="286"/>
        <v>2023</v>
      </c>
      <c r="N3662">
        <f t="shared" si="287"/>
        <v>-46907.79</v>
      </c>
      <c r="O3662" t="str">
        <f t="shared" si="288"/>
        <v/>
      </c>
      <c r="P3662">
        <f t="shared" si="289"/>
        <v>46907.79</v>
      </c>
      <c r="Q3662" s="48" t="str">
        <f>IF(O3662="","",
   IF(OR(O3662&lt;EDA_Outlier_Analysis!$C$10, O3662&gt;EDA_Outlier_Analysis!$C$11),
      "Outlier",
      "Normal"))</f>
        <v/>
      </c>
      <c r="R3662" t="str">
        <f>IF(P3662="","",
   IF(OR(P3662 &lt; EDA_Outlier_Analysis!$F$7, P3662 &gt; EDA_Outlier_Analysis!$F$8),
      "Outlier",
      "Normal"))</f>
        <v>Normal</v>
      </c>
      <c r="S3662" t="str">
        <f>IF(N3662="","",
   IF(OR(N3662 &lt;EDA_Outlier_Analysis!$I$10, N3662 &gt; EDA_Outlier_Analysis!$I$11),
      "Outlier",
      "Normal"))</f>
        <v>Normal</v>
      </c>
    </row>
    <row r="3663" spans="1:19">
      <c r="A3663" t="s">
        <v>8295</v>
      </c>
      <c r="B3663" s="4">
        <v>45041</v>
      </c>
      <c r="C3663" s="2">
        <v>153757.96</v>
      </c>
      <c r="D3663" t="s">
        <v>849</v>
      </c>
      <c r="E3663" t="s">
        <v>868</v>
      </c>
      <c r="F3663" t="s">
        <v>10</v>
      </c>
      <c r="G3663" t="s">
        <v>34</v>
      </c>
      <c r="H3663" t="s">
        <v>383</v>
      </c>
      <c r="J3663" t="s">
        <v>8296</v>
      </c>
      <c r="K3663" t="str">
        <f>IF(COUNTIF(Customers!A:A, H3663)&gt;0, "Valid", "Invalid")</f>
        <v>Valid</v>
      </c>
      <c r="L3663" t="str">
        <f t="shared" si="285"/>
        <v>4</v>
      </c>
      <c r="M3663" t="str">
        <f t="shared" si="286"/>
        <v>2023</v>
      </c>
      <c r="N3663">
        <f t="shared" si="287"/>
        <v>153757.96</v>
      </c>
      <c r="O3663">
        <f t="shared" si="288"/>
        <v>153757.96</v>
      </c>
      <c r="P3663" t="str">
        <f t="shared" si="289"/>
        <v/>
      </c>
      <c r="Q3663" s="48" t="str">
        <f>IF(O3663="","",
   IF(OR(O3663&lt;EDA_Outlier_Analysis!$C$10, O3663&gt;EDA_Outlier_Analysis!$C$11),
      "Outlier",
      "Normal"))</f>
        <v>Normal</v>
      </c>
      <c r="R3663" t="str">
        <f>IF(P3663="","",
   IF(OR(P3663 &lt; EDA_Outlier_Analysis!$F$7, P3663 &gt; EDA_Outlier_Analysis!$F$8),
      "Outlier",
      "Normal"))</f>
        <v/>
      </c>
      <c r="S3663" t="str">
        <f>IF(N3663="","",
   IF(OR(N3663 &lt;EDA_Outlier_Analysis!$I$10, N3663 &gt; EDA_Outlier_Analysis!$I$11),
      "Outlier",
      "Normal"))</f>
        <v>Normal</v>
      </c>
    </row>
    <row r="3664" spans="1:19">
      <c r="A3664" t="s">
        <v>8297</v>
      </c>
      <c r="B3664" s="4">
        <v>44746</v>
      </c>
      <c r="C3664" s="2">
        <v>120174.06</v>
      </c>
      <c r="D3664" t="s">
        <v>849</v>
      </c>
      <c r="E3664" t="s">
        <v>868</v>
      </c>
      <c r="F3664" t="s">
        <v>10</v>
      </c>
      <c r="G3664" t="s">
        <v>20</v>
      </c>
      <c r="H3664" t="s">
        <v>239</v>
      </c>
      <c r="J3664" t="s">
        <v>8298</v>
      </c>
      <c r="K3664" t="str">
        <f>IF(COUNTIF(Customers!A:A, H3664)&gt;0, "Valid", "Invalid")</f>
        <v>Valid</v>
      </c>
      <c r="L3664" t="str">
        <f t="shared" si="285"/>
        <v>7</v>
      </c>
      <c r="M3664" t="str">
        <f t="shared" si="286"/>
        <v>2022</v>
      </c>
      <c r="N3664">
        <f t="shared" si="287"/>
        <v>120174.06</v>
      </c>
      <c r="O3664">
        <f t="shared" si="288"/>
        <v>120174.06</v>
      </c>
      <c r="P3664" t="str">
        <f t="shared" si="289"/>
        <v/>
      </c>
      <c r="Q3664" s="48" t="str">
        <f>IF(O3664="","",
   IF(OR(O3664&lt;EDA_Outlier_Analysis!$C$10, O3664&gt;EDA_Outlier_Analysis!$C$11),
      "Outlier",
      "Normal"))</f>
        <v>Normal</v>
      </c>
      <c r="R3664" t="str">
        <f>IF(P3664="","",
   IF(OR(P3664 &lt; EDA_Outlier_Analysis!$F$7, P3664 &gt; EDA_Outlier_Analysis!$F$8),
      "Outlier",
      "Normal"))</f>
        <v/>
      </c>
      <c r="S3664" t="str">
        <f>IF(N3664="","",
   IF(OR(N3664 &lt;EDA_Outlier_Analysis!$I$10, N3664 &gt; EDA_Outlier_Analysis!$I$11),
      "Outlier",
      "Normal"))</f>
        <v>Normal</v>
      </c>
    </row>
    <row r="3665" spans="1:19">
      <c r="A3665" t="s">
        <v>8299</v>
      </c>
      <c r="B3665" s="4">
        <v>45204</v>
      </c>
      <c r="C3665" s="2">
        <v>215144.77</v>
      </c>
      <c r="D3665" t="s">
        <v>849</v>
      </c>
      <c r="E3665" t="s">
        <v>853</v>
      </c>
      <c r="F3665" t="s">
        <v>10</v>
      </c>
      <c r="G3665" t="s">
        <v>34</v>
      </c>
      <c r="H3665" t="s">
        <v>637</v>
      </c>
      <c r="J3665" t="s">
        <v>8300</v>
      </c>
      <c r="K3665" t="str">
        <f>IF(COUNTIF(Customers!A:A, H3665)&gt;0, "Valid", "Invalid")</f>
        <v>Valid</v>
      </c>
      <c r="L3665" t="str">
        <f t="shared" si="285"/>
        <v>10</v>
      </c>
      <c r="M3665" t="str">
        <f t="shared" si="286"/>
        <v>2023</v>
      </c>
      <c r="N3665">
        <f t="shared" si="287"/>
        <v>215144.77</v>
      </c>
      <c r="O3665">
        <f t="shared" si="288"/>
        <v>215144.77</v>
      </c>
      <c r="P3665" t="str">
        <f t="shared" si="289"/>
        <v/>
      </c>
      <c r="Q3665" s="48" t="str">
        <f>IF(O3665="","",
   IF(OR(O3665&lt;EDA_Outlier_Analysis!$C$10, O3665&gt;EDA_Outlier_Analysis!$C$11),
      "Outlier",
      "Normal"))</f>
        <v>Normal</v>
      </c>
      <c r="R3665" t="str">
        <f>IF(P3665="","",
   IF(OR(P3665 &lt; EDA_Outlier_Analysis!$F$7, P3665 &gt; EDA_Outlier_Analysis!$F$8),
      "Outlier",
      "Normal"))</f>
        <v/>
      </c>
      <c r="S3665" t="str">
        <f>IF(N3665="","",
   IF(OR(N3665 &lt;EDA_Outlier_Analysis!$I$10, N3665 &gt; EDA_Outlier_Analysis!$I$11),
      "Outlier",
      "Normal"))</f>
        <v>Normal</v>
      </c>
    </row>
    <row r="3666" spans="1:19">
      <c r="A3666" t="s">
        <v>8301</v>
      </c>
      <c r="B3666" s="4">
        <v>45105</v>
      </c>
      <c r="C3666" s="2">
        <v>128804.86</v>
      </c>
      <c r="D3666" t="s">
        <v>849</v>
      </c>
      <c r="E3666" t="s">
        <v>868</v>
      </c>
      <c r="F3666" t="s">
        <v>9</v>
      </c>
      <c r="G3666" t="s">
        <v>34</v>
      </c>
      <c r="H3666" t="s">
        <v>427</v>
      </c>
      <c r="J3666" t="s">
        <v>8302</v>
      </c>
      <c r="K3666" t="str">
        <f>IF(COUNTIF(Customers!A:A, H3666)&gt;0, "Valid", "Invalid")</f>
        <v>Valid</v>
      </c>
      <c r="L3666" t="str">
        <f t="shared" si="285"/>
        <v>6</v>
      </c>
      <c r="M3666" t="str">
        <f t="shared" si="286"/>
        <v>2023</v>
      </c>
      <c r="N3666">
        <f t="shared" si="287"/>
        <v>128804.86</v>
      </c>
      <c r="O3666">
        <f t="shared" si="288"/>
        <v>128804.86</v>
      </c>
      <c r="P3666" t="str">
        <f t="shared" si="289"/>
        <v/>
      </c>
      <c r="Q3666" s="48" t="str">
        <f>IF(O3666="","",
   IF(OR(O3666&lt;EDA_Outlier_Analysis!$C$10, O3666&gt;EDA_Outlier_Analysis!$C$11),
      "Outlier",
      "Normal"))</f>
        <v>Normal</v>
      </c>
      <c r="R3666" t="str">
        <f>IF(P3666="","",
   IF(OR(P3666 &lt; EDA_Outlier_Analysis!$F$7, P3666 &gt; EDA_Outlier_Analysis!$F$8),
      "Outlier",
      "Normal"))</f>
        <v/>
      </c>
      <c r="S3666" t="str">
        <f>IF(N3666="","",
   IF(OR(N3666 &lt;EDA_Outlier_Analysis!$I$10, N3666 &gt; EDA_Outlier_Analysis!$I$11),
      "Outlier",
      "Normal"))</f>
        <v>Normal</v>
      </c>
    </row>
    <row r="3667" spans="1:19">
      <c r="A3667" t="s">
        <v>8303</v>
      </c>
      <c r="B3667" s="4">
        <v>44567</v>
      </c>
      <c r="C3667" s="2">
        <v>138410.4</v>
      </c>
      <c r="D3667" t="s">
        <v>849</v>
      </c>
      <c r="E3667" t="s">
        <v>850</v>
      </c>
      <c r="F3667" t="s">
        <v>9</v>
      </c>
      <c r="G3667" t="s">
        <v>34</v>
      </c>
      <c r="H3667" t="s">
        <v>211</v>
      </c>
      <c r="J3667" t="s">
        <v>8304</v>
      </c>
      <c r="K3667" t="str">
        <f>IF(COUNTIF(Customers!A:A, H3667)&gt;0, "Valid", "Invalid")</f>
        <v>Valid</v>
      </c>
      <c r="L3667" t="str">
        <f t="shared" si="285"/>
        <v>1</v>
      </c>
      <c r="M3667" t="str">
        <f t="shared" si="286"/>
        <v>2022</v>
      </c>
      <c r="N3667">
        <f t="shared" si="287"/>
        <v>138410.4</v>
      </c>
      <c r="O3667">
        <f t="shared" si="288"/>
        <v>138410.4</v>
      </c>
      <c r="P3667" t="str">
        <f t="shared" si="289"/>
        <v/>
      </c>
      <c r="Q3667" s="48" t="str">
        <f>IF(O3667="","",
   IF(OR(O3667&lt;EDA_Outlier_Analysis!$C$10, O3667&gt;EDA_Outlier_Analysis!$C$11),
      "Outlier",
      "Normal"))</f>
        <v>Normal</v>
      </c>
      <c r="R3667" t="str">
        <f>IF(P3667="","",
   IF(OR(P3667 &lt; EDA_Outlier_Analysis!$F$7, P3667 &gt; EDA_Outlier_Analysis!$F$8),
      "Outlier",
      "Normal"))</f>
        <v/>
      </c>
      <c r="S3667" t="str">
        <f>IF(N3667="","",
   IF(OR(N3667 &lt;EDA_Outlier_Analysis!$I$10, N3667 &gt; EDA_Outlier_Analysis!$I$11),
      "Outlier",
      "Normal"))</f>
        <v>Normal</v>
      </c>
    </row>
    <row r="3668" spans="1:19">
      <c r="A3668" t="s">
        <v>8305</v>
      </c>
      <c r="B3668" s="4">
        <v>45196</v>
      </c>
      <c r="C3668" s="2">
        <v>91522.86</v>
      </c>
      <c r="D3668" t="s">
        <v>849</v>
      </c>
      <c r="E3668" t="s">
        <v>868</v>
      </c>
      <c r="F3668" t="s">
        <v>11</v>
      </c>
      <c r="G3668" t="s">
        <v>24</v>
      </c>
      <c r="H3668" t="s">
        <v>509</v>
      </c>
      <c r="J3668" t="s">
        <v>8306</v>
      </c>
      <c r="K3668" t="str">
        <f>IF(COUNTIF(Customers!A:A, H3668)&gt;0, "Valid", "Invalid")</f>
        <v>Valid</v>
      </c>
      <c r="L3668" t="str">
        <f t="shared" si="285"/>
        <v>9</v>
      </c>
      <c r="M3668" t="str">
        <f t="shared" si="286"/>
        <v>2023</v>
      </c>
      <c r="N3668">
        <f t="shared" si="287"/>
        <v>91522.86</v>
      </c>
      <c r="O3668">
        <f t="shared" si="288"/>
        <v>91522.86</v>
      </c>
      <c r="P3668" t="str">
        <f t="shared" si="289"/>
        <v/>
      </c>
      <c r="Q3668" s="48" t="str">
        <f>IF(O3668="","",
   IF(OR(O3668&lt;EDA_Outlier_Analysis!$C$10, O3668&gt;EDA_Outlier_Analysis!$C$11),
      "Outlier",
      "Normal"))</f>
        <v>Normal</v>
      </c>
      <c r="R3668" t="str">
        <f>IF(P3668="","",
   IF(OR(P3668 &lt; EDA_Outlier_Analysis!$F$7, P3668 &gt; EDA_Outlier_Analysis!$F$8),
      "Outlier",
      "Normal"))</f>
        <v/>
      </c>
      <c r="S3668" t="str">
        <f>IF(N3668="","",
   IF(OR(N3668 &lt;EDA_Outlier_Analysis!$I$10, N3668 &gt; EDA_Outlier_Analysis!$I$11),
      "Outlier",
      "Normal"))</f>
        <v>Normal</v>
      </c>
    </row>
    <row r="3669" spans="1:19">
      <c r="A3669" t="s">
        <v>8307</v>
      </c>
      <c r="B3669" s="4">
        <v>44681</v>
      </c>
      <c r="C3669" s="2">
        <v>216752.37</v>
      </c>
      <c r="D3669" t="s">
        <v>849</v>
      </c>
      <c r="E3669" t="s">
        <v>868</v>
      </c>
      <c r="F3669" t="s">
        <v>10</v>
      </c>
      <c r="G3669" t="s">
        <v>20</v>
      </c>
      <c r="H3669" t="s">
        <v>269</v>
      </c>
      <c r="J3669" t="s">
        <v>8308</v>
      </c>
      <c r="K3669" t="str">
        <f>IF(COUNTIF(Customers!A:A, H3669)&gt;0, "Valid", "Invalid")</f>
        <v>Valid</v>
      </c>
      <c r="L3669" t="str">
        <f t="shared" si="285"/>
        <v>4</v>
      </c>
      <c r="M3669" t="str">
        <f t="shared" si="286"/>
        <v>2022</v>
      </c>
      <c r="N3669">
        <f t="shared" si="287"/>
        <v>216752.37</v>
      </c>
      <c r="O3669">
        <f t="shared" si="288"/>
        <v>216752.37</v>
      </c>
      <c r="P3669" t="str">
        <f t="shared" si="289"/>
        <v/>
      </c>
      <c r="Q3669" s="48" t="str">
        <f>IF(O3669="","",
   IF(OR(O3669&lt;EDA_Outlier_Analysis!$C$10, O3669&gt;EDA_Outlier_Analysis!$C$11),
      "Outlier",
      "Normal"))</f>
        <v>Normal</v>
      </c>
      <c r="R3669" t="str">
        <f>IF(P3669="","",
   IF(OR(P3669 &lt; EDA_Outlier_Analysis!$F$7, P3669 &gt; EDA_Outlier_Analysis!$F$8),
      "Outlier",
      "Normal"))</f>
        <v/>
      </c>
      <c r="S3669" t="str">
        <f>IF(N3669="","",
   IF(OR(N3669 &lt;EDA_Outlier_Analysis!$I$10, N3669 &gt; EDA_Outlier_Analysis!$I$11),
      "Outlier",
      "Normal"))</f>
        <v>Normal</v>
      </c>
    </row>
    <row r="3670" spans="1:19">
      <c r="A3670" t="s">
        <v>8309</v>
      </c>
      <c r="B3670" s="4">
        <v>45086</v>
      </c>
      <c r="C3670" s="2">
        <v>-19218.580000000002</v>
      </c>
      <c r="D3670" t="s">
        <v>840</v>
      </c>
      <c r="E3670" t="s">
        <v>878</v>
      </c>
      <c r="F3670" t="s">
        <v>10</v>
      </c>
      <c r="G3670" t="s">
        <v>24</v>
      </c>
      <c r="I3670" t="s">
        <v>2969</v>
      </c>
      <c r="J3670" t="s">
        <v>8310</v>
      </c>
      <c r="K3670" t="str">
        <f>IF(COUNTIF(Customers!A:A, H3670)&gt;0, "Valid", "Invalid")</f>
        <v>Invalid</v>
      </c>
      <c r="L3670" t="str">
        <f t="shared" si="285"/>
        <v>6</v>
      </c>
      <c r="M3670" t="str">
        <f t="shared" si="286"/>
        <v>2023</v>
      </c>
      <c r="N3670">
        <f t="shared" si="287"/>
        <v>-19218.580000000002</v>
      </c>
      <c r="O3670" t="str">
        <f t="shared" si="288"/>
        <v/>
      </c>
      <c r="P3670">
        <f t="shared" si="289"/>
        <v>19218.580000000002</v>
      </c>
      <c r="Q3670" s="48" t="str">
        <f>IF(O3670="","",
   IF(OR(O3670&lt;EDA_Outlier_Analysis!$C$10, O3670&gt;EDA_Outlier_Analysis!$C$11),
      "Outlier",
      "Normal"))</f>
        <v/>
      </c>
      <c r="R3670" t="str">
        <f>IF(P3670="","",
   IF(OR(P3670 &lt; EDA_Outlier_Analysis!$F$7, P3670 &gt; EDA_Outlier_Analysis!$F$8),
      "Outlier",
      "Normal"))</f>
        <v>Outlier</v>
      </c>
      <c r="S3670" t="str">
        <f>IF(N3670="","",
   IF(OR(N3670 &lt;EDA_Outlier_Analysis!$I$10, N3670 &gt; EDA_Outlier_Analysis!$I$11),
      "Outlier",
      "Normal"))</f>
        <v>Normal</v>
      </c>
    </row>
    <row r="3671" spans="1:19">
      <c r="A3671" t="s">
        <v>8311</v>
      </c>
      <c r="B3671" s="4">
        <v>45028</v>
      </c>
      <c r="C3671" s="2">
        <v>-39118.31</v>
      </c>
      <c r="D3671" t="s">
        <v>840</v>
      </c>
      <c r="E3671" t="s">
        <v>878</v>
      </c>
      <c r="F3671" t="s">
        <v>11</v>
      </c>
      <c r="G3671" t="s">
        <v>34</v>
      </c>
      <c r="I3671" t="s">
        <v>987</v>
      </c>
      <c r="J3671" t="s">
        <v>8312</v>
      </c>
      <c r="K3671" t="str">
        <f>IF(COUNTIF(Customers!A:A, H3671)&gt;0, "Valid", "Invalid")</f>
        <v>Invalid</v>
      </c>
      <c r="L3671" t="str">
        <f t="shared" si="285"/>
        <v>4</v>
      </c>
      <c r="M3671" t="str">
        <f t="shared" si="286"/>
        <v>2023</v>
      </c>
      <c r="N3671">
        <f t="shared" si="287"/>
        <v>-39118.31</v>
      </c>
      <c r="O3671" t="str">
        <f t="shared" si="288"/>
        <v/>
      </c>
      <c r="P3671">
        <f t="shared" si="289"/>
        <v>39118.31</v>
      </c>
      <c r="Q3671" s="48" t="str">
        <f>IF(O3671="","",
   IF(OR(O3671&lt;EDA_Outlier_Analysis!$C$10, O3671&gt;EDA_Outlier_Analysis!$C$11),
      "Outlier",
      "Normal"))</f>
        <v/>
      </c>
      <c r="R3671" t="str">
        <f>IF(P3671="","",
   IF(OR(P3671 &lt; EDA_Outlier_Analysis!$F$7, P3671 &gt; EDA_Outlier_Analysis!$F$8),
      "Outlier",
      "Normal"))</f>
        <v>Normal</v>
      </c>
      <c r="S3671" t="str">
        <f>IF(N3671="","",
   IF(OR(N3671 &lt;EDA_Outlier_Analysis!$I$10, N3671 &gt; EDA_Outlier_Analysis!$I$11),
      "Outlier",
      "Normal"))</f>
        <v>Normal</v>
      </c>
    </row>
    <row r="3672" spans="1:19">
      <c r="A3672" t="s">
        <v>8313</v>
      </c>
      <c r="B3672" s="4">
        <v>44780</v>
      </c>
      <c r="C3672" s="2">
        <v>259767.51</v>
      </c>
      <c r="D3672" t="s">
        <v>849</v>
      </c>
      <c r="E3672" t="s">
        <v>850</v>
      </c>
      <c r="F3672" t="s">
        <v>11</v>
      </c>
      <c r="G3672" t="s">
        <v>31</v>
      </c>
      <c r="H3672" t="s">
        <v>539</v>
      </c>
      <c r="J3672" t="s">
        <v>8314</v>
      </c>
      <c r="K3672" t="str">
        <f>IF(COUNTIF(Customers!A:A, H3672)&gt;0, "Valid", "Invalid")</f>
        <v>Valid</v>
      </c>
      <c r="L3672" t="str">
        <f t="shared" si="285"/>
        <v>8</v>
      </c>
      <c r="M3672" t="str">
        <f t="shared" si="286"/>
        <v>2022</v>
      </c>
      <c r="N3672">
        <f t="shared" si="287"/>
        <v>259767.51</v>
      </c>
      <c r="O3672">
        <f t="shared" si="288"/>
        <v>259767.51</v>
      </c>
      <c r="P3672" t="str">
        <f t="shared" si="289"/>
        <v/>
      </c>
      <c r="Q3672" s="48" t="str">
        <f>IF(O3672="","",
   IF(OR(O3672&lt;EDA_Outlier_Analysis!$C$10, O3672&gt;EDA_Outlier_Analysis!$C$11),
      "Outlier",
      "Normal"))</f>
        <v>Normal</v>
      </c>
      <c r="R3672" t="str">
        <f>IF(P3672="","",
   IF(OR(P3672 &lt; EDA_Outlier_Analysis!$F$7, P3672 &gt; EDA_Outlier_Analysis!$F$8),
      "Outlier",
      "Normal"))</f>
        <v/>
      </c>
      <c r="S3672" t="str">
        <f>IF(N3672="","",
   IF(OR(N3672 &lt;EDA_Outlier_Analysis!$I$10, N3672 &gt; EDA_Outlier_Analysis!$I$11),
      "Outlier",
      "Normal"))</f>
        <v>Normal</v>
      </c>
    </row>
    <row r="3673" spans="1:19">
      <c r="A3673" t="s">
        <v>8315</v>
      </c>
      <c r="B3673" s="4">
        <v>44754</v>
      </c>
      <c r="C3673" s="2">
        <v>-51326.559999999998</v>
      </c>
      <c r="D3673" t="s">
        <v>840</v>
      </c>
      <c r="E3673" t="s">
        <v>905</v>
      </c>
      <c r="F3673" t="s">
        <v>10</v>
      </c>
      <c r="G3673" t="s">
        <v>34</v>
      </c>
      <c r="I3673" t="s">
        <v>846</v>
      </c>
      <c r="J3673" t="s">
        <v>8316</v>
      </c>
      <c r="K3673" t="str">
        <f>IF(COUNTIF(Customers!A:A, H3673)&gt;0, "Valid", "Invalid")</f>
        <v>Invalid</v>
      </c>
      <c r="L3673" t="str">
        <f t="shared" si="285"/>
        <v>7</v>
      </c>
      <c r="M3673" t="str">
        <f t="shared" si="286"/>
        <v>2022</v>
      </c>
      <c r="N3673">
        <f t="shared" si="287"/>
        <v>-51326.559999999998</v>
      </c>
      <c r="O3673" t="str">
        <f t="shared" si="288"/>
        <v/>
      </c>
      <c r="P3673">
        <f t="shared" si="289"/>
        <v>51326.559999999998</v>
      </c>
      <c r="Q3673" s="48" t="str">
        <f>IF(O3673="","",
   IF(OR(O3673&lt;EDA_Outlier_Analysis!$C$10, O3673&gt;EDA_Outlier_Analysis!$C$11),
      "Outlier",
      "Normal"))</f>
        <v/>
      </c>
      <c r="R3673" t="str">
        <f>IF(P3673="","",
   IF(OR(P3673 &lt; EDA_Outlier_Analysis!$F$7, P3673 &gt; EDA_Outlier_Analysis!$F$8),
      "Outlier",
      "Normal"))</f>
        <v>Normal</v>
      </c>
      <c r="S3673" t="str">
        <f>IF(N3673="","",
   IF(OR(N3673 &lt;EDA_Outlier_Analysis!$I$10, N3673 &gt; EDA_Outlier_Analysis!$I$11),
      "Outlier",
      "Normal"))</f>
        <v>Normal</v>
      </c>
    </row>
    <row r="3674" spans="1:19">
      <c r="A3674" t="s">
        <v>8317</v>
      </c>
      <c r="B3674" s="4">
        <v>44999</v>
      </c>
      <c r="C3674" s="2">
        <v>-44111.95</v>
      </c>
      <c r="D3674" t="s">
        <v>840</v>
      </c>
      <c r="E3674" t="s">
        <v>841</v>
      </c>
      <c r="F3674" t="s">
        <v>11</v>
      </c>
      <c r="G3674" t="s">
        <v>20</v>
      </c>
      <c r="I3674" t="s">
        <v>842</v>
      </c>
      <c r="J3674" t="s">
        <v>8318</v>
      </c>
      <c r="K3674" t="str">
        <f>IF(COUNTIF(Customers!A:A, H3674)&gt;0, "Valid", "Invalid")</f>
        <v>Invalid</v>
      </c>
      <c r="L3674" t="str">
        <f t="shared" si="285"/>
        <v>3</v>
      </c>
      <c r="M3674" t="str">
        <f t="shared" si="286"/>
        <v>2023</v>
      </c>
      <c r="N3674">
        <f t="shared" si="287"/>
        <v>-44111.95</v>
      </c>
      <c r="O3674" t="str">
        <f t="shared" si="288"/>
        <v/>
      </c>
      <c r="P3674">
        <f t="shared" si="289"/>
        <v>44111.95</v>
      </c>
      <c r="Q3674" s="48" t="str">
        <f>IF(O3674="","",
   IF(OR(O3674&lt;EDA_Outlier_Analysis!$C$10, O3674&gt;EDA_Outlier_Analysis!$C$11),
      "Outlier",
      "Normal"))</f>
        <v/>
      </c>
      <c r="R3674" t="str">
        <f>IF(P3674="","",
   IF(OR(P3674 &lt; EDA_Outlier_Analysis!$F$7, P3674 &gt; EDA_Outlier_Analysis!$F$8),
      "Outlier",
      "Normal"))</f>
        <v>Normal</v>
      </c>
      <c r="S3674" t="str">
        <f>IF(N3674="","",
   IF(OR(N3674 &lt;EDA_Outlier_Analysis!$I$10, N3674 &gt; EDA_Outlier_Analysis!$I$11),
      "Outlier",
      "Normal"))</f>
        <v>Normal</v>
      </c>
    </row>
    <row r="3675" spans="1:19">
      <c r="A3675" t="s">
        <v>8319</v>
      </c>
      <c r="B3675" s="4">
        <v>44676</v>
      </c>
      <c r="C3675" s="2">
        <v>19654.55</v>
      </c>
      <c r="D3675" t="s">
        <v>873</v>
      </c>
      <c r="E3675" t="s">
        <v>873</v>
      </c>
      <c r="F3675" t="s">
        <v>11</v>
      </c>
      <c r="G3675" t="s">
        <v>20</v>
      </c>
      <c r="J3675" t="s">
        <v>8320</v>
      </c>
      <c r="K3675" t="str">
        <f>IF(COUNTIF(Customers!A:A, H3675)&gt;0, "Valid", "Invalid")</f>
        <v>Invalid</v>
      </c>
      <c r="L3675" t="str">
        <f t="shared" si="285"/>
        <v>4</v>
      </c>
      <c r="M3675" t="str">
        <f t="shared" si="286"/>
        <v>2022</v>
      </c>
      <c r="N3675">
        <f t="shared" si="287"/>
        <v>-19654.55</v>
      </c>
      <c r="O3675" t="str">
        <f t="shared" si="288"/>
        <v/>
      </c>
      <c r="P3675" t="str">
        <f t="shared" si="289"/>
        <v/>
      </c>
      <c r="Q3675" s="48" t="str">
        <f>IF(O3675="","",
   IF(OR(O3675&lt;EDA_Outlier_Analysis!$C$10, O3675&gt;EDA_Outlier_Analysis!$C$11),
      "Outlier",
      "Normal"))</f>
        <v/>
      </c>
      <c r="R3675" t="str">
        <f>IF(P3675="","",
   IF(OR(P3675 &lt; EDA_Outlier_Analysis!$F$7, P3675 &gt; EDA_Outlier_Analysis!$F$8),
      "Outlier",
      "Normal"))</f>
        <v/>
      </c>
      <c r="S3675" t="str">
        <f>IF(N3675="","",
   IF(OR(N3675 &lt;EDA_Outlier_Analysis!$I$10, N3675 &gt; EDA_Outlier_Analysis!$I$11),
      "Outlier",
      "Normal"))</f>
        <v>Normal</v>
      </c>
    </row>
    <row r="3676" spans="1:19">
      <c r="A3676" t="s">
        <v>8321</v>
      </c>
      <c r="B3676" s="4">
        <v>45170</v>
      </c>
      <c r="C3676" s="2">
        <v>-51800.35</v>
      </c>
      <c r="D3676" t="s">
        <v>840</v>
      </c>
      <c r="E3676" t="s">
        <v>841</v>
      </c>
      <c r="F3676" t="s">
        <v>10</v>
      </c>
      <c r="G3676" t="s">
        <v>31</v>
      </c>
      <c r="I3676" t="s">
        <v>1443</v>
      </c>
      <c r="J3676" t="s">
        <v>8322</v>
      </c>
      <c r="K3676" t="str">
        <f>IF(COUNTIF(Customers!A:A, H3676)&gt;0, "Valid", "Invalid")</f>
        <v>Invalid</v>
      </c>
      <c r="L3676" t="str">
        <f t="shared" si="285"/>
        <v>9</v>
      </c>
      <c r="M3676" t="str">
        <f t="shared" si="286"/>
        <v>2023</v>
      </c>
      <c r="N3676">
        <f t="shared" si="287"/>
        <v>-51800.35</v>
      </c>
      <c r="O3676" t="str">
        <f t="shared" si="288"/>
        <v/>
      </c>
      <c r="P3676">
        <f t="shared" si="289"/>
        <v>51800.35</v>
      </c>
      <c r="Q3676" s="48" t="str">
        <f>IF(O3676="","",
   IF(OR(O3676&lt;EDA_Outlier_Analysis!$C$10, O3676&gt;EDA_Outlier_Analysis!$C$11),
      "Outlier",
      "Normal"))</f>
        <v/>
      </c>
      <c r="R3676" t="str">
        <f>IF(P3676="","",
   IF(OR(P3676 &lt; EDA_Outlier_Analysis!$F$7, P3676 &gt; EDA_Outlier_Analysis!$F$8),
      "Outlier",
      "Normal"))</f>
        <v>Normal</v>
      </c>
      <c r="S3676" t="str">
        <f>IF(N3676="","",
   IF(OR(N3676 &lt;EDA_Outlier_Analysis!$I$10, N3676 &gt; EDA_Outlier_Analysis!$I$11),
      "Outlier",
      "Normal"))</f>
        <v>Normal</v>
      </c>
    </row>
    <row r="3677" spans="1:19">
      <c r="A3677" t="s">
        <v>8323</v>
      </c>
      <c r="B3677" s="4">
        <v>45166</v>
      </c>
      <c r="C3677" s="2">
        <v>130875.74</v>
      </c>
      <c r="D3677" t="s">
        <v>849</v>
      </c>
      <c r="E3677" t="s">
        <v>853</v>
      </c>
      <c r="F3677" t="s">
        <v>10</v>
      </c>
      <c r="G3677" t="s">
        <v>20</v>
      </c>
      <c r="H3677" t="s">
        <v>249</v>
      </c>
      <c r="J3677" t="s">
        <v>8324</v>
      </c>
      <c r="K3677" t="str">
        <f>IF(COUNTIF(Customers!A:A, H3677)&gt;0, "Valid", "Invalid")</f>
        <v>Valid</v>
      </c>
      <c r="L3677" t="str">
        <f t="shared" si="285"/>
        <v>8</v>
      </c>
      <c r="M3677" t="str">
        <f t="shared" si="286"/>
        <v>2023</v>
      </c>
      <c r="N3677">
        <f t="shared" si="287"/>
        <v>130875.74</v>
      </c>
      <c r="O3677">
        <f t="shared" si="288"/>
        <v>130875.74</v>
      </c>
      <c r="P3677" t="str">
        <f t="shared" si="289"/>
        <v/>
      </c>
      <c r="Q3677" s="48" t="str">
        <f>IF(O3677="","",
   IF(OR(O3677&lt;EDA_Outlier_Analysis!$C$10, O3677&gt;EDA_Outlier_Analysis!$C$11),
      "Outlier",
      "Normal"))</f>
        <v>Normal</v>
      </c>
      <c r="R3677" t="str">
        <f>IF(P3677="","",
   IF(OR(P3677 &lt; EDA_Outlier_Analysis!$F$7, P3677 &gt; EDA_Outlier_Analysis!$F$8),
      "Outlier",
      "Normal"))</f>
        <v/>
      </c>
      <c r="S3677" t="str">
        <f>IF(N3677="","",
   IF(OR(N3677 &lt;EDA_Outlier_Analysis!$I$10, N3677 &gt; EDA_Outlier_Analysis!$I$11),
      "Outlier",
      "Normal"))</f>
        <v>Normal</v>
      </c>
    </row>
    <row r="3678" spans="1:19">
      <c r="A3678" t="s">
        <v>8325</v>
      </c>
      <c r="B3678" s="4">
        <v>45054</v>
      </c>
      <c r="C3678" s="2">
        <v>-14865.95</v>
      </c>
      <c r="D3678" t="s">
        <v>840</v>
      </c>
      <c r="E3678" t="s">
        <v>905</v>
      </c>
      <c r="F3678" t="s">
        <v>9</v>
      </c>
      <c r="G3678" t="s">
        <v>31</v>
      </c>
      <c r="I3678" t="s">
        <v>1714</v>
      </c>
      <c r="J3678" t="s">
        <v>8326</v>
      </c>
      <c r="K3678" t="str">
        <f>IF(COUNTIF(Customers!A:A, H3678)&gt;0, "Valid", "Invalid")</f>
        <v>Invalid</v>
      </c>
      <c r="L3678" t="str">
        <f t="shared" si="285"/>
        <v>5</v>
      </c>
      <c r="M3678" t="str">
        <f t="shared" si="286"/>
        <v>2023</v>
      </c>
      <c r="N3678">
        <f t="shared" si="287"/>
        <v>-14865.95</v>
      </c>
      <c r="O3678" t="str">
        <f t="shared" si="288"/>
        <v/>
      </c>
      <c r="P3678">
        <f t="shared" si="289"/>
        <v>14865.95</v>
      </c>
      <c r="Q3678" s="48" t="str">
        <f>IF(O3678="","",
   IF(OR(O3678&lt;EDA_Outlier_Analysis!$C$10, O3678&gt;EDA_Outlier_Analysis!$C$11),
      "Outlier",
      "Normal"))</f>
        <v/>
      </c>
      <c r="R3678" t="str">
        <f>IF(P3678="","",
   IF(OR(P3678 &lt; EDA_Outlier_Analysis!$F$7, P3678 &gt; EDA_Outlier_Analysis!$F$8),
      "Outlier",
      "Normal"))</f>
        <v>Outlier</v>
      </c>
      <c r="S3678" t="str">
        <f>IF(N3678="","",
   IF(OR(N3678 &lt;EDA_Outlier_Analysis!$I$10, N3678 &gt; EDA_Outlier_Analysis!$I$11),
      "Outlier",
      "Normal"))</f>
        <v>Normal</v>
      </c>
    </row>
    <row r="3679" spans="1:19">
      <c r="A3679" t="s">
        <v>8327</v>
      </c>
      <c r="B3679" s="4">
        <v>44821</v>
      </c>
      <c r="C3679" s="2">
        <v>-74419.94</v>
      </c>
      <c r="D3679" t="s">
        <v>840</v>
      </c>
      <c r="E3679" t="s">
        <v>878</v>
      </c>
      <c r="F3679" t="s">
        <v>9</v>
      </c>
      <c r="G3679" t="s">
        <v>34</v>
      </c>
      <c r="I3679" t="s">
        <v>1080</v>
      </c>
      <c r="J3679" t="s">
        <v>8328</v>
      </c>
      <c r="K3679" t="str">
        <f>IF(COUNTIF(Customers!A:A, H3679)&gt;0, "Valid", "Invalid")</f>
        <v>Invalid</v>
      </c>
      <c r="L3679" t="str">
        <f t="shared" si="285"/>
        <v>9</v>
      </c>
      <c r="M3679" t="str">
        <f t="shared" si="286"/>
        <v>2022</v>
      </c>
      <c r="N3679">
        <f t="shared" si="287"/>
        <v>-74419.94</v>
      </c>
      <c r="O3679" t="str">
        <f t="shared" si="288"/>
        <v/>
      </c>
      <c r="P3679">
        <f t="shared" si="289"/>
        <v>74419.94</v>
      </c>
      <c r="Q3679" s="48" t="str">
        <f>IF(O3679="","",
   IF(OR(O3679&lt;EDA_Outlier_Analysis!$C$10, O3679&gt;EDA_Outlier_Analysis!$C$11),
      "Outlier",
      "Normal"))</f>
        <v/>
      </c>
      <c r="R3679" t="str">
        <f>IF(P3679="","",
   IF(OR(P3679 &lt; EDA_Outlier_Analysis!$F$7, P3679 &gt; EDA_Outlier_Analysis!$F$8),
      "Outlier",
      "Normal"))</f>
        <v>Outlier</v>
      </c>
      <c r="S3679" t="str">
        <f>IF(N3679="","",
   IF(OR(N3679 &lt;EDA_Outlier_Analysis!$I$10, N3679 &gt; EDA_Outlier_Analysis!$I$11),
      "Outlier",
      "Normal"))</f>
        <v>Normal</v>
      </c>
    </row>
    <row r="3680" spans="1:19">
      <c r="A3680" t="s">
        <v>8329</v>
      </c>
      <c r="B3680" s="4">
        <v>44880</v>
      </c>
      <c r="C3680" s="2">
        <v>150576.6</v>
      </c>
      <c r="D3680" t="s">
        <v>849</v>
      </c>
      <c r="E3680" t="s">
        <v>868</v>
      </c>
      <c r="F3680" t="s">
        <v>10</v>
      </c>
      <c r="G3680" t="s">
        <v>20</v>
      </c>
      <c r="H3680" t="s">
        <v>595</v>
      </c>
      <c r="J3680" t="s">
        <v>8330</v>
      </c>
      <c r="K3680" t="str">
        <f>IF(COUNTIF(Customers!A:A, H3680)&gt;0, "Valid", "Invalid")</f>
        <v>Valid</v>
      </c>
      <c r="L3680" t="str">
        <f t="shared" si="285"/>
        <v>11</v>
      </c>
      <c r="M3680" t="str">
        <f t="shared" si="286"/>
        <v>2022</v>
      </c>
      <c r="N3680">
        <f t="shared" si="287"/>
        <v>150576.6</v>
      </c>
      <c r="O3680">
        <f t="shared" si="288"/>
        <v>150576.6</v>
      </c>
      <c r="P3680" t="str">
        <f t="shared" si="289"/>
        <v/>
      </c>
      <c r="Q3680" s="48" t="str">
        <f>IF(O3680="","",
   IF(OR(O3680&lt;EDA_Outlier_Analysis!$C$10, O3680&gt;EDA_Outlier_Analysis!$C$11),
      "Outlier",
      "Normal"))</f>
        <v>Normal</v>
      </c>
      <c r="R3680" t="str">
        <f>IF(P3680="","",
   IF(OR(P3680 &lt; EDA_Outlier_Analysis!$F$7, P3680 &gt; EDA_Outlier_Analysis!$F$8),
      "Outlier",
      "Normal"))</f>
        <v/>
      </c>
      <c r="S3680" t="str">
        <f>IF(N3680="","",
   IF(OR(N3680 &lt;EDA_Outlier_Analysis!$I$10, N3680 &gt; EDA_Outlier_Analysis!$I$11),
      "Outlier",
      "Normal"))</f>
        <v>Normal</v>
      </c>
    </row>
    <row r="3681" spans="1:19">
      <c r="A3681" t="s">
        <v>8331</v>
      </c>
      <c r="B3681" s="4">
        <v>44781</v>
      </c>
      <c r="C3681" s="2">
        <v>191677.62</v>
      </c>
      <c r="D3681" t="s">
        <v>849</v>
      </c>
      <c r="E3681" t="s">
        <v>850</v>
      </c>
      <c r="F3681" t="s">
        <v>9</v>
      </c>
      <c r="G3681" t="s">
        <v>31</v>
      </c>
      <c r="H3681" t="s">
        <v>601</v>
      </c>
      <c r="J3681" t="s">
        <v>8332</v>
      </c>
      <c r="K3681" t="str">
        <f>IF(COUNTIF(Customers!A:A, H3681)&gt;0, "Valid", "Invalid")</f>
        <v>Valid</v>
      </c>
      <c r="L3681" t="str">
        <f t="shared" si="285"/>
        <v>8</v>
      </c>
      <c r="M3681" t="str">
        <f t="shared" si="286"/>
        <v>2022</v>
      </c>
      <c r="N3681">
        <f t="shared" si="287"/>
        <v>191677.62</v>
      </c>
      <c r="O3681">
        <f t="shared" si="288"/>
        <v>191677.62</v>
      </c>
      <c r="P3681" t="str">
        <f t="shared" si="289"/>
        <v/>
      </c>
      <c r="Q3681" s="48" t="str">
        <f>IF(O3681="","",
   IF(OR(O3681&lt;EDA_Outlier_Analysis!$C$10, O3681&gt;EDA_Outlier_Analysis!$C$11),
      "Outlier",
      "Normal"))</f>
        <v>Normal</v>
      </c>
      <c r="R3681" t="str">
        <f>IF(P3681="","",
   IF(OR(P3681 &lt; EDA_Outlier_Analysis!$F$7, P3681 &gt; EDA_Outlier_Analysis!$F$8),
      "Outlier",
      "Normal"))</f>
        <v/>
      </c>
      <c r="S3681" t="str">
        <f>IF(N3681="","",
   IF(OR(N3681 &lt;EDA_Outlier_Analysis!$I$10, N3681 &gt; EDA_Outlier_Analysis!$I$11),
      "Outlier",
      "Normal"))</f>
        <v>Normal</v>
      </c>
    </row>
    <row r="3682" spans="1:19">
      <c r="A3682" t="s">
        <v>8333</v>
      </c>
      <c r="B3682" s="4">
        <v>45078</v>
      </c>
      <c r="C3682" s="2">
        <v>127635.03</v>
      </c>
      <c r="D3682" t="s">
        <v>849</v>
      </c>
      <c r="E3682" t="s">
        <v>850</v>
      </c>
      <c r="F3682" t="s">
        <v>9</v>
      </c>
      <c r="G3682" t="s">
        <v>20</v>
      </c>
      <c r="H3682" t="s">
        <v>727</v>
      </c>
      <c r="J3682" t="s">
        <v>8334</v>
      </c>
      <c r="K3682" t="str">
        <f>IF(COUNTIF(Customers!A:A, H3682)&gt;0, "Valid", "Invalid")</f>
        <v>Valid</v>
      </c>
      <c r="L3682" t="str">
        <f t="shared" si="285"/>
        <v>6</v>
      </c>
      <c r="M3682" t="str">
        <f t="shared" si="286"/>
        <v>2023</v>
      </c>
      <c r="N3682">
        <f t="shared" si="287"/>
        <v>127635.03</v>
      </c>
      <c r="O3682">
        <f t="shared" si="288"/>
        <v>127635.03</v>
      </c>
      <c r="P3682" t="str">
        <f t="shared" si="289"/>
        <v/>
      </c>
      <c r="Q3682" s="48" t="str">
        <f>IF(O3682="","",
   IF(OR(O3682&lt;EDA_Outlier_Analysis!$C$10, O3682&gt;EDA_Outlier_Analysis!$C$11),
      "Outlier",
      "Normal"))</f>
        <v>Normal</v>
      </c>
      <c r="R3682" t="str">
        <f>IF(P3682="","",
   IF(OR(P3682 &lt; EDA_Outlier_Analysis!$F$7, P3682 &gt; EDA_Outlier_Analysis!$F$8),
      "Outlier",
      "Normal"))</f>
        <v/>
      </c>
      <c r="S3682" t="str">
        <f>IF(N3682="","",
   IF(OR(N3682 &lt;EDA_Outlier_Analysis!$I$10, N3682 &gt; EDA_Outlier_Analysis!$I$11),
      "Outlier",
      "Normal"))</f>
        <v>Normal</v>
      </c>
    </row>
    <row r="3683" spans="1:19">
      <c r="A3683" t="s">
        <v>8335</v>
      </c>
      <c r="B3683" s="4">
        <v>44896</v>
      </c>
      <c r="C3683" s="2">
        <v>142829.99</v>
      </c>
      <c r="D3683" t="s">
        <v>849</v>
      </c>
      <c r="E3683" t="s">
        <v>868</v>
      </c>
      <c r="F3683" t="s">
        <v>10</v>
      </c>
      <c r="G3683" t="s">
        <v>20</v>
      </c>
      <c r="H3683" t="s">
        <v>37</v>
      </c>
      <c r="J3683" t="s">
        <v>8336</v>
      </c>
      <c r="K3683" t="str">
        <f>IF(COUNTIF(Customers!A:A, H3683)&gt;0, "Valid", "Invalid")</f>
        <v>Valid</v>
      </c>
      <c r="L3683" t="str">
        <f t="shared" si="285"/>
        <v>12</v>
      </c>
      <c r="M3683" t="str">
        <f t="shared" si="286"/>
        <v>2022</v>
      </c>
      <c r="N3683">
        <f t="shared" si="287"/>
        <v>142829.99</v>
      </c>
      <c r="O3683">
        <f t="shared" si="288"/>
        <v>142829.99</v>
      </c>
      <c r="P3683" t="str">
        <f t="shared" si="289"/>
        <v/>
      </c>
      <c r="Q3683" s="48" t="str">
        <f>IF(O3683="","",
   IF(OR(O3683&lt;EDA_Outlier_Analysis!$C$10, O3683&gt;EDA_Outlier_Analysis!$C$11),
      "Outlier",
      "Normal"))</f>
        <v>Normal</v>
      </c>
      <c r="R3683" t="str">
        <f>IF(P3683="","",
   IF(OR(P3683 &lt; EDA_Outlier_Analysis!$F$7, P3683 &gt; EDA_Outlier_Analysis!$F$8),
      "Outlier",
      "Normal"))</f>
        <v/>
      </c>
      <c r="S3683" t="str">
        <f>IF(N3683="","",
   IF(OR(N3683 &lt;EDA_Outlier_Analysis!$I$10, N3683 &gt; EDA_Outlier_Analysis!$I$11),
      "Outlier",
      "Normal"))</f>
        <v>Normal</v>
      </c>
    </row>
    <row r="3684" spans="1:19">
      <c r="A3684" t="s">
        <v>8337</v>
      </c>
      <c r="B3684" s="4">
        <v>44623</v>
      </c>
      <c r="C3684" s="2">
        <v>147938.73000000001</v>
      </c>
      <c r="D3684" t="s">
        <v>849</v>
      </c>
      <c r="E3684" t="s">
        <v>868</v>
      </c>
      <c r="F3684" t="s">
        <v>10</v>
      </c>
      <c r="G3684" t="s">
        <v>20</v>
      </c>
      <c r="H3684" t="s">
        <v>41</v>
      </c>
      <c r="J3684" t="s">
        <v>8338</v>
      </c>
      <c r="K3684" t="str">
        <f>IF(COUNTIF(Customers!A:A, H3684)&gt;0, "Valid", "Invalid")</f>
        <v>Valid</v>
      </c>
      <c r="L3684" t="str">
        <f t="shared" si="285"/>
        <v>3</v>
      </c>
      <c r="M3684" t="str">
        <f t="shared" si="286"/>
        <v>2022</v>
      </c>
      <c r="N3684">
        <f t="shared" si="287"/>
        <v>147938.73000000001</v>
      </c>
      <c r="O3684">
        <f t="shared" si="288"/>
        <v>147938.73000000001</v>
      </c>
      <c r="P3684" t="str">
        <f t="shared" si="289"/>
        <v/>
      </c>
      <c r="Q3684" s="48" t="str">
        <f>IF(O3684="","",
   IF(OR(O3684&lt;EDA_Outlier_Analysis!$C$10, O3684&gt;EDA_Outlier_Analysis!$C$11),
      "Outlier",
      "Normal"))</f>
        <v>Normal</v>
      </c>
      <c r="R3684" t="str">
        <f>IF(P3684="","",
   IF(OR(P3684 &lt; EDA_Outlier_Analysis!$F$7, P3684 &gt; EDA_Outlier_Analysis!$F$8),
      "Outlier",
      "Normal"))</f>
        <v/>
      </c>
      <c r="S3684" t="str">
        <f>IF(N3684="","",
   IF(OR(N3684 &lt;EDA_Outlier_Analysis!$I$10, N3684 &gt; EDA_Outlier_Analysis!$I$11),
      "Outlier",
      "Normal"))</f>
        <v>Normal</v>
      </c>
    </row>
    <row r="3685" spans="1:19">
      <c r="A3685" t="s">
        <v>8339</v>
      </c>
      <c r="B3685" s="4">
        <v>45228</v>
      </c>
      <c r="C3685" s="2">
        <v>176917.96</v>
      </c>
      <c r="D3685" t="s">
        <v>849</v>
      </c>
      <c r="E3685" t="s">
        <v>853</v>
      </c>
      <c r="F3685" t="s">
        <v>9</v>
      </c>
      <c r="G3685" t="s">
        <v>34</v>
      </c>
      <c r="H3685" t="s">
        <v>381</v>
      </c>
      <c r="J3685" t="s">
        <v>8340</v>
      </c>
      <c r="K3685" t="str">
        <f>IF(COUNTIF(Customers!A:A, H3685)&gt;0, "Valid", "Invalid")</f>
        <v>Valid</v>
      </c>
      <c r="L3685" t="str">
        <f t="shared" si="285"/>
        <v>10</v>
      </c>
      <c r="M3685" t="str">
        <f t="shared" si="286"/>
        <v>2023</v>
      </c>
      <c r="N3685">
        <f t="shared" si="287"/>
        <v>176917.96</v>
      </c>
      <c r="O3685">
        <f t="shared" si="288"/>
        <v>176917.96</v>
      </c>
      <c r="P3685" t="str">
        <f t="shared" si="289"/>
        <v/>
      </c>
      <c r="Q3685" s="48" t="str">
        <f>IF(O3685="","",
   IF(OR(O3685&lt;EDA_Outlier_Analysis!$C$10, O3685&gt;EDA_Outlier_Analysis!$C$11),
      "Outlier",
      "Normal"))</f>
        <v>Normal</v>
      </c>
      <c r="R3685" t="str">
        <f>IF(P3685="","",
   IF(OR(P3685 &lt; EDA_Outlier_Analysis!$F$7, P3685 &gt; EDA_Outlier_Analysis!$F$8),
      "Outlier",
      "Normal"))</f>
        <v/>
      </c>
      <c r="S3685" t="str">
        <f>IF(N3685="","",
   IF(OR(N3685 &lt;EDA_Outlier_Analysis!$I$10, N3685 &gt; EDA_Outlier_Analysis!$I$11),
      "Outlier",
      "Normal"))</f>
        <v>Normal</v>
      </c>
    </row>
    <row r="3686" spans="1:19">
      <c r="A3686" t="s">
        <v>8341</v>
      </c>
      <c r="B3686" s="4">
        <v>45119</v>
      </c>
      <c r="C3686" s="2">
        <v>-30626.97</v>
      </c>
      <c r="D3686" t="s">
        <v>840</v>
      </c>
      <c r="E3686" t="s">
        <v>845</v>
      </c>
      <c r="F3686" t="s">
        <v>10</v>
      </c>
      <c r="G3686" t="s">
        <v>24</v>
      </c>
      <c r="I3686" t="s">
        <v>1177</v>
      </c>
      <c r="J3686" t="s">
        <v>8342</v>
      </c>
      <c r="K3686" t="str">
        <f>IF(COUNTIF(Customers!A:A, H3686)&gt;0, "Valid", "Invalid")</f>
        <v>Invalid</v>
      </c>
      <c r="L3686" t="str">
        <f t="shared" si="285"/>
        <v>7</v>
      </c>
      <c r="M3686" t="str">
        <f t="shared" si="286"/>
        <v>2023</v>
      </c>
      <c r="N3686">
        <f t="shared" si="287"/>
        <v>-30626.97</v>
      </c>
      <c r="O3686" t="str">
        <f t="shared" si="288"/>
        <v/>
      </c>
      <c r="P3686">
        <f t="shared" si="289"/>
        <v>30626.97</v>
      </c>
      <c r="Q3686" s="48" t="str">
        <f>IF(O3686="","",
   IF(OR(O3686&lt;EDA_Outlier_Analysis!$C$10, O3686&gt;EDA_Outlier_Analysis!$C$11),
      "Outlier",
      "Normal"))</f>
        <v/>
      </c>
      <c r="R3686" t="str">
        <f>IF(P3686="","",
   IF(OR(P3686 &lt; EDA_Outlier_Analysis!$F$7, P3686 &gt; EDA_Outlier_Analysis!$F$8),
      "Outlier",
      "Normal"))</f>
        <v>Normal</v>
      </c>
      <c r="S3686" t="str">
        <f>IF(N3686="","",
   IF(OR(N3686 &lt;EDA_Outlier_Analysis!$I$10, N3686 &gt; EDA_Outlier_Analysis!$I$11),
      "Outlier",
      "Normal"))</f>
        <v>Normal</v>
      </c>
    </row>
    <row r="3687" spans="1:19">
      <c r="A3687" t="s">
        <v>8343</v>
      </c>
      <c r="B3687" s="4">
        <v>44693</v>
      </c>
      <c r="C3687" s="2">
        <v>-24603.05</v>
      </c>
      <c r="D3687" t="s">
        <v>840</v>
      </c>
      <c r="E3687" t="s">
        <v>905</v>
      </c>
      <c r="F3687" t="s">
        <v>11</v>
      </c>
      <c r="G3687" t="s">
        <v>20</v>
      </c>
      <c r="I3687" t="s">
        <v>1340</v>
      </c>
      <c r="J3687" t="s">
        <v>8344</v>
      </c>
      <c r="K3687" t="str">
        <f>IF(COUNTIF(Customers!A:A, H3687)&gt;0, "Valid", "Invalid")</f>
        <v>Invalid</v>
      </c>
      <c r="L3687" t="str">
        <f t="shared" si="285"/>
        <v>5</v>
      </c>
      <c r="M3687" t="str">
        <f t="shared" si="286"/>
        <v>2022</v>
      </c>
      <c r="N3687">
        <f t="shared" si="287"/>
        <v>-24603.05</v>
      </c>
      <c r="O3687" t="str">
        <f t="shared" si="288"/>
        <v/>
      </c>
      <c r="P3687">
        <f t="shared" si="289"/>
        <v>24603.05</v>
      </c>
      <c r="Q3687" s="48" t="str">
        <f>IF(O3687="","",
   IF(OR(O3687&lt;EDA_Outlier_Analysis!$C$10, O3687&gt;EDA_Outlier_Analysis!$C$11),
      "Outlier",
      "Normal"))</f>
        <v/>
      </c>
      <c r="R3687" t="str">
        <f>IF(P3687="","",
   IF(OR(P3687 &lt; EDA_Outlier_Analysis!$F$7, P3687 &gt; EDA_Outlier_Analysis!$F$8),
      "Outlier",
      "Normal"))</f>
        <v>Outlier</v>
      </c>
      <c r="S3687" t="str">
        <f>IF(N3687="","",
   IF(OR(N3687 &lt;EDA_Outlier_Analysis!$I$10, N3687 &gt; EDA_Outlier_Analysis!$I$11),
      "Outlier",
      "Normal"))</f>
        <v>Normal</v>
      </c>
    </row>
    <row r="3688" spans="1:19">
      <c r="A3688" t="s">
        <v>8345</v>
      </c>
      <c r="B3688" s="4">
        <v>45037</v>
      </c>
      <c r="C3688" s="2">
        <v>169503.64</v>
      </c>
      <c r="D3688" t="s">
        <v>849</v>
      </c>
      <c r="E3688" t="s">
        <v>853</v>
      </c>
      <c r="F3688" t="s">
        <v>11</v>
      </c>
      <c r="G3688" t="s">
        <v>20</v>
      </c>
      <c r="H3688" t="s">
        <v>681</v>
      </c>
      <c r="J3688" t="s">
        <v>8346</v>
      </c>
      <c r="K3688" t="str">
        <f>IF(COUNTIF(Customers!A:A, H3688)&gt;0, "Valid", "Invalid")</f>
        <v>Valid</v>
      </c>
      <c r="L3688" t="str">
        <f t="shared" si="285"/>
        <v>4</v>
      </c>
      <c r="M3688" t="str">
        <f t="shared" si="286"/>
        <v>2023</v>
      </c>
      <c r="N3688">
        <f t="shared" si="287"/>
        <v>169503.64</v>
      </c>
      <c r="O3688">
        <f t="shared" si="288"/>
        <v>169503.64</v>
      </c>
      <c r="P3688" t="str">
        <f t="shared" si="289"/>
        <v/>
      </c>
      <c r="Q3688" s="48" t="str">
        <f>IF(O3688="","",
   IF(OR(O3688&lt;EDA_Outlier_Analysis!$C$10, O3688&gt;EDA_Outlier_Analysis!$C$11),
      "Outlier",
      "Normal"))</f>
        <v>Normal</v>
      </c>
      <c r="R3688" t="str">
        <f>IF(P3688="","",
   IF(OR(P3688 &lt; EDA_Outlier_Analysis!$F$7, P3688 &gt; EDA_Outlier_Analysis!$F$8),
      "Outlier",
      "Normal"))</f>
        <v/>
      </c>
      <c r="S3688" t="str">
        <f>IF(N3688="","",
   IF(OR(N3688 &lt;EDA_Outlier_Analysis!$I$10, N3688 &gt; EDA_Outlier_Analysis!$I$11),
      "Outlier",
      "Normal"))</f>
        <v>Normal</v>
      </c>
    </row>
    <row r="3689" spans="1:19">
      <c r="A3689" t="s">
        <v>8347</v>
      </c>
      <c r="B3689" s="4">
        <v>44861</v>
      </c>
      <c r="C3689" s="2">
        <v>-45572.49</v>
      </c>
      <c r="D3689" t="s">
        <v>840</v>
      </c>
      <c r="E3689" t="s">
        <v>864</v>
      </c>
      <c r="F3689" t="s">
        <v>9</v>
      </c>
      <c r="G3689" t="s">
        <v>24</v>
      </c>
      <c r="I3689" t="s">
        <v>1093</v>
      </c>
      <c r="J3689" t="s">
        <v>8348</v>
      </c>
      <c r="K3689" t="str">
        <f>IF(COUNTIF(Customers!A:A, H3689)&gt;0, "Valid", "Invalid")</f>
        <v>Invalid</v>
      </c>
      <c r="L3689" t="str">
        <f t="shared" si="285"/>
        <v>10</v>
      </c>
      <c r="M3689" t="str">
        <f t="shared" si="286"/>
        <v>2022</v>
      </c>
      <c r="N3689">
        <f t="shared" si="287"/>
        <v>-45572.49</v>
      </c>
      <c r="O3689" t="str">
        <f t="shared" si="288"/>
        <v/>
      </c>
      <c r="P3689">
        <f t="shared" si="289"/>
        <v>45572.49</v>
      </c>
      <c r="Q3689" s="48" t="str">
        <f>IF(O3689="","",
   IF(OR(O3689&lt;EDA_Outlier_Analysis!$C$10, O3689&gt;EDA_Outlier_Analysis!$C$11),
      "Outlier",
      "Normal"))</f>
        <v/>
      </c>
      <c r="R3689" t="str">
        <f>IF(P3689="","",
   IF(OR(P3689 &lt; EDA_Outlier_Analysis!$F$7, P3689 &gt; EDA_Outlier_Analysis!$F$8),
      "Outlier",
      "Normal"))</f>
        <v>Normal</v>
      </c>
      <c r="S3689" t="str">
        <f>IF(N3689="","",
   IF(OR(N3689 &lt;EDA_Outlier_Analysis!$I$10, N3689 &gt; EDA_Outlier_Analysis!$I$11),
      "Outlier",
      "Normal"))</f>
        <v>Normal</v>
      </c>
    </row>
    <row r="3690" spans="1:19">
      <c r="A3690" t="s">
        <v>8349</v>
      </c>
      <c r="B3690" s="4">
        <v>45199</v>
      </c>
      <c r="C3690" s="2">
        <v>233391.84</v>
      </c>
      <c r="D3690" t="s">
        <v>849</v>
      </c>
      <c r="E3690" t="s">
        <v>853</v>
      </c>
      <c r="F3690" t="s">
        <v>9</v>
      </c>
      <c r="G3690" t="s">
        <v>34</v>
      </c>
      <c r="H3690" t="s">
        <v>445</v>
      </c>
      <c r="J3690" t="s">
        <v>8350</v>
      </c>
      <c r="K3690" t="str">
        <f>IF(COUNTIF(Customers!A:A, H3690)&gt;0, "Valid", "Invalid")</f>
        <v>Valid</v>
      </c>
      <c r="L3690" t="str">
        <f t="shared" si="285"/>
        <v>9</v>
      </c>
      <c r="M3690" t="str">
        <f t="shared" si="286"/>
        <v>2023</v>
      </c>
      <c r="N3690">
        <f t="shared" si="287"/>
        <v>233391.84</v>
      </c>
      <c r="O3690">
        <f t="shared" si="288"/>
        <v>233391.84</v>
      </c>
      <c r="P3690" t="str">
        <f t="shared" si="289"/>
        <v/>
      </c>
      <c r="Q3690" s="48" t="str">
        <f>IF(O3690="","",
   IF(OR(O3690&lt;EDA_Outlier_Analysis!$C$10, O3690&gt;EDA_Outlier_Analysis!$C$11),
      "Outlier",
      "Normal"))</f>
        <v>Normal</v>
      </c>
      <c r="R3690" t="str">
        <f>IF(P3690="","",
   IF(OR(P3690 &lt; EDA_Outlier_Analysis!$F$7, P3690 &gt; EDA_Outlier_Analysis!$F$8),
      "Outlier",
      "Normal"))</f>
        <v/>
      </c>
      <c r="S3690" t="str">
        <f>IF(N3690="","",
   IF(OR(N3690 &lt;EDA_Outlier_Analysis!$I$10, N3690 &gt; EDA_Outlier_Analysis!$I$11),
      "Outlier",
      "Normal"))</f>
        <v>Normal</v>
      </c>
    </row>
    <row r="3691" spans="1:19">
      <c r="A3691" t="s">
        <v>8351</v>
      </c>
      <c r="B3691" s="4">
        <v>44654</v>
      </c>
      <c r="C3691" s="2">
        <v>232092.27</v>
      </c>
      <c r="D3691" t="s">
        <v>849</v>
      </c>
      <c r="E3691" t="s">
        <v>853</v>
      </c>
      <c r="F3691" t="s">
        <v>10</v>
      </c>
      <c r="G3691" t="s">
        <v>24</v>
      </c>
      <c r="H3691" t="s">
        <v>257</v>
      </c>
      <c r="J3691" t="s">
        <v>8352</v>
      </c>
      <c r="K3691" t="str">
        <f>IF(COUNTIF(Customers!A:A, H3691)&gt;0, "Valid", "Invalid")</f>
        <v>Valid</v>
      </c>
      <c r="L3691" t="str">
        <f t="shared" si="285"/>
        <v>4</v>
      </c>
      <c r="M3691" t="str">
        <f t="shared" si="286"/>
        <v>2022</v>
      </c>
      <c r="N3691">
        <f t="shared" si="287"/>
        <v>232092.27</v>
      </c>
      <c r="O3691">
        <f t="shared" si="288"/>
        <v>232092.27</v>
      </c>
      <c r="P3691" t="str">
        <f t="shared" si="289"/>
        <v/>
      </c>
      <c r="Q3691" s="48" t="str">
        <f>IF(O3691="","",
   IF(OR(O3691&lt;EDA_Outlier_Analysis!$C$10, O3691&gt;EDA_Outlier_Analysis!$C$11),
      "Outlier",
      "Normal"))</f>
        <v>Normal</v>
      </c>
      <c r="R3691" t="str">
        <f>IF(P3691="","",
   IF(OR(P3691 &lt; EDA_Outlier_Analysis!$F$7, P3691 &gt; EDA_Outlier_Analysis!$F$8),
      "Outlier",
      "Normal"))</f>
        <v/>
      </c>
      <c r="S3691" t="str">
        <f>IF(N3691="","",
   IF(OR(N3691 &lt;EDA_Outlier_Analysis!$I$10, N3691 &gt; EDA_Outlier_Analysis!$I$11),
      "Outlier",
      "Normal"))</f>
        <v>Normal</v>
      </c>
    </row>
    <row r="3692" spans="1:19">
      <c r="A3692" t="s">
        <v>8353</v>
      </c>
      <c r="B3692" s="4">
        <v>44736</v>
      </c>
      <c r="C3692" s="2">
        <v>-43640.02</v>
      </c>
      <c r="D3692" t="s">
        <v>840</v>
      </c>
      <c r="E3692" t="s">
        <v>864</v>
      </c>
      <c r="F3692" t="s">
        <v>9</v>
      </c>
      <c r="G3692" t="s">
        <v>20</v>
      </c>
      <c r="I3692" t="s">
        <v>2053</v>
      </c>
      <c r="J3692" t="s">
        <v>8354</v>
      </c>
      <c r="K3692" t="str">
        <f>IF(COUNTIF(Customers!A:A, H3692)&gt;0, "Valid", "Invalid")</f>
        <v>Invalid</v>
      </c>
      <c r="L3692" t="str">
        <f t="shared" si="285"/>
        <v>6</v>
      </c>
      <c r="M3692" t="str">
        <f t="shared" si="286"/>
        <v>2022</v>
      </c>
      <c r="N3692">
        <f t="shared" si="287"/>
        <v>-43640.02</v>
      </c>
      <c r="O3692" t="str">
        <f t="shared" si="288"/>
        <v/>
      </c>
      <c r="P3692">
        <f t="shared" si="289"/>
        <v>43640.02</v>
      </c>
      <c r="Q3692" s="48" t="str">
        <f>IF(O3692="","",
   IF(OR(O3692&lt;EDA_Outlier_Analysis!$C$10, O3692&gt;EDA_Outlier_Analysis!$C$11),
      "Outlier",
      "Normal"))</f>
        <v/>
      </c>
      <c r="R3692" t="str">
        <f>IF(P3692="","",
   IF(OR(P3692 &lt; EDA_Outlier_Analysis!$F$7, P3692 &gt; EDA_Outlier_Analysis!$F$8),
      "Outlier",
      "Normal"))</f>
        <v>Normal</v>
      </c>
      <c r="S3692" t="str">
        <f>IF(N3692="","",
   IF(OR(N3692 &lt;EDA_Outlier_Analysis!$I$10, N3692 &gt; EDA_Outlier_Analysis!$I$11),
      "Outlier",
      "Normal"))</f>
        <v>Normal</v>
      </c>
    </row>
    <row r="3693" spans="1:19">
      <c r="A3693" t="s">
        <v>8355</v>
      </c>
      <c r="B3693" s="4">
        <v>44844</v>
      </c>
      <c r="C3693" s="2">
        <v>-51451.41</v>
      </c>
      <c r="D3693" t="s">
        <v>840</v>
      </c>
      <c r="E3693" t="s">
        <v>856</v>
      </c>
      <c r="F3693" t="s">
        <v>9</v>
      </c>
      <c r="G3693" t="s">
        <v>20</v>
      </c>
      <c r="I3693" t="s">
        <v>1062</v>
      </c>
      <c r="J3693" t="s">
        <v>8356</v>
      </c>
      <c r="K3693" t="str">
        <f>IF(COUNTIF(Customers!A:A, H3693)&gt;0, "Valid", "Invalid")</f>
        <v>Invalid</v>
      </c>
      <c r="L3693" t="str">
        <f t="shared" si="285"/>
        <v>10</v>
      </c>
      <c r="M3693" t="str">
        <f t="shared" si="286"/>
        <v>2022</v>
      </c>
      <c r="N3693">
        <f t="shared" si="287"/>
        <v>-51451.41</v>
      </c>
      <c r="O3693" t="str">
        <f t="shared" si="288"/>
        <v/>
      </c>
      <c r="P3693">
        <f t="shared" si="289"/>
        <v>51451.41</v>
      </c>
      <c r="Q3693" s="48" t="str">
        <f>IF(O3693="","",
   IF(OR(O3693&lt;EDA_Outlier_Analysis!$C$10, O3693&gt;EDA_Outlier_Analysis!$C$11),
      "Outlier",
      "Normal"))</f>
        <v/>
      </c>
      <c r="R3693" t="str">
        <f>IF(P3693="","",
   IF(OR(P3693 &lt; EDA_Outlier_Analysis!$F$7, P3693 &gt; EDA_Outlier_Analysis!$F$8),
      "Outlier",
      "Normal"))</f>
        <v>Normal</v>
      </c>
      <c r="S3693" t="str">
        <f>IF(N3693="","",
   IF(OR(N3693 &lt;EDA_Outlier_Analysis!$I$10, N3693 &gt; EDA_Outlier_Analysis!$I$11),
      "Outlier",
      "Normal"))</f>
        <v>Normal</v>
      </c>
    </row>
    <row r="3694" spans="1:19">
      <c r="A3694" t="s">
        <v>8357</v>
      </c>
      <c r="B3694" s="4">
        <v>44701</v>
      </c>
      <c r="C3694" s="2">
        <v>230077.48</v>
      </c>
      <c r="D3694" t="s">
        <v>849</v>
      </c>
      <c r="E3694" t="s">
        <v>853</v>
      </c>
      <c r="F3694" t="s">
        <v>9</v>
      </c>
      <c r="G3694" t="s">
        <v>34</v>
      </c>
      <c r="H3694" t="s">
        <v>273</v>
      </c>
      <c r="J3694" t="s">
        <v>8358</v>
      </c>
      <c r="K3694" t="str">
        <f>IF(COUNTIF(Customers!A:A, H3694)&gt;0, "Valid", "Invalid")</f>
        <v>Valid</v>
      </c>
      <c r="L3694" t="str">
        <f t="shared" si="285"/>
        <v>5</v>
      </c>
      <c r="M3694" t="str">
        <f t="shared" si="286"/>
        <v>2022</v>
      </c>
      <c r="N3694">
        <f t="shared" si="287"/>
        <v>230077.48</v>
      </c>
      <c r="O3694">
        <f t="shared" si="288"/>
        <v>230077.48</v>
      </c>
      <c r="P3694" t="str">
        <f t="shared" si="289"/>
        <v/>
      </c>
      <c r="Q3694" s="48" t="str">
        <f>IF(O3694="","",
   IF(OR(O3694&lt;EDA_Outlier_Analysis!$C$10, O3694&gt;EDA_Outlier_Analysis!$C$11),
      "Outlier",
      "Normal"))</f>
        <v>Normal</v>
      </c>
      <c r="R3694" t="str">
        <f>IF(P3694="","",
   IF(OR(P3694 &lt; EDA_Outlier_Analysis!$F$7, P3694 &gt; EDA_Outlier_Analysis!$F$8),
      "Outlier",
      "Normal"))</f>
        <v/>
      </c>
      <c r="S3694" t="str">
        <f>IF(N3694="","",
   IF(OR(N3694 &lt;EDA_Outlier_Analysis!$I$10, N3694 &gt; EDA_Outlier_Analysis!$I$11),
      "Outlier",
      "Normal"))</f>
        <v>Normal</v>
      </c>
    </row>
    <row r="3695" spans="1:19">
      <c r="A3695" t="s">
        <v>8359</v>
      </c>
      <c r="B3695" s="4">
        <v>45178</v>
      </c>
      <c r="C3695" s="2">
        <v>192939.31</v>
      </c>
      <c r="D3695" t="s">
        <v>849</v>
      </c>
      <c r="E3695" t="s">
        <v>868</v>
      </c>
      <c r="F3695" t="s">
        <v>10</v>
      </c>
      <c r="G3695" t="s">
        <v>34</v>
      </c>
      <c r="H3695" t="s">
        <v>563</v>
      </c>
      <c r="J3695" t="s">
        <v>8360</v>
      </c>
      <c r="K3695" t="str">
        <f>IF(COUNTIF(Customers!A:A, H3695)&gt;0, "Valid", "Invalid")</f>
        <v>Valid</v>
      </c>
      <c r="L3695" t="str">
        <f t="shared" si="285"/>
        <v>9</v>
      </c>
      <c r="M3695" t="str">
        <f t="shared" si="286"/>
        <v>2023</v>
      </c>
      <c r="N3695">
        <f t="shared" si="287"/>
        <v>192939.31</v>
      </c>
      <c r="O3695">
        <f t="shared" si="288"/>
        <v>192939.31</v>
      </c>
      <c r="P3695" t="str">
        <f t="shared" si="289"/>
        <v/>
      </c>
      <c r="Q3695" s="48" t="str">
        <f>IF(O3695="","",
   IF(OR(O3695&lt;EDA_Outlier_Analysis!$C$10, O3695&gt;EDA_Outlier_Analysis!$C$11),
      "Outlier",
      "Normal"))</f>
        <v>Normal</v>
      </c>
      <c r="R3695" t="str">
        <f>IF(P3695="","",
   IF(OR(P3695 &lt; EDA_Outlier_Analysis!$F$7, P3695 &gt; EDA_Outlier_Analysis!$F$8),
      "Outlier",
      "Normal"))</f>
        <v/>
      </c>
      <c r="S3695" t="str">
        <f>IF(N3695="","",
   IF(OR(N3695 &lt;EDA_Outlier_Analysis!$I$10, N3695 &gt; EDA_Outlier_Analysis!$I$11),
      "Outlier",
      "Normal"))</f>
        <v>Normal</v>
      </c>
    </row>
    <row r="3696" spans="1:19">
      <c r="A3696" t="s">
        <v>8361</v>
      </c>
      <c r="B3696" s="4">
        <v>45007</v>
      </c>
      <c r="C3696" s="2">
        <v>-49559.040000000001</v>
      </c>
      <c r="D3696" t="s">
        <v>840</v>
      </c>
      <c r="E3696" t="s">
        <v>856</v>
      </c>
      <c r="F3696" t="s">
        <v>11</v>
      </c>
      <c r="G3696" t="s">
        <v>34</v>
      </c>
      <c r="I3696" t="s">
        <v>1448</v>
      </c>
      <c r="J3696" t="s">
        <v>8362</v>
      </c>
      <c r="K3696" t="str">
        <f>IF(COUNTIF(Customers!A:A, H3696)&gt;0, "Valid", "Invalid")</f>
        <v>Invalid</v>
      </c>
      <c r="L3696" t="str">
        <f t="shared" si="285"/>
        <v>3</v>
      </c>
      <c r="M3696" t="str">
        <f t="shared" si="286"/>
        <v>2023</v>
      </c>
      <c r="N3696">
        <f t="shared" si="287"/>
        <v>-49559.040000000001</v>
      </c>
      <c r="O3696" t="str">
        <f t="shared" si="288"/>
        <v/>
      </c>
      <c r="P3696">
        <f t="shared" si="289"/>
        <v>49559.040000000001</v>
      </c>
      <c r="Q3696" s="48" t="str">
        <f>IF(O3696="","",
   IF(OR(O3696&lt;EDA_Outlier_Analysis!$C$10, O3696&gt;EDA_Outlier_Analysis!$C$11),
      "Outlier",
      "Normal"))</f>
        <v/>
      </c>
      <c r="R3696" t="str">
        <f>IF(P3696="","",
   IF(OR(P3696 &lt; EDA_Outlier_Analysis!$F$7, P3696 &gt; EDA_Outlier_Analysis!$F$8),
      "Outlier",
      "Normal"))</f>
        <v>Normal</v>
      </c>
      <c r="S3696" t="str">
        <f>IF(N3696="","",
   IF(OR(N3696 &lt;EDA_Outlier_Analysis!$I$10, N3696 &gt; EDA_Outlier_Analysis!$I$11),
      "Outlier",
      "Normal"))</f>
        <v>Normal</v>
      </c>
    </row>
    <row r="3697" spans="1:19">
      <c r="A3697" t="s">
        <v>8363</v>
      </c>
      <c r="B3697" s="4">
        <v>44861</v>
      </c>
      <c r="C3697" s="2">
        <v>-22541.65</v>
      </c>
      <c r="D3697" t="s">
        <v>840</v>
      </c>
      <c r="E3697" t="s">
        <v>878</v>
      </c>
      <c r="F3697" t="s">
        <v>9</v>
      </c>
      <c r="G3697" t="s">
        <v>31</v>
      </c>
      <c r="I3697" t="s">
        <v>954</v>
      </c>
      <c r="J3697" t="s">
        <v>8364</v>
      </c>
      <c r="K3697" t="str">
        <f>IF(COUNTIF(Customers!A:A, H3697)&gt;0, "Valid", "Invalid")</f>
        <v>Invalid</v>
      </c>
      <c r="L3697" t="str">
        <f t="shared" si="285"/>
        <v>10</v>
      </c>
      <c r="M3697" t="str">
        <f t="shared" si="286"/>
        <v>2022</v>
      </c>
      <c r="N3697">
        <f t="shared" si="287"/>
        <v>-22541.65</v>
      </c>
      <c r="O3697" t="str">
        <f t="shared" si="288"/>
        <v/>
      </c>
      <c r="P3697">
        <f t="shared" si="289"/>
        <v>22541.65</v>
      </c>
      <c r="Q3697" s="48" t="str">
        <f>IF(O3697="","",
   IF(OR(O3697&lt;EDA_Outlier_Analysis!$C$10, O3697&gt;EDA_Outlier_Analysis!$C$11),
      "Outlier",
      "Normal"))</f>
        <v/>
      </c>
      <c r="R3697" t="str">
        <f>IF(P3697="","",
   IF(OR(P3697 &lt; EDA_Outlier_Analysis!$F$7, P3697 &gt; EDA_Outlier_Analysis!$F$8),
      "Outlier",
      "Normal"))</f>
        <v>Outlier</v>
      </c>
      <c r="S3697" t="str">
        <f>IF(N3697="","",
   IF(OR(N3697 &lt;EDA_Outlier_Analysis!$I$10, N3697 &gt; EDA_Outlier_Analysis!$I$11),
      "Outlier",
      "Normal"))</f>
        <v>Normal</v>
      </c>
    </row>
    <row r="3698" spans="1:19">
      <c r="A3698" t="s">
        <v>8365</v>
      </c>
      <c r="B3698" s="4">
        <v>44759</v>
      </c>
      <c r="C3698" s="2">
        <v>19332.52</v>
      </c>
      <c r="D3698" t="s">
        <v>873</v>
      </c>
      <c r="E3698" t="s">
        <v>873</v>
      </c>
      <c r="F3698" t="s">
        <v>11</v>
      </c>
      <c r="G3698" t="s">
        <v>24</v>
      </c>
      <c r="J3698" t="s">
        <v>8366</v>
      </c>
      <c r="K3698" t="str">
        <f>IF(COUNTIF(Customers!A:A, H3698)&gt;0, "Valid", "Invalid")</f>
        <v>Invalid</v>
      </c>
      <c r="L3698" t="str">
        <f t="shared" si="285"/>
        <v>7</v>
      </c>
      <c r="M3698" t="str">
        <f t="shared" si="286"/>
        <v>2022</v>
      </c>
      <c r="N3698">
        <f t="shared" si="287"/>
        <v>-19332.52</v>
      </c>
      <c r="O3698" t="str">
        <f t="shared" si="288"/>
        <v/>
      </c>
      <c r="P3698" t="str">
        <f t="shared" si="289"/>
        <v/>
      </c>
      <c r="Q3698" s="48" t="str">
        <f>IF(O3698="","",
   IF(OR(O3698&lt;EDA_Outlier_Analysis!$C$10, O3698&gt;EDA_Outlier_Analysis!$C$11),
      "Outlier",
      "Normal"))</f>
        <v/>
      </c>
      <c r="R3698" t="str">
        <f>IF(P3698="","",
   IF(OR(P3698 &lt; EDA_Outlier_Analysis!$F$7, P3698 &gt; EDA_Outlier_Analysis!$F$8),
      "Outlier",
      "Normal"))</f>
        <v/>
      </c>
      <c r="S3698" t="str">
        <f>IF(N3698="","",
   IF(OR(N3698 &lt;EDA_Outlier_Analysis!$I$10, N3698 &gt; EDA_Outlier_Analysis!$I$11),
      "Outlier",
      "Normal"))</f>
        <v>Normal</v>
      </c>
    </row>
    <row r="3699" spans="1:19">
      <c r="A3699" t="s">
        <v>8367</v>
      </c>
      <c r="B3699" s="4">
        <v>45036</v>
      </c>
      <c r="C3699" s="2">
        <v>118577.82</v>
      </c>
      <c r="D3699" t="s">
        <v>849</v>
      </c>
      <c r="E3699" t="s">
        <v>850</v>
      </c>
      <c r="F3699" t="s">
        <v>11</v>
      </c>
      <c r="G3699" t="s">
        <v>24</v>
      </c>
      <c r="H3699" t="s">
        <v>565</v>
      </c>
      <c r="J3699" t="s">
        <v>8368</v>
      </c>
      <c r="K3699" t="str">
        <f>IF(COUNTIF(Customers!A:A, H3699)&gt;0, "Valid", "Invalid")</f>
        <v>Valid</v>
      </c>
      <c r="L3699" t="str">
        <f t="shared" si="285"/>
        <v>4</v>
      </c>
      <c r="M3699" t="str">
        <f t="shared" si="286"/>
        <v>2023</v>
      </c>
      <c r="N3699">
        <f t="shared" si="287"/>
        <v>118577.82</v>
      </c>
      <c r="O3699">
        <f t="shared" si="288"/>
        <v>118577.82</v>
      </c>
      <c r="P3699" t="str">
        <f t="shared" si="289"/>
        <v/>
      </c>
      <c r="Q3699" s="48" t="str">
        <f>IF(O3699="","",
   IF(OR(O3699&lt;EDA_Outlier_Analysis!$C$10, O3699&gt;EDA_Outlier_Analysis!$C$11),
      "Outlier",
      "Normal"))</f>
        <v>Normal</v>
      </c>
      <c r="R3699" t="str">
        <f>IF(P3699="","",
   IF(OR(P3699 &lt; EDA_Outlier_Analysis!$F$7, P3699 &gt; EDA_Outlier_Analysis!$F$8),
      "Outlier",
      "Normal"))</f>
        <v/>
      </c>
      <c r="S3699" t="str">
        <f>IF(N3699="","",
   IF(OR(N3699 &lt;EDA_Outlier_Analysis!$I$10, N3699 &gt; EDA_Outlier_Analysis!$I$11),
      "Outlier",
      "Normal"))</f>
        <v>Normal</v>
      </c>
    </row>
    <row r="3700" spans="1:19">
      <c r="A3700" t="s">
        <v>8369</v>
      </c>
      <c r="B3700" s="4">
        <v>44952</v>
      </c>
      <c r="C3700" s="2">
        <v>121046.5</v>
      </c>
      <c r="D3700" t="s">
        <v>849</v>
      </c>
      <c r="E3700" t="s">
        <v>853</v>
      </c>
      <c r="F3700" t="s">
        <v>10</v>
      </c>
      <c r="G3700" t="s">
        <v>34</v>
      </c>
      <c r="H3700" t="s">
        <v>22</v>
      </c>
      <c r="J3700" t="s">
        <v>8370</v>
      </c>
      <c r="K3700" t="str">
        <f>IF(COUNTIF(Customers!A:A, H3700)&gt;0, "Valid", "Invalid")</f>
        <v>Valid</v>
      </c>
      <c r="L3700" t="str">
        <f t="shared" si="285"/>
        <v>1</v>
      </c>
      <c r="M3700" t="str">
        <f t="shared" si="286"/>
        <v>2023</v>
      </c>
      <c r="N3700">
        <f t="shared" si="287"/>
        <v>121046.5</v>
      </c>
      <c r="O3700">
        <f t="shared" si="288"/>
        <v>121046.5</v>
      </c>
      <c r="P3700" t="str">
        <f t="shared" si="289"/>
        <v/>
      </c>
      <c r="Q3700" s="48" t="str">
        <f>IF(O3700="","",
   IF(OR(O3700&lt;EDA_Outlier_Analysis!$C$10, O3700&gt;EDA_Outlier_Analysis!$C$11),
      "Outlier",
      "Normal"))</f>
        <v>Normal</v>
      </c>
      <c r="R3700" t="str">
        <f>IF(P3700="","",
   IF(OR(P3700 &lt; EDA_Outlier_Analysis!$F$7, P3700 &gt; EDA_Outlier_Analysis!$F$8),
      "Outlier",
      "Normal"))</f>
        <v/>
      </c>
      <c r="S3700" t="str">
        <f>IF(N3700="","",
   IF(OR(N3700 &lt;EDA_Outlier_Analysis!$I$10, N3700 &gt; EDA_Outlier_Analysis!$I$11),
      "Outlier",
      "Normal"))</f>
        <v>Normal</v>
      </c>
    </row>
    <row r="3701" spans="1:19">
      <c r="A3701" t="s">
        <v>8371</v>
      </c>
      <c r="B3701" s="4">
        <v>44704</v>
      </c>
      <c r="C3701" s="2">
        <v>183817.81</v>
      </c>
      <c r="D3701" t="s">
        <v>849</v>
      </c>
      <c r="E3701" t="s">
        <v>850</v>
      </c>
      <c r="F3701" t="s">
        <v>9</v>
      </c>
      <c r="G3701" t="s">
        <v>20</v>
      </c>
      <c r="H3701" t="s">
        <v>355</v>
      </c>
      <c r="J3701" t="s">
        <v>8372</v>
      </c>
      <c r="K3701" t="str">
        <f>IF(COUNTIF(Customers!A:A, H3701)&gt;0, "Valid", "Invalid")</f>
        <v>Valid</v>
      </c>
      <c r="L3701" t="str">
        <f t="shared" si="285"/>
        <v>5</v>
      </c>
      <c r="M3701" t="str">
        <f t="shared" si="286"/>
        <v>2022</v>
      </c>
      <c r="N3701">
        <f t="shared" si="287"/>
        <v>183817.81</v>
      </c>
      <c r="O3701">
        <f t="shared" si="288"/>
        <v>183817.81</v>
      </c>
      <c r="P3701" t="str">
        <f t="shared" si="289"/>
        <v/>
      </c>
      <c r="Q3701" s="48" t="str">
        <f>IF(O3701="","",
   IF(OR(O3701&lt;EDA_Outlier_Analysis!$C$10, O3701&gt;EDA_Outlier_Analysis!$C$11),
      "Outlier",
      "Normal"))</f>
        <v>Normal</v>
      </c>
      <c r="R3701" t="str">
        <f>IF(P3701="","",
   IF(OR(P3701 &lt; EDA_Outlier_Analysis!$F$7, P3701 &gt; EDA_Outlier_Analysis!$F$8),
      "Outlier",
      "Normal"))</f>
        <v/>
      </c>
      <c r="S3701" t="str">
        <f>IF(N3701="","",
   IF(OR(N3701 &lt;EDA_Outlier_Analysis!$I$10, N3701 &gt; EDA_Outlier_Analysis!$I$11),
      "Outlier",
      "Normal"))</f>
        <v>Normal</v>
      </c>
    </row>
    <row r="3702" spans="1:19">
      <c r="A3702" t="s">
        <v>8373</v>
      </c>
      <c r="B3702" s="4">
        <v>44676</v>
      </c>
      <c r="C3702" s="2">
        <v>72000.92</v>
      </c>
      <c r="D3702" t="s">
        <v>849</v>
      </c>
      <c r="E3702" t="s">
        <v>868</v>
      </c>
      <c r="F3702" t="s">
        <v>9</v>
      </c>
      <c r="G3702" t="s">
        <v>24</v>
      </c>
      <c r="H3702" t="s">
        <v>399</v>
      </c>
      <c r="J3702" t="s">
        <v>8374</v>
      </c>
      <c r="K3702" t="str">
        <f>IF(COUNTIF(Customers!A:A, H3702)&gt;0, "Valid", "Invalid")</f>
        <v>Valid</v>
      </c>
      <c r="L3702" t="str">
        <f t="shared" si="285"/>
        <v>4</v>
      </c>
      <c r="M3702" t="str">
        <f t="shared" si="286"/>
        <v>2022</v>
      </c>
      <c r="N3702">
        <f t="shared" si="287"/>
        <v>72000.92</v>
      </c>
      <c r="O3702">
        <f t="shared" si="288"/>
        <v>72000.92</v>
      </c>
      <c r="P3702" t="str">
        <f t="shared" si="289"/>
        <v/>
      </c>
      <c r="Q3702" s="48" t="str">
        <f>IF(O3702="","",
   IF(OR(O3702&lt;EDA_Outlier_Analysis!$C$10, O3702&gt;EDA_Outlier_Analysis!$C$11),
      "Outlier",
      "Normal"))</f>
        <v>Normal</v>
      </c>
      <c r="R3702" t="str">
        <f>IF(P3702="","",
   IF(OR(P3702 &lt; EDA_Outlier_Analysis!$F$7, P3702 &gt; EDA_Outlier_Analysis!$F$8),
      "Outlier",
      "Normal"))</f>
        <v/>
      </c>
      <c r="S3702" t="str">
        <f>IF(N3702="","",
   IF(OR(N3702 &lt;EDA_Outlier_Analysis!$I$10, N3702 &gt; EDA_Outlier_Analysis!$I$11),
      "Outlier",
      "Normal"))</f>
        <v>Normal</v>
      </c>
    </row>
    <row r="3703" spans="1:19">
      <c r="A3703" t="s">
        <v>8375</v>
      </c>
      <c r="B3703" s="4">
        <v>44809</v>
      </c>
      <c r="C3703" s="2">
        <v>14041.63</v>
      </c>
      <c r="D3703" t="s">
        <v>873</v>
      </c>
      <c r="E3703" t="s">
        <v>873</v>
      </c>
      <c r="F3703" t="s">
        <v>9</v>
      </c>
      <c r="G3703" t="s">
        <v>31</v>
      </c>
      <c r="J3703" t="s">
        <v>8376</v>
      </c>
      <c r="K3703" t="str">
        <f>IF(COUNTIF(Customers!A:A, H3703)&gt;0, "Valid", "Invalid")</f>
        <v>Invalid</v>
      </c>
      <c r="L3703" t="str">
        <f t="shared" si="285"/>
        <v>9</v>
      </c>
      <c r="M3703" t="str">
        <f t="shared" si="286"/>
        <v>2022</v>
      </c>
      <c r="N3703">
        <f t="shared" si="287"/>
        <v>-14041.63</v>
      </c>
      <c r="O3703" t="str">
        <f t="shared" si="288"/>
        <v/>
      </c>
      <c r="P3703" t="str">
        <f t="shared" si="289"/>
        <v/>
      </c>
      <c r="Q3703" s="48" t="str">
        <f>IF(O3703="","",
   IF(OR(O3703&lt;EDA_Outlier_Analysis!$C$10, O3703&gt;EDA_Outlier_Analysis!$C$11),
      "Outlier",
      "Normal"))</f>
        <v/>
      </c>
      <c r="R3703" t="str">
        <f>IF(P3703="","",
   IF(OR(P3703 &lt; EDA_Outlier_Analysis!$F$7, P3703 &gt; EDA_Outlier_Analysis!$F$8),
      "Outlier",
      "Normal"))</f>
        <v/>
      </c>
      <c r="S3703" t="str">
        <f>IF(N3703="","",
   IF(OR(N3703 &lt;EDA_Outlier_Analysis!$I$10, N3703 &gt; EDA_Outlier_Analysis!$I$11),
      "Outlier",
      "Normal"))</f>
        <v>Normal</v>
      </c>
    </row>
    <row r="3704" spans="1:19">
      <c r="A3704" t="s">
        <v>8377</v>
      </c>
      <c r="B3704" s="4">
        <v>45068</v>
      </c>
      <c r="C3704" s="2">
        <v>140261.82</v>
      </c>
      <c r="D3704" t="s">
        <v>849</v>
      </c>
      <c r="E3704" t="s">
        <v>853</v>
      </c>
      <c r="F3704" t="s">
        <v>10</v>
      </c>
      <c r="G3704" t="s">
        <v>24</v>
      </c>
      <c r="H3704" t="s">
        <v>477</v>
      </c>
      <c r="J3704" t="s">
        <v>8378</v>
      </c>
      <c r="K3704" t="str">
        <f>IF(COUNTIF(Customers!A:A, H3704)&gt;0, "Valid", "Invalid")</f>
        <v>Valid</v>
      </c>
      <c r="L3704" t="str">
        <f t="shared" si="285"/>
        <v>5</v>
      </c>
      <c r="M3704" t="str">
        <f t="shared" si="286"/>
        <v>2023</v>
      </c>
      <c r="N3704">
        <f t="shared" si="287"/>
        <v>140261.82</v>
      </c>
      <c r="O3704">
        <f t="shared" si="288"/>
        <v>140261.82</v>
      </c>
      <c r="P3704" t="str">
        <f t="shared" si="289"/>
        <v/>
      </c>
      <c r="Q3704" s="48" t="str">
        <f>IF(O3704="","",
   IF(OR(O3704&lt;EDA_Outlier_Analysis!$C$10, O3704&gt;EDA_Outlier_Analysis!$C$11),
      "Outlier",
      "Normal"))</f>
        <v>Normal</v>
      </c>
      <c r="R3704" t="str">
        <f>IF(P3704="","",
   IF(OR(P3704 &lt; EDA_Outlier_Analysis!$F$7, P3704 &gt; EDA_Outlier_Analysis!$F$8),
      "Outlier",
      "Normal"))</f>
        <v/>
      </c>
      <c r="S3704" t="str">
        <f>IF(N3704="","",
   IF(OR(N3704 &lt;EDA_Outlier_Analysis!$I$10, N3704 &gt; EDA_Outlier_Analysis!$I$11),
      "Outlier",
      "Normal"))</f>
        <v>Normal</v>
      </c>
    </row>
    <row r="3705" spans="1:19">
      <c r="A3705" t="s">
        <v>8379</v>
      </c>
      <c r="B3705" s="4">
        <v>45194</v>
      </c>
      <c r="C3705" s="2">
        <v>24983.91</v>
      </c>
      <c r="D3705" t="s">
        <v>1345</v>
      </c>
      <c r="E3705" t="s">
        <v>1345</v>
      </c>
      <c r="F3705" t="s">
        <v>9</v>
      </c>
      <c r="G3705" t="s">
        <v>34</v>
      </c>
      <c r="J3705" t="s">
        <v>8380</v>
      </c>
      <c r="K3705" t="str">
        <f>IF(COUNTIF(Customers!A:A, H3705)&gt;0, "Valid", "Invalid")</f>
        <v>Invalid</v>
      </c>
      <c r="L3705" t="str">
        <f t="shared" si="285"/>
        <v>9</v>
      </c>
      <c r="M3705" t="str">
        <f t="shared" si="286"/>
        <v>2023</v>
      </c>
      <c r="N3705">
        <f t="shared" si="287"/>
        <v>-24983.91</v>
      </c>
      <c r="O3705" t="str">
        <f t="shared" si="288"/>
        <v/>
      </c>
      <c r="P3705" t="str">
        <f t="shared" si="289"/>
        <v/>
      </c>
      <c r="Q3705" s="48" t="str">
        <f>IF(O3705="","",
   IF(OR(O3705&lt;EDA_Outlier_Analysis!$C$10, O3705&gt;EDA_Outlier_Analysis!$C$11),
      "Outlier",
      "Normal"))</f>
        <v/>
      </c>
      <c r="R3705" t="str">
        <f>IF(P3705="","",
   IF(OR(P3705 &lt; EDA_Outlier_Analysis!$F$7, P3705 &gt; EDA_Outlier_Analysis!$F$8),
      "Outlier",
      "Normal"))</f>
        <v/>
      </c>
      <c r="S3705" t="str">
        <f>IF(N3705="","",
   IF(OR(N3705 &lt;EDA_Outlier_Analysis!$I$10, N3705 &gt; EDA_Outlier_Analysis!$I$11),
      "Outlier",
      "Normal"))</f>
        <v>Normal</v>
      </c>
    </row>
    <row r="3706" spans="1:19">
      <c r="A3706" t="s">
        <v>8381</v>
      </c>
      <c r="B3706" s="4">
        <v>44767</v>
      </c>
      <c r="C3706" s="2">
        <v>-2000</v>
      </c>
      <c r="D3706" t="s">
        <v>840</v>
      </c>
      <c r="E3706" t="s">
        <v>841</v>
      </c>
      <c r="F3706" t="s">
        <v>10</v>
      </c>
      <c r="G3706" t="s">
        <v>20</v>
      </c>
      <c r="I3706" t="s">
        <v>968</v>
      </c>
      <c r="J3706" t="s">
        <v>8382</v>
      </c>
      <c r="K3706" t="str">
        <f>IF(COUNTIF(Customers!A:A, H3706)&gt;0, "Valid", "Invalid")</f>
        <v>Invalid</v>
      </c>
      <c r="L3706" t="str">
        <f t="shared" si="285"/>
        <v>7</v>
      </c>
      <c r="M3706" t="str">
        <f t="shared" si="286"/>
        <v>2022</v>
      </c>
      <c r="N3706">
        <f t="shared" si="287"/>
        <v>-2000</v>
      </c>
      <c r="O3706" t="str">
        <f t="shared" si="288"/>
        <v/>
      </c>
      <c r="P3706">
        <f t="shared" si="289"/>
        <v>2000</v>
      </c>
      <c r="Q3706" s="48" t="str">
        <f>IF(O3706="","",
   IF(OR(O3706&lt;EDA_Outlier_Analysis!$C$10, O3706&gt;EDA_Outlier_Analysis!$C$11),
      "Outlier",
      "Normal"))</f>
        <v/>
      </c>
      <c r="R3706" t="str">
        <f>IF(P3706="","",
   IF(OR(P3706 &lt; EDA_Outlier_Analysis!$F$7, P3706 &gt; EDA_Outlier_Analysis!$F$8),
      "Outlier",
      "Normal"))</f>
        <v>Outlier</v>
      </c>
      <c r="S3706" t="str">
        <f>IF(N3706="","",
   IF(OR(N3706 &lt;EDA_Outlier_Analysis!$I$10, N3706 &gt; EDA_Outlier_Analysis!$I$11),
      "Outlier",
      "Normal"))</f>
        <v>Normal</v>
      </c>
    </row>
    <row r="3707" spans="1:19">
      <c r="A3707" t="s">
        <v>8383</v>
      </c>
      <c r="B3707" s="4">
        <v>44930</v>
      </c>
      <c r="C3707" s="2">
        <v>145784.07</v>
      </c>
      <c r="D3707" t="s">
        <v>849</v>
      </c>
      <c r="E3707" t="s">
        <v>853</v>
      </c>
      <c r="F3707" t="s">
        <v>9</v>
      </c>
      <c r="G3707" t="s">
        <v>31</v>
      </c>
      <c r="H3707" t="s">
        <v>43</v>
      </c>
      <c r="J3707" t="s">
        <v>8384</v>
      </c>
      <c r="K3707" t="str">
        <f>IF(COUNTIF(Customers!A:A, H3707)&gt;0, "Valid", "Invalid")</f>
        <v>Valid</v>
      </c>
      <c r="L3707" t="str">
        <f t="shared" si="285"/>
        <v>1</v>
      </c>
      <c r="M3707" t="str">
        <f t="shared" si="286"/>
        <v>2023</v>
      </c>
      <c r="N3707">
        <f t="shared" si="287"/>
        <v>145784.07</v>
      </c>
      <c r="O3707">
        <f t="shared" si="288"/>
        <v>145784.07</v>
      </c>
      <c r="P3707" t="str">
        <f t="shared" si="289"/>
        <v/>
      </c>
      <c r="Q3707" s="48" t="str">
        <f>IF(O3707="","",
   IF(OR(O3707&lt;EDA_Outlier_Analysis!$C$10, O3707&gt;EDA_Outlier_Analysis!$C$11),
      "Outlier",
      "Normal"))</f>
        <v>Normal</v>
      </c>
      <c r="R3707" t="str">
        <f>IF(P3707="","",
   IF(OR(P3707 &lt; EDA_Outlier_Analysis!$F$7, P3707 &gt; EDA_Outlier_Analysis!$F$8),
      "Outlier",
      "Normal"))</f>
        <v/>
      </c>
      <c r="S3707" t="str">
        <f>IF(N3707="","",
   IF(OR(N3707 &lt;EDA_Outlier_Analysis!$I$10, N3707 &gt; EDA_Outlier_Analysis!$I$11),
      "Outlier",
      "Normal"))</f>
        <v>Normal</v>
      </c>
    </row>
    <row r="3708" spans="1:19">
      <c r="A3708" t="s">
        <v>8385</v>
      </c>
      <c r="B3708" s="4">
        <v>44774</v>
      </c>
      <c r="C3708" s="2">
        <v>178169.45</v>
      </c>
      <c r="D3708" t="s">
        <v>849</v>
      </c>
      <c r="E3708" t="s">
        <v>853</v>
      </c>
      <c r="F3708" t="s">
        <v>10</v>
      </c>
      <c r="G3708" t="s">
        <v>31</v>
      </c>
      <c r="H3708" t="s">
        <v>737</v>
      </c>
      <c r="J3708" t="s">
        <v>8386</v>
      </c>
      <c r="K3708" t="str">
        <f>IF(COUNTIF(Customers!A:A, H3708)&gt;0, "Valid", "Invalid")</f>
        <v>Valid</v>
      </c>
      <c r="L3708" t="str">
        <f t="shared" si="285"/>
        <v>8</v>
      </c>
      <c r="M3708" t="str">
        <f t="shared" si="286"/>
        <v>2022</v>
      </c>
      <c r="N3708">
        <f t="shared" si="287"/>
        <v>178169.45</v>
      </c>
      <c r="O3708">
        <f t="shared" si="288"/>
        <v>178169.45</v>
      </c>
      <c r="P3708" t="str">
        <f t="shared" si="289"/>
        <v/>
      </c>
      <c r="Q3708" s="48" t="str">
        <f>IF(O3708="","",
   IF(OR(O3708&lt;EDA_Outlier_Analysis!$C$10, O3708&gt;EDA_Outlier_Analysis!$C$11),
      "Outlier",
      "Normal"))</f>
        <v>Normal</v>
      </c>
      <c r="R3708" t="str">
        <f>IF(P3708="","",
   IF(OR(P3708 &lt; EDA_Outlier_Analysis!$F$7, P3708 &gt; EDA_Outlier_Analysis!$F$8),
      "Outlier",
      "Normal"))</f>
        <v/>
      </c>
      <c r="S3708" t="str">
        <f>IF(N3708="","",
   IF(OR(N3708 &lt;EDA_Outlier_Analysis!$I$10, N3708 &gt; EDA_Outlier_Analysis!$I$11),
      "Outlier",
      "Normal"))</f>
        <v>Normal</v>
      </c>
    </row>
    <row r="3709" spans="1:19">
      <c r="A3709" t="s">
        <v>8387</v>
      </c>
      <c r="B3709" s="4">
        <v>45231</v>
      </c>
      <c r="C3709" s="2">
        <v>-29059.53</v>
      </c>
      <c r="D3709" t="s">
        <v>840</v>
      </c>
      <c r="E3709" t="s">
        <v>841</v>
      </c>
      <c r="F3709" t="s">
        <v>11</v>
      </c>
      <c r="G3709" t="s">
        <v>20</v>
      </c>
      <c r="I3709" t="s">
        <v>968</v>
      </c>
      <c r="J3709" t="s">
        <v>8388</v>
      </c>
      <c r="K3709" t="str">
        <f>IF(COUNTIF(Customers!A:A, H3709)&gt;0, "Valid", "Invalid")</f>
        <v>Invalid</v>
      </c>
      <c r="L3709" t="str">
        <f t="shared" si="285"/>
        <v>11</v>
      </c>
      <c r="M3709" t="str">
        <f t="shared" si="286"/>
        <v>2023</v>
      </c>
      <c r="N3709">
        <f t="shared" si="287"/>
        <v>-29059.53</v>
      </c>
      <c r="O3709" t="str">
        <f t="shared" si="288"/>
        <v/>
      </c>
      <c r="P3709">
        <f t="shared" si="289"/>
        <v>29059.53</v>
      </c>
      <c r="Q3709" s="48" t="str">
        <f>IF(O3709="","",
   IF(OR(O3709&lt;EDA_Outlier_Analysis!$C$10, O3709&gt;EDA_Outlier_Analysis!$C$11),
      "Outlier",
      "Normal"))</f>
        <v/>
      </c>
      <c r="R3709" t="str">
        <f>IF(P3709="","",
   IF(OR(P3709 &lt; EDA_Outlier_Analysis!$F$7, P3709 &gt; EDA_Outlier_Analysis!$F$8),
      "Outlier",
      "Normal"))</f>
        <v>Normal</v>
      </c>
      <c r="S3709" t="str">
        <f>IF(N3709="","",
   IF(OR(N3709 &lt;EDA_Outlier_Analysis!$I$10, N3709 &gt; EDA_Outlier_Analysis!$I$11),
      "Outlier",
      "Normal"))</f>
        <v>Normal</v>
      </c>
    </row>
    <row r="3710" spans="1:19">
      <c r="A3710" t="s">
        <v>8389</v>
      </c>
      <c r="B3710" s="4">
        <v>44597</v>
      </c>
      <c r="C3710" s="2">
        <v>-21247.22</v>
      </c>
      <c r="D3710" t="s">
        <v>840</v>
      </c>
      <c r="E3710" t="s">
        <v>864</v>
      </c>
      <c r="F3710" t="s">
        <v>11</v>
      </c>
      <c r="G3710" t="s">
        <v>24</v>
      </c>
      <c r="I3710" t="s">
        <v>2491</v>
      </c>
      <c r="J3710" t="s">
        <v>8390</v>
      </c>
      <c r="K3710" t="str">
        <f>IF(COUNTIF(Customers!A:A, H3710)&gt;0, "Valid", "Invalid")</f>
        <v>Invalid</v>
      </c>
      <c r="L3710" t="str">
        <f t="shared" si="285"/>
        <v>2</v>
      </c>
      <c r="M3710" t="str">
        <f t="shared" si="286"/>
        <v>2022</v>
      </c>
      <c r="N3710">
        <f t="shared" si="287"/>
        <v>-21247.22</v>
      </c>
      <c r="O3710" t="str">
        <f t="shared" si="288"/>
        <v/>
      </c>
      <c r="P3710">
        <f t="shared" si="289"/>
        <v>21247.22</v>
      </c>
      <c r="Q3710" s="48" t="str">
        <f>IF(O3710="","",
   IF(OR(O3710&lt;EDA_Outlier_Analysis!$C$10, O3710&gt;EDA_Outlier_Analysis!$C$11),
      "Outlier",
      "Normal"))</f>
        <v/>
      </c>
      <c r="R3710" t="str">
        <f>IF(P3710="","",
   IF(OR(P3710 &lt; EDA_Outlier_Analysis!$F$7, P3710 &gt; EDA_Outlier_Analysis!$F$8),
      "Outlier",
      "Normal"))</f>
        <v>Outlier</v>
      </c>
      <c r="S3710" t="str">
        <f>IF(N3710="","",
   IF(OR(N3710 &lt;EDA_Outlier_Analysis!$I$10, N3710 &gt; EDA_Outlier_Analysis!$I$11),
      "Outlier",
      "Normal"))</f>
        <v>Normal</v>
      </c>
    </row>
    <row r="3711" spans="1:19">
      <c r="A3711" t="s">
        <v>8391</v>
      </c>
      <c r="B3711" s="4">
        <v>44778</v>
      </c>
      <c r="C3711" s="2">
        <v>169918.16</v>
      </c>
      <c r="D3711" t="s">
        <v>849</v>
      </c>
      <c r="E3711" t="s">
        <v>853</v>
      </c>
      <c r="F3711" t="s">
        <v>10</v>
      </c>
      <c r="G3711" t="s">
        <v>31</v>
      </c>
      <c r="H3711" t="s">
        <v>147</v>
      </c>
      <c r="J3711" t="s">
        <v>8392</v>
      </c>
      <c r="K3711" t="str">
        <f>IF(COUNTIF(Customers!A:A, H3711)&gt;0, "Valid", "Invalid")</f>
        <v>Valid</v>
      </c>
      <c r="L3711" t="str">
        <f t="shared" si="285"/>
        <v>8</v>
      </c>
      <c r="M3711" t="str">
        <f t="shared" si="286"/>
        <v>2022</v>
      </c>
      <c r="N3711">
        <f t="shared" si="287"/>
        <v>169918.16</v>
      </c>
      <c r="O3711">
        <f t="shared" si="288"/>
        <v>169918.16</v>
      </c>
      <c r="P3711" t="str">
        <f t="shared" si="289"/>
        <v/>
      </c>
      <c r="Q3711" s="48" t="str">
        <f>IF(O3711="","",
   IF(OR(O3711&lt;EDA_Outlier_Analysis!$C$10, O3711&gt;EDA_Outlier_Analysis!$C$11),
      "Outlier",
      "Normal"))</f>
        <v>Normal</v>
      </c>
      <c r="R3711" t="str">
        <f>IF(P3711="","",
   IF(OR(P3711 &lt; EDA_Outlier_Analysis!$F$7, P3711 &gt; EDA_Outlier_Analysis!$F$8),
      "Outlier",
      "Normal"))</f>
        <v/>
      </c>
      <c r="S3711" t="str">
        <f>IF(N3711="","",
   IF(OR(N3711 &lt;EDA_Outlier_Analysis!$I$10, N3711 &gt; EDA_Outlier_Analysis!$I$11),
      "Outlier",
      "Normal"))</f>
        <v>Normal</v>
      </c>
    </row>
    <row r="3712" spans="1:19">
      <c r="A3712" t="s">
        <v>8393</v>
      </c>
      <c r="B3712" s="4">
        <v>45184</v>
      </c>
      <c r="C3712" s="2">
        <v>152237.31</v>
      </c>
      <c r="D3712" t="s">
        <v>849</v>
      </c>
      <c r="E3712" t="s">
        <v>868</v>
      </c>
      <c r="F3712" t="s">
        <v>10</v>
      </c>
      <c r="G3712" t="s">
        <v>34</v>
      </c>
      <c r="H3712" t="s">
        <v>119</v>
      </c>
      <c r="J3712" t="s">
        <v>8394</v>
      </c>
      <c r="K3712" t="str">
        <f>IF(COUNTIF(Customers!A:A, H3712)&gt;0, "Valid", "Invalid")</f>
        <v>Valid</v>
      </c>
      <c r="L3712" t="str">
        <f t="shared" si="285"/>
        <v>9</v>
      </c>
      <c r="M3712" t="str">
        <f t="shared" si="286"/>
        <v>2023</v>
      </c>
      <c r="N3712">
        <f t="shared" si="287"/>
        <v>152237.31</v>
      </c>
      <c r="O3712">
        <f t="shared" si="288"/>
        <v>152237.31</v>
      </c>
      <c r="P3712" t="str">
        <f t="shared" si="289"/>
        <v/>
      </c>
      <c r="Q3712" s="48" t="str">
        <f>IF(O3712="","",
   IF(OR(O3712&lt;EDA_Outlier_Analysis!$C$10, O3712&gt;EDA_Outlier_Analysis!$C$11),
      "Outlier",
      "Normal"))</f>
        <v>Normal</v>
      </c>
      <c r="R3712" t="str">
        <f>IF(P3712="","",
   IF(OR(P3712 &lt; EDA_Outlier_Analysis!$F$7, P3712 &gt; EDA_Outlier_Analysis!$F$8),
      "Outlier",
      "Normal"))</f>
        <v/>
      </c>
      <c r="S3712" t="str">
        <f>IF(N3712="","",
   IF(OR(N3712 &lt;EDA_Outlier_Analysis!$I$10, N3712 &gt; EDA_Outlier_Analysis!$I$11),
      "Outlier",
      "Normal"))</f>
        <v>Normal</v>
      </c>
    </row>
    <row r="3713" spans="1:19">
      <c r="A3713" t="s">
        <v>8395</v>
      </c>
      <c r="B3713" s="4">
        <v>45198</v>
      </c>
      <c r="C3713" s="2">
        <v>165803.28</v>
      </c>
      <c r="D3713" t="s">
        <v>849</v>
      </c>
      <c r="E3713" t="s">
        <v>850</v>
      </c>
      <c r="F3713" t="s">
        <v>10</v>
      </c>
      <c r="G3713" t="s">
        <v>24</v>
      </c>
      <c r="H3713" t="s">
        <v>169</v>
      </c>
      <c r="J3713" t="s">
        <v>8396</v>
      </c>
      <c r="K3713" t="str">
        <f>IF(COUNTIF(Customers!A:A, H3713)&gt;0, "Valid", "Invalid")</f>
        <v>Valid</v>
      </c>
      <c r="L3713" t="str">
        <f t="shared" si="285"/>
        <v>9</v>
      </c>
      <c r="M3713" t="str">
        <f t="shared" si="286"/>
        <v>2023</v>
      </c>
      <c r="N3713">
        <f t="shared" si="287"/>
        <v>165803.28</v>
      </c>
      <c r="O3713">
        <f t="shared" si="288"/>
        <v>165803.28</v>
      </c>
      <c r="P3713" t="str">
        <f t="shared" si="289"/>
        <v/>
      </c>
      <c r="Q3713" s="48" t="str">
        <f>IF(O3713="","",
   IF(OR(O3713&lt;EDA_Outlier_Analysis!$C$10, O3713&gt;EDA_Outlier_Analysis!$C$11),
      "Outlier",
      "Normal"))</f>
        <v>Normal</v>
      </c>
      <c r="R3713" t="str">
        <f>IF(P3713="","",
   IF(OR(P3713 &lt; EDA_Outlier_Analysis!$F$7, P3713 &gt; EDA_Outlier_Analysis!$F$8),
      "Outlier",
      "Normal"))</f>
        <v/>
      </c>
      <c r="S3713" t="str">
        <f>IF(N3713="","",
   IF(OR(N3713 &lt;EDA_Outlier_Analysis!$I$10, N3713 &gt; EDA_Outlier_Analysis!$I$11),
      "Outlier",
      "Normal"))</f>
        <v>Normal</v>
      </c>
    </row>
    <row r="3714" spans="1:19">
      <c r="A3714" t="s">
        <v>8397</v>
      </c>
      <c r="B3714" s="4">
        <v>44753</v>
      </c>
      <c r="C3714" s="2">
        <v>-56426.03</v>
      </c>
      <c r="D3714" t="s">
        <v>840</v>
      </c>
      <c r="E3714" t="s">
        <v>905</v>
      </c>
      <c r="F3714" t="s">
        <v>11</v>
      </c>
      <c r="G3714" t="s">
        <v>31</v>
      </c>
      <c r="I3714" t="s">
        <v>1096</v>
      </c>
      <c r="J3714" t="s">
        <v>8398</v>
      </c>
      <c r="K3714" t="str">
        <f>IF(COUNTIF(Customers!A:A, H3714)&gt;0, "Valid", "Invalid")</f>
        <v>Invalid</v>
      </c>
      <c r="L3714" t="str">
        <f t="shared" si="285"/>
        <v>7</v>
      </c>
      <c r="M3714" t="str">
        <f t="shared" si="286"/>
        <v>2022</v>
      </c>
      <c r="N3714">
        <f t="shared" si="287"/>
        <v>-56426.03</v>
      </c>
      <c r="O3714" t="str">
        <f t="shared" si="288"/>
        <v/>
      </c>
      <c r="P3714">
        <f t="shared" si="289"/>
        <v>56426.03</v>
      </c>
      <c r="Q3714" s="48" t="str">
        <f>IF(O3714="","",
   IF(OR(O3714&lt;EDA_Outlier_Analysis!$C$10, O3714&gt;EDA_Outlier_Analysis!$C$11),
      "Outlier",
      "Normal"))</f>
        <v/>
      </c>
      <c r="R3714" t="str">
        <f>IF(P3714="","",
   IF(OR(P3714 &lt; EDA_Outlier_Analysis!$F$7, P3714 &gt; EDA_Outlier_Analysis!$F$8),
      "Outlier",
      "Normal"))</f>
        <v>Outlier</v>
      </c>
      <c r="S3714" t="str">
        <f>IF(N3714="","",
   IF(OR(N3714 &lt;EDA_Outlier_Analysis!$I$10, N3714 &gt; EDA_Outlier_Analysis!$I$11),
      "Outlier",
      "Normal"))</f>
        <v>Normal</v>
      </c>
    </row>
    <row r="3715" spans="1:19">
      <c r="A3715" t="s">
        <v>8399</v>
      </c>
      <c r="B3715" s="4">
        <v>45206</v>
      </c>
      <c r="C3715" s="2">
        <v>-61043.28</v>
      </c>
      <c r="D3715" t="s">
        <v>840</v>
      </c>
      <c r="E3715" t="s">
        <v>864</v>
      </c>
      <c r="F3715" t="s">
        <v>11</v>
      </c>
      <c r="G3715" t="s">
        <v>24</v>
      </c>
      <c r="I3715" t="s">
        <v>1035</v>
      </c>
      <c r="J3715" t="s">
        <v>8400</v>
      </c>
      <c r="K3715" t="str">
        <f>IF(COUNTIF(Customers!A:A, H3715)&gt;0, "Valid", "Invalid")</f>
        <v>Invalid</v>
      </c>
      <c r="L3715" t="str">
        <f t="shared" ref="L3715:L3778" si="290">TEXT(B3715,"m")</f>
        <v>10</v>
      </c>
      <c r="M3715" t="str">
        <f t="shared" ref="M3715:M3778" si="291">TEXT(B3715,"yyyy")</f>
        <v>2023</v>
      </c>
      <c r="N3715">
        <f t="shared" ref="N3715:N3778" si="292">IF(D3715="Revenue",C3715,-ABS(C3715))</f>
        <v>-61043.28</v>
      </c>
      <c r="O3715" t="str">
        <f t="shared" ref="O3715:O3778" si="293">IF(D3715="Revenue", C3715, "")</f>
        <v/>
      </c>
      <c r="P3715">
        <f t="shared" ref="P3715:P3778" si="294">IF(D3715="Expense", ABS(C3715), "")</f>
        <v>61043.28</v>
      </c>
      <c r="Q3715" s="48" t="str">
        <f>IF(O3715="","",
   IF(OR(O3715&lt;EDA_Outlier_Analysis!$C$10, O3715&gt;EDA_Outlier_Analysis!$C$11),
      "Outlier",
      "Normal"))</f>
        <v/>
      </c>
      <c r="R3715" t="str">
        <f>IF(P3715="","",
   IF(OR(P3715 &lt; EDA_Outlier_Analysis!$F$7, P3715 &gt; EDA_Outlier_Analysis!$F$8),
      "Outlier",
      "Normal"))</f>
        <v>Outlier</v>
      </c>
      <c r="S3715" t="str">
        <f>IF(N3715="","",
   IF(OR(N3715 &lt;EDA_Outlier_Analysis!$I$10, N3715 &gt; EDA_Outlier_Analysis!$I$11),
      "Outlier",
      "Normal"))</f>
        <v>Normal</v>
      </c>
    </row>
    <row r="3716" spans="1:19">
      <c r="A3716" t="s">
        <v>8401</v>
      </c>
      <c r="B3716" s="4">
        <v>45019</v>
      </c>
      <c r="C3716" s="2">
        <v>-40634.26</v>
      </c>
      <c r="D3716" t="s">
        <v>840</v>
      </c>
      <c r="E3716" t="s">
        <v>841</v>
      </c>
      <c r="F3716" t="s">
        <v>10</v>
      </c>
      <c r="G3716" t="s">
        <v>31</v>
      </c>
      <c r="I3716" t="s">
        <v>1438</v>
      </c>
      <c r="J3716" t="s">
        <v>8402</v>
      </c>
      <c r="K3716" t="str">
        <f>IF(COUNTIF(Customers!A:A, H3716)&gt;0, "Valid", "Invalid")</f>
        <v>Invalid</v>
      </c>
      <c r="L3716" t="str">
        <f t="shared" si="290"/>
        <v>4</v>
      </c>
      <c r="M3716" t="str">
        <f t="shared" si="291"/>
        <v>2023</v>
      </c>
      <c r="N3716">
        <f t="shared" si="292"/>
        <v>-40634.26</v>
      </c>
      <c r="O3716" t="str">
        <f t="shared" si="293"/>
        <v/>
      </c>
      <c r="P3716">
        <f t="shared" si="294"/>
        <v>40634.26</v>
      </c>
      <c r="Q3716" s="48" t="str">
        <f>IF(O3716="","",
   IF(OR(O3716&lt;EDA_Outlier_Analysis!$C$10, O3716&gt;EDA_Outlier_Analysis!$C$11),
      "Outlier",
      "Normal"))</f>
        <v/>
      </c>
      <c r="R3716" t="str">
        <f>IF(P3716="","",
   IF(OR(P3716 &lt; EDA_Outlier_Analysis!$F$7, P3716 &gt; EDA_Outlier_Analysis!$F$8),
      "Outlier",
      "Normal"))</f>
        <v>Normal</v>
      </c>
      <c r="S3716" t="str">
        <f>IF(N3716="","",
   IF(OR(N3716 &lt;EDA_Outlier_Analysis!$I$10, N3716 &gt; EDA_Outlier_Analysis!$I$11),
      "Outlier",
      "Normal"))</f>
        <v>Normal</v>
      </c>
    </row>
    <row r="3717" spans="1:19">
      <c r="A3717" t="s">
        <v>8403</v>
      </c>
      <c r="B3717" s="4">
        <v>44841</v>
      </c>
      <c r="C3717" s="2">
        <v>132410.01</v>
      </c>
      <c r="D3717" t="s">
        <v>849</v>
      </c>
      <c r="E3717" t="s">
        <v>853</v>
      </c>
      <c r="F3717" t="s">
        <v>11</v>
      </c>
      <c r="G3717" t="s">
        <v>20</v>
      </c>
      <c r="H3717" t="s">
        <v>109</v>
      </c>
      <c r="J3717" t="s">
        <v>8404</v>
      </c>
      <c r="K3717" t="str">
        <f>IF(COUNTIF(Customers!A:A, H3717)&gt;0, "Valid", "Invalid")</f>
        <v>Valid</v>
      </c>
      <c r="L3717" t="str">
        <f t="shared" si="290"/>
        <v>10</v>
      </c>
      <c r="M3717" t="str">
        <f t="shared" si="291"/>
        <v>2022</v>
      </c>
      <c r="N3717">
        <f t="shared" si="292"/>
        <v>132410.01</v>
      </c>
      <c r="O3717">
        <f t="shared" si="293"/>
        <v>132410.01</v>
      </c>
      <c r="P3717" t="str">
        <f t="shared" si="294"/>
        <v/>
      </c>
      <c r="Q3717" s="48" t="str">
        <f>IF(O3717="","",
   IF(OR(O3717&lt;EDA_Outlier_Analysis!$C$10, O3717&gt;EDA_Outlier_Analysis!$C$11),
      "Outlier",
      "Normal"))</f>
        <v>Normal</v>
      </c>
      <c r="R3717" t="str">
        <f>IF(P3717="","",
   IF(OR(P3717 &lt; EDA_Outlier_Analysis!$F$7, P3717 &gt; EDA_Outlier_Analysis!$F$8),
      "Outlier",
      "Normal"))</f>
        <v/>
      </c>
      <c r="S3717" t="str">
        <f>IF(N3717="","",
   IF(OR(N3717 &lt;EDA_Outlier_Analysis!$I$10, N3717 &gt; EDA_Outlier_Analysis!$I$11),
      "Outlier",
      "Normal"))</f>
        <v>Normal</v>
      </c>
    </row>
    <row r="3718" spans="1:19">
      <c r="A3718" t="s">
        <v>8405</v>
      </c>
      <c r="B3718" s="4">
        <v>45290</v>
      </c>
      <c r="C3718" s="2">
        <v>-42061.13</v>
      </c>
      <c r="D3718" t="s">
        <v>840</v>
      </c>
      <c r="E3718" t="s">
        <v>845</v>
      </c>
      <c r="F3718" t="s">
        <v>9</v>
      </c>
      <c r="G3718" t="s">
        <v>31</v>
      </c>
      <c r="I3718" t="s">
        <v>1468</v>
      </c>
      <c r="J3718" t="s">
        <v>8406</v>
      </c>
      <c r="K3718" t="str">
        <f>IF(COUNTIF(Customers!A:A, H3718)&gt;0, "Valid", "Invalid")</f>
        <v>Invalid</v>
      </c>
      <c r="L3718" t="str">
        <f t="shared" si="290"/>
        <v>12</v>
      </c>
      <c r="M3718" t="str">
        <f t="shared" si="291"/>
        <v>2023</v>
      </c>
      <c r="N3718">
        <f t="shared" si="292"/>
        <v>-42061.13</v>
      </c>
      <c r="O3718" t="str">
        <f t="shared" si="293"/>
        <v/>
      </c>
      <c r="P3718">
        <f t="shared" si="294"/>
        <v>42061.13</v>
      </c>
      <c r="Q3718" s="48" t="str">
        <f>IF(O3718="","",
   IF(OR(O3718&lt;EDA_Outlier_Analysis!$C$10, O3718&gt;EDA_Outlier_Analysis!$C$11),
      "Outlier",
      "Normal"))</f>
        <v/>
      </c>
      <c r="R3718" t="str">
        <f>IF(P3718="","",
   IF(OR(P3718 &lt; EDA_Outlier_Analysis!$F$7, P3718 &gt; EDA_Outlier_Analysis!$F$8),
      "Outlier",
      "Normal"))</f>
        <v>Normal</v>
      </c>
      <c r="S3718" t="str">
        <f>IF(N3718="","",
   IF(OR(N3718 &lt;EDA_Outlier_Analysis!$I$10, N3718 &gt; EDA_Outlier_Analysis!$I$11),
      "Outlier",
      "Normal"))</f>
        <v>Normal</v>
      </c>
    </row>
    <row r="3719" spans="1:19">
      <c r="A3719" t="s">
        <v>8407</v>
      </c>
      <c r="B3719" s="4">
        <v>44693</v>
      </c>
      <c r="C3719" s="2">
        <v>-30499.55</v>
      </c>
      <c r="D3719" t="s">
        <v>840</v>
      </c>
      <c r="E3719" t="s">
        <v>856</v>
      </c>
      <c r="F3719" t="s">
        <v>10</v>
      </c>
      <c r="G3719" t="s">
        <v>24</v>
      </c>
      <c r="I3719" t="s">
        <v>1533</v>
      </c>
      <c r="J3719" t="s">
        <v>8408</v>
      </c>
      <c r="K3719" t="str">
        <f>IF(COUNTIF(Customers!A:A, H3719)&gt;0, "Valid", "Invalid")</f>
        <v>Invalid</v>
      </c>
      <c r="L3719" t="str">
        <f t="shared" si="290"/>
        <v>5</v>
      </c>
      <c r="M3719" t="str">
        <f t="shared" si="291"/>
        <v>2022</v>
      </c>
      <c r="N3719">
        <f t="shared" si="292"/>
        <v>-30499.55</v>
      </c>
      <c r="O3719" t="str">
        <f t="shared" si="293"/>
        <v/>
      </c>
      <c r="P3719">
        <f t="shared" si="294"/>
        <v>30499.55</v>
      </c>
      <c r="Q3719" s="48" t="str">
        <f>IF(O3719="","",
   IF(OR(O3719&lt;EDA_Outlier_Analysis!$C$10, O3719&gt;EDA_Outlier_Analysis!$C$11),
      "Outlier",
      "Normal"))</f>
        <v/>
      </c>
      <c r="R3719" t="str">
        <f>IF(P3719="","",
   IF(OR(P3719 &lt; EDA_Outlier_Analysis!$F$7, P3719 &gt; EDA_Outlier_Analysis!$F$8),
      "Outlier",
      "Normal"))</f>
        <v>Normal</v>
      </c>
      <c r="S3719" t="str">
        <f>IF(N3719="","",
   IF(OR(N3719 &lt;EDA_Outlier_Analysis!$I$10, N3719 &gt; EDA_Outlier_Analysis!$I$11),
      "Outlier",
      "Normal"))</f>
        <v>Normal</v>
      </c>
    </row>
    <row r="3720" spans="1:19">
      <c r="A3720" t="s">
        <v>8409</v>
      </c>
      <c r="B3720" s="4">
        <v>45078</v>
      </c>
      <c r="C3720" s="2">
        <v>262238.48</v>
      </c>
      <c r="D3720" t="s">
        <v>849</v>
      </c>
      <c r="E3720" t="s">
        <v>868</v>
      </c>
      <c r="F3720" t="s">
        <v>11</v>
      </c>
      <c r="G3720" t="s">
        <v>20</v>
      </c>
      <c r="H3720" t="s">
        <v>709</v>
      </c>
      <c r="J3720" t="s">
        <v>8410</v>
      </c>
      <c r="K3720" t="str">
        <f>IF(COUNTIF(Customers!A:A, H3720)&gt;0, "Valid", "Invalid")</f>
        <v>Valid</v>
      </c>
      <c r="L3720" t="str">
        <f t="shared" si="290"/>
        <v>6</v>
      </c>
      <c r="M3720" t="str">
        <f t="shared" si="291"/>
        <v>2023</v>
      </c>
      <c r="N3720">
        <f t="shared" si="292"/>
        <v>262238.48</v>
      </c>
      <c r="O3720">
        <f t="shared" si="293"/>
        <v>262238.48</v>
      </c>
      <c r="P3720" t="str">
        <f t="shared" si="294"/>
        <v/>
      </c>
      <c r="Q3720" s="48" t="str">
        <f>IF(O3720="","",
   IF(OR(O3720&lt;EDA_Outlier_Analysis!$C$10, O3720&gt;EDA_Outlier_Analysis!$C$11),
      "Outlier",
      "Normal"))</f>
        <v>Normal</v>
      </c>
      <c r="R3720" t="str">
        <f>IF(P3720="","",
   IF(OR(P3720 &lt; EDA_Outlier_Analysis!$F$7, P3720 &gt; EDA_Outlier_Analysis!$F$8),
      "Outlier",
      "Normal"))</f>
        <v/>
      </c>
      <c r="S3720" t="str">
        <f>IF(N3720="","",
   IF(OR(N3720 &lt;EDA_Outlier_Analysis!$I$10, N3720 &gt; EDA_Outlier_Analysis!$I$11),
      "Outlier",
      "Normal"))</f>
        <v>Normal</v>
      </c>
    </row>
    <row r="3721" spans="1:19">
      <c r="A3721" t="s">
        <v>8411</v>
      </c>
      <c r="B3721" s="4">
        <v>45037</v>
      </c>
      <c r="C3721" s="2">
        <v>120886.66</v>
      </c>
      <c r="D3721" t="s">
        <v>849</v>
      </c>
      <c r="E3721" t="s">
        <v>853</v>
      </c>
      <c r="F3721" t="s">
        <v>9</v>
      </c>
      <c r="G3721" t="s">
        <v>34</v>
      </c>
      <c r="H3721" t="s">
        <v>729</v>
      </c>
      <c r="J3721" t="s">
        <v>8412</v>
      </c>
      <c r="K3721" t="str">
        <f>IF(COUNTIF(Customers!A:A, H3721)&gt;0, "Valid", "Invalid")</f>
        <v>Valid</v>
      </c>
      <c r="L3721" t="str">
        <f t="shared" si="290"/>
        <v>4</v>
      </c>
      <c r="M3721" t="str">
        <f t="shared" si="291"/>
        <v>2023</v>
      </c>
      <c r="N3721">
        <f t="shared" si="292"/>
        <v>120886.66</v>
      </c>
      <c r="O3721">
        <f t="shared" si="293"/>
        <v>120886.66</v>
      </c>
      <c r="P3721" t="str">
        <f t="shared" si="294"/>
        <v/>
      </c>
      <c r="Q3721" s="48" t="str">
        <f>IF(O3721="","",
   IF(OR(O3721&lt;EDA_Outlier_Analysis!$C$10, O3721&gt;EDA_Outlier_Analysis!$C$11),
      "Outlier",
      "Normal"))</f>
        <v>Normal</v>
      </c>
      <c r="R3721" t="str">
        <f>IF(P3721="","",
   IF(OR(P3721 &lt; EDA_Outlier_Analysis!$F$7, P3721 &gt; EDA_Outlier_Analysis!$F$8),
      "Outlier",
      "Normal"))</f>
        <v/>
      </c>
      <c r="S3721" t="str">
        <f>IF(N3721="","",
   IF(OR(N3721 &lt;EDA_Outlier_Analysis!$I$10, N3721 &gt; EDA_Outlier_Analysis!$I$11),
      "Outlier",
      "Normal"))</f>
        <v>Normal</v>
      </c>
    </row>
    <row r="3722" spans="1:19">
      <c r="A3722" t="s">
        <v>8413</v>
      </c>
      <c r="B3722" s="4">
        <v>44949</v>
      </c>
      <c r="C3722" s="2">
        <v>201085.14</v>
      </c>
      <c r="D3722" t="s">
        <v>849</v>
      </c>
      <c r="E3722" t="s">
        <v>868</v>
      </c>
      <c r="F3722" t="s">
        <v>10</v>
      </c>
      <c r="G3722" t="s">
        <v>34</v>
      </c>
      <c r="H3722" t="s">
        <v>135</v>
      </c>
      <c r="J3722" t="s">
        <v>8414</v>
      </c>
      <c r="K3722" t="str">
        <f>IF(COUNTIF(Customers!A:A, H3722)&gt;0, "Valid", "Invalid")</f>
        <v>Valid</v>
      </c>
      <c r="L3722" t="str">
        <f t="shared" si="290"/>
        <v>1</v>
      </c>
      <c r="M3722" t="str">
        <f t="shared" si="291"/>
        <v>2023</v>
      </c>
      <c r="N3722">
        <f t="shared" si="292"/>
        <v>201085.14</v>
      </c>
      <c r="O3722">
        <f t="shared" si="293"/>
        <v>201085.14</v>
      </c>
      <c r="P3722" t="str">
        <f t="shared" si="294"/>
        <v/>
      </c>
      <c r="Q3722" s="48" t="str">
        <f>IF(O3722="","",
   IF(OR(O3722&lt;EDA_Outlier_Analysis!$C$10, O3722&gt;EDA_Outlier_Analysis!$C$11),
      "Outlier",
      "Normal"))</f>
        <v>Normal</v>
      </c>
      <c r="R3722" t="str">
        <f>IF(P3722="","",
   IF(OR(P3722 &lt; EDA_Outlier_Analysis!$F$7, P3722 &gt; EDA_Outlier_Analysis!$F$8),
      "Outlier",
      "Normal"))</f>
        <v/>
      </c>
      <c r="S3722" t="str">
        <f>IF(N3722="","",
   IF(OR(N3722 &lt;EDA_Outlier_Analysis!$I$10, N3722 &gt; EDA_Outlier_Analysis!$I$11),
      "Outlier",
      "Normal"))</f>
        <v>Normal</v>
      </c>
    </row>
    <row r="3723" spans="1:19">
      <c r="A3723" t="s">
        <v>8415</v>
      </c>
      <c r="B3723" s="4">
        <v>44670</v>
      </c>
      <c r="C3723" s="2">
        <v>163365.04999999999</v>
      </c>
      <c r="D3723" t="s">
        <v>849</v>
      </c>
      <c r="E3723" t="s">
        <v>868</v>
      </c>
      <c r="F3723" t="s">
        <v>9</v>
      </c>
      <c r="G3723" t="s">
        <v>20</v>
      </c>
      <c r="H3723" t="s">
        <v>389</v>
      </c>
      <c r="J3723" t="s">
        <v>8416</v>
      </c>
      <c r="K3723" t="str">
        <f>IF(COUNTIF(Customers!A:A, H3723)&gt;0, "Valid", "Invalid")</f>
        <v>Valid</v>
      </c>
      <c r="L3723" t="str">
        <f t="shared" si="290"/>
        <v>4</v>
      </c>
      <c r="M3723" t="str">
        <f t="shared" si="291"/>
        <v>2022</v>
      </c>
      <c r="N3723">
        <f t="shared" si="292"/>
        <v>163365.04999999999</v>
      </c>
      <c r="O3723">
        <f t="shared" si="293"/>
        <v>163365.04999999999</v>
      </c>
      <c r="P3723" t="str">
        <f t="shared" si="294"/>
        <v/>
      </c>
      <c r="Q3723" s="48" t="str">
        <f>IF(O3723="","",
   IF(OR(O3723&lt;EDA_Outlier_Analysis!$C$10, O3723&gt;EDA_Outlier_Analysis!$C$11),
      "Outlier",
      "Normal"))</f>
        <v>Normal</v>
      </c>
      <c r="R3723" t="str">
        <f>IF(P3723="","",
   IF(OR(P3723 &lt; EDA_Outlier_Analysis!$F$7, P3723 &gt; EDA_Outlier_Analysis!$F$8),
      "Outlier",
      "Normal"))</f>
        <v/>
      </c>
      <c r="S3723" t="str">
        <f>IF(N3723="","",
   IF(OR(N3723 &lt;EDA_Outlier_Analysis!$I$10, N3723 &gt; EDA_Outlier_Analysis!$I$11),
      "Outlier",
      "Normal"))</f>
        <v>Normal</v>
      </c>
    </row>
    <row r="3724" spans="1:19">
      <c r="A3724" t="s">
        <v>8417</v>
      </c>
      <c r="B3724" s="4">
        <v>45020</v>
      </c>
      <c r="C3724" s="2">
        <v>125613.58</v>
      </c>
      <c r="D3724" t="s">
        <v>849</v>
      </c>
      <c r="E3724" t="s">
        <v>850</v>
      </c>
      <c r="F3724" t="s">
        <v>9</v>
      </c>
      <c r="G3724" t="s">
        <v>34</v>
      </c>
      <c r="H3724" t="s">
        <v>645</v>
      </c>
      <c r="J3724" t="s">
        <v>8418</v>
      </c>
      <c r="K3724" t="str">
        <f>IF(COUNTIF(Customers!A:A, H3724)&gt;0, "Valid", "Invalid")</f>
        <v>Valid</v>
      </c>
      <c r="L3724" t="str">
        <f t="shared" si="290"/>
        <v>4</v>
      </c>
      <c r="M3724" t="str">
        <f t="shared" si="291"/>
        <v>2023</v>
      </c>
      <c r="N3724">
        <f t="shared" si="292"/>
        <v>125613.58</v>
      </c>
      <c r="O3724">
        <f t="shared" si="293"/>
        <v>125613.58</v>
      </c>
      <c r="P3724" t="str">
        <f t="shared" si="294"/>
        <v/>
      </c>
      <c r="Q3724" s="48" t="str">
        <f>IF(O3724="","",
   IF(OR(O3724&lt;EDA_Outlier_Analysis!$C$10, O3724&gt;EDA_Outlier_Analysis!$C$11),
      "Outlier",
      "Normal"))</f>
        <v>Normal</v>
      </c>
      <c r="R3724" t="str">
        <f>IF(P3724="","",
   IF(OR(P3724 &lt; EDA_Outlier_Analysis!$F$7, P3724 &gt; EDA_Outlier_Analysis!$F$8),
      "Outlier",
      "Normal"))</f>
        <v/>
      </c>
      <c r="S3724" t="str">
        <f>IF(N3724="","",
   IF(OR(N3724 &lt;EDA_Outlier_Analysis!$I$10, N3724 &gt; EDA_Outlier_Analysis!$I$11),
      "Outlier",
      "Normal"))</f>
        <v>Normal</v>
      </c>
    </row>
    <row r="3725" spans="1:19">
      <c r="A3725" t="s">
        <v>8419</v>
      </c>
      <c r="B3725" s="4">
        <v>44676</v>
      </c>
      <c r="C3725" s="2">
        <v>-40732.83</v>
      </c>
      <c r="D3725" t="s">
        <v>840</v>
      </c>
      <c r="E3725" t="s">
        <v>845</v>
      </c>
      <c r="F3725" t="s">
        <v>9</v>
      </c>
      <c r="G3725" t="s">
        <v>20</v>
      </c>
      <c r="I3725" t="s">
        <v>865</v>
      </c>
      <c r="J3725" t="s">
        <v>8420</v>
      </c>
      <c r="K3725" t="str">
        <f>IF(COUNTIF(Customers!A:A, H3725)&gt;0, "Valid", "Invalid")</f>
        <v>Invalid</v>
      </c>
      <c r="L3725" t="str">
        <f t="shared" si="290"/>
        <v>4</v>
      </c>
      <c r="M3725" t="str">
        <f t="shared" si="291"/>
        <v>2022</v>
      </c>
      <c r="N3725">
        <f t="shared" si="292"/>
        <v>-40732.83</v>
      </c>
      <c r="O3725" t="str">
        <f t="shared" si="293"/>
        <v/>
      </c>
      <c r="P3725">
        <f t="shared" si="294"/>
        <v>40732.83</v>
      </c>
      <c r="Q3725" s="48" t="str">
        <f>IF(O3725="","",
   IF(OR(O3725&lt;EDA_Outlier_Analysis!$C$10, O3725&gt;EDA_Outlier_Analysis!$C$11),
      "Outlier",
      "Normal"))</f>
        <v/>
      </c>
      <c r="R3725" t="str">
        <f>IF(P3725="","",
   IF(OR(P3725 &lt; EDA_Outlier_Analysis!$F$7, P3725 &gt; EDA_Outlier_Analysis!$F$8),
      "Outlier",
      "Normal"))</f>
        <v>Normal</v>
      </c>
      <c r="S3725" t="str">
        <f>IF(N3725="","",
   IF(OR(N3725 &lt;EDA_Outlier_Analysis!$I$10, N3725 &gt; EDA_Outlier_Analysis!$I$11),
      "Outlier",
      "Normal"))</f>
        <v>Normal</v>
      </c>
    </row>
    <row r="3726" spans="1:19">
      <c r="A3726" t="s">
        <v>8421</v>
      </c>
      <c r="B3726" s="4">
        <v>45227</v>
      </c>
      <c r="C3726" s="2">
        <v>116869.39</v>
      </c>
      <c r="D3726" t="s">
        <v>849</v>
      </c>
      <c r="E3726" t="s">
        <v>853</v>
      </c>
      <c r="F3726" t="s">
        <v>9</v>
      </c>
      <c r="G3726" t="s">
        <v>31</v>
      </c>
      <c r="H3726" t="s">
        <v>355</v>
      </c>
      <c r="J3726" t="s">
        <v>8422</v>
      </c>
      <c r="K3726" t="str">
        <f>IF(COUNTIF(Customers!A:A, H3726)&gt;0, "Valid", "Invalid")</f>
        <v>Valid</v>
      </c>
      <c r="L3726" t="str">
        <f t="shared" si="290"/>
        <v>10</v>
      </c>
      <c r="M3726" t="str">
        <f t="shared" si="291"/>
        <v>2023</v>
      </c>
      <c r="N3726">
        <f t="shared" si="292"/>
        <v>116869.39</v>
      </c>
      <c r="O3726">
        <f t="shared" si="293"/>
        <v>116869.39</v>
      </c>
      <c r="P3726" t="str">
        <f t="shared" si="294"/>
        <v/>
      </c>
      <c r="Q3726" s="48" t="str">
        <f>IF(O3726="","",
   IF(OR(O3726&lt;EDA_Outlier_Analysis!$C$10, O3726&gt;EDA_Outlier_Analysis!$C$11),
      "Outlier",
      "Normal"))</f>
        <v>Normal</v>
      </c>
      <c r="R3726" t="str">
        <f>IF(P3726="","",
   IF(OR(P3726 &lt; EDA_Outlier_Analysis!$F$7, P3726 &gt; EDA_Outlier_Analysis!$F$8),
      "Outlier",
      "Normal"))</f>
        <v/>
      </c>
      <c r="S3726" t="str">
        <f>IF(N3726="","",
   IF(OR(N3726 &lt;EDA_Outlier_Analysis!$I$10, N3726 &gt; EDA_Outlier_Analysis!$I$11),
      "Outlier",
      "Normal"))</f>
        <v>Normal</v>
      </c>
    </row>
    <row r="3727" spans="1:19">
      <c r="A3727" t="s">
        <v>8423</v>
      </c>
      <c r="B3727" s="4">
        <v>45108</v>
      </c>
      <c r="C3727" s="2">
        <v>95838.56</v>
      </c>
      <c r="D3727" t="s">
        <v>849</v>
      </c>
      <c r="E3727" t="s">
        <v>853</v>
      </c>
      <c r="F3727" t="s">
        <v>11</v>
      </c>
      <c r="G3727" t="s">
        <v>24</v>
      </c>
      <c r="H3727" t="s">
        <v>431</v>
      </c>
      <c r="J3727" t="s">
        <v>8424</v>
      </c>
      <c r="K3727" t="str">
        <f>IF(COUNTIF(Customers!A:A, H3727)&gt;0, "Valid", "Invalid")</f>
        <v>Valid</v>
      </c>
      <c r="L3727" t="str">
        <f t="shared" si="290"/>
        <v>7</v>
      </c>
      <c r="M3727" t="str">
        <f t="shared" si="291"/>
        <v>2023</v>
      </c>
      <c r="N3727">
        <f t="shared" si="292"/>
        <v>95838.56</v>
      </c>
      <c r="O3727">
        <f t="shared" si="293"/>
        <v>95838.56</v>
      </c>
      <c r="P3727" t="str">
        <f t="shared" si="294"/>
        <v/>
      </c>
      <c r="Q3727" s="48" t="str">
        <f>IF(O3727="","",
   IF(OR(O3727&lt;EDA_Outlier_Analysis!$C$10, O3727&gt;EDA_Outlier_Analysis!$C$11),
      "Outlier",
      "Normal"))</f>
        <v>Normal</v>
      </c>
      <c r="R3727" t="str">
        <f>IF(P3727="","",
   IF(OR(P3727 &lt; EDA_Outlier_Analysis!$F$7, P3727 &gt; EDA_Outlier_Analysis!$F$8),
      "Outlier",
      "Normal"))</f>
        <v/>
      </c>
      <c r="S3727" t="str">
        <f>IF(N3727="","",
   IF(OR(N3727 &lt;EDA_Outlier_Analysis!$I$10, N3727 &gt; EDA_Outlier_Analysis!$I$11),
      "Outlier",
      "Normal"))</f>
        <v>Normal</v>
      </c>
    </row>
    <row r="3728" spans="1:19">
      <c r="A3728" t="s">
        <v>8425</v>
      </c>
      <c r="B3728" s="4">
        <v>44846</v>
      </c>
      <c r="C3728" s="2">
        <v>78674.16</v>
      </c>
      <c r="D3728" t="s">
        <v>849</v>
      </c>
      <c r="E3728" t="s">
        <v>850</v>
      </c>
      <c r="F3728" t="s">
        <v>10</v>
      </c>
      <c r="G3728" t="s">
        <v>34</v>
      </c>
      <c r="H3728" t="s">
        <v>25</v>
      </c>
      <c r="J3728" t="s">
        <v>8426</v>
      </c>
      <c r="K3728" t="str">
        <f>IF(COUNTIF(Customers!A:A, H3728)&gt;0, "Valid", "Invalid")</f>
        <v>Valid</v>
      </c>
      <c r="L3728" t="str">
        <f t="shared" si="290"/>
        <v>10</v>
      </c>
      <c r="M3728" t="str">
        <f t="shared" si="291"/>
        <v>2022</v>
      </c>
      <c r="N3728">
        <f t="shared" si="292"/>
        <v>78674.16</v>
      </c>
      <c r="O3728">
        <f t="shared" si="293"/>
        <v>78674.16</v>
      </c>
      <c r="P3728" t="str">
        <f t="shared" si="294"/>
        <v/>
      </c>
      <c r="Q3728" s="48" t="str">
        <f>IF(O3728="","",
   IF(OR(O3728&lt;EDA_Outlier_Analysis!$C$10, O3728&gt;EDA_Outlier_Analysis!$C$11),
      "Outlier",
      "Normal"))</f>
        <v>Normal</v>
      </c>
      <c r="R3728" t="str">
        <f>IF(P3728="","",
   IF(OR(P3728 &lt; EDA_Outlier_Analysis!$F$7, P3728 &gt; EDA_Outlier_Analysis!$F$8),
      "Outlier",
      "Normal"))</f>
        <v/>
      </c>
      <c r="S3728" t="str">
        <f>IF(N3728="","",
   IF(OR(N3728 &lt;EDA_Outlier_Analysis!$I$10, N3728 &gt; EDA_Outlier_Analysis!$I$11),
      "Outlier",
      "Normal"))</f>
        <v>Normal</v>
      </c>
    </row>
    <row r="3729" spans="1:19">
      <c r="A3729" t="s">
        <v>8427</v>
      </c>
      <c r="B3729" s="4">
        <v>44666</v>
      </c>
      <c r="C3729" s="2">
        <v>156319.18</v>
      </c>
      <c r="D3729" t="s">
        <v>849</v>
      </c>
      <c r="E3729" t="s">
        <v>850</v>
      </c>
      <c r="F3729" t="s">
        <v>9</v>
      </c>
      <c r="G3729" t="s">
        <v>34</v>
      </c>
      <c r="H3729" t="s">
        <v>747</v>
      </c>
      <c r="J3729" t="s">
        <v>8428</v>
      </c>
      <c r="K3729" t="str">
        <f>IF(COUNTIF(Customers!A:A, H3729)&gt;0, "Valid", "Invalid")</f>
        <v>Valid</v>
      </c>
      <c r="L3729" t="str">
        <f t="shared" si="290"/>
        <v>4</v>
      </c>
      <c r="M3729" t="str">
        <f t="shared" si="291"/>
        <v>2022</v>
      </c>
      <c r="N3729">
        <f t="shared" si="292"/>
        <v>156319.18</v>
      </c>
      <c r="O3729">
        <f t="shared" si="293"/>
        <v>156319.18</v>
      </c>
      <c r="P3729" t="str">
        <f t="shared" si="294"/>
        <v/>
      </c>
      <c r="Q3729" s="48" t="str">
        <f>IF(O3729="","",
   IF(OR(O3729&lt;EDA_Outlier_Analysis!$C$10, O3729&gt;EDA_Outlier_Analysis!$C$11),
      "Outlier",
      "Normal"))</f>
        <v>Normal</v>
      </c>
      <c r="R3729" t="str">
        <f>IF(P3729="","",
   IF(OR(P3729 &lt; EDA_Outlier_Analysis!$F$7, P3729 &gt; EDA_Outlier_Analysis!$F$8),
      "Outlier",
      "Normal"))</f>
        <v/>
      </c>
      <c r="S3729" t="str">
        <f>IF(N3729="","",
   IF(OR(N3729 &lt;EDA_Outlier_Analysis!$I$10, N3729 &gt; EDA_Outlier_Analysis!$I$11),
      "Outlier",
      "Normal"))</f>
        <v>Normal</v>
      </c>
    </row>
    <row r="3730" spans="1:19">
      <c r="A3730" t="s">
        <v>8429</v>
      </c>
      <c r="B3730" s="4">
        <v>44808</v>
      </c>
      <c r="C3730" s="2">
        <v>-25899.02</v>
      </c>
      <c r="D3730" t="s">
        <v>840</v>
      </c>
      <c r="E3730" t="s">
        <v>841</v>
      </c>
      <c r="F3730" t="s">
        <v>9</v>
      </c>
      <c r="G3730" t="s">
        <v>34</v>
      </c>
      <c r="I3730" t="s">
        <v>968</v>
      </c>
      <c r="J3730" t="s">
        <v>8430</v>
      </c>
      <c r="K3730" t="str">
        <f>IF(COUNTIF(Customers!A:A, H3730)&gt;0, "Valid", "Invalid")</f>
        <v>Invalid</v>
      </c>
      <c r="L3730" t="str">
        <f t="shared" si="290"/>
        <v>9</v>
      </c>
      <c r="M3730" t="str">
        <f t="shared" si="291"/>
        <v>2022</v>
      </c>
      <c r="N3730">
        <f t="shared" si="292"/>
        <v>-25899.02</v>
      </c>
      <c r="O3730" t="str">
        <f t="shared" si="293"/>
        <v/>
      </c>
      <c r="P3730">
        <f t="shared" si="294"/>
        <v>25899.02</v>
      </c>
      <c r="Q3730" s="48" t="str">
        <f>IF(O3730="","",
   IF(OR(O3730&lt;EDA_Outlier_Analysis!$C$10, O3730&gt;EDA_Outlier_Analysis!$C$11),
      "Outlier",
      "Normal"))</f>
        <v/>
      </c>
      <c r="R3730" t="str">
        <f>IF(P3730="","",
   IF(OR(P3730 &lt; EDA_Outlier_Analysis!$F$7, P3730 &gt; EDA_Outlier_Analysis!$F$8),
      "Outlier",
      "Normal"))</f>
        <v>Outlier</v>
      </c>
      <c r="S3730" t="str">
        <f>IF(N3730="","",
   IF(OR(N3730 &lt;EDA_Outlier_Analysis!$I$10, N3730 &gt; EDA_Outlier_Analysis!$I$11),
      "Outlier",
      "Normal"))</f>
        <v>Normal</v>
      </c>
    </row>
    <row r="3731" spans="1:19">
      <c r="A3731" t="s">
        <v>8431</v>
      </c>
      <c r="B3731" s="4">
        <v>45276</v>
      </c>
      <c r="C3731" s="2">
        <v>199722.71</v>
      </c>
      <c r="D3731" t="s">
        <v>849</v>
      </c>
      <c r="E3731" t="s">
        <v>850</v>
      </c>
      <c r="F3731" t="s">
        <v>10</v>
      </c>
      <c r="G3731" t="s">
        <v>31</v>
      </c>
      <c r="H3731" t="s">
        <v>97</v>
      </c>
      <c r="J3731" t="s">
        <v>8432</v>
      </c>
      <c r="K3731" t="str">
        <f>IF(COUNTIF(Customers!A:A, H3731)&gt;0, "Valid", "Invalid")</f>
        <v>Valid</v>
      </c>
      <c r="L3731" t="str">
        <f t="shared" si="290"/>
        <v>12</v>
      </c>
      <c r="M3731" t="str">
        <f t="shared" si="291"/>
        <v>2023</v>
      </c>
      <c r="N3731">
        <f t="shared" si="292"/>
        <v>199722.71</v>
      </c>
      <c r="O3731">
        <f t="shared" si="293"/>
        <v>199722.71</v>
      </c>
      <c r="P3731" t="str">
        <f t="shared" si="294"/>
        <v/>
      </c>
      <c r="Q3731" s="48" t="str">
        <f>IF(O3731="","",
   IF(OR(O3731&lt;EDA_Outlier_Analysis!$C$10, O3731&gt;EDA_Outlier_Analysis!$C$11),
      "Outlier",
      "Normal"))</f>
        <v>Normal</v>
      </c>
      <c r="R3731" t="str">
        <f>IF(P3731="","",
   IF(OR(P3731 &lt; EDA_Outlier_Analysis!$F$7, P3731 &gt; EDA_Outlier_Analysis!$F$8),
      "Outlier",
      "Normal"))</f>
        <v/>
      </c>
      <c r="S3731" t="str">
        <f>IF(N3731="","",
   IF(OR(N3731 &lt;EDA_Outlier_Analysis!$I$10, N3731 &gt; EDA_Outlier_Analysis!$I$11),
      "Outlier",
      "Normal"))</f>
        <v>Normal</v>
      </c>
    </row>
    <row r="3732" spans="1:19">
      <c r="A3732" t="s">
        <v>8433</v>
      </c>
      <c r="B3732" s="4">
        <v>45141</v>
      </c>
      <c r="C3732" s="2">
        <v>133756.26</v>
      </c>
      <c r="D3732" t="s">
        <v>849</v>
      </c>
      <c r="E3732" t="s">
        <v>868</v>
      </c>
      <c r="F3732" t="s">
        <v>10</v>
      </c>
      <c r="G3732" t="s">
        <v>24</v>
      </c>
      <c r="H3732" t="s">
        <v>739</v>
      </c>
      <c r="J3732" t="s">
        <v>8434</v>
      </c>
      <c r="K3732" t="str">
        <f>IF(COUNTIF(Customers!A:A, H3732)&gt;0, "Valid", "Invalid")</f>
        <v>Valid</v>
      </c>
      <c r="L3732" t="str">
        <f t="shared" si="290"/>
        <v>8</v>
      </c>
      <c r="M3732" t="str">
        <f t="shared" si="291"/>
        <v>2023</v>
      </c>
      <c r="N3732">
        <f t="shared" si="292"/>
        <v>133756.26</v>
      </c>
      <c r="O3732">
        <f t="shared" si="293"/>
        <v>133756.26</v>
      </c>
      <c r="P3732" t="str">
        <f t="shared" si="294"/>
        <v/>
      </c>
      <c r="Q3732" s="48" t="str">
        <f>IF(O3732="","",
   IF(OR(O3732&lt;EDA_Outlier_Analysis!$C$10, O3732&gt;EDA_Outlier_Analysis!$C$11),
      "Outlier",
      "Normal"))</f>
        <v>Normal</v>
      </c>
      <c r="R3732" t="str">
        <f>IF(P3732="","",
   IF(OR(P3732 &lt; EDA_Outlier_Analysis!$F$7, P3732 &gt; EDA_Outlier_Analysis!$F$8),
      "Outlier",
      "Normal"))</f>
        <v/>
      </c>
      <c r="S3732" t="str">
        <f>IF(N3732="","",
   IF(OR(N3732 &lt;EDA_Outlier_Analysis!$I$10, N3732 &gt; EDA_Outlier_Analysis!$I$11),
      "Outlier",
      "Normal"))</f>
        <v>Normal</v>
      </c>
    </row>
    <row r="3733" spans="1:19">
      <c r="A3733" t="s">
        <v>8435</v>
      </c>
      <c r="B3733" s="4">
        <v>44572</v>
      </c>
      <c r="C3733" s="2">
        <v>-36898</v>
      </c>
      <c r="D3733" t="s">
        <v>840</v>
      </c>
      <c r="E3733" t="s">
        <v>845</v>
      </c>
      <c r="F3733" t="s">
        <v>11</v>
      </c>
      <c r="G3733" t="s">
        <v>34</v>
      </c>
      <c r="I3733" t="s">
        <v>1940</v>
      </c>
      <c r="J3733" t="s">
        <v>8436</v>
      </c>
      <c r="K3733" t="str">
        <f>IF(COUNTIF(Customers!A:A, H3733)&gt;0, "Valid", "Invalid")</f>
        <v>Invalid</v>
      </c>
      <c r="L3733" t="str">
        <f t="shared" si="290"/>
        <v>1</v>
      </c>
      <c r="M3733" t="str">
        <f t="shared" si="291"/>
        <v>2022</v>
      </c>
      <c r="N3733">
        <f t="shared" si="292"/>
        <v>-36898</v>
      </c>
      <c r="O3733" t="str">
        <f t="shared" si="293"/>
        <v/>
      </c>
      <c r="P3733">
        <f t="shared" si="294"/>
        <v>36898</v>
      </c>
      <c r="Q3733" s="48" t="str">
        <f>IF(O3733="","",
   IF(OR(O3733&lt;EDA_Outlier_Analysis!$C$10, O3733&gt;EDA_Outlier_Analysis!$C$11),
      "Outlier",
      "Normal"))</f>
        <v/>
      </c>
      <c r="R3733" t="str">
        <f>IF(P3733="","",
   IF(OR(P3733 &lt; EDA_Outlier_Analysis!$F$7, P3733 &gt; EDA_Outlier_Analysis!$F$8),
      "Outlier",
      "Normal"))</f>
        <v>Normal</v>
      </c>
      <c r="S3733" t="str">
        <f>IF(N3733="","",
   IF(OR(N3733 &lt;EDA_Outlier_Analysis!$I$10, N3733 &gt; EDA_Outlier_Analysis!$I$11),
      "Outlier",
      "Normal"))</f>
        <v>Normal</v>
      </c>
    </row>
    <row r="3734" spans="1:19">
      <c r="A3734" t="s">
        <v>8437</v>
      </c>
      <c r="B3734" s="4">
        <v>45239</v>
      </c>
      <c r="C3734" s="2">
        <v>130918.79</v>
      </c>
      <c r="D3734" t="s">
        <v>849</v>
      </c>
      <c r="E3734" t="s">
        <v>868</v>
      </c>
      <c r="F3734" t="s">
        <v>10</v>
      </c>
      <c r="G3734" t="s">
        <v>31</v>
      </c>
      <c r="H3734" t="s">
        <v>279</v>
      </c>
      <c r="J3734" t="s">
        <v>8438</v>
      </c>
      <c r="K3734" t="str">
        <f>IF(COUNTIF(Customers!A:A, H3734)&gt;0, "Valid", "Invalid")</f>
        <v>Valid</v>
      </c>
      <c r="L3734" t="str">
        <f t="shared" si="290"/>
        <v>11</v>
      </c>
      <c r="M3734" t="str">
        <f t="shared" si="291"/>
        <v>2023</v>
      </c>
      <c r="N3734">
        <f t="shared" si="292"/>
        <v>130918.79</v>
      </c>
      <c r="O3734">
        <f t="shared" si="293"/>
        <v>130918.79</v>
      </c>
      <c r="P3734" t="str">
        <f t="shared" si="294"/>
        <v/>
      </c>
      <c r="Q3734" s="48" t="str">
        <f>IF(O3734="","",
   IF(OR(O3734&lt;EDA_Outlier_Analysis!$C$10, O3734&gt;EDA_Outlier_Analysis!$C$11),
      "Outlier",
      "Normal"))</f>
        <v>Normal</v>
      </c>
      <c r="R3734" t="str">
        <f>IF(P3734="","",
   IF(OR(P3734 &lt; EDA_Outlier_Analysis!$F$7, P3734 &gt; EDA_Outlier_Analysis!$F$8),
      "Outlier",
      "Normal"))</f>
        <v/>
      </c>
      <c r="S3734" t="str">
        <f>IF(N3734="","",
   IF(OR(N3734 &lt;EDA_Outlier_Analysis!$I$10, N3734 &gt; EDA_Outlier_Analysis!$I$11),
      "Outlier",
      "Normal"))</f>
        <v>Normal</v>
      </c>
    </row>
    <row r="3735" spans="1:19">
      <c r="A3735" t="s">
        <v>8439</v>
      </c>
      <c r="B3735" s="4">
        <v>45158</v>
      </c>
      <c r="C3735" s="2">
        <v>130774.1</v>
      </c>
      <c r="D3735" t="s">
        <v>849</v>
      </c>
      <c r="E3735" t="s">
        <v>853</v>
      </c>
      <c r="F3735" t="s">
        <v>10</v>
      </c>
      <c r="G3735" t="s">
        <v>20</v>
      </c>
      <c r="H3735" t="s">
        <v>395</v>
      </c>
      <c r="J3735" t="s">
        <v>8440</v>
      </c>
      <c r="K3735" t="str">
        <f>IF(COUNTIF(Customers!A:A, H3735)&gt;0, "Valid", "Invalid")</f>
        <v>Valid</v>
      </c>
      <c r="L3735" t="str">
        <f t="shared" si="290"/>
        <v>8</v>
      </c>
      <c r="M3735" t="str">
        <f t="shared" si="291"/>
        <v>2023</v>
      </c>
      <c r="N3735">
        <f t="shared" si="292"/>
        <v>130774.1</v>
      </c>
      <c r="O3735">
        <f t="shared" si="293"/>
        <v>130774.1</v>
      </c>
      <c r="P3735" t="str">
        <f t="shared" si="294"/>
        <v/>
      </c>
      <c r="Q3735" s="48" t="str">
        <f>IF(O3735="","",
   IF(OR(O3735&lt;EDA_Outlier_Analysis!$C$10, O3735&gt;EDA_Outlier_Analysis!$C$11),
      "Outlier",
      "Normal"))</f>
        <v>Normal</v>
      </c>
      <c r="R3735" t="str">
        <f>IF(P3735="","",
   IF(OR(P3735 &lt; EDA_Outlier_Analysis!$F$7, P3735 &gt; EDA_Outlier_Analysis!$F$8),
      "Outlier",
      "Normal"))</f>
        <v/>
      </c>
      <c r="S3735" t="str">
        <f>IF(N3735="","",
   IF(OR(N3735 &lt;EDA_Outlier_Analysis!$I$10, N3735 &gt; EDA_Outlier_Analysis!$I$11),
      "Outlier",
      "Normal"))</f>
        <v>Normal</v>
      </c>
    </row>
    <row r="3736" spans="1:19">
      <c r="A3736" t="s">
        <v>8441</v>
      </c>
      <c r="B3736" s="4">
        <v>45146</v>
      </c>
      <c r="C3736" s="2">
        <v>-40422.660000000003</v>
      </c>
      <c r="D3736" t="s">
        <v>840</v>
      </c>
      <c r="E3736" t="s">
        <v>864</v>
      </c>
      <c r="F3736" t="s">
        <v>10</v>
      </c>
      <c r="G3736" t="s">
        <v>31</v>
      </c>
      <c r="I3736" t="s">
        <v>857</v>
      </c>
      <c r="J3736" t="s">
        <v>8442</v>
      </c>
      <c r="K3736" t="str">
        <f>IF(COUNTIF(Customers!A:A, H3736)&gt;0, "Valid", "Invalid")</f>
        <v>Invalid</v>
      </c>
      <c r="L3736" t="str">
        <f t="shared" si="290"/>
        <v>8</v>
      </c>
      <c r="M3736" t="str">
        <f t="shared" si="291"/>
        <v>2023</v>
      </c>
      <c r="N3736">
        <f t="shared" si="292"/>
        <v>-40422.660000000003</v>
      </c>
      <c r="O3736" t="str">
        <f t="shared" si="293"/>
        <v/>
      </c>
      <c r="P3736">
        <f t="shared" si="294"/>
        <v>40422.660000000003</v>
      </c>
      <c r="Q3736" s="48" t="str">
        <f>IF(O3736="","",
   IF(OR(O3736&lt;EDA_Outlier_Analysis!$C$10, O3736&gt;EDA_Outlier_Analysis!$C$11),
      "Outlier",
      "Normal"))</f>
        <v/>
      </c>
      <c r="R3736" t="str">
        <f>IF(P3736="","",
   IF(OR(P3736 &lt; EDA_Outlier_Analysis!$F$7, P3736 &gt; EDA_Outlier_Analysis!$F$8),
      "Outlier",
      "Normal"))</f>
        <v>Normal</v>
      </c>
      <c r="S3736" t="str">
        <f>IF(N3736="","",
   IF(OR(N3736 &lt;EDA_Outlier_Analysis!$I$10, N3736 &gt; EDA_Outlier_Analysis!$I$11),
      "Outlier",
      "Normal"))</f>
        <v>Normal</v>
      </c>
    </row>
    <row r="3737" spans="1:19">
      <c r="A3737" t="s">
        <v>8443</v>
      </c>
      <c r="B3737" s="4">
        <v>44681</v>
      </c>
      <c r="C3737" s="2">
        <v>-36039.949999999997</v>
      </c>
      <c r="D3737" t="s">
        <v>840</v>
      </c>
      <c r="E3737" t="s">
        <v>841</v>
      </c>
      <c r="F3737" t="s">
        <v>10</v>
      </c>
      <c r="G3737" t="s">
        <v>24</v>
      </c>
      <c r="I3737" t="s">
        <v>965</v>
      </c>
      <c r="J3737" t="s">
        <v>8444</v>
      </c>
      <c r="K3737" t="str">
        <f>IF(COUNTIF(Customers!A:A, H3737)&gt;0, "Valid", "Invalid")</f>
        <v>Invalid</v>
      </c>
      <c r="L3737" t="str">
        <f t="shared" si="290"/>
        <v>4</v>
      </c>
      <c r="M3737" t="str">
        <f t="shared" si="291"/>
        <v>2022</v>
      </c>
      <c r="N3737">
        <f t="shared" si="292"/>
        <v>-36039.949999999997</v>
      </c>
      <c r="O3737" t="str">
        <f t="shared" si="293"/>
        <v/>
      </c>
      <c r="P3737">
        <f t="shared" si="294"/>
        <v>36039.949999999997</v>
      </c>
      <c r="Q3737" s="48" t="str">
        <f>IF(O3737="","",
   IF(OR(O3737&lt;EDA_Outlier_Analysis!$C$10, O3737&gt;EDA_Outlier_Analysis!$C$11),
      "Outlier",
      "Normal"))</f>
        <v/>
      </c>
      <c r="R3737" t="str">
        <f>IF(P3737="","",
   IF(OR(P3737 &lt; EDA_Outlier_Analysis!$F$7, P3737 &gt; EDA_Outlier_Analysis!$F$8),
      "Outlier",
      "Normal"))</f>
        <v>Normal</v>
      </c>
      <c r="S3737" t="str">
        <f>IF(N3737="","",
   IF(OR(N3737 &lt;EDA_Outlier_Analysis!$I$10, N3737 &gt; EDA_Outlier_Analysis!$I$11),
      "Outlier",
      "Normal"))</f>
        <v>Normal</v>
      </c>
    </row>
    <row r="3738" spans="1:19">
      <c r="A3738" t="s">
        <v>8445</v>
      </c>
      <c r="B3738" s="4">
        <v>45178</v>
      </c>
      <c r="C3738" s="2">
        <v>156587.31</v>
      </c>
      <c r="D3738" t="s">
        <v>849</v>
      </c>
      <c r="E3738" t="s">
        <v>868</v>
      </c>
      <c r="F3738" t="s">
        <v>10</v>
      </c>
      <c r="G3738" t="s">
        <v>24</v>
      </c>
      <c r="H3738" t="s">
        <v>495</v>
      </c>
      <c r="J3738" t="s">
        <v>8446</v>
      </c>
      <c r="K3738" t="str">
        <f>IF(COUNTIF(Customers!A:A, H3738)&gt;0, "Valid", "Invalid")</f>
        <v>Valid</v>
      </c>
      <c r="L3738" t="str">
        <f t="shared" si="290"/>
        <v>9</v>
      </c>
      <c r="M3738" t="str">
        <f t="shared" si="291"/>
        <v>2023</v>
      </c>
      <c r="N3738">
        <f t="shared" si="292"/>
        <v>156587.31</v>
      </c>
      <c r="O3738">
        <f t="shared" si="293"/>
        <v>156587.31</v>
      </c>
      <c r="P3738" t="str">
        <f t="shared" si="294"/>
        <v/>
      </c>
      <c r="Q3738" s="48" t="str">
        <f>IF(O3738="","",
   IF(OR(O3738&lt;EDA_Outlier_Analysis!$C$10, O3738&gt;EDA_Outlier_Analysis!$C$11),
      "Outlier",
      "Normal"))</f>
        <v>Normal</v>
      </c>
      <c r="R3738" t="str">
        <f>IF(P3738="","",
   IF(OR(P3738 &lt; EDA_Outlier_Analysis!$F$7, P3738 &gt; EDA_Outlier_Analysis!$F$8),
      "Outlier",
      "Normal"))</f>
        <v/>
      </c>
      <c r="S3738" t="str">
        <f>IF(N3738="","",
   IF(OR(N3738 &lt;EDA_Outlier_Analysis!$I$10, N3738 &gt; EDA_Outlier_Analysis!$I$11),
      "Outlier",
      "Normal"))</f>
        <v>Normal</v>
      </c>
    </row>
    <row r="3739" spans="1:19">
      <c r="A3739" t="s">
        <v>8447</v>
      </c>
      <c r="B3739" s="4">
        <v>44565</v>
      </c>
      <c r="C3739" s="2">
        <v>-50159.839999999997</v>
      </c>
      <c r="D3739" t="s">
        <v>840</v>
      </c>
      <c r="E3739" t="s">
        <v>856</v>
      </c>
      <c r="F3739" t="s">
        <v>10</v>
      </c>
      <c r="G3739" t="s">
        <v>20</v>
      </c>
      <c r="I3739" t="s">
        <v>1112</v>
      </c>
      <c r="J3739" t="s">
        <v>8448</v>
      </c>
      <c r="K3739" t="str">
        <f>IF(COUNTIF(Customers!A:A, H3739)&gt;0, "Valid", "Invalid")</f>
        <v>Invalid</v>
      </c>
      <c r="L3739" t="str">
        <f t="shared" si="290"/>
        <v>1</v>
      </c>
      <c r="M3739" t="str">
        <f t="shared" si="291"/>
        <v>2022</v>
      </c>
      <c r="N3739">
        <f t="shared" si="292"/>
        <v>-50159.839999999997</v>
      </c>
      <c r="O3739" t="str">
        <f t="shared" si="293"/>
        <v/>
      </c>
      <c r="P3739">
        <f t="shared" si="294"/>
        <v>50159.839999999997</v>
      </c>
      <c r="Q3739" s="48" t="str">
        <f>IF(O3739="","",
   IF(OR(O3739&lt;EDA_Outlier_Analysis!$C$10, O3739&gt;EDA_Outlier_Analysis!$C$11),
      "Outlier",
      "Normal"))</f>
        <v/>
      </c>
      <c r="R3739" t="str">
        <f>IF(P3739="","",
   IF(OR(P3739 &lt; EDA_Outlier_Analysis!$F$7, P3739 &gt; EDA_Outlier_Analysis!$F$8),
      "Outlier",
      "Normal"))</f>
        <v>Normal</v>
      </c>
      <c r="S3739" t="str">
        <f>IF(N3739="","",
   IF(OR(N3739 &lt;EDA_Outlier_Analysis!$I$10, N3739 &gt; EDA_Outlier_Analysis!$I$11),
      "Outlier",
      "Normal"))</f>
        <v>Normal</v>
      </c>
    </row>
    <row r="3740" spans="1:19">
      <c r="A3740" t="s">
        <v>8449</v>
      </c>
      <c r="B3740" s="4">
        <v>44853</v>
      </c>
      <c r="C3740" s="2">
        <v>106519.92</v>
      </c>
      <c r="D3740" t="s">
        <v>849</v>
      </c>
      <c r="E3740" t="s">
        <v>853</v>
      </c>
      <c r="F3740" t="s">
        <v>11</v>
      </c>
      <c r="G3740" t="s">
        <v>31</v>
      </c>
      <c r="H3740" t="s">
        <v>615</v>
      </c>
      <c r="J3740" t="s">
        <v>8450</v>
      </c>
      <c r="K3740" t="str">
        <f>IF(COUNTIF(Customers!A:A, H3740)&gt;0, "Valid", "Invalid")</f>
        <v>Valid</v>
      </c>
      <c r="L3740" t="str">
        <f t="shared" si="290"/>
        <v>10</v>
      </c>
      <c r="M3740" t="str">
        <f t="shared" si="291"/>
        <v>2022</v>
      </c>
      <c r="N3740">
        <f t="shared" si="292"/>
        <v>106519.92</v>
      </c>
      <c r="O3740">
        <f t="shared" si="293"/>
        <v>106519.92</v>
      </c>
      <c r="P3740" t="str">
        <f t="shared" si="294"/>
        <v/>
      </c>
      <c r="Q3740" s="48" t="str">
        <f>IF(O3740="","",
   IF(OR(O3740&lt;EDA_Outlier_Analysis!$C$10, O3740&gt;EDA_Outlier_Analysis!$C$11),
      "Outlier",
      "Normal"))</f>
        <v>Normal</v>
      </c>
      <c r="R3740" t="str">
        <f>IF(P3740="","",
   IF(OR(P3740 &lt; EDA_Outlier_Analysis!$F$7, P3740 &gt; EDA_Outlier_Analysis!$F$8),
      "Outlier",
      "Normal"))</f>
        <v/>
      </c>
      <c r="S3740" t="str">
        <f>IF(N3740="","",
   IF(OR(N3740 &lt;EDA_Outlier_Analysis!$I$10, N3740 &gt; EDA_Outlier_Analysis!$I$11),
      "Outlier",
      "Normal"))</f>
        <v>Normal</v>
      </c>
    </row>
    <row r="3741" spans="1:19">
      <c r="A3741" t="s">
        <v>8451</v>
      </c>
      <c r="B3741" s="4">
        <v>44764</v>
      </c>
      <c r="C3741" s="2">
        <v>280822.71999999997</v>
      </c>
      <c r="D3741" t="s">
        <v>849</v>
      </c>
      <c r="E3741" t="s">
        <v>853</v>
      </c>
      <c r="F3741" t="s">
        <v>9</v>
      </c>
      <c r="G3741" t="s">
        <v>34</v>
      </c>
      <c r="H3741" t="s">
        <v>243</v>
      </c>
      <c r="J3741" t="s">
        <v>8452</v>
      </c>
      <c r="K3741" t="str">
        <f>IF(COUNTIF(Customers!A:A, H3741)&gt;0, "Valid", "Invalid")</f>
        <v>Valid</v>
      </c>
      <c r="L3741" t="str">
        <f t="shared" si="290"/>
        <v>7</v>
      </c>
      <c r="M3741" t="str">
        <f t="shared" si="291"/>
        <v>2022</v>
      </c>
      <c r="N3741">
        <f t="shared" si="292"/>
        <v>280822.71999999997</v>
      </c>
      <c r="O3741">
        <f t="shared" si="293"/>
        <v>280822.71999999997</v>
      </c>
      <c r="P3741" t="str">
        <f t="shared" si="294"/>
        <v/>
      </c>
      <c r="Q3741" s="48" t="str">
        <f>IF(O3741="","",
   IF(OR(O3741&lt;EDA_Outlier_Analysis!$C$10, O3741&gt;EDA_Outlier_Analysis!$C$11),
      "Outlier",
      "Normal"))</f>
        <v>Normal</v>
      </c>
      <c r="R3741" t="str">
        <f>IF(P3741="","",
   IF(OR(P3741 &lt; EDA_Outlier_Analysis!$F$7, P3741 &gt; EDA_Outlier_Analysis!$F$8),
      "Outlier",
      "Normal"))</f>
        <v/>
      </c>
      <c r="S3741" t="str">
        <f>IF(N3741="","",
   IF(OR(N3741 &lt;EDA_Outlier_Analysis!$I$10, N3741 &gt; EDA_Outlier_Analysis!$I$11),
      "Outlier",
      "Normal"))</f>
        <v>Normal</v>
      </c>
    </row>
    <row r="3742" spans="1:19">
      <c r="A3742" t="s">
        <v>8453</v>
      </c>
      <c r="B3742" s="4">
        <v>44583</v>
      </c>
      <c r="C3742" s="2">
        <v>-30086.16</v>
      </c>
      <c r="D3742" t="s">
        <v>840</v>
      </c>
      <c r="E3742" t="s">
        <v>864</v>
      </c>
      <c r="F3742" t="s">
        <v>9</v>
      </c>
      <c r="G3742" t="s">
        <v>20</v>
      </c>
      <c r="I3742" t="s">
        <v>3307</v>
      </c>
      <c r="J3742" t="s">
        <v>8454</v>
      </c>
      <c r="K3742" t="str">
        <f>IF(COUNTIF(Customers!A:A, H3742)&gt;0, "Valid", "Invalid")</f>
        <v>Invalid</v>
      </c>
      <c r="L3742" t="str">
        <f t="shared" si="290"/>
        <v>1</v>
      </c>
      <c r="M3742" t="str">
        <f t="shared" si="291"/>
        <v>2022</v>
      </c>
      <c r="N3742">
        <f t="shared" si="292"/>
        <v>-30086.16</v>
      </c>
      <c r="O3742" t="str">
        <f t="shared" si="293"/>
        <v/>
      </c>
      <c r="P3742">
        <f t="shared" si="294"/>
        <v>30086.16</v>
      </c>
      <c r="Q3742" s="48" t="str">
        <f>IF(O3742="","",
   IF(OR(O3742&lt;EDA_Outlier_Analysis!$C$10, O3742&gt;EDA_Outlier_Analysis!$C$11),
      "Outlier",
      "Normal"))</f>
        <v/>
      </c>
      <c r="R3742" t="str">
        <f>IF(P3742="","",
   IF(OR(P3742 &lt; EDA_Outlier_Analysis!$F$7, P3742 &gt; EDA_Outlier_Analysis!$F$8),
      "Outlier",
      "Normal"))</f>
        <v>Normal</v>
      </c>
      <c r="S3742" t="str">
        <f>IF(N3742="","",
   IF(OR(N3742 &lt;EDA_Outlier_Analysis!$I$10, N3742 &gt; EDA_Outlier_Analysis!$I$11),
      "Outlier",
      "Normal"))</f>
        <v>Normal</v>
      </c>
    </row>
    <row r="3743" spans="1:19">
      <c r="A3743" t="s">
        <v>8455</v>
      </c>
      <c r="B3743" s="4">
        <v>44847</v>
      </c>
      <c r="C3743" s="2">
        <v>-6842.92</v>
      </c>
      <c r="D3743" t="s">
        <v>840</v>
      </c>
      <c r="E3743" t="s">
        <v>864</v>
      </c>
      <c r="F3743" t="s">
        <v>10</v>
      </c>
      <c r="G3743" t="s">
        <v>31</v>
      </c>
      <c r="I3743" t="s">
        <v>4774</v>
      </c>
      <c r="J3743" t="s">
        <v>8456</v>
      </c>
      <c r="K3743" t="str">
        <f>IF(COUNTIF(Customers!A:A, H3743)&gt;0, "Valid", "Invalid")</f>
        <v>Invalid</v>
      </c>
      <c r="L3743" t="str">
        <f t="shared" si="290"/>
        <v>10</v>
      </c>
      <c r="M3743" t="str">
        <f t="shared" si="291"/>
        <v>2022</v>
      </c>
      <c r="N3743">
        <f t="shared" si="292"/>
        <v>-6842.92</v>
      </c>
      <c r="O3743" t="str">
        <f t="shared" si="293"/>
        <v/>
      </c>
      <c r="P3743">
        <f t="shared" si="294"/>
        <v>6842.92</v>
      </c>
      <c r="Q3743" s="48" t="str">
        <f>IF(O3743="","",
   IF(OR(O3743&lt;EDA_Outlier_Analysis!$C$10, O3743&gt;EDA_Outlier_Analysis!$C$11),
      "Outlier",
      "Normal"))</f>
        <v/>
      </c>
      <c r="R3743" t="str">
        <f>IF(P3743="","",
   IF(OR(P3743 &lt; EDA_Outlier_Analysis!$F$7, P3743 &gt; EDA_Outlier_Analysis!$F$8),
      "Outlier",
      "Normal"))</f>
        <v>Outlier</v>
      </c>
      <c r="S3743" t="str">
        <f>IF(N3743="","",
   IF(OR(N3743 &lt;EDA_Outlier_Analysis!$I$10, N3743 &gt; EDA_Outlier_Analysis!$I$11),
      "Outlier",
      "Normal"))</f>
        <v>Normal</v>
      </c>
    </row>
    <row r="3744" spans="1:19">
      <c r="A3744" t="s">
        <v>8457</v>
      </c>
      <c r="B3744" s="4">
        <v>44938</v>
      </c>
      <c r="C3744" s="2">
        <v>152475.92000000001</v>
      </c>
      <c r="D3744" t="s">
        <v>849</v>
      </c>
      <c r="E3744" t="s">
        <v>850</v>
      </c>
      <c r="F3744" t="s">
        <v>9</v>
      </c>
      <c r="G3744" t="s">
        <v>34</v>
      </c>
      <c r="H3744" t="s">
        <v>675</v>
      </c>
      <c r="J3744" t="s">
        <v>8458</v>
      </c>
      <c r="K3744" t="str">
        <f>IF(COUNTIF(Customers!A:A, H3744)&gt;0, "Valid", "Invalid")</f>
        <v>Valid</v>
      </c>
      <c r="L3744" t="str">
        <f t="shared" si="290"/>
        <v>1</v>
      </c>
      <c r="M3744" t="str">
        <f t="shared" si="291"/>
        <v>2023</v>
      </c>
      <c r="N3744">
        <f t="shared" si="292"/>
        <v>152475.92000000001</v>
      </c>
      <c r="O3744">
        <f t="shared" si="293"/>
        <v>152475.92000000001</v>
      </c>
      <c r="P3744" t="str">
        <f t="shared" si="294"/>
        <v/>
      </c>
      <c r="Q3744" s="48" t="str">
        <f>IF(O3744="","",
   IF(OR(O3744&lt;EDA_Outlier_Analysis!$C$10, O3744&gt;EDA_Outlier_Analysis!$C$11),
      "Outlier",
      "Normal"))</f>
        <v>Normal</v>
      </c>
      <c r="R3744" t="str">
        <f>IF(P3744="","",
   IF(OR(P3744 &lt; EDA_Outlier_Analysis!$F$7, P3744 &gt; EDA_Outlier_Analysis!$F$8),
      "Outlier",
      "Normal"))</f>
        <v/>
      </c>
      <c r="S3744" t="str">
        <f>IF(N3744="","",
   IF(OR(N3744 &lt;EDA_Outlier_Analysis!$I$10, N3744 &gt; EDA_Outlier_Analysis!$I$11),
      "Outlier",
      "Normal"))</f>
        <v>Normal</v>
      </c>
    </row>
    <row r="3745" spans="1:19">
      <c r="A3745" t="s">
        <v>8459</v>
      </c>
      <c r="B3745" s="4">
        <v>45054</v>
      </c>
      <c r="C3745" s="2">
        <v>-40713.83</v>
      </c>
      <c r="D3745" t="s">
        <v>840</v>
      </c>
      <c r="E3745" t="s">
        <v>864</v>
      </c>
      <c r="F3745" t="s">
        <v>9</v>
      </c>
      <c r="G3745" t="s">
        <v>24</v>
      </c>
      <c r="I3745" t="s">
        <v>1254</v>
      </c>
      <c r="J3745" t="s">
        <v>8460</v>
      </c>
      <c r="K3745" t="str">
        <f>IF(COUNTIF(Customers!A:A, H3745)&gt;0, "Valid", "Invalid")</f>
        <v>Invalid</v>
      </c>
      <c r="L3745" t="str">
        <f t="shared" si="290"/>
        <v>5</v>
      </c>
      <c r="M3745" t="str">
        <f t="shared" si="291"/>
        <v>2023</v>
      </c>
      <c r="N3745">
        <f t="shared" si="292"/>
        <v>-40713.83</v>
      </c>
      <c r="O3745" t="str">
        <f t="shared" si="293"/>
        <v/>
      </c>
      <c r="P3745">
        <f t="shared" si="294"/>
        <v>40713.83</v>
      </c>
      <c r="Q3745" s="48" t="str">
        <f>IF(O3745="","",
   IF(OR(O3745&lt;EDA_Outlier_Analysis!$C$10, O3745&gt;EDA_Outlier_Analysis!$C$11),
      "Outlier",
      "Normal"))</f>
        <v/>
      </c>
      <c r="R3745" t="str">
        <f>IF(P3745="","",
   IF(OR(P3745 &lt; EDA_Outlier_Analysis!$F$7, P3745 &gt; EDA_Outlier_Analysis!$F$8),
      "Outlier",
      "Normal"))</f>
        <v>Normal</v>
      </c>
      <c r="S3745" t="str">
        <f>IF(N3745="","",
   IF(OR(N3745 &lt;EDA_Outlier_Analysis!$I$10, N3745 &gt; EDA_Outlier_Analysis!$I$11),
      "Outlier",
      "Normal"))</f>
        <v>Normal</v>
      </c>
    </row>
    <row r="3746" spans="1:19">
      <c r="A3746" t="s">
        <v>8461</v>
      </c>
      <c r="B3746" s="4">
        <v>45289</v>
      </c>
      <c r="C3746" s="2">
        <v>-50713.2</v>
      </c>
      <c r="D3746" t="s">
        <v>840</v>
      </c>
      <c r="E3746" t="s">
        <v>905</v>
      </c>
      <c r="F3746" t="s">
        <v>9</v>
      </c>
      <c r="G3746" t="s">
        <v>34</v>
      </c>
      <c r="I3746" t="s">
        <v>942</v>
      </c>
      <c r="J3746" t="s">
        <v>8462</v>
      </c>
      <c r="K3746" t="str">
        <f>IF(COUNTIF(Customers!A:A, H3746)&gt;0, "Valid", "Invalid")</f>
        <v>Invalid</v>
      </c>
      <c r="L3746" t="str">
        <f t="shared" si="290"/>
        <v>12</v>
      </c>
      <c r="M3746" t="str">
        <f t="shared" si="291"/>
        <v>2023</v>
      </c>
      <c r="N3746">
        <f t="shared" si="292"/>
        <v>-50713.2</v>
      </c>
      <c r="O3746" t="str">
        <f t="shared" si="293"/>
        <v/>
      </c>
      <c r="P3746">
        <f t="shared" si="294"/>
        <v>50713.2</v>
      </c>
      <c r="Q3746" s="48" t="str">
        <f>IF(O3746="","",
   IF(OR(O3746&lt;EDA_Outlier_Analysis!$C$10, O3746&gt;EDA_Outlier_Analysis!$C$11),
      "Outlier",
      "Normal"))</f>
        <v/>
      </c>
      <c r="R3746" t="str">
        <f>IF(P3746="","",
   IF(OR(P3746 &lt; EDA_Outlier_Analysis!$F$7, P3746 &gt; EDA_Outlier_Analysis!$F$8),
      "Outlier",
      "Normal"))</f>
        <v>Normal</v>
      </c>
      <c r="S3746" t="str">
        <f>IF(N3746="","",
   IF(OR(N3746 &lt;EDA_Outlier_Analysis!$I$10, N3746 &gt; EDA_Outlier_Analysis!$I$11),
      "Outlier",
      "Normal"))</f>
        <v>Normal</v>
      </c>
    </row>
    <row r="3747" spans="1:19">
      <c r="A3747" t="s">
        <v>8463</v>
      </c>
      <c r="B3747" s="4">
        <v>44949</v>
      </c>
      <c r="C3747" s="2">
        <v>-48403.96</v>
      </c>
      <c r="D3747" t="s">
        <v>840</v>
      </c>
      <c r="E3747" t="s">
        <v>905</v>
      </c>
      <c r="F3747" t="s">
        <v>10</v>
      </c>
      <c r="G3747" t="s">
        <v>34</v>
      </c>
      <c r="I3747" t="s">
        <v>1505</v>
      </c>
      <c r="J3747" t="s">
        <v>8464</v>
      </c>
      <c r="K3747" t="str">
        <f>IF(COUNTIF(Customers!A:A, H3747)&gt;0, "Valid", "Invalid")</f>
        <v>Invalid</v>
      </c>
      <c r="L3747" t="str">
        <f t="shared" si="290"/>
        <v>1</v>
      </c>
      <c r="M3747" t="str">
        <f t="shared" si="291"/>
        <v>2023</v>
      </c>
      <c r="N3747">
        <f t="shared" si="292"/>
        <v>-48403.96</v>
      </c>
      <c r="O3747" t="str">
        <f t="shared" si="293"/>
        <v/>
      </c>
      <c r="P3747">
        <f t="shared" si="294"/>
        <v>48403.96</v>
      </c>
      <c r="Q3747" s="48" t="str">
        <f>IF(O3747="","",
   IF(OR(O3747&lt;EDA_Outlier_Analysis!$C$10, O3747&gt;EDA_Outlier_Analysis!$C$11),
      "Outlier",
      "Normal"))</f>
        <v/>
      </c>
      <c r="R3747" t="str">
        <f>IF(P3747="","",
   IF(OR(P3747 &lt; EDA_Outlier_Analysis!$F$7, P3747 &gt; EDA_Outlier_Analysis!$F$8),
      "Outlier",
      "Normal"))</f>
        <v>Normal</v>
      </c>
      <c r="S3747" t="str">
        <f>IF(N3747="","",
   IF(OR(N3747 &lt;EDA_Outlier_Analysis!$I$10, N3747 &gt; EDA_Outlier_Analysis!$I$11),
      "Outlier",
      "Normal"))</f>
        <v>Normal</v>
      </c>
    </row>
    <row r="3748" spans="1:19">
      <c r="A3748" t="s">
        <v>8465</v>
      </c>
      <c r="B3748" s="4">
        <v>44773</v>
      </c>
      <c r="C3748" s="2">
        <v>269240.74</v>
      </c>
      <c r="D3748" t="s">
        <v>849</v>
      </c>
      <c r="E3748" t="s">
        <v>868</v>
      </c>
      <c r="F3748" t="s">
        <v>11</v>
      </c>
      <c r="G3748" t="s">
        <v>31</v>
      </c>
      <c r="H3748" t="s">
        <v>681</v>
      </c>
      <c r="J3748" t="s">
        <v>8466</v>
      </c>
      <c r="K3748" t="str">
        <f>IF(COUNTIF(Customers!A:A, H3748)&gt;0, "Valid", "Invalid")</f>
        <v>Valid</v>
      </c>
      <c r="L3748" t="str">
        <f t="shared" si="290"/>
        <v>7</v>
      </c>
      <c r="M3748" t="str">
        <f t="shared" si="291"/>
        <v>2022</v>
      </c>
      <c r="N3748">
        <f t="shared" si="292"/>
        <v>269240.74</v>
      </c>
      <c r="O3748">
        <f t="shared" si="293"/>
        <v>269240.74</v>
      </c>
      <c r="P3748" t="str">
        <f t="shared" si="294"/>
        <v/>
      </c>
      <c r="Q3748" s="48" t="str">
        <f>IF(O3748="","",
   IF(OR(O3748&lt;EDA_Outlier_Analysis!$C$10, O3748&gt;EDA_Outlier_Analysis!$C$11),
      "Outlier",
      "Normal"))</f>
        <v>Normal</v>
      </c>
      <c r="R3748" t="str">
        <f>IF(P3748="","",
   IF(OR(P3748 &lt; EDA_Outlier_Analysis!$F$7, P3748 &gt; EDA_Outlier_Analysis!$F$8),
      "Outlier",
      "Normal"))</f>
        <v/>
      </c>
      <c r="S3748" t="str">
        <f>IF(N3748="","",
   IF(OR(N3748 &lt;EDA_Outlier_Analysis!$I$10, N3748 &gt; EDA_Outlier_Analysis!$I$11),
      "Outlier",
      "Normal"))</f>
        <v>Normal</v>
      </c>
    </row>
    <row r="3749" spans="1:19">
      <c r="A3749" t="s">
        <v>8467</v>
      </c>
      <c r="B3749" s="4">
        <v>44664</v>
      </c>
      <c r="C3749" s="2">
        <v>-2000</v>
      </c>
      <c r="D3749" t="s">
        <v>840</v>
      </c>
      <c r="E3749" t="s">
        <v>841</v>
      </c>
      <c r="F3749" t="s">
        <v>11</v>
      </c>
      <c r="G3749" t="s">
        <v>34</v>
      </c>
      <c r="I3749" t="s">
        <v>1080</v>
      </c>
      <c r="J3749" t="s">
        <v>8468</v>
      </c>
      <c r="K3749" t="str">
        <f>IF(COUNTIF(Customers!A:A, H3749)&gt;0, "Valid", "Invalid")</f>
        <v>Invalid</v>
      </c>
      <c r="L3749" t="str">
        <f t="shared" si="290"/>
        <v>4</v>
      </c>
      <c r="M3749" t="str">
        <f t="shared" si="291"/>
        <v>2022</v>
      </c>
      <c r="N3749">
        <f t="shared" si="292"/>
        <v>-2000</v>
      </c>
      <c r="O3749" t="str">
        <f t="shared" si="293"/>
        <v/>
      </c>
      <c r="P3749">
        <f t="shared" si="294"/>
        <v>2000</v>
      </c>
      <c r="Q3749" s="48" t="str">
        <f>IF(O3749="","",
   IF(OR(O3749&lt;EDA_Outlier_Analysis!$C$10, O3749&gt;EDA_Outlier_Analysis!$C$11),
      "Outlier",
      "Normal"))</f>
        <v/>
      </c>
      <c r="R3749" t="str">
        <f>IF(P3749="","",
   IF(OR(P3749 &lt; EDA_Outlier_Analysis!$F$7, P3749 &gt; EDA_Outlier_Analysis!$F$8),
      "Outlier",
      "Normal"))</f>
        <v>Outlier</v>
      </c>
      <c r="S3749" t="str">
        <f>IF(N3749="","",
   IF(OR(N3749 &lt;EDA_Outlier_Analysis!$I$10, N3749 &gt; EDA_Outlier_Analysis!$I$11),
      "Outlier",
      "Normal"))</f>
        <v>Normal</v>
      </c>
    </row>
    <row r="3750" spans="1:19">
      <c r="A3750" t="s">
        <v>8469</v>
      </c>
      <c r="B3750" s="4">
        <v>44706</v>
      </c>
      <c r="C3750" s="2">
        <v>-36896.94</v>
      </c>
      <c r="D3750" t="s">
        <v>840</v>
      </c>
      <c r="E3750" t="s">
        <v>864</v>
      </c>
      <c r="F3750" t="s">
        <v>10</v>
      </c>
      <c r="G3750" t="s">
        <v>31</v>
      </c>
      <c r="I3750" t="s">
        <v>1284</v>
      </c>
      <c r="J3750" t="s">
        <v>8470</v>
      </c>
      <c r="K3750" t="str">
        <f>IF(COUNTIF(Customers!A:A, H3750)&gt;0, "Valid", "Invalid")</f>
        <v>Invalid</v>
      </c>
      <c r="L3750" t="str">
        <f t="shared" si="290"/>
        <v>5</v>
      </c>
      <c r="M3750" t="str">
        <f t="shared" si="291"/>
        <v>2022</v>
      </c>
      <c r="N3750">
        <f t="shared" si="292"/>
        <v>-36896.94</v>
      </c>
      <c r="O3750" t="str">
        <f t="shared" si="293"/>
        <v/>
      </c>
      <c r="P3750">
        <f t="shared" si="294"/>
        <v>36896.94</v>
      </c>
      <c r="Q3750" s="48" t="str">
        <f>IF(O3750="","",
   IF(OR(O3750&lt;EDA_Outlier_Analysis!$C$10, O3750&gt;EDA_Outlier_Analysis!$C$11),
      "Outlier",
      "Normal"))</f>
        <v/>
      </c>
      <c r="R3750" t="str">
        <f>IF(P3750="","",
   IF(OR(P3750 &lt; EDA_Outlier_Analysis!$F$7, P3750 &gt; EDA_Outlier_Analysis!$F$8),
      "Outlier",
      "Normal"))</f>
        <v>Normal</v>
      </c>
      <c r="S3750" t="str">
        <f>IF(N3750="","",
   IF(OR(N3750 &lt;EDA_Outlier_Analysis!$I$10, N3750 &gt; EDA_Outlier_Analysis!$I$11),
      "Outlier",
      "Normal"))</f>
        <v>Normal</v>
      </c>
    </row>
    <row r="3751" spans="1:19">
      <c r="A3751" t="s">
        <v>8471</v>
      </c>
      <c r="B3751" s="4">
        <v>44989</v>
      </c>
      <c r="C3751" s="2">
        <v>214873.83</v>
      </c>
      <c r="D3751" t="s">
        <v>849</v>
      </c>
      <c r="E3751" t="s">
        <v>853</v>
      </c>
      <c r="F3751" t="s">
        <v>11</v>
      </c>
      <c r="G3751" t="s">
        <v>24</v>
      </c>
      <c r="H3751" t="s">
        <v>491</v>
      </c>
      <c r="J3751" t="s">
        <v>8472</v>
      </c>
      <c r="K3751" t="str">
        <f>IF(COUNTIF(Customers!A:A, H3751)&gt;0, "Valid", "Invalid")</f>
        <v>Valid</v>
      </c>
      <c r="L3751" t="str">
        <f t="shared" si="290"/>
        <v>3</v>
      </c>
      <c r="M3751" t="str">
        <f t="shared" si="291"/>
        <v>2023</v>
      </c>
      <c r="N3751">
        <f t="shared" si="292"/>
        <v>214873.83</v>
      </c>
      <c r="O3751">
        <f t="shared" si="293"/>
        <v>214873.83</v>
      </c>
      <c r="P3751" t="str">
        <f t="shared" si="294"/>
        <v/>
      </c>
      <c r="Q3751" s="48" t="str">
        <f>IF(O3751="","",
   IF(OR(O3751&lt;EDA_Outlier_Analysis!$C$10, O3751&gt;EDA_Outlier_Analysis!$C$11),
      "Outlier",
      "Normal"))</f>
        <v>Normal</v>
      </c>
      <c r="R3751" t="str">
        <f>IF(P3751="","",
   IF(OR(P3751 &lt; EDA_Outlier_Analysis!$F$7, P3751 &gt; EDA_Outlier_Analysis!$F$8),
      "Outlier",
      "Normal"))</f>
        <v/>
      </c>
      <c r="S3751" t="str">
        <f>IF(N3751="","",
   IF(OR(N3751 &lt;EDA_Outlier_Analysis!$I$10, N3751 &gt; EDA_Outlier_Analysis!$I$11),
      "Outlier",
      "Normal"))</f>
        <v>Normal</v>
      </c>
    </row>
    <row r="3752" spans="1:19">
      <c r="A3752" t="s">
        <v>8473</v>
      </c>
      <c r="B3752" s="4">
        <v>45261</v>
      </c>
      <c r="C3752" s="2">
        <v>229547.8</v>
      </c>
      <c r="D3752" t="s">
        <v>849</v>
      </c>
      <c r="E3752" t="s">
        <v>868</v>
      </c>
      <c r="F3752" t="s">
        <v>9</v>
      </c>
      <c r="G3752" t="s">
        <v>20</v>
      </c>
      <c r="H3752" t="s">
        <v>105</v>
      </c>
      <c r="J3752" t="s">
        <v>8474</v>
      </c>
      <c r="K3752" t="str">
        <f>IF(COUNTIF(Customers!A:A, H3752)&gt;0, "Valid", "Invalid")</f>
        <v>Valid</v>
      </c>
      <c r="L3752" t="str">
        <f t="shared" si="290"/>
        <v>12</v>
      </c>
      <c r="M3752" t="str">
        <f t="shared" si="291"/>
        <v>2023</v>
      </c>
      <c r="N3752">
        <f t="shared" si="292"/>
        <v>229547.8</v>
      </c>
      <c r="O3752">
        <f t="shared" si="293"/>
        <v>229547.8</v>
      </c>
      <c r="P3752" t="str">
        <f t="shared" si="294"/>
        <v/>
      </c>
      <c r="Q3752" s="48" t="str">
        <f>IF(O3752="","",
   IF(OR(O3752&lt;EDA_Outlier_Analysis!$C$10, O3752&gt;EDA_Outlier_Analysis!$C$11),
      "Outlier",
      "Normal"))</f>
        <v>Normal</v>
      </c>
      <c r="R3752" t="str">
        <f>IF(P3752="","",
   IF(OR(P3752 &lt; EDA_Outlier_Analysis!$F$7, P3752 &gt; EDA_Outlier_Analysis!$F$8),
      "Outlier",
      "Normal"))</f>
        <v/>
      </c>
      <c r="S3752" t="str">
        <f>IF(N3752="","",
   IF(OR(N3752 &lt;EDA_Outlier_Analysis!$I$10, N3752 &gt; EDA_Outlier_Analysis!$I$11),
      "Outlier",
      "Normal"))</f>
        <v>Normal</v>
      </c>
    </row>
    <row r="3753" spans="1:19">
      <c r="A3753" t="s">
        <v>8475</v>
      </c>
      <c r="B3753" s="4">
        <v>45214</v>
      </c>
      <c r="C3753" s="2">
        <v>62419.05</v>
      </c>
      <c r="D3753" t="s">
        <v>849</v>
      </c>
      <c r="E3753" t="s">
        <v>853</v>
      </c>
      <c r="F3753" t="s">
        <v>11</v>
      </c>
      <c r="G3753" t="s">
        <v>20</v>
      </c>
      <c r="H3753" t="s">
        <v>753</v>
      </c>
      <c r="J3753" t="s">
        <v>8476</v>
      </c>
      <c r="K3753" t="str">
        <f>IF(COUNTIF(Customers!A:A, H3753)&gt;0, "Valid", "Invalid")</f>
        <v>Valid</v>
      </c>
      <c r="L3753" t="str">
        <f t="shared" si="290"/>
        <v>10</v>
      </c>
      <c r="M3753" t="str">
        <f t="shared" si="291"/>
        <v>2023</v>
      </c>
      <c r="N3753">
        <f t="shared" si="292"/>
        <v>62419.05</v>
      </c>
      <c r="O3753">
        <f t="shared" si="293"/>
        <v>62419.05</v>
      </c>
      <c r="P3753" t="str">
        <f t="shared" si="294"/>
        <v/>
      </c>
      <c r="Q3753" s="48" t="str">
        <f>IF(O3753="","",
   IF(OR(O3753&lt;EDA_Outlier_Analysis!$C$10, O3753&gt;EDA_Outlier_Analysis!$C$11),
      "Outlier",
      "Normal"))</f>
        <v>Normal</v>
      </c>
      <c r="R3753" t="str">
        <f>IF(P3753="","",
   IF(OR(P3753 &lt; EDA_Outlier_Analysis!$F$7, P3753 &gt; EDA_Outlier_Analysis!$F$8),
      "Outlier",
      "Normal"))</f>
        <v/>
      </c>
      <c r="S3753" t="str">
        <f>IF(N3753="","",
   IF(OR(N3753 &lt;EDA_Outlier_Analysis!$I$10, N3753 &gt; EDA_Outlier_Analysis!$I$11),
      "Outlier",
      "Normal"))</f>
        <v>Normal</v>
      </c>
    </row>
    <row r="3754" spans="1:19">
      <c r="A3754" t="s">
        <v>8477</v>
      </c>
      <c r="B3754" s="4">
        <v>44965</v>
      </c>
      <c r="C3754" s="2">
        <v>162289.41</v>
      </c>
      <c r="D3754" t="s">
        <v>849</v>
      </c>
      <c r="E3754" t="s">
        <v>853</v>
      </c>
      <c r="F3754" t="s">
        <v>11</v>
      </c>
      <c r="G3754" t="s">
        <v>20</v>
      </c>
      <c r="H3754" t="s">
        <v>143</v>
      </c>
      <c r="J3754" t="s">
        <v>8478</v>
      </c>
      <c r="K3754" t="str">
        <f>IF(COUNTIF(Customers!A:A, H3754)&gt;0, "Valid", "Invalid")</f>
        <v>Valid</v>
      </c>
      <c r="L3754" t="str">
        <f t="shared" si="290"/>
        <v>2</v>
      </c>
      <c r="M3754" t="str">
        <f t="shared" si="291"/>
        <v>2023</v>
      </c>
      <c r="N3754">
        <f t="shared" si="292"/>
        <v>162289.41</v>
      </c>
      <c r="O3754">
        <f t="shared" si="293"/>
        <v>162289.41</v>
      </c>
      <c r="P3754" t="str">
        <f t="shared" si="294"/>
        <v/>
      </c>
      <c r="Q3754" s="48" t="str">
        <f>IF(O3754="","",
   IF(OR(O3754&lt;EDA_Outlier_Analysis!$C$10, O3754&gt;EDA_Outlier_Analysis!$C$11),
      "Outlier",
      "Normal"))</f>
        <v>Normal</v>
      </c>
      <c r="R3754" t="str">
        <f>IF(P3754="","",
   IF(OR(P3754 &lt; EDA_Outlier_Analysis!$F$7, P3754 &gt; EDA_Outlier_Analysis!$F$8),
      "Outlier",
      "Normal"))</f>
        <v/>
      </c>
      <c r="S3754" t="str">
        <f>IF(N3754="","",
   IF(OR(N3754 &lt;EDA_Outlier_Analysis!$I$10, N3754 &gt; EDA_Outlier_Analysis!$I$11),
      "Outlier",
      "Normal"))</f>
        <v>Normal</v>
      </c>
    </row>
    <row r="3755" spans="1:19">
      <c r="A3755" t="s">
        <v>8479</v>
      </c>
      <c r="B3755" s="4">
        <v>45276</v>
      </c>
      <c r="C3755" s="2">
        <v>160388.13</v>
      </c>
      <c r="D3755" t="s">
        <v>849</v>
      </c>
      <c r="E3755" t="s">
        <v>853</v>
      </c>
      <c r="F3755" t="s">
        <v>9</v>
      </c>
      <c r="G3755" t="s">
        <v>24</v>
      </c>
      <c r="H3755" t="s">
        <v>713</v>
      </c>
      <c r="J3755" t="s">
        <v>8480</v>
      </c>
      <c r="K3755" t="str">
        <f>IF(COUNTIF(Customers!A:A, H3755)&gt;0, "Valid", "Invalid")</f>
        <v>Valid</v>
      </c>
      <c r="L3755" t="str">
        <f t="shared" si="290"/>
        <v>12</v>
      </c>
      <c r="M3755" t="str">
        <f t="shared" si="291"/>
        <v>2023</v>
      </c>
      <c r="N3755">
        <f t="shared" si="292"/>
        <v>160388.13</v>
      </c>
      <c r="O3755">
        <f t="shared" si="293"/>
        <v>160388.13</v>
      </c>
      <c r="P3755" t="str">
        <f t="shared" si="294"/>
        <v/>
      </c>
      <c r="Q3755" s="48" t="str">
        <f>IF(O3755="","",
   IF(OR(O3755&lt;EDA_Outlier_Analysis!$C$10, O3755&gt;EDA_Outlier_Analysis!$C$11),
      "Outlier",
      "Normal"))</f>
        <v>Normal</v>
      </c>
      <c r="R3755" t="str">
        <f>IF(P3755="","",
   IF(OR(P3755 &lt; EDA_Outlier_Analysis!$F$7, P3755 &gt; EDA_Outlier_Analysis!$F$8),
      "Outlier",
      "Normal"))</f>
        <v/>
      </c>
      <c r="S3755" t="str">
        <f>IF(N3755="","",
   IF(OR(N3755 &lt;EDA_Outlier_Analysis!$I$10, N3755 &gt; EDA_Outlier_Analysis!$I$11),
      "Outlier",
      "Normal"))</f>
        <v>Normal</v>
      </c>
    </row>
    <row r="3756" spans="1:19">
      <c r="A3756" t="s">
        <v>8481</v>
      </c>
      <c r="B3756" s="4">
        <v>44745</v>
      </c>
      <c r="C3756" s="2">
        <v>-40894.71</v>
      </c>
      <c r="D3756" t="s">
        <v>840</v>
      </c>
      <c r="E3756" t="s">
        <v>905</v>
      </c>
      <c r="F3756" t="s">
        <v>11</v>
      </c>
      <c r="G3756" t="s">
        <v>34</v>
      </c>
      <c r="I3756" t="s">
        <v>1505</v>
      </c>
      <c r="J3756" t="s">
        <v>8482</v>
      </c>
      <c r="K3756" t="str">
        <f>IF(COUNTIF(Customers!A:A, H3756)&gt;0, "Valid", "Invalid")</f>
        <v>Invalid</v>
      </c>
      <c r="L3756" t="str">
        <f t="shared" si="290"/>
        <v>7</v>
      </c>
      <c r="M3756" t="str">
        <f t="shared" si="291"/>
        <v>2022</v>
      </c>
      <c r="N3756">
        <f t="shared" si="292"/>
        <v>-40894.71</v>
      </c>
      <c r="O3756" t="str">
        <f t="shared" si="293"/>
        <v/>
      </c>
      <c r="P3756">
        <f t="shared" si="294"/>
        <v>40894.71</v>
      </c>
      <c r="Q3756" s="48" t="str">
        <f>IF(O3756="","",
   IF(OR(O3756&lt;EDA_Outlier_Analysis!$C$10, O3756&gt;EDA_Outlier_Analysis!$C$11),
      "Outlier",
      "Normal"))</f>
        <v/>
      </c>
      <c r="R3756" t="str">
        <f>IF(P3756="","",
   IF(OR(P3756 &lt; EDA_Outlier_Analysis!$F$7, P3756 &gt; EDA_Outlier_Analysis!$F$8),
      "Outlier",
      "Normal"))</f>
        <v>Normal</v>
      </c>
      <c r="S3756" t="str">
        <f>IF(N3756="","",
   IF(OR(N3756 &lt;EDA_Outlier_Analysis!$I$10, N3756 &gt; EDA_Outlier_Analysis!$I$11),
      "Outlier",
      "Normal"))</f>
        <v>Normal</v>
      </c>
    </row>
    <row r="3757" spans="1:19">
      <c r="A3757" t="s">
        <v>8483</v>
      </c>
      <c r="B3757" s="4">
        <v>44997</v>
      </c>
      <c r="C3757" s="2">
        <v>197698.94</v>
      </c>
      <c r="D3757" t="s">
        <v>849</v>
      </c>
      <c r="E3757" t="s">
        <v>853</v>
      </c>
      <c r="F3757" t="s">
        <v>10</v>
      </c>
      <c r="G3757" t="s">
        <v>20</v>
      </c>
      <c r="H3757" t="s">
        <v>343</v>
      </c>
      <c r="J3757" t="s">
        <v>8484</v>
      </c>
      <c r="K3757" t="str">
        <f>IF(COUNTIF(Customers!A:A, H3757)&gt;0, "Valid", "Invalid")</f>
        <v>Valid</v>
      </c>
      <c r="L3757" t="str">
        <f t="shared" si="290"/>
        <v>3</v>
      </c>
      <c r="M3757" t="str">
        <f t="shared" si="291"/>
        <v>2023</v>
      </c>
      <c r="N3757">
        <f t="shared" si="292"/>
        <v>197698.94</v>
      </c>
      <c r="O3757">
        <f t="shared" si="293"/>
        <v>197698.94</v>
      </c>
      <c r="P3757" t="str">
        <f t="shared" si="294"/>
        <v/>
      </c>
      <c r="Q3757" s="48" t="str">
        <f>IF(O3757="","",
   IF(OR(O3757&lt;EDA_Outlier_Analysis!$C$10, O3757&gt;EDA_Outlier_Analysis!$C$11),
      "Outlier",
      "Normal"))</f>
        <v>Normal</v>
      </c>
      <c r="R3757" t="str">
        <f>IF(P3757="","",
   IF(OR(P3757 &lt; EDA_Outlier_Analysis!$F$7, P3757 &gt; EDA_Outlier_Analysis!$F$8),
      "Outlier",
      "Normal"))</f>
        <v/>
      </c>
      <c r="S3757" t="str">
        <f>IF(N3757="","",
   IF(OR(N3757 &lt;EDA_Outlier_Analysis!$I$10, N3757 &gt; EDA_Outlier_Analysis!$I$11),
      "Outlier",
      "Normal"))</f>
        <v>Normal</v>
      </c>
    </row>
    <row r="3758" spans="1:19">
      <c r="A3758" t="s">
        <v>8485</v>
      </c>
      <c r="B3758" s="4">
        <v>44934</v>
      </c>
      <c r="C3758" s="2">
        <v>-56852.4</v>
      </c>
      <c r="D3758" t="s">
        <v>840</v>
      </c>
      <c r="E3758" t="s">
        <v>845</v>
      </c>
      <c r="F3758" t="s">
        <v>9</v>
      </c>
      <c r="G3758" t="s">
        <v>34</v>
      </c>
      <c r="I3758" t="s">
        <v>1132</v>
      </c>
      <c r="J3758" t="s">
        <v>8486</v>
      </c>
      <c r="K3758" t="str">
        <f>IF(COUNTIF(Customers!A:A, H3758)&gt;0, "Valid", "Invalid")</f>
        <v>Invalid</v>
      </c>
      <c r="L3758" t="str">
        <f t="shared" si="290"/>
        <v>1</v>
      </c>
      <c r="M3758" t="str">
        <f t="shared" si="291"/>
        <v>2023</v>
      </c>
      <c r="N3758">
        <f t="shared" si="292"/>
        <v>-56852.4</v>
      </c>
      <c r="O3758" t="str">
        <f t="shared" si="293"/>
        <v/>
      </c>
      <c r="P3758">
        <f t="shared" si="294"/>
        <v>56852.4</v>
      </c>
      <c r="Q3758" s="48" t="str">
        <f>IF(O3758="","",
   IF(OR(O3758&lt;EDA_Outlier_Analysis!$C$10, O3758&gt;EDA_Outlier_Analysis!$C$11),
      "Outlier",
      "Normal"))</f>
        <v/>
      </c>
      <c r="R3758" t="str">
        <f>IF(P3758="","",
   IF(OR(P3758 &lt; EDA_Outlier_Analysis!$F$7, P3758 &gt; EDA_Outlier_Analysis!$F$8),
      "Outlier",
      "Normal"))</f>
        <v>Outlier</v>
      </c>
      <c r="S3758" t="str">
        <f>IF(N3758="","",
   IF(OR(N3758 &lt;EDA_Outlier_Analysis!$I$10, N3758 &gt; EDA_Outlier_Analysis!$I$11),
      "Outlier",
      "Normal"))</f>
        <v>Normal</v>
      </c>
    </row>
    <row r="3759" spans="1:19">
      <c r="A3759" t="s">
        <v>8487</v>
      </c>
      <c r="B3759" s="4">
        <v>44671</v>
      </c>
      <c r="C3759" s="2">
        <v>-27722.36</v>
      </c>
      <c r="D3759" t="s">
        <v>840</v>
      </c>
      <c r="E3759" t="s">
        <v>856</v>
      </c>
      <c r="F3759" t="s">
        <v>11</v>
      </c>
      <c r="G3759" t="s">
        <v>34</v>
      </c>
      <c r="I3759" t="s">
        <v>1545</v>
      </c>
      <c r="J3759" t="s">
        <v>8488</v>
      </c>
      <c r="K3759" t="str">
        <f>IF(COUNTIF(Customers!A:A, H3759)&gt;0, "Valid", "Invalid")</f>
        <v>Invalid</v>
      </c>
      <c r="L3759" t="str">
        <f t="shared" si="290"/>
        <v>4</v>
      </c>
      <c r="M3759" t="str">
        <f t="shared" si="291"/>
        <v>2022</v>
      </c>
      <c r="N3759">
        <f t="shared" si="292"/>
        <v>-27722.36</v>
      </c>
      <c r="O3759" t="str">
        <f t="shared" si="293"/>
        <v/>
      </c>
      <c r="P3759">
        <f t="shared" si="294"/>
        <v>27722.36</v>
      </c>
      <c r="Q3759" s="48" t="str">
        <f>IF(O3759="","",
   IF(OR(O3759&lt;EDA_Outlier_Analysis!$C$10, O3759&gt;EDA_Outlier_Analysis!$C$11),
      "Outlier",
      "Normal"))</f>
        <v/>
      </c>
      <c r="R3759" t="str">
        <f>IF(P3759="","",
   IF(OR(P3759 &lt; EDA_Outlier_Analysis!$F$7, P3759 &gt; EDA_Outlier_Analysis!$F$8),
      "Outlier",
      "Normal"))</f>
        <v>Normal</v>
      </c>
      <c r="S3759" t="str">
        <f>IF(N3759="","",
   IF(OR(N3759 &lt;EDA_Outlier_Analysis!$I$10, N3759 &gt; EDA_Outlier_Analysis!$I$11),
      "Outlier",
      "Normal"))</f>
        <v>Normal</v>
      </c>
    </row>
    <row r="3760" spans="1:19">
      <c r="A3760" t="s">
        <v>8489</v>
      </c>
      <c r="B3760" s="4">
        <v>44955</v>
      </c>
      <c r="C3760" s="2">
        <v>207025.92000000001</v>
      </c>
      <c r="D3760" t="s">
        <v>849</v>
      </c>
      <c r="E3760" t="s">
        <v>850</v>
      </c>
      <c r="F3760" t="s">
        <v>11</v>
      </c>
      <c r="G3760" t="s">
        <v>31</v>
      </c>
      <c r="H3760" t="s">
        <v>515</v>
      </c>
      <c r="J3760" t="s">
        <v>8490</v>
      </c>
      <c r="K3760" t="str">
        <f>IF(COUNTIF(Customers!A:A, H3760)&gt;0, "Valid", "Invalid")</f>
        <v>Valid</v>
      </c>
      <c r="L3760" t="str">
        <f t="shared" si="290"/>
        <v>1</v>
      </c>
      <c r="M3760" t="str">
        <f t="shared" si="291"/>
        <v>2023</v>
      </c>
      <c r="N3760">
        <f t="shared" si="292"/>
        <v>207025.92000000001</v>
      </c>
      <c r="O3760">
        <f t="shared" si="293"/>
        <v>207025.92000000001</v>
      </c>
      <c r="P3760" t="str">
        <f t="shared" si="294"/>
        <v/>
      </c>
      <c r="Q3760" s="48" t="str">
        <f>IF(O3760="","",
   IF(OR(O3760&lt;EDA_Outlier_Analysis!$C$10, O3760&gt;EDA_Outlier_Analysis!$C$11),
      "Outlier",
      "Normal"))</f>
        <v>Normal</v>
      </c>
      <c r="R3760" t="str">
        <f>IF(P3760="","",
   IF(OR(P3760 &lt; EDA_Outlier_Analysis!$F$7, P3760 &gt; EDA_Outlier_Analysis!$F$8),
      "Outlier",
      "Normal"))</f>
        <v/>
      </c>
      <c r="S3760" t="str">
        <f>IF(N3760="","",
   IF(OR(N3760 &lt;EDA_Outlier_Analysis!$I$10, N3760 &gt; EDA_Outlier_Analysis!$I$11),
      "Outlier",
      "Normal"))</f>
        <v>Normal</v>
      </c>
    </row>
    <row r="3761" spans="1:19">
      <c r="A3761" t="s">
        <v>8491</v>
      </c>
      <c r="B3761" s="4">
        <v>44743</v>
      </c>
      <c r="C3761" s="2">
        <v>139658.60999999999</v>
      </c>
      <c r="D3761" t="s">
        <v>849</v>
      </c>
      <c r="E3761" t="s">
        <v>850</v>
      </c>
      <c r="F3761" t="s">
        <v>10</v>
      </c>
      <c r="G3761" t="s">
        <v>31</v>
      </c>
      <c r="H3761" t="s">
        <v>101</v>
      </c>
      <c r="J3761" t="s">
        <v>8492</v>
      </c>
      <c r="K3761" t="str">
        <f>IF(COUNTIF(Customers!A:A, H3761)&gt;0, "Valid", "Invalid")</f>
        <v>Valid</v>
      </c>
      <c r="L3761" t="str">
        <f t="shared" si="290"/>
        <v>7</v>
      </c>
      <c r="M3761" t="str">
        <f t="shared" si="291"/>
        <v>2022</v>
      </c>
      <c r="N3761">
        <f t="shared" si="292"/>
        <v>139658.60999999999</v>
      </c>
      <c r="O3761">
        <f t="shared" si="293"/>
        <v>139658.60999999999</v>
      </c>
      <c r="P3761" t="str">
        <f t="shared" si="294"/>
        <v/>
      </c>
      <c r="Q3761" s="48" t="str">
        <f>IF(O3761="","",
   IF(OR(O3761&lt;EDA_Outlier_Analysis!$C$10, O3761&gt;EDA_Outlier_Analysis!$C$11),
      "Outlier",
      "Normal"))</f>
        <v>Normal</v>
      </c>
      <c r="R3761" t="str">
        <f>IF(P3761="","",
   IF(OR(P3761 &lt; EDA_Outlier_Analysis!$F$7, P3761 &gt; EDA_Outlier_Analysis!$F$8),
      "Outlier",
      "Normal"))</f>
        <v/>
      </c>
      <c r="S3761" t="str">
        <f>IF(N3761="","",
   IF(OR(N3761 &lt;EDA_Outlier_Analysis!$I$10, N3761 &gt; EDA_Outlier_Analysis!$I$11),
      "Outlier",
      "Normal"))</f>
        <v>Normal</v>
      </c>
    </row>
    <row r="3762" spans="1:19">
      <c r="A3762" t="s">
        <v>8493</v>
      </c>
      <c r="B3762" s="4">
        <v>44624</v>
      </c>
      <c r="C3762" s="2">
        <v>-46227.48</v>
      </c>
      <c r="D3762" t="s">
        <v>840</v>
      </c>
      <c r="E3762" t="s">
        <v>864</v>
      </c>
      <c r="F3762" t="s">
        <v>11</v>
      </c>
      <c r="G3762" t="s">
        <v>20</v>
      </c>
      <c r="I3762" t="s">
        <v>1112</v>
      </c>
      <c r="J3762" t="s">
        <v>8494</v>
      </c>
      <c r="K3762" t="str">
        <f>IF(COUNTIF(Customers!A:A, H3762)&gt;0, "Valid", "Invalid")</f>
        <v>Invalid</v>
      </c>
      <c r="L3762" t="str">
        <f t="shared" si="290"/>
        <v>3</v>
      </c>
      <c r="M3762" t="str">
        <f t="shared" si="291"/>
        <v>2022</v>
      </c>
      <c r="N3762">
        <f t="shared" si="292"/>
        <v>-46227.48</v>
      </c>
      <c r="O3762" t="str">
        <f t="shared" si="293"/>
        <v/>
      </c>
      <c r="P3762">
        <f t="shared" si="294"/>
        <v>46227.48</v>
      </c>
      <c r="Q3762" s="48" t="str">
        <f>IF(O3762="","",
   IF(OR(O3762&lt;EDA_Outlier_Analysis!$C$10, O3762&gt;EDA_Outlier_Analysis!$C$11),
      "Outlier",
      "Normal"))</f>
        <v/>
      </c>
      <c r="R3762" t="str">
        <f>IF(P3762="","",
   IF(OR(P3762 &lt; EDA_Outlier_Analysis!$F$7, P3762 &gt; EDA_Outlier_Analysis!$F$8),
      "Outlier",
      "Normal"))</f>
        <v>Normal</v>
      </c>
      <c r="S3762" t="str">
        <f>IF(N3762="","",
   IF(OR(N3762 &lt;EDA_Outlier_Analysis!$I$10, N3762 &gt; EDA_Outlier_Analysis!$I$11),
      "Outlier",
      "Normal"))</f>
        <v>Normal</v>
      </c>
    </row>
    <row r="3763" spans="1:19">
      <c r="A3763" t="s">
        <v>8495</v>
      </c>
      <c r="B3763" s="4">
        <v>44896</v>
      </c>
      <c r="C3763" s="2">
        <v>-52712.480000000003</v>
      </c>
      <c r="D3763" t="s">
        <v>840</v>
      </c>
      <c r="E3763" t="s">
        <v>878</v>
      </c>
      <c r="F3763" t="s">
        <v>10</v>
      </c>
      <c r="G3763" t="s">
        <v>20</v>
      </c>
      <c r="I3763" t="s">
        <v>1800</v>
      </c>
      <c r="J3763" t="s">
        <v>8496</v>
      </c>
      <c r="K3763" t="str">
        <f>IF(COUNTIF(Customers!A:A, H3763)&gt;0, "Valid", "Invalid")</f>
        <v>Invalid</v>
      </c>
      <c r="L3763" t="str">
        <f t="shared" si="290"/>
        <v>12</v>
      </c>
      <c r="M3763" t="str">
        <f t="shared" si="291"/>
        <v>2022</v>
      </c>
      <c r="N3763">
        <f t="shared" si="292"/>
        <v>-52712.480000000003</v>
      </c>
      <c r="O3763" t="str">
        <f t="shared" si="293"/>
        <v/>
      </c>
      <c r="P3763">
        <f t="shared" si="294"/>
        <v>52712.480000000003</v>
      </c>
      <c r="Q3763" s="48" t="str">
        <f>IF(O3763="","",
   IF(OR(O3763&lt;EDA_Outlier_Analysis!$C$10, O3763&gt;EDA_Outlier_Analysis!$C$11),
      "Outlier",
      "Normal"))</f>
        <v/>
      </c>
      <c r="R3763" t="str">
        <f>IF(P3763="","",
   IF(OR(P3763 &lt; EDA_Outlier_Analysis!$F$7, P3763 &gt; EDA_Outlier_Analysis!$F$8),
      "Outlier",
      "Normal"))</f>
        <v>Normal</v>
      </c>
      <c r="S3763" t="str">
        <f>IF(N3763="","",
   IF(OR(N3763 &lt;EDA_Outlier_Analysis!$I$10, N3763 &gt; EDA_Outlier_Analysis!$I$11),
      "Outlier",
      "Normal"))</f>
        <v>Normal</v>
      </c>
    </row>
    <row r="3764" spans="1:19">
      <c r="A3764" t="s">
        <v>8497</v>
      </c>
      <c r="B3764" s="4">
        <v>44716</v>
      </c>
      <c r="C3764" s="2">
        <v>-40585.629999999997</v>
      </c>
      <c r="D3764" t="s">
        <v>840</v>
      </c>
      <c r="E3764" t="s">
        <v>878</v>
      </c>
      <c r="F3764" t="s">
        <v>10</v>
      </c>
      <c r="G3764" t="s">
        <v>34</v>
      </c>
      <c r="I3764" t="s">
        <v>2914</v>
      </c>
      <c r="J3764" t="s">
        <v>8498</v>
      </c>
      <c r="K3764" t="str">
        <f>IF(COUNTIF(Customers!A:A, H3764)&gt;0, "Valid", "Invalid")</f>
        <v>Invalid</v>
      </c>
      <c r="L3764" t="str">
        <f t="shared" si="290"/>
        <v>6</v>
      </c>
      <c r="M3764" t="str">
        <f t="shared" si="291"/>
        <v>2022</v>
      </c>
      <c r="N3764">
        <f t="shared" si="292"/>
        <v>-40585.629999999997</v>
      </c>
      <c r="O3764" t="str">
        <f t="shared" si="293"/>
        <v/>
      </c>
      <c r="P3764">
        <f t="shared" si="294"/>
        <v>40585.629999999997</v>
      </c>
      <c r="Q3764" s="48" t="str">
        <f>IF(O3764="","",
   IF(OR(O3764&lt;EDA_Outlier_Analysis!$C$10, O3764&gt;EDA_Outlier_Analysis!$C$11),
      "Outlier",
      "Normal"))</f>
        <v/>
      </c>
      <c r="R3764" t="str">
        <f>IF(P3764="","",
   IF(OR(P3764 &lt; EDA_Outlier_Analysis!$F$7, P3764 &gt; EDA_Outlier_Analysis!$F$8),
      "Outlier",
      "Normal"))</f>
        <v>Normal</v>
      </c>
      <c r="S3764" t="str">
        <f>IF(N3764="","",
   IF(OR(N3764 &lt;EDA_Outlier_Analysis!$I$10, N3764 &gt; EDA_Outlier_Analysis!$I$11),
      "Outlier",
      "Normal"))</f>
        <v>Normal</v>
      </c>
    </row>
    <row r="3765" spans="1:19">
      <c r="A3765" t="s">
        <v>8499</v>
      </c>
      <c r="B3765" s="4">
        <v>44941</v>
      </c>
      <c r="C3765" s="2">
        <v>117805</v>
      </c>
      <c r="D3765" t="s">
        <v>849</v>
      </c>
      <c r="E3765" t="s">
        <v>868</v>
      </c>
      <c r="F3765" t="s">
        <v>10</v>
      </c>
      <c r="G3765" t="s">
        <v>31</v>
      </c>
      <c r="H3765" t="s">
        <v>447</v>
      </c>
      <c r="J3765" t="s">
        <v>8500</v>
      </c>
      <c r="K3765" t="str">
        <f>IF(COUNTIF(Customers!A:A, H3765)&gt;0, "Valid", "Invalid")</f>
        <v>Valid</v>
      </c>
      <c r="L3765" t="str">
        <f t="shared" si="290"/>
        <v>1</v>
      </c>
      <c r="M3765" t="str">
        <f t="shared" si="291"/>
        <v>2023</v>
      </c>
      <c r="N3765">
        <f t="shared" si="292"/>
        <v>117805</v>
      </c>
      <c r="O3765">
        <f t="shared" si="293"/>
        <v>117805</v>
      </c>
      <c r="P3765" t="str">
        <f t="shared" si="294"/>
        <v/>
      </c>
      <c r="Q3765" s="48" t="str">
        <f>IF(O3765="","",
   IF(OR(O3765&lt;EDA_Outlier_Analysis!$C$10, O3765&gt;EDA_Outlier_Analysis!$C$11),
      "Outlier",
      "Normal"))</f>
        <v>Normal</v>
      </c>
      <c r="R3765" t="str">
        <f>IF(P3765="","",
   IF(OR(P3765 &lt; EDA_Outlier_Analysis!$F$7, P3765 &gt; EDA_Outlier_Analysis!$F$8),
      "Outlier",
      "Normal"))</f>
        <v/>
      </c>
      <c r="S3765" t="str">
        <f>IF(N3765="","",
   IF(OR(N3765 &lt;EDA_Outlier_Analysis!$I$10, N3765 &gt; EDA_Outlier_Analysis!$I$11),
      "Outlier",
      "Normal"))</f>
        <v>Normal</v>
      </c>
    </row>
    <row r="3766" spans="1:19">
      <c r="A3766" t="s">
        <v>8501</v>
      </c>
      <c r="B3766" s="4">
        <v>44653</v>
      </c>
      <c r="C3766" s="2">
        <v>-56616.45</v>
      </c>
      <c r="D3766" t="s">
        <v>840</v>
      </c>
      <c r="E3766" t="s">
        <v>864</v>
      </c>
      <c r="F3766" t="s">
        <v>9</v>
      </c>
      <c r="G3766" t="s">
        <v>34</v>
      </c>
      <c r="I3766" t="s">
        <v>1368</v>
      </c>
      <c r="J3766" t="s">
        <v>8502</v>
      </c>
      <c r="K3766" t="str">
        <f>IF(COUNTIF(Customers!A:A, H3766)&gt;0, "Valid", "Invalid")</f>
        <v>Invalid</v>
      </c>
      <c r="L3766" t="str">
        <f t="shared" si="290"/>
        <v>4</v>
      </c>
      <c r="M3766" t="str">
        <f t="shared" si="291"/>
        <v>2022</v>
      </c>
      <c r="N3766">
        <f t="shared" si="292"/>
        <v>-56616.45</v>
      </c>
      <c r="O3766" t="str">
        <f t="shared" si="293"/>
        <v/>
      </c>
      <c r="P3766">
        <f t="shared" si="294"/>
        <v>56616.45</v>
      </c>
      <c r="Q3766" s="48" t="str">
        <f>IF(O3766="","",
   IF(OR(O3766&lt;EDA_Outlier_Analysis!$C$10, O3766&gt;EDA_Outlier_Analysis!$C$11),
      "Outlier",
      "Normal"))</f>
        <v/>
      </c>
      <c r="R3766" t="str">
        <f>IF(P3766="","",
   IF(OR(P3766 &lt; EDA_Outlier_Analysis!$F$7, P3766 &gt; EDA_Outlier_Analysis!$F$8),
      "Outlier",
      "Normal"))</f>
        <v>Outlier</v>
      </c>
      <c r="S3766" t="str">
        <f>IF(N3766="","",
   IF(OR(N3766 &lt;EDA_Outlier_Analysis!$I$10, N3766 &gt; EDA_Outlier_Analysis!$I$11),
      "Outlier",
      "Normal"))</f>
        <v>Normal</v>
      </c>
    </row>
    <row r="3767" spans="1:19">
      <c r="A3767" t="s">
        <v>8503</v>
      </c>
      <c r="B3767" s="4">
        <v>45068</v>
      </c>
      <c r="C3767" s="2">
        <v>-29736.3</v>
      </c>
      <c r="D3767" t="s">
        <v>840</v>
      </c>
      <c r="E3767" t="s">
        <v>878</v>
      </c>
      <c r="F3767" t="s">
        <v>11</v>
      </c>
      <c r="G3767" t="s">
        <v>31</v>
      </c>
      <c r="I3767" t="s">
        <v>1199</v>
      </c>
      <c r="J3767" t="s">
        <v>8504</v>
      </c>
      <c r="K3767" t="str">
        <f>IF(COUNTIF(Customers!A:A, H3767)&gt;0, "Valid", "Invalid")</f>
        <v>Invalid</v>
      </c>
      <c r="L3767" t="str">
        <f t="shared" si="290"/>
        <v>5</v>
      </c>
      <c r="M3767" t="str">
        <f t="shared" si="291"/>
        <v>2023</v>
      </c>
      <c r="N3767">
        <f t="shared" si="292"/>
        <v>-29736.3</v>
      </c>
      <c r="O3767" t="str">
        <f t="shared" si="293"/>
        <v/>
      </c>
      <c r="P3767">
        <f t="shared" si="294"/>
        <v>29736.3</v>
      </c>
      <c r="Q3767" s="48" t="str">
        <f>IF(O3767="","",
   IF(OR(O3767&lt;EDA_Outlier_Analysis!$C$10, O3767&gt;EDA_Outlier_Analysis!$C$11),
      "Outlier",
      "Normal"))</f>
        <v/>
      </c>
      <c r="R3767" t="str">
        <f>IF(P3767="","",
   IF(OR(P3767 &lt; EDA_Outlier_Analysis!$F$7, P3767 &gt; EDA_Outlier_Analysis!$F$8),
      "Outlier",
      "Normal"))</f>
        <v>Normal</v>
      </c>
      <c r="S3767" t="str">
        <f>IF(N3767="","",
   IF(OR(N3767 &lt;EDA_Outlier_Analysis!$I$10, N3767 &gt; EDA_Outlier_Analysis!$I$11),
      "Outlier",
      "Normal"))</f>
        <v>Normal</v>
      </c>
    </row>
    <row r="3768" spans="1:19">
      <c r="A3768" t="s">
        <v>8505</v>
      </c>
      <c r="B3768" s="4">
        <v>44897</v>
      </c>
      <c r="C3768" s="2">
        <v>233473.67</v>
      </c>
      <c r="D3768" t="s">
        <v>849</v>
      </c>
      <c r="E3768" t="s">
        <v>868</v>
      </c>
      <c r="F3768" t="s">
        <v>9</v>
      </c>
      <c r="G3768" t="s">
        <v>24</v>
      </c>
      <c r="H3768" t="s">
        <v>435</v>
      </c>
      <c r="J3768" t="s">
        <v>8506</v>
      </c>
      <c r="K3768" t="str">
        <f>IF(COUNTIF(Customers!A:A, H3768)&gt;0, "Valid", "Invalid")</f>
        <v>Valid</v>
      </c>
      <c r="L3768" t="str">
        <f t="shared" si="290"/>
        <v>12</v>
      </c>
      <c r="M3768" t="str">
        <f t="shared" si="291"/>
        <v>2022</v>
      </c>
      <c r="N3768">
        <f t="shared" si="292"/>
        <v>233473.67</v>
      </c>
      <c r="O3768">
        <f t="shared" si="293"/>
        <v>233473.67</v>
      </c>
      <c r="P3768" t="str">
        <f t="shared" si="294"/>
        <v/>
      </c>
      <c r="Q3768" s="48" t="str">
        <f>IF(O3768="","",
   IF(OR(O3768&lt;EDA_Outlier_Analysis!$C$10, O3768&gt;EDA_Outlier_Analysis!$C$11),
      "Outlier",
      "Normal"))</f>
        <v>Normal</v>
      </c>
      <c r="R3768" t="str">
        <f>IF(P3768="","",
   IF(OR(P3768 &lt; EDA_Outlier_Analysis!$F$7, P3768 &gt; EDA_Outlier_Analysis!$F$8),
      "Outlier",
      "Normal"))</f>
        <v/>
      </c>
      <c r="S3768" t="str">
        <f>IF(N3768="","",
   IF(OR(N3768 &lt;EDA_Outlier_Analysis!$I$10, N3768 &gt; EDA_Outlier_Analysis!$I$11),
      "Outlier",
      "Normal"))</f>
        <v>Normal</v>
      </c>
    </row>
    <row r="3769" spans="1:19">
      <c r="A3769" t="s">
        <v>8507</v>
      </c>
      <c r="B3769" s="4">
        <v>44996</v>
      </c>
      <c r="C3769" s="2">
        <v>-40257.839999999997</v>
      </c>
      <c r="D3769" t="s">
        <v>840</v>
      </c>
      <c r="E3769" t="s">
        <v>864</v>
      </c>
      <c r="F3769" t="s">
        <v>10</v>
      </c>
      <c r="G3769" t="s">
        <v>24</v>
      </c>
      <c r="I3769" t="s">
        <v>1448</v>
      </c>
      <c r="J3769" t="s">
        <v>8508</v>
      </c>
      <c r="K3769" t="str">
        <f>IF(COUNTIF(Customers!A:A, H3769)&gt;0, "Valid", "Invalid")</f>
        <v>Invalid</v>
      </c>
      <c r="L3769" t="str">
        <f t="shared" si="290"/>
        <v>3</v>
      </c>
      <c r="M3769" t="str">
        <f t="shared" si="291"/>
        <v>2023</v>
      </c>
      <c r="N3769">
        <f t="shared" si="292"/>
        <v>-40257.839999999997</v>
      </c>
      <c r="O3769" t="str">
        <f t="shared" si="293"/>
        <v/>
      </c>
      <c r="P3769">
        <f t="shared" si="294"/>
        <v>40257.839999999997</v>
      </c>
      <c r="Q3769" s="48" t="str">
        <f>IF(O3769="","",
   IF(OR(O3769&lt;EDA_Outlier_Analysis!$C$10, O3769&gt;EDA_Outlier_Analysis!$C$11),
      "Outlier",
      "Normal"))</f>
        <v/>
      </c>
      <c r="R3769" t="str">
        <f>IF(P3769="","",
   IF(OR(P3769 &lt; EDA_Outlier_Analysis!$F$7, P3769 &gt; EDA_Outlier_Analysis!$F$8),
      "Outlier",
      "Normal"))</f>
        <v>Normal</v>
      </c>
      <c r="S3769" t="str">
        <f>IF(N3769="","",
   IF(OR(N3769 &lt;EDA_Outlier_Analysis!$I$10, N3769 &gt; EDA_Outlier_Analysis!$I$11),
      "Outlier",
      "Normal"))</f>
        <v>Normal</v>
      </c>
    </row>
    <row r="3770" spans="1:19">
      <c r="A3770" t="s">
        <v>8509</v>
      </c>
      <c r="B3770" s="4">
        <v>44676</v>
      </c>
      <c r="C3770" s="2">
        <v>15645.59</v>
      </c>
      <c r="D3770" t="s">
        <v>873</v>
      </c>
      <c r="E3770" t="s">
        <v>873</v>
      </c>
      <c r="F3770" t="s">
        <v>9</v>
      </c>
      <c r="G3770" t="s">
        <v>20</v>
      </c>
      <c r="J3770" t="s">
        <v>8510</v>
      </c>
      <c r="K3770" t="str">
        <f>IF(COUNTIF(Customers!A:A, H3770)&gt;0, "Valid", "Invalid")</f>
        <v>Invalid</v>
      </c>
      <c r="L3770" t="str">
        <f t="shared" si="290"/>
        <v>4</v>
      </c>
      <c r="M3770" t="str">
        <f t="shared" si="291"/>
        <v>2022</v>
      </c>
      <c r="N3770">
        <f t="shared" si="292"/>
        <v>-15645.59</v>
      </c>
      <c r="O3770" t="str">
        <f t="shared" si="293"/>
        <v/>
      </c>
      <c r="P3770" t="str">
        <f t="shared" si="294"/>
        <v/>
      </c>
      <c r="Q3770" s="48" t="str">
        <f>IF(O3770="","",
   IF(OR(O3770&lt;EDA_Outlier_Analysis!$C$10, O3770&gt;EDA_Outlier_Analysis!$C$11),
      "Outlier",
      "Normal"))</f>
        <v/>
      </c>
      <c r="R3770" t="str">
        <f>IF(P3770="","",
   IF(OR(P3770 &lt; EDA_Outlier_Analysis!$F$7, P3770 &gt; EDA_Outlier_Analysis!$F$8),
      "Outlier",
      "Normal"))</f>
        <v/>
      </c>
      <c r="S3770" t="str">
        <f>IF(N3770="","",
   IF(OR(N3770 &lt;EDA_Outlier_Analysis!$I$10, N3770 &gt; EDA_Outlier_Analysis!$I$11),
      "Outlier",
      "Normal"))</f>
        <v>Normal</v>
      </c>
    </row>
    <row r="3771" spans="1:19">
      <c r="A3771" t="s">
        <v>8511</v>
      </c>
      <c r="B3771" s="4">
        <v>44887</v>
      </c>
      <c r="C3771" s="2">
        <v>-63584.17</v>
      </c>
      <c r="D3771" t="s">
        <v>840</v>
      </c>
      <c r="E3771" t="s">
        <v>864</v>
      </c>
      <c r="F3771" t="s">
        <v>10</v>
      </c>
      <c r="G3771" t="s">
        <v>34</v>
      </c>
      <c r="I3771" t="s">
        <v>2105</v>
      </c>
      <c r="J3771" t="s">
        <v>8512</v>
      </c>
      <c r="K3771" t="str">
        <f>IF(COUNTIF(Customers!A:A, H3771)&gt;0, "Valid", "Invalid")</f>
        <v>Invalid</v>
      </c>
      <c r="L3771" t="str">
        <f t="shared" si="290"/>
        <v>11</v>
      </c>
      <c r="M3771" t="str">
        <f t="shared" si="291"/>
        <v>2022</v>
      </c>
      <c r="N3771">
        <f t="shared" si="292"/>
        <v>-63584.17</v>
      </c>
      <c r="O3771" t="str">
        <f t="shared" si="293"/>
        <v/>
      </c>
      <c r="P3771">
        <f t="shared" si="294"/>
        <v>63584.17</v>
      </c>
      <c r="Q3771" s="48" t="str">
        <f>IF(O3771="","",
   IF(OR(O3771&lt;EDA_Outlier_Analysis!$C$10, O3771&gt;EDA_Outlier_Analysis!$C$11),
      "Outlier",
      "Normal"))</f>
        <v/>
      </c>
      <c r="R3771" t="str">
        <f>IF(P3771="","",
   IF(OR(P3771 &lt; EDA_Outlier_Analysis!$F$7, P3771 &gt; EDA_Outlier_Analysis!$F$8),
      "Outlier",
      "Normal"))</f>
        <v>Outlier</v>
      </c>
      <c r="S3771" t="str">
        <f>IF(N3771="","",
   IF(OR(N3771 &lt;EDA_Outlier_Analysis!$I$10, N3771 &gt; EDA_Outlier_Analysis!$I$11),
      "Outlier",
      "Normal"))</f>
        <v>Normal</v>
      </c>
    </row>
    <row r="3772" spans="1:19">
      <c r="A3772" t="s">
        <v>8513</v>
      </c>
      <c r="B3772" s="4">
        <v>45090</v>
      </c>
      <c r="C3772" s="2">
        <v>122260.62</v>
      </c>
      <c r="D3772" t="s">
        <v>849</v>
      </c>
      <c r="E3772" t="s">
        <v>853</v>
      </c>
      <c r="F3772" t="s">
        <v>9</v>
      </c>
      <c r="G3772" t="s">
        <v>31</v>
      </c>
      <c r="H3772" t="s">
        <v>757</v>
      </c>
      <c r="J3772" t="s">
        <v>8514</v>
      </c>
      <c r="K3772" t="str">
        <f>IF(COUNTIF(Customers!A:A, H3772)&gt;0, "Valid", "Invalid")</f>
        <v>Valid</v>
      </c>
      <c r="L3772" t="str">
        <f t="shared" si="290"/>
        <v>6</v>
      </c>
      <c r="M3772" t="str">
        <f t="shared" si="291"/>
        <v>2023</v>
      </c>
      <c r="N3772">
        <f t="shared" si="292"/>
        <v>122260.62</v>
      </c>
      <c r="O3772">
        <f t="shared" si="293"/>
        <v>122260.62</v>
      </c>
      <c r="P3772" t="str">
        <f t="shared" si="294"/>
        <v/>
      </c>
      <c r="Q3772" s="48" t="str">
        <f>IF(O3772="","",
   IF(OR(O3772&lt;EDA_Outlier_Analysis!$C$10, O3772&gt;EDA_Outlier_Analysis!$C$11),
      "Outlier",
      "Normal"))</f>
        <v>Normal</v>
      </c>
      <c r="R3772" t="str">
        <f>IF(P3772="","",
   IF(OR(P3772 &lt; EDA_Outlier_Analysis!$F$7, P3772 &gt; EDA_Outlier_Analysis!$F$8),
      "Outlier",
      "Normal"))</f>
        <v/>
      </c>
      <c r="S3772" t="str">
        <f>IF(N3772="","",
   IF(OR(N3772 &lt;EDA_Outlier_Analysis!$I$10, N3772 &gt; EDA_Outlier_Analysis!$I$11),
      "Outlier",
      "Normal"))</f>
        <v>Normal</v>
      </c>
    </row>
    <row r="3773" spans="1:19">
      <c r="A3773" t="s">
        <v>8515</v>
      </c>
      <c r="B3773" s="4">
        <v>44916</v>
      </c>
      <c r="C3773" s="2">
        <v>-66388.160000000003</v>
      </c>
      <c r="D3773" t="s">
        <v>840</v>
      </c>
      <c r="E3773" t="s">
        <v>856</v>
      </c>
      <c r="F3773" t="s">
        <v>10</v>
      </c>
      <c r="G3773" t="s">
        <v>31</v>
      </c>
      <c r="I3773" t="s">
        <v>1062</v>
      </c>
      <c r="J3773" t="s">
        <v>8516</v>
      </c>
      <c r="K3773" t="str">
        <f>IF(COUNTIF(Customers!A:A, H3773)&gt;0, "Valid", "Invalid")</f>
        <v>Invalid</v>
      </c>
      <c r="L3773" t="str">
        <f t="shared" si="290"/>
        <v>12</v>
      </c>
      <c r="M3773" t="str">
        <f t="shared" si="291"/>
        <v>2022</v>
      </c>
      <c r="N3773">
        <f t="shared" si="292"/>
        <v>-66388.160000000003</v>
      </c>
      <c r="O3773" t="str">
        <f t="shared" si="293"/>
        <v/>
      </c>
      <c r="P3773">
        <f t="shared" si="294"/>
        <v>66388.160000000003</v>
      </c>
      <c r="Q3773" s="48" t="str">
        <f>IF(O3773="","",
   IF(OR(O3773&lt;EDA_Outlier_Analysis!$C$10, O3773&gt;EDA_Outlier_Analysis!$C$11),
      "Outlier",
      "Normal"))</f>
        <v/>
      </c>
      <c r="R3773" t="str">
        <f>IF(P3773="","",
   IF(OR(P3773 &lt; EDA_Outlier_Analysis!$F$7, P3773 &gt; EDA_Outlier_Analysis!$F$8),
      "Outlier",
      "Normal"))</f>
        <v>Outlier</v>
      </c>
      <c r="S3773" t="str">
        <f>IF(N3773="","",
   IF(OR(N3773 &lt;EDA_Outlier_Analysis!$I$10, N3773 &gt; EDA_Outlier_Analysis!$I$11),
      "Outlier",
      "Normal"))</f>
        <v>Normal</v>
      </c>
    </row>
    <row r="3774" spans="1:19">
      <c r="A3774" t="s">
        <v>8517</v>
      </c>
      <c r="B3774" s="4">
        <v>44782</v>
      </c>
      <c r="C3774" s="2">
        <v>106017.22</v>
      </c>
      <c r="D3774" t="s">
        <v>849</v>
      </c>
      <c r="E3774" t="s">
        <v>853</v>
      </c>
      <c r="F3774" t="s">
        <v>9</v>
      </c>
      <c r="G3774" t="s">
        <v>34</v>
      </c>
      <c r="H3774" t="s">
        <v>445</v>
      </c>
      <c r="J3774" t="s">
        <v>8518</v>
      </c>
      <c r="K3774" t="str">
        <f>IF(COUNTIF(Customers!A:A, H3774)&gt;0, "Valid", "Invalid")</f>
        <v>Valid</v>
      </c>
      <c r="L3774" t="str">
        <f t="shared" si="290"/>
        <v>8</v>
      </c>
      <c r="M3774" t="str">
        <f t="shared" si="291"/>
        <v>2022</v>
      </c>
      <c r="N3774">
        <f t="shared" si="292"/>
        <v>106017.22</v>
      </c>
      <c r="O3774">
        <f t="shared" si="293"/>
        <v>106017.22</v>
      </c>
      <c r="P3774" t="str">
        <f t="shared" si="294"/>
        <v/>
      </c>
      <c r="Q3774" s="48" t="str">
        <f>IF(O3774="","",
   IF(OR(O3774&lt;EDA_Outlier_Analysis!$C$10, O3774&gt;EDA_Outlier_Analysis!$C$11),
      "Outlier",
      "Normal"))</f>
        <v>Normal</v>
      </c>
      <c r="R3774" t="str">
        <f>IF(P3774="","",
   IF(OR(P3774 &lt; EDA_Outlier_Analysis!$F$7, P3774 &gt; EDA_Outlier_Analysis!$F$8),
      "Outlier",
      "Normal"))</f>
        <v/>
      </c>
      <c r="S3774" t="str">
        <f>IF(N3774="","",
   IF(OR(N3774 &lt;EDA_Outlier_Analysis!$I$10, N3774 &gt; EDA_Outlier_Analysis!$I$11),
      "Outlier",
      "Normal"))</f>
        <v>Normal</v>
      </c>
    </row>
    <row r="3775" spans="1:19">
      <c r="A3775" t="s">
        <v>8519</v>
      </c>
      <c r="B3775" s="4">
        <v>45027</v>
      </c>
      <c r="C3775" s="2">
        <v>-21452.78</v>
      </c>
      <c r="D3775" t="s">
        <v>840</v>
      </c>
      <c r="E3775" t="s">
        <v>841</v>
      </c>
      <c r="F3775" t="s">
        <v>9</v>
      </c>
      <c r="G3775" t="s">
        <v>20</v>
      </c>
      <c r="I3775" t="s">
        <v>1453</v>
      </c>
      <c r="J3775" t="s">
        <v>8520</v>
      </c>
      <c r="K3775" t="str">
        <f>IF(COUNTIF(Customers!A:A, H3775)&gt;0, "Valid", "Invalid")</f>
        <v>Invalid</v>
      </c>
      <c r="L3775" t="str">
        <f t="shared" si="290"/>
        <v>4</v>
      </c>
      <c r="M3775" t="str">
        <f t="shared" si="291"/>
        <v>2023</v>
      </c>
      <c r="N3775">
        <f t="shared" si="292"/>
        <v>-21452.78</v>
      </c>
      <c r="O3775" t="str">
        <f t="shared" si="293"/>
        <v/>
      </c>
      <c r="P3775">
        <f t="shared" si="294"/>
        <v>21452.78</v>
      </c>
      <c r="Q3775" s="48" t="str">
        <f>IF(O3775="","",
   IF(OR(O3775&lt;EDA_Outlier_Analysis!$C$10, O3775&gt;EDA_Outlier_Analysis!$C$11),
      "Outlier",
      "Normal"))</f>
        <v/>
      </c>
      <c r="R3775" t="str">
        <f>IF(P3775="","",
   IF(OR(P3775 &lt; EDA_Outlier_Analysis!$F$7, P3775 &gt; EDA_Outlier_Analysis!$F$8),
      "Outlier",
      "Normal"))</f>
        <v>Outlier</v>
      </c>
      <c r="S3775" t="str">
        <f>IF(N3775="","",
   IF(OR(N3775 &lt;EDA_Outlier_Analysis!$I$10, N3775 &gt; EDA_Outlier_Analysis!$I$11),
      "Outlier",
      "Normal"))</f>
        <v>Normal</v>
      </c>
    </row>
    <row r="3776" spans="1:19">
      <c r="A3776" t="s">
        <v>8521</v>
      </c>
      <c r="B3776" s="4">
        <v>44732</v>
      </c>
      <c r="C3776" s="2">
        <v>193006.58</v>
      </c>
      <c r="D3776" t="s">
        <v>849</v>
      </c>
      <c r="E3776" t="s">
        <v>868</v>
      </c>
      <c r="F3776" t="s">
        <v>10</v>
      </c>
      <c r="G3776" t="s">
        <v>20</v>
      </c>
      <c r="H3776" t="s">
        <v>415</v>
      </c>
      <c r="J3776" t="s">
        <v>8522</v>
      </c>
      <c r="K3776" t="str">
        <f>IF(COUNTIF(Customers!A:A, H3776)&gt;0, "Valid", "Invalid")</f>
        <v>Valid</v>
      </c>
      <c r="L3776" t="str">
        <f t="shared" si="290"/>
        <v>6</v>
      </c>
      <c r="M3776" t="str">
        <f t="shared" si="291"/>
        <v>2022</v>
      </c>
      <c r="N3776">
        <f t="shared" si="292"/>
        <v>193006.58</v>
      </c>
      <c r="O3776">
        <f t="shared" si="293"/>
        <v>193006.58</v>
      </c>
      <c r="P3776" t="str">
        <f t="shared" si="294"/>
        <v/>
      </c>
      <c r="Q3776" s="48" t="str">
        <f>IF(O3776="","",
   IF(OR(O3776&lt;EDA_Outlier_Analysis!$C$10, O3776&gt;EDA_Outlier_Analysis!$C$11),
      "Outlier",
      "Normal"))</f>
        <v>Normal</v>
      </c>
      <c r="R3776" t="str">
        <f>IF(P3776="","",
   IF(OR(P3776 &lt; EDA_Outlier_Analysis!$F$7, P3776 &gt; EDA_Outlier_Analysis!$F$8),
      "Outlier",
      "Normal"))</f>
        <v/>
      </c>
      <c r="S3776" t="str">
        <f>IF(N3776="","",
   IF(OR(N3776 &lt;EDA_Outlier_Analysis!$I$10, N3776 &gt; EDA_Outlier_Analysis!$I$11),
      "Outlier",
      "Normal"))</f>
        <v>Normal</v>
      </c>
    </row>
    <row r="3777" spans="1:19">
      <c r="A3777" t="s">
        <v>8523</v>
      </c>
      <c r="B3777" s="4">
        <v>44619</v>
      </c>
      <c r="C3777" s="2">
        <v>141532.65</v>
      </c>
      <c r="D3777" t="s">
        <v>849</v>
      </c>
      <c r="E3777" t="s">
        <v>868</v>
      </c>
      <c r="F3777" t="s">
        <v>11</v>
      </c>
      <c r="G3777" t="s">
        <v>24</v>
      </c>
      <c r="H3777" t="s">
        <v>133</v>
      </c>
      <c r="J3777" t="s">
        <v>8524</v>
      </c>
      <c r="K3777" t="str">
        <f>IF(COUNTIF(Customers!A:A, H3777)&gt;0, "Valid", "Invalid")</f>
        <v>Valid</v>
      </c>
      <c r="L3777" t="str">
        <f t="shared" si="290"/>
        <v>2</v>
      </c>
      <c r="M3777" t="str">
        <f t="shared" si="291"/>
        <v>2022</v>
      </c>
      <c r="N3777">
        <f t="shared" si="292"/>
        <v>141532.65</v>
      </c>
      <c r="O3777">
        <f t="shared" si="293"/>
        <v>141532.65</v>
      </c>
      <c r="P3777" t="str">
        <f t="shared" si="294"/>
        <v/>
      </c>
      <c r="Q3777" s="48" t="str">
        <f>IF(O3777="","",
   IF(OR(O3777&lt;EDA_Outlier_Analysis!$C$10, O3777&gt;EDA_Outlier_Analysis!$C$11),
      "Outlier",
      "Normal"))</f>
        <v>Normal</v>
      </c>
      <c r="R3777" t="str">
        <f>IF(P3777="","",
   IF(OR(P3777 &lt; EDA_Outlier_Analysis!$F$7, P3777 &gt; EDA_Outlier_Analysis!$F$8),
      "Outlier",
      "Normal"))</f>
        <v/>
      </c>
      <c r="S3777" t="str">
        <f>IF(N3777="","",
   IF(OR(N3777 &lt;EDA_Outlier_Analysis!$I$10, N3777 &gt; EDA_Outlier_Analysis!$I$11),
      "Outlier",
      "Normal"))</f>
        <v>Normal</v>
      </c>
    </row>
    <row r="3778" spans="1:19">
      <c r="A3778" t="s">
        <v>8525</v>
      </c>
      <c r="B3778" s="4">
        <v>44974</v>
      </c>
      <c r="C3778" s="2">
        <v>-49571.87</v>
      </c>
      <c r="D3778" t="s">
        <v>840</v>
      </c>
      <c r="E3778" t="s">
        <v>905</v>
      </c>
      <c r="F3778" t="s">
        <v>9</v>
      </c>
      <c r="G3778" t="s">
        <v>31</v>
      </c>
      <c r="I3778" t="s">
        <v>3502</v>
      </c>
      <c r="J3778" t="s">
        <v>8526</v>
      </c>
      <c r="K3778" t="str">
        <f>IF(COUNTIF(Customers!A:A, H3778)&gt;0, "Valid", "Invalid")</f>
        <v>Invalid</v>
      </c>
      <c r="L3778" t="str">
        <f t="shared" si="290"/>
        <v>2</v>
      </c>
      <c r="M3778" t="str">
        <f t="shared" si="291"/>
        <v>2023</v>
      </c>
      <c r="N3778">
        <f t="shared" si="292"/>
        <v>-49571.87</v>
      </c>
      <c r="O3778" t="str">
        <f t="shared" si="293"/>
        <v/>
      </c>
      <c r="P3778">
        <f t="shared" si="294"/>
        <v>49571.87</v>
      </c>
      <c r="Q3778" s="48" t="str">
        <f>IF(O3778="","",
   IF(OR(O3778&lt;EDA_Outlier_Analysis!$C$10, O3778&gt;EDA_Outlier_Analysis!$C$11),
      "Outlier",
      "Normal"))</f>
        <v/>
      </c>
      <c r="R3778" t="str">
        <f>IF(P3778="","",
   IF(OR(P3778 &lt; EDA_Outlier_Analysis!$F$7, P3778 &gt; EDA_Outlier_Analysis!$F$8),
      "Outlier",
      "Normal"))</f>
        <v>Normal</v>
      </c>
      <c r="S3778" t="str">
        <f>IF(N3778="","",
   IF(OR(N3778 &lt;EDA_Outlier_Analysis!$I$10, N3778 &gt; EDA_Outlier_Analysis!$I$11),
      "Outlier",
      "Normal"))</f>
        <v>Normal</v>
      </c>
    </row>
    <row r="3779" spans="1:19">
      <c r="A3779" t="s">
        <v>8527</v>
      </c>
      <c r="B3779" s="4">
        <v>44912</v>
      </c>
      <c r="C3779" s="2">
        <v>174973.2</v>
      </c>
      <c r="D3779" t="s">
        <v>849</v>
      </c>
      <c r="E3779" t="s">
        <v>868</v>
      </c>
      <c r="F3779" t="s">
        <v>9</v>
      </c>
      <c r="G3779" t="s">
        <v>24</v>
      </c>
      <c r="H3779" t="s">
        <v>359</v>
      </c>
      <c r="J3779" t="s">
        <v>8528</v>
      </c>
      <c r="K3779" t="str">
        <f>IF(COUNTIF(Customers!A:A, H3779)&gt;0, "Valid", "Invalid")</f>
        <v>Valid</v>
      </c>
      <c r="L3779" t="str">
        <f t="shared" ref="L3779:L3842" si="295">TEXT(B3779,"m")</f>
        <v>12</v>
      </c>
      <c r="M3779" t="str">
        <f t="shared" ref="M3779:M3842" si="296">TEXT(B3779,"yyyy")</f>
        <v>2022</v>
      </c>
      <c r="N3779">
        <f t="shared" ref="N3779:N3842" si="297">IF(D3779="Revenue",C3779,-ABS(C3779))</f>
        <v>174973.2</v>
      </c>
      <c r="O3779">
        <f t="shared" ref="O3779:O3842" si="298">IF(D3779="Revenue", C3779, "")</f>
        <v>174973.2</v>
      </c>
      <c r="P3779" t="str">
        <f t="shared" ref="P3779:P3842" si="299">IF(D3779="Expense", ABS(C3779), "")</f>
        <v/>
      </c>
      <c r="Q3779" s="48" t="str">
        <f>IF(O3779="","",
   IF(OR(O3779&lt;EDA_Outlier_Analysis!$C$10, O3779&gt;EDA_Outlier_Analysis!$C$11),
      "Outlier",
      "Normal"))</f>
        <v>Normal</v>
      </c>
      <c r="R3779" t="str">
        <f>IF(P3779="","",
   IF(OR(P3779 &lt; EDA_Outlier_Analysis!$F$7, P3779 &gt; EDA_Outlier_Analysis!$F$8),
      "Outlier",
      "Normal"))</f>
        <v/>
      </c>
      <c r="S3779" t="str">
        <f>IF(N3779="","",
   IF(OR(N3779 &lt;EDA_Outlier_Analysis!$I$10, N3779 &gt; EDA_Outlier_Analysis!$I$11),
      "Outlier",
      "Normal"))</f>
        <v>Normal</v>
      </c>
    </row>
    <row r="3780" spans="1:19">
      <c r="A3780" t="s">
        <v>8529</v>
      </c>
      <c r="B3780" s="4">
        <v>44568</v>
      </c>
      <c r="C3780" s="2">
        <v>-43583.88</v>
      </c>
      <c r="D3780" t="s">
        <v>840</v>
      </c>
      <c r="E3780" t="s">
        <v>841</v>
      </c>
      <c r="F3780" t="s">
        <v>9</v>
      </c>
      <c r="G3780" t="s">
        <v>20</v>
      </c>
      <c r="I3780" t="s">
        <v>1438</v>
      </c>
      <c r="J3780" t="s">
        <v>8530</v>
      </c>
      <c r="K3780" t="str">
        <f>IF(COUNTIF(Customers!A:A, H3780)&gt;0, "Valid", "Invalid")</f>
        <v>Invalid</v>
      </c>
      <c r="L3780" t="str">
        <f t="shared" si="295"/>
        <v>1</v>
      </c>
      <c r="M3780" t="str">
        <f t="shared" si="296"/>
        <v>2022</v>
      </c>
      <c r="N3780">
        <f t="shared" si="297"/>
        <v>-43583.88</v>
      </c>
      <c r="O3780" t="str">
        <f t="shared" si="298"/>
        <v/>
      </c>
      <c r="P3780">
        <f t="shared" si="299"/>
        <v>43583.88</v>
      </c>
      <c r="Q3780" s="48" t="str">
        <f>IF(O3780="","",
   IF(OR(O3780&lt;EDA_Outlier_Analysis!$C$10, O3780&gt;EDA_Outlier_Analysis!$C$11),
      "Outlier",
      "Normal"))</f>
        <v/>
      </c>
      <c r="R3780" t="str">
        <f>IF(P3780="","",
   IF(OR(P3780 &lt; EDA_Outlier_Analysis!$F$7, P3780 &gt; EDA_Outlier_Analysis!$F$8),
      "Outlier",
      "Normal"))</f>
        <v>Normal</v>
      </c>
      <c r="S3780" t="str">
        <f>IF(N3780="","",
   IF(OR(N3780 &lt;EDA_Outlier_Analysis!$I$10, N3780 &gt; EDA_Outlier_Analysis!$I$11),
      "Outlier",
      "Normal"))</f>
        <v>Normal</v>
      </c>
    </row>
    <row r="3781" spans="1:19">
      <c r="A3781" t="s">
        <v>8531</v>
      </c>
      <c r="B3781" s="4">
        <v>44590</v>
      </c>
      <c r="C3781" s="2">
        <v>-14995.69</v>
      </c>
      <c r="D3781" t="s">
        <v>840</v>
      </c>
      <c r="E3781" t="s">
        <v>864</v>
      </c>
      <c r="F3781" t="s">
        <v>10</v>
      </c>
      <c r="G3781" t="s">
        <v>20</v>
      </c>
      <c r="I3781" t="s">
        <v>1468</v>
      </c>
      <c r="J3781" t="s">
        <v>8532</v>
      </c>
      <c r="K3781" t="str">
        <f>IF(COUNTIF(Customers!A:A, H3781)&gt;0, "Valid", "Invalid")</f>
        <v>Invalid</v>
      </c>
      <c r="L3781" t="str">
        <f t="shared" si="295"/>
        <v>1</v>
      </c>
      <c r="M3781" t="str">
        <f t="shared" si="296"/>
        <v>2022</v>
      </c>
      <c r="N3781">
        <f t="shared" si="297"/>
        <v>-14995.69</v>
      </c>
      <c r="O3781" t="str">
        <f t="shared" si="298"/>
        <v/>
      </c>
      <c r="P3781">
        <f t="shared" si="299"/>
        <v>14995.69</v>
      </c>
      <c r="Q3781" s="48" t="str">
        <f>IF(O3781="","",
   IF(OR(O3781&lt;EDA_Outlier_Analysis!$C$10, O3781&gt;EDA_Outlier_Analysis!$C$11),
      "Outlier",
      "Normal"))</f>
        <v/>
      </c>
      <c r="R3781" t="str">
        <f>IF(P3781="","",
   IF(OR(P3781 &lt; EDA_Outlier_Analysis!$F$7, P3781 &gt; EDA_Outlier_Analysis!$F$8),
      "Outlier",
      "Normal"))</f>
        <v>Outlier</v>
      </c>
      <c r="S3781" t="str">
        <f>IF(N3781="","",
   IF(OR(N3781 &lt;EDA_Outlier_Analysis!$I$10, N3781 &gt; EDA_Outlier_Analysis!$I$11),
      "Outlier",
      "Normal"))</f>
        <v>Normal</v>
      </c>
    </row>
    <row r="3782" spans="1:19">
      <c r="A3782" t="s">
        <v>8533</v>
      </c>
      <c r="B3782" s="4">
        <v>45171</v>
      </c>
      <c r="C3782" s="2">
        <v>133987.74</v>
      </c>
      <c r="D3782" t="s">
        <v>849</v>
      </c>
      <c r="E3782" t="s">
        <v>853</v>
      </c>
      <c r="F3782" t="s">
        <v>10</v>
      </c>
      <c r="G3782" t="s">
        <v>24</v>
      </c>
      <c r="H3782" t="s">
        <v>487</v>
      </c>
      <c r="J3782" t="s">
        <v>8534</v>
      </c>
      <c r="K3782" t="str">
        <f>IF(COUNTIF(Customers!A:A, H3782)&gt;0, "Valid", "Invalid")</f>
        <v>Valid</v>
      </c>
      <c r="L3782" t="str">
        <f t="shared" si="295"/>
        <v>9</v>
      </c>
      <c r="M3782" t="str">
        <f t="shared" si="296"/>
        <v>2023</v>
      </c>
      <c r="N3782">
        <f t="shared" si="297"/>
        <v>133987.74</v>
      </c>
      <c r="O3782">
        <f t="shared" si="298"/>
        <v>133987.74</v>
      </c>
      <c r="P3782" t="str">
        <f t="shared" si="299"/>
        <v/>
      </c>
      <c r="Q3782" s="48" t="str">
        <f>IF(O3782="","",
   IF(OR(O3782&lt;EDA_Outlier_Analysis!$C$10, O3782&gt;EDA_Outlier_Analysis!$C$11),
      "Outlier",
      "Normal"))</f>
        <v>Normal</v>
      </c>
      <c r="R3782" t="str">
        <f>IF(P3782="","",
   IF(OR(P3782 &lt; EDA_Outlier_Analysis!$F$7, P3782 &gt; EDA_Outlier_Analysis!$F$8),
      "Outlier",
      "Normal"))</f>
        <v/>
      </c>
      <c r="S3782" t="str">
        <f>IF(N3782="","",
   IF(OR(N3782 &lt;EDA_Outlier_Analysis!$I$10, N3782 &gt; EDA_Outlier_Analysis!$I$11),
      "Outlier",
      "Normal"))</f>
        <v>Normal</v>
      </c>
    </row>
    <row r="3783" spans="1:19">
      <c r="A3783" t="s">
        <v>8535</v>
      </c>
      <c r="B3783" s="4">
        <v>44637</v>
      </c>
      <c r="C3783" s="2">
        <v>92333.93</v>
      </c>
      <c r="D3783" t="s">
        <v>849</v>
      </c>
      <c r="E3783" t="s">
        <v>868</v>
      </c>
      <c r="F3783" t="s">
        <v>9</v>
      </c>
      <c r="G3783" t="s">
        <v>34</v>
      </c>
      <c r="H3783" t="s">
        <v>693</v>
      </c>
      <c r="J3783" t="s">
        <v>8536</v>
      </c>
      <c r="K3783" t="str">
        <f>IF(COUNTIF(Customers!A:A, H3783)&gt;0, "Valid", "Invalid")</f>
        <v>Valid</v>
      </c>
      <c r="L3783" t="str">
        <f t="shared" si="295"/>
        <v>3</v>
      </c>
      <c r="M3783" t="str">
        <f t="shared" si="296"/>
        <v>2022</v>
      </c>
      <c r="N3783">
        <f t="shared" si="297"/>
        <v>92333.93</v>
      </c>
      <c r="O3783">
        <f t="shared" si="298"/>
        <v>92333.93</v>
      </c>
      <c r="P3783" t="str">
        <f t="shared" si="299"/>
        <v/>
      </c>
      <c r="Q3783" s="48" t="str">
        <f>IF(O3783="","",
   IF(OR(O3783&lt;EDA_Outlier_Analysis!$C$10, O3783&gt;EDA_Outlier_Analysis!$C$11),
      "Outlier",
      "Normal"))</f>
        <v>Normal</v>
      </c>
      <c r="R3783" t="str">
        <f>IF(P3783="","",
   IF(OR(P3783 &lt; EDA_Outlier_Analysis!$F$7, P3783 &gt; EDA_Outlier_Analysis!$F$8),
      "Outlier",
      "Normal"))</f>
        <v/>
      </c>
      <c r="S3783" t="str">
        <f>IF(N3783="","",
   IF(OR(N3783 &lt;EDA_Outlier_Analysis!$I$10, N3783 &gt; EDA_Outlier_Analysis!$I$11),
      "Outlier",
      "Normal"))</f>
        <v>Normal</v>
      </c>
    </row>
    <row r="3784" spans="1:19">
      <c r="A3784" t="s">
        <v>8537</v>
      </c>
      <c r="B3784" s="4">
        <v>44838</v>
      </c>
      <c r="C3784" s="2">
        <v>-23994.67</v>
      </c>
      <c r="D3784" t="s">
        <v>840</v>
      </c>
      <c r="E3784" t="s">
        <v>864</v>
      </c>
      <c r="F3784" t="s">
        <v>11</v>
      </c>
      <c r="G3784" t="s">
        <v>34</v>
      </c>
      <c r="I3784" t="s">
        <v>1585</v>
      </c>
      <c r="J3784" t="s">
        <v>8538</v>
      </c>
      <c r="K3784" t="str">
        <f>IF(COUNTIF(Customers!A:A, H3784)&gt;0, "Valid", "Invalid")</f>
        <v>Invalid</v>
      </c>
      <c r="L3784" t="str">
        <f t="shared" si="295"/>
        <v>10</v>
      </c>
      <c r="M3784" t="str">
        <f t="shared" si="296"/>
        <v>2022</v>
      </c>
      <c r="N3784">
        <f t="shared" si="297"/>
        <v>-23994.67</v>
      </c>
      <c r="O3784" t="str">
        <f t="shared" si="298"/>
        <v/>
      </c>
      <c r="P3784">
        <f t="shared" si="299"/>
        <v>23994.67</v>
      </c>
      <c r="Q3784" s="48" t="str">
        <f>IF(O3784="","",
   IF(OR(O3784&lt;EDA_Outlier_Analysis!$C$10, O3784&gt;EDA_Outlier_Analysis!$C$11),
      "Outlier",
      "Normal"))</f>
        <v/>
      </c>
      <c r="R3784" t="str">
        <f>IF(P3784="","",
   IF(OR(P3784 &lt; EDA_Outlier_Analysis!$F$7, P3784 &gt; EDA_Outlier_Analysis!$F$8),
      "Outlier",
      "Normal"))</f>
        <v>Outlier</v>
      </c>
      <c r="S3784" t="str">
        <f>IF(N3784="","",
   IF(OR(N3784 &lt;EDA_Outlier_Analysis!$I$10, N3784 &gt; EDA_Outlier_Analysis!$I$11),
      "Outlier",
      "Normal"))</f>
        <v>Normal</v>
      </c>
    </row>
    <row r="3785" spans="1:19">
      <c r="A3785" t="s">
        <v>8539</v>
      </c>
      <c r="B3785" s="4">
        <v>44881</v>
      </c>
      <c r="C3785" s="2">
        <v>-45199.11</v>
      </c>
      <c r="D3785" t="s">
        <v>840</v>
      </c>
      <c r="E3785" t="s">
        <v>864</v>
      </c>
      <c r="F3785" t="s">
        <v>10</v>
      </c>
      <c r="G3785" t="s">
        <v>31</v>
      </c>
      <c r="I3785" t="s">
        <v>965</v>
      </c>
      <c r="J3785" t="s">
        <v>8540</v>
      </c>
      <c r="K3785" t="str">
        <f>IF(COUNTIF(Customers!A:A, H3785)&gt;0, "Valid", "Invalid")</f>
        <v>Invalid</v>
      </c>
      <c r="L3785" t="str">
        <f t="shared" si="295"/>
        <v>11</v>
      </c>
      <c r="M3785" t="str">
        <f t="shared" si="296"/>
        <v>2022</v>
      </c>
      <c r="N3785">
        <f t="shared" si="297"/>
        <v>-45199.11</v>
      </c>
      <c r="O3785" t="str">
        <f t="shared" si="298"/>
        <v/>
      </c>
      <c r="P3785">
        <f t="shared" si="299"/>
        <v>45199.11</v>
      </c>
      <c r="Q3785" s="48" t="str">
        <f>IF(O3785="","",
   IF(OR(O3785&lt;EDA_Outlier_Analysis!$C$10, O3785&gt;EDA_Outlier_Analysis!$C$11),
      "Outlier",
      "Normal"))</f>
        <v/>
      </c>
      <c r="R3785" t="str">
        <f>IF(P3785="","",
   IF(OR(P3785 &lt; EDA_Outlier_Analysis!$F$7, P3785 &gt; EDA_Outlier_Analysis!$F$8),
      "Outlier",
      "Normal"))</f>
        <v>Normal</v>
      </c>
      <c r="S3785" t="str">
        <f>IF(N3785="","",
   IF(OR(N3785 &lt;EDA_Outlier_Analysis!$I$10, N3785 &gt; EDA_Outlier_Analysis!$I$11),
      "Outlier",
      "Normal"))</f>
        <v>Normal</v>
      </c>
    </row>
    <row r="3786" spans="1:19">
      <c r="A3786" t="s">
        <v>8541</v>
      </c>
      <c r="B3786" s="4">
        <v>44907</v>
      </c>
      <c r="C3786" s="2">
        <v>22827.54</v>
      </c>
      <c r="D3786" t="s">
        <v>971</v>
      </c>
      <c r="E3786" t="s">
        <v>971</v>
      </c>
      <c r="F3786" t="s">
        <v>10</v>
      </c>
      <c r="G3786" t="s">
        <v>31</v>
      </c>
      <c r="J3786" t="s">
        <v>8542</v>
      </c>
      <c r="K3786" t="str">
        <f>IF(COUNTIF(Customers!A:A, H3786)&gt;0, "Valid", "Invalid")</f>
        <v>Invalid</v>
      </c>
      <c r="L3786" t="str">
        <f t="shared" si="295"/>
        <v>12</v>
      </c>
      <c r="M3786" t="str">
        <f t="shared" si="296"/>
        <v>2022</v>
      </c>
      <c r="N3786">
        <f t="shared" si="297"/>
        <v>-22827.54</v>
      </c>
      <c r="O3786" t="str">
        <f t="shared" si="298"/>
        <v/>
      </c>
      <c r="P3786" t="str">
        <f t="shared" si="299"/>
        <v/>
      </c>
      <c r="Q3786" s="48" t="str">
        <f>IF(O3786="","",
   IF(OR(O3786&lt;EDA_Outlier_Analysis!$C$10, O3786&gt;EDA_Outlier_Analysis!$C$11),
      "Outlier",
      "Normal"))</f>
        <v/>
      </c>
      <c r="R3786" t="str">
        <f>IF(P3786="","",
   IF(OR(P3786 &lt; EDA_Outlier_Analysis!$F$7, P3786 &gt; EDA_Outlier_Analysis!$F$8),
      "Outlier",
      "Normal"))</f>
        <v/>
      </c>
      <c r="S3786" t="str">
        <f>IF(N3786="","",
   IF(OR(N3786 &lt;EDA_Outlier_Analysis!$I$10, N3786 &gt; EDA_Outlier_Analysis!$I$11),
      "Outlier",
      "Normal"))</f>
        <v>Normal</v>
      </c>
    </row>
    <row r="3787" spans="1:19">
      <c r="A3787" t="s">
        <v>8543</v>
      </c>
      <c r="B3787" s="4">
        <v>44830</v>
      </c>
      <c r="C3787" s="2">
        <v>103418.86</v>
      </c>
      <c r="D3787" t="s">
        <v>849</v>
      </c>
      <c r="E3787" t="s">
        <v>868</v>
      </c>
      <c r="F3787" t="s">
        <v>11</v>
      </c>
      <c r="G3787" t="s">
        <v>34</v>
      </c>
      <c r="H3787" t="s">
        <v>359</v>
      </c>
      <c r="J3787" t="s">
        <v>8544</v>
      </c>
      <c r="K3787" t="str">
        <f>IF(COUNTIF(Customers!A:A, H3787)&gt;0, "Valid", "Invalid")</f>
        <v>Valid</v>
      </c>
      <c r="L3787" t="str">
        <f t="shared" si="295"/>
        <v>9</v>
      </c>
      <c r="M3787" t="str">
        <f t="shared" si="296"/>
        <v>2022</v>
      </c>
      <c r="N3787">
        <f t="shared" si="297"/>
        <v>103418.86</v>
      </c>
      <c r="O3787">
        <f t="shared" si="298"/>
        <v>103418.86</v>
      </c>
      <c r="P3787" t="str">
        <f t="shared" si="299"/>
        <v/>
      </c>
      <c r="Q3787" s="48" t="str">
        <f>IF(O3787="","",
   IF(OR(O3787&lt;EDA_Outlier_Analysis!$C$10, O3787&gt;EDA_Outlier_Analysis!$C$11),
      "Outlier",
      "Normal"))</f>
        <v>Normal</v>
      </c>
      <c r="R3787" t="str">
        <f>IF(P3787="","",
   IF(OR(P3787 &lt; EDA_Outlier_Analysis!$F$7, P3787 &gt; EDA_Outlier_Analysis!$F$8),
      "Outlier",
      "Normal"))</f>
        <v/>
      </c>
      <c r="S3787" t="str">
        <f>IF(N3787="","",
   IF(OR(N3787 &lt;EDA_Outlier_Analysis!$I$10, N3787 &gt; EDA_Outlier_Analysis!$I$11),
      "Outlier",
      "Normal"))</f>
        <v>Normal</v>
      </c>
    </row>
    <row r="3788" spans="1:19">
      <c r="A3788" t="s">
        <v>8545</v>
      </c>
      <c r="B3788" s="4">
        <v>44643</v>
      </c>
      <c r="C3788" s="2">
        <v>-66384.73</v>
      </c>
      <c r="D3788" t="s">
        <v>840</v>
      </c>
      <c r="E3788" t="s">
        <v>878</v>
      </c>
      <c r="F3788" t="s">
        <v>9</v>
      </c>
      <c r="G3788" t="s">
        <v>24</v>
      </c>
      <c r="I3788" t="s">
        <v>1093</v>
      </c>
      <c r="J3788" t="s">
        <v>8546</v>
      </c>
      <c r="K3788" t="str">
        <f>IF(COUNTIF(Customers!A:A, H3788)&gt;0, "Valid", "Invalid")</f>
        <v>Invalid</v>
      </c>
      <c r="L3788" t="str">
        <f t="shared" si="295"/>
        <v>3</v>
      </c>
      <c r="M3788" t="str">
        <f t="shared" si="296"/>
        <v>2022</v>
      </c>
      <c r="N3788">
        <f t="shared" si="297"/>
        <v>-66384.73</v>
      </c>
      <c r="O3788" t="str">
        <f t="shared" si="298"/>
        <v/>
      </c>
      <c r="P3788">
        <f t="shared" si="299"/>
        <v>66384.73</v>
      </c>
      <c r="Q3788" s="48" t="str">
        <f>IF(O3788="","",
   IF(OR(O3788&lt;EDA_Outlier_Analysis!$C$10, O3788&gt;EDA_Outlier_Analysis!$C$11),
      "Outlier",
      "Normal"))</f>
        <v/>
      </c>
      <c r="R3788" t="str">
        <f>IF(P3788="","",
   IF(OR(P3788 &lt; EDA_Outlier_Analysis!$F$7, P3788 &gt; EDA_Outlier_Analysis!$F$8),
      "Outlier",
      "Normal"))</f>
        <v>Outlier</v>
      </c>
      <c r="S3788" t="str">
        <f>IF(N3788="","",
   IF(OR(N3788 &lt;EDA_Outlier_Analysis!$I$10, N3788 &gt; EDA_Outlier_Analysis!$I$11),
      "Outlier",
      "Normal"))</f>
        <v>Normal</v>
      </c>
    </row>
    <row r="3789" spans="1:19">
      <c r="A3789" t="s">
        <v>8547</v>
      </c>
      <c r="B3789" s="4">
        <v>44643</v>
      </c>
      <c r="C3789" s="2">
        <v>201647.82</v>
      </c>
      <c r="D3789" t="s">
        <v>849</v>
      </c>
      <c r="E3789" t="s">
        <v>853</v>
      </c>
      <c r="F3789" t="s">
        <v>11</v>
      </c>
      <c r="G3789" t="s">
        <v>20</v>
      </c>
      <c r="H3789" t="s">
        <v>161</v>
      </c>
      <c r="J3789" t="s">
        <v>8548</v>
      </c>
      <c r="K3789" t="str">
        <f>IF(COUNTIF(Customers!A:A, H3789)&gt;0, "Valid", "Invalid")</f>
        <v>Valid</v>
      </c>
      <c r="L3789" t="str">
        <f t="shared" si="295"/>
        <v>3</v>
      </c>
      <c r="M3789" t="str">
        <f t="shared" si="296"/>
        <v>2022</v>
      </c>
      <c r="N3789">
        <f t="shared" si="297"/>
        <v>201647.82</v>
      </c>
      <c r="O3789">
        <f t="shared" si="298"/>
        <v>201647.82</v>
      </c>
      <c r="P3789" t="str">
        <f t="shared" si="299"/>
        <v/>
      </c>
      <c r="Q3789" s="48" t="str">
        <f>IF(O3789="","",
   IF(OR(O3789&lt;EDA_Outlier_Analysis!$C$10, O3789&gt;EDA_Outlier_Analysis!$C$11),
      "Outlier",
      "Normal"))</f>
        <v>Normal</v>
      </c>
      <c r="R3789" t="str">
        <f>IF(P3789="","",
   IF(OR(P3789 &lt; EDA_Outlier_Analysis!$F$7, P3789 &gt; EDA_Outlier_Analysis!$F$8),
      "Outlier",
      "Normal"))</f>
        <v/>
      </c>
      <c r="S3789" t="str">
        <f>IF(N3789="","",
   IF(OR(N3789 &lt;EDA_Outlier_Analysis!$I$10, N3789 &gt; EDA_Outlier_Analysis!$I$11),
      "Outlier",
      "Normal"))</f>
        <v>Normal</v>
      </c>
    </row>
    <row r="3790" spans="1:19">
      <c r="A3790" t="s">
        <v>8549</v>
      </c>
      <c r="B3790" s="4">
        <v>45150</v>
      </c>
      <c r="C3790" s="2">
        <v>153945.16</v>
      </c>
      <c r="D3790" t="s">
        <v>849</v>
      </c>
      <c r="E3790" t="s">
        <v>868</v>
      </c>
      <c r="F3790" t="s">
        <v>10</v>
      </c>
      <c r="G3790" t="s">
        <v>24</v>
      </c>
      <c r="H3790" t="s">
        <v>381</v>
      </c>
      <c r="J3790" t="s">
        <v>8550</v>
      </c>
      <c r="K3790" t="str">
        <f>IF(COUNTIF(Customers!A:A, H3790)&gt;0, "Valid", "Invalid")</f>
        <v>Valid</v>
      </c>
      <c r="L3790" t="str">
        <f t="shared" si="295"/>
        <v>8</v>
      </c>
      <c r="M3790" t="str">
        <f t="shared" si="296"/>
        <v>2023</v>
      </c>
      <c r="N3790">
        <f t="shared" si="297"/>
        <v>153945.16</v>
      </c>
      <c r="O3790">
        <f t="shared" si="298"/>
        <v>153945.16</v>
      </c>
      <c r="P3790" t="str">
        <f t="shared" si="299"/>
        <v/>
      </c>
      <c r="Q3790" s="48" t="str">
        <f>IF(O3790="","",
   IF(OR(O3790&lt;EDA_Outlier_Analysis!$C$10, O3790&gt;EDA_Outlier_Analysis!$C$11),
      "Outlier",
      "Normal"))</f>
        <v>Normal</v>
      </c>
      <c r="R3790" t="str">
        <f>IF(P3790="","",
   IF(OR(P3790 &lt; EDA_Outlier_Analysis!$F$7, P3790 &gt; EDA_Outlier_Analysis!$F$8),
      "Outlier",
      "Normal"))</f>
        <v/>
      </c>
      <c r="S3790" t="str">
        <f>IF(N3790="","",
   IF(OR(N3790 &lt;EDA_Outlier_Analysis!$I$10, N3790 &gt; EDA_Outlier_Analysis!$I$11),
      "Outlier",
      "Normal"))</f>
        <v>Normal</v>
      </c>
    </row>
    <row r="3791" spans="1:19">
      <c r="A3791" t="s">
        <v>8551</v>
      </c>
      <c r="B3791" s="4">
        <v>45134</v>
      </c>
      <c r="C3791" s="2">
        <v>98728</v>
      </c>
      <c r="D3791" t="s">
        <v>849</v>
      </c>
      <c r="E3791" t="s">
        <v>868</v>
      </c>
      <c r="F3791" t="s">
        <v>9</v>
      </c>
      <c r="G3791" t="s">
        <v>34</v>
      </c>
      <c r="H3791" t="s">
        <v>717</v>
      </c>
      <c r="J3791" t="s">
        <v>8552</v>
      </c>
      <c r="K3791" t="str">
        <f>IF(COUNTIF(Customers!A:A, H3791)&gt;0, "Valid", "Invalid")</f>
        <v>Valid</v>
      </c>
      <c r="L3791" t="str">
        <f t="shared" si="295"/>
        <v>7</v>
      </c>
      <c r="M3791" t="str">
        <f t="shared" si="296"/>
        <v>2023</v>
      </c>
      <c r="N3791">
        <f t="shared" si="297"/>
        <v>98728</v>
      </c>
      <c r="O3791">
        <f t="shared" si="298"/>
        <v>98728</v>
      </c>
      <c r="P3791" t="str">
        <f t="shared" si="299"/>
        <v/>
      </c>
      <c r="Q3791" s="48" t="str">
        <f>IF(O3791="","",
   IF(OR(O3791&lt;EDA_Outlier_Analysis!$C$10, O3791&gt;EDA_Outlier_Analysis!$C$11),
      "Outlier",
      "Normal"))</f>
        <v>Normal</v>
      </c>
      <c r="R3791" t="str">
        <f>IF(P3791="","",
   IF(OR(P3791 &lt; EDA_Outlier_Analysis!$F$7, P3791 &gt; EDA_Outlier_Analysis!$F$8),
      "Outlier",
      "Normal"))</f>
        <v/>
      </c>
      <c r="S3791" t="str">
        <f>IF(N3791="","",
   IF(OR(N3791 &lt;EDA_Outlier_Analysis!$I$10, N3791 &gt; EDA_Outlier_Analysis!$I$11),
      "Outlier",
      "Normal"))</f>
        <v>Normal</v>
      </c>
    </row>
    <row r="3792" spans="1:19">
      <c r="A3792" t="s">
        <v>8553</v>
      </c>
      <c r="B3792" s="4">
        <v>45094</v>
      </c>
      <c r="C3792" s="2">
        <v>167609.49</v>
      </c>
      <c r="D3792" t="s">
        <v>849</v>
      </c>
      <c r="E3792" t="s">
        <v>868</v>
      </c>
      <c r="F3792" t="s">
        <v>10</v>
      </c>
      <c r="G3792" t="s">
        <v>31</v>
      </c>
      <c r="H3792" t="s">
        <v>99</v>
      </c>
      <c r="J3792" t="s">
        <v>8554</v>
      </c>
      <c r="K3792" t="str">
        <f>IF(COUNTIF(Customers!A:A, H3792)&gt;0, "Valid", "Invalid")</f>
        <v>Valid</v>
      </c>
      <c r="L3792" t="str">
        <f t="shared" si="295"/>
        <v>6</v>
      </c>
      <c r="M3792" t="str">
        <f t="shared" si="296"/>
        <v>2023</v>
      </c>
      <c r="N3792">
        <f t="shared" si="297"/>
        <v>167609.49</v>
      </c>
      <c r="O3792">
        <f t="shared" si="298"/>
        <v>167609.49</v>
      </c>
      <c r="P3792" t="str">
        <f t="shared" si="299"/>
        <v/>
      </c>
      <c r="Q3792" s="48" t="str">
        <f>IF(O3792="","",
   IF(OR(O3792&lt;EDA_Outlier_Analysis!$C$10, O3792&gt;EDA_Outlier_Analysis!$C$11),
      "Outlier",
      "Normal"))</f>
        <v>Normal</v>
      </c>
      <c r="R3792" t="str">
        <f>IF(P3792="","",
   IF(OR(P3792 &lt; EDA_Outlier_Analysis!$F$7, P3792 &gt; EDA_Outlier_Analysis!$F$8),
      "Outlier",
      "Normal"))</f>
        <v/>
      </c>
      <c r="S3792" t="str">
        <f>IF(N3792="","",
   IF(OR(N3792 &lt;EDA_Outlier_Analysis!$I$10, N3792 &gt; EDA_Outlier_Analysis!$I$11),
      "Outlier",
      "Normal"))</f>
        <v>Normal</v>
      </c>
    </row>
    <row r="3793" spans="1:19">
      <c r="A3793" t="s">
        <v>8555</v>
      </c>
      <c r="B3793" s="4">
        <v>45240</v>
      </c>
      <c r="C3793" s="2">
        <v>-65466.06</v>
      </c>
      <c r="D3793" t="s">
        <v>840</v>
      </c>
      <c r="E3793" t="s">
        <v>905</v>
      </c>
      <c r="F3793" t="s">
        <v>9</v>
      </c>
      <c r="G3793" t="s">
        <v>24</v>
      </c>
      <c r="I3793" t="s">
        <v>1077</v>
      </c>
      <c r="J3793" t="s">
        <v>8556</v>
      </c>
      <c r="K3793" t="str">
        <f>IF(COUNTIF(Customers!A:A, H3793)&gt;0, "Valid", "Invalid")</f>
        <v>Invalid</v>
      </c>
      <c r="L3793" t="str">
        <f t="shared" si="295"/>
        <v>11</v>
      </c>
      <c r="M3793" t="str">
        <f t="shared" si="296"/>
        <v>2023</v>
      </c>
      <c r="N3793">
        <f t="shared" si="297"/>
        <v>-65466.06</v>
      </c>
      <c r="O3793" t="str">
        <f t="shared" si="298"/>
        <v/>
      </c>
      <c r="P3793">
        <f t="shared" si="299"/>
        <v>65466.06</v>
      </c>
      <c r="Q3793" s="48" t="str">
        <f>IF(O3793="","",
   IF(OR(O3793&lt;EDA_Outlier_Analysis!$C$10, O3793&gt;EDA_Outlier_Analysis!$C$11),
      "Outlier",
      "Normal"))</f>
        <v/>
      </c>
      <c r="R3793" t="str">
        <f>IF(P3793="","",
   IF(OR(P3793 &lt; EDA_Outlier_Analysis!$F$7, P3793 &gt; EDA_Outlier_Analysis!$F$8),
      "Outlier",
      "Normal"))</f>
        <v>Outlier</v>
      </c>
      <c r="S3793" t="str">
        <f>IF(N3793="","",
   IF(OR(N3793 &lt;EDA_Outlier_Analysis!$I$10, N3793 &gt; EDA_Outlier_Analysis!$I$11),
      "Outlier",
      "Normal"))</f>
        <v>Normal</v>
      </c>
    </row>
    <row r="3794" spans="1:19">
      <c r="A3794" t="s">
        <v>8557</v>
      </c>
      <c r="B3794" s="4">
        <v>45040</v>
      </c>
      <c r="C3794" s="2">
        <v>-59040.52</v>
      </c>
      <c r="D3794" t="s">
        <v>840</v>
      </c>
      <c r="E3794" t="s">
        <v>845</v>
      </c>
      <c r="F3794" t="s">
        <v>10</v>
      </c>
      <c r="G3794" t="s">
        <v>24</v>
      </c>
      <c r="I3794" t="s">
        <v>929</v>
      </c>
      <c r="J3794" t="s">
        <v>8558</v>
      </c>
      <c r="K3794" t="str">
        <f>IF(COUNTIF(Customers!A:A, H3794)&gt;0, "Valid", "Invalid")</f>
        <v>Invalid</v>
      </c>
      <c r="L3794" t="str">
        <f t="shared" si="295"/>
        <v>4</v>
      </c>
      <c r="M3794" t="str">
        <f t="shared" si="296"/>
        <v>2023</v>
      </c>
      <c r="N3794">
        <f t="shared" si="297"/>
        <v>-59040.52</v>
      </c>
      <c r="O3794" t="str">
        <f t="shared" si="298"/>
        <v/>
      </c>
      <c r="P3794">
        <f t="shared" si="299"/>
        <v>59040.52</v>
      </c>
      <c r="Q3794" s="48" t="str">
        <f>IF(O3794="","",
   IF(OR(O3794&lt;EDA_Outlier_Analysis!$C$10, O3794&gt;EDA_Outlier_Analysis!$C$11),
      "Outlier",
      "Normal"))</f>
        <v/>
      </c>
      <c r="R3794" t="str">
        <f>IF(P3794="","",
   IF(OR(P3794 &lt; EDA_Outlier_Analysis!$F$7, P3794 &gt; EDA_Outlier_Analysis!$F$8),
      "Outlier",
      "Normal"))</f>
        <v>Outlier</v>
      </c>
      <c r="S3794" t="str">
        <f>IF(N3794="","",
   IF(OR(N3794 &lt;EDA_Outlier_Analysis!$I$10, N3794 &gt; EDA_Outlier_Analysis!$I$11),
      "Outlier",
      "Normal"))</f>
        <v>Normal</v>
      </c>
    </row>
    <row r="3795" spans="1:19">
      <c r="A3795" t="s">
        <v>8559</v>
      </c>
      <c r="B3795" s="4">
        <v>44961</v>
      </c>
      <c r="C3795" s="2">
        <v>16838.48</v>
      </c>
      <c r="D3795" t="s">
        <v>1345</v>
      </c>
      <c r="E3795" t="s">
        <v>1345</v>
      </c>
      <c r="F3795" t="s">
        <v>11</v>
      </c>
      <c r="G3795" t="s">
        <v>31</v>
      </c>
      <c r="J3795" t="s">
        <v>8560</v>
      </c>
      <c r="K3795" t="str">
        <f>IF(COUNTIF(Customers!A:A, H3795)&gt;0, "Valid", "Invalid")</f>
        <v>Invalid</v>
      </c>
      <c r="L3795" t="str">
        <f t="shared" si="295"/>
        <v>2</v>
      </c>
      <c r="M3795" t="str">
        <f t="shared" si="296"/>
        <v>2023</v>
      </c>
      <c r="N3795">
        <f t="shared" si="297"/>
        <v>-16838.48</v>
      </c>
      <c r="O3795" t="str">
        <f t="shared" si="298"/>
        <v/>
      </c>
      <c r="P3795" t="str">
        <f t="shared" si="299"/>
        <v/>
      </c>
      <c r="Q3795" s="48" t="str">
        <f>IF(O3795="","",
   IF(OR(O3795&lt;EDA_Outlier_Analysis!$C$10, O3795&gt;EDA_Outlier_Analysis!$C$11),
      "Outlier",
      "Normal"))</f>
        <v/>
      </c>
      <c r="R3795" t="str">
        <f>IF(P3795="","",
   IF(OR(P3795 &lt; EDA_Outlier_Analysis!$F$7, P3795 &gt; EDA_Outlier_Analysis!$F$8),
      "Outlier",
      "Normal"))</f>
        <v/>
      </c>
      <c r="S3795" t="str">
        <f>IF(N3795="","",
   IF(OR(N3795 &lt;EDA_Outlier_Analysis!$I$10, N3795 &gt; EDA_Outlier_Analysis!$I$11),
      "Outlier",
      "Normal"))</f>
        <v>Normal</v>
      </c>
    </row>
    <row r="3796" spans="1:19">
      <c r="A3796" t="s">
        <v>8561</v>
      </c>
      <c r="B3796" s="4">
        <v>44637</v>
      </c>
      <c r="C3796" s="2">
        <v>-2000</v>
      </c>
      <c r="D3796" t="s">
        <v>840</v>
      </c>
      <c r="E3796" t="s">
        <v>856</v>
      </c>
      <c r="F3796" t="s">
        <v>11</v>
      </c>
      <c r="G3796" t="s">
        <v>34</v>
      </c>
      <c r="I3796" t="s">
        <v>1117</v>
      </c>
      <c r="J3796" t="s">
        <v>8562</v>
      </c>
      <c r="K3796" t="str">
        <f>IF(COUNTIF(Customers!A:A, H3796)&gt;0, "Valid", "Invalid")</f>
        <v>Invalid</v>
      </c>
      <c r="L3796" t="str">
        <f t="shared" si="295"/>
        <v>3</v>
      </c>
      <c r="M3796" t="str">
        <f t="shared" si="296"/>
        <v>2022</v>
      </c>
      <c r="N3796">
        <f t="shared" si="297"/>
        <v>-2000</v>
      </c>
      <c r="O3796" t="str">
        <f t="shared" si="298"/>
        <v/>
      </c>
      <c r="P3796">
        <f t="shared" si="299"/>
        <v>2000</v>
      </c>
      <c r="Q3796" s="48" t="str">
        <f>IF(O3796="","",
   IF(OR(O3796&lt;EDA_Outlier_Analysis!$C$10, O3796&gt;EDA_Outlier_Analysis!$C$11),
      "Outlier",
      "Normal"))</f>
        <v/>
      </c>
      <c r="R3796" t="str">
        <f>IF(P3796="","",
   IF(OR(P3796 &lt; EDA_Outlier_Analysis!$F$7, P3796 &gt; EDA_Outlier_Analysis!$F$8),
      "Outlier",
      "Normal"))</f>
        <v>Outlier</v>
      </c>
      <c r="S3796" t="str">
        <f>IF(N3796="","",
   IF(OR(N3796 &lt;EDA_Outlier_Analysis!$I$10, N3796 &gt; EDA_Outlier_Analysis!$I$11),
      "Outlier",
      "Normal"))</f>
        <v>Normal</v>
      </c>
    </row>
    <row r="3797" spans="1:19">
      <c r="A3797" t="s">
        <v>8563</v>
      </c>
      <c r="B3797" s="4">
        <v>44869</v>
      </c>
      <c r="C3797" s="2">
        <v>142970.16</v>
      </c>
      <c r="D3797" t="s">
        <v>849</v>
      </c>
      <c r="E3797" t="s">
        <v>850</v>
      </c>
      <c r="F3797" t="s">
        <v>11</v>
      </c>
      <c r="G3797" t="s">
        <v>24</v>
      </c>
      <c r="H3797" t="s">
        <v>343</v>
      </c>
      <c r="J3797" t="s">
        <v>8564</v>
      </c>
      <c r="K3797" t="str">
        <f>IF(COUNTIF(Customers!A:A, H3797)&gt;0, "Valid", "Invalid")</f>
        <v>Valid</v>
      </c>
      <c r="L3797" t="str">
        <f t="shared" si="295"/>
        <v>11</v>
      </c>
      <c r="M3797" t="str">
        <f t="shared" si="296"/>
        <v>2022</v>
      </c>
      <c r="N3797">
        <f t="shared" si="297"/>
        <v>142970.16</v>
      </c>
      <c r="O3797">
        <f t="shared" si="298"/>
        <v>142970.16</v>
      </c>
      <c r="P3797" t="str">
        <f t="shared" si="299"/>
        <v/>
      </c>
      <c r="Q3797" s="48" t="str">
        <f>IF(O3797="","",
   IF(OR(O3797&lt;EDA_Outlier_Analysis!$C$10, O3797&gt;EDA_Outlier_Analysis!$C$11),
      "Outlier",
      "Normal"))</f>
        <v>Normal</v>
      </c>
      <c r="R3797" t="str">
        <f>IF(P3797="","",
   IF(OR(P3797 &lt; EDA_Outlier_Analysis!$F$7, P3797 &gt; EDA_Outlier_Analysis!$F$8),
      "Outlier",
      "Normal"))</f>
        <v/>
      </c>
      <c r="S3797" t="str">
        <f>IF(N3797="","",
   IF(OR(N3797 &lt;EDA_Outlier_Analysis!$I$10, N3797 &gt; EDA_Outlier_Analysis!$I$11),
      "Outlier",
      "Normal"))</f>
        <v>Normal</v>
      </c>
    </row>
    <row r="3798" spans="1:19">
      <c r="A3798" t="s">
        <v>8565</v>
      </c>
      <c r="B3798" s="4">
        <v>44824</v>
      </c>
      <c r="C3798" s="2">
        <v>246984.94</v>
      </c>
      <c r="D3798" t="s">
        <v>849</v>
      </c>
      <c r="E3798" t="s">
        <v>850</v>
      </c>
      <c r="F3798" t="s">
        <v>11</v>
      </c>
      <c r="G3798" t="s">
        <v>24</v>
      </c>
      <c r="H3798" t="s">
        <v>399</v>
      </c>
      <c r="J3798" t="s">
        <v>8566</v>
      </c>
      <c r="K3798" t="str">
        <f>IF(COUNTIF(Customers!A:A, H3798)&gt;0, "Valid", "Invalid")</f>
        <v>Valid</v>
      </c>
      <c r="L3798" t="str">
        <f t="shared" si="295"/>
        <v>9</v>
      </c>
      <c r="M3798" t="str">
        <f t="shared" si="296"/>
        <v>2022</v>
      </c>
      <c r="N3798">
        <f t="shared" si="297"/>
        <v>246984.94</v>
      </c>
      <c r="O3798">
        <f t="shared" si="298"/>
        <v>246984.94</v>
      </c>
      <c r="P3798" t="str">
        <f t="shared" si="299"/>
        <v/>
      </c>
      <c r="Q3798" s="48" t="str">
        <f>IF(O3798="","",
   IF(OR(O3798&lt;EDA_Outlier_Analysis!$C$10, O3798&gt;EDA_Outlier_Analysis!$C$11),
      "Outlier",
      "Normal"))</f>
        <v>Normal</v>
      </c>
      <c r="R3798" t="str">
        <f>IF(P3798="","",
   IF(OR(P3798 &lt; EDA_Outlier_Analysis!$F$7, P3798 &gt; EDA_Outlier_Analysis!$F$8),
      "Outlier",
      "Normal"))</f>
        <v/>
      </c>
      <c r="S3798" t="str">
        <f>IF(N3798="","",
   IF(OR(N3798 &lt;EDA_Outlier_Analysis!$I$10, N3798 &gt; EDA_Outlier_Analysis!$I$11),
      "Outlier",
      "Normal"))</f>
        <v>Normal</v>
      </c>
    </row>
    <row r="3799" spans="1:19">
      <c r="A3799" t="s">
        <v>8567</v>
      </c>
      <c r="B3799" s="4">
        <v>44564</v>
      </c>
      <c r="C3799" s="2">
        <v>132641.62</v>
      </c>
      <c r="D3799" t="s">
        <v>849</v>
      </c>
      <c r="E3799" t="s">
        <v>850</v>
      </c>
      <c r="F3799" t="s">
        <v>9</v>
      </c>
      <c r="G3799" t="s">
        <v>34</v>
      </c>
      <c r="H3799" t="s">
        <v>22</v>
      </c>
      <c r="J3799" t="s">
        <v>8568</v>
      </c>
      <c r="K3799" t="str">
        <f>IF(COUNTIF(Customers!A:A, H3799)&gt;0, "Valid", "Invalid")</f>
        <v>Valid</v>
      </c>
      <c r="L3799" t="str">
        <f t="shared" si="295"/>
        <v>1</v>
      </c>
      <c r="M3799" t="str">
        <f t="shared" si="296"/>
        <v>2022</v>
      </c>
      <c r="N3799">
        <f t="shared" si="297"/>
        <v>132641.62</v>
      </c>
      <c r="O3799">
        <f t="shared" si="298"/>
        <v>132641.62</v>
      </c>
      <c r="P3799" t="str">
        <f t="shared" si="299"/>
        <v/>
      </c>
      <c r="Q3799" s="48" t="str">
        <f>IF(O3799="","",
   IF(OR(O3799&lt;EDA_Outlier_Analysis!$C$10, O3799&gt;EDA_Outlier_Analysis!$C$11),
      "Outlier",
      "Normal"))</f>
        <v>Normal</v>
      </c>
      <c r="R3799" t="str">
        <f>IF(P3799="","",
   IF(OR(P3799 &lt; EDA_Outlier_Analysis!$F$7, P3799 &gt; EDA_Outlier_Analysis!$F$8),
      "Outlier",
      "Normal"))</f>
        <v/>
      </c>
      <c r="S3799" t="str">
        <f>IF(N3799="","",
   IF(OR(N3799 &lt;EDA_Outlier_Analysis!$I$10, N3799 &gt; EDA_Outlier_Analysis!$I$11),
      "Outlier",
      "Normal"))</f>
        <v>Normal</v>
      </c>
    </row>
    <row r="3800" spans="1:19">
      <c r="A3800" t="s">
        <v>8569</v>
      </c>
      <c r="B3800" s="4">
        <v>44927</v>
      </c>
      <c r="C3800" s="2">
        <v>-36481.279999999999</v>
      </c>
      <c r="D3800" t="s">
        <v>840</v>
      </c>
      <c r="E3800" t="s">
        <v>845</v>
      </c>
      <c r="F3800" t="s">
        <v>10</v>
      </c>
      <c r="G3800" t="s">
        <v>31</v>
      </c>
      <c r="I3800" t="s">
        <v>1435</v>
      </c>
      <c r="J3800" t="s">
        <v>8570</v>
      </c>
      <c r="K3800" t="str">
        <f>IF(COUNTIF(Customers!A:A, H3800)&gt;0, "Valid", "Invalid")</f>
        <v>Invalid</v>
      </c>
      <c r="L3800" t="str">
        <f t="shared" si="295"/>
        <v>1</v>
      </c>
      <c r="M3800" t="str">
        <f t="shared" si="296"/>
        <v>2023</v>
      </c>
      <c r="N3800">
        <f t="shared" si="297"/>
        <v>-36481.279999999999</v>
      </c>
      <c r="O3800" t="str">
        <f t="shared" si="298"/>
        <v/>
      </c>
      <c r="P3800">
        <f t="shared" si="299"/>
        <v>36481.279999999999</v>
      </c>
      <c r="Q3800" s="48" t="str">
        <f>IF(O3800="","",
   IF(OR(O3800&lt;EDA_Outlier_Analysis!$C$10, O3800&gt;EDA_Outlier_Analysis!$C$11),
      "Outlier",
      "Normal"))</f>
        <v/>
      </c>
      <c r="R3800" t="str">
        <f>IF(P3800="","",
   IF(OR(P3800 &lt; EDA_Outlier_Analysis!$F$7, P3800 &gt; EDA_Outlier_Analysis!$F$8),
      "Outlier",
      "Normal"))</f>
        <v>Normal</v>
      </c>
      <c r="S3800" t="str">
        <f>IF(N3800="","",
   IF(OR(N3800 &lt;EDA_Outlier_Analysis!$I$10, N3800 &gt; EDA_Outlier_Analysis!$I$11),
      "Outlier",
      "Normal"))</f>
        <v>Normal</v>
      </c>
    </row>
    <row r="3801" spans="1:19">
      <c r="A3801" t="s">
        <v>8571</v>
      </c>
      <c r="B3801" s="4">
        <v>45155</v>
      </c>
      <c r="C3801" s="2">
        <v>-43255.26</v>
      </c>
      <c r="D3801" t="s">
        <v>840</v>
      </c>
      <c r="E3801" t="s">
        <v>878</v>
      </c>
      <c r="F3801" t="s">
        <v>10</v>
      </c>
      <c r="G3801" t="s">
        <v>31</v>
      </c>
      <c r="I3801" t="s">
        <v>1443</v>
      </c>
      <c r="J3801" t="s">
        <v>8572</v>
      </c>
      <c r="K3801" t="str">
        <f>IF(COUNTIF(Customers!A:A, H3801)&gt;0, "Valid", "Invalid")</f>
        <v>Invalid</v>
      </c>
      <c r="L3801" t="str">
        <f t="shared" si="295"/>
        <v>8</v>
      </c>
      <c r="M3801" t="str">
        <f t="shared" si="296"/>
        <v>2023</v>
      </c>
      <c r="N3801">
        <f t="shared" si="297"/>
        <v>-43255.26</v>
      </c>
      <c r="O3801" t="str">
        <f t="shared" si="298"/>
        <v/>
      </c>
      <c r="P3801">
        <f t="shared" si="299"/>
        <v>43255.26</v>
      </c>
      <c r="Q3801" s="48" t="str">
        <f>IF(O3801="","",
   IF(OR(O3801&lt;EDA_Outlier_Analysis!$C$10, O3801&gt;EDA_Outlier_Analysis!$C$11),
      "Outlier",
      "Normal"))</f>
        <v/>
      </c>
      <c r="R3801" t="str">
        <f>IF(P3801="","",
   IF(OR(P3801 &lt; EDA_Outlier_Analysis!$F$7, P3801 &gt; EDA_Outlier_Analysis!$F$8),
      "Outlier",
      "Normal"))</f>
        <v>Normal</v>
      </c>
      <c r="S3801" t="str">
        <f>IF(N3801="","",
   IF(OR(N3801 &lt;EDA_Outlier_Analysis!$I$10, N3801 &gt; EDA_Outlier_Analysis!$I$11),
      "Outlier",
      "Normal"))</f>
        <v>Normal</v>
      </c>
    </row>
    <row r="3802" spans="1:19">
      <c r="A3802" t="s">
        <v>8573</v>
      </c>
      <c r="B3802" s="4">
        <v>45197</v>
      </c>
      <c r="C3802" s="2">
        <v>222112.97</v>
      </c>
      <c r="D3802" t="s">
        <v>849</v>
      </c>
      <c r="E3802" t="s">
        <v>868</v>
      </c>
      <c r="F3802" t="s">
        <v>9</v>
      </c>
      <c r="G3802" t="s">
        <v>34</v>
      </c>
      <c r="H3802" t="s">
        <v>575</v>
      </c>
      <c r="J3802" t="s">
        <v>8574</v>
      </c>
      <c r="K3802" t="str">
        <f>IF(COUNTIF(Customers!A:A, H3802)&gt;0, "Valid", "Invalid")</f>
        <v>Valid</v>
      </c>
      <c r="L3802" t="str">
        <f t="shared" si="295"/>
        <v>9</v>
      </c>
      <c r="M3802" t="str">
        <f t="shared" si="296"/>
        <v>2023</v>
      </c>
      <c r="N3802">
        <f t="shared" si="297"/>
        <v>222112.97</v>
      </c>
      <c r="O3802">
        <f t="shared" si="298"/>
        <v>222112.97</v>
      </c>
      <c r="P3802" t="str">
        <f t="shared" si="299"/>
        <v/>
      </c>
      <c r="Q3802" s="48" t="str">
        <f>IF(O3802="","",
   IF(OR(O3802&lt;EDA_Outlier_Analysis!$C$10, O3802&gt;EDA_Outlier_Analysis!$C$11),
      "Outlier",
      "Normal"))</f>
        <v>Normal</v>
      </c>
      <c r="R3802" t="str">
        <f>IF(P3802="","",
   IF(OR(P3802 &lt; EDA_Outlier_Analysis!$F$7, P3802 &gt; EDA_Outlier_Analysis!$F$8),
      "Outlier",
      "Normal"))</f>
        <v/>
      </c>
      <c r="S3802" t="str">
        <f>IF(N3802="","",
   IF(OR(N3802 &lt;EDA_Outlier_Analysis!$I$10, N3802 &gt; EDA_Outlier_Analysis!$I$11),
      "Outlier",
      "Normal"))</f>
        <v>Normal</v>
      </c>
    </row>
    <row r="3803" spans="1:19">
      <c r="A3803" t="s">
        <v>8575</v>
      </c>
      <c r="B3803" s="4">
        <v>45179</v>
      </c>
      <c r="C3803" s="2">
        <v>19538.72</v>
      </c>
      <c r="D3803" t="s">
        <v>971</v>
      </c>
      <c r="E3803" t="s">
        <v>971</v>
      </c>
      <c r="F3803" t="s">
        <v>9</v>
      </c>
      <c r="G3803" t="s">
        <v>24</v>
      </c>
      <c r="J3803" t="s">
        <v>8576</v>
      </c>
      <c r="K3803" t="str">
        <f>IF(COUNTIF(Customers!A:A, H3803)&gt;0, "Valid", "Invalid")</f>
        <v>Invalid</v>
      </c>
      <c r="L3803" t="str">
        <f t="shared" si="295"/>
        <v>9</v>
      </c>
      <c r="M3803" t="str">
        <f t="shared" si="296"/>
        <v>2023</v>
      </c>
      <c r="N3803">
        <f t="shared" si="297"/>
        <v>-19538.72</v>
      </c>
      <c r="O3803" t="str">
        <f t="shared" si="298"/>
        <v/>
      </c>
      <c r="P3803" t="str">
        <f t="shared" si="299"/>
        <v/>
      </c>
      <c r="Q3803" s="48" t="str">
        <f>IF(O3803="","",
   IF(OR(O3803&lt;EDA_Outlier_Analysis!$C$10, O3803&gt;EDA_Outlier_Analysis!$C$11),
      "Outlier",
      "Normal"))</f>
        <v/>
      </c>
      <c r="R3803" t="str">
        <f>IF(P3803="","",
   IF(OR(P3803 &lt; EDA_Outlier_Analysis!$F$7, P3803 &gt; EDA_Outlier_Analysis!$F$8),
      "Outlier",
      "Normal"))</f>
        <v/>
      </c>
      <c r="S3803" t="str">
        <f>IF(N3803="","",
   IF(OR(N3803 &lt;EDA_Outlier_Analysis!$I$10, N3803 &gt; EDA_Outlier_Analysis!$I$11),
      "Outlier",
      "Normal"))</f>
        <v>Normal</v>
      </c>
    </row>
    <row r="3804" spans="1:19">
      <c r="A3804" t="s">
        <v>8577</v>
      </c>
      <c r="B3804" s="4">
        <v>44690</v>
      </c>
      <c r="C3804" s="2">
        <v>-65125.22</v>
      </c>
      <c r="D3804" t="s">
        <v>840</v>
      </c>
      <c r="E3804" t="s">
        <v>878</v>
      </c>
      <c r="F3804" t="s">
        <v>9</v>
      </c>
      <c r="G3804" t="s">
        <v>34</v>
      </c>
      <c r="I3804" t="s">
        <v>5493</v>
      </c>
      <c r="J3804" t="s">
        <v>8578</v>
      </c>
      <c r="K3804" t="str">
        <f>IF(COUNTIF(Customers!A:A, H3804)&gt;0, "Valid", "Invalid")</f>
        <v>Invalid</v>
      </c>
      <c r="L3804" t="str">
        <f t="shared" si="295"/>
        <v>5</v>
      </c>
      <c r="M3804" t="str">
        <f t="shared" si="296"/>
        <v>2022</v>
      </c>
      <c r="N3804">
        <f t="shared" si="297"/>
        <v>-65125.22</v>
      </c>
      <c r="O3804" t="str">
        <f t="shared" si="298"/>
        <v/>
      </c>
      <c r="P3804">
        <f t="shared" si="299"/>
        <v>65125.22</v>
      </c>
      <c r="Q3804" s="48" t="str">
        <f>IF(O3804="","",
   IF(OR(O3804&lt;EDA_Outlier_Analysis!$C$10, O3804&gt;EDA_Outlier_Analysis!$C$11),
      "Outlier",
      "Normal"))</f>
        <v/>
      </c>
      <c r="R3804" t="str">
        <f>IF(P3804="","",
   IF(OR(P3804 &lt; EDA_Outlier_Analysis!$F$7, P3804 &gt; EDA_Outlier_Analysis!$F$8),
      "Outlier",
      "Normal"))</f>
        <v>Outlier</v>
      </c>
      <c r="S3804" t="str">
        <f>IF(N3804="","",
   IF(OR(N3804 &lt;EDA_Outlier_Analysis!$I$10, N3804 &gt; EDA_Outlier_Analysis!$I$11),
      "Outlier",
      "Normal"))</f>
        <v>Normal</v>
      </c>
    </row>
    <row r="3805" spans="1:19">
      <c r="A3805" t="s">
        <v>8579</v>
      </c>
      <c r="B3805" s="4">
        <v>45148</v>
      </c>
      <c r="C3805" s="2">
        <v>-14813.93</v>
      </c>
      <c r="D3805" t="s">
        <v>840</v>
      </c>
      <c r="E3805" t="s">
        <v>845</v>
      </c>
      <c r="F3805" t="s">
        <v>10</v>
      </c>
      <c r="G3805" t="s">
        <v>20</v>
      </c>
      <c r="I3805" t="s">
        <v>1940</v>
      </c>
      <c r="J3805" t="s">
        <v>8580</v>
      </c>
      <c r="K3805" t="str">
        <f>IF(COUNTIF(Customers!A:A, H3805)&gt;0, "Valid", "Invalid")</f>
        <v>Invalid</v>
      </c>
      <c r="L3805" t="str">
        <f t="shared" si="295"/>
        <v>8</v>
      </c>
      <c r="M3805" t="str">
        <f t="shared" si="296"/>
        <v>2023</v>
      </c>
      <c r="N3805">
        <f t="shared" si="297"/>
        <v>-14813.93</v>
      </c>
      <c r="O3805" t="str">
        <f t="shared" si="298"/>
        <v/>
      </c>
      <c r="P3805">
        <f t="shared" si="299"/>
        <v>14813.93</v>
      </c>
      <c r="Q3805" s="48" t="str">
        <f>IF(O3805="","",
   IF(OR(O3805&lt;EDA_Outlier_Analysis!$C$10, O3805&gt;EDA_Outlier_Analysis!$C$11),
      "Outlier",
      "Normal"))</f>
        <v/>
      </c>
      <c r="R3805" t="str">
        <f>IF(P3805="","",
   IF(OR(P3805 &lt; EDA_Outlier_Analysis!$F$7, P3805 &gt; EDA_Outlier_Analysis!$F$8),
      "Outlier",
      "Normal"))</f>
        <v>Outlier</v>
      </c>
      <c r="S3805" t="str">
        <f>IF(N3805="","",
   IF(OR(N3805 &lt;EDA_Outlier_Analysis!$I$10, N3805 &gt; EDA_Outlier_Analysis!$I$11),
      "Outlier",
      "Normal"))</f>
        <v>Normal</v>
      </c>
    </row>
    <row r="3806" spans="1:19">
      <c r="A3806" t="s">
        <v>8581</v>
      </c>
      <c r="B3806" s="4">
        <v>45037</v>
      </c>
      <c r="C3806" s="2">
        <v>129075.71</v>
      </c>
      <c r="D3806" t="s">
        <v>849</v>
      </c>
      <c r="E3806" t="s">
        <v>868</v>
      </c>
      <c r="F3806" t="s">
        <v>9</v>
      </c>
      <c r="G3806" t="s">
        <v>34</v>
      </c>
      <c r="H3806" t="s">
        <v>405</v>
      </c>
      <c r="J3806" t="s">
        <v>8582</v>
      </c>
      <c r="K3806" t="str">
        <f>IF(COUNTIF(Customers!A:A, H3806)&gt;0, "Valid", "Invalid")</f>
        <v>Valid</v>
      </c>
      <c r="L3806" t="str">
        <f t="shared" si="295"/>
        <v>4</v>
      </c>
      <c r="M3806" t="str">
        <f t="shared" si="296"/>
        <v>2023</v>
      </c>
      <c r="N3806">
        <f t="shared" si="297"/>
        <v>129075.71</v>
      </c>
      <c r="O3806">
        <f t="shared" si="298"/>
        <v>129075.71</v>
      </c>
      <c r="P3806" t="str">
        <f t="shared" si="299"/>
        <v/>
      </c>
      <c r="Q3806" s="48" t="str">
        <f>IF(O3806="","",
   IF(OR(O3806&lt;EDA_Outlier_Analysis!$C$10, O3806&gt;EDA_Outlier_Analysis!$C$11),
      "Outlier",
      "Normal"))</f>
        <v>Normal</v>
      </c>
      <c r="R3806" t="str">
        <f>IF(P3806="","",
   IF(OR(P3806 &lt; EDA_Outlier_Analysis!$F$7, P3806 &gt; EDA_Outlier_Analysis!$F$8),
      "Outlier",
      "Normal"))</f>
        <v/>
      </c>
      <c r="S3806" t="str">
        <f>IF(N3806="","",
   IF(OR(N3806 &lt;EDA_Outlier_Analysis!$I$10, N3806 &gt; EDA_Outlier_Analysis!$I$11),
      "Outlier",
      "Normal"))</f>
        <v>Normal</v>
      </c>
    </row>
    <row r="3807" spans="1:19">
      <c r="A3807" t="s">
        <v>8583</v>
      </c>
      <c r="B3807" s="4">
        <v>44788</v>
      </c>
      <c r="C3807" s="2">
        <v>213390.16</v>
      </c>
      <c r="D3807" t="s">
        <v>849</v>
      </c>
      <c r="E3807" t="s">
        <v>868</v>
      </c>
      <c r="F3807" t="s">
        <v>11</v>
      </c>
      <c r="G3807" t="s">
        <v>34</v>
      </c>
      <c r="H3807" t="s">
        <v>633</v>
      </c>
      <c r="J3807" t="s">
        <v>8584</v>
      </c>
      <c r="K3807" t="str">
        <f>IF(COUNTIF(Customers!A:A, H3807)&gt;0, "Valid", "Invalid")</f>
        <v>Valid</v>
      </c>
      <c r="L3807" t="str">
        <f t="shared" si="295"/>
        <v>8</v>
      </c>
      <c r="M3807" t="str">
        <f t="shared" si="296"/>
        <v>2022</v>
      </c>
      <c r="N3807">
        <f t="shared" si="297"/>
        <v>213390.16</v>
      </c>
      <c r="O3807">
        <f t="shared" si="298"/>
        <v>213390.16</v>
      </c>
      <c r="P3807" t="str">
        <f t="shared" si="299"/>
        <v/>
      </c>
      <c r="Q3807" s="48" t="str">
        <f>IF(O3807="","",
   IF(OR(O3807&lt;EDA_Outlier_Analysis!$C$10, O3807&gt;EDA_Outlier_Analysis!$C$11),
      "Outlier",
      "Normal"))</f>
        <v>Normal</v>
      </c>
      <c r="R3807" t="str">
        <f>IF(P3807="","",
   IF(OR(P3807 &lt; EDA_Outlier_Analysis!$F$7, P3807 &gt; EDA_Outlier_Analysis!$F$8),
      "Outlier",
      "Normal"))</f>
        <v/>
      </c>
      <c r="S3807" t="str">
        <f>IF(N3807="","",
   IF(OR(N3807 &lt;EDA_Outlier_Analysis!$I$10, N3807 &gt; EDA_Outlier_Analysis!$I$11),
      "Outlier",
      "Normal"))</f>
        <v>Normal</v>
      </c>
    </row>
    <row r="3808" spans="1:19">
      <c r="A3808" t="s">
        <v>8585</v>
      </c>
      <c r="B3808" s="4">
        <v>45198</v>
      </c>
      <c r="C3808" s="2">
        <v>133796.76</v>
      </c>
      <c r="D3808" t="s">
        <v>849</v>
      </c>
      <c r="E3808" t="s">
        <v>850</v>
      </c>
      <c r="F3808" t="s">
        <v>10</v>
      </c>
      <c r="G3808" t="s">
        <v>24</v>
      </c>
      <c r="H3808" t="s">
        <v>29</v>
      </c>
      <c r="J3808" t="s">
        <v>8586</v>
      </c>
      <c r="K3808" t="str">
        <f>IF(COUNTIF(Customers!A:A, H3808)&gt;0, "Valid", "Invalid")</f>
        <v>Valid</v>
      </c>
      <c r="L3808" t="str">
        <f t="shared" si="295"/>
        <v>9</v>
      </c>
      <c r="M3808" t="str">
        <f t="shared" si="296"/>
        <v>2023</v>
      </c>
      <c r="N3808">
        <f t="shared" si="297"/>
        <v>133796.76</v>
      </c>
      <c r="O3808">
        <f t="shared" si="298"/>
        <v>133796.76</v>
      </c>
      <c r="P3808" t="str">
        <f t="shared" si="299"/>
        <v/>
      </c>
      <c r="Q3808" s="48" t="str">
        <f>IF(O3808="","",
   IF(OR(O3808&lt;EDA_Outlier_Analysis!$C$10, O3808&gt;EDA_Outlier_Analysis!$C$11),
      "Outlier",
      "Normal"))</f>
        <v>Normal</v>
      </c>
      <c r="R3808" t="str">
        <f>IF(P3808="","",
   IF(OR(P3808 &lt; EDA_Outlier_Analysis!$F$7, P3808 &gt; EDA_Outlier_Analysis!$F$8),
      "Outlier",
      "Normal"))</f>
        <v/>
      </c>
      <c r="S3808" t="str">
        <f>IF(N3808="","",
   IF(OR(N3808 &lt;EDA_Outlier_Analysis!$I$10, N3808 &gt; EDA_Outlier_Analysis!$I$11),
      "Outlier",
      "Normal"))</f>
        <v>Normal</v>
      </c>
    </row>
    <row r="3809" spans="1:19">
      <c r="A3809" t="s">
        <v>8587</v>
      </c>
      <c r="B3809" s="4">
        <v>44566</v>
      </c>
      <c r="C3809" s="2">
        <v>129072.39</v>
      </c>
      <c r="D3809" t="s">
        <v>849</v>
      </c>
      <c r="E3809" t="s">
        <v>853</v>
      </c>
      <c r="F3809" t="s">
        <v>9</v>
      </c>
      <c r="G3809" t="s">
        <v>31</v>
      </c>
      <c r="H3809" t="s">
        <v>593</v>
      </c>
      <c r="J3809" t="s">
        <v>8588</v>
      </c>
      <c r="K3809" t="str">
        <f>IF(COUNTIF(Customers!A:A, H3809)&gt;0, "Valid", "Invalid")</f>
        <v>Valid</v>
      </c>
      <c r="L3809" t="str">
        <f t="shared" si="295"/>
        <v>1</v>
      </c>
      <c r="M3809" t="str">
        <f t="shared" si="296"/>
        <v>2022</v>
      </c>
      <c r="N3809">
        <f t="shared" si="297"/>
        <v>129072.39</v>
      </c>
      <c r="O3809">
        <f t="shared" si="298"/>
        <v>129072.39</v>
      </c>
      <c r="P3809" t="str">
        <f t="shared" si="299"/>
        <v/>
      </c>
      <c r="Q3809" s="48" t="str">
        <f>IF(O3809="","",
   IF(OR(O3809&lt;EDA_Outlier_Analysis!$C$10, O3809&gt;EDA_Outlier_Analysis!$C$11),
      "Outlier",
      "Normal"))</f>
        <v>Normal</v>
      </c>
      <c r="R3809" t="str">
        <f>IF(P3809="","",
   IF(OR(P3809 &lt; EDA_Outlier_Analysis!$F$7, P3809 &gt; EDA_Outlier_Analysis!$F$8),
      "Outlier",
      "Normal"))</f>
        <v/>
      </c>
      <c r="S3809" t="str">
        <f>IF(N3809="","",
   IF(OR(N3809 &lt;EDA_Outlier_Analysis!$I$10, N3809 &gt; EDA_Outlier_Analysis!$I$11),
      "Outlier",
      "Normal"))</f>
        <v>Normal</v>
      </c>
    </row>
    <row r="3810" spans="1:19">
      <c r="A3810" t="s">
        <v>8589</v>
      </c>
      <c r="B3810" s="4">
        <v>45052</v>
      </c>
      <c r="C3810" s="2">
        <v>-28307.26</v>
      </c>
      <c r="D3810" t="s">
        <v>840</v>
      </c>
      <c r="E3810" t="s">
        <v>864</v>
      </c>
      <c r="F3810" t="s">
        <v>9</v>
      </c>
      <c r="G3810" t="s">
        <v>24</v>
      </c>
      <c r="I3810" t="s">
        <v>1968</v>
      </c>
      <c r="J3810" t="s">
        <v>8590</v>
      </c>
      <c r="K3810" t="str">
        <f>IF(COUNTIF(Customers!A:A, H3810)&gt;0, "Valid", "Invalid")</f>
        <v>Invalid</v>
      </c>
      <c r="L3810" t="str">
        <f t="shared" si="295"/>
        <v>5</v>
      </c>
      <c r="M3810" t="str">
        <f t="shared" si="296"/>
        <v>2023</v>
      </c>
      <c r="N3810">
        <f t="shared" si="297"/>
        <v>-28307.26</v>
      </c>
      <c r="O3810" t="str">
        <f t="shared" si="298"/>
        <v/>
      </c>
      <c r="P3810">
        <f t="shared" si="299"/>
        <v>28307.26</v>
      </c>
      <c r="Q3810" s="48" t="str">
        <f>IF(O3810="","",
   IF(OR(O3810&lt;EDA_Outlier_Analysis!$C$10, O3810&gt;EDA_Outlier_Analysis!$C$11),
      "Outlier",
      "Normal"))</f>
        <v/>
      </c>
      <c r="R3810" t="str">
        <f>IF(P3810="","",
   IF(OR(P3810 &lt; EDA_Outlier_Analysis!$F$7, P3810 &gt; EDA_Outlier_Analysis!$F$8),
      "Outlier",
      "Normal"))</f>
        <v>Normal</v>
      </c>
      <c r="S3810" t="str">
        <f>IF(N3810="","",
   IF(OR(N3810 &lt;EDA_Outlier_Analysis!$I$10, N3810 &gt; EDA_Outlier_Analysis!$I$11),
      "Outlier",
      "Normal"))</f>
        <v>Normal</v>
      </c>
    </row>
    <row r="3811" spans="1:19">
      <c r="A3811" t="s">
        <v>8591</v>
      </c>
      <c r="B3811" s="4">
        <v>45104</v>
      </c>
      <c r="C3811" s="2">
        <v>161666.15</v>
      </c>
      <c r="D3811" t="s">
        <v>849</v>
      </c>
      <c r="E3811" t="s">
        <v>853</v>
      </c>
      <c r="F3811" t="s">
        <v>9</v>
      </c>
      <c r="G3811" t="s">
        <v>31</v>
      </c>
      <c r="H3811" t="s">
        <v>555</v>
      </c>
      <c r="J3811" t="s">
        <v>8592</v>
      </c>
      <c r="K3811" t="str">
        <f>IF(COUNTIF(Customers!A:A, H3811)&gt;0, "Valid", "Invalid")</f>
        <v>Valid</v>
      </c>
      <c r="L3811" t="str">
        <f t="shared" si="295"/>
        <v>6</v>
      </c>
      <c r="M3811" t="str">
        <f t="shared" si="296"/>
        <v>2023</v>
      </c>
      <c r="N3811">
        <f t="shared" si="297"/>
        <v>161666.15</v>
      </c>
      <c r="O3811">
        <f t="shared" si="298"/>
        <v>161666.15</v>
      </c>
      <c r="P3811" t="str">
        <f t="shared" si="299"/>
        <v/>
      </c>
      <c r="Q3811" s="48" t="str">
        <f>IF(O3811="","",
   IF(OR(O3811&lt;EDA_Outlier_Analysis!$C$10, O3811&gt;EDA_Outlier_Analysis!$C$11),
      "Outlier",
      "Normal"))</f>
        <v>Normal</v>
      </c>
      <c r="R3811" t="str">
        <f>IF(P3811="","",
   IF(OR(P3811 &lt; EDA_Outlier_Analysis!$F$7, P3811 &gt; EDA_Outlier_Analysis!$F$8),
      "Outlier",
      "Normal"))</f>
        <v/>
      </c>
      <c r="S3811" t="str">
        <f>IF(N3811="","",
   IF(OR(N3811 &lt;EDA_Outlier_Analysis!$I$10, N3811 &gt; EDA_Outlier_Analysis!$I$11),
      "Outlier",
      "Normal"))</f>
        <v>Normal</v>
      </c>
    </row>
    <row r="3812" spans="1:19">
      <c r="A3812" t="s">
        <v>8593</v>
      </c>
      <c r="B3812" s="4">
        <v>45204</v>
      </c>
      <c r="C3812" s="2">
        <v>196699.69</v>
      </c>
      <c r="D3812" t="s">
        <v>849</v>
      </c>
      <c r="E3812" t="s">
        <v>868</v>
      </c>
      <c r="F3812" t="s">
        <v>10</v>
      </c>
      <c r="G3812" t="s">
        <v>20</v>
      </c>
      <c r="H3812" t="s">
        <v>637</v>
      </c>
      <c r="J3812" t="s">
        <v>8594</v>
      </c>
      <c r="K3812" t="str">
        <f>IF(COUNTIF(Customers!A:A, H3812)&gt;0, "Valid", "Invalid")</f>
        <v>Valid</v>
      </c>
      <c r="L3812" t="str">
        <f t="shared" si="295"/>
        <v>10</v>
      </c>
      <c r="M3812" t="str">
        <f t="shared" si="296"/>
        <v>2023</v>
      </c>
      <c r="N3812">
        <f t="shared" si="297"/>
        <v>196699.69</v>
      </c>
      <c r="O3812">
        <f t="shared" si="298"/>
        <v>196699.69</v>
      </c>
      <c r="P3812" t="str">
        <f t="shared" si="299"/>
        <v/>
      </c>
      <c r="Q3812" s="48" t="str">
        <f>IF(O3812="","",
   IF(OR(O3812&lt;EDA_Outlier_Analysis!$C$10, O3812&gt;EDA_Outlier_Analysis!$C$11),
      "Outlier",
      "Normal"))</f>
        <v>Normal</v>
      </c>
      <c r="R3812" t="str">
        <f>IF(P3812="","",
   IF(OR(P3812 &lt; EDA_Outlier_Analysis!$F$7, P3812 &gt; EDA_Outlier_Analysis!$F$8),
      "Outlier",
      "Normal"))</f>
        <v/>
      </c>
      <c r="S3812" t="str">
        <f>IF(N3812="","",
   IF(OR(N3812 &lt;EDA_Outlier_Analysis!$I$10, N3812 &gt; EDA_Outlier_Analysis!$I$11),
      "Outlier",
      "Normal"))</f>
        <v>Normal</v>
      </c>
    </row>
    <row r="3813" spans="1:19">
      <c r="A3813" t="s">
        <v>8595</v>
      </c>
      <c r="B3813" s="4">
        <v>44909</v>
      </c>
      <c r="C3813" s="2">
        <v>121181.86</v>
      </c>
      <c r="D3813" t="s">
        <v>849</v>
      </c>
      <c r="E3813" t="s">
        <v>853</v>
      </c>
      <c r="F3813" t="s">
        <v>9</v>
      </c>
      <c r="G3813" t="s">
        <v>24</v>
      </c>
      <c r="H3813" t="s">
        <v>577</v>
      </c>
      <c r="J3813" t="s">
        <v>8596</v>
      </c>
      <c r="K3813" t="str">
        <f>IF(COUNTIF(Customers!A:A, H3813)&gt;0, "Valid", "Invalid")</f>
        <v>Valid</v>
      </c>
      <c r="L3813" t="str">
        <f t="shared" si="295"/>
        <v>12</v>
      </c>
      <c r="M3813" t="str">
        <f t="shared" si="296"/>
        <v>2022</v>
      </c>
      <c r="N3813">
        <f t="shared" si="297"/>
        <v>121181.86</v>
      </c>
      <c r="O3813">
        <f t="shared" si="298"/>
        <v>121181.86</v>
      </c>
      <c r="P3813" t="str">
        <f t="shared" si="299"/>
        <v/>
      </c>
      <c r="Q3813" s="48" t="str">
        <f>IF(O3813="","",
   IF(OR(O3813&lt;EDA_Outlier_Analysis!$C$10, O3813&gt;EDA_Outlier_Analysis!$C$11),
      "Outlier",
      "Normal"))</f>
        <v>Normal</v>
      </c>
      <c r="R3813" t="str">
        <f>IF(P3813="","",
   IF(OR(P3813 &lt; EDA_Outlier_Analysis!$F$7, P3813 &gt; EDA_Outlier_Analysis!$F$8),
      "Outlier",
      "Normal"))</f>
        <v/>
      </c>
      <c r="S3813" t="str">
        <f>IF(N3813="","",
   IF(OR(N3813 &lt;EDA_Outlier_Analysis!$I$10, N3813 &gt; EDA_Outlier_Analysis!$I$11),
      "Outlier",
      "Normal"))</f>
        <v>Normal</v>
      </c>
    </row>
    <row r="3814" spans="1:19">
      <c r="A3814" t="s">
        <v>8597</v>
      </c>
      <c r="B3814" s="4">
        <v>45166</v>
      </c>
      <c r="C3814" s="2">
        <v>-43126.879999999997</v>
      </c>
      <c r="D3814" t="s">
        <v>840</v>
      </c>
      <c r="E3814" t="s">
        <v>845</v>
      </c>
      <c r="F3814" t="s">
        <v>10</v>
      </c>
      <c r="G3814" t="s">
        <v>20</v>
      </c>
      <c r="I3814" t="s">
        <v>990</v>
      </c>
      <c r="J3814" t="s">
        <v>8598</v>
      </c>
      <c r="K3814" t="str">
        <f>IF(COUNTIF(Customers!A:A, H3814)&gt;0, "Valid", "Invalid")</f>
        <v>Invalid</v>
      </c>
      <c r="L3814" t="str">
        <f t="shared" si="295"/>
        <v>8</v>
      </c>
      <c r="M3814" t="str">
        <f t="shared" si="296"/>
        <v>2023</v>
      </c>
      <c r="N3814">
        <f t="shared" si="297"/>
        <v>-43126.879999999997</v>
      </c>
      <c r="O3814" t="str">
        <f t="shared" si="298"/>
        <v/>
      </c>
      <c r="P3814">
        <f t="shared" si="299"/>
        <v>43126.879999999997</v>
      </c>
      <c r="Q3814" s="48" t="str">
        <f>IF(O3814="","",
   IF(OR(O3814&lt;EDA_Outlier_Analysis!$C$10, O3814&gt;EDA_Outlier_Analysis!$C$11),
      "Outlier",
      "Normal"))</f>
        <v/>
      </c>
      <c r="R3814" t="str">
        <f>IF(P3814="","",
   IF(OR(P3814 &lt; EDA_Outlier_Analysis!$F$7, P3814 &gt; EDA_Outlier_Analysis!$F$8),
      "Outlier",
      "Normal"))</f>
        <v>Normal</v>
      </c>
      <c r="S3814" t="str">
        <f>IF(N3814="","",
   IF(OR(N3814 &lt;EDA_Outlier_Analysis!$I$10, N3814 &gt; EDA_Outlier_Analysis!$I$11),
      "Outlier",
      "Normal"))</f>
        <v>Normal</v>
      </c>
    </row>
    <row r="3815" spans="1:19">
      <c r="A3815" t="s">
        <v>8599</v>
      </c>
      <c r="B3815" s="4">
        <v>45211</v>
      </c>
      <c r="C3815" s="2">
        <v>225042.18</v>
      </c>
      <c r="D3815" t="s">
        <v>849</v>
      </c>
      <c r="E3815" t="s">
        <v>850</v>
      </c>
      <c r="F3815" t="s">
        <v>10</v>
      </c>
      <c r="G3815" t="s">
        <v>34</v>
      </c>
      <c r="H3815" t="s">
        <v>587</v>
      </c>
      <c r="J3815" t="s">
        <v>8600</v>
      </c>
      <c r="K3815" t="str">
        <f>IF(COUNTIF(Customers!A:A, H3815)&gt;0, "Valid", "Invalid")</f>
        <v>Valid</v>
      </c>
      <c r="L3815" t="str">
        <f t="shared" si="295"/>
        <v>10</v>
      </c>
      <c r="M3815" t="str">
        <f t="shared" si="296"/>
        <v>2023</v>
      </c>
      <c r="N3815">
        <f t="shared" si="297"/>
        <v>225042.18</v>
      </c>
      <c r="O3815">
        <f t="shared" si="298"/>
        <v>225042.18</v>
      </c>
      <c r="P3815" t="str">
        <f t="shared" si="299"/>
        <v/>
      </c>
      <c r="Q3815" s="48" t="str">
        <f>IF(O3815="","",
   IF(OR(O3815&lt;EDA_Outlier_Analysis!$C$10, O3815&gt;EDA_Outlier_Analysis!$C$11),
      "Outlier",
      "Normal"))</f>
        <v>Normal</v>
      </c>
      <c r="R3815" t="str">
        <f>IF(P3815="","",
   IF(OR(P3815 &lt; EDA_Outlier_Analysis!$F$7, P3815 &gt; EDA_Outlier_Analysis!$F$8),
      "Outlier",
      "Normal"))</f>
        <v/>
      </c>
      <c r="S3815" t="str">
        <f>IF(N3815="","",
   IF(OR(N3815 &lt;EDA_Outlier_Analysis!$I$10, N3815 &gt; EDA_Outlier_Analysis!$I$11),
      "Outlier",
      "Normal"))</f>
        <v>Normal</v>
      </c>
    </row>
    <row r="3816" spans="1:19">
      <c r="A3816" t="s">
        <v>8601</v>
      </c>
      <c r="B3816" s="4">
        <v>44746</v>
      </c>
      <c r="C3816" s="2">
        <v>144813.51</v>
      </c>
      <c r="D3816" t="s">
        <v>849</v>
      </c>
      <c r="E3816" t="s">
        <v>850</v>
      </c>
      <c r="F3816" t="s">
        <v>9</v>
      </c>
      <c r="G3816" t="s">
        <v>24</v>
      </c>
      <c r="H3816" t="s">
        <v>179</v>
      </c>
      <c r="J3816" t="s">
        <v>8602</v>
      </c>
      <c r="K3816" t="str">
        <f>IF(COUNTIF(Customers!A:A, H3816)&gt;0, "Valid", "Invalid")</f>
        <v>Valid</v>
      </c>
      <c r="L3816" t="str">
        <f t="shared" si="295"/>
        <v>7</v>
      </c>
      <c r="M3816" t="str">
        <f t="shared" si="296"/>
        <v>2022</v>
      </c>
      <c r="N3816">
        <f t="shared" si="297"/>
        <v>144813.51</v>
      </c>
      <c r="O3816">
        <f t="shared" si="298"/>
        <v>144813.51</v>
      </c>
      <c r="P3816" t="str">
        <f t="shared" si="299"/>
        <v/>
      </c>
      <c r="Q3816" s="48" t="str">
        <f>IF(O3816="","",
   IF(OR(O3816&lt;EDA_Outlier_Analysis!$C$10, O3816&gt;EDA_Outlier_Analysis!$C$11),
      "Outlier",
      "Normal"))</f>
        <v>Normal</v>
      </c>
      <c r="R3816" t="str">
        <f>IF(P3816="","",
   IF(OR(P3816 &lt; EDA_Outlier_Analysis!$F$7, P3816 &gt; EDA_Outlier_Analysis!$F$8),
      "Outlier",
      "Normal"))</f>
        <v/>
      </c>
      <c r="S3816" t="str">
        <f>IF(N3816="","",
   IF(OR(N3816 &lt;EDA_Outlier_Analysis!$I$10, N3816 &gt; EDA_Outlier_Analysis!$I$11),
      "Outlier",
      "Normal"))</f>
        <v>Normal</v>
      </c>
    </row>
    <row r="3817" spans="1:19">
      <c r="A3817" t="s">
        <v>8603</v>
      </c>
      <c r="B3817" s="4">
        <v>45142</v>
      </c>
      <c r="C3817" s="2">
        <v>194561.55</v>
      </c>
      <c r="D3817" t="s">
        <v>849</v>
      </c>
      <c r="E3817" t="s">
        <v>850</v>
      </c>
      <c r="F3817" t="s">
        <v>9</v>
      </c>
      <c r="G3817" t="s">
        <v>24</v>
      </c>
      <c r="H3817" t="s">
        <v>575</v>
      </c>
      <c r="J3817" t="s">
        <v>8604</v>
      </c>
      <c r="K3817" t="str">
        <f>IF(COUNTIF(Customers!A:A, H3817)&gt;0, "Valid", "Invalid")</f>
        <v>Valid</v>
      </c>
      <c r="L3817" t="str">
        <f t="shared" si="295"/>
        <v>8</v>
      </c>
      <c r="M3817" t="str">
        <f t="shared" si="296"/>
        <v>2023</v>
      </c>
      <c r="N3817">
        <f t="shared" si="297"/>
        <v>194561.55</v>
      </c>
      <c r="O3817">
        <f t="shared" si="298"/>
        <v>194561.55</v>
      </c>
      <c r="P3817" t="str">
        <f t="shared" si="299"/>
        <v/>
      </c>
      <c r="Q3817" s="48" t="str">
        <f>IF(O3817="","",
   IF(OR(O3817&lt;EDA_Outlier_Analysis!$C$10, O3817&gt;EDA_Outlier_Analysis!$C$11),
      "Outlier",
      "Normal"))</f>
        <v>Normal</v>
      </c>
      <c r="R3817" t="str">
        <f>IF(P3817="","",
   IF(OR(P3817 &lt; EDA_Outlier_Analysis!$F$7, P3817 &gt; EDA_Outlier_Analysis!$F$8),
      "Outlier",
      "Normal"))</f>
        <v/>
      </c>
      <c r="S3817" t="str">
        <f>IF(N3817="","",
   IF(OR(N3817 &lt;EDA_Outlier_Analysis!$I$10, N3817 &gt; EDA_Outlier_Analysis!$I$11),
      "Outlier",
      "Normal"))</f>
        <v>Normal</v>
      </c>
    </row>
    <row r="3818" spans="1:19">
      <c r="A3818" t="s">
        <v>8605</v>
      </c>
      <c r="B3818" s="4">
        <v>45249</v>
      </c>
      <c r="C3818" s="2">
        <v>126802.63</v>
      </c>
      <c r="D3818" t="s">
        <v>849</v>
      </c>
      <c r="E3818" t="s">
        <v>868</v>
      </c>
      <c r="F3818" t="s">
        <v>9</v>
      </c>
      <c r="G3818" t="s">
        <v>20</v>
      </c>
      <c r="H3818" t="s">
        <v>83</v>
      </c>
      <c r="J3818" t="s">
        <v>8606</v>
      </c>
      <c r="K3818" t="str">
        <f>IF(COUNTIF(Customers!A:A, H3818)&gt;0, "Valid", "Invalid")</f>
        <v>Valid</v>
      </c>
      <c r="L3818" t="str">
        <f t="shared" si="295"/>
        <v>11</v>
      </c>
      <c r="M3818" t="str">
        <f t="shared" si="296"/>
        <v>2023</v>
      </c>
      <c r="N3818">
        <f t="shared" si="297"/>
        <v>126802.63</v>
      </c>
      <c r="O3818">
        <f t="shared" si="298"/>
        <v>126802.63</v>
      </c>
      <c r="P3818" t="str">
        <f t="shared" si="299"/>
        <v/>
      </c>
      <c r="Q3818" s="48" t="str">
        <f>IF(O3818="","",
   IF(OR(O3818&lt;EDA_Outlier_Analysis!$C$10, O3818&gt;EDA_Outlier_Analysis!$C$11),
      "Outlier",
      "Normal"))</f>
        <v>Normal</v>
      </c>
      <c r="R3818" t="str">
        <f>IF(P3818="","",
   IF(OR(P3818 &lt; EDA_Outlier_Analysis!$F$7, P3818 &gt; EDA_Outlier_Analysis!$F$8),
      "Outlier",
      "Normal"))</f>
        <v/>
      </c>
      <c r="S3818" t="str">
        <f>IF(N3818="","",
   IF(OR(N3818 &lt;EDA_Outlier_Analysis!$I$10, N3818 &gt; EDA_Outlier_Analysis!$I$11),
      "Outlier",
      "Normal"))</f>
        <v>Normal</v>
      </c>
    </row>
    <row r="3819" spans="1:19">
      <c r="A3819" t="s">
        <v>8607</v>
      </c>
      <c r="B3819" s="4">
        <v>45225</v>
      </c>
      <c r="C3819" s="2">
        <v>198088.46</v>
      </c>
      <c r="D3819" t="s">
        <v>849</v>
      </c>
      <c r="E3819" t="s">
        <v>850</v>
      </c>
      <c r="F3819" t="s">
        <v>10</v>
      </c>
      <c r="G3819" t="s">
        <v>20</v>
      </c>
      <c r="H3819" t="s">
        <v>103</v>
      </c>
      <c r="J3819" t="s">
        <v>8608</v>
      </c>
      <c r="K3819" t="str">
        <f>IF(COUNTIF(Customers!A:A, H3819)&gt;0, "Valid", "Invalid")</f>
        <v>Valid</v>
      </c>
      <c r="L3819" t="str">
        <f t="shared" si="295"/>
        <v>10</v>
      </c>
      <c r="M3819" t="str">
        <f t="shared" si="296"/>
        <v>2023</v>
      </c>
      <c r="N3819">
        <f t="shared" si="297"/>
        <v>198088.46</v>
      </c>
      <c r="O3819">
        <f t="shared" si="298"/>
        <v>198088.46</v>
      </c>
      <c r="P3819" t="str">
        <f t="shared" si="299"/>
        <v/>
      </c>
      <c r="Q3819" s="48" t="str">
        <f>IF(O3819="","",
   IF(OR(O3819&lt;EDA_Outlier_Analysis!$C$10, O3819&gt;EDA_Outlier_Analysis!$C$11),
      "Outlier",
      "Normal"))</f>
        <v>Normal</v>
      </c>
      <c r="R3819" t="str">
        <f>IF(P3819="","",
   IF(OR(P3819 &lt; EDA_Outlier_Analysis!$F$7, P3819 &gt; EDA_Outlier_Analysis!$F$8),
      "Outlier",
      "Normal"))</f>
        <v/>
      </c>
      <c r="S3819" t="str">
        <f>IF(N3819="","",
   IF(OR(N3819 &lt;EDA_Outlier_Analysis!$I$10, N3819 &gt; EDA_Outlier_Analysis!$I$11),
      "Outlier",
      "Normal"))</f>
        <v>Normal</v>
      </c>
    </row>
    <row r="3820" spans="1:19">
      <c r="A3820" t="s">
        <v>8609</v>
      </c>
      <c r="B3820" s="4">
        <v>44944</v>
      </c>
      <c r="C3820" s="2">
        <v>98456.93</v>
      </c>
      <c r="D3820" t="s">
        <v>849</v>
      </c>
      <c r="E3820" t="s">
        <v>853</v>
      </c>
      <c r="F3820" t="s">
        <v>11</v>
      </c>
      <c r="G3820" t="s">
        <v>34</v>
      </c>
      <c r="H3820" t="s">
        <v>579</v>
      </c>
      <c r="J3820" t="s">
        <v>8610</v>
      </c>
      <c r="K3820" t="str">
        <f>IF(COUNTIF(Customers!A:A, H3820)&gt;0, "Valid", "Invalid")</f>
        <v>Valid</v>
      </c>
      <c r="L3820" t="str">
        <f t="shared" si="295"/>
        <v>1</v>
      </c>
      <c r="M3820" t="str">
        <f t="shared" si="296"/>
        <v>2023</v>
      </c>
      <c r="N3820">
        <f t="shared" si="297"/>
        <v>98456.93</v>
      </c>
      <c r="O3820">
        <f t="shared" si="298"/>
        <v>98456.93</v>
      </c>
      <c r="P3820" t="str">
        <f t="shared" si="299"/>
        <v/>
      </c>
      <c r="Q3820" s="48" t="str">
        <f>IF(O3820="","",
   IF(OR(O3820&lt;EDA_Outlier_Analysis!$C$10, O3820&gt;EDA_Outlier_Analysis!$C$11),
      "Outlier",
      "Normal"))</f>
        <v>Normal</v>
      </c>
      <c r="R3820" t="str">
        <f>IF(P3820="","",
   IF(OR(P3820 &lt; EDA_Outlier_Analysis!$F$7, P3820 &gt; EDA_Outlier_Analysis!$F$8),
      "Outlier",
      "Normal"))</f>
        <v/>
      </c>
      <c r="S3820" t="str">
        <f>IF(N3820="","",
   IF(OR(N3820 &lt;EDA_Outlier_Analysis!$I$10, N3820 &gt; EDA_Outlier_Analysis!$I$11),
      "Outlier",
      "Normal"))</f>
        <v>Normal</v>
      </c>
    </row>
    <row r="3821" spans="1:19">
      <c r="A3821" t="s">
        <v>8611</v>
      </c>
      <c r="B3821" s="4">
        <v>45201</v>
      </c>
      <c r="C3821" s="2">
        <v>18735.43</v>
      </c>
      <c r="D3821" t="s">
        <v>1345</v>
      </c>
      <c r="E3821" t="s">
        <v>1345</v>
      </c>
      <c r="F3821" t="s">
        <v>10</v>
      </c>
      <c r="G3821" t="s">
        <v>31</v>
      </c>
      <c r="J3821" t="s">
        <v>8612</v>
      </c>
      <c r="K3821" t="str">
        <f>IF(COUNTIF(Customers!A:A, H3821)&gt;0, "Valid", "Invalid")</f>
        <v>Invalid</v>
      </c>
      <c r="L3821" t="str">
        <f t="shared" si="295"/>
        <v>10</v>
      </c>
      <c r="M3821" t="str">
        <f t="shared" si="296"/>
        <v>2023</v>
      </c>
      <c r="N3821">
        <f t="shared" si="297"/>
        <v>-18735.43</v>
      </c>
      <c r="O3821" t="str">
        <f t="shared" si="298"/>
        <v/>
      </c>
      <c r="P3821" t="str">
        <f t="shared" si="299"/>
        <v/>
      </c>
      <c r="Q3821" s="48" t="str">
        <f>IF(O3821="","",
   IF(OR(O3821&lt;EDA_Outlier_Analysis!$C$10, O3821&gt;EDA_Outlier_Analysis!$C$11),
      "Outlier",
      "Normal"))</f>
        <v/>
      </c>
      <c r="R3821" t="str">
        <f>IF(P3821="","",
   IF(OR(P3821 &lt; EDA_Outlier_Analysis!$F$7, P3821 &gt; EDA_Outlier_Analysis!$F$8),
      "Outlier",
      "Normal"))</f>
        <v/>
      </c>
      <c r="S3821" t="str">
        <f>IF(N3821="","",
   IF(OR(N3821 &lt;EDA_Outlier_Analysis!$I$10, N3821 &gt; EDA_Outlier_Analysis!$I$11),
      "Outlier",
      "Normal"))</f>
        <v>Normal</v>
      </c>
    </row>
    <row r="3822" spans="1:19">
      <c r="A3822" t="s">
        <v>8613</v>
      </c>
      <c r="B3822" s="4">
        <v>45193</v>
      </c>
      <c r="C3822" s="2">
        <v>20088.900000000001</v>
      </c>
      <c r="D3822" t="s">
        <v>873</v>
      </c>
      <c r="E3822" t="s">
        <v>873</v>
      </c>
      <c r="F3822" t="s">
        <v>11</v>
      </c>
      <c r="G3822" t="s">
        <v>31</v>
      </c>
      <c r="J3822" t="s">
        <v>8614</v>
      </c>
      <c r="K3822" t="str">
        <f>IF(COUNTIF(Customers!A:A, H3822)&gt;0, "Valid", "Invalid")</f>
        <v>Invalid</v>
      </c>
      <c r="L3822" t="str">
        <f t="shared" si="295"/>
        <v>9</v>
      </c>
      <c r="M3822" t="str">
        <f t="shared" si="296"/>
        <v>2023</v>
      </c>
      <c r="N3822">
        <f t="shared" si="297"/>
        <v>-20088.900000000001</v>
      </c>
      <c r="O3822" t="str">
        <f t="shared" si="298"/>
        <v/>
      </c>
      <c r="P3822" t="str">
        <f t="shared" si="299"/>
        <v/>
      </c>
      <c r="Q3822" s="48" t="str">
        <f>IF(O3822="","",
   IF(OR(O3822&lt;EDA_Outlier_Analysis!$C$10, O3822&gt;EDA_Outlier_Analysis!$C$11),
      "Outlier",
      "Normal"))</f>
        <v/>
      </c>
      <c r="R3822" t="str">
        <f>IF(P3822="","",
   IF(OR(P3822 &lt; EDA_Outlier_Analysis!$F$7, P3822 &gt; EDA_Outlier_Analysis!$F$8),
      "Outlier",
      "Normal"))</f>
        <v/>
      </c>
      <c r="S3822" t="str">
        <f>IF(N3822="","",
   IF(OR(N3822 &lt;EDA_Outlier_Analysis!$I$10, N3822 &gt; EDA_Outlier_Analysis!$I$11),
      "Outlier",
      "Normal"))</f>
        <v>Normal</v>
      </c>
    </row>
    <row r="3823" spans="1:19">
      <c r="A3823" t="s">
        <v>8615</v>
      </c>
      <c r="B3823" s="4">
        <v>45195</v>
      </c>
      <c r="C3823" s="2">
        <v>-22154.52</v>
      </c>
      <c r="D3823" t="s">
        <v>840</v>
      </c>
      <c r="E3823" t="s">
        <v>841</v>
      </c>
      <c r="F3823" t="s">
        <v>9</v>
      </c>
      <c r="G3823" t="s">
        <v>31</v>
      </c>
      <c r="I3823" t="s">
        <v>1453</v>
      </c>
      <c r="J3823" t="s">
        <v>8616</v>
      </c>
      <c r="K3823" t="str">
        <f>IF(COUNTIF(Customers!A:A, H3823)&gt;0, "Valid", "Invalid")</f>
        <v>Invalid</v>
      </c>
      <c r="L3823" t="str">
        <f t="shared" si="295"/>
        <v>9</v>
      </c>
      <c r="M3823" t="str">
        <f t="shared" si="296"/>
        <v>2023</v>
      </c>
      <c r="N3823">
        <f t="shared" si="297"/>
        <v>-22154.52</v>
      </c>
      <c r="O3823" t="str">
        <f t="shared" si="298"/>
        <v/>
      </c>
      <c r="P3823">
        <f t="shared" si="299"/>
        <v>22154.52</v>
      </c>
      <c r="Q3823" s="48" t="str">
        <f>IF(O3823="","",
   IF(OR(O3823&lt;EDA_Outlier_Analysis!$C$10, O3823&gt;EDA_Outlier_Analysis!$C$11),
      "Outlier",
      "Normal"))</f>
        <v/>
      </c>
      <c r="R3823" t="str">
        <f>IF(P3823="","",
   IF(OR(P3823 &lt; EDA_Outlier_Analysis!$F$7, P3823 &gt; EDA_Outlier_Analysis!$F$8),
      "Outlier",
      "Normal"))</f>
        <v>Outlier</v>
      </c>
      <c r="S3823" t="str">
        <f>IF(N3823="","",
   IF(OR(N3823 &lt;EDA_Outlier_Analysis!$I$10, N3823 &gt; EDA_Outlier_Analysis!$I$11),
      "Outlier",
      "Normal"))</f>
        <v>Normal</v>
      </c>
    </row>
    <row r="3824" spans="1:19">
      <c r="A3824" t="s">
        <v>8617</v>
      </c>
      <c r="B3824" s="4">
        <v>45039</v>
      </c>
      <c r="C3824" s="2">
        <v>95723.3</v>
      </c>
      <c r="D3824" t="s">
        <v>849</v>
      </c>
      <c r="E3824" t="s">
        <v>868</v>
      </c>
      <c r="F3824" t="s">
        <v>9</v>
      </c>
      <c r="G3824" t="s">
        <v>31</v>
      </c>
      <c r="H3824" t="s">
        <v>205</v>
      </c>
      <c r="J3824" t="s">
        <v>8618</v>
      </c>
      <c r="K3824" t="str">
        <f>IF(COUNTIF(Customers!A:A, H3824)&gt;0, "Valid", "Invalid")</f>
        <v>Valid</v>
      </c>
      <c r="L3824" t="str">
        <f t="shared" si="295"/>
        <v>4</v>
      </c>
      <c r="M3824" t="str">
        <f t="shared" si="296"/>
        <v>2023</v>
      </c>
      <c r="N3824">
        <f t="shared" si="297"/>
        <v>95723.3</v>
      </c>
      <c r="O3824">
        <f t="shared" si="298"/>
        <v>95723.3</v>
      </c>
      <c r="P3824" t="str">
        <f t="shared" si="299"/>
        <v/>
      </c>
      <c r="Q3824" s="48" t="str">
        <f>IF(O3824="","",
   IF(OR(O3824&lt;EDA_Outlier_Analysis!$C$10, O3824&gt;EDA_Outlier_Analysis!$C$11),
      "Outlier",
      "Normal"))</f>
        <v>Normal</v>
      </c>
      <c r="R3824" t="str">
        <f>IF(P3824="","",
   IF(OR(P3824 &lt; EDA_Outlier_Analysis!$F$7, P3824 &gt; EDA_Outlier_Analysis!$F$8),
      "Outlier",
      "Normal"))</f>
        <v/>
      </c>
      <c r="S3824" t="str">
        <f>IF(N3824="","",
   IF(OR(N3824 &lt;EDA_Outlier_Analysis!$I$10, N3824 &gt; EDA_Outlier_Analysis!$I$11),
      "Outlier",
      "Normal"))</f>
        <v>Normal</v>
      </c>
    </row>
    <row r="3825" spans="1:19">
      <c r="A3825" t="s">
        <v>8619</v>
      </c>
      <c r="B3825" s="4">
        <v>45144</v>
      </c>
      <c r="C3825" s="2">
        <v>185047.29</v>
      </c>
      <c r="D3825" t="s">
        <v>849</v>
      </c>
      <c r="E3825" t="s">
        <v>850</v>
      </c>
      <c r="F3825" t="s">
        <v>9</v>
      </c>
      <c r="G3825" t="s">
        <v>20</v>
      </c>
      <c r="H3825" t="s">
        <v>731</v>
      </c>
      <c r="J3825" t="s">
        <v>8620</v>
      </c>
      <c r="K3825" t="str">
        <f>IF(COUNTIF(Customers!A:A, H3825)&gt;0, "Valid", "Invalid")</f>
        <v>Valid</v>
      </c>
      <c r="L3825" t="str">
        <f t="shared" si="295"/>
        <v>8</v>
      </c>
      <c r="M3825" t="str">
        <f t="shared" si="296"/>
        <v>2023</v>
      </c>
      <c r="N3825">
        <f t="shared" si="297"/>
        <v>185047.29</v>
      </c>
      <c r="O3825">
        <f t="shared" si="298"/>
        <v>185047.29</v>
      </c>
      <c r="P3825" t="str">
        <f t="shared" si="299"/>
        <v/>
      </c>
      <c r="Q3825" s="48" t="str">
        <f>IF(O3825="","",
   IF(OR(O3825&lt;EDA_Outlier_Analysis!$C$10, O3825&gt;EDA_Outlier_Analysis!$C$11),
      "Outlier",
      "Normal"))</f>
        <v>Normal</v>
      </c>
      <c r="R3825" t="str">
        <f>IF(P3825="","",
   IF(OR(P3825 &lt; EDA_Outlier_Analysis!$F$7, P3825 &gt; EDA_Outlier_Analysis!$F$8),
      "Outlier",
      "Normal"))</f>
        <v/>
      </c>
      <c r="S3825" t="str">
        <f>IF(N3825="","",
   IF(OR(N3825 &lt;EDA_Outlier_Analysis!$I$10, N3825 &gt; EDA_Outlier_Analysis!$I$11),
      "Outlier",
      "Normal"))</f>
        <v>Normal</v>
      </c>
    </row>
    <row r="3826" spans="1:19">
      <c r="A3826" t="s">
        <v>8621</v>
      </c>
      <c r="B3826" s="4">
        <v>44906</v>
      </c>
      <c r="C3826" s="2">
        <v>106115.13</v>
      </c>
      <c r="D3826" t="s">
        <v>849</v>
      </c>
      <c r="E3826" t="s">
        <v>868</v>
      </c>
      <c r="F3826" t="s">
        <v>9</v>
      </c>
      <c r="G3826" t="s">
        <v>24</v>
      </c>
      <c r="H3826" t="s">
        <v>739</v>
      </c>
      <c r="J3826" t="s">
        <v>8622</v>
      </c>
      <c r="K3826" t="str">
        <f>IF(COUNTIF(Customers!A:A, H3826)&gt;0, "Valid", "Invalid")</f>
        <v>Valid</v>
      </c>
      <c r="L3826" t="str">
        <f t="shared" si="295"/>
        <v>12</v>
      </c>
      <c r="M3826" t="str">
        <f t="shared" si="296"/>
        <v>2022</v>
      </c>
      <c r="N3826">
        <f t="shared" si="297"/>
        <v>106115.13</v>
      </c>
      <c r="O3826">
        <f t="shared" si="298"/>
        <v>106115.13</v>
      </c>
      <c r="P3826" t="str">
        <f t="shared" si="299"/>
        <v/>
      </c>
      <c r="Q3826" s="48" t="str">
        <f>IF(O3826="","",
   IF(OR(O3826&lt;EDA_Outlier_Analysis!$C$10, O3826&gt;EDA_Outlier_Analysis!$C$11),
      "Outlier",
      "Normal"))</f>
        <v>Normal</v>
      </c>
      <c r="R3826" t="str">
        <f>IF(P3826="","",
   IF(OR(P3826 &lt; EDA_Outlier_Analysis!$F$7, P3826 &gt; EDA_Outlier_Analysis!$F$8),
      "Outlier",
      "Normal"))</f>
        <v/>
      </c>
      <c r="S3826" t="str">
        <f>IF(N3826="","",
   IF(OR(N3826 &lt;EDA_Outlier_Analysis!$I$10, N3826 &gt; EDA_Outlier_Analysis!$I$11),
      "Outlier",
      "Normal"))</f>
        <v>Normal</v>
      </c>
    </row>
    <row r="3827" spans="1:19">
      <c r="A3827" t="s">
        <v>8623</v>
      </c>
      <c r="B3827" s="4">
        <v>44854</v>
      </c>
      <c r="C3827" s="2">
        <v>183508.26</v>
      </c>
      <c r="D3827" t="s">
        <v>849</v>
      </c>
      <c r="E3827" t="s">
        <v>853</v>
      </c>
      <c r="F3827" t="s">
        <v>11</v>
      </c>
      <c r="G3827" t="s">
        <v>34</v>
      </c>
      <c r="H3827" t="s">
        <v>275</v>
      </c>
      <c r="J3827" t="s">
        <v>8624</v>
      </c>
      <c r="K3827" t="str">
        <f>IF(COUNTIF(Customers!A:A, H3827)&gt;0, "Valid", "Invalid")</f>
        <v>Valid</v>
      </c>
      <c r="L3827" t="str">
        <f t="shared" si="295"/>
        <v>10</v>
      </c>
      <c r="M3827" t="str">
        <f t="shared" si="296"/>
        <v>2022</v>
      </c>
      <c r="N3827">
        <f t="shared" si="297"/>
        <v>183508.26</v>
      </c>
      <c r="O3827">
        <f t="shared" si="298"/>
        <v>183508.26</v>
      </c>
      <c r="P3827" t="str">
        <f t="shared" si="299"/>
        <v/>
      </c>
      <c r="Q3827" s="48" t="str">
        <f>IF(O3827="","",
   IF(OR(O3827&lt;EDA_Outlier_Analysis!$C$10, O3827&gt;EDA_Outlier_Analysis!$C$11),
      "Outlier",
      "Normal"))</f>
        <v>Normal</v>
      </c>
      <c r="R3827" t="str">
        <f>IF(P3827="","",
   IF(OR(P3827 &lt; EDA_Outlier_Analysis!$F$7, P3827 &gt; EDA_Outlier_Analysis!$F$8),
      "Outlier",
      "Normal"))</f>
        <v/>
      </c>
      <c r="S3827" t="str">
        <f>IF(N3827="","",
   IF(OR(N3827 &lt;EDA_Outlier_Analysis!$I$10, N3827 &gt; EDA_Outlier_Analysis!$I$11),
      "Outlier",
      "Normal"))</f>
        <v>Normal</v>
      </c>
    </row>
    <row r="3828" spans="1:19">
      <c r="A3828" t="s">
        <v>8625</v>
      </c>
      <c r="B3828" s="4">
        <v>45183</v>
      </c>
      <c r="C3828" s="2">
        <v>192070.32</v>
      </c>
      <c r="D3828" t="s">
        <v>849</v>
      </c>
      <c r="E3828" t="s">
        <v>868</v>
      </c>
      <c r="F3828" t="s">
        <v>11</v>
      </c>
      <c r="G3828" t="s">
        <v>24</v>
      </c>
      <c r="H3828" t="s">
        <v>101</v>
      </c>
      <c r="J3828" t="s">
        <v>8626</v>
      </c>
      <c r="K3828" t="str">
        <f>IF(COUNTIF(Customers!A:A, H3828)&gt;0, "Valid", "Invalid")</f>
        <v>Valid</v>
      </c>
      <c r="L3828" t="str">
        <f t="shared" si="295"/>
        <v>9</v>
      </c>
      <c r="M3828" t="str">
        <f t="shared" si="296"/>
        <v>2023</v>
      </c>
      <c r="N3828">
        <f t="shared" si="297"/>
        <v>192070.32</v>
      </c>
      <c r="O3828">
        <f t="shared" si="298"/>
        <v>192070.32</v>
      </c>
      <c r="P3828" t="str">
        <f t="shared" si="299"/>
        <v/>
      </c>
      <c r="Q3828" s="48" t="str">
        <f>IF(O3828="","",
   IF(OR(O3828&lt;EDA_Outlier_Analysis!$C$10, O3828&gt;EDA_Outlier_Analysis!$C$11),
      "Outlier",
      "Normal"))</f>
        <v>Normal</v>
      </c>
      <c r="R3828" t="str">
        <f>IF(P3828="","",
   IF(OR(P3828 &lt; EDA_Outlier_Analysis!$F$7, P3828 &gt; EDA_Outlier_Analysis!$F$8),
      "Outlier",
      "Normal"))</f>
        <v/>
      </c>
      <c r="S3828" t="str">
        <f>IF(N3828="","",
   IF(OR(N3828 &lt;EDA_Outlier_Analysis!$I$10, N3828 &gt; EDA_Outlier_Analysis!$I$11),
      "Outlier",
      "Normal"))</f>
        <v>Normal</v>
      </c>
    </row>
    <row r="3829" spans="1:19">
      <c r="A3829" t="s">
        <v>8627</v>
      </c>
      <c r="B3829" s="4">
        <v>44687</v>
      </c>
      <c r="C3829" s="2">
        <v>20663.68</v>
      </c>
      <c r="D3829" t="s">
        <v>971</v>
      </c>
      <c r="E3829" t="s">
        <v>971</v>
      </c>
      <c r="F3829" t="s">
        <v>10</v>
      </c>
      <c r="G3829" t="s">
        <v>34</v>
      </c>
      <c r="J3829" t="s">
        <v>8628</v>
      </c>
      <c r="K3829" t="str">
        <f>IF(COUNTIF(Customers!A:A, H3829)&gt;0, "Valid", "Invalid")</f>
        <v>Invalid</v>
      </c>
      <c r="L3829" t="str">
        <f t="shared" si="295"/>
        <v>5</v>
      </c>
      <c r="M3829" t="str">
        <f t="shared" si="296"/>
        <v>2022</v>
      </c>
      <c r="N3829">
        <f t="shared" si="297"/>
        <v>-20663.68</v>
      </c>
      <c r="O3829" t="str">
        <f t="shared" si="298"/>
        <v/>
      </c>
      <c r="P3829" t="str">
        <f t="shared" si="299"/>
        <v/>
      </c>
      <c r="Q3829" s="48" t="str">
        <f>IF(O3829="","",
   IF(OR(O3829&lt;EDA_Outlier_Analysis!$C$10, O3829&gt;EDA_Outlier_Analysis!$C$11),
      "Outlier",
      "Normal"))</f>
        <v/>
      </c>
      <c r="R3829" t="str">
        <f>IF(P3829="","",
   IF(OR(P3829 &lt; EDA_Outlier_Analysis!$F$7, P3829 &gt; EDA_Outlier_Analysis!$F$8),
      "Outlier",
      "Normal"))</f>
        <v/>
      </c>
      <c r="S3829" t="str">
        <f>IF(N3829="","",
   IF(OR(N3829 &lt;EDA_Outlier_Analysis!$I$10, N3829 &gt; EDA_Outlier_Analysis!$I$11),
      "Outlier",
      "Normal"))</f>
        <v>Normal</v>
      </c>
    </row>
    <row r="3830" spans="1:19">
      <c r="A3830" t="s">
        <v>8629</v>
      </c>
      <c r="B3830" s="4">
        <v>45051</v>
      </c>
      <c r="C3830" s="2">
        <v>-29129.52</v>
      </c>
      <c r="D3830" t="s">
        <v>840</v>
      </c>
      <c r="E3830" t="s">
        <v>864</v>
      </c>
      <c r="F3830" t="s">
        <v>10</v>
      </c>
      <c r="G3830" t="s">
        <v>34</v>
      </c>
      <c r="I3830" t="s">
        <v>2969</v>
      </c>
      <c r="J3830" t="s">
        <v>8630</v>
      </c>
      <c r="K3830" t="str">
        <f>IF(COUNTIF(Customers!A:A, H3830)&gt;0, "Valid", "Invalid")</f>
        <v>Invalid</v>
      </c>
      <c r="L3830" t="str">
        <f t="shared" si="295"/>
        <v>5</v>
      </c>
      <c r="M3830" t="str">
        <f t="shared" si="296"/>
        <v>2023</v>
      </c>
      <c r="N3830">
        <f t="shared" si="297"/>
        <v>-29129.52</v>
      </c>
      <c r="O3830" t="str">
        <f t="shared" si="298"/>
        <v/>
      </c>
      <c r="P3830">
        <f t="shared" si="299"/>
        <v>29129.52</v>
      </c>
      <c r="Q3830" s="48" t="str">
        <f>IF(O3830="","",
   IF(OR(O3830&lt;EDA_Outlier_Analysis!$C$10, O3830&gt;EDA_Outlier_Analysis!$C$11),
      "Outlier",
      "Normal"))</f>
        <v/>
      </c>
      <c r="R3830" t="str">
        <f>IF(P3830="","",
   IF(OR(P3830 &lt; EDA_Outlier_Analysis!$F$7, P3830 &gt; EDA_Outlier_Analysis!$F$8),
      "Outlier",
      "Normal"))</f>
        <v>Normal</v>
      </c>
      <c r="S3830" t="str">
        <f>IF(N3830="","",
   IF(OR(N3830 &lt;EDA_Outlier_Analysis!$I$10, N3830 &gt; EDA_Outlier_Analysis!$I$11),
      "Outlier",
      "Normal"))</f>
        <v>Normal</v>
      </c>
    </row>
    <row r="3831" spans="1:19">
      <c r="A3831" t="s">
        <v>8631</v>
      </c>
      <c r="B3831" s="4">
        <v>45185</v>
      </c>
      <c r="C3831" s="2">
        <v>132178.29999999999</v>
      </c>
      <c r="D3831" t="s">
        <v>849</v>
      </c>
      <c r="E3831" t="s">
        <v>850</v>
      </c>
      <c r="F3831" t="s">
        <v>10</v>
      </c>
      <c r="G3831" t="s">
        <v>24</v>
      </c>
      <c r="H3831" t="s">
        <v>293</v>
      </c>
      <c r="J3831" t="s">
        <v>8632</v>
      </c>
      <c r="K3831" t="str">
        <f>IF(COUNTIF(Customers!A:A, H3831)&gt;0, "Valid", "Invalid")</f>
        <v>Valid</v>
      </c>
      <c r="L3831" t="str">
        <f t="shared" si="295"/>
        <v>9</v>
      </c>
      <c r="M3831" t="str">
        <f t="shared" si="296"/>
        <v>2023</v>
      </c>
      <c r="N3831">
        <f t="shared" si="297"/>
        <v>132178.29999999999</v>
      </c>
      <c r="O3831">
        <f t="shared" si="298"/>
        <v>132178.29999999999</v>
      </c>
      <c r="P3831" t="str">
        <f t="shared" si="299"/>
        <v/>
      </c>
      <c r="Q3831" s="48" t="str">
        <f>IF(O3831="","",
   IF(OR(O3831&lt;EDA_Outlier_Analysis!$C$10, O3831&gt;EDA_Outlier_Analysis!$C$11),
      "Outlier",
      "Normal"))</f>
        <v>Normal</v>
      </c>
      <c r="R3831" t="str">
        <f>IF(P3831="","",
   IF(OR(P3831 &lt; EDA_Outlier_Analysis!$F$7, P3831 &gt; EDA_Outlier_Analysis!$F$8),
      "Outlier",
      "Normal"))</f>
        <v/>
      </c>
      <c r="S3831" t="str">
        <f>IF(N3831="","",
   IF(OR(N3831 &lt;EDA_Outlier_Analysis!$I$10, N3831 &gt; EDA_Outlier_Analysis!$I$11),
      "Outlier",
      "Normal"))</f>
        <v>Normal</v>
      </c>
    </row>
    <row r="3832" spans="1:19">
      <c r="A3832" t="s">
        <v>8633</v>
      </c>
      <c r="B3832" s="4">
        <v>44651</v>
      </c>
      <c r="C3832" s="2">
        <v>-24785.89</v>
      </c>
      <c r="D3832" t="s">
        <v>840</v>
      </c>
      <c r="E3832" t="s">
        <v>905</v>
      </c>
      <c r="F3832" t="s">
        <v>9</v>
      </c>
      <c r="G3832" t="s">
        <v>31</v>
      </c>
      <c r="I3832" t="s">
        <v>1141</v>
      </c>
      <c r="J3832" t="s">
        <v>8634</v>
      </c>
      <c r="K3832" t="str">
        <f>IF(COUNTIF(Customers!A:A, H3832)&gt;0, "Valid", "Invalid")</f>
        <v>Invalid</v>
      </c>
      <c r="L3832" t="str">
        <f t="shared" si="295"/>
        <v>3</v>
      </c>
      <c r="M3832" t="str">
        <f t="shared" si="296"/>
        <v>2022</v>
      </c>
      <c r="N3832">
        <f t="shared" si="297"/>
        <v>-24785.89</v>
      </c>
      <c r="O3832" t="str">
        <f t="shared" si="298"/>
        <v/>
      </c>
      <c r="P3832">
        <f t="shared" si="299"/>
        <v>24785.89</v>
      </c>
      <c r="Q3832" s="48" t="str">
        <f>IF(O3832="","",
   IF(OR(O3832&lt;EDA_Outlier_Analysis!$C$10, O3832&gt;EDA_Outlier_Analysis!$C$11),
      "Outlier",
      "Normal"))</f>
        <v/>
      </c>
      <c r="R3832" t="str">
        <f>IF(P3832="","",
   IF(OR(P3832 &lt; EDA_Outlier_Analysis!$F$7, P3832 &gt; EDA_Outlier_Analysis!$F$8),
      "Outlier",
      "Normal"))</f>
        <v>Outlier</v>
      </c>
      <c r="S3832" t="str">
        <f>IF(N3832="","",
   IF(OR(N3832 &lt;EDA_Outlier_Analysis!$I$10, N3832 &gt; EDA_Outlier_Analysis!$I$11),
      "Outlier",
      "Normal"))</f>
        <v>Normal</v>
      </c>
    </row>
    <row r="3833" spans="1:19">
      <c r="A3833" t="s">
        <v>8635</v>
      </c>
      <c r="B3833" s="4">
        <v>44649</v>
      </c>
      <c r="C3833" s="2">
        <v>-4075.74</v>
      </c>
      <c r="D3833" t="s">
        <v>840</v>
      </c>
      <c r="E3833" t="s">
        <v>864</v>
      </c>
      <c r="F3833" t="s">
        <v>9</v>
      </c>
      <c r="G3833" t="s">
        <v>34</v>
      </c>
      <c r="I3833" t="s">
        <v>3502</v>
      </c>
      <c r="J3833" t="s">
        <v>8636</v>
      </c>
      <c r="K3833" t="str">
        <f>IF(COUNTIF(Customers!A:A, H3833)&gt;0, "Valid", "Invalid")</f>
        <v>Invalid</v>
      </c>
      <c r="L3833" t="str">
        <f t="shared" si="295"/>
        <v>3</v>
      </c>
      <c r="M3833" t="str">
        <f t="shared" si="296"/>
        <v>2022</v>
      </c>
      <c r="N3833">
        <f t="shared" si="297"/>
        <v>-4075.74</v>
      </c>
      <c r="O3833" t="str">
        <f t="shared" si="298"/>
        <v/>
      </c>
      <c r="P3833">
        <f t="shared" si="299"/>
        <v>4075.74</v>
      </c>
      <c r="Q3833" s="48" t="str">
        <f>IF(O3833="","",
   IF(OR(O3833&lt;EDA_Outlier_Analysis!$C$10, O3833&gt;EDA_Outlier_Analysis!$C$11),
      "Outlier",
      "Normal"))</f>
        <v/>
      </c>
      <c r="R3833" t="str">
        <f>IF(P3833="","",
   IF(OR(P3833 &lt; EDA_Outlier_Analysis!$F$7, P3833 &gt; EDA_Outlier_Analysis!$F$8),
      "Outlier",
      "Normal"))</f>
        <v>Outlier</v>
      </c>
      <c r="S3833" t="str">
        <f>IF(N3833="","",
   IF(OR(N3833 &lt;EDA_Outlier_Analysis!$I$10, N3833 &gt; EDA_Outlier_Analysis!$I$11),
      "Outlier",
      "Normal"))</f>
        <v>Normal</v>
      </c>
    </row>
    <row r="3834" spans="1:19">
      <c r="A3834" t="s">
        <v>8637</v>
      </c>
      <c r="B3834" s="4">
        <v>45270</v>
      </c>
      <c r="C3834" s="2">
        <v>248291.27</v>
      </c>
      <c r="D3834" t="s">
        <v>849</v>
      </c>
      <c r="E3834" t="s">
        <v>850</v>
      </c>
      <c r="F3834" t="s">
        <v>10</v>
      </c>
      <c r="G3834" t="s">
        <v>31</v>
      </c>
      <c r="H3834" t="s">
        <v>297</v>
      </c>
      <c r="J3834" t="s">
        <v>8638</v>
      </c>
      <c r="K3834" t="str">
        <f>IF(COUNTIF(Customers!A:A, H3834)&gt;0, "Valid", "Invalid")</f>
        <v>Valid</v>
      </c>
      <c r="L3834" t="str">
        <f t="shared" si="295"/>
        <v>12</v>
      </c>
      <c r="M3834" t="str">
        <f t="shared" si="296"/>
        <v>2023</v>
      </c>
      <c r="N3834">
        <f t="shared" si="297"/>
        <v>248291.27</v>
      </c>
      <c r="O3834">
        <f t="shared" si="298"/>
        <v>248291.27</v>
      </c>
      <c r="P3834" t="str">
        <f t="shared" si="299"/>
        <v/>
      </c>
      <c r="Q3834" s="48" t="str">
        <f>IF(O3834="","",
   IF(OR(O3834&lt;EDA_Outlier_Analysis!$C$10, O3834&gt;EDA_Outlier_Analysis!$C$11),
      "Outlier",
      "Normal"))</f>
        <v>Normal</v>
      </c>
      <c r="R3834" t="str">
        <f>IF(P3834="","",
   IF(OR(P3834 &lt; EDA_Outlier_Analysis!$F$7, P3834 &gt; EDA_Outlier_Analysis!$F$8),
      "Outlier",
      "Normal"))</f>
        <v/>
      </c>
      <c r="S3834" t="str">
        <f>IF(N3834="","",
   IF(OR(N3834 &lt;EDA_Outlier_Analysis!$I$10, N3834 &gt; EDA_Outlier_Analysis!$I$11),
      "Outlier",
      "Normal"))</f>
        <v>Normal</v>
      </c>
    </row>
    <row r="3835" spans="1:19">
      <c r="A3835" t="s">
        <v>8639</v>
      </c>
      <c r="B3835" s="4">
        <v>44844</v>
      </c>
      <c r="C3835" s="2">
        <v>-61710.400000000001</v>
      </c>
      <c r="D3835" t="s">
        <v>840</v>
      </c>
      <c r="E3835" t="s">
        <v>864</v>
      </c>
      <c r="F3835" t="s">
        <v>9</v>
      </c>
      <c r="G3835" t="s">
        <v>34</v>
      </c>
      <c r="I3835" t="s">
        <v>1953</v>
      </c>
      <c r="J3835" t="s">
        <v>8640</v>
      </c>
      <c r="K3835" t="str">
        <f>IF(COUNTIF(Customers!A:A, H3835)&gt;0, "Valid", "Invalid")</f>
        <v>Invalid</v>
      </c>
      <c r="L3835" t="str">
        <f t="shared" si="295"/>
        <v>10</v>
      </c>
      <c r="M3835" t="str">
        <f t="shared" si="296"/>
        <v>2022</v>
      </c>
      <c r="N3835">
        <f t="shared" si="297"/>
        <v>-61710.400000000001</v>
      </c>
      <c r="O3835" t="str">
        <f t="shared" si="298"/>
        <v/>
      </c>
      <c r="P3835">
        <f t="shared" si="299"/>
        <v>61710.400000000001</v>
      </c>
      <c r="Q3835" s="48" t="str">
        <f>IF(O3835="","",
   IF(OR(O3835&lt;EDA_Outlier_Analysis!$C$10, O3835&gt;EDA_Outlier_Analysis!$C$11),
      "Outlier",
      "Normal"))</f>
        <v/>
      </c>
      <c r="R3835" t="str">
        <f>IF(P3835="","",
   IF(OR(P3835 &lt; EDA_Outlier_Analysis!$F$7, P3835 &gt; EDA_Outlier_Analysis!$F$8),
      "Outlier",
      "Normal"))</f>
        <v>Outlier</v>
      </c>
      <c r="S3835" t="str">
        <f>IF(N3835="","",
   IF(OR(N3835 &lt;EDA_Outlier_Analysis!$I$10, N3835 &gt; EDA_Outlier_Analysis!$I$11),
      "Outlier",
      "Normal"))</f>
        <v>Normal</v>
      </c>
    </row>
    <row r="3836" spans="1:19">
      <c r="A3836" t="s">
        <v>8641</v>
      </c>
      <c r="B3836" s="4">
        <v>45167</v>
      </c>
      <c r="C3836" s="2">
        <v>225971.91</v>
      </c>
      <c r="D3836" t="s">
        <v>849</v>
      </c>
      <c r="E3836" t="s">
        <v>868</v>
      </c>
      <c r="F3836" t="s">
        <v>11</v>
      </c>
      <c r="G3836" t="s">
        <v>34</v>
      </c>
      <c r="H3836" t="s">
        <v>583</v>
      </c>
      <c r="J3836" t="s">
        <v>8642</v>
      </c>
      <c r="K3836" t="str">
        <f>IF(COUNTIF(Customers!A:A, H3836)&gt;0, "Valid", "Invalid")</f>
        <v>Valid</v>
      </c>
      <c r="L3836" t="str">
        <f t="shared" si="295"/>
        <v>8</v>
      </c>
      <c r="M3836" t="str">
        <f t="shared" si="296"/>
        <v>2023</v>
      </c>
      <c r="N3836">
        <f t="shared" si="297"/>
        <v>225971.91</v>
      </c>
      <c r="O3836">
        <f t="shared" si="298"/>
        <v>225971.91</v>
      </c>
      <c r="P3836" t="str">
        <f t="shared" si="299"/>
        <v/>
      </c>
      <c r="Q3836" s="48" t="str">
        <f>IF(O3836="","",
   IF(OR(O3836&lt;EDA_Outlier_Analysis!$C$10, O3836&gt;EDA_Outlier_Analysis!$C$11),
      "Outlier",
      "Normal"))</f>
        <v>Normal</v>
      </c>
      <c r="R3836" t="str">
        <f>IF(P3836="","",
   IF(OR(P3836 &lt; EDA_Outlier_Analysis!$F$7, P3836 &gt; EDA_Outlier_Analysis!$F$8),
      "Outlier",
      "Normal"))</f>
        <v/>
      </c>
      <c r="S3836" t="str">
        <f>IF(N3836="","",
   IF(OR(N3836 &lt;EDA_Outlier_Analysis!$I$10, N3836 &gt; EDA_Outlier_Analysis!$I$11),
      "Outlier",
      "Normal"))</f>
        <v>Normal</v>
      </c>
    </row>
    <row r="3837" spans="1:19">
      <c r="A3837" t="s">
        <v>8643</v>
      </c>
      <c r="B3837" s="4">
        <v>44688</v>
      </c>
      <c r="C3837" s="2">
        <v>196087.1</v>
      </c>
      <c r="D3837" t="s">
        <v>849</v>
      </c>
      <c r="E3837" t="s">
        <v>853</v>
      </c>
      <c r="F3837" t="s">
        <v>10</v>
      </c>
      <c r="G3837" t="s">
        <v>20</v>
      </c>
      <c r="H3837" t="s">
        <v>215</v>
      </c>
      <c r="J3837" t="s">
        <v>8644</v>
      </c>
      <c r="K3837" t="str">
        <f>IF(COUNTIF(Customers!A:A, H3837)&gt;0, "Valid", "Invalid")</f>
        <v>Valid</v>
      </c>
      <c r="L3837" t="str">
        <f t="shared" si="295"/>
        <v>5</v>
      </c>
      <c r="M3837" t="str">
        <f t="shared" si="296"/>
        <v>2022</v>
      </c>
      <c r="N3837">
        <f t="shared" si="297"/>
        <v>196087.1</v>
      </c>
      <c r="O3837">
        <f t="shared" si="298"/>
        <v>196087.1</v>
      </c>
      <c r="P3837" t="str">
        <f t="shared" si="299"/>
        <v/>
      </c>
      <c r="Q3837" s="48" t="str">
        <f>IF(O3837="","",
   IF(OR(O3837&lt;EDA_Outlier_Analysis!$C$10, O3837&gt;EDA_Outlier_Analysis!$C$11),
      "Outlier",
      "Normal"))</f>
        <v>Normal</v>
      </c>
      <c r="R3837" t="str">
        <f>IF(P3837="","",
   IF(OR(P3837 &lt; EDA_Outlier_Analysis!$F$7, P3837 &gt; EDA_Outlier_Analysis!$F$8),
      "Outlier",
      "Normal"))</f>
        <v/>
      </c>
      <c r="S3837" t="str">
        <f>IF(N3837="","",
   IF(OR(N3837 &lt;EDA_Outlier_Analysis!$I$10, N3837 &gt; EDA_Outlier_Analysis!$I$11),
      "Outlier",
      "Normal"))</f>
        <v>Normal</v>
      </c>
    </row>
    <row r="3838" spans="1:19">
      <c r="A3838" t="s">
        <v>8645</v>
      </c>
      <c r="B3838" s="4">
        <v>45058</v>
      </c>
      <c r="C3838" s="2">
        <v>100758.19</v>
      </c>
      <c r="D3838" t="s">
        <v>849</v>
      </c>
      <c r="E3838" t="s">
        <v>868</v>
      </c>
      <c r="F3838" t="s">
        <v>9</v>
      </c>
      <c r="G3838" t="s">
        <v>20</v>
      </c>
      <c r="H3838" t="s">
        <v>289</v>
      </c>
      <c r="J3838" t="s">
        <v>8646</v>
      </c>
      <c r="K3838" t="str">
        <f>IF(COUNTIF(Customers!A:A, H3838)&gt;0, "Valid", "Invalid")</f>
        <v>Valid</v>
      </c>
      <c r="L3838" t="str">
        <f t="shared" si="295"/>
        <v>5</v>
      </c>
      <c r="M3838" t="str">
        <f t="shared" si="296"/>
        <v>2023</v>
      </c>
      <c r="N3838">
        <f t="shared" si="297"/>
        <v>100758.19</v>
      </c>
      <c r="O3838">
        <f t="shared" si="298"/>
        <v>100758.19</v>
      </c>
      <c r="P3838" t="str">
        <f t="shared" si="299"/>
        <v/>
      </c>
      <c r="Q3838" s="48" t="str">
        <f>IF(O3838="","",
   IF(OR(O3838&lt;EDA_Outlier_Analysis!$C$10, O3838&gt;EDA_Outlier_Analysis!$C$11),
      "Outlier",
      "Normal"))</f>
        <v>Normal</v>
      </c>
      <c r="R3838" t="str">
        <f>IF(P3838="","",
   IF(OR(P3838 &lt; EDA_Outlier_Analysis!$F$7, P3838 &gt; EDA_Outlier_Analysis!$F$8),
      "Outlier",
      "Normal"))</f>
        <v/>
      </c>
      <c r="S3838" t="str">
        <f>IF(N3838="","",
   IF(OR(N3838 &lt;EDA_Outlier_Analysis!$I$10, N3838 &gt; EDA_Outlier_Analysis!$I$11),
      "Outlier",
      "Normal"))</f>
        <v>Normal</v>
      </c>
    </row>
    <row r="3839" spans="1:19">
      <c r="A3839" t="s">
        <v>8647</v>
      </c>
      <c r="B3839" s="4">
        <v>45232</v>
      </c>
      <c r="C3839" s="2">
        <v>199611.48</v>
      </c>
      <c r="D3839" t="s">
        <v>849</v>
      </c>
      <c r="E3839" t="s">
        <v>853</v>
      </c>
      <c r="F3839" t="s">
        <v>11</v>
      </c>
      <c r="G3839" t="s">
        <v>24</v>
      </c>
      <c r="H3839" t="s">
        <v>619</v>
      </c>
      <c r="J3839" t="s">
        <v>8648</v>
      </c>
      <c r="K3839" t="str">
        <f>IF(COUNTIF(Customers!A:A, H3839)&gt;0, "Valid", "Invalid")</f>
        <v>Valid</v>
      </c>
      <c r="L3839" t="str">
        <f t="shared" si="295"/>
        <v>11</v>
      </c>
      <c r="M3839" t="str">
        <f t="shared" si="296"/>
        <v>2023</v>
      </c>
      <c r="N3839">
        <f t="shared" si="297"/>
        <v>199611.48</v>
      </c>
      <c r="O3839">
        <f t="shared" si="298"/>
        <v>199611.48</v>
      </c>
      <c r="P3839" t="str">
        <f t="shared" si="299"/>
        <v/>
      </c>
      <c r="Q3839" s="48" t="str">
        <f>IF(O3839="","",
   IF(OR(O3839&lt;EDA_Outlier_Analysis!$C$10, O3839&gt;EDA_Outlier_Analysis!$C$11),
      "Outlier",
      "Normal"))</f>
        <v>Normal</v>
      </c>
      <c r="R3839" t="str">
        <f>IF(P3839="","",
   IF(OR(P3839 &lt; EDA_Outlier_Analysis!$F$7, P3839 &gt; EDA_Outlier_Analysis!$F$8),
      "Outlier",
      "Normal"))</f>
        <v/>
      </c>
      <c r="S3839" t="str">
        <f>IF(N3839="","",
   IF(OR(N3839 &lt;EDA_Outlier_Analysis!$I$10, N3839 &gt; EDA_Outlier_Analysis!$I$11),
      "Outlier",
      "Normal"))</f>
        <v>Normal</v>
      </c>
    </row>
    <row r="3840" spans="1:19">
      <c r="A3840" t="s">
        <v>8649</v>
      </c>
      <c r="B3840" s="4">
        <v>44811</v>
      </c>
      <c r="C3840" s="2">
        <v>-38027.93</v>
      </c>
      <c r="D3840" t="s">
        <v>840</v>
      </c>
      <c r="E3840" t="s">
        <v>841</v>
      </c>
      <c r="F3840" t="s">
        <v>10</v>
      </c>
      <c r="G3840" t="s">
        <v>20</v>
      </c>
      <c r="I3840" t="s">
        <v>1080</v>
      </c>
      <c r="J3840" t="s">
        <v>8650</v>
      </c>
      <c r="K3840" t="str">
        <f>IF(COUNTIF(Customers!A:A, H3840)&gt;0, "Valid", "Invalid")</f>
        <v>Invalid</v>
      </c>
      <c r="L3840" t="str">
        <f t="shared" si="295"/>
        <v>9</v>
      </c>
      <c r="M3840" t="str">
        <f t="shared" si="296"/>
        <v>2022</v>
      </c>
      <c r="N3840">
        <f t="shared" si="297"/>
        <v>-38027.93</v>
      </c>
      <c r="O3840" t="str">
        <f t="shared" si="298"/>
        <v/>
      </c>
      <c r="P3840">
        <f t="shared" si="299"/>
        <v>38027.93</v>
      </c>
      <c r="Q3840" s="48" t="str">
        <f>IF(O3840="","",
   IF(OR(O3840&lt;EDA_Outlier_Analysis!$C$10, O3840&gt;EDA_Outlier_Analysis!$C$11),
      "Outlier",
      "Normal"))</f>
        <v/>
      </c>
      <c r="R3840" t="str">
        <f>IF(P3840="","",
   IF(OR(P3840 &lt; EDA_Outlier_Analysis!$F$7, P3840 &gt; EDA_Outlier_Analysis!$F$8),
      "Outlier",
      "Normal"))</f>
        <v>Normal</v>
      </c>
      <c r="S3840" t="str">
        <f>IF(N3840="","",
   IF(OR(N3840 &lt;EDA_Outlier_Analysis!$I$10, N3840 &gt; EDA_Outlier_Analysis!$I$11),
      "Outlier",
      "Normal"))</f>
        <v>Normal</v>
      </c>
    </row>
    <row r="3841" spans="1:19">
      <c r="A3841" t="s">
        <v>8651</v>
      </c>
      <c r="B3841" s="4">
        <v>44859</v>
      </c>
      <c r="C3841" s="2">
        <v>85022.41</v>
      </c>
      <c r="D3841" t="s">
        <v>849</v>
      </c>
      <c r="E3841" t="s">
        <v>868</v>
      </c>
      <c r="F3841" t="s">
        <v>10</v>
      </c>
      <c r="G3841" t="s">
        <v>24</v>
      </c>
      <c r="H3841" t="s">
        <v>511</v>
      </c>
      <c r="J3841" t="s">
        <v>8652</v>
      </c>
      <c r="K3841" t="str">
        <f>IF(COUNTIF(Customers!A:A, H3841)&gt;0, "Valid", "Invalid")</f>
        <v>Valid</v>
      </c>
      <c r="L3841" t="str">
        <f t="shared" si="295"/>
        <v>10</v>
      </c>
      <c r="M3841" t="str">
        <f t="shared" si="296"/>
        <v>2022</v>
      </c>
      <c r="N3841">
        <f t="shared" si="297"/>
        <v>85022.41</v>
      </c>
      <c r="O3841">
        <f t="shared" si="298"/>
        <v>85022.41</v>
      </c>
      <c r="P3841" t="str">
        <f t="shared" si="299"/>
        <v/>
      </c>
      <c r="Q3841" s="48" t="str">
        <f>IF(O3841="","",
   IF(OR(O3841&lt;EDA_Outlier_Analysis!$C$10, O3841&gt;EDA_Outlier_Analysis!$C$11),
      "Outlier",
      "Normal"))</f>
        <v>Normal</v>
      </c>
      <c r="R3841" t="str">
        <f>IF(P3841="","",
   IF(OR(P3841 &lt; EDA_Outlier_Analysis!$F$7, P3841 &gt; EDA_Outlier_Analysis!$F$8),
      "Outlier",
      "Normal"))</f>
        <v/>
      </c>
      <c r="S3841" t="str">
        <f>IF(N3841="","",
   IF(OR(N3841 &lt;EDA_Outlier_Analysis!$I$10, N3841 &gt; EDA_Outlier_Analysis!$I$11),
      "Outlier",
      "Normal"))</f>
        <v>Normal</v>
      </c>
    </row>
    <row r="3842" spans="1:19">
      <c r="A3842" t="s">
        <v>8653</v>
      </c>
      <c r="B3842" s="4">
        <v>44889</v>
      </c>
      <c r="C3842" s="2">
        <v>-33998.82</v>
      </c>
      <c r="D3842" t="s">
        <v>840</v>
      </c>
      <c r="E3842" t="s">
        <v>878</v>
      </c>
      <c r="F3842" t="s">
        <v>9</v>
      </c>
      <c r="G3842" t="s">
        <v>20</v>
      </c>
      <c r="I3842" t="s">
        <v>909</v>
      </c>
      <c r="J3842" t="s">
        <v>8654</v>
      </c>
      <c r="K3842" t="str">
        <f>IF(COUNTIF(Customers!A:A, H3842)&gt;0, "Valid", "Invalid")</f>
        <v>Invalid</v>
      </c>
      <c r="L3842" t="str">
        <f t="shared" si="295"/>
        <v>11</v>
      </c>
      <c r="M3842" t="str">
        <f t="shared" si="296"/>
        <v>2022</v>
      </c>
      <c r="N3842">
        <f t="shared" si="297"/>
        <v>-33998.82</v>
      </c>
      <c r="O3842" t="str">
        <f t="shared" si="298"/>
        <v/>
      </c>
      <c r="P3842">
        <f t="shared" si="299"/>
        <v>33998.82</v>
      </c>
      <c r="Q3842" s="48" t="str">
        <f>IF(O3842="","",
   IF(OR(O3842&lt;EDA_Outlier_Analysis!$C$10, O3842&gt;EDA_Outlier_Analysis!$C$11),
      "Outlier",
      "Normal"))</f>
        <v/>
      </c>
      <c r="R3842" t="str">
        <f>IF(P3842="","",
   IF(OR(P3842 &lt; EDA_Outlier_Analysis!$F$7, P3842 &gt; EDA_Outlier_Analysis!$F$8),
      "Outlier",
      "Normal"))</f>
        <v>Normal</v>
      </c>
      <c r="S3842" t="str">
        <f>IF(N3842="","",
   IF(OR(N3842 &lt;EDA_Outlier_Analysis!$I$10, N3842 &gt; EDA_Outlier_Analysis!$I$11),
      "Outlier",
      "Normal"))</f>
        <v>Normal</v>
      </c>
    </row>
    <row r="3843" spans="1:19">
      <c r="A3843" t="s">
        <v>8655</v>
      </c>
      <c r="B3843" s="4">
        <v>45249</v>
      </c>
      <c r="C3843" s="2">
        <v>-47434.05</v>
      </c>
      <c r="D3843" t="s">
        <v>840</v>
      </c>
      <c r="E3843" t="s">
        <v>845</v>
      </c>
      <c r="F3843" t="s">
        <v>9</v>
      </c>
      <c r="G3843" t="s">
        <v>31</v>
      </c>
      <c r="I3843" t="s">
        <v>865</v>
      </c>
      <c r="J3843" t="s">
        <v>8656</v>
      </c>
      <c r="K3843" t="str">
        <f>IF(COUNTIF(Customers!A:A, H3843)&gt;0, "Valid", "Invalid")</f>
        <v>Invalid</v>
      </c>
      <c r="L3843" t="str">
        <f t="shared" ref="L3843:L3906" si="300">TEXT(B3843,"m")</f>
        <v>11</v>
      </c>
      <c r="M3843" t="str">
        <f t="shared" ref="M3843:M3906" si="301">TEXT(B3843,"yyyy")</f>
        <v>2023</v>
      </c>
      <c r="N3843">
        <f t="shared" ref="N3843:N3906" si="302">IF(D3843="Revenue",C3843,-ABS(C3843))</f>
        <v>-47434.05</v>
      </c>
      <c r="O3843" t="str">
        <f t="shared" ref="O3843:O3906" si="303">IF(D3843="Revenue", C3843, "")</f>
        <v/>
      </c>
      <c r="P3843">
        <f t="shared" ref="P3843:P3906" si="304">IF(D3843="Expense", ABS(C3843), "")</f>
        <v>47434.05</v>
      </c>
      <c r="Q3843" s="48" t="str">
        <f>IF(O3843="","",
   IF(OR(O3843&lt;EDA_Outlier_Analysis!$C$10, O3843&gt;EDA_Outlier_Analysis!$C$11),
      "Outlier",
      "Normal"))</f>
        <v/>
      </c>
      <c r="R3843" t="str">
        <f>IF(P3843="","",
   IF(OR(P3843 &lt; EDA_Outlier_Analysis!$F$7, P3843 &gt; EDA_Outlier_Analysis!$F$8),
      "Outlier",
      "Normal"))</f>
        <v>Normal</v>
      </c>
      <c r="S3843" t="str">
        <f>IF(N3843="","",
   IF(OR(N3843 &lt;EDA_Outlier_Analysis!$I$10, N3843 &gt; EDA_Outlier_Analysis!$I$11),
      "Outlier",
      "Normal"))</f>
        <v>Normal</v>
      </c>
    </row>
    <row r="3844" spans="1:19">
      <c r="A3844" t="s">
        <v>8657</v>
      </c>
      <c r="B3844" s="4">
        <v>44622</v>
      </c>
      <c r="C3844" s="2">
        <v>130905.77</v>
      </c>
      <c r="D3844" t="s">
        <v>849</v>
      </c>
      <c r="E3844" t="s">
        <v>850</v>
      </c>
      <c r="F3844" t="s">
        <v>9</v>
      </c>
      <c r="G3844" t="s">
        <v>34</v>
      </c>
      <c r="H3844" t="s">
        <v>397</v>
      </c>
      <c r="J3844" t="s">
        <v>8658</v>
      </c>
      <c r="K3844" t="str">
        <f>IF(COUNTIF(Customers!A:A, H3844)&gt;0, "Valid", "Invalid")</f>
        <v>Valid</v>
      </c>
      <c r="L3844" t="str">
        <f t="shared" si="300"/>
        <v>3</v>
      </c>
      <c r="M3844" t="str">
        <f t="shared" si="301"/>
        <v>2022</v>
      </c>
      <c r="N3844">
        <f t="shared" si="302"/>
        <v>130905.77</v>
      </c>
      <c r="O3844">
        <f t="shared" si="303"/>
        <v>130905.77</v>
      </c>
      <c r="P3844" t="str">
        <f t="shared" si="304"/>
        <v/>
      </c>
      <c r="Q3844" s="48" t="str">
        <f>IF(O3844="","",
   IF(OR(O3844&lt;EDA_Outlier_Analysis!$C$10, O3844&gt;EDA_Outlier_Analysis!$C$11),
      "Outlier",
      "Normal"))</f>
        <v>Normal</v>
      </c>
      <c r="R3844" t="str">
        <f>IF(P3844="","",
   IF(OR(P3844 &lt; EDA_Outlier_Analysis!$F$7, P3844 &gt; EDA_Outlier_Analysis!$F$8),
      "Outlier",
      "Normal"))</f>
        <v/>
      </c>
      <c r="S3844" t="str">
        <f>IF(N3844="","",
   IF(OR(N3844 &lt;EDA_Outlier_Analysis!$I$10, N3844 &gt; EDA_Outlier_Analysis!$I$11),
      "Outlier",
      "Normal"))</f>
        <v>Normal</v>
      </c>
    </row>
    <row r="3845" spans="1:19">
      <c r="A3845" t="s">
        <v>8659</v>
      </c>
      <c r="B3845" s="4">
        <v>44785</v>
      </c>
      <c r="C3845" s="2">
        <v>44399.519999999997</v>
      </c>
      <c r="D3845" t="s">
        <v>849</v>
      </c>
      <c r="E3845" t="s">
        <v>853</v>
      </c>
      <c r="F3845" t="s">
        <v>9</v>
      </c>
      <c r="G3845" t="s">
        <v>20</v>
      </c>
      <c r="H3845" t="s">
        <v>603</v>
      </c>
      <c r="J3845" t="s">
        <v>8660</v>
      </c>
      <c r="K3845" t="str">
        <f>IF(COUNTIF(Customers!A:A, H3845)&gt;0, "Valid", "Invalid")</f>
        <v>Valid</v>
      </c>
      <c r="L3845" t="str">
        <f t="shared" si="300"/>
        <v>8</v>
      </c>
      <c r="M3845" t="str">
        <f t="shared" si="301"/>
        <v>2022</v>
      </c>
      <c r="N3845">
        <f t="shared" si="302"/>
        <v>44399.519999999997</v>
      </c>
      <c r="O3845">
        <f t="shared" si="303"/>
        <v>44399.519999999997</v>
      </c>
      <c r="P3845" t="str">
        <f t="shared" si="304"/>
        <v/>
      </c>
      <c r="Q3845" s="48" t="str">
        <f>IF(O3845="","",
   IF(OR(O3845&lt;EDA_Outlier_Analysis!$C$10, O3845&gt;EDA_Outlier_Analysis!$C$11),
      "Outlier",
      "Normal"))</f>
        <v>Normal</v>
      </c>
      <c r="R3845" t="str">
        <f>IF(P3845="","",
   IF(OR(P3845 &lt; EDA_Outlier_Analysis!$F$7, P3845 &gt; EDA_Outlier_Analysis!$F$8),
      "Outlier",
      "Normal"))</f>
        <v/>
      </c>
      <c r="S3845" t="str">
        <f>IF(N3845="","",
   IF(OR(N3845 &lt;EDA_Outlier_Analysis!$I$10, N3845 &gt; EDA_Outlier_Analysis!$I$11),
      "Outlier",
      "Normal"))</f>
        <v>Normal</v>
      </c>
    </row>
    <row r="3846" spans="1:19">
      <c r="A3846" t="s">
        <v>8661</v>
      </c>
      <c r="B3846" s="4">
        <v>44720</v>
      </c>
      <c r="C3846" s="2">
        <v>-20740.95</v>
      </c>
      <c r="D3846" t="s">
        <v>840</v>
      </c>
      <c r="E3846" t="s">
        <v>864</v>
      </c>
      <c r="F3846" t="s">
        <v>11</v>
      </c>
      <c r="G3846" t="s">
        <v>20</v>
      </c>
      <c r="I3846" t="s">
        <v>960</v>
      </c>
      <c r="J3846" t="s">
        <v>8662</v>
      </c>
      <c r="K3846" t="str">
        <f>IF(COUNTIF(Customers!A:A, H3846)&gt;0, "Valid", "Invalid")</f>
        <v>Invalid</v>
      </c>
      <c r="L3846" t="str">
        <f t="shared" si="300"/>
        <v>6</v>
      </c>
      <c r="M3846" t="str">
        <f t="shared" si="301"/>
        <v>2022</v>
      </c>
      <c r="N3846">
        <f t="shared" si="302"/>
        <v>-20740.95</v>
      </c>
      <c r="O3846" t="str">
        <f t="shared" si="303"/>
        <v/>
      </c>
      <c r="P3846">
        <f t="shared" si="304"/>
        <v>20740.95</v>
      </c>
      <c r="Q3846" s="48" t="str">
        <f>IF(O3846="","",
   IF(OR(O3846&lt;EDA_Outlier_Analysis!$C$10, O3846&gt;EDA_Outlier_Analysis!$C$11),
      "Outlier",
      "Normal"))</f>
        <v/>
      </c>
      <c r="R3846" t="str">
        <f>IF(P3846="","",
   IF(OR(P3846 &lt; EDA_Outlier_Analysis!$F$7, P3846 &gt; EDA_Outlier_Analysis!$F$8),
      "Outlier",
      "Normal"))</f>
        <v>Outlier</v>
      </c>
      <c r="S3846" t="str">
        <f>IF(N3846="","",
   IF(OR(N3846 &lt;EDA_Outlier_Analysis!$I$10, N3846 &gt; EDA_Outlier_Analysis!$I$11),
      "Outlier",
      "Normal"))</f>
        <v>Normal</v>
      </c>
    </row>
    <row r="3847" spans="1:19">
      <c r="A3847" t="s">
        <v>8663</v>
      </c>
      <c r="B3847" s="4">
        <v>44849</v>
      </c>
      <c r="C3847" s="2">
        <v>197809.8</v>
      </c>
      <c r="D3847" t="s">
        <v>849</v>
      </c>
      <c r="E3847" t="s">
        <v>853</v>
      </c>
      <c r="F3847" t="s">
        <v>9</v>
      </c>
      <c r="G3847" t="s">
        <v>24</v>
      </c>
      <c r="H3847" t="s">
        <v>603</v>
      </c>
      <c r="J3847" t="s">
        <v>8664</v>
      </c>
      <c r="K3847" t="str">
        <f>IF(COUNTIF(Customers!A:A, H3847)&gt;0, "Valid", "Invalid")</f>
        <v>Valid</v>
      </c>
      <c r="L3847" t="str">
        <f t="shared" si="300"/>
        <v>10</v>
      </c>
      <c r="M3847" t="str">
        <f t="shared" si="301"/>
        <v>2022</v>
      </c>
      <c r="N3847">
        <f t="shared" si="302"/>
        <v>197809.8</v>
      </c>
      <c r="O3847">
        <f t="shared" si="303"/>
        <v>197809.8</v>
      </c>
      <c r="P3847" t="str">
        <f t="shared" si="304"/>
        <v/>
      </c>
      <c r="Q3847" s="48" t="str">
        <f>IF(O3847="","",
   IF(OR(O3847&lt;EDA_Outlier_Analysis!$C$10, O3847&gt;EDA_Outlier_Analysis!$C$11),
      "Outlier",
      "Normal"))</f>
        <v>Normal</v>
      </c>
      <c r="R3847" t="str">
        <f>IF(P3847="","",
   IF(OR(P3847 &lt; EDA_Outlier_Analysis!$F$7, P3847 &gt; EDA_Outlier_Analysis!$F$8),
      "Outlier",
      "Normal"))</f>
        <v/>
      </c>
      <c r="S3847" t="str">
        <f>IF(N3847="","",
   IF(OR(N3847 &lt;EDA_Outlier_Analysis!$I$10, N3847 &gt; EDA_Outlier_Analysis!$I$11),
      "Outlier",
      "Normal"))</f>
        <v>Normal</v>
      </c>
    </row>
    <row r="3848" spans="1:19">
      <c r="A3848" t="s">
        <v>8665</v>
      </c>
      <c r="B3848" s="4">
        <v>44716</v>
      </c>
      <c r="C3848" s="2">
        <v>-9387.2199999999993</v>
      </c>
      <c r="D3848" t="s">
        <v>840</v>
      </c>
      <c r="E3848" t="s">
        <v>864</v>
      </c>
      <c r="F3848" t="s">
        <v>9</v>
      </c>
      <c r="G3848" t="s">
        <v>20</v>
      </c>
      <c r="I3848" t="s">
        <v>942</v>
      </c>
      <c r="J3848" t="s">
        <v>8666</v>
      </c>
      <c r="K3848" t="str">
        <f>IF(COUNTIF(Customers!A:A, H3848)&gt;0, "Valid", "Invalid")</f>
        <v>Invalid</v>
      </c>
      <c r="L3848" t="str">
        <f t="shared" si="300"/>
        <v>6</v>
      </c>
      <c r="M3848" t="str">
        <f t="shared" si="301"/>
        <v>2022</v>
      </c>
      <c r="N3848">
        <f t="shared" si="302"/>
        <v>-9387.2199999999993</v>
      </c>
      <c r="O3848" t="str">
        <f t="shared" si="303"/>
        <v/>
      </c>
      <c r="P3848">
        <f t="shared" si="304"/>
        <v>9387.2199999999993</v>
      </c>
      <c r="Q3848" s="48" t="str">
        <f>IF(O3848="","",
   IF(OR(O3848&lt;EDA_Outlier_Analysis!$C$10, O3848&gt;EDA_Outlier_Analysis!$C$11),
      "Outlier",
      "Normal"))</f>
        <v/>
      </c>
      <c r="R3848" t="str">
        <f>IF(P3848="","",
   IF(OR(P3848 &lt; EDA_Outlier_Analysis!$F$7, P3848 &gt; EDA_Outlier_Analysis!$F$8),
      "Outlier",
      "Normal"))</f>
        <v>Outlier</v>
      </c>
      <c r="S3848" t="str">
        <f>IF(N3848="","",
   IF(OR(N3848 &lt;EDA_Outlier_Analysis!$I$10, N3848 &gt; EDA_Outlier_Analysis!$I$11),
      "Outlier",
      "Normal"))</f>
        <v>Normal</v>
      </c>
    </row>
    <row r="3849" spans="1:19">
      <c r="A3849" t="s">
        <v>8667</v>
      </c>
      <c r="B3849" s="4">
        <v>44987</v>
      </c>
      <c r="C3849" s="2">
        <v>119463.65</v>
      </c>
      <c r="D3849" t="s">
        <v>849</v>
      </c>
      <c r="E3849" t="s">
        <v>868</v>
      </c>
      <c r="F3849" t="s">
        <v>10</v>
      </c>
      <c r="G3849" t="s">
        <v>24</v>
      </c>
      <c r="H3849" t="s">
        <v>699</v>
      </c>
      <c r="J3849" t="s">
        <v>8668</v>
      </c>
      <c r="K3849" t="str">
        <f>IF(COUNTIF(Customers!A:A, H3849)&gt;0, "Valid", "Invalid")</f>
        <v>Valid</v>
      </c>
      <c r="L3849" t="str">
        <f t="shared" si="300"/>
        <v>3</v>
      </c>
      <c r="M3849" t="str">
        <f t="shared" si="301"/>
        <v>2023</v>
      </c>
      <c r="N3849">
        <f t="shared" si="302"/>
        <v>119463.65</v>
      </c>
      <c r="O3849">
        <f t="shared" si="303"/>
        <v>119463.65</v>
      </c>
      <c r="P3849" t="str">
        <f t="shared" si="304"/>
        <v/>
      </c>
      <c r="Q3849" s="48" t="str">
        <f>IF(O3849="","",
   IF(OR(O3849&lt;EDA_Outlier_Analysis!$C$10, O3849&gt;EDA_Outlier_Analysis!$C$11),
      "Outlier",
      "Normal"))</f>
        <v>Normal</v>
      </c>
      <c r="R3849" t="str">
        <f>IF(P3849="","",
   IF(OR(P3849 &lt; EDA_Outlier_Analysis!$F$7, P3849 &gt; EDA_Outlier_Analysis!$F$8),
      "Outlier",
      "Normal"))</f>
        <v/>
      </c>
      <c r="S3849" t="str">
        <f>IF(N3849="","",
   IF(OR(N3849 &lt;EDA_Outlier_Analysis!$I$10, N3849 &gt; EDA_Outlier_Analysis!$I$11),
      "Outlier",
      "Normal"))</f>
        <v>Normal</v>
      </c>
    </row>
    <row r="3850" spans="1:19">
      <c r="A3850" t="s">
        <v>8669</v>
      </c>
      <c r="B3850" s="4">
        <v>45053</v>
      </c>
      <c r="C3850" s="2">
        <v>99737.61</v>
      </c>
      <c r="D3850" t="s">
        <v>849</v>
      </c>
      <c r="E3850" t="s">
        <v>868</v>
      </c>
      <c r="F3850" t="s">
        <v>10</v>
      </c>
      <c r="G3850" t="s">
        <v>31</v>
      </c>
      <c r="H3850" t="s">
        <v>421</v>
      </c>
      <c r="J3850" t="s">
        <v>8670</v>
      </c>
      <c r="K3850" t="str">
        <f>IF(COUNTIF(Customers!A:A, H3850)&gt;0, "Valid", "Invalid")</f>
        <v>Valid</v>
      </c>
      <c r="L3850" t="str">
        <f t="shared" si="300"/>
        <v>5</v>
      </c>
      <c r="M3850" t="str">
        <f t="shared" si="301"/>
        <v>2023</v>
      </c>
      <c r="N3850">
        <f t="shared" si="302"/>
        <v>99737.61</v>
      </c>
      <c r="O3850">
        <f t="shared" si="303"/>
        <v>99737.61</v>
      </c>
      <c r="P3850" t="str">
        <f t="shared" si="304"/>
        <v/>
      </c>
      <c r="Q3850" s="48" t="str">
        <f>IF(O3850="","",
   IF(OR(O3850&lt;EDA_Outlier_Analysis!$C$10, O3850&gt;EDA_Outlier_Analysis!$C$11),
      "Outlier",
      "Normal"))</f>
        <v>Normal</v>
      </c>
      <c r="R3850" t="str">
        <f>IF(P3850="","",
   IF(OR(P3850 &lt; EDA_Outlier_Analysis!$F$7, P3850 &gt; EDA_Outlier_Analysis!$F$8),
      "Outlier",
      "Normal"))</f>
        <v/>
      </c>
      <c r="S3850" t="str">
        <f>IF(N3850="","",
   IF(OR(N3850 &lt;EDA_Outlier_Analysis!$I$10, N3850 &gt; EDA_Outlier_Analysis!$I$11),
      "Outlier",
      "Normal"))</f>
        <v>Normal</v>
      </c>
    </row>
    <row r="3851" spans="1:19">
      <c r="A3851" t="s">
        <v>8671</v>
      </c>
      <c r="B3851" s="4">
        <v>44848</v>
      </c>
      <c r="C3851" s="2">
        <v>11202.26</v>
      </c>
      <c r="D3851" t="s">
        <v>1345</v>
      </c>
      <c r="E3851" t="s">
        <v>1345</v>
      </c>
      <c r="F3851" t="s">
        <v>10</v>
      </c>
      <c r="G3851" t="s">
        <v>24</v>
      </c>
      <c r="J3851" t="s">
        <v>8672</v>
      </c>
      <c r="K3851" t="str">
        <f>IF(COUNTIF(Customers!A:A, H3851)&gt;0, "Valid", "Invalid")</f>
        <v>Invalid</v>
      </c>
      <c r="L3851" t="str">
        <f t="shared" si="300"/>
        <v>10</v>
      </c>
      <c r="M3851" t="str">
        <f t="shared" si="301"/>
        <v>2022</v>
      </c>
      <c r="N3851">
        <f t="shared" si="302"/>
        <v>-11202.26</v>
      </c>
      <c r="O3851" t="str">
        <f t="shared" si="303"/>
        <v/>
      </c>
      <c r="P3851" t="str">
        <f t="shared" si="304"/>
        <v/>
      </c>
      <c r="Q3851" s="48" t="str">
        <f>IF(O3851="","",
   IF(OR(O3851&lt;EDA_Outlier_Analysis!$C$10, O3851&gt;EDA_Outlier_Analysis!$C$11),
      "Outlier",
      "Normal"))</f>
        <v/>
      </c>
      <c r="R3851" t="str">
        <f>IF(P3851="","",
   IF(OR(P3851 &lt; EDA_Outlier_Analysis!$F$7, P3851 &gt; EDA_Outlier_Analysis!$F$8),
      "Outlier",
      "Normal"))</f>
        <v/>
      </c>
      <c r="S3851" t="str">
        <f>IF(N3851="","",
   IF(OR(N3851 &lt;EDA_Outlier_Analysis!$I$10, N3851 &gt; EDA_Outlier_Analysis!$I$11),
      "Outlier",
      "Normal"))</f>
        <v>Normal</v>
      </c>
    </row>
    <row r="3852" spans="1:19">
      <c r="A3852" t="s">
        <v>8673</v>
      </c>
      <c r="B3852" s="4">
        <v>44906</v>
      </c>
      <c r="C3852" s="2">
        <v>123981.52</v>
      </c>
      <c r="D3852" t="s">
        <v>849</v>
      </c>
      <c r="E3852" t="s">
        <v>850</v>
      </c>
      <c r="F3852" t="s">
        <v>9</v>
      </c>
      <c r="G3852" t="s">
        <v>34</v>
      </c>
      <c r="H3852" t="s">
        <v>345</v>
      </c>
      <c r="J3852" t="s">
        <v>8674</v>
      </c>
      <c r="K3852" t="str">
        <f>IF(COUNTIF(Customers!A:A, H3852)&gt;0, "Valid", "Invalid")</f>
        <v>Valid</v>
      </c>
      <c r="L3852" t="str">
        <f t="shared" si="300"/>
        <v>12</v>
      </c>
      <c r="M3852" t="str">
        <f t="shared" si="301"/>
        <v>2022</v>
      </c>
      <c r="N3852">
        <f t="shared" si="302"/>
        <v>123981.52</v>
      </c>
      <c r="O3852">
        <f t="shared" si="303"/>
        <v>123981.52</v>
      </c>
      <c r="P3852" t="str">
        <f t="shared" si="304"/>
        <v/>
      </c>
      <c r="Q3852" s="48" t="str">
        <f>IF(O3852="","",
   IF(OR(O3852&lt;EDA_Outlier_Analysis!$C$10, O3852&gt;EDA_Outlier_Analysis!$C$11),
      "Outlier",
      "Normal"))</f>
        <v>Normal</v>
      </c>
      <c r="R3852" t="str">
        <f>IF(P3852="","",
   IF(OR(P3852 &lt; EDA_Outlier_Analysis!$F$7, P3852 &gt; EDA_Outlier_Analysis!$F$8),
      "Outlier",
      "Normal"))</f>
        <v/>
      </c>
      <c r="S3852" t="str">
        <f>IF(N3852="","",
   IF(OR(N3852 &lt;EDA_Outlier_Analysis!$I$10, N3852 &gt; EDA_Outlier_Analysis!$I$11),
      "Outlier",
      "Normal"))</f>
        <v>Normal</v>
      </c>
    </row>
    <row r="3853" spans="1:19">
      <c r="A3853" t="s">
        <v>8675</v>
      </c>
      <c r="B3853" s="4">
        <v>44899</v>
      </c>
      <c r="C3853" s="2">
        <v>-53082.07</v>
      </c>
      <c r="D3853" t="s">
        <v>840</v>
      </c>
      <c r="E3853" t="s">
        <v>841</v>
      </c>
      <c r="F3853" t="s">
        <v>10</v>
      </c>
      <c r="G3853" t="s">
        <v>31</v>
      </c>
      <c r="I3853" t="s">
        <v>842</v>
      </c>
      <c r="J3853" t="s">
        <v>8676</v>
      </c>
      <c r="K3853" t="str">
        <f>IF(COUNTIF(Customers!A:A, H3853)&gt;0, "Valid", "Invalid")</f>
        <v>Invalid</v>
      </c>
      <c r="L3853" t="str">
        <f t="shared" si="300"/>
        <v>12</v>
      </c>
      <c r="M3853" t="str">
        <f t="shared" si="301"/>
        <v>2022</v>
      </c>
      <c r="N3853">
        <f t="shared" si="302"/>
        <v>-53082.07</v>
      </c>
      <c r="O3853" t="str">
        <f t="shared" si="303"/>
        <v/>
      </c>
      <c r="P3853">
        <f t="shared" si="304"/>
        <v>53082.07</v>
      </c>
      <c r="Q3853" s="48" t="str">
        <f>IF(O3853="","",
   IF(OR(O3853&lt;EDA_Outlier_Analysis!$C$10, O3853&gt;EDA_Outlier_Analysis!$C$11),
      "Outlier",
      "Normal"))</f>
        <v/>
      </c>
      <c r="R3853" t="str">
        <f>IF(P3853="","",
   IF(OR(P3853 &lt; EDA_Outlier_Analysis!$F$7, P3853 &gt; EDA_Outlier_Analysis!$F$8),
      "Outlier",
      "Normal"))</f>
        <v>Normal</v>
      </c>
      <c r="S3853" t="str">
        <f>IF(N3853="","",
   IF(OR(N3853 &lt;EDA_Outlier_Analysis!$I$10, N3853 &gt; EDA_Outlier_Analysis!$I$11),
      "Outlier",
      "Normal"))</f>
        <v>Normal</v>
      </c>
    </row>
    <row r="3854" spans="1:19">
      <c r="A3854" t="s">
        <v>8677</v>
      </c>
      <c r="B3854" s="4">
        <v>45242</v>
      </c>
      <c r="C3854" s="2">
        <v>271091.65999999997</v>
      </c>
      <c r="D3854" t="s">
        <v>849</v>
      </c>
      <c r="E3854" t="s">
        <v>850</v>
      </c>
      <c r="F3854" t="s">
        <v>10</v>
      </c>
      <c r="G3854" t="s">
        <v>20</v>
      </c>
      <c r="H3854" t="s">
        <v>379</v>
      </c>
      <c r="J3854" t="s">
        <v>8678</v>
      </c>
      <c r="K3854" t="str">
        <f>IF(COUNTIF(Customers!A:A, H3854)&gt;0, "Valid", "Invalid")</f>
        <v>Valid</v>
      </c>
      <c r="L3854" t="str">
        <f t="shared" si="300"/>
        <v>11</v>
      </c>
      <c r="M3854" t="str">
        <f t="shared" si="301"/>
        <v>2023</v>
      </c>
      <c r="N3854">
        <f t="shared" si="302"/>
        <v>271091.65999999997</v>
      </c>
      <c r="O3854">
        <f t="shared" si="303"/>
        <v>271091.65999999997</v>
      </c>
      <c r="P3854" t="str">
        <f t="shared" si="304"/>
        <v/>
      </c>
      <c r="Q3854" s="48" t="str">
        <f>IF(O3854="","",
   IF(OR(O3854&lt;EDA_Outlier_Analysis!$C$10, O3854&gt;EDA_Outlier_Analysis!$C$11),
      "Outlier",
      "Normal"))</f>
        <v>Normal</v>
      </c>
      <c r="R3854" t="str">
        <f>IF(P3854="","",
   IF(OR(P3854 &lt; EDA_Outlier_Analysis!$F$7, P3854 &gt; EDA_Outlier_Analysis!$F$8),
      "Outlier",
      "Normal"))</f>
        <v/>
      </c>
      <c r="S3854" t="str">
        <f>IF(N3854="","",
   IF(OR(N3854 &lt;EDA_Outlier_Analysis!$I$10, N3854 &gt; EDA_Outlier_Analysis!$I$11),
      "Outlier",
      "Normal"))</f>
        <v>Normal</v>
      </c>
    </row>
    <row r="3855" spans="1:19">
      <c r="A3855" t="s">
        <v>8679</v>
      </c>
      <c r="B3855" s="4">
        <v>44857</v>
      </c>
      <c r="C3855" s="2">
        <v>96416.55</v>
      </c>
      <c r="D3855" t="s">
        <v>849</v>
      </c>
      <c r="E3855" t="s">
        <v>850</v>
      </c>
      <c r="F3855" t="s">
        <v>9</v>
      </c>
      <c r="G3855" t="s">
        <v>20</v>
      </c>
      <c r="H3855" t="s">
        <v>151</v>
      </c>
      <c r="J3855" t="s">
        <v>8680</v>
      </c>
      <c r="K3855" t="str">
        <f>IF(COUNTIF(Customers!A:A, H3855)&gt;0, "Valid", "Invalid")</f>
        <v>Valid</v>
      </c>
      <c r="L3855" t="str">
        <f t="shared" si="300"/>
        <v>10</v>
      </c>
      <c r="M3855" t="str">
        <f t="shared" si="301"/>
        <v>2022</v>
      </c>
      <c r="N3855">
        <f t="shared" si="302"/>
        <v>96416.55</v>
      </c>
      <c r="O3855">
        <f t="shared" si="303"/>
        <v>96416.55</v>
      </c>
      <c r="P3855" t="str">
        <f t="shared" si="304"/>
        <v/>
      </c>
      <c r="Q3855" s="48" t="str">
        <f>IF(O3855="","",
   IF(OR(O3855&lt;EDA_Outlier_Analysis!$C$10, O3855&gt;EDA_Outlier_Analysis!$C$11),
      "Outlier",
      "Normal"))</f>
        <v>Normal</v>
      </c>
      <c r="R3855" t="str">
        <f>IF(P3855="","",
   IF(OR(P3855 &lt; EDA_Outlier_Analysis!$F$7, P3855 &gt; EDA_Outlier_Analysis!$F$8),
      "Outlier",
      "Normal"))</f>
        <v/>
      </c>
      <c r="S3855" t="str">
        <f>IF(N3855="","",
   IF(OR(N3855 &lt;EDA_Outlier_Analysis!$I$10, N3855 &gt; EDA_Outlier_Analysis!$I$11),
      "Outlier",
      "Normal"))</f>
        <v>Normal</v>
      </c>
    </row>
    <row r="3856" spans="1:19">
      <c r="A3856" t="s">
        <v>8681</v>
      </c>
      <c r="B3856" s="4">
        <v>44671</v>
      </c>
      <c r="C3856" s="2">
        <v>-7722.14</v>
      </c>
      <c r="D3856" t="s">
        <v>840</v>
      </c>
      <c r="E3856" t="s">
        <v>905</v>
      </c>
      <c r="F3856" t="s">
        <v>10</v>
      </c>
      <c r="G3856" t="s">
        <v>20</v>
      </c>
      <c r="I3856" t="s">
        <v>857</v>
      </c>
      <c r="J3856" t="s">
        <v>8682</v>
      </c>
      <c r="K3856" t="str">
        <f>IF(COUNTIF(Customers!A:A, H3856)&gt;0, "Valid", "Invalid")</f>
        <v>Invalid</v>
      </c>
      <c r="L3856" t="str">
        <f t="shared" si="300"/>
        <v>4</v>
      </c>
      <c r="M3856" t="str">
        <f t="shared" si="301"/>
        <v>2022</v>
      </c>
      <c r="N3856">
        <f t="shared" si="302"/>
        <v>-7722.14</v>
      </c>
      <c r="O3856" t="str">
        <f t="shared" si="303"/>
        <v/>
      </c>
      <c r="P3856">
        <f t="shared" si="304"/>
        <v>7722.14</v>
      </c>
      <c r="Q3856" s="48" t="str">
        <f>IF(O3856="","",
   IF(OR(O3856&lt;EDA_Outlier_Analysis!$C$10, O3856&gt;EDA_Outlier_Analysis!$C$11),
      "Outlier",
      "Normal"))</f>
        <v/>
      </c>
      <c r="R3856" t="str">
        <f>IF(P3856="","",
   IF(OR(P3856 &lt; EDA_Outlier_Analysis!$F$7, P3856 &gt; EDA_Outlier_Analysis!$F$8),
      "Outlier",
      "Normal"))</f>
        <v>Outlier</v>
      </c>
      <c r="S3856" t="str">
        <f>IF(N3856="","",
   IF(OR(N3856 &lt;EDA_Outlier_Analysis!$I$10, N3856 &gt; EDA_Outlier_Analysis!$I$11),
      "Outlier",
      "Normal"))</f>
        <v>Normal</v>
      </c>
    </row>
    <row r="3857" spans="1:19">
      <c r="A3857" t="s">
        <v>8683</v>
      </c>
      <c r="B3857" s="4">
        <v>44999</v>
      </c>
      <c r="C3857" s="2">
        <v>104656.02</v>
      </c>
      <c r="D3857" t="s">
        <v>849</v>
      </c>
      <c r="E3857" t="s">
        <v>850</v>
      </c>
      <c r="F3857" t="s">
        <v>9</v>
      </c>
      <c r="G3857" t="s">
        <v>31</v>
      </c>
      <c r="H3857" t="s">
        <v>147</v>
      </c>
      <c r="J3857" t="s">
        <v>8684</v>
      </c>
      <c r="K3857" t="str">
        <f>IF(COUNTIF(Customers!A:A, H3857)&gt;0, "Valid", "Invalid")</f>
        <v>Valid</v>
      </c>
      <c r="L3857" t="str">
        <f t="shared" si="300"/>
        <v>3</v>
      </c>
      <c r="M3857" t="str">
        <f t="shared" si="301"/>
        <v>2023</v>
      </c>
      <c r="N3857">
        <f t="shared" si="302"/>
        <v>104656.02</v>
      </c>
      <c r="O3857">
        <f t="shared" si="303"/>
        <v>104656.02</v>
      </c>
      <c r="P3857" t="str">
        <f t="shared" si="304"/>
        <v/>
      </c>
      <c r="Q3857" s="48" t="str">
        <f>IF(O3857="","",
   IF(OR(O3857&lt;EDA_Outlier_Analysis!$C$10, O3857&gt;EDA_Outlier_Analysis!$C$11),
      "Outlier",
      "Normal"))</f>
        <v>Normal</v>
      </c>
      <c r="R3857" t="str">
        <f>IF(P3857="","",
   IF(OR(P3857 &lt; EDA_Outlier_Analysis!$F$7, P3857 &gt; EDA_Outlier_Analysis!$F$8),
      "Outlier",
      "Normal"))</f>
        <v/>
      </c>
      <c r="S3857" t="str">
        <f>IF(N3857="","",
   IF(OR(N3857 &lt;EDA_Outlier_Analysis!$I$10, N3857 &gt; EDA_Outlier_Analysis!$I$11),
      "Outlier",
      "Normal"))</f>
        <v>Normal</v>
      </c>
    </row>
    <row r="3858" spans="1:19">
      <c r="A3858" t="s">
        <v>8685</v>
      </c>
      <c r="B3858" s="4">
        <v>44582</v>
      </c>
      <c r="C3858" s="2">
        <v>-46223.05</v>
      </c>
      <c r="D3858" t="s">
        <v>840</v>
      </c>
      <c r="E3858" t="s">
        <v>841</v>
      </c>
      <c r="F3858" t="s">
        <v>10</v>
      </c>
      <c r="G3858" t="s">
        <v>24</v>
      </c>
      <c r="I3858" t="s">
        <v>960</v>
      </c>
      <c r="J3858" t="s">
        <v>8686</v>
      </c>
      <c r="K3858" t="str">
        <f>IF(COUNTIF(Customers!A:A, H3858)&gt;0, "Valid", "Invalid")</f>
        <v>Invalid</v>
      </c>
      <c r="L3858" t="str">
        <f t="shared" si="300"/>
        <v>1</v>
      </c>
      <c r="M3858" t="str">
        <f t="shared" si="301"/>
        <v>2022</v>
      </c>
      <c r="N3858">
        <f t="shared" si="302"/>
        <v>-46223.05</v>
      </c>
      <c r="O3858" t="str">
        <f t="shared" si="303"/>
        <v/>
      </c>
      <c r="P3858">
        <f t="shared" si="304"/>
        <v>46223.05</v>
      </c>
      <c r="Q3858" s="48" t="str">
        <f>IF(O3858="","",
   IF(OR(O3858&lt;EDA_Outlier_Analysis!$C$10, O3858&gt;EDA_Outlier_Analysis!$C$11),
      "Outlier",
      "Normal"))</f>
        <v/>
      </c>
      <c r="R3858" t="str">
        <f>IF(P3858="","",
   IF(OR(P3858 &lt; EDA_Outlier_Analysis!$F$7, P3858 &gt; EDA_Outlier_Analysis!$F$8),
      "Outlier",
      "Normal"))</f>
        <v>Normal</v>
      </c>
      <c r="S3858" t="str">
        <f>IF(N3858="","",
   IF(OR(N3858 &lt;EDA_Outlier_Analysis!$I$10, N3858 &gt; EDA_Outlier_Analysis!$I$11),
      "Outlier",
      "Normal"))</f>
        <v>Normal</v>
      </c>
    </row>
    <row r="3859" spans="1:19">
      <c r="A3859" t="s">
        <v>8687</v>
      </c>
      <c r="B3859" s="4">
        <v>45059</v>
      </c>
      <c r="C3859" s="2">
        <v>-19396.87</v>
      </c>
      <c r="D3859" t="s">
        <v>840</v>
      </c>
      <c r="E3859" t="s">
        <v>878</v>
      </c>
      <c r="F3859" t="s">
        <v>11</v>
      </c>
      <c r="G3859" t="s">
        <v>34</v>
      </c>
      <c r="I3859" t="s">
        <v>1623</v>
      </c>
      <c r="J3859" t="s">
        <v>8688</v>
      </c>
      <c r="K3859" t="str">
        <f>IF(COUNTIF(Customers!A:A, H3859)&gt;0, "Valid", "Invalid")</f>
        <v>Invalid</v>
      </c>
      <c r="L3859" t="str">
        <f t="shared" si="300"/>
        <v>5</v>
      </c>
      <c r="M3859" t="str">
        <f t="shared" si="301"/>
        <v>2023</v>
      </c>
      <c r="N3859">
        <f t="shared" si="302"/>
        <v>-19396.87</v>
      </c>
      <c r="O3859" t="str">
        <f t="shared" si="303"/>
        <v/>
      </c>
      <c r="P3859">
        <f t="shared" si="304"/>
        <v>19396.87</v>
      </c>
      <c r="Q3859" s="48" t="str">
        <f>IF(O3859="","",
   IF(OR(O3859&lt;EDA_Outlier_Analysis!$C$10, O3859&gt;EDA_Outlier_Analysis!$C$11),
      "Outlier",
      "Normal"))</f>
        <v/>
      </c>
      <c r="R3859" t="str">
        <f>IF(P3859="","",
   IF(OR(P3859 &lt; EDA_Outlier_Analysis!$F$7, P3859 &gt; EDA_Outlier_Analysis!$F$8),
      "Outlier",
      "Normal"))</f>
        <v>Outlier</v>
      </c>
      <c r="S3859" t="str">
        <f>IF(N3859="","",
   IF(OR(N3859 &lt;EDA_Outlier_Analysis!$I$10, N3859 &gt; EDA_Outlier_Analysis!$I$11),
      "Outlier",
      "Normal"))</f>
        <v>Normal</v>
      </c>
    </row>
    <row r="3860" spans="1:19">
      <c r="A3860" t="s">
        <v>8689</v>
      </c>
      <c r="B3860" s="4">
        <v>44984</v>
      </c>
      <c r="C3860" s="2">
        <v>125373.47</v>
      </c>
      <c r="D3860" t="s">
        <v>849</v>
      </c>
      <c r="E3860" t="s">
        <v>850</v>
      </c>
      <c r="F3860" t="s">
        <v>11</v>
      </c>
      <c r="G3860" t="s">
        <v>20</v>
      </c>
      <c r="H3860" t="s">
        <v>369</v>
      </c>
      <c r="J3860" t="s">
        <v>8690</v>
      </c>
      <c r="K3860" t="str">
        <f>IF(COUNTIF(Customers!A:A, H3860)&gt;0, "Valid", "Invalid")</f>
        <v>Valid</v>
      </c>
      <c r="L3860" t="str">
        <f t="shared" si="300"/>
        <v>2</v>
      </c>
      <c r="M3860" t="str">
        <f t="shared" si="301"/>
        <v>2023</v>
      </c>
      <c r="N3860">
        <f t="shared" si="302"/>
        <v>125373.47</v>
      </c>
      <c r="O3860">
        <f t="shared" si="303"/>
        <v>125373.47</v>
      </c>
      <c r="P3860" t="str">
        <f t="shared" si="304"/>
        <v/>
      </c>
      <c r="Q3860" s="48" t="str">
        <f>IF(O3860="","",
   IF(OR(O3860&lt;EDA_Outlier_Analysis!$C$10, O3860&gt;EDA_Outlier_Analysis!$C$11),
      "Outlier",
      "Normal"))</f>
        <v>Normal</v>
      </c>
      <c r="R3860" t="str">
        <f>IF(P3860="","",
   IF(OR(P3860 &lt; EDA_Outlier_Analysis!$F$7, P3860 &gt; EDA_Outlier_Analysis!$F$8),
      "Outlier",
      "Normal"))</f>
        <v/>
      </c>
      <c r="S3860" t="str">
        <f>IF(N3860="","",
   IF(OR(N3860 &lt;EDA_Outlier_Analysis!$I$10, N3860 &gt; EDA_Outlier_Analysis!$I$11),
      "Outlier",
      "Normal"))</f>
        <v>Normal</v>
      </c>
    </row>
    <row r="3861" spans="1:19">
      <c r="A3861" t="s">
        <v>8691</v>
      </c>
      <c r="B3861" s="4">
        <v>45240</v>
      </c>
      <c r="C3861" s="2">
        <v>154117.46</v>
      </c>
      <c r="D3861" t="s">
        <v>849</v>
      </c>
      <c r="E3861" t="s">
        <v>853</v>
      </c>
      <c r="F3861" t="s">
        <v>10</v>
      </c>
      <c r="G3861" t="s">
        <v>24</v>
      </c>
      <c r="H3861" t="s">
        <v>191</v>
      </c>
      <c r="J3861" t="s">
        <v>8692</v>
      </c>
      <c r="K3861" t="str">
        <f>IF(COUNTIF(Customers!A:A, H3861)&gt;0, "Valid", "Invalid")</f>
        <v>Valid</v>
      </c>
      <c r="L3861" t="str">
        <f t="shared" si="300"/>
        <v>11</v>
      </c>
      <c r="M3861" t="str">
        <f t="shared" si="301"/>
        <v>2023</v>
      </c>
      <c r="N3861">
        <f t="shared" si="302"/>
        <v>154117.46</v>
      </c>
      <c r="O3861">
        <f t="shared" si="303"/>
        <v>154117.46</v>
      </c>
      <c r="P3861" t="str">
        <f t="shared" si="304"/>
        <v/>
      </c>
      <c r="Q3861" s="48" t="str">
        <f>IF(O3861="","",
   IF(OR(O3861&lt;EDA_Outlier_Analysis!$C$10, O3861&gt;EDA_Outlier_Analysis!$C$11),
      "Outlier",
      "Normal"))</f>
        <v>Normal</v>
      </c>
      <c r="R3861" t="str">
        <f>IF(P3861="","",
   IF(OR(P3861 &lt; EDA_Outlier_Analysis!$F$7, P3861 &gt; EDA_Outlier_Analysis!$F$8),
      "Outlier",
      "Normal"))</f>
        <v/>
      </c>
      <c r="S3861" t="str">
        <f>IF(N3861="","",
   IF(OR(N3861 &lt;EDA_Outlier_Analysis!$I$10, N3861 &gt; EDA_Outlier_Analysis!$I$11),
      "Outlier",
      "Normal"))</f>
        <v>Normal</v>
      </c>
    </row>
    <row r="3862" spans="1:19">
      <c r="A3862" t="s">
        <v>8693</v>
      </c>
      <c r="B3862" s="4">
        <v>44871</v>
      </c>
      <c r="C3862" s="2">
        <v>154011.68</v>
      </c>
      <c r="D3862" t="s">
        <v>849</v>
      </c>
      <c r="E3862" t="s">
        <v>853</v>
      </c>
      <c r="F3862" t="s">
        <v>10</v>
      </c>
      <c r="G3862" t="s">
        <v>24</v>
      </c>
      <c r="H3862" t="s">
        <v>135</v>
      </c>
      <c r="J3862" t="s">
        <v>8694</v>
      </c>
      <c r="K3862" t="str">
        <f>IF(COUNTIF(Customers!A:A, H3862)&gt;0, "Valid", "Invalid")</f>
        <v>Valid</v>
      </c>
      <c r="L3862" t="str">
        <f t="shared" si="300"/>
        <v>11</v>
      </c>
      <c r="M3862" t="str">
        <f t="shared" si="301"/>
        <v>2022</v>
      </c>
      <c r="N3862">
        <f t="shared" si="302"/>
        <v>154011.68</v>
      </c>
      <c r="O3862">
        <f t="shared" si="303"/>
        <v>154011.68</v>
      </c>
      <c r="P3862" t="str">
        <f t="shared" si="304"/>
        <v/>
      </c>
      <c r="Q3862" s="48" t="str">
        <f>IF(O3862="","",
   IF(OR(O3862&lt;EDA_Outlier_Analysis!$C$10, O3862&gt;EDA_Outlier_Analysis!$C$11),
      "Outlier",
      "Normal"))</f>
        <v>Normal</v>
      </c>
      <c r="R3862" t="str">
        <f>IF(P3862="","",
   IF(OR(P3862 &lt; EDA_Outlier_Analysis!$F$7, P3862 &gt; EDA_Outlier_Analysis!$F$8),
      "Outlier",
      "Normal"))</f>
        <v/>
      </c>
      <c r="S3862" t="str">
        <f>IF(N3862="","",
   IF(OR(N3862 &lt;EDA_Outlier_Analysis!$I$10, N3862 &gt; EDA_Outlier_Analysis!$I$11),
      "Outlier",
      "Normal"))</f>
        <v>Normal</v>
      </c>
    </row>
    <row r="3863" spans="1:19">
      <c r="A3863" t="s">
        <v>8695</v>
      </c>
      <c r="B3863" s="4">
        <v>45091</v>
      </c>
      <c r="C3863" s="2">
        <v>18668.55</v>
      </c>
      <c r="D3863" t="s">
        <v>971</v>
      </c>
      <c r="E3863" t="s">
        <v>971</v>
      </c>
      <c r="F3863" t="s">
        <v>10</v>
      </c>
      <c r="G3863" t="s">
        <v>31</v>
      </c>
      <c r="J3863" t="s">
        <v>8696</v>
      </c>
      <c r="K3863" t="str">
        <f>IF(COUNTIF(Customers!A:A, H3863)&gt;0, "Valid", "Invalid")</f>
        <v>Invalid</v>
      </c>
      <c r="L3863" t="str">
        <f t="shared" si="300"/>
        <v>6</v>
      </c>
      <c r="M3863" t="str">
        <f t="shared" si="301"/>
        <v>2023</v>
      </c>
      <c r="N3863">
        <f t="shared" si="302"/>
        <v>-18668.55</v>
      </c>
      <c r="O3863" t="str">
        <f t="shared" si="303"/>
        <v/>
      </c>
      <c r="P3863" t="str">
        <f t="shared" si="304"/>
        <v/>
      </c>
      <c r="Q3863" s="48" t="str">
        <f>IF(O3863="","",
   IF(OR(O3863&lt;EDA_Outlier_Analysis!$C$10, O3863&gt;EDA_Outlier_Analysis!$C$11),
      "Outlier",
      "Normal"))</f>
        <v/>
      </c>
      <c r="R3863" t="str">
        <f>IF(P3863="","",
   IF(OR(P3863 &lt; EDA_Outlier_Analysis!$F$7, P3863 &gt; EDA_Outlier_Analysis!$F$8),
      "Outlier",
      "Normal"))</f>
        <v/>
      </c>
      <c r="S3863" t="str">
        <f>IF(N3863="","",
   IF(OR(N3863 &lt;EDA_Outlier_Analysis!$I$10, N3863 &gt; EDA_Outlier_Analysis!$I$11),
      "Outlier",
      "Normal"))</f>
        <v>Normal</v>
      </c>
    </row>
    <row r="3864" spans="1:19">
      <c r="A3864" t="s">
        <v>8697</v>
      </c>
      <c r="B3864" s="4">
        <v>45224</v>
      </c>
      <c r="C3864" s="2">
        <v>-46917.06</v>
      </c>
      <c r="D3864" t="s">
        <v>840</v>
      </c>
      <c r="E3864" t="s">
        <v>856</v>
      </c>
      <c r="F3864" t="s">
        <v>11</v>
      </c>
      <c r="G3864" t="s">
        <v>20</v>
      </c>
      <c r="I3864" t="s">
        <v>1112</v>
      </c>
      <c r="J3864" t="s">
        <v>8698</v>
      </c>
      <c r="K3864" t="str">
        <f>IF(COUNTIF(Customers!A:A, H3864)&gt;0, "Valid", "Invalid")</f>
        <v>Invalid</v>
      </c>
      <c r="L3864" t="str">
        <f t="shared" si="300"/>
        <v>10</v>
      </c>
      <c r="M3864" t="str">
        <f t="shared" si="301"/>
        <v>2023</v>
      </c>
      <c r="N3864">
        <f t="shared" si="302"/>
        <v>-46917.06</v>
      </c>
      <c r="O3864" t="str">
        <f t="shared" si="303"/>
        <v/>
      </c>
      <c r="P3864">
        <f t="shared" si="304"/>
        <v>46917.06</v>
      </c>
      <c r="Q3864" s="48" t="str">
        <f>IF(O3864="","",
   IF(OR(O3864&lt;EDA_Outlier_Analysis!$C$10, O3864&gt;EDA_Outlier_Analysis!$C$11),
      "Outlier",
      "Normal"))</f>
        <v/>
      </c>
      <c r="R3864" t="str">
        <f>IF(P3864="","",
   IF(OR(P3864 &lt; EDA_Outlier_Analysis!$F$7, P3864 &gt; EDA_Outlier_Analysis!$F$8),
      "Outlier",
      "Normal"))</f>
        <v>Normal</v>
      </c>
      <c r="S3864" t="str">
        <f>IF(N3864="","",
   IF(OR(N3864 &lt;EDA_Outlier_Analysis!$I$10, N3864 &gt; EDA_Outlier_Analysis!$I$11),
      "Outlier",
      "Normal"))</f>
        <v>Normal</v>
      </c>
    </row>
    <row r="3865" spans="1:19">
      <c r="A3865" t="s">
        <v>8699</v>
      </c>
      <c r="B3865" s="4">
        <v>44606</v>
      </c>
      <c r="C3865" s="2">
        <v>-57498.879999999997</v>
      </c>
      <c r="D3865" t="s">
        <v>840</v>
      </c>
      <c r="E3865" t="s">
        <v>841</v>
      </c>
      <c r="F3865" t="s">
        <v>10</v>
      </c>
      <c r="G3865" t="s">
        <v>20</v>
      </c>
      <c r="I3865" t="s">
        <v>1524</v>
      </c>
      <c r="J3865" t="s">
        <v>8700</v>
      </c>
      <c r="K3865" t="str">
        <f>IF(COUNTIF(Customers!A:A, H3865)&gt;0, "Valid", "Invalid")</f>
        <v>Invalid</v>
      </c>
      <c r="L3865" t="str">
        <f t="shared" si="300"/>
        <v>2</v>
      </c>
      <c r="M3865" t="str">
        <f t="shared" si="301"/>
        <v>2022</v>
      </c>
      <c r="N3865">
        <f t="shared" si="302"/>
        <v>-57498.879999999997</v>
      </c>
      <c r="O3865" t="str">
        <f t="shared" si="303"/>
        <v/>
      </c>
      <c r="P3865">
        <f t="shared" si="304"/>
        <v>57498.879999999997</v>
      </c>
      <c r="Q3865" s="48" t="str">
        <f>IF(O3865="","",
   IF(OR(O3865&lt;EDA_Outlier_Analysis!$C$10, O3865&gt;EDA_Outlier_Analysis!$C$11),
      "Outlier",
      "Normal"))</f>
        <v/>
      </c>
      <c r="R3865" t="str">
        <f>IF(P3865="","",
   IF(OR(P3865 &lt; EDA_Outlier_Analysis!$F$7, P3865 &gt; EDA_Outlier_Analysis!$F$8),
      "Outlier",
      "Normal"))</f>
        <v>Outlier</v>
      </c>
      <c r="S3865" t="str">
        <f>IF(N3865="","",
   IF(OR(N3865 &lt;EDA_Outlier_Analysis!$I$10, N3865 &gt; EDA_Outlier_Analysis!$I$11),
      "Outlier",
      "Normal"))</f>
        <v>Normal</v>
      </c>
    </row>
    <row r="3866" spans="1:19">
      <c r="A3866" t="s">
        <v>8701</v>
      </c>
      <c r="B3866" s="4">
        <v>44790</v>
      </c>
      <c r="C3866" s="2">
        <v>166067.35</v>
      </c>
      <c r="D3866" t="s">
        <v>849</v>
      </c>
      <c r="E3866" t="s">
        <v>853</v>
      </c>
      <c r="F3866" t="s">
        <v>11</v>
      </c>
      <c r="G3866" t="s">
        <v>31</v>
      </c>
      <c r="H3866" t="s">
        <v>567</v>
      </c>
      <c r="J3866" t="s">
        <v>8702</v>
      </c>
      <c r="K3866" t="str">
        <f>IF(COUNTIF(Customers!A:A, H3866)&gt;0, "Valid", "Invalid")</f>
        <v>Valid</v>
      </c>
      <c r="L3866" t="str">
        <f t="shared" si="300"/>
        <v>8</v>
      </c>
      <c r="M3866" t="str">
        <f t="shared" si="301"/>
        <v>2022</v>
      </c>
      <c r="N3866">
        <f t="shared" si="302"/>
        <v>166067.35</v>
      </c>
      <c r="O3866">
        <f t="shared" si="303"/>
        <v>166067.35</v>
      </c>
      <c r="P3866" t="str">
        <f t="shared" si="304"/>
        <v/>
      </c>
      <c r="Q3866" s="48" t="str">
        <f>IF(O3866="","",
   IF(OR(O3866&lt;EDA_Outlier_Analysis!$C$10, O3866&gt;EDA_Outlier_Analysis!$C$11),
      "Outlier",
      "Normal"))</f>
        <v>Normal</v>
      </c>
      <c r="R3866" t="str">
        <f>IF(P3866="","",
   IF(OR(P3866 &lt; EDA_Outlier_Analysis!$F$7, P3866 &gt; EDA_Outlier_Analysis!$F$8),
      "Outlier",
      "Normal"))</f>
        <v/>
      </c>
      <c r="S3866" t="str">
        <f>IF(N3866="","",
   IF(OR(N3866 &lt;EDA_Outlier_Analysis!$I$10, N3866 &gt; EDA_Outlier_Analysis!$I$11),
      "Outlier",
      "Normal"))</f>
        <v>Normal</v>
      </c>
    </row>
    <row r="3867" spans="1:19">
      <c r="A3867" t="s">
        <v>8703</v>
      </c>
      <c r="B3867" s="4">
        <v>44980</v>
      </c>
      <c r="C3867" s="2">
        <v>106265.7</v>
      </c>
      <c r="D3867" t="s">
        <v>849</v>
      </c>
      <c r="E3867" t="s">
        <v>868</v>
      </c>
      <c r="F3867" t="s">
        <v>11</v>
      </c>
      <c r="G3867" t="s">
        <v>24</v>
      </c>
      <c r="H3867" t="s">
        <v>291</v>
      </c>
      <c r="J3867" t="s">
        <v>8704</v>
      </c>
      <c r="K3867" t="str">
        <f>IF(COUNTIF(Customers!A:A, H3867)&gt;0, "Valid", "Invalid")</f>
        <v>Valid</v>
      </c>
      <c r="L3867" t="str">
        <f t="shared" si="300"/>
        <v>2</v>
      </c>
      <c r="M3867" t="str">
        <f t="shared" si="301"/>
        <v>2023</v>
      </c>
      <c r="N3867">
        <f t="shared" si="302"/>
        <v>106265.7</v>
      </c>
      <c r="O3867">
        <f t="shared" si="303"/>
        <v>106265.7</v>
      </c>
      <c r="P3867" t="str">
        <f t="shared" si="304"/>
        <v/>
      </c>
      <c r="Q3867" s="48" t="str">
        <f>IF(O3867="","",
   IF(OR(O3867&lt;EDA_Outlier_Analysis!$C$10, O3867&gt;EDA_Outlier_Analysis!$C$11),
      "Outlier",
      "Normal"))</f>
        <v>Normal</v>
      </c>
      <c r="R3867" t="str">
        <f>IF(P3867="","",
   IF(OR(P3867 &lt; EDA_Outlier_Analysis!$F$7, P3867 &gt; EDA_Outlier_Analysis!$F$8),
      "Outlier",
      "Normal"))</f>
        <v/>
      </c>
      <c r="S3867" t="str">
        <f>IF(N3867="","",
   IF(OR(N3867 &lt;EDA_Outlier_Analysis!$I$10, N3867 &gt; EDA_Outlier_Analysis!$I$11),
      "Outlier",
      "Normal"))</f>
        <v>Normal</v>
      </c>
    </row>
    <row r="3868" spans="1:19">
      <c r="A3868" t="s">
        <v>8705</v>
      </c>
      <c r="B3868" s="4">
        <v>45272</v>
      </c>
      <c r="C3868" s="2">
        <v>-63899.05</v>
      </c>
      <c r="D3868" t="s">
        <v>840</v>
      </c>
      <c r="E3868" t="s">
        <v>864</v>
      </c>
      <c r="F3868" t="s">
        <v>9</v>
      </c>
      <c r="G3868" t="s">
        <v>20</v>
      </c>
      <c r="I3868" t="s">
        <v>979</v>
      </c>
      <c r="J3868" t="s">
        <v>8706</v>
      </c>
      <c r="K3868" t="str">
        <f>IF(COUNTIF(Customers!A:A, H3868)&gt;0, "Valid", "Invalid")</f>
        <v>Invalid</v>
      </c>
      <c r="L3868" t="str">
        <f t="shared" si="300"/>
        <v>12</v>
      </c>
      <c r="M3868" t="str">
        <f t="shared" si="301"/>
        <v>2023</v>
      </c>
      <c r="N3868">
        <f t="shared" si="302"/>
        <v>-63899.05</v>
      </c>
      <c r="O3868" t="str">
        <f t="shared" si="303"/>
        <v/>
      </c>
      <c r="P3868">
        <f t="shared" si="304"/>
        <v>63899.05</v>
      </c>
      <c r="Q3868" s="48" t="str">
        <f>IF(O3868="","",
   IF(OR(O3868&lt;EDA_Outlier_Analysis!$C$10, O3868&gt;EDA_Outlier_Analysis!$C$11),
      "Outlier",
      "Normal"))</f>
        <v/>
      </c>
      <c r="R3868" t="str">
        <f>IF(P3868="","",
   IF(OR(P3868 &lt; EDA_Outlier_Analysis!$F$7, P3868 &gt; EDA_Outlier_Analysis!$F$8),
      "Outlier",
      "Normal"))</f>
        <v>Outlier</v>
      </c>
      <c r="S3868" t="str">
        <f>IF(N3868="","",
   IF(OR(N3868 &lt;EDA_Outlier_Analysis!$I$10, N3868 &gt; EDA_Outlier_Analysis!$I$11),
      "Outlier",
      "Normal"))</f>
        <v>Normal</v>
      </c>
    </row>
    <row r="3869" spans="1:19">
      <c r="A3869" t="s">
        <v>8707</v>
      </c>
      <c r="B3869" s="4">
        <v>44790</v>
      </c>
      <c r="C3869" s="2">
        <v>-39717.03</v>
      </c>
      <c r="D3869" t="s">
        <v>840</v>
      </c>
      <c r="E3869" t="s">
        <v>905</v>
      </c>
      <c r="F3869" t="s">
        <v>11</v>
      </c>
      <c r="G3869" t="s">
        <v>34</v>
      </c>
      <c r="I3869" t="s">
        <v>1112</v>
      </c>
      <c r="J3869" t="s">
        <v>8708</v>
      </c>
      <c r="K3869" t="str">
        <f>IF(COUNTIF(Customers!A:A, H3869)&gt;0, "Valid", "Invalid")</f>
        <v>Invalid</v>
      </c>
      <c r="L3869" t="str">
        <f t="shared" si="300"/>
        <v>8</v>
      </c>
      <c r="M3869" t="str">
        <f t="shared" si="301"/>
        <v>2022</v>
      </c>
      <c r="N3869">
        <f t="shared" si="302"/>
        <v>-39717.03</v>
      </c>
      <c r="O3869" t="str">
        <f t="shared" si="303"/>
        <v/>
      </c>
      <c r="P3869">
        <f t="shared" si="304"/>
        <v>39717.03</v>
      </c>
      <c r="Q3869" s="48" t="str">
        <f>IF(O3869="","",
   IF(OR(O3869&lt;EDA_Outlier_Analysis!$C$10, O3869&gt;EDA_Outlier_Analysis!$C$11),
      "Outlier",
      "Normal"))</f>
        <v/>
      </c>
      <c r="R3869" t="str">
        <f>IF(P3869="","",
   IF(OR(P3869 &lt; EDA_Outlier_Analysis!$F$7, P3869 &gt; EDA_Outlier_Analysis!$F$8),
      "Outlier",
      "Normal"))</f>
        <v>Normal</v>
      </c>
      <c r="S3869" t="str">
        <f>IF(N3869="","",
   IF(OR(N3869 &lt;EDA_Outlier_Analysis!$I$10, N3869 &gt; EDA_Outlier_Analysis!$I$11),
      "Outlier",
      "Normal"))</f>
        <v>Normal</v>
      </c>
    </row>
    <row r="3870" spans="1:19">
      <c r="A3870" t="s">
        <v>8709</v>
      </c>
      <c r="B3870" s="4">
        <v>44976</v>
      </c>
      <c r="C3870" s="2">
        <v>171498.38</v>
      </c>
      <c r="D3870" t="s">
        <v>849</v>
      </c>
      <c r="E3870" t="s">
        <v>853</v>
      </c>
      <c r="F3870" t="s">
        <v>10</v>
      </c>
      <c r="G3870" t="s">
        <v>34</v>
      </c>
      <c r="H3870" t="s">
        <v>255</v>
      </c>
      <c r="J3870" t="s">
        <v>8710</v>
      </c>
      <c r="K3870" t="str">
        <f>IF(COUNTIF(Customers!A:A, H3870)&gt;0, "Valid", "Invalid")</f>
        <v>Valid</v>
      </c>
      <c r="L3870" t="str">
        <f t="shared" si="300"/>
        <v>2</v>
      </c>
      <c r="M3870" t="str">
        <f t="shared" si="301"/>
        <v>2023</v>
      </c>
      <c r="N3870">
        <f t="shared" si="302"/>
        <v>171498.38</v>
      </c>
      <c r="O3870">
        <f t="shared" si="303"/>
        <v>171498.38</v>
      </c>
      <c r="P3870" t="str">
        <f t="shared" si="304"/>
        <v/>
      </c>
      <c r="Q3870" s="48" t="str">
        <f>IF(O3870="","",
   IF(OR(O3870&lt;EDA_Outlier_Analysis!$C$10, O3870&gt;EDA_Outlier_Analysis!$C$11),
      "Outlier",
      "Normal"))</f>
        <v>Normal</v>
      </c>
      <c r="R3870" t="str">
        <f>IF(P3870="","",
   IF(OR(P3870 &lt; EDA_Outlier_Analysis!$F$7, P3870 &gt; EDA_Outlier_Analysis!$F$8),
      "Outlier",
      "Normal"))</f>
        <v/>
      </c>
      <c r="S3870" t="str">
        <f>IF(N3870="","",
   IF(OR(N3870 &lt;EDA_Outlier_Analysis!$I$10, N3870 &gt; EDA_Outlier_Analysis!$I$11),
      "Outlier",
      "Normal"))</f>
        <v>Normal</v>
      </c>
    </row>
    <row r="3871" spans="1:19">
      <c r="A3871" t="s">
        <v>8711</v>
      </c>
      <c r="B3871" s="4">
        <v>44596</v>
      </c>
      <c r="C3871" s="2">
        <v>124658.99</v>
      </c>
      <c r="D3871" t="s">
        <v>849</v>
      </c>
      <c r="E3871" t="s">
        <v>868</v>
      </c>
      <c r="F3871" t="s">
        <v>11</v>
      </c>
      <c r="G3871" t="s">
        <v>34</v>
      </c>
      <c r="H3871" t="s">
        <v>119</v>
      </c>
      <c r="J3871" t="s">
        <v>8712</v>
      </c>
      <c r="K3871" t="str">
        <f>IF(COUNTIF(Customers!A:A, H3871)&gt;0, "Valid", "Invalid")</f>
        <v>Valid</v>
      </c>
      <c r="L3871" t="str">
        <f t="shared" si="300"/>
        <v>2</v>
      </c>
      <c r="M3871" t="str">
        <f t="shared" si="301"/>
        <v>2022</v>
      </c>
      <c r="N3871">
        <f t="shared" si="302"/>
        <v>124658.99</v>
      </c>
      <c r="O3871">
        <f t="shared" si="303"/>
        <v>124658.99</v>
      </c>
      <c r="P3871" t="str">
        <f t="shared" si="304"/>
        <v/>
      </c>
      <c r="Q3871" s="48" t="str">
        <f>IF(O3871="","",
   IF(OR(O3871&lt;EDA_Outlier_Analysis!$C$10, O3871&gt;EDA_Outlier_Analysis!$C$11),
      "Outlier",
      "Normal"))</f>
        <v>Normal</v>
      </c>
      <c r="R3871" t="str">
        <f>IF(P3871="","",
   IF(OR(P3871 &lt; EDA_Outlier_Analysis!$F$7, P3871 &gt; EDA_Outlier_Analysis!$F$8),
      "Outlier",
      "Normal"))</f>
        <v/>
      </c>
      <c r="S3871" t="str">
        <f>IF(N3871="","",
   IF(OR(N3871 &lt;EDA_Outlier_Analysis!$I$10, N3871 &gt; EDA_Outlier_Analysis!$I$11),
      "Outlier",
      "Normal"))</f>
        <v>Normal</v>
      </c>
    </row>
    <row r="3872" spans="1:19">
      <c r="A3872" t="s">
        <v>8713</v>
      </c>
      <c r="B3872" s="4">
        <v>45172</v>
      </c>
      <c r="C3872" s="2">
        <v>141955.98000000001</v>
      </c>
      <c r="D3872" t="s">
        <v>849</v>
      </c>
      <c r="E3872" t="s">
        <v>868</v>
      </c>
      <c r="F3872" t="s">
        <v>10</v>
      </c>
      <c r="G3872" t="s">
        <v>24</v>
      </c>
      <c r="H3872" t="s">
        <v>469</v>
      </c>
      <c r="J3872" t="s">
        <v>8714</v>
      </c>
      <c r="K3872" t="str">
        <f>IF(COUNTIF(Customers!A:A, H3872)&gt;0, "Valid", "Invalid")</f>
        <v>Valid</v>
      </c>
      <c r="L3872" t="str">
        <f t="shared" si="300"/>
        <v>9</v>
      </c>
      <c r="M3872" t="str">
        <f t="shared" si="301"/>
        <v>2023</v>
      </c>
      <c r="N3872">
        <f t="shared" si="302"/>
        <v>141955.98000000001</v>
      </c>
      <c r="O3872">
        <f t="shared" si="303"/>
        <v>141955.98000000001</v>
      </c>
      <c r="P3872" t="str">
        <f t="shared" si="304"/>
        <v/>
      </c>
      <c r="Q3872" s="48" t="str">
        <f>IF(O3872="","",
   IF(OR(O3872&lt;EDA_Outlier_Analysis!$C$10, O3872&gt;EDA_Outlier_Analysis!$C$11),
      "Outlier",
      "Normal"))</f>
        <v>Normal</v>
      </c>
      <c r="R3872" t="str">
        <f>IF(P3872="","",
   IF(OR(P3872 &lt; EDA_Outlier_Analysis!$F$7, P3872 &gt; EDA_Outlier_Analysis!$F$8),
      "Outlier",
      "Normal"))</f>
        <v/>
      </c>
      <c r="S3872" t="str">
        <f>IF(N3872="","",
   IF(OR(N3872 &lt;EDA_Outlier_Analysis!$I$10, N3872 &gt; EDA_Outlier_Analysis!$I$11),
      "Outlier",
      "Normal"))</f>
        <v>Normal</v>
      </c>
    </row>
    <row r="3873" spans="1:19">
      <c r="A3873" t="s">
        <v>8715</v>
      </c>
      <c r="B3873" s="4">
        <v>45028</v>
      </c>
      <c r="C3873" s="2">
        <v>-31317.61</v>
      </c>
      <c r="D3873" t="s">
        <v>840</v>
      </c>
      <c r="E3873" t="s">
        <v>841</v>
      </c>
      <c r="F3873" t="s">
        <v>11</v>
      </c>
      <c r="G3873" t="s">
        <v>34</v>
      </c>
      <c r="I3873" t="s">
        <v>1261</v>
      </c>
      <c r="J3873" t="s">
        <v>8716</v>
      </c>
      <c r="K3873" t="str">
        <f>IF(COUNTIF(Customers!A:A, H3873)&gt;0, "Valid", "Invalid")</f>
        <v>Invalid</v>
      </c>
      <c r="L3873" t="str">
        <f t="shared" si="300"/>
        <v>4</v>
      </c>
      <c r="M3873" t="str">
        <f t="shared" si="301"/>
        <v>2023</v>
      </c>
      <c r="N3873">
        <f t="shared" si="302"/>
        <v>-31317.61</v>
      </c>
      <c r="O3873" t="str">
        <f t="shared" si="303"/>
        <v/>
      </c>
      <c r="P3873">
        <f t="shared" si="304"/>
        <v>31317.61</v>
      </c>
      <c r="Q3873" s="48" t="str">
        <f>IF(O3873="","",
   IF(OR(O3873&lt;EDA_Outlier_Analysis!$C$10, O3873&gt;EDA_Outlier_Analysis!$C$11),
      "Outlier",
      "Normal"))</f>
        <v/>
      </c>
      <c r="R3873" t="str">
        <f>IF(P3873="","",
   IF(OR(P3873 &lt; EDA_Outlier_Analysis!$F$7, P3873 &gt; EDA_Outlier_Analysis!$F$8),
      "Outlier",
      "Normal"))</f>
        <v>Normal</v>
      </c>
      <c r="S3873" t="str">
        <f>IF(N3873="","",
   IF(OR(N3873 &lt;EDA_Outlier_Analysis!$I$10, N3873 &gt; EDA_Outlier_Analysis!$I$11),
      "Outlier",
      "Normal"))</f>
        <v>Normal</v>
      </c>
    </row>
    <row r="3874" spans="1:19">
      <c r="A3874" t="s">
        <v>8717</v>
      </c>
      <c r="B3874" s="4">
        <v>45053</v>
      </c>
      <c r="C3874" s="2">
        <v>-52770.38</v>
      </c>
      <c r="D3874" t="s">
        <v>840</v>
      </c>
      <c r="E3874" t="s">
        <v>845</v>
      </c>
      <c r="F3874" t="s">
        <v>11</v>
      </c>
      <c r="G3874" t="s">
        <v>31</v>
      </c>
      <c r="I3874" t="s">
        <v>1237</v>
      </c>
      <c r="J3874" t="s">
        <v>8718</v>
      </c>
      <c r="K3874" t="str">
        <f>IF(COUNTIF(Customers!A:A, H3874)&gt;0, "Valid", "Invalid")</f>
        <v>Invalid</v>
      </c>
      <c r="L3874" t="str">
        <f t="shared" si="300"/>
        <v>5</v>
      </c>
      <c r="M3874" t="str">
        <f t="shared" si="301"/>
        <v>2023</v>
      </c>
      <c r="N3874">
        <f t="shared" si="302"/>
        <v>-52770.38</v>
      </c>
      <c r="O3874" t="str">
        <f t="shared" si="303"/>
        <v/>
      </c>
      <c r="P3874">
        <f t="shared" si="304"/>
        <v>52770.38</v>
      </c>
      <c r="Q3874" s="48" t="str">
        <f>IF(O3874="","",
   IF(OR(O3874&lt;EDA_Outlier_Analysis!$C$10, O3874&gt;EDA_Outlier_Analysis!$C$11),
      "Outlier",
      "Normal"))</f>
        <v/>
      </c>
      <c r="R3874" t="str">
        <f>IF(P3874="","",
   IF(OR(P3874 &lt; EDA_Outlier_Analysis!$F$7, P3874 &gt; EDA_Outlier_Analysis!$F$8),
      "Outlier",
      "Normal"))</f>
        <v>Normal</v>
      </c>
      <c r="S3874" t="str">
        <f>IF(N3874="","",
   IF(OR(N3874 &lt;EDA_Outlier_Analysis!$I$10, N3874 &gt; EDA_Outlier_Analysis!$I$11),
      "Outlier",
      "Normal"))</f>
        <v>Normal</v>
      </c>
    </row>
    <row r="3875" spans="1:19">
      <c r="A3875" t="s">
        <v>8719</v>
      </c>
      <c r="B3875" s="4">
        <v>44815</v>
      </c>
      <c r="C3875" s="2">
        <v>125801.25</v>
      </c>
      <c r="D3875" t="s">
        <v>849</v>
      </c>
      <c r="E3875" t="s">
        <v>850</v>
      </c>
      <c r="F3875" t="s">
        <v>11</v>
      </c>
      <c r="G3875" t="s">
        <v>24</v>
      </c>
      <c r="H3875" t="s">
        <v>405</v>
      </c>
      <c r="J3875" t="s">
        <v>8720</v>
      </c>
      <c r="K3875" t="str">
        <f>IF(COUNTIF(Customers!A:A, H3875)&gt;0, "Valid", "Invalid")</f>
        <v>Valid</v>
      </c>
      <c r="L3875" t="str">
        <f t="shared" si="300"/>
        <v>9</v>
      </c>
      <c r="M3875" t="str">
        <f t="shared" si="301"/>
        <v>2022</v>
      </c>
      <c r="N3875">
        <f t="shared" si="302"/>
        <v>125801.25</v>
      </c>
      <c r="O3875">
        <f t="shared" si="303"/>
        <v>125801.25</v>
      </c>
      <c r="P3875" t="str">
        <f t="shared" si="304"/>
        <v/>
      </c>
      <c r="Q3875" s="48" t="str">
        <f>IF(O3875="","",
   IF(OR(O3875&lt;EDA_Outlier_Analysis!$C$10, O3875&gt;EDA_Outlier_Analysis!$C$11),
      "Outlier",
      "Normal"))</f>
        <v>Normal</v>
      </c>
      <c r="R3875" t="str">
        <f>IF(P3875="","",
   IF(OR(P3875 &lt; EDA_Outlier_Analysis!$F$7, P3875 &gt; EDA_Outlier_Analysis!$F$8),
      "Outlier",
      "Normal"))</f>
        <v/>
      </c>
      <c r="S3875" t="str">
        <f>IF(N3875="","",
   IF(OR(N3875 &lt;EDA_Outlier_Analysis!$I$10, N3875 &gt; EDA_Outlier_Analysis!$I$11),
      "Outlier",
      "Normal"))</f>
        <v>Normal</v>
      </c>
    </row>
    <row r="3876" spans="1:19">
      <c r="A3876" t="s">
        <v>8721</v>
      </c>
      <c r="B3876" s="4">
        <v>44734</v>
      </c>
      <c r="C3876" s="2">
        <v>-31399.13</v>
      </c>
      <c r="D3876" t="s">
        <v>840</v>
      </c>
      <c r="E3876" t="s">
        <v>864</v>
      </c>
      <c r="F3876" t="s">
        <v>9</v>
      </c>
      <c r="G3876" t="s">
        <v>34</v>
      </c>
      <c r="I3876" t="s">
        <v>939</v>
      </c>
      <c r="J3876" t="s">
        <v>8722</v>
      </c>
      <c r="K3876" t="str">
        <f>IF(COUNTIF(Customers!A:A, H3876)&gt;0, "Valid", "Invalid")</f>
        <v>Invalid</v>
      </c>
      <c r="L3876" t="str">
        <f t="shared" si="300"/>
        <v>6</v>
      </c>
      <c r="M3876" t="str">
        <f t="shared" si="301"/>
        <v>2022</v>
      </c>
      <c r="N3876">
        <f t="shared" si="302"/>
        <v>-31399.13</v>
      </c>
      <c r="O3876" t="str">
        <f t="shared" si="303"/>
        <v/>
      </c>
      <c r="P3876">
        <f t="shared" si="304"/>
        <v>31399.13</v>
      </c>
      <c r="Q3876" s="48" t="str">
        <f>IF(O3876="","",
   IF(OR(O3876&lt;EDA_Outlier_Analysis!$C$10, O3876&gt;EDA_Outlier_Analysis!$C$11),
      "Outlier",
      "Normal"))</f>
        <v/>
      </c>
      <c r="R3876" t="str">
        <f>IF(P3876="","",
   IF(OR(P3876 &lt; EDA_Outlier_Analysis!$F$7, P3876 &gt; EDA_Outlier_Analysis!$F$8),
      "Outlier",
      "Normal"))</f>
        <v>Normal</v>
      </c>
      <c r="S3876" t="str">
        <f>IF(N3876="","",
   IF(OR(N3876 &lt;EDA_Outlier_Analysis!$I$10, N3876 &gt; EDA_Outlier_Analysis!$I$11),
      "Outlier",
      "Normal"))</f>
        <v>Normal</v>
      </c>
    </row>
    <row r="3877" spans="1:19">
      <c r="A3877" t="s">
        <v>8723</v>
      </c>
      <c r="B3877" s="4">
        <v>45230</v>
      </c>
      <c r="C3877" s="2">
        <v>190293.01</v>
      </c>
      <c r="D3877" t="s">
        <v>849</v>
      </c>
      <c r="E3877" t="s">
        <v>868</v>
      </c>
      <c r="F3877" t="s">
        <v>11</v>
      </c>
      <c r="G3877" t="s">
        <v>31</v>
      </c>
      <c r="H3877" t="s">
        <v>305</v>
      </c>
      <c r="J3877" t="s">
        <v>8724</v>
      </c>
      <c r="K3877" t="str">
        <f>IF(COUNTIF(Customers!A:A, H3877)&gt;0, "Valid", "Invalid")</f>
        <v>Valid</v>
      </c>
      <c r="L3877" t="str">
        <f t="shared" si="300"/>
        <v>10</v>
      </c>
      <c r="M3877" t="str">
        <f t="shared" si="301"/>
        <v>2023</v>
      </c>
      <c r="N3877">
        <f t="shared" si="302"/>
        <v>190293.01</v>
      </c>
      <c r="O3877">
        <f t="shared" si="303"/>
        <v>190293.01</v>
      </c>
      <c r="P3877" t="str">
        <f t="shared" si="304"/>
        <v/>
      </c>
      <c r="Q3877" s="48" t="str">
        <f>IF(O3877="","",
   IF(OR(O3877&lt;EDA_Outlier_Analysis!$C$10, O3877&gt;EDA_Outlier_Analysis!$C$11),
      "Outlier",
      "Normal"))</f>
        <v>Normal</v>
      </c>
      <c r="R3877" t="str">
        <f>IF(P3877="","",
   IF(OR(P3877 &lt; EDA_Outlier_Analysis!$F$7, P3877 &gt; EDA_Outlier_Analysis!$F$8),
      "Outlier",
      "Normal"))</f>
        <v/>
      </c>
      <c r="S3877" t="str">
        <f>IF(N3877="","",
   IF(OR(N3877 &lt;EDA_Outlier_Analysis!$I$10, N3877 &gt; EDA_Outlier_Analysis!$I$11),
      "Outlier",
      "Normal"))</f>
        <v>Normal</v>
      </c>
    </row>
    <row r="3878" spans="1:19">
      <c r="A3878" t="s">
        <v>8725</v>
      </c>
      <c r="B3878" s="4">
        <v>45167</v>
      </c>
      <c r="C3878" s="2">
        <v>175982.61</v>
      </c>
      <c r="D3878" t="s">
        <v>849</v>
      </c>
      <c r="E3878" t="s">
        <v>853</v>
      </c>
      <c r="F3878" t="s">
        <v>10</v>
      </c>
      <c r="G3878" t="s">
        <v>20</v>
      </c>
      <c r="H3878" t="s">
        <v>583</v>
      </c>
      <c r="J3878" t="s">
        <v>8726</v>
      </c>
      <c r="K3878" t="str">
        <f>IF(COUNTIF(Customers!A:A, H3878)&gt;0, "Valid", "Invalid")</f>
        <v>Valid</v>
      </c>
      <c r="L3878" t="str">
        <f t="shared" si="300"/>
        <v>8</v>
      </c>
      <c r="M3878" t="str">
        <f t="shared" si="301"/>
        <v>2023</v>
      </c>
      <c r="N3878">
        <f t="shared" si="302"/>
        <v>175982.61</v>
      </c>
      <c r="O3878">
        <f t="shared" si="303"/>
        <v>175982.61</v>
      </c>
      <c r="P3878" t="str">
        <f t="shared" si="304"/>
        <v/>
      </c>
      <c r="Q3878" s="48" t="str">
        <f>IF(O3878="","",
   IF(OR(O3878&lt;EDA_Outlier_Analysis!$C$10, O3878&gt;EDA_Outlier_Analysis!$C$11),
      "Outlier",
      "Normal"))</f>
        <v>Normal</v>
      </c>
      <c r="R3878" t="str">
        <f>IF(P3878="","",
   IF(OR(P3878 &lt; EDA_Outlier_Analysis!$F$7, P3878 &gt; EDA_Outlier_Analysis!$F$8),
      "Outlier",
      "Normal"))</f>
        <v/>
      </c>
      <c r="S3878" t="str">
        <f>IF(N3878="","",
   IF(OR(N3878 &lt;EDA_Outlier_Analysis!$I$10, N3878 &gt; EDA_Outlier_Analysis!$I$11),
      "Outlier",
      "Normal"))</f>
        <v>Normal</v>
      </c>
    </row>
    <row r="3879" spans="1:19">
      <c r="A3879" t="s">
        <v>8727</v>
      </c>
      <c r="B3879" s="4">
        <v>44764</v>
      </c>
      <c r="C3879" s="2">
        <v>158141.26</v>
      </c>
      <c r="D3879" t="s">
        <v>849</v>
      </c>
      <c r="E3879" t="s">
        <v>853</v>
      </c>
      <c r="F3879" t="s">
        <v>11</v>
      </c>
      <c r="G3879" t="s">
        <v>20</v>
      </c>
      <c r="H3879" t="s">
        <v>279</v>
      </c>
      <c r="J3879" t="s">
        <v>8728</v>
      </c>
      <c r="K3879" t="str">
        <f>IF(COUNTIF(Customers!A:A, H3879)&gt;0, "Valid", "Invalid")</f>
        <v>Valid</v>
      </c>
      <c r="L3879" t="str">
        <f t="shared" si="300"/>
        <v>7</v>
      </c>
      <c r="M3879" t="str">
        <f t="shared" si="301"/>
        <v>2022</v>
      </c>
      <c r="N3879">
        <f t="shared" si="302"/>
        <v>158141.26</v>
      </c>
      <c r="O3879">
        <f t="shared" si="303"/>
        <v>158141.26</v>
      </c>
      <c r="P3879" t="str">
        <f t="shared" si="304"/>
        <v/>
      </c>
      <c r="Q3879" s="48" t="str">
        <f>IF(O3879="","",
   IF(OR(O3879&lt;EDA_Outlier_Analysis!$C$10, O3879&gt;EDA_Outlier_Analysis!$C$11),
      "Outlier",
      "Normal"))</f>
        <v>Normal</v>
      </c>
      <c r="R3879" t="str">
        <f>IF(P3879="","",
   IF(OR(P3879 &lt; EDA_Outlier_Analysis!$F$7, P3879 &gt; EDA_Outlier_Analysis!$F$8),
      "Outlier",
      "Normal"))</f>
        <v/>
      </c>
      <c r="S3879" t="str">
        <f>IF(N3879="","",
   IF(OR(N3879 &lt;EDA_Outlier_Analysis!$I$10, N3879 &gt; EDA_Outlier_Analysis!$I$11),
      "Outlier",
      "Normal"))</f>
        <v>Normal</v>
      </c>
    </row>
    <row r="3880" spans="1:19">
      <c r="A3880" t="s">
        <v>8729</v>
      </c>
      <c r="B3880" s="4">
        <v>45212</v>
      </c>
      <c r="C3880" s="2">
        <v>-39339.660000000003</v>
      </c>
      <c r="D3880" t="s">
        <v>840</v>
      </c>
      <c r="E3880" t="s">
        <v>856</v>
      </c>
      <c r="F3880" t="s">
        <v>10</v>
      </c>
      <c r="G3880" t="s">
        <v>24</v>
      </c>
      <c r="I3880" t="s">
        <v>1340</v>
      </c>
      <c r="J3880" t="s">
        <v>8730</v>
      </c>
      <c r="K3880" t="str">
        <f>IF(COUNTIF(Customers!A:A, H3880)&gt;0, "Valid", "Invalid")</f>
        <v>Invalid</v>
      </c>
      <c r="L3880" t="str">
        <f t="shared" si="300"/>
        <v>10</v>
      </c>
      <c r="M3880" t="str">
        <f t="shared" si="301"/>
        <v>2023</v>
      </c>
      <c r="N3880">
        <f t="shared" si="302"/>
        <v>-39339.660000000003</v>
      </c>
      <c r="O3880" t="str">
        <f t="shared" si="303"/>
        <v/>
      </c>
      <c r="P3880">
        <f t="shared" si="304"/>
        <v>39339.660000000003</v>
      </c>
      <c r="Q3880" s="48" t="str">
        <f>IF(O3880="","",
   IF(OR(O3880&lt;EDA_Outlier_Analysis!$C$10, O3880&gt;EDA_Outlier_Analysis!$C$11),
      "Outlier",
      "Normal"))</f>
        <v/>
      </c>
      <c r="R3880" t="str">
        <f>IF(P3880="","",
   IF(OR(P3880 &lt; EDA_Outlier_Analysis!$F$7, P3880 &gt; EDA_Outlier_Analysis!$F$8),
      "Outlier",
      "Normal"))</f>
        <v>Normal</v>
      </c>
      <c r="S3880" t="str">
        <f>IF(N3880="","",
   IF(OR(N3880 &lt;EDA_Outlier_Analysis!$I$10, N3880 &gt; EDA_Outlier_Analysis!$I$11),
      "Outlier",
      "Normal"))</f>
        <v>Normal</v>
      </c>
    </row>
    <row r="3881" spans="1:19">
      <c r="A3881" t="s">
        <v>8731</v>
      </c>
      <c r="B3881" s="4">
        <v>45171</v>
      </c>
      <c r="C3881" s="2">
        <v>-37497.15</v>
      </c>
      <c r="D3881" t="s">
        <v>840</v>
      </c>
      <c r="E3881" t="s">
        <v>841</v>
      </c>
      <c r="F3881" t="s">
        <v>10</v>
      </c>
      <c r="G3881" t="s">
        <v>31</v>
      </c>
      <c r="I3881" t="s">
        <v>1096</v>
      </c>
      <c r="J3881" t="s">
        <v>8732</v>
      </c>
      <c r="K3881" t="str">
        <f>IF(COUNTIF(Customers!A:A, H3881)&gt;0, "Valid", "Invalid")</f>
        <v>Invalid</v>
      </c>
      <c r="L3881" t="str">
        <f t="shared" si="300"/>
        <v>9</v>
      </c>
      <c r="M3881" t="str">
        <f t="shared" si="301"/>
        <v>2023</v>
      </c>
      <c r="N3881">
        <f t="shared" si="302"/>
        <v>-37497.15</v>
      </c>
      <c r="O3881" t="str">
        <f t="shared" si="303"/>
        <v/>
      </c>
      <c r="P3881">
        <f t="shared" si="304"/>
        <v>37497.15</v>
      </c>
      <c r="Q3881" s="48" t="str">
        <f>IF(O3881="","",
   IF(OR(O3881&lt;EDA_Outlier_Analysis!$C$10, O3881&gt;EDA_Outlier_Analysis!$C$11),
      "Outlier",
      "Normal"))</f>
        <v/>
      </c>
      <c r="R3881" t="str">
        <f>IF(P3881="","",
   IF(OR(P3881 &lt; EDA_Outlier_Analysis!$F$7, P3881 &gt; EDA_Outlier_Analysis!$F$8),
      "Outlier",
      "Normal"))</f>
        <v>Normal</v>
      </c>
      <c r="S3881" t="str">
        <f>IF(N3881="","",
   IF(OR(N3881 &lt;EDA_Outlier_Analysis!$I$10, N3881 &gt; EDA_Outlier_Analysis!$I$11),
      "Outlier",
      "Normal"))</f>
        <v>Normal</v>
      </c>
    </row>
    <row r="3882" spans="1:19">
      <c r="A3882" t="s">
        <v>8733</v>
      </c>
      <c r="B3882" s="4">
        <v>44825</v>
      </c>
      <c r="C3882" s="2">
        <v>191632.94</v>
      </c>
      <c r="D3882" t="s">
        <v>849</v>
      </c>
      <c r="E3882" t="s">
        <v>850</v>
      </c>
      <c r="F3882" t="s">
        <v>9</v>
      </c>
      <c r="G3882" t="s">
        <v>34</v>
      </c>
      <c r="H3882" t="s">
        <v>681</v>
      </c>
      <c r="J3882" t="s">
        <v>8734</v>
      </c>
      <c r="K3882" t="str">
        <f>IF(COUNTIF(Customers!A:A, H3882)&gt;0, "Valid", "Invalid")</f>
        <v>Valid</v>
      </c>
      <c r="L3882" t="str">
        <f t="shared" si="300"/>
        <v>9</v>
      </c>
      <c r="M3882" t="str">
        <f t="shared" si="301"/>
        <v>2022</v>
      </c>
      <c r="N3882">
        <f t="shared" si="302"/>
        <v>191632.94</v>
      </c>
      <c r="O3882">
        <f t="shared" si="303"/>
        <v>191632.94</v>
      </c>
      <c r="P3882" t="str">
        <f t="shared" si="304"/>
        <v/>
      </c>
      <c r="Q3882" s="48" t="str">
        <f>IF(O3882="","",
   IF(OR(O3882&lt;EDA_Outlier_Analysis!$C$10, O3882&gt;EDA_Outlier_Analysis!$C$11),
      "Outlier",
      "Normal"))</f>
        <v>Normal</v>
      </c>
      <c r="R3882" t="str">
        <f>IF(P3882="","",
   IF(OR(P3882 &lt; EDA_Outlier_Analysis!$F$7, P3882 &gt; EDA_Outlier_Analysis!$F$8),
      "Outlier",
      "Normal"))</f>
        <v/>
      </c>
      <c r="S3882" t="str">
        <f>IF(N3882="","",
   IF(OR(N3882 &lt;EDA_Outlier_Analysis!$I$10, N3882 &gt; EDA_Outlier_Analysis!$I$11),
      "Outlier",
      "Normal"))</f>
        <v>Normal</v>
      </c>
    </row>
    <row r="3883" spans="1:19">
      <c r="A3883" t="s">
        <v>8735</v>
      </c>
      <c r="B3883" s="4">
        <v>45151</v>
      </c>
      <c r="C3883" s="2">
        <v>141413.16</v>
      </c>
      <c r="D3883" t="s">
        <v>849</v>
      </c>
      <c r="E3883" t="s">
        <v>868</v>
      </c>
      <c r="F3883" t="s">
        <v>11</v>
      </c>
      <c r="G3883" t="s">
        <v>31</v>
      </c>
      <c r="H3883" t="s">
        <v>47</v>
      </c>
      <c r="J3883" t="s">
        <v>8736</v>
      </c>
      <c r="K3883" t="str">
        <f>IF(COUNTIF(Customers!A:A, H3883)&gt;0, "Valid", "Invalid")</f>
        <v>Valid</v>
      </c>
      <c r="L3883" t="str">
        <f t="shared" si="300"/>
        <v>8</v>
      </c>
      <c r="M3883" t="str">
        <f t="shared" si="301"/>
        <v>2023</v>
      </c>
      <c r="N3883">
        <f t="shared" si="302"/>
        <v>141413.16</v>
      </c>
      <c r="O3883">
        <f t="shared" si="303"/>
        <v>141413.16</v>
      </c>
      <c r="P3883" t="str">
        <f t="shared" si="304"/>
        <v/>
      </c>
      <c r="Q3883" s="48" t="str">
        <f>IF(O3883="","",
   IF(OR(O3883&lt;EDA_Outlier_Analysis!$C$10, O3883&gt;EDA_Outlier_Analysis!$C$11),
      "Outlier",
      "Normal"))</f>
        <v>Normal</v>
      </c>
      <c r="R3883" t="str">
        <f>IF(P3883="","",
   IF(OR(P3883 &lt; EDA_Outlier_Analysis!$F$7, P3883 &gt; EDA_Outlier_Analysis!$F$8),
      "Outlier",
      "Normal"))</f>
        <v/>
      </c>
      <c r="S3883" t="str">
        <f>IF(N3883="","",
   IF(OR(N3883 &lt;EDA_Outlier_Analysis!$I$10, N3883 &gt; EDA_Outlier_Analysis!$I$11),
      "Outlier",
      "Normal"))</f>
        <v>Normal</v>
      </c>
    </row>
    <row r="3884" spans="1:19">
      <c r="A3884" t="s">
        <v>8737</v>
      </c>
      <c r="B3884" s="4">
        <v>45085</v>
      </c>
      <c r="C3884" s="2">
        <v>73189.440000000002</v>
      </c>
      <c r="D3884" t="s">
        <v>849</v>
      </c>
      <c r="E3884" t="s">
        <v>868</v>
      </c>
      <c r="F3884" t="s">
        <v>9</v>
      </c>
      <c r="G3884" t="s">
        <v>31</v>
      </c>
      <c r="H3884" t="s">
        <v>95</v>
      </c>
      <c r="J3884" t="s">
        <v>8738</v>
      </c>
      <c r="K3884" t="str">
        <f>IF(COUNTIF(Customers!A:A, H3884)&gt;0, "Valid", "Invalid")</f>
        <v>Valid</v>
      </c>
      <c r="L3884" t="str">
        <f t="shared" si="300"/>
        <v>6</v>
      </c>
      <c r="M3884" t="str">
        <f t="shared" si="301"/>
        <v>2023</v>
      </c>
      <c r="N3884">
        <f t="shared" si="302"/>
        <v>73189.440000000002</v>
      </c>
      <c r="O3884">
        <f t="shared" si="303"/>
        <v>73189.440000000002</v>
      </c>
      <c r="P3884" t="str">
        <f t="shared" si="304"/>
        <v/>
      </c>
      <c r="Q3884" s="48" t="str">
        <f>IF(O3884="","",
   IF(OR(O3884&lt;EDA_Outlier_Analysis!$C$10, O3884&gt;EDA_Outlier_Analysis!$C$11),
      "Outlier",
      "Normal"))</f>
        <v>Normal</v>
      </c>
      <c r="R3884" t="str">
        <f>IF(P3884="","",
   IF(OR(P3884 &lt; EDA_Outlier_Analysis!$F$7, P3884 &gt; EDA_Outlier_Analysis!$F$8),
      "Outlier",
      "Normal"))</f>
        <v/>
      </c>
      <c r="S3884" t="str">
        <f>IF(N3884="","",
   IF(OR(N3884 &lt;EDA_Outlier_Analysis!$I$10, N3884 &gt; EDA_Outlier_Analysis!$I$11),
      "Outlier",
      "Normal"))</f>
        <v>Normal</v>
      </c>
    </row>
    <row r="3885" spans="1:19">
      <c r="A3885" t="s">
        <v>8739</v>
      </c>
      <c r="B3885" s="4">
        <v>44940</v>
      </c>
      <c r="C3885" s="2">
        <v>-34554.78</v>
      </c>
      <c r="D3885" t="s">
        <v>840</v>
      </c>
      <c r="E3885" t="s">
        <v>856</v>
      </c>
      <c r="F3885" t="s">
        <v>10</v>
      </c>
      <c r="G3885" t="s">
        <v>34</v>
      </c>
      <c r="I3885" t="s">
        <v>954</v>
      </c>
      <c r="J3885" t="s">
        <v>8740</v>
      </c>
      <c r="K3885" t="str">
        <f>IF(COUNTIF(Customers!A:A, H3885)&gt;0, "Valid", "Invalid")</f>
        <v>Invalid</v>
      </c>
      <c r="L3885" t="str">
        <f t="shared" si="300"/>
        <v>1</v>
      </c>
      <c r="M3885" t="str">
        <f t="shared" si="301"/>
        <v>2023</v>
      </c>
      <c r="N3885">
        <f t="shared" si="302"/>
        <v>-34554.78</v>
      </c>
      <c r="O3885" t="str">
        <f t="shared" si="303"/>
        <v/>
      </c>
      <c r="P3885">
        <f t="shared" si="304"/>
        <v>34554.78</v>
      </c>
      <c r="Q3885" s="48" t="str">
        <f>IF(O3885="","",
   IF(OR(O3885&lt;EDA_Outlier_Analysis!$C$10, O3885&gt;EDA_Outlier_Analysis!$C$11),
      "Outlier",
      "Normal"))</f>
        <v/>
      </c>
      <c r="R3885" t="str">
        <f>IF(P3885="","",
   IF(OR(P3885 &lt; EDA_Outlier_Analysis!$F$7, P3885 &gt; EDA_Outlier_Analysis!$F$8),
      "Outlier",
      "Normal"))</f>
        <v>Normal</v>
      </c>
      <c r="S3885" t="str">
        <f>IF(N3885="","",
   IF(OR(N3885 &lt;EDA_Outlier_Analysis!$I$10, N3885 &gt; EDA_Outlier_Analysis!$I$11),
      "Outlier",
      "Normal"))</f>
        <v>Normal</v>
      </c>
    </row>
    <row r="3886" spans="1:19">
      <c r="A3886" t="s">
        <v>8741</v>
      </c>
      <c r="B3886" s="4">
        <v>44987</v>
      </c>
      <c r="C3886" s="2">
        <v>148380.53</v>
      </c>
      <c r="D3886" t="s">
        <v>849</v>
      </c>
      <c r="E3886" t="s">
        <v>853</v>
      </c>
      <c r="F3886" t="s">
        <v>11</v>
      </c>
      <c r="G3886" t="s">
        <v>34</v>
      </c>
      <c r="H3886" t="s">
        <v>257</v>
      </c>
      <c r="J3886" t="s">
        <v>8742</v>
      </c>
      <c r="K3886" t="str">
        <f>IF(COUNTIF(Customers!A:A, H3886)&gt;0, "Valid", "Invalid")</f>
        <v>Valid</v>
      </c>
      <c r="L3886" t="str">
        <f t="shared" si="300"/>
        <v>3</v>
      </c>
      <c r="M3886" t="str">
        <f t="shared" si="301"/>
        <v>2023</v>
      </c>
      <c r="N3886">
        <f t="shared" si="302"/>
        <v>148380.53</v>
      </c>
      <c r="O3886">
        <f t="shared" si="303"/>
        <v>148380.53</v>
      </c>
      <c r="P3886" t="str">
        <f t="shared" si="304"/>
        <v/>
      </c>
      <c r="Q3886" s="48" t="str">
        <f>IF(O3886="","",
   IF(OR(O3886&lt;EDA_Outlier_Analysis!$C$10, O3886&gt;EDA_Outlier_Analysis!$C$11),
      "Outlier",
      "Normal"))</f>
        <v>Normal</v>
      </c>
      <c r="R3886" t="str">
        <f>IF(P3886="","",
   IF(OR(P3886 &lt; EDA_Outlier_Analysis!$F$7, P3886 &gt; EDA_Outlier_Analysis!$F$8),
      "Outlier",
      "Normal"))</f>
        <v/>
      </c>
      <c r="S3886" t="str">
        <f>IF(N3886="","",
   IF(OR(N3886 &lt;EDA_Outlier_Analysis!$I$10, N3886 &gt; EDA_Outlier_Analysis!$I$11),
      "Outlier",
      "Normal"))</f>
        <v>Normal</v>
      </c>
    </row>
    <row r="3887" spans="1:19">
      <c r="A3887" t="s">
        <v>8743</v>
      </c>
      <c r="B3887" s="4">
        <v>44608</v>
      </c>
      <c r="C3887" s="2">
        <v>-62854.84</v>
      </c>
      <c r="D3887" t="s">
        <v>840</v>
      </c>
      <c r="E3887" t="s">
        <v>864</v>
      </c>
      <c r="F3887" t="s">
        <v>11</v>
      </c>
      <c r="G3887" t="s">
        <v>20</v>
      </c>
      <c r="I3887" t="s">
        <v>912</v>
      </c>
      <c r="J3887" t="s">
        <v>8744</v>
      </c>
      <c r="K3887" t="str">
        <f>IF(COUNTIF(Customers!A:A, H3887)&gt;0, "Valid", "Invalid")</f>
        <v>Invalid</v>
      </c>
      <c r="L3887" t="str">
        <f t="shared" si="300"/>
        <v>2</v>
      </c>
      <c r="M3887" t="str">
        <f t="shared" si="301"/>
        <v>2022</v>
      </c>
      <c r="N3887">
        <f t="shared" si="302"/>
        <v>-62854.84</v>
      </c>
      <c r="O3887" t="str">
        <f t="shared" si="303"/>
        <v/>
      </c>
      <c r="P3887">
        <f t="shared" si="304"/>
        <v>62854.84</v>
      </c>
      <c r="Q3887" s="48" t="str">
        <f>IF(O3887="","",
   IF(OR(O3887&lt;EDA_Outlier_Analysis!$C$10, O3887&gt;EDA_Outlier_Analysis!$C$11),
      "Outlier",
      "Normal"))</f>
        <v/>
      </c>
      <c r="R3887" t="str">
        <f>IF(P3887="","",
   IF(OR(P3887 &lt; EDA_Outlier_Analysis!$F$7, P3887 &gt; EDA_Outlier_Analysis!$F$8),
      "Outlier",
      "Normal"))</f>
        <v>Outlier</v>
      </c>
      <c r="S3887" t="str">
        <f>IF(N3887="","",
   IF(OR(N3887 &lt;EDA_Outlier_Analysis!$I$10, N3887 &gt; EDA_Outlier_Analysis!$I$11),
      "Outlier",
      "Normal"))</f>
        <v>Normal</v>
      </c>
    </row>
    <row r="3888" spans="1:19">
      <c r="A3888" t="s">
        <v>8745</v>
      </c>
      <c r="B3888" s="4">
        <v>45266</v>
      </c>
      <c r="C3888" s="2">
        <v>16370.21</v>
      </c>
      <c r="D3888" t="s">
        <v>873</v>
      </c>
      <c r="E3888" t="s">
        <v>873</v>
      </c>
      <c r="F3888" t="s">
        <v>11</v>
      </c>
      <c r="G3888" t="s">
        <v>31</v>
      </c>
      <c r="J3888" t="s">
        <v>8746</v>
      </c>
      <c r="K3888" t="str">
        <f>IF(COUNTIF(Customers!A:A, H3888)&gt;0, "Valid", "Invalid")</f>
        <v>Invalid</v>
      </c>
      <c r="L3888" t="str">
        <f t="shared" si="300"/>
        <v>12</v>
      </c>
      <c r="M3888" t="str">
        <f t="shared" si="301"/>
        <v>2023</v>
      </c>
      <c r="N3888">
        <f t="shared" si="302"/>
        <v>-16370.21</v>
      </c>
      <c r="O3888" t="str">
        <f t="shared" si="303"/>
        <v/>
      </c>
      <c r="P3888" t="str">
        <f t="shared" si="304"/>
        <v/>
      </c>
      <c r="Q3888" s="48" t="str">
        <f>IF(O3888="","",
   IF(OR(O3888&lt;EDA_Outlier_Analysis!$C$10, O3888&gt;EDA_Outlier_Analysis!$C$11),
      "Outlier",
      "Normal"))</f>
        <v/>
      </c>
      <c r="R3888" t="str">
        <f>IF(P3888="","",
   IF(OR(P3888 &lt; EDA_Outlier_Analysis!$F$7, P3888 &gt; EDA_Outlier_Analysis!$F$8),
      "Outlier",
      "Normal"))</f>
        <v/>
      </c>
      <c r="S3888" t="str">
        <f>IF(N3888="","",
   IF(OR(N3888 &lt;EDA_Outlier_Analysis!$I$10, N3888 &gt; EDA_Outlier_Analysis!$I$11),
      "Outlier",
      "Normal"))</f>
        <v>Normal</v>
      </c>
    </row>
    <row r="3889" spans="1:19">
      <c r="A3889" t="s">
        <v>8747</v>
      </c>
      <c r="B3889" s="4">
        <v>44909</v>
      </c>
      <c r="C3889" s="2">
        <v>155678.66</v>
      </c>
      <c r="D3889" t="s">
        <v>849</v>
      </c>
      <c r="E3889" t="s">
        <v>850</v>
      </c>
      <c r="F3889" t="s">
        <v>10</v>
      </c>
      <c r="G3889" t="s">
        <v>34</v>
      </c>
      <c r="H3889" t="s">
        <v>443</v>
      </c>
      <c r="J3889" t="s">
        <v>8748</v>
      </c>
      <c r="K3889" t="str">
        <f>IF(COUNTIF(Customers!A:A, H3889)&gt;0, "Valid", "Invalid")</f>
        <v>Valid</v>
      </c>
      <c r="L3889" t="str">
        <f t="shared" si="300"/>
        <v>12</v>
      </c>
      <c r="M3889" t="str">
        <f t="shared" si="301"/>
        <v>2022</v>
      </c>
      <c r="N3889">
        <f t="shared" si="302"/>
        <v>155678.66</v>
      </c>
      <c r="O3889">
        <f t="shared" si="303"/>
        <v>155678.66</v>
      </c>
      <c r="P3889" t="str">
        <f t="shared" si="304"/>
        <v/>
      </c>
      <c r="Q3889" s="48" t="str">
        <f>IF(O3889="","",
   IF(OR(O3889&lt;EDA_Outlier_Analysis!$C$10, O3889&gt;EDA_Outlier_Analysis!$C$11),
      "Outlier",
      "Normal"))</f>
        <v>Normal</v>
      </c>
      <c r="R3889" t="str">
        <f>IF(P3889="","",
   IF(OR(P3889 &lt; EDA_Outlier_Analysis!$F$7, P3889 &gt; EDA_Outlier_Analysis!$F$8),
      "Outlier",
      "Normal"))</f>
        <v/>
      </c>
      <c r="S3889" t="str">
        <f>IF(N3889="","",
   IF(OR(N3889 &lt;EDA_Outlier_Analysis!$I$10, N3889 &gt; EDA_Outlier_Analysis!$I$11),
      "Outlier",
      "Normal"))</f>
        <v>Normal</v>
      </c>
    </row>
    <row r="3890" spans="1:19">
      <c r="A3890" t="s">
        <v>8749</v>
      </c>
      <c r="B3890" s="4">
        <v>45102</v>
      </c>
      <c r="C3890" s="2">
        <v>72318.44</v>
      </c>
      <c r="D3890" t="s">
        <v>849</v>
      </c>
      <c r="E3890" t="s">
        <v>868</v>
      </c>
      <c r="F3890" t="s">
        <v>9</v>
      </c>
      <c r="G3890" t="s">
        <v>24</v>
      </c>
      <c r="H3890" t="s">
        <v>663</v>
      </c>
      <c r="J3890" t="s">
        <v>8750</v>
      </c>
      <c r="K3890" t="str">
        <f>IF(COUNTIF(Customers!A:A, H3890)&gt;0, "Valid", "Invalid")</f>
        <v>Valid</v>
      </c>
      <c r="L3890" t="str">
        <f t="shared" si="300"/>
        <v>6</v>
      </c>
      <c r="M3890" t="str">
        <f t="shared" si="301"/>
        <v>2023</v>
      </c>
      <c r="N3890">
        <f t="shared" si="302"/>
        <v>72318.44</v>
      </c>
      <c r="O3890">
        <f t="shared" si="303"/>
        <v>72318.44</v>
      </c>
      <c r="P3890" t="str">
        <f t="shared" si="304"/>
        <v/>
      </c>
      <c r="Q3890" s="48" t="str">
        <f>IF(O3890="","",
   IF(OR(O3890&lt;EDA_Outlier_Analysis!$C$10, O3890&gt;EDA_Outlier_Analysis!$C$11),
      "Outlier",
      "Normal"))</f>
        <v>Normal</v>
      </c>
      <c r="R3890" t="str">
        <f>IF(P3890="","",
   IF(OR(P3890 &lt; EDA_Outlier_Analysis!$F$7, P3890 &gt; EDA_Outlier_Analysis!$F$8),
      "Outlier",
      "Normal"))</f>
        <v/>
      </c>
      <c r="S3890" t="str">
        <f>IF(N3890="","",
   IF(OR(N3890 &lt;EDA_Outlier_Analysis!$I$10, N3890 &gt; EDA_Outlier_Analysis!$I$11),
      "Outlier",
      "Normal"))</f>
        <v>Normal</v>
      </c>
    </row>
    <row r="3891" spans="1:19">
      <c r="A3891" t="s">
        <v>8751</v>
      </c>
      <c r="B3891" s="4">
        <v>44888</v>
      </c>
      <c r="C3891" s="2">
        <v>22040.52</v>
      </c>
      <c r="D3891" t="s">
        <v>971</v>
      </c>
      <c r="E3891" t="s">
        <v>971</v>
      </c>
      <c r="F3891" t="s">
        <v>11</v>
      </c>
      <c r="G3891" t="s">
        <v>31</v>
      </c>
      <c r="J3891" t="s">
        <v>8752</v>
      </c>
      <c r="K3891" t="str">
        <f>IF(COUNTIF(Customers!A:A, H3891)&gt;0, "Valid", "Invalid")</f>
        <v>Invalid</v>
      </c>
      <c r="L3891" t="str">
        <f t="shared" si="300"/>
        <v>11</v>
      </c>
      <c r="M3891" t="str">
        <f t="shared" si="301"/>
        <v>2022</v>
      </c>
      <c r="N3891">
        <f t="shared" si="302"/>
        <v>-22040.52</v>
      </c>
      <c r="O3891" t="str">
        <f t="shared" si="303"/>
        <v/>
      </c>
      <c r="P3891" t="str">
        <f t="shared" si="304"/>
        <v/>
      </c>
      <c r="Q3891" s="48" t="str">
        <f>IF(O3891="","",
   IF(OR(O3891&lt;EDA_Outlier_Analysis!$C$10, O3891&gt;EDA_Outlier_Analysis!$C$11),
      "Outlier",
      "Normal"))</f>
        <v/>
      </c>
      <c r="R3891" t="str">
        <f>IF(P3891="","",
   IF(OR(P3891 &lt; EDA_Outlier_Analysis!$F$7, P3891 &gt; EDA_Outlier_Analysis!$F$8),
      "Outlier",
      "Normal"))</f>
        <v/>
      </c>
      <c r="S3891" t="str">
        <f>IF(N3891="","",
   IF(OR(N3891 &lt;EDA_Outlier_Analysis!$I$10, N3891 &gt; EDA_Outlier_Analysis!$I$11),
      "Outlier",
      "Normal"))</f>
        <v>Normal</v>
      </c>
    </row>
    <row r="3892" spans="1:19">
      <c r="A3892" t="s">
        <v>8753</v>
      </c>
      <c r="B3892" s="4">
        <v>45268</v>
      </c>
      <c r="C3892" s="2">
        <v>12683.1</v>
      </c>
      <c r="D3892" t="s">
        <v>1345</v>
      </c>
      <c r="E3892" t="s">
        <v>1345</v>
      </c>
      <c r="F3892" t="s">
        <v>10</v>
      </c>
      <c r="G3892" t="s">
        <v>20</v>
      </c>
      <c r="J3892" t="s">
        <v>8754</v>
      </c>
      <c r="K3892" t="str">
        <f>IF(COUNTIF(Customers!A:A, H3892)&gt;0, "Valid", "Invalid")</f>
        <v>Invalid</v>
      </c>
      <c r="L3892" t="str">
        <f t="shared" si="300"/>
        <v>12</v>
      </c>
      <c r="M3892" t="str">
        <f t="shared" si="301"/>
        <v>2023</v>
      </c>
      <c r="N3892">
        <f t="shared" si="302"/>
        <v>-12683.1</v>
      </c>
      <c r="O3892" t="str">
        <f t="shared" si="303"/>
        <v/>
      </c>
      <c r="P3892" t="str">
        <f t="shared" si="304"/>
        <v/>
      </c>
      <c r="Q3892" s="48" t="str">
        <f>IF(O3892="","",
   IF(OR(O3892&lt;EDA_Outlier_Analysis!$C$10, O3892&gt;EDA_Outlier_Analysis!$C$11),
      "Outlier",
      "Normal"))</f>
        <v/>
      </c>
      <c r="R3892" t="str">
        <f>IF(P3892="","",
   IF(OR(P3892 &lt; EDA_Outlier_Analysis!$F$7, P3892 &gt; EDA_Outlier_Analysis!$F$8),
      "Outlier",
      "Normal"))</f>
        <v/>
      </c>
      <c r="S3892" t="str">
        <f>IF(N3892="","",
   IF(OR(N3892 &lt;EDA_Outlier_Analysis!$I$10, N3892 &gt; EDA_Outlier_Analysis!$I$11),
      "Outlier",
      "Normal"))</f>
        <v>Normal</v>
      </c>
    </row>
    <row r="3893" spans="1:19">
      <c r="A3893" t="s">
        <v>8755</v>
      </c>
      <c r="B3893" s="4">
        <v>45271</v>
      </c>
      <c r="C3893" s="2">
        <v>270427.5</v>
      </c>
      <c r="D3893" t="s">
        <v>849</v>
      </c>
      <c r="E3893" t="s">
        <v>868</v>
      </c>
      <c r="F3893" t="s">
        <v>10</v>
      </c>
      <c r="G3893" t="s">
        <v>24</v>
      </c>
      <c r="H3893" t="s">
        <v>121</v>
      </c>
      <c r="J3893" t="s">
        <v>8756</v>
      </c>
      <c r="K3893" t="str">
        <f>IF(COUNTIF(Customers!A:A, H3893)&gt;0, "Valid", "Invalid")</f>
        <v>Valid</v>
      </c>
      <c r="L3893" t="str">
        <f t="shared" si="300"/>
        <v>12</v>
      </c>
      <c r="M3893" t="str">
        <f t="shared" si="301"/>
        <v>2023</v>
      </c>
      <c r="N3893">
        <f t="shared" si="302"/>
        <v>270427.5</v>
      </c>
      <c r="O3893">
        <f t="shared" si="303"/>
        <v>270427.5</v>
      </c>
      <c r="P3893" t="str">
        <f t="shared" si="304"/>
        <v/>
      </c>
      <c r="Q3893" s="48" t="str">
        <f>IF(O3893="","",
   IF(OR(O3893&lt;EDA_Outlier_Analysis!$C$10, O3893&gt;EDA_Outlier_Analysis!$C$11),
      "Outlier",
      "Normal"))</f>
        <v>Normal</v>
      </c>
      <c r="R3893" t="str">
        <f>IF(P3893="","",
   IF(OR(P3893 &lt; EDA_Outlier_Analysis!$F$7, P3893 &gt; EDA_Outlier_Analysis!$F$8),
      "Outlier",
      "Normal"))</f>
        <v/>
      </c>
      <c r="S3893" t="str">
        <f>IF(N3893="","",
   IF(OR(N3893 &lt;EDA_Outlier_Analysis!$I$10, N3893 &gt; EDA_Outlier_Analysis!$I$11),
      "Outlier",
      "Normal"))</f>
        <v>Normal</v>
      </c>
    </row>
    <row r="3894" spans="1:19">
      <c r="A3894" t="s">
        <v>8757</v>
      </c>
      <c r="B3894" s="4">
        <v>45192</v>
      </c>
      <c r="C3894" s="2">
        <v>-45315.73</v>
      </c>
      <c r="D3894" t="s">
        <v>840</v>
      </c>
      <c r="E3894" t="s">
        <v>841</v>
      </c>
      <c r="F3894" t="s">
        <v>9</v>
      </c>
      <c r="G3894" t="s">
        <v>24</v>
      </c>
      <c r="I3894" t="s">
        <v>1156</v>
      </c>
      <c r="J3894" t="s">
        <v>8758</v>
      </c>
      <c r="K3894" t="str">
        <f>IF(COUNTIF(Customers!A:A, H3894)&gt;0, "Valid", "Invalid")</f>
        <v>Invalid</v>
      </c>
      <c r="L3894" t="str">
        <f t="shared" si="300"/>
        <v>9</v>
      </c>
      <c r="M3894" t="str">
        <f t="shared" si="301"/>
        <v>2023</v>
      </c>
      <c r="N3894">
        <f t="shared" si="302"/>
        <v>-45315.73</v>
      </c>
      <c r="O3894" t="str">
        <f t="shared" si="303"/>
        <v/>
      </c>
      <c r="P3894">
        <f t="shared" si="304"/>
        <v>45315.73</v>
      </c>
      <c r="Q3894" s="48" t="str">
        <f>IF(O3894="","",
   IF(OR(O3894&lt;EDA_Outlier_Analysis!$C$10, O3894&gt;EDA_Outlier_Analysis!$C$11),
      "Outlier",
      "Normal"))</f>
        <v/>
      </c>
      <c r="R3894" t="str">
        <f>IF(P3894="","",
   IF(OR(P3894 &lt; EDA_Outlier_Analysis!$F$7, P3894 &gt; EDA_Outlier_Analysis!$F$8),
      "Outlier",
      "Normal"))</f>
        <v>Normal</v>
      </c>
      <c r="S3894" t="str">
        <f>IF(N3894="","",
   IF(OR(N3894 &lt;EDA_Outlier_Analysis!$I$10, N3894 &gt; EDA_Outlier_Analysis!$I$11),
      "Outlier",
      "Normal"))</f>
        <v>Normal</v>
      </c>
    </row>
    <row r="3895" spans="1:19">
      <c r="A3895" t="s">
        <v>8759</v>
      </c>
      <c r="B3895" s="4">
        <v>44782</v>
      </c>
      <c r="C3895" s="2">
        <v>-66234.27</v>
      </c>
      <c r="D3895" t="s">
        <v>840</v>
      </c>
      <c r="E3895" t="s">
        <v>905</v>
      </c>
      <c r="F3895" t="s">
        <v>9</v>
      </c>
      <c r="G3895" t="s">
        <v>31</v>
      </c>
      <c r="I3895" t="s">
        <v>1767</v>
      </c>
      <c r="J3895" t="s">
        <v>8760</v>
      </c>
      <c r="K3895" t="str">
        <f>IF(COUNTIF(Customers!A:A, H3895)&gt;0, "Valid", "Invalid")</f>
        <v>Invalid</v>
      </c>
      <c r="L3895" t="str">
        <f t="shared" si="300"/>
        <v>8</v>
      </c>
      <c r="M3895" t="str">
        <f t="shared" si="301"/>
        <v>2022</v>
      </c>
      <c r="N3895">
        <f t="shared" si="302"/>
        <v>-66234.27</v>
      </c>
      <c r="O3895" t="str">
        <f t="shared" si="303"/>
        <v/>
      </c>
      <c r="P3895">
        <f t="shared" si="304"/>
        <v>66234.27</v>
      </c>
      <c r="Q3895" s="48" t="str">
        <f>IF(O3895="","",
   IF(OR(O3895&lt;EDA_Outlier_Analysis!$C$10, O3895&gt;EDA_Outlier_Analysis!$C$11),
      "Outlier",
      "Normal"))</f>
        <v/>
      </c>
      <c r="R3895" t="str">
        <f>IF(P3895="","",
   IF(OR(P3895 &lt; EDA_Outlier_Analysis!$F$7, P3895 &gt; EDA_Outlier_Analysis!$F$8),
      "Outlier",
      "Normal"))</f>
        <v>Outlier</v>
      </c>
      <c r="S3895" t="str">
        <f>IF(N3895="","",
   IF(OR(N3895 &lt;EDA_Outlier_Analysis!$I$10, N3895 &gt; EDA_Outlier_Analysis!$I$11),
      "Outlier",
      "Normal"))</f>
        <v>Normal</v>
      </c>
    </row>
    <row r="3896" spans="1:19">
      <c r="A3896" t="s">
        <v>8761</v>
      </c>
      <c r="B3896" s="4">
        <v>45092</v>
      </c>
      <c r="C3896" s="2">
        <v>262348.77</v>
      </c>
      <c r="D3896" t="s">
        <v>849</v>
      </c>
      <c r="E3896" t="s">
        <v>850</v>
      </c>
      <c r="F3896" t="s">
        <v>11</v>
      </c>
      <c r="G3896" t="s">
        <v>20</v>
      </c>
      <c r="H3896" t="s">
        <v>585</v>
      </c>
      <c r="J3896" t="s">
        <v>8762</v>
      </c>
      <c r="K3896" t="str">
        <f>IF(COUNTIF(Customers!A:A, H3896)&gt;0, "Valid", "Invalid")</f>
        <v>Valid</v>
      </c>
      <c r="L3896" t="str">
        <f t="shared" si="300"/>
        <v>6</v>
      </c>
      <c r="M3896" t="str">
        <f t="shared" si="301"/>
        <v>2023</v>
      </c>
      <c r="N3896">
        <f t="shared" si="302"/>
        <v>262348.77</v>
      </c>
      <c r="O3896">
        <f t="shared" si="303"/>
        <v>262348.77</v>
      </c>
      <c r="P3896" t="str">
        <f t="shared" si="304"/>
        <v/>
      </c>
      <c r="Q3896" s="48" t="str">
        <f>IF(O3896="","",
   IF(OR(O3896&lt;EDA_Outlier_Analysis!$C$10, O3896&gt;EDA_Outlier_Analysis!$C$11),
      "Outlier",
      "Normal"))</f>
        <v>Normal</v>
      </c>
      <c r="R3896" t="str">
        <f>IF(P3896="","",
   IF(OR(P3896 &lt; EDA_Outlier_Analysis!$F$7, P3896 &gt; EDA_Outlier_Analysis!$F$8),
      "Outlier",
      "Normal"))</f>
        <v/>
      </c>
      <c r="S3896" t="str">
        <f>IF(N3896="","",
   IF(OR(N3896 &lt;EDA_Outlier_Analysis!$I$10, N3896 &gt; EDA_Outlier_Analysis!$I$11),
      "Outlier",
      "Normal"))</f>
        <v>Normal</v>
      </c>
    </row>
    <row r="3897" spans="1:19">
      <c r="A3897" t="s">
        <v>8763</v>
      </c>
      <c r="B3897" s="4">
        <v>45075</v>
      </c>
      <c r="C3897" s="2">
        <v>-29268.04</v>
      </c>
      <c r="D3897" t="s">
        <v>840</v>
      </c>
      <c r="E3897" t="s">
        <v>878</v>
      </c>
      <c r="F3897" t="s">
        <v>11</v>
      </c>
      <c r="G3897" t="s">
        <v>24</v>
      </c>
      <c r="I3897" t="s">
        <v>965</v>
      </c>
      <c r="J3897" t="s">
        <v>8764</v>
      </c>
      <c r="K3897" t="str">
        <f>IF(COUNTIF(Customers!A:A, H3897)&gt;0, "Valid", "Invalid")</f>
        <v>Invalid</v>
      </c>
      <c r="L3897" t="str">
        <f t="shared" si="300"/>
        <v>5</v>
      </c>
      <c r="M3897" t="str">
        <f t="shared" si="301"/>
        <v>2023</v>
      </c>
      <c r="N3897">
        <f t="shared" si="302"/>
        <v>-29268.04</v>
      </c>
      <c r="O3897" t="str">
        <f t="shared" si="303"/>
        <v/>
      </c>
      <c r="P3897">
        <f t="shared" si="304"/>
        <v>29268.04</v>
      </c>
      <c r="Q3897" s="48" t="str">
        <f>IF(O3897="","",
   IF(OR(O3897&lt;EDA_Outlier_Analysis!$C$10, O3897&gt;EDA_Outlier_Analysis!$C$11),
      "Outlier",
      "Normal"))</f>
        <v/>
      </c>
      <c r="R3897" t="str">
        <f>IF(P3897="","",
   IF(OR(P3897 &lt; EDA_Outlier_Analysis!$F$7, P3897 &gt; EDA_Outlier_Analysis!$F$8),
      "Outlier",
      "Normal"))</f>
        <v>Normal</v>
      </c>
      <c r="S3897" t="str">
        <f>IF(N3897="","",
   IF(OR(N3897 &lt;EDA_Outlier_Analysis!$I$10, N3897 &gt; EDA_Outlier_Analysis!$I$11),
      "Outlier",
      "Normal"))</f>
        <v>Normal</v>
      </c>
    </row>
    <row r="3898" spans="1:19">
      <c r="A3898" t="s">
        <v>8765</v>
      </c>
      <c r="B3898" s="4">
        <v>45051</v>
      </c>
      <c r="C3898" s="2">
        <v>194332.39</v>
      </c>
      <c r="D3898" t="s">
        <v>849</v>
      </c>
      <c r="E3898" t="s">
        <v>850</v>
      </c>
      <c r="F3898" t="s">
        <v>11</v>
      </c>
      <c r="G3898" t="s">
        <v>24</v>
      </c>
      <c r="H3898" t="s">
        <v>131</v>
      </c>
      <c r="J3898" t="s">
        <v>8766</v>
      </c>
      <c r="K3898" t="str">
        <f>IF(COUNTIF(Customers!A:A, H3898)&gt;0, "Valid", "Invalid")</f>
        <v>Valid</v>
      </c>
      <c r="L3898" t="str">
        <f t="shared" si="300"/>
        <v>5</v>
      </c>
      <c r="M3898" t="str">
        <f t="shared" si="301"/>
        <v>2023</v>
      </c>
      <c r="N3898">
        <f t="shared" si="302"/>
        <v>194332.39</v>
      </c>
      <c r="O3898">
        <f t="shared" si="303"/>
        <v>194332.39</v>
      </c>
      <c r="P3898" t="str">
        <f t="shared" si="304"/>
        <v/>
      </c>
      <c r="Q3898" s="48" t="str">
        <f>IF(O3898="","",
   IF(OR(O3898&lt;EDA_Outlier_Analysis!$C$10, O3898&gt;EDA_Outlier_Analysis!$C$11),
      "Outlier",
      "Normal"))</f>
        <v>Normal</v>
      </c>
      <c r="R3898" t="str">
        <f>IF(P3898="","",
   IF(OR(P3898 &lt; EDA_Outlier_Analysis!$F$7, P3898 &gt; EDA_Outlier_Analysis!$F$8),
      "Outlier",
      "Normal"))</f>
        <v/>
      </c>
      <c r="S3898" t="str">
        <f>IF(N3898="","",
   IF(OR(N3898 &lt;EDA_Outlier_Analysis!$I$10, N3898 &gt; EDA_Outlier_Analysis!$I$11),
      "Outlier",
      "Normal"))</f>
        <v>Normal</v>
      </c>
    </row>
    <row r="3899" spans="1:19">
      <c r="A3899" t="s">
        <v>8767</v>
      </c>
      <c r="B3899" s="4">
        <v>44790</v>
      </c>
      <c r="C3899" s="2">
        <v>-49601.85</v>
      </c>
      <c r="D3899" t="s">
        <v>840</v>
      </c>
      <c r="E3899" t="s">
        <v>864</v>
      </c>
      <c r="F3899" t="s">
        <v>10</v>
      </c>
      <c r="G3899" t="s">
        <v>31</v>
      </c>
      <c r="I3899" t="s">
        <v>4774</v>
      </c>
      <c r="J3899" t="s">
        <v>8768</v>
      </c>
      <c r="K3899" t="str">
        <f>IF(COUNTIF(Customers!A:A, H3899)&gt;0, "Valid", "Invalid")</f>
        <v>Invalid</v>
      </c>
      <c r="L3899" t="str">
        <f t="shared" si="300"/>
        <v>8</v>
      </c>
      <c r="M3899" t="str">
        <f t="shared" si="301"/>
        <v>2022</v>
      </c>
      <c r="N3899">
        <f t="shared" si="302"/>
        <v>-49601.85</v>
      </c>
      <c r="O3899" t="str">
        <f t="shared" si="303"/>
        <v/>
      </c>
      <c r="P3899">
        <f t="shared" si="304"/>
        <v>49601.85</v>
      </c>
      <c r="Q3899" s="48" t="str">
        <f>IF(O3899="","",
   IF(OR(O3899&lt;EDA_Outlier_Analysis!$C$10, O3899&gt;EDA_Outlier_Analysis!$C$11),
      "Outlier",
      "Normal"))</f>
        <v/>
      </c>
      <c r="R3899" t="str">
        <f>IF(P3899="","",
   IF(OR(P3899 &lt; EDA_Outlier_Analysis!$F$7, P3899 &gt; EDA_Outlier_Analysis!$F$8),
      "Outlier",
      "Normal"))</f>
        <v>Normal</v>
      </c>
      <c r="S3899" t="str">
        <f>IF(N3899="","",
   IF(OR(N3899 &lt;EDA_Outlier_Analysis!$I$10, N3899 &gt; EDA_Outlier_Analysis!$I$11),
      "Outlier",
      "Normal"))</f>
        <v>Normal</v>
      </c>
    </row>
    <row r="3900" spans="1:19">
      <c r="A3900" t="s">
        <v>8769</v>
      </c>
      <c r="B3900" s="4">
        <v>44712</v>
      </c>
      <c r="C3900" s="2">
        <v>-41251.03</v>
      </c>
      <c r="D3900" t="s">
        <v>840</v>
      </c>
      <c r="E3900" t="s">
        <v>856</v>
      </c>
      <c r="F3900" t="s">
        <v>10</v>
      </c>
      <c r="G3900" t="s">
        <v>24</v>
      </c>
      <c r="I3900" t="s">
        <v>1086</v>
      </c>
      <c r="J3900" t="s">
        <v>8770</v>
      </c>
      <c r="K3900" t="str">
        <f>IF(COUNTIF(Customers!A:A, H3900)&gt;0, "Valid", "Invalid")</f>
        <v>Invalid</v>
      </c>
      <c r="L3900" t="str">
        <f t="shared" si="300"/>
        <v>5</v>
      </c>
      <c r="M3900" t="str">
        <f t="shared" si="301"/>
        <v>2022</v>
      </c>
      <c r="N3900">
        <f t="shared" si="302"/>
        <v>-41251.03</v>
      </c>
      <c r="O3900" t="str">
        <f t="shared" si="303"/>
        <v/>
      </c>
      <c r="P3900">
        <f t="shared" si="304"/>
        <v>41251.03</v>
      </c>
      <c r="Q3900" s="48" t="str">
        <f>IF(O3900="","",
   IF(OR(O3900&lt;EDA_Outlier_Analysis!$C$10, O3900&gt;EDA_Outlier_Analysis!$C$11),
      "Outlier",
      "Normal"))</f>
        <v/>
      </c>
      <c r="R3900" t="str">
        <f>IF(P3900="","",
   IF(OR(P3900 &lt; EDA_Outlier_Analysis!$F$7, P3900 &gt; EDA_Outlier_Analysis!$F$8),
      "Outlier",
      "Normal"))</f>
        <v>Normal</v>
      </c>
      <c r="S3900" t="str">
        <f>IF(N3900="","",
   IF(OR(N3900 &lt;EDA_Outlier_Analysis!$I$10, N3900 &gt; EDA_Outlier_Analysis!$I$11),
      "Outlier",
      "Normal"))</f>
        <v>Normal</v>
      </c>
    </row>
    <row r="3901" spans="1:19">
      <c r="A3901" t="s">
        <v>8771</v>
      </c>
      <c r="B3901" s="4">
        <v>45160</v>
      </c>
      <c r="C3901" s="2">
        <v>161394.39000000001</v>
      </c>
      <c r="D3901" t="s">
        <v>849</v>
      </c>
      <c r="E3901" t="s">
        <v>850</v>
      </c>
      <c r="F3901" t="s">
        <v>11</v>
      </c>
      <c r="G3901" t="s">
        <v>20</v>
      </c>
      <c r="H3901" t="s">
        <v>433</v>
      </c>
      <c r="J3901" t="s">
        <v>8772</v>
      </c>
      <c r="K3901" t="str">
        <f>IF(COUNTIF(Customers!A:A, H3901)&gt;0, "Valid", "Invalid")</f>
        <v>Valid</v>
      </c>
      <c r="L3901" t="str">
        <f t="shared" si="300"/>
        <v>8</v>
      </c>
      <c r="M3901" t="str">
        <f t="shared" si="301"/>
        <v>2023</v>
      </c>
      <c r="N3901">
        <f t="shared" si="302"/>
        <v>161394.39000000001</v>
      </c>
      <c r="O3901">
        <f t="shared" si="303"/>
        <v>161394.39000000001</v>
      </c>
      <c r="P3901" t="str">
        <f t="shared" si="304"/>
        <v/>
      </c>
      <c r="Q3901" s="48" t="str">
        <f>IF(O3901="","",
   IF(OR(O3901&lt;EDA_Outlier_Analysis!$C$10, O3901&gt;EDA_Outlier_Analysis!$C$11),
      "Outlier",
      "Normal"))</f>
        <v>Normal</v>
      </c>
      <c r="R3901" t="str">
        <f>IF(P3901="","",
   IF(OR(P3901 &lt; EDA_Outlier_Analysis!$F$7, P3901 &gt; EDA_Outlier_Analysis!$F$8),
      "Outlier",
      "Normal"))</f>
        <v/>
      </c>
      <c r="S3901" t="str">
        <f>IF(N3901="","",
   IF(OR(N3901 &lt;EDA_Outlier_Analysis!$I$10, N3901 &gt; EDA_Outlier_Analysis!$I$11),
      "Outlier",
      "Normal"))</f>
        <v>Normal</v>
      </c>
    </row>
    <row r="3902" spans="1:19">
      <c r="A3902" t="s">
        <v>8773</v>
      </c>
      <c r="B3902" s="4">
        <v>44934</v>
      </c>
      <c r="C3902" s="2">
        <v>-38948.019999999997</v>
      </c>
      <c r="D3902" t="s">
        <v>840</v>
      </c>
      <c r="E3902" t="s">
        <v>878</v>
      </c>
      <c r="F3902" t="s">
        <v>11</v>
      </c>
      <c r="G3902" t="s">
        <v>34</v>
      </c>
      <c r="I3902" t="s">
        <v>1317</v>
      </c>
      <c r="J3902" t="s">
        <v>8774</v>
      </c>
      <c r="K3902" t="str">
        <f>IF(COUNTIF(Customers!A:A, H3902)&gt;0, "Valid", "Invalid")</f>
        <v>Invalid</v>
      </c>
      <c r="L3902" t="str">
        <f t="shared" si="300"/>
        <v>1</v>
      </c>
      <c r="M3902" t="str">
        <f t="shared" si="301"/>
        <v>2023</v>
      </c>
      <c r="N3902">
        <f t="shared" si="302"/>
        <v>-38948.019999999997</v>
      </c>
      <c r="O3902" t="str">
        <f t="shared" si="303"/>
        <v/>
      </c>
      <c r="P3902">
        <f t="shared" si="304"/>
        <v>38948.019999999997</v>
      </c>
      <c r="Q3902" s="48" t="str">
        <f>IF(O3902="","",
   IF(OR(O3902&lt;EDA_Outlier_Analysis!$C$10, O3902&gt;EDA_Outlier_Analysis!$C$11),
      "Outlier",
      "Normal"))</f>
        <v/>
      </c>
      <c r="R3902" t="str">
        <f>IF(P3902="","",
   IF(OR(P3902 &lt; EDA_Outlier_Analysis!$F$7, P3902 &gt; EDA_Outlier_Analysis!$F$8),
      "Outlier",
      "Normal"))</f>
        <v>Normal</v>
      </c>
      <c r="S3902" t="str">
        <f>IF(N3902="","",
   IF(OR(N3902 &lt;EDA_Outlier_Analysis!$I$10, N3902 &gt; EDA_Outlier_Analysis!$I$11),
      "Outlier",
      "Normal"))</f>
        <v>Normal</v>
      </c>
    </row>
    <row r="3903" spans="1:19">
      <c r="A3903" t="s">
        <v>8775</v>
      </c>
      <c r="B3903" s="4">
        <v>44580</v>
      </c>
      <c r="C3903" s="2">
        <v>15886.08</v>
      </c>
      <c r="D3903" t="s">
        <v>971</v>
      </c>
      <c r="E3903" t="s">
        <v>971</v>
      </c>
      <c r="F3903" t="s">
        <v>10</v>
      </c>
      <c r="G3903" t="s">
        <v>24</v>
      </c>
      <c r="J3903" t="s">
        <v>8776</v>
      </c>
      <c r="K3903" t="str">
        <f>IF(COUNTIF(Customers!A:A, H3903)&gt;0, "Valid", "Invalid")</f>
        <v>Invalid</v>
      </c>
      <c r="L3903" t="str">
        <f t="shared" si="300"/>
        <v>1</v>
      </c>
      <c r="M3903" t="str">
        <f t="shared" si="301"/>
        <v>2022</v>
      </c>
      <c r="N3903">
        <f t="shared" si="302"/>
        <v>-15886.08</v>
      </c>
      <c r="O3903" t="str">
        <f t="shared" si="303"/>
        <v/>
      </c>
      <c r="P3903" t="str">
        <f t="shared" si="304"/>
        <v/>
      </c>
      <c r="Q3903" s="48" t="str">
        <f>IF(O3903="","",
   IF(OR(O3903&lt;EDA_Outlier_Analysis!$C$10, O3903&gt;EDA_Outlier_Analysis!$C$11),
      "Outlier",
      "Normal"))</f>
        <v/>
      </c>
      <c r="R3903" t="str">
        <f>IF(P3903="","",
   IF(OR(P3903 &lt; EDA_Outlier_Analysis!$F$7, P3903 &gt; EDA_Outlier_Analysis!$F$8),
      "Outlier",
      "Normal"))</f>
        <v/>
      </c>
      <c r="S3903" t="str">
        <f>IF(N3903="","",
   IF(OR(N3903 &lt;EDA_Outlier_Analysis!$I$10, N3903 &gt; EDA_Outlier_Analysis!$I$11),
      "Outlier",
      "Normal"))</f>
        <v>Normal</v>
      </c>
    </row>
    <row r="3904" spans="1:19">
      <c r="A3904" t="s">
        <v>8777</v>
      </c>
      <c r="B3904" s="4">
        <v>45188</v>
      </c>
      <c r="C3904" s="2">
        <v>-53277.94</v>
      </c>
      <c r="D3904" t="s">
        <v>840</v>
      </c>
      <c r="E3904" t="s">
        <v>856</v>
      </c>
      <c r="F3904" t="s">
        <v>10</v>
      </c>
      <c r="G3904" t="s">
        <v>34</v>
      </c>
      <c r="I3904" t="s">
        <v>1018</v>
      </c>
      <c r="J3904" t="s">
        <v>8778</v>
      </c>
      <c r="K3904" t="str">
        <f>IF(COUNTIF(Customers!A:A, H3904)&gt;0, "Valid", "Invalid")</f>
        <v>Invalid</v>
      </c>
      <c r="L3904" t="str">
        <f t="shared" si="300"/>
        <v>9</v>
      </c>
      <c r="M3904" t="str">
        <f t="shared" si="301"/>
        <v>2023</v>
      </c>
      <c r="N3904">
        <f t="shared" si="302"/>
        <v>-53277.94</v>
      </c>
      <c r="O3904" t="str">
        <f t="shared" si="303"/>
        <v/>
      </c>
      <c r="P3904">
        <f t="shared" si="304"/>
        <v>53277.94</v>
      </c>
      <c r="Q3904" s="48" t="str">
        <f>IF(O3904="","",
   IF(OR(O3904&lt;EDA_Outlier_Analysis!$C$10, O3904&gt;EDA_Outlier_Analysis!$C$11),
      "Outlier",
      "Normal"))</f>
        <v/>
      </c>
      <c r="R3904" t="str">
        <f>IF(P3904="","",
   IF(OR(P3904 &lt; EDA_Outlier_Analysis!$F$7, P3904 &gt; EDA_Outlier_Analysis!$F$8),
      "Outlier",
      "Normal"))</f>
        <v>Normal</v>
      </c>
      <c r="S3904" t="str">
        <f>IF(N3904="","",
   IF(OR(N3904 &lt;EDA_Outlier_Analysis!$I$10, N3904 &gt; EDA_Outlier_Analysis!$I$11),
      "Outlier",
      "Normal"))</f>
        <v>Normal</v>
      </c>
    </row>
    <row r="3905" spans="1:19">
      <c r="A3905" t="s">
        <v>8779</v>
      </c>
      <c r="B3905" s="4">
        <v>44806</v>
      </c>
      <c r="C3905" s="2">
        <v>-2908.79</v>
      </c>
      <c r="D3905" t="s">
        <v>840</v>
      </c>
      <c r="E3905" t="s">
        <v>905</v>
      </c>
      <c r="F3905" t="s">
        <v>11</v>
      </c>
      <c r="G3905" t="s">
        <v>34</v>
      </c>
      <c r="I3905" t="s">
        <v>1453</v>
      </c>
      <c r="J3905" t="s">
        <v>8780</v>
      </c>
      <c r="K3905" t="str">
        <f>IF(COUNTIF(Customers!A:A, H3905)&gt;0, "Valid", "Invalid")</f>
        <v>Invalid</v>
      </c>
      <c r="L3905" t="str">
        <f t="shared" si="300"/>
        <v>9</v>
      </c>
      <c r="M3905" t="str">
        <f t="shared" si="301"/>
        <v>2022</v>
      </c>
      <c r="N3905">
        <f t="shared" si="302"/>
        <v>-2908.79</v>
      </c>
      <c r="O3905" t="str">
        <f t="shared" si="303"/>
        <v/>
      </c>
      <c r="P3905">
        <f t="shared" si="304"/>
        <v>2908.79</v>
      </c>
      <c r="Q3905" s="48" t="str">
        <f>IF(O3905="","",
   IF(OR(O3905&lt;EDA_Outlier_Analysis!$C$10, O3905&gt;EDA_Outlier_Analysis!$C$11),
      "Outlier",
      "Normal"))</f>
        <v/>
      </c>
      <c r="R3905" t="str">
        <f>IF(P3905="","",
   IF(OR(P3905 &lt; EDA_Outlier_Analysis!$F$7, P3905 &gt; EDA_Outlier_Analysis!$F$8),
      "Outlier",
      "Normal"))</f>
        <v>Outlier</v>
      </c>
      <c r="S3905" t="str">
        <f>IF(N3905="","",
   IF(OR(N3905 &lt;EDA_Outlier_Analysis!$I$10, N3905 &gt; EDA_Outlier_Analysis!$I$11),
      "Outlier",
      "Normal"))</f>
        <v>Normal</v>
      </c>
    </row>
    <row r="3906" spans="1:19">
      <c r="A3906" t="s">
        <v>8781</v>
      </c>
      <c r="B3906" s="4">
        <v>44699</v>
      </c>
      <c r="C3906" s="2">
        <v>-42083.88</v>
      </c>
      <c r="D3906" t="s">
        <v>840</v>
      </c>
      <c r="E3906" t="s">
        <v>856</v>
      </c>
      <c r="F3906" t="s">
        <v>10</v>
      </c>
      <c r="G3906" t="s">
        <v>20</v>
      </c>
      <c r="I3906" t="s">
        <v>1505</v>
      </c>
      <c r="J3906" t="s">
        <v>8782</v>
      </c>
      <c r="K3906" t="str">
        <f>IF(COUNTIF(Customers!A:A, H3906)&gt;0, "Valid", "Invalid")</f>
        <v>Invalid</v>
      </c>
      <c r="L3906" t="str">
        <f t="shared" si="300"/>
        <v>5</v>
      </c>
      <c r="M3906" t="str">
        <f t="shared" si="301"/>
        <v>2022</v>
      </c>
      <c r="N3906">
        <f t="shared" si="302"/>
        <v>-42083.88</v>
      </c>
      <c r="O3906" t="str">
        <f t="shared" si="303"/>
        <v/>
      </c>
      <c r="P3906">
        <f t="shared" si="304"/>
        <v>42083.88</v>
      </c>
      <c r="Q3906" s="48" t="str">
        <f>IF(O3906="","",
   IF(OR(O3906&lt;EDA_Outlier_Analysis!$C$10, O3906&gt;EDA_Outlier_Analysis!$C$11),
      "Outlier",
      "Normal"))</f>
        <v/>
      </c>
      <c r="R3906" t="str">
        <f>IF(P3906="","",
   IF(OR(P3906 &lt; EDA_Outlier_Analysis!$F$7, P3906 &gt; EDA_Outlier_Analysis!$F$8),
      "Outlier",
      "Normal"))</f>
        <v>Normal</v>
      </c>
      <c r="S3906" t="str">
        <f>IF(N3906="","",
   IF(OR(N3906 &lt;EDA_Outlier_Analysis!$I$10, N3906 &gt; EDA_Outlier_Analysis!$I$11),
      "Outlier",
      "Normal"))</f>
        <v>Normal</v>
      </c>
    </row>
    <row r="3907" spans="1:19">
      <c r="A3907" t="s">
        <v>8783</v>
      </c>
      <c r="B3907" s="4">
        <v>44983</v>
      </c>
      <c r="C3907" s="2">
        <v>51803.17</v>
      </c>
      <c r="D3907" t="s">
        <v>849</v>
      </c>
      <c r="E3907" t="s">
        <v>850</v>
      </c>
      <c r="F3907" t="s">
        <v>11</v>
      </c>
      <c r="G3907" t="s">
        <v>20</v>
      </c>
      <c r="H3907" t="s">
        <v>169</v>
      </c>
      <c r="J3907" t="s">
        <v>8784</v>
      </c>
      <c r="K3907" t="str">
        <f>IF(COUNTIF(Customers!A:A, H3907)&gt;0, "Valid", "Invalid")</f>
        <v>Valid</v>
      </c>
      <c r="L3907" t="str">
        <f t="shared" ref="L3907:L3970" si="305">TEXT(B3907,"m")</f>
        <v>2</v>
      </c>
      <c r="M3907" t="str">
        <f t="shared" ref="M3907:M3970" si="306">TEXT(B3907,"yyyy")</f>
        <v>2023</v>
      </c>
      <c r="N3907">
        <f t="shared" ref="N3907:N3970" si="307">IF(D3907="Revenue",C3907,-ABS(C3907))</f>
        <v>51803.17</v>
      </c>
      <c r="O3907">
        <f t="shared" ref="O3907:O3970" si="308">IF(D3907="Revenue", C3907, "")</f>
        <v>51803.17</v>
      </c>
      <c r="P3907" t="str">
        <f t="shared" ref="P3907:P3970" si="309">IF(D3907="Expense", ABS(C3907), "")</f>
        <v/>
      </c>
      <c r="Q3907" s="48" t="str">
        <f>IF(O3907="","",
   IF(OR(O3907&lt;EDA_Outlier_Analysis!$C$10, O3907&gt;EDA_Outlier_Analysis!$C$11),
      "Outlier",
      "Normal"))</f>
        <v>Normal</v>
      </c>
      <c r="R3907" t="str">
        <f>IF(P3907="","",
   IF(OR(P3907 &lt; EDA_Outlier_Analysis!$F$7, P3907 &gt; EDA_Outlier_Analysis!$F$8),
      "Outlier",
      "Normal"))</f>
        <v/>
      </c>
      <c r="S3907" t="str">
        <f>IF(N3907="","",
   IF(OR(N3907 &lt;EDA_Outlier_Analysis!$I$10, N3907 &gt; EDA_Outlier_Analysis!$I$11),
      "Outlier",
      "Normal"))</f>
        <v>Normal</v>
      </c>
    </row>
    <row r="3908" spans="1:19">
      <c r="A3908" t="s">
        <v>8785</v>
      </c>
      <c r="B3908" s="4">
        <v>44645</v>
      </c>
      <c r="C3908" s="2">
        <v>-64786.33</v>
      </c>
      <c r="D3908" t="s">
        <v>840</v>
      </c>
      <c r="E3908" t="s">
        <v>878</v>
      </c>
      <c r="F3908" t="s">
        <v>11</v>
      </c>
      <c r="G3908" t="s">
        <v>34</v>
      </c>
      <c r="I3908" t="s">
        <v>1340</v>
      </c>
      <c r="J3908" t="s">
        <v>8786</v>
      </c>
      <c r="K3908" t="str">
        <f>IF(COUNTIF(Customers!A:A, H3908)&gt;0, "Valid", "Invalid")</f>
        <v>Invalid</v>
      </c>
      <c r="L3908" t="str">
        <f t="shared" si="305"/>
        <v>3</v>
      </c>
      <c r="M3908" t="str">
        <f t="shared" si="306"/>
        <v>2022</v>
      </c>
      <c r="N3908">
        <f t="shared" si="307"/>
        <v>-64786.33</v>
      </c>
      <c r="O3908" t="str">
        <f t="shared" si="308"/>
        <v/>
      </c>
      <c r="P3908">
        <f t="shared" si="309"/>
        <v>64786.33</v>
      </c>
      <c r="Q3908" s="48" t="str">
        <f>IF(O3908="","",
   IF(OR(O3908&lt;EDA_Outlier_Analysis!$C$10, O3908&gt;EDA_Outlier_Analysis!$C$11),
      "Outlier",
      "Normal"))</f>
        <v/>
      </c>
      <c r="R3908" t="str">
        <f>IF(P3908="","",
   IF(OR(P3908 &lt; EDA_Outlier_Analysis!$F$7, P3908 &gt; EDA_Outlier_Analysis!$F$8),
      "Outlier",
      "Normal"))</f>
        <v>Outlier</v>
      </c>
      <c r="S3908" t="str">
        <f>IF(N3908="","",
   IF(OR(N3908 &lt;EDA_Outlier_Analysis!$I$10, N3908 &gt; EDA_Outlier_Analysis!$I$11),
      "Outlier",
      "Normal"))</f>
        <v>Normal</v>
      </c>
    </row>
    <row r="3909" spans="1:19">
      <c r="A3909" t="s">
        <v>8787</v>
      </c>
      <c r="B3909" s="4">
        <v>44960</v>
      </c>
      <c r="C3909" s="2">
        <v>217502.66</v>
      </c>
      <c r="D3909" t="s">
        <v>849</v>
      </c>
      <c r="E3909" t="s">
        <v>850</v>
      </c>
      <c r="F3909" t="s">
        <v>9</v>
      </c>
      <c r="G3909" t="s">
        <v>31</v>
      </c>
      <c r="H3909" t="s">
        <v>235</v>
      </c>
      <c r="J3909" t="s">
        <v>8788</v>
      </c>
      <c r="K3909" t="str">
        <f>IF(COUNTIF(Customers!A:A, H3909)&gt;0, "Valid", "Invalid")</f>
        <v>Valid</v>
      </c>
      <c r="L3909" t="str">
        <f t="shared" si="305"/>
        <v>2</v>
      </c>
      <c r="M3909" t="str">
        <f t="shared" si="306"/>
        <v>2023</v>
      </c>
      <c r="N3909">
        <f t="shared" si="307"/>
        <v>217502.66</v>
      </c>
      <c r="O3909">
        <f t="shared" si="308"/>
        <v>217502.66</v>
      </c>
      <c r="P3909" t="str">
        <f t="shared" si="309"/>
        <v/>
      </c>
      <c r="Q3909" s="48" t="str">
        <f>IF(O3909="","",
   IF(OR(O3909&lt;EDA_Outlier_Analysis!$C$10, O3909&gt;EDA_Outlier_Analysis!$C$11),
      "Outlier",
      "Normal"))</f>
        <v>Normal</v>
      </c>
      <c r="R3909" t="str">
        <f>IF(P3909="","",
   IF(OR(P3909 &lt; EDA_Outlier_Analysis!$F$7, P3909 &gt; EDA_Outlier_Analysis!$F$8),
      "Outlier",
      "Normal"))</f>
        <v/>
      </c>
      <c r="S3909" t="str">
        <f>IF(N3909="","",
   IF(OR(N3909 &lt;EDA_Outlier_Analysis!$I$10, N3909 &gt; EDA_Outlier_Analysis!$I$11),
      "Outlier",
      "Normal"))</f>
        <v>Normal</v>
      </c>
    </row>
    <row r="3910" spans="1:19">
      <c r="A3910" t="s">
        <v>8789</v>
      </c>
      <c r="B3910" s="4">
        <v>45178</v>
      </c>
      <c r="C3910" s="2">
        <v>203033.76</v>
      </c>
      <c r="D3910" t="s">
        <v>849</v>
      </c>
      <c r="E3910" t="s">
        <v>853</v>
      </c>
      <c r="F3910" t="s">
        <v>11</v>
      </c>
      <c r="G3910" t="s">
        <v>34</v>
      </c>
      <c r="H3910" t="s">
        <v>307</v>
      </c>
      <c r="J3910" t="s">
        <v>8790</v>
      </c>
      <c r="K3910" t="str">
        <f>IF(COUNTIF(Customers!A:A, H3910)&gt;0, "Valid", "Invalid")</f>
        <v>Valid</v>
      </c>
      <c r="L3910" t="str">
        <f t="shared" si="305"/>
        <v>9</v>
      </c>
      <c r="M3910" t="str">
        <f t="shared" si="306"/>
        <v>2023</v>
      </c>
      <c r="N3910">
        <f t="shared" si="307"/>
        <v>203033.76</v>
      </c>
      <c r="O3910">
        <f t="shared" si="308"/>
        <v>203033.76</v>
      </c>
      <c r="P3910" t="str">
        <f t="shared" si="309"/>
        <v/>
      </c>
      <c r="Q3910" s="48" t="str">
        <f>IF(O3910="","",
   IF(OR(O3910&lt;EDA_Outlier_Analysis!$C$10, O3910&gt;EDA_Outlier_Analysis!$C$11),
      "Outlier",
      "Normal"))</f>
        <v>Normal</v>
      </c>
      <c r="R3910" t="str">
        <f>IF(P3910="","",
   IF(OR(P3910 &lt; EDA_Outlier_Analysis!$F$7, P3910 &gt; EDA_Outlier_Analysis!$F$8),
      "Outlier",
      "Normal"))</f>
        <v/>
      </c>
      <c r="S3910" t="str">
        <f>IF(N3910="","",
   IF(OR(N3910 &lt;EDA_Outlier_Analysis!$I$10, N3910 &gt; EDA_Outlier_Analysis!$I$11),
      "Outlier",
      "Normal"))</f>
        <v>Normal</v>
      </c>
    </row>
    <row r="3911" spans="1:19">
      <c r="A3911" t="s">
        <v>8791</v>
      </c>
      <c r="B3911" s="4">
        <v>45004</v>
      </c>
      <c r="C3911" s="2">
        <v>170995.78</v>
      </c>
      <c r="D3911" t="s">
        <v>849</v>
      </c>
      <c r="E3911" t="s">
        <v>853</v>
      </c>
      <c r="F3911" t="s">
        <v>10</v>
      </c>
      <c r="G3911" t="s">
        <v>34</v>
      </c>
      <c r="H3911" t="s">
        <v>359</v>
      </c>
      <c r="J3911" t="s">
        <v>8792</v>
      </c>
      <c r="K3911" t="str">
        <f>IF(COUNTIF(Customers!A:A, H3911)&gt;0, "Valid", "Invalid")</f>
        <v>Valid</v>
      </c>
      <c r="L3911" t="str">
        <f t="shared" si="305"/>
        <v>3</v>
      </c>
      <c r="M3911" t="str">
        <f t="shared" si="306"/>
        <v>2023</v>
      </c>
      <c r="N3911">
        <f t="shared" si="307"/>
        <v>170995.78</v>
      </c>
      <c r="O3911">
        <f t="shared" si="308"/>
        <v>170995.78</v>
      </c>
      <c r="P3911" t="str">
        <f t="shared" si="309"/>
        <v/>
      </c>
      <c r="Q3911" s="48" t="str">
        <f>IF(O3911="","",
   IF(OR(O3911&lt;EDA_Outlier_Analysis!$C$10, O3911&gt;EDA_Outlier_Analysis!$C$11),
      "Outlier",
      "Normal"))</f>
        <v>Normal</v>
      </c>
      <c r="R3911" t="str">
        <f>IF(P3911="","",
   IF(OR(P3911 &lt; EDA_Outlier_Analysis!$F$7, P3911 &gt; EDA_Outlier_Analysis!$F$8),
      "Outlier",
      "Normal"))</f>
        <v/>
      </c>
      <c r="S3911" t="str">
        <f>IF(N3911="","",
   IF(OR(N3911 &lt;EDA_Outlier_Analysis!$I$10, N3911 &gt; EDA_Outlier_Analysis!$I$11),
      "Outlier",
      "Normal"))</f>
        <v>Normal</v>
      </c>
    </row>
    <row r="3912" spans="1:19">
      <c r="A3912" t="s">
        <v>8793</v>
      </c>
      <c r="B3912" s="4">
        <v>45001</v>
      </c>
      <c r="C3912" s="2">
        <v>169525.35</v>
      </c>
      <c r="D3912" t="s">
        <v>849</v>
      </c>
      <c r="E3912" t="s">
        <v>868</v>
      </c>
      <c r="F3912" t="s">
        <v>9</v>
      </c>
      <c r="G3912" t="s">
        <v>24</v>
      </c>
      <c r="H3912" t="s">
        <v>615</v>
      </c>
      <c r="J3912" t="s">
        <v>8794</v>
      </c>
      <c r="K3912" t="str">
        <f>IF(COUNTIF(Customers!A:A, H3912)&gt;0, "Valid", "Invalid")</f>
        <v>Valid</v>
      </c>
      <c r="L3912" t="str">
        <f t="shared" si="305"/>
        <v>3</v>
      </c>
      <c r="M3912" t="str">
        <f t="shared" si="306"/>
        <v>2023</v>
      </c>
      <c r="N3912">
        <f t="shared" si="307"/>
        <v>169525.35</v>
      </c>
      <c r="O3912">
        <f t="shared" si="308"/>
        <v>169525.35</v>
      </c>
      <c r="P3912" t="str">
        <f t="shared" si="309"/>
        <v/>
      </c>
      <c r="Q3912" s="48" t="str">
        <f>IF(O3912="","",
   IF(OR(O3912&lt;EDA_Outlier_Analysis!$C$10, O3912&gt;EDA_Outlier_Analysis!$C$11),
      "Outlier",
      "Normal"))</f>
        <v>Normal</v>
      </c>
      <c r="R3912" t="str">
        <f>IF(P3912="","",
   IF(OR(P3912 &lt; EDA_Outlier_Analysis!$F$7, P3912 &gt; EDA_Outlier_Analysis!$F$8),
      "Outlier",
      "Normal"))</f>
        <v/>
      </c>
      <c r="S3912" t="str">
        <f>IF(N3912="","",
   IF(OR(N3912 &lt;EDA_Outlier_Analysis!$I$10, N3912 &gt; EDA_Outlier_Analysis!$I$11),
      "Outlier",
      "Normal"))</f>
        <v>Normal</v>
      </c>
    </row>
    <row r="3913" spans="1:19">
      <c r="A3913" t="s">
        <v>8795</v>
      </c>
      <c r="B3913" s="4">
        <v>45270</v>
      </c>
      <c r="C3913" s="2">
        <v>241692.15</v>
      </c>
      <c r="D3913" t="s">
        <v>849</v>
      </c>
      <c r="E3913" t="s">
        <v>868</v>
      </c>
      <c r="F3913" t="s">
        <v>11</v>
      </c>
      <c r="G3913" t="s">
        <v>31</v>
      </c>
      <c r="H3913" t="s">
        <v>297</v>
      </c>
      <c r="J3913" t="s">
        <v>8796</v>
      </c>
      <c r="K3913" t="str">
        <f>IF(COUNTIF(Customers!A:A, H3913)&gt;0, "Valid", "Invalid")</f>
        <v>Valid</v>
      </c>
      <c r="L3913" t="str">
        <f t="shared" si="305"/>
        <v>12</v>
      </c>
      <c r="M3913" t="str">
        <f t="shared" si="306"/>
        <v>2023</v>
      </c>
      <c r="N3913">
        <f t="shared" si="307"/>
        <v>241692.15</v>
      </c>
      <c r="O3913">
        <f t="shared" si="308"/>
        <v>241692.15</v>
      </c>
      <c r="P3913" t="str">
        <f t="shared" si="309"/>
        <v/>
      </c>
      <c r="Q3913" s="48" t="str">
        <f>IF(O3913="","",
   IF(OR(O3913&lt;EDA_Outlier_Analysis!$C$10, O3913&gt;EDA_Outlier_Analysis!$C$11),
      "Outlier",
      "Normal"))</f>
        <v>Normal</v>
      </c>
      <c r="R3913" t="str">
        <f>IF(P3913="","",
   IF(OR(P3913 &lt; EDA_Outlier_Analysis!$F$7, P3913 &gt; EDA_Outlier_Analysis!$F$8),
      "Outlier",
      "Normal"))</f>
        <v/>
      </c>
      <c r="S3913" t="str">
        <f>IF(N3913="","",
   IF(OR(N3913 &lt;EDA_Outlier_Analysis!$I$10, N3913 &gt; EDA_Outlier_Analysis!$I$11),
      "Outlier",
      "Normal"))</f>
        <v>Normal</v>
      </c>
    </row>
    <row r="3914" spans="1:19">
      <c r="A3914" t="s">
        <v>8797</v>
      </c>
      <c r="B3914" s="4">
        <v>45204</v>
      </c>
      <c r="C3914" s="2">
        <v>135244.25</v>
      </c>
      <c r="D3914" t="s">
        <v>849</v>
      </c>
      <c r="E3914" t="s">
        <v>868</v>
      </c>
      <c r="F3914" t="s">
        <v>9</v>
      </c>
      <c r="G3914" t="s">
        <v>24</v>
      </c>
      <c r="H3914" t="s">
        <v>637</v>
      </c>
      <c r="J3914" t="s">
        <v>8798</v>
      </c>
      <c r="K3914" t="str">
        <f>IF(COUNTIF(Customers!A:A, H3914)&gt;0, "Valid", "Invalid")</f>
        <v>Valid</v>
      </c>
      <c r="L3914" t="str">
        <f t="shared" si="305"/>
        <v>10</v>
      </c>
      <c r="M3914" t="str">
        <f t="shared" si="306"/>
        <v>2023</v>
      </c>
      <c r="N3914">
        <f t="shared" si="307"/>
        <v>135244.25</v>
      </c>
      <c r="O3914">
        <f t="shared" si="308"/>
        <v>135244.25</v>
      </c>
      <c r="P3914" t="str">
        <f t="shared" si="309"/>
        <v/>
      </c>
      <c r="Q3914" s="48" t="str">
        <f>IF(O3914="","",
   IF(OR(O3914&lt;EDA_Outlier_Analysis!$C$10, O3914&gt;EDA_Outlier_Analysis!$C$11),
      "Outlier",
      "Normal"))</f>
        <v>Normal</v>
      </c>
      <c r="R3914" t="str">
        <f>IF(P3914="","",
   IF(OR(P3914 &lt; EDA_Outlier_Analysis!$F$7, P3914 &gt; EDA_Outlier_Analysis!$F$8),
      "Outlier",
      "Normal"))</f>
        <v/>
      </c>
      <c r="S3914" t="str">
        <f>IF(N3914="","",
   IF(OR(N3914 &lt;EDA_Outlier_Analysis!$I$10, N3914 &gt; EDA_Outlier_Analysis!$I$11),
      "Outlier",
      "Normal"))</f>
        <v>Normal</v>
      </c>
    </row>
    <row r="3915" spans="1:19">
      <c r="A3915" t="s">
        <v>8799</v>
      </c>
      <c r="B3915" s="4">
        <v>44897</v>
      </c>
      <c r="C3915" s="2">
        <v>-19354.11</v>
      </c>
      <c r="D3915" t="s">
        <v>840</v>
      </c>
      <c r="E3915" t="s">
        <v>878</v>
      </c>
      <c r="F3915" t="s">
        <v>10</v>
      </c>
      <c r="G3915" t="s">
        <v>24</v>
      </c>
      <c r="I3915" t="s">
        <v>846</v>
      </c>
      <c r="J3915" t="s">
        <v>8800</v>
      </c>
      <c r="K3915" t="str">
        <f>IF(COUNTIF(Customers!A:A, H3915)&gt;0, "Valid", "Invalid")</f>
        <v>Invalid</v>
      </c>
      <c r="L3915" t="str">
        <f t="shared" si="305"/>
        <v>12</v>
      </c>
      <c r="M3915" t="str">
        <f t="shared" si="306"/>
        <v>2022</v>
      </c>
      <c r="N3915">
        <f t="shared" si="307"/>
        <v>-19354.11</v>
      </c>
      <c r="O3915" t="str">
        <f t="shared" si="308"/>
        <v/>
      </c>
      <c r="P3915">
        <f t="shared" si="309"/>
        <v>19354.11</v>
      </c>
      <c r="Q3915" s="48" t="str">
        <f>IF(O3915="","",
   IF(OR(O3915&lt;EDA_Outlier_Analysis!$C$10, O3915&gt;EDA_Outlier_Analysis!$C$11),
      "Outlier",
      "Normal"))</f>
        <v/>
      </c>
      <c r="R3915" t="str">
        <f>IF(P3915="","",
   IF(OR(P3915 &lt; EDA_Outlier_Analysis!$F$7, P3915 &gt; EDA_Outlier_Analysis!$F$8),
      "Outlier",
      "Normal"))</f>
        <v>Outlier</v>
      </c>
      <c r="S3915" t="str">
        <f>IF(N3915="","",
   IF(OR(N3915 &lt;EDA_Outlier_Analysis!$I$10, N3915 &gt; EDA_Outlier_Analysis!$I$11),
      "Outlier",
      "Normal"))</f>
        <v>Normal</v>
      </c>
    </row>
    <row r="3916" spans="1:19">
      <c r="A3916" t="s">
        <v>8801</v>
      </c>
      <c r="B3916" s="4">
        <v>44689</v>
      </c>
      <c r="C3916" s="2">
        <v>31449.14</v>
      </c>
      <c r="D3916" t="s">
        <v>873</v>
      </c>
      <c r="E3916" t="s">
        <v>873</v>
      </c>
      <c r="F3916" t="s">
        <v>9</v>
      </c>
      <c r="G3916" t="s">
        <v>34</v>
      </c>
      <c r="J3916" t="s">
        <v>8802</v>
      </c>
      <c r="K3916" t="str">
        <f>IF(COUNTIF(Customers!A:A, H3916)&gt;0, "Valid", "Invalid")</f>
        <v>Invalid</v>
      </c>
      <c r="L3916" t="str">
        <f t="shared" si="305"/>
        <v>5</v>
      </c>
      <c r="M3916" t="str">
        <f t="shared" si="306"/>
        <v>2022</v>
      </c>
      <c r="N3916">
        <f t="shared" si="307"/>
        <v>-31449.14</v>
      </c>
      <c r="O3916" t="str">
        <f t="shared" si="308"/>
        <v/>
      </c>
      <c r="P3916" t="str">
        <f t="shared" si="309"/>
        <v/>
      </c>
      <c r="Q3916" s="48" t="str">
        <f>IF(O3916="","",
   IF(OR(O3916&lt;EDA_Outlier_Analysis!$C$10, O3916&gt;EDA_Outlier_Analysis!$C$11),
      "Outlier",
      "Normal"))</f>
        <v/>
      </c>
      <c r="R3916" t="str">
        <f>IF(P3916="","",
   IF(OR(P3916 &lt; EDA_Outlier_Analysis!$F$7, P3916 &gt; EDA_Outlier_Analysis!$F$8),
      "Outlier",
      "Normal"))</f>
        <v/>
      </c>
      <c r="S3916" t="str">
        <f>IF(N3916="","",
   IF(OR(N3916 &lt;EDA_Outlier_Analysis!$I$10, N3916 &gt; EDA_Outlier_Analysis!$I$11),
      "Outlier",
      "Normal"))</f>
        <v>Normal</v>
      </c>
    </row>
    <row r="3917" spans="1:19">
      <c r="A3917" t="s">
        <v>8803</v>
      </c>
      <c r="B3917" s="4">
        <v>45136</v>
      </c>
      <c r="C3917" s="2">
        <v>106746.27</v>
      </c>
      <c r="D3917" t="s">
        <v>849</v>
      </c>
      <c r="E3917" t="s">
        <v>850</v>
      </c>
      <c r="F3917" t="s">
        <v>9</v>
      </c>
      <c r="G3917" t="s">
        <v>24</v>
      </c>
      <c r="H3917" t="s">
        <v>105</v>
      </c>
      <c r="J3917" t="s">
        <v>8804</v>
      </c>
      <c r="K3917" t="str">
        <f>IF(COUNTIF(Customers!A:A, H3917)&gt;0, "Valid", "Invalid")</f>
        <v>Valid</v>
      </c>
      <c r="L3917" t="str">
        <f t="shared" si="305"/>
        <v>7</v>
      </c>
      <c r="M3917" t="str">
        <f t="shared" si="306"/>
        <v>2023</v>
      </c>
      <c r="N3917">
        <f t="shared" si="307"/>
        <v>106746.27</v>
      </c>
      <c r="O3917">
        <f t="shared" si="308"/>
        <v>106746.27</v>
      </c>
      <c r="P3917" t="str">
        <f t="shared" si="309"/>
        <v/>
      </c>
      <c r="Q3917" s="48" t="str">
        <f>IF(O3917="","",
   IF(OR(O3917&lt;EDA_Outlier_Analysis!$C$10, O3917&gt;EDA_Outlier_Analysis!$C$11),
      "Outlier",
      "Normal"))</f>
        <v>Normal</v>
      </c>
      <c r="R3917" t="str">
        <f>IF(P3917="","",
   IF(OR(P3917 &lt; EDA_Outlier_Analysis!$F$7, P3917 &gt; EDA_Outlier_Analysis!$F$8),
      "Outlier",
      "Normal"))</f>
        <v/>
      </c>
      <c r="S3917" t="str">
        <f>IF(N3917="","",
   IF(OR(N3917 &lt;EDA_Outlier_Analysis!$I$10, N3917 &gt; EDA_Outlier_Analysis!$I$11),
      "Outlier",
      "Normal"))</f>
        <v>Normal</v>
      </c>
    </row>
    <row r="3918" spans="1:19">
      <c r="A3918" t="s">
        <v>8805</v>
      </c>
      <c r="B3918" s="4">
        <v>45028</v>
      </c>
      <c r="C3918" s="2">
        <v>193680.33</v>
      </c>
      <c r="D3918" t="s">
        <v>849</v>
      </c>
      <c r="E3918" t="s">
        <v>868</v>
      </c>
      <c r="F3918" t="s">
        <v>10</v>
      </c>
      <c r="G3918" t="s">
        <v>20</v>
      </c>
      <c r="H3918" t="s">
        <v>221</v>
      </c>
      <c r="J3918" t="s">
        <v>8806</v>
      </c>
      <c r="K3918" t="str">
        <f>IF(COUNTIF(Customers!A:A, H3918)&gt;0, "Valid", "Invalid")</f>
        <v>Valid</v>
      </c>
      <c r="L3918" t="str">
        <f t="shared" si="305"/>
        <v>4</v>
      </c>
      <c r="M3918" t="str">
        <f t="shared" si="306"/>
        <v>2023</v>
      </c>
      <c r="N3918">
        <f t="shared" si="307"/>
        <v>193680.33</v>
      </c>
      <c r="O3918">
        <f t="shared" si="308"/>
        <v>193680.33</v>
      </c>
      <c r="P3918" t="str">
        <f t="shared" si="309"/>
        <v/>
      </c>
      <c r="Q3918" s="48" t="str">
        <f>IF(O3918="","",
   IF(OR(O3918&lt;EDA_Outlier_Analysis!$C$10, O3918&gt;EDA_Outlier_Analysis!$C$11),
      "Outlier",
      "Normal"))</f>
        <v>Normal</v>
      </c>
      <c r="R3918" t="str">
        <f>IF(P3918="","",
   IF(OR(P3918 &lt; EDA_Outlier_Analysis!$F$7, P3918 &gt; EDA_Outlier_Analysis!$F$8),
      "Outlier",
      "Normal"))</f>
        <v/>
      </c>
      <c r="S3918" t="str">
        <f>IF(N3918="","",
   IF(OR(N3918 &lt;EDA_Outlier_Analysis!$I$10, N3918 &gt; EDA_Outlier_Analysis!$I$11),
      "Outlier",
      "Normal"))</f>
        <v>Normal</v>
      </c>
    </row>
    <row r="3919" spans="1:19">
      <c r="A3919" t="s">
        <v>8807</v>
      </c>
      <c r="B3919" s="4">
        <v>45073</v>
      </c>
      <c r="C3919" s="2">
        <v>34985.120000000003</v>
      </c>
      <c r="D3919" t="s">
        <v>971</v>
      </c>
      <c r="E3919" t="s">
        <v>971</v>
      </c>
      <c r="F3919" t="s">
        <v>10</v>
      </c>
      <c r="G3919" t="s">
        <v>20</v>
      </c>
      <c r="J3919" t="s">
        <v>8808</v>
      </c>
      <c r="K3919" t="str">
        <f>IF(COUNTIF(Customers!A:A, H3919)&gt;0, "Valid", "Invalid")</f>
        <v>Invalid</v>
      </c>
      <c r="L3919" t="str">
        <f t="shared" si="305"/>
        <v>5</v>
      </c>
      <c r="M3919" t="str">
        <f t="shared" si="306"/>
        <v>2023</v>
      </c>
      <c r="N3919">
        <f t="shared" si="307"/>
        <v>-34985.120000000003</v>
      </c>
      <c r="O3919" t="str">
        <f t="shared" si="308"/>
        <v/>
      </c>
      <c r="P3919" t="str">
        <f t="shared" si="309"/>
        <v/>
      </c>
      <c r="Q3919" s="48" t="str">
        <f>IF(O3919="","",
   IF(OR(O3919&lt;EDA_Outlier_Analysis!$C$10, O3919&gt;EDA_Outlier_Analysis!$C$11),
      "Outlier",
      "Normal"))</f>
        <v/>
      </c>
      <c r="R3919" t="str">
        <f>IF(P3919="","",
   IF(OR(P3919 &lt; EDA_Outlier_Analysis!$F$7, P3919 &gt; EDA_Outlier_Analysis!$F$8),
      "Outlier",
      "Normal"))</f>
        <v/>
      </c>
      <c r="S3919" t="str">
        <f>IF(N3919="","",
   IF(OR(N3919 &lt;EDA_Outlier_Analysis!$I$10, N3919 &gt; EDA_Outlier_Analysis!$I$11),
      "Outlier",
      "Normal"))</f>
        <v>Normal</v>
      </c>
    </row>
    <row r="3920" spans="1:19">
      <c r="A3920" t="s">
        <v>8809</v>
      </c>
      <c r="B3920" s="4">
        <v>44846</v>
      </c>
      <c r="C3920" s="2">
        <v>-62008.22</v>
      </c>
      <c r="D3920" t="s">
        <v>840</v>
      </c>
      <c r="E3920" t="s">
        <v>856</v>
      </c>
      <c r="F3920" t="s">
        <v>10</v>
      </c>
      <c r="G3920" t="s">
        <v>24</v>
      </c>
      <c r="I3920" t="s">
        <v>939</v>
      </c>
      <c r="J3920" t="s">
        <v>8810</v>
      </c>
      <c r="K3920" t="str">
        <f>IF(COUNTIF(Customers!A:A, H3920)&gt;0, "Valid", "Invalid")</f>
        <v>Invalid</v>
      </c>
      <c r="L3920" t="str">
        <f t="shared" si="305"/>
        <v>10</v>
      </c>
      <c r="M3920" t="str">
        <f t="shared" si="306"/>
        <v>2022</v>
      </c>
      <c r="N3920">
        <f t="shared" si="307"/>
        <v>-62008.22</v>
      </c>
      <c r="O3920" t="str">
        <f t="shared" si="308"/>
        <v/>
      </c>
      <c r="P3920">
        <f t="shared" si="309"/>
        <v>62008.22</v>
      </c>
      <c r="Q3920" s="48" t="str">
        <f>IF(O3920="","",
   IF(OR(O3920&lt;EDA_Outlier_Analysis!$C$10, O3920&gt;EDA_Outlier_Analysis!$C$11),
      "Outlier",
      "Normal"))</f>
        <v/>
      </c>
      <c r="R3920" t="str">
        <f>IF(P3920="","",
   IF(OR(P3920 &lt; EDA_Outlier_Analysis!$F$7, P3920 &gt; EDA_Outlier_Analysis!$F$8),
      "Outlier",
      "Normal"))</f>
        <v>Outlier</v>
      </c>
      <c r="S3920" t="str">
        <f>IF(N3920="","",
   IF(OR(N3920 &lt;EDA_Outlier_Analysis!$I$10, N3920 &gt; EDA_Outlier_Analysis!$I$11),
      "Outlier",
      "Normal"))</f>
        <v>Normal</v>
      </c>
    </row>
    <row r="3921" spans="1:19">
      <c r="A3921" t="s">
        <v>8811</v>
      </c>
      <c r="B3921" s="4">
        <v>45187</v>
      </c>
      <c r="C3921" s="2">
        <v>112588.34</v>
      </c>
      <c r="D3921" t="s">
        <v>849</v>
      </c>
      <c r="E3921" t="s">
        <v>853</v>
      </c>
      <c r="F3921" t="s">
        <v>9</v>
      </c>
      <c r="G3921" t="s">
        <v>20</v>
      </c>
      <c r="H3921" t="s">
        <v>557</v>
      </c>
      <c r="J3921" t="s">
        <v>8812</v>
      </c>
      <c r="K3921" t="str">
        <f>IF(COUNTIF(Customers!A:A, H3921)&gt;0, "Valid", "Invalid")</f>
        <v>Valid</v>
      </c>
      <c r="L3921" t="str">
        <f t="shared" si="305"/>
        <v>9</v>
      </c>
      <c r="M3921" t="str">
        <f t="shared" si="306"/>
        <v>2023</v>
      </c>
      <c r="N3921">
        <f t="shared" si="307"/>
        <v>112588.34</v>
      </c>
      <c r="O3921">
        <f t="shared" si="308"/>
        <v>112588.34</v>
      </c>
      <c r="P3921" t="str">
        <f t="shared" si="309"/>
        <v/>
      </c>
      <c r="Q3921" s="48" t="str">
        <f>IF(O3921="","",
   IF(OR(O3921&lt;EDA_Outlier_Analysis!$C$10, O3921&gt;EDA_Outlier_Analysis!$C$11),
      "Outlier",
      "Normal"))</f>
        <v>Normal</v>
      </c>
      <c r="R3921" t="str">
        <f>IF(P3921="","",
   IF(OR(P3921 &lt; EDA_Outlier_Analysis!$F$7, P3921 &gt; EDA_Outlier_Analysis!$F$8),
      "Outlier",
      "Normal"))</f>
        <v/>
      </c>
      <c r="S3921" t="str">
        <f>IF(N3921="","",
   IF(OR(N3921 &lt;EDA_Outlier_Analysis!$I$10, N3921 &gt; EDA_Outlier_Analysis!$I$11),
      "Outlier",
      "Normal"))</f>
        <v>Normal</v>
      </c>
    </row>
    <row r="3922" spans="1:19">
      <c r="A3922" t="s">
        <v>8813</v>
      </c>
      <c r="B3922" s="4">
        <v>44656</v>
      </c>
      <c r="C3922" s="2">
        <v>-38069.1</v>
      </c>
      <c r="D3922" t="s">
        <v>840</v>
      </c>
      <c r="E3922" t="s">
        <v>845</v>
      </c>
      <c r="F3922" t="s">
        <v>9</v>
      </c>
      <c r="G3922" t="s">
        <v>20</v>
      </c>
      <c r="I3922" t="s">
        <v>1132</v>
      </c>
      <c r="J3922" t="s">
        <v>8814</v>
      </c>
      <c r="K3922" t="str">
        <f>IF(COUNTIF(Customers!A:A, H3922)&gt;0, "Valid", "Invalid")</f>
        <v>Invalid</v>
      </c>
      <c r="L3922" t="str">
        <f t="shared" si="305"/>
        <v>4</v>
      </c>
      <c r="M3922" t="str">
        <f t="shared" si="306"/>
        <v>2022</v>
      </c>
      <c r="N3922">
        <f t="shared" si="307"/>
        <v>-38069.1</v>
      </c>
      <c r="O3922" t="str">
        <f t="shared" si="308"/>
        <v/>
      </c>
      <c r="P3922">
        <f t="shared" si="309"/>
        <v>38069.1</v>
      </c>
      <c r="Q3922" s="48" t="str">
        <f>IF(O3922="","",
   IF(OR(O3922&lt;EDA_Outlier_Analysis!$C$10, O3922&gt;EDA_Outlier_Analysis!$C$11),
      "Outlier",
      "Normal"))</f>
        <v/>
      </c>
      <c r="R3922" t="str">
        <f>IF(P3922="","",
   IF(OR(P3922 &lt; EDA_Outlier_Analysis!$F$7, P3922 &gt; EDA_Outlier_Analysis!$F$8),
      "Outlier",
      "Normal"))</f>
        <v>Normal</v>
      </c>
      <c r="S3922" t="str">
        <f>IF(N3922="","",
   IF(OR(N3922 &lt;EDA_Outlier_Analysis!$I$10, N3922 &gt; EDA_Outlier_Analysis!$I$11),
      "Outlier",
      "Normal"))</f>
        <v>Normal</v>
      </c>
    </row>
    <row r="3923" spans="1:19">
      <c r="A3923" t="s">
        <v>8815</v>
      </c>
      <c r="B3923" s="4">
        <v>44766</v>
      </c>
      <c r="C3923" s="2">
        <v>-43961.38</v>
      </c>
      <c r="D3923" t="s">
        <v>840</v>
      </c>
      <c r="E3923" t="s">
        <v>864</v>
      </c>
      <c r="F3923" t="s">
        <v>9</v>
      </c>
      <c r="G3923" t="s">
        <v>20</v>
      </c>
      <c r="I3923" t="s">
        <v>4561</v>
      </c>
      <c r="J3923" t="s">
        <v>8816</v>
      </c>
      <c r="K3923" t="str">
        <f>IF(COUNTIF(Customers!A:A, H3923)&gt;0, "Valid", "Invalid")</f>
        <v>Invalid</v>
      </c>
      <c r="L3923" t="str">
        <f t="shared" si="305"/>
        <v>7</v>
      </c>
      <c r="M3923" t="str">
        <f t="shared" si="306"/>
        <v>2022</v>
      </c>
      <c r="N3923">
        <f t="shared" si="307"/>
        <v>-43961.38</v>
      </c>
      <c r="O3923" t="str">
        <f t="shared" si="308"/>
        <v/>
      </c>
      <c r="P3923">
        <f t="shared" si="309"/>
        <v>43961.38</v>
      </c>
      <c r="Q3923" s="48" t="str">
        <f>IF(O3923="","",
   IF(OR(O3923&lt;EDA_Outlier_Analysis!$C$10, O3923&gt;EDA_Outlier_Analysis!$C$11),
      "Outlier",
      "Normal"))</f>
        <v/>
      </c>
      <c r="R3923" t="str">
        <f>IF(P3923="","",
   IF(OR(P3923 &lt; EDA_Outlier_Analysis!$F$7, P3923 &gt; EDA_Outlier_Analysis!$F$8),
      "Outlier",
      "Normal"))</f>
        <v>Normal</v>
      </c>
      <c r="S3923" t="str">
        <f>IF(N3923="","",
   IF(OR(N3923 &lt;EDA_Outlier_Analysis!$I$10, N3923 &gt; EDA_Outlier_Analysis!$I$11),
      "Outlier",
      "Normal"))</f>
        <v>Normal</v>
      </c>
    </row>
    <row r="3924" spans="1:19">
      <c r="A3924" t="s">
        <v>8817</v>
      </c>
      <c r="B3924" s="4">
        <v>45088</v>
      </c>
      <c r="C3924" s="2">
        <v>29837.08</v>
      </c>
      <c r="D3924" t="s">
        <v>849</v>
      </c>
      <c r="E3924" t="s">
        <v>853</v>
      </c>
      <c r="F3924" t="s">
        <v>9</v>
      </c>
      <c r="G3924" t="s">
        <v>20</v>
      </c>
      <c r="H3924" t="s">
        <v>63</v>
      </c>
      <c r="J3924" t="s">
        <v>8818</v>
      </c>
      <c r="K3924" t="str">
        <f>IF(COUNTIF(Customers!A:A, H3924)&gt;0, "Valid", "Invalid")</f>
        <v>Valid</v>
      </c>
      <c r="L3924" t="str">
        <f t="shared" si="305"/>
        <v>6</v>
      </c>
      <c r="M3924" t="str">
        <f t="shared" si="306"/>
        <v>2023</v>
      </c>
      <c r="N3924">
        <f t="shared" si="307"/>
        <v>29837.08</v>
      </c>
      <c r="O3924">
        <f t="shared" si="308"/>
        <v>29837.08</v>
      </c>
      <c r="P3924" t="str">
        <f t="shared" si="309"/>
        <v/>
      </c>
      <c r="Q3924" s="48" t="str">
        <f>IF(O3924="","",
   IF(OR(O3924&lt;EDA_Outlier_Analysis!$C$10, O3924&gt;EDA_Outlier_Analysis!$C$11),
      "Outlier",
      "Normal"))</f>
        <v>Normal</v>
      </c>
      <c r="R3924" t="str">
        <f>IF(P3924="","",
   IF(OR(P3924 &lt; EDA_Outlier_Analysis!$F$7, P3924 &gt; EDA_Outlier_Analysis!$F$8),
      "Outlier",
      "Normal"))</f>
        <v/>
      </c>
      <c r="S3924" t="str">
        <f>IF(N3924="","",
   IF(OR(N3924 &lt;EDA_Outlier_Analysis!$I$10, N3924 &gt; EDA_Outlier_Analysis!$I$11),
      "Outlier",
      "Normal"))</f>
        <v>Normal</v>
      </c>
    </row>
    <row r="3925" spans="1:19">
      <c r="A3925" t="s">
        <v>8819</v>
      </c>
      <c r="B3925" s="4">
        <v>45270</v>
      </c>
      <c r="C3925" s="2">
        <v>236492.92</v>
      </c>
      <c r="D3925" t="s">
        <v>849</v>
      </c>
      <c r="E3925" t="s">
        <v>853</v>
      </c>
      <c r="F3925" t="s">
        <v>10</v>
      </c>
      <c r="G3925" t="s">
        <v>34</v>
      </c>
      <c r="H3925" t="s">
        <v>297</v>
      </c>
      <c r="J3925" t="s">
        <v>8820</v>
      </c>
      <c r="K3925" t="str">
        <f>IF(COUNTIF(Customers!A:A, H3925)&gt;0, "Valid", "Invalid")</f>
        <v>Valid</v>
      </c>
      <c r="L3925" t="str">
        <f t="shared" si="305"/>
        <v>12</v>
      </c>
      <c r="M3925" t="str">
        <f t="shared" si="306"/>
        <v>2023</v>
      </c>
      <c r="N3925">
        <f t="shared" si="307"/>
        <v>236492.92</v>
      </c>
      <c r="O3925">
        <f t="shared" si="308"/>
        <v>236492.92</v>
      </c>
      <c r="P3925" t="str">
        <f t="shared" si="309"/>
        <v/>
      </c>
      <c r="Q3925" s="48" t="str">
        <f>IF(O3925="","",
   IF(OR(O3925&lt;EDA_Outlier_Analysis!$C$10, O3925&gt;EDA_Outlier_Analysis!$C$11),
      "Outlier",
      "Normal"))</f>
        <v>Normal</v>
      </c>
      <c r="R3925" t="str">
        <f>IF(P3925="","",
   IF(OR(P3925 &lt; EDA_Outlier_Analysis!$F$7, P3925 &gt; EDA_Outlier_Analysis!$F$8),
      "Outlier",
      "Normal"))</f>
        <v/>
      </c>
      <c r="S3925" t="str">
        <f>IF(N3925="","",
   IF(OR(N3925 &lt;EDA_Outlier_Analysis!$I$10, N3925 &gt; EDA_Outlier_Analysis!$I$11),
      "Outlier",
      "Normal"))</f>
        <v>Normal</v>
      </c>
    </row>
    <row r="3926" spans="1:19">
      <c r="A3926" t="s">
        <v>8821</v>
      </c>
      <c r="B3926" s="4">
        <v>45157</v>
      </c>
      <c r="C3926" s="2">
        <v>-43085.69</v>
      </c>
      <c r="D3926" t="s">
        <v>840</v>
      </c>
      <c r="E3926" t="s">
        <v>841</v>
      </c>
      <c r="F3926" t="s">
        <v>9</v>
      </c>
      <c r="G3926" t="s">
        <v>24</v>
      </c>
      <c r="I3926" t="s">
        <v>1415</v>
      </c>
      <c r="J3926" t="s">
        <v>8822</v>
      </c>
      <c r="K3926" t="str">
        <f>IF(COUNTIF(Customers!A:A, H3926)&gt;0, "Valid", "Invalid")</f>
        <v>Invalid</v>
      </c>
      <c r="L3926" t="str">
        <f t="shared" si="305"/>
        <v>8</v>
      </c>
      <c r="M3926" t="str">
        <f t="shared" si="306"/>
        <v>2023</v>
      </c>
      <c r="N3926">
        <f t="shared" si="307"/>
        <v>-43085.69</v>
      </c>
      <c r="O3926" t="str">
        <f t="shared" si="308"/>
        <v/>
      </c>
      <c r="P3926">
        <f t="shared" si="309"/>
        <v>43085.69</v>
      </c>
      <c r="Q3926" s="48" t="str">
        <f>IF(O3926="","",
   IF(OR(O3926&lt;EDA_Outlier_Analysis!$C$10, O3926&gt;EDA_Outlier_Analysis!$C$11),
      "Outlier",
      "Normal"))</f>
        <v/>
      </c>
      <c r="R3926" t="str">
        <f>IF(P3926="","",
   IF(OR(P3926 &lt; EDA_Outlier_Analysis!$F$7, P3926 &gt; EDA_Outlier_Analysis!$F$8),
      "Outlier",
      "Normal"))</f>
        <v>Normal</v>
      </c>
      <c r="S3926" t="str">
        <f>IF(N3926="","",
   IF(OR(N3926 &lt;EDA_Outlier_Analysis!$I$10, N3926 &gt; EDA_Outlier_Analysis!$I$11),
      "Outlier",
      "Normal"))</f>
        <v>Normal</v>
      </c>
    </row>
    <row r="3927" spans="1:19">
      <c r="A3927" t="s">
        <v>8823</v>
      </c>
      <c r="B3927" s="4">
        <v>44719</v>
      </c>
      <c r="C3927" s="2">
        <v>-12732.17</v>
      </c>
      <c r="D3927" t="s">
        <v>840</v>
      </c>
      <c r="E3927" t="s">
        <v>864</v>
      </c>
      <c r="F3927" t="s">
        <v>10</v>
      </c>
      <c r="G3927" t="s">
        <v>31</v>
      </c>
      <c r="I3927" t="s">
        <v>1167</v>
      </c>
      <c r="J3927" t="s">
        <v>8824</v>
      </c>
      <c r="K3927" t="str">
        <f>IF(COUNTIF(Customers!A:A, H3927)&gt;0, "Valid", "Invalid")</f>
        <v>Invalid</v>
      </c>
      <c r="L3927" t="str">
        <f t="shared" si="305"/>
        <v>6</v>
      </c>
      <c r="M3927" t="str">
        <f t="shared" si="306"/>
        <v>2022</v>
      </c>
      <c r="N3927">
        <f t="shared" si="307"/>
        <v>-12732.17</v>
      </c>
      <c r="O3927" t="str">
        <f t="shared" si="308"/>
        <v/>
      </c>
      <c r="P3927">
        <f t="shared" si="309"/>
        <v>12732.17</v>
      </c>
      <c r="Q3927" s="48" t="str">
        <f>IF(O3927="","",
   IF(OR(O3927&lt;EDA_Outlier_Analysis!$C$10, O3927&gt;EDA_Outlier_Analysis!$C$11),
      "Outlier",
      "Normal"))</f>
        <v/>
      </c>
      <c r="R3927" t="str">
        <f>IF(P3927="","",
   IF(OR(P3927 &lt; EDA_Outlier_Analysis!$F$7, P3927 &gt; EDA_Outlier_Analysis!$F$8),
      "Outlier",
      "Normal"))</f>
        <v>Outlier</v>
      </c>
      <c r="S3927" t="str">
        <f>IF(N3927="","",
   IF(OR(N3927 &lt;EDA_Outlier_Analysis!$I$10, N3927 &gt; EDA_Outlier_Analysis!$I$11),
      "Outlier",
      "Normal"))</f>
        <v>Normal</v>
      </c>
    </row>
    <row r="3928" spans="1:19">
      <c r="A3928" t="s">
        <v>8825</v>
      </c>
      <c r="B3928" s="4">
        <v>45251</v>
      </c>
      <c r="C3928" s="2">
        <v>-72966.23</v>
      </c>
      <c r="D3928" t="s">
        <v>840</v>
      </c>
      <c r="E3928" t="s">
        <v>845</v>
      </c>
      <c r="F3928" t="s">
        <v>10</v>
      </c>
      <c r="G3928" t="s">
        <v>31</v>
      </c>
      <c r="I3928" t="s">
        <v>1177</v>
      </c>
      <c r="J3928" t="s">
        <v>8826</v>
      </c>
      <c r="K3928" t="str">
        <f>IF(COUNTIF(Customers!A:A, H3928)&gt;0, "Valid", "Invalid")</f>
        <v>Invalid</v>
      </c>
      <c r="L3928" t="str">
        <f t="shared" si="305"/>
        <v>11</v>
      </c>
      <c r="M3928" t="str">
        <f t="shared" si="306"/>
        <v>2023</v>
      </c>
      <c r="N3928">
        <f t="shared" si="307"/>
        <v>-72966.23</v>
      </c>
      <c r="O3928" t="str">
        <f t="shared" si="308"/>
        <v/>
      </c>
      <c r="P3928">
        <f t="shared" si="309"/>
        <v>72966.23</v>
      </c>
      <c r="Q3928" s="48" t="str">
        <f>IF(O3928="","",
   IF(OR(O3928&lt;EDA_Outlier_Analysis!$C$10, O3928&gt;EDA_Outlier_Analysis!$C$11),
      "Outlier",
      "Normal"))</f>
        <v/>
      </c>
      <c r="R3928" t="str">
        <f>IF(P3928="","",
   IF(OR(P3928 &lt; EDA_Outlier_Analysis!$F$7, P3928 &gt; EDA_Outlier_Analysis!$F$8),
      "Outlier",
      "Normal"))</f>
        <v>Outlier</v>
      </c>
      <c r="S3928" t="str">
        <f>IF(N3928="","",
   IF(OR(N3928 &lt;EDA_Outlier_Analysis!$I$10, N3928 &gt; EDA_Outlier_Analysis!$I$11),
      "Outlier",
      "Normal"))</f>
        <v>Normal</v>
      </c>
    </row>
    <row r="3929" spans="1:19">
      <c r="A3929" t="s">
        <v>8827</v>
      </c>
      <c r="B3929" s="4">
        <v>45059</v>
      </c>
      <c r="C3929" s="2">
        <v>-45776.959999999999</v>
      </c>
      <c r="D3929" t="s">
        <v>840</v>
      </c>
      <c r="E3929" t="s">
        <v>841</v>
      </c>
      <c r="F3929" t="s">
        <v>11</v>
      </c>
      <c r="G3929" t="s">
        <v>20</v>
      </c>
      <c r="I3929" t="s">
        <v>1438</v>
      </c>
      <c r="J3929" t="s">
        <v>8828</v>
      </c>
      <c r="K3929" t="str">
        <f>IF(COUNTIF(Customers!A:A, H3929)&gt;0, "Valid", "Invalid")</f>
        <v>Invalid</v>
      </c>
      <c r="L3929" t="str">
        <f t="shared" si="305"/>
        <v>5</v>
      </c>
      <c r="M3929" t="str">
        <f t="shared" si="306"/>
        <v>2023</v>
      </c>
      <c r="N3929">
        <f t="shared" si="307"/>
        <v>-45776.959999999999</v>
      </c>
      <c r="O3929" t="str">
        <f t="shared" si="308"/>
        <v/>
      </c>
      <c r="P3929">
        <f t="shared" si="309"/>
        <v>45776.959999999999</v>
      </c>
      <c r="Q3929" s="48" t="str">
        <f>IF(O3929="","",
   IF(OR(O3929&lt;EDA_Outlier_Analysis!$C$10, O3929&gt;EDA_Outlier_Analysis!$C$11),
      "Outlier",
      "Normal"))</f>
        <v/>
      </c>
      <c r="R3929" t="str">
        <f>IF(P3929="","",
   IF(OR(P3929 &lt; EDA_Outlier_Analysis!$F$7, P3929 &gt; EDA_Outlier_Analysis!$F$8),
      "Outlier",
      "Normal"))</f>
        <v>Normal</v>
      </c>
      <c r="S3929" t="str">
        <f>IF(N3929="","",
   IF(OR(N3929 &lt;EDA_Outlier_Analysis!$I$10, N3929 &gt; EDA_Outlier_Analysis!$I$11),
      "Outlier",
      "Normal"))</f>
        <v>Normal</v>
      </c>
    </row>
    <row r="3930" spans="1:19">
      <c r="A3930" t="s">
        <v>8829</v>
      </c>
      <c r="B3930" s="4">
        <v>44800</v>
      </c>
      <c r="C3930" s="2">
        <v>-49274.03</v>
      </c>
      <c r="D3930" t="s">
        <v>840</v>
      </c>
      <c r="E3930" t="s">
        <v>845</v>
      </c>
      <c r="F3930" t="s">
        <v>10</v>
      </c>
      <c r="G3930" t="s">
        <v>31</v>
      </c>
      <c r="I3930" t="s">
        <v>1141</v>
      </c>
      <c r="J3930" t="s">
        <v>8830</v>
      </c>
      <c r="K3930" t="str">
        <f>IF(COUNTIF(Customers!A:A, H3930)&gt;0, "Valid", "Invalid")</f>
        <v>Invalid</v>
      </c>
      <c r="L3930" t="str">
        <f t="shared" si="305"/>
        <v>8</v>
      </c>
      <c r="M3930" t="str">
        <f t="shared" si="306"/>
        <v>2022</v>
      </c>
      <c r="N3930">
        <f t="shared" si="307"/>
        <v>-49274.03</v>
      </c>
      <c r="O3930" t="str">
        <f t="shared" si="308"/>
        <v/>
      </c>
      <c r="P3930">
        <f t="shared" si="309"/>
        <v>49274.03</v>
      </c>
      <c r="Q3930" s="48" t="str">
        <f>IF(O3930="","",
   IF(OR(O3930&lt;EDA_Outlier_Analysis!$C$10, O3930&gt;EDA_Outlier_Analysis!$C$11),
      "Outlier",
      "Normal"))</f>
        <v/>
      </c>
      <c r="R3930" t="str">
        <f>IF(P3930="","",
   IF(OR(P3930 &lt; EDA_Outlier_Analysis!$F$7, P3930 &gt; EDA_Outlier_Analysis!$F$8),
      "Outlier",
      "Normal"))</f>
        <v>Normal</v>
      </c>
      <c r="S3930" t="str">
        <f>IF(N3930="","",
   IF(OR(N3930 &lt;EDA_Outlier_Analysis!$I$10, N3930 &gt; EDA_Outlier_Analysis!$I$11),
      "Outlier",
      "Normal"))</f>
        <v>Normal</v>
      </c>
    </row>
    <row r="3931" spans="1:19">
      <c r="A3931" t="s">
        <v>8831</v>
      </c>
      <c r="B3931" s="4">
        <v>44959</v>
      </c>
      <c r="C3931" s="2">
        <v>-46851.08</v>
      </c>
      <c r="D3931" t="s">
        <v>840</v>
      </c>
      <c r="E3931" t="s">
        <v>878</v>
      </c>
      <c r="F3931" t="s">
        <v>9</v>
      </c>
      <c r="G3931" t="s">
        <v>31</v>
      </c>
      <c r="I3931" t="s">
        <v>2544</v>
      </c>
      <c r="J3931" t="s">
        <v>8832</v>
      </c>
      <c r="K3931" t="str">
        <f>IF(COUNTIF(Customers!A:A, H3931)&gt;0, "Valid", "Invalid")</f>
        <v>Invalid</v>
      </c>
      <c r="L3931" t="str">
        <f t="shared" si="305"/>
        <v>2</v>
      </c>
      <c r="M3931" t="str">
        <f t="shared" si="306"/>
        <v>2023</v>
      </c>
      <c r="N3931">
        <f t="shared" si="307"/>
        <v>-46851.08</v>
      </c>
      <c r="O3931" t="str">
        <f t="shared" si="308"/>
        <v/>
      </c>
      <c r="P3931">
        <f t="shared" si="309"/>
        <v>46851.08</v>
      </c>
      <c r="Q3931" s="48" t="str">
        <f>IF(O3931="","",
   IF(OR(O3931&lt;EDA_Outlier_Analysis!$C$10, O3931&gt;EDA_Outlier_Analysis!$C$11),
      "Outlier",
      "Normal"))</f>
        <v/>
      </c>
      <c r="R3931" t="str">
        <f>IF(P3931="","",
   IF(OR(P3931 &lt; EDA_Outlier_Analysis!$F$7, P3931 &gt; EDA_Outlier_Analysis!$F$8),
      "Outlier",
      "Normal"))</f>
        <v>Normal</v>
      </c>
      <c r="S3931" t="str">
        <f>IF(N3931="","",
   IF(OR(N3931 &lt;EDA_Outlier_Analysis!$I$10, N3931 &gt; EDA_Outlier_Analysis!$I$11),
      "Outlier",
      "Normal"))</f>
        <v>Normal</v>
      </c>
    </row>
    <row r="3932" spans="1:19">
      <c r="A3932" t="s">
        <v>8833</v>
      </c>
      <c r="B3932" s="4">
        <v>44996</v>
      </c>
      <c r="C3932" s="2">
        <v>-49028.6</v>
      </c>
      <c r="D3932" t="s">
        <v>840</v>
      </c>
      <c r="E3932" t="s">
        <v>864</v>
      </c>
      <c r="F3932" t="s">
        <v>9</v>
      </c>
      <c r="G3932" t="s">
        <v>24</v>
      </c>
      <c r="I3932" t="s">
        <v>1399</v>
      </c>
      <c r="J3932" t="s">
        <v>8834</v>
      </c>
      <c r="K3932" t="str">
        <f>IF(COUNTIF(Customers!A:A, H3932)&gt;0, "Valid", "Invalid")</f>
        <v>Invalid</v>
      </c>
      <c r="L3932" t="str">
        <f t="shared" si="305"/>
        <v>3</v>
      </c>
      <c r="M3932" t="str">
        <f t="shared" si="306"/>
        <v>2023</v>
      </c>
      <c r="N3932">
        <f t="shared" si="307"/>
        <v>-49028.6</v>
      </c>
      <c r="O3932" t="str">
        <f t="shared" si="308"/>
        <v/>
      </c>
      <c r="P3932">
        <f t="shared" si="309"/>
        <v>49028.6</v>
      </c>
      <c r="Q3932" s="48" t="str">
        <f>IF(O3932="","",
   IF(OR(O3932&lt;EDA_Outlier_Analysis!$C$10, O3932&gt;EDA_Outlier_Analysis!$C$11),
      "Outlier",
      "Normal"))</f>
        <v/>
      </c>
      <c r="R3932" t="str">
        <f>IF(P3932="","",
   IF(OR(P3932 &lt; EDA_Outlier_Analysis!$F$7, P3932 &gt; EDA_Outlier_Analysis!$F$8),
      "Outlier",
      "Normal"))</f>
        <v>Normal</v>
      </c>
      <c r="S3932" t="str">
        <f>IF(N3932="","",
   IF(OR(N3932 &lt;EDA_Outlier_Analysis!$I$10, N3932 &gt; EDA_Outlier_Analysis!$I$11),
      "Outlier",
      "Normal"))</f>
        <v>Normal</v>
      </c>
    </row>
    <row r="3933" spans="1:19">
      <c r="A3933" t="s">
        <v>8835</v>
      </c>
      <c r="B3933" s="4">
        <v>44745</v>
      </c>
      <c r="C3933" s="2">
        <v>-19046.91</v>
      </c>
      <c r="D3933" t="s">
        <v>840</v>
      </c>
      <c r="E3933" t="s">
        <v>905</v>
      </c>
      <c r="F3933" t="s">
        <v>9</v>
      </c>
      <c r="G3933" t="s">
        <v>34</v>
      </c>
      <c r="I3933" t="s">
        <v>3102</v>
      </c>
      <c r="J3933" t="s">
        <v>8836</v>
      </c>
      <c r="K3933" t="str">
        <f>IF(COUNTIF(Customers!A:A, H3933)&gt;0, "Valid", "Invalid")</f>
        <v>Invalid</v>
      </c>
      <c r="L3933" t="str">
        <f t="shared" si="305"/>
        <v>7</v>
      </c>
      <c r="M3933" t="str">
        <f t="shared" si="306"/>
        <v>2022</v>
      </c>
      <c r="N3933">
        <f t="shared" si="307"/>
        <v>-19046.91</v>
      </c>
      <c r="O3933" t="str">
        <f t="shared" si="308"/>
        <v/>
      </c>
      <c r="P3933">
        <f t="shared" si="309"/>
        <v>19046.91</v>
      </c>
      <c r="Q3933" s="48" t="str">
        <f>IF(O3933="","",
   IF(OR(O3933&lt;EDA_Outlier_Analysis!$C$10, O3933&gt;EDA_Outlier_Analysis!$C$11),
      "Outlier",
      "Normal"))</f>
        <v/>
      </c>
      <c r="R3933" t="str">
        <f>IF(P3933="","",
   IF(OR(P3933 &lt; EDA_Outlier_Analysis!$F$7, P3933 &gt; EDA_Outlier_Analysis!$F$8),
      "Outlier",
      "Normal"))</f>
        <v>Outlier</v>
      </c>
      <c r="S3933" t="str">
        <f>IF(N3933="","",
   IF(OR(N3933 &lt;EDA_Outlier_Analysis!$I$10, N3933 &gt; EDA_Outlier_Analysis!$I$11),
      "Outlier",
      "Normal"))</f>
        <v>Normal</v>
      </c>
    </row>
    <row r="3934" spans="1:19">
      <c r="A3934" t="s">
        <v>8837</v>
      </c>
      <c r="B3934" s="4">
        <v>45077</v>
      </c>
      <c r="C3934" s="2">
        <v>-67147.95</v>
      </c>
      <c r="D3934" t="s">
        <v>840</v>
      </c>
      <c r="E3934" t="s">
        <v>864</v>
      </c>
      <c r="F3934" t="s">
        <v>11</v>
      </c>
      <c r="G3934" t="s">
        <v>34</v>
      </c>
      <c r="I3934" t="s">
        <v>912</v>
      </c>
      <c r="J3934" t="s">
        <v>8838</v>
      </c>
      <c r="K3934" t="str">
        <f>IF(COUNTIF(Customers!A:A, H3934)&gt;0, "Valid", "Invalid")</f>
        <v>Invalid</v>
      </c>
      <c r="L3934" t="str">
        <f t="shared" si="305"/>
        <v>5</v>
      </c>
      <c r="M3934" t="str">
        <f t="shared" si="306"/>
        <v>2023</v>
      </c>
      <c r="N3934">
        <f t="shared" si="307"/>
        <v>-67147.95</v>
      </c>
      <c r="O3934" t="str">
        <f t="shared" si="308"/>
        <v/>
      </c>
      <c r="P3934">
        <f t="shared" si="309"/>
        <v>67147.95</v>
      </c>
      <c r="Q3934" s="48" t="str">
        <f>IF(O3934="","",
   IF(OR(O3934&lt;EDA_Outlier_Analysis!$C$10, O3934&gt;EDA_Outlier_Analysis!$C$11),
      "Outlier",
      "Normal"))</f>
        <v/>
      </c>
      <c r="R3934" t="str">
        <f>IF(P3934="","",
   IF(OR(P3934 &lt; EDA_Outlier_Analysis!$F$7, P3934 &gt; EDA_Outlier_Analysis!$F$8),
      "Outlier",
      "Normal"))</f>
        <v>Outlier</v>
      </c>
      <c r="S3934" t="str">
        <f>IF(N3934="","",
   IF(OR(N3934 &lt;EDA_Outlier_Analysis!$I$10, N3934 &gt; EDA_Outlier_Analysis!$I$11),
      "Outlier",
      "Normal"))</f>
        <v>Normal</v>
      </c>
    </row>
    <row r="3935" spans="1:19">
      <c r="A3935" t="s">
        <v>8839</v>
      </c>
      <c r="B3935" s="4">
        <v>45009</v>
      </c>
      <c r="C3935" s="2">
        <v>-74002.39</v>
      </c>
      <c r="D3935" t="s">
        <v>840</v>
      </c>
      <c r="E3935" t="s">
        <v>864</v>
      </c>
      <c r="F3935" t="s">
        <v>10</v>
      </c>
      <c r="G3935" t="s">
        <v>31</v>
      </c>
      <c r="I3935" t="s">
        <v>1524</v>
      </c>
      <c r="J3935" t="s">
        <v>8840</v>
      </c>
      <c r="K3935" t="str">
        <f>IF(COUNTIF(Customers!A:A, H3935)&gt;0, "Valid", "Invalid")</f>
        <v>Invalid</v>
      </c>
      <c r="L3935" t="str">
        <f t="shared" si="305"/>
        <v>3</v>
      </c>
      <c r="M3935" t="str">
        <f t="shared" si="306"/>
        <v>2023</v>
      </c>
      <c r="N3935">
        <f t="shared" si="307"/>
        <v>-74002.39</v>
      </c>
      <c r="O3935" t="str">
        <f t="shared" si="308"/>
        <v/>
      </c>
      <c r="P3935">
        <f t="shared" si="309"/>
        <v>74002.39</v>
      </c>
      <c r="Q3935" s="48" t="str">
        <f>IF(O3935="","",
   IF(OR(O3935&lt;EDA_Outlier_Analysis!$C$10, O3935&gt;EDA_Outlier_Analysis!$C$11),
      "Outlier",
      "Normal"))</f>
        <v/>
      </c>
      <c r="R3935" t="str">
        <f>IF(P3935="","",
   IF(OR(P3935 &lt; EDA_Outlier_Analysis!$F$7, P3935 &gt; EDA_Outlier_Analysis!$F$8),
      "Outlier",
      "Normal"))</f>
        <v>Outlier</v>
      </c>
      <c r="S3935" t="str">
        <f>IF(N3935="","",
   IF(OR(N3935 &lt;EDA_Outlier_Analysis!$I$10, N3935 &gt; EDA_Outlier_Analysis!$I$11),
      "Outlier",
      "Normal"))</f>
        <v>Normal</v>
      </c>
    </row>
    <row r="3936" spans="1:19">
      <c r="A3936" t="s">
        <v>8841</v>
      </c>
      <c r="B3936" s="4">
        <v>45233</v>
      </c>
      <c r="C3936" s="2">
        <v>-26912.31</v>
      </c>
      <c r="D3936" t="s">
        <v>840</v>
      </c>
      <c r="E3936" t="s">
        <v>841</v>
      </c>
      <c r="F3936" t="s">
        <v>11</v>
      </c>
      <c r="G3936" t="s">
        <v>31</v>
      </c>
      <c r="I3936" t="s">
        <v>1443</v>
      </c>
      <c r="J3936" t="s">
        <v>8842</v>
      </c>
      <c r="K3936" t="str">
        <f>IF(COUNTIF(Customers!A:A, H3936)&gt;0, "Valid", "Invalid")</f>
        <v>Invalid</v>
      </c>
      <c r="L3936" t="str">
        <f t="shared" si="305"/>
        <v>11</v>
      </c>
      <c r="M3936" t="str">
        <f t="shared" si="306"/>
        <v>2023</v>
      </c>
      <c r="N3936">
        <f t="shared" si="307"/>
        <v>-26912.31</v>
      </c>
      <c r="O3936" t="str">
        <f t="shared" si="308"/>
        <v/>
      </c>
      <c r="P3936">
        <f t="shared" si="309"/>
        <v>26912.31</v>
      </c>
      <c r="Q3936" s="48" t="str">
        <f>IF(O3936="","",
   IF(OR(O3936&lt;EDA_Outlier_Analysis!$C$10, O3936&gt;EDA_Outlier_Analysis!$C$11),
      "Outlier",
      "Normal"))</f>
        <v/>
      </c>
      <c r="R3936" t="str">
        <f>IF(P3936="","",
   IF(OR(P3936 &lt; EDA_Outlier_Analysis!$F$7, P3936 &gt; EDA_Outlier_Analysis!$F$8),
      "Outlier",
      "Normal"))</f>
        <v>Outlier</v>
      </c>
      <c r="S3936" t="str">
        <f>IF(N3936="","",
   IF(OR(N3936 &lt;EDA_Outlier_Analysis!$I$10, N3936 &gt; EDA_Outlier_Analysis!$I$11),
      "Outlier",
      "Normal"))</f>
        <v>Normal</v>
      </c>
    </row>
    <row r="3937" spans="1:19">
      <c r="A3937" t="s">
        <v>8843</v>
      </c>
      <c r="B3937" s="4">
        <v>44939</v>
      </c>
      <c r="C3937" s="2">
        <v>-57998.29</v>
      </c>
      <c r="D3937" t="s">
        <v>840</v>
      </c>
      <c r="E3937" t="s">
        <v>856</v>
      </c>
      <c r="F3937" t="s">
        <v>10</v>
      </c>
      <c r="G3937" t="s">
        <v>24</v>
      </c>
      <c r="I3937" t="s">
        <v>939</v>
      </c>
      <c r="J3937" t="s">
        <v>8844</v>
      </c>
      <c r="K3937" t="str">
        <f>IF(COUNTIF(Customers!A:A, H3937)&gt;0, "Valid", "Invalid")</f>
        <v>Invalid</v>
      </c>
      <c r="L3937" t="str">
        <f t="shared" si="305"/>
        <v>1</v>
      </c>
      <c r="M3937" t="str">
        <f t="shared" si="306"/>
        <v>2023</v>
      </c>
      <c r="N3937">
        <f t="shared" si="307"/>
        <v>-57998.29</v>
      </c>
      <c r="O3937" t="str">
        <f t="shared" si="308"/>
        <v/>
      </c>
      <c r="P3937">
        <f t="shared" si="309"/>
        <v>57998.29</v>
      </c>
      <c r="Q3937" s="48" t="str">
        <f>IF(O3937="","",
   IF(OR(O3937&lt;EDA_Outlier_Analysis!$C$10, O3937&gt;EDA_Outlier_Analysis!$C$11),
      "Outlier",
      "Normal"))</f>
        <v/>
      </c>
      <c r="R3937" t="str">
        <f>IF(P3937="","",
   IF(OR(P3937 &lt; EDA_Outlier_Analysis!$F$7, P3937 &gt; EDA_Outlier_Analysis!$F$8),
      "Outlier",
      "Normal"))</f>
        <v>Outlier</v>
      </c>
      <c r="S3937" t="str">
        <f>IF(N3937="","",
   IF(OR(N3937 &lt;EDA_Outlier_Analysis!$I$10, N3937 &gt; EDA_Outlier_Analysis!$I$11),
      "Outlier",
      "Normal"))</f>
        <v>Normal</v>
      </c>
    </row>
    <row r="3938" spans="1:19">
      <c r="A3938" t="s">
        <v>8845</v>
      </c>
      <c r="B3938" s="4">
        <v>45015</v>
      </c>
      <c r="C3938" s="2">
        <v>201986.28</v>
      </c>
      <c r="D3938" t="s">
        <v>849</v>
      </c>
      <c r="E3938" t="s">
        <v>853</v>
      </c>
      <c r="F3938" t="s">
        <v>11</v>
      </c>
      <c r="G3938" t="s">
        <v>31</v>
      </c>
      <c r="H3938" t="s">
        <v>257</v>
      </c>
      <c r="J3938" t="s">
        <v>8846</v>
      </c>
      <c r="K3938" t="str">
        <f>IF(COUNTIF(Customers!A:A, H3938)&gt;0, "Valid", "Invalid")</f>
        <v>Valid</v>
      </c>
      <c r="L3938" t="str">
        <f t="shared" si="305"/>
        <v>3</v>
      </c>
      <c r="M3938" t="str">
        <f t="shared" si="306"/>
        <v>2023</v>
      </c>
      <c r="N3938">
        <f t="shared" si="307"/>
        <v>201986.28</v>
      </c>
      <c r="O3938">
        <f t="shared" si="308"/>
        <v>201986.28</v>
      </c>
      <c r="P3938" t="str">
        <f t="shared" si="309"/>
        <v/>
      </c>
      <c r="Q3938" s="48" t="str">
        <f>IF(O3938="","",
   IF(OR(O3938&lt;EDA_Outlier_Analysis!$C$10, O3938&gt;EDA_Outlier_Analysis!$C$11),
      "Outlier",
      "Normal"))</f>
        <v>Normal</v>
      </c>
      <c r="R3938" t="str">
        <f>IF(P3938="","",
   IF(OR(P3938 &lt; EDA_Outlier_Analysis!$F$7, P3938 &gt; EDA_Outlier_Analysis!$F$8),
      "Outlier",
      "Normal"))</f>
        <v/>
      </c>
      <c r="S3938" t="str">
        <f>IF(N3938="","",
   IF(OR(N3938 &lt;EDA_Outlier_Analysis!$I$10, N3938 &gt; EDA_Outlier_Analysis!$I$11),
      "Outlier",
      "Normal"))</f>
        <v>Normal</v>
      </c>
    </row>
    <row r="3939" spans="1:19">
      <c r="A3939" t="s">
        <v>8847</v>
      </c>
      <c r="B3939" s="4">
        <v>44986</v>
      </c>
      <c r="C3939" s="2">
        <v>79310.42</v>
      </c>
      <c r="D3939" t="s">
        <v>849</v>
      </c>
      <c r="E3939" t="s">
        <v>868</v>
      </c>
      <c r="F3939" t="s">
        <v>9</v>
      </c>
      <c r="G3939" t="s">
        <v>34</v>
      </c>
      <c r="H3939" t="s">
        <v>145</v>
      </c>
      <c r="J3939" t="s">
        <v>8848</v>
      </c>
      <c r="K3939" t="str">
        <f>IF(COUNTIF(Customers!A:A, H3939)&gt;0, "Valid", "Invalid")</f>
        <v>Valid</v>
      </c>
      <c r="L3939" t="str">
        <f t="shared" si="305"/>
        <v>3</v>
      </c>
      <c r="M3939" t="str">
        <f t="shared" si="306"/>
        <v>2023</v>
      </c>
      <c r="N3939">
        <f t="shared" si="307"/>
        <v>79310.42</v>
      </c>
      <c r="O3939">
        <f t="shared" si="308"/>
        <v>79310.42</v>
      </c>
      <c r="P3939" t="str">
        <f t="shared" si="309"/>
        <v/>
      </c>
      <c r="Q3939" s="48" t="str">
        <f>IF(O3939="","",
   IF(OR(O3939&lt;EDA_Outlier_Analysis!$C$10, O3939&gt;EDA_Outlier_Analysis!$C$11),
      "Outlier",
      "Normal"))</f>
        <v>Normal</v>
      </c>
      <c r="R3939" t="str">
        <f>IF(P3939="","",
   IF(OR(P3939 &lt; EDA_Outlier_Analysis!$F$7, P3939 &gt; EDA_Outlier_Analysis!$F$8),
      "Outlier",
      "Normal"))</f>
        <v/>
      </c>
      <c r="S3939" t="str">
        <f>IF(N3939="","",
   IF(OR(N3939 &lt;EDA_Outlier_Analysis!$I$10, N3939 &gt; EDA_Outlier_Analysis!$I$11),
      "Outlier",
      "Normal"))</f>
        <v>Normal</v>
      </c>
    </row>
    <row r="3940" spans="1:19">
      <c r="A3940" t="s">
        <v>8849</v>
      </c>
      <c r="B3940" s="4">
        <v>45023</v>
      </c>
      <c r="C3940" s="2">
        <v>-67069.63</v>
      </c>
      <c r="D3940" t="s">
        <v>840</v>
      </c>
      <c r="E3940" t="s">
        <v>878</v>
      </c>
      <c r="F3940" t="s">
        <v>10</v>
      </c>
      <c r="G3940" t="s">
        <v>34</v>
      </c>
      <c r="I3940" t="s">
        <v>909</v>
      </c>
      <c r="J3940" t="s">
        <v>8850</v>
      </c>
      <c r="K3940" t="str">
        <f>IF(COUNTIF(Customers!A:A, H3940)&gt;0, "Valid", "Invalid")</f>
        <v>Invalid</v>
      </c>
      <c r="L3940" t="str">
        <f t="shared" si="305"/>
        <v>4</v>
      </c>
      <c r="M3940" t="str">
        <f t="shared" si="306"/>
        <v>2023</v>
      </c>
      <c r="N3940">
        <f t="shared" si="307"/>
        <v>-67069.63</v>
      </c>
      <c r="O3940" t="str">
        <f t="shared" si="308"/>
        <v/>
      </c>
      <c r="P3940">
        <f t="shared" si="309"/>
        <v>67069.63</v>
      </c>
      <c r="Q3940" s="48" t="str">
        <f>IF(O3940="","",
   IF(OR(O3940&lt;EDA_Outlier_Analysis!$C$10, O3940&gt;EDA_Outlier_Analysis!$C$11),
      "Outlier",
      "Normal"))</f>
        <v/>
      </c>
      <c r="R3940" t="str">
        <f>IF(P3940="","",
   IF(OR(P3940 &lt; EDA_Outlier_Analysis!$F$7, P3940 &gt; EDA_Outlier_Analysis!$F$8),
      "Outlier",
      "Normal"))</f>
        <v>Outlier</v>
      </c>
      <c r="S3940" t="str">
        <f>IF(N3940="","",
   IF(OR(N3940 &lt;EDA_Outlier_Analysis!$I$10, N3940 &gt; EDA_Outlier_Analysis!$I$11),
      "Outlier",
      "Normal"))</f>
        <v>Normal</v>
      </c>
    </row>
    <row r="3941" spans="1:19">
      <c r="A3941" t="s">
        <v>8851</v>
      </c>
      <c r="B3941" s="4">
        <v>45244</v>
      </c>
      <c r="C3941" s="2">
        <v>-36990.199999999997</v>
      </c>
      <c r="D3941" t="s">
        <v>840</v>
      </c>
      <c r="E3941" t="s">
        <v>864</v>
      </c>
      <c r="F3941" t="s">
        <v>11</v>
      </c>
      <c r="G3941" t="s">
        <v>20</v>
      </c>
      <c r="I3941" t="s">
        <v>1007</v>
      </c>
      <c r="J3941" t="s">
        <v>8852</v>
      </c>
      <c r="K3941" t="str">
        <f>IF(COUNTIF(Customers!A:A, H3941)&gt;0, "Valid", "Invalid")</f>
        <v>Invalid</v>
      </c>
      <c r="L3941" t="str">
        <f t="shared" si="305"/>
        <v>11</v>
      </c>
      <c r="M3941" t="str">
        <f t="shared" si="306"/>
        <v>2023</v>
      </c>
      <c r="N3941">
        <f t="shared" si="307"/>
        <v>-36990.199999999997</v>
      </c>
      <c r="O3941" t="str">
        <f t="shared" si="308"/>
        <v/>
      </c>
      <c r="P3941">
        <f t="shared" si="309"/>
        <v>36990.199999999997</v>
      </c>
      <c r="Q3941" s="48" t="str">
        <f>IF(O3941="","",
   IF(OR(O3941&lt;EDA_Outlier_Analysis!$C$10, O3941&gt;EDA_Outlier_Analysis!$C$11),
      "Outlier",
      "Normal"))</f>
        <v/>
      </c>
      <c r="R3941" t="str">
        <f>IF(P3941="","",
   IF(OR(P3941 &lt; EDA_Outlier_Analysis!$F$7, P3941 &gt; EDA_Outlier_Analysis!$F$8),
      "Outlier",
      "Normal"))</f>
        <v>Normal</v>
      </c>
      <c r="S3941" t="str">
        <f>IF(N3941="","",
   IF(OR(N3941 &lt;EDA_Outlier_Analysis!$I$10, N3941 &gt; EDA_Outlier_Analysis!$I$11),
      "Outlier",
      "Normal"))</f>
        <v>Normal</v>
      </c>
    </row>
    <row r="3942" spans="1:19">
      <c r="A3942" t="s">
        <v>8853</v>
      </c>
      <c r="B3942" s="4">
        <v>44586</v>
      </c>
      <c r="C3942" s="2">
        <v>-24734.03</v>
      </c>
      <c r="D3942" t="s">
        <v>840</v>
      </c>
      <c r="E3942" t="s">
        <v>878</v>
      </c>
      <c r="F3942" t="s">
        <v>11</v>
      </c>
      <c r="G3942" t="s">
        <v>31</v>
      </c>
      <c r="I3942" t="s">
        <v>1767</v>
      </c>
      <c r="J3942" t="s">
        <v>8854</v>
      </c>
      <c r="K3942" t="str">
        <f>IF(COUNTIF(Customers!A:A, H3942)&gt;0, "Valid", "Invalid")</f>
        <v>Invalid</v>
      </c>
      <c r="L3942" t="str">
        <f t="shared" si="305"/>
        <v>1</v>
      </c>
      <c r="M3942" t="str">
        <f t="shared" si="306"/>
        <v>2022</v>
      </c>
      <c r="N3942">
        <f t="shared" si="307"/>
        <v>-24734.03</v>
      </c>
      <c r="O3942" t="str">
        <f t="shared" si="308"/>
        <v/>
      </c>
      <c r="P3942">
        <f t="shared" si="309"/>
        <v>24734.03</v>
      </c>
      <c r="Q3942" s="48" t="str">
        <f>IF(O3942="","",
   IF(OR(O3942&lt;EDA_Outlier_Analysis!$C$10, O3942&gt;EDA_Outlier_Analysis!$C$11),
      "Outlier",
      "Normal"))</f>
        <v/>
      </c>
      <c r="R3942" t="str">
        <f>IF(P3942="","",
   IF(OR(P3942 &lt; EDA_Outlier_Analysis!$F$7, P3942 &gt; EDA_Outlier_Analysis!$F$8),
      "Outlier",
      "Normal"))</f>
        <v>Outlier</v>
      </c>
      <c r="S3942" t="str">
        <f>IF(N3942="","",
   IF(OR(N3942 &lt;EDA_Outlier_Analysis!$I$10, N3942 &gt; EDA_Outlier_Analysis!$I$11),
      "Outlier",
      "Normal"))</f>
        <v>Normal</v>
      </c>
    </row>
    <row r="3943" spans="1:19">
      <c r="A3943" t="s">
        <v>8855</v>
      </c>
      <c r="B3943" s="4">
        <v>45128</v>
      </c>
      <c r="C3943" s="2">
        <v>144339.91</v>
      </c>
      <c r="D3943" t="s">
        <v>849</v>
      </c>
      <c r="E3943" t="s">
        <v>868</v>
      </c>
      <c r="F3943" t="s">
        <v>9</v>
      </c>
      <c r="G3943" t="s">
        <v>31</v>
      </c>
      <c r="H3943" t="s">
        <v>239</v>
      </c>
      <c r="J3943" t="s">
        <v>8856</v>
      </c>
      <c r="K3943" t="str">
        <f>IF(COUNTIF(Customers!A:A, H3943)&gt;0, "Valid", "Invalid")</f>
        <v>Valid</v>
      </c>
      <c r="L3943" t="str">
        <f t="shared" si="305"/>
        <v>7</v>
      </c>
      <c r="M3943" t="str">
        <f t="shared" si="306"/>
        <v>2023</v>
      </c>
      <c r="N3943">
        <f t="shared" si="307"/>
        <v>144339.91</v>
      </c>
      <c r="O3943">
        <f t="shared" si="308"/>
        <v>144339.91</v>
      </c>
      <c r="P3943" t="str">
        <f t="shared" si="309"/>
        <v/>
      </c>
      <c r="Q3943" s="48" t="str">
        <f>IF(O3943="","",
   IF(OR(O3943&lt;EDA_Outlier_Analysis!$C$10, O3943&gt;EDA_Outlier_Analysis!$C$11),
      "Outlier",
      "Normal"))</f>
        <v>Normal</v>
      </c>
      <c r="R3943" t="str">
        <f>IF(P3943="","",
   IF(OR(P3943 &lt; EDA_Outlier_Analysis!$F$7, P3943 &gt; EDA_Outlier_Analysis!$F$8),
      "Outlier",
      "Normal"))</f>
        <v/>
      </c>
      <c r="S3943" t="str">
        <f>IF(N3943="","",
   IF(OR(N3943 &lt;EDA_Outlier_Analysis!$I$10, N3943 &gt; EDA_Outlier_Analysis!$I$11),
      "Outlier",
      "Normal"))</f>
        <v>Normal</v>
      </c>
    </row>
    <row r="3944" spans="1:19">
      <c r="A3944" t="s">
        <v>8857</v>
      </c>
      <c r="B3944" s="4">
        <v>44785</v>
      </c>
      <c r="C3944" s="2">
        <v>-56376.05</v>
      </c>
      <c r="D3944" t="s">
        <v>840</v>
      </c>
      <c r="E3944" t="s">
        <v>856</v>
      </c>
      <c r="F3944" t="s">
        <v>10</v>
      </c>
      <c r="G3944" t="s">
        <v>34</v>
      </c>
      <c r="I3944" t="s">
        <v>898</v>
      </c>
      <c r="J3944" t="s">
        <v>8858</v>
      </c>
      <c r="K3944" t="str">
        <f>IF(COUNTIF(Customers!A:A, H3944)&gt;0, "Valid", "Invalid")</f>
        <v>Invalid</v>
      </c>
      <c r="L3944" t="str">
        <f t="shared" si="305"/>
        <v>8</v>
      </c>
      <c r="M3944" t="str">
        <f t="shared" si="306"/>
        <v>2022</v>
      </c>
      <c r="N3944">
        <f t="shared" si="307"/>
        <v>-56376.05</v>
      </c>
      <c r="O3944" t="str">
        <f t="shared" si="308"/>
        <v/>
      </c>
      <c r="P3944">
        <f t="shared" si="309"/>
        <v>56376.05</v>
      </c>
      <c r="Q3944" s="48" t="str">
        <f>IF(O3944="","",
   IF(OR(O3944&lt;EDA_Outlier_Analysis!$C$10, O3944&gt;EDA_Outlier_Analysis!$C$11),
      "Outlier",
      "Normal"))</f>
        <v/>
      </c>
      <c r="R3944" t="str">
        <f>IF(P3944="","",
   IF(OR(P3944 &lt; EDA_Outlier_Analysis!$F$7, P3944 &gt; EDA_Outlier_Analysis!$F$8),
      "Outlier",
      "Normal"))</f>
        <v>Outlier</v>
      </c>
      <c r="S3944" t="str">
        <f>IF(N3944="","",
   IF(OR(N3944 &lt;EDA_Outlier_Analysis!$I$10, N3944 &gt; EDA_Outlier_Analysis!$I$11),
      "Outlier",
      "Normal"))</f>
        <v>Normal</v>
      </c>
    </row>
    <row r="3945" spans="1:19">
      <c r="A3945" t="s">
        <v>8859</v>
      </c>
      <c r="B3945" s="4">
        <v>45076</v>
      </c>
      <c r="C3945" s="2">
        <v>24821.98</v>
      </c>
      <c r="D3945" t="s">
        <v>1345</v>
      </c>
      <c r="E3945" t="s">
        <v>1345</v>
      </c>
      <c r="F3945" t="s">
        <v>11</v>
      </c>
      <c r="G3945" t="s">
        <v>24</v>
      </c>
      <c r="J3945" t="s">
        <v>8860</v>
      </c>
      <c r="K3945" t="str">
        <f>IF(COUNTIF(Customers!A:A, H3945)&gt;0, "Valid", "Invalid")</f>
        <v>Invalid</v>
      </c>
      <c r="L3945" t="str">
        <f t="shared" si="305"/>
        <v>5</v>
      </c>
      <c r="M3945" t="str">
        <f t="shared" si="306"/>
        <v>2023</v>
      </c>
      <c r="N3945">
        <f t="shared" si="307"/>
        <v>-24821.98</v>
      </c>
      <c r="O3945" t="str">
        <f t="shared" si="308"/>
        <v/>
      </c>
      <c r="P3945" t="str">
        <f t="shared" si="309"/>
        <v/>
      </c>
      <c r="Q3945" s="48" t="str">
        <f>IF(O3945="","",
   IF(OR(O3945&lt;EDA_Outlier_Analysis!$C$10, O3945&gt;EDA_Outlier_Analysis!$C$11),
      "Outlier",
      "Normal"))</f>
        <v/>
      </c>
      <c r="R3945" t="str">
        <f>IF(P3945="","",
   IF(OR(P3945 &lt; EDA_Outlier_Analysis!$F$7, P3945 &gt; EDA_Outlier_Analysis!$F$8),
      "Outlier",
      "Normal"))</f>
        <v/>
      </c>
      <c r="S3945" t="str">
        <f>IF(N3945="","",
   IF(OR(N3945 &lt;EDA_Outlier_Analysis!$I$10, N3945 &gt; EDA_Outlier_Analysis!$I$11),
      "Outlier",
      "Normal"))</f>
        <v>Normal</v>
      </c>
    </row>
    <row r="3946" spans="1:19">
      <c r="A3946" t="s">
        <v>8861</v>
      </c>
      <c r="B3946" s="4">
        <v>44934</v>
      </c>
      <c r="C3946" s="2">
        <v>200432.14</v>
      </c>
      <c r="D3946" t="s">
        <v>849</v>
      </c>
      <c r="E3946" t="s">
        <v>853</v>
      </c>
      <c r="F3946" t="s">
        <v>10</v>
      </c>
      <c r="G3946" t="s">
        <v>24</v>
      </c>
      <c r="H3946" t="s">
        <v>49</v>
      </c>
      <c r="J3946" t="s">
        <v>8862</v>
      </c>
      <c r="K3946" t="str">
        <f>IF(COUNTIF(Customers!A:A, H3946)&gt;0, "Valid", "Invalid")</f>
        <v>Valid</v>
      </c>
      <c r="L3946" t="str">
        <f t="shared" si="305"/>
        <v>1</v>
      </c>
      <c r="M3946" t="str">
        <f t="shared" si="306"/>
        <v>2023</v>
      </c>
      <c r="N3946">
        <f t="shared" si="307"/>
        <v>200432.14</v>
      </c>
      <c r="O3946">
        <f t="shared" si="308"/>
        <v>200432.14</v>
      </c>
      <c r="P3946" t="str">
        <f t="shared" si="309"/>
        <v/>
      </c>
      <c r="Q3946" s="48" t="str">
        <f>IF(O3946="","",
   IF(OR(O3946&lt;EDA_Outlier_Analysis!$C$10, O3946&gt;EDA_Outlier_Analysis!$C$11),
      "Outlier",
      "Normal"))</f>
        <v>Normal</v>
      </c>
      <c r="R3946" t="str">
        <f>IF(P3946="","",
   IF(OR(P3946 &lt; EDA_Outlier_Analysis!$F$7, P3946 &gt; EDA_Outlier_Analysis!$F$8),
      "Outlier",
      "Normal"))</f>
        <v/>
      </c>
      <c r="S3946" t="str">
        <f>IF(N3946="","",
   IF(OR(N3946 &lt;EDA_Outlier_Analysis!$I$10, N3946 &gt; EDA_Outlier_Analysis!$I$11),
      "Outlier",
      "Normal"))</f>
        <v>Normal</v>
      </c>
    </row>
    <row r="3947" spans="1:19">
      <c r="A3947" t="s">
        <v>8863</v>
      </c>
      <c r="B3947" s="4">
        <v>44982</v>
      </c>
      <c r="C3947" s="2">
        <v>-46058.14</v>
      </c>
      <c r="D3947" t="s">
        <v>840</v>
      </c>
      <c r="E3947" t="s">
        <v>864</v>
      </c>
      <c r="F3947" t="s">
        <v>10</v>
      </c>
      <c r="G3947" t="s">
        <v>24</v>
      </c>
      <c r="I3947" t="s">
        <v>1112</v>
      </c>
      <c r="J3947" t="s">
        <v>8864</v>
      </c>
      <c r="K3947" t="str">
        <f>IF(COUNTIF(Customers!A:A, H3947)&gt;0, "Valid", "Invalid")</f>
        <v>Invalid</v>
      </c>
      <c r="L3947" t="str">
        <f t="shared" si="305"/>
        <v>2</v>
      </c>
      <c r="M3947" t="str">
        <f t="shared" si="306"/>
        <v>2023</v>
      </c>
      <c r="N3947">
        <f t="shared" si="307"/>
        <v>-46058.14</v>
      </c>
      <c r="O3947" t="str">
        <f t="shared" si="308"/>
        <v/>
      </c>
      <c r="P3947">
        <f t="shared" si="309"/>
        <v>46058.14</v>
      </c>
      <c r="Q3947" s="48" t="str">
        <f>IF(O3947="","",
   IF(OR(O3947&lt;EDA_Outlier_Analysis!$C$10, O3947&gt;EDA_Outlier_Analysis!$C$11),
      "Outlier",
      "Normal"))</f>
        <v/>
      </c>
      <c r="R3947" t="str">
        <f>IF(P3947="","",
   IF(OR(P3947 &lt; EDA_Outlier_Analysis!$F$7, P3947 &gt; EDA_Outlier_Analysis!$F$8),
      "Outlier",
      "Normal"))</f>
        <v>Normal</v>
      </c>
      <c r="S3947" t="str">
        <f>IF(N3947="","",
   IF(OR(N3947 &lt;EDA_Outlier_Analysis!$I$10, N3947 &gt; EDA_Outlier_Analysis!$I$11),
      "Outlier",
      "Normal"))</f>
        <v>Normal</v>
      </c>
    </row>
    <row r="3948" spans="1:19">
      <c r="A3948" t="s">
        <v>8865</v>
      </c>
      <c r="B3948" s="4">
        <v>44938</v>
      </c>
      <c r="C3948" s="2">
        <v>157903.65</v>
      </c>
      <c r="D3948" t="s">
        <v>849</v>
      </c>
      <c r="E3948" t="s">
        <v>868</v>
      </c>
      <c r="F3948" t="s">
        <v>11</v>
      </c>
      <c r="G3948" t="s">
        <v>20</v>
      </c>
      <c r="H3948" t="s">
        <v>333</v>
      </c>
      <c r="J3948" t="s">
        <v>8866</v>
      </c>
      <c r="K3948" t="str">
        <f>IF(COUNTIF(Customers!A:A, H3948)&gt;0, "Valid", "Invalid")</f>
        <v>Valid</v>
      </c>
      <c r="L3948" t="str">
        <f t="shared" si="305"/>
        <v>1</v>
      </c>
      <c r="M3948" t="str">
        <f t="shared" si="306"/>
        <v>2023</v>
      </c>
      <c r="N3948">
        <f t="shared" si="307"/>
        <v>157903.65</v>
      </c>
      <c r="O3948">
        <f t="shared" si="308"/>
        <v>157903.65</v>
      </c>
      <c r="P3948" t="str">
        <f t="shared" si="309"/>
        <v/>
      </c>
      <c r="Q3948" s="48" t="str">
        <f>IF(O3948="","",
   IF(OR(O3948&lt;EDA_Outlier_Analysis!$C$10, O3948&gt;EDA_Outlier_Analysis!$C$11),
      "Outlier",
      "Normal"))</f>
        <v>Normal</v>
      </c>
      <c r="R3948" t="str">
        <f>IF(P3948="","",
   IF(OR(P3948 &lt; EDA_Outlier_Analysis!$F$7, P3948 &gt; EDA_Outlier_Analysis!$F$8),
      "Outlier",
      "Normal"))</f>
        <v/>
      </c>
      <c r="S3948" t="str">
        <f>IF(N3948="","",
   IF(OR(N3948 &lt;EDA_Outlier_Analysis!$I$10, N3948 &gt; EDA_Outlier_Analysis!$I$11),
      "Outlier",
      "Normal"))</f>
        <v>Normal</v>
      </c>
    </row>
    <row r="3949" spans="1:19">
      <c r="A3949" t="s">
        <v>8867</v>
      </c>
      <c r="B3949" s="4">
        <v>45281</v>
      </c>
      <c r="C3949" s="2">
        <v>9661.06</v>
      </c>
      <c r="D3949" t="s">
        <v>873</v>
      </c>
      <c r="E3949" t="s">
        <v>873</v>
      </c>
      <c r="F3949" t="s">
        <v>9</v>
      </c>
      <c r="G3949" t="s">
        <v>24</v>
      </c>
      <c r="J3949" t="s">
        <v>8868</v>
      </c>
      <c r="K3949" t="str">
        <f>IF(COUNTIF(Customers!A:A, H3949)&gt;0, "Valid", "Invalid")</f>
        <v>Invalid</v>
      </c>
      <c r="L3949" t="str">
        <f t="shared" si="305"/>
        <v>12</v>
      </c>
      <c r="M3949" t="str">
        <f t="shared" si="306"/>
        <v>2023</v>
      </c>
      <c r="N3949">
        <f t="shared" si="307"/>
        <v>-9661.06</v>
      </c>
      <c r="O3949" t="str">
        <f t="shared" si="308"/>
        <v/>
      </c>
      <c r="P3949" t="str">
        <f t="shared" si="309"/>
        <v/>
      </c>
      <c r="Q3949" s="48" t="str">
        <f>IF(O3949="","",
   IF(OR(O3949&lt;EDA_Outlier_Analysis!$C$10, O3949&gt;EDA_Outlier_Analysis!$C$11),
      "Outlier",
      "Normal"))</f>
        <v/>
      </c>
      <c r="R3949" t="str">
        <f>IF(P3949="","",
   IF(OR(P3949 &lt; EDA_Outlier_Analysis!$F$7, P3949 &gt; EDA_Outlier_Analysis!$F$8),
      "Outlier",
      "Normal"))</f>
        <v/>
      </c>
      <c r="S3949" t="str">
        <f>IF(N3949="","",
   IF(OR(N3949 &lt;EDA_Outlier_Analysis!$I$10, N3949 &gt; EDA_Outlier_Analysis!$I$11),
      "Outlier",
      "Normal"))</f>
        <v>Normal</v>
      </c>
    </row>
    <row r="3950" spans="1:19">
      <c r="A3950" t="s">
        <v>8869</v>
      </c>
      <c r="B3950" s="4">
        <v>45041</v>
      </c>
      <c r="C3950" s="2">
        <v>-94179.53</v>
      </c>
      <c r="D3950" t="s">
        <v>840</v>
      </c>
      <c r="E3950" t="s">
        <v>878</v>
      </c>
      <c r="F3950" t="s">
        <v>11</v>
      </c>
      <c r="G3950" t="s">
        <v>34</v>
      </c>
      <c r="I3950" t="s">
        <v>4929</v>
      </c>
      <c r="J3950" t="s">
        <v>8870</v>
      </c>
      <c r="K3950" t="str">
        <f>IF(COUNTIF(Customers!A:A, H3950)&gt;0, "Valid", "Invalid")</f>
        <v>Invalid</v>
      </c>
      <c r="L3950" t="str">
        <f t="shared" si="305"/>
        <v>4</v>
      </c>
      <c r="M3950" t="str">
        <f t="shared" si="306"/>
        <v>2023</v>
      </c>
      <c r="N3950">
        <f t="shared" si="307"/>
        <v>-94179.53</v>
      </c>
      <c r="O3950" t="str">
        <f t="shared" si="308"/>
        <v/>
      </c>
      <c r="P3950">
        <f t="shared" si="309"/>
        <v>94179.53</v>
      </c>
      <c r="Q3950" s="48" t="str">
        <f>IF(O3950="","",
   IF(OR(O3950&lt;EDA_Outlier_Analysis!$C$10, O3950&gt;EDA_Outlier_Analysis!$C$11),
      "Outlier",
      "Normal"))</f>
        <v/>
      </c>
      <c r="R3950" t="str">
        <f>IF(P3950="","",
   IF(OR(P3950 &lt; EDA_Outlier_Analysis!$F$7, P3950 &gt; EDA_Outlier_Analysis!$F$8),
      "Outlier",
      "Normal"))</f>
        <v>Outlier</v>
      </c>
      <c r="S3950" t="str">
        <f>IF(N3950="","",
   IF(OR(N3950 &lt;EDA_Outlier_Analysis!$I$10, N3950 &gt; EDA_Outlier_Analysis!$I$11),
      "Outlier",
      "Normal"))</f>
        <v>Normal</v>
      </c>
    </row>
    <row r="3951" spans="1:19">
      <c r="A3951" t="s">
        <v>8871</v>
      </c>
      <c r="B3951" s="4">
        <v>45216</v>
      </c>
      <c r="C3951" s="2">
        <v>-42546.93</v>
      </c>
      <c r="D3951" t="s">
        <v>840</v>
      </c>
      <c r="E3951" t="s">
        <v>905</v>
      </c>
      <c r="F3951" t="s">
        <v>9</v>
      </c>
      <c r="G3951" t="s">
        <v>20</v>
      </c>
      <c r="I3951" t="s">
        <v>4500</v>
      </c>
      <c r="J3951" t="s">
        <v>8872</v>
      </c>
      <c r="K3951" t="str">
        <f>IF(COUNTIF(Customers!A:A, H3951)&gt;0, "Valid", "Invalid")</f>
        <v>Invalid</v>
      </c>
      <c r="L3951" t="str">
        <f t="shared" si="305"/>
        <v>10</v>
      </c>
      <c r="M3951" t="str">
        <f t="shared" si="306"/>
        <v>2023</v>
      </c>
      <c r="N3951">
        <f t="shared" si="307"/>
        <v>-42546.93</v>
      </c>
      <c r="O3951" t="str">
        <f t="shared" si="308"/>
        <v/>
      </c>
      <c r="P3951">
        <f t="shared" si="309"/>
        <v>42546.93</v>
      </c>
      <c r="Q3951" s="48" t="str">
        <f>IF(O3951="","",
   IF(OR(O3951&lt;EDA_Outlier_Analysis!$C$10, O3951&gt;EDA_Outlier_Analysis!$C$11),
      "Outlier",
      "Normal"))</f>
        <v/>
      </c>
      <c r="R3951" t="str">
        <f>IF(P3951="","",
   IF(OR(P3951 &lt; EDA_Outlier_Analysis!$F$7, P3951 &gt; EDA_Outlier_Analysis!$F$8),
      "Outlier",
      "Normal"))</f>
        <v>Normal</v>
      </c>
      <c r="S3951" t="str">
        <f>IF(N3951="","",
   IF(OR(N3951 &lt;EDA_Outlier_Analysis!$I$10, N3951 &gt; EDA_Outlier_Analysis!$I$11),
      "Outlier",
      "Normal"))</f>
        <v>Normal</v>
      </c>
    </row>
    <row r="3952" spans="1:19">
      <c r="A3952" t="s">
        <v>8873</v>
      </c>
      <c r="B3952" s="4">
        <v>44856</v>
      </c>
      <c r="C3952" s="2">
        <v>-2000</v>
      </c>
      <c r="D3952" t="s">
        <v>840</v>
      </c>
      <c r="E3952" t="s">
        <v>845</v>
      </c>
      <c r="F3952" t="s">
        <v>9</v>
      </c>
      <c r="G3952" t="s">
        <v>20</v>
      </c>
      <c r="I3952" t="s">
        <v>1971</v>
      </c>
      <c r="J3952" t="s">
        <v>8874</v>
      </c>
      <c r="K3952" t="str">
        <f>IF(COUNTIF(Customers!A:A, H3952)&gt;0, "Valid", "Invalid")</f>
        <v>Invalid</v>
      </c>
      <c r="L3952" t="str">
        <f t="shared" si="305"/>
        <v>10</v>
      </c>
      <c r="M3952" t="str">
        <f t="shared" si="306"/>
        <v>2022</v>
      </c>
      <c r="N3952">
        <f t="shared" si="307"/>
        <v>-2000</v>
      </c>
      <c r="O3952" t="str">
        <f t="shared" si="308"/>
        <v/>
      </c>
      <c r="P3952">
        <f t="shared" si="309"/>
        <v>2000</v>
      </c>
      <c r="Q3952" s="48" t="str">
        <f>IF(O3952="","",
   IF(OR(O3952&lt;EDA_Outlier_Analysis!$C$10, O3952&gt;EDA_Outlier_Analysis!$C$11),
      "Outlier",
      "Normal"))</f>
        <v/>
      </c>
      <c r="R3952" t="str">
        <f>IF(P3952="","",
   IF(OR(P3952 &lt; EDA_Outlier_Analysis!$F$7, P3952 &gt; EDA_Outlier_Analysis!$F$8),
      "Outlier",
      "Normal"))</f>
        <v>Outlier</v>
      </c>
      <c r="S3952" t="str">
        <f>IF(N3952="","",
   IF(OR(N3952 &lt;EDA_Outlier_Analysis!$I$10, N3952 &gt; EDA_Outlier_Analysis!$I$11),
      "Outlier",
      "Normal"))</f>
        <v>Normal</v>
      </c>
    </row>
    <row r="3953" spans="1:19">
      <c r="A3953" t="s">
        <v>8875</v>
      </c>
      <c r="B3953" s="4">
        <v>45152</v>
      </c>
      <c r="C3953" s="2">
        <v>-55027.54</v>
      </c>
      <c r="D3953" t="s">
        <v>840</v>
      </c>
      <c r="E3953" t="s">
        <v>864</v>
      </c>
      <c r="F3953" t="s">
        <v>10</v>
      </c>
      <c r="G3953" t="s">
        <v>31</v>
      </c>
      <c r="I3953" t="s">
        <v>4500</v>
      </c>
      <c r="J3953" t="s">
        <v>8876</v>
      </c>
      <c r="K3953" t="str">
        <f>IF(COUNTIF(Customers!A:A, H3953)&gt;0, "Valid", "Invalid")</f>
        <v>Invalid</v>
      </c>
      <c r="L3953" t="str">
        <f t="shared" si="305"/>
        <v>8</v>
      </c>
      <c r="M3953" t="str">
        <f t="shared" si="306"/>
        <v>2023</v>
      </c>
      <c r="N3953">
        <f t="shared" si="307"/>
        <v>-55027.54</v>
      </c>
      <c r="O3953" t="str">
        <f t="shared" si="308"/>
        <v/>
      </c>
      <c r="P3953">
        <f t="shared" si="309"/>
        <v>55027.54</v>
      </c>
      <c r="Q3953" s="48" t="str">
        <f>IF(O3953="","",
   IF(OR(O3953&lt;EDA_Outlier_Analysis!$C$10, O3953&gt;EDA_Outlier_Analysis!$C$11),
      "Outlier",
      "Normal"))</f>
        <v/>
      </c>
      <c r="R3953" t="str">
        <f>IF(P3953="","",
   IF(OR(P3953 &lt; EDA_Outlier_Analysis!$F$7, P3953 &gt; EDA_Outlier_Analysis!$F$8),
      "Outlier",
      "Normal"))</f>
        <v>Outlier</v>
      </c>
      <c r="S3953" t="str">
        <f>IF(N3953="","",
   IF(OR(N3953 &lt;EDA_Outlier_Analysis!$I$10, N3953 &gt; EDA_Outlier_Analysis!$I$11),
      "Outlier",
      "Normal"))</f>
        <v>Normal</v>
      </c>
    </row>
    <row r="3954" spans="1:19">
      <c r="A3954" t="s">
        <v>8877</v>
      </c>
      <c r="B3954" s="4">
        <v>45064</v>
      </c>
      <c r="C3954" s="2">
        <v>21989.81</v>
      </c>
      <c r="D3954" t="s">
        <v>971</v>
      </c>
      <c r="E3954" t="s">
        <v>971</v>
      </c>
      <c r="F3954" t="s">
        <v>9</v>
      </c>
      <c r="G3954" t="s">
        <v>34</v>
      </c>
      <c r="J3954" t="s">
        <v>8878</v>
      </c>
      <c r="K3954" t="str">
        <f>IF(COUNTIF(Customers!A:A, H3954)&gt;0, "Valid", "Invalid")</f>
        <v>Invalid</v>
      </c>
      <c r="L3954" t="str">
        <f t="shared" si="305"/>
        <v>5</v>
      </c>
      <c r="M3954" t="str">
        <f t="shared" si="306"/>
        <v>2023</v>
      </c>
      <c r="N3954">
        <f t="shared" si="307"/>
        <v>-21989.81</v>
      </c>
      <c r="O3954" t="str">
        <f t="shared" si="308"/>
        <v/>
      </c>
      <c r="P3954" t="str">
        <f t="shared" si="309"/>
        <v/>
      </c>
      <c r="Q3954" s="48" t="str">
        <f>IF(O3954="","",
   IF(OR(O3954&lt;EDA_Outlier_Analysis!$C$10, O3954&gt;EDA_Outlier_Analysis!$C$11),
      "Outlier",
      "Normal"))</f>
        <v/>
      </c>
      <c r="R3954" t="str">
        <f>IF(P3954="","",
   IF(OR(P3954 &lt; EDA_Outlier_Analysis!$F$7, P3954 &gt; EDA_Outlier_Analysis!$F$8),
      "Outlier",
      "Normal"))</f>
        <v/>
      </c>
      <c r="S3954" t="str">
        <f>IF(N3954="","",
   IF(OR(N3954 &lt;EDA_Outlier_Analysis!$I$10, N3954 &gt; EDA_Outlier_Analysis!$I$11),
      "Outlier",
      "Normal"))</f>
        <v>Normal</v>
      </c>
    </row>
    <row r="3955" spans="1:19">
      <c r="A3955" t="s">
        <v>8879</v>
      </c>
      <c r="B3955" s="4">
        <v>45202</v>
      </c>
      <c r="C3955" s="2">
        <v>169479.21</v>
      </c>
      <c r="D3955" t="s">
        <v>849</v>
      </c>
      <c r="E3955" t="s">
        <v>868</v>
      </c>
      <c r="F3955" t="s">
        <v>10</v>
      </c>
      <c r="G3955" t="s">
        <v>24</v>
      </c>
      <c r="H3955" t="s">
        <v>613</v>
      </c>
      <c r="J3955" t="s">
        <v>8880</v>
      </c>
      <c r="K3955" t="str">
        <f>IF(COUNTIF(Customers!A:A, H3955)&gt;0, "Valid", "Invalid")</f>
        <v>Valid</v>
      </c>
      <c r="L3955" t="str">
        <f t="shared" si="305"/>
        <v>10</v>
      </c>
      <c r="M3955" t="str">
        <f t="shared" si="306"/>
        <v>2023</v>
      </c>
      <c r="N3955">
        <f t="shared" si="307"/>
        <v>169479.21</v>
      </c>
      <c r="O3955">
        <f t="shared" si="308"/>
        <v>169479.21</v>
      </c>
      <c r="P3955" t="str">
        <f t="shared" si="309"/>
        <v/>
      </c>
      <c r="Q3955" s="48" t="str">
        <f>IF(O3955="","",
   IF(OR(O3955&lt;EDA_Outlier_Analysis!$C$10, O3955&gt;EDA_Outlier_Analysis!$C$11),
      "Outlier",
      "Normal"))</f>
        <v>Normal</v>
      </c>
      <c r="R3955" t="str">
        <f>IF(P3955="","",
   IF(OR(P3955 &lt; EDA_Outlier_Analysis!$F$7, P3955 &gt; EDA_Outlier_Analysis!$F$8),
      "Outlier",
      "Normal"))</f>
        <v/>
      </c>
      <c r="S3955" t="str">
        <f>IF(N3955="","",
   IF(OR(N3955 &lt;EDA_Outlier_Analysis!$I$10, N3955 &gt; EDA_Outlier_Analysis!$I$11),
      "Outlier",
      "Normal"))</f>
        <v>Normal</v>
      </c>
    </row>
    <row r="3956" spans="1:19">
      <c r="A3956" t="s">
        <v>8881</v>
      </c>
      <c r="B3956" s="4">
        <v>44779</v>
      </c>
      <c r="C3956" s="2">
        <v>-61018.79</v>
      </c>
      <c r="D3956" t="s">
        <v>840</v>
      </c>
      <c r="E3956" t="s">
        <v>864</v>
      </c>
      <c r="F3956" t="s">
        <v>9</v>
      </c>
      <c r="G3956" t="s">
        <v>20</v>
      </c>
      <c r="I3956" t="s">
        <v>1035</v>
      </c>
      <c r="J3956" t="s">
        <v>8882</v>
      </c>
      <c r="K3956" t="str">
        <f>IF(COUNTIF(Customers!A:A, H3956)&gt;0, "Valid", "Invalid")</f>
        <v>Invalid</v>
      </c>
      <c r="L3956" t="str">
        <f t="shared" si="305"/>
        <v>8</v>
      </c>
      <c r="M3956" t="str">
        <f t="shared" si="306"/>
        <v>2022</v>
      </c>
      <c r="N3956">
        <f t="shared" si="307"/>
        <v>-61018.79</v>
      </c>
      <c r="O3956" t="str">
        <f t="shared" si="308"/>
        <v/>
      </c>
      <c r="P3956">
        <f t="shared" si="309"/>
        <v>61018.79</v>
      </c>
      <c r="Q3956" s="48" t="str">
        <f>IF(O3956="","",
   IF(OR(O3956&lt;EDA_Outlier_Analysis!$C$10, O3956&gt;EDA_Outlier_Analysis!$C$11),
      "Outlier",
      "Normal"))</f>
        <v/>
      </c>
      <c r="R3956" t="str">
        <f>IF(P3956="","",
   IF(OR(P3956 &lt; EDA_Outlier_Analysis!$F$7, P3956 &gt; EDA_Outlier_Analysis!$F$8),
      "Outlier",
      "Normal"))</f>
        <v>Outlier</v>
      </c>
      <c r="S3956" t="str">
        <f>IF(N3956="","",
   IF(OR(N3956 &lt;EDA_Outlier_Analysis!$I$10, N3956 &gt; EDA_Outlier_Analysis!$I$11),
      "Outlier",
      "Normal"))</f>
        <v>Normal</v>
      </c>
    </row>
    <row r="3957" spans="1:19">
      <c r="A3957" t="s">
        <v>8883</v>
      </c>
      <c r="B3957" s="4">
        <v>44746</v>
      </c>
      <c r="C3957" s="2">
        <v>-35220.79</v>
      </c>
      <c r="D3957" t="s">
        <v>840</v>
      </c>
      <c r="E3957" t="s">
        <v>905</v>
      </c>
      <c r="F3957" t="s">
        <v>11</v>
      </c>
      <c r="G3957" t="s">
        <v>34</v>
      </c>
      <c r="I3957" t="s">
        <v>1254</v>
      </c>
      <c r="J3957" t="s">
        <v>8884</v>
      </c>
      <c r="K3957" t="str">
        <f>IF(COUNTIF(Customers!A:A, H3957)&gt;0, "Valid", "Invalid")</f>
        <v>Invalid</v>
      </c>
      <c r="L3957" t="str">
        <f t="shared" si="305"/>
        <v>7</v>
      </c>
      <c r="M3957" t="str">
        <f t="shared" si="306"/>
        <v>2022</v>
      </c>
      <c r="N3957">
        <f t="shared" si="307"/>
        <v>-35220.79</v>
      </c>
      <c r="O3957" t="str">
        <f t="shared" si="308"/>
        <v/>
      </c>
      <c r="P3957">
        <f t="shared" si="309"/>
        <v>35220.79</v>
      </c>
      <c r="Q3957" s="48" t="str">
        <f>IF(O3957="","",
   IF(OR(O3957&lt;EDA_Outlier_Analysis!$C$10, O3957&gt;EDA_Outlier_Analysis!$C$11),
      "Outlier",
      "Normal"))</f>
        <v/>
      </c>
      <c r="R3957" t="str">
        <f>IF(P3957="","",
   IF(OR(P3957 &lt; EDA_Outlier_Analysis!$F$7, P3957 &gt; EDA_Outlier_Analysis!$F$8),
      "Outlier",
      "Normal"))</f>
        <v>Normal</v>
      </c>
      <c r="S3957" t="str">
        <f>IF(N3957="","",
   IF(OR(N3957 &lt;EDA_Outlier_Analysis!$I$10, N3957 &gt; EDA_Outlier_Analysis!$I$11),
      "Outlier",
      "Normal"))</f>
        <v>Normal</v>
      </c>
    </row>
    <row r="3958" spans="1:19">
      <c r="A3958" t="s">
        <v>8885</v>
      </c>
      <c r="B3958" s="4">
        <v>44684</v>
      </c>
      <c r="C3958" s="2">
        <v>-58318.86</v>
      </c>
      <c r="D3958" t="s">
        <v>840</v>
      </c>
      <c r="E3958" t="s">
        <v>905</v>
      </c>
      <c r="F3958" t="s">
        <v>9</v>
      </c>
      <c r="G3958" t="s">
        <v>20</v>
      </c>
      <c r="I3958" t="s">
        <v>1096</v>
      </c>
      <c r="J3958" t="s">
        <v>8886</v>
      </c>
      <c r="K3958" t="str">
        <f>IF(COUNTIF(Customers!A:A, H3958)&gt;0, "Valid", "Invalid")</f>
        <v>Invalid</v>
      </c>
      <c r="L3958" t="str">
        <f t="shared" si="305"/>
        <v>5</v>
      </c>
      <c r="M3958" t="str">
        <f t="shared" si="306"/>
        <v>2022</v>
      </c>
      <c r="N3958">
        <f t="shared" si="307"/>
        <v>-58318.86</v>
      </c>
      <c r="O3958" t="str">
        <f t="shared" si="308"/>
        <v/>
      </c>
      <c r="P3958">
        <f t="shared" si="309"/>
        <v>58318.86</v>
      </c>
      <c r="Q3958" s="48" t="str">
        <f>IF(O3958="","",
   IF(OR(O3958&lt;EDA_Outlier_Analysis!$C$10, O3958&gt;EDA_Outlier_Analysis!$C$11),
      "Outlier",
      "Normal"))</f>
        <v/>
      </c>
      <c r="R3958" t="str">
        <f>IF(P3958="","",
   IF(OR(P3958 &lt; EDA_Outlier_Analysis!$F$7, P3958 &gt; EDA_Outlier_Analysis!$F$8),
      "Outlier",
      "Normal"))</f>
        <v>Outlier</v>
      </c>
      <c r="S3958" t="str">
        <f>IF(N3958="","",
   IF(OR(N3958 &lt;EDA_Outlier_Analysis!$I$10, N3958 &gt; EDA_Outlier_Analysis!$I$11),
      "Outlier",
      "Normal"))</f>
        <v>Normal</v>
      </c>
    </row>
    <row r="3959" spans="1:19">
      <c r="A3959" t="s">
        <v>8887</v>
      </c>
      <c r="B3959" s="4">
        <v>44941</v>
      </c>
      <c r="C3959" s="2">
        <v>205622.22</v>
      </c>
      <c r="D3959" t="s">
        <v>849</v>
      </c>
      <c r="E3959" t="s">
        <v>868</v>
      </c>
      <c r="F3959" t="s">
        <v>9</v>
      </c>
      <c r="G3959" t="s">
        <v>20</v>
      </c>
      <c r="H3959" t="s">
        <v>749</v>
      </c>
      <c r="J3959" t="s">
        <v>8888</v>
      </c>
      <c r="K3959" t="str">
        <f>IF(COUNTIF(Customers!A:A, H3959)&gt;0, "Valid", "Invalid")</f>
        <v>Valid</v>
      </c>
      <c r="L3959" t="str">
        <f t="shared" si="305"/>
        <v>1</v>
      </c>
      <c r="M3959" t="str">
        <f t="shared" si="306"/>
        <v>2023</v>
      </c>
      <c r="N3959">
        <f t="shared" si="307"/>
        <v>205622.22</v>
      </c>
      <c r="O3959">
        <f t="shared" si="308"/>
        <v>205622.22</v>
      </c>
      <c r="P3959" t="str">
        <f t="shared" si="309"/>
        <v/>
      </c>
      <c r="Q3959" s="48" t="str">
        <f>IF(O3959="","",
   IF(OR(O3959&lt;EDA_Outlier_Analysis!$C$10, O3959&gt;EDA_Outlier_Analysis!$C$11),
      "Outlier",
      "Normal"))</f>
        <v>Normal</v>
      </c>
      <c r="R3959" t="str">
        <f>IF(P3959="","",
   IF(OR(P3959 &lt; EDA_Outlier_Analysis!$F$7, P3959 &gt; EDA_Outlier_Analysis!$F$8),
      "Outlier",
      "Normal"))</f>
        <v/>
      </c>
      <c r="S3959" t="str">
        <f>IF(N3959="","",
   IF(OR(N3959 &lt;EDA_Outlier_Analysis!$I$10, N3959 &gt; EDA_Outlier_Analysis!$I$11),
      "Outlier",
      "Normal"))</f>
        <v>Normal</v>
      </c>
    </row>
    <row r="3960" spans="1:19">
      <c r="A3960" t="s">
        <v>8889</v>
      </c>
      <c r="B3960" s="4">
        <v>45217</v>
      </c>
      <c r="C3960" s="2">
        <v>-8494.77</v>
      </c>
      <c r="D3960" t="s">
        <v>840</v>
      </c>
      <c r="E3960" t="s">
        <v>905</v>
      </c>
      <c r="F3960" t="s">
        <v>10</v>
      </c>
      <c r="G3960" t="s">
        <v>20</v>
      </c>
      <c r="I3960" t="s">
        <v>1505</v>
      </c>
      <c r="J3960" t="s">
        <v>8890</v>
      </c>
      <c r="K3960" t="str">
        <f>IF(COUNTIF(Customers!A:A, H3960)&gt;0, "Valid", "Invalid")</f>
        <v>Invalid</v>
      </c>
      <c r="L3960" t="str">
        <f t="shared" si="305"/>
        <v>10</v>
      </c>
      <c r="M3960" t="str">
        <f t="shared" si="306"/>
        <v>2023</v>
      </c>
      <c r="N3960">
        <f t="shared" si="307"/>
        <v>-8494.77</v>
      </c>
      <c r="O3960" t="str">
        <f t="shared" si="308"/>
        <v/>
      </c>
      <c r="P3960">
        <f t="shared" si="309"/>
        <v>8494.77</v>
      </c>
      <c r="Q3960" s="48" t="str">
        <f>IF(O3960="","",
   IF(OR(O3960&lt;EDA_Outlier_Analysis!$C$10, O3960&gt;EDA_Outlier_Analysis!$C$11),
      "Outlier",
      "Normal"))</f>
        <v/>
      </c>
      <c r="R3960" t="str">
        <f>IF(P3960="","",
   IF(OR(P3960 &lt; EDA_Outlier_Analysis!$F$7, P3960 &gt; EDA_Outlier_Analysis!$F$8),
      "Outlier",
      "Normal"))</f>
        <v>Outlier</v>
      </c>
      <c r="S3960" t="str">
        <f>IF(N3960="","",
   IF(OR(N3960 &lt;EDA_Outlier_Analysis!$I$10, N3960 &gt; EDA_Outlier_Analysis!$I$11),
      "Outlier",
      "Normal"))</f>
        <v>Normal</v>
      </c>
    </row>
    <row r="3961" spans="1:19">
      <c r="A3961" t="s">
        <v>8891</v>
      </c>
      <c r="B3961" s="4">
        <v>44761</v>
      </c>
      <c r="C3961" s="2">
        <v>-38712.730000000003</v>
      </c>
      <c r="D3961" t="s">
        <v>840</v>
      </c>
      <c r="E3961" t="s">
        <v>841</v>
      </c>
      <c r="F3961" t="s">
        <v>10</v>
      </c>
      <c r="G3961" t="s">
        <v>31</v>
      </c>
      <c r="I3961" t="s">
        <v>1415</v>
      </c>
      <c r="J3961" t="s">
        <v>8892</v>
      </c>
      <c r="K3961" t="str">
        <f>IF(COUNTIF(Customers!A:A, H3961)&gt;0, "Valid", "Invalid")</f>
        <v>Invalid</v>
      </c>
      <c r="L3961" t="str">
        <f t="shared" si="305"/>
        <v>7</v>
      </c>
      <c r="M3961" t="str">
        <f t="shared" si="306"/>
        <v>2022</v>
      </c>
      <c r="N3961">
        <f t="shared" si="307"/>
        <v>-38712.730000000003</v>
      </c>
      <c r="O3961" t="str">
        <f t="shared" si="308"/>
        <v/>
      </c>
      <c r="P3961">
        <f t="shared" si="309"/>
        <v>38712.730000000003</v>
      </c>
      <c r="Q3961" s="48" t="str">
        <f>IF(O3961="","",
   IF(OR(O3961&lt;EDA_Outlier_Analysis!$C$10, O3961&gt;EDA_Outlier_Analysis!$C$11),
      "Outlier",
      "Normal"))</f>
        <v/>
      </c>
      <c r="R3961" t="str">
        <f>IF(P3961="","",
   IF(OR(P3961 &lt; EDA_Outlier_Analysis!$F$7, P3961 &gt; EDA_Outlier_Analysis!$F$8),
      "Outlier",
      "Normal"))</f>
        <v>Normal</v>
      </c>
      <c r="S3961" t="str">
        <f>IF(N3961="","",
   IF(OR(N3961 &lt;EDA_Outlier_Analysis!$I$10, N3961 &gt; EDA_Outlier_Analysis!$I$11),
      "Outlier",
      "Normal"))</f>
        <v>Normal</v>
      </c>
    </row>
    <row r="3962" spans="1:19">
      <c r="A3962" t="s">
        <v>8893</v>
      </c>
      <c r="B3962" s="4">
        <v>44766</v>
      </c>
      <c r="C3962" s="2">
        <v>177793.93</v>
      </c>
      <c r="D3962" t="s">
        <v>849</v>
      </c>
      <c r="E3962" t="s">
        <v>853</v>
      </c>
      <c r="F3962" t="s">
        <v>10</v>
      </c>
      <c r="G3962" t="s">
        <v>31</v>
      </c>
      <c r="H3962" t="s">
        <v>463</v>
      </c>
      <c r="J3962" t="s">
        <v>8894</v>
      </c>
      <c r="K3962" t="str">
        <f>IF(COUNTIF(Customers!A:A, H3962)&gt;0, "Valid", "Invalid")</f>
        <v>Valid</v>
      </c>
      <c r="L3962" t="str">
        <f t="shared" si="305"/>
        <v>7</v>
      </c>
      <c r="M3962" t="str">
        <f t="shared" si="306"/>
        <v>2022</v>
      </c>
      <c r="N3962">
        <f t="shared" si="307"/>
        <v>177793.93</v>
      </c>
      <c r="O3962">
        <f t="shared" si="308"/>
        <v>177793.93</v>
      </c>
      <c r="P3962" t="str">
        <f t="shared" si="309"/>
        <v/>
      </c>
      <c r="Q3962" s="48" t="str">
        <f>IF(O3962="","",
   IF(OR(O3962&lt;EDA_Outlier_Analysis!$C$10, O3962&gt;EDA_Outlier_Analysis!$C$11),
      "Outlier",
      "Normal"))</f>
        <v>Normal</v>
      </c>
      <c r="R3962" t="str">
        <f>IF(P3962="","",
   IF(OR(P3962 &lt; EDA_Outlier_Analysis!$F$7, P3962 &gt; EDA_Outlier_Analysis!$F$8),
      "Outlier",
      "Normal"))</f>
        <v/>
      </c>
      <c r="S3962" t="str">
        <f>IF(N3962="","",
   IF(OR(N3962 &lt;EDA_Outlier_Analysis!$I$10, N3962 &gt; EDA_Outlier_Analysis!$I$11),
      "Outlier",
      "Normal"))</f>
        <v>Normal</v>
      </c>
    </row>
    <row r="3963" spans="1:19">
      <c r="A3963" t="s">
        <v>8895</v>
      </c>
      <c r="B3963" s="4">
        <v>45138</v>
      </c>
      <c r="C3963" s="2">
        <v>123978.27</v>
      </c>
      <c r="D3963" t="s">
        <v>849</v>
      </c>
      <c r="E3963" t="s">
        <v>850</v>
      </c>
      <c r="F3963" t="s">
        <v>11</v>
      </c>
      <c r="G3963" t="s">
        <v>24</v>
      </c>
      <c r="H3963" t="s">
        <v>263</v>
      </c>
      <c r="J3963" t="s">
        <v>8896</v>
      </c>
      <c r="K3963" t="str">
        <f>IF(COUNTIF(Customers!A:A, H3963)&gt;0, "Valid", "Invalid")</f>
        <v>Valid</v>
      </c>
      <c r="L3963" t="str">
        <f t="shared" si="305"/>
        <v>7</v>
      </c>
      <c r="M3963" t="str">
        <f t="shared" si="306"/>
        <v>2023</v>
      </c>
      <c r="N3963">
        <f t="shared" si="307"/>
        <v>123978.27</v>
      </c>
      <c r="O3963">
        <f t="shared" si="308"/>
        <v>123978.27</v>
      </c>
      <c r="P3963" t="str">
        <f t="shared" si="309"/>
        <v/>
      </c>
      <c r="Q3963" s="48" t="str">
        <f>IF(O3963="","",
   IF(OR(O3963&lt;EDA_Outlier_Analysis!$C$10, O3963&gt;EDA_Outlier_Analysis!$C$11),
      "Outlier",
      "Normal"))</f>
        <v>Normal</v>
      </c>
      <c r="R3963" t="str">
        <f>IF(P3963="","",
   IF(OR(P3963 &lt; EDA_Outlier_Analysis!$F$7, P3963 &gt; EDA_Outlier_Analysis!$F$8),
      "Outlier",
      "Normal"))</f>
        <v/>
      </c>
      <c r="S3963" t="str">
        <f>IF(N3963="","",
   IF(OR(N3963 &lt;EDA_Outlier_Analysis!$I$10, N3963 &gt; EDA_Outlier_Analysis!$I$11),
      "Outlier",
      "Normal"))</f>
        <v>Normal</v>
      </c>
    </row>
    <row r="3964" spans="1:19">
      <c r="A3964" t="s">
        <v>8897</v>
      </c>
      <c r="B3964" s="4">
        <v>45020</v>
      </c>
      <c r="C3964" s="2">
        <v>88181.57</v>
      </c>
      <c r="D3964" t="s">
        <v>849</v>
      </c>
      <c r="E3964" t="s">
        <v>850</v>
      </c>
      <c r="F3964" t="s">
        <v>9</v>
      </c>
      <c r="G3964" t="s">
        <v>24</v>
      </c>
      <c r="H3964" t="s">
        <v>449</v>
      </c>
      <c r="J3964" t="s">
        <v>8898</v>
      </c>
      <c r="K3964" t="str">
        <f>IF(COUNTIF(Customers!A:A, H3964)&gt;0, "Valid", "Invalid")</f>
        <v>Valid</v>
      </c>
      <c r="L3964" t="str">
        <f t="shared" si="305"/>
        <v>4</v>
      </c>
      <c r="M3964" t="str">
        <f t="shared" si="306"/>
        <v>2023</v>
      </c>
      <c r="N3964">
        <f t="shared" si="307"/>
        <v>88181.57</v>
      </c>
      <c r="O3964">
        <f t="shared" si="308"/>
        <v>88181.57</v>
      </c>
      <c r="P3964" t="str">
        <f t="shared" si="309"/>
        <v/>
      </c>
      <c r="Q3964" s="48" t="str">
        <f>IF(O3964="","",
   IF(OR(O3964&lt;EDA_Outlier_Analysis!$C$10, O3964&gt;EDA_Outlier_Analysis!$C$11),
      "Outlier",
      "Normal"))</f>
        <v>Normal</v>
      </c>
      <c r="R3964" t="str">
        <f>IF(P3964="","",
   IF(OR(P3964 &lt; EDA_Outlier_Analysis!$F$7, P3964 &gt; EDA_Outlier_Analysis!$F$8),
      "Outlier",
      "Normal"))</f>
        <v/>
      </c>
      <c r="S3964" t="str">
        <f>IF(N3964="","",
   IF(OR(N3964 &lt;EDA_Outlier_Analysis!$I$10, N3964 &gt; EDA_Outlier_Analysis!$I$11),
      "Outlier",
      "Normal"))</f>
        <v>Normal</v>
      </c>
    </row>
    <row r="3965" spans="1:19">
      <c r="A3965" t="s">
        <v>8899</v>
      </c>
      <c r="B3965" s="4">
        <v>45263</v>
      </c>
      <c r="C3965" s="2">
        <v>148956.51</v>
      </c>
      <c r="D3965" t="s">
        <v>849</v>
      </c>
      <c r="E3965" t="s">
        <v>868</v>
      </c>
      <c r="F3965" t="s">
        <v>11</v>
      </c>
      <c r="G3965" t="s">
        <v>34</v>
      </c>
      <c r="H3965" t="s">
        <v>519</v>
      </c>
      <c r="J3965" t="s">
        <v>8900</v>
      </c>
      <c r="K3965" t="str">
        <f>IF(COUNTIF(Customers!A:A, H3965)&gt;0, "Valid", "Invalid")</f>
        <v>Valid</v>
      </c>
      <c r="L3965" t="str">
        <f t="shared" si="305"/>
        <v>12</v>
      </c>
      <c r="M3965" t="str">
        <f t="shared" si="306"/>
        <v>2023</v>
      </c>
      <c r="N3965">
        <f t="shared" si="307"/>
        <v>148956.51</v>
      </c>
      <c r="O3965">
        <f t="shared" si="308"/>
        <v>148956.51</v>
      </c>
      <c r="P3965" t="str">
        <f t="shared" si="309"/>
        <v/>
      </c>
      <c r="Q3965" s="48" t="str">
        <f>IF(O3965="","",
   IF(OR(O3965&lt;EDA_Outlier_Analysis!$C$10, O3965&gt;EDA_Outlier_Analysis!$C$11),
      "Outlier",
      "Normal"))</f>
        <v>Normal</v>
      </c>
      <c r="R3965" t="str">
        <f>IF(P3965="","",
   IF(OR(P3965 &lt; EDA_Outlier_Analysis!$F$7, P3965 &gt; EDA_Outlier_Analysis!$F$8),
      "Outlier",
      "Normal"))</f>
        <v/>
      </c>
      <c r="S3965" t="str">
        <f>IF(N3965="","",
   IF(OR(N3965 &lt;EDA_Outlier_Analysis!$I$10, N3965 &gt; EDA_Outlier_Analysis!$I$11),
      "Outlier",
      "Normal"))</f>
        <v>Normal</v>
      </c>
    </row>
    <row r="3966" spans="1:19">
      <c r="A3966" t="s">
        <v>8901</v>
      </c>
      <c r="B3966" s="4">
        <v>44888</v>
      </c>
      <c r="C3966" s="2">
        <v>218480.75</v>
      </c>
      <c r="D3966" t="s">
        <v>849</v>
      </c>
      <c r="E3966" t="s">
        <v>868</v>
      </c>
      <c r="F3966" t="s">
        <v>11</v>
      </c>
      <c r="G3966" t="s">
        <v>31</v>
      </c>
      <c r="H3966" t="s">
        <v>593</v>
      </c>
      <c r="J3966" t="s">
        <v>8902</v>
      </c>
      <c r="K3966" t="str">
        <f>IF(COUNTIF(Customers!A:A, H3966)&gt;0, "Valid", "Invalid")</f>
        <v>Valid</v>
      </c>
      <c r="L3966" t="str">
        <f t="shared" si="305"/>
        <v>11</v>
      </c>
      <c r="M3966" t="str">
        <f t="shared" si="306"/>
        <v>2022</v>
      </c>
      <c r="N3966">
        <f t="shared" si="307"/>
        <v>218480.75</v>
      </c>
      <c r="O3966">
        <f t="shared" si="308"/>
        <v>218480.75</v>
      </c>
      <c r="P3966" t="str">
        <f t="shared" si="309"/>
        <v/>
      </c>
      <c r="Q3966" s="48" t="str">
        <f>IF(O3966="","",
   IF(OR(O3966&lt;EDA_Outlier_Analysis!$C$10, O3966&gt;EDA_Outlier_Analysis!$C$11),
      "Outlier",
      "Normal"))</f>
        <v>Normal</v>
      </c>
      <c r="R3966" t="str">
        <f>IF(P3966="","",
   IF(OR(P3966 &lt; EDA_Outlier_Analysis!$F$7, P3966 &gt; EDA_Outlier_Analysis!$F$8),
      "Outlier",
      "Normal"))</f>
        <v/>
      </c>
      <c r="S3966" t="str">
        <f>IF(N3966="","",
   IF(OR(N3966 &lt;EDA_Outlier_Analysis!$I$10, N3966 &gt; EDA_Outlier_Analysis!$I$11),
      "Outlier",
      "Normal"))</f>
        <v>Normal</v>
      </c>
    </row>
    <row r="3967" spans="1:19">
      <c r="A3967" t="s">
        <v>8903</v>
      </c>
      <c r="B3967" s="4">
        <v>45160</v>
      </c>
      <c r="C3967" s="2">
        <v>116319.85</v>
      </c>
      <c r="D3967" t="s">
        <v>849</v>
      </c>
      <c r="E3967" t="s">
        <v>853</v>
      </c>
      <c r="F3967" t="s">
        <v>11</v>
      </c>
      <c r="G3967" t="s">
        <v>20</v>
      </c>
      <c r="H3967" t="s">
        <v>595</v>
      </c>
      <c r="J3967" t="s">
        <v>8904</v>
      </c>
      <c r="K3967" t="str">
        <f>IF(COUNTIF(Customers!A:A, H3967)&gt;0, "Valid", "Invalid")</f>
        <v>Valid</v>
      </c>
      <c r="L3967" t="str">
        <f t="shared" si="305"/>
        <v>8</v>
      </c>
      <c r="M3967" t="str">
        <f t="shared" si="306"/>
        <v>2023</v>
      </c>
      <c r="N3967">
        <f t="shared" si="307"/>
        <v>116319.85</v>
      </c>
      <c r="O3967">
        <f t="shared" si="308"/>
        <v>116319.85</v>
      </c>
      <c r="P3967" t="str">
        <f t="shared" si="309"/>
        <v/>
      </c>
      <c r="Q3967" s="48" t="str">
        <f>IF(O3967="","",
   IF(OR(O3967&lt;EDA_Outlier_Analysis!$C$10, O3967&gt;EDA_Outlier_Analysis!$C$11),
      "Outlier",
      "Normal"))</f>
        <v>Normal</v>
      </c>
      <c r="R3967" t="str">
        <f>IF(P3967="","",
   IF(OR(P3967 &lt; EDA_Outlier_Analysis!$F$7, P3967 &gt; EDA_Outlier_Analysis!$F$8),
      "Outlier",
      "Normal"))</f>
        <v/>
      </c>
      <c r="S3967" t="str">
        <f>IF(N3967="","",
   IF(OR(N3967 &lt;EDA_Outlier_Analysis!$I$10, N3967 &gt; EDA_Outlier_Analysis!$I$11),
      "Outlier",
      "Normal"))</f>
        <v>Normal</v>
      </c>
    </row>
    <row r="3968" spans="1:19">
      <c r="A3968" t="s">
        <v>8905</v>
      </c>
      <c r="B3968" s="4">
        <v>44662</v>
      </c>
      <c r="C3968" s="2">
        <v>202821.17</v>
      </c>
      <c r="D3968" t="s">
        <v>849</v>
      </c>
      <c r="E3968" t="s">
        <v>850</v>
      </c>
      <c r="F3968" t="s">
        <v>10</v>
      </c>
      <c r="G3968" t="s">
        <v>34</v>
      </c>
      <c r="H3968" t="s">
        <v>349</v>
      </c>
      <c r="J3968" t="s">
        <v>8906</v>
      </c>
      <c r="K3968" t="str">
        <f>IF(COUNTIF(Customers!A:A, H3968)&gt;0, "Valid", "Invalid")</f>
        <v>Valid</v>
      </c>
      <c r="L3968" t="str">
        <f t="shared" si="305"/>
        <v>4</v>
      </c>
      <c r="M3968" t="str">
        <f t="shared" si="306"/>
        <v>2022</v>
      </c>
      <c r="N3968">
        <f t="shared" si="307"/>
        <v>202821.17</v>
      </c>
      <c r="O3968">
        <f t="shared" si="308"/>
        <v>202821.17</v>
      </c>
      <c r="P3968" t="str">
        <f t="shared" si="309"/>
        <v/>
      </c>
      <c r="Q3968" s="48" t="str">
        <f>IF(O3968="","",
   IF(OR(O3968&lt;EDA_Outlier_Analysis!$C$10, O3968&gt;EDA_Outlier_Analysis!$C$11),
      "Outlier",
      "Normal"))</f>
        <v>Normal</v>
      </c>
      <c r="R3968" t="str">
        <f>IF(P3968="","",
   IF(OR(P3968 &lt; EDA_Outlier_Analysis!$F$7, P3968 &gt; EDA_Outlier_Analysis!$F$8),
      "Outlier",
      "Normal"))</f>
        <v/>
      </c>
      <c r="S3968" t="str">
        <f>IF(N3968="","",
   IF(OR(N3968 &lt;EDA_Outlier_Analysis!$I$10, N3968 &gt; EDA_Outlier_Analysis!$I$11),
      "Outlier",
      "Normal"))</f>
        <v>Normal</v>
      </c>
    </row>
    <row r="3969" spans="1:19">
      <c r="A3969" t="s">
        <v>8907</v>
      </c>
      <c r="B3969" s="4">
        <v>44640</v>
      </c>
      <c r="C3969" s="2">
        <v>257777.85</v>
      </c>
      <c r="D3969" t="s">
        <v>849</v>
      </c>
      <c r="E3969" t="s">
        <v>853</v>
      </c>
      <c r="F3969" t="s">
        <v>11</v>
      </c>
      <c r="G3969" t="s">
        <v>34</v>
      </c>
      <c r="H3969" t="s">
        <v>267</v>
      </c>
      <c r="J3969" t="s">
        <v>8908</v>
      </c>
      <c r="K3969" t="str">
        <f>IF(COUNTIF(Customers!A:A, H3969)&gt;0, "Valid", "Invalid")</f>
        <v>Valid</v>
      </c>
      <c r="L3969" t="str">
        <f t="shared" si="305"/>
        <v>3</v>
      </c>
      <c r="M3969" t="str">
        <f t="shared" si="306"/>
        <v>2022</v>
      </c>
      <c r="N3969">
        <f t="shared" si="307"/>
        <v>257777.85</v>
      </c>
      <c r="O3969">
        <f t="shared" si="308"/>
        <v>257777.85</v>
      </c>
      <c r="P3969" t="str">
        <f t="shared" si="309"/>
        <v/>
      </c>
      <c r="Q3969" s="48" t="str">
        <f>IF(O3969="","",
   IF(OR(O3969&lt;EDA_Outlier_Analysis!$C$10, O3969&gt;EDA_Outlier_Analysis!$C$11),
      "Outlier",
      "Normal"))</f>
        <v>Normal</v>
      </c>
      <c r="R3969" t="str">
        <f>IF(P3969="","",
   IF(OR(P3969 &lt; EDA_Outlier_Analysis!$F$7, P3969 &gt; EDA_Outlier_Analysis!$F$8),
      "Outlier",
      "Normal"))</f>
        <v/>
      </c>
      <c r="S3969" t="str">
        <f>IF(N3969="","",
   IF(OR(N3969 &lt;EDA_Outlier_Analysis!$I$10, N3969 &gt; EDA_Outlier_Analysis!$I$11),
      "Outlier",
      "Normal"))</f>
        <v>Normal</v>
      </c>
    </row>
    <row r="3970" spans="1:19">
      <c r="A3970" t="s">
        <v>8909</v>
      </c>
      <c r="B3970" s="4">
        <v>44712</v>
      </c>
      <c r="C3970" s="2">
        <v>-58859.83</v>
      </c>
      <c r="D3970" t="s">
        <v>840</v>
      </c>
      <c r="E3970" t="s">
        <v>905</v>
      </c>
      <c r="F3970" t="s">
        <v>11</v>
      </c>
      <c r="G3970" t="s">
        <v>34</v>
      </c>
      <c r="I3970" t="s">
        <v>5493</v>
      </c>
      <c r="J3970" t="s">
        <v>8910</v>
      </c>
      <c r="K3970" t="str">
        <f>IF(COUNTIF(Customers!A:A, H3970)&gt;0, "Valid", "Invalid")</f>
        <v>Invalid</v>
      </c>
      <c r="L3970" t="str">
        <f t="shared" si="305"/>
        <v>5</v>
      </c>
      <c r="M3970" t="str">
        <f t="shared" si="306"/>
        <v>2022</v>
      </c>
      <c r="N3970">
        <f t="shared" si="307"/>
        <v>-58859.83</v>
      </c>
      <c r="O3970" t="str">
        <f t="shared" si="308"/>
        <v/>
      </c>
      <c r="P3970">
        <f t="shared" si="309"/>
        <v>58859.83</v>
      </c>
      <c r="Q3970" s="48" t="str">
        <f>IF(O3970="","",
   IF(OR(O3970&lt;EDA_Outlier_Analysis!$C$10, O3970&gt;EDA_Outlier_Analysis!$C$11),
      "Outlier",
      "Normal"))</f>
        <v/>
      </c>
      <c r="R3970" t="str">
        <f>IF(P3970="","",
   IF(OR(P3970 &lt; EDA_Outlier_Analysis!$F$7, P3970 &gt; EDA_Outlier_Analysis!$F$8),
      "Outlier",
      "Normal"))</f>
        <v>Outlier</v>
      </c>
      <c r="S3970" t="str">
        <f>IF(N3970="","",
   IF(OR(N3970 &lt;EDA_Outlier_Analysis!$I$10, N3970 &gt; EDA_Outlier_Analysis!$I$11),
      "Outlier",
      "Normal"))</f>
        <v>Normal</v>
      </c>
    </row>
    <row r="3971" spans="1:19">
      <c r="A3971" t="s">
        <v>8911</v>
      </c>
      <c r="B3971" s="4">
        <v>45191</v>
      </c>
      <c r="C3971" s="2">
        <v>82652.479999999996</v>
      </c>
      <c r="D3971" t="s">
        <v>849</v>
      </c>
      <c r="E3971" t="s">
        <v>853</v>
      </c>
      <c r="F3971" t="s">
        <v>11</v>
      </c>
      <c r="G3971" t="s">
        <v>31</v>
      </c>
      <c r="H3971" t="s">
        <v>523</v>
      </c>
      <c r="J3971" t="s">
        <v>8912</v>
      </c>
      <c r="K3971" t="str">
        <f>IF(COUNTIF(Customers!A:A, H3971)&gt;0, "Valid", "Invalid")</f>
        <v>Valid</v>
      </c>
      <c r="L3971" t="str">
        <f t="shared" ref="L3971:L4034" si="310">TEXT(B3971,"m")</f>
        <v>9</v>
      </c>
      <c r="M3971" t="str">
        <f t="shared" ref="M3971:M4034" si="311">TEXT(B3971,"yyyy")</f>
        <v>2023</v>
      </c>
      <c r="N3971">
        <f t="shared" ref="N3971:N4034" si="312">IF(D3971="Revenue",C3971,-ABS(C3971))</f>
        <v>82652.479999999996</v>
      </c>
      <c r="O3971">
        <f t="shared" ref="O3971:O4034" si="313">IF(D3971="Revenue", C3971, "")</f>
        <v>82652.479999999996</v>
      </c>
      <c r="P3971" t="str">
        <f t="shared" ref="P3971:P4034" si="314">IF(D3971="Expense", ABS(C3971), "")</f>
        <v/>
      </c>
      <c r="Q3971" s="48" t="str">
        <f>IF(O3971="","",
   IF(OR(O3971&lt;EDA_Outlier_Analysis!$C$10, O3971&gt;EDA_Outlier_Analysis!$C$11),
      "Outlier",
      "Normal"))</f>
        <v>Normal</v>
      </c>
      <c r="R3971" t="str">
        <f>IF(P3971="","",
   IF(OR(P3971 &lt; EDA_Outlier_Analysis!$F$7, P3971 &gt; EDA_Outlier_Analysis!$F$8),
      "Outlier",
      "Normal"))</f>
        <v/>
      </c>
      <c r="S3971" t="str">
        <f>IF(N3971="","",
   IF(OR(N3971 &lt;EDA_Outlier_Analysis!$I$10, N3971 &gt; EDA_Outlier_Analysis!$I$11),
      "Outlier",
      "Normal"))</f>
        <v>Normal</v>
      </c>
    </row>
    <row r="3972" spans="1:19">
      <c r="A3972" t="s">
        <v>8913</v>
      </c>
      <c r="B3972" s="4">
        <v>44811</v>
      </c>
      <c r="C3972" s="2">
        <v>-65098.1</v>
      </c>
      <c r="D3972" t="s">
        <v>840</v>
      </c>
      <c r="E3972" t="s">
        <v>864</v>
      </c>
      <c r="F3972" t="s">
        <v>9</v>
      </c>
      <c r="G3972" t="s">
        <v>20</v>
      </c>
      <c r="I3972" t="s">
        <v>1167</v>
      </c>
      <c r="J3972" t="s">
        <v>8914</v>
      </c>
      <c r="K3972" t="str">
        <f>IF(COUNTIF(Customers!A:A, H3972)&gt;0, "Valid", "Invalid")</f>
        <v>Invalid</v>
      </c>
      <c r="L3972" t="str">
        <f t="shared" si="310"/>
        <v>9</v>
      </c>
      <c r="M3972" t="str">
        <f t="shared" si="311"/>
        <v>2022</v>
      </c>
      <c r="N3972">
        <f t="shared" si="312"/>
        <v>-65098.1</v>
      </c>
      <c r="O3972" t="str">
        <f t="shared" si="313"/>
        <v/>
      </c>
      <c r="P3972">
        <f t="shared" si="314"/>
        <v>65098.1</v>
      </c>
      <c r="Q3972" s="48" t="str">
        <f>IF(O3972="","",
   IF(OR(O3972&lt;EDA_Outlier_Analysis!$C$10, O3972&gt;EDA_Outlier_Analysis!$C$11),
      "Outlier",
      "Normal"))</f>
        <v/>
      </c>
      <c r="R3972" t="str">
        <f>IF(P3972="","",
   IF(OR(P3972 &lt; EDA_Outlier_Analysis!$F$7, P3972 &gt; EDA_Outlier_Analysis!$F$8),
      "Outlier",
      "Normal"))</f>
        <v>Outlier</v>
      </c>
      <c r="S3972" t="str">
        <f>IF(N3972="","",
   IF(OR(N3972 &lt;EDA_Outlier_Analysis!$I$10, N3972 &gt; EDA_Outlier_Analysis!$I$11),
      "Outlier",
      "Normal"))</f>
        <v>Normal</v>
      </c>
    </row>
    <row r="3973" spans="1:19">
      <c r="A3973" t="s">
        <v>8915</v>
      </c>
      <c r="B3973" s="4">
        <v>45250</v>
      </c>
      <c r="C3973" s="2">
        <v>-74817.62</v>
      </c>
      <c r="D3973" t="s">
        <v>840</v>
      </c>
      <c r="E3973" t="s">
        <v>841</v>
      </c>
      <c r="F3973" t="s">
        <v>9</v>
      </c>
      <c r="G3973" t="s">
        <v>20</v>
      </c>
      <c r="I3973" t="s">
        <v>965</v>
      </c>
      <c r="J3973" t="s">
        <v>8916</v>
      </c>
      <c r="K3973" t="str">
        <f>IF(COUNTIF(Customers!A:A, H3973)&gt;0, "Valid", "Invalid")</f>
        <v>Invalid</v>
      </c>
      <c r="L3973" t="str">
        <f t="shared" si="310"/>
        <v>11</v>
      </c>
      <c r="M3973" t="str">
        <f t="shared" si="311"/>
        <v>2023</v>
      </c>
      <c r="N3973">
        <f t="shared" si="312"/>
        <v>-74817.62</v>
      </c>
      <c r="O3973" t="str">
        <f t="shared" si="313"/>
        <v/>
      </c>
      <c r="P3973">
        <f t="shared" si="314"/>
        <v>74817.62</v>
      </c>
      <c r="Q3973" s="48" t="str">
        <f>IF(O3973="","",
   IF(OR(O3973&lt;EDA_Outlier_Analysis!$C$10, O3973&gt;EDA_Outlier_Analysis!$C$11),
      "Outlier",
      "Normal"))</f>
        <v/>
      </c>
      <c r="R3973" t="str">
        <f>IF(P3973="","",
   IF(OR(P3973 &lt; EDA_Outlier_Analysis!$F$7, P3973 &gt; EDA_Outlier_Analysis!$F$8),
      "Outlier",
      "Normal"))</f>
        <v>Outlier</v>
      </c>
      <c r="S3973" t="str">
        <f>IF(N3973="","",
   IF(OR(N3973 &lt;EDA_Outlier_Analysis!$I$10, N3973 &gt; EDA_Outlier_Analysis!$I$11),
      "Outlier",
      "Normal"))</f>
        <v>Normal</v>
      </c>
    </row>
    <row r="3974" spans="1:19">
      <c r="A3974" t="s">
        <v>8917</v>
      </c>
      <c r="B3974" s="4">
        <v>45156</v>
      </c>
      <c r="C3974" s="2">
        <v>-29552.2</v>
      </c>
      <c r="D3974" t="s">
        <v>840</v>
      </c>
      <c r="E3974" t="s">
        <v>864</v>
      </c>
      <c r="F3974" t="s">
        <v>11</v>
      </c>
      <c r="G3974" t="s">
        <v>34</v>
      </c>
      <c r="I3974" t="s">
        <v>1080</v>
      </c>
      <c r="J3974" t="s">
        <v>8918</v>
      </c>
      <c r="K3974" t="str">
        <f>IF(COUNTIF(Customers!A:A, H3974)&gt;0, "Valid", "Invalid")</f>
        <v>Invalid</v>
      </c>
      <c r="L3974" t="str">
        <f t="shared" si="310"/>
        <v>8</v>
      </c>
      <c r="M3974" t="str">
        <f t="shared" si="311"/>
        <v>2023</v>
      </c>
      <c r="N3974">
        <f t="shared" si="312"/>
        <v>-29552.2</v>
      </c>
      <c r="O3974" t="str">
        <f t="shared" si="313"/>
        <v/>
      </c>
      <c r="P3974">
        <f t="shared" si="314"/>
        <v>29552.2</v>
      </c>
      <c r="Q3974" s="48" t="str">
        <f>IF(O3974="","",
   IF(OR(O3974&lt;EDA_Outlier_Analysis!$C$10, O3974&gt;EDA_Outlier_Analysis!$C$11),
      "Outlier",
      "Normal"))</f>
        <v/>
      </c>
      <c r="R3974" t="str">
        <f>IF(P3974="","",
   IF(OR(P3974 &lt; EDA_Outlier_Analysis!$F$7, P3974 &gt; EDA_Outlier_Analysis!$F$8),
      "Outlier",
      "Normal"))</f>
        <v>Normal</v>
      </c>
      <c r="S3974" t="str">
        <f>IF(N3974="","",
   IF(OR(N3974 &lt;EDA_Outlier_Analysis!$I$10, N3974 &gt; EDA_Outlier_Analysis!$I$11),
      "Outlier",
      "Normal"))</f>
        <v>Normal</v>
      </c>
    </row>
    <row r="3975" spans="1:19">
      <c r="A3975" t="s">
        <v>8919</v>
      </c>
      <c r="B3975" s="4">
        <v>44837</v>
      </c>
      <c r="C3975" s="2">
        <v>141501.87</v>
      </c>
      <c r="D3975" t="s">
        <v>849</v>
      </c>
      <c r="E3975" t="s">
        <v>853</v>
      </c>
      <c r="F3975" t="s">
        <v>10</v>
      </c>
      <c r="G3975" t="s">
        <v>20</v>
      </c>
      <c r="H3975" t="s">
        <v>699</v>
      </c>
      <c r="J3975" t="s">
        <v>8920</v>
      </c>
      <c r="K3975" t="str">
        <f>IF(COUNTIF(Customers!A:A, H3975)&gt;0, "Valid", "Invalid")</f>
        <v>Valid</v>
      </c>
      <c r="L3975" t="str">
        <f t="shared" si="310"/>
        <v>10</v>
      </c>
      <c r="M3975" t="str">
        <f t="shared" si="311"/>
        <v>2022</v>
      </c>
      <c r="N3975">
        <f t="shared" si="312"/>
        <v>141501.87</v>
      </c>
      <c r="O3975">
        <f t="shared" si="313"/>
        <v>141501.87</v>
      </c>
      <c r="P3975" t="str">
        <f t="shared" si="314"/>
        <v/>
      </c>
      <c r="Q3975" s="48" t="str">
        <f>IF(O3975="","",
   IF(OR(O3975&lt;EDA_Outlier_Analysis!$C$10, O3975&gt;EDA_Outlier_Analysis!$C$11),
      "Outlier",
      "Normal"))</f>
        <v>Normal</v>
      </c>
      <c r="R3975" t="str">
        <f>IF(P3975="","",
   IF(OR(P3975 &lt; EDA_Outlier_Analysis!$F$7, P3975 &gt; EDA_Outlier_Analysis!$F$8),
      "Outlier",
      "Normal"))</f>
        <v/>
      </c>
      <c r="S3975" t="str">
        <f>IF(N3975="","",
   IF(OR(N3975 &lt;EDA_Outlier_Analysis!$I$10, N3975 &gt; EDA_Outlier_Analysis!$I$11),
      "Outlier",
      "Normal"))</f>
        <v>Normal</v>
      </c>
    </row>
    <row r="3976" spans="1:19">
      <c r="A3976" t="s">
        <v>8921</v>
      </c>
      <c r="B3976" s="4">
        <v>44692</v>
      </c>
      <c r="C3976" s="2">
        <v>-70249.17</v>
      </c>
      <c r="D3976" t="s">
        <v>840</v>
      </c>
      <c r="E3976" t="s">
        <v>856</v>
      </c>
      <c r="F3976" t="s">
        <v>9</v>
      </c>
      <c r="G3976" t="s">
        <v>31</v>
      </c>
      <c r="I3976" t="s">
        <v>1623</v>
      </c>
      <c r="J3976" t="s">
        <v>8922</v>
      </c>
      <c r="K3976" t="str">
        <f>IF(COUNTIF(Customers!A:A, H3976)&gt;0, "Valid", "Invalid")</f>
        <v>Invalid</v>
      </c>
      <c r="L3976" t="str">
        <f t="shared" si="310"/>
        <v>5</v>
      </c>
      <c r="M3976" t="str">
        <f t="shared" si="311"/>
        <v>2022</v>
      </c>
      <c r="N3976">
        <f t="shared" si="312"/>
        <v>-70249.17</v>
      </c>
      <c r="O3976" t="str">
        <f t="shared" si="313"/>
        <v/>
      </c>
      <c r="P3976">
        <f t="shared" si="314"/>
        <v>70249.17</v>
      </c>
      <c r="Q3976" s="48" t="str">
        <f>IF(O3976="","",
   IF(OR(O3976&lt;EDA_Outlier_Analysis!$C$10, O3976&gt;EDA_Outlier_Analysis!$C$11),
      "Outlier",
      "Normal"))</f>
        <v/>
      </c>
      <c r="R3976" t="str">
        <f>IF(P3976="","",
   IF(OR(P3976 &lt; EDA_Outlier_Analysis!$F$7, P3976 &gt; EDA_Outlier_Analysis!$F$8),
      "Outlier",
      "Normal"))</f>
        <v>Outlier</v>
      </c>
      <c r="S3976" t="str">
        <f>IF(N3976="","",
   IF(OR(N3976 &lt;EDA_Outlier_Analysis!$I$10, N3976 &gt; EDA_Outlier_Analysis!$I$11),
      "Outlier",
      "Normal"))</f>
        <v>Normal</v>
      </c>
    </row>
    <row r="3977" spans="1:19">
      <c r="A3977" t="s">
        <v>8923</v>
      </c>
      <c r="B3977" s="4">
        <v>44676</v>
      </c>
      <c r="C3977" s="2">
        <v>-57708.83</v>
      </c>
      <c r="D3977" t="s">
        <v>840</v>
      </c>
      <c r="E3977" t="s">
        <v>878</v>
      </c>
      <c r="F3977" t="s">
        <v>9</v>
      </c>
      <c r="G3977" t="s">
        <v>34</v>
      </c>
      <c r="I3977" t="s">
        <v>879</v>
      </c>
      <c r="J3977" t="s">
        <v>8924</v>
      </c>
      <c r="K3977" t="str">
        <f>IF(COUNTIF(Customers!A:A, H3977)&gt;0, "Valid", "Invalid")</f>
        <v>Invalid</v>
      </c>
      <c r="L3977" t="str">
        <f t="shared" si="310"/>
        <v>4</v>
      </c>
      <c r="M3977" t="str">
        <f t="shared" si="311"/>
        <v>2022</v>
      </c>
      <c r="N3977">
        <f t="shared" si="312"/>
        <v>-57708.83</v>
      </c>
      <c r="O3977" t="str">
        <f t="shared" si="313"/>
        <v/>
      </c>
      <c r="P3977">
        <f t="shared" si="314"/>
        <v>57708.83</v>
      </c>
      <c r="Q3977" s="48" t="str">
        <f>IF(O3977="","",
   IF(OR(O3977&lt;EDA_Outlier_Analysis!$C$10, O3977&gt;EDA_Outlier_Analysis!$C$11),
      "Outlier",
      "Normal"))</f>
        <v/>
      </c>
      <c r="R3977" t="str">
        <f>IF(P3977="","",
   IF(OR(P3977 &lt; EDA_Outlier_Analysis!$F$7, P3977 &gt; EDA_Outlier_Analysis!$F$8),
      "Outlier",
      "Normal"))</f>
        <v>Outlier</v>
      </c>
      <c r="S3977" t="str">
        <f>IF(N3977="","",
   IF(OR(N3977 &lt;EDA_Outlier_Analysis!$I$10, N3977 &gt; EDA_Outlier_Analysis!$I$11),
      "Outlier",
      "Normal"))</f>
        <v>Normal</v>
      </c>
    </row>
    <row r="3978" spans="1:19">
      <c r="A3978" t="s">
        <v>8925</v>
      </c>
      <c r="B3978" s="4">
        <v>44790</v>
      </c>
      <c r="C3978" s="2">
        <v>163121.43</v>
      </c>
      <c r="D3978" t="s">
        <v>849</v>
      </c>
      <c r="E3978" t="s">
        <v>853</v>
      </c>
      <c r="F3978" t="s">
        <v>9</v>
      </c>
      <c r="G3978" t="s">
        <v>20</v>
      </c>
      <c r="H3978" t="s">
        <v>189</v>
      </c>
      <c r="J3978" t="s">
        <v>8926</v>
      </c>
      <c r="K3978" t="str">
        <f>IF(COUNTIF(Customers!A:A, H3978)&gt;0, "Valid", "Invalid")</f>
        <v>Valid</v>
      </c>
      <c r="L3978" t="str">
        <f t="shared" si="310"/>
        <v>8</v>
      </c>
      <c r="M3978" t="str">
        <f t="shared" si="311"/>
        <v>2022</v>
      </c>
      <c r="N3978">
        <f t="shared" si="312"/>
        <v>163121.43</v>
      </c>
      <c r="O3978">
        <f t="shared" si="313"/>
        <v>163121.43</v>
      </c>
      <c r="P3978" t="str">
        <f t="shared" si="314"/>
        <v/>
      </c>
      <c r="Q3978" s="48" t="str">
        <f>IF(O3978="","",
   IF(OR(O3978&lt;EDA_Outlier_Analysis!$C$10, O3978&gt;EDA_Outlier_Analysis!$C$11),
      "Outlier",
      "Normal"))</f>
        <v>Normal</v>
      </c>
      <c r="R3978" t="str">
        <f>IF(P3978="","",
   IF(OR(P3978 &lt; EDA_Outlier_Analysis!$F$7, P3978 &gt; EDA_Outlier_Analysis!$F$8),
      "Outlier",
      "Normal"))</f>
        <v/>
      </c>
      <c r="S3978" t="str">
        <f>IF(N3978="","",
   IF(OR(N3978 &lt;EDA_Outlier_Analysis!$I$10, N3978 &gt; EDA_Outlier_Analysis!$I$11),
      "Outlier",
      "Normal"))</f>
        <v>Normal</v>
      </c>
    </row>
    <row r="3979" spans="1:19">
      <c r="A3979" t="s">
        <v>8927</v>
      </c>
      <c r="B3979" s="4">
        <v>45120</v>
      </c>
      <c r="C3979" s="2">
        <v>89925.86</v>
      </c>
      <c r="D3979" t="s">
        <v>849</v>
      </c>
      <c r="E3979" t="s">
        <v>853</v>
      </c>
      <c r="F3979" t="s">
        <v>9</v>
      </c>
      <c r="G3979" t="s">
        <v>20</v>
      </c>
      <c r="H3979" t="s">
        <v>657</v>
      </c>
      <c r="J3979" t="s">
        <v>8928</v>
      </c>
      <c r="K3979" t="str">
        <f>IF(COUNTIF(Customers!A:A, H3979)&gt;0, "Valid", "Invalid")</f>
        <v>Valid</v>
      </c>
      <c r="L3979" t="str">
        <f t="shared" si="310"/>
        <v>7</v>
      </c>
      <c r="M3979" t="str">
        <f t="shared" si="311"/>
        <v>2023</v>
      </c>
      <c r="N3979">
        <f t="shared" si="312"/>
        <v>89925.86</v>
      </c>
      <c r="O3979">
        <f t="shared" si="313"/>
        <v>89925.86</v>
      </c>
      <c r="P3979" t="str">
        <f t="shared" si="314"/>
        <v/>
      </c>
      <c r="Q3979" s="48" t="str">
        <f>IF(O3979="","",
   IF(OR(O3979&lt;EDA_Outlier_Analysis!$C$10, O3979&gt;EDA_Outlier_Analysis!$C$11),
      "Outlier",
      "Normal"))</f>
        <v>Normal</v>
      </c>
      <c r="R3979" t="str">
        <f>IF(P3979="","",
   IF(OR(P3979 &lt; EDA_Outlier_Analysis!$F$7, P3979 &gt; EDA_Outlier_Analysis!$F$8),
      "Outlier",
      "Normal"))</f>
        <v/>
      </c>
      <c r="S3979" t="str">
        <f>IF(N3979="","",
   IF(OR(N3979 &lt;EDA_Outlier_Analysis!$I$10, N3979 &gt; EDA_Outlier_Analysis!$I$11),
      "Outlier",
      "Normal"))</f>
        <v>Normal</v>
      </c>
    </row>
    <row r="3980" spans="1:19">
      <c r="A3980" t="s">
        <v>8929</v>
      </c>
      <c r="B3980" s="4">
        <v>44906</v>
      </c>
      <c r="C3980" s="2">
        <v>75128.240000000005</v>
      </c>
      <c r="D3980" t="s">
        <v>849</v>
      </c>
      <c r="E3980" t="s">
        <v>850</v>
      </c>
      <c r="F3980" t="s">
        <v>9</v>
      </c>
      <c r="G3980" t="s">
        <v>31</v>
      </c>
      <c r="H3980" t="s">
        <v>679</v>
      </c>
      <c r="J3980" t="s">
        <v>8930</v>
      </c>
      <c r="K3980" t="str">
        <f>IF(COUNTIF(Customers!A:A, H3980)&gt;0, "Valid", "Invalid")</f>
        <v>Valid</v>
      </c>
      <c r="L3980" t="str">
        <f t="shared" si="310"/>
        <v>12</v>
      </c>
      <c r="M3980" t="str">
        <f t="shared" si="311"/>
        <v>2022</v>
      </c>
      <c r="N3980">
        <f t="shared" si="312"/>
        <v>75128.240000000005</v>
      </c>
      <c r="O3980">
        <f t="shared" si="313"/>
        <v>75128.240000000005</v>
      </c>
      <c r="P3980" t="str">
        <f t="shared" si="314"/>
        <v/>
      </c>
      <c r="Q3980" s="48" t="str">
        <f>IF(O3980="","",
   IF(OR(O3980&lt;EDA_Outlier_Analysis!$C$10, O3980&gt;EDA_Outlier_Analysis!$C$11),
      "Outlier",
      "Normal"))</f>
        <v>Normal</v>
      </c>
      <c r="R3980" t="str">
        <f>IF(P3980="","",
   IF(OR(P3980 &lt; EDA_Outlier_Analysis!$F$7, P3980 &gt; EDA_Outlier_Analysis!$F$8),
      "Outlier",
      "Normal"))</f>
        <v/>
      </c>
      <c r="S3980" t="str">
        <f>IF(N3980="","",
   IF(OR(N3980 &lt;EDA_Outlier_Analysis!$I$10, N3980 &gt; EDA_Outlier_Analysis!$I$11),
      "Outlier",
      "Normal"))</f>
        <v>Normal</v>
      </c>
    </row>
    <row r="3981" spans="1:19">
      <c r="A3981" t="s">
        <v>8931</v>
      </c>
      <c r="B3981" s="4">
        <v>45155</v>
      </c>
      <c r="C3981" s="2">
        <v>241761.18</v>
      </c>
      <c r="D3981" t="s">
        <v>849</v>
      </c>
      <c r="E3981" t="s">
        <v>853</v>
      </c>
      <c r="F3981" t="s">
        <v>9</v>
      </c>
      <c r="G3981" t="s">
        <v>31</v>
      </c>
      <c r="H3981" t="s">
        <v>135</v>
      </c>
      <c r="J3981" t="s">
        <v>8932</v>
      </c>
      <c r="K3981" t="str">
        <f>IF(COUNTIF(Customers!A:A, H3981)&gt;0, "Valid", "Invalid")</f>
        <v>Valid</v>
      </c>
      <c r="L3981" t="str">
        <f t="shared" si="310"/>
        <v>8</v>
      </c>
      <c r="M3981" t="str">
        <f t="shared" si="311"/>
        <v>2023</v>
      </c>
      <c r="N3981">
        <f t="shared" si="312"/>
        <v>241761.18</v>
      </c>
      <c r="O3981">
        <f t="shared" si="313"/>
        <v>241761.18</v>
      </c>
      <c r="P3981" t="str">
        <f t="shared" si="314"/>
        <v/>
      </c>
      <c r="Q3981" s="48" t="str">
        <f>IF(O3981="","",
   IF(OR(O3981&lt;EDA_Outlier_Analysis!$C$10, O3981&gt;EDA_Outlier_Analysis!$C$11),
      "Outlier",
      "Normal"))</f>
        <v>Normal</v>
      </c>
      <c r="R3981" t="str">
        <f>IF(P3981="","",
   IF(OR(P3981 &lt; EDA_Outlier_Analysis!$F$7, P3981 &gt; EDA_Outlier_Analysis!$F$8),
      "Outlier",
      "Normal"))</f>
        <v/>
      </c>
      <c r="S3981" t="str">
        <f>IF(N3981="","",
   IF(OR(N3981 &lt;EDA_Outlier_Analysis!$I$10, N3981 &gt; EDA_Outlier_Analysis!$I$11),
      "Outlier",
      "Normal"))</f>
        <v>Normal</v>
      </c>
    </row>
    <row r="3982" spans="1:19">
      <c r="A3982" t="s">
        <v>8933</v>
      </c>
      <c r="B3982" s="4">
        <v>45187</v>
      </c>
      <c r="C3982" s="2">
        <v>174348.88</v>
      </c>
      <c r="D3982" t="s">
        <v>849</v>
      </c>
      <c r="E3982" t="s">
        <v>868</v>
      </c>
      <c r="F3982" t="s">
        <v>10</v>
      </c>
      <c r="G3982" t="s">
        <v>34</v>
      </c>
      <c r="H3982" t="s">
        <v>265</v>
      </c>
      <c r="J3982" t="s">
        <v>8934</v>
      </c>
      <c r="K3982" t="str">
        <f>IF(COUNTIF(Customers!A:A, H3982)&gt;0, "Valid", "Invalid")</f>
        <v>Valid</v>
      </c>
      <c r="L3982" t="str">
        <f t="shared" si="310"/>
        <v>9</v>
      </c>
      <c r="M3982" t="str">
        <f t="shared" si="311"/>
        <v>2023</v>
      </c>
      <c r="N3982">
        <f t="shared" si="312"/>
        <v>174348.88</v>
      </c>
      <c r="O3982">
        <f t="shared" si="313"/>
        <v>174348.88</v>
      </c>
      <c r="P3982" t="str">
        <f t="shared" si="314"/>
        <v/>
      </c>
      <c r="Q3982" s="48" t="str">
        <f>IF(O3982="","",
   IF(OR(O3982&lt;EDA_Outlier_Analysis!$C$10, O3982&gt;EDA_Outlier_Analysis!$C$11),
      "Outlier",
      "Normal"))</f>
        <v>Normal</v>
      </c>
      <c r="R3982" t="str">
        <f>IF(P3982="","",
   IF(OR(P3982 &lt; EDA_Outlier_Analysis!$F$7, P3982 &gt; EDA_Outlier_Analysis!$F$8),
      "Outlier",
      "Normal"))</f>
        <v/>
      </c>
      <c r="S3982" t="str">
        <f>IF(N3982="","",
   IF(OR(N3982 &lt;EDA_Outlier_Analysis!$I$10, N3982 &gt; EDA_Outlier_Analysis!$I$11),
      "Outlier",
      "Normal"))</f>
        <v>Normal</v>
      </c>
    </row>
    <row r="3983" spans="1:19">
      <c r="A3983" t="s">
        <v>8935</v>
      </c>
      <c r="B3983" s="4">
        <v>45042</v>
      </c>
      <c r="C3983" s="2">
        <v>130740.49</v>
      </c>
      <c r="D3983" t="s">
        <v>849</v>
      </c>
      <c r="E3983" t="s">
        <v>850</v>
      </c>
      <c r="F3983" t="s">
        <v>9</v>
      </c>
      <c r="G3983" t="s">
        <v>34</v>
      </c>
      <c r="H3983" t="s">
        <v>291</v>
      </c>
      <c r="J3983" t="s">
        <v>8936</v>
      </c>
      <c r="K3983" t="str">
        <f>IF(COUNTIF(Customers!A:A, H3983)&gt;0, "Valid", "Invalid")</f>
        <v>Valid</v>
      </c>
      <c r="L3983" t="str">
        <f t="shared" si="310"/>
        <v>4</v>
      </c>
      <c r="M3983" t="str">
        <f t="shared" si="311"/>
        <v>2023</v>
      </c>
      <c r="N3983">
        <f t="shared" si="312"/>
        <v>130740.49</v>
      </c>
      <c r="O3983">
        <f t="shared" si="313"/>
        <v>130740.49</v>
      </c>
      <c r="P3983" t="str">
        <f t="shared" si="314"/>
        <v/>
      </c>
      <c r="Q3983" s="48" t="str">
        <f>IF(O3983="","",
   IF(OR(O3983&lt;EDA_Outlier_Analysis!$C$10, O3983&gt;EDA_Outlier_Analysis!$C$11),
      "Outlier",
      "Normal"))</f>
        <v>Normal</v>
      </c>
      <c r="R3983" t="str">
        <f>IF(P3983="","",
   IF(OR(P3983 &lt; EDA_Outlier_Analysis!$F$7, P3983 &gt; EDA_Outlier_Analysis!$F$8),
      "Outlier",
      "Normal"))</f>
        <v/>
      </c>
      <c r="S3983" t="str">
        <f>IF(N3983="","",
   IF(OR(N3983 &lt;EDA_Outlier_Analysis!$I$10, N3983 &gt; EDA_Outlier_Analysis!$I$11),
      "Outlier",
      "Normal"))</f>
        <v>Normal</v>
      </c>
    </row>
    <row r="3984" spans="1:19">
      <c r="A3984" t="s">
        <v>8937</v>
      </c>
      <c r="B3984" s="4">
        <v>44805</v>
      </c>
      <c r="C3984" s="2">
        <v>-62608.66</v>
      </c>
      <c r="D3984" t="s">
        <v>840</v>
      </c>
      <c r="E3984" t="s">
        <v>841</v>
      </c>
      <c r="F3984" t="s">
        <v>10</v>
      </c>
      <c r="G3984" t="s">
        <v>31</v>
      </c>
      <c r="I3984" t="s">
        <v>1035</v>
      </c>
      <c r="J3984" t="s">
        <v>8938</v>
      </c>
      <c r="K3984" t="str">
        <f>IF(COUNTIF(Customers!A:A, H3984)&gt;0, "Valid", "Invalid")</f>
        <v>Invalid</v>
      </c>
      <c r="L3984" t="str">
        <f t="shared" si="310"/>
        <v>9</v>
      </c>
      <c r="M3984" t="str">
        <f t="shared" si="311"/>
        <v>2022</v>
      </c>
      <c r="N3984">
        <f t="shared" si="312"/>
        <v>-62608.66</v>
      </c>
      <c r="O3984" t="str">
        <f t="shared" si="313"/>
        <v/>
      </c>
      <c r="P3984">
        <f t="shared" si="314"/>
        <v>62608.66</v>
      </c>
      <c r="Q3984" s="48" t="str">
        <f>IF(O3984="","",
   IF(OR(O3984&lt;EDA_Outlier_Analysis!$C$10, O3984&gt;EDA_Outlier_Analysis!$C$11),
      "Outlier",
      "Normal"))</f>
        <v/>
      </c>
      <c r="R3984" t="str">
        <f>IF(P3984="","",
   IF(OR(P3984 &lt; EDA_Outlier_Analysis!$F$7, P3984 &gt; EDA_Outlier_Analysis!$F$8),
      "Outlier",
      "Normal"))</f>
        <v>Outlier</v>
      </c>
      <c r="S3984" t="str">
        <f>IF(N3984="","",
   IF(OR(N3984 &lt;EDA_Outlier_Analysis!$I$10, N3984 &gt; EDA_Outlier_Analysis!$I$11),
      "Outlier",
      "Normal"))</f>
        <v>Normal</v>
      </c>
    </row>
    <row r="3985" spans="1:19">
      <c r="A3985" t="s">
        <v>8939</v>
      </c>
      <c r="B3985" s="4">
        <v>45172</v>
      </c>
      <c r="C3985" s="2">
        <v>-29457.8</v>
      </c>
      <c r="D3985" t="s">
        <v>840</v>
      </c>
      <c r="E3985" t="s">
        <v>845</v>
      </c>
      <c r="F3985" t="s">
        <v>9</v>
      </c>
      <c r="G3985" t="s">
        <v>34</v>
      </c>
      <c r="I3985" t="s">
        <v>1940</v>
      </c>
      <c r="J3985" t="s">
        <v>8940</v>
      </c>
      <c r="K3985" t="str">
        <f>IF(COUNTIF(Customers!A:A, H3985)&gt;0, "Valid", "Invalid")</f>
        <v>Invalid</v>
      </c>
      <c r="L3985" t="str">
        <f t="shared" si="310"/>
        <v>9</v>
      </c>
      <c r="M3985" t="str">
        <f t="shared" si="311"/>
        <v>2023</v>
      </c>
      <c r="N3985">
        <f t="shared" si="312"/>
        <v>-29457.8</v>
      </c>
      <c r="O3985" t="str">
        <f t="shared" si="313"/>
        <v/>
      </c>
      <c r="P3985">
        <f t="shared" si="314"/>
        <v>29457.8</v>
      </c>
      <c r="Q3985" s="48" t="str">
        <f>IF(O3985="","",
   IF(OR(O3985&lt;EDA_Outlier_Analysis!$C$10, O3985&gt;EDA_Outlier_Analysis!$C$11),
      "Outlier",
      "Normal"))</f>
        <v/>
      </c>
      <c r="R3985" t="str">
        <f>IF(P3985="","",
   IF(OR(P3985 &lt; EDA_Outlier_Analysis!$F$7, P3985 &gt; EDA_Outlier_Analysis!$F$8),
      "Outlier",
      "Normal"))</f>
        <v>Normal</v>
      </c>
      <c r="S3985" t="str">
        <f>IF(N3985="","",
   IF(OR(N3985 &lt;EDA_Outlier_Analysis!$I$10, N3985 &gt; EDA_Outlier_Analysis!$I$11),
      "Outlier",
      "Normal"))</f>
        <v>Normal</v>
      </c>
    </row>
    <row r="3986" spans="1:19">
      <c r="A3986" t="s">
        <v>8941</v>
      </c>
      <c r="B3986" s="4">
        <v>44630</v>
      </c>
      <c r="C3986" s="2">
        <v>-73007.81</v>
      </c>
      <c r="D3986" t="s">
        <v>840</v>
      </c>
      <c r="E3986" t="s">
        <v>856</v>
      </c>
      <c r="F3986" t="s">
        <v>10</v>
      </c>
      <c r="G3986" t="s">
        <v>34</v>
      </c>
      <c r="I3986" t="s">
        <v>3081</v>
      </c>
      <c r="J3986" t="s">
        <v>8942</v>
      </c>
      <c r="K3986" t="str">
        <f>IF(COUNTIF(Customers!A:A, H3986)&gt;0, "Valid", "Invalid")</f>
        <v>Invalid</v>
      </c>
      <c r="L3986" t="str">
        <f t="shared" si="310"/>
        <v>3</v>
      </c>
      <c r="M3986" t="str">
        <f t="shared" si="311"/>
        <v>2022</v>
      </c>
      <c r="N3986">
        <f t="shared" si="312"/>
        <v>-73007.81</v>
      </c>
      <c r="O3986" t="str">
        <f t="shared" si="313"/>
        <v/>
      </c>
      <c r="P3986">
        <f t="shared" si="314"/>
        <v>73007.81</v>
      </c>
      <c r="Q3986" s="48" t="str">
        <f>IF(O3986="","",
   IF(OR(O3986&lt;EDA_Outlier_Analysis!$C$10, O3986&gt;EDA_Outlier_Analysis!$C$11),
      "Outlier",
      "Normal"))</f>
        <v/>
      </c>
      <c r="R3986" t="str">
        <f>IF(P3986="","",
   IF(OR(P3986 &lt; EDA_Outlier_Analysis!$F$7, P3986 &gt; EDA_Outlier_Analysis!$F$8),
      "Outlier",
      "Normal"))</f>
        <v>Outlier</v>
      </c>
      <c r="S3986" t="str">
        <f>IF(N3986="","",
   IF(OR(N3986 &lt;EDA_Outlier_Analysis!$I$10, N3986 &gt; EDA_Outlier_Analysis!$I$11),
      "Outlier",
      "Normal"))</f>
        <v>Normal</v>
      </c>
    </row>
    <row r="3987" spans="1:19">
      <c r="A3987" t="s">
        <v>8943</v>
      </c>
      <c r="B3987" s="4">
        <v>44652</v>
      </c>
      <c r="C3987" s="2">
        <v>-44028.09</v>
      </c>
      <c r="D3987" t="s">
        <v>840</v>
      </c>
      <c r="E3987" t="s">
        <v>864</v>
      </c>
      <c r="F3987" t="s">
        <v>11</v>
      </c>
      <c r="G3987" t="s">
        <v>34</v>
      </c>
      <c r="I3987" t="s">
        <v>1443</v>
      </c>
      <c r="J3987" t="s">
        <v>8944</v>
      </c>
      <c r="K3987" t="str">
        <f>IF(COUNTIF(Customers!A:A, H3987)&gt;0, "Valid", "Invalid")</f>
        <v>Invalid</v>
      </c>
      <c r="L3987" t="str">
        <f t="shared" si="310"/>
        <v>4</v>
      </c>
      <c r="M3987" t="str">
        <f t="shared" si="311"/>
        <v>2022</v>
      </c>
      <c r="N3987">
        <f t="shared" si="312"/>
        <v>-44028.09</v>
      </c>
      <c r="O3987" t="str">
        <f t="shared" si="313"/>
        <v/>
      </c>
      <c r="P3987">
        <f t="shared" si="314"/>
        <v>44028.09</v>
      </c>
      <c r="Q3987" s="48" t="str">
        <f>IF(O3987="","",
   IF(OR(O3987&lt;EDA_Outlier_Analysis!$C$10, O3987&gt;EDA_Outlier_Analysis!$C$11),
      "Outlier",
      "Normal"))</f>
        <v/>
      </c>
      <c r="R3987" t="str">
        <f>IF(P3987="","",
   IF(OR(P3987 &lt; EDA_Outlier_Analysis!$F$7, P3987 &gt; EDA_Outlier_Analysis!$F$8),
      "Outlier",
      "Normal"))</f>
        <v>Normal</v>
      </c>
      <c r="S3987" t="str">
        <f>IF(N3987="","",
   IF(OR(N3987 &lt;EDA_Outlier_Analysis!$I$10, N3987 &gt; EDA_Outlier_Analysis!$I$11),
      "Outlier",
      "Normal"))</f>
        <v>Normal</v>
      </c>
    </row>
    <row r="3988" spans="1:19">
      <c r="A3988" t="s">
        <v>8945</v>
      </c>
      <c r="B3988" s="4">
        <v>45255</v>
      </c>
      <c r="C3988" s="2">
        <v>-34953.29</v>
      </c>
      <c r="D3988" t="s">
        <v>840</v>
      </c>
      <c r="E3988" t="s">
        <v>864</v>
      </c>
      <c r="F3988" t="s">
        <v>11</v>
      </c>
      <c r="G3988" t="s">
        <v>31</v>
      </c>
      <c r="I3988" t="s">
        <v>898</v>
      </c>
      <c r="J3988" t="s">
        <v>8946</v>
      </c>
      <c r="K3988" t="str">
        <f>IF(COUNTIF(Customers!A:A, H3988)&gt;0, "Valid", "Invalid")</f>
        <v>Invalid</v>
      </c>
      <c r="L3988" t="str">
        <f t="shared" si="310"/>
        <v>11</v>
      </c>
      <c r="M3988" t="str">
        <f t="shared" si="311"/>
        <v>2023</v>
      </c>
      <c r="N3988">
        <f t="shared" si="312"/>
        <v>-34953.29</v>
      </c>
      <c r="O3988" t="str">
        <f t="shared" si="313"/>
        <v/>
      </c>
      <c r="P3988">
        <f t="shared" si="314"/>
        <v>34953.29</v>
      </c>
      <c r="Q3988" s="48" t="str">
        <f>IF(O3988="","",
   IF(OR(O3988&lt;EDA_Outlier_Analysis!$C$10, O3988&gt;EDA_Outlier_Analysis!$C$11),
      "Outlier",
      "Normal"))</f>
        <v/>
      </c>
      <c r="R3988" t="str">
        <f>IF(P3988="","",
   IF(OR(P3988 &lt; EDA_Outlier_Analysis!$F$7, P3988 &gt; EDA_Outlier_Analysis!$F$8),
      "Outlier",
      "Normal"))</f>
        <v>Normal</v>
      </c>
      <c r="S3988" t="str">
        <f>IF(N3988="","",
   IF(OR(N3988 &lt;EDA_Outlier_Analysis!$I$10, N3988 &gt; EDA_Outlier_Analysis!$I$11),
      "Outlier",
      "Normal"))</f>
        <v>Normal</v>
      </c>
    </row>
    <row r="3989" spans="1:19">
      <c r="A3989" t="s">
        <v>8947</v>
      </c>
      <c r="B3989" s="4">
        <v>45101</v>
      </c>
      <c r="C3989" s="2">
        <v>-76968.97</v>
      </c>
      <c r="D3989" t="s">
        <v>840</v>
      </c>
      <c r="E3989" t="s">
        <v>905</v>
      </c>
      <c r="F3989" t="s">
        <v>10</v>
      </c>
      <c r="G3989" t="s">
        <v>20</v>
      </c>
      <c r="I3989" t="s">
        <v>1109</v>
      </c>
      <c r="J3989" t="s">
        <v>8948</v>
      </c>
      <c r="K3989" t="str">
        <f>IF(COUNTIF(Customers!A:A, H3989)&gt;0, "Valid", "Invalid")</f>
        <v>Invalid</v>
      </c>
      <c r="L3989" t="str">
        <f t="shared" si="310"/>
        <v>6</v>
      </c>
      <c r="M3989" t="str">
        <f t="shared" si="311"/>
        <v>2023</v>
      </c>
      <c r="N3989">
        <f t="shared" si="312"/>
        <v>-76968.97</v>
      </c>
      <c r="O3989" t="str">
        <f t="shared" si="313"/>
        <v/>
      </c>
      <c r="P3989">
        <f t="shared" si="314"/>
        <v>76968.97</v>
      </c>
      <c r="Q3989" s="48" t="str">
        <f>IF(O3989="","",
   IF(OR(O3989&lt;EDA_Outlier_Analysis!$C$10, O3989&gt;EDA_Outlier_Analysis!$C$11),
      "Outlier",
      "Normal"))</f>
        <v/>
      </c>
      <c r="R3989" t="str">
        <f>IF(P3989="","",
   IF(OR(P3989 &lt; EDA_Outlier_Analysis!$F$7, P3989 &gt; EDA_Outlier_Analysis!$F$8),
      "Outlier",
      "Normal"))</f>
        <v>Outlier</v>
      </c>
      <c r="S3989" t="str">
        <f>IF(N3989="","",
   IF(OR(N3989 &lt;EDA_Outlier_Analysis!$I$10, N3989 &gt; EDA_Outlier_Analysis!$I$11),
      "Outlier",
      "Normal"))</f>
        <v>Normal</v>
      </c>
    </row>
    <row r="3990" spans="1:19">
      <c r="A3990" t="s">
        <v>8949</v>
      </c>
      <c r="B3990" s="4">
        <v>45278</v>
      </c>
      <c r="C3990" s="2">
        <v>-54178.96</v>
      </c>
      <c r="D3990" t="s">
        <v>840</v>
      </c>
      <c r="E3990" t="s">
        <v>856</v>
      </c>
      <c r="F3990" t="s">
        <v>10</v>
      </c>
      <c r="G3990" t="s">
        <v>31</v>
      </c>
      <c r="I3990" t="s">
        <v>939</v>
      </c>
      <c r="J3990" t="s">
        <v>8950</v>
      </c>
      <c r="K3990" t="str">
        <f>IF(COUNTIF(Customers!A:A, H3990)&gt;0, "Valid", "Invalid")</f>
        <v>Invalid</v>
      </c>
      <c r="L3990" t="str">
        <f t="shared" si="310"/>
        <v>12</v>
      </c>
      <c r="M3990" t="str">
        <f t="shared" si="311"/>
        <v>2023</v>
      </c>
      <c r="N3990">
        <f t="shared" si="312"/>
        <v>-54178.96</v>
      </c>
      <c r="O3990" t="str">
        <f t="shared" si="313"/>
        <v/>
      </c>
      <c r="P3990">
        <f t="shared" si="314"/>
        <v>54178.96</v>
      </c>
      <c r="Q3990" s="48" t="str">
        <f>IF(O3990="","",
   IF(OR(O3990&lt;EDA_Outlier_Analysis!$C$10, O3990&gt;EDA_Outlier_Analysis!$C$11),
      "Outlier",
      "Normal"))</f>
        <v/>
      </c>
      <c r="R3990" t="str">
        <f>IF(P3990="","",
   IF(OR(P3990 &lt; EDA_Outlier_Analysis!$F$7, P3990 &gt; EDA_Outlier_Analysis!$F$8),
      "Outlier",
      "Normal"))</f>
        <v>Outlier</v>
      </c>
      <c r="S3990" t="str">
        <f>IF(N3990="","",
   IF(OR(N3990 &lt;EDA_Outlier_Analysis!$I$10, N3990 &gt; EDA_Outlier_Analysis!$I$11),
      "Outlier",
      "Normal"))</f>
        <v>Normal</v>
      </c>
    </row>
    <row r="3991" spans="1:19">
      <c r="A3991" t="s">
        <v>8951</v>
      </c>
      <c r="B3991" s="4">
        <v>45011</v>
      </c>
      <c r="C3991" s="2">
        <v>-59125.440000000002</v>
      </c>
      <c r="D3991" t="s">
        <v>840</v>
      </c>
      <c r="E3991" t="s">
        <v>905</v>
      </c>
      <c r="F3991" t="s">
        <v>11</v>
      </c>
      <c r="G3991" t="s">
        <v>20</v>
      </c>
      <c r="I3991" t="s">
        <v>1232</v>
      </c>
      <c r="J3991" t="s">
        <v>8952</v>
      </c>
      <c r="K3991" t="str">
        <f>IF(COUNTIF(Customers!A:A, H3991)&gt;0, "Valid", "Invalid")</f>
        <v>Invalid</v>
      </c>
      <c r="L3991" t="str">
        <f t="shared" si="310"/>
        <v>3</v>
      </c>
      <c r="M3991" t="str">
        <f t="shared" si="311"/>
        <v>2023</v>
      </c>
      <c r="N3991">
        <f t="shared" si="312"/>
        <v>-59125.440000000002</v>
      </c>
      <c r="O3991" t="str">
        <f t="shared" si="313"/>
        <v/>
      </c>
      <c r="P3991">
        <f t="shared" si="314"/>
        <v>59125.440000000002</v>
      </c>
      <c r="Q3991" s="48" t="str">
        <f>IF(O3991="","",
   IF(OR(O3991&lt;EDA_Outlier_Analysis!$C$10, O3991&gt;EDA_Outlier_Analysis!$C$11),
      "Outlier",
      "Normal"))</f>
        <v/>
      </c>
      <c r="R3991" t="str">
        <f>IF(P3991="","",
   IF(OR(P3991 &lt; EDA_Outlier_Analysis!$F$7, P3991 &gt; EDA_Outlier_Analysis!$F$8),
      "Outlier",
      "Normal"))</f>
        <v>Outlier</v>
      </c>
      <c r="S3991" t="str">
        <f>IF(N3991="","",
   IF(OR(N3991 &lt;EDA_Outlier_Analysis!$I$10, N3991 &gt; EDA_Outlier_Analysis!$I$11),
      "Outlier",
      "Normal"))</f>
        <v>Normal</v>
      </c>
    </row>
    <row r="3992" spans="1:19">
      <c r="A3992" t="s">
        <v>8953</v>
      </c>
      <c r="B3992" s="4">
        <v>44815</v>
      </c>
      <c r="C3992" s="2">
        <v>24363.48</v>
      </c>
      <c r="D3992" t="s">
        <v>971</v>
      </c>
      <c r="E3992" t="s">
        <v>971</v>
      </c>
      <c r="F3992" t="s">
        <v>10</v>
      </c>
      <c r="G3992" t="s">
        <v>24</v>
      </c>
      <c r="J3992" t="s">
        <v>8954</v>
      </c>
      <c r="K3992" t="str">
        <f>IF(COUNTIF(Customers!A:A, H3992)&gt;0, "Valid", "Invalid")</f>
        <v>Invalid</v>
      </c>
      <c r="L3992" t="str">
        <f t="shared" si="310"/>
        <v>9</v>
      </c>
      <c r="M3992" t="str">
        <f t="shared" si="311"/>
        <v>2022</v>
      </c>
      <c r="N3992">
        <f t="shared" si="312"/>
        <v>-24363.48</v>
      </c>
      <c r="O3992" t="str">
        <f t="shared" si="313"/>
        <v/>
      </c>
      <c r="P3992" t="str">
        <f t="shared" si="314"/>
        <v/>
      </c>
      <c r="Q3992" s="48" t="str">
        <f>IF(O3992="","",
   IF(OR(O3992&lt;EDA_Outlier_Analysis!$C$10, O3992&gt;EDA_Outlier_Analysis!$C$11),
      "Outlier",
      "Normal"))</f>
        <v/>
      </c>
      <c r="R3992" t="str">
        <f>IF(P3992="","",
   IF(OR(P3992 &lt; EDA_Outlier_Analysis!$F$7, P3992 &gt; EDA_Outlier_Analysis!$F$8),
      "Outlier",
      "Normal"))</f>
        <v/>
      </c>
      <c r="S3992" t="str">
        <f>IF(N3992="","",
   IF(OR(N3992 &lt;EDA_Outlier_Analysis!$I$10, N3992 &gt; EDA_Outlier_Analysis!$I$11),
      "Outlier",
      "Normal"))</f>
        <v>Normal</v>
      </c>
    </row>
    <row r="3993" spans="1:19">
      <c r="A3993" t="s">
        <v>8955</v>
      </c>
      <c r="B3993" s="4">
        <v>44855</v>
      </c>
      <c r="C3993" s="2">
        <v>89023.35</v>
      </c>
      <c r="D3993" t="s">
        <v>849</v>
      </c>
      <c r="E3993" t="s">
        <v>868</v>
      </c>
      <c r="F3993" t="s">
        <v>11</v>
      </c>
      <c r="G3993" t="s">
        <v>34</v>
      </c>
      <c r="H3993" t="s">
        <v>751</v>
      </c>
      <c r="J3993" t="s">
        <v>8956</v>
      </c>
      <c r="K3993" t="str">
        <f>IF(COUNTIF(Customers!A:A, H3993)&gt;0, "Valid", "Invalid")</f>
        <v>Valid</v>
      </c>
      <c r="L3993" t="str">
        <f t="shared" si="310"/>
        <v>10</v>
      </c>
      <c r="M3993" t="str">
        <f t="shared" si="311"/>
        <v>2022</v>
      </c>
      <c r="N3993">
        <f t="shared" si="312"/>
        <v>89023.35</v>
      </c>
      <c r="O3993">
        <f t="shared" si="313"/>
        <v>89023.35</v>
      </c>
      <c r="P3993" t="str">
        <f t="shared" si="314"/>
        <v/>
      </c>
      <c r="Q3993" s="48" t="str">
        <f>IF(O3993="","",
   IF(OR(O3993&lt;EDA_Outlier_Analysis!$C$10, O3993&gt;EDA_Outlier_Analysis!$C$11),
      "Outlier",
      "Normal"))</f>
        <v>Normal</v>
      </c>
      <c r="R3993" t="str">
        <f>IF(P3993="","",
   IF(OR(P3993 &lt; EDA_Outlier_Analysis!$F$7, P3993 &gt; EDA_Outlier_Analysis!$F$8),
      "Outlier",
      "Normal"))</f>
        <v/>
      </c>
      <c r="S3993" t="str">
        <f>IF(N3993="","",
   IF(OR(N3993 &lt;EDA_Outlier_Analysis!$I$10, N3993 &gt; EDA_Outlier_Analysis!$I$11),
      "Outlier",
      "Normal"))</f>
        <v>Normal</v>
      </c>
    </row>
    <row r="3994" spans="1:19">
      <c r="A3994" t="s">
        <v>8957</v>
      </c>
      <c r="B3994" s="4">
        <v>44854</v>
      </c>
      <c r="C3994" s="2">
        <v>22589.39</v>
      </c>
      <c r="D3994" t="s">
        <v>971</v>
      </c>
      <c r="E3994" t="s">
        <v>971</v>
      </c>
      <c r="F3994" t="s">
        <v>10</v>
      </c>
      <c r="G3994" t="s">
        <v>20</v>
      </c>
      <c r="J3994" t="s">
        <v>8958</v>
      </c>
      <c r="K3994" t="str">
        <f>IF(COUNTIF(Customers!A:A, H3994)&gt;0, "Valid", "Invalid")</f>
        <v>Invalid</v>
      </c>
      <c r="L3994" t="str">
        <f t="shared" si="310"/>
        <v>10</v>
      </c>
      <c r="M3994" t="str">
        <f t="shared" si="311"/>
        <v>2022</v>
      </c>
      <c r="N3994">
        <f t="shared" si="312"/>
        <v>-22589.39</v>
      </c>
      <c r="O3994" t="str">
        <f t="shared" si="313"/>
        <v/>
      </c>
      <c r="P3994" t="str">
        <f t="shared" si="314"/>
        <v/>
      </c>
      <c r="Q3994" s="48" t="str">
        <f>IF(O3994="","",
   IF(OR(O3994&lt;EDA_Outlier_Analysis!$C$10, O3994&gt;EDA_Outlier_Analysis!$C$11),
      "Outlier",
      "Normal"))</f>
        <v/>
      </c>
      <c r="R3994" t="str">
        <f>IF(P3994="","",
   IF(OR(P3994 &lt; EDA_Outlier_Analysis!$F$7, P3994 &gt; EDA_Outlier_Analysis!$F$8),
      "Outlier",
      "Normal"))</f>
        <v/>
      </c>
      <c r="S3994" t="str">
        <f>IF(N3994="","",
   IF(OR(N3994 &lt;EDA_Outlier_Analysis!$I$10, N3994 &gt; EDA_Outlier_Analysis!$I$11),
      "Outlier",
      "Normal"))</f>
        <v>Normal</v>
      </c>
    </row>
    <row r="3995" spans="1:19">
      <c r="A3995" t="s">
        <v>8959</v>
      </c>
      <c r="B3995" s="4">
        <v>44622</v>
      </c>
      <c r="C3995" s="2">
        <v>-64956.959999999999</v>
      </c>
      <c r="D3995" t="s">
        <v>840</v>
      </c>
      <c r="E3995" t="s">
        <v>845</v>
      </c>
      <c r="F3995" t="s">
        <v>9</v>
      </c>
      <c r="G3995" t="s">
        <v>20</v>
      </c>
      <c r="I3995" t="s">
        <v>1237</v>
      </c>
      <c r="J3995" t="s">
        <v>8960</v>
      </c>
      <c r="K3995" t="str">
        <f>IF(COUNTIF(Customers!A:A, H3995)&gt;0, "Valid", "Invalid")</f>
        <v>Invalid</v>
      </c>
      <c r="L3995" t="str">
        <f t="shared" si="310"/>
        <v>3</v>
      </c>
      <c r="M3995" t="str">
        <f t="shared" si="311"/>
        <v>2022</v>
      </c>
      <c r="N3995">
        <f t="shared" si="312"/>
        <v>-64956.959999999999</v>
      </c>
      <c r="O3995" t="str">
        <f t="shared" si="313"/>
        <v/>
      </c>
      <c r="P3995">
        <f t="shared" si="314"/>
        <v>64956.959999999999</v>
      </c>
      <c r="Q3995" s="48" t="str">
        <f>IF(O3995="","",
   IF(OR(O3995&lt;EDA_Outlier_Analysis!$C$10, O3995&gt;EDA_Outlier_Analysis!$C$11),
      "Outlier",
      "Normal"))</f>
        <v/>
      </c>
      <c r="R3995" t="str">
        <f>IF(P3995="","",
   IF(OR(P3995 &lt; EDA_Outlier_Analysis!$F$7, P3995 &gt; EDA_Outlier_Analysis!$F$8),
      "Outlier",
      "Normal"))</f>
        <v>Outlier</v>
      </c>
      <c r="S3995" t="str">
        <f>IF(N3995="","",
   IF(OR(N3995 &lt;EDA_Outlier_Analysis!$I$10, N3995 &gt; EDA_Outlier_Analysis!$I$11),
      "Outlier",
      "Normal"))</f>
        <v>Normal</v>
      </c>
    </row>
    <row r="3996" spans="1:19">
      <c r="A3996" t="s">
        <v>8961</v>
      </c>
      <c r="B3996" s="4">
        <v>45116</v>
      </c>
      <c r="C3996" s="2">
        <v>-42515.28</v>
      </c>
      <c r="D3996" t="s">
        <v>840</v>
      </c>
      <c r="E3996" t="s">
        <v>878</v>
      </c>
      <c r="F3996" t="s">
        <v>11</v>
      </c>
      <c r="G3996" t="s">
        <v>34</v>
      </c>
      <c r="I3996" t="s">
        <v>2969</v>
      </c>
      <c r="J3996" t="s">
        <v>8962</v>
      </c>
      <c r="K3996" t="str">
        <f>IF(COUNTIF(Customers!A:A, H3996)&gt;0, "Valid", "Invalid")</f>
        <v>Invalid</v>
      </c>
      <c r="L3996" t="str">
        <f t="shared" si="310"/>
        <v>7</v>
      </c>
      <c r="M3996" t="str">
        <f t="shared" si="311"/>
        <v>2023</v>
      </c>
      <c r="N3996">
        <f t="shared" si="312"/>
        <v>-42515.28</v>
      </c>
      <c r="O3996" t="str">
        <f t="shared" si="313"/>
        <v/>
      </c>
      <c r="P3996">
        <f t="shared" si="314"/>
        <v>42515.28</v>
      </c>
      <c r="Q3996" s="48" t="str">
        <f>IF(O3996="","",
   IF(OR(O3996&lt;EDA_Outlier_Analysis!$C$10, O3996&gt;EDA_Outlier_Analysis!$C$11),
      "Outlier",
      "Normal"))</f>
        <v/>
      </c>
      <c r="R3996" t="str">
        <f>IF(P3996="","",
   IF(OR(P3996 &lt; EDA_Outlier_Analysis!$F$7, P3996 &gt; EDA_Outlier_Analysis!$F$8),
      "Outlier",
      "Normal"))</f>
        <v>Normal</v>
      </c>
      <c r="S3996" t="str">
        <f>IF(N3996="","",
   IF(OR(N3996 &lt;EDA_Outlier_Analysis!$I$10, N3996 &gt; EDA_Outlier_Analysis!$I$11),
      "Outlier",
      "Normal"))</f>
        <v>Normal</v>
      </c>
    </row>
    <row r="3997" spans="1:19">
      <c r="A3997" t="s">
        <v>8963</v>
      </c>
      <c r="B3997" s="4">
        <v>45204</v>
      </c>
      <c r="C3997" s="2">
        <v>176168.07</v>
      </c>
      <c r="D3997" t="s">
        <v>849</v>
      </c>
      <c r="E3997" t="s">
        <v>850</v>
      </c>
      <c r="F3997" t="s">
        <v>9</v>
      </c>
      <c r="G3997" t="s">
        <v>20</v>
      </c>
      <c r="H3997" t="s">
        <v>41</v>
      </c>
      <c r="J3997" t="s">
        <v>8964</v>
      </c>
      <c r="K3997" t="str">
        <f>IF(COUNTIF(Customers!A:A, H3997)&gt;0, "Valid", "Invalid")</f>
        <v>Valid</v>
      </c>
      <c r="L3997" t="str">
        <f t="shared" si="310"/>
        <v>10</v>
      </c>
      <c r="M3997" t="str">
        <f t="shared" si="311"/>
        <v>2023</v>
      </c>
      <c r="N3997">
        <f t="shared" si="312"/>
        <v>176168.07</v>
      </c>
      <c r="O3997">
        <f t="shared" si="313"/>
        <v>176168.07</v>
      </c>
      <c r="P3997" t="str">
        <f t="shared" si="314"/>
        <v/>
      </c>
      <c r="Q3997" s="48" t="str">
        <f>IF(O3997="","",
   IF(OR(O3997&lt;EDA_Outlier_Analysis!$C$10, O3997&gt;EDA_Outlier_Analysis!$C$11),
      "Outlier",
      "Normal"))</f>
        <v>Normal</v>
      </c>
      <c r="R3997" t="str">
        <f>IF(P3997="","",
   IF(OR(P3997 &lt; EDA_Outlier_Analysis!$F$7, P3997 &gt; EDA_Outlier_Analysis!$F$8),
      "Outlier",
      "Normal"))</f>
        <v/>
      </c>
      <c r="S3997" t="str">
        <f>IF(N3997="","",
   IF(OR(N3997 &lt;EDA_Outlier_Analysis!$I$10, N3997 &gt; EDA_Outlier_Analysis!$I$11),
      "Outlier",
      "Normal"))</f>
        <v>Normal</v>
      </c>
    </row>
    <row r="3998" spans="1:19">
      <c r="A3998" t="s">
        <v>8965</v>
      </c>
      <c r="B3998" s="4">
        <v>45094</v>
      </c>
      <c r="C3998" s="2">
        <v>156860.17000000001</v>
      </c>
      <c r="D3998" t="s">
        <v>849</v>
      </c>
      <c r="E3998" t="s">
        <v>853</v>
      </c>
      <c r="F3998" t="s">
        <v>9</v>
      </c>
      <c r="G3998" t="s">
        <v>34</v>
      </c>
      <c r="H3998" t="s">
        <v>197</v>
      </c>
      <c r="J3998" t="s">
        <v>8966</v>
      </c>
      <c r="K3998" t="str">
        <f>IF(COUNTIF(Customers!A:A, H3998)&gt;0, "Valid", "Invalid")</f>
        <v>Valid</v>
      </c>
      <c r="L3998" t="str">
        <f t="shared" si="310"/>
        <v>6</v>
      </c>
      <c r="M3998" t="str">
        <f t="shared" si="311"/>
        <v>2023</v>
      </c>
      <c r="N3998">
        <f t="shared" si="312"/>
        <v>156860.17000000001</v>
      </c>
      <c r="O3998">
        <f t="shared" si="313"/>
        <v>156860.17000000001</v>
      </c>
      <c r="P3998" t="str">
        <f t="shared" si="314"/>
        <v/>
      </c>
      <c r="Q3998" s="48" t="str">
        <f>IF(O3998="","",
   IF(OR(O3998&lt;EDA_Outlier_Analysis!$C$10, O3998&gt;EDA_Outlier_Analysis!$C$11),
      "Outlier",
      "Normal"))</f>
        <v>Normal</v>
      </c>
      <c r="R3998" t="str">
        <f>IF(P3998="","",
   IF(OR(P3998 &lt; EDA_Outlier_Analysis!$F$7, P3998 &gt; EDA_Outlier_Analysis!$F$8),
      "Outlier",
      "Normal"))</f>
        <v/>
      </c>
      <c r="S3998" t="str">
        <f>IF(N3998="","",
   IF(OR(N3998 &lt;EDA_Outlier_Analysis!$I$10, N3998 &gt; EDA_Outlier_Analysis!$I$11),
      "Outlier",
      "Normal"))</f>
        <v>Normal</v>
      </c>
    </row>
    <row r="3999" spans="1:19">
      <c r="A3999" t="s">
        <v>8967</v>
      </c>
      <c r="B3999" s="4">
        <v>44834</v>
      </c>
      <c r="C3999" s="2">
        <v>157263.37</v>
      </c>
      <c r="D3999" t="s">
        <v>849</v>
      </c>
      <c r="E3999" t="s">
        <v>850</v>
      </c>
      <c r="F3999" t="s">
        <v>9</v>
      </c>
      <c r="G3999" t="s">
        <v>24</v>
      </c>
      <c r="H3999" t="s">
        <v>317</v>
      </c>
      <c r="J3999" t="s">
        <v>8968</v>
      </c>
      <c r="K3999" t="str">
        <f>IF(COUNTIF(Customers!A:A, H3999)&gt;0, "Valid", "Invalid")</f>
        <v>Valid</v>
      </c>
      <c r="L3999" t="str">
        <f t="shared" si="310"/>
        <v>9</v>
      </c>
      <c r="M3999" t="str">
        <f t="shared" si="311"/>
        <v>2022</v>
      </c>
      <c r="N3999">
        <f t="shared" si="312"/>
        <v>157263.37</v>
      </c>
      <c r="O3999">
        <f t="shared" si="313"/>
        <v>157263.37</v>
      </c>
      <c r="P3999" t="str">
        <f t="shared" si="314"/>
        <v/>
      </c>
      <c r="Q3999" s="48" t="str">
        <f>IF(O3999="","",
   IF(OR(O3999&lt;EDA_Outlier_Analysis!$C$10, O3999&gt;EDA_Outlier_Analysis!$C$11),
      "Outlier",
      "Normal"))</f>
        <v>Normal</v>
      </c>
      <c r="R3999" t="str">
        <f>IF(P3999="","",
   IF(OR(P3999 &lt; EDA_Outlier_Analysis!$F$7, P3999 &gt; EDA_Outlier_Analysis!$F$8),
      "Outlier",
      "Normal"))</f>
        <v/>
      </c>
      <c r="S3999" t="str">
        <f>IF(N3999="","",
   IF(OR(N3999 &lt;EDA_Outlier_Analysis!$I$10, N3999 &gt; EDA_Outlier_Analysis!$I$11),
      "Outlier",
      "Normal"))</f>
        <v>Normal</v>
      </c>
    </row>
    <row r="4000" spans="1:19">
      <c r="A4000" t="s">
        <v>8969</v>
      </c>
      <c r="B4000" s="4">
        <v>44612</v>
      </c>
      <c r="C4000" s="2">
        <v>17928.169999999998</v>
      </c>
      <c r="D4000" t="s">
        <v>873</v>
      </c>
      <c r="E4000" t="s">
        <v>873</v>
      </c>
      <c r="F4000" t="s">
        <v>10</v>
      </c>
      <c r="G4000" t="s">
        <v>34</v>
      </c>
      <c r="J4000" t="s">
        <v>8970</v>
      </c>
      <c r="K4000" t="str">
        <f>IF(COUNTIF(Customers!A:A, H4000)&gt;0, "Valid", "Invalid")</f>
        <v>Invalid</v>
      </c>
      <c r="L4000" t="str">
        <f t="shared" si="310"/>
        <v>2</v>
      </c>
      <c r="M4000" t="str">
        <f t="shared" si="311"/>
        <v>2022</v>
      </c>
      <c r="N4000">
        <f t="shared" si="312"/>
        <v>-17928.169999999998</v>
      </c>
      <c r="O4000" t="str">
        <f t="shared" si="313"/>
        <v/>
      </c>
      <c r="P4000" t="str">
        <f t="shared" si="314"/>
        <v/>
      </c>
      <c r="Q4000" s="48" t="str">
        <f>IF(O4000="","",
   IF(OR(O4000&lt;EDA_Outlier_Analysis!$C$10, O4000&gt;EDA_Outlier_Analysis!$C$11),
      "Outlier",
      "Normal"))</f>
        <v/>
      </c>
      <c r="R4000" t="str">
        <f>IF(P4000="","",
   IF(OR(P4000 &lt; EDA_Outlier_Analysis!$F$7, P4000 &gt; EDA_Outlier_Analysis!$F$8),
      "Outlier",
      "Normal"))</f>
        <v/>
      </c>
      <c r="S4000" t="str">
        <f>IF(N4000="","",
   IF(OR(N4000 &lt;EDA_Outlier_Analysis!$I$10, N4000 &gt; EDA_Outlier_Analysis!$I$11),
      "Outlier",
      "Normal"))</f>
        <v>Normal</v>
      </c>
    </row>
    <row r="4001" spans="1:19">
      <c r="A4001" t="s">
        <v>8971</v>
      </c>
      <c r="B4001" s="4">
        <v>44955</v>
      </c>
      <c r="C4001" s="2">
        <v>127113.08</v>
      </c>
      <c r="D4001" t="s">
        <v>849</v>
      </c>
      <c r="E4001" t="s">
        <v>853</v>
      </c>
      <c r="F4001" t="s">
        <v>11</v>
      </c>
      <c r="G4001" t="s">
        <v>20</v>
      </c>
      <c r="H4001" t="s">
        <v>131</v>
      </c>
      <c r="J4001" t="s">
        <v>8972</v>
      </c>
      <c r="K4001" t="str">
        <f>IF(COUNTIF(Customers!A:A, H4001)&gt;0, "Valid", "Invalid")</f>
        <v>Valid</v>
      </c>
      <c r="L4001" t="str">
        <f t="shared" si="310"/>
        <v>1</v>
      </c>
      <c r="M4001" t="str">
        <f t="shared" si="311"/>
        <v>2023</v>
      </c>
      <c r="N4001">
        <f t="shared" si="312"/>
        <v>127113.08</v>
      </c>
      <c r="O4001">
        <f t="shared" si="313"/>
        <v>127113.08</v>
      </c>
      <c r="P4001" t="str">
        <f t="shared" si="314"/>
        <v/>
      </c>
      <c r="Q4001" s="48" t="str">
        <f>IF(O4001="","",
   IF(OR(O4001&lt;EDA_Outlier_Analysis!$C$10, O4001&gt;EDA_Outlier_Analysis!$C$11),
      "Outlier",
      "Normal"))</f>
        <v>Normal</v>
      </c>
      <c r="R4001" t="str">
        <f>IF(P4001="","",
   IF(OR(P4001 &lt; EDA_Outlier_Analysis!$F$7, P4001 &gt; EDA_Outlier_Analysis!$F$8),
      "Outlier",
      "Normal"))</f>
        <v/>
      </c>
      <c r="S4001" t="str">
        <f>IF(N4001="","",
   IF(OR(N4001 &lt;EDA_Outlier_Analysis!$I$10, N4001 &gt; EDA_Outlier_Analysis!$I$11),
      "Outlier",
      "Normal"))</f>
        <v>Normal</v>
      </c>
    </row>
    <row r="4002" spans="1:19">
      <c r="A4002" t="s">
        <v>8973</v>
      </c>
      <c r="B4002" s="4">
        <v>45080</v>
      </c>
      <c r="C4002" s="2">
        <v>93233.75</v>
      </c>
      <c r="D4002" t="s">
        <v>849</v>
      </c>
      <c r="E4002" t="s">
        <v>853</v>
      </c>
      <c r="F4002" t="s">
        <v>11</v>
      </c>
      <c r="G4002" t="s">
        <v>34</v>
      </c>
      <c r="H4002" t="s">
        <v>315</v>
      </c>
      <c r="J4002" t="s">
        <v>8974</v>
      </c>
      <c r="K4002" t="str">
        <f>IF(COUNTIF(Customers!A:A, H4002)&gt;0, "Valid", "Invalid")</f>
        <v>Valid</v>
      </c>
      <c r="L4002" t="str">
        <f t="shared" si="310"/>
        <v>6</v>
      </c>
      <c r="M4002" t="str">
        <f t="shared" si="311"/>
        <v>2023</v>
      </c>
      <c r="N4002">
        <f t="shared" si="312"/>
        <v>93233.75</v>
      </c>
      <c r="O4002">
        <f t="shared" si="313"/>
        <v>93233.75</v>
      </c>
      <c r="P4002" t="str">
        <f t="shared" si="314"/>
        <v/>
      </c>
      <c r="Q4002" s="48" t="str">
        <f>IF(O4002="","",
   IF(OR(O4002&lt;EDA_Outlier_Analysis!$C$10, O4002&gt;EDA_Outlier_Analysis!$C$11),
      "Outlier",
      "Normal"))</f>
        <v>Normal</v>
      </c>
      <c r="R4002" t="str">
        <f>IF(P4002="","",
   IF(OR(P4002 &lt; EDA_Outlier_Analysis!$F$7, P4002 &gt; EDA_Outlier_Analysis!$F$8),
      "Outlier",
      "Normal"))</f>
        <v/>
      </c>
      <c r="S4002" t="str">
        <f>IF(N4002="","",
   IF(OR(N4002 &lt;EDA_Outlier_Analysis!$I$10, N4002 &gt; EDA_Outlier_Analysis!$I$11),
      "Outlier",
      "Normal"))</f>
        <v>Normal</v>
      </c>
    </row>
    <row r="4003" spans="1:19">
      <c r="A4003" t="s">
        <v>8975</v>
      </c>
      <c r="B4003" s="4">
        <v>45266</v>
      </c>
      <c r="C4003" s="2">
        <v>134489.89000000001</v>
      </c>
      <c r="D4003" t="s">
        <v>849</v>
      </c>
      <c r="E4003" t="s">
        <v>853</v>
      </c>
      <c r="F4003" t="s">
        <v>10</v>
      </c>
      <c r="G4003" t="s">
        <v>20</v>
      </c>
      <c r="H4003" t="s">
        <v>235</v>
      </c>
      <c r="J4003" t="s">
        <v>8976</v>
      </c>
      <c r="K4003" t="str">
        <f>IF(COUNTIF(Customers!A:A, H4003)&gt;0, "Valid", "Invalid")</f>
        <v>Valid</v>
      </c>
      <c r="L4003" t="str">
        <f t="shared" si="310"/>
        <v>12</v>
      </c>
      <c r="M4003" t="str">
        <f t="shared" si="311"/>
        <v>2023</v>
      </c>
      <c r="N4003">
        <f t="shared" si="312"/>
        <v>134489.89000000001</v>
      </c>
      <c r="O4003">
        <f t="shared" si="313"/>
        <v>134489.89000000001</v>
      </c>
      <c r="P4003" t="str">
        <f t="shared" si="314"/>
        <v/>
      </c>
      <c r="Q4003" s="48" t="str">
        <f>IF(O4003="","",
   IF(OR(O4003&lt;EDA_Outlier_Analysis!$C$10, O4003&gt;EDA_Outlier_Analysis!$C$11),
      "Outlier",
      "Normal"))</f>
        <v>Normal</v>
      </c>
      <c r="R4003" t="str">
        <f>IF(P4003="","",
   IF(OR(P4003 &lt; EDA_Outlier_Analysis!$F$7, P4003 &gt; EDA_Outlier_Analysis!$F$8),
      "Outlier",
      "Normal"))</f>
        <v/>
      </c>
      <c r="S4003" t="str">
        <f>IF(N4003="","",
   IF(OR(N4003 &lt;EDA_Outlier_Analysis!$I$10, N4003 &gt; EDA_Outlier_Analysis!$I$11),
      "Outlier",
      "Normal"))</f>
        <v>Normal</v>
      </c>
    </row>
    <row r="4004" spans="1:19">
      <c r="A4004" t="s">
        <v>8977</v>
      </c>
      <c r="B4004" s="4">
        <v>45205</v>
      </c>
      <c r="C4004" s="2">
        <v>226943.35</v>
      </c>
      <c r="D4004" t="s">
        <v>849</v>
      </c>
      <c r="E4004" t="s">
        <v>868</v>
      </c>
      <c r="F4004" t="s">
        <v>10</v>
      </c>
      <c r="G4004" t="s">
        <v>34</v>
      </c>
      <c r="H4004" t="s">
        <v>65</v>
      </c>
      <c r="J4004" t="s">
        <v>8978</v>
      </c>
      <c r="K4004" t="str">
        <f>IF(COUNTIF(Customers!A:A, H4004)&gt;0, "Valid", "Invalid")</f>
        <v>Valid</v>
      </c>
      <c r="L4004" t="str">
        <f t="shared" si="310"/>
        <v>10</v>
      </c>
      <c r="M4004" t="str">
        <f t="shared" si="311"/>
        <v>2023</v>
      </c>
      <c r="N4004">
        <f t="shared" si="312"/>
        <v>226943.35</v>
      </c>
      <c r="O4004">
        <f t="shared" si="313"/>
        <v>226943.35</v>
      </c>
      <c r="P4004" t="str">
        <f t="shared" si="314"/>
        <v/>
      </c>
      <c r="Q4004" s="48" t="str">
        <f>IF(O4004="","",
   IF(OR(O4004&lt;EDA_Outlier_Analysis!$C$10, O4004&gt;EDA_Outlier_Analysis!$C$11),
      "Outlier",
      "Normal"))</f>
        <v>Normal</v>
      </c>
      <c r="R4004" t="str">
        <f>IF(P4004="","",
   IF(OR(P4004 &lt; EDA_Outlier_Analysis!$F$7, P4004 &gt; EDA_Outlier_Analysis!$F$8),
      "Outlier",
      "Normal"))</f>
        <v/>
      </c>
      <c r="S4004" t="str">
        <f>IF(N4004="","",
   IF(OR(N4004 &lt;EDA_Outlier_Analysis!$I$10, N4004 &gt; EDA_Outlier_Analysis!$I$11),
      "Outlier",
      "Normal"))</f>
        <v>Normal</v>
      </c>
    </row>
    <row r="4005" spans="1:19">
      <c r="A4005" t="s">
        <v>8979</v>
      </c>
      <c r="B4005" s="4">
        <v>44656</v>
      </c>
      <c r="C4005" s="2">
        <v>151335.01999999999</v>
      </c>
      <c r="D4005" t="s">
        <v>849</v>
      </c>
      <c r="E4005" t="s">
        <v>853</v>
      </c>
      <c r="F4005" t="s">
        <v>10</v>
      </c>
      <c r="G4005" t="s">
        <v>34</v>
      </c>
      <c r="H4005" t="s">
        <v>151</v>
      </c>
      <c r="J4005" t="s">
        <v>8980</v>
      </c>
      <c r="K4005" t="str">
        <f>IF(COUNTIF(Customers!A:A, H4005)&gt;0, "Valid", "Invalid")</f>
        <v>Valid</v>
      </c>
      <c r="L4005" t="str">
        <f t="shared" si="310"/>
        <v>4</v>
      </c>
      <c r="M4005" t="str">
        <f t="shared" si="311"/>
        <v>2022</v>
      </c>
      <c r="N4005">
        <f t="shared" si="312"/>
        <v>151335.01999999999</v>
      </c>
      <c r="O4005">
        <f t="shared" si="313"/>
        <v>151335.01999999999</v>
      </c>
      <c r="P4005" t="str">
        <f t="shared" si="314"/>
        <v/>
      </c>
      <c r="Q4005" s="48" t="str">
        <f>IF(O4005="","",
   IF(OR(O4005&lt;EDA_Outlier_Analysis!$C$10, O4005&gt;EDA_Outlier_Analysis!$C$11),
      "Outlier",
      "Normal"))</f>
        <v>Normal</v>
      </c>
      <c r="R4005" t="str">
        <f>IF(P4005="","",
   IF(OR(P4005 &lt; EDA_Outlier_Analysis!$F$7, P4005 &gt; EDA_Outlier_Analysis!$F$8),
      "Outlier",
      "Normal"))</f>
        <v/>
      </c>
      <c r="S4005" t="str">
        <f>IF(N4005="","",
   IF(OR(N4005 &lt;EDA_Outlier_Analysis!$I$10, N4005 &gt; EDA_Outlier_Analysis!$I$11),
      "Outlier",
      "Normal"))</f>
        <v>Normal</v>
      </c>
    </row>
    <row r="4006" spans="1:19">
      <c r="A4006" t="s">
        <v>8981</v>
      </c>
      <c r="B4006" s="4">
        <v>45138</v>
      </c>
      <c r="C4006" s="2">
        <v>-47078.19</v>
      </c>
      <c r="D4006" t="s">
        <v>840</v>
      </c>
      <c r="E4006" t="s">
        <v>905</v>
      </c>
      <c r="F4006" t="s">
        <v>10</v>
      </c>
      <c r="G4006" t="s">
        <v>31</v>
      </c>
      <c r="I4006" t="s">
        <v>2048</v>
      </c>
      <c r="J4006" t="s">
        <v>8982</v>
      </c>
      <c r="K4006" t="str">
        <f>IF(COUNTIF(Customers!A:A, H4006)&gt;0, "Valid", "Invalid")</f>
        <v>Invalid</v>
      </c>
      <c r="L4006" t="str">
        <f t="shared" si="310"/>
        <v>7</v>
      </c>
      <c r="M4006" t="str">
        <f t="shared" si="311"/>
        <v>2023</v>
      </c>
      <c r="N4006">
        <f t="shared" si="312"/>
        <v>-47078.19</v>
      </c>
      <c r="O4006" t="str">
        <f t="shared" si="313"/>
        <v/>
      </c>
      <c r="P4006">
        <f t="shared" si="314"/>
        <v>47078.19</v>
      </c>
      <c r="Q4006" s="48" t="str">
        <f>IF(O4006="","",
   IF(OR(O4006&lt;EDA_Outlier_Analysis!$C$10, O4006&gt;EDA_Outlier_Analysis!$C$11),
      "Outlier",
      "Normal"))</f>
        <v/>
      </c>
      <c r="R4006" t="str">
        <f>IF(P4006="","",
   IF(OR(P4006 &lt; EDA_Outlier_Analysis!$F$7, P4006 &gt; EDA_Outlier_Analysis!$F$8),
      "Outlier",
      "Normal"))</f>
        <v>Normal</v>
      </c>
      <c r="S4006" t="str">
        <f>IF(N4006="","",
   IF(OR(N4006 &lt;EDA_Outlier_Analysis!$I$10, N4006 &gt; EDA_Outlier_Analysis!$I$11),
      "Outlier",
      "Normal"))</f>
        <v>Normal</v>
      </c>
    </row>
    <row r="4007" spans="1:19">
      <c r="A4007" t="s">
        <v>8983</v>
      </c>
      <c r="B4007" s="4">
        <v>45196</v>
      </c>
      <c r="C4007" s="2">
        <v>110750.77</v>
      </c>
      <c r="D4007" t="s">
        <v>849</v>
      </c>
      <c r="E4007" t="s">
        <v>853</v>
      </c>
      <c r="F4007" t="s">
        <v>10</v>
      </c>
      <c r="G4007" t="s">
        <v>34</v>
      </c>
      <c r="H4007" t="s">
        <v>499</v>
      </c>
      <c r="J4007" t="s">
        <v>8984</v>
      </c>
      <c r="K4007" t="str">
        <f>IF(COUNTIF(Customers!A:A, H4007)&gt;0, "Valid", "Invalid")</f>
        <v>Valid</v>
      </c>
      <c r="L4007" t="str">
        <f t="shared" si="310"/>
        <v>9</v>
      </c>
      <c r="M4007" t="str">
        <f t="shared" si="311"/>
        <v>2023</v>
      </c>
      <c r="N4007">
        <f t="shared" si="312"/>
        <v>110750.77</v>
      </c>
      <c r="O4007">
        <f t="shared" si="313"/>
        <v>110750.77</v>
      </c>
      <c r="P4007" t="str">
        <f t="shared" si="314"/>
        <v/>
      </c>
      <c r="Q4007" s="48" t="str">
        <f>IF(O4007="","",
   IF(OR(O4007&lt;EDA_Outlier_Analysis!$C$10, O4007&gt;EDA_Outlier_Analysis!$C$11),
      "Outlier",
      "Normal"))</f>
        <v>Normal</v>
      </c>
      <c r="R4007" t="str">
        <f>IF(P4007="","",
   IF(OR(P4007 &lt; EDA_Outlier_Analysis!$F$7, P4007 &gt; EDA_Outlier_Analysis!$F$8),
      "Outlier",
      "Normal"))</f>
        <v/>
      </c>
      <c r="S4007" t="str">
        <f>IF(N4007="","",
   IF(OR(N4007 &lt;EDA_Outlier_Analysis!$I$10, N4007 &gt; EDA_Outlier_Analysis!$I$11),
      "Outlier",
      "Normal"))</f>
        <v>Normal</v>
      </c>
    </row>
    <row r="4008" spans="1:19">
      <c r="A4008" t="s">
        <v>8985</v>
      </c>
      <c r="B4008" s="4">
        <v>44883</v>
      </c>
      <c r="C4008" s="2">
        <v>241046.01</v>
      </c>
      <c r="D4008" t="s">
        <v>849</v>
      </c>
      <c r="E4008" t="s">
        <v>850</v>
      </c>
      <c r="F4008" t="s">
        <v>9</v>
      </c>
      <c r="G4008" t="s">
        <v>20</v>
      </c>
      <c r="H4008" t="s">
        <v>407</v>
      </c>
      <c r="J4008" t="s">
        <v>8986</v>
      </c>
      <c r="K4008" t="str">
        <f>IF(COUNTIF(Customers!A:A, H4008)&gt;0, "Valid", "Invalid")</f>
        <v>Valid</v>
      </c>
      <c r="L4008" t="str">
        <f t="shared" si="310"/>
        <v>11</v>
      </c>
      <c r="M4008" t="str">
        <f t="shared" si="311"/>
        <v>2022</v>
      </c>
      <c r="N4008">
        <f t="shared" si="312"/>
        <v>241046.01</v>
      </c>
      <c r="O4008">
        <f t="shared" si="313"/>
        <v>241046.01</v>
      </c>
      <c r="P4008" t="str">
        <f t="shared" si="314"/>
        <v/>
      </c>
      <c r="Q4008" s="48" t="str">
        <f>IF(O4008="","",
   IF(OR(O4008&lt;EDA_Outlier_Analysis!$C$10, O4008&gt;EDA_Outlier_Analysis!$C$11),
      "Outlier",
      "Normal"))</f>
        <v>Normal</v>
      </c>
      <c r="R4008" t="str">
        <f>IF(P4008="","",
   IF(OR(P4008 &lt; EDA_Outlier_Analysis!$F$7, P4008 &gt; EDA_Outlier_Analysis!$F$8),
      "Outlier",
      "Normal"))</f>
        <v/>
      </c>
      <c r="S4008" t="str">
        <f>IF(N4008="","",
   IF(OR(N4008 &lt;EDA_Outlier_Analysis!$I$10, N4008 &gt; EDA_Outlier_Analysis!$I$11),
      "Outlier",
      "Normal"))</f>
        <v>Normal</v>
      </c>
    </row>
    <row r="4009" spans="1:19">
      <c r="A4009" t="s">
        <v>8987</v>
      </c>
      <c r="B4009" s="4">
        <v>45033</v>
      </c>
      <c r="C4009" s="2">
        <v>16352.3</v>
      </c>
      <c r="D4009" t="s">
        <v>873</v>
      </c>
      <c r="E4009" t="s">
        <v>873</v>
      </c>
      <c r="F4009" t="s">
        <v>9</v>
      </c>
      <c r="G4009" t="s">
        <v>24</v>
      </c>
      <c r="J4009" t="s">
        <v>8988</v>
      </c>
      <c r="K4009" t="str">
        <f>IF(COUNTIF(Customers!A:A, H4009)&gt;0, "Valid", "Invalid")</f>
        <v>Invalid</v>
      </c>
      <c r="L4009" t="str">
        <f t="shared" si="310"/>
        <v>4</v>
      </c>
      <c r="M4009" t="str">
        <f t="shared" si="311"/>
        <v>2023</v>
      </c>
      <c r="N4009">
        <f t="shared" si="312"/>
        <v>-16352.3</v>
      </c>
      <c r="O4009" t="str">
        <f t="shared" si="313"/>
        <v/>
      </c>
      <c r="P4009" t="str">
        <f t="shared" si="314"/>
        <v/>
      </c>
      <c r="Q4009" s="48" t="str">
        <f>IF(O4009="","",
   IF(OR(O4009&lt;EDA_Outlier_Analysis!$C$10, O4009&gt;EDA_Outlier_Analysis!$C$11),
      "Outlier",
      "Normal"))</f>
        <v/>
      </c>
      <c r="R4009" t="str">
        <f>IF(P4009="","",
   IF(OR(P4009 &lt; EDA_Outlier_Analysis!$F$7, P4009 &gt; EDA_Outlier_Analysis!$F$8),
      "Outlier",
      "Normal"))</f>
        <v/>
      </c>
      <c r="S4009" t="str">
        <f>IF(N4009="","",
   IF(OR(N4009 &lt;EDA_Outlier_Analysis!$I$10, N4009 &gt; EDA_Outlier_Analysis!$I$11),
      "Outlier",
      "Normal"))</f>
        <v>Normal</v>
      </c>
    </row>
    <row r="4010" spans="1:19">
      <c r="A4010" t="s">
        <v>8989</v>
      </c>
      <c r="B4010" s="4">
        <v>44970</v>
      </c>
      <c r="C4010" s="2">
        <v>183163.4</v>
      </c>
      <c r="D4010" t="s">
        <v>849</v>
      </c>
      <c r="E4010" t="s">
        <v>853</v>
      </c>
      <c r="F4010" t="s">
        <v>11</v>
      </c>
      <c r="G4010" t="s">
        <v>31</v>
      </c>
      <c r="H4010" t="s">
        <v>363</v>
      </c>
      <c r="J4010" t="s">
        <v>8990</v>
      </c>
      <c r="K4010" t="str">
        <f>IF(COUNTIF(Customers!A:A, H4010)&gt;0, "Valid", "Invalid")</f>
        <v>Valid</v>
      </c>
      <c r="L4010" t="str">
        <f t="shared" si="310"/>
        <v>2</v>
      </c>
      <c r="M4010" t="str">
        <f t="shared" si="311"/>
        <v>2023</v>
      </c>
      <c r="N4010">
        <f t="shared" si="312"/>
        <v>183163.4</v>
      </c>
      <c r="O4010">
        <f t="shared" si="313"/>
        <v>183163.4</v>
      </c>
      <c r="P4010" t="str">
        <f t="shared" si="314"/>
        <v/>
      </c>
      <c r="Q4010" s="48" t="str">
        <f>IF(O4010="","",
   IF(OR(O4010&lt;EDA_Outlier_Analysis!$C$10, O4010&gt;EDA_Outlier_Analysis!$C$11),
      "Outlier",
      "Normal"))</f>
        <v>Normal</v>
      </c>
      <c r="R4010" t="str">
        <f>IF(P4010="","",
   IF(OR(P4010 &lt; EDA_Outlier_Analysis!$F$7, P4010 &gt; EDA_Outlier_Analysis!$F$8),
      "Outlier",
      "Normal"))</f>
        <v/>
      </c>
      <c r="S4010" t="str">
        <f>IF(N4010="","",
   IF(OR(N4010 &lt;EDA_Outlier_Analysis!$I$10, N4010 &gt; EDA_Outlier_Analysis!$I$11),
      "Outlier",
      "Normal"))</f>
        <v>Normal</v>
      </c>
    </row>
    <row r="4011" spans="1:19">
      <c r="A4011" t="s">
        <v>8991</v>
      </c>
      <c r="B4011" s="4">
        <v>44899</v>
      </c>
      <c r="C4011" s="2">
        <v>106441.17</v>
      </c>
      <c r="D4011" t="s">
        <v>849</v>
      </c>
      <c r="E4011" t="s">
        <v>850</v>
      </c>
      <c r="F4011" t="s">
        <v>9</v>
      </c>
      <c r="G4011" t="s">
        <v>34</v>
      </c>
      <c r="H4011" t="s">
        <v>57</v>
      </c>
      <c r="J4011" t="s">
        <v>8992</v>
      </c>
      <c r="K4011" t="str">
        <f>IF(COUNTIF(Customers!A:A, H4011)&gt;0, "Valid", "Invalid")</f>
        <v>Valid</v>
      </c>
      <c r="L4011" t="str">
        <f t="shared" si="310"/>
        <v>12</v>
      </c>
      <c r="M4011" t="str">
        <f t="shared" si="311"/>
        <v>2022</v>
      </c>
      <c r="N4011">
        <f t="shared" si="312"/>
        <v>106441.17</v>
      </c>
      <c r="O4011">
        <f t="shared" si="313"/>
        <v>106441.17</v>
      </c>
      <c r="P4011" t="str">
        <f t="shared" si="314"/>
        <v/>
      </c>
      <c r="Q4011" s="48" t="str">
        <f>IF(O4011="","",
   IF(OR(O4011&lt;EDA_Outlier_Analysis!$C$10, O4011&gt;EDA_Outlier_Analysis!$C$11),
      "Outlier",
      "Normal"))</f>
        <v>Normal</v>
      </c>
      <c r="R4011" t="str">
        <f>IF(P4011="","",
   IF(OR(P4011 &lt; EDA_Outlier_Analysis!$F$7, P4011 &gt; EDA_Outlier_Analysis!$F$8),
      "Outlier",
      "Normal"))</f>
        <v/>
      </c>
      <c r="S4011" t="str">
        <f>IF(N4011="","",
   IF(OR(N4011 &lt;EDA_Outlier_Analysis!$I$10, N4011 &gt; EDA_Outlier_Analysis!$I$11),
      "Outlier",
      "Normal"))</f>
        <v>Normal</v>
      </c>
    </row>
    <row r="4012" spans="1:19">
      <c r="A4012" t="s">
        <v>8993</v>
      </c>
      <c r="B4012" s="4">
        <v>45256</v>
      </c>
      <c r="C4012" s="2">
        <v>161768.51999999999</v>
      </c>
      <c r="D4012" t="s">
        <v>849</v>
      </c>
      <c r="E4012" t="s">
        <v>868</v>
      </c>
      <c r="F4012" t="s">
        <v>9</v>
      </c>
      <c r="G4012" t="s">
        <v>24</v>
      </c>
      <c r="H4012" t="s">
        <v>225</v>
      </c>
      <c r="J4012" t="s">
        <v>8994</v>
      </c>
      <c r="K4012" t="str">
        <f>IF(COUNTIF(Customers!A:A, H4012)&gt;0, "Valid", "Invalid")</f>
        <v>Valid</v>
      </c>
      <c r="L4012" t="str">
        <f t="shared" si="310"/>
        <v>11</v>
      </c>
      <c r="M4012" t="str">
        <f t="shared" si="311"/>
        <v>2023</v>
      </c>
      <c r="N4012">
        <f t="shared" si="312"/>
        <v>161768.51999999999</v>
      </c>
      <c r="O4012">
        <f t="shared" si="313"/>
        <v>161768.51999999999</v>
      </c>
      <c r="P4012" t="str">
        <f t="shared" si="314"/>
        <v/>
      </c>
      <c r="Q4012" s="48" t="str">
        <f>IF(O4012="","",
   IF(OR(O4012&lt;EDA_Outlier_Analysis!$C$10, O4012&gt;EDA_Outlier_Analysis!$C$11),
      "Outlier",
      "Normal"))</f>
        <v>Normal</v>
      </c>
      <c r="R4012" t="str">
        <f>IF(P4012="","",
   IF(OR(P4012 &lt; EDA_Outlier_Analysis!$F$7, P4012 &gt; EDA_Outlier_Analysis!$F$8),
      "Outlier",
      "Normal"))</f>
        <v/>
      </c>
      <c r="S4012" t="str">
        <f>IF(N4012="","",
   IF(OR(N4012 &lt;EDA_Outlier_Analysis!$I$10, N4012 &gt; EDA_Outlier_Analysis!$I$11),
      "Outlier",
      "Normal"))</f>
        <v>Normal</v>
      </c>
    </row>
    <row r="4013" spans="1:19">
      <c r="A4013" t="s">
        <v>8995</v>
      </c>
      <c r="B4013" s="4">
        <v>44824</v>
      </c>
      <c r="C4013" s="2">
        <v>135569.65</v>
      </c>
      <c r="D4013" t="s">
        <v>849</v>
      </c>
      <c r="E4013" t="s">
        <v>850</v>
      </c>
      <c r="F4013" t="s">
        <v>9</v>
      </c>
      <c r="G4013" t="s">
        <v>20</v>
      </c>
      <c r="H4013" t="s">
        <v>471</v>
      </c>
      <c r="J4013" t="s">
        <v>8996</v>
      </c>
      <c r="K4013" t="str">
        <f>IF(COUNTIF(Customers!A:A, H4013)&gt;0, "Valid", "Invalid")</f>
        <v>Valid</v>
      </c>
      <c r="L4013" t="str">
        <f t="shared" si="310"/>
        <v>9</v>
      </c>
      <c r="M4013" t="str">
        <f t="shared" si="311"/>
        <v>2022</v>
      </c>
      <c r="N4013">
        <f t="shared" si="312"/>
        <v>135569.65</v>
      </c>
      <c r="O4013">
        <f t="shared" si="313"/>
        <v>135569.65</v>
      </c>
      <c r="P4013" t="str">
        <f t="shared" si="314"/>
        <v/>
      </c>
      <c r="Q4013" s="48" t="str">
        <f>IF(O4013="","",
   IF(OR(O4013&lt;EDA_Outlier_Analysis!$C$10, O4013&gt;EDA_Outlier_Analysis!$C$11),
      "Outlier",
      "Normal"))</f>
        <v>Normal</v>
      </c>
      <c r="R4013" t="str">
        <f>IF(P4013="","",
   IF(OR(P4013 &lt; EDA_Outlier_Analysis!$F$7, P4013 &gt; EDA_Outlier_Analysis!$F$8),
      "Outlier",
      "Normal"))</f>
        <v/>
      </c>
      <c r="S4013" t="str">
        <f>IF(N4013="","",
   IF(OR(N4013 &lt;EDA_Outlier_Analysis!$I$10, N4013 &gt; EDA_Outlier_Analysis!$I$11),
      "Outlier",
      "Normal"))</f>
        <v>Normal</v>
      </c>
    </row>
    <row r="4014" spans="1:19">
      <c r="A4014" t="s">
        <v>8997</v>
      </c>
      <c r="B4014" s="4">
        <v>44647</v>
      </c>
      <c r="C4014" s="2">
        <v>-27613.29</v>
      </c>
      <c r="D4014" t="s">
        <v>840</v>
      </c>
      <c r="E4014" t="s">
        <v>905</v>
      </c>
      <c r="F4014" t="s">
        <v>10</v>
      </c>
      <c r="G4014" t="s">
        <v>34</v>
      </c>
      <c r="I4014" t="s">
        <v>987</v>
      </c>
      <c r="J4014" t="s">
        <v>8998</v>
      </c>
      <c r="K4014" t="str">
        <f>IF(COUNTIF(Customers!A:A, H4014)&gt;0, "Valid", "Invalid")</f>
        <v>Invalid</v>
      </c>
      <c r="L4014" t="str">
        <f t="shared" si="310"/>
        <v>3</v>
      </c>
      <c r="M4014" t="str">
        <f t="shared" si="311"/>
        <v>2022</v>
      </c>
      <c r="N4014">
        <f t="shared" si="312"/>
        <v>-27613.29</v>
      </c>
      <c r="O4014" t="str">
        <f t="shared" si="313"/>
        <v/>
      </c>
      <c r="P4014">
        <f t="shared" si="314"/>
        <v>27613.29</v>
      </c>
      <c r="Q4014" s="48" t="str">
        <f>IF(O4014="","",
   IF(OR(O4014&lt;EDA_Outlier_Analysis!$C$10, O4014&gt;EDA_Outlier_Analysis!$C$11),
      "Outlier",
      "Normal"))</f>
        <v/>
      </c>
      <c r="R4014" t="str">
        <f>IF(P4014="","",
   IF(OR(P4014 &lt; EDA_Outlier_Analysis!$F$7, P4014 &gt; EDA_Outlier_Analysis!$F$8),
      "Outlier",
      "Normal"))</f>
        <v>Normal</v>
      </c>
      <c r="S4014" t="str">
        <f>IF(N4014="","",
   IF(OR(N4014 &lt;EDA_Outlier_Analysis!$I$10, N4014 &gt; EDA_Outlier_Analysis!$I$11),
      "Outlier",
      "Normal"))</f>
        <v>Normal</v>
      </c>
    </row>
    <row r="4015" spans="1:19">
      <c r="A4015" t="s">
        <v>8999</v>
      </c>
      <c r="B4015" s="4">
        <v>44790</v>
      </c>
      <c r="C4015" s="2">
        <v>240346.47</v>
      </c>
      <c r="D4015" t="s">
        <v>849</v>
      </c>
      <c r="E4015" t="s">
        <v>868</v>
      </c>
      <c r="F4015" t="s">
        <v>11</v>
      </c>
      <c r="G4015" t="s">
        <v>31</v>
      </c>
      <c r="H4015" t="s">
        <v>627</v>
      </c>
      <c r="J4015" t="s">
        <v>9000</v>
      </c>
      <c r="K4015" t="str">
        <f>IF(COUNTIF(Customers!A:A, H4015)&gt;0, "Valid", "Invalid")</f>
        <v>Valid</v>
      </c>
      <c r="L4015" t="str">
        <f t="shared" si="310"/>
        <v>8</v>
      </c>
      <c r="M4015" t="str">
        <f t="shared" si="311"/>
        <v>2022</v>
      </c>
      <c r="N4015">
        <f t="shared" si="312"/>
        <v>240346.47</v>
      </c>
      <c r="O4015">
        <f t="shared" si="313"/>
        <v>240346.47</v>
      </c>
      <c r="P4015" t="str">
        <f t="shared" si="314"/>
        <v/>
      </c>
      <c r="Q4015" s="48" t="str">
        <f>IF(O4015="","",
   IF(OR(O4015&lt;EDA_Outlier_Analysis!$C$10, O4015&gt;EDA_Outlier_Analysis!$C$11),
      "Outlier",
      "Normal"))</f>
        <v>Normal</v>
      </c>
      <c r="R4015" t="str">
        <f>IF(P4015="","",
   IF(OR(P4015 &lt; EDA_Outlier_Analysis!$F$7, P4015 &gt; EDA_Outlier_Analysis!$F$8),
      "Outlier",
      "Normal"))</f>
        <v/>
      </c>
      <c r="S4015" t="str">
        <f>IF(N4015="","",
   IF(OR(N4015 &lt;EDA_Outlier_Analysis!$I$10, N4015 &gt; EDA_Outlier_Analysis!$I$11),
      "Outlier",
      "Normal"))</f>
        <v>Normal</v>
      </c>
    </row>
    <row r="4016" spans="1:19">
      <c r="A4016" t="s">
        <v>9001</v>
      </c>
      <c r="B4016" s="4">
        <v>44732</v>
      </c>
      <c r="C4016" s="2">
        <v>-36590.04</v>
      </c>
      <c r="D4016" t="s">
        <v>840</v>
      </c>
      <c r="E4016" t="s">
        <v>856</v>
      </c>
      <c r="F4016" t="s">
        <v>9</v>
      </c>
      <c r="G4016" t="s">
        <v>31</v>
      </c>
      <c r="I4016" t="s">
        <v>1117</v>
      </c>
      <c r="J4016" t="s">
        <v>9002</v>
      </c>
      <c r="K4016" t="str">
        <f>IF(COUNTIF(Customers!A:A, H4016)&gt;0, "Valid", "Invalid")</f>
        <v>Invalid</v>
      </c>
      <c r="L4016" t="str">
        <f t="shared" si="310"/>
        <v>6</v>
      </c>
      <c r="M4016" t="str">
        <f t="shared" si="311"/>
        <v>2022</v>
      </c>
      <c r="N4016">
        <f t="shared" si="312"/>
        <v>-36590.04</v>
      </c>
      <c r="O4016" t="str">
        <f t="shared" si="313"/>
        <v/>
      </c>
      <c r="P4016">
        <f t="shared" si="314"/>
        <v>36590.04</v>
      </c>
      <c r="Q4016" s="48" t="str">
        <f>IF(O4016="","",
   IF(OR(O4016&lt;EDA_Outlier_Analysis!$C$10, O4016&gt;EDA_Outlier_Analysis!$C$11),
      "Outlier",
      "Normal"))</f>
        <v/>
      </c>
      <c r="R4016" t="str">
        <f>IF(P4016="","",
   IF(OR(P4016 &lt; EDA_Outlier_Analysis!$F$7, P4016 &gt; EDA_Outlier_Analysis!$F$8),
      "Outlier",
      "Normal"))</f>
        <v>Normal</v>
      </c>
      <c r="S4016" t="str">
        <f>IF(N4016="","",
   IF(OR(N4016 &lt;EDA_Outlier_Analysis!$I$10, N4016 &gt; EDA_Outlier_Analysis!$I$11),
      "Outlier",
      "Normal"))</f>
        <v>Normal</v>
      </c>
    </row>
    <row r="4017" spans="1:19">
      <c r="A4017" t="s">
        <v>9003</v>
      </c>
      <c r="B4017" s="4">
        <v>44934</v>
      </c>
      <c r="C4017" s="2">
        <v>-42163.41</v>
      </c>
      <c r="D4017" t="s">
        <v>840</v>
      </c>
      <c r="E4017" t="s">
        <v>878</v>
      </c>
      <c r="F4017" t="s">
        <v>11</v>
      </c>
      <c r="G4017" t="s">
        <v>31</v>
      </c>
      <c r="I4017" t="s">
        <v>1448</v>
      </c>
      <c r="J4017" t="s">
        <v>9004</v>
      </c>
      <c r="K4017" t="str">
        <f>IF(COUNTIF(Customers!A:A, H4017)&gt;0, "Valid", "Invalid")</f>
        <v>Invalid</v>
      </c>
      <c r="L4017" t="str">
        <f t="shared" si="310"/>
        <v>1</v>
      </c>
      <c r="M4017" t="str">
        <f t="shared" si="311"/>
        <v>2023</v>
      </c>
      <c r="N4017">
        <f t="shared" si="312"/>
        <v>-42163.41</v>
      </c>
      <c r="O4017" t="str">
        <f t="shared" si="313"/>
        <v/>
      </c>
      <c r="P4017">
        <f t="shared" si="314"/>
        <v>42163.41</v>
      </c>
      <c r="Q4017" s="48" t="str">
        <f>IF(O4017="","",
   IF(OR(O4017&lt;EDA_Outlier_Analysis!$C$10, O4017&gt;EDA_Outlier_Analysis!$C$11),
      "Outlier",
      "Normal"))</f>
        <v/>
      </c>
      <c r="R4017" t="str">
        <f>IF(P4017="","",
   IF(OR(P4017 &lt; EDA_Outlier_Analysis!$F$7, P4017 &gt; EDA_Outlier_Analysis!$F$8),
      "Outlier",
      "Normal"))</f>
        <v>Normal</v>
      </c>
      <c r="S4017" t="str">
        <f>IF(N4017="","",
   IF(OR(N4017 &lt;EDA_Outlier_Analysis!$I$10, N4017 &gt; EDA_Outlier_Analysis!$I$11),
      "Outlier",
      "Normal"))</f>
        <v>Normal</v>
      </c>
    </row>
    <row r="4018" spans="1:19">
      <c r="A4018" t="s">
        <v>9005</v>
      </c>
      <c r="B4018" s="4">
        <v>44686</v>
      </c>
      <c r="C4018" s="2">
        <v>171823.46</v>
      </c>
      <c r="D4018" t="s">
        <v>849</v>
      </c>
      <c r="E4018" t="s">
        <v>868</v>
      </c>
      <c r="F4018" t="s">
        <v>10</v>
      </c>
      <c r="G4018" t="s">
        <v>31</v>
      </c>
      <c r="H4018" t="s">
        <v>61</v>
      </c>
      <c r="J4018" t="s">
        <v>9006</v>
      </c>
      <c r="K4018" t="str">
        <f>IF(COUNTIF(Customers!A:A, H4018)&gt;0, "Valid", "Invalid")</f>
        <v>Valid</v>
      </c>
      <c r="L4018" t="str">
        <f t="shared" si="310"/>
        <v>5</v>
      </c>
      <c r="M4018" t="str">
        <f t="shared" si="311"/>
        <v>2022</v>
      </c>
      <c r="N4018">
        <f t="shared" si="312"/>
        <v>171823.46</v>
      </c>
      <c r="O4018">
        <f t="shared" si="313"/>
        <v>171823.46</v>
      </c>
      <c r="P4018" t="str">
        <f t="shared" si="314"/>
        <v/>
      </c>
      <c r="Q4018" s="48" t="str">
        <f>IF(O4018="","",
   IF(OR(O4018&lt;EDA_Outlier_Analysis!$C$10, O4018&gt;EDA_Outlier_Analysis!$C$11),
      "Outlier",
      "Normal"))</f>
        <v>Normal</v>
      </c>
      <c r="R4018" t="str">
        <f>IF(P4018="","",
   IF(OR(P4018 &lt; EDA_Outlier_Analysis!$F$7, P4018 &gt; EDA_Outlier_Analysis!$F$8),
      "Outlier",
      "Normal"))</f>
        <v/>
      </c>
      <c r="S4018" t="str">
        <f>IF(N4018="","",
   IF(OR(N4018 &lt;EDA_Outlier_Analysis!$I$10, N4018 &gt; EDA_Outlier_Analysis!$I$11),
      "Outlier",
      "Normal"))</f>
        <v>Normal</v>
      </c>
    </row>
    <row r="4019" spans="1:19">
      <c r="A4019" t="s">
        <v>9007</v>
      </c>
      <c r="B4019" s="4">
        <v>44875</v>
      </c>
      <c r="C4019" s="2">
        <v>-23823.279999999999</v>
      </c>
      <c r="D4019" t="s">
        <v>840</v>
      </c>
      <c r="E4019" t="s">
        <v>856</v>
      </c>
      <c r="F4019" t="s">
        <v>9</v>
      </c>
      <c r="G4019" t="s">
        <v>31</v>
      </c>
      <c r="I4019" t="s">
        <v>1545</v>
      </c>
      <c r="J4019" t="s">
        <v>9008</v>
      </c>
      <c r="K4019" t="str">
        <f>IF(COUNTIF(Customers!A:A, H4019)&gt;0, "Valid", "Invalid")</f>
        <v>Invalid</v>
      </c>
      <c r="L4019" t="str">
        <f t="shared" si="310"/>
        <v>11</v>
      </c>
      <c r="M4019" t="str">
        <f t="shared" si="311"/>
        <v>2022</v>
      </c>
      <c r="N4019">
        <f t="shared" si="312"/>
        <v>-23823.279999999999</v>
      </c>
      <c r="O4019" t="str">
        <f t="shared" si="313"/>
        <v/>
      </c>
      <c r="P4019">
        <f t="shared" si="314"/>
        <v>23823.279999999999</v>
      </c>
      <c r="Q4019" s="48" t="str">
        <f>IF(O4019="","",
   IF(OR(O4019&lt;EDA_Outlier_Analysis!$C$10, O4019&gt;EDA_Outlier_Analysis!$C$11),
      "Outlier",
      "Normal"))</f>
        <v/>
      </c>
      <c r="R4019" t="str">
        <f>IF(P4019="","",
   IF(OR(P4019 &lt; EDA_Outlier_Analysis!$F$7, P4019 &gt; EDA_Outlier_Analysis!$F$8),
      "Outlier",
      "Normal"))</f>
        <v>Outlier</v>
      </c>
      <c r="S4019" t="str">
        <f>IF(N4019="","",
   IF(OR(N4019 &lt;EDA_Outlier_Analysis!$I$10, N4019 &gt; EDA_Outlier_Analysis!$I$11),
      "Outlier",
      "Normal"))</f>
        <v>Normal</v>
      </c>
    </row>
    <row r="4020" spans="1:19">
      <c r="A4020" t="s">
        <v>9009</v>
      </c>
      <c r="B4020" s="4">
        <v>44678</v>
      </c>
      <c r="C4020" s="2">
        <v>201014.76</v>
      </c>
      <c r="D4020" t="s">
        <v>849</v>
      </c>
      <c r="E4020" t="s">
        <v>868</v>
      </c>
      <c r="F4020" t="s">
        <v>11</v>
      </c>
      <c r="G4020" t="s">
        <v>34</v>
      </c>
      <c r="H4020" t="s">
        <v>469</v>
      </c>
      <c r="J4020" t="s">
        <v>9010</v>
      </c>
      <c r="K4020" t="str">
        <f>IF(COUNTIF(Customers!A:A, H4020)&gt;0, "Valid", "Invalid")</f>
        <v>Valid</v>
      </c>
      <c r="L4020" t="str">
        <f t="shared" si="310"/>
        <v>4</v>
      </c>
      <c r="M4020" t="str">
        <f t="shared" si="311"/>
        <v>2022</v>
      </c>
      <c r="N4020">
        <f t="shared" si="312"/>
        <v>201014.76</v>
      </c>
      <c r="O4020">
        <f t="shared" si="313"/>
        <v>201014.76</v>
      </c>
      <c r="P4020" t="str">
        <f t="shared" si="314"/>
        <v/>
      </c>
      <c r="Q4020" s="48" t="str">
        <f>IF(O4020="","",
   IF(OR(O4020&lt;EDA_Outlier_Analysis!$C$10, O4020&gt;EDA_Outlier_Analysis!$C$11),
      "Outlier",
      "Normal"))</f>
        <v>Normal</v>
      </c>
      <c r="R4020" t="str">
        <f>IF(P4020="","",
   IF(OR(P4020 &lt; EDA_Outlier_Analysis!$F$7, P4020 &gt; EDA_Outlier_Analysis!$F$8),
      "Outlier",
      "Normal"))</f>
        <v/>
      </c>
      <c r="S4020" t="str">
        <f>IF(N4020="","",
   IF(OR(N4020 &lt;EDA_Outlier_Analysis!$I$10, N4020 &gt; EDA_Outlier_Analysis!$I$11),
      "Outlier",
      "Normal"))</f>
        <v>Normal</v>
      </c>
    </row>
    <row r="4021" spans="1:19">
      <c r="A4021" t="s">
        <v>9011</v>
      </c>
      <c r="B4021" s="4">
        <v>45281</v>
      </c>
      <c r="C4021" s="2">
        <v>224196.48000000001</v>
      </c>
      <c r="D4021" t="s">
        <v>849</v>
      </c>
      <c r="E4021" t="s">
        <v>853</v>
      </c>
      <c r="F4021" t="s">
        <v>10</v>
      </c>
      <c r="G4021" t="s">
        <v>34</v>
      </c>
      <c r="H4021" t="s">
        <v>611</v>
      </c>
      <c r="J4021" t="s">
        <v>9012</v>
      </c>
      <c r="K4021" t="str">
        <f>IF(COUNTIF(Customers!A:A, H4021)&gt;0, "Valid", "Invalid")</f>
        <v>Valid</v>
      </c>
      <c r="L4021" t="str">
        <f t="shared" si="310"/>
        <v>12</v>
      </c>
      <c r="M4021" t="str">
        <f t="shared" si="311"/>
        <v>2023</v>
      </c>
      <c r="N4021">
        <f t="shared" si="312"/>
        <v>224196.48000000001</v>
      </c>
      <c r="O4021">
        <f t="shared" si="313"/>
        <v>224196.48000000001</v>
      </c>
      <c r="P4021" t="str">
        <f t="shared" si="314"/>
        <v/>
      </c>
      <c r="Q4021" s="48" t="str">
        <f>IF(O4021="","",
   IF(OR(O4021&lt;EDA_Outlier_Analysis!$C$10, O4021&gt;EDA_Outlier_Analysis!$C$11),
      "Outlier",
      "Normal"))</f>
        <v>Normal</v>
      </c>
      <c r="R4021" t="str">
        <f>IF(P4021="","",
   IF(OR(P4021 &lt; EDA_Outlier_Analysis!$F$7, P4021 &gt; EDA_Outlier_Analysis!$F$8),
      "Outlier",
      "Normal"))</f>
        <v/>
      </c>
      <c r="S4021" t="str">
        <f>IF(N4021="","",
   IF(OR(N4021 &lt;EDA_Outlier_Analysis!$I$10, N4021 &gt; EDA_Outlier_Analysis!$I$11),
      "Outlier",
      "Normal"))</f>
        <v>Normal</v>
      </c>
    </row>
    <row r="4022" spans="1:19">
      <c r="A4022" t="s">
        <v>9013</v>
      </c>
      <c r="B4022" s="4">
        <v>45189</v>
      </c>
      <c r="C4022" s="2">
        <v>224197.29</v>
      </c>
      <c r="D4022" t="s">
        <v>849</v>
      </c>
      <c r="E4022" t="s">
        <v>853</v>
      </c>
      <c r="F4022" t="s">
        <v>10</v>
      </c>
      <c r="G4022" t="s">
        <v>24</v>
      </c>
      <c r="H4022" t="s">
        <v>67</v>
      </c>
      <c r="J4022" t="s">
        <v>9014</v>
      </c>
      <c r="K4022" t="str">
        <f>IF(COUNTIF(Customers!A:A, H4022)&gt;0, "Valid", "Invalid")</f>
        <v>Valid</v>
      </c>
      <c r="L4022" t="str">
        <f t="shared" si="310"/>
        <v>9</v>
      </c>
      <c r="M4022" t="str">
        <f t="shared" si="311"/>
        <v>2023</v>
      </c>
      <c r="N4022">
        <f t="shared" si="312"/>
        <v>224197.29</v>
      </c>
      <c r="O4022">
        <f t="shared" si="313"/>
        <v>224197.29</v>
      </c>
      <c r="P4022" t="str">
        <f t="shared" si="314"/>
        <v/>
      </c>
      <c r="Q4022" s="48" t="str">
        <f>IF(O4022="","",
   IF(OR(O4022&lt;EDA_Outlier_Analysis!$C$10, O4022&gt;EDA_Outlier_Analysis!$C$11),
      "Outlier",
      "Normal"))</f>
        <v>Normal</v>
      </c>
      <c r="R4022" t="str">
        <f>IF(P4022="","",
   IF(OR(P4022 &lt; EDA_Outlier_Analysis!$F$7, P4022 &gt; EDA_Outlier_Analysis!$F$8),
      "Outlier",
      "Normal"))</f>
        <v/>
      </c>
      <c r="S4022" t="str">
        <f>IF(N4022="","",
   IF(OR(N4022 &lt;EDA_Outlier_Analysis!$I$10, N4022 &gt; EDA_Outlier_Analysis!$I$11),
      "Outlier",
      "Normal"))</f>
        <v>Normal</v>
      </c>
    </row>
    <row r="4023" spans="1:19">
      <c r="A4023" t="s">
        <v>9015</v>
      </c>
      <c r="B4023" s="4">
        <v>44836</v>
      </c>
      <c r="C4023" s="2">
        <v>172036.84</v>
      </c>
      <c r="D4023" t="s">
        <v>849</v>
      </c>
      <c r="E4023" t="s">
        <v>850</v>
      </c>
      <c r="F4023" t="s">
        <v>9</v>
      </c>
      <c r="G4023" t="s">
        <v>24</v>
      </c>
      <c r="H4023" t="s">
        <v>503</v>
      </c>
      <c r="J4023" t="s">
        <v>9016</v>
      </c>
      <c r="K4023" t="str">
        <f>IF(COUNTIF(Customers!A:A, H4023)&gt;0, "Valid", "Invalid")</f>
        <v>Valid</v>
      </c>
      <c r="L4023" t="str">
        <f t="shared" si="310"/>
        <v>10</v>
      </c>
      <c r="M4023" t="str">
        <f t="shared" si="311"/>
        <v>2022</v>
      </c>
      <c r="N4023">
        <f t="shared" si="312"/>
        <v>172036.84</v>
      </c>
      <c r="O4023">
        <f t="shared" si="313"/>
        <v>172036.84</v>
      </c>
      <c r="P4023" t="str">
        <f t="shared" si="314"/>
        <v/>
      </c>
      <c r="Q4023" s="48" t="str">
        <f>IF(O4023="","",
   IF(OR(O4023&lt;EDA_Outlier_Analysis!$C$10, O4023&gt;EDA_Outlier_Analysis!$C$11),
      "Outlier",
      "Normal"))</f>
        <v>Normal</v>
      </c>
      <c r="R4023" t="str">
        <f>IF(P4023="","",
   IF(OR(P4023 &lt; EDA_Outlier_Analysis!$F$7, P4023 &gt; EDA_Outlier_Analysis!$F$8),
      "Outlier",
      "Normal"))</f>
        <v/>
      </c>
      <c r="S4023" t="str">
        <f>IF(N4023="","",
   IF(OR(N4023 &lt;EDA_Outlier_Analysis!$I$10, N4023 &gt; EDA_Outlier_Analysis!$I$11),
      "Outlier",
      "Normal"))</f>
        <v>Normal</v>
      </c>
    </row>
    <row r="4024" spans="1:19">
      <c r="A4024" t="s">
        <v>9017</v>
      </c>
      <c r="B4024" s="4">
        <v>44858</v>
      </c>
      <c r="C4024" s="2">
        <v>-28575.84</v>
      </c>
      <c r="D4024" t="s">
        <v>840</v>
      </c>
      <c r="E4024" t="s">
        <v>864</v>
      </c>
      <c r="F4024" t="s">
        <v>9</v>
      </c>
      <c r="G4024" t="s">
        <v>34</v>
      </c>
      <c r="I4024" t="s">
        <v>1210</v>
      </c>
      <c r="J4024" t="s">
        <v>9018</v>
      </c>
      <c r="K4024" t="str">
        <f>IF(COUNTIF(Customers!A:A, H4024)&gt;0, "Valid", "Invalid")</f>
        <v>Invalid</v>
      </c>
      <c r="L4024" t="str">
        <f t="shared" si="310"/>
        <v>10</v>
      </c>
      <c r="M4024" t="str">
        <f t="shared" si="311"/>
        <v>2022</v>
      </c>
      <c r="N4024">
        <f t="shared" si="312"/>
        <v>-28575.84</v>
      </c>
      <c r="O4024" t="str">
        <f t="shared" si="313"/>
        <v/>
      </c>
      <c r="P4024">
        <f t="shared" si="314"/>
        <v>28575.84</v>
      </c>
      <c r="Q4024" s="48" t="str">
        <f>IF(O4024="","",
   IF(OR(O4024&lt;EDA_Outlier_Analysis!$C$10, O4024&gt;EDA_Outlier_Analysis!$C$11),
      "Outlier",
      "Normal"))</f>
        <v/>
      </c>
      <c r="R4024" t="str">
        <f>IF(P4024="","",
   IF(OR(P4024 &lt; EDA_Outlier_Analysis!$F$7, P4024 &gt; EDA_Outlier_Analysis!$F$8),
      "Outlier",
      "Normal"))</f>
        <v>Normal</v>
      </c>
      <c r="S4024" t="str">
        <f>IF(N4024="","",
   IF(OR(N4024 &lt;EDA_Outlier_Analysis!$I$10, N4024 &gt; EDA_Outlier_Analysis!$I$11),
      "Outlier",
      "Normal"))</f>
        <v>Normal</v>
      </c>
    </row>
    <row r="4025" spans="1:19">
      <c r="A4025" t="s">
        <v>9019</v>
      </c>
      <c r="B4025" s="4">
        <v>45224</v>
      </c>
      <c r="C4025" s="2">
        <v>-66271.199999999997</v>
      </c>
      <c r="D4025" t="s">
        <v>840</v>
      </c>
      <c r="E4025" t="s">
        <v>841</v>
      </c>
      <c r="F4025" t="s">
        <v>10</v>
      </c>
      <c r="G4025" t="s">
        <v>34</v>
      </c>
      <c r="I4025" t="s">
        <v>1428</v>
      </c>
      <c r="J4025" t="s">
        <v>9020</v>
      </c>
      <c r="K4025" t="str">
        <f>IF(COUNTIF(Customers!A:A, H4025)&gt;0, "Valid", "Invalid")</f>
        <v>Invalid</v>
      </c>
      <c r="L4025" t="str">
        <f t="shared" si="310"/>
        <v>10</v>
      </c>
      <c r="M4025" t="str">
        <f t="shared" si="311"/>
        <v>2023</v>
      </c>
      <c r="N4025">
        <f t="shared" si="312"/>
        <v>-66271.199999999997</v>
      </c>
      <c r="O4025" t="str">
        <f t="shared" si="313"/>
        <v/>
      </c>
      <c r="P4025">
        <f t="shared" si="314"/>
        <v>66271.199999999997</v>
      </c>
      <c r="Q4025" s="48" t="str">
        <f>IF(O4025="","",
   IF(OR(O4025&lt;EDA_Outlier_Analysis!$C$10, O4025&gt;EDA_Outlier_Analysis!$C$11),
      "Outlier",
      "Normal"))</f>
        <v/>
      </c>
      <c r="R4025" t="str">
        <f>IF(P4025="","",
   IF(OR(P4025 &lt; EDA_Outlier_Analysis!$F$7, P4025 &gt; EDA_Outlier_Analysis!$F$8),
      "Outlier",
      "Normal"))</f>
        <v>Outlier</v>
      </c>
      <c r="S4025" t="str">
        <f>IF(N4025="","",
   IF(OR(N4025 &lt;EDA_Outlier_Analysis!$I$10, N4025 &gt; EDA_Outlier_Analysis!$I$11),
      "Outlier",
      "Normal"))</f>
        <v>Normal</v>
      </c>
    </row>
    <row r="4026" spans="1:19">
      <c r="A4026" t="s">
        <v>9021</v>
      </c>
      <c r="B4026" s="4">
        <v>45095</v>
      </c>
      <c r="C4026" s="2">
        <v>183993.66</v>
      </c>
      <c r="D4026" t="s">
        <v>849</v>
      </c>
      <c r="E4026" t="s">
        <v>850</v>
      </c>
      <c r="F4026" t="s">
        <v>10</v>
      </c>
      <c r="G4026" t="s">
        <v>31</v>
      </c>
      <c r="H4026" t="s">
        <v>239</v>
      </c>
      <c r="J4026" t="s">
        <v>9022</v>
      </c>
      <c r="K4026" t="str">
        <f>IF(COUNTIF(Customers!A:A, H4026)&gt;0, "Valid", "Invalid")</f>
        <v>Valid</v>
      </c>
      <c r="L4026" t="str">
        <f t="shared" si="310"/>
        <v>6</v>
      </c>
      <c r="M4026" t="str">
        <f t="shared" si="311"/>
        <v>2023</v>
      </c>
      <c r="N4026">
        <f t="shared" si="312"/>
        <v>183993.66</v>
      </c>
      <c r="O4026">
        <f t="shared" si="313"/>
        <v>183993.66</v>
      </c>
      <c r="P4026" t="str">
        <f t="shared" si="314"/>
        <v/>
      </c>
      <c r="Q4026" s="48" t="str">
        <f>IF(O4026="","",
   IF(OR(O4026&lt;EDA_Outlier_Analysis!$C$10, O4026&gt;EDA_Outlier_Analysis!$C$11),
      "Outlier",
      "Normal"))</f>
        <v>Normal</v>
      </c>
      <c r="R4026" t="str">
        <f>IF(P4026="","",
   IF(OR(P4026 &lt; EDA_Outlier_Analysis!$F$7, P4026 &gt; EDA_Outlier_Analysis!$F$8),
      "Outlier",
      "Normal"))</f>
        <v/>
      </c>
      <c r="S4026" t="str">
        <f>IF(N4026="","",
   IF(OR(N4026 &lt;EDA_Outlier_Analysis!$I$10, N4026 &gt; EDA_Outlier_Analysis!$I$11),
      "Outlier",
      "Normal"))</f>
        <v>Normal</v>
      </c>
    </row>
    <row r="4027" spans="1:19">
      <c r="A4027" t="s">
        <v>9023</v>
      </c>
      <c r="B4027" s="4">
        <v>45171</v>
      </c>
      <c r="C4027" s="2">
        <v>154596.21</v>
      </c>
      <c r="D4027" t="s">
        <v>849</v>
      </c>
      <c r="E4027" t="s">
        <v>850</v>
      </c>
      <c r="F4027" t="s">
        <v>11</v>
      </c>
      <c r="G4027" t="s">
        <v>34</v>
      </c>
      <c r="H4027" t="s">
        <v>725</v>
      </c>
      <c r="J4027" t="s">
        <v>9024</v>
      </c>
      <c r="K4027" t="str">
        <f>IF(COUNTIF(Customers!A:A, H4027)&gt;0, "Valid", "Invalid")</f>
        <v>Valid</v>
      </c>
      <c r="L4027" t="str">
        <f t="shared" si="310"/>
        <v>9</v>
      </c>
      <c r="M4027" t="str">
        <f t="shared" si="311"/>
        <v>2023</v>
      </c>
      <c r="N4027">
        <f t="shared" si="312"/>
        <v>154596.21</v>
      </c>
      <c r="O4027">
        <f t="shared" si="313"/>
        <v>154596.21</v>
      </c>
      <c r="P4027" t="str">
        <f t="shared" si="314"/>
        <v/>
      </c>
      <c r="Q4027" s="48" t="str">
        <f>IF(O4027="","",
   IF(OR(O4027&lt;EDA_Outlier_Analysis!$C$10, O4027&gt;EDA_Outlier_Analysis!$C$11),
      "Outlier",
      "Normal"))</f>
        <v>Normal</v>
      </c>
      <c r="R4027" t="str">
        <f>IF(P4027="","",
   IF(OR(P4027 &lt; EDA_Outlier_Analysis!$F$7, P4027 &gt; EDA_Outlier_Analysis!$F$8),
      "Outlier",
      "Normal"))</f>
        <v/>
      </c>
      <c r="S4027" t="str">
        <f>IF(N4027="","",
   IF(OR(N4027 &lt;EDA_Outlier_Analysis!$I$10, N4027 &gt; EDA_Outlier_Analysis!$I$11),
      "Outlier",
      "Normal"))</f>
        <v>Normal</v>
      </c>
    </row>
    <row r="4028" spans="1:19">
      <c r="A4028" t="s">
        <v>9025</v>
      </c>
      <c r="B4028" s="4">
        <v>44701</v>
      </c>
      <c r="C4028" s="2">
        <v>108643.69</v>
      </c>
      <c r="D4028" t="s">
        <v>849</v>
      </c>
      <c r="E4028" t="s">
        <v>850</v>
      </c>
      <c r="F4028" t="s">
        <v>10</v>
      </c>
      <c r="G4028" t="s">
        <v>24</v>
      </c>
      <c r="H4028" t="s">
        <v>513</v>
      </c>
      <c r="J4028" t="s">
        <v>9026</v>
      </c>
      <c r="K4028" t="str">
        <f>IF(COUNTIF(Customers!A:A, H4028)&gt;0, "Valid", "Invalid")</f>
        <v>Valid</v>
      </c>
      <c r="L4028" t="str">
        <f t="shared" si="310"/>
        <v>5</v>
      </c>
      <c r="M4028" t="str">
        <f t="shared" si="311"/>
        <v>2022</v>
      </c>
      <c r="N4028">
        <f t="shared" si="312"/>
        <v>108643.69</v>
      </c>
      <c r="O4028">
        <f t="shared" si="313"/>
        <v>108643.69</v>
      </c>
      <c r="P4028" t="str">
        <f t="shared" si="314"/>
        <v/>
      </c>
      <c r="Q4028" s="48" t="str">
        <f>IF(O4028="","",
   IF(OR(O4028&lt;EDA_Outlier_Analysis!$C$10, O4028&gt;EDA_Outlier_Analysis!$C$11),
      "Outlier",
      "Normal"))</f>
        <v>Normal</v>
      </c>
      <c r="R4028" t="str">
        <f>IF(P4028="","",
   IF(OR(P4028 &lt; EDA_Outlier_Analysis!$F$7, P4028 &gt; EDA_Outlier_Analysis!$F$8),
      "Outlier",
      "Normal"))</f>
        <v/>
      </c>
      <c r="S4028" t="str">
        <f>IF(N4028="","",
   IF(OR(N4028 &lt;EDA_Outlier_Analysis!$I$10, N4028 &gt; EDA_Outlier_Analysis!$I$11),
      "Outlier",
      "Normal"))</f>
        <v>Normal</v>
      </c>
    </row>
    <row r="4029" spans="1:19">
      <c r="A4029" t="s">
        <v>9027</v>
      </c>
      <c r="B4029" s="4">
        <v>45142</v>
      </c>
      <c r="C4029" s="2">
        <v>123991.65</v>
      </c>
      <c r="D4029" t="s">
        <v>849</v>
      </c>
      <c r="E4029" t="s">
        <v>853</v>
      </c>
      <c r="F4029" t="s">
        <v>10</v>
      </c>
      <c r="G4029" t="s">
        <v>34</v>
      </c>
      <c r="H4029" t="s">
        <v>343</v>
      </c>
      <c r="J4029" t="s">
        <v>9028</v>
      </c>
      <c r="K4029" t="str">
        <f>IF(COUNTIF(Customers!A:A, H4029)&gt;0, "Valid", "Invalid")</f>
        <v>Valid</v>
      </c>
      <c r="L4029" t="str">
        <f t="shared" si="310"/>
        <v>8</v>
      </c>
      <c r="M4029" t="str">
        <f t="shared" si="311"/>
        <v>2023</v>
      </c>
      <c r="N4029">
        <f t="shared" si="312"/>
        <v>123991.65</v>
      </c>
      <c r="O4029">
        <f t="shared" si="313"/>
        <v>123991.65</v>
      </c>
      <c r="P4029" t="str">
        <f t="shared" si="314"/>
        <v/>
      </c>
      <c r="Q4029" s="48" t="str">
        <f>IF(O4029="","",
   IF(OR(O4029&lt;EDA_Outlier_Analysis!$C$10, O4029&gt;EDA_Outlier_Analysis!$C$11),
      "Outlier",
      "Normal"))</f>
        <v>Normal</v>
      </c>
      <c r="R4029" t="str">
        <f>IF(P4029="","",
   IF(OR(P4029 &lt; EDA_Outlier_Analysis!$F$7, P4029 &gt; EDA_Outlier_Analysis!$F$8),
      "Outlier",
      "Normal"))</f>
        <v/>
      </c>
      <c r="S4029" t="str">
        <f>IF(N4029="","",
   IF(OR(N4029 &lt;EDA_Outlier_Analysis!$I$10, N4029 &gt; EDA_Outlier_Analysis!$I$11),
      "Outlier",
      "Normal"))</f>
        <v>Normal</v>
      </c>
    </row>
    <row r="4030" spans="1:19">
      <c r="A4030" t="s">
        <v>9029</v>
      </c>
      <c r="B4030" s="4">
        <v>44642</v>
      </c>
      <c r="C4030" s="2">
        <v>274336.08</v>
      </c>
      <c r="D4030" t="s">
        <v>849</v>
      </c>
      <c r="E4030" t="s">
        <v>853</v>
      </c>
      <c r="F4030" t="s">
        <v>11</v>
      </c>
      <c r="G4030" t="s">
        <v>20</v>
      </c>
      <c r="H4030" t="s">
        <v>589</v>
      </c>
      <c r="J4030" t="s">
        <v>9030</v>
      </c>
      <c r="K4030" t="str">
        <f>IF(COUNTIF(Customers!A:A, H4030)&gt;0, "Valid", "Invalid")</f>
        <v>Valid</v>
      </c>
      <c r="L4030" t="str">
        <f t="shared" si="310"/>
        <v>3</v>
      </c>
      <c r="M4030" t="str">
        <f t="shared" si="311"/>
        <v>2022</v>
      </c>
      <c r="N4030">
        <f t="shared" si="312"/>
        <v>274336.08</v>
      </c>
      <c r="O4030">
        <f t="shared" si="313"/>
        <v>274336.08</v>
      </c>
      <c r="P4030" t="str">
        <f t="shared" si="314"/>
        <v/>
      </c>
      <c r="Q4030" s="48" t="str">
        <f>IF(O4030="","",
   IF(OR(O4030&lt;EDA_Outlier_Analysis!$C$10, O4030&gt;EDA_Outlier_Analysis!$C$11),
      "Outlier",
      "Normal"))</f>
        <v>Normal</v>
      </c>
      <c r="R4030" t="str">
        <f>IF(P4030="","",
   IF(OR(P4030 &lt; EDA_Outlier_Analysis!$F$7, P4030 &gt; EDA_Outlier_Analysis!$F$8),
      "Outlier",
      "Normal"))</f>
        <v/>
      </c>
      <c r="S4030" t="str">
        <f>IF(N4030="","",
   IF(OR(N4030 &lt;EDA_Outlier_Analysis!$I$10, N4030 &gt; EDA_Outlier_Analysis!$I$11),
      "Outlier",
      "Normal"))</f>
        <v>Normal</v>
      </c>
    </row>
    <row r="4031" spans="1:19">
      <c r="A4031" t="s">
        <v>9031</v>
      </c>
      <c r="B4031" s="4">
        <v>44984</v>
      </c>
      <c r="C4031" s="2">
        <v>136279.43</v>
      </c>
      <c r="D4031" t="s">
        <v>849</v>
      </c>
      <c r="E4031" t="s">
        <v>850</v>
      </c>
      <c r="F4031" t="s">
        <v>10</v>
      </c>
      <c r="G4031" t="s">
        <v>24</v>
      </c>
      <c r="H4031" t="s">
        <v>32</v>
      </c>
      <c r="J4031" t="s">
        <v>9032</v>
      </c>
      <c r="K4031" t="str">
        <f>IF(COUNTIF(Customers!A:A, H4031)&gt;0, "Valid", "Invalid")</f>
        <v>Valid</v>
      </c>
      <c r="L4031" t="str">
        <f t="shared" si="310"/>
        <v>2</v>
      </c>
      <c r="M4031" t="str">
        <f t="shared" si="311"/>
        <v>2023</v>
      </c>
      <c r="N4031">
        <f t="shared" si="312"/>
        <v>136279.43</v>
      </c>
      <c r="O4031">
        <f t="shared" si="313"/>
        <v>136279.43</v>
      </c>
      <c r="P4031" t="str">
        <f t="shared" si="314"/>
        <v/>
      </c>
      <c r="Q4031" s="48" t="str">
        <f>IF(O4031="","",
   IF(OR(O4031&lt;EDA_Outlier_Analysis!$C$10, O4031&gt;EDA_Outlier_Analysis!$C$11),
      "Outlier",
      "Normal"))</f>
        <v>Normal</v>
      </c>
      <c r="R4031" t="str">
        <f>IF(P4031="","",
   IF(OR(P4031 &lt; EDA_Outlier_Analysis!$F$7, P4031 &gt; EDA_Outlier_Analysis!$F$8),
      "Outlier",
      "Normal"))</f>
        <v/>
      </c>
      <c r="S4031" t="str">
        <f>IF(N4031="","",
   IF(OR(N4031 &lt;EDA_Outlier_Analysis!$I$10, N4031 &gt; EDA_Outlier_Analysis!$I$11),
      "Outlier",
      "Normal"))</f>
        <v>Normal</v>
      </c>
    </row>
    <row r="4032" spans="1:19">
      <c r="A4032" t="s">
        <v>9033</v>
      </c>
      <c r="B4032" s="4">
        <v>45081</v>
      </c>
      <c r="C4032" s="2">
        <v>-15105.01</v>
      </c>
      <c r="D4032" t="s">
        <v>840</v>
      </c>
      <c r="E4032" t="s">
        <v>878</v>
      </c>
      <c r="F4032" t="s">
        <v>9</v>
      </c>
      <c r="G4032" t="s">
        <v>31</v>
      </c>
      <c r="I4032" t="s">
        <v>1620</v>
      </c>
      <c r="J4032" t="s">
        <v>9034</v>
      </c>
      <c r="K4032" t="str">
        <f>IF(COUNTIF(Customers!A:A, H4032)&gt;0, "Valid", "Invalid")</f>
        <v>Invalid</v>
      </c>
      <c r="L4032" t="str">
        <f t="shared" si="310"/>
        <v>6</v>
      </c>
      <c r="M4032" t="str">
        <f t="shared" si="311"/>
        <v>2023</v>
      </c>
      <c r="N4032">
        <f t="shared" si="312"/>
        <v>-15105.01</v>
      </c>
      <c r="O4032" t="str">
        <f t="shared" si="313"/>
        <v/>
      </c>
      <c r="P4032">
        <f t="shared" si="314"/>
        <v>15105.01</v>
      </c>
      <c r="Q4032" s="48" t="str">
        <f>IF(O4032="","",
   IF(OR(O4032&lt;EDA_Outlier_Analysis!$C$10, O4032&gt;EDA_Outlier_Analysis!$C$11),
      "Outlier",
      "Normal"))</f>
        <v/>
      </c>
      <c r="R4032" t="str">
        <f>IF(P4032="","",
   IF(OR(P4032 &lt; EDA_Outlier_Analysis!$F$7, P4032 &gt; EDA_Outlier_Analysis!$F$8),
      "Outlier",
      "Normal"))</f>
        <v>Outlier</v>
      </c>
      <c r="S4032" t="str">
        <f>IF(N4032="","",
   IF(OR(N4032 &lt;EDA_Outlier_Analysis!$I$10, N4032 &gt; EDA_Outlier_Analysis!$I$11),
      "Outlier",
      "Normal"))</f>
        <v>Normal</v>
      </c>
    </row>
    <row r="4033" spans="1:19">
      <c r="A4033" t="s">
        <v>9035</v>
      </c>
      <c r="B4033" s="4">
        <v>45168</v>
      </c>
      <c r="C4033" s="2">
        <v>161140.49</v>
      </c>
      <c r="D4033" t="s">
        <v>849</v>
      </c>
      <c r="E4033" t="s">
        <v>853</v>
      </c>
      <c r="F4033" t="s">
        <v>11</v>
      </c>
      <c r="G4033" t="s">
        <v>24</v>
      </c>
      <c r="H4033" t="s">
        <v>317</v>
      </c>
      <c r="J4033" t="s">
        <v>9036</v>
      </c>
      <c r="K4033" t="str">
        <f>IF(COUNTIF(Customers!A:A, H4033)&gt;0, "Valid", "Invalid")</f>
        <v>Valid</v>
      </c>
      <c r="L4033" t="str">
        <f t="shared" si="310"/>
        <v>8</v>
      </c>
      <c r="M4033" t="str">
        <f t="shared" si="311"/>
        <v>2023</v>
      </c>
      <c r="N4033">
        <f t="shared" si="312"/>
        <v>161140.49</v>
      </c>
      <c r="O4033">
        <f t="shared" si="313"/>
        <v>161140.49</v>
      </c>
      <c r="P4033" t="str">
        <f t="shared" si="314"/>
        <v/>
      </c>
      <c r="Q4033" s="48" t="str">
        <f>IF(O4033="","",
   IF(OR(O4033&lt;EDA_Outlier_Analysis!$C$10, O4033&gt;EDA_Outlier_Analysis!$C$11),
      "Outlier",
      "Normal"))</f>
        <v>Normal</v>
      </c>
      <c r="R4033" t="str">
        <f>IF(P4033="","",
   IF(OR(P4033 &lt; EDA_Outlier_Analysis!$F$7, P4033 &gt; EDA_Outlier_Analysis!$F$8),
      "Outlier",
      "Normal"))</f>
        <v/>
      </c>
      <c r="S4033" t="str">
        <f>IF(N4033="","",
   IF(OR(N4033 &lt;EDA_Outlier_Analysis!$I$10, N4033 &gt; EDA_Outlier_Analysis!$I$11),
      "Outlier",
      "Normal"))</f>
        <v>Normal</v>
      </c>
    </row>
    <row r="4034" spans="1:19">
      <c r="A4034" t="s">
        <v>9037</v>
      </c>
      <c r="B4034" s="4">
        <v>45180</v>
      </c>
      <c r="C4034" s="2">
        <v>-67870.77</v>
      </c>
      <c r="D4034" t="s">
        <v>840</v>
      </c>
      <c r="E4034" t="s">
        <v>864</v>
      </c>
      <c r="F4034" t="s">
        <v>11</v>
      </c>
      <c r="G4034" t="s">
        <v>24</v>
      </c>
      <c r="I4034" t="s">
        <v>2491</v>
      </c>
      <c r="J4034" t="s">
        <v>9038</v>
      </c>
      <c r="K4034" t="str">
        <f>IF(COUNTIF(Customers!A:A, H4034)&gt;0, "Valid", "Invalid")</f>
        <v>Invalid</v>
      </c>
      <c r="L4034" t="str">
        <f t="shared" si="310"/>
        <v>9</v>
      </c>
      <c r="M4034" t="str">
        <f t="shared" si="311"/>
        <v>2023</v>
      </c>
      <c r="N4034">
        <f t="shared" si="312"/>
        <v>-67870.77</v>
      </c>
      <c r="O4034" t="str">
        <f t="shared" si="313"/>
        <v/>
      </c>
      <c r="P4034">
        <f t="shared" si="314"/>
        <v>67870.77</v>
      </c>
      <c r="Q4034" s="48" t="str">
        <f>IF(O4034="","",
   IF(OR(O4034&lt;EDA_Outlier_Analysis!$C$10, O4034&gt;EDA_Outlier_Analysis!$C$11),
      "Outlier",
      "Normal"))</f>
        <v/>
      </c>
      <c r="R4034" t="str">
        <f>IF(P4034="","",
   IF(OR(P4034 &lt; EDA_Outlier_Analysis!$F$7, P4034 &gt; EDA_Outlier_Analysis!$F$8),
      "Outlier",
      "Normal"))</f>
        <v>Outlier</v>
      </c>
      <c r="S4034" t="str">
        <f>IF(N4034="","",
   IF(OR(N4034 &lt;EDA_Outlier_Analysis!$I$10, N4034 &gt; EDA_Outlier_Analysis!$I$11),
      "Outlier",
      "Normal"))</f>
        <v>Normal</v>
      </c>
    </row>
    <row r="4035" spans="1:19">
      <c r="A4035" t="s">
        <v>9039</v>
      </c>
      <c r="B4035" s="4">
        <v>45150</v>
      </c>
      <c r="C4035" s="2">
        <v>-49157.58</v>
      </c>
      <c r="D4035" t="s">
        <v>840</v>
      </c>
      <c r="E4035" t="s">
        <v>845</v>
      </c>
      <c r="F4035" t="s">
        <v>10</v>
      </c>
      <c r="G4035" t="s">
        <v>34</v>
      </c>
      <c r="I4035" t="s">
        <v>1237</v>
      </c>
      <c r="J4035" t="s">
        <v>9040</v>
      </c>
      <c r="K4035" t="str">
        <f>IF(COUNTIF(Customers!A:A, H4035)&gt;0, "Valid", "Invalid")</f>
        <v>Invalid</v>
      </c>
      <c r="L4035" t="str">
        <f t="shared" ref="L4035:L4098" si="315">TEXT(B4035,"m")</f>
        <v>8</v>
      </c>
      <c r="M4035" t="str">
        <f t="shared" ref="M4035:M4098" si="316">TEXT(B4035,"yyyy")</f>
        <v>2023</v>
      </c>
      <c r="N4035">
        <f t="shared" ref="N4035:N4098" si="317">IF(D4035="Revenue",C4035,-ABS(C4035))</f>
        <v>-49157.58</v>
      </c>
      <c r="O4035" t="str">
        <f t="shared" ref="O4035:O4098" si="318">IF(D4035="Revenue", C4035, "")</f>
        <v/>
      </c>
      <c r="P4035">
        <f t="shared" ref="P4035:P4098" si="319">IF(D4035="Expense", ABS(C4035), "")</f>
        <v>49157.58</v>
      </c>
      <c r="Q4035" s="48" t="str">
        <f>IF(O4035="","",
   IF(OR(O4035&lt;EDA_Outlier_Analysis!$C$10, O4035&gt;EDA_Outlier_Analysis!$C$11),
      "Outlier",
      "Normal"))</f>
        <v/>
      </c>
      <c r="R4035" t="str">
        <f>IF(P4035="","",
   IF(OR(P4035 &lt; EDA_Outlier_Analysis!$F$7, P4035 &gt; EDA_Outlier_Analysis!$F$8),
      "Outlier",
      "Normal"))</f>
        <v>Normal</v>
      </c>
      <c r="S4035" t="str">
        <f>IF(N4035="","",
   IF(OR(N4035 &lt;EDA_Outlier_Analysis!$I$10, N4035 &gt; EDA_Outlier_Analysis!$I$11),
      "Outlier",
      "Normal"))</f>
        <v>Normal</v>
      </c>
    </row>
    <row r="4036" spans="1:19">
      <c r="A4036" t="s">
        <v>9041</v>
      </c>
      <c r="B4036" s="4">
        <v>45039</v>
      </c>
      <c r="C4036" s="2">
        <v>145511.13</v>
      </c>
      <c r="D4036" t="s">
        <v>849</v>
      </c>
      <c r="E4036" t="s">
        <v>868</v>
      </c>
      <c r="F4036" t="s">
        <v>9</v>
      </c>
      <c r="G4036" t="s">
        <v>34</v>
      </c>
      <c r="H4036" t="s">
        <v>487</v>
      </c>
      <c r="J4036" t="s">
        <v>9042</v>
      </c>
      <c r="K4036" t="str">
        <f>IF(COUNTIF(Customers!A:A, H4036)&gt;0, "Valid", "Invalid")</f>
        <v>Valid</v>
      </c>
      <c r="L4036" t="str">
        <f t="shared" si="315"/>
        <v>4</v>
      </c>
      <c r="M4036" t="str">
        <f t="shared" si="316"/>
        <v>2023</v>
      </c>
      <c r="N4036">
        <f t="shared" si="317"/>
        <v>145511.13</v>
      </c>
      <c r="O4036">
        <f t="shared" si="318"/>
        <v>145511.13</v>
      </c>
      <c r="P4036" t="str">
        <f t="shared" si="319"/>
        <v/>
      </c>
      <c r="Q4036" s="48" t="str">
        <f>IF(O4036="","",
   IF(OR(O4036&lt;EDA_Outlier_Analysis!$C$10, O4036&gt;EDA_Outlier_Analysis!$C$11),
      "Outlier",
      "Normal"))</f>
        <v>Normal</v>
      </c>
      <c r="R4036" t="str">
        <f>IF(P4036="","",
   IF(OR(P4036 &lt; EDA_Outlier_Analysis!$F$7, P4036 &gt; EDA_Outlier_Analysis!$F$8),
      "Outlier",
      "Normal"))</f>
        <v/>
      </c>
      <c r="S4036" t="str">
        <f>IF(N4036="","",
   IF(OR(N4036 &lt;EDA_Outlier_Analysis!$I$10, N4036 &gt; EDA_Outlier_Analysis!$I$11),
      "Outlier",
      "Normal"))</f>
        <v>Normal</v>
      </c>
    </row>
    <row r="4037" spans="1:19">
      <c r="A4037" t="s">
        <v>9043</v>
      </c>
      <c r="B4037" s="4">
        <v>45004</v>
      </c>
      <c r="C4037" s="2">
        <v>-64478.53</v>
      </c>
      <c r="D4037" t="s">
        <v>840</v>
      </c>
      <c r="E4037" t="s">
        <v>905</v>
      </c>
      <c r="F4037" t="s">
        <v>11</v>
      </c>
      <c r="G4037" t="s">
        <v>20</v>
      </c>
      <c r="I4037" t="s">
        <v>2491</v>
      </c>
      <c r="J4037" t="s">
        <v>9044</v>
      </c>
      <c r="K4037" t="str">
        <f>IF(COUNTIF(Customers!A:A, H4037)&gt;0, "Valid", "Invalid")</f>
        <v>Invalid</v>
      </c>
      <c r="L4037" t="str">
        <f t="shared" si="315"/>
        <v>3</v>
      </c>
      <c r="M4037" t="str">
        <f t="shared" si="316"/>
        <v>2023</v>
      </c>
      <c r="N4037">
        <f t="shared" si="317"/>
        <v>-64478.53</v>
      </c>
      <c r="O4037" t="str">
        <f t="shared" si="318"/>
        <v/>
      </c>
      <c r="P4037">
        <f t="shared" si="319"/>
        <v>64478.53</v>
      </c>
      <c r="Q4037" s="48" t="str">
        <f>IF(O4037="","",
   IF(OR(O4037&lt;EDA_Outlier_Analysis!$C$10, O4037&gt;EDA_Outlier_Analysis!$C$11),
      "Outlier",
      "Normal"))</f>
        <v/>
      </c>
      <c r="R4037" t="str">
        <f>IF(P4037="","",
   IF(OR(P4037 &lt; EDA_Outlier_Analysis!$F$7, P4037 &gt; EDA_Outlier_Analysis!$F$8),
      "Outlier",
      "Normal"))</f>
        <v>Outlier</v>
      </c>
      <c r="S4037" t="str">
        <f>IF(N4037="","",
   IF(OR(N4037 &lt;EDA_Outlier_Analysis!$I$10, N4037 &gt; EDA_Outlier_Analysis!$I$11),
      "Outlier",
      "Normal"))</f>
        <v>Normal</v>
      </c>
    </row>
    <row r="4038" spans="1:19">
      <c r="A4038" t="s">
        <v>9045</v>
      </c>
      <c r="B4038" s="4">
        <v>45201</v>
      </c>
      <c r="C4038" s="2">
        <v>-47322.04</v>
      </c>
      <c r="D4038" t="s">
        <v>840</v>
      </c>
      <c r="E4038" t="s">
        <v>905</v>
      </c>
      <c r="F4038" t="s">
        <v>9</v>
      </c>
      <c r="G4038" t="s">
        <v>20</v>
      </c>
      <c r="I4038" t="s">
        <v>929</v>
      </c>
      <c r="J4038" t="s">
        <v>9046</v>
      </c>
      <c r="K4038" t="str">
        <f>IF(COUNTIF(Customers!A:A, H4038)&gt;0, "Valid", "Invalid")</f>
        <v>Invalid</v>
      </c>
      <c r="L4038" t="str">
        <f t="shared" si="315"/>
        <v>10</v>
      </c>
      <c r="M4038" t="str">
        <f t="shared" si="316"/>
        <v>2023</v>
      </c>
      <c r="N4038">
        <f t="shared" si="317"/>
        <v>-47322.04</v>
      </c>
      <c r="O4038" t="str">
        <f t="shared" si="318"/>
        <v/>
      </c>
      <c r="P4038">
        <f t="shared" si="319"/>
        <v>47322.04</v>
      </c>
      <c r="Q4038" s="48" t="str">
        <f>IF(O4038="","",
   IF(OR(O4038&lt;EDA_Outlier_Analysis!$C$10, O4038&gt;EDA_Outlier_Analysis!$C$11),
      "Outlier",
      "Normal"))</f>
        <v/>
      </c>
      <c r="R4038" t="str">
        <f>IF(P4038="","",
   IF(OR(P4038 &lt; EDA_Outlier_Analysis!$F$7, P4038 &gt; EDA_Outlier_Analysis!$F$8),
      "Outlier",
      "Normal"))</f>
        <v>Normal</v>
      </c>
      <c r="S4038" t="str">
        <f>IF(N4038="","",
   IF(OR(N4038 &lt;EDA_Outlier_Analysis!$I$10, N4038 &gt; EDA_Outlier_Analysis!$I$11),
      "Outlier",
      "Normal"))</f>
        <v>Normal</v>
      </c>
    </row>
    <row r="4039" spans="1:19">
      <c r="A4039" t="s">
        <v>9047</v>
      </c>
      <c r="B4039" s="4">
        <v>45066</v>
      </c>
      <c r="C4039" s="2">
        <v>-10935.9</v>
      </c>
      <c r="D4039" t="s">
        <v>840</v>
      </c>
      <c r="E4039" t="s">
        <v>905</v>
      </c>
      <c r="F4039" t="s">
        <v>10</v>
      </c>
      <c r="G4039" t="s">
        <v>34</v>
      </c>
      <c r="I4039" t="s">
        <v>879</v>
      </c>
      <c r="J4039" t="s">
        <v>9048</v>
      </c>
      <c r="K4039" t="str">
        <f>IF(COUNTIF(Customers!A:A, H4039)&gt;0, "Valid", "Invalid")</f>
        <v>Invalid</v>
      </c>
      <c r="L4039" t="str">
        <f t="shared" si="315"/>
        <v>5</v>
      </c>
      <c r="M4039" t="str">
        <f t="shared" si="316"/>
        <v>2023</v>
      </c>
      <c r="N4039">
        <f t="shared" si="317"/>
        <v>-10935.9</v>
      </c>
      <c r="O4039" t="str">
        <f t="shared" si="318"/>
        <v/>
      </c>
      <c r="P4039">
        <f t="shared" si="319"/>
        <v>10935.9</v>
      </c>
      <c r="Q4039" s="48" t="str">
        <f>IF(O4039="","",
   IF(OR(O4039&lt;EDA_Outlier_Analysis!$C$10, O4039&gt;EDA_Outlier_Analysis!$C$11),
      "Outlier",
      "Normal"))</f>
        <v/>
      </c>
      <c r="R4039" t="str">
        <f>IF(P4039="","",
   IF(OR(P4039 &lt; EDA_Outlier_Analysis!$F$7, P4039 &gt; EDA_Outlier_Analysis!$F$8),
      "Outlier",
      "Normal"))</f>
        <v>Outlier</v>
      </c>
      <c r="S4039" t="str">
        <f>IF(N4039="","",
   IF(OR(N4039 &lt;EDA_Outlier_Analysis!$I$10, N4039 &gt; EDA_Outlier_Analysis!$I$11),
      "Outlier",
      "Normal"))</f>
        <v>Normal</v>
      </c>
    </row>
    <row r="4040" spans="1:19">
      <c r="A4040" t="s">
        <v>9049</v>
      </c>
      <c r="B4040" s="4">
        <v>45192</v>
      </c>
      <c r="C4040" s="2">
        <v>-42975.76</v>
      </c>
      <c r="D4040" t="s">
        <v>840</v>
      </c>
      <c r="E4040" t="s">
        <v>856</v>
      </c>
      <c r="F4040" t="s">
        <v>9</v>
      </c>
      <c r="G4040" t="s">
        <v>20</v>
      </c>
      <c r="I4040" t="s">
        <v>898</v>
      </c>
      <c r="J4040" t="s">
        <v>9050</v>
      </c>
      <c r="K4040" t="str">
        <f>IF(COUNTIF(Customers!A:A, H4040)&gt;0, "Valid", "Invalid")</f>
        <v>Invalid</v>
      </c>
      <c r="L4040" t="str">
        <f t="shared" si="315"/>
        <v>9</v>
      </c>
      <c r="M4040" t="str">
        <f t="shared" si="316"/>
        <v>2023</v>
      </c>
      <c r="N4040">
        <f t="shared" si="317"/>
        <v>-42975.76</v>
      </c>
      <c r="O4040" t="str">
        <f t="shared" si="318"/>
        <v/>
      </c>
      <c r="P4040">
        <f t="shared" si="319"/>
        <v>42975.76</v>
      </c>
      <c r="Q4040" s="48" t="str">
        <f>IF(O4040="","",
   IF(OR(O4040&lt;EDA_Outlier_Analysis!$C$10, O4040&gt;EDA_Outlier_Analysis!$C$11),
      "Outlier",
      "Normal"))</f>
        <v/>
      </c>
      <c r="R4040" t="str">
        <f>IF(P4040="","",
   IF(OR(P4040 &lt; EDA_Outlier_Analysis!$F$7, P4040 &gt; EDA_Outlier_Analysis!$F$8),
      "Outlier",
      "Normal"))</f>
        <v>Normal</v>
      </c>
      <c r="S4040" t="str">
        <f>IF(N4040="","",
   IF(OR(N4040 &lt;EDA_Outlier_Analysis!$I$10, N4040 &gt; EDA_Outlier_Analysis!$I$11),
      "Outlier",
      "Normal"))</f>
        <v>Normal</v>
      </c>
    </row>
    <row r="4041" spans="1:19">
      <c r="A4041" t="s">
        <v>9051</v>
      </c>
      <c r="B4041" s="4">
        <v>45069</v>
      </c>
      <c r="C4041" s="2">
        <v>-22686.86</v>
      </c>
      <c r="D4041" t="s">
        <v>840</v>
      </c>
      <c r="E4041" t="s">
        <v>905</v>
      </c>
      <c r="F4041" t="s">
        <v>10</v>
      </c>
      <c r="G4041" t="s">
        <v>34</v>
      </c>
      <c r="I4041" t="s">
        <v>1714</v>
      </c>
      <c r="J4041" t="s">
        <v>9052</v>
      </c>
      <c r="K4041" t="str">
        <f>IF(COUNTIF(Customers!A:A, H4041)&gt;0, "Valid", "Invalid")</f>
        <v>Invalid</v>
      </c>
      <c r="L4041" t="str">
        <f t="shared" si="315"/>
        <v>5</v>
      </c>
      <c r="M4041" t="str">
        <f t="shared" si="316"/>
        <v>2023</v>
      </c>
      <c r="N4041">
        <f t="shared" si="317"/>
        <v>-22686.86</v>
      </c>
      <c r="O4041" t="str">
        <f t="shared" si="318"/>
        <v/>
      </c>
      <c r="P4041">
        <f t="shared" si="319"/>
        <v>22686.86</v>
      </c>
      <c r="Q4041" s="48" t="str">
        <f>IF(O4041="","",
   IF(OR(O4041&lt;EDA_Outlier_Analysis!$C$10, O4041&gt;EDA_Outlier_Analysis!$C$11),
      "Outlier",
      "Normal"))</f>
        <v/>
      </c>
      <c r="R4041" t="str">
        <f>IF(P4041="","",
   IF(OR(P4041 &lt; EDA_Outlier_Analysis!$F$7, P4041 &gt; EDA_Outlier_Analysis!$F$8),
      "Outlier",
      "Normal"))</f>
        <v>Outlier</v>
      </c>
      <c r="S4041" t="str">
        <f>IF(N4041="","",
   IF(OR(N4041 &lt;EDA_Outlier_Analysis!$I$10, N4041 &gt; EDA_Outlier_Analysis!$I$11),
      "Outlier",
      "Normal"))</f>
        <v>Normal</v>
      </c>
    </row>
    <row r="4042" spans="1:19">
      <c r="A4042" t="s">
        <v>9053</v>
      </c>
      <c r="B4042" s="4">
        <v>45199</v>
      </c>
      <c r="C4042" s="2">
        <v>-28272.69</v>
      </c>
      <c r="D4042" t="s">
        <v>840</v>
      </c>
      <c r="E4042" t="s">
        <v>845</v>
      </c>
      <c r="F4042" t="s">
        <v>9</v>
      </c>
      <c r="G4042" t="s">
        <v>31</v>
      </c>
      <c r="I4042" t="s">
        <v>1519</v>
      </c>
      <c r="J4042" t="s">
        <v>9054</v>
      </c>
      <c r="K4042" t="str">
        <f>IF(COUNTIF(Customers!A:A, H4042)&gt;0, "Valid", "Invalid")</f>
        <v>Invalid</v>
      </c>
      <c r="L4042" t="str">
        <f t="shared" si="315"/>
        <v>9</v>
      </c>
      <c r="M4042" t="str">
        <f t="shared" si="316"/>
        <v>2023</v>
      </c>
      <c r="N4042">
        <f t="shared" si="317"/>
        <v>-28272.69</v>
      </c>
      <c r="O4042" t="str">
        <f t="shared" si="318"/>
        <v/>
      </c>
      <c r="P4042">
        <f t="shared" si="319"/>
        <v>28272.69</v>
      </c>
      <c r="Q4042" s="48" t="str">
        <f>IF(O4042="","",
   IF(OR(O4042&lt;EDA_Outlier_Analysis!$C$10, O4042&gt;EDA_Outlier_Analysis!$C$11),
      "Outlier",
      "Normal"))</f>
        <v/>
      </c>
      <c r="R4042" t="str">
        <f>IF(P4042="","",
   IF(OR(P4042 &lt; EDA_Outlier_Analysis!$F$7, P4042 &gt; EDA_Outlier_Analysis!$F$8),
      "Outlier",
      "Normal"))</f>
        <v>Normal</v>
      </c>
      <c r="S4042" t="str">
        <f>IF(N4042="","",
   IF(OR(N4042 &lt;EDA_Outlier_Analysis!$I$10, N4042 &gt; EDA_Outlier_Analysis!$I$11),
      "Outlier",
      "Normal"))</f>
        <v>Normal</v>
      </c>
    </row>
    <row r="4043" spans="1:19">
      <c r="A4043" t="s">
        <v>9055</v>
      </c>
      <c r="B4043" s="4">
        <v>45043</v>
      </c>
      <c r="C4043" s="2">
        <v>130940.07</v>
      </c>
      <c r="D4043" t="s">
        <v>849</v>
      </c>
      <c r="E4043" t="s">
        <v>868</v>
      </c>
      <c r="F4043" t="s">
        <v>11</v>
      </c>
      <c r="G4043" t="s">
        <v>20</v>
      </c>
      <c r="H4043" t="s">
        <v>363</v>
      </c>
      <c r="J4043" t="s">
        <v>9056</v>
      </c>
      <c r="K4043" t="str">
        <f>IF(COUNTIF(Customers!A:A, H4043)&gt;0, "Valid", "Invalid")</f>
        <v>Valid</v>
      </c>
      <c r="L4043" t="str">
        <f t="shared" si="315"/>
        <v>4</v>
      </c>
      <c r="M4043" t="str">
        <f t="shared" si="316"/>
        <v>2023</v>
      </c>
      <c r="N4043">
        <f t="shared" si="317"/>
        <v>130940.07</v>
      </c>
      <c r="O4043">
        <f t="shared" si="318"/>
        <v>130940.07</v>
      </c>
      <c r="P4043" t="str">
        <f t="shared" si="319"/>
        <v/>
      </c>
      <c r="Q4043" s="48" t="str">
        <f>IF(O4043="","",
   IF(OR(O4043&lt;EDA_Outlier_Analysis!$C$10, O4043&gt;EDA_Outlier_Analysis!$C$11),
      "Outlier",
      "Normal"))</f>
        <v>Normal</v>
      </c>
      <c r="R4043" t="str">
        <f>IF(P4043="","",
   IF(OR(P4043 &lt; EDA_Outlier_Analysis!$F$7, P4043 &gt; EDA_Outlier_Analysis!$F$8),
      "Outlier",
      "Normal"))</f>
        <v/>
      </c>
      <c r="S4043" t="str">
        <f>IF(N4043="","",
   IF(OR(N4043 &lt;EDA_Outlier_Analysis!$I$10, N4043 &gt; EDA_Outlier_Analysis!$I$11),
      "Outlier",
      "Normal"))</f>
        <v>Normal</v>
      </c>
    </row>
    <row r="4044" spans="1:19">
      <c r="A4044" t="s">
        <v>9057</v>
      </c>
      <c r="B4044" s="4">
        <v>44935</v>
      </c>
      <c r="C4044" s="2">
        <v>130513.57</v>
      </c>
      <c r="D4044" t="s">
        <v>849</v>
      </c>
      <c r="E4044" t="s">
        <v>853</v>
      </c>
      <c r="F4044" t="s">
        <v>9</v>
      </c>
      <c r="G4044" t="s">
        <v>31</v>
      </c>
      <c r="H4044" t="s">
        <v>225</v>
      </c>
      <c r="J4044" t="s">
        <v>9058</v>
      </c>
      <c r="K4044" t="str">
        <f>IF(COUNTIF(Customers!A:A, H4044)&gt;0, "Valid", "Invalid")</f>
        <v>Valid</v>
      </c>
      <c r="L4044" t="str">
        <f t="shared" si="315"/>
        <v>1</v>
      </c>
      <c r="M4044" t="str">
        <f t="shared" si="316"/>
        <v>2023</v>
      </c>
      <c r="N4044">
        <f t="shared" si="317"/>
        <v>130513.57</v>
      </c>
      <c r="O4044">
        <f t="shared" si="318"/>
        <v>130513.57</v>
      </c>
      <c r="P4044" t="str">
        <f t="shared" si="319"/>
        <v/>
      </c>
      <c r="Q4044" s="48" t="str">
        <f>IF(O4044="","",
   IF(OR(O4044&lt;EDA_Outlier_Analysis!$C$10, O4044&gt;EDA_Outlier_Analysis!$C$11),
      "Outlier",
      "Normal"))</f>
        <v>Normal</v>
      </c>
      <c r="R4044" t="str">
        <f>IF(P4044="","",
   IF(OR(P4044 &lt; EDA_Outlier_Analysis!$F$7, P4044 &gt; EDA_Outlier_Analysis!$F$8),
      "Outlier",
      "Normal"))</f>
        <v/>
      </c>
      <c r="S4044" t="str">
        <f>IF(N4044="","",
   IF(OR(N4044 &lt;EDA_Outlier_Analysis!$I$10, N4044 &gt; EDA_Outlier_Analysis!$I$11),
      "Outlier",
      "Normal"))</f>
        <v>Normal</v>
      </c>
    </row>
    <row r="4045" spans="1:19">
      <c r="A4045" t="s">
        <v>9059</v>
      </c>
      <c r="B4045" s="4">
        <v>44812</v>
      </c>
      <c r="C4045" s="2">
        <v>-45613.15</v>
      </c>
      <c r="D4045" t="s">
        <v>840</v>
      </c>
      <c r="E4045" t="s">
        <v>864</v>
      </c>
      <c r="F4045" t="s">
        <v>10</v>
      </c>
      <c r="G4045" t="s">
        <v>31</v>
      </c>
      <c r="I4045" t="s">
        <v>960</v>
      </c>
      <c r="J4045" t="s">
        <v>9060</v>
      </c>
      <c r="K4045" t="str">
        <f>IF(COUNTIF(Customers!A:A, H4045)&gt;0, "Valid", "Invalid")</f>
        <v>Invalid</v>
      </c>
      <c r="L4045" t="str">
        <f t="shared" si="315"/>
        <v>9</v>
      </c>
      <c r="M4045" t="str">
        <f t="shared" si="316"/>
        <v>2022</v>
      </c>
      <c r="N4045">
        <f t="shared" si="317"/>
        <v>-45613.15</v>
      </c>
      <c r="O4045" t="str">
        <f t="shared" si="318"/>
        <v/>
      </c>
      <c r="P4045">
        <f t="shared" si="319"/>
        <v>45613.15</v>
      </c>
      <c r="Q4045" s="48" t="str">
        <f>IF(O4045="","",
   IF(OR(O4045&lt;EDA_Outlier_Analysis!$C$10, O4045&gt;EDA_Outlier_Analysis!$C$11),
      "Outlier",
      "Normal"))</f>
        <v/>
      </c>
      <c r="R4045" t="str">
        <f>IF(P4045="","",
   IF(OR(P4045 &lt; EDA_Outlier_Analysis!$F$7, P4045 &gt; EDA_Outlier_Analysis!$F$8),
      "Outlier",
      "Normal"))</f>
        <v>Normal</v>
      </c>
      <c r="S4045" t="str">
        <f>IF(N4045="","",
   IF(OR(N4045 &lt;EDA_Outlier_Analysis!$I$10, N4045 &gt; EDA_Outlier_Analysis!$I$11),
      "Outlier",
      "Normal"))</f>
        <v>Normal</v>
      </c>
    </row>
    <row r="4046" spans="1:19">
      <c r="A4046" t="s">
        <v>9061</v>
      </c>
      <c r="B4046" s="4">
        <v>45237</v>
      </c>
      <c r="C4046" s="2">
        <v>-34186.69</v>
      </c>
      <c r="D4046" t="s">
        <v>840</v>
      </c>
      <c r="E4046" t="s">
        <v>856</v>
      </c>
      <c r="F4046" t="s">
        <v>11</v>
      </c>
      <c r="G4046" t="s">
        <v>20</v>
      </c>
      <c r="I4046" t="s">
        <v>1232</v>
      </c>
      <c r="J4046" t="s">
        <v>9062</v>
      </c>
      <c r="K4046" t="str">
        <f>IF(COUNTIF(Customers!A:A, H4046)&gt;0, "Valid", "Invalid")</f>
        <v>Invalid</v>
      </c>
      <c r="L4046" t="str">
        <f t="shared" si="315"/>
        <v>11</v>
      </c>
      <c r="M4046" t="str">
        <f t="shared" si="316"/>
        <v>2023</v>
      </c>
      <c r="N4046">
        <f t="shared" si="317"/>
        <v>-34186.69</v>
      </c>
      <c r="O4046" t="str">
        <f t="shared" si="318"/>
        <v/>
      </c>
      <c r="P4046">
        <f t="shared" si="319"/>
        <v>34186.69</v>
      </c>
      <c r="Q4046" s="48" t="str">
        <f>IF(O4046="","",
   IF(OR(O4046&lt;EDA_Outlier_Analysis!$C$10, O4046&gt;EDA_Outlier_Analysis!$C$11),
      "Outlier",
      "Normal"))</f>
        <v/>
      </c>
      <c r="R4046" t="str">
        <f>IF(P4046="","",
   IF(OR(P4046 &lt; EDA_Outlier_Analysis!$F$7, P4046 &gt; EDA_Outlier_Analysis!$F$8),
      "Outlier",
      "Normal"))</f>
        <v>Normal</v>
      </c>
      <c r="S4046" t="str">
        <f>IF(N4046="","",
   IF(OR(N4046 &lt;EDA_Outlier_Analysis!$I$10, N4046 &gt; EDA_Outlier_Analysis!$I$11),
      "Outlier",
      "Normal"))</f>
        <v>Normal</v>
      </c>
    </row>
    <row r="4047" spans="1:19">
      <c r="A4047" t="s">
        <v>9063</v>
      </c>
      <c r="B4047" s="4">
        <v>44916</v>
      </c>
      <c r="C4047" s="2">
        <v>183080.2</v>
      </c>
      <c r="D4047" t="s">
        <v>849</v>
      </c>
      <c r="E4047" t="s">
        <v>853</v>
      </c>
      <c r="F4047" t="s">
        <v>11</v>
      </c>
      <c r="G4047" t="s">
        <v>34</v>
      </c>
      <c r="H4047" t="s">
        <v>759</v>
      </c>
      <c r="J4047" t="s">
        <v>9064</v>
      </c>
      <c r="K4047" t="str">
        <f>IF(COUNTIF(Customers!A:A, H4047)&gt;0, "Valid", "Invalid")</f>
        <v>Valid</v>
      </c>
      <c r="L4047" t="str">
        <f t="shared" si="315"/>
        <v>12</v>
      </c>
      <c r="M4047" t="str">
        <f t="shared" si="316"/>
        <v>2022</v>
      </c>
      <c r="N4047">
        <f t="shared" si="317"/>
        <v>183080.2</v>
      </c>
      <c r="O4047">
        <f t="shared" si="318"/>
        <v>183080.2</v>
      </c>
      <c r="P4047" t="str">
        <f t="shared" si="319"/>
        <v/>
      </c>
      <c r="Q4047" s="48" t="str">
        <f>IF(O4047="","",
   IF(OR(O4047&lt;EDA_Outlier_Analysis!$C$10, O4047&gt;EDA_Outlier_Analysis!$C$11),
      "Outlier",
      "Normal"))</f>
        <v>Normal</v>
      </c>
      <c r="R4047" t="str">
        <f>IF(P4047="","",
   IF(OR(P4047 &lt; EDA_Outlier_Analysis!$F$7, P4047 &gt; EDA_Outlier_Analysis!$F$8),
      "Outlier",
      "Normal"))</f>
        <v/>
      </c>
      <c r="S4047" t="str">
        <f>IF(N4047="","",
   IF(OR(N4047 &lt;EDA_Outlier_Analysis!$I$10, N4047 &gt; EDA_Outlier_Analysis!$I$11),
      "Outlier",
      "Normal"))</f>
        <v>Normal</v>
      </c>
    </row>
    <row r="4048" spans="1:19">
      <c r="A4048" t="s">
        <v>9065</v>
      </c>
      <c r="B4048" s="4">
        <v>44902</v>
      </c>
      <c r="C4048" s="2">
        <v>-39352.5</v>
      </c>
      <c r="D4048" t="s">
        <v>840</v>
      </c>
      <c r="E4048" t="s">
        <v>841</v>
      </c>
      <c r="F4048" t="s">
        <v>11</v>
      </c>
      <c r="G4048" t="s">
        <v>34</v>
      </c>
      <c r="I4048" t="s">
        <v>1210</v>
      </c>
      <c r="J4048" t="s">
        <v>9066</v>
      </c>
      <c r="K4048" t="str">
        <f>IF(COUNTIF(Customers!A:A, H4048)&gt;0, "Valid", "Invalid")</f>
        <v>Invalid</v>
      </c>
      <c r="L4048" t="str">
        <f t="shared" si="315"/>
        <v>12</v>
      </c>
      <c r="M4048" t="str">
        <f t="shared" si="316"/>
        <v>2022</v>
      </c>
      <c r="N4048">
        <f t="shared" si="317"/>
        <v>-39352.5</v>
      </c>
      <c r="O4048" t="str">
        <f t="shared" si="318"/>
        <v/>
      </c>
      <c r="P4048">
        <f t="shared" si="319"/>
        <v>39352.5</v>
      </c>
      <c r="Q4048" s="48" t="str">
        <f>IF(O4048="","",
   IF(OR(O4048&lt;EDA_Outlier_Analysis!$C$10, O4048&gt;EDA_Outlier_Analysis!$C$11),
      "Outlier",
      "Normal"))</f>
        <v/>
      </c>
      <c r="R4048" t="str">
        <f>IF(P4048="","",
   IF(OR(P4048 &lt; EDA_Outlier_Analysis!$F$7, P4048 &gt; EDA_Outlier_Analysis!$F$8),
      "Outlier",
      "Normal"))</f>
        <v>Normal</v>
      </c>
      <c r="S4048" t="str">
        <f>IF(N4048="","",
   IF(OR(N4048 &lt;EDA_Outlier_Analysis!$I$10, N4048 &gt; EDA_Outlier_Analysis!$I$11),
      "Outlier",
      "Normal"))</f>
        <v>Normal</v>
      </c>
    </row>
    <row r="4049" spans="1:19">
      <c r="A4049" t="s">
        <v>9067</v>
      </c>
      <c r="B4049" s="4">
        <v>45094</v>
      </c>
      <c r="C4049" s="2">
        <v>180565.18</v>
      </c>
      <c r="D4049" t="s">
        <v>849</v>
      </c>
      <c r="E4049" t="s">
        <v>850</v>
      </c>
      <c r="F4049" t="s">
        <v>11</v>
      </c>
      <c r="G4049" t="s">
        <v>20</v>
      </c>
      <c r="H4049" t="s">
        <v>221</v>
      </c>
      <c r="J4049" t="s">
        <v>9068</v>
      </c>
      <c r="K4049" t="str">
        <f>IF(COUNTIF(Customers!A:A, H4049)&gt;0, "Valid", "Invalid")</f>
        <v>Valid</v>
      </c>
      <c r="L4049" t="str">
        <f t="shared" si="315"/>
        <v>6</v>
      </c>
      <c r="M4049" t="str">
        <f t="shared" si="316"/>
        <v>2023</v>
      </c>
      <c r="N4049">
        <f t="shared" si="317"/>
        <v>180565.18</v>
      </c>
      <c r="O4049">
        <f t="shared" si="318"/>
        <v>180565.18</v>
      </c>
      <c r="P4049" t="str">
        <f t="shared" si="319"/>
        <v/>
      </c>
      <c r="Q4049" s="48" t="str">
        <f>IF(O4049="","",
   IF(OR(O4049&lt;EDA_Outlier_Analysis!$C$10, O4049&gt;EDA_Outlier_Analysis!$C$11),
      "Outlier",
      "Normal"))</f>
        <v>Normal</v>
      </c>
      <c r="R4049" t="str">
        <f>IF(P4049="","",
   IF(OR(P4049 &lt; EDA_Outlier_Analysis!$F$7, P4049 &gt; EDA_Outlier_Analysis!$F$8),
      "Outlier",
      "Normal"))</f>
        <v/>
      </c>
      <c r="S4049" t="str">
        <f>IF(N4049="","",
   IF(OR(N4049 &lt;EDA_Outlier_Analysis!$I$10, N4049 &gt; EDA_Outlier_Analysis!$I$11),
      "Outlier",
      "Normal"))</f>
        <v>Normal</v>
      </c>
    </row>
    <row r="4050" spans="1:19">
      <c r="A4050" t="s">
        <v>9069</v>
      </c>
      <c r="B4050" s="4">
        <v>45151</v>
      </c>
      <c r="C4050" s="2">
        <v>106439.45</v>
      </c>
      <c r="D4050" t="s">
        <v>849</v>
      </c>
      <c r="E4050" t="s">
        <v>850</v>
      </c>
      <c r="F4050" t="s">
        <v>11</v>
      </c>
      <c r="G4050" t="s">
        <v>31</v>
      </c>
      <c r="H4050" t="s">
        <v>47</v>
      </c>
      <c r="J4050" t="s">
        <v>9070</v>
      </c>
      <c r="K4050" t="str">
        <f>IF(COUNTIF(Customers!A:A, H4050)&gt;0, "Valid", "Invalid")</f>
        <v>Valid</v>
      </c>
      <c r="L4050" t="str">
        <f t="shared" si="315"/>
        <v>8</v>
      </c>
      <c r="M4050" t="str">
        <f t="shared" si="316"/>
        <v>2023</v>
      </c>
      <c r="N4050">
        <f t="shared" si="317"/>
        <v>106439.45</v>
      </c>
      <c r="O4050">
        <f t="shared" si="318"/>
        <v>106439.45</v>
      </c>
      <c r="P4050" t="str">
        <f t="shared" si="319"/>
        <v/>
      </c>
      <c r="Q4050" s="48" t="str">
        <f>IF(O4050="","",
   IF(OR(O4050&lt;EDA_Outlier_Analysis!$C$10, O4050&gt;EDA_Outlier_Analysis!$C$11),
      "Outlier",
      "Normal"))</f>
        <v>Normal</v>
      </c>
      <c r="R4050" t="str">
        <f>IF(P4050="","",
   IF(OR(P4050 &lt; EDA_Outlier_Analysis!$F$7, P4050 &gt; EDA_Outlier_Analysis!$F$8),
      "Outlier",
      "Normal"))</f>
        <v/>
      </c>
      <c r="S4050" t="str">
        <f>IF(N4050="","",
   IF(OR(N4050 &lt;EDA_Outlier_Analysis!$I$10, N4050 &gt; EDA_Outlier_Analysis!$I$11),
      "Outlier",
      "Normal"))</f>
        <v>Normal</v>
      </c>
    </row>
    <row r="4051" spans="1:19">
      <c r="A4051" t="s">
        <v>9071</v>
      </c>
      <c r="B4051" s="4">
        <v>44907</v>
      </c>
      <c r="C4051" s="2">
        <v>-42611.92</v>
      </c>
      <c r="D4051" t="s">
        <v>840</v>
      </c>
      <c r="E4051" t="s">
        <v>878</v>
      </c>
      <c r="F4051" t="s">
        <v>9</v>
      </c>
      <c r="G4051" t="s">
        <v>24</v>
      </c>
      <c r="I4051" t="s">
        <v>2544</v>
      </c>
      <c r="J4051" t="s">
        <v>9072</v>
      </c>
      <c r="K4051" t="str">
        <f>IF(COUNTIF(Customers!A:A, H4051)&gt;0, "Valid", "Invalid")</f>
        <v>Invalid</v>
      </c>
      <c r="L4051" t="str">
        <f t="shared" si="315"/>
        <v>12</v>
      </c>
      <c r="M4051" t="str">
        <f t="shared" si="316"/>
        <v>2022</v>
      </c>
      <c r="N4051">
        <f t="shared" si="317"/>
        <v>-42611.92</v>
      </c>
      <c r="O4051" t="str">
        <f t="shared" si="318"/>
        <v/>
      </c>
      <c r="P4051">
        <f t="shared" si="319"/>
        <v>42611.92</v>
      </c>
      <c r="Q4051" s="48" t="str">
        <f>IF(O4051="","",
   IF(OR(O4051&lt;EDA_Outlier_Analysis!$C$10, O4051&gt;EDA_Outlier_Analysis!$C$11),
      "Outlier",
      "Normal"))</f>
        <v/>
      </c>
      <c r="R4051" t="str">
        <f>IF(P4051="","",
   IF(OR(P4051 &lt; EDA_Outlier_Analysis!$F$7, P4051 &gt; EDA_Outlier_Analysis!$F$8),
      "Outlier",
      "Normal"))</f>
        <v>Normal</v>
      </c>
      <c r="S4051" t="str">
        <f>IF(N4051="","",
   IF(OR(N4051 &lt;EDA_Outlier_Analysis!$I$10, N4051 &gt; EDA_Outlier_Analysis!$I$11),
      "Outlier",
      "Normal"))</f>
        <v>Normal</v>
      </c>
    </row>
    <row r="4052" spans="1:19">
      <c r="A4052" t="s">
        <v>9073</v>
      </c>
      <c r="B4052" s="4">
        <v>45063</v>
      </c>
      <c r="C4052" s="2">
        <v>-36664</v>
      </c>
      <c r="D4052" t="s">
        <v>840</v>
      </c>
      <c r="E4052" t="s">
        <v>905</v>
      </c>
      <c r="F4052" t="s">
        <v>11</v>
      </c>
      <c r="G4052" t="s">
        <v>34</v>
      </c>
      <c r="I4052" t="s">
        <v>842</v>
      </c>
      <c r="J4052" t="s">
        <v>9074</v>
      </c>
      <c r="K4052" t="str">
        <f>IF(COUNTIF(Customers!A:A, H4052)&gt;0, "Valid", "Invalid")</f>
        <v>Invalid</v>
      </c>
      <c r="L4052" t="str">
        <f t="shared" si="315"/>
        <v>5</v>
      </c>
      <c r="M4052" t="str">
        <f t="shared" si="316"/>
        <v>2023</v>
      </c>
      <c r="N4052">
        <f t="shared" si="317"/>
        <v>-36664</v>
      </c>
      <c r="O4052" t="str">
        <f t="shared" si="318"/>
        <v/>
      </c>
      <c r="P4052">
        <f t="shared" si="319"/>
        <v>36664</v>
      </c>
      <c r="Q4052" s="48" t="str">
        <f>IF(O4052="","",
   IF(OR(O4052&lt;EDA_Outlier_Analysis!$C$10, O4052&gt;EDA_Outlier_Analysis!$C$11),
      "Outlier",
      "Normal"))</f>
        <v/>
      </c>
      <c r="R4052" t="str">
        <f>IF(P4052="","",
   IF(OR(P4052 &lt; EDA_Outlier_Analysis!$F$7, P4052 &gt; EDA_Outlier_Analysis!$F$8),
      "Outlier",
      "Normal"))</f>
        <v>Normal</v>
      </c>
      <c r="S4052" t="str">
        <f>IF(N4052="","",
   IF(OR(N4052 &lt;EDA_Outlier_Analysis!$I$10, N4052 &gt; EDA_Outlier_Analysis!$I$11),
      "Outlier",
      "Normal"))</f>
        <v>Normal</v>
      </c>
    </row>
    <row r="4053" spans="1:19">
      <c r="A4053" t="s">
        <v>9075</v>
      </c>
      <c r="B4053" s="4">
        <v>45216</v>
      </c>
      <c r="C4053" s="2">
        <v>273982.81</v>
      </c>
      <c r="D4053" t="s">
        <v>849</v>
      </c>
      <c r="E4053" t="s">
        <v>853</v>
      </c>
      <c r="F4053" t="s">
        <v>10</v>
      </c>
      <c r="G4053" t="s">
        <v>31</v>
      </c>
      <c r="H4053" t="s">
        <v>279</v>
      </c>
      <c r="J4053" t="s">
        <v>9076</v>
      </c>
      <c r="K4053" t="str">
        <f>IF(COUNTIF(Customers!A:A, H4053)&gt;0, "Valid", "Invalid")</f>
        <v>Valid</v>
      </c>
      <c r="L4053" t="str">
        <f t="shared" si="315"/>
        <v>10</v>
      </c>
      <c r="M4053" t="str">
        <f t="shared" si="316"/>
        <v>2023</v>
      </c>
      <c r="N4053">
        <f t="shared" si="317"/>
        <v>273982.81</v>
      </c>
      <c r="O4053">
        <f t="shared" si="318"/>
        <v>273982.81</v>
      </c>
      <c r="P4053" t="str">
        <f t="shared" si="319"/>
        <v/>
      </c>
      <c r="Q4053" s="48" t="str">
        <f>IF(O4053="","",
   IF(OR(O4053&lt;EDA_Outlier_Analysis!$C$10, O4053&gt;EDA_Outlier_Analysis!$C$11),
      "Outlier",
      "Normal"))</f>
        <v>Normal</v>
      </c>
      <c r="R4053" t="str">
        <f>IF(P4053="","",
   IF(OR(P4053 &lt; EDA_Outlier_Analysis!$F$7, P4053 &gt; EDA_Outlier_Analysis!$F$8),
      "Outlier",
      "Normal"))</f>
        <v/>
      </c>
      <c r="S4053" t="str">
        <f>IF(N4053="","",
   IF(OR(N4053 &lt;EDA_Outlier_Analysis!$I$10, N4053 &gt; EDA_Outlier_Analysis!$I$11),
      "Outlier",
      "Normal"))</f>
        <v>Normal</v>
      </c>
    </row>
    <row r="4054" spans="1:19">
      <c r="A4054" t="s">
        <v>9077</v>
      </c>
      <c r="B4054" s="4">
        <v>44749</v>
      </c>
      <c r="C4054" s="2">
        <v>91563.82</v>
      </c>
      <c r="D4054" t="s">
        <v>849</v>
      </c>
      <c r="E4054" t="s">
        <v>853</v>
      </c>
      <c r="F4054" t="s">
        <v>11</v>
      </c>
      <c r="G4054" t="s">
        <v>24</v>
      </c>
      <c r="H4054" t="s">
        <v>457</v>
      </c>
      <c r="J4054" t="s">
        <v>9078</v>
      </c>
      <c r="K4054" t="str">
        <f>IF(COUNTIF(Customers!A:A, H4054)&gt;0, "Valid", "Invalid")</f>
        <v>Valid</v>
      </c>
      <c r="L4054" t="str">
        <f t="shared" si="315"/>
        <v>7</v>
      </c>
      <c r="M4054" t="str">
        <f t="shared" si="316"/>
        <v>2022</v>
      </c>
      <c r="N4054">
        <f t="shared" si="317"/>
        <v>91563.82</v>
      </c>
      <c r="O4054">
        <f t="shared" si="318"/>
        <v>91563.82</v>
      </c>
      <c r="P4054" t="str">
        <f t="shared" si="319"/>
        <v/>
      </c>
      <c r="Q4054" s="48" t="str">
        <f>IF(O4054="","",
   IF(OR(O4054&lt;EDA_Outlier_Analysis!$C$10, O4054&gt;EDA_Outlier_Analysis!$C$11),
      "Outlier",
      "Normal"))</f>
        <v>Normal</v>
      </c>
      <c r="R4054" t="str">
        <f>IF(P4054="","",
   IF(OR(P4054 &lt; EDA_Outlier_Analysis!$F$7, P4054 &gt; EDA_Outlier_Analysis!$F$8),
      "Outlier",
      "Normal"))</f>
        <v/>
      </c>
      <c r="S4054" t="str">
        <f>IF(N4054="","",
   IF(OR(N4054 &lt;EDA_Outlier_Analysis!$I$10, N4054 &gt; EDA_Outlier_Analysis!$I$11),
      "Outlier",
      "Normal"))</f>
        <v>Normal</v>
      </c>
    </row>
    <row r="4055" spans="1:19">
      <c r="A4055" t="s">
        <v>9079</v>
      </c>
      <c r="B4055" s="4">
        <v>45101</v>
      </c>
      <c r="C4055" s="2">
        <v>-50269.82</v>
      </c>
      <c r="D4055" t="s">
        <v>840</v>
      </c>
      <c r="E4055" t="s">
        <v>878</v>
      </c>
      <c r="F4055" t="s">
        <v>10</v>
      </c>
      <c r="G4055" t="s">
        <v>20</v>
      </c>
      <c r="I4055" t="s">
        <v>842</v>
      </c>
      <c r="J4055" t="s">
        <v>9080</v>
      </c>
      <c r="K4055" t="str">
        <f>IF(COUNTIF(Customers!A:A, H4055)&gt;0, "Valid", "Invalid")</f>
        <v>Invalid</v>
      </c>
      <c r="L4055" t="str">
        <f t="shared" si="315"/>
        <v>6</v>
      </c>
      <c r="M4055" t="str">
        <f t="shared" si="316"/>
        <v>2023</v>
      </c>
      <c r="N4055">
        <f t="shared" si="317"/>
        <v>-50269.82</v>
      </c>
      <c r="O4055" t="str">
        <f t="shared" si="318"/>
        <v/>
      </c>
      <c r="P4055">
        <f t="shared" si="319"/>
        <v>50269.82</v>
      </c>
      <c r="Q4055" s="48" t="str">
        <f>IF(O4055="","",
   IF(OR(O4055&lt;EDA_Outlier_Analysis!$C$10, O4055&gt;EDA_Outlier_Analysis!$C$11),
      "Outlier",
      "Normal"))</f>
        <v/>
      </c>
      <c r="R4055" t="str">
        <f>IF(P4055="","",
   IF(OR(P4055 &lt; EDA_Outlier_Analysis!$F$7, P4055 &gt; EDA_Outlier_Analysis!$F$8),
      "Outlier",
      "Normal"))</f>
        <v>Normal</v>
      </c>
      <c r="S4055" t="str">
        <f>IF(N4055="","",
   IF(OR(N4055 &lt;EDA_Outlier_Analysis!$I$10, N4055 &gt; EDA_Outlier_Analysis!$I$11),
      "Outlier",
      "Normal"))</f>
        <v>Normal</v>
      </c>
    </row>
    <row r="4056" spans="1:19">
      <c r="A4056" t="s">
        <v>9081</v>
      </c>
      <c r="B4056" s="4">
        <v>45076</v>
      </c>
      <c r="C4056" s="2">
        <v>-92316.12</v>
      </c>
      <c r="D4056" t="s">
        <v>840</v>
      </c>
      <c r="E4056" t="s">
        <v>845</v>
      </c>
      <c r="F4056" t="s">
        <v>9</v>
      </c>
      <c r="G4056" t="s">
        <v>31</v>
      </c>
      <c r="I4056" t="s">
        <v>929</v>
      </c>
      <c r="J4056" t="s">
        <v>9082</v>
      </c>
      <c r="K4056" t="str">
        <f>IF(COUNTIF(Customers!A:A, H4056)&gt;0, "Valid", "Invalid")</f>
        <v>Invalid</v>
      </c>
      <c r="L4056" t="str">
        <f t="shared" si="315"/>
        <v>5</v>
      </c>
      <c r="M4056" t="str">
        <f t="shared" si="316"/>
        <v>2023</v>
      </c>
      <c r="N4056">
        <f t="shared" si="317"/>
        <v>-92316.12</v>
      </c>
      <c r="O4056" t="str">
        <f t="shared" si="318"/>
        <v/>
      </c>
      <c r="P4056">
        <f t="shared" si="319"/>
        <v>92316.12</v>
      </c>
      <c r="Q4056" s="48" t="str">
        <f>IF(O4056="","",
   IF(OR(O4056&lt;EDA_Outlier_Analysis!$C$10, O4056&gt;EDA_Outlier_Analysis!$C$11),
      "Outlier",
      "Normal"))</f>
        <v/>
      </c>
      <c r="R4056" t="str">
        <f>IF(P4056="","",
   IF(OR(P4056 &lt; EDA_Outlier_Analysis!$F$7, P4056 &gt; EDA_Outlier_Analysis!$F$8),
      "Outlier",
      "Normal"))</f>
        <v>Outlier</v>
      </c>
      <c r="S4056" t="str">
        <f>IF(N4056="","",
   IF(OR(N4056 &lt;EDA_Outlier_Analysis!$I$10, N4056 &gt; EDA_Outlier_Analysis!$I$11),
      "Outlier",
      "Normal"))</f>
        <v>Normal</v>
      </c>
    </row>
    <row r="4057" spans="1:19">
      <c r="A4057" t="s">
        <v>9083</v>
      </c>
      <c r="B4057" s="4">
        <v>45234</v>
      </c>
      <c r="C4057" s="2">
        <v>307610.13</v>
      </c>
      <c r="D4057" t="s">
        <v>849</v>
      </c>
      <c r="E4057" t="s">
        <v>853</v>
      </c>
      <c r="F4057" t="s">
        <v>10</v>
      </c>
      <c r="G4057" t="s">
        <v>34</v>
      </c>
      <c r="H4057" t="s">
        <v>313</v>
      </c>
      <c r="J4057" t="s">
        <v>9084</v>
      </c>
      <c r="K4057" t="str">
        <f>IF(COUNTIF(Customers!A:A, H4057)&gt;0, "Valid", "Invalid")</f>
        <v>Valid</v>
      </c>
      <c r="L4057" t="str">
        <f t="shared" si="315"/>
        <v>11</v>
      </c>
      <c r="M4057" t="str">
        <f t="shared" si="316"/>
        <v>2023</v>
      </c>
      <c r="N4057">
        <f t="shared" si="317"/>
        <v>307610.13</v>
      </c>
      <c r="O4057">
        <f t="shared" si="318"/>
        <v>307610.13</v>
      </c>
      <c r="P4057" t="str">
        <f t="shared" si="319"/>
        <v/>
      </c>
      <c r="Q4057" s="48" t="str">
        <f>IF(O4057="","",
   IF(OR(O4057&lt;EDA_Outlier_Analysis!$C$10, O4057&gt;EDA_Outlier_Analysis!$C$11),
      "Outlier",
      "Normal"))</f>
        <v>Outlier</v>
      </c>
      <c r="R4057" t="str">
        <f>IF(P4057="","",
   IF(OR(P4057 &lt; EDA_Outlier_Analysis!$F$7, P4057 &gt; EDA_Outlier_Analysis!$F$8),
      "Outlier",
      "Normal"))</f>
        <v/>
      </c>
      <c r="S4057" t="str">
        <f>IF(N4057="","",
   IF(OR(N4057 &lt;EDA_Outlier_Analysis!$I$10, N4057 &gt; EDA_Outlier_Analysis!$I$11),
      "Outlier",
      "Normal"))</f>
        <v>Normal</v>
      </c>
    </row>
    <row r="4058" spans="1:19">
      <c r="A4058" t="s">
        <v>9085</v>
      </c>
      <c r="B4058" s="4">
        <v>44757</v>
      </c>
      <c r="C4058" s="2">
        <v>164900.67000000001</v>
      </c>
      <c r="D4058" t="s">
        <v>849</v>
      </c>
      <c r="E4058" t="s">
        <v>850</v>
      </c>
      <c r="F4058" t="s">
        <v>10</v>
      </c>
      <c r="G4058" t="s">
        <v>31</v>
      </c>
      <c r="H4058" t="s">
        <v>269</v>
      </c>
      <c r="J4058" t="s">
        <v>9086</v>
      </c>
      <c r="K4058" t="str">
        <f>IF(COUNTIF(Customers!A:A, H4058)&gt;0, "Valid", "Invalid")</f>
        <v>Valid</v>
      </c>
      <c r="L4058" t="str">
        <f t="shared" si="315"/>
        <v>7</v>
      </c>
      <c r="M4058" t="str">
        <f t="shared" si="316"/>
        <v>2022</v>
      </c>
      <c r="N4058">
        <f t="shared" si="317"/>
        <v>164900.67000000001</v>
      </c>
      <c r="O4058">
        <f t="shared" si="318"/>
        <v>164900.67000000001</v>
      </c>
      <c r="P4058" t="str">
        <f t="shared" si="319"/>
        <v/>
      </c>
      <c r="Q4058" s="48" t="str">
        <f>IF(O4058="","",
   IF(OR(O4058&lt;EDA_Outlier_Analysis!$C$10, O4058&gt;EDA_Outlier_Analysis!$C$11),
      "Outlier",
      "Normal"))</f>
        <v>Normal</v>
      </c>
      <c r="R4058" t="str">
        <f>IF(P4058="","",
   IF(OR(P4058 &lt; EDA_Outlier_Analysis!$F$7, P4058 &gt; EDA_Outlier_Analysis!$F$8),
      "Outlier",
      "Normal"))</f>
        <v/>
      </c>
      <c r="S4058" t="str">
        <f>IF(N4058="","",
   IF(OR(N4058 &lt;EDA_Outlier_Analysis!$I$10, N4058 &gt; EDA_Outlier_Analysis!$I$11),
      "Outlier",
      "Normal"))</f>
        <v>Normal</v>
      </c>
    </row>
    <row r="4059" spans="1:19">
      <c r="A4059" t="s">
        <v>9087</v>
      </c>
      <c r="B4059" s="4">
        <v>44611</v>
      </c>
      <c r="C4059" s="2">
        <v>-39145.230000000003</v>
      </c>
      <c r="D4059" t="s">
        <v>840</v>
      </c>
      <c r="E4059" t="s">
        <v>856</v>
      </c>
      <c r="F4059" t="s">
        <v>9</v>
      </c>
      <c r="G4059" t="s">
        <v>20</v>
      </c>
      <c r="I4059" t="s">
        <v>1062</v>
      </c>
      <c r="J4059" t="s">
        <v>9088</v>
      </c>
      <c r="K4059" t="str">
        <f>IF(COUNTIF(Customers!A:A, H4059)&gt;0, "Valid", "Invalid")</f>
        <v>Invalid</v>
      </c>
      <c r="L4059" t="str">
        <f t="shared" si="315"/>
        <v>2</v>
      </c>
      <c r="M4059" t="str">
        <f t="shared" si="316"/>
        <v>2022</v>
      </c>
      <c r="N4059">
        <f t="shared" si="317"/>
        <v>-39145.230000000003</v>
      </c>
      <c r="O4059" t="str">
        <f t="shared" si="318"/>
        <v/>
      </c>
      <c r="P4059">
        <f t="shared" si="319"/>
        <v>39145.230000000003</v>
      </c>
      <c r="Q4059" s="48" t="str">
        <f>IF(O4059="","",
   IF(OR(O4059&lt;EDA_Outlier_Analysis!$C$10, O4059&gt;EDA_Outlier_Analysis!$C$11),
      "Outlier",
      "Normal"))</f>
        <v/>
      </c>
      <c r="R4059" t="str">
        <f>IF(P4059="","",
   IF(OR(P4059 &lt; EDA_Outlier_Analysis!$F$7, P4059 &gt; EDA_Outlier_Analysis!$F$8),
      "Outlier",
      "Normal"))</f>
        <v>Normal</v>
      </c>
      <c r="S4059" t="str">
        <f>IF(N4059="","",
   IF(OR(N4059 &lt;EDA_Outlier_Analysis!$I$10, N4059 &gt; EDA_Outlier_Analysis!$I$11),
      "Outlier",
      "Normal"))</f>
        <v>Normal</v>
      </c>
    </row>
    <row r="4060" spans="1:19">
      <c r="A4060" t="s">
        <v>9089</v>
      </c>
      <c r="B4060" s="4">
        <v>44764</v>
      </c>
      <c r="C4060" s="2">
        <v>-66254.740000000005</v>
      </c>
      <c r="D4060" t="s">
        <v>840</v>
      </c>
      <c r="E4060" t="s">
        <v>878</v>
      </c>
      <c r="F4060" t="s">
        <v>11</v>
      </c>
      <c r="G4060" t="s">
        <v>24</v>
      </c>
      <c r="I4060" t="s">
        <v>1261</v>
      </c>
      <c r="J4060" t="s">
        <v>9090</v>
      </c>
      <c r="K4060" t="str">
        <f>IF(COUNTIF(Customers!A:A, H4060)&gt;0, "Valid", "Invalid")</f>
        <v>Invalid</v>
      </c>
      <c r="L4060" t="str">
        <f t="shared" si="315"/>
        <v>7</v>
      </c>
      <c r="M4060" t="str">
        <f t="shared" si="316"/>
        <v>2022</v>
      </c>
      <c r="N4060">
        <f t="shared" si="317"/>
        <v>-66254.740000000005</v>
      </c>
      <c r="O4060" t="str">
        <f t="shared" si="318"/>
        <v/>
      </c>
      <c r="P4060">
        <f t="shared" si="319"/>
        <v>66254.740000000005</v>
      </c>
      <c r="Q4060" s="48" t="str">
        <f>IF(O4060="","",
   IF(OR(O4060&lt;EDA_Outlier_Analysis!$C$10, O4060&gt;EDA_Outlier_Analysis!$C$11),
      "Outlier",
      "Normal"))</f>
        <v/>
      </c>
      <c r="R4060" t="str">
        <f>IF(P4060="","",
   IF(OR(P4060 &lt; EDA_Outlier_Analysis!$F$7, P4060 &gt; EDA_Outlier_Analysis!$F$8),
      "Outlier",
      "Normal"))</f>
        <v>Outlier</v>
      </c>
      <c r="S4060" t="str">
        <f>IF(N4060="","",
   IF(OR(N4060 &lt;EDA_Outlier_Analysis!$I$10, N4060 &gt; EDA_Outlier_Analysis!$I$11),
      "Outlier",
      "Normal"))</f>
        <v>Normal</v>
      </c>
    </row>
    <row r="4061" spans="1:19">
      <c r="A4061" t="s">
        <v>9091</v>
      </c>
      <c r="B4061" s="4">
        <v>45172</v>
      </c>
      <c r="C4061" s="2">
        <v>-48993.599999999999</v>
      </c>
      <c r="D4061" t="s">
        <v>840</v>
      </c>
      <c r="E4061" t="s">
        <v>845</v>
      </c>
      <c r="F4061" t="s">
        <v>10</v>
      </c>
      <c r="G4061" t="s">
        <v>31</v>
      </c>
      <c r="I4061" t="s">
        <v>979</v>
      </c>
      <c r="J4061" t="s">
        <v>9092</v>
      </c>
      <c r="K4061" t="str">
        <f>IF(COUNTIF(Customers!A:A, H4061)&gt;0, "Valid", "Invalid")</f>
        <v>Invalid</v>
      </c>
      <c r="L4061" t="str">
        <f t="shared" si="315"/>
        <v>9</v>
      </c>
      <c r="M4061" t="str">
        <f t="shared" si="316"/>
        <v>2023</v>
      </c>
      <c r="N4061">
        <f t="shared" si="317"/>
        <v>-48993.599999999999</v>
      </c>
      <c r="O4061" t="str">
        <f t="shared" si="318"/>
        <v/>
      </c>
      <c r="P4061">
        <f t="shared" si="319"/>
        <v>48993.599999999999</v>
      </c>
      <c r="Q4061" s="48" t="str">
        <f>IF(O4061="","",
   IF(OR(O4061&lt;EDA_Outlier_Analysis!$C$10, O4061&gt;EDA_Outlier_Analysis!$C$11),
      "Outlier",
      "Normal"))</f>
        <v/>
      </c>
      <c r="R4061" t="str">
        <f>IF(P4061="","",
   IF(OR(P4061 &lt; EDA_Outlier_Analysis!$F$7, P4061 &gt; EDA_Outlier_Analysis!$F$8),
      "Outlier",
      "Normal"))</f>
        <v>Normal</v>
      </c>
      <c r="S4061" t="str">
        <f>IF(N4061="","",
   IF(OR(N4061 &lt;EDA_Outlier_Analysis!$I$10, N4061 &gt; EDA_Outlier_Analysis!$I$11),
      "Outlier",
      "Normal"))</f>
        <v>Normal</v>
      </c>
    </row>
    <row r="4062" spans="1:19">
      <c r="A4062" t="s">
        <v>9093</v>
      </c>
      <c r="B4062" s="4">
        <v>44909</v>
      </c>
      <c r="C4062" s="2">
        <v>-20868.57</v>
      </c>
      <c r="D4062" t="s">
        <v>840</v>
      </c>
      <c r="E4062" t="s">
        <v>845</v>
      </c>
      <c r="F4062" t="s">
        <v>10</v>
      </c>
      <c r="G4062" t="s">
        <v>31</v>
      </c>
      <c r="I4062" t="s">
        <v>1237</v>
      </c>
      <c r="J4062" t="s">
        <v>9094</v>
      </c>
      <c r="K4062" t="str">
        <f>IF(COUNTIF(Customers!A:A, H4062)&gt;0, "Valid", "Invalid")</f>
        <v>Invalid</v>
      </c>
      <c r="L4062" t="str">
        <f t="shared" si="315"/>
        <v>12</v>
      </c>
      <c r="M4062" t="str">
        <f t="shared" si="316"/>
        <v>2022</v>
      </c>
      <c r="N4062">
        <f t="shared" si="317"/>
        <v>-20868.57</v>
      </c>
      <c r="O4062" t="str">
        <f t="shared" si="318"/>
        <v/>
      </c>
      <c r="P4062">
        <f t="shared" si="319"/>
        <v>20868.57</v>
      </c>
      <c r="Q4062" s="48" t="str">
        <f>IF(O4062="","",
   IF(OR(O4062&lt;EDA_Outlier_Analysis!$C$10, O4062&gt;EDA_Outlier_Analysis!$C$11),
      "Outlier",
      "Normal"))</f>
        <v/>
      </c>
      <c r="R4062" t="str">
        <f>IF(P4062="","",
   IF(OR(P4062 &lt; EDA_Outlier_Analysis!$F$7, P4062 &gt; EDA_Outlier_Analysis!$F$8),
      "Outlier",
      "Normal"))</f>
        <v>Outlier</v>
      </c>
      <c r="S4062" t="str">
        <f>IF(N4062="","",
   IF(OR(N4062 &lt;EDA_Outlier_Analysis!$I$10, N4062 &gt; EDA_Outlier_Analysis!$I$11),
      "Outlier",
      "Normal"))</f>
        <v>Normal</v>
      </c>
    </row>
    <row r="4063" spans="1:19">
      <c r="A4063" t="s">
        <v>9095</v>
      </c>
      <c r="B4063" s="4">
        <v>45100</v>
      </c>
      <c r="C4063" s="2">
        <v>129088.86</v>
      </c>
      <c r="D4063" t="s">
        <v>849</v>
      </c>
      <c r="E4063" t="s">
        <v>868</v>
      </c>
      <c r="F4063" t="s">
        <v>9</v>
      </c>
      <c r="G4063" t="s">
        <v>34</v>
      </c>
      <c r="H4063" t="s">
        <v>347</v>
      </c>
      <c r="J4063" t="s">
        <v>9096</v>
      </c>
      <c r="K4063" t="str">
        <f>IF(COUNTIF(Customers!A:A, H4063)&gt;0, "Valid", "Invalid")</f>
        <v>Valid</v>
      </c>
      <c r="L4063" t="str">
        <f t="shared" si="315"/>
        <v>6</v>
      </c>
      <c r="M4063" t="str">
        <f t="shared" si="316"/>
        <v>2023</v>
      </c>
      <c r="N4063">
        <f t="shared" si="317"/>
        <v>129088.86</v>
      </c>
      <c r="O4063">
        <f t="shared" si="318"/>
        <v>129088.86</v>
      </c>
      <c r="P4063" t="str">
        <f t="shared" si="319"/>
        <v/>
      </c>
      <c r="Q4063" s="48" t="str">
        <f>IF(O4063="","",
   IF(OR(O4063&lt;EDA_Outlier_Analysis!$C$10, O4063&gt;EDA_Outlier_Analysis!$C$11),
      "Outlier",
      "Normal"))</f>
        <v>Normal</v>
      </c>
      <c r="R4063" t="str">
        <f>IF(P4063="","",
   IF(OR(P4063 &lt; EDA_Outlier_Analysis!$F$7, P4063 &gt; EDA_Outlier_Analysis!$F$8),
      "Outlier",
      "Normal"))</f>
        <v/>
      </c>
      <c r="S4063" t="str">
        <f>IF(N4063="","",
   IF(OR(N4063 &lt;EDA_Outlier_Analysis!$I$10, N4063 &gt; EDA_Outlier_Analysis!$I$11),
      "Outlier",
      "Normal"))</f>
        <v>Normal</v>
      </c>
    </row>
    <row r="4064" spans="1:19">
      <c r="A4064" t="s">
        <v>9097</v>
      </c>
      <c r="B4064" s="4">
        <v>44986</v>
      </c>
      <c r="C4064" s="2">
        <v>140464.07999999999</v>
      </c>
      <c r="D4064" t="s">
        <v>849</v>
      </c>
      <c r="E4064" t="s">
        <v>868</v>
      </c>
      <c r="F4064" t="s">
        <v>9</v>
      </c>
      <c r="G4064" t="s">
        <v>24</v>
      </c>
      <c r="H4064" t="s">
        <v>145</v>
      </c>
      <c r="J4064" t="s">
        <v>9098</v>
      </c>
      <c r="K4064" t="str">
        <f>IF(COUNTIF(Customers!A:A, H4064)&gt;0, "Valid", "Invalid")</f>
        <v>Valid</v>
      </c>
      <c r="L4064" t="str">
        <f t="shared" si="315"/>
        <v>3</v>
      </c>
      <c r="M4064" t="str">
        <f t="shared" si="316"/>
        <v>2023</v>
      </c>
      <c r="N4064">
        <f t="shared" si="317"/>
        <v>140464.07999999999</v>
      </c>
      <c r="O4064">
        <f t="shared" si="318"/>
        <v>140464.07999999999</v>
      </c>
      <c r="P4064" t="str">
        <f t="shared" si="319"/>
        <v/>
      </c>
      <c r="Q4064" s="48" t="str">
        <f>IF(O4064="","",
   IF(OR(O4064&lt;EDA_Outlier_Analysis!$C$10, O4064&gt;EDA_Outlier_Analysis!$C$11),
      "Outlier",
      "Normal"))</f>
        <v>Normal</v>
      </c>
      <c r="R4064" t="str">
        <f>IF(P4064="","",
   IF(OR(P4064 &lt; EDA_Outlier_Analysis!$F$7, P4064 &gt; EDA_Outlier_Analysis!$F$8),
      "Outlier",
      "Normal"))</f>
        <v/>
      </c>
      <c r="S4064" t="str">
        <f>IF(N4064="","",
   IF(OR(N4064 &lt;EDA_Outlier_Analysis!$I$10, N4064 &gt; EDA_Outlier_Analysis!$I$11),
      "Outlier",
      "Normal"))</f>
        <v>Normal</v>
      </c>
    </row>
    <row r="4065" spans="1:19">
      <c r="A4065" t="s">
        <v>9099</v>
      </c>
      <c r="B4065" s="4">
        <v>45082</v>
      </c>
      <c r="C4065" s="2">
        <v>29262.63</v>
      </c>
      <c r="D4065" t="s">
        <v>1345</v>
      </c>
      <c r="E4065" t="s">
        <v>1345</v>
      </c>
      <c r="F4065" t="s">
        <v>11</v>
      </c>
      <c r="G4065" t="s">
        <v>20</v>
      </c>
      <c r="J4065" t="s">
        <v>9100</v>
      </c>
      <c r="K4065" t="str">
        <f>IF(COUNTIF(Customers!A:A, H4065)&gt;0, "Valid", "Invalid")</f>
        <v>Invalid</v>
      </c>
      <c r="L4065" t="str">
        <f t="shared" si="315"/>
        <v>6</v>
      </c>
      <c r="M4065" t="str">
        <f t="shared" si="316"/>
        <v>2023</v>
      </c>
      <c r="N4065">
        <f t="shared" si="317"/>
        <v>-29262.63</v>
      </c>
      <c r="O4065" t="str">
        <f t="shared" si="318"/>
        <v/>
      </c>
      <c r="P4065" t="str">
        <f t="shared" si="319"/>
        <v/>
      </c>
      <c r="Q4065" s="48" t="str">
        <f>IF(O4065="","",
   IF(OR(O4065&lt;EDA_Outlier_Analysis!$C$10, O4065&gt;EDA_Outlier_Analysis!$C$11),
      "Outlier",
      "Normal"))</f>
        <v/>
      </c>
      <c r="R4065" t="str">
        <f>IF(P4065="","",
   IF(OR(P4065 &lt; EDA_Outlier_Analysis!$F$7, P4065 &gt; EDA_Outlier_Analysis!$F$8),
      "Outlier",
      "Normal"))</f>
        <v/>
      </c>
      <c r="S4065" t="str">
        <f>IF(N4065="","",
   IF(OR(N4065 &lt;EDA_Outlier_Analysis!$I$10, N4065 &gt; EDA_Outlier_Analysis!$I$11),
      "Outlier",
      "Normal"))</f>
        <v>Normal</v>
      </c>
    </row>
    <row r="4066" spans="1:19">
      <c r="A4066" t="s">
        <v>9101</v>
      </c>
      <c r="B4066" s="4">
        <v>45005</v>
      </c>
      <c r="C4066" s="2">
        <v>-51060.13</v>
      </c>
      <c r="D4066" t="s">
        <v>840</v>
      </c>
      <c r="E4066" t="s">
        <v>905</v>
      </c>
      <c r="F4066" t="s">
        <v>9</v>
      </c>
      <c r="G4066" t="s">
        <v>20</v>
      </c>
      <c r="I4066" t="s">
        <v>1533</v>
      </c>
      <c r="J4066" t="s">
        <v>9102</v>
      </c>
      <c r="K4066" t="str">
        <f>IF(COUNTIF(Customers!A:A, H4066)&gt;0, "Valid", "Invalid")</f>
        <v>Invalid</v>
      </c>
      <c r="L4066" t="str">
        <f t="shared" si="315"/>
        <v>3</v>
      </c>
      <c r="M4066" t="str">
        <f t="shared" si="316"/>
        <v>2023</v>
      </c>
      <c r="N4066">
        <f t="shared" si="317"/>
        <v>-51060.13</v>
      </c>
      <c r="O4066" t="str">
        <f t="shared" si="318"/>
        <v/>
      </c>
      <c r="P4066">
        <f t="shared" si="319"/>
        <v>51060.13</v>
      </c>
      <c r="Q4066" s="48" t="str">
        <f>IF(O4066="","",
   IF(OR(O4066&lt;EDA_Outlier_Analysis!$C$10, O4066&gt;EDA_Outlier_Analysis!$C$11),
      "Outlier",
      "Normal"))</f>
        <v/>
      </c>
      <c r="R4066" t="str">
        <f>IF(P4066="","",
   IF(OR(P4066 &lt; EDA_Outlier_Analysis!$F$7, P4066 &gt; EDA_Outlier_Analysis!$F$8),
      "Outlier",
      "Normal"))</f>
        <v>Normal</v>
      </c>
      <c r="S4066" t="str">
        <f>IF(N4066="","",
   IF(OR(N4066 &lt;EDA_Outlier_Analysis!$I$10, N4066 &gt; EDA_Outlier_Analysis!$I$11),
      "Outlier",
      "Normal"))</f>
        <v>Normal</v>
      </c>
    </row>
    <row r="4067" spans="1:19">
      <c r="A4067" t="s">
        <v>9103</v>
      </c>
      <c r="B4067" s="4">
        <v>45165</v>
      </c>
      <c r="C4067" s="2">
        <v>112326.9</v>
      </c>
      <c r="D4067" t="s">
        <v>849</v>
      </c>
      <c r="E4067" t="s">
        <v>853</v>
      </c>
      <c r="F4067" t="s">
        <v>10</v>
      </c>
      <c r="G4067" t="s">
        <v>24</v>
      </c>
      <c r="H4067" t="s">
        <v>739</v>
      </c>
      <c r="J4067" t="s">
        <v>9104</v>
      </c>
      <c r="K4067" t="str">
        <f>IF(COUNTIF(Customers!A:A, H4067)&gt;0, "Valid", "Invalid")</f>
        <v>Valid</v>
      </c>
      <c r="L4067" t="str">
        <f t="shared" si="315"/>
        <v>8</v>
      </c>
      <c r="M4067" t="str">
        <f t="shared" si="316"/>
        <v>2023</v>
      </c>
      <c r="N4067">
        <f t="shared" si="317"/>
        <v>112326.9</v>
      </c>
      <c r="O4067">
        <f t="shared" si="318"/>
        <v>112326.9</v>
      </c>
      <c r="P4067" t="str">
        <f t="shared" si="319"/>
        <v/>
      </c>
      <c r="Q4067" s="48" t="str">
        <f>IF(O4067="","",
   IF(OR(O4067&lt;EDA_Outlier_Analysis!$C$10, O4067&gt;EDA_Outlier_Analysis!$C$11),
      "Outlier",
      "Normal"))</f>
        <v>Normal</v>
      </c>
      <c r="R4067" t="str">
        <f>IF(P4067="","",
   IF(OR(P4067 &lt; EDA_Outlier_Analysis!$F$7, P4067 &gt; EDA_Outlier_Analysis!$F$8),
      "Outlier",
      "Normal"))</f>
        <v/>
      </c>
      <c r="S4067" t="str">
        <f>IF(N4067="","",
   IF(OR(N4067 &lt;EDA_Outlier_Analysis!$I$10, N4067 &gt; EDA_Outlier_Analysis!$I$11),
      "Outlier",
      "Normal"))</f>
        <v>Normal</v>
      </c>
    </row>
    <row r="4068" spans="1:19">
      <c r="A4068" t="s">
        <v>9105</v>
      </c>
      <c r="B4068" s="4">
        <v>44848</v>
      </c>
      <c r="C4068" s="2">
        <v>187457.4</v>
      </c>
      <c r="D4068" t="s">
        <v>849</v>
      </c>
      <c r="E4068" t="s">
        <v>853</v>
      </c>
      <c r="F4068" t="s">
        <v>10</v>
      </c>
      <c r="G4068" t="s">
        <v>20</v>
      </c>
      <c r="H4068" t="s">
        <v>245</v>
      </c>
      <c r="J4068" t="s">
        <v>9106</v>
      </c>
      <c r="K4068" t="str">
        <f>IF(COUNTIF(Customers!A:A, H4068)&gt;0, "Valid", "Invalid")</f>
        <v>Valid</v>
      </c>
      <c r="L4068" t="str">
        <f t="shared" si="315"/>
        <v>10</v>
      </c>
      <c r="M4068" t="str">
        <f t="shared" si="316"/>
        <v>2022</v>
      </c>
      <c r="N4068">
        <f t="shared" si="317"/>
        <v>187457.4</v>
      </c>
      <c r="O4068">
        <f t="shared" si="318"/>
        <v>187457.4</v>
      </c>
      <c r="P4068" t="str">
        <f t="shared" si="319"/>
        <v/>
      </c>
      <c r="Q4068" s="48" t="str">
        <f>IF(O4068="","",
   IF(OR(O4068&lt;EDA_Outlier_Analysis!$C$10, O4068&gt;EDA_Outlier_Analysis!$C$11),
      "Outlier",
      "Normal"))</f>
        <v>Normal</v>
      </c>
      <c r="R4068" t="str">
        <f>IF(P4068="","",
   IF(OR(P4068 &lt; EDA_Outlier_Analysis!$F$7, P4068 &gt; EDA_Outlier_Analysis!$F$8),
      "Outlier",
      "Normal"))</f>
        <v/>
      </c>
      <c r="S4068" t="str">
        <f>IF(N4068="","",
   IF(OR(N4068 &lt;EDA_Outlier_Analysis!$I$10, N4068 &gt; EDA_Outlier_Analysis!$I$11),
      "Outlier",
      "Normal"))</f>
        <v>Normal</v>
      </c>
    </row>
    <row r="4069" spans="1:19">
      <c r="A4069" t="s">
        <v>9107</v>
      </c>
      <c r="B4069" s="4">
        <v>44630</v>
      </c>
      <c r="C4069" s="2">
        <v>136018.14000000001</v>
      </c>
      <c r="D4069" t="s">
        <v>849</v>
      </c>
      <c r="E4069" t="s">
        <v>850</v>
      </c>
      <c r="F4069" t="s">
        <v>10</v>
      </c>
      <c r="G4069" t="s">
        <v>20</v>
      </c>
      <c r="H4069" t="s">
        <v>493</v>
      </c>
      <c r="J4069" t="s">
        <v>9108</v>
      </c>
      <c r="K4069" t="str">
        <f>IF(COUNTIF(Customers!A:A, H4069)&gt;0, "Valid", "Invalid")</f>
        <v>Valid</v>
      </c>
      <c r="L4069" t="str">
        <f t="shared" si="315"/>
        <v>3</v>
      </c>
      <c r="M4069" t="str">
        <f t="shared" si="316"/>
        <v>2022</v>
      </c>
      <c r="N4069">
        <f t="shared" si="317"/>
        <v>136018.14000000001</v>
      </c>
      <c r="O4069">
        <f t="shared" si="318"/>
        <v>136018.14000000001</v>
      </c>
      <c r="P4069" t="str">
        <f t="shared" si="319"/>
        <v/>
      </c>
      <c r="Q4069" s="48" t="str">
        <f>IF(O4069="","",
   IF(OR(O4069&lt;EDA_Outlier_Analysis!$C$10, O4069&gt;EDA_Outlier_Analysis!$C$11),
      "Outlier",
      "Normal"))</f>
        <v>Normal</v>
      </c>
      <c r="R4069" t="str">
        <f>IF(P4069="","",
   IF(OR(P4069 &lt; EDA_Outlier_Analysis!$F$7, P4069 &gt; EDA_Outlier_Analysis!$F$8),
      "Outlier",
      "Normal"))</f>
        <v/>
      </c>
      <c r="S4069" t="str">
        <f>IF(N4069="","",
   IF(OR(N4069 &lt;EDA_Outlier_Analysis!$I$10, N4069 &gt; EDA_Outlier_Analysis!$I$11),
      "Outlier",
      "Normal"))</f>
        <v>Normal</v>
      </c>
    </row>
    <row r="4070" spans="1:19">
      <c r="A4070" t="s">
        <v>9109</v>
      </c>
      <c r="B4070" s="4">
        <v>45043</v>
      </c>
      <c r="C4070" s="2">
        <v>-33592.51</v>
      </c>
      <c r="D4070" t="s">
        <v>840</v>
      </c>
      <c r="E4070" t="s">
        <v>856</v>
      </c>
      <c r="F4070" t="s">
        <v>10</v>
      </c>
      <c r="G4070" t="s">
        <v>31</v>
      </c>
      <c r="I4070" t="s">
        <v>1953</v>
      </c>
      <c r="J4070" t="s">
        <v>9110</v>
      </c>
      <c r="K4070" t="str">
        <f>IF(COUNTIF(Customers!A:A, H4070)&gt;0, "Valid", "Invalid")</f>
        <v>Invalid</v>
      </c>
      <c r="L4070" t="str">
        <f t="shared" si="315"/>
        <v>4</v>
      </c>
      <c r="M4070" t="str">
        <f t="shared" si="316"/>
        <v>2023</v>
      </c>
      <c r="N4070">
        <f t="shared" si="317"/>
        <v>-33592.51</v>
      </c>
      <c r="O4070" t="str">
        <f t="shared" si="318"/>
        <v/>
      </c>
      <c r="P4070">
        <f t="shared" si="319"/>
        <v>33592.51</v>
      </c>
      <c r="Q4070" s="48" t="str">
        <f>IF(O4070="","",
   IF(OR(O4070&lt;EDA_Outlier_Analysis!$C$10, O4070&gt;EDA_Outlier_Analysis!$C$11),
      "Outlier",
      "Normal"))</f>
        <v/>
      </c>
      <c r="R4070" t="str">
        <f>IF(P4070="","",
   IF(OR(P4070 &lt; EDA_Outlier_Analysis!$F$7, P4070 &gt; EDA_Outlier_Analysis!$F$8),
      "Outlier",
      "Normal"))</f>
        <v>Normal</v>
      </c>
      <c r="S4070" t="str">
        <f>IF(N4070="","",
   IF(OR(N4070 &lt;EDA_Outlier_Analysis!$I$10, N4070 &gt; EDA_Outlier_Analysis!$I$11),
      "Outlier",
      "Normal"))</f>
        <v>Normal</v>
      </c>
    </row>
    <row r="4071" spans="1:19">
      <c r="A4071" t="s">
        <v>9111</v>
      </c>
      <c r="B4071" s="4">
        <v>44951</v>
      </c>
      <c r="C4071" s="2">
        <v>-52225.98</v>
      </c>
      <c r="D4071" t="s">
        <v>840</v>
      </c>
      <c r="E4071" t="s">
        <v>845</v>
      </c>
      <c r="F4071" t="s">
        <v>10</v>
      </c>
      <c r="G4071" t="s">
        <v>31</v>
      </c>
      <c r="I4071" t="s">
        <v>1971</v>
      </c>
      <c r="J4071" t="s">
        <v>9112</v>
      </c>
      <c r="K4071" t="str">
        <f>IF(COUNTIF(Customers!A:A, H4071)&gt;0, "Valid", "Invalid")</f>
        <v>Invalid</v>
      </c>
      <c r="L4071" t="str">
        <f t="shared" si="315"/>
        <v>1</v>
      </c>
      <c r="M4071" t="str">
        <f t="shared" si="316"/>
        <v>2023</v>
      </c>
      <c r="N4071">
        <f t="shared" si="317"/>
        <v>-52225.98</v>
      </c>
      <c r="O4071" t="str">
        <f t="shared" si="318"/>
        <v/>
      </c>
      <c r="P4071">
        <f t="shared" si="319"/>
        <v>52225.98</v>
      </c>
      <c r="Q4071" s="48" t="str">
        <f>IF(O4071="","",
   IF(OR(O4071&lt;EDA_Outlier_Analysis!$C$10, O4071&gt;EDA_Outlier_Analysis!$C$11),
      "Outlier",
      "Normal"))</f>
        <v/>
      </c>
      <c r="R4071" t="str">
        <f>IF(P4071="","",
   IF(OR(P4071 &lt; EDA_Outlier_Analysis!$F$7, P4071 &gt; EDA_Outlier_Analysis!$F$8),
      "Outlier",
      "Normal"))</f>
        <v>Normal</v>
      </c>
      <c r="S4071" t="str">
        <f>IF(N4071="","",
   IF(OR(N4071 &lt;EDA_Outlier_Analysis!$I$10, N4071 &gt; EDA_Outlier_Analysis!$I$11),
      "Outlier",
      "Normal"))</f>
        <v>Normal</v>
      </c>
    </row>
    <row r="4072" spans="1:19">
      <c r="A4072" t="s">
        <v>9113</v>
      </c>
      <c r="B4072" s="4">
        <v>45028</v>
      </c>
      <c r="C4072" s="2">
        <v>96323.47</v>
      </c>
      <c r="D4072" t="s">
        <v>849</v>
      </c>
      <c r="E4072" t="s">
        <v>850</v>
      </c>
      <c r="F4072" t="s">
        <v>10</v>
      </c>
      <c r="G4072" t="s">
        <v>24</v>
      </c>
      <c r="H4072" t="s">
        <v>265</v>
      </c>
      <c r="J4072" t="s">
        <v>9114</v>
      </c>
      <c r="K4072" t="str">
        <f>IF(COUNTIF(Customers!A:A, H4072)&gt;0, "Valid", "Invalid")</f>
        <v>Valid</v>
      </c>
      <c r="L4072" t="str">
        <f t="shared" si="315"/>
        <v>4</v>
      </c>
      <c r="M4072" t="str">
        <f t="shared" si="316"/>
        <v>2023</v>
      </c>
      <c r="N4072">
        <f t="shared" si="317"/>
        <v>96323.47</v>
      </c>
      <c r="O4072">
        <f t="shared" si="318"/>
        <v>96323.47</v>
      </c>
      <c r="P4072" t="str">
        <f t="shared" si="319"/>
        <v/>
      </c>
      <c r="Q4072" s="48" t="str">
        <f>IF(O4072="","",
   IF(OR(O4072&lt;EDA_Outlier_Analysis!$C$10, O4072&gt;EDA_Outlier_Analysis!$C$11),
      "Outlier",
      "Normal"))</f>
        <v>Normal</v>
      </c>
      <c r="R4072" t="str">
        <f>IF(P4072="","",
   IF(OR(P4072 &lt; EDA_Outlier_Analysis!$F$7, P4072 &gt; EDA_Outlier_Analysis!$F$8),
      "Outlier",
      "Normal"))</f>
        <v/>
      </c>
      <c r="S4072" t="str">
        <f>IF(N4072="","",
   IF(OR(N4072 &lt;EDA_Outlier_Analysis!$I$10, N4072 &gt; EDA_Outlier_Analysis!$I$11),
      "Outlier",
      "Normal"))</f>
        <v>Normal</v>
      </c>
    </row>
    <row r="4073" spans="1:19">
      <c r="A4073" t="s">
        <v>9115</v>
      </c>
      <c r="B4073" s="4">
        <v>45141</v>
      </c>
      <c r="C4073" s="2">
        <v>-12295.9</v>
      </c>
      <c r="D4073" t="s">
        <v>840</v>
      </c>
      <c r="E4073" t="s">
        <v>864</v>
      </c>
      <c r="F4073" t="s">
        <v>10</v>
      </c>
      <c r="G4073" t="s">
        <v>34</v>
      </c>
      <c r="I4073" t="s">
        <v>1156</v>
      </c>
      <c r="J4073" t="s">
        <v>9116</v>
      </c>
      <c r="K4073" t="str">
        <f>IF(COUNTIF(Customers!A:A, H4073)&gt;0, "Valid", "Invalid")</f>
        <v>Invalid</v>
      </c>
      <c r="L4073" t="str">
        <f t="shared" si="315"/>
        <v>8</v>
      </c>
      <c r="M4073" t="str">
        <f t="shared" si="316"/>
        <v>2023</v>
      </c>
      <c r="N4073">
        <f t="shared" si="317"/>
        <v>-12295.9</v>
      </c>
      <c r="O4073" t="str">
        <f t="shared" si="318"/>
        <v/>
      </c>
      <c r="P4073">
        <f t="shared" si="319"/>
        <v>12295.9</v>
      </c>
      <c r="Q4073" s="48" t="str">
        <f>IF(O4073="","",
   IF(OR(O4073&lt;EDA_Outlier_Analysis!$C$10, O4073&gt;EDA_Outlier_Analysis!$C$11),
      "Outlier",
      "Normal"))</f>
        <v/>
      </c>
      <c r="R4073" t="str">
        <f>IF(P4073="","",
   IF(OR(P4073 &lt; EDA_Outlier_Analysis!$F$7, P4073 &gt; EDA_Outlier_Analysis!$F$8),
      "Outlier",
      "Normal"))</f>
        <v>Outlier</v>
      </c>
      <c r="S4073" t="str">
        <f>IF(N4073="","",
   IF(OR(N4073 &lt;EDA_Outlier_Analysis!$I$10, N4073 &gt; EDA_Outlier_Analysis!$I$11),
      "Outlier",
      "Normal"))</f>
        <v>Normal</v>
      </c>
    </row>
    <row r="4074" spans="1:19">
      <c r="A4074" t="s">
        <v>9117</v>
      </c>
      <c r="B4074" s="4">
        <v>45233</v>
      </c>
      <c r="C4074" s="2">
        <v>145161.39000000001</v>
      </c>
      <c r="D4074" t="s">
        <v>849</v>
      </c>
      <c r="E4074" t="s">
        <v>853</v>
      </c>
      <c r="F4074" t="s">
        <v>10</v>
      </c>
      <c r="G4074" t="s">
        <v>31</v>
      </c>
      <c r="H4074" t="s">
        <v>139</v>
      </c>
      <c r="J4074" t="s">
        <v>9118</v>
      </c>
      <c r="K4074" t="str">
        <f>IF(COUNTIF(Customers!A:A, H4074)&gt;0, "Valid", "Invalid")</f>
        <v>Valid</v>
      </c>
      <c r="L4074" t="str">
        <f t="shared" si="315"/>
        <v>11</v>
      </c>
      <c r="M4074" t="str">
        <f t="shared" si="316"/>
        <v>2023</v>
      </c>
      <c r="N4074">
        <f t="shared" si="317"/>
        <v>145161.39000000001</v>
      </c>
      <c r="O4074">
        <f t="shared" si="318"/>
        <v>145161.39000000001</v>
      </c>
      <c r="P4074" t="str">
        <f t="shared" si="319"/>
        <v/>
      </c>
      <c r="Q4074" s="48" t="str">
        <f>IF(O4074="","",
   IF(OR(O4074&lt;EDA_Outlier_Analysis!$C$10, O4074&gt;EDA_Outlier_Analysis!$C$11),
      "Outlier",
      "Normal"))</f>
        <v>Normal</v>
      </c>
      <c r="R4074" t="str">
        <f>IF(P4074="","",
   IF(OR(P4074 &lt; EDA_Outlier_Analysis!$F$7, P4074 &gt; EDA_Outlier_Analysis!$F$8),
      "Outlier",
      "Normal"))</f>
        <v/>
      </c>
      <c r="S4074" t="str">
        <f>IF(N4074="","",
   IF(OR(N4074 &lt;EDA_Outlier_Analysis!$I$10, N4074 &gt; EDA_Outlier_Analysis!$I$11),
      "Outlier",
      "Normal"))</f>
        <v>Normal</v>
      </c>
    </row>
    <row r="4075" spans="1:19">
      <c r="A4075" t="s">
        <v>9119</v>
      </c>
      <c r="B4075" s="4">
        <v>45190</v>
      </c>
      <c r="C4075" s="2">
        <v>-22800.67</v>
      </c>
      <c r="D4075" t="s">
        <v>840</v>
      </c>
      <c r="E4075" t="s">
        <v>845</v>
      </c>
      <c r="F4075" t="s">
        <v>9</v>
      </c>
      <c r="G4075" t="s">
        <v>34</v>
      </c>
      <c r="I4075" t="s">
        <v>1132</v>
      </c>
      <c r="J4075" t="s">
        <v>9120</v>
      </c>
      <c r="K4075" t="str">
        <f>IF(COUNTIF(Customers!A:A, H4075)&gt;0, "Valid", "Invalid")</f>
        <v>Invalid</v>
      </c>
      <c r="L4075" t="str">
        <f t="shared" si="315"/>
        <v>9</v>
      </c>
      <c r="M4075" t="str">
        <f t="shared" si="316"/>
        <v>2023</v>
      </c>
      <c r="N4075">
        <f t="shared" si="317"/>
        <v>-22800.67</v>
      </c>
      <c r="O4075" t="str">
        <f t="shared" si="318"/>
        <v/>
      </c>
      <c r="P4075">
        <f t="shared" si="319"/>
        <v>22800.67</v>
      </c>
      <c r="Q4075" s="48" t="str">
        <f>IF(O4075="","",
   IF(OR(O4075&lt;EDA_Outlier_Analysis!$C$10, O4075&gt;EDA_Outlier_Analysis!$C$11),
      "Outlier",
      "Normal"))</f>
        <v/>
      </c>
      <c r="R4075" t="str">
        <f>IF(P4075="","",
   IF(OR(P4075 &lt; EDA_Outlier_Analysis!$F$7, P4075 &gt; EDA_Outlier_Analysis!$F$8),
      "Outlier",
      "Normal"))</f>
        <v>Outlier</v>
      </c>
      <c r="S4075" t="str">
        <f>IF(N4075="","",
   IF(OR(N4075 &lt;EDA_Outlier_Analysis!$I$10, N4075 &gt; EDA_Outlier_Analysis!$I$11),
      "Outlier",
      "Normal"))</f>
        <v>Normal</v>
      </c>
    </row>
    <row r="4076" spans="1:19">
      <c r="A4076" t="s">
        <v>9121</v>
      </c>
      <c r="B4076" s="4">
        <v>44636</v>
      </c>
      <c r="C4076" s="2">
        <v>-24656.02</v>
      </c>
      <c r="D4076" t="s">
        <v>840</v>
      </c>
      <c r="E4076" t="s">
        <v>905</v>
      </c>
      <c r="F4076" t="s">
        <v>11</v>
      </c>
      <c r="G4076" t="s">
        <v>34</v>
      </c>
      <c r="I4076" t="s">
        <v>968</v>
      </c>
      <c r="J4076" t="s">
        <v>9122</v>
      </c>
      <c r="K4076" t="str">
        <f>IF(COUNTIF(Customers!A:A, H4076)&gt;0, "Valid", "Invalid")</f>
        <v>Invalid</v>
      </c>
      <c r="L4076" t="str">
        <f t="shared" si="315"/>
        <v>3</v>
      </c>
      <c r="M4076" t="str">
        <f t="shared" si="316"/>
        <v>2022</v>
      </c>
      <c r="N4076">
        <f t="shared" si="317"/>
        <v>-24656.02</v>
      </c>
      <c r="O4076" t="str">
        <f t="shared" si="318"/>
        <v/>
      </c>
      <c r="P4076">
        <f t="shared" si="319"/>
        <v>24656.02</v>
      </c>
      <c r="Q4076" s="48" t="str">
        <f>IF(O4076="","",
   IF(OR(O4076&lt;EDA_Outlier_Analysis!$C$10, O4076&gt;EDA_Outlier_Analysis!$C$11),
      "Outlier",
      "Normal"))</f>
        <v/>
      </c>
      <c r="R4076" t="str">
        <f>IF(P4076="","",
   IF(OR(P4076 &lt; EDA_Outlier_Analysis!$F$7, P4076 &gt; EDA_Outlier_Analysis!$F$8),
      "Outlier",
      "Normal"))</f>
        <v>Outlier</v>
      </c>
      <c r="S4076" t="str">
        <f>IF(N4076="","",
   IF(OR(N4076 &lt;EDA_Outlier_Analysis!$I$10, N4076 &gt; EDA_Outlier_Analysis!$I$11),
      "Outlier",
      "Normal"))</f>
        <v>Normal</v>
      </c>
    </row>
    <row r="4077" spans="1:19">
      <c r="A4077" t="s">
        <v>9123</v>
      </c>
      <c r="B4077" s="4">
        <v>44952</v>
      </c>
      <c r="C4077" s="2">
        <v>143660.04999999999</v>
      </c>
      <c r="D4077" t="s">
        <v>849</v>
      </c>
      <c r="E4077" t="s">
        <v>868</v>
      </c>
      <c r="F4077" t="s">
        <v>9</v>
      </c>
      <c r="G4077" t="s">
        <v>20</v>
      </c>
      <c r="H4077" t="s">
        <v>65</v>
      </c>
      <c r="J4077" t="s">
        <v>9124</v>
      </c>
      <c r="K4077" t="str">
        <f>IF(COUNTIF(Customers!A:A, H4077)&gt;0, "Valid", "Invalid")</f>
        <v>Valid</v>
      </c>
      <c r="L4077" t="str">
        <f t="shared" si="315"/>
        <v>1</v>
      </c>
      <c r="M4077" t="str">
        <f t="shared" si="316"/>
        <v>2023</v>
      </c>
      <c r="N4077">
        <f t="shared" si="317"/>
        <v>143660.04999999999</v>
      </c>
      <c r="O4077">
        <f t="shared" si="318"/>
        <v>143660.04999999999</v>
      </c>
      <c r="P4077" t="str">
        <f t="shared" si="319"/>
        <v/>
      </c>
      <c r="Q4077" s="48" t="str">
        <f>IF(O4077="","",
   IF(OR(O4077&lt;EDA_Outlier_Analysis!$C$10, O4077&gt;EDA_Outlier_Analysis!$C$11),
      "Outlier",
      "Normal"))</f>
        <v>Normal</v>
      </c>
      <c r="R4077" t="str">
        <f>IF(P4077="","",
   IF(OR(P4077 &lt; EDA_Outlier_Analysis!$F$7, P4077 &gt; EDA_Outlier_Analysis!$F$8),
      "Outlier",
      "Normal"))</f>
        <v/>
      </c>
      <c r="S4077" t="str">
        <f>IF(N4077="","",
   IF(OR(N4077 &lt;EDA_Outlier_Analysis!$I$10, N4077 &gt; EDA_Outlier_Analysis!$I$11),
      "Outlier",
      "Normal"))</f>
        <v>Normal</v>
      </c>
    </row>
    <row r="4078" spans="1:19">
      <c r="A4078" t="s">
        <v>9125</v>
      </c>
      <c r="B4078" s="4">
        <v>44889</v>
      </c>
      <c r="C4078" s="2">
        <v>209265.74</v>
      </c>
      <c r="D4078" t="s">
        <v>849</v>
      </c>
      <c r="E4078" t="s">
        <v>853</v>
      </c>
      <c r="F4078" t="s">
        <v>10</v>
      </c>
      <c r="G4078" t="s">
        <v>31</v>
      </c>
      <c r="H4078" t="s">
        <v>321</v>
      </c>
      <c r="J4078" t="s">
        <v>9126</v>
      </c>
      <c r="K4078" t="str">
        <f>IF(COUNTIF(Customers!A:A, H4078)&gt;0, "Valid", "Invalid")</f>
        <v>Valid</v>
      </c>
      <c r="L4078" t="str">
        <f t="shared" si="315"/>
        <v>11</v>
      </c>
      <c r="M4078" t="str">
        <f t="shared" si="316"/>
        <v>2022</v>
      </c>
      <c r="N4078">
        <f t="shared" si="317"/>
        <v>209265.74</v>
      </c>
      <c r="O4078">
        <f t="shared" si="318"/>
        <v>209265.74</v>
      </c>
      <c r="P4078" t="str">
        <f t="shared" si="319"/>
        <v/>
      </c>
      <c r="Q4078" s="48" t="str">
        <f>IF(O4078="","",
   IF(OR(O4078&lt;EDA_Outlier_Analysis!$C$10, O4078&gt;EDA_Outlier_Analysis!$C$11),
      "Outlier",
      "Normal"))</f>
        <v>Normal</v>
      </c>
      <c r="R4078" t="str">
        <f>IF(P4078="","",
   IF(OR(P4078 &lt; EDA_Outlier_Analysis!$F$7, P4078 &gt; EDA_Outlier_Analysis!$F$8),
      "Outlier",
      "Normal"))</f>
        <v/>
      </c>
      <c r="S4078" t="str">
        <f>IF(N4078="","",
   IF(OR(N4078 &lt;EDA_Outlier_Analysis!$I$10, N4078 &gt; EDA_Outlier_Analysis!$I$11),
      "Outlier",
      "Normal"))</f>
        <v>Normal</v>
      </c>
    </row>
    <row r="4079" spans="1:19">
      <c r="A4079" t="s">
        <v>9127</v>
      </c>
      <c r="B4079" s="4">
        <v>45234</v>
      </c>
      <c r="C4079" s="2">
        <v>239522.55</v>
      </c>
      <c r="D4079" t="s">
        <v>849</v>
      </c>
      <c r="E4079" t="s">
        <v>853</v>
      </c>
      <c r="F4079" t="s">
        <v>10</v>
      </c>
      <c r="G4079" t="s">
        <v>20</v>
      </c>
      <c r="H4079" t="s">
        <v>47</v>
      </c>
      <c r="J4079" t="s">
        <v>9128</v>
      </c>
      <c r="K4079" t="str">
        <f>IF(COUNTIF(Customers!A:A, H4079)&gt;0, "Valid", "Invalid")</f>
        <v>Valid</v>
      </c>
      <c r="L4079" t="str">
        <f t="shared" si="315"/>
        <v>11</v>
      </c>
      <c r="M4079" t="str">
        <f t="shared" si="316"/>
        <v>2023</v>
      </c>
      <c r="N4079">
        <f t="shared" si="317"/>
        <v>239522.55</v>
      </c>
      <c r="O4079">
        <f t="shared" si="318"/>
        <v>239522.55</v>
      </c>
      <c r="P4079" t="str">
        <f t="shared" si="319"/>
        <v/>
      </c>
      <c r="Q4079" s="48" t="str">
        <f>IF(O4079="","",
   IF(OR(O4079&lt;EDA_Outlier_Analysis!$C$10, O4079&gt;EDA_Outlier_Analysis!$C$11),
      "Outlier",
      "Normal"))</f>
        <v>Normal</v>
      </c>
      <c r="R4079" t="str">
        <f>IF(P4079="","",
   IF(OR(P4079 &lt; EDA_Outlier_Analysis!$F$7, P4079 &gt; EDA_Outlier_Analysis!$F$8),
      "Outlier",
      "Normal"))</f>
        <v/>
      </c>
      <c r="S4079" t="str">
        <f>IF(N4079="","",
   IF(OR(N4079 &lt;EDA_Outlier_Analysis!$I$10, N4079 &gt; EDA_Outlier_Analysis!$I$11),
      "Outlier",
      "Normal"))</f>
        <v>Normal</v>
      </c>
    </row>
    <row r="4080" spans="1:19">
      <c r="A4080" t="s">
        <v>9129</v>
      </c>
      <c r="B4080" s="4">
        <v>45269</v>
      </c>
      <c r="C4080" s="2">
        <v>180322.29</v>
      </c>
      <c r="D4080" t="s">
        <v>849</v>
      </c>
      <c r="E4080" t="s">
        <v>868</v>
      </c>
      <c r="F4080" t="s">
        <v>10</v>
      </c>
      <c r="G4080" t="s">
        <v>24</v>
      </c>
      <c r="H4080" t="s">
        <v>53</v>
      </c>
      <c r="J4080" t="s">
        <v>9130</v>
      </c>
      <c r="K4080" t="str">
        <f>IF(COUNTIF(Customers!A:A, H4080)&gt;0, "Valid", "Invalid")</f>
        <v>Valid</v>
      </c>
      <c r="L4080" t="str">
        <f t="shared" si="315"/>
        <v>12</v>
      </c>
      <c r="M4080" t="str">
        <f t="shared" si="316"/>
        <v>2023</v>
      </c>
      <c r="N4080">
        <f t="shared" si="317"/>
        <v>180322.29</v>
      </c>
      <c r="O4080">
        <f t="shared" si="318"/>
        <v>180322.29</v>
      </c>
      <c r="P4080" t="str">
        <f t="shared" si="319"/>
        <v/>
      </c>
      <c r="Q4080" s="48" t="str">
        <f>IF(O4080="","",
   IF(OR(O4080&lt;EDA_Outlier_Analysis!$C$10, O4080&gt;EDA_Outlier_Analysis!$C$11),
      "Outlier",
      "Normal"))</f>
        <v>Normal</v>
      </c>
      <c r="R4080" t="str">
        <f>IF(P4080="","",
   IF(OR(P4080 &lt; EDA_Outlier_Analysis!$F$7, P4080 &gt; EDA_Outlier_Analysis!$F$8),
      "Outlier",
      "Normal"))</f>
        <v/>
      </c>
      <c r="S4080" t="str">
        <f>IF(N4080="","",
   IF(OR(N4080 &lt;EDA_Outlier_Analysis!$I$10, N4080 &gt; EDA_Outlier_Analysis!$I$11),
      "Outlier",
      "Normal"))</f>
        <v>Normal</v>
      </c>
    </row>
    <row r="4081" spans="1:19">
      <c r="A4081" t="s">
        <v>9131</v>
      </c>
      <c r="B4081" s="4">
        <v>44832</v>
      </c>
      <c r="C4081" s="2">
        <v>28690.720000000001</v>
      </c>
      <c r="D4081" t="s">
        <v>1345</v>
      </c>
      <c r="E4081" t="s">
        <v>1345</v>
      </c>
      <c r="F4081" t="s">
        <v>11</v>
      </c>
      <c r="G4081" t="s">
        <v>31</v>
      </c>
      <c r="J4081" t="s">
        <v>9132</v>
      </c>
      <c r="K4081" t="str">
        <f>IF(COUNTIF(Customers!A:A, H4081)&gt;0, "Valid", "Invalid")</f>
        <v>Invalid</v>
      </c>
      <c r="L4081" t="str">
        <f t="shared" si="315"/>
        <v>9</v>
      </c>
      <c r="M4081" t="str">
        <f t="shared" si="316"/>
        <v>2022</v>
      </c>
      <c r="N4081">
        <f t="shared" si="317"/>
        <v>-28690.720000000001</v>
      </c>
      <c r="O4081" t="str">
        <f t="shared" si="318"/>
        <v/>
      </c>
      <c r="P4081" t="str">
        <f t="shared" si="319"/>
        <v/>
      </c>
      <c r="Q4081" s="48" t="str">
        <f>IF(O4081="","",
   IF(OR(O4081&lt;EDA_Outlier_Analysis!$C$10, O4081&gt;EDA_Outlier_Analysis!$C$11),
      "Outlier",
      "Normal"))</f>
        <v/>
      </c>
      <c r="R4081" t="str">
        <f>IF(P4081="","",
   IF(OR(P4081 &lt; EDA_Outlier_Analysis!$F$7, P4081 &gt; EDA_Outlier_Analysis!$F$8),
      "Outlier",
      "Normal"))</f>
        <v/>
      </c>
      <c r="S4081" t="str">
        <f>IF(N4081="","",
   IF(OR(N4081 &lt;EDA_Outlier_Analysis!$I$10, N4081 &gt; EDA_Outlier_Analysis!$I$11),
      "Outlier",
      "Normal"))</f>
        <v>Normal</v>
      </c>
    </row>
    <row r="4082" spans="1:19">
      <c r="A4082" t="s">
        <v>9133</v>
      </c>
      <c r="B4082" s="4">
        <v>44755</v>
      </c>
      <c r="C4082" s="2">
        <v>176029.89</v>
      </c>
      <c r="D4082" t="s">
        <v>849</v>
      </c>
      <c r="E4082" t="s">
        <v>868</v>
      </c>
      <c r="F4082" t="s">
        <v>9</v>
      </c>
      <c r="G4082" t="s">
        <v>31</v>
      </c>
      <c r="H4082" t="s">
        <v>439</v>
      </c>
      <c r="J4082" t="s">
        <v>9134</v>
      </c>
      <c r="K4082" t="str">
        <f>IF(COUNTIF(Customers!A:A, H4082)&gt;0, "Valid", "Invalid")</f>
        <v>Valid</v>
      </c>
      <c r="L4082" t="str">
        <f t="shared" si="315"/>
        <v>7</v>
      </c>
      <c r="M4082" t="str">
        <f t="shared" si="316"/>
        <v>2022</v>
      </c>
      <c r="N4082">
        <f t="shared" si="317"/>
        <v>176029.89</v>
      </c>
      <c r="O4082">
        <f t="shared" si="318"/>
        <v>176029.89</v>
      </c>
      <c r="P4082" t="str">
        <f t="shared" si="319"/>
        <v/>
      </c>
      <c r="Q4082" s="48" t="str">
        <f>IF(O4082="","",
   IF(OR(O4082&lt;EDA_Outlier_Analysis!$C$10, O4082&gt;EDA_Outlier_Analysis!$C$11),
      "Outlier",
      "Normal"))</f>
        <v>Normal</v>
      </c>
      <c r="R4082" t="str">
        <f>IF(P4082="","",
   IF(OR(P4082 &lt; EDA_Outlier_Analysis!$F$7, P4082 &gt; EDA_Outlier_Analysis!$F$8),
      "Outlier",
      "Normal"))</f>
        <v/>
      </c>
      <c r="S4082" t="str">
        <f>IF(N4082="","",
   IF(OR(N4082 &lt;EDA_Outlier_Analysis!$I$10, N4082 &gt; EDA_Outlier_Analysis!$I$11),
      "Outlier",
      "Normal"))</f>
        <v>Normal</v>
      </c>
    </row>
    <row r="4083" spans="1:19">
      <c r="A4083" t="s">
        <v>9135</v>
      </c>
      <c r="B4083" s="4">
        <v>44599</v>
      </c>
      <c r="C4083" s="2">
        <v>-28365.9</v>
      </c>
      <c r="D4083" t="s">
        <v>840</v>
      </c>
      <c r="E4083" t="s">
        <v>905</v>
      </c>
      <c r="F4083" t="s">
        <v>9</v>
      </c>
      <c r="G4083" t="s">
        <v>20</v>
      </c>
      <c r="I4083" t="s">
        <v>4371</v>
      </c>
      <c r="J4083" t="s">
        <v>9136</v>
      </c>
      <c r="K4083" t="str">
        <f>IF(COUNTIF(Customers!A:A, H4083)&gt;0, "Valid", "Invalid")</f>
        <v>Invalid</v>
      </c>
      <c r="L4083" t="str">
        <f t="shared" si="315"/>
        <v>2</v>
      </c>
      <c r="M4083" t="str">
        <f t="shared" si="316"/>
        <v>2022</v>
      </c>
      <c r="N4083">
        <f t="shared" si="317"/>
        <v>-28365.9</v>
      </c>
      <c r="O4083" t="str">
        <f t="shared" si="318"/>
        <v/>
      </c>
      <c r="P4083">
        <f t="shared" si="319"/>
        <v>28365.9</v>
      </c>
      <c r="Q4083" s="48" t="str">
        <f>IF(O4083="","",
   IF(OR(O4083&lt;EDA_Outlier_Analysis!$C$10, O4083&gt;EDA_Outlier_Analysis!$C$11),
      "Outlier",
      "Normal"))</f>
        <v/>
      </c>
      <c r="R4083" t="str">
        <f>IF(P4083="","",
   IF(OR(P4083 &lt; EDA_Outlier_Analysis!$F$7, P4083 &gt; EDA_Outlier_Analysis!$F$8),
      "Outlier",
      "Normal"))</f>
        <v>Normal</v>
      </c>
      <c r="S4083" t="str">
        <f>IF(N4083="","",
   IF(OR(N4083 &lt;EDA_Outlier_Analysis!$I$10, N4083 &gt; EDA_Outlier_Analysis!$I$11),
      "Outlier",
      "Normal"))</f>
        <v>Normal</v>
      </c>
    </row>
    <row r="4084" spans="1:19">
      <c r="A4084" t="s">
        <v>9137</v>
      </c>
      <c r="B4084" s="4">
        <v>45092</v>
      </c>
      <c r="C4084" s="2">
        <v>-49787.9</v>
      </c>
      <c r="D4084" t="s">
        <v>840</v>
      </c>
      <c r="E4084" t="s">
        <v>905</v>
      </c>
      <c r="F4084" t="s">
        <v>10</v>
      </c>
      <c r="G4084" t="s">
        <v>20</v>
      </c>
      <c r="I4084" t="s">
        <v>2048</v>
      </c>
      <c r="J4084" t="s">
        <v>9138</v>
      </c>
      <c r="K4084" t="str">
        <f>IF(COUNTIF(Customers!A:A, H4084)&gt;0, "Valid", "Invalid")</f>
        <v>Invalid</v>
      </c>
      <c r="L4084" t="str">
        <f t="shared" si="315"/>
        <v>6</v>
      </c>
      <c r="M4084" t="str">
        <f t="shared" si="316"/>
        <v>2023</v>
      </c>
      <c r="N4084">
        <f t="shared" si="317"/>
        <v>-49787.9</v>
      </c>
      <c r="O4084" t="str">
        <f t="shared" si="318"/>
        <v/>
      </c>
      <c r="P4084">
        <f t="shared" si="319"/>
        <v>49787.9</v>
      </c>
      <c r="Q4084" s="48" t="str">
        <f>IF(O4084="","",
   IF(OR(O4084&lt;EDA_Outlier_Analysis!$C$10, O4084&gt;EDA_Outlier_Analysis!$C$11),
      "Outlier",
      "Normal"))</f>
        <v/>
      </c>
      <c r="R4084" t="str">
        <f>IF(P4084="","",
   IF(OR(P4084 &lt; EDA_Outlier_Analysis!$F$7, P4084 &gt; EDA_Outlier_Analysis!$F$8),
      "Outlier",
      "Normal"))</f>
        <v>Normal</v>
      </c>
      <c r="S4084" t="str">
        <f>IF(N4084="","",
   IF(OR(N4084 &lt;EDA_Outlier_Analysis!$I$10, N4084 &gt; EDA_Outlier_Analysis!$I$11),
      "Outlier",
      "Normal"))</f>
        <v>Normal</v>
      </c>
    </row>
    <row r="4085" spans="1:19">
      <c r="A4085" t="s">
        <v>9139</v>
      </c>
      <c r="B4085" s="4">
        <v>44733</v>
      </c>
      <c r="C4085" s="2">
        <v>241506.32</v>
      </c>
      <c r="D4085" t="s">
        <v>849</v>
      </c>
      <c r="E4085" t="s">
        <v>850</v>
      </c>
      <c r="F4085" t="s">
        <v>9</v>
      </c>
      <c r="G4085" t="s">
        <v>34</v>
      </c>
      <c r="H4085" t="s">
        <v>399</v>
      </c>
      <c r="J4085" t="s">
        <v>9140</v>
      </c>
      <c r="K4085" t="str">
        <f>IF(COUNTIF(Customers!A:A, H4085)&gt;0, "Valid", "Invalid")</f>
        <v>Valid</v>
      </c>
      <c r="L4085" t="str">
        <f t="shared" si="315"/>
        <v>6</v>
      </c>
      <c r="M4085" t="str">
        <f t="shared" si="316"/>
        <v>2022</v>
      </c>
      <c r="N4085">
        <f t="shared" si="317"/>
        <v>241506.32</v>
      </c>
      <c r="O4085">
        <f t="shared" si="318"/>
        <v>241506.32</v>
      </c>
      <c r="P4085" t="str">
        <f t="shared" si="319"/>
        <v/>
      </c>
      <c r="Q4085" s="48" t="str">
        <f>IF(O4085="","",
   IF(OR(O4085&lt;EDA_Outlier_Analysis!$C$10, O4085&gt;EDA_Outlier_Analysis!$C$11),
      "Outlier",
      "Normal"))</f>
        <v>Normal</v>
      </c>
      <c r="R4085" t="str">
        <f>IF(P4085="","",
   IF(OR(P4085 &lt; EDA_Outlier_Analysis!$F$7, P4085 &gt; EDA_Outlier_Analysis!$F$8),
      "Outlier",
      "Normal"))</f>
        <v/>
      </c>
      <c r="S4085" t="str">
        <f>IF(N4085="","",
   IF(OR(N4085 &lt;EDA_Outlier_Analysis!$I$10, N4085 &gt; EDA_Outlier_Analysis!$I$11),
      "Outlier",
      "Normal"))</f>
        <v>Normal</v>
      </c>
    </row>
    <row r="4086" spans="1:19">
      <c r="A4086" t="s">
        <v>9141</v>
      </c>
      <c r="B4086" s="4">
        <v>45022</v>
      </c>
      <c r="C4086" s="2">
        <v>122071.49</v>
      </c>
      <c r="D4086" t="s">
        <v>849</v>
      </c>
      <c r="E4086" t="s">
        <v>850</v>
      </c>
      <c r="F4086" t="s">
        <v>10</v>
      </c>
      <c r="G4086" t="s">
        <v>24</v>
      </c>
      <c r="H4086" t="s">
        <v>357</v>
      </c>
      <c r="J4086" t="s">
        <v>9142</v>
      </c>
      <c r="K4086" t="str">
        <f>IF(COUNTIF(Customers!A:A, H4086)&gt;0, "Valid", "Invalid")</f>
        <v>Valid</v>
      </c>
      <c r="L4086" t="str">
        <f t="shared" si="315"/>
        <v>4</v>
      </c>
      <c r="M4086" t="str">
        <f t="shared" si="316"/>
        <v>2023</v>
      </c>
      <c r="N4086">
        <f t="shared" si="317"/>
        <v>122071.49</v>
      </c>
      <c r="O4086">
        <f t="shared" si="318"/>
        <v>122071.49</v>
      </c>
      <c r="P4086" t="str">
        <f t="shared" si="319"/>
        <v/>
      </c>
      <c r="Q4086" s="48" t="str">
        <f>IF(O4086="","",
   IF(OR(O4086&lt;EDA_Outlier_Analysis!$C$10, O4086&gt;EDA_Outlier_Analysis!$C$11),
      "Outlier",
      "Normal"))</f>
        <v>Normal</v>
      </c>
      <c r="R4086" t="str">
        <f>IF(P4086="","",
   IF(OR(P4086 &lt; EDA_Outlier_Analysis!$F$7, P4086 &gt; EDA_Outlier_Analysis!$F$8),
      "Outlier",
      "Normal"))</f>
        <v/>
      </c>
      <c r="S4086" t="str">
        <f>IF(N4086="","",
   IF(OR(N4086 &lt;EDA_Outlier_Analysis!$I$10, N4086 &gt; EDA_Outlier_Analysis!$I$11),
      "Outlier",
      "Normal"))</f>
        <v>Normal</v>
      </c>
    </row>
    <row r="4087" spans="1:19">
      <c r="A4087" t="s">
        <v>9143</v>
      </c>
      <c r="B4087" s="4">
        <v>44752</v>
      </c>
      <c r="C4087" s="2">
        <v>156203.17000000001</v>
      </c>
      <c r="D4087" t="s">
        <v>849</v>
      </c>
      <c r="E4087" t="s">
        <v>850</v>
      </c>
      <c r="F4087" t="s">
        <v>10</v>
      </c>
      <c r="G4087" t="s">
        <v>31</v>
      </c>
      <c r="H4087" t="s">
        <v>715</v>
      </c>
      <c r="J4087" t="s">
        <v>9144</v>
      </c>
      <c r="K4087" t="str">
        <f>IF(COUNTIF(Customers!A:A, H4087)&gt;0, "Valid", "Invalid")</f>
        <v>Valid</v>
      </c>
      <c r="L4087" t="str">
        <f t="shared" si="315"/>
        <v>7</v>
      </c>
      <c r="M4087" t="str">
        <f t="shared" si="316"/>
        <v>2022</v>
      </c>
      <c r="N4087">
        <f t="shared" si="317"/>
        <v>156203.17000000001</v>
      </c>
      <c r="O4087">
        <f t="shared" si="318"/>
        <v>156203.17000000001</v>
      </c>
      <c r="P4087" t="str">
        <f t="shared" si="319"/>
        <v/>
      </c>
      <c r="Q4087" s="48" t="str">
        <f>IF(O4087="","",
   IF(OR(O4087&lt;EDA_Outlier_Analysis!$C$10, O4087&gt;EDA_Outlier_Analysis!$C$11),
      "Outlier",
      "Normal"))</f>
        <v>Normal</v>
      </c>
      <c r="R4087" t="str">
        <f>IF(P4087="","",
   IF(OR(P4087 &lt; EDA_Outlier_Analysis!$F$7, P4087 &gt; EDA_Outlier_Analysis!$F$8),
      "Outlier",
      "Normal"))</f>
        <v/>
      </c>
      <c r="S4087" t="str">
        <f>IF(N4087="","",
   IF(OR(N4087 &lt;EDA_Outlier_Analysis!$I$10, N4087 &gt; EDA_Outlier_Analysis!$I$11),
      "Outlier",
      "Normal"))</f>
        <v>Normal</v>
      </c>
    </row>
    <row r="4088" spans="1:19">
      <c r="A4088" t="s">
        <v>9145</v>
      </c>
      <c r="B4088" s="4">
        <v>45207</v>
      </c>
      <c r="C4088" s="2">
        <v>-33759.42</v>
      </c>
      <c r="D4088" t="s">
        <v>840</v>
      </c>
      <c r="E4088" t="s">
        <v>905</v>
      </c>
      <c r="F4088" t="s">
        <v>10</v>
      </c>
      <c r="G4088" t="s">
        <v>31</v>
      </c>
      <c r="I4088" t="s">
        <v>1096</v>
      </c>
      <c r="J4088" t="s">
        <v>9146</v>
      </c>
      <c r="K4088" t="str">
        <f>IF(COUNTIF(Customers!A:A, H4088)&gt;0, "Valid", "Invalid")</f>
        <v>Invalid</v>
      </c>
      <c r="L4088" t="str">
        <f t="shared" si="315"/>
        <v>10</v>
      </c>
      <c r="M4088" t="str">
        <f t="shared" si="316"/>
        <v>2023</v>
      </c>
      <c r="N4088">
        <f t="shared" si="317"/>
        <v>-33759.42</v>
      </c>
      <c r="O4088" t="str">
        <f t="shared" si="318"/>
        <v/>
      </c>
      <c r="P4088">
        <f t="shared" si="319"/>
        <v>33759.42</v>
      </c>
      <c r="Q4088" s="48" t="str">
        <f>IF(O4088="","",
   IF(OR(O4088&lt;EDA_Outlier_Analysis!$C$10, O4088&gt;EDA_Outlier_Analysis!$C$11),
      "Outlier",
      "Normal"))</f>
        <v/>
      </c>
      <c r="R4088" t="str">
        <f>IF(P4088="","",
   IF(OR(P4088 &lt; EDA_Outlier_Analysis!$F$7, P4088 &gt; EDA_Outlier_Analysis!$F$8),
      "Outlier",
      "Normal"))</f>
        <v>Normal</v>
      </c>
      <c r="S4088" t="str">
        <f>IF(N4088="","",
   IF(OR(N4088 &lt;EDA_Outlier_Analysis!$I$10, N4088 &gt; EDA_Outlier_Analysis!$I$11),
      "Outlier",
      "Normal"))</f>
        <v>Normal</v>
      </c>
    </row>
    <row r="4089" spans="1:19">
      <c r="A4089" t="s">
        <v>9147</v>
      </c>
      <c r="B4089" s="4">
        <v>44883</v>
      </c>
      <c r="C4089" s="2">
        <v>-30467.51</v>
      </c>
      <c r="D4089" t="s">
        <v>840</v>
      </c>
      <c r="E4089" t="s">
        <v>856</v>
      </c>
      <c r="F4089" t="s">
        <v>9</v>
      </c>
      <c r="G4089" t="s">
        <v>24</v>
      </c>
      <c r="I4089" t="s">
        <v>942</v>
      </c>
      <c r="J4089" t="s">
        <v>9148</v>
      </c>
      <c r="K4089" t="str">
        <f>IF(COUNTIF(Customers!A:A, H4089)&gt;0, "Valid", "Invalid")</f>
        <v>Invalid</v>
      </c>
      <c r="L4089" t="str">
        <f t="shared" si="315"/>
        <v>11</v>
      </c>
      <c r="M4089" t="str">
        <f t="shared" si="316"/>
        <v>2022</v>
      </c>
      <c r="N4089">
        <f t="shared" si="317"/>
        <v>-30467.51</v>
      </c>
      <c r="O4089" t="str">
        <f t="shared" si="318"/>
        <v/>
      </c>
      <c r="P4089">
        <f t="shared" si="319"/>
        <v>30467.51</v>
      </c>
      <c r="Q4089" s="48" t="str">
        <f>IF(O4089="","",
   IF(OR(O4089&lt;EDA_Outlier_Analysis!$C$10, O4089&gt;EDA_Outlier_Analysis!$C$11),
      "Outlier",
      "Normal"))</f>
        <v/>
      </c>
      <c r="R4089" t="str">
        <f>IF(P4089="","",
   IF(OR(P4089 &lt; EDA_Outlier_Analysis!$F$7, P4089 &gt; EDA_Outlier_Analysis!$F$8),
      "Outlier",
      "Normal"))</f>
        <v>Normal</v>
      </c>
      <c r="S4089" t="str">
        <f>IF(N4089="","",
   IF(OR(N4089 &lt;EDA_Outlier_Analysis!$I$10, N4089 &gt; EDA_Outlier_Analysis!$I$11),
      "Outlier",
      "Normal"))</f>
        <v>Normal</v>
      </c>
    </row>
    <row r="4090" spans="1:19">
      <c r="A4090" t="s">
        <v>9149</v>
      </c>
      <c r="B4090" s="4">
        <v>45018</v>
      </c>
      <c r="C4090" s="2">
        <v>-28447.22</v>
      </c>
      <c r="D4090" t="s">
        <v>840</v>
      </c>
      <c r="E4090" t="s">
        <v>845</v>
      </c>
      <c r="F4090" t="s">
        <v>9</v>
      </c>
      <c r="G4090" t="s">
        <v>34</v>
      </c>
      <c r="I4090" t="s">
        <v>1394</v>
      </c>
      <c r="J4090" t="s">
        <v>9150</v>
      </c>
      <c r="K4090" t="str">
        <f>IF(COUNTIF(Customers!A:A, H4090)&gt;0, "Valid", "Invalid")</f>
        <v>Invalid</v>
      </c>
      <c r="L4090" t="str">
        <f t="shared" si="315"/>
        <v>4</v>
      </c>
      <c r="M4090" t="str">
        <f t="shared" si="316"/>
        <v>2023</v>
      </c>
      <c r="N4090">
        <f t="shared" si="317"/>
        <v>-28447.22</v>
      </c>
      <c r="O4090" t="str">
        <f t="shared" si="318"/>
        <v/>
      </c>
      <c r="P4090">
        <f t="shared" si="319"/>
        <v>28447.22</v>
      </c>
      <c r="Q4090" s="48" t="str">
        <f>IF(O4090="","",
   IF(OR(O4090&lt;EDA_Outlier_Analysis!$C$10, O4090&gt;EDA_Outlier_Analysis!$C$11),
      "Outlier",
      "Normal"))</f>
        <v/>
      </c>
      <c r="R4090" t="str">
        <f>IF(P4090="","",
   IF(OR(P4090 &lt; EDA_Outlier_Analysis!$F$7, P4090 &gt; EDA_Outlier_Analysis!$F$8),
      "Outlier",
      "Normal"))</f>
        <v>Normal</v>
      </c>
      <c r="S4090" t="str">
        <f>IF(N4090="","",
   IF(OR(N4090 &lt;EDA_Outlier_Analysis!$I$10, N4090 &gt; EDA_Outlier_Analysis!$I$11),
      "Outlier",
      "Normal"))</f>
        <v>Normal</v>
      </c>
    </row>
    <row r="4091" spans="1:19">
      <c r="A4091" t="s">
        <v>9151</v>
      </c>
      <c r="B4091" s="4">
        <v>44901</v>
      </c>
      <c r="C4091" s="2">
        <v>-19376.03</v>
      </c>
      <c r="D4091" t="s">
        <v>840</v>
      </c>
      <c r="E4091" t="s">
        <v>856</v>
      </c>
      <c r="F4091" t="s">
        <v>9</v>
      </c>
      <c r="G4091" t="s">
        <v>31</v>
      </c>
      <c r="I4091" t="s">
        <v>1545</v>
      </c>
      <c r="J4091" t="s">
        <v>9152</v>
      </c>
      <c r="K4091" t="str">
        <f>IF(COUNTIF(Customers!A:A, H4091)&gt;0, "Valid", "Invalid")</f>
        <v>Invalid</v>
      </c>
      <c r="L4091" t="str">
        <f t="shared" si="315"/>
        <v>12</v>
      </c>
      <c r="M4091" t="str">
        <f t="shared" si="316"/>
        <v>2022</v>
      </c>
      <c r="N4091">
        <f t="shared" si="317"/>
        <v>-19376.03</v>
      </c>
      <c r="O4091" t="str">
        <f t="shared" si="318"/>
        <v/>
      </c>
      <c r="P4091">
        <f t="shared" si="319"/>
        <v>19376.03</v>
      </c>
      <c r="Q4091" s="48" t="str">
        <f>IF(O4091="","",
   IF(OR(O4091&lt;EDA_Outlier_Analysis!$C$10, O4091&gt;EDA_Outlier_Analysis!$C$11),
      "Outlier",
      "Normal"))</f>
        <v/>
      </c>
      <c r="R4091" t="str">
        <f>IF(P4091="","",
   IF(OR(P4091 &lt; EDA_Outlier_Analysis!$F$7, P4091 &gt; EDA_Outlier_Analysis!$F$8),
      "Outlier",
      "Normal"))</f>
        <v>Outlier</v>
      </c>
      <c r="S4091" t="str">
        <f>IF(N4091="","",
   IF(OR(N4091 &lt;EDA_Outlier_Analysis!$I$10, N4091 &gt; EDA_Outlier_Analysis!$I$11),
      "Outlier",
      "Normal"))</f>
        <v>Normal</v>
      </c>
    </row>
    <row r="4092" spans="1:19">
      <c r="A4092" t="s">
        <v>9153</v>
      </c>
      <c r="B4092" s="4">
        <v>45022</v>
      </c>
      <c r="C4092" s="2">
        <v>69675.8</v>
      </c>
      <c r="D4092" t="s">
        <v>849</v>
      </c>
      <c r="E4092" t="s">
        <v>868</v>
      </c>
      <c r="F4092" t="s">
        <v>9</v>
      </c>
      <c r="G4092" t="s">
        <v>34</v>
      </c>
      <c r="H4092" t="s">
        <v>187</v>
      </c>
      <c r="J4092" t="s">
        <v>9154</v>
      </c>
      <c r="K4092" t="str">
        <f>IF(COUNTIF(Customers!A:A, H4092)&gt;0, "Valid", "Invalid")</f>
        <v>Valid</v>
      </c>
      <c r="L4092" t="str">
        <f t="shared" si="315"/>
        <v>4</v>
      </c>
      <c r="M4092" t="str">
        <f t="shared" si="316"/>
        <v>2023</v>
      </c>
      <c r="N4092">
        <f t="shared" si="317"/>
        <v>69675.8</v>
      </c>
      <c r="O4092">
        <f t="shared" si="318"/>
        <v>69675.8</v>
      </c>
      <c r="P4092" t="str">
        <f t="shared" si="319"/>
        <v/>
      </c>
      <c r="Q4092" s="48" t="str">
        <f>IF(O4092="","",
   IF(OR(O4092&lt;EDA_Outlier_Analysis!$C$10, O4092&gt;EDA_Outlier_Analysis!$C$11),
      "Outlier",
      "Normal"))</f>
        <v>Normal</v>
      </c>
      <c r="R4092" t="str">
        <f>IF(P4092="","",
   IF(OR(P4092 &lt; EDA_Outlier_Analysis!$F$7, P4092 &gt; EDA_Outlier_Analysis!$F$8),
      "Outlier",
      "Normal"))</f>
        <v/>
      </c>
      <c r="S4092" t="str">
        <f>IF(N4092="","",
   IF(OR(N4092 &lt;EDA_Outlier_Analysis!$I$10, N4092 &gt; EDA_Outlier_Analysis!$I$11),
      "Outlier",
      "Normal"))</f>
        <v>Normal</v>
      </c>
    </row>
    <row r="4093" spans="1:19">
      <c r="A4093" t="s">
        <v>9155</v>
      </c>
      <c r="B4093" s="4">
        <v>45121</v>
      </c>
      <c r="C4093" s="2">
        <v>156623.21</v>
      </c>
      <c r="D4093" t="s">
        <v>849</v>
      </c>
      <c r="E4093" t="s">
        <v>868</v>
      </c>
      <c r="F4093" t="s">
        <v>10</v>
      </c>
      <c r="G4093" t="s">
        <v>20</v>
      </c>
      <c r="H4093" t="s">
        <v>651</v>
      </c>
      <c r="J4093" t="s">
        <v>9156</v>
      </c>
      <c r="K4093" t="str">
        <f>IF(COUNTIF(Customers!A:A, H4093)&gt;0, "Valid", "Invalid")</f>
        <v>Valid</v>
      </c>
      <c r="L4093" t="str">
        <f t="shared" si="315"/>
        <v>7</v>
      </c>
      <c r="M4093" t="str">
        <f t="shared" si="316"/>
        <v>2023</v>
      </c>
      <c r="N4093">
        <f t="shared" si="317"/>
        <v>156623.21</v>
      </c>
      <c r="O4093">
        <f t="shared" si="318"/>
        <v>156623.21</v>
      </c>
      <c r="P4093" t="str">
        <f t="shared" si="319"/>
        <v/>
      </c>
      <c r="Q4093" s="48" t="str">
        <f>IF(O4093="","",
   IF(OR(O4093&lt;EDA_Outlier_Analysis!$C$10, O4093&gt;EDA_Outlier_Analysis!$C$11),
      "Outlier",
      "Normal"))</f>
        <v>Normal</v>
      </c>
      <c r="R4093" t="str">
        <f>IF(P4093="","",
   IF(OR(P4093 &lt; EDA_Outlier_Analysis!$F$7, P4093 &gt; EDA_Outlier_Analysis!$F$8),
      "Outlier",
      "Normal"))</f>
        <v/>
      </c>
      <c r="S4093" t="str">
        <f>IF(N4093="","",
   IF(OR(N4093 &lt;EDA_Outlier_Analysis!$I$10, N4093 &gt; EDA_Outlier_Analysis!$I$11),
      "Outlier",
      "Normal"))</f>
        <v>Normal</v>
      </c>
    </row>
    <row r="4094" spans="1:19">
      <c r="A4094" t="s">
        <v>9157</v>
      </c>
      <c r="B4094" s="4">
        <v>45267</v>
      </c>
      <c r="C4094" s="2">
        <v>-76555.039999999994</v>
      </c>
      <c r="D4094" t="s">
        <v>840</v>
      </c>
      <c r="E4094" t="s">
        <v>856</v>
      </c>
      <c r="F4094" t="s">
        <v>10</v>
      </c>
      <c r="G4094" t="s">
        <v>31</v>
      </c>
      <c r="I4094" t="s">
        <v>1109</v>
      </c>
      <c r="J4094" t="s">
        <v>9158</v>
      </c>
      <c r="K4094" t="str">
        <f>IF(COUNTIF(Customers!A:A, H4094)&gt;0, "Valid", "Invalid")</f>
        <v>Invalid</v>
      </c>
      <c r="L4094" t="str">
        <f t="shared" si="315"/>
        <v>12</v>
      </c>
      <c r="M4094" t="str">
        <f t="shared" si="316"/>
        <v>2023</v>
      </c>
      <c r="N4094">
        <f t="shared" si="317"/>
        <v>-76555.039999999994</v>
      </c>
      <c r="O4094" t="str">
        <f t="shared" si="318"/>
        <v/>
      </c>
      <c r="P4094">
        <f t="shared" si="319"/>
        <v>76555.039999999994</v>
      </c>
      <c r="Q4094" s="48" t="str">
        <f>IF(O4094="","",
   IF(OR(O4094&lt;EDA_Outlier_Analysis!$C$10, O4094&gt;EDA_Outlier_Analysis!$C$11),
      "Outlier",
      "Normal"))</f>
        <v/>
      </c>
      <c r="R4094" t="str">
        <f>IF(P4094="","",
   IF(OR(P4094 &lt; EDA_Outlier_Analysis!$F$7, P4094 &gt; EDA_Outlier_Analysis!$F$8),
      "Outlier",
      "Normal"))</f>
        <v>Outlier</v>
      </c>
      <c r="S4094" t="str">
        <f>IF(N4094="","",
   IF(OR(N4094 &lt;EDA_Outlier_Analysis!$I$10, N4094 &gt; EDA_Outlier_Analysis!$I$11),
      "Outlier",
      "Normal"))</f>
        <v>Normal</v>
      </c>
    </row>
    <row r="4095" spans="1:19">
      <c r="A4095" t="s">
        <v>9159</v>
      </c>
      <c r="B4095" s="4">
        <v>44949</v>
      </c>
      <c r="C4095" s="2">
        <v>147817.91</v>
      </c>
      <c r="D4095" t="s">
        <v>849</v>
      </c>
      <c r="E4095" t="s">
        <v>853</v>
      </c>
      <c r="F4095" t="s">
        <v>10</v>
      </c>
      <c r="G4095" t="s">
        <v>20</v>
      </c>
      <c r="H4095" t="s">
        <v>237</v>
      </c>
      <c r="J4095" t="s">
        <v>9160</v>
      </c>
      <c r="K4095" t="str">
        <f>IF(COUNTIF(Customers!A:A, H4095)&gt;0, "Valid", "Invalid")</f>
        <v>Valid</v>
      </c>
      <c r="L4095" t="str">
        <f t="shared" si="315"/>
        <v>1</v>
      </c>
      <c r="M4095" t="str">
        <f t="shared" si="316"/>
        <v>2023</v>
      </c>
      <c r="N4095">
        <f t="shared" si="317"/>
        <v>147817.91</v>
      </c>
      <c r="O4095">
        <f t="shared" si="318"/>
        <v>147817.91</v>
      </c>
      <c r="P4095" t="str">
        <f t="shared" si="319"/>
        <v/>
      </c>
      <c r="Q4095" s="48" t="str">
        <f>IF(O4095="","",
   IF(OR(O4095&lt;EDA_Outlier_Analysis!$C$10, O4095&gt;EDA_Outlier_Analysis!$C$11),
      "Outlier",
      "Normal"))</f>
        <v>Normal</v>
      </c>
      <c r="R4095" t="str">
        <f>IF(P4095="","",
   IF(OR(P4095 &lt; EDA_Outlier_Analysis!$F$7, P4095 &gt; EDA_Outlier_Analysis!$F$8),
      "Outlier",
      "Normal"))</f>
        <v/>
      </c>
      <c r="S4095" t="str">
        <f>IF(N4095="","",
   IF(OR(N4095 &lt;EDA_Outlier_Analysis!$I$10, N4095 &gt; EDA_Outlier_Analysis!$I$11),
      "Outlier",
      "Normal"))</f>
        <v>Normal</v>
      </c>
    </row>
    <row r="4096" spans="1:19">
      <c r="A4096" t="s">
        <v>9161</v>
      </c>
      <c r="B4096" s="4">
        <v>45165</v>
      </c>
      <c r="C4096" s="2">
        <v>197934.45</v>
      </c>
      <c r="D4096" t="s">
        <v>849</v>
      </c>
      <c r="E4096" t="s">
        <v>850</v>
      </c>
      <c r="F4096" t="s">
        <v>9</v>
      </c>
      <c r="G4096" t="s">
        <v>24</v>
      </c>
      <c r="H4096" t="s">
        <v>621</v>
      </c>
      <c r="J4096" t="s">
        <v>9162</v>
      </c>
      <c r="K4096" t="str">
        <f>IF(COUNTIF(Customers!A:A, H4096)&gt;0, "Valid", "Invalid")</f>
        <v>Valid</v>
      </c>
      <c r="L4096" t="str">
        <f t="shared" si="315"/>
        <v>8</v>
      </c>
      <c r="M4096" t="str">
        <f t="shared" si="316"/>
        <v>2023</v>
      </c>
      <c r="N4096">
        <f t="shared" si="317"/>
        <v>197934.45</v>
      </c>
      <c r="O4096">
        <f t="shared" si="318"/>
        <v>197934.45</v>
      </c>
      <c r="P4096" t="str">
        <f t="shared" si="319"/>
        <v/>
      </c>
      <c r="Q4096" s="48" t="str">
        <f>IF(O4096="","",
   IF(OR(O4096&lt;EDA_Outlier_Analysis!$C$10, O4096&gt;EDA_Outlier_Analysis!$C$11),
      "Outlier",
      "Normal"))</f>
        <v>Normal</v>
      </c>
      <c r="R4096" t="str">
        <f>IF(P4096="","",
   IF(OR(P4096 &lt; EDA_Outlier_Analysis!$F$7, P4096 &gt; EDA_Outlier_Analysis!$F$8),
      "Outlier",
      "Normal"))</f>
        <v/>
      </c>
      <c r="S4096" t="str">
        <f>IF(N4096="","",
   IF(OR(N4096 &lt;EDA_Outlier_Analysis!$I$10, N4096 &gt; EDA_Outlier_Analysis!$I$11),
      "Outlier",
      "Normal"))</f>
        <v>Normal</v>
      </c>
    </row>
    <row r="4097" spans="1:19">
      <c r="A4097" t="s">
        <v>9163</v>
      </c>
      <c r="B4097" s="4">
        <v>44688</v>
      </c>
      <c r="C4097" s="2">
        <v>-19678.13</v>
      </c>
      <c r="D4097" t="s">
        <v>840</v>
      </c>
      <c r="E4097" t="s">
        <v>878</v>
      </c>
      <c r="F4097" t="s">
        <v>10</v>
      </c>
      <c r="G4097" t="s">
        <v>24</v>
      </c>
      <c r="I4097" t="s">
        <v>1261</v>
      </c>
      <c r="J4097" t="s">
        <v>9164</v>
      </c>
      <c r="K4097" t="str">
        <f>IF(COUNTIF(Customers!A:A, H4097)&gt;0, "Valid", "Invalid")</f>
        <v>Invalid</v>
      </c>
      <c r="L4097" t="str">
        <f t="shared" si="315"/>
        <v>5</v>
      </c>
      <c r="M4097" t="str">
        <f t="shared" si="316"/>
        <v>2022</v>
      </c>
      <c r="N4097">
        <f t="shared" si="317"/>
        <v>-19678.13</v>
      </c>
      <c r="O4097" t="str">
        <f t="shared" si="318"/>
        <v/>
      </c>
      <c r="P4097">
        <f t="shared" si="319"/>
        <v>19678.13</v>
      </c>
      <c r="Q4097" s="48" t="str">
        <f>IF(O4097="","",
   IF(OR(O4097&lt;EDA_Outlier_Analysis!$C$10, O4097&gt;EDA_Outlier_Analysis!$C$11),
      "Outlier",
      "Normal"))</f>
        <v/>
      </c>
      <c r="R4097" t="str">
        <f>IF(P4097="","",
   IF(OR(P4097 &lt; EDA_Outlier_Analysis!$F$7, P4097 &gt; EDA_Outlier_Analysis!$F$8),
      "Outlier",
      "Normal"))</f>
        <v>Outlier</v>
      </c>
      <c r="S4097" t="str">
        <f>IF(N4097="","",
   IF(OR(N4097 &lt;EDA_Outlier_Analysis!$I$10, N4097 &gt; EDA_Outlier_Analysis!$I$11),
      "Outlier",
      "Normal"))</f>
        <v>Normal</v>
      </c>
    </row>
    <row r="4098" spans="1:19">
      <c r="A4098" t="s">
        <v>9165</v>
      </c>
      <c r="B4098" s="4">
        <v>45223</v>
      </c>
      <c r="C4098" s="2">
        <v>183624.91</v>
      </c>
      <c r="D4098" t="s">
        <v>849</v>
      </c>
      <c r="E4098" t="s">
        <v>868</v>
      </c>
      <c r="F4098" t="s">
        <v>11</v>
      </c>
      <c r="G4098" t="s">
        <v>31</v>
      </c>
      <c r="H4098" t="s">
        <v>619</v>
      </c>
      <c r="J4098" t="s">
        <v>9166</v>
      </c>
      <c r="K4098" t="str">
        <f>IF(COUNTIF(Customers!A:A, H4098)&gt;0, "Valid", "Invalid")</f>
        <v>Valid</v>
      </c>
      <c r="L4098" t="str">
        <f t="shared" si="315"/>
        <v>10</v>
      </c>
      <c r="M4098" t="str">
        <f t="shared" si="316"/>
        <v>2023</v>
      </c>
      <c r="N4098">
        <f t="shared" si="317"/>
        <v>183624.91</v>
      </c>
      <c r="O4098">
        <f t="shared" si="318"/>
        <v>183624.91</v>
      </c>
      <c r="P4098" t="str">
        <f t="shared" si="319"/>
        <v/>
      </c>
      <c r="Q4098" s="48" t="str">
        <f>IF(O4098="","",
   IF(OR(O4098&lt;EDA_Outlier_Analysis!$C$10, O4098&gt;EDA_Outlier_Analysis!$C$11),
      "Outlier",
      "Normal"))</f>
        <v>Normal</v>
      </c>
      <c r="R4098" t="str">
        <f>IF(P4098="","",
   IF(OR(P4098 &lt; EDA_Outlier_Analysis!$F$7, P4098 &gt; EDA_Outlier_Analysis!$F$8),
      "Outlier",
      "Normal"))</f>
        <v/>
      </c>
      <c r="S4098" t="str">
        <f>IF(N4098="","",
   IF(OR(N4098 &lt;EDA_Outlier_Analysis!$I$10, N4098 &gt; EDA_Outlier_Analysis!$I$11),
      "Outlier",
      "Normal"))</f>
        <v>Normal</v>
      </c>
    </row>
    <row r="4099" spans="1:19">
      <c r="A4099" t="s">
        <v>9167</v>
      </c>
      <c r="B4099" s="4">
        <v>44666</v>
      </c>
      <c r="C4099" s="2">
        <v>253895.25</v>
      </c>
      <c r="D4099" t="s">
        <v>849</v>
      </c>
      <c r="E4099" t="s">
        <v>853</v>
      </c>
      <c r="F4099" t="s">
        <v>11</v>
      </c>
      <c r="G4099" t="s">
        <v>34</v>
      </c>
      <c r="H4099" t="s">
        <v>179</v>
      </c>
      <c r="J4099" t="s">
        <v>9168</v>
      </c>
      <c r="K4099" t="str">
        <f>IF(COUNTIF(Customers!A:A, H4099)&gt;0, "Valid", "Invalid")</f>
        <v>Valid</v>
      </c>
      <c r="L4099" t="str">
        <f t="shared" ref="L4099:L4162" si="320">TEXT(B4099,"m")</f>
        <v>4</v>
      </c>
      <c r="M4099" t="str">
        <f t="shared" ref="M4099:M4162" si="321">TEXT(B4099,"yyyy")</f>
        <v>2022</v>
      </c>
      <c r="N4099">
        <f t="shared" ref="N4099:N4162" si="322">IF(D4099="Revenue",C4099,-ABS(C4099))</f>
        <v>253895.25</v>
      </c>
      <c r="O4099">
        <f t="shared" ref="O4099:O4162" si="323">IF(D4099="Revenue", C4099, "")</f>
        <v>253895.25</v>
      </c>
      <c r="P4099" t="str">
        <f t="shared" ref="P4099:P4162" si="324">IF(D4099="Expense", ABS(C4099), "")</f>
        <v/>
      </c>
      <c r="Q4099" s="48" t="str">
        <f>IF(O4099="","",
   IF(OR(O4099&lt;EDA_Outlier_Analysis!$C$10, O4099&gt;EDA_Outlier_Analysis!$C$11),
      "Outlier",
      "Normal"))</f>
        <v>Normal</v>
      </c>
      <c r="R4099" t="str">
        <f>IF(P4099="","",
   IF(OR(P4099 &lt; EDA_Outlier_Analysis!$F$7, P4099 &gt; EDA_Outlier_Analysis!$F$8),
      "Outlier",
      "Normal"))</f>
        <v/>
      </c>
      <c r="S4099" t="str">
        <f>IF(N4099="","",
   IF(OR(N4099 &lt;EDA_Outlier_Analysis!$I$10, N4099 &gt; EDA_Outlier_Analysis!$I$11),
      "Outlier",
      "Normal"))</f>
        <v>Normal</v>
      </c>
    </row>
    <row r="4100" spans="1:19">
      <c r="A4100" t="s">
        <v>9169</v>
      </c>
      <c r="B4100" s="4">
        <v>44723</v>
      </c>
      <c r="C4100" s="2">
        <v>-31217.23</v>
      </c>
      <c r="D4100" t="s">
        <v>840</v>
      </c>
      <c r="E4100" t="s">
        <v>856</v>
      </c>
      <c r="F4100" t="s">
        <v>11</v>
      </c>
      <c r="G4100" t="s">
        <v>31</v>
      </c>
      <c r="I4100" t="s">
        <v>1953</v>
      </c>
      <c r="J4100" t="s">
        <v>9170</v>
      </c>
      <c r="K4100" t="str">
        <f>IF(COUNTIF(Customers!A:A, H4100)&gt;0, "Valid", "Invalid")</f>
        <v>Invalid</v>
      </c>
      <c r="L4100" t="str">
        <f t="shared" si="320"/>
        <v>6</v>
      </c>
      <c r="M4100" t="str">
        <f t="shared" si="321"/>
        <v>2022</v>
      </c>
      <c r="N4100">
        <f t="shared" si="322"/>
        <v>-31217.23</v>
      </c>
      <c r="O4100" t="str">
        <f t="shared" si="323"/>
        <v/>
      </c>
      <c r="P4100">
        <f t="shared" si="324"/>
        <v>31217.23</v>
      </c>
      <c r="Q4100" s="48" t="str">
        <f>IF(O4100="","",
   IF(OR(O4100&lt;EDA_Outlier_Analysis!$C$10, O4100&gt;EDA_Outlier_Analysis!$C$11),
      "Outlier",
      "Normal"))</f>
        <v/>
      </c>
      <c r="R4100" t="str">
        <f>IF(P4100="","",
   IF(OR(P4100 &lt; EDA_Outlier_Analysis!$F$7, P4100 &gt; EDA_Outlier_Analysis!$F$8),
      "Outlier",
      "Normal"))</f>
        <v>Normal</v>
      </c>
      <c r="S4100" t="str">
        <f>IF(N4100="","",
   IF(OR(N4100 &lt;EDA_Outlier_Analysis!$I$10, N4100 &gt; EDA_Outlier_Analysis!$I$11),
      "Outlier",
      "Normal"))</f>
        <v>Normal</v>
      </c>
    </row>
    <row r="4101" spans="1:19">
      <c r="A4101" t="s">
        <v>9171</v>
      </c>
      <c r="B4101" s="4">
        <v>44684</v>
      </c>
      <c r="C4101" s="2">
        <v>-77185.25</v>
      </c>
      <c r="D4101" t="s">
        <v>840</v>
      </c>
      <c r="E4101" t="s">
        <v>905</v>
      </c>
      <c r="F4101" t="s">
        <v>10</v>
      </c>
      <c r="G4101" t="s">
        <v>31</v>
      </c>
      <c r="I4101" t="s">
        <v>1199</v>
      </c>
      <c r="J4101" t="s">
        <v>9172</v>
      </c>
      <c r="K4101" t="str">
        <f>IF(COUNTIF(Customers!A:A, H4101)&gt;0, "Valid", "Invalid")</f>
        <v>Invalid</v>
      </c>
      <c r="L4101" t="str">
        <f t="shared" si="320"/>
        <v>5</v>
      </c>
      <c r="M4101" t="str">
        <f t="shared" si="321"/>
        <v>2022</v>
      </c>
      <c r="N4101">
        <f t="shared" si="322"/>
        <v>-77185.25</v>
      </c>
      <c r="O4101" t="str">
        <f t="shared" si="323"/>
        <v/>
      </c>
      <c r="P4101">
        <f t="shared" si="324"/>
        <v>77185.25</v>
      </c>
      <c r="Q4101" s="48" t="str">
        <f>IF(O4101="","",
   IF(OR(O4101&lt;EDA_Outlier_Analysis!$C$10, O4101&gt;EDA_Outlier_Analysis!$C$11),
      "Outlier",
      "Normal"))</f>
        <v/>
      </c>
      <c r="R4101" t="str">
        <f>IF(P4101="","",
   IF(OR(P4101 &lt; EDA_Outlier_Analysis!$F$7, P4101 &gt; EDA_Outlier_Analysis!$F$8),
      "Outlier",
      "Normal"))</f>
        <v>Outlier</v>
      </c>
      <c r="S4101" t="str">
        <f>IF(N4101="","",
   IF(OR(N4101 &lt;EDA_Outlier_Analysis!$I$10, N4101 &gt; EDA_Outlier_Analysis!$I$11),
      "Outlier",
      "Normal"))</f>
        <v>Normal</v>
      </c>
    </row>
    <row r="4102" spans="1:19">
      <c r="A4102" t="s">
        <v>9173</v>
      </c>
      <c r="B4102" s="4">
        <v>44769</v>
      </c>
      <c r="C4102" s="2">
        <v>16269.53</v>
      </c>
      <c r="D4102" t="s">
        <v>971</v>
      </c>
      <c r="E4102" t="s">
        <v>971</v>
      </c>
      <c r="F4102" t="s">
        <v>9</v>
      </c>
      <c r="G4102" t="s">
        <v>31</v>
      </c>
      <c r="J4102" t="s">
        <v>9174</v>
      </c>
      <c r="K4102" t="str">
        <f>IF(COUNTIF(Customers!A:A, H4102)&gt;0, "Valid", "Invalid")</f>
        <v>Invalid</v>
      </c>
      <c r="L4102" t="str">
        <f t="shared" si="320"/>
        <v>7</v>
      </c>
      <c r="M4102" t="str">
        <f t="shared" si="321"/>
        <v>2022</v>
      </c>
      <c r="N4102">
        <f t="shared" si="322"/>
        <v>-16269.53</v>
      </c>
      <c r="O4102" t="str">
        <f t="shared" si="323"/>
        <v/>
      </c>
      <c r="P4102" t="str">
        <f t="shared" si="324"/>
        <v/>
      </c>
      <c r="Q4102" s="48" t="str">
        <f>IF(O4102="","",
   IF(OR(O4102&lt;EDA_Outlier_Analysis!$C$10, O4102&gt;EDA_Outlier_Analysis!$C$11),
      "Outlier",
      "Normal"))</f>
        <v/>
      </c>
      <c r="R4102" t="str">
        <f>IF(P4102="","",
   IF(OR(P4102 &lt; EDA_Outlier_Analysis!$F$7, P4102 &gt; EDA_Outlier_Analysis!$F$8),
      "Outlier",
      "Normal"))</f>
        <v/>
      </c>
      <c r="S4102" t="str">
        <f>IF(N4102="","",
   IF(OR(N4102 &lt;EDA_Outlier_Analysis!$I$10, N4102 &gt; EDA_Outlier_Analysis!$I$11),
      "Outlier",
      "Normal"))</f>
        <v>Normal</v>
      </c>
    </row>
    <row r="4103" spans="1:19">
      <c r="A4103" t="s">
        <v>9175</v>
      </c>
      <c r="B4103" s="4">
        <v>45085</v>
      </c>
      <c r="C4103" s="2">
        <v>132634.49</v>
      </c>
      <c r="D4103" t="s">
        <v>849</v>
      </c>
      <c r="E4103" t="s">
        <v>853</v>
      </c>
      <c r="F4103" t="s">
        <v>10</v>
      </c>
      <c r="G4103" t="s">
        <v>31</v>
      </c>
      <c r="H4103" t="s">
        <v>95</v>
      </c>
      <c r="J4103" t="s">
        <v>9176</v>
      </c>
      <c r="K4103" t="str">
        <f>IF(COUNTIF(Customers!A:A, H4103)&gt;0, "Valid", "Invalid")</f>
        <v>Valid</v>
      </c>
      <c r="L4103" t="str">
        <f t="shared" si="320"/>
        <v>6</v>
      </c>
      <c r="M4103" t="str">
        <f t="shared" si="321"/>
        <v>2023</v>
      </c>
      <c r="N4103">
        <f t="shared" si="322"/>
        <v>132634.49</v>
      </c>
      <c r="O4103">
        <f t="shared" si="323"/>
        <v>132634.49</v>
      </c>
      <c r="P4103" t="str">
        <f t="shared" si="324"/>
        <v/>
      </c>
      <c r="Q4103" s="48" t="str">
        <f>IF(O4103="","",
   IF(OR(O4103&lt;EDA_Outlier_Analysis!$C$10, O4103&gt;EDA_Outlier_Analysis!$C$11),
      "Outlier",
      "Normal"))</f>
        <v>Normal</v>
      </c>
      <c r="R4103" t="str">
        <f>IF(P4103="","",
   IF(OR(P4103 &lt; EDA_Outlier_Analysis!$F$7, P4103 &gt; EDA_Outlier_Analysis!$F$8),
      "Outlier",
      "Normal"))</f>
        <v/>
      </c>
      <c r="S4103" t="str">
        <f>IF(N4103="","",
   IF(OR(N4103 &lt;EDA_Outlier_Analysis!$I$10, N4103 &gt; EDA_Outlier_Analysis!$I$11),
      "Outlier",
      "Normal"))</f>
        <v>Normal</v>
      </c>
    </row>
    <row r="4104" spans="1:19">
      <c r="A4104" t="s">
        <v>9177</v>
      </c>
      <c r="B4104" s="4">
        <v>44565</v>
      </c>
      <c r="C4104" s="2">
        <v>-59408.26</v>
      </c>
      <c r="D4104" t="s">
        <v>840</v>
      </c>
      <c r="E4104" t="s">
        <v>878</v>
      </c>
      <c r="F4104" t="s">
        <v>9</v>
      </c>
      <c r="G4104" t="s">
        <v>24</v>
      </c>
      <c r="I4104" t="s">
        <v>865</v>
      </c>
      <c r="J4104" t="s">
        <v>9178</v>
      </c>
      <c r="K4104" t="str">
        <f>IF(COUNTIF(Customers!A:A, H4104)&gt;0, "Valid", "Invalid")</f>
        <v>Invalid</v>
      </c>
      <c r="L4104" t="str">
        <f t="shared" si="320"/>
        <v>1</v>
      </c>
      <c r="M4104" t="str">
        <f t="shared" si="321"/>
        <v>2022</v>
      </c>
      <c r="N4104">
        <f t="shared" si="322"/>
        <v>-59408.26</v>
      </c>
      <c r="O4104" t="str">
        <f t="shared" si="323"/>
        <v/>
      </c>
      <c r="P4104">
        <f t="shared" si="324"/>
        <v>59408.26</v>
      </c>
      <c r="Q4104" s="48" t="str">
        <f>IF(O4104="","",
   IF(OR(O4104&lt;EDA_Outlier_Analysis!$C$10, O4104&gt;EDA_Outlier_Analysis!$C$11),
      "Outlier",
      "Normal"))</f>
        <v/>
      </c>
      <c r="R4104" t="str">
        <f>IF(P4104="","",
   IF(OR(P4104 &lt; EDA_Outlier_Analysis!$F$7, P4104 &gt; EDA_Outlier_Analysis!$F$8),
      "Outlier",
      "Normal"))</f>
        <v>Outlier</v>
      </c>
      <c r="S4104" t="str">
        <f>IF(N4104="","",
   IF(OR(N4104 &lt;EDA_Outlier_Analysis!$I$10, N4104 &gt; EDA_Outlier_Analysis!$I$11),
      "Outlier",
      "Normal"))</f>
        <v>Normal</v>
      </c>
    </row>
    <row r="4105" spans="1:19">
      <c r="A4105" t="s">
        <v>9179</v>
      </c>
      <c r="B4105" s="4">
        <v>44645</v>
      </c>
      <c r="C4105" s="2">
        <v>-34244.370000000003</v>
      </c>
      <c r="D4105" t="s">
        <v>840</v>
      </c>
      <c r="E4105" t="s">
        <v>845</v>
      </c>
      <c r="F4105" t="s">
        <v>9</v>
      </c>
      <c r="G4105" t="s">
        <v>24</v>
      </c>
      <c r="I4105" t="s">
        <v>929</v>
      </c>
      <c r="J4105" t="s">
        <v>9180</v>
      </c>
      <c r="K4105" t="str">
        <f>IF(COUNTIF(Customers!A:A, H4105)&gt;0, "Valid", "Invalid")</f>
        <v>Invalid</v>
      </c>
      <c r="L4105" t="str">
        <f t="shared" si="320"/>
        <v>3</v>
      </c>
      <c r="M4105" t="str">
        <f t="shared" si="321"/>
        <v>2022</v>
      </c>
      <c r="N4105">
        <f t="shared" si="322"/>
        <v>-34244.370000000003</v>
      </c>
      <c r="O4105" t="str">
        <f t="shared" si="323"/>
        <v/>
      </c>
      <c r="P4105">
        <f t="shared" si="324"/>
        <v>34244.370000000003</v>
      </c>
      <c r="Q4105" s="48" t="str">
        <f>IF(O4105="","",
   IF(OR(O4105&lt;EDA_Outlier_Analysis!$C$10, O4105&gt;EDA_Outlier_Analysis!$C$11),
      "Outlier",
      "Normal"))</f>
        <v/>
      </c>
      <c r="R4105" t="str">
        <f>IF(P4105="","",
   IF(OR(P4105 &lt; EDA_Outlier_Analysis!$F$7, P4105 &gt; EDA_Outlier_Analysis!$F$8),
      "Outlier",
      "Normal"))</f>
        <v>Normal</v>
      </c>
      <c r="S4105" t="str">
        <f>IF(N4105="","",
   IF(OR(N4105 &lt;EDA_Outlier_Analysis!$I$10, N4105 &gt; EDA_Outlier_Analysis!$I$11),
      "Outlier",
      "Normal"))</f>
        <v>Normal</v>
      </c>
    </row>
    <row r="4106" spans="1:19">
      <c r="A4106" t="s">
        <v>9181</v>
      </c>
      <c r="B4106" s="4">
        <v>44802</v>
      </c>
      <c r="C4106" s="2">
        <v>-72518.929999999993</v>
      </c>
      <c r="D4106" t="s">
        <v>840</v>
      </c>
      <c r="E4106" t="s">
        <v>845</v>
      </c>
      <c r="F4106" t="s">
        <v>9</v>
      </c>
      <c r="G4106" t="s">
        <v>34</v>
      </c>
      <c r="I4106" t="s">
        <v>1237</v>
      </c>
      <c r="J4106" t="s">
        <v>9182</v>
      </c>
      <c r="K4106" t="str">
        <f>IF(COUNTIF(Customers!A:A, H4106)&gt;0, "Valid", "Invalid")</f>
        <v>Invalid</v>
      </c>
      <c r="L4106" t="str">
        <f t="shared" si="320"/>
        <v>8</v>
      </c>
      <c r="M4106" t="str">
        <f t="shared" si="321"/>
        <v>2022</v>
      </c>
      <c r="N4106">
        <f t="shared" si="322"/>
        <v>-72518.929999999993</v>
      </c>
      <c r="O4106" t="str">
        <f t="shared" si="323"/>
        <v/>
      </c>
      <c r="P4106">
        <f t="shared" si="324"/>
        <v>72518.929999999993</v>
      </c>
      <c r="Q4106" s="48" t="str">
        <f>IF(O4106="","",
   IF(OR(O4106&lt;EDA_Outlier_Analysis!$C$10, O4106&gt;EDA_Outlier_Analysis!$C$11),
      "Outlier",
      "Normal"))</f>
        <v/>
      </c>
      <c r="R4106" t="str">
        <f>IF(P4106="","",
   IF(OR(P4106 &lt; EDA_Outlier_Analysis!$F$7, P4106 &gt; EDA_Outlier_Analysis!$F$8),
      "Outlier",
      "Normal"))</f>
        <v>Outlier</v>
      </c>
      <c r="S4106" t="str">
        <f>IF(N4106="","",
   IF(OR(N4106 &lt;EDA_Outlier_Analysis!$I$10, N4106 &gt; EDA_Outlier_Analysis!$I$11),
      "Outlier",
      "Normal"))</f>
        <v>Normal</v>
      </c>
    </row>
    <row r="4107" spans="1:19">
      <c r="A4107" t="s">
        <v>9183</v>
      </c>
      <c r="B4107" s="4">
        <v>44812</v>
      </c>
      <c r="C4107" s="2">
        <v>169850.94</v>
      </c>
      <c r="D4107" t="s">
        <v>849</v>
      </c>
      <c r="E4107" t="s">
        <v>850</v>
      </c>
      <c r="F4107" t="s">
        <v>9</v>
      </c>
      <c r="G4107" t="s">
        <v>24</v>
      </c>
      <c r="H4107" t="s">
        <v>475</v>
      </c>
      <c r="J4107" t="s">
        <v>9184</v>
      </c>
      <c r="K4107" t="str">
        <f>IF(COUNTIF(Customers!A:A, H4107)&gt;0, "Valid", "Invalid")</f>
        <v>Valid</v>
      </c>
      <c r="L4107" t="str">
        <f t="shared" si="320"/>
        <v>9</v>
      </c>
      <c r="M4107" t="str">
        <f t="shared" si="321"/>
        <v>2022</v>
      </c>
      <c r="N4107">
        <f t="shared" si="322"/>
        <v>169850.94</v>
      </c>
      <c r="O4107">
        <f t="shared" si="323"/>
        <v>169850.94</v>
      </c>
      <c r="P4107" t="str">
        <f t="shared" si="324"/>
        <v/>
      </c>
      <c r="Q4107" s="48" t="str">
        <f>IF(O4107="","",
   IF(OR(O4107&lt;EDA_Outlier_Analysis!$C$10, O4107&gt;EDA_Outlier_Analysis!$C$11),
      "Outlier",
      "Normal"))</f>
        <v>Normal</v>
      </c>
      <c r="R4107" t="str">
        <f>IF(P4107="","",
   IF(OR(P4107 &lt; EDA_Outlier_Analysis!$F$7, P4107 &gt; EDA_Outlier_Analysis!$F$8),
      "Outlier",
      "Normal"))</f>
        <v/>
      </c>
      <c r="S4107" t="str">
        <f>IF(N4107="","",
   IF(OR(N4107 &lt;EDA_Outlier_Analysis!$I$10, N4107 &gt; EDA_Outlier_Analysis!$I$11),
      "Outlier",
      "Normal"))</f>
        <v>Normal</v>
      </c>
    </row>
    <row r="4108" spans="1:19">
      <c r="A4108" t="s">
        <v>9185</v>
      </c>
      <c r="B4108" s="4">
        <v>44794</v>
      </c>
      <c r="C4108" s="2">
        <v>-70924.070000000007</v>
      </c>
      <c r="D4108" t="s">
        <v>840</v>
      </c>
      <c r="E4108" t="s">
        <v>845</v>
      </c>
      <c r="F4108" t="s">
        <v>9</v>
      </c>
      <c r="G4108" t="s">
        <v>24</v>
      </c>
      <c r="I4108" t="s">
        <v>1132</v>
      </c>
      <c r="J4108" t="s">
        <v>9186</v>
      </c>
      <c r="K4108" t="str">
        <f>IF(COUNTIF(Customers!A:A, H4108)&gt;0, "Valid", "Invalid")</f>
        <v>Invalid</v>
      </c>
      <c r="L4108" t="str">
        <f t="shared" si="320"/>
        <v>8</v>
      </c>
      <c r="M4108" t="str">
        <f t="shared" si="321"/>
        <v>2022</v>
      </c>
      <c r="N4108">
        <f t="shared" si="322"/>
        <v>-70924.070000000007</v>
      </c>
      <c r="O4108" t="str">
        <f t="shared" si="323"/>
        <v/>
      </c>
      <c r="P4108">
        <f t="shared" si="324"/>
        <v>70924.070000000007</v>
      </c>
      <c r="Q4108" s="48" t="str">
        <f>IF(O4108="","",
   IF(OR(O4108&lt;EDA_Outlier_Analysis!$C$10, O4108&gt;EDA_Outlier_Analysis!$C$11),
      "Outlier",
      "Normal"))</f>
        <v/>
      </c>
      <c r="R4108" t="str">
        <f>IF(P4108="","",
   IF(OR(P4108 &lt; EDA_Outlier_Analysis!$F$7, P4108 &gt; EDA_Outlier_Analysis!$F$8),
      "Outlier",
      "Normal"))</f>
        <v>Outlier</v>
      </c>
      <c r="S4108" t="str">
        <f>IF(N4108="","",
   IF(OR(N4108 &lt;EDA_Outlier_Analysis!$I$10, N4108 &gt; EDA_Outlier_Analysis!$I$11),
      "Outlier",
      "Normal"))</f>
        <v>Normal</v>
      </c>
    </row>
    <row r="4109" spans="1:19">
      <c r="A4109" t="s">
        <v>9187</v>
      </c>
      <c r="B4109" s="4">
        <v>44626</v>
      </c>
      <c r="C4109" s="2">
        <v>133393.20000000001</v>
      </c>
      <c r="D4109" t="s">
        <v>849</v>
      </c>
      <c r="E4109" t="s">
        <v>853</v>
      </c>
      <c r="F4109" t="s">
        <v>10</v>
      </c>
      <c r="G4109" t="s">
        <v>20</v>
      </c>
      <c r="H4109" t="s">
        <v>559</v>
      </c>
      <c r="J4109" t="s">
        <v>9188</v>
      </c>
      <c r="K4109" t="str">
        <f>IF(COUNTIF(Customers!A:A, H4109)&gt;0, "Valid", "Invalid")</f>
        <v>Valid</v>
      </c>
      <c r="L4109" t="str">
        <f t="shared" si="320"/>
        <v>3</v>
      </c>
      <c r="M4109" t="str">
        <f t="shared" si="321"/>
        <v>2022</v>
      </c>
      <c r="N4109">
        <f t="shared" si="322"/>
        <v>133393.20000000001</v>
      </c>
      <c r="O4109">
        <f t="shared" si="323"/>
        <v>133393.20000000001</v>
      </c>
      <c r="P4109" t="str">
        <f t="shared" si="324"/>
        <v/>
      </c>
      <c r="Q4109" s="48" t="str">
        <f>IF(O4109="","",
   IF(OR(O4109&lt;EDA_Outlier_Analysis!$C$10, O4109&gt;EDA_Outlier_Analysis!$C$11),
      "Outlier",
      "Normal"))</f>
        <v>Normal</v>
      </c>
      <c r="R4109" t="str">
        <f>IF(P4109="","",
   IF(OR(P4109 &lt; EDA_Outlier_Analysis!$F$7, P4109 &gt; EDA_Outlier_Analysis!$F$8),
      "Outlier",
      "Normal"))</f>
        <v/>
      </c>
      <c r="S4109" t="str">
        <f>IF(N4109="","",
   IF(OR(N4109 &lt;EDA_Outlier_Analysis!$I$10, N4109 &gt; EDA_Outlier_Analysis!$I$11),
      "Outlier",
      "Normal"))</f>
        <v>Normal</v>
      </c>
    </row>
    <row r="4110" spans="1:19">
      <c r="A4110" t="s">
        <v>9189</v>
      </c>
      <c r="B4110" s="4">
        <v>44839</v>
      </c>
      <c r="C4110" s="2">
        <v>104430.92</v>
      </c>
      <c r="D4110" t="s">
        <v>849</v>
      </c>
      <c r="E4110" t="s">
        <v>850</v>
      </c>
      <c r="F4110" t="s">
        <v>10</v>
      </c>
      <c r="G4110" t="s">
        <v>34</v>
      </c>
      <c r="H4110" t="s">
        <v>221</v>
      </c>
      <c r="J4110" t="s">
        <v>9190</v>
      </c>
      <c r="K4110" t="str">
        <f>IF(COUNTIF(Customers!A:A, H4110)&gt;0, "Valid", "Invalid")</f>
        <v>Valid</v>
      </c>
      <c r="L4110" t="str">
        <f t="shared" si="320"/>
        <v>10</v>
      </c>
      <c r="M4110" t="str">
        <f t="shared" si="321"/>
        <v>2022</v>
      </c>
      <c r="N4110">
        <f t="shared" si="322"/>
        <v>104430.92</v>
      </c>
      <c r="O4110">
        <f t="shared" si="323"/>
        <v>104430.92</v>
      </c>
      <c r="P4110" t="str">
        <f t="shared" si="324"/>
        <v/>
      </c>
      <c r="Q4110" s="48" t="str">
        <f>IF(O4110="","",
   IF(OR(O4110&lt;EDA_Outlier_Analysis!$C$10, O4110&gt;EDA_Outlier_Analysis!$C$11),
      "Outlier",
      "Normal"))</f>
        <v>Normal</v>
      </c>
      <c r="R4110" t="str">
        <f>IF(P4110="","",
   IF(OR(P4110 &lt; EDA_Outlier_Analysis!$F$7, P4110 &gt; EDA_Outlier_Analysis!$F$8),
      "Outlier",
      "Normal"))</f>
        <v/>
      </c>
      <c r="S4110" t="str">
        <f>IF(N4110="","",
   IF(OR(N4110 &lt;EDA_Outlier_Analysis!$I$10, N4110 &gt; EDA_Outlier_Analysis!$I$11),
      "Outlier",
      "Normal"))</f>
        <v>Normal</v>
      </c>
    </row>
    <row r="4111" spans="1:19">
      <c r="A4111" t="s">
        <v>9191</v>
      </c>
      <c r="B4111" s="4">
        <v>45170</v>
      </c>
      <c r="C4111" s="2">
        <v>153908.65</v>
      </c>
      <c r="D4111" t="s">
        <v>849</v>
      </c>
      <c r="E4111" t="s">
        <v>850</v>
      </c>
      <c r="F4111" t="s">
        <v>9</v>
      </c>
      <c r="G4111" t="s">
        <v>20</v>
      </c>
      <c r="H4111" t="s">
        <v>481</v>
      </c>
      <c r="J4111" t="s">
        <v>9192</v>
      </c>
      <c r="K4111" t="str">
        <f>IF(COUNTIF(Customers!A:A, H4111)&gt;0, "Valid", "Invalid")</f>
        <v>Valid</v>
      </c>
      <c r="L4111" t="str">
        <f t="shared" si="320"/>
        <v>9</v>
      </c>
      <c r="M4111" t="str">
        <f t="shared" si="321"/>
        <v>2023</v>
      </c>
      <c r="N4111">
        <f t="shared" si="322"/>
        <v>153908.65</v>
      </c>
      <c r="O4111">
        <f t="shared" si="323"/>
        <v>153908.65</v>
      </c>
      <c r="P4111" t="str">
        <f t="shared" si="324"/>
        <v/>
      </c>
      <c r="Q4111" s="48" t="str">
        <f>IF(O4111="","",
   IF(OR(O4111&lt;EDA_Outlier_Analysis!$C$10, O4111&gt;EDA_Outlier_Analysis!$C$11),
      "Outlier",
      "Normal"))</f>
        <v>Normal</v>
      </c>
      <c r="R4111" t="str">
        <f>IF(P4111="","",
   IF(OR(P4111 &lt; EDA_Outlier_Analysis!$F$7, P4111 &gt; EDA_Outlier_Analysis!$F$8),
      "Outlier",
      "Normal"))</f>
        <v/>
      </c>
      <c r="S4111" t="str">
        <f>IF(N4111="","",
   IF(OR(N4111 &lt;EDA_Outlier_Analysis!$I$10, N4111 &gt; EDA_Outlier_Analysis!$I$11),
      "Outlier",
      "Normal"))</f>
        <v>Normal</v>
      </c>
    </row>
    <row r="4112" spans="1:19">
      <c r="A4112" t="s">
        <v>9193</v>
      </c>
      <c r="B4112" s="4">
        <v>44872</v>
      </c>
      <c r="C4112" s="2">
        <v>-23942.48</v>
      </c>
      <c r="D4112" t="s">
        <v>840</v>
      </c>
      <c r="E4112" t="s">
        <v>864</v>
      </c>
      <c r="F4112" t="s">
        <v>11</v>
      </c>
      <c r="G4112" t="s">
        <v>20</v>
      </c>
      <c r="I4112" t="s">
        <v>982</v>
      </c>
      <c r="J4112" t="s">
        <v>9194</v>
      </c>
      <c r="K4112" t="str">
        <f>IF(COUNTIF(Customers!A:A, H4112)&gt;0, "Valid", "Invalid")</f>
        <v>Invalid</v>
      </c>
      <c r="L4112" t="str">
        <f t="shared" si="320"/>
        <v>11</v>
      </c>
      <c r="M4112" t="str">
        <f t="shared" si="321"/>
        <v>2022</v>
      </c>
      <c r="N4112">
        <f t="shared" si="322"/>
        <v>-23942.48</v>
      </c>
      <c r="O4112" t="str">
        <f t="shared" si="323"/>
        <v/>
      </c>
      <c r="P4112">
        <f t="shared" si="324"/>
        <v>23942.48</v>
      </c>
      <c r="Q4112" s="48" t="str">
        <f>IF(O4112="","",
   IF(OR(O4112&lt;EDA_Outlier_Analysis!$C$10, O4112&gt;EDA_Outlier_Analysis!$C$11),
      "Outlier",
      "Normal"))</f>
        <v/>
      </c>
      <c r="R4112" t="str">
        <f>IF(P4112="","",
   IF(OR(P4112 &lt; EDA_Outlier_Analysis!$F$7, P4112 &gt; EDA_Outlier_Analysis!$F$8),
      "Outlier",
      "Normal"))</f>
        <v>Outlier</v>
      </c>
      <c r="S4112" t="str">
        <f>IF(N4112="","",
   IF(OR(N4112 &lt;EDA_Outlier_Analysis!$I$10, N4112 &gt; EDA_Outlier_Analysis!$I$11),
      "Outlier",
      "Normal"))</f>
        <v>Normal</v>
      </c>
    </row>
    <row r="4113" spans="1:19">
      <c r="A4113" t="s">
        <v>9195</v>
      </c>
      <c r="B4113" s="4">
        <v>45000</v>
      </c>
      <c r="C4113" s="2">
        <v>114396.53</v>
      </c>
      <c r="D4113" t="s">
        <v>849</v>
      </c>
      <c r="E4113" t="s">
        <v>850</v>
      </c>
      <c r="F4113" t="s">
        <v>11</v>
      </c>
      <c r="G4113" t="s">
        <v>31</v>
      </c>
      <c r="H4113" t="s">
        <v>729</v>
      </c>
      <c r="J4113" t="s">
        <v>9196</v>
      </c>
      <c r="K4113" t="str">
        <f>IF(COUNTIF(Customers!A:A, H4113)&gt;0, "Valid", "Invalid")</f>
        <v>Valid</v>
      </c>
      <c r="L4113" t="str">
        <f t="shared" si="320"/>
        <v>3</v>
      </c>
      <c r="M4113" t="str">
        <f t="shared" si="321"/>
        <v>2023</v>
      </c>
      <c r="N4113">
        <f t="shared" si="322"/>
        <v>114396.53</v>
      </c>
      <c r="O4113">
        <f t="shared" si="323"/>
        <v>114396.53</v>
      </c>
      <c r="P4113" t="str">
        <f t="shared" si="324"/>
        <v/>
      </c>
      <c r="Q4113" s="48" t="str">
        <f>IF(O4113="","",
   IF(OR(O4113&lt;EDA_Outlier_Analysis!$C$10, O4113&gt;EDA_Outlier_Analysis!$C$11),
      "Outlier",
      "Normal"))</f>
        <v>Normal</v>
      </c>
      <c r="R4113" t="str">
        <f>IF(P4113="","",
   IF(OR(P4113 &lt; EDA_Outlier_Analysis!$F$7, P4113 &gt; EDA_Outlier_Analysis!$F$8),
      "Outlier",
      "Normal"))</f>
        <v/>
      </c>
      <c r="S4113" t="str">
        <f>IF(N4113="","",
   IF(OR(N4113 &lt;EDA_Outlier_Analysis!$I$10, N4113 &gt; EDA_Outlier_Analysis!$I$11),
      "Outlier",
      "Normal"))</f>
        <v>Normal</v>
      </c>
    </row>
    <row r="4114" spans="1:19">
      <c r="A4114" t="s">
        <v>9197</v>
      </c>
      <c r="B4114" s="4">
        <v>44829</v>
      </c>
      <c r="C4114" s="2">
        <v>29367.91</v>
      </c>
      <c r="D4114" t="s">
        <v>849</v>
      </c>
      <c r="E4114" t="s">
        <v>853</v>
      </c>
      <c r="F4114" t="s">
        <v>10</v>
      </c>
      <c r="G4114" t="s">
        <v>31</v>
      </c>
      <c r="H4114" t="s">
        <v>431</v>
      </c>
      <c r="J4114" t="s">
        <v>9198</v>
      </c>
      <c r="K4114" t="str">
        <f>IF(COUNTIF(Customers!A:A, H4114)&gt;0, "Valid", "Invalid")</f>
        <v>Valid</v>
      </c>
      <c r="L4114" t="str">
        <f t="shared" si="320"/>
        <v>9</v>
      </c>
      <c r="M4114" t="str">
        <f t="shared" si="321"/>
        <v>2022</v>
      </c>
      <c r="N4114">
        <f t="shared" si="322"/>
        <v>29367.91</v>
      </c>
      <c r="O4114">
        <f t="shared" si="323"/>
        <v>29367.91</v>
      </c>
      <c r="P4114" t="str">
        <f t="shared" si="324"/>
        <v/>
      </c>
      <c r="Q4114" s="48" t="str">
        <f>IF(O4114="","",
   IF(OR(O4114&lt;EDA_Outlier_Analysis!$C$10, O4114&gt;EDA_Outlier_Analysis!$C$11),
      "Outlier",
      "Normal"))</f>
        <v>Normal</v>
      </c>
      <c r="R4114" t="str">
        <f>IF(P4114="","",
   IF(OR(P4114 &lt; EDA_Outlier_Analysis!$F$7, P4114 &gt; EDA_Outlier_Analysis!$F$8),
      "Outlier",
      "Normal"))</f>
        <v/>
      </c>
      <c r="S4114" t="str">
        <f>IF(N4114="","",
   IF(OR(N4114 &lt;EDA_Outlier_Analysis!$I$10, N4114 &gt; EDA_Outlier_Analysis!$I$11),
      "Outlier",
      "Normal"))</f>
        <v>Normal</v>
      </c>
    </row>
    <row r="4115" spans="1:19">
      <c r="A4115" t="s">
        <v>9199</v>
      </c>
      <c r="B4115" s="4">
        <v>45076</v>
      </c>
      <c r="C4115" s="2">
        <v>152184.25</v>
      </c>
      <c r="D4115" t="s">
        <v>849</v>
      </c>
      <c r="E4115" t="s">
        <v>850</v>
      </c>
      <c r="F4115" t="s">
        <v>9</v>
      </c>
      <c r="G4115" t="s">
        <v>24</v>
      </c>
      <c r="H4115" t="s">
        <v>325</v>
      </c>
      <c r="J4115" t="s">
        <v>9200</v>
      </c>
      <c r="K4115" t="str">
        <f>IF(COUNTIF(Customers!A:A, H4115)&gt;0, "Valid", "Invalid")</f>
        <v>Valid</v>
      </c>
      <c r="L4115" t="str">
        <f t="shared" si="320"/>
        <v>5</v>
      </c>
      <c r="M4115" t="str">
        <f t="shared" si="321"/>
        <v>2023</v>
      </c>
      <c r="N4115">
        <f t="shared" si="322"/>
        <v>152184.25</v>
      </c>
      <c r="O4115">
        <f t="shared" si="323"/>
        <v>152184.25</v>
      </c>
      <c r="P4115" t="str">
        <f t="shared" si="324"/>
        <v/>
      </c>
      <c r="Q4115" s="48" t="str">
        <f>IF(O4115="","",
   IF(OR(O4115&lt;EDA_Outlier_Analysis!$C$10, O4115&gt;EDA_Outlier_Analysis!$C$11),
      "Outlier",
      "Normal"))</f>
        <v>Normal</v>
      </c>
      <c r="R4115" t="str">
        <f>IF(P4115="","",
   IF(OR(P4115 &lt; EDA_Outlier_Analysis!$F$7, P4115 &gt; EDA_Outlier_Analysis!$F$8),
      "Outlier",
      "Normal"))</f>
        <v/>
      </c>
      <c r="S4115" t="str">
        <f>IF(N4115="","",
   IF(OR(N4115 &lt;EDA_Outlier_Analysis!$I$10, N4115 &gt; EDA_Outlier_Analysis!$I$11),
      "Outlier",
      "Normal"))</f>
        <v>Normal</v>
      </c>
    </row>
    <row r="4116" spans="1:19">
      <c r="A4116" t="s">
        <v>9201</v>
      </c>
      <c r="B4116" s="4">
        <v>45085</v>
      </c>
      <c r="C4116" s="2">
        <v>95657.38</v>
      </c>
      <c r="D4116" t="s">
        <v>849</v>
      </c>
      <c r="E4116" t="s">
        <v>850</v>
      </c>
      <c r="F4116" t="s">
        <v>10</v>
      </c>
      <c r="G4116" t="s">
        <v>34</v>
      </c>
      <c r="H4116" t="s">
        <v>95</v>
      </c>
      <c r="J4116" t="s">
        <v>9202</v>
      </c>
      <c r="K4116" t="str">
        <f>IF(COUNTIF(Customers!A:A, H4116)&gt;0, "Valid", "Invalid")</f>
        <v>Valid</v>
      </c>
      <c r="L4116" t="str">
        <f t="shared" si="320"/>
        <v>6</v>
      </c>
      <c r="M4116" t="str">
        <f t="shared" si="321"/>
        <v>2023</v>
      </c>
      <c r="N4116">
        <f t="shared" si="322"/>
        <v>95657.38</v>
      </c>
      <c r="O4116">
        <f t="shared" si="323"/>
        <v>95657.38</v>
      </c>
      <c r="P4116" t="str">
        <f t="shared" si="324"/>
        <v/>
      </c>
      <c r="Q4116" s="48" t="str">
        <f>IF(O4116="","",
   IF(OR(O4116&lt;EDA_Outlier_Analysis!$C$10, O4116&gt;EDA_Outlier_Analysis!$C$11),
      "Outlier",
      "Normal"))</f>
        <v>Normal</v>
      </c>
      <c r="R4116" t="str">
        <f>IF(P4116="","",
   IF(OR(P4116 &lt; EDA_Outlier_Analysis!$F$7, P4116 &gt; EDA_Outlier_Analysis!$F$8),
      "Outlier",
      "Normal"))</f>
        <v/>
      </c>
      <c r="S4116" t="str">
        <f>IF(N4116="","",
   IF(OR(N4116 &lt;EDA_Outlier_Analysis!$I$10, N4116 &gt; EDA_Outlier_Analysis!$I$11),
      "Outlier",
      "Normal"))</f>
        <v>Normal</v>
      </c>
    </row>
    <row r="4117" spans="1:19">
      <c r="A4117" t="s">
        <v>9203</v>
      </c>
      <c r="B4117" s="4">
        <v>45093</v>
      </c>
      <c r="C4117" s="2">
        <v>112793.06</v>
      </c>
      <c r="D4117" t="s">
        <v>849</v>
      </c>
      <c r="E4117" t="s">
        <v>850</v>
      </c>
      <c r="F4117" t="s">
        <v>11</v>
      </c>
      <c r="G4117" t="s">
        <v>24</v>
      </c>
      <c r="H4117" t="s">
        <v>287</v>
      </c>
      <c r="J4117" t="s">
        <v>9204</v>
      </c>
      <c r="K4117" t="str">
        <f>IF(COUNTIF(Customers!A:A, H4117)&gt;0, "Valid", "Invalid")</f>
        <v>Valid</v>
      </c>
      <c r="L4117" t="str">
        <f t="shared" si="320"/>
        <v>6</v>
      </c>
      <c r="M4117" t="str">
        <f t="shared" si="321"/>
        <v>2023</v>
      </c>
      <c r="N4117">
        <f t="shared" si="322"/>
        <v>112793.06</v>
      </c>
      <c r="O4117">
        <f t="shared" si="323"/>
        <v>112793.06</v>
      </c>
      <c r="P4117" t="str">
        <f t="shared" si="324"/>
        <v/>
      </c>
      <c r="Q4117" s="48" t="str">
        <f>IF(O4117="","",
   IF(OR(O4117&lt;EDA_Outlier_Analysis!$C$10, O4117&gt;EDA_Outlier_Analysis!$C$11),
      "Outlier",
      "Normal"))</f>
        <v>Normal</v>
      </c>
      <c r="R4117" t="str">
        <f>IF(P4117="","",
   IF(OR(P4117 &lt; EDA_Outlier_Analysis!$F$7, P4117 &gt; EDA_Outlier_Analysis!$F$8),
      "Outlier",
      "Normal"))</f>
        <v/>
      </c>
      <c r="S4117" t="str">
        <f>IF(N4117="","",
   IF(OR(N4117 &lt;EDA_Outlier_Analysis!$I$10, N4117 &gt; EDA_Outlier_Analysis!$I$11),
      "Outlier",
      "Normal"))</f>
        <v>Normal</v>
      </c>
    </row>
    <row r="4118" spans="1:19">
      <c r="A4118" t="s">
        <v>9205</v>
      </c>
      <c r="B4118" s="4">
        <v>44664</v>
      </c>
      <c r="C4118" s="2">
        <v>-63762.91</v>
      </c>
      <c r="D4118" t="s">
        <v>840</v>
      </c>
      <c r="E4118" t="s">
        <v>864</v>
      </c>
      <c r="F4118" t="s">
        <v>9</v>
      </c>
      <c r="G4118" t="s">
        <v>20</v>
      </c>
      <c r="I4118" t="s">
        <v>1080</v>
      </c>
      <c r="J4118" t="s">
        <v>9206</v>
      </c>
      <c r="K4118" t="str">
        <f>IF(COUNTIF(Customers!A:A, H4118)&gt;0, "Valid", "Invalid")</f>
        <v>Invalid</v>
      </c>
      <c r="L4118" t="str">
        <f t="shared" si="320"/>
        <v>4</v>
      </c>
      <c r="M4118" t="str">
        <f t="shared" si="321"/>
        <v>2022</v>
      </c>
      <c r="N4118">
        <f t="shared" si="322"/>
        <v>-63762.91</v>
      </c>
      <c r="O4118" t="str">
        <f t="shared" si="323"/>
        <v/>
      </c>
      <c r="P4118">
        <f t="shared" si="324"/>
        <v>63762.91</v>
      </c>
      <c r="Q4118" s="48" t="str">
        <f>IF(O4118="","",
   IF(OR(O4118&lt;EDA_Outlier_Analysis!$C$10, O4118&gt;EDA_Outlier_Analysis!$C$11),
      "Outlier",
      "Normal"))</f>
        <v/>
      </c>
      <c r="R4118" t="str">
        <f>IF(P4118="","",
   IF(OR(P4118 &lt; EDA_Outlier_Analysis!$F$7, P4118 &gt; EDA_Outlier_Analysis!$F$8),
      "Outlier",
      "Normal"))</f>
        <v>Outlier</v>
      </c>
      <c r="S4118" t="str">
        <f>IF(N4118="","",
   IF(OR(N4118 &lt;EDA_Outlier_Analysis!$I$10, N4118 &gt; EDA_Outlier_Analysis!$I$11),
      "Outlier",
      "Normal"))</f>
        <v>Normal</v>
      </c>
    </row>
    <row r="4119" spans="1:19">
      <c r="A4119" t="s">
        <v>9207</v>
      </c>
      <c r="B4119" s="4">
        <v>44911</v>
      </c>
      <c r="C4119" s="2">
        <v>173656.41</v>
      </c>
      <c r="D4119" t="s">
        <v>849</v>
      </c>
      <c r="E4119" t="s">
        <v>850</v>
      </c>
      <c r="F4119" t="s">
        <v>9</v>
      </c>
      <c r="G4119" t="s">
        <v>31</v>
      </c>
      <c r="H4119" t="s">
        <v>467</v>
      </c>
      <c r="J4119" t="s">
        <v>9208</v>
      </c>
      <c r="K4119" t="str">
        <f>IF(COUNTIF(Customers!A:A, H4119)&gt;0, "Valid", "Invalid")</f>
        <v>Valid</v>
      </c>
      <c r="L4119" t="str">
        <f t="shared" si="320"/>
        <v>12</v>
      </c>
      <c r="M4119" t="str">
        <f t="shared" si="321"/>
        <v>2022</v>
      </c>
      <c r="N4119">
        <f t="shared" si="322"/>
        <v>173656.41</v>
      </c>
      <c r="O4119">
        <f t="shared" si="323"/>
        <v>173656.41</v>
      </c>
      <c r="P4119" t="str">
        <f t="shared" si="324"/>
        <v/>
      </c>
      <c r="Q4119" s="48" t="str">
        <f>IF(O4119="","",
   IF(OR(O4119&lt;EDA_Outlier_Analysis!$C$10, O4119&gt;EDA_Outlier_Analysis!$C$11),
      "Outlier",
      "Normal"))</f>
        <v>Normal</v>
      </c>
      <c r="R4119" t="str">
        <f>IF(P4119="","",
   IF(OR(P4119 &lt; EDA_Outlier_Analysis!$F$7, P4119 &gt; EDA_Outlier_Analysis!$F$8),
      "Outlier",
      "Normal"))</f>
        <v/>
      </c>
      <c r="S4119" t="str">
        <f>IF(N4119="","",
   IF(OR(N4119 &lt;EDA_Outlier_Analysis!$I$10, N4119 &gt; EDA_Outlier_Analysis!$I$11),
      "Outlier",
      "Normal"))</f>
        <v>Normal</v>
      </c>
    </row>
    <row r="4120" spans="1:19">
      <c r="A4120" t="s">
        <v>9209</v>
      </c>
      <c r="B4120" s="4">
        <v>44687</v>
      </c>
      <c r="C4120" s="2">
        <v>77694.14</v>
      </c>
      <c r="D4120" t="s">
        <v>849</v>
      </c>
      <c r="E4120" t="s">
        <v>853</v>
      </c>
      <c r="F4120" t="s">
        <v>10</v>
      </c>
      <c r="G4120" t="s">
        <v>20</v>
      </c>
      <c r="H4120" t="s">
        <v>83</v>
      </c>
      <c r="J4120" t="s">
        <v>9210</v>
      </c>
      <c r="K4120" t="str">
        <f>IF(COUNTIF(Customers!A:A, H4120)&gt;0, "Valid", "Invalid")</f>
        <v>Valid</v>
      </c>
      <c r="L4120" t="str">
        <f t="shared" si="320"/>
        <v>5</v>
      </c>
      <c r="M4120" t="str">
        <f t="shared" si="321"/>
        <v>2022</v>
      </c>
      <c r="N4120">
        <f t="shared" si="322"/>
        <v>77694.14</v>
      </c>
      <c r="O4120">
        <f t="shared" si="323"/>
        <v>77694.14</v>
      </c>
      <c r="P4120" t="str">
        <f t="shared" si="324"/>
        <v/>
      </c>
      <c r="Q4120" s="48" t="str">
        <f>IF(O4120="","",
   IF(OR(O4120&lt;EDA_Outlier_Analysis!$C$10, O4120&gt;EDA_Outlier_Analysis!$C$11),
      "Outlier",
      "Normal"))</f>
        <v>Normal</v>
      </c>
      <c r="R4120" t="str">
        <f>IF(P4120="","",
   IF(OR(P4120 &lt; EDA_Outlier_Analysis!$F$7, P4120 &gt; EDA_Outlier_Analysis!$F$8),
      "Outlier",
      "Normal"))</f>
        <v/>
      </c>
      <c r="S4120" t="str">
        <f>IF(N4120="","",
   IF(OR(N4120 &lt;EDA_Outlier_Analysis!$I$10, N4120 &gt; EDA_Outlier_Analysis!$I$11),
      "Outlier",
      "Normal"))</f>
        <v>Normal</v>
      </c>
    </row>
    <row r="4121" spans="1:19">
      <c r="A4121" t="s">
        <v>9211</v>
      </c>
      <c r="B4121" s="4">
        <v>45154</v>
      </c>
      <c r="C4121" s="2">
        <v>255595.23</v>
      </c>
      <c r="D4121" t="s">
        <v>849</v>
      </c>
      <c r="E4121" t="s">
        <v>850</v>
      </c>
      <c r="F4121" t="s">
        <v>9</v>
      </c>
      <c r="G4121" t="s">
        <v>31</v>
      </c>
      <c r="H4121" t="s">
        <v>181</v>
      </c>
      <c r="J4121" t="s">
        <v>9212</v>
      </c>
      <c r="K4121" t="str">
        <f>IF(COUNTIF(Customers!A:A, H4121)&gt;0, "Valid", "Invalid")</f>
        <v>Valid</v>
      </c>
      <c r="L4121" t="str">
        <f t="shared" si="320"/>
        <v>8</v>
      </c>
      <c r="M4121" t="str">
        <f t="shared" si="321"/>
        <v>2023</v>
      </c>
      <c r="N4121">
        <f t="shared" si="322"/>
        <v>255595.23</v>
      </c>
      <c r="O4121">
        <f t="shared" si="323"/>
        <v>255595.23</v>
      </c>
      <c r="P4121" t="str">
        <f t="shared" si="324"/>
        <v/>
      </c>
      <c r="Q4121" s="48" t="str">
        <f>IF(O4121="","",
   IF(OR(O4121&lt;EDA_Outlier_Analysis!$C$10, O4121&gt;EDA_Outlier_Analysis!$C$11),
      "Outlier",
      "Normal"))</f>
        <v>Normal</v>
      </c>
      <c r="R4121" t="str">
        <f>IF(P4121="","",
   IF(OR(P4121 &lt; EDA_Outlier_Analysis!$F$7, P4121 &gt; EDA_Outlier_Analysis!$F$8),
      "Outlier",
      "Normal"))</f>
        <v/>
      </c>
      <c r="S4121" t="str">
        <f>IF(N4121="","",
   IF(OR(N4121 &lt;EDA_Outlier_Analysis!$I$10, N4121 &gt; EDA_Outlier_Analysis!$I$11),
      "Outlier",
      "Normal"))</f>
        <v>Normal</v>
      </c>
    </row>
    <row r="4122" spans="1:19">
      <c r="A4122" t="s">
        <v>9213</v>
      </c>
      <c r="B4122" s="4">
        <v>45099</v>
      </c>
      <c r="C4122" s="2">
        <v>215051.45</v>
      </c>
      <c r="D4122" t="s">
        <v>849</v>
      </c>
      <c r="E4122" t="s">
        <v>853</v>
      </c>
      <c r="F4122" t="s">
        <v>11</v>
      </c>
      <c r="G4122" t="s">
        <v>31</v>
      </c>
      <c r="H4122" t="s">
        <v>217</v>
      </c>
      <c r="J4122" t="s">
        <v>9214</v>
      </c>
      <c r="K4122" t="str">
        <f>IF(COUNTIF(Customers!A:A, H4122)&gt;0, "Valid", "Invalid")</f>
        <v>Valid</v>
      </c>
      <c r="L4122" t="str">
        <f t="shared" si="320"/>
        <v>6</v>
      </c>
      <c r="M4122" t="str">
        <f t="shared" si="321"/>
        <v>2023</v>
      </c>
      <c r="N4122">
        <f t="shared" si="322"/>
        <v>215051.45</v>
      </c>
      <c r="O4122">
        <f t="shared" si="323"/>
        <v>215051.45</v>
      </c>
      <c r="P4122" t="str">
        <f t="shared" si="324"/>
        <v/>
      </c>
      <c r="Q4122" s="48" t="str">
        <f>IF(O4122="","",
   IF(OR(O4122&lt;EDA_Outlier_Analysis!$C$10, O4122&gt;EDA_Outlier_Analysis!$C$11),
      "Outlier",
      "Normal"))</f>
        <v>Normal</v>
      </c>
      <c r="R4122" t="str">
        <f>IF(P4122="","",
   IF(OR(P4122 &lt; EDA_Outlier_Analysis!$F$7, P4122 &gt; EDA_Outlier_Analysis!$F$8),
      "Outlier",
      "Normal"))</f>
        <v/>
      </c>
      <c r="S4122" t="str">
        <f>IF(N4122="","",
   IF(OR(N4122 &lt;EDA_Outlier_Analysis!$I$10, N4122 &gt; EDA_Outlier_Analysis!$I$11),
      "Outlier",
      "Normal"))</f>
        <v>Normal</v>
      </c>
    </row>
    <row r="4123" spans="1:19">
      <c r="A4123" t="s">
        <v>9215</v>
      </c>
      <c r="B4123" s="4">
        <v>44792</v>
      </c>
      <c r="C4123" s="2">
        <v>228743.69</v>
      </c>
      <c r="D4123" t="s">
        <v>849</v>
      </c>
      <c r="E4123" t="s">
        <v>853</v>
      </c>
      <c r="F4123" t="s">
        <v>9</v>
      </c>
      <c r="G4123" t="s">
        <v>31</v>
      </c>
      <c r="H4123" t="s">
        <v>437</v>
      </c>
      <c r="J4123" t="s">
        <v>9216</v>
      </c>
      <c r="K4123" t="str">
        <f>IF(COUNTIF(Customers!A:A, H4123)&gt;0, "Valid", "Invalid")</f>
        <v>Valid</v>
      </c>
      <c r="L4123" t="str">
        <f t="shared" si="320"/>
        <v>8</v>
      </c>
      <c r="M4123" t="str">
        <f t="shared" si="321"/>
        <v>2022</v>
      </c>
      <c r="N4123">
        <f t="shared" si="322"/>
        <v>228743.69</v>
      </c>
      <c r="O4123">
        <f t="shared" si="323"/>
        <v>228743.69</v>
      </c>
      <c r="P4123" t="str">
        <f t="shared" si="324"/>
        <v/>
      </c>
      <c r="Q4123" s="48" t="str">
        <f>IF(O4123="","",
   IF(OR(O4123&lt;EDA_Outlier_Analysis!$C$10, O4123&gt;EDA_Outlier_Analysis!$C$11),
      "Outlier",
      "Normal"))</f>
        <v>Normal</v>
      </c>
      <c r="R4123" t="str">
        <f>IF(P4123="","",
   IF(OR(P4123 &lt; EDA_Outlier_Analysis!$F$7, P4123 &gt; EDA_Outlier_Analysis!$F$8),
      "Outlier",
      "Normal"))</f>
        <v/>
      </c>
      <c r="S4123" t="str">
        <f>IF(N4123="","",
   IF(OR(N4123 &lt;EDA_Outlier_Analysis!$I$10, N4123 &gt; EDA_Outlier_Analysis!$I$11),
      "Outlier",
      "Normal"))</f>
        <v>Normal</v>
      </c>
    </row>
    <row r="4124" spans="1:19">
      <c r="A4124" t="s">
        <v>9217</v>
      </c>
      <c r="B4124" s="4">
        <v>44851</v>
      </c>
      <c r="C4124" s="2">
        <v>102679.75</v>
      </c>
      <c r="D4124" t="s">
        <v>849</v>
      </c>
      <c r="E4124" t="s">
        <v>850</v>
      </c>
      <c r="F4124" t="s">
        <v>9</v>
      </c>
      <c r="G4124" t="s">
        <v>20</v>
      </c>
      <c r="H4124" t="s">
        <v>673</v>
      </c>
      <c r="J4124" t="s">
        <v>9218</v>
      </c>
      <c r="K4124" t="str">
        <f>IF(COUNTIF(Customers!A:A, H4124)&gt;0, "Valid", "Invalid")</f>
        <v>Valid</v>
      </c>
      <c r="L4124" t="str">
        <f t="shared" si="320"/>
        <v>10</v>
      </c>
      <c r="M4124" t="str">
        <f t="shared" si="321"/>
        <v>2022</v>
      </c>
      <c r="N4124">
        <f t="shared" si="322"/>
        <v>102679.75</v>
      </c>
      <c r="O4124">
        <f t="shared" si="323"/>
        <v>102679.75</v>
      </c>
      <c r="P4124" t="str">
        <f t="shared" si="324"/>
        <v/>
      </c>
      <c r="Q4124" s="48" t="str">
        <f>IF(O4124="","",
   IF(OR(O4124&lt;EDA_Outlier_Analysis!$C$10, O4124&gt;EDA_Outlier_Analysis!$C$11),
      "Outlier",
      "Normal"))</f>
        <v>Normal</v>
      </c>
      <c r="R4124" t="str">
        <f>IF(P4124="","",
   IF(OR(P4124 &lt; EDA_Outlier_Analysis!$F$7, P4124 &gt; EDA_Outlier_Analysis!$F$8),
      "Outlier",
      "Normal"))</f>
        <v/>
      </c>
      <c r="S4124" t="str">
        <f>IF(N4124="","",
   IF(OR(N4124 &lt;EDA_Outlier_Analysis!$I$10, N4124 &gt; EDA_Outlier_Analysis!$I$11),
      "Outlier",
      "Normal"))</f>
        <v>Normal</v>
      </c>
    </row>
    <row r="4125" spans="1:19">
      <c r="A4125" t="s">
        <v>9219</v>
      </c>
      <c r="B4125" s="4">
        <v>44954</v>
      </c>
      <c r="C4125" s="2">
        <v>21877.02</v>
      </c>
      <c r="D4125" t="s">
        <v>1345</v>
      </c>
      <c r="E4125" t="s">
        <v>1345</v>
      </c>
      <c r="F4125" t="s">
        <v>9</v>
      </c>
      <c r="G4125" t="s">
        <v>24</v>
      </c>
      <c r="J4125" t="s">
        <v>9220</v>
      </c>
      <c r="K4125" t="str">
        <f>IF(COUNTIF(Customers!A:A, H4125)&gt;0, "Valid", "Invalid")</f>
        <v>Invalid</v>
      </c>
      <c r="L4125" t="str">
        <f t="shared" si="320"/>
        <v>1</v>
      </c>
      <c r="M4125" t="str">
        <f t="shared" si="321"/>
        <v>2023</v>
      </c>
      <c r="N4125">
        <f t="shared" si="322"/>
        <v>-21877.02</v>
      </c>
      <c r="O4125" t="str">
        <f t="shared" si="323"/>
        <v/>
      </c>
      <c r="P4125" t="str">
        <f t="shared" si="324"/>
        <v/>
      </c>
      <c r="Q4125" s="48" t="str">
        <f>IF(O4125="","",
   IF(OR(O4125&lt;EDA_Outlier_Analysis!$C$10, O4125&gt;EDA_Outlier_Analysis!$C$11),
      "Outlier",
      "Normal"))</f>
        <v/>
      </c>
      <c r="R4125" t="str">
        <f>IF(P4125="","",
   IF(OR(P4125 &lt; EDA_Outlier_Analysis!$F$7, P4125 &gt; EDA_Outlier_Analysis!$F$8),
      "Outlier",
      "Normal"))</f>
        <v/>
      </c>
      <c r="S4125" t="str">
        <f>IF(N4125="","",
   IF(OR(N4125 &lt;EDA_Outlier_Analysis!$I$10, N4125 &gt; EDA_Outlier_Analysis!$I$11),
      "Outlier",
      "Normal"))</f>
        <v>Normal</v>
      </c>
    </row>
    <row r="4126" spans="1:19">
      <c r="A4126" t="s">
        <v>9221</v>
      </c>
      <c r="B4126" s="4">
        <v>45225</v>
      </c>
      <c r="C4126" s="2">
        <v>-31025.41</v>
      </c>
      <c r="D4126" t="s">
        <v>840</v>
      </c>
      <c r="E4126" t="s">
        <v>878</v>
      </c>
      <c r="F4126" t="s">
        <v>10</v>
      </c>
      <c r="G4126" t="s">
        <v>34</v>
      </c>
      <c r="I4126" t="s">
        <v>1800</v>
      </c>
      <c r="J4126" t="s">
        <v>9222</v>
      </c>
      <c r="K4126" t="str">
        <f>IF(COUNTIF(Customers!A:A, H4126)&gt;0, "Valid", "Invalid")</f>
        <v>Invalid</v>
      </c>
      <c r="L4126" t="str">
        <f t="shared" si="320"/>
        <v>10</v>
      </c>
      <c r="M4126" t="str">
        <f t="shared" si="321"/>
        <v>2023</v>
      </c>
      <c r="N4126">
        <f t="shared" si="322"/>
        <v>-31025.41</v>
      </c>
      <c r="O4126" t="str">
        <f t="shared" si="323"/>
        <v/>
      </c>
      <c r="P4126">
        <f t="shared" si="324"/>
        <v>31025.41</v>
      </c>
      <c r="Q4126" s="48" t="str">
        <f>IF(O4126="","",
   IF(OR(O4126&lt;EDA_Outlier_Analysis!$C$10, O4126&gt;EDA_Outlier_Analysis!$C$11),
      "Outlier",
      "Normal"))</f>
        <v/>
      </c>
      <c r="R4126" t="str">
        <f>IF(P4126="","",
   IF(OR(P4126 &lt; EDA_Outlier_Analysis!$F$7, P4126 &gt; EDA_Outlier_Analysis!$F$8),
      "Outlier",
      "Normal"))</f>
        <v>Normal</v>
      </c>
      <c r="S4126" t="str">
        <f>IF(N4126="","",
   IF(OR(N4126 &lt;EDA_Outlier_Analysis!$I$10, N4126 &gt; EDA_Outlier_Analysis!$I$11),
      "Outlier",
      "Normal"))</f>
        <v>Normal</v>
      </c>
    </row>
    <row r="4127" spans="1:19">
      <c r="A4127" t="s">
        <v>9223</v>
      </c>
      <c r="B4127" s="4">
        <v>44670</v>
      </c>
      <c r="C4127" s="2">
        <v>160448.19</v>
      </c>
      <c r="D4127" t="s">
        <v>849</v>
      </c>
      <c r="E4127" t="s">
        <v>850</v>
      </c>
      <c r="F4127" t="s">
        <v>9</v>
      </c>
      <c r="G4127" t="s">
        <v>34</v>
      </c>
      <c r="H4127" t="s">
        <v>411</v>
      </c>
      <c r="J4127" t="s">
        <v>9224</v>
      </c>
      <c r="K4127" t="str">
        <f>IF(COUNTIF(Customers!A:A, H4127)&gt;0, "Valid", "Invalid")</f>
        <v>Valid</v>
      </c>
      <c r="L4127" t="str">
        <f t="shared" si="320"/>
        <v>4</v>
      </c>
      <c r="M4127" t="str">
        <f t="shared" si="321"/>
        <v>2022</v>
      </c>
      <c r="N4127">
        <f t="shared" si="322"/>
        <v>160448.19</v>
      </c>
      <c r="O4127">
        <f t="shared" si="323"/>
        <v>160448.19</v>
      </c>
      <c r="P4127" t="str">
        <f t="shared" si="324"/>
        <v/>
      </c>
      <c r="Q4127" s="48" t="str">
        <f>IF(O4127="","",
   IF(OR(O4127&lt;EDA_Outlier_Analysis!$C$10, O4127&gt;EDA_Outlier_Analysis!$C$11),
      "Outlier",
      "Normal"))</f>
        <v>Normal</v>
      </c>
      <c r="R4127" t="str">
        <f>IF(P4127="","",
   IF(OR(P4127 &lt; EDA_Outlier_Analysis!$F$7, P4127 &gt; EDA_Outlier_Analysis!$F$8),
      "Outlier",
      "Normal"))</f>
        <v/>
      </c>
      <c r="S4127" t="str">
        <f>IF(N4127="","",
   IF(OR(N4127 &lt;EDA_Outlier_Analysis!$I$10, N4127 &gt; EDA_Outlier_Analysis!$I$11),
      "Outlier",
      "Normal"))</f>
        <v>Normal</v>
      </c>
    </row>
    <row r="4128" spans="1:19">
      <c r="A4128" t="s">
        <v>9225</v>
      </c>
      <c r="B4128" s="4">
        <v>45202</v>
      </c>
      <c r="C4128" s="2">
        <v>136102.03</v>
      </c>
      <c r="D4128" t="s">
        <v>849</v>
      </c>
      <c r="E4128" t="s">
        <v>850</v>
      </c>
      <c r="F4128" t="s">
        <v>10</v>
      </c>
      <c r="G4128" t="s">
        <v>31</v>
      </c>
      <c r="H4128" t="s">
        <v>129</v>
      </c>
      <c r="J4128" t="s">
        <v>9226</v>
      </c>
      <c r="K4128" t="str">
        <f>IF(COUNTIF(Customers!A:A, H4128)&gt;0, "Valid", "Invalid")</f>
        <v>Valid</v>
      </c>
      <c r="L4128" t="str">
        <f t="shared" si="320"/>
        <v>10</v>
      </c>
      <c r="M4128" t="str">
        <f t="shared" si="321"/>
        <v>2023</v>
      </c>
      <c r="N4128">
        <f t="shared" si="322"/>
        <v>136102.03</v>
      </c>
      <c r="O4128">
        <f t="shared" si="323"/>
        <v>136102.03</v>
      </c>
      <c r="P4128" t="str">
        <f t="shared" si="324"/>
        <v/>
      </c>
      <c r="Q4128" s="48" t="str">
        <f>IF(O4128="","",
   IF(OR(O4128&lt;EDA_Outlier_Analysis!$C$10, O4128&gt;EDA_Outlier_Analysis!$C$11),
      "Outlier",
      "Normal"))</f>
        <v>Normal</v>
      </c>
      <c r="R4128" t="str">
        <f>IF(P4128="","",
   IF(OR(P4128 &lt; EDA_Outlier_Analysis!$F$7, P4128 &gt; EDA_Outlier_Analysis!$F$8),
      "Outlier",
      "Normal"))</f>
        <v/>
      </c>
      <c r="S4128" t="str">
        <f>IF(N4128="","",
   IF(OR(N4128 &lt;EDA_Outlier_Analysis!$I$10, N4128 &gt; EDA_Outlier_Analysis!$I$11),
      "Outlier",
      "Normal"))</f>
        <v>Normal</v>
      </c>
    </row>
    <row r="4129" spans="1:19">
      <c r="A4129" t="s">
        <v>9227</v>
      </c>
      <c r="B4129" s="4">
        <v>45183</v>
      </c>
      <c r="C4129" s="2">
        <v>246624.82</v>
      </c>
      <c r="D4129" t="s">
        <v>849</v>
      </c>
      <c r="E4129" t="s">
        <v>850</v>
      </c>
      <c r="F4129" t="s">
        <v>11</v>
      </c>
      <c r="G4129" t="s">
        <v>20</v>
      </c>
      <c r="H4129" t="s">
        <v>233</v>
      </c>
      <c r="J4129" t="s">
        <v>9228</v>
      </c>
      <c r="K4129" t="str">
        <f>IF(COUNTIF(Customers!A:A, H4129)&gt;0, "Valid", "Invalid")</f>
        <v>Valid</v>
      </c>
      <c r="L4129" t="str">
        <f t="shared" si="320"/>
        <v>9</v>
      </c>
      <c r="M4129" t="str">
        <f t="shared" si="321"/>
        <v>2023</v>
      </c>
      <c r="N4129">
        <f t="shared" si="322"/>
        <v>246624.82</v>
      </c>
      <c r="O4129">
        <f t="shared" si="323"/>
        <v>246624.82</v>
      </c>
      <c r="P4129" t="str">
        <f t="shared" si="324"/>
        <v/>
      </c>
      <c r="Q4129" s="48" t="str">
        <f>IF(O4129="","",
   IF(OR(O4129&lt;EDA_Outlier_Analysis!$C$10, O4129&gt;EDA_Outlier_Analysis!$C$11),
      "Outlier",
      "Normal"))</f>
        <v>Normal</v>
      </c>
      <c r="R4129" t="str">
        <f>IF(P4129="","",
   IF(OR(P4129 &lt; EDA_Outlier_Analysis!$F$7, P4129 &gt; EDA_Outlier_Analysis!$F$8),
      "Outlier",
      "Normal"))</f>
        <v/>
      </c>
      <c r="S4129" t="str">
        <f>IF(N4129="","",
   IF(OR(N4129 &lt;EDA_Outlier_Analysis!$I$10, N4129 &gt; EDA_Outlier_Analysis!$I$11),
      "Outlier",
      "Normal"))</f>
        <v>Normal</v>
      </c>
    </row>
    <row r="4130" spans="1:19">
      <c r="A4130" t="s">
        <v>9229</v>
      </c>
      <c r="B4130" s="4">
        <v>44734</v>
      </c>
      <c r="C4130" s="2">
        <v>246652.89</v>
      </c>
      <c r="D4130" t="s">
        <v>849</v>
      </c>
      <c r="E4130" t="s">
        <v>868</v>
      </c>
      <c r="F4130" t="s">
        <v>9</v>
      </c>
      <c r="G4130" t="s">
        <v>34</v>
      </c>
      <c r="H4130" t="s">
        <v>71</v>
      </c>
      <c r="J4130" t="s">
        <v>9230</v>
      </c>
      <c r="K4130" t="str">
        <f>IF(COUNTIF(Customers!A:A, H4130)&gt;0, "Valid", "Invalid")</f>
        <v>Valid</v>
      </c>
      <c r="L4130" t="str">
        <f t="shared" si="320"/>
        <v>6</v>
      </c>
      <c r="M4130" t="str">
        <f t="shared" si="321"/>
        <v>2022</v>
      </c>
      <c r="N4130">
        <f t="shared" si="322"/>
        <v>246652.89</v>
      </c>
      <c r="O4130">
        <f t="shared" si="323"/>
        <v>246652.89</v>
      </c>
      <c r="P4130" t="str">
        <f t="shared" si="324"/>
        <v/>
      </c>
      <c r="Q4130" s="48" t="str">
        <f>IF(O4130="","",
   IF(OR(O4130&lt;EDA_Outlier_Analysis!$C$10, O4130&gt;EDA_Outlier_Analysis!$C$11),
      "Outlier",
      "Normal"))</f>
        <v>Normal</v>
      </c>
      <c r="R4130" t="str">
        <f>IF(P4130="","",
   IF(OR(P4130 &lt; EDA_Outlier_Analysis!$F$7, P4130 &gt; EDA_Outlier_Analysis!$F$8),
      "Outlier",
      "Normal"))</f>
        <v/>
      </c>
      <c r="S4130" t="str">
        <f>IF(N4130="","",
   IF(OR(N4130 &lt;EDA_Outlier_Analysis!$I$10, N4130 &gt; EDA_Outlier_Analysis!$I$11),
      "Outlier",
      "Normal"))</f>
        <v>Normal</v>
      </c>
    </row>
    <row r="4131" spans="1:19">
      <c r="A4131" t="s">
        <v>9231</v>
      </c>
      <c r="B4131" s="4">
        <v>44696</v>
      </c>
      <c r="C4131" s="2">
        <v>221830.35</v>
      </c>
      <c r="D4131" t="s">
        <v>849</v>
      </c>
      <c r="E4131" t="s">
        <v>850</v>
      </c>
      <c r="F4131" t="s">
        <v>9</v>
      </c>
      <c r="G4131" t="s">
        <v>34</v>
      </c>
      <c r="H4131" t="s">
        <v>433</v>
      </c>
      <c r="J4131" t="s">
        <v>9232</v>
      </c>
      <c r="K4131" t="str">
        <f>IF(COUNTIF(Customers!A:A, H4131)&gt;0, "Valid", "Invalid")</f>
        <v>Valid</v>
      </c>
      <c r="L4131" t="str">
        <f t="shared" si="320"/>
        <v>5</v>
      </c>
      <c r="M4131" t="str">
        <f t="shared" si="321"/>
        <v>2022</v>
      </c>
      <c r="N4131">
        <f t="shared" si="322"/>
        <v>221830.35</v>
      </c>
      <c r="O4131">
        <f t="shared" si="323"/>
        <v>221830.35</v>
      </c>
      <c r="P4131" t="str">
        <f t="shared" si="324"/>
        <v/>
      </c>
      <c r="Q4131" s="48" t="str">
        <f>IF(O4131="","",
   IF(OR(O4131&lt;EDA_Outlier_Analysis!$C$10, O4131&gt;EDA_Outlier_Analysis!$C$11),
      "Outlier",
      "Normal"))</f>
        <v>Normal</v>
      </c>
      <c r="R4131" t="str">
        <f>IF(P4131="","",
   IF(OR(P4131 &lt; EDA_Outlier_Analysis!$F$7, P4131 &gt; EDA_Outlier_Analysis!$F$8),
      "Outlier",
      "Normal"))</f>
        <v/>
      </c>
      <c r="S4131" t="str">
        <f>IF(N4131="","",
   IF(OR(N4131 &lt;EDA_Outlier_Analysis!$I$10, N4131 &gt; EDA_Outlier_Analysis!$I$11),
      "Outlier",
      "Normal"))</f>
        <v>Normal</v>
      </c>
    </row>
    <row r="4132" spans="1:19">
      <c r="A4132" t="s">
        <v>9233</v>
      </c>
      <c r="B4132" s="4">
        <v>44818</v>
      </c>
      <c r="C4132" s="2">
        <v>133254.73000000001</v>
      </c>
      <c r="D4132" t="s">
        <v>849</v>
      </c>
      <c r="E4132" t="s">
        <v>850</v>
      </c>
      <c r="F4132" t="s">
        <v>10</v>
      </c>
      <c r="G4132" t="s">
        <v>34</v>
      </c>
      <c r="H4132" t="s">
        <v>397</v>
      </c>
      <c r="J4132" t="s">
        <v>9234</v>
      </c>
      <c r="K4132" t="str">
        <f>IF(COUNTIF(Customers!A:A, H4132)&gt;0, "Valid", "Invalid")</f>
        <v>Valid</v>
      </c>
      <c r="L4132" t="str">
        <f t="shared" si="320"/>
        <v>9</v>
      </c>
      <c r="M4132" t="str">
        <f t="shared" si="321"/>
        <v>2022</v>
      </c>
      <c r="N4132">
        <f t="shared" si="322"/>
        <v>133254.73000000001</v>
      </c>
      <c r="O4132">
        <f t="shared" si="323"/>
        <v>133254.73000000001</v>
      </c>
      <c r="P4132" t="str">
        <f t="shared" si="324"/>
        <v/>
      </c>
      <c r="Q4132" s="48" t="str">
        <f>IF(O4132="","",
   IF(OR(O4132&lt;EDA_Outlier_Analysis!$C$10, O4132&gt;EDA_Outlier_Analysis!$C$11),
      "Outlier",
      "Normal"))</f>
        <v>Normal</v>
      </c>
      <c r="R4132" t="str">
        <f>IF(P4132="","",
   IF(OR(P4132 &lt; EDA_Outlier_Analysis!$F$7, P4132 &gt; EDA_Outlier_Analysis!$F$8),
      "Outlier",
      "Normal"))</f>
        <v/>
      </c>
      <c r="S4132" t="str">
        <f>IF(N4132="","",
   IF(OR(N4132 &lt;EDA_Outlier_Analysis!$I$10, N4132 &gt; EDA_Outlier_Analysis!$I$11),
      "Outlier",
      "Normal"))</f>
        <v>Normal</v>
      </c>
    </row>
    <row r="4133" spans="1:19">
      <c r="A4133" t="s">
        <v>9235</v>
      </c>
      <c r="B4133" s="4">
        <v>45228</v>
      </c>
      <c r="C4133" s="2">
        <v>213234.07</v>
      </c>
      <c r="D4133" t="s">
        <v>849</v>
      </c>
      <c r="E4133" t="s">
        <v>850</v>
      </c>
      <c r="F4133" t="s">
        <v>10</v>
      </c>
      <c r="G4133" t="s">
        <v>20</v>
      </c>
      <c r="H4133" t="s">
        <v>585</v>
      </c>
      <c r="J4133" t="s">
        <v>9236</v>
      </c>
      <c r="K4133" t="str">
        <f>IF(COUNTIF(Customers!A:A, H4133)&gt;0, "Valid", "Invalid")</f>
        <v>Valid</v>
      </c>
      <c r="L4133" t="str">
        <f t="shared" si="320"/>
        <v>10</v>
      </c>
      <c r="M4133" t="str">
        <f t="shared" si="321"/>
        <v>2023</v>
      </c>
      <c r="N4133">
        <f t="shared" si="322"/>
        <v>213234.07</v>
      </c>
      <c r="O4133">
        <f t="shared" si="323"/>
        <v>213234.07</v>
      </c>
      <c r="P4133" t="str">
        <f t="shared" si="324"/>
        <v/>
      </c>
      <c r="Q4133" s="48" t="str">
        <f>IF(O4133="","",
   IF(OR(O4133&lt;EDA_Outlier_Analysis!$C$10, O4133&gt;EDA_Outlier_Analysis!$C$11),
      "Outlier",
      "Normal"))</f>
        <v>Normal</v>
      </c>
      <c r="R4133" t="str">
        <f>IF(P4133="","",
   IF(OR(P4133 &lt; EDA_Outlier_Analysis!$F$7, P4133 &gt; EDA_Outlier_Analysis!$F$8),
      "Outlier",
      "Normal"))</f>
        <v/>
      </c>
      <c r="S4133" t="str">
        <f>IF(N4133="","",
   IF(OR(N4133 &lt;EDA_Outlier_Analysis!$I$10, N4133 &gt; EDA_Outlier_Analysis!$I$11),
      "Outlier",
      "Normal"))</f>
        <v>Normal</v>
      </c>
    </row>
    <row r="4134" spans="1:19">
      <c r="A4134" t="s">
        <v>9237</v>
      </c>
      <c r="B4134" s="4">
        <v>45027</v>
      </c>
      <c r="C4134" s="2">
        <v>85323.37</v>
      </c>
      <c r="D4134" t="s">
        <v>849</v>
      </c>
      <c r="E4134" t="s">
        <v>868</v>
      </c>
      <c r="F4134" t="s">
        <v>10</v>
      </c>
      <c r="G4134" t="s">
        <v>20</v>
      </c>
      <c r="H4134" t="s">
        <v>623</v>
      </c>
      <c r="J4134" t="s">
        <v>9238</v>
      </c>
      <c r="K4134" t="str">
        <f>IF(COUNTIF(Customers!A:A, H4134)&gt;0, "Valid", "Invalid")</f>
        <v>Valid</v>
      </c>
      <c r="L4134" t="str">
        <f t="shared" si="320"/>
        <v>4</v>
      </c>
      <c r="M4134" t="str">
        <f t="shared" si="321"/>
        <v>2023</v>
      </c>
      <c r="N4134">
        <f t="shared" si="322"/>
        <v>85323.37</v>
      </c>
      <c r="O4134">
        <f t="shared" si="323"/>
        <v>85323.37</v>
      </c>
      <c r="P4134" t="str">
        <f t="shared" si="324"/>
        <v/>
      </c>
      <c r="Q4134" s="48" t="str">
        <f>IF(O4134="","",
   IF(OR(O4134&lt;EDA_Outlier_Analysis!$C$10, O4134&gt;EDA_Outlier_Analysis!$C$11),
      "Outlier",
      "Normal"))</f>
        <v>Normal</v>
      </c>
      <c r="R4134" t="str">
        <f>IF(P4134="","",
   IF(OR(P4134 &lt; EDA_Outlier_Analysis!$F$7, P4134 &gt; EDA_Outlier_Analysis!$F$8),
      "Outlier",
      "Normal"))</f>
        <v/>
      </c>
      <c r="S4134" t="str">
        <f>IF(N4134="","",
   IF(OR(N4134 &lt;EDA_Outlier_Analysis!$I$10, N4134 &gt; EDA_Outlier_Analysis!$I$11),
      "Outlier",
      "Normal"))</f>
        <v>Normal</v>
      </c>
    </row>
    <row r="4135" spans="1:19">
      <c r="A4135" t="s">
        <v>9239</v>
      </c>
      <c r="B4135" s="4">
        <v>44996</v>
      </c>
      <c r="C4135" s="2">
        <v>77626.86</v>
      </c>
      <c r="D4135" t="s">
        <v>849</v>
      </c>
      <c r="E4135" t="s">
        <v>850</v>
      </c>
      <c r="F4135" t="s">
        <v>9</v>
      </c>
      <c r="G4135" t="s">
        <v>34</v>
      </c>
      <c r="H4135" t="s">
        <v>629</v>
      </c>
      <c r="J4135" t="s">
        <v>9240</v>
      </c>
      <c r="K4135" t="str">
        <f>IF(COUNTIF(Customers!A:A, H4135)&gt;0, "Valid", "Invalid")</f>
        <v>Valid</v>
      </c>
      <c r="L4135" t="str">
        <f t="shared" si="320"/>
        <v>3</v>
      </c>
      <c r="M4135" t="str">
        <f t="shared" si="321"/>
        <v>2023</v>
      </c>
      <c r="N4135">
        <f t="shared" si="322"/>
        <v>77626.86</v>
      </c>
      <c r="O4135">
        <f t="shared" si="323"/>
        <v>77626.86</v>
      </c>
      <c r="P4135" t="str">
        <f t="shared" si="324"/>
        <v/>
      </c>
      <c r="Q4135" s="48" t="str">
        <f>IF(O4135="","",
   IF(OR(O4135&lt;EDA_Outlier_Analysis!$C$10, O4135&gt;EDA_Outlier_Analysis!$C$11),
      "Outlier",
      "Normal"))</f>
        <v>Normal</v>
      </c>
      <c r="R4135" t="str">
        <f>IF(P4135="","",
   IF(OR(P4135 &lt; EDA_Outlier_Analysis!$F$7, P4135 &gt; EDA_Outlier_Analysis!$F$8),
      "Outlier",
      "Normal"))</f>
        <v/>
      </c>
      <c r="S4135" t="str">
        <f>IF(N4135="","",
   IF(OR(N4135 &lt;EDA_Outlier_Analysis!$I$10, N4135 &gt; EDA_Outlier_Analysis!$I$11),
      "Outlier",
      "Normal"))</f>
        <v>Normal</v>
      </c>
    </row>
    <row r="4136" spans="1:19">
      <c r="A4136" t="s">
        <v>9241</v>
      </c>
      <c r="B4136" s="4">
        <v>44746</v>
      </c>
      <c r="C4136" s="2">
        <v>55436.77</v>
      </c>
      <c r="D4136" t="s">
        <v>849</v>
      </c>
      <c r="E4136" t="s">
        <v>850</v>
      </c>
      <c r="F4136" t="s">
        <v>9</v>
      </c>
      <c r="G4136" t="s">
        <v>24</v>
      </c>
      <c r="H4136" t="s">
        <v>493</v>
      </c>
      <c r="J4136" t="s">
        <v>9242</v>
      </c>
      <c r="K4136" t="str">
        <f>IF(COUNTIF(Customers!A:A, H4136)&gt;0, "Valid", "Invalid")</f>
        <v>Valid</v>
      </c>
      <c r="L4136" t="str">
        <f t="shared" si="320"/>
        <v>7</v>
      </c>
      <c r="M4136" t="str">
        <f t="shared" si="321"/>
        <v>2022</v>
      </c>
      <c r="N4136">
        <f t="shared" si="322"/>
        <v>55436.77</v>
      </c>
      <c r="O4136">
        <f t="shared" si="323"/>
        <v>55436.77</v>
      </c>
      <c r="P4136" t="str">
        <f t="shared" si="324"/>
        <v/>
      </c>
      <c r="Q4136" s="48" t="str">
        <f>IF(O4136="","",
   IF(OR(O4136&lt;EDA_Outlier_Analysis!$C$10, O4136&gt;EDA_Outlier_Analysis!$C$11),
      "Outlier",
      "Normal"))</f>
        <v>Normal</v>
      </c>
      <c r="R4136" t="str">
        <f>IF(P4136="","",
   IF(OR(P4136 &lt; EDA_Outlier_Analysis!$F$7, P4136 &gt; EDA_Outlier_Analysis!$F$8),
      "Outlier",
      "Normal"))</f>
        <v/>
      </c>
      <c r="S4136" t="str">
        <f>IF(N4136="","",
   IF(OR(N4136 &lt;EDA_Outlier_Analysis!$I$10, N4136 &gt; EDA_Outlier_Analysis!$I$11),
      "Outlier",
      "Normal"))</f>
        <v>Normal</v>
      </c>
    </row>
    <row r="4137" spans="1:19">
      <c r="A4137" t="s">
        <v>9243</v>
      </c>
      <c r="B4137" s="4">
        <v>45157</v>
      </c>
      <c r="C4137" s="2">
        <v>184778.06</v>
      </c>
      <c r="D4137" t="s">
        <v>849</v>
      </c>
      <c r="E4137" t="s">
        <v>868</v>
      </c>
      <c r="F4137" t="s">
        <v>9</v>
      </c>
      <c r="G4137" t="s">
        <v>20</v>
      </c>
      <c r="H4137" t="s">
        <v>22</v>
      </c>
      <c r="J4137" t="s">
        <v>9244</v>
      </c>
      <c r="K4137" t="str">
        <f>IF(COUNTIF(Customers!A:A, H4137)&gt;0, "Valid", "Invalid")</f>
        <v>Valid</v>
      </c>
      <c r="L4137" t="str">
        <f t="shared" si="320"/>
        <v>8</v>
      </c>
      <c r="M4137" t="str">
        <f t="shared" si="321"/>
        <v>2023</v>
      </c>
      <c r="N4137">
        <f t="shared" si="322"/>
        <v>184778.06</v>
      </c>
      <c r="O4137">
        <f t="shared" si="323"/>
        <v>184778.06</v>
      </c>
      <c r="P4137" t="str">
        <f t="shared" si="324"/>
        <v/>
      </c>
      <c r="Q4137" s="48" t="str">
        <f>IF(O4137="","",
   IF(OR(O4137&lt;EDA_Outlier_Analysis!$C$10, O4137&gt;EDA_Outlier_Analysis!$C$11),
      "Outlier",
      "Normal"))</f>
        <v>Normal</v>
      </c>
      <c r="R4137" t="str">
        <f>IF(P4137="","",
   IF(OR(P4137 &lt; EDA_Outlier_Analysis!$F$7, P4137 &gt; EDA_Outlier_Analysis!$F$8),
      "Outlier",
      "Normal"))</f>
        <v/>
      </c>
      <c r="S4137" t="str">
        <f>IF(N4137="","",
   IF(OR(N4137 &lt;EDA_Outlier_Analysis!$I$10, N4137 &gt; EDA_Outlier_Analysis!$I$11),
      "Outlier",
      "Normal"))</f>
        <v>Normal</v>
      </c>
    </row>
    <row r="4138" spans="1:19">
      <c r="A4138" t="s">
        <v>9245</v>
      </c>
      <c r="B4138" s="4">
        <v>44694</v>
      </c>
      <c r="C4138" s="2">
        <v>224727.1</v>
      </c>
      <c r="D4138" t="s">
        <v>849</v>
      </c>
      <c r="E4138" t="s">
        <v>853</v>
      </c>
      <c r="F4138" t="s">
        <v>9</v>
      </c>
      <c r="G4138" t="s">
        <v>20</v>
      </c>
      <c r="H4138" t="s">
        <v>429</v>
      </c>
      <c r="J4138" t="s">
        <v>9246</v>
      </c>
      <c r="K4138" t="str">
        <f>IF(COUNTIF(Customers!A:A, H4138)&gt;0, "Valid", "Invalid")</f>
        <v>Valid</v>
      </c>
      <c r="L4138" t="str">
        <f t="shared" si="320"/>
        <v>5</v>
      </c>
      <c r="M4138" t="str">
        <f t="shared" si="321"/>
        <v>2022</v>
      </c>
      <c r="N4138">
        <f t="shared" si="322"/>
        <v>224727.1</v>
      </c>
      <c r="O4138">
        <f t="shared" si="323"/>
        <v>224727.1</v>
      </c>
      <c r="P4138" t="str">
        <f t="shared" si="324"/>
        <v/>
      </c>
      <c r="Q4138" s="48" t="str">
        <f>IF(O4138="","",
   IF(OR(O4138&lt;EDA_Outlier_Analysis!$C$10, O4138&gt;EDA_Outlier_Analysis!$C$11),
      "Outlier",
      "Normal"))</f>
        <v>Normal</v>
      </c>
      <c r="R4138" t="str">
        <f>IF(P4138="","",
   IF(OR(P4138 &lt; EDA_Outlier_Analysis!$F$7, P4138 &gt; EDA_Outlier_Analysis!$F$8),
      "Outlier",
      "Normal"))</f>
        <v/>
      </c>
      <c r="S4138" t="str">
        <f>IF(N4138="","",
   IF(OR(N4138 &lt;EDA_Outlier_Analysis!$I$10, N4138 &gt; EDA_Outlier_Analysis!$I$11),
      "Outlier",
      "Normal"))</f>
        <v>Normal</v>
      </c>
    </row>
    <row r="4139" spans="1:19">
      <c r="A4139" t="s">
        <v>9247</v>
      </c>
      <c r="B4139" s="4">
        <v>44950</v>
      </c>
      <c r="C4139" s="2">
        <v>-53924.85</v>
      </c>
      <c r="D4139" t="s">
        <v>840</v>
      </c>
      <c r="E4139" t="s">
        <v>905</v>
      </c>
      <c r="F4139" t="s">
        <v>10</v>
      </c>
      <c r="G4139" t="s">
        <v>24</v>
      </c>
      <c r="I4139" t="s">
        <v>909</v>
      </c>
      <c r="J4139" t="s">
        <v>9248</v>
      </c>
      <c r="K4139" t="str">
        <f>IF(COUNTIF(Customers!A:A, H4139)&gt;0, "Valid", "Invalid")</f>
        <v>Invalid</v>
      </c>
      <c r="L4139" t="str">
        <f t="shared" si="320"/>
        <v>1</v>
      </c>
      <c r="M4139" t="str">
        <f t="shared" si="321"/>
        <v>2023</v>
      </c>
      <c r="N4139">
        <f t="shared" si="322"/>
        <v>-53924.85</v>
      </c>
      <c r="O4139" t="str">
        <f t="shared" si="323"/>
        <v/>
      </c>
      <c r="P4139">
        <f t="shared" si="324"/>
        <v>53924.85</v>
      </c>
      <c r="Q4139" s="48" t="str">
        <f>IF(O4139="","",
   IF(OR(O4139&lt;EDA_Outlier_Analysis!$C$10, O4139&gt;EDA_Outlier_Analysis!$C$11),
      "Outlier",
      "Normal"))</f>
        <v/>
      </c>
      <c r="R4139" t="str">
        <f>IF(P4139="","",
   IF(OR(P4139 &lt; EDA_Outlier_Analysis!$F$7, P4139 &gt; EDA_Outlier_Analysis!$F$8),
      "Outlier",
      "Normal"))</f>
        <v>Outlier</v>
      </c>
      <c r="S4139" t="str">
        <f>IF(N4139="","",
   IF(OR(N4139 &lt;EDA_Outlier_Analysis!$I$10, N4139 &gt; EDA_Outlier_Analysis!$I$11),
      "Outlier",
      "Normal"))</f>
        <v>Normal</v>
      </c>
    </row>
    <row r="4140" spans="1:19">
      <c r="A4140" t="s">
        <v>9249</v>
      </c>
      <c r="B4140" s="4">
        <v>45248</v>
      </c>
      <c r="C4140" s="2">
        <v>111962.74</v>
      </c>
      <c r="D4140" t="s">
        <v>849</v>
      </c>
      <c r="E4140" t="s">
        <v>853</v>
      </c>
      <c r="F4140" t="s">
        <v>9</v>
      </c>
      <c r="G4140" t="s">
        <v>34</v>
      </c>
      <c r="H4140" t="s">
        <v>645</v>
      </c>
      <c r="J4140" t="s">
        <v>9250</v>
      </c>
      <c r="K4140" t="str">
        <f>IF(COUNTIF(Customers!A:A, H4140)&gt;0, "Valid", "Invalid")</f>
        <v>Valid</v>
      </c>
      <c r="L4140" t="str">
        <f t="shared" si="320"/>
        <v>11</v>
      </c>
      <c r="M4140" t="str">
        <f t="shared" si="321"/>
        <v>2023</v>
      </c>
      <c r="N4140">
        <f t="shared" si="322"/>
        <v>111962.74</v>
      </c>
      <c r="O4140">
        <f t="shared" si="323"/>
        <v>111962.74</v>
      </c>
      <c r="P4140" t="str">
        <f t="shared" si="324"/>
        <v/>
      </c>
      <c r="Q4140" s="48" t="str">
        <f>IF(O4140="","",
   IF(OR(O4140&lt;EDA_Outlier_Analysis!$C$10, O4140&gt;EDA_Outlier_Analysis!$C$11),
      "Outlier",
      "Normal"))</f>
        <v>Normal</v>
      </c>
      <c r="R4140" t="str">
        <f>IF(P4140="","",
   IF(OR(P4140 &lt; EDA_Outlier_Analysis!$F$7, P4140 &gt; EDA_Outlier_Analysis!$F$8),
      "Outlier",
      "Normal"))</f>
        <v/>
      </c>
      <c r="S4140" t="str">
        <f>IF(N4140="","",
   IF(OR(N4140 &lt;EDA_Outlier_Analysis!$I$10, N4140 &gt; EDA_Outlier_Analysis!$I$11),
      "Outlier",
      "Normal"))</f>
        <v>Normal</v>
      </c>
    </row>
    <row r="4141" spans="1:19">
      <c r="A4141" t="s">
        <v>9251</v>
      </c>
      <c r="B4141" s="4">
        <v>45166</v>
      </c>
      <c r="C4141" s="2">
        <v>-22297.67</v>
      </c>
      <c r="D4141" t="s">
        <v>840</v>
      </c>
      <c r="E4141" t="s">
        <v>864</v>
      </c>
      <c r="F4141" t="s">
        <v>9</v>
      </c>
      <c r="G4141" t="s">
        <v>31</v>
      </c>
      <c r="I4141" t="s">
        <v>4371</v>
      </c>
      <c r="J4141" t="s">
        <v>9252</v>
      </c>
      <c r="K4141" t="str">
        <f>IF(COUNTIF(Customers!A:A, H4141)&gt;0, "Valid", "Invalid")</f>
        <v>Invalid</v>
      </c>
      <c r="L4141" t="str">
        <f t="shared" si="320"/>
        <v>8</v>
      </c>
      <c r="M4141" t="str">
        <f t="shared" si="321"/>
        <v>2023</v>
      </c>
      <c r="N4141">
        <f t="shared" si="322"/>
        <v>-22297.67</v>
      </c>
      <c r="O4141" t="str">
        <f t="shared" si="323"/>
        <v/>
      </c>
      <c r="P4141">
        <f t="shared" si="324"/>
        <v>22297.67</v>
      </c>
      <c r="Q4141" s="48" t="str">
        <f>IF(O4141="","",
   IF(OR(O4141&lt;EDA_Outlier_Analysis!$C$10, O4141&gt;EDA_Outlier_Analysis!$C$11),
      "Outlier",
      "Normal"))</f>
        <v/>
      </c>
      <c r="R4141" t="str">
        <f>IF(P4141="","",
   IF(OR(P4141 &lt; EDA_Outlier_Analysis!$F$7, P4141 &gt; EDA_Outlier_Analysis!$F$8),
      "Outlier",
      "Normal"))</f>
        <v>Outlier</v>
      </c>
      <c r="S4141" t="str">
        <f>IF(N4141="","",
   IF(OR(N4141 &lt;EDA_Outlier_Analysis!$I$10, N4141 &gt; EDA_Outlier_Analysis!$I$11),
      "Outlier",
      "Normal"))</f>
        <v>Normal</v>
      </c>
    </row>
    <row r="4142" spans="1:19">
      <c r="A4142" t="s">
        <v>9253</v>
      </c>
      <c r="B4142" s="4">
        <v>45076</v>
      </c>
      <c r="C4142" s="2">
        <v>21492.81</v>
      </c>
      <c r="D4142" t="s">
        <v>971</v>
      </c>
      <c r="E4142" t="s">
        <v>971</v>
      </c>
      <c r="F4142" t="s">
        <v>9</v>
      </c>
      <c r="G4142" t="s">
        <v>24</v>
      </c>
      <c r="J4142" t="s">
        <v>9254</v>
      </c>
      <c r="K4142" t="str">
        <f>IF(COUNTIF(Customers!A:A, H4142)&gt;0, "Valid", "Invalid")</f>
        <v>Invalid</v>
      </c>
      <c r="L4142" t="str">
        <f t="shared" si="320"/>
        <v>5</v>
      </c>
      <c r="M4142" t="str">
        <f t="shared" si="321"/>
        <v>2023</v>
      </c>
      <c r="N4142">
        <f t="shared" si="322"/>
        <v>-21492.81</v>
      </c>
      <c r="O4142" t="str">
        <f t="shared" si="323"/>
        <v/>
      </c>
      <c r="P4142" t="str">
        <f t="shared" si="324"/>
        <v/>
      </c>
      <c r="Q4142" s="48" t="str">
        <f>IF(O4142="","",
   IF(OR(O4142&lt;EDA_Outlier_Analysis!$C$10, O4142&gt;EDA_Outlier_Analysis!$C$11),
      "Outlier",
      "Normal"))</f>
        <v/>
      </c>
      <c r="R4142" t="str">
        <f>IF(P4142="","",
   IF(OR(P4142 &lt; EDA_Outlier_Analysis!$F$7, P4142 &gt; EDA_Outlier_Analysis!$F$8),
      "Outlier",
      "Normal"))</f>
        <v/>
      </c>
      <c r="S4142" t="str">
        <f>IF(N4142="","",
   IF(OR(N4142 &lt;EDA_Outlier_Analysis!$I$10, N4142 &gt; EDA_Outlier_Analysis!$I$11),
      "Outlier",
      "Normal"))</f>
        <v>Normal</v>
      </c>
    </row>
    <row r="4143" spans="1:19">
      <c r="A4143" t="s">
        <v>9255</v>
      </c>
      <c r="B4143" s="4">
        <v>45228</v>
      </c>
      <c r="C4143" s="2">
        <v>23921.07</v>
      </c>
      <c r="D4143" t="s">
        <v>971</v>
      </c>
      <c r="E4143" t="s">
        <v>971</v>
      </c>
      <c r="F4143" t="s">
        <v>11</v>
      </c>
      <c r="G4143" t="s">
        <v>34</v>
      </c>
      <c r="J4143" t="s">
        <v>9256</v>
      </c>
      <c r="K4143" t="str">
        <f>IF(COUNTIF(Customers!A:A, H4143)&gt;0, "Valid", "Invalid")</f>
        <v>Invalid</v>
      </c>
      <c r="L4143" t="str">
        <f t="shared" si="320"/>
        <v>10</v>
      </c>
      <c r="M4143" t="str">
        <f t="shared" si="321"/>
        <v>2023</v>
      </c>
      <c r="N4143">
        <f t="shared" si="322"/>
        <v>-23921.07</v>
      </c>
      <c r="O4143" t="str">
        <f t="shared" si="323"/>
        <v/>
      </c>
      <c r="P4143" t="str">
        <f t="shared" si="324"/>
        <v/>
      </c>
      <c r="Q4143" s="48" t="str">
        <f>IF(O4143="","",
   IF(OR(O4143&lt;EDA_Outlier_Analysis!$C$10, O4143&gt;EDA_Outlier_Analysis!$C$11),
      "Outlier",
      "Normal"))</f>
        <v/>
      </c>
      <c r="R4143" t="str">
        <f>IF(P4143="","",
   IF(OR(P4143 &lt; EDA_Outlier_Analysis!$F$7, P4143 &gt; EDA_Outlier_Analysis!$F$8),
      "Outlier",
      "Normal"))</f>
        <v/>
      </c>
      <c r="S4143" t="str">
        <f>IF(N4143="","",
   IF(OR(N4143 &lt;EDA_Outlier_Analysis!$I$10, N4143 &gt; EDA_Outlier_Analysis!$I$11),
      "Outlier",
      "Normal"))</f>
        <v>Normal</v>
      </c>
    </row>
    <row r="4144" spans="1:19">
      <c r="A4144" t="s">
        <v>9257</v>
      </c>
      <c r="B4144" s="4">
        <v>45187</v>
      </c>
      <c r="C4144" s="2">
        <v>-48911.11</v>
      </c>
      <c r="D4144" t="s">
        <v>840</v>
      </c>
      <c r="E4144" t="s">
        <v>845</v>
      </c>
      <c r="F4144" t="s">
        <v>9</v>
      </c>
      <c r="G4144" t="s">
        <v>31</v>
      </c>
      <c r="I4144" t="s">
        <v>2017</v>
      </c>
      <c r="J4144" t="s">
        <v>9258</v>
      </c>
      <c r="K4144" t="str">
        <f>IF(COUNTIF(Customers!A:A, H4144)&gt;0, "Valid", "Invalid")</f>
        <v>Invalid</v>
      </c>
      <c r="L4144" t="str">
        <f t="shared" si="320"/>
        <v>9</v>
      </c>
      <c r="M4144" t="str">
        <f t="shared" si="321"/>
        <v>2023</v>
      </c>
      <c r="N4144">
        <f t="shared" si="322"/>
        <v>-48911.11</v>
      </c>
      <c r="O4144" t="str">
        <f t="shared" si="323"/>
        <v/>
      </c>
      <c r="P4144">
        <f t="shared" si="324"/>
        <v>48911.11</v>
      </c>
      <c r="Q4144" s="48" t="str">
        <f>IF(O4144="","",
   IF(OR(O4144&lt;EDA_Outlier_Analysis!$C$10, O4144&gt;EDA_Outlier_Analysis!$C$11),
      "Outlier",
      "Normal"))</f>
        <v/>
      </c>
      <c r="R4144" t="str">
        <f>IF(P4144="","",
   IF(OR(P4144 &lt; EDA_Outlier_Analysis!$F$7, P4144 &gt; EDA_Outlier_Analysis!$F$8),
      "Outlier",
      "Normal"))</f>
        <v>Normal</v>
      </c>
      <c r="S4144" t="str">
        <f>IF(N4144="","",
   IF(OR(N4144 &lt;EDA_Outlier_Analysis!$I$10, N4144 &gt; EDA_Outlier_Analysis!$I$11),
      "Outlier",
      "Normal"))</f>
        <v>Normal</v>
      </c>
    </row>
    <row r="4145" spans="1:19">
      <c r="A4145" t="s">
        <v>9259</v>
      </c>
      <c r="B4145" s="4">
        <v>45248</v>
      </c>
      <c r="C4145" s="2">
        <v>-46901.03</v>
      </c>
      <c r="D4145" t="s">
        <v>840</v>
      </c>
      <c r="E4145" t="s">
        <v>864</v>
      </c>
      <c r="F4145" t="s">
        <v>11</v>
      </c>
      <c r="G4145" t="s">
        <v>20</v>
      </c>
      <c r="I4145" t="s">
        <v>1620</v>
      </c>
      <c r="J4145" t="s">
        <v>9260</v>
      </c>
      <c r="K4145" t="str">
        <f>IF(COUNTIF(Customers!A:A, H4145)&gt;0, "Valid", "Invalid")</f>
        <v>Invalid</v>
      </c>
      <c r="L4145" t="str">
        <f t="shared" si="320"/>
        <v>11</v>
      </c>
      <c r="M4145" t="str">
        <f t="shared" si="321"/>
        <v>2023</v>
      </c>
      <c r="N4145">
        <f t="shared" si="322"/>
        <v>-46901.03</v>
      </c>
      <c r="O4145" t="str">
        <f t="shared" si="323"/>
        <v/>
      </c>
      <c r="P4145">
        <f t="shared" si="324"/>
        <v>46901.03</v>
      </c>
      <c r="Q4145" s="48" t="str">
        <f>IF(O4145="","",
   IF(OR(O4145&lt;EDA_Outlier_Analysis!$C$10, O4145&gt;EDA_Outlier_Analysis!$C$11),
      "Outlier",
      "Normal"))</f>
        <v/>
      </c>
      <c r="R4145" t="str">
        <f>IF(P4145="","",
   IF(OR(P4145 &lt; EDA_Outlier_Analysis!$F$7, P4145 &gt; EDA_Outlier_Analysis!$F$8),
      "Outlier",
      "Normal"))</f>
        <v>Normal</v>
      </c>
      <c r="S4145" t="str">
        <f>IF(N4145="","",
   IF(OR(N4145 &lt;EDA_Outlier_Analysis!$I$10, N4145 &gt; EDA_Outlier_Analysis!$I$11),
      "Outlier",
      "Normal"))</f>
        <v>Normal</v>
      </c>
    </row>
    <row r="4146" spans="1:19">
      <c r="A4146" t="s">
        <v>9261</v>
      </c>
      <c r="B4146" s="4">
        <v>45162</v>
      </c>
      <c r="C4146" s="2">
        <v>-78851.75</v>
      </c>
      <c r="D4146" t="s">
        <v>840</v>
      </c>
      <c r="E4146" t="s">
        <v>841</v>
      </c>
      <c r="F4146" t="s">
        <v>10</v>
      </c>
      <c r="G4146" t="s">
        <v>20</v>
      </c>
      <c r="I4146" t="s">
        <v>1096</v>
      </c>
      <c r="J4146" t="s">
        <v>9262</v>
      </c>
      <c r="K4146" t="str">
        <f>IF(COUNTIF(Customers!A:A, H4146)&gt;0, "Valid", "Invalid")</f>
        <v>Invalid</v>
      </c>
      <c r="L4146" t="str">
        <f t="shared" si="320"/>
        <v>8</v>
      </c>
      <c r="M4146" t="str">
        <f t="shared" si="321"/>
        <v>2023</v>
      </c>
      <c r="N4146">
        <f t="shared" si="322"/>
        <v>-78851.75</v>
      </c>
      <c r="O4146" t="str">
        <f t="shared" si="323"/>
        <v/>
      </c>
      <c r="P4146">
        <f t="shared" si="324"/>
        <v>78851.75</v>
      </c>
      <c r="Q4146" s="48" t="str">
        <f>IF(O4146="","",
   IF(OR(O4146&lt;EDA_Outlier_Analysis!$C$10, O4146&gt;EDA_Outlier_Analysis!$C$11),
      "Outlier",
      "Normal"))</f>
        <v/>
      </c>
      <c r="R4146" t="str">
        <f>IF(P4146="","",
   IF(OR(P4146 &lt; EDA_Outlier_Analysis!$F$7, P4146 &gt; EDA_Outlier_Analysis!$F$8),
      "Outlier",
      "Normal"))</f>
        <v>Outlier</v>
      </c>
      <c r="S4146" t="str">
        <f>IF(N4146="","",
   IF(OR(N4146 &lt;EDA_Outlier_Analysis!$I$10, N4146 &gt; EDA_Outlier_Analysis!$I$11),
      "Outlier",
      "Normal"))</f>
        <v>Normal</v>
      </c>
    </row>
    <row r="4147" spans="1:19">
      <c r="A4147" t="s">
        <v>9263</v>
      </c>
      <c r="B4147" s="4">
        <v>44944</v>
      </c>
      <c r="C4147" s="2">
        <v>-14659.5</v>
      </c>
      <c r="D4147" t="s">
        <v>840</v>
      </c>
      <c r="E4147" t="s">
        <v>841</v>
      </c>
      <c r="F4147" t="s">
        <v>11</v>
      </c>
      <c r="G4147" t="s">
        <v>24</v>
      </c>
      <c r="I4147" t="s">
        <v>1524</v>
      </c>
      <c r="J4147" t="s">
        <v>9264</v>
      </c>
      <c r="K4147" t="str">
        <f>IF(COUNTIF(Customers!A:A, H4147)&gt;0, "Valid", "Invalid")</f>
        <v>Invalid</v>
      </c>
      <c r="L4147" t="str">
        <f t="shared" si="320"/>
        <v>1</v>
      </c>
      <c r="M4147" t="str">
        <f t="shared" si="321"/>
        <v>2023</v>
      </c>
      <c r="N4147">
        <f t="shared" si="322"/>
        <v>-14659.5</v>
      </c>
      <c r="O4147" t="str">
        <f t="shared" si="323"/>
        <v/>
      </c>
      <c r="P4147">
        <f t="shared" si="324"/>
        <v>14659.5</v>
      </c>
      <c r="Q4147" s="48" t="str">
        <f>IF(O4147="","",
   IF(OR(O4147&lt;EDA_Outlier_Analysis!$C$10, O4147&gt;EDA_Outlier_Analysis!$C$11),
      "Outlier",
      "Normal"))</f>
        <v/>
      </c>
      <c r="R4147" t="str">
        <f>IF(P4147="","",
   IF(OR(P4147 &lt; EDA_Outlier_Analysis!$F$7, P4147 &gt; EDA_Outlier_Analysis!$F$8),
      "Outlier",
      "Normal"))</f>
        <v>Outlier</v>
      </c>
      <c r="S4147" t="str">
        <f>IF(N4147="","",
   IF(OR(N4147 &lt;EDA_Outlier_Analysis!$I$10, N4147 &gt; EDA_Outlier_Analysis!$I$11),
      "Outlier",
      "Normal"))</f>
        <v>Normal</v>
      </c>
    </row>
    <row r="4148" spans="1:19">
      <c r="A4148" t="s">
        <v>9265</v>
      </c>
      <c r="B4148" s="4">
        <v>44714</v>
      </c>
      <c r="C4148" s="2">
        <v>-36759.58</v>
      </c>
      <c r="D4148" t="s">
        <v>840</v>
      </c>
      <c r="E4148" t="s">
        <v>845</v>
      </c>
      <c r="F4148" t="s">
        <v>9</v>
      </c>
      <c r="G4148" t="s">
        <v>31</v>
      </c>
      <c r="I4148" t="s">
        <v>1394</v>
      </c>
      <c r="J4148" t="s">
        <v>9266</v>
      </c>
      <c r="K4148" t="str">
        <f>IF(COUNTIF(Customers!A:A, H4148)&gt;0, "Valid", "Invalid")</f>
        <v>Invalid</v>
      </c>
      <c r="L4148" t="str">
        <f t="shared" si="320"/>
        <v>6</v>
      </c>
      <c r="M4148" t="str">
        <f t="shared" si="321"/>
        <v>2022</v>
      </c>
      <c r="N4148">
        <f t="shared" si="322"/>
        <v>-36759.58</v>
      </c>
      <c r="O4148" t="str">
        <f t="shared" si="323"/>
        <v/>
      </c>
      <c r="P4148">
        <f t="shared" si="324"/>
        <v>36759.58</v>
      </c>
      <c r="Q4148" s="48" t="str">
        <f>IF(O4148="","",
   IF(OR(O4148&lt;EDA_Outlier_Analysis!$C$10, O4148&gt;EDA_Outlier_Analysis!$C$11),
      "Outlier",
      "Normal"))</f>
        <v/>
      </c>
      <c r="R4148" t="str">
        <f>IF(P4148="","",
   IF(OR(P4148 &lt; EDA_Outlier_Analysis!$F$7, P4148 &gt; EDA_Outlier_Analysis!$F$8),
      "Outlier",
      "Normal"))</f>
        <v>Normal</v>
      </c>
      <c r="S4148" t="str">
        <f>IF(N4148="","",
   IF(OR(N4148 &lt;EDA_Outlier_Analysis!$I$10, N4148 &gt; EDA_Outlier_Analysis!$I$11),
      "Outlier",
      "Normal"))</f>
        <v>Normal</v>
      </c>
    </row>
    <row r="4149" spans="1:19">
      <c r="A4149" t="s">
        <v>9267</v>
      </c>
      <c r="B4149" s="4">
        <v>45100</v>
      </c>
      <c r="C4149" s="2">
        <v>173382.51</v>
      </c>
      <c r="D4149" t="s">
        <v>849</v>
      </c>
      <c r="E4149" t="s">
        <v>868</v>
      </c>
      <c r="F4149" t="s">
        <v>11</v>
      </c>
      <c r="G4149" t="s">
        <v>24</v>
      </c>
      <c r="H4149" t="s">
        <v>347</v>
      </c>
      <c r="J4149" t="s">
        <v>9268</v>
      </c>
      <c r="K4149" t="str">
        <f>IF(COUNTIF(Customers!A:A, H4149)&gt;0, "Valid", "Invalid")</f>
        <v>Valid</v>
      </c>
      <c r="L4149" t="str">
        <f t="shared" si="320"/>
        <v>6</v>
      </c>
      <c r="M4149" t="str">
        <f t="shared" si="321"/>
        <v>2023</v>
      </c>
      <c r="N4149">
        <f t="shared" si="322"/>
        <v>173382.51</v>
      </c>
      <c r="O4149">
        <f t="shared" si="323"/>
        <v>173382.51</v>
      </c>
      <c r="P4149" t="str">
        <f t="shared" si="324"/>
        <v/>
      </c>
      <c r="Q4149" s="48" t="str">
        <f>IF(O4149="","",
   IF(OR(O4149&lt;EDA_Outlier_Analysis!$C$10, O4149&gt;EDA_Outlier_Analysis!$C$11),
      "Outlier",
      "Normal"))</f>
        <v>Normal</v>
      </c>
      <c r="R4149" t="str">
        <f>IF(P4149="","",
   IF(OR(P4149 &lt; EDA_Outlier_Analysis!$F$7, P4149 &gt; EDA_Outlier_Analysis!$F$8),
      "Outlier",
      "Normal"))</f>
        <v/>
      </c>
      <c r="S4149" t="str">
        <f>IF(N4149="","",
   IF(OR(N4149 &lt;EDA_Outlier_Analysis!$I$10, N4149 &gt; EDA_Outlier_Analysis!$I$11),
      "Outlier",
      "Normal"))</f>
        <v>Normal</v>
      </c>
    </row>
    <row r="4150" spans="1:19">
      <c r="A4150" t="s">
        <v>9269</v>
      </c>
      <c r="B4150" s="4">
        <v>44597</v>
      </c>
      <c r="C4150" s="2">
        <v>60357.24</v>
      </c>
      <c r="D4150" t="s">
        <v>849</v>
      </c>
      <c r="E4150" t="s">
        <v>853</v>
      </c>
      <c r="F4150" t="s">
        <v>10</v>
      </c>
      <c r="G4150" t="s">
        <v>34</v>
      </c>
      <c r="H4150" t="s">
        <v>449</v>
      </c>
      <c r="J4150" t="s">
        <v>9270</v>
      </c>
      <c r="K4150" t="str">
        <f>IF(COUNTIF(Customers!A:A, H4150)&gt;0, "Valid", "Invalid")</f>
        <v>Valid</v>
      </c>
      <c r="L4150" t="str">
        <f t="shared" si="320"/>
        <v>2</v>
      </c>
      <c r="M4150" t="str">
        <f t="shared" si="321"/>
        <v>2022</v>
      </c>
      <c r="N4150">
        <f t="shared" si="322"/>
        <v>60357.24</v>
      </c>
      <c r="O4150">
        <f t="shared" si="323"/>
        <v>60357.24</v>
      </c>
      <c r="P4150" t="str">
        <f t="shared" si="324"/>
        <v/>
      </c>
      <c r="Q4150" s="48" t="str">
        <f>IF(O4150="","",
   IF(OR(O4150&lt;EDA_Outlier_Analysis!$C$10, O4150&gt;EDA_Outlier_Analysis!$C$11),
      "Outlier",
      "Normal"))</f>
        <v>Normal</v>
      </c>
      <c r="R4150" t="str">
        <f>IF(P4150="","",
   IF(OR(P4150 &lt; EDA_Outlier_Analysis!$F$7, P4150 &gt; EDA_Outlier_Analysis!$F$8),
      "Outlier",
      "Normal"))</f>
        <v/>
      </c>
      <c r="S4150" t="str">
        <f>IF(N4150="","",
   IF(OR(N4150 &lt;EDA_Outlier_Analysis!$I$10, N4150 &gt; EDA_Outlier_Analysis!$I$11),
      "Outlier",
      "Normal"))</f>
        <v>Normal</v>
      </c>
    </row>
    <row r="4151" spans="1:19">
      <c r="A4151" t="s">
        <v>9271</v>
      </c>
      <c r="B4151" s="4">
        <v>44580</v>
      </c>
      <c r="C4151" s="2">
        <v>130681.88</v>
      </c>
      <c r="D4151" t="s">
        <v>849</v>
      </c>
      <c r="E4151" t="s">
        <v>850</v>
      </c>
      <c r="F4151" t="s">
        <v>10</v>
      </c>
      <c r="G4151" t="s">
        <v>20</v>
      </c>
      <c r="H4151" t="s">
        <v>505</v>
      </c>
      <c r="J4151" t="s">
        <v>9272</v>
      </c>
      <c r="K4151" t="str">
        <f>IF(COUNTIF(Customers!A:A, H4151)&gt;0, "Valid", "Invalid")</f>
        <v>Valid</v>
      </c>
      <c r="L4151" t="str">
        <f t="shared" si="320"/>
        <v>1</v>
      </c>
      <c r="M4151" t="str">
        <f t="shared" si="321"/>
        <v>2022</v>
      </c>
      <c r="N4151">
        <f t="shared" si="322"/>
        <v>130681.88</v>
      </c>
      <c r="O4151">
        <f t="shared" si="323"/>
        <v>130681.88</v>
      </c>
      <c r="P4151" t="str">
        <f t="shared" si="324"/>
        <v/>
      </c>
      <c r="Q4151" s="48" t="str">
        <f>IF(O4151="","",
   IF(OR(O4151&lt;EDA_Outlier_Analysis!$C$10, O4151&gt;EDA_Outlier_Analysis!$C$11),
      "Outlier",
      "Normal"))</f>
        <v>Normal</v>
      </c>
      <c r="R4151" t="str">
        <f>IF(P4151="","",
   IF(OR(P4151 &lt; EDA_Outlier_Analysis!$F$7, P4151 &gt; EDA_Outlier_Analysis!$F$8),
      "Outlier",
      "Normal"))</f>
        <v/>
      </c>
      <c r="S4151" t="str">
        <f>IF(N4151="","",
   IF(OR(N4151 &lt;EDA_Outlier_Analysis!$I$10, N4151 &gt; EDA_Outlier_Analysis!$I$11),
      "Outlier",
      "Normal"))</f>
        <v>Normal</v>
      </c>
    </row>
    <row r="4152" spans="1:19">
      <c r="A4152" t="s">
        <v>9273</v>
      </c>
      <c r="B4152" s="4">
        <v>44669</v>
      </c>
      <c r="C4152" s="2">
        <v>180456.42</v>
      </c>
      <c r="D4152" t="s">
        <v>849</v>
      </c>
      <c r="E4152" t="s">
        <v>853</v>
      </c>
      <c r="F4152" t="s">
        <v>10</v>
      </c>
      <c r="G4152" t="s">
        <v>24</v>
      </c>
      <c r="H4152" t="s">
        <v>545</v>
      </c>
      <c r="J4152" t="s">
        <v>9274</v>
      </c>
      <c r="K4152" t="str">
        <f>IF(COUNTIF(Customers!A:A, H4152)&gt;0, "Valid", "Invalid")</f>
        <v>Valid</v>
      </c>
      <c r="L4152" t="str">
        <f t="shared" si="320"/>
        <v>4</v>
      </c>
      <c r="M4152" t="str">
        <f t="shared" si="321"/>
        <v>2022</v>
      </c>
      <c r="N4152">
        <f t="shared" si="322"/>
        <v>180456.42</v>
      </c>
      <c r="O4152">
        <f t="shared" si="323"/>
        <v>180456.42</v>
      </c>
      <c r="P4152" t="str">
        <f t="shared" si="324"/>
        <v/>
      </c>
      <c r="Q4152" s="48" t="str">
        <f>IF(O4152="","",
   IF(OR(O4152&lt;EDA_Outlier_Analysis!$C$10, O4152&gt;EDA_Outlier_Analysis!$C$11),
      "Outlier",
      "Normal"))</f>
        <v>Normal</v>
      </c>
      <c r="R4152" t="str">
        <f>IF(P4152="","",
   IF(OR(P4152 &lt; EDA_Outlier_Analysis!$F$7, P4152 &gt; EDA_Outlier_Analysis!$F$8),
      "Outlier",
      "Normal"))</f>
        <v/>
      </c>
      <c r="S4152" t="str">
        <f>IF(N4152="","",
   IF(OR(N4152 &lt;EDA_Outlier_Analysis!$I$10, N4152 &gt; EDA_Outlier_Analysis!$I$11),
      "Outlier",
      "Normal"))</f>
        <v>Normal</v>
      </c>
    </row>
    <row r="4153" spans="1:19">
      <c r="A4153" t="s">
        <v>9275</v>
      </c>
      <c r="B4153" s="4">
        <v>44626</v>
      </c>
      <c r="C4153" s="2">
        <v>-22400.75</v>
      </c>
      <c r="D4153" t="s">
        <v>840</v>
      </c>
      <c r="E4153" t="s">
        <v>856</v>
      </c>
      <c r="F4153" t="s">
        <v>9</v>
      </c>
      <c r="G4153" t="s">
        <v>24</v>
      </c>
      <c r="I4153" t="s">
        <v>1112</v>
      </c>
      <c r="J4153" t="s">
        <v>9276</v>
      </c>
      <c r="K4153" t="str">
        <f>IF(COUNTIF(Customers!A:A, H4153)&gt;0, "Valid", "Invalid")</f>
        <v>Invalid</v>
      </c>
      <c r="L4153" t="str">
        <f t="shared" si="320"/>
        <v>3</v>
      </c>
      <c r="M4153" t="str">
        <f t="shared" si="321"/>
        <v>2022</v>
      </c>
      <c r="N4153">
        <f t="shared" si="322"/>
        <v>-22400.75</v>
      </c>
      <c r="O4153" t="str">
        <f t="shared" si="323"/>
        <v/>
      </c>
      <c r="P4153">
        <f t="shared" si="324"/>
        <v>22400.75</v>
      </c>
      <c r="Q4153" s="48" t="str">
        <f>IF(O4153="","",
   IF(OR(O4153&lt;EDA_Outlier_Analysis!$C$10, O4153&gt;EDA_Outlier_Analysis!$C$11),
      "Outlier",
      "Normal"))</f>
        <v/>
      </c>
      <c r="R4153" t="str">
        <f>IF(P4153="","",
   IF(OR(P4153 &lt; EDA_Outlier_Analysis!$F$7, P4153 &gt; EDA_Outlier_Analysis!$F$8),
      "Outlier",
      "Normal"))</f>
        <v>Outlier</v>
      </c>
      <c r="S4153" t="str">
        <f>IF(N4153="","",
   IF(OR(N4153 &lt;EDA_Outlier_Analysis!$I$10, N4153 &gt; EDA_Outlier_Analysis!$I$11),
      "Outlier",
      "Normal"))</f>
        <v>Normal</v>
      </c>
    </row>
    <row r="4154" spans="1:19">
      <c r="A4154" t="s">
        <v>9277</v>
      </c>
      <c r="B4154" s="4">
        <v>44570</v>
      </c>
      <c r="C4154" s="2">
        <v>38147.49</v>
      </c>
      <c r="D4154" t="s">
        <v>849</v>
      </c>
      <c r="E4154" t="s">
        <v>850</v>
      </c>
      <c r="F4154" t="s">
        <v>9</v>
      </c>
      <c r="G4154" t="s">
        <v>31</v>
      </c>
      <c r="H4154" t="s">
        <v>131</v>
      </c>
      <c r="J4154" t="s">
        <v>9278</v>
      </c>
      <c r="K4154" t="str">
        <f>IF(COUNTIF(Customers!A:A, H4154)&gt;0, "Valid", "Invalid")</f>
        <v>Valid</v>
      </c>
      <c r="L4154" t="str">
        <f t="shared" si="320"/>
        <v>1</v>
      </c>
      <c r="M4154" t="str">
        <f t="shared" si="321"/>
        <v>2022</v>
      </c>
      <c r="N4154">
        <f t="shared" si="322"/>
        <v>38147.49</v>
      </c>
      <c r="O4154">
        <f t="shared" si="323"/>
        <v>38147.49</v>
      </c>
      <c r="P4154" t="str">
        <f t="shared" si="324"/>
        <v/>
      </c>
      <c r="Q4154" s="48" t="str">
        <f>IF(O4154="","",
   IF(OR(O4154&lt;EDA_Outlier_Analysis!$C$10, O4154&gt;EDA_Outlier_Analysis!$C$11),
      "Outlier",
      "Normal"))</f>
        <v>Normal</v>
      </c>
      <c r="R4154" t="str">
        <f>IF(P4154="","",
   IF(OR(P4154 &lt; EDA_Outlier_Analysis!$F$7, P4154 &gt; EDA_Outlier_Analysis!$F$8),
      "Outlier",
      "Normal"))</f>
        <v/>
      </c>
      <c r="S4154" t="str">
        <f>IF(N4154="","",
   IF(OR(N4154 &lt;EDA_Outlier_Analysis!$I$10, N4154 &gt; EDA_Outlier_Analysis!$I$11),
      "Outlier",
      "Normal"))</f>
        <v>Normal</v>
      </c>
    </row>
    <row r="4155" spans="1:19">
      <c r="A4155" t="s">
        <v>9279</v>
      </c>
      <c r="B4155" s="4">
        <v>44982</v>
      </c>
      <c r="C4155" s="2">
        <v>-47732.26</v>
      </c>
      <c r="D4155" t="s">
        <v>840</v>
      </c>
      <c r="E4155" t="s">
        <v>864</v>
      </c>
      <c r="F4155" t="s">
        <v>11</v>
      </c>
      <c r="G4155" t="s">
        <v>20</v>
      </c>
      <c r="I4155" t="s">
        <v>846</v>
      </c>
      <c r="J4155" t="s">
        <v>9280</v>
      </c>
      <c r="K4155" t="str">
        <f>IF(COUNTIF(Customers!A:A, H4155)&gt;0, "Valid", "Invalid")</f>
        <v>Invalid</v>
      </c>
      <c r="L4155" t="str">
        <f t="shared" si="320"/>
        <v>2</v>
      </c>
      <c r="M4155" t="str">
        <f t="shared" si="321"/>
        <v>2023</v>
      </c>
      <c r="N4155">
        <f t="shared" si="322"/>
        <v>-47732.26</v>
      </c>
      <c r="O4155" t="str">
        <f t="shared" si="323"/>
        <v/>
      </c>
      <c r="P4155">
        <f t="shared" si="324"/>
        <v>47732.26</v>
      </c>
      <c r="Q4155" s="48" t="str">
        <f>IF(O4155="","",
   IF(OR(O4155&lt;EDA_Outlier_Analysis!$C$10, O4155&gt;EDA_Outlier_Analysis!$C$11),
      "Outlier",
      "Normal"))</f>
        <v/>
      </c>
      <c r="R4155" t="str">
        <f>IF(P4155="","",
   IF(OR(P4155 &lt; EDA_Outlier_Analysis!$F$7, P4155 &gt; EDA_Outlier_Analysis!$F$8),
      "Outlier",
      "Normal"))</f>
        <v>Normal</v>
      </c>
      <c r="S4155" t="str">
        <f>IF(N4155="","",
   IF(OR(N4155 &lt;EDA_Outlier_Analysis!$I$10, N4155 &gt; EDA_Outlier_Analysis!$I$11),
      "Outlier",
      "Normal"))</f>
        <v>Normal</v>
      </c>
    </row>
    <row r="4156" spans="1:19">
      <c r="A4156" t="s">
        <v>9281</v>
      </c>
      <c r="B4156" s="4">
        <v>44616</v>
      </c>
      <c r="C4156" s="2">
        <v>-41593.1</v>
      </c>
      <c r="D4156" t="s">
        <v>840</v>
      </c>
      <c r="E4156" t="s">
        <v>864</v>
      </c>
      <c r="F4156" t="s">
        <v>10</v>
      </c>
      <c r="G4156" t="s">
        <v>31</v>
      </c>
      <c r="I4156" t="s">
        <v>990</v>
      </c>
      <c r="J4156" t="s">
        <v>9282</v>
      </c>
      <c r="K4156" t="str">
        <f>IF(COUNTIF(Customers!A:A, H4156)&gt;0, "Valid", "Invalid")</f>
        <v>Invalid</v>
      </c>
      <c r="L4156" t="str">
        <f t="shared" si="320"/>
        <v>2</v>
      </c>
      <c r="M4156" t="str">
        <f t="shared" si="321"/>
        <v>2022</v>
      </c>
      <c r="N4156">
        <f t="shared" si="322"/>
        <v>-41593.1</v>
      </c>
      <c r="O4156" t="str">
        <f t="shared" si="323"/>
        <v/>
      </c>
      <c r="P4156">
        <f t="shared" si="324"/>
        <v>41593.1</v>
      </c>
      <c r="Q4156" s="48" t="str">
        <f>IF(O4156="","",
   IF(OR(O4156&lt;EDA_Outlier_Analysis!$C$10, O4156&gt;EDA_Outlier_Analysis!$C$11),
      "Outlier",
      "Normal"))</f>
        <v/>
      </c>
      <c r="R4156" t="str">
        <f>IF(P4156="","",
   IF(OR(P4156 &lt; EDA_Outlier_Analysis!$F$7, P4156 &gt; EDA_Outlier_Analysis!$F$8),
      "Outlier",
      "Normal"))</f>
        <v>Normal</v>
      </c>
      <c r="S4156" t="str">
        <f>IF(N4156="","",
   IF(OR(N4156 &lt;EDA_Outlier_Analysis!$I$10, N4156 &gt; EDA_Outlier_Analysis!$I$11),
      "Outlier",
      "Normal"))</f>
        <v>Normal</v>
      </c>
    </row>
    <row r="4157" spans="1:19">
      <c r="A4157" t="s">
        <v>9283</v>
      </c>
      <c r="B4157" s="4">
        <v>45091</v>
      </c>
      <c r="C4157" s="2">
        <v>-33529.24</v>
      </c>
      <c r="D4157" t="s">
        <v>840</v>
      </c>
      <c r="E4157" t="s">
        <v>845</v>
      </c>
      <c r="F4157" t="s">
        <v>9</v>
      </c>
      <c r="G4157" t="s">
        <v>24</v>
      </c>
      <c r="I4157" t="s">
        <v>879</v>
      </c>
      <c r="J4157" t="s">
        <v>9284</v>
      </c>
      <c r="K4157" t="str">
        <f>IF(COUNTIF(Customers!A:A, H4157)&gt;0, "Valid", "Invalid")</f>
        <v>Invalid</v>
      </c>
      <c r="L4157" t="str">
        <f t="shared" si="320"/>
        <v>6</v>
      </c>
      <c r="M4157" t="str">
        <f t="shared" si="321"/>
        <v>2023</v>
      </c>
      <c r="N4157">
        <f t="shared" si="322"/>
        <v>-33529.24</v>
      </c>
      <c r="O4157" t="str">
        <f t="shared" si="323"/>
        <v/>
      </c>
      <c r="P4157">
        <f t="shared" si="324"/>
        <v>33529.24</v>
      </c>
      <c r="Q4157" s="48" t="str">
        <f>IF(O4157="","",
   IF(OR(O4157&lt;EDA_Outlier_Analysis!$C$10, O4157&gt;EDA_Outlier_Analysis!$C$11),
      "Outlier",
      "Normal"))</f>
        <v/>
      </c>
      <c r="R4157" t="str">
        <f>IF(P4157="","",
   IF(OR(P4157 &lt; EDA_Outlier_Analysis!$F$7, P4157 &gt; EDA_Outlier_Analysis!$F$8),
      "Outlier",
      "Normal"))</f>
        <v>Normal</v>
      </c>
      <c r="S4157" t="str">
        <f>IF(N4157="","",
   IF(OR(N4157 &lt;EDA_Outlier_Analysis!$I$10, N4157 &gt; EDA_Outlier_Analysis!$I$11),
      "Outlier",
      "Normal"))</f>
        <v>Normal</v>
      </c>
    </row>
    <row r="4158" spans="1:19">
      <c r="A4158" t="s">
        <v>9285</v>
      </c>
      <c r="B4158" s="4">
        <v>44856</v>
      </c>
      <c r="C4158" s="2">
        <v>85961.47</v>
      </c>
      <c r="D4158" t="s">
        <v>849</v>
      </c>
      <c r="E4158" t="s">
        <v>853</v>
      </c>
      <c r="F4158" t="s">
        <v>10</v>
      </c>
      <c r="G4158" t="s">
        <v>24</v>
      </c>
      <c r="H4158" t="s">
        <v>209</v>
      </c>
      <c r="J4158" t="s">
        <v>9286</v>
      </c>
      <c r="K4158" t="str">
        <f>IF(COUNTIF(Customers!A:A, H4158)&gt;0, "Valid", "Invalid")</f>
        <v>Valid</v>
      </c>
      <c r="L4158" t="str">
        <f t="shared" si="320"/>
        <v>10</v>
      </c>
      <c r="M4158" t="str">
        <f t="shared" si="321"/>
        <v>2022</v>
      </c>
      <c r="N4158">
        <f t="shared" si="322"/>
        <v>85961.47</v>
      </c>
      <c r="O4158">
        <f t="shared" si="323"/>
        <v>85961.47</v>
      </c>
      <c r="P4158" t="str">
        <f t="shared" si="324"/>
        <v/>
      </c>
      <c r="Q4158" s="48" t="str">
        <f>IF(O4158="","",
   IF(OR(O4158&lt;EDA_Outlier_Analysis!$C$10, O4158&gt;EDA_Outlier_Analysis!$C$11),
      "Outlier",
      "Normal"))</f>
        <v>Normal</v>
      </c>
      <c r="R4158" t="str">
        <f>IF(P4158="","",
   IF(OR(P4158 &lt; EDA_Outlier_Analysis!$F$7, P4158 &gt; EDA_Outlier_Analysis!$F$8),
      "Outlier",
      "Normal"))</f>
        <v/>
      </c>
      <c r="S4158" t="str">
        <f>IF(N4158="","",
   IF(OR(N4158 &lt;EDA_Outlier_Analysis!$I$10, N4158 &gt; EDA_Outlier_Analysis!$I$11),
      "Outlier",
      "Normal"))</f>
        <v>Normal</v>
      </c>
    </row>
    <row r="4159" spans="1:19">
      <c r="A4159" t="s">
        <v>9287</v>
      </c>
      <c r="B4159" s="4">
        <v>45151</v>
      </c>
      <c r="C4159" s="2">
        <v>138729.01999999999</v>
      </c>
      <c r="D4159" t="s">
        <v>849</v>
      </c>
      <c r="E4159" t="s">
        <v>868</v>
      </c>
      <c r="F4159" t="s">
        <v>10</v>
      </c>
      <c r="G4159" t="s">
        <v>24</v>
      </c>
      <c r="H4159" t="s">
        <v>47</v>
      </c>
      <c r="J4159" t="s">
        <v>9288</v>
      </c>
      <c r="K4159" t="str">
        <f>IF(COUNTIF(Customers!A:A, H4159)&gt;0, "Valid", "Invalid")</f>
        <v>Valid</v>
      </c>
      <c r="L4159" t="str">
        <f t="shared" si="320"/>
        <v>8</v>
      </c>
      <c r="M4159" t="str">
        <f t="shared" si="321"/>
        <v>2023</v>
      </c>
      <c r="N4159">
        <f t="shared" si="322"/>
        <v>138729.01999999999</v>
      </c>
      <c r="O4159">
        <f t="shared" si="323"/>
        <v>138729.01999999999</v>
      </c>
      <c r="P4159" t="str">
        <f t="shared" si="324"/>
        <v/>
      </c>
      <c r="Q4159" s="48" t="str">
        <f>IF(O4159="","",
   IF(OR(O4159&lt;EDA_Outlier_Analysis!$C$10, O4159&gt;EDA_Outlier_Analysis!$C$11),
      "Outlier",
      "Normal"))</f>
        <v>Normal</v>
      </c>
      <c r="R4159" t="str">
        <f>IF(P4159="","",
   IF(OR(P4159 &lt; EDA_Outlier_Analysis!$F$7, P4159 &gt; EDA_Outlier_Analysis!$F$8),
      "Outlier",
      "Normal"))</f>
        <v/>
      </c>
      <c r="S4159" t="str">
        <f>IF(N4159="","",
   IF(OR(N4159 &lt;EDA_Outlier_Analysis!$I$10, N4159 &gt; EDA_Outlier_Analysis!$I$11),
      "Outlier",
      "Normal"))</f>
        <v>Normal</v>
      </c>
    </row>
    <row r="4160" spans="1:19">
      <c r="A4160" t="s">
        <v>9289</v>
      </c>
      <c r="B4160" s="4">
        <v>45113</v>
      </c>
      <c r="C4160" s="2">
        <v>-24710.5</v>
      </c>
      <c r="D4160" t="s">
        <v>840</v>
      </c>
      <c r="E4160" t="s">
        <v>845</v>
      </c>
      <c r="F4160" t="s">
        <v>10</v>
      </c>
      <c r="G4160" t="s">
        <v>24</v>
      </c>
      <c r="I4160" t="s">
        <v>879</v>
      </c>
      <c r="J4160" t="s">
        <v>9290</v>
      </c>
      <c r="K4160" t="str">
        <f>IF(COUNTIF(Customers!A:A, H4160)&gt;0, "Valid", "Invalid")</f>
        <v>Invalid</v>
      </c>
      <c r="L4160" t="str">
        <f t="shared" si="320"/>
        <v>7</v>
      </c>
      <c r="M4160" t="str">
        <f t="shared" si="321"/>
        <v>2023</v>
      </c>
      <c r="N4160">
        <f t="shared" si="322"/>
        <v>-24710.5</v>
      </c>
      <c r="O4160" t="str">
        <f t="shared" si="323"/>
        <v/>
      </c>
      <c r="P4160">
        <f t="shared" si="324"/>
        <v>24710.5</v>
      </c>
      <c r="Q4160" s="48" t="str">
        <f>IF(O4160="","",
   IF(OR(O4160&lt;EDA_Outlier_Analysis!$C$10, O4160&gt;EDA_Outlier_Analysis!$C$11),
      "Outlier",
      "Normal"))</f>
        <v/>
      </c>
      <c r="R4160" t="str">
        <f>IF(P4160="","",
   IF(OR(P4160 &lt; EDA_Outlier_Analysis!$F$7, P4160 &gt; EDA_Outlier_Analysis!$F$8),
      "Outlier",
      "Normal"))</f>
        <v>Outlier</v>
      </c>
      <c r="S4160" t="str">
        <f>IF(N4160="","",
   IF(OR(N4160 &lt;EDA_Outlier_Analysis!$I$10, N4160 &gt; EDA_Outlier_Analysis!$I$11),
      "Outlier",
      "Normal"))</f>
        <v>Normal</v>
      </c>
    </row>
    <row r="4161" spans="1:19">
      <c r="A4161" t="s">
        <v>9291</v>
      </c>
      <c r="B4161" s="4">
        <v>44648</v>
      </c>
      <c r="C4161" s="2">
        <v>220394.29</v>
      </c>
      <c r="D4161" t="s">
        <v>849</v>
      </c>
      <c r="E4161" t="s">
        <v>868</v>
      </c>
      <c r="F4161" t="s">
        <v>11</v>
      </c>
      <c r="G4161" t="s">
        <v>34</v>
      </c>
      <c r="H4161" t="s">
        <v>373</v>
      </c>
      <c r="J4161" t="s">
        <v>9292</v>
      </c>
      <c r="K4161" t="str">
        <f>IF(COUNTIF(Customers!A:A, H4161)&gt;0, "Valid", "Invalid")</f>
        <v>Valid</v>
      </c>
      <c r="L4161" t="str">
        <f t="shared" si="320"/>
        <v>3</v>
      </c>
      <c r="M4161" t="str">
        <f t="shared" si="321"/>
        <v>2022</v>
      </c>
      <c r="N4161">
        <f t="shared" si="322"/>
        <v>220394.29</v>
      </c>
      <c r="O4161">
        <f t="shared" si="323"/>
        <v>220394.29</v>
      </c>
      <c r="P4161" t="str">
        <f t="shared" si="324"/>
        <v/>
      </c>
      <c r="Q4161" s="48" t="str">
        <f>IF(O4161="","",
   IF(OR(O4161&lt;EDA_Outlier_Analysis!$C$10, O4161&gt;EDA_Outlier_Analysis!$C$11),
      "Outlier",
      "Normal"))</f>
        <v>Normal</v>
      </c>
      <c r="R4161" t="str">
        <f>IF(P4161="","",
   IF(OR(P4161 &lt; EDA_Outlier_Analysis!$F$7, P4161 &gt; EDA_Outlier_Analysis!$F$8),
      "Outlier",
      "Normal"))</f>
        <v/>
      </c>
      <c r="S4161" t="str">
        <f>IF(N4161="","",
   IF(OR(N4161 &lt;EDA_Outlier_Analysis!$I$10, N4161 &gt; EDA_Outlier_Analysis!$I$11),
      "Outlier",
      "Normal"))</f>
        <v>Normal</v>
      </c>
    </row>
    <row r="4162" spans="1:19">
      <c r="A4162" t="s">
        <v>9293</v>
      </c>
      <c r="B4162" s="4">
        <v>44984</v>
      </c>
      <c r="C4162" s="2">
        <v>-18968.560000000001</v>
      </c>
      <c r="D4162" t="s">
        <v>840</v>
      </c>
      <c r="E4162" t="s">
        <v>845</v>
      </c>
      <c r="F4162" t="s">
        <v>10</v>
      </c>
      <c r="G4162" t="s">
        <v>20</v>
      </c>
      <c r="I4162" t="s">
        <v>912</v>
      </c>
      <c r="J4162" t="s">
        <v>9294</v>
      </c>
      <c r="K4162" t="str">
        <f>IF(COUNTIF(Customers!A:A, H4162)&gt;0, "Valid", "Invalid")</f>
        <v>Invalid</v>
      </c>
      <c r="L4162" t="str">
        <f t="shared" si="320"/>
        <v>2</v>
      </c>
      <c r="M4162" t="str">
        <f t="shared" si="321"/>
        <v>2023</v>
      </c>
      <c r="N4162">
        <f t="shared" si="322"/>
        <v>-18968.560000000001</v>
      </c>
      <c r="O4162" t="str">
        <f t="shared" si="323"/>
        <v/>
      </c>
      <c r="P4162">
        <f t="shared" si="324"/>
        <v>18968.560000000001</v>
      </c>
      <c r="Q4162" s="48" t="str">
        <f>IF(O4162="","",
   IF(OR(O4162&lt;EDA_Outlier_Analysis!$C$10, O4162&gt;EDA_Outlier_Analysis!$C$11),
      "Outlier",
      "Normal"))</f>
        <v/>
      </c>
      <c r="R4162" t="str">
        <f>IF(P4162="","",
   IF(OR(P4162 &lt; EDA_Outlier_Analysis!$F$7, P4162 &gt; EDA_Outlier_Analysis!$F$8),
      "Outlier",
      "Normal"))</f>
        <v>Outlier</v>
      </c>
      <c r="S4162" t="str">
        <f>IF(N4162="","",
   IF(OR(N4162 &lt;EDA_Outlier_Analysis!$I$10, N4162 &gt; EDA_Outlier_Analysis!$I$11),
      "Outlier",
      "Normal"))</f>
        <v>Normal</v>
      </c>
    </row>
    <row r="4163" spans="1:19">
      <c r="A4163" t="s">
        <v>9295</v>
      </c>
      <c r="B4163" s="4">
        <v>45125</v>
      </c>
      <c r="C4163" s="2">
        <v>20980.400000000001</v>
      </c>
      <c r="D4163" t="s">
        <v>971</v>
      </c>
      <c r="E4163" t="s">
        <v>971</v>
      </c>
      <c r="F4163" t="s">
        <v>9</v>
      </c>
      <c r="G4163" t="s">
        <v>24</v>
      </c>
      <c r="J4163" t="s">
        <v>9296</v>
      </c>
      <c r="K4163" t="str">
        <f>IF(COUNTIF(Customers!A:A, H4163)&gt;0, "Valid", "Invalid")</f>
        <v>Invalid</v>
      </c>
      <c r="L4163" t="str">
        <f t="shared" ref="L4163:L4226" si="325">TEXT(B4163,"m")</f>
        <v>7</v>
      </c>
      <c r="M4163" t="str">
        <f t="shared" ref="M4163:M4226" si="326">TEXT(B4163,"yyyy")</f>
        <v>2023</v>
      </c>
      <c r="N4163">
        <f t="shared" ref="N4163:N4226" si="327">IF(D4163="Revenue",C4163,-ABS(C4163))</f>
        <v>-20980.400000000001</v>
      </c>
      <c r="O4163" t="str">
        <f t="shared" ref="O4163:O4226" si="328">IF(D4163="Revenue", C4163, "")</f>
        <v/>
      </c>
      <c r="P4163" t="str">
        <f t="shared" ref="P4163:P4226" si="329">IF(D4163="Expense", ABS(C4163), "")</f>
        <v/>
      </c>
      <c r="Q4163" s="48" t="str">
        <f>IF(O4163="","",
   IF(OR(O4163&lt;EDA_Outlier_Analysis!$C$10, O4163&gt;EDA_Outlier_Analysis!$C$11),
      "Outlier",
      "Normal"))</f>
        <v/>
      </c>
      <c r="R4163" t="str">
        <f>IF(P4163="","",
   IF(OR(P4163 &lt; EDA_Outlier_Analysis!$F$7, P4163 &gt; EDA_Outlier_Analysis!$F$8),
      "Outlier",
      "Normal"))</f>
        <v/>
      </c>
      <c r="S4163" t="str">
        <f>IF(N4163="","",
   IF(OR(N4163 &lt;EDA_Outlier_Analysis!$I$10, N4163 &gt; EDA_Outlier_Analysis!$I$11),
      "Outlier",
      "Normal"))</f>
        <v>Normal</v>
      </c>
    </row>
    <row r="4164" spans="1:19">
      <c r="A4164" t="s">
        <v>9297</v>
      </c>
      <c r="B4164" s="4">
        <v>44786</v>
      </c>
      <c r="C4164" s="2">
        <v>218646.12</v>
      </c>
      <c r="D4164" t="s">
        <v>849</v>
      </c>
      <c r="E4164" t="s">
        <v>850</v>
      </c>
      <c r="F4164" t="s">
        <v>9</v>
      </c>
      <c r="G4164" t="s">
        <v>31</v>
      </c>
      <c r="H4164" t="s">
        <v>181</v>
      </c>
      <c r="J4164" t="s">
        <v>9298</v>
      </c>
      <c r="K4164" t="str">
        <f>IF(COUNTIF(Customers!A:A, H4164)&gt;0, "Valid", "Invalid")</f>
        <v>Valid</v>
      </c>
      <c r="L4164" t="str">
        <f t="shared" si="325"/>
        <v>8</v>
      </c>
      <c r="M4164" t="str">
        <f t="shared" si="326"/>
        <v>2022</v>
      </c>
      <c r="N4164">
        <f t="shared" si="327"/>
        <v>218646.12</v>
      </c>
      <c r="O4164">
        <f t="shared" si="328"/>
        <v>218646.12</v>
      </c>
      <c r="P4164" t="str">
        <f t="shared" si="329"/>
        <v/>
      </c>
      <c r="Q4164" s="48" t="str">
        <f>IF(O4164="","",
   IF(OR(O4164&lt;EDA_Outlier_Analysis!$C$10, O4164&gt;EDA_Outlier_Analysis!$C$11),
      "Outlier",
      "Normal"))</f>
        <v>Normal</v>
      </c>
      <c r="R4164" t="str">
        <f>IF(P4164="","",
   IF(OR(P4164 &lt; EDA_Outlier_Analysis!$F$7, P4164 &gt; EDA_Outlier_Analysis!$F$8),
      "Outlier",
      "Normal"))</f>
        <v/>
      </c>
      <c r="S4164" t="str">
        <f>IF(N4164="","",
   IF(OR(N4164 &lt;EDA_Outlier_Analysis!$I$10, N4164 &gt; EDA_Outlier_Analysis!$I$11),
      "Outlier",
      "Normal"))</f>
        <v>Normal</v>
      </c>
    </row>
    <row r="4165" spans="1:19">
      <c r="A4165" t="s">
        <v>9299</v>
      </c>
      <c r="B4165" s="4">
        <v>44722</v>
      </c>
      <c r="C4165" s="2">
        <v>12486.7</v>
      </c>
      <c r="D4165" t="s">
        <v>1345</v>
      </c>
      <c r="E4165" t="s">
        <v>1345</v>
      </c>
      <c r="F4165" t="s">
        <v>11</v>
      </c>
      <c r="G4165" t="s">
        <v>20</v>
      </c>
      <c r="J4165" t="s">
        <v>9300</v>
      </c>
      <c r="K4165" t="str">
        <f>IF(COUNTIF(Customers!A:A, H4165)&gt;0, "Valid", "Invalid")</f>
        <v>Invalid</v>
      </c>
      <c r="L4165" t="str">
        <f t="shared" si="325"/>
        <v>6</v>
      </c>
      <c r="M4165" t="str">
        <f t="shared" si="326"/>
        <v>2022</v>
      </c>
      <c r="N4165">
        <f t="shared" si="327"/>
        <v>-12486.7</v>
      </c>
      <c r="O4165" t="str">
        <f t="shared" si="328"/>
        <v/>
      </c>
      <c r="P4165" t="str">
        <f t="shared" si="329"/>
        <v/>
      </c>
      <c r="Q4165" s="48" t="str">
        <f>IF(O4165="","",
   IF(OR(O4165&lt;EDA_Outlier_Analysis!$C$10, O4165&gt;EDA_Outlier_Analysis!$C$11),
      "Outlier",
      "Normal"))</f>
        <v/>
      </c>
      <c r="R4165" t="str">
        <f>IF(P4165="","",
   IF(OR(P4165 &lt; EDA_Outlier_Analysis!$F$7, P4165 &gt; EDA_Outlier_Analysis!$F$8),
      "Outlier",
      "Normal"))</f>
        <v/>
      </c>
      <c r="S4165" t="str">
        <f>IF(N4165="","",
   IF(OR(N4165 &lt;EDA_Outlier_Analysis!$I$10, N4165 &gt; EDA_Outlier_Analysis!$I$11),
      "Outlier",
      "Normal"))</f>
        <v>Normal</v>
      </c>
    </row>
    <row r="4166" spans="1:19">
      <c r="A4166" t="s">
        <v>9301</v>
      </c>
      <c r="B4166" s="4">
        <v>44741</v>
      </c>
      <c r="C4166" s="2">
        <v>169270.21</v>
      </c>
      <c r="D4166" t="s">
        <v>849</v>
      </c>
      <c r="E4166" t="s">
        <v>868</v>
      </c>
      <c r="F4166" t="s">
        <v>10</v>
      </c>
      <c r="G4166" t="s">
        <v>34</v>
      </c>
      <c r="H4166" t="s">
        <v>315</v>
      </c>
      <c r="J4166" t="s">
        <v>9302</v>
      </c>
      <c r="K4166" t="str">
        <f>IF(COUNTIF(Customers!A:A, H4166)&gt;0, "Valid", "Invalid")</f>
        <v>Valid</v>
      </c>
      <c r="L4166" t="str">
        <f t="shared" si="325"/>
        <v>6</v>
      </c>
      <c r="M4166" t="str">
        <f t="shared" si="326"/>
        <v>2022</v>
      </c>
      <c r="N4166">
        <f t="shared" si="327"/>
        <v>169270.21</v>
      </c>
      <c r="O4166">
        <f t="shared" si="328"/>
        <v>169270.21</v>
      </c>
      <c r="P4166" t="str">
        <f t="shared" si="329"/>
        <v/>
      </c>
      <c r="Q4166" s="48" t="str">
        <f>IF(O4166="","",
   IF(OR(O4166&lt;EDA_Outlier_Analysis!$C$10, O4166&gt;EDA_Outlier_Analysis!$C$11),
      "Outlier",
      "Normal"))</f>
        <v>Normal</v>
      </c>
      <c r="R4166" t="str">
        <f>IF(P4166="","",
   IF(OR(P4166 &lt; EDA_Outlier_Analysis!$F$7, P4166 &gt; EDA_Outlier_Analysis!$F$8),
      "Outlier",
      "Normal"))</f>
        <v/>
      </c>
      <c r="S4166" t="str">
        <f>IF(N4166="","",
   IF(OR(N4166 &lt;EDA_Outlier_Analysis!$I$10, N4166 &gt; EDA_Outlier_Analysis!$I$11),
      "Outlier",
      "Normal"))</f>
        <v>Normal</v>
      </c>
    </row>
    <row r="4167" spans="1:19">
      <c r="A4167" t="s">
        <v>9303</v>
      </c>
      <c r="B4167" s="4">
        <v>45034</v>
      </c>
      <c r="C4167" s="2">
        <v>102084.34</v>
      </c>
      <c r="D4167" t="s">
        <v>849</v>
      </c>
      <c r="E4167" t="s">
        <v>850</v>
      </c>
      <c r="F4167" t="s">
        <v>10</v>
      </c>
      <c r="G4167" t="s">
        <v>31</v>
      </c>
      <c r="H4167" t="s">
        <v>481</v>
      </c>
      <c r="J4167" t="s">
        <v>9304</v>
      </c>
      <c r="K4167" t="str">
        <f>IF(COUNTIF(Customers!A:A, H4167)&gt;0, "Valid", "Invalid")</f>
        <v>Valid</v>
      </c>
      <c r="L4167" t="str">
        <f t="shared" si="325"/>
        <v>4</v>
      </c>
      <c r="M4167" t="str">
        <f t="shared" si="326"/>
        <v>2023</v>
      </c>
      <c r="N4167">
        <f t="shared" si="327"/>
        <v>102084.34</v>
      </c>
      <c r="O4167">
        <f t="shared" si="328"/>
        <v>102084.34</v>
      </c>
      <c r="P4167" t="str">
        <f t="shared" si="329"/>
        <v/>
      </c>
      <c r="Q4167" s="48" t="str">
        <f>IF(O4167="","",
   IF(OR(O4167&lt;EDA_Outlier_Analysis!$C$10, O4167&gt;EDA_Outlier_Analysis!$C$11),
      "Outlier",
      "Normal"))</f>
        <v>Normal</v>
      </c>
      <c r="R4167" t="str">
        <f>IF(P4167="","",
   IF(OR(P4167 &lt; EDA_Outlier_Analysis!$F$7, P4167 &gt; EDA_Outlier_Analysis!$F$8),
      "Outlier",
      "Normal"))</f>
        <v/>
      </c>
      <c r="S4167" t="str">
        <f>IF(N4167="","",
   IF(OR(N4167 &lt;EDA_Outlier_Analysis!$I$10, N4167 &gt; EDA_Outlier_Analysis!$I$11),
      "Outlier",
      "Normal"))</f>
        <v>Normal</v>
      </c>
    </row>
    <row r="4168" spans="1:19">
      <c r="A4168" t="s">
        <v>9305</v>
      </c>
      <c r="B4168" s="4">
        <v>44968</v>
      </c>
      <c r="C4168" s="2">
        <v>20176.52</v>
      </c>
      <c r="D4168" t="s">
        <v>971</v>
      </c>
      <c r="E4168" t="s">
        <v>971</v>
      </c>
      <c r="F4168" t="s">
        <v>10</v>
      </c>
      <c r="G4168" t="s">
        <v>31</v>
      </c>
      <c r="J4168" t="s">
        <v>9306</v>
      </c>
      <c r="K4168" t="str">
        <f>IF(COUNTIF(Customers!A:A, H4168)&gt;0, "Valid", "Invalid")</f>
        <v>Invalid</v>
      </c>
      <c r="L4168" t="str">
        <f t="shared" si="325"/>
        <v>2</v>
      </c>
      <c r="M4168" t="str">
        <f t="shared" si="326"/>
        <v>2023</v>
      </c>
      <c r="N4168">
        <f t="shared" si="327"/>
        <v>-20176.52</v>
      </c>
      <c r="O4168" t="str">
        <f t="shared" si="328"/>
        <v/>
      </c>
      <c r="P4168" t="str">
        <f t="shared" si="329"/>
        <v/>
      </c>
      <c r="Q4168" s="48" t="str">
        <f>IF(O4168="","",
   IF(OR(O4168&lt;EDA_Outlier_Analysis!$C$10, O4168&gt;EDA_Outlier_Analysis!$C$11),
      "Outlier",
      "Normal"))</f>
        <v/>
      </c>
      <c r="R4168" t="str">
        <f>IF(P4168="","",
   IF(OR(P4168 &lt; EDA_Outlier_Analysis!$F$7, P4168 &gt; EDA_Outlier_Analysis!$F$8),
      "Outlier",
      "Normal"))</f>
        <v/>
      </c>
      <c r="S4168" t="str">
        <f>IF(N4168="","",
   IF(OR(N4168 &lt;EDA_Outlier_Analysis!$I$10, N4168 &gt; EDA_Outlier_Analysis!$I$11),
      "Outlier",
      "Normal"))</f>
        <v>Normal</v>
      </c>
    </row>
    <row r="4169" spans="1:19">
      <c r="A4169" t="s">
        <v>9307</v>
      </c>
      <c r="B4169" s="4">
        <v>44712</v>
      </c>
      <c r="C4169" s="2">
        <v>-42509.04</v>
      </c>
      <c r="D4169" t="s">
        <v>840</v>
      </c>
      <c r="E4169" t="s">
        <v>856</v>
      </c>
      <c r="F4169" t="s">
        <v>11</v>
      </c>
      <c r="G4169" t="s">
        <v>20</v>
      </c>
      <c r="I4169" t="s">
        <v>1953</v>
      </c>
      <c r="J4169" t="s">
        <v>9308</v>
      </c>
      <c r="K4169" t="str">
        <f>IF(COUNTIF(Customers!A:A, H4169)&gt;0, "Valid", "Invalid")</f>
        <v>Invalid</v>
      </c>
      <c r="L4169" t="str">
        <f t="shared" si="325"/>
        <v>5</v>
      </c>
      <c r="M4169" t="str">
        <f t="shared" si="326"/>
        <v>2022</v>
      </c>
      <c r="N4169">
        <f t="shared" si="327"/>
        <v>-42509.04</v>
      </c>
      <c r="O4169" t="str">
        <f t="shared" si="328"/>
        <v/>
      </c>
      <c r="P4169">
        <f t="shared" si="329"/>
        <v>42509.04</v>
      </c>
      <c r="Q4169" s="48" t="str">
        <f>IF(O4169="","",
   IF(OR(O4169&lt;EDA_Outlier_Analysis!$C$10, O4169&gt;EDA_Outlier_Analysis!$C$11),
      "Outlier",
      "Normal"))</f>
        <v/>
      </c>
      <c r="R4169" t="str">
        <f>IF(P4169="","",
   IF(OR(P4169 &lt; EDA_Outlier_Analysis!$F$7, P4169 &gt; EDA_Outlier_Analysis!$F$8),
      "Outlier",
      "Normal"))</f>
        <v>Normal</v>
      </c>
      <c r="S4169" t="str">
        <f>IF(N4169="","",
   IF(OR(N4169 &lt;EDA_Outlier_Analysis!$I$10, N4169 &gt; EDA_Outlier_Analysis!$I$11),
      "Outlier",
      "Normal"))</f>
        <v>Normal</v>
      </c>
    </row>
    <row r="4170" spans="1:19">
      <c r="A4170" t="s">
        <v>9309</v>
      </c>
      <c r="B4170" s="4">
        <v>44776</v>
      </c>
      <c r="C4170" s="2">
        <v>20335.16</v>
      </c>
      <c r="D4170" t="s">
        <v>873</v>
      </c>
      <c r="E4170" t="s">
        <v>873</v>
      </c>
      <c r="F4170" t="s">
        <v>11</v>
      </c>
      <c r="G4170" t="s">
        <v>24</v>
      </c>
      <c r="J4170" t="s">
        <v>9310</v>
      </c>
      <c r="K4170" t="str">
        <f>IF(COUNTIF(Customers!A:A, H4170)&gt;0, "Valid", "Invalid")</f>
        <v>Invalid</v>
      </c>
      <c r="L4170" t="str">
        <f t="shared" si="325"/>
        <v>8</v>
      </c>
      <c r="M4170" t="str">
        <f t="shared" si="326"/>
        <v>2022</v>
      </c>
      <c r="N4170">
        <f t="shared" si="327"/>
        <v>-20335.16</v>
      </c>
      <c r="O4170" t="str">
        <f t="shared" si="328"/>
        <v/>
      </c>
      <c r="P4170" t="str">
        <f t="shared" si="329"/>
        <v/>
      </c>
      <c r="Q4170" s="48" t="str">
        <f>IF(O4170="","",
   IF(OR(O4170&lt;EDA_Outlier_Analysis!$C$10, O4170&gt;EDA_Outlier_Analysis!$C$11),
      "Outlier",
      "Normal"))</f>
        <v/>
      </c>
      <c r="R4170" t="str">
        <f>IF(P4170="","",
   IF(OR(P4170 &lt; EDA_Outlier_Analysis!$F$7, P4170 &gt; EDA_Outlier_Analysis!$F$8),
      "Outlier",
      "Normal"))</f>
        <v/>
      </c>
      <c r="S4170" t="str">
        <f>IF(N4170="","",
   IF(OR(N4170 &lt;EDA_Outlier_Analysis!$I$10, N4170 &gt; EDA_Outlier_Analysis!$I$11),
      "Outlier",
      "Normal"))</f>
        <v>Normal</v>
      </c>
    </row>
    <row r="4171" spans="1:19">
      <c r="A4171" t="s">
        <v>9311</v>
      </c>
      <c r="B4171" s="4">
        <v>45069</v>
      </c>
      <c r="C4171" s="2">
        <v>-43183.16</v>
      </c>
      <c r="D4171" t="s">
        <v>840</v>
      </c>
      <c r="E4171" t="s">
        <v>905</v>
      </c>
      <c r="F4171" t="s">
        <v>10</v>
      </c>
      <c r="G4171" t="s">
        <v>31</v>
      </c>
      <c r="I4171" t="s">
        <v>1340</v>
      </c>
      <c r="J4171" t="s">
        <v>9312</v>
      </c>
      <c r="K4171" t="str">
        <f>IF(COUNTIF(Customers!A:A, H4171)&gt;0, "Valid", "Invalid")</f>
        <v>Invalid</v>
      </c>
      <c r="L4171" t="str">
        <f t="shared" si="325"/>
        <v>5</v>
      </c>
      <c r="M4171" t="str">
        <f t="shared" si="326"/>
        <v>2023</v>
      </c>
      <c r="N4171">
        <f t="shared" si="327"/>
        <v>-43183.16</v>
      </c>
      <c r="O4171" t="str">
        <f t="shared" si="328"/>
        <v/>
      </c>
      <c r="P4171">
        <f t="shared" si="329"/>
        <v>43183.16</v>
      </c>
      <c r="Q4171" s="48" t="str">
        <f>IF(O4171="","",
   IF(OR(O4171&lt;EDA_Outlier_Analysis!$C$10, O4171&gt;EDA_Outlier_Analysis!$C$11),
      "Outlier",
      "Normal"))</f>
        <v/>
      </c>
      <c r="R4171" t="str">
        <f>IF(P4171="","",
   IF(OR(P4171 &lt; EDA_Outlier_Analysis!$F$7, P4171 &gt; EDA_Outlier_Analysis!$F$8),
      "Outlier",
      "Normal"))</f>
        <v>Normal</v>
      </c>
      <c r="S4171" t="str">
        <f>IF(N4171="","",
   IF(OR(N4171 &lt;EDA_Outlier_Analysis!$I$10, N4171 &gt; EDA_Outlier_Analysis!$I$11),
      "Outlier",
      "Normal"))</f>
        <v>Normal</v>
      </c>
    </row>
    <row r="4172" spans="1:19">
      <c r="A4172" t="s">
        <v>9313</v>
      </c>
      <c r="B4172" s="4">
        <v>44951</v>
      </c>
      <c r="C4172" s="2">
        <v>20522.900000000001</v>
      </c>
      <c r="D4172" t="s">
        <v>873</v>
      </c>
      <c r="E4172" t="s">
        <v>873</v>
      </c>
      <c r="F4172" t="s">
        <v>11</v>
      </c>
      <c r="G4172" t="s">
        <v>24</v>
      </c>
      <c r="J4172" t="s">
        <v>9314</v>
      </c>
      <c r="K4172" t="str">
        <f>IF(COUNTIF(Customers!A:A, H4172)&gt;0, "Valid", "Invalid")</f>
        <v>Invalid</v>
      </c>
      <c r="L4172" t="str">
        <f t="shared" si="325"/>
        <v>1</v>
      </c>
      <c r="M4172" t="str">
        <f t="shared" si="326"/>
        <v>2023</v>
      </c>
      <c r="N4172">
        <f t="shared" si="327"/>
        <v>-20522.900000000001</v>
      </c>
      <c r="O4172" t="str">
        <f t="shared" si="328"/>
        <v/>
      </c>
      <c r="P4172" t="str">
        <f t="shared" si="329"/>
        <v/>
      </c>
      <c r="Q4172" s="48" t="str">
        <f>IF(O4172="","",
   IF(OR(O4172&lt;EDA_Outlier_Analysis!$C$10, O4172&gt;EDA_Outlier_Analysis!$C$11),
      "Outlier",
      "Normal"))</f>
        <v/>
      </c>
      <c r="R4172" t="str">
        <f>IF(P4172="","",
   IF(OR(P4172 &lt; EDA_Outlier_Analysis!$F$7, P4172 &gt; EDA_Outlier_Analysis!$F$8),
      "Outlier",
      "Normal"))</f>
        <v/>
      </c>
      <c r="S4172" t="str">
        <f>IF(N4172="","",
   IF(OR(N4172 &lt;EDA_Outlier_Analysis!$I$10, N4172 &gt; EDA_Outlier_Analysis!$I$11),
      "Outlier",
      "Normal"))</f>
        <v>Normal</v>
      </c>
    </row>
    <row r="4173" spans="1:19">
      <c r="A4173" t="s">
        <v>9315</v>
      </c>
      <c r="B4173" s="4">
        <v>44690</v>
      </c>
      <c r="C4173" s="2">
        <v>-26938.47</v>
      </c>
      <c r="D4173" t="s">
        <v>840</v>
      </c>
      <c r="E4173" t="s">
        <v>864</v>
      </c>
      <c r="F4173" t="s">
        <v>11</v>
      </c>
      <c r="G4173" t="s">
        <v>31</v>
      </c>
      <c r="I4173" t="s">
        <v>1035</v>
      </c>
      <c r="J4173" t="s">
        <v>9316</v>
      </c>
      <c r="K4173" t="str">
        <f>IF(COUNTIF(Customers!A:A, H4173)&gt;0, "Valid", "Invalid")</f>
        <v>Invalid</v>
      </c>
      <c r="L4173" t="str">
        <f t="shared" si="325"/>
        <v>5</v>
      </c>
      <c r="M4173" t="str">
        <f t="shared" si="326"/>
        <v>2022</v>
      </c>
      <c r="N4173">
        <f t="shared" si="327"/>
        <v>-26938.47</v>
      </c>
      <c r="O4173" t="str">
        <f t="shared" si="328"/>
        <v/>
      </c>
      <c r="P4173">
        <f t="shared" si="329"/>
        <v>26938.47</v>
      </c>
      <c r="Q4173" s="48" t="str">
        <f>IF(O4173="","",
   IF(OR(O4173&lt;EDA_Outlier_Analysis!$C$10, O4173&gt;EDA_Outlier_Analysis!$C$11),
      "Outlier",
      "Normal"))</f>
        <v/>
      </c>
      <c r="R4173" t="str">
        <f>IF(P4173="","",
   IF(OR(P4173 &lt; EDA_Outlier_Analysis!$F$7, P4173 &gt; EDA_Outlier_Analysis!$F$8),
      "Outlier",
      "Normal"))</f>
        <v>Outlier</v>
      </c>
      <c r="S4173" t="str">
        <f>IF(N4173="","",
   IF(OR(N4173 &lt;EDA_Outlier_Analysis!$I$10, N4173 &gt; EDA_Outlier_Analysis!$I$11),
      "Outlier",
      "Normal"))</f>
        <v>Normal</v>
      </c>
    </row>
    <row r="4174" spans="1:19">
      <c r="A4174" t="s">
        <v>9317</v>
      </c>
      <c r="B4174" s="4">
        <v>44692</v>
      </c>
      <c r="C4174" s="2">
        <v>-60652.58</v>
      </c>
      <c r="D4174" t="s">
        <v>840</v>
      </c>
      <c r="E4174" t="s">
        <v>841</v>
      </c>
      <c r="F4174" t="s">
        <v>9</v>
      </c>
      <c r="G4174" t="s">
        <v>20</v>
      </c>
      <c r="I4174" t="s">
        <v>1415</v>
      </c>
      <c r="J4174" t="s">
        <v>9318</v>
      </c>
      <c r="K4174" t="str">
        <f>IF(COUNTIF(Customers!A:A, H4174)&gt;0, "Valid", "Invalid")</f>
        <v>Invalid</v>
      </c>
      <c r="L4174" t="str">
        <f t="shared" si="325"/>
        <v>5</v>
      </c>
      <c r="M4174" t="str">
        <f t="shared" si="326"/>
        <v>2022</v>
      </c>
      <c r="N4174">
        <f t="shared" si="327"/>
        <v>-60652.58</v>
      </c>
      <c r="O4174" t="str">
        <f t="shared" si="328"/>
        <v/>
      </c>
      <c r="P4174">
        <f t="shared" si="329"/>
        <v>60652.58</v>
      </c>
      <c r="Q4174" s="48" t="str">
        <f>IF(O4174="","",
   IF(OR(O4174&lt;EDA_Outlier_Analysis!$C$10, O4174&gt;EDA_Outlier_Analysis!$C$11),
      "Outlier",
      "Normal"))</f>
        <v/>
      </c>
      <c r="R4174" t="str">
        <f>IF(P4174="","",
   IF(OR(P4174 &lt; EDA_Outlier_Analysis!$F$7, P4174 &gt; EDA_Outlier_Analysis!$F$8),
      "Outlier",
      "Normal"))</f>
        <v>Outlier</v>
      </c>
      <c r="S4174" t="str">
        <f>IF(N4174="","",
   IF(OR(N4174 &lt;EDA_Outlier_Analysis!$I$10, N4174 &gt; EDA_Outlier_Analysis!$I$11),
      "Outlier",
      "Normal"))</f>
        <v>Normal</v>
      </c>
    </row>
    <row r="4175" spans="1:19">
      <c r="A4175" t="s">
        <v>9319</v>
      </c>
      <c r="B4175" s="4">
        <v>45284</v>
      </c>
      <c r="C4175" s="2">
        <v>193145.95</v>
      </c>
      <c r="D4175" t="s">
        <v>849</v>
      </c>
      <c r="E4175" t="s">
        <v>850</v>
      </c>
      <c r="F4175" t="s">
        <v>9</v>
      </c>
      <c r="G4175" t="s">
        <v>24</v>
      </c>
      <c r="H4175" t="s">
        <v>671</v>
      </c>
      <c r="J4175" t="s">
        <v>9320</v>
      </c>
      <c r="K4175" t="str">
        <f>IF(COUNTIF(Customers!A:A, H4175)&gt;0, "Valid", "Invalid")</f>
        <v>Valid</v>
      </c>
      <c r="L4175" t="str">
        <f t="shared" si="325"/>
        <v>12</v>
      </c>
      <c r="M4175" t="str">
        <f t="shared" si="326"/>
        <v>2023</v>
      </c>
      <c r="N4175">
        <f t="shared" si="327"/>
        <v>193145.95</v>
      </c>
      <c r="O4175">
        <f t="shared" si="328"/>
        <v>193145.95</v>
      </c>
      <c r="P4175" t="str">
        <f t="shared" si="329"/>
        <v/>
      </c>
      <c r="Q4175" s="48" t="str">
        <f>IF(O4175="","",
   IF(OR(O4175&lt;EDA_Outlier_Analysis!$C$10, O4175&gt;EDA_Outlier_Analysis!$C$11),
      "Outlier",
      "Normal"))</f>
        <v>Normal</v>
      </c>
      <c r="R4175" t="str">
        <f>IF(P4175="","",
   IF(OR(P4175 &lt; EDA_Outlier_Analysis!$F$7, P4175 &gt; EDA_Outlier_Analysis!$F$8),
      "Outlier",
      "Normal"))</f>
        <v/>
      </c>
      <c r="S4175" t="str">
        <f>IF(N4175="","",
   IF(OR(N4175 &lt;EDA_Outlier_Analysis!$I$10, N4175 &gt; EDA_Outlier_Analysis!$I$11),
      "Outlier",
      "Normal"))</f>
        <v>Normal</v>
      </c>
    </row>
    <row r="4176" spans="1:19">
      <c r="A4176" t="s">
        <v>9321</v>
      </c>
      <c r="B4176" s="4">
        <v>44588</v>
      </c>
      <c r="C4176" s="2">
        <v>156996.20000000001</v>
      </c>
      <c r="D4176" t="s">
        <v>849</v>
      </c>
      <c r="E4176" t="s">
        <v>850</v>
      </c>
      <c r="F4176" t="s">
        <v>11</v>
      </c>
      <c r="G4176" t="s">
        <v>20</v>
      </c>
      <c r="H4176" t="s">
        <v>615</v>
      </c>
      <c r="J4176" t="s">
        <v>9322</v>
      </c>
      <c r="K4176" t="str">
        <f>IF(COUNTIF(Customers!A:A, H4176)&gt;0, "Valid", "Invalid")</f>
        <v>Valid</v>
      </c>
      <c r="L4176" t="str">
        <f t="shared" si="325"/>
        <v>1</v>
      </c>
      <c r="M4176" t="str">
        <f t="shared" si="326"/>
        <v>2022</v>
      </c>
      <c r="N4176">
        <f t="shared" si="327"/>
        <v>156996.20000000001</v>
      </c>
      <c r="O4176">
        <f t="shared" si="328"/>
        <v>156996.20000000001</v>
      </c>
      <c r="P4176" t="str">
        <f t="shared" si="329"/>
        <v/>
      </c>
      <c r="Q4176" s="48" t="str">
        <f>IF(O4176="","",
   IF(OR(O4176&lt;EDA_Outlier_Analysis!$C$10, O4176&gt;EDA_Outlier_Analysis!$C$11),
      "Outlier",
      "Normal"))</f>
        <v>Normal</v>
      </c>
      <c r="R4176" t="str">
        <f>IF(P4176="","",
   IF(OR(P4176 &lt; EDA_Outlier_Analysis!$F$7, P4176 &gt; EDA_Outlier_Analysis!$F$8),
      "Outlier",
      "Normal"))</f>
        <v/>
      </c>
      <c r="S4176" t="str">
        <f>IF(N4176="","",
   IF(OR(N4176 &lt;EDA_Outlier_Analysis!$I$10, N4176 &gt; EDA_Outlier_Analysis!$I$11),
      "Outlier",
      "Normal"))</f>
        <v>Normal</v>
      </c>
    </row>
    <row r="4177" spans="1:19">
      <c r="A4177" t="s">
        <v>9323</v>
      </c>
      <c r="B4177" s="4">
        <v>44563</v>
      </c>
      <c r="C4177" s="2">
        <v>-32468.9</v>
      </c>
      <c r="D4177" t="s">
        <v>840</v>
      </c>
      <c r="E4177" t="s">
        <v>878</v>
      </c>
      <c r="F4177" t="s">
        <v>11</v>
      </c>
      <c r="G4177" t="s">
        <v>34</v>
      </c>
      <c r="I4177" t="s">
        <v>1800</v>
      </c>
      <c r="J4177" t="s">
        <v>9324</v>
      </c>
      <c r="K4177" t="str">
        <f>IF(COUNTIF(Customers!A:A, H4177)&gt;0, "Valid", "Invalid")</f>
        <v>Invalid</v>
      </c>
      <c r="L4177" t="str">
        <f t="shared" si="325"/>
        <v>1</v>
      </c>
      <c r="M4177" t="str">
        <f t="shared" si="326"/>
        <v>2022</v>
      </c>
      <c r="N4177">
        <f t="shared" si="327"/>
        <v>-32468.9</v>
      </c>
      <c r="O4177" t="str">
        <f t="shared" si="328"/>
        <v/>
      </c>
      <c r="P4177">
        <f t="shared" si="329"/>
        <v>32468.9</v>
      </c>
      <c r="Q4177" s="48" t="str">
        <f>IF(O4177="","",
   IF(OR(O4177&lt;EDA_Outlier_Analysis!$C$10, O4177&gt;EDA_Outlier_Analysis!$C$11),
      "Outlier",
      "Normal"))</f>
        <v/>
      </c>
      <c r="R4177" t="str">
        <f>IF(P4177="","",
   IF(OR(P4177 &lt; EDA_Outlier_Analysis!$F$7, P4177 &gt; EDA_Outlier_Analysis!$F$8),
      "Outlier",
      "Normal"))</f>
        <v>Normal</v>
      </c>
      <c r="S4177" t="str">
        <f>IF(N4177="","",
   IF(OR(N4177 &lt;EDA_Outlier_Analysis!$I$10, N4177 &gt; EDA_Outlier_Analysis!$I$11),
      "Outlier",
      "Normal"))</f>
        <v>Normal</v>
      </c>
    </row>
    <row r="4178" spans="1:19">
      <c r="A4178" t="s">
        <v>9325</v>
      </c>
      <c r="B4178" s="4">
        <v>44628</v>
      </c>
      <c r="C4178" s="2">
        <v>-25224.33</v>
      </c>
      <c r="D4178" t="s">
        <v>840</v>
      </c>
      <c r="E4178" t="s">
        <v>841</v>
      </c>
      <c r="F4178" t="s">
        <v>10</v>
      </c>
      <c r="G4178" t="s">
        <v>20</v>
      </c>
      <c r="I4178" t="s">
        <v>960</v>
      </c>
      <c r="J4178" t="s">
        <v>9326</v>
      </c>
      <c r="K4178" t="str">
        <f>IF(COUNTIF(Customers!A:A, H4178)&gt;0, "Valid", "Invalid")</f>
        <v>Invalid</v>
      </c>
      <c r="L4178" t="str">
        <f t="shared" si="325"/>
        <v>3</v>
      </c>
      <c r="M4178" t="str">
        <f t="shared" si="326"/>
        <v>2022</v>
      </c>
      <c r="N4178">
        <f t="shared" si="327"/>
        <v>-25224.33</v>
      </c>
      <c r="O4178" t="str">
        <f t="shared" si="328"/>
        <v/>
      </c>
      <c r="P4178">
        <f t="shared" si="329"/>
        <v>25224.33</v>
      </c>
      <c r="Q4178" s="48" t="str">
        <f>IF(O4178="","",
   IF(OR(O4178&lt;EDA_Outlier_Analysis!$C$10, O4178&gt;EDA_Outlier_Analysis!$C$11),
      "Outlier",
      "Normal"))</f>
        <v/>
      </c>
      <c r="R4178" t="str">
        <f>IF(P4178="","",
   IF(OR(P4178 &lt; EDA_Outlier_Analysis!$F$7, P4178 &gt; EDA_Outlier_Analysis!$F$8),
      "Outlier",
      "Normal"))</f>
        <v>Outlier</v>
      </c>
      <c r="S4178" t="str">
        <f>IF(N4178="","",
   IF(OR(N4178 &lt;EDA_Outlier_Analysis!$I$10, N4178 &gt; EDA_Outlier_Analysis!$I$11),
      "Outlier",
      "Normal"))</f>
        <v>Normal</v>
      </c>
    </row>
    <row r="4179" spans="1:19">
      <c r="A4179" t="s">
        <v>9327</v>
      </c>
      <c r="B4179" s="4">
        <v>44701</v>
      </c>
      <c r="C4179" s="2">
        <v>-87671.27</v>
      </c>
      <c r="D4179" t="s">
        <v>840</v>
      </c>
      <c r="E4179" t="s">
        <v>856</v>
      </c>
      <c r="F4179" t="s">
        <v>9</v>
      </c>
      <c r="G4179" t="s">
        <v>31</v>
      </c>
      <c r="I4179" t="s">
        <v>1018</v>
      </c>
      <c r="J4179" t="s">
        <v>9328</v>
      </c>
      <c r="K4179" t="str">
        <f>IF(COUNTIF(Customers!A:A, H4179)&gt;0, "Valid", "Invalid")</f>
        <v>Invalid</v>
      </c>
      <c r="L4179" t="str">
        <f t="shared" si="325"/>
        <v>5</v>
      </c>
      <c r="M4179" t="str">
        <f t="shared" si="326"/>
        <v>2022</v>
      </c>
      <c r="N4179">
        <f t="shared" si="327"/>
        <v>-87671.27</v>
      </c>
      <c r="O4179" t="str">
        <f t="shared" si="328"/>
        <v/>
      </c>
      <c r="P4179">
        <f t="shared" si="329"/>
        <v>87671.27</v>
      </c>
      <c r="Q4179" s="48" t="str">
        <f>IF(O4179="","",
   IF(OR(O4179&lt;EDA_Outlier_Analysis!$C$10, O4179&gt;EDA_Outlier_Analysis!$C$11),
      "Outlier",
      "Normal"))</f>
        <v/>
      </c>
      <c r="R4179" t="str">
        <f>IF(P4179="","",
   IF(OR(P4179 &lt; EDA_Outlier_Analysis!$F$7, P4179 &gt; EDA_Outlier_Analysis!$F$8),
      "Outlier",
      "Normal"))</f>
        <v>Outlier</v>
      </c>
      <c r="S4179" t="str">
        <f>IF(N4179="","",
   IF(OR(N4179 &lt;EDA_Outlier_Analysis!$I$10, N4179 &gt; EDA_Outlier_Analysis!$I$11),
      "Outlier",
      "Normal"))</f>
        <v>Normal</v>
      </c>
    </row>
    <row r="4180" spans="1:19">
      <c r="A4180" t="s">
        <v>9329</v>
      </c>
      <c r="B4180" s="4">
        <v>45131</v>
      </c>
      <c r="C4180" s="2">
        <v>200831.53</v>
      </c>
      <c r="D4180" t="s">
        <v>849</v>
      </c>
      <c r="E4180" t="s">
        <v>868</v>
      </c>
      <c r="F4180" t="s">
        <v>10</v>
      </c>
      <c r="G4180" t="s">
        <v>31</v>
      </c>
      <c r="H4180" t="s">
        <v>247</v>
      </c>
      <c r="J4180" t="s">
        <v>9330</v>
      </c>
      <c r="K4180" t="str">
        <f>IF(COUNTIF(Customers!A:A, H4180)&gt;0, "Valid", "Invalid")</f>
        <v>Valid</v>
      </c>
      <c r="L4180" t="str">
        <f t="shared" si="325"/>
        <v>7</v>
      </c>
      <c r="M4180" t="str">
        <f t="shared" si="326"/>
        <v>2023</v>
      </c>
      <c r="N4180">
        <f t="shared" si="327"/>
        <v>200831.53</v>
      </c>
      <c r="O4180">
        <f t="shared" si="328"/>
        <v>200831.53</v>
      </c>
      <c r="P4180" t="str">
        <f t="shared" si="329"/>
        <v/>
      </c>
      <c r="Q4180" s="48" t="str">
        <f>IF(O4180="","",
   IF(OR(O4180&lt;EDA_Outlier_Analysis!$C$10, O4180&gt;EDA_Outlier_Analysis!$C$11),
      "Outlier",
      "Normal"))</f>
        <v>Normal</v>
      </c>
      <c r="R4180" t="str">
        <f>IF(P4180="","",
   IF(OR(P4180 &lt; EDA_Outlier_Analysis!$F$7, P4180 &gt; EDA_Outlier_Analysis!$F$8),
      "Outlier",
      "Normal"))</f>
        <v/>
      </c>
      <c r="S4180" t="str">
        <f>IF(N4180="","",
   IF(OR(N4180 &lt;EDA_Outlier_Analysis!$I$10, N4180 &gt; EDA_Outlier_Analysis!$I$11),
      "Outlier",
      "Normal"))</f>
        <v>Normal</v>
      </c>
    </row>
    <row r="4181" spans="1:19">
      <c r="A4181" t="s">
        <v>9331</v>
      </c>
      <c r="B4181" s="4">
        <v>45191</v>
      </c>
      <c r="C4181" s="2">
        <v>204306.4</v>
      </c>
      <c r="D4181" t="s">
        <v>849</v>
      </c>
      <c r="E4181" t="s">
        <v>868</v>
      </c>
      <c r="F4181" t="s">
        <v>9</v>
      </c>
      <c r="G4181" t="s">
        <v>34</v>
      </c>
      <c r="H4181" t="s">
        <v>253</v>
      </c>
      <c r="J4181" t="s">
        <v>9332</v>
      </c>
      <c r="K4181" t="str">
        <f>IF(COUNTIF(Customers!A:A, H4181)&gt;0, "Valid", "Invalid")</f>
        <v>Valid</v>
      </c>
      <c r="L4181" t="str">
        <f t="shared" si="325"/>
        <v>9</v>
      </c>
      <c r="M4181" t="str">
        <f t="shared" si="326"/>
        <v>2023</v>
      </c>
      <c r="N4181">
        <f t="shared" si="327"/>
        <v>204306.4</v>
      </c>
      <c r="O4181">
        <f t="shared" si="328"/>
        <v>204306.4</v>
      </c>
      <c r="P4181" t="str">
        <f t="shared" si="329"/>
        <v/>
      </c>
      <c r="Q4181" s="48" t="str">
        <f>IF(O4181="","",
   IF(OR(O4181&lt;EDA_Outlier_Analysis!$C$10, O4181&gt;EDA_Outlier_Analysis!$C$11),
      "Outlier",
      "Normal"))</f>
        <v>Normal</v>
      </c>
      <c r="R4181" t="str">
        <f>IF(P4181="","",
   IF(OR(P4181 &lt; EDA_Outlier_Analysis!$F$7, P4181 &gt; EDA_Outlier_Analysis!$F$8),
      "Outlier",
      "Normal"))</f>
        <v/>
      </c>
      <c r="S4181" t="str">
        <f>IF(N4181="","",
   IF(OR(N4181 &lt;EDA_Outlier_Analysis!$I$10, N4181 &gt; EDA_Outlier_Analysis!$I$11),
      "Outlier",
      "Normal"))</f>
        <v>Normal</v>
      </c>
    </row>
    <row r="4182" spans="1:19">
      <c r="A4182" t="s">
        <v>9333</v>
      </c>
      <c r="B4182" s="4">
        <v>44719</v>
      </c>
      <c r="C4182" s="2">
        <v>266716.71000000002</v>
      </c>
      <c r="D4182" t="s">
        <v>849</v>
      </c>
      <c r="E4182" t="s">
        <v>850</v>
      </c>
      <c r="F4182" t="s">
        <v>9</v>
      </c>
      <c r="G4182" t="s">
        <v>34</v>
      </c>
      <c r="H4182" t="s">
        <v>97</v>
      </c>
      <c r="J4182" t="s">
        <v>9334</v>
      </c>
      <c r="K4182" t="str">
        <f>IF(COUNTIF(Customers!A:A, H4182)&gt;0, "Valid", "Invalid")</f>
        <v>Valid</v>
      </c>
      <c r="L4182" t="str">
        <f t="shared" si="325"/>
        <v>6</v>
      </c>
      <c r="M4182" t="str">
        <f t="shared" si="326"/>
        <v>2022</v>
      </c>
      <c r="N4182">
        <f t="shared" si="327"/>
        <v>266716.71000000002</v>
      </c>
      <c r="O4182">
        <f t="shared" si="328"/>
        <v>266716.71000000002</v>
      </c>
      <c r="P4182" t="str">
        <f t="shared" si="329"/>
        <v/>
      </c>
      <c r="Q4182" s="48" t="str">
        <f>IF(O4182="","",
   IF(OR(O4182&lt;EDA_Outlier_Analysis!$C$10, O4182&gt;EDA_Outlier_Analysis!$C$11),
      "Outlier",
      "Normal"))</f>
        <v>Normal</v>
      </c>
      <c r="R4182" t="str">
        <f>IF(P4182="","",
   IF(OR(P4182 &lt; EDA_Outlier_Analysis!$F$7, P4182 &gt; EDA_Outlier_Analysis!$F$8),
      "Outlier",
      "Normal"))</f>
        <v/>
      </c>
      <c r="S4182" t="str">
        <f>IF(N4182="","",
   IF(OR(N4182 &lt;EDA_Outlier_Analysis!$I$10, N4182 &gt; EDA_Outlier_Analysis!$I$11),
      "Outlier",
      "Normal"))</f>
        <v>Normal</v>
      </c>
    </row>
    <row r="4183" spans="1:19">
      <c r="A4183" t="s">
        <v>9335</v>
      </c>
      <c r="B4183" s="4">
        <v>45159</v>
      </c>
      <c r="C4183" s="2">
        <v>-48552.67</v>
      </c>
      <c r="D4183" t="s">
        <v>840</v>
      </c>
      <c r="E4183" t="s">
        <v>905</v>
      </c>
      <c r="F4183" t="s">
        <v>10</v>
      </c>
      <c r="G4183" t="s">
        <v>31</v>
      </c>
      <c r="I4183" t="s">
        <v>2017</v>
      </c>
      <c r="J4183" t="s">
        <v>9336</v>
      </c>
      <c r="K4183" t="str">
        <f>IF(COUNTIF(Customers!A:A, H4183)&gt;0, "Valid", "Invalid")</f>
        <v>Invalid</v>
      </c>
      <c r="L4183" t="str">
        <f t="shared" si="325"/>
        <v>8</v>
      </c>
      <c r="M4183" t="str">
        <f t="shared" si="326"/>
        <v>2023</v>
      </c>
      <c r="N4183">
        <f t="shared" si="327"/>
        <v>-48552.67</v>
      </c>
      <c r="O4183" t="str">
        <f t="shared" si="328"/>
        <v/>
      </c>
      <c r="P4183">
        <f t="shared" si="329"/>
        <v>48552.67</v>
      </c>
      <c r="Q4183" s="48" t="str">
        <f>IF(O4183="","",
   IF(OR(O4183&lt;EDA_Outlier_Analysis!$C$10, O4183&gt;EDA_Outlier_Analysis!$C$11),
      "Outlier",
      "Normal"))</f>
        <v/>
      </c>
      <c r="R4183" t="str">
        <f>IF(P4183="","",
   IF(OR(P4183 &lt; EDA_Outlier_Analysis!$F$7, P4183 &gt; EDA_Outlier_Analysis!$F$8),
      "Outlier",
      "Normal"))</f>
        <v>Normal</v>
      </c>
      <c r="S4183" t="str">
        <f>IF(N4183="","",
   IF(OR(N4183 &lt;EDA_Outlier_Analysis!$I$10, N4183 &gt; EDA_Outlier_Analysis!$I$11),
      "Outlier",
      "Normal"))</f>
        <v>Normal</v>
      </c>
    </row>
    <row r="4184" spans="1:19">
      <c r="A4184" t="s">
        <v>9337</v>
      </c>
      <c r="B4184" s="4">
        <v>44587</v>
      </c>
      <c r="C4184" s="2">
        <v>-12910.5</v>
      </c>
      <c r="D4184" t="s">
        <v>840</v>
      </c>
      <c r="E4184" t="s">
        <v>841</v>
      </c>
      <c r="F4184" t="s">
        <v>11</v>
      </c>
      <c r="G4184" t="s">
        <v>31</v>
      </c>
      <c r="I4184" t="s">
        <v>1156</v>
      </c>
      <c r="J4184" t="s">
        <v>9338</v>
      </c>
      <c r="K4184" t="str">
        <f>IF(COUNTIF(Customers!A:A, H4184)&gt;0, "Valid", "Invalid")</f>
        <v>Invalid</v>
      </c>
      <c r="L4184" t="str">
        <f t="shared" si="325"/>
        <v>1</v>
      </c>
      <c r="M4184" t="str">
        <f t="shared" si="326"/>
        <v>2022</v>
      </c>
      <c r="N4184">
        <f t="shared" si="327"/>
        <v>-12910.5</v>
      </c>
      <c r="O4184" t="str">
        <f t="shared" si="328"/>
        <v/>
      </c>
      <c r="P4184">
        <f t="shared" si="329"/>
        <v>12910.5</v>
      </c>
      <c r="Q4184" s="48" t="str">
        <f>IF(O4184="","",
   IF(OR(O4184&lt;EDA_Outlier_Analysis!$C$10, O4184&gt;EDA_Outlier_Analysis!$C$11),
      "Outlier",
      "Normal"))</f>
        <v/>
      </c>
      <c r="R4184" t="str">
        <f>IF(P4184="","",
   IF(OR(P4184 &lt; EDA_Outlier_Analysis!$F$7, P4184 &gt; EDA_Outlier_Analysis!$F$8),
      "Outlier",
      "Normal"))</f>
        <v>Outlier</v>
      </c>
      <c r="S4184" t="str">
        <f>IF(N4184="","",
   IF(OR(N4184 &lt;EDA_Outlier_Analysis!$I$10, N4184 &gt; EDA_Outlier_Analysis!$I$11),
      "Outlier",
      "Normal"))</f>
        <v>Normal</v>
      </c>
    </row>
    <row r="4185" spans="1:19">
      <c r="A4185" t="s">
        <v>9339</v>
      </c>
      <c r="B4185" s="4">
        <v>45084</v>
      </c>
      <c r="C4185" s="2">
        <v>11356.29</v>
      </c>
      <c r="D4185" t="s">
        <v>1345</v>
      </c>
      <c r="E4185" t="s">
        <v>1345</v>
      </c>
      <c r="F4185" t="s">
        <v>9</v>
      </c>
      <c r="G4185" t="s">
        <v>34</v>
      </c>
      <c r="J4185" t="s">
        <v>9340</v>
      </c>
      <c r="K4185" t="str">
        <f>IF(COUNTIF(Customers!A:A, H4185)&gt;0, "Valid", "Invalid")</f>
        <v>Invalid</v>
      </c>
      <c r="L4185" t="str">
        <f t="shared" si="325"/>
        <v>6</v>
      </c>
      <c r="M4185" t="str">
        <f t="shared" si="326"/>
        <v>2023</v>
      </c>
      <c r="N4185">
        <f t="shared" si="327"/>
        <v>-11356.29</v>
      </c>
      <c r="O4185" t="str">
        <f t="shared" si="328"/>
        <v/>
      </c>
      <c r="P4185" t="str">
        <f t="shared" si="329"/>
        <v/>
      </c>
      <c r="Q4185" s="48" t="str">
        <f>IF(O4185="","",
   IF(OR(O4185&lt;EDA_Outlier_Analysis!$C$10, O4185&gt;EDA_Outlier_Analysis!$C$11),
      "Outlier",
      "Normal"))</f>
        <v/>
      </c>
      <c r="R4185" t="str">
        <f>IF(P4185="","",
   IF(OR(P4185 &lt; EDA_Outlier_Analysis!$F$7, P4185 &gt; EDA_Outlier_Analysis!$F$8),
      "Outlier",
      "Normal"))</f>
        <v/>
      </c>
      <c r="S4185" t="str">
        <f>IF(N4185="","",
   IF(OR(N4185 &lt;EDA_Outlier_Analysis!$I$10, N4185 &gt; EDA_Outlier_Analysis!$I$11),
      "Outlier",
      "Normal"))</f>
        <v>Normal</v>
      </c>
    </row>
    <row r="4186" spans="1:19">
      <c r="A4186" t="s">
        <v>9341</v>
      </c>
      <c r="B4186" s="4">
        <v>45058</v>
      </c>
      <c r="C4186" s="2">
        <v>278329.93</v>
      </c>
      <c r="D4186" t="s">
        <v>849</v>
      </c>
      <c r="E4186" t="s">
        <v>868</v>
      </c>
      <c r="F4186" t="s">
        <v>11</v>
      </c>
      <c r="G4186" t="s">
        <v>24</v>
      </c>
      <c r="H4186" t="s">
        <v>289</v>
      </c>
      <c r="J4186" t="s">
        <v>9342</v>
      </c>
      <c r="K4186" t="str">
        <f>IF(COUNTIF(Customers!A:A, H4186)&gt;0, "Valid", "Invalid")</f>
        <v>Valid</v>
      </c>
      <c r="L4186" t="str">
        <f t="shared" si="325"/>
        <v>5</v>
      </c>
      <c r="M4186" t="str">
        <f t="shared" si="326"/>
        <v>2023</v>
      </c>
      <c r="N4186">
        <f t="shared" si="327"/>
        <v>278329.93</v>
      </c>
      <c r="O4186">
        <f t="shared" si="328"/>
        <v>278329.93</v>
      </c>
      <c r="P4186" t="str">
        <f t="shared" si="329"/>
        <v/>
      </c>
      <c r="Q4186" s="48" t="str">
        <f>IF(O4186="","",
   IF(OR(O4186&lt;EDA_Outlier_Analysis!$C$10, O4186&gt;EDA_Outlier_Analysis!$C$11),
      "Outlier",
      "Normal"))</f>
        <v>Normal</v>
      </c>
      <c r="R4186" t="str">
        <f>IF(P4186="","",
   IF(OR(P4186 &lt; EDA_Outlier_Analysis!$F$7, P4186 &gt; EDA_Outlier_Analysis!$F$8),
      "Outlier",
      "Normal"))</f>
        <v/>
      </c>
      <c r="S4186" t="str">
        <f>IF(N4186="","",
   IF(OR(N4186 &lt;EDA_Outlier_Analysis!$I$10, N4186 &gt; EDA_Outlier_Analysis!$I$11),
      "Outlier",
      "Normal"))</f>
        <v>Normal</v>
      </c>
    </row>
    <row r="4187" spans="1:19">
      <c r="A4187" t="s">
        <v>9343</v>
      </c>
      <c r="B4187" s="4">
        <v>44875</v>
      </c>
      <c r="C4187" s="2">
        <v>-53648.5</v>
      </c>
      <c r="D4187" t="s">
        <v>840</v>
      </c>
      <c r="E4187" t="s">
        <v>845</v>
      </c>
      <c r="F4187" t="s">
        <v>10</v>
      </c>
      <c r="G4187" t="s">
        <v>31</v>
      </c>
      <c r="I4187" t="s">
        <v>1394</v>
      </c>
      <c r="J4187" t="s">
        <v>9344</v>
      </c>
      <c r="K4187" t="str">
        <f>IF(COUNTIF(Customers!A:A, H4187)&gt;0, "Valid", "Invalid")</f>
        <v>Invalid</v>
      </c>
      <c r="L4187" t="str">
        <f t="shared" si="325"/>
        <v>11</v>
      </c>
      <c r="M4187" t="str">
        <f t="shared" si="326"/>
        <v>2022</v>
      </c>
      <c r="N4187">
        <f t="shared" si="327"/>
        <v>-53648.5</v>
      </c>
      <c r="O4187" t="str">
        <f t="shared" si="328"/>
        <v/>
      </c>
      <c r="P4187">
        <f t="shared" si="329"/>
        <v>53648.5</v>
      </c>
      <c r="Q4187" s="48" t="str">
        <f>IF(O4187="","",
   IF(OR(O4187&lt;EDA_Outlier_Analysis!$C$10, O4187&gt;EDA_Outlier_Analysis!$C$11),
      "Outlier",
      "Normal"))</f>
        <v/>
      </c>
      <c r="R4187" t="str">
        <f>IF(P4187="","",
   IF(OR(P4187 &lt; EDA_Outlier_Analysis!$F$7, P4187 &gt; EDA_Outlier_Analysis!$F$8),
      "Outlier",
      "Normal"))</f>
        <v>Normal</v>
      </c>
      <c r="S4187" t="str">
        <f>IF(N4187="","",
   IF(OR(N4187 &lt;EDA_Outlier_Analysis!$I$10, N4187 &gt; EDA_Outlier_Analysis!$I$11),
      "Outlier",
      "Normal"))</f>
        <v>Normal</v>
      </c>
    </row>
    <row r="4188" spans="1:19">
      <c r="A4188" t="s">
        <v>9345</v>
      </c>
      <c r="B4188" s="4">
        <v>44817</v>
      </c>
      <c r="C4188" s="2">
        <v>204462.46</v>
      </c>
      <c r="D4188" t="s">
        <v>849</v>
      </c>
      <c r="E4188" t="s">
        <v>853</v>
      </c>
      <c r="F4188" t="s">
        <v>9</v>
      </c>
      <c r="G4188" t="s">
        <v>31</v>
      </c>
      <c r="H4188" t="s">
        <v>665</v>
      </c>
      <c r="J4188" t="s">
        <v>9346</v>
      </c>
      <c r="K4188" t="str">
        <f>IF(COUNTIF(Customers!A:A, H4188)&gt;0, "Valid", "Invalid")</f>
        <v>Valid</v>
      </c>
      <c r="L4188" t="str">
        <f t="shared" si="325"/>
        <v>9</v>
      </c>
      <c r="M4188" t="str">
        <f t="shared" si="326"/>
        <v>2022</v>
      </c>
      <c r="N4188">
        <f t="shared" si="327"/>
        <v>204462.46</v>
      </c>
      <c r="O4188">
        <f t="shared" si="328"/>
        <v>204462.46</v>
      </c>
      <c r="P4188" t="str">
        <f t="shared" si="329"/>
        <v/>
      </c>
      <c r="Q4188" s="48" t="str">
        <f>IF(O4188="","",
   IF(OR(O4188&lt;EDA_Outlier_Analysis!$C$10, O4188&gt;EDA_Outlier_Analysis!$C$11),
      "Outlier",
      "Normal"))</f>
        <v>Normal</v>
      </c>
      <c r="R4188" t="str">
        <f>IF(P4188="","",
   IF(OR(P4188 &lt; EDA_Outlier_Analysis!$F$7, P4188 &gt; EDA_Outlier_Analysis!$F$8),
      "Outlier",
      "Normal"))</f>
        <v/>
      </c>
      <c r="S4188" t="str">
        <f>IF(N4188="","",
   IF(OR(N4188 &lt;EDA_Outlier_Analysis!$I$10, N4188 &gt; EDA_Outlier_Analysis!$I$11),
      "Outlier",
      "Normal"))</f>
        <v>Normal</v>
      </c>
    </row>
    <row r="4189" spans="1:19">
      <c r="A4189" t="s">
        <v>9347</v>
      </c>
      <c r="B4189" s="4">
        <v>45137</v>
      </c>
      <c r="C4189" s="2">
        <v>-38911.9</v>
      </c>
      <c r="D4189" t="s">
        <v>840</v>
      </c>
      <c r="E4189" t="s">
        <v>845</v>
      </c>
      <c r="F4189" t="s">
        <v>10</v>
      </c>
      <c r="G4189" t="s">
        <v>20</v>
      </c>
      <c r="I4189" t="s">
        <v>1468</v>
      </c>
      <c r="J4189" t="s">
        <v>9348</v>
      </c>
      <c r="K4189" t="str">
        <f>IF(COUNTIF(Customers!A:A, H4189)&gt;0, "Valid", "Invalid")</f>
        <v>Invalid</v>
      </c>
      <c r="L4189" t="str">
        <f t="shared" si="325"/>
        <v>7</v>
      </c>
      <c r="M4189" t="str">
        <f t="shared" si="326"/>
        <v>2023</v>
      </c>
      <c r="N4189">
        <f t="shared" si="327"/>
        <v>-38911.9</v>
      </c>
      <c r="O4189" t="str">
        <f t="shared" si="328"/>
        <v/>
      </c>
      <c r="P4189">
        <f t="shared" si="329"/>
        <v>38911.9</v>
      </c>
      <c r="Q4189" s="48" t="str">
        <f>IF(O4189="","",
   IF(OR(O4189&lt;EDA_Outlier_Analysis!$C$10, O4189&gt;EDA_Outlier_Analysis!$C$11),
      "Outlier",
      "Normal"))</f>
        <v/>
      </c>
      <c r="R4189" t="str">
        <f>IF(P4189="","",
   IF(OR(P4189 &lt; EDA_Outlier_Analysis!$F$7, P4189 &gt; EDA_Outlier_Analysis!$F$8),
      "Outlier",
      "Normal"))</f>
        <v>Normal</v>
      </c>
      <c r="S4189" t="str">
        <f>IF(N4189="","",
   IF(OR(N4189 &lt;EDA_Outlier_Analysis!$I$10, N4189 &gt; EDA_Outlier_Analysis!$I$11),
      "Outlier",
      "Normal"))</f>
        <v>Normal</v>
      </c>
    </row>
    <row r="4190" spans="1:19">
      <c r="A4190" t="s">
        <v>9349</v>
      </c>
      <c r="B4190" s="4">
        <v>45166</v>
      </c>
      <c r="C4190" s="2">
        <v>153974.93</v>
      </c>
      <c r="D4190" t="s">
        <v>849</v>
      </c>
      <c r="E4190" t="s">
        <v>868</v>
      </c>
      <c r="F4190" t="s">
        <v>9</v>
      </c>
      <c r="G4190" t="s">
        <v>24</v>
      </c>
      <c r="H4190" t="s">
        <v>695</v>
      </c>
      <c r="J4190" t="s">
        <v>9350</v>
      </c>
      <c r="K4190" t="str">
        <f>IF(COUNTIF(Customers!A:A, H4190)&gt;0, "Valid", "Invalid")</f>
        <v>Valid</v>
      </c>
      <c r="L4190" t="str">
        <f t="shared" si="325"/>
        <v>8</v>
      </c>
      <c r="M4190" t="str">
        <f t="shared" si="326"/>
        <v>2023</v>
      </c>
      <c r="N4190">
        <f t="shared" si="327"/>
        <v>153974.93</v>
      </c>
      <c r="O4190">
        <f t="shared" si="328"/>
        <v>153974.93</v>
      </c>
      <c r="P4190" t="str">
        <f t="shared" si="329"/>
        <v/>
      </c>
      <c r="Q4190" s="48" t="str">
        <f>IF(O4190="","",
   IF(OR(O4190&lt;EDA_Outlier_Analysis!$C$10, O4190&gt;EDA_Outlier_Analysis!$C$11),
      "Outlier",
      "Normal"))</f>
        <v>Normal</v>
      </c>
      <c r="R4190" t="str">
        <f>IF(P4190="","",
   IF(OR(P4190 &lt; EDA_Outlier_Analysis!$F$7, P4190 &gt; EDA_Outlier_Analysis!$F$8),
      "Outlier",
      "Normal"))</f>
        <v/>
      </c>
      <c r="S4190" t="str">
        <f>IF(N4190="","",
   IF(OR(N4190 &lt;EDA_Outlier_Analysis!$I$10, N4190 &gt; EDA_Outlier_Analysis!$I$11),
      "Outlier",
      "Normal"))</f>
        <v>Normal</v>
      </c>
    </row>
    <row r="4191" spans="1:19">
      <c r="A4191" t="s">
        <v>9351</v>
      </c>
      <c r="B4191" s="4">
        <v>44901</v>
      </c>
      <c r="C4191" s="2">
        <v>-55038.67</v>
      </c>
      <c r="D4191" t="s">
        <v>840</v>
      </c>
      <c r="E4191" t="s">
        <v>878</v>
      </c>
      <c r="F4191" t="s">
        <v>11</v>
      </c>
      <c r="G4191" t="s">
        <v>31</v>
      </c>
      <c r="I4191" t="s">
        <v>2969</v>
      </c>
      <c r="J4191" t="s">
        <v>9352</v>
      </c>
      <c r="K4191" t="str">
        <f>IF(COUNTIF(Customers!A:A, H4191)&gt;0, "Valid", "Invalid")</f>
        <v>Invalid</v>
      </c>
      <c r="L4191" t="str">
        <f t="shared" si="325"/>
        <v>12</v>
      </c>
      <c r="M4191" t="str">
        <f t="shared" si="326"/>
        <v>2022</v>
      </c>
      <c r="N4191">
        <f t="shared" si="327"/>
        <v>-55038.67</v>
      </c>
      <c r="O4191" t="str">
        <f t="shared" si="328"/>
        <v/>
      </c>
      <c r="P4191">
        <f t="shared" si="329"/>
        <v>55038.67</v>
      </c>
      <c r="Q4191" s="48" t="str">
        <f>IF(O4191="","",
   IF(OR(O4191&lt;EDA_Outlier_Analysis!$C$10, O4191&gt;EDA_Outlier_Analysis!$C$11),
      "Outlier",
      "Normal"))</f>
        <v/>
      </c>
      <c r="R4191" t="str">
        <f>IF(P4191="","",
   IF(OR(P4191 &lt; EDA_Outlier_Analysis!$F$7, P4191 &gt; EDA_Outlier_Analysis!$F$8),
      "Outlier",
      "Normal"))</f>
        <v>Outlier</v>
      </c>
      <c r="S4191" t="str">
        <f>IF(N4191="","",
   IF(OR(N4191 &lt;EDA_Outlier_Analysis!$I$10, N4191 &gt; EDA_Outlier_Analysis!$I$11),
      "Outlier",
      "Normal"))</f>
        <v>Normal</v>
      </c>
    </row>
    <row r="4192" spans="1:19">
      <c r="A4192" t="s">
        <v>9353</v>
      </c>
      <c r="B4192" s="4">
        <v>45269</v>
      </c>
      <c r="C4192" s="2">
        <v>171306.9</v>
      </c>
      <c r="D4192" t="s">
        <v>849</v>
      </c>
      <c r="E4192" t="s">
        <v>853</v>
      </c>
      <c r="F4192" t="s">
        <v>11</v>
      </c>
      <c r="G4192" t="s">
        <v>34</v>
      </c>
      <c r="H4192" t="s">
        <v>335</v>
      </c>
      <c r="J4192" t="s">
        <v>9354</v>
      </c>
      <c r="K4192" t="str">
        <f>IF(COUNTIF(Customers!A:A, H4192)&gt;0, "Valid", "Invalid")</f>
        <v>Valid</v>
      </c>
      <c r="L4192" t="str">
        <f t="shared" si="325"/>
        <v>12</v>
      </c>
      <c r="M4192" t="str">
        <f t="shared" si="326"/>
        <v>2023</v>
      </c>
      <c r="N4192">
        <f t="shared" si="327"/>
        <v>171306.9</v>
      </c>
      <c r="O4192">
        <f t="shared" si="328"/>
        <v>171306.9</v>
      </c>
      <c r="P4192" t="str">
        <f t="shared" si="329"/>
        <v/>
      </c>
      <c r="Q4192" s="48" t="str">
        <f>IF(O4192="","",
   IF(OR(O4192&lt;EDA_Outlier_Analysis!$C$10, O4192&gt;EDA_Outlier_Analysis!$C$11),
      "Outlier",
      "Normal"))</f>
        <v>Normal</v>
      </c>
      <c r="R4192" t="str">
        <f>IF(P4192="","",
   IF(OR(P4192 &lt; EDA_Outlier_Analysis!$F$7, P4192 &gt; EDA_Outlier_Analysis!$F$8),
      "Outlier",
      "Normal"))</f>
        <v/>
      </c>
      <c r="S4192" t="str">
        <f>IF(N4192="","",
   IF(OR(N4192 &lt;EDA_Outlier_Analysis!$I$10, N4192 &gt; EDA_Outlier_Analysis!$I$11),
      "Outlier",
      "Normal"))</f>
        <v>Normal</v>
      </c>
    </row>
    <row r="4193" spans="1:19">
      <c r="A4193" t="s">
        <v>9355</v>
      </c>
      <c r="B4193" s="4">
        <v>44828</v>
      </c>
      <c r="C4193" s="2">
        <v>196195.8</v>
      </c>
      <c r="D4193" t="s">
        <v>849</v>
      </c>
      <c r="E4193" t="s">
        <v>853</v>
      </c>
      <c r="F4193" t="s">
        <v>10</v>
      </c>
      <c r="G4193" t="s">
        <v>24</v>
      </c>
      <c r="H4193" t="s">
        <v>747</v>
      </c>
      <c r="J4193" t="s">
        <v>9356</v>
      </c>
      <c r="K4193" t="str">
        <f>IF(COUNTIF(Customers!A:A, H4193)&gt;0, "Valid", "Invalid")</f>
        <v>Valid</v>
      </c>
      <c r="L4193" t="str">
        <f t="shared" si="325"/>
        <v>9</v>
      </c>
      <c r="M4193" t="str">
        <f t="shared" si="326"/>
        <v>2022</v>
      </c>
      <c r="N4193">
        <f t="shared" si="327"/>
        <v>196195.8</v>
      </c>
      <c r="O4193">
        <f t="shared" si="328"/>
        <v>196195.8</v>
      </c>
      <c r="P4193" t="str">
        <f t="shared" si="329"/>
        <v/>
      </c>
      <c r="Q4193" s="48" t="str">
        <f>IF(O4193="","",
   IF(OR(O4193&lt;EDA_Outlier_Analysis!$C$10, O4193&gt;EDA_Outlier_Analysis!$C$11),
      "Outlier",
      "Normal"))</f>
        <v>Normal</v>
      </c>
      <c r="R4193" t="str">
        <f>IF(P4193="","",
   IF(OR(P4193 &lt; EDA_Outlier_Analysis!$F$7, P4193 &gt; EDA_Outlier_Analysis!$F$8),
      "Outlier",
      "Normal"))</f>
        <v/>
      </c>
      <c r="S4193" t="str">
        <f>IF(N4193="","",
   IF(OR(N4193 &lt;EDA_Outlier_Analysis!$I$10, N4193 &gt; EDA_Outlier_Analysis!$I$11),
      "Outlier",
      "Normal"))</f>
        <v>Normal</v>
      </c>
    </row>
    <row r="4194" spans="1:19">
      <c r="A4194" t="s">
        <v>9357</v>
      </c>
      <c r="B4194" s="4">
        <v>44602</v>
      </c>
      <c r="C4194" s="2">
        <v>139048.14000000001</v>
      </c>
      <c r="D4194" t="s">
        <v>849</v>
      </c>
      <c r="E4194" t="s">
        <v>853</v>
      </c>
      <c r="F4194" t="s">
        <v>11</v>
      </c>
      <c r="G4194" t="s">
        <v>34</v>
      </c>
      <c r="H4194" t="s">
        <v>18</v>
      </c>
      <c r="J4194" t="s">
        <v>9358</v>
      </c>
      <c r="K4194" t="str">
        <f>IF(COUNTIF(Customers!A:A, H4194)&gt;0, "Valid", "Invalid")</f>
        <v>Valid</v>
      </c>
      <c r="L4194" t="str">
        <f t="shared" si="325"/>
        <v>2</v>
      </c>
      <c r="M4194" t="str">
        <f t="shared" si="326"/>
        <v>2022</v>
      </c>
      <c r="N4194">
        <f t="shared" si="327"/>
        <v>139048.14000000001</v>
      </c>
      <c r="O4194">
        <f t="shared" si="328"/>
        <v>139048.14000000001</v>
      </c>
      <c r="P4194" t="str">
        <f t="shared" si="329"/>
        <v/>
      </c>
      <c r="Q4194" s="48" t="str">
        <f>IF(O4194="","",
   IF(OR(O4194&lt;EDA_Outlier_Analysis!$C$10, O4194&gt;EDA_Outlier_Analysis!$C$11),
      "Outlier",
      "Normal"))</f>
        <v>Normal</v>
      </c>
      <c r="R4194" t="str">
        <f>IF(P4194="","",
   IF(OR(P4194 &lt; EDA_Outlier_Analysis!$F$7, P4194 &gt; EDA_Outlier_Analysis!$F$8),
      "Outlier",
      "Normal"))</f>
        <v/>
      </c>
      <c r="S4194" t="str">
        <f>IF(N4194="","",
   IF(OR(N4194 &lt;EDA_Outlier_Analysis!$I$10, N4194 &gt; EDA_Outlier_Analysis!$I$11),
      "Outlier",
      "Normal"))</f>
        <v>Normal</v>
      </c>
    </row>
    <row r="4195" spans="1:19">
      <c r="A4195" t="s">
        <v>9359</v>
      </c>
      <c r="B4195" s="4">
        <v>45124</v>
      </c>
      <c r="C4195" s="2">
        <v>118722.6</v>
      </c>
      <c r="D4195" t="s">
        <v>849</v>
      </c>
      <c r="E4195" t="s">
        <v>853</v>
      </c>
      <c r="F4195" t="s">
        <v>10</v>
      </c>
      <c r="G4195" t="s">
        <v>24</v>
      </c>
      <c r="H4195" t="s">
        <v>571</v>
      </c>
      <c r="J4195" t="s">
        <v>9360</v>
      </c>
      <c r="K4195" t="str">
        <f>IF(COUNTIF(Customers!A:A, H4195)&gt;0, "Valid", "Invalid")</f>
        <v>Valid</v>
      </c>
      <c r="L4195" t="str">
        <f t="shared" si="325"/>
        <v>7</v>
      </c>
      <c r="M4195" t="str">
        <f t="shared" si="326"/>
        <v>2023</v>
      </c>
      <c r="N4195">
        <f t="shared" si="327"/>
        <v>118722.6</v>
      </c>
      <c r="O4195">
        <f t="shared" si="328"/>
        <v>118722.6</v>
      </c>
      <c r="P4195" t="str">
        <f t="shared" si="329"/>
        <v/>
      </c>
      <c r="Q4195" s="48" t="str">
        <f>IF(O4195="","",
   IF(OR(O4195&lt;EDA_Outlier_Analysis!$C$10, O4195&gt;EDA_Outlier_Analysis!$C$11),
      "Outlier",
      "Normal"))</f>
        <v>Normal</v>
      </c>
      <c r="R4195" t="str">
        <f>IF(P4195="","",
   IF(OR(P4195 &lt; EDA_Outlier_Analysis!$F$7, P4195 &gt; EDA_Outlier_Analysis!$F$8),
      "Outlier",
      "Normal"))</f>
        <v/>
      </c>
      <c r="S4195" t="str">
        <f>IF(N4195="","",
   IF(OR(N4195 &lt;EDA_Outlier_Analysis!$I$10, N4195 &gt; EDA_Outlier_Analysis!$I$11),
      "Outlier",
      "Normal"))</f>
        <v>Normal</v>
      </c>
    </row>
    <row r="4196" spans="1:19">
      <c r="A4196" t="s">
        <v>9361</v>
      </c>
      <c r="B4196" s="4">
        <v>44665</v>
      </c>
      <c r="C4196" s="2">
        <v>-50194.55</v>
      </c>
      <c r="D4196" t="s">
        <v>840</v>
      </c>
      <c r="E4196" t="s">
        <v>845</v>
      </c>
      <c r="F4196" t="s">
        <v>11</v>
      </c>
      <c r="G4196" t="s">
        <v>31</v>
      </c>
      <c r="I4196" t="s">
        <v>1540</v>
      </c>
      <c r="J4196" t="s">
        <v>9362</v>
      </c>
      <c r="K4196" t="str">
        <f>IF(COUNTIF(Customers!A:A, H4196)&gt;0, "Valid", "Invalid")</f>
        <v>Invalid</v>
      </c>
      <c r="L4196" t="str">
        <f t="shared" si="325"/>
        <v>4</v>
      </c>
      <c r="M4196" t="str">
        <f t="shared" si="326"/>
        <v>2022</v>
      </c>
      <c r="N4196">
        <f t="shared" si="327"/>
        <v>-50194.55</v>
      </c>
      <c r="O4196" t="str">
        <f t="shared" si="328"/>
        <v/>
      </c>
      <c r="P4196">
        <f t="shared" si="329"/>
        <v>50194.55</v>
      </c>
      <c r="Q4196" s="48" t="str">
        <f>IF(O4196="","",
   IF(OR(O4196&lt;EDA_Outlier_Analysis!$C$10, O4196&gt;EDA_Outlier_Analysis!$C$11),
      "Outlier",
      "Normal"))</f>
        <v/>
      </c>
      <c r="R4196" t="str">
        <f>IF(P4196="","",
   IF(OR(P4196 &lt; EDA_Outlier_Analysis!$F$7, P4196 &gt; EDA_Outlier_Analysis!$F$8),
      "Outlier",
      "Normal"))</f>
        <v>Normal</v>
      </c>
      <c r="S4196" t="str">
        <f>IF(N4196="","",
   IF(OR(N4196 &lt;EDA_Outlier_Analysis!$I$10, N4196 &gt; EDA_Outlier_Analysis!$I$11),
      "Outlier",
      "Normal"))</f>
        <v>Normal</v>
      </c>
    </row>
    <row r="4197" spans="1:19">
      <c r="A4197" t="s">
        <v>9363</v>
      </c>
      <c r="B4197" s="4">
        <v>44929</v>
      </c>
      <c r="C4197" s="2">
        <v>-5428.96</v>
      </c>
      <c r="D4197" t="s">
        <v>840</v>
      </c>
      <c r="E4197" t="s">
        <v>845</v>
      </c>
      <c r="F4197" t="s">
        <v>11</v>
      </c>
      <c r="G4197" t="s">
        <v>31</v>
      </c>
      <c r="I4197" t="s">
        <v>1132</v>
      </c>
      <c r="J4197" t="s">
        <v>9364</v>
      </c>
      <c r="K4197" t="str">
        <f>IF(COUNTIF(Customers!A:A, H4197)&gt;0, "Valid", "Invalid")</f>
        <v>Invalid</v>
      </c>
      <c r="L4197" t="str">
        <f t="shared" si="325"/>
        <v>1</v>
      </c>
      <c r="M4197" t="str">
        <f t="shared" si="326"/>
        <v>2023</v>
      </c>
      <c r="N4197">
        <f t="shared" si="327"/>
        <v>-5428.96</v>
      </c>
      <c r="O4197" t="str">
        <f t="shared" si="328"/>
        <v/>
      </c>
      <c r="P4197">
        <f t="shared" si="329"/>
        <v>5428.96</v>
      </c>
      <c r="Q4197" s="48" t="str">
        <f>IF(O4197="","",
   IF(OR(O4197&lt;EDA_Outlier_Analysis!$C$10, O4197&gt;EDA_Outlier_Analysis!$C$11),
      "Outlier",
      "Normal"))</f>
        <v/>
      </c>
      <c r="R4197" t="str">
        <f>IF(P4197="","",
   IF(OR(P4197 &lt; EDA_Outlier_Analysis!$F$7, P4197 &gt; EDA_Outlier_Analysis!$F$8),
      "Outlier",
      "Normal"))</f>
        <v>Outlier</v>
      </c>
      <c r="S4197" t="str">
        <f>IF(N4197="","",
   IF(OR(N4197 &lt;EDA_Outlier_Analysis!$I$10, N4197 &gt; EDA_Outlier_Analysis!$I$11),
      "Outlier",
      "Normal"))</f>
        <v>Normal</v>
      </c>
    </row>
    <row r="4198" spans="1:19">
      <c r="A4198" t="s">
        <v>9365</v>
      </c>
      <c r="B4198" s="4">
        <v>44941</v>
      </c>
      <c r="C4198" s="2">
        <v>128120.75</v>
      </c>
      <c r="D4198" t="s">
        <v>849</v>
      </c>
      <c r="E4198" t="s">
        <v>850</v>
      </c>
      <c r="F4198" t="s">
        <v>9</v>
      </c>
      <c r="G4198" t="s">
        <v>20</v>
      </c>
      <c r="H4198" t="s">
        <v>369</v>
      </c>
      <c r="J4198" t="s">
        <v>9366</v>
      </c>
      <c r="K4198" t="str">
        <f>IF(COUNTIF(Customers!A:A, H4198)&gt;0, "Valid", "Invalid")</f>
        <v>Valid</v>
      </c>
      <c r="L4198" t="str">
        <f t="shared" si="325"/>
        <v>1</v>
      </c>
      <c r="M4198" t="str">
        <f t="shared" si="326"/>
        <v>2023</v>
      </c>
      <c r="N4198">
        <f t="shared" si="327"/>
        <v>128120.75</v>
      </c>
      <c r="O4198">
        <f t="shared" si="328"/>
        <v>128120.75</v>
      </c>
      <c r="P4198" t="str">
        <f t="shared" si="329"/>
        <v/>
      </c>
      <c r="Q4198" s="48" t="str">
        <f>IF(O4198="","",
   IF(OR(O4198&lt;EDA_Outlier_Analysis!$C$10, O4198&gt;EDA_Outlier_Analysis!$C$11),
      "Outlier",
      "Normal"))</f>
        <v>Normal</v>
      </c>
      <c r="R4198" t="str">
        <f>IF(P4198="","",
   IF(OR(P4198 &lt; EDA_Outlier_Analysis!$F$7, P4198 &gt; EDA_Outlier_Analysis!$F$8),
      "Outlier",
      "Normal"))</f>
        <v/>
      </c>
      <c r="S4198" t="str">
        <f>IF(N4198="","",
   IF(OR(N4198 &lt;EDA_Outlier_Analysis!$I$10, N4198 &gt; EDA_Outlier_Analysis!$I$11),
      "Outlier",
      "Normal"))</f>
        <v>Normal</v>
      </c>
    </row>
    <row r="4199" spans="1:19">
      <c r="A4199" t="s">
        <v>9367</v>
      </c>
      <c r="B4199" s="4">
        <v>44993</v>
      </c>
      <c r="C4199" s="2">
        <v>-82086.12</v>
      </c>
      <c r="D4199" t="s">
        <v>840</v>
      </c>
      <c r="E4199" t="s">
        <v>856</v>
      </c>
      <c r="F4199" t="s">
        <v>9</v>
      </c>
      <c r="G4199" t="s">
        <v>20</v>
      </c>
      <c r="I4199" t="s">
        <v>1448</v>
      </c>
      <c r="J4199" t="s">
        <v>9368</v>
      </c>
      <c r="K4199" t="str">
        <f>IF(COUNTIF(Customers!A:A, H4199)&gt;0, "Valid", "Invalid")</f>
        <v>Invalid</v>
      </c>
      <c r="L4199" t="str">
        <f t="shared" si="325"/>
        <v>3</v>
      </c>
      <c r="M4199" t="str">
        <f t="shared" si="326"/>
        <v>2023</v>
      </c>
      <c r="N4199">
        <f t="shared" si="327"/>
        <v>-82086.12</v>
      </c>
      <c r="O4199" t="str">
        <f t="shared" si="328"/>
        <v/>
      </c>
      <c r="P4199">
        <f t="shared" si="329"/>
        <v>82086.12</v>
      </c>
      <c r="Q4199" s="48" t="str">
        <f>IF(O4199="","",
   IF(OR(O4199&lt;EDA_Outlier_Analysis!$C$10, O4199&gt;EDA_Outlier_Analysis!$C$11),
      "Outlier",
      "Normal"))</f>
        <v/>
      </c>
      <c r="R4199" t="str">
        <f>IF(P4199="","",
   IF(OR(P4199 &lt; EDA_Outlier_Analysis!$F$7, P4199 &gt; EDA_Outlier_Analysis!$F$8),
      "Outlier",
      "Normal"))</f>
        <v>Outlier</v>
      </c>
      <c r="S4199" t="str">
        <f>IF(N4199="","",
   IF(OR(N4199 &lt;EDA_Outlier_Analysis!$I$10, N4199 &gt; EDA_Outlier_Analysis!$I$11),
      "Outlier",
      "Normal"))</f>
        <v>Normal</v>
      </c>
    </row>
    <row r="4200" spans="1:19">
      <c r="A4200" t="s">
        <v>9369</v>
      </c>
      <c r="B4200" s="4">
        <v>44708</v>
      </c>
      <c r="C4200" s="2">
        <v>-30546.52</v>
      </c>
      <c r="D4200" t="s">
        <v>840</v>
      </c>
      <c r="E4200" t="s">
        <v>905</v>
      </c>
      <c r="F4200" t="s">
        <v>9</v>
      </c>
      <c r="G4200" t="s">
        <v>31</v>
      </c>
      <c r="I4200" t="s">
        <v>954</v>
      </c>
      <c r="J4200" t="s">
        <v>9370</v>
      </c>
      <c r="K4200" t="str">
        <f>IF(COUNTIF(Customers!A:A, H4200)&gt;0, "Valid", "Invalid")</f>
        <v>Invalid</v>
      </c>
      <c r="L4200" t="str">
        <f t="shared" si="325"/>
        <v>5</v>
      </c>
      <c r="M4200" t="str">
        <f t="shared" si="326"/>
        <v>2022</v>
      </c>
      <c r="N4200">
        <f t="shared" si="327"/>
        <v>-30546.52</v>
      </c>
      <c r="O4200" t="str">
        <f t="shared" si="328"/>
        <v/>
      </c>
      <c r="P4200">
        <f t="shared" si="329"/>
        <v>30546.52</v>
      </c>
      <c r="Q4200" s="48" t="str">
        <f>IF(O4200="","",
   IF(OR(O4200&lt;EDA_Outlier_Analysis!$C$10, O4200&gt;EDA_Outlier_Analysis!$C$11),
      "Outlier",
      "Normal"))</f>
        <v/>
      </c>
      <c r="R4200" t="str">
        <f>IF(P4200="","",
   IF(OR(P4200 &lt; EDA_Outlier_Analysis!$F$7, P4200 &gt; EDA_Outlier_Analysis!$F$8),
      "Outlier",
      "Normal"))</f>
        <v>Normal</v>
      </c>
      <c r="S4200" t="str">
        <f>IF(N4200="","",
   IF(OR(N4200 &lt;EDA_Outlier_Analysis!$I$10, N4200 &gt; EDA_Outlier_Analysis!$I$11),
      "Outlier",
      "Normal"))</f>
        <v>Normal</v>
      </c>
    </row>
    <row r="4201" spans="1:19">
      <c r="A4201" t="s">
        <v>9371</v>
      </c>
      <c r="B4201" s="4">
        <v>45048</v>
      </c>
      <c r="C4201" s="2">
        <v>182323.54</v>
      </c>
      <c r="D4201" t="s">
        <v>849</v>
      </c>
      <c r="E4201" t="s">
        <v>853</v>
      </c>
      <c r="F4201" t="s">
        <v>11</v>
      </c>
      <c r="G4201" t="s">
        <v>31</v>
      </c>
      <c r="H4201" t="s">
        <v>447</v>
      </c>
      <c r="J4201" t="s">
        <v>9372</v>
      </c>
      <c r="K4201" t="str">
        <f>IF(COUNTIF(Customers!A:A, H4201)&gt;0, "Valid", "Invalid")</f>
        <v>Valid</v>
      </c>
      <c r="L4201" t="str">
        <f t="shared" si="325"/>
        <v>5</v>
      </c>
      <c r="M4201" t="str">
        <f t="shared" si="326"/>
        <v>2023</v>
      </c>
      <c r="N4201">
        <f t="shared" si="327"/>
        <v>182323.54</v>
      </c>
      <c r="O4201">
        <f t="shared" si="328"/>
        <v>182323.54</v>
      </c>
      <c r="P4201" t="str">
        <f t="shared" si="329"/>
        <v/>
      </c>
      <c r="Q4201" s="48" t="str">
        <f>IF(O4201="","",
   IF(OR(O4201&lt;EDA_Outlier_Analysis!$C$10, O4201&gt;EDA_Outlier_Analysis!$C$11),
      "Outlier",
      "Normal"))</f>
        <v>Normal</v>
      </c>
      <c r="R4201" t="str">
        <f>IF(P4201="","",
   IF(OR(P4201 &lt; EDA_Outlier_Analysis!$F$7, P4201 &gt; EDA_Outlier_Analysis!$F$8),
      "Outlier",
      "Normal"))</f>
        <v/>
      </c>
      <c r="S4201" t="str">
        <f>IF(N4201="","",
   IF(OR(N4201 &lt;EDA_Outlier_Analysis!$I$10, N4201 &gt; EDA_Outlier_Analysis!$I$11),
      "Outlier",
      "Normal"))</f>
        <v>Normal</v>
      </c>
    </row>
    <row r="4202" spans="1:19">
      <c r="A4202" t="s">
        <v>9373</v>
      </c>
      <c r="B4202" s="4">
        <v>44766</v>
      </c>
      <c r="C4202" s="2">
        <v>67625.759999999995</v>
      </c>
      <c r="D4202" t="s">
        <v>849</v>
      </c>
      <c r="E4202" t="s">
        <v>853</v>
      </c>
      <c r="F4202" t="s">
        <v>10</v>
      </c>
      <c r="G4202" t="s">
        <v>24</v>
      </c>
      <c r="H4202" t="s">
        <v>463</v>
      </c>
      <c r="J4202" t="s">
        <v>9374</v>
      </c>
      <c r="K4202" t="str">
        <f>IF(COUNTIF(Customers!A:A, H4202)&gt;0, "Valid", "Invalid")</f>
        <v>Valid</v>
      </c>
      <c r="L4202" t="str">
        <f t="shared" si="325"/>
        <v>7</v>
      </c>
      <c r="M4202" t="str">
        <f t="shared" si="326"/>
        <v>2022</v>
      </c>
      <c r="N4202">
        <f t="shared" si="327"/>
        <v>67625.759999999995</v>
      </c>
      <c r="O4202">
        <f t="shared" si="328"/>
        <v>67625.759999999995</v>
      </c>
      <c r="P4202" t="str">
        <f t="shared" si="329"/>
        <v/>
      </c>
      <c r="Q4202" s="48" t="str">
        <f>IF(O4202="","",
   IF(OR(O4202&lt;EDA_Outlier_Analysis!$C$10, O4202&gt;EDA_Outlier_Analysis!$C$11),
      "Outlier",
      "Normal"))</f>
        <v>Normal</v>
      </c>
      <c r="R4202" t="str">
        <f>IF(P4202="","",
   IF(OR(P4202 &lt; EDA_Outlier_Analysis!$F$7, P4202 &gt; EDA_Outlier_Analysis!$F$8),
      "Outlier",
      "Normal"))</f>
        <v/>
      </c>
      <c r="S4202" t="str">
        <f>IF(N4202="","",
   IF(OR(N4202 &lt;EDA_Outlier_Analysis!$I$10, N4202 &gt; EDA_Outlier_Analysis!$I$11),
      "Outlier",
      "Normal"))</f>
        <v>Normal</v>
      </c>
    </row>
    <row r="4203" spans="1:19">
      <c r="A4203" t="s">
        <v>9375</v>
      </c>
      <c r="B4203" s="4">
        <v>44789</v>
      </c>
      <c r="C4203" s="2">
        <v>186891.02</v>
      </c>
      <c r="D4203" t="s">
        <v>849</v>
      </c>
      <c r="E4203" t="s">
        <v>868</v>
      </c>
      <c r="F4203" t="s">
        <v>9</v>
      </c>
      <c r="G4203" t="s">
        <v>34</v>
      </c>
      <c r="H4203" t="s">
        <v>395</v>
      </c>
      <c r="J4203" t="s">
        <v>9376</v>
      </c>
      <c r="K4203" t="str">
        <f>IF(COUNTIF(Customers!A:A, H4203)&gt;0, "Valid", "Invalid")</f>
        <v>Valid</v>
      </c>
      <c r="L4203" t="str">
        <f t="shared" si="325"/>
        <v>8</v>
      </c>
      <c r="M4203" t="str">
        <f t="shared" si="326"/>
        <v>2022</v>
      </c>
      <c r="N4203">
        <f t="shared" si="327"/>
        <v>186891.02</v>
      </c>
      <c r="O4203">
        <f t="shared" si="328"/>
        <v>186891.02</v>
      </c>
      <c r="P4203" t="str">
        <f t="shared" si="329"/>
        <v/>
      </c>
      <c r="Q4203" s="48" t="str">
        <f>IF(O4203="","",
   IF(OR(O4203&lt;EDA_Outlier_Analysis!$C$10, O4203&gt;EDA_Outlier_Analysis!$C$11),
      "Outlier",
      "Normal"))</f>
        <v>Normal</v>
      </c>
      <c r="R4203" t="str">
        <f>IF(P4203="","",
   IF(OR(P4203 &lt; EDA_Outlier_Analysis!$F$7, P4203 &gt; EDA_Outlier_Analysis!$F$8),
      "Outlier",
      "Normal"))</f>
        <v/>
      </c>
      <c r="S4203" t="str">
        <f>IF(N4203="","",
   IF(OR(N4203 &lt;EDA_Outlier_Analysis!$I$10, N4203 &gt; EDA_Outlier_Analysis!$I$11),
      "Outlier",
      "Normal"))</f>
        <v>Normal</v>
      </c>
    </row>
    <row r="4204" spans="1:19">
      <c r="A4204" t="s">
        <v>9377</v>
      </c>
      <c r="B4204" s="4">
        <v>44802</v>
      </c>
      <c r="C4204" s="2">
        <v>91641.05</v>
      </c>
      <c r="D4204" t="s">
        <v>849</v>
      </c>
      <c r="E4204" t="s">
        <v>868</v>
      </c>
      <c r="F4204" t="s">
        <v>9</v>
      </c>
      <c r="G4204" t="s">
        <v>31</v>
      </c>
      <c r="H4204" t="s">
        <v>535</v>
      </c>
      <c r="J4204" t="s">
        <v>9378</v>
      </c>
      <c r="K4204" t="str">
        <f>IF(COUNTIF(Customers!A:A, H4204)&gt;0, "Valid", "Invalid")</f>
        <v>Valid</v>
      </c>
      <c r="L4204" t="str">
        <f t="shared" si="325"/>
        <v>8</v>
      </c>
      <c r="M4204" t="str">
        <f t="shared" si="326"/>
        <v>2022</v>
      </c>
      <c r="N4204">
        <f t="shared" si="327"/>
        <v>91641.05</v>
      </c>
      <c r="O4204">
        <f t="shared" si="328"/>
        <v>91641.05</v>
      </c>
      <c r="P4204" t="str">
        <f t="shared" si="329"/>
        <v/>
      </c>
      <c r="Q4204" s="48" t="str">
        <f>IF(O4204="","",
   IF(OR(O4204&lt;EDA_Outlier_Analysis!$C$10, O4204&gt;EDA_Outlier_Analysis!$C$11),
      "Outlier",
      "Normal"))</f>
        <v>Normal</v>
      </c>
      <c r="R4204" t="str">
        <f>IF(P4204="","",
   IF(OR(P4204 &lt; EDA_Outlier_Analysis!$F$7, P4204 &gt; EDA_Outlier_Analysis!$F$8),
      "Outlier",
      "Normal"))</f>
        <v/>
      </c>
      <c r="S4204" t="str">
        <f>IF(N4204="","",
   IF(OR(N4204 &lt;EDA_Outlier_Analysis!$I$10, N4204 &gt; EDA_Outlier_Analysis!$I$11),
      "Outlier",
      "Normal"))</f>
        <v>Normal</v>
      </c>
    </row>
    <row r="4205" spans="1:19">
      <c r="A4205" t="s">
        <v>9379</v>
      </c>
      <c r="B4205" s="4">
        <v>45080</v>
      </c>
      <c r="C4205" s="2">
        <v>-17904.5</v>
      </c>
      <c r="D4205" t="s">
        <v>840</v>
      </c>
      <c r="E4205" t="s">
        <v>878</v>
      </c>
      <c r="F4205" t="s">
        <v>10</v>
      </c>
      <c r="G4205" t="s">
        <v>24</v>
      </c>
      <c r="I4205" t="s">
        <v>1167</v>
      </c>
      <c r="J4205" t="s">
        <v>9380</v>
      </c>
      <c r="K4205" t="str">
        <f>IF(COUNTIF(Customers!A:A, H4205)&gt;0, "Valid", "Invalid")</f>
        <v>Invalid</v>
      </c>
      <c r="L4205" t="str">
        <f t="shared" si="325"/>
        <v>6</v>
      </c>
      <c r="M4205" t="str">
        <f t="shared" si="326"/>
        <v>2023</v>
      </c>
      <c r="N4205">
        <f t="shared" si="327"/>
        <v>-17904.5</v>
      </c>
      <c r="O4205" t="str">
        <f t="shared" si="328"/>
        <v/>
      </c>
      <c r="P4205">
        <f t="shared" si="329"/>
        <v>17904.5</v>
      </c>
      <c r="Q4205" s="48" t="str">
        <f>IF(O4205="","",
   IF(OR(O4205&lt;EDA_Outlier_Analysis!$C$10, O4205&gt;EDA_Outlier_Analysis!$C$11),
      "Outlier",
      "Normal"))</f>
        <v/>
      </c>
      <c r="R4205" t="str">
        <f>IF(P4205="","",
   IF(OR(P4205 &lt; EDA_Outlier_Analysis!$F$7, P4205 &gt; EDA_Outlier_Analysis!$F$8),
      "Outlier",
      "Normal"))</f>
        <v>Outlier</v>
      </c>
      <c r="S4205" t="str">
        <f>IF(N4205="","",
   IF(OR(N4205 &lt;EDA_Outlier_Analysis!$I$10, N4205 &gt; EDA_Outlier_Analysis!$I$11),
      "Outlier",
      "Normal"))</f>
        <v>Normal</v>
      </c>
    </row>
    <row r="4206" spans="1:19">
      <c r="A4206" t="s">
        <v>9381</v>
      </c>
      <c r="B4206" s="4">
        <v>44892</v>
      </c>
      <c r="C4206" s="2">
        <v>81168.37</v>
      </c>
      <c r="D4206" t="s">
        <v>849</v>
      </c>
      <c r="E4206" t="s">
        <v>850</v>
      </c>
      <c r="F4206" t="s">
        <v>11</v>
      </c>
      <c r="G4206" t="s">
        <v>20</v>
      </c>
      <c r="H4206" t="s">
        <v>545</v>
      </c>
      <c r="J4206" t="s">
        <v>9382</v>
      </c>
      <c r="K4206" t="str">
        <f>IF(COUNTIF(Customers!A:A, H4206)&gt;0, "Valid", "Invalid")</f>
        <v>Valid</v>
      </c>
      <c r="L4206" t="str">
        <f t="shared" si="325"/>
        <v>11</v>
      </c>
      <c r="M4206" t="str">
        <f t="shared" si="326"/>
        <v>2022</v>
      </c>
      <c r="N4206">
        <f t="shared" si="327"/>
        <v>81168.37</v>
      </c>
      <c r="O4206">
        <f t="shared" si="328"/>
        <v>81168.37</v>
      </c>
      <c r="P4206" t="str">
        <f t="shared" si="329"/>
        <v/>
      </c>
      <c r="Q4206" s="48" t="str">
        <f>IF(O4206="","",
   IF(OR(O4206&lt;EDA_Outlier_Analysis!$C$10, O4206&gt;EDA_Outlier_Analysis!$C$11),
      "Outlier",
      "Normal"))</f>
        <v>Normal</v>
      </c>
      <c r="R4206" t="str">
        <f>IF(P4206="","",
   IF(OR(P4206 &lt; EDA_Outlier_Analysis!$F$7, P4206 &gt; EDA_Outlier_Analysis!$F$8),
      "Outlier",
      "Normal"))</f>
        <v/>
      </c>
      <c r="S4206" t="str">
        <f>IF(N4206="","",
   IF(OR(N4206 &lt;EDA_Outlier_Analysis!$I$10, N4206 &gt; EDA_Outlier_Analysis!$I$11),
      "Outlier",
      "Normal"))</f>
        <v>Normal</v>
      </c>
    </row>
    <row r="4207" spans="1:19">
      <c r="A4207" t="s">
        <v>9383</v>
      </c>
      <c r="B4207" s="4">
        <v>44921</v>
      </c>
      <c r="C4207" s="2">
        <v>199170.33</v>
      </c>
      <c r="D4207" t="s">
        <v>849</v>
      </c>
      <c r="E4207" t="s">
        <v>868</v>
      </c>
      <c r="F4207" t="s">
        <v>9</v>
      </c>
      <c r="G4207" t="s">
        <v>34</v>
      </c>
      <c r="H4207" t="s">
        <v>257</v>
      </c>
      <c r="J4207" t="s">
        <v>9384</v>
      </c>
      <c r="K4207" t="str">
        <f>IF(COUNTIF(Customers!A:A, H4207)&gt;0, "Valid", "Invalid")</f>
        <v>Valid</v>
      </c>
      <c r="L4207" t="str">
        <f t="shared" si="325"/>
        <v>12</v>
      </c>
      <c r="M4207" t="str">
        <f t="shared" si="326"/>
        <v>2022</v>
      </c>
      <c r="N4207">
        <f t="shared" si="327"/>
        <v>199170.33</v>
      </c>
      <c r="O4207">
        <f t="shared" si="328"/>
        <v>199170.33</v>
      </c>
      <c r="P4207" t="str">
        <f t="shared" si="329"/>
        <v/>
      </c>
      <c r="Q4207" s="48" t="str">
        <f>IF(O4207="","",
   IF(OR(O4207&lt;EDA_Outlier_Analysis!$C$10, O4207&gt;EDA_Outlier_Analysis!$C$11),
      "Outlier",
      "Normal"))</f>
        <v>Normal</v>
      </c>
      <c r="R4207" t="str">
        <f>IF(P4207="","",
   IF(OR(P4207 &lt; EDA_Outlier_Analysis!$F$7, P4207 &gt; EDA_Outlier_Analysis!$F$8),
      "Outlier",
      "Normal"))</f>
        <v/>
      </c>
      <c r="S4207" t="str">
        <f>IF(N4207="","",
   IF(OR(N4207 &lt;EDA_Outlier_Analysis!$I$10, N4207 &gt; EDA_Outlier_Analysis!$I$11),
      "Outlier",
      "Normal"))</f>
        <v>Normal</v>
      </c>
    </row>
    <row r="4208" spans="1:19">
      <c r="A4208" t="s">
        <v>9385</v>
      </c>
      <c r="B4208" s="4">
        <v>44884</v>
      </c>
      <c r="C4208" s="2">
        <v>143166.32</v>
      </c>
      <c r="D4208" t="s">
        <v>849</v>
      </c>
      <c r="E4208" t="s">
        <v>868</v>
      </c>
      <c r="F4208" t="s">
        <v>9</v>
      </c>
      <c r="G4208" t="s">
        <v>24</v>
      </c>
      <c r="H4208" t="s">
        <v>155</v>
      </c>
      <c r="J4208" t="s">
        <v>9386</v>
      </c>
      <c r="K4208" t="str">
        <f>IF(COUNTIF(Customers!A:A, H4208)&gt;0, "Valid", "Invalid")</f>
        <v>Valid</v>
      </c>
      <c r="L4208" t="str">
        <f t="shared" si="325"/>
        <v>11</v>
      </c>
      <c r="M4208" t="str">
        <f t="shared" si="326"/>
        <v>2022</v>
      </c>
      <c r="N4208">
        <f t="shared" si="327"/>
        <v>143166.32</v>
      </c>
      <c r="O4208">
        <f t="shared" si="328"/>
        <v>143166.32</v>
      </c>
      <c r="P4208" t="str">
        <f t="shared" si="329"/>
        <v/>
      </c>
      <c r="Q4208" s="48" t="str">
        <f>IF(O4208="","",
   IF(OR(O4208&lt;EDA_Outlier_Analysis!$C$10, O4208&gt;EDA_Outlier_Analysis!$C$11),
      "Outlier",
      "Normal"))</f>
        <v>Normal</v>
      </c>
      <c r="R4208" t="str">
        <f>IF(P4208="","",
   IF(OR(P4208 &lt; EDA_Outlier_Analysis!$F$7, P4208 &gt; EDA_Outlier_Analysis!$F$8),
      "Outlier",
      "Normal"))</f>
        <v/>
      </c>
      <c r="S4208" t="str">
        <f>IF(N4208="","",
   IF(OR(N4208 &lt;EDA_Outlier_Analysis!$I$10, N4208 &gt; EDA_Outlier_Analysis!$I$11),
      "Outlier",
      "Normal"))</f>
        <v>Normal</v>
      </c>
    </row>
    <row r="4209" spans="1:19">
      <c r="A4209" t="s">
        <v>9387</v>
      </c>
      <c r="B4209" s="4">
        <v>44938</v>
      </c>
      <c r="C4209" s="2">
        <v>178538.55</v>
      </c>
      <c r="D4209" t="s">
        <v>849</v>
      </c>
      <c r="E4209" t="s">
        <v>850</v>
      </c>
      <c r="F4209" t="s">
        <v>9</v>
      </c>
      <c r="G4209" t="s">
        <v>24</v>
      </c>
      <c r="H4209" t="s">
        <v>263</v>
      </c>
      <c r="J4209" t="s">
        <v>9388</v>
      </c>
      <c r="K4209" t="str">
        <f>IF(COUNTIF(Customers!A:A, H4209)&gt;0, "Valid", "Invalid")</f>
        <v>Valid</v>
      </c>
      <c r="L4209" t="str">
        <f t="shared" si="325"/>
        <v>1</v>
      </c>
      <c r="M4209" t="str">
        <f t="shared" si="326"/>
        <v>2023</v>
      </c>
      <c r="N4209">
        <f t="shared" si="327"/>
        <v>178538.55</v>
      </c>
      <c r="O4209">
        <f t="shared" si="328"/>
        <v>178538.55</v>
      </c>
      <c r="P4209" t="str">
        <f t="shared" si="329"/>
        <v/>
      </c>
      <c r="Q4209" s="48" t="str">
        <f>IF(O4209="","",
   IF(OR(O4209&lt;EDA_Outlier_Analysis!$C$10, O4209&gt;EDA_Outlier_Analysis!$C$11),
      "Outlier",
      "Normal"))</f>
        <v>Normal</v>
      </c>
      <c r="R4209" t="str">
        <f>IF(P4209="","",
   IF(OR(P4209 &lt; EDA_Outlier_Analysis!$F$7, P4209 &gt; EDA_Outlier_Analysis!$F$8),
      "Outlier",
      "Normal"))</f>
        <v/>
      </c>
      <c r="S4209" t="str">
        <f>IF(N4209="","",
   IF(OR(N4209 &lt;EDA_Outlier_Analysis!$I$10, N4209 &gt; EDA_Outlier_Analysis!$I$11),
      "Outlier",
      "Normal"))</f>
        <v>Normal</v>
      </c>
    </row>
    <row r="4210" spans="1:19">
      <c r="A4210" t="s">
        <v>9389</v>
      </c>
      <c r="B4210" s="4">
        <v>44934</v>
      </c>
      <c r="C4210" s="2">
        <v>-30318.05</v>
      </c>
      <c r="D4210" t="s">
        <v>840</v>
      </c>
      <c r="E4210" t="s">
        <v>845</v>
      </c>
      <c r="F4210" t="s">
        <v>11</v>
      </c>
      <c r="G4210" t="s">
        <v>31</v>
      </c>
      <c r="I4210" t="s">
        <v>932</v>
      </c>
      <c r="J4210" t="s">
        <v>9390</v>
      </c>
      <c r="K4210" t="str">
        <f>IF(COUNTIF(Customers!A:A, H4210)&gt;0, "Valid", "Invalid")</f>
        <v>Invalid</v>
      </c>
      <c r="L4210" t="str">
        <f t="shared" si="325"/>
        <v>1</v>
      </c>
      <c r="M4210" t="str">
        <f t="shared" si="326"/>
        <v>2023</v>
      </c>
      <c r="N4210">
        <f t="shared" si="327"/>
        <v>-30318.05</v>
      </c>
      <c r="O4210" t="str">
        <f t="shared" si="328"/>
        <v/>
      </c>
      <c r="P4210">
        <f t="shared" si="329"/>
        <v>30318.05</v>
      </c>
      <c r="Q4210" s="48" t="str">
        <f>IF(O4210="","",
   IF(OR(O4210&lt;EDA_Outlier_Analysis!$C$10, O4210&gt;EDA_Outlier_Analysis!$C$11),
      "Outlier",
      "Normal"))</f>
        <v/>
      </c>
      <c r="R4210" t="str">
        <f>IF(P4210="","",
   IF(OR(P4210 &lt; EDA_Outlier_Analysis!$F$7, P4210 &gt; EDA_Outlier_Analysis!$F$8),
      "Outlier",
      "Normal"))</f>
        <v>Normal</v>
      </c>
      <c r="S4210" t="str">
        <f>IF(N4210="","",
   IF(OR(N4210 &lt;EDA_Outlier_Analysis!$I$10, N4210 &gt; EDA_Outlier_Analysis!$I$11),
      "Outlier",
      "Normal"))</f>
        <v>Normal</v>
      </c>
    </row>
    <row r="4211" spans="1:19">
      <c r="A4211" t="s">
        <v>9391</v>
      </c>
      <c r="B4211" s="4">
        <v>44944</v>
      </c>
      <c r="C4211" s="2">
        <v>217618.35</v>
      </c>
      <c r="D4211" t="s">
        <v>849</v>
      </c>
      <c r="E4211" t="s">
        <v>868</v>
      </c>
      <c r="F4211" t="s">
        <v>11</v>
      </c>
      <c r="G4211" t="s">
        <v>20</v>
      </c>
      <c r="H4211" t="s">
        <v>685</v>
      </c>
      <c r="J4211" t="s">
        <v>9392</v>
      </c>
      <c r="K4211" t="str">
        <f>IF(COUNTIF(Customers!A:A, H4211)&gt;0, "Valid", "Invalid")</f>
        <v>Valid</v>
      </c>
      <c r="L4211" t="str">
        <f t="shared" si="325"/>
        <v>1</v>
      </c>
      <c r="M4211" t="str">
        <f t="shared" si="326"/>
        <v>2023</v>
      </c>
      <c r="N4211">
        <f t="shared" si="327"/>
        <v>217618.35</v>
      </c>
      <c r="O4211">
        <f t="shared" si="328"/>
        <v>217618.35</v>
      </c>
      <c r="P4211" t="str">
        <f t="shared" si="329"/>
        <v/>
      </c>
      <c r="Q4211" s="48" t="str">
        <f>IF(O4211="","",
   IF(OR(O4211&lt;EDA_Outlier_Analysis!$C$10, O4211&gt;EDA_Outlier_Analysis!$C$11),
      "Outlier",
      "Normal"))</f>
        <v>Normal</v>
      </c>
      <c r="R4211" t="str">
        <f>IF(P4211="","",
   IF(OR(P4211 &lt; EDA_Outlier_Analysis!$F$7, P4211 &gt; EDA_Outlier_Analysis!$F$8),
      "Outlier",
      "Normal"))</f>
        <v/>
      </c>
      <c r="S4211" t="str">
        <f>IF(N4211="","",
   IF(OR(N4211 &lt;EDA_Outlier_Analysis!$I$10, N4211 &gt; EDA_Outlier_Analysis!$I$11),
      "Outlier",
      "Normal"))</f>
        <v>Normal</v>
      </c>
    </row>
    <row r="4212" spans="1:19">
      <c r="A4212" t="s">
        <v>9393</v>
      </c>
      <c r="B4212" s="4">
        <v>45103</v>
      </c>
      <c r="C4212" s="2">
        <v>-31453.95</v>
      </c>
      <c r="D4212" t="s">
        <v>840</v>
      </c>
      <c r="E4212" t="s">
        <v>905</v>
      </c>
      <c r="F4212" t="s">
        <v>9</v>
      </c>
      <c r="G4212" t="s">
        <v>20</v>
      </c>
      <c r="I4212" t="s">
        <v>2196</v>
      </c>
      <c r="J4212" t="s">
        <v>9394</v>
      </c>
      <c r="K4212" t="str">
        <f>IF(COUNTIF(Customers!A:A, H4212)&gt;0, "Valid", "Invalid")</f>
        <v>Invalid</v>
      </c>
      <c r="L4212" t="str">
        <f t="shared" si="325"/>
        <v>6</v>
      </c>
      <c r="M4212" t="str">
        <f t="shared" si="326"/>
        <v>2023</v>
      </c>
      <c r="N4212">
        <f t="shared" si="327"/>
        <v>-31453.95</v>
      </c>
      <c r="O4212" t="str">
        <f t="shared" si="328"/>
        <v/>
      </c>
      <c r="P4212">
        <f t="shared" si="329"/>
        <v>31453.95</v>
      </c>
      <c r="Q4212" s="48" t="str">
        <f>IF(O4212="","",
   IF(OR(O4212&lt;EDA_Outlier_Analysis!$C$10, O4212&gt;EDA_Outlier_Analysis!$C$11),
      "Outlier",
      "Normal"))</f>
        <v/>
      </c>
      <c r="R4212" t="str">
        <f>IF(P4212="","",
   IF(OR(P4212 &lt; EDA_Outlier_Analysis!$F$7, P4212 &gt; EDA_Outlier_Analysis!$F$8),
      "Outlier",
      "Normal"))</f>
        <v>Normal</v>
      </c>
      <c r="S4212" t="str">
        <f>IF(N4212="","",
   IF(OR(N4212 &lt;EDA_Outlier_Analysis!$I$10, N4212 &gt; EDA_Outlier_Analysis!$I$11),
      "Outlier",
      "Normal"))</f>
        <v>Normal</v>
      </c>
    </row>
    <row r="4213" spans="1:19">
      <c r="A4213" t="s">
        <v>9395</v>
      </c>
      <c r="B4213" s="4">
        <v>45185</v>
      </c>
      <c r="C4213" s="2">
        <v>-36150.21</v>
      </c>
      <c r="D4213" t="s">
        <v>840</v>
      </c>
      <c r="E4213" t="s">
        <v>845</v>
      </c>
      <c r="F4213" t="s">
        <v>11</v>
      </c>
      <c r="G4213" t="s">
        <v>34</v>
      </c>
      <c r="I4213" t="s">
        <v>990</v>
      </c>
      <c r="J4213" t="s">
        <v>9396</v>
      </c>
      <c r="K4213" t="str">
        <f>IF(COUNTIF(Customers!A:A, H4213)&gt;0, "Valid", "Invalid")</f>
        <v>Invalid</v>
      </c>
      <c r="L4213" t="str">
        <f t="shared" si="325"/>
        <v>9</v>
      </c>
      <c r="M4213" t="str">
        <f t="shared" si="326"/>
        <v>2023</v>
      </c>
      <c r="N4213">
        <f t="shared" si="327"/>
        <v>-36150.21</v>
      </c>
      <c r="O4213" t="str">
        <f t="shared" si="328"/>
        <v/>
      </c>
      <c r="P4213">
        <f t="shared" si="329"/>
        <v>36150.21</v>
      </c>
      <c r="Q4213" s="48" t="str">
        <f>IF(O4213="","",
   IF(OR(O4213&lt;EDA_Outlier_Analysis!$C$10, O4213&gt;EDA_Outlier_Analysis!$C$11),
      "Outlier",
      "Normal"))</f>
        <v/>
      </c>
      <c r="R4213" t="str">
        <f>IF(P4213="","",
   IF(OR(P4213 &lt; EDA_Outlier_Analysis!$F$7, P4213 &gt; EDA_Outlier_Analysis!$F$8),
      "Outlier",
      "Normal"))</f>
        <v>Normal</v>
      </c>
      <c r="S4213" t="str">
        <f>IF(N4213="","",
   IF(OR(N4213 &lt;EDA_Outlier_Analysis!$I$10, N4213 &gt; EDA_Outlier_Analysis!$I$11),
      "Outlier",
      "Normal"))</f>
        <v>Normal</v>
      </c>
    </row>
    <row r="4214" spans="1:19">
      <c r="A4214" t="s">
        <v>9397</v>
      </c>
      <c r="B4214" s="4">
        <v>45114</v>
      </c>
      <c r="C4214" s="2">
        <v>167938.58</v>
      </c>
      <c r="D4214" t="s">
        <v>849</v>
      </c>
      <c r="E4214" t="s">
        <v>868</v>
      </c>
      <c r="F4214" t="s">
        <v>9</v>
      </c>
      <c r="G4214" t="s">
        <v>20</v>
      </c>
      <c r="H4214" t="s">
        <v>619</v>
      </c>
      <c r="J4214" t="s">
        <v>9398</v>
      </c>
      <c r="K4214" t="str">
        <f>IF(COUNTIF(Customers!A:A, H4214)&gt;0, "Valid", "Invalid")</f>
        <v>Valid</v>
      </c>
      <c r="L4214" t="str">
        <f t="shared" si="325"/>
        <v>7</v>
      </c>
      <c r="M4214" t="str">
        <f t="shared" si="326"/>
        <v>2023</v>
      </c>
      <c r="N4214">
        <f t="shared" si="327"/>
        <v>167938.58</v>
      </c>
      <c r="O4214">
        <f t="shared" si="328"/>
        <v>167938.58</v>
      </c>
      <c r="P4214" t="str">
        <f t="shared" si="329"/>
        <v/>
      </c>
      <c r="Q4214" s="48" t="str">
        <f>IF(O4214="","",
   IF(OR(O4214&lt;EDA_Outlier_Analysis!$C$10, O4214&gt;EDA_Outlier_Analysis!$C$11),
      "Outlier",
      "Normal"))</f>
        <v>Normal</v>
      </c>
      <c r="R4214" t="str">
        <f>IF(P4214="","",
   IF(OR(P4214 &lt; EDA_Outlier_Analysis!$F$7, P4214 &gt; EDA_Outlier_Analysis!$F$8),
      "Outlier",
      "Normal"))</f>
        <v/>
      </c>
      <c r="S4214" t="str">
        <f>IF(N4214="","",
   IF(OR(N4214 &lt;EDA_Outlier_Analysis!$I$10, N4214 &gt; EDA_Outlier_Analysis!$I$11),
      "Outlier",
      "Normal"))</f>
        <v>Normal</v>
      </c>
    </row>
    <row r="4215" spans="1:19">
      <c r="A4215" t="s">
        <v>9399</v>
      </c>
      <c r="B4215" s="4">
        <v>45020</v>
      </c>
      <c r="C4215" s="2">
        <v>148062.07999999999</v>
      </c>
      <c r="D4215" t="s">
        <v>849</v>
      </c>
      <c r="E4215" t="s">
        <v>850</v>
      </c>
      <c r="F4215" t="s">
        <v>9</v>
      </c>
      <c r="G4215" t="s">
        <v>20</v>
      </c>
      <c r="H4215" t="s">
        <v>501</v>
      </c>
      <c r="J4215" t="s">
        <v>9400</v>
      </c>
      <c r="K4215" t="str">
        <f>IF(COUNTIF(Customers!A:A, H4215)&gt;0, "Valid", "Invalid")</f>
        <v>Valid</v>
      </c>
      <c r="L4215" t="str">
        <f t="shared" si="325"/>
        <v>4</v>
      </c>
      <c r="M4215" t="str">
        <f t="shared" si="326"/>
        <v>2023</v>
      </c>
      <c r="N4215">
        <f t="shared" si="327"/>
        <v>148062.07999999999</v>
      </c>
      <c r="O4215">
        <f t="shared" si="328"/>
        <v>148062.07999999999</v>
      </c>
      <c r="P4215" t="str">
        <f t="shared" si="329"/>
        <v/>
      </c>
      <c r="Q4215" s="48" t="str">
        <f>IF(O4215="","",
   IF(OR(O4215&lt;EDA_Outlier_Analysis!$C$10, O4215&gt;EDA_Outlier_Analysis!$C$11),
      "Outlier",
      "Normal"))</f>
        <v>Normal</v>
      </c>
      <c r="R4215" t="str">
        <f>IF(P4215="","",
   IF(OR(P4215 &lt; EDA_Outlier_Analysis!$F$7, P4215 &gt; EDA_Outlier_Analysis!$F$8),
      "Outlier",
      "Normal"))</f>
        <v/>
      </c>
      <c r="S4215" t="str">
        <f>IF(N4215="","",
   IF(OR(N4215 &lt;EDA_Outlier_Analysis!$I$10, N4215 &gt; EDA_Outlier_Analysis!$I$11),
      "Outlier",
      "Normal"))</f>
        <v>Normal</v>
      </c>
    </row>
    <row r="4216" spans="1:19">
      <c r="A4216" t="s">
        <v>9401</v>
      </c>
      <c r="B4216" s="4">
        <v>45250</v>
      </c>
      <c r="C4216" s="2">
        <v>-32046.2</v>
      </c>
      <c r="D4216" t="s">
        <v>840</v>
      </c>
      <c r="E4216" t="s">
        <v>864</v>
      </c>
      <c r="F4216" t="s">
        <v>9</v>
      </c>
      <c r="G4216" t="s">
        <v>24</v>
      </c>
      <c r="I4216" t="s">
        <v>4500</v>
      </c>
      <c r="J4216" t="s">
        <v>9402</v>
      </c>
      <c r="K4216" t="str">
        <f>IF(COUNTIF(Customers!A:A, H4216)&gt;0, "Valid", "Invalid")</f>
        <v>Invalid</v>
      </c>
      <c r="L4216" t="str">
        <f t="shared" si="325"/>
        <v>11</v>
      </c>
      <c r="M4216" t="str">
        <f t="shared" si="326"/>
        <v>2023</v>
      </c>
      <c r="N4216">
        <f t="shared" si="327"/>
        <v>-32046.2</v>
      </c>
      <c r="O4216" t="str">
        <f t="shared" si="328"/>
        <v/>
      </c>
      <c r="P4216">
        <f t="shared" si="329"/>
        <v>32046.2</v>
      </c>
      <c r="Q4216" s="48" t="str">
        <f>IF(O4216="","",
   IF(OR(O4216&lt;EDA_Outlier_Analysis!$C$10, O4216&gt;EDA_Outlier_Analysis!$C$11),
      "Outlier",
      "Normal"))</f>
        <v/>
      </c>
      <c r="R4216" t="str">
        <f>IF(P4216="","",
   IF(OR(P4216 &lt; EDA_Outlier_Analysis!$F$7, P4216 &gt; EDA_Outlier_Analysis!$F$8),
      "Outlier",
      "Normal"))</f>
        <v>Normal</v>
      </c>
      <c r="S4216" t="str">
        <f>IF(N4216="","",
   IF(OR(N4216 &lt;EDA_Outlier_Analysis!$I$10, N4216 &gt; EDA_Outlier_Analysis!$I$11),
      "Outlier",
      "Normal"))</f>
        <v>Normal</v>
      </c>
    </row>
    <row r="4217" spans="1:19">
      <c r="A4217" t="s">
        <v>9403</v>
      </c>
      <c r="B4217" s="4">
        <v>44937</v>
      </c>
      <c r="C4217" s="2">
        <v>-33084.22</v>
      </c>
      <c r="D4217" t="s">
        <v>840</v>
      </c>
      <c r="E4217" t="s">
        <v>856</v>
      </c>
      <c r="F4217" t="s">
        <v>9</v>
      </c>
      <c r="G4217" t="s">
        <v>24</v>
      </c>
      <c r="I4217" t="s">
        <v>3081</v>
      </c>
      <c r="J4217" t="s">
        <v>9404</v>
      </c>
      <c r="K4217" t="str">
        <f>IF(COUNTIF(Customers!A:A, H4217)&gt;0, "Valid", "Invalid")</f>
        <v>Invalid</v>
      </c>
      <c r="L4217" t="str">
        <f t="shared" si="325"/>
        <v>1</v>
      </c>
      <c r="M4217" t="str">
        <f t="shared" si="326"/>
        <v>2023</v>
      </c>
      <c r="N4217">
        <f t="shared" si="327"/>
        <v>-33084.22</v>
      </c>
      <c r="O4217" t="str">
        <f t="shared" si="328"/>
        <v/>
      </c>
      <c r="P4217">
        <f t="shared" si="329"/>
        <v>33084.22</v>
      </c>
      <c r="Q4217" s="48" t="str">
        <f>IF(O4217="","",
   IF(OR(O4217&lt;EDA_Outlier_Analysis!$C$10, O4217&gt;EDA_Outlier_Analysis!$C$11),
      "Outlier",
      "Normal"))</f>
        <v/>
      </c>
      <c r="R4217" t="str">
        <f>IF(P4217="","",
   IF(OR(P4217 &lt; EDA_Outlier_Analysis!$F$7, P4217 &gt; EDA_Outlier_Analysis!$F$8),
      "Outlier",
      "Normal"))</f>
        <v>Normal</v>
      </c>
      <c r="S4217" t="str">
        <f>IF(N4217="","",
   IF(OR(N4217 &lt;EDA_Outlier_Analysis!$I$10, N4217 &gt; EDA_Outlier_Analysis!$I$11),
      "Outlier",
      "Normal"))</f>
        <v>Normal</v>
      </c>
    </row>
    <row r="4218" spans="1:19">
      <c r="A4218" t="s">
        <v>9405</v>
      </c>
      <c r="B4218" s="4">
        <v>44984</v>
      </c>
      <c r="C4218" s="2">
        <v>159224.99</v>
      </c>
      <c r="D4218" t="s">
        <v>849</v>
      </c>
      <c r="E4218" t="s">
        <v>850</v>
      </c>
      <c r="F4218" t="s">
        <v>10</v>
      </c>
      <c r="G4218" t="s">
        <v>20</v>
      </c>
      <c r="H4218" t="s">
        <v>109</v>
      </c>
      <c r="J4218" t="s">
        <v>9406</v>
      </c>
      <c r="K4218" t="str">
        <f>IF(COUNTIF(Customers!A:A, H4218)&gt;0, "Valid", "Invalid")</f>
        <v>Valid</v>
      </c>
      <c r="L4218" t="str">
        <f t="shared" si="325"/>
        <v>2</v>
      </c>
      <c r="M4218" t="str">
        <f t="shared" si="326"/>
        <v>2023</v>
      </c>
      <c r="N4218">
        <f t="shared" si="327"/>
        <v>159224.99</v>
      </c>
      <c r="O4218">
        <f t="shared" si="328"/>
        <v>159224.99</v>
      </c>
      <c r="P4218" t="str">
        <f t="shared" si="329"/>
        <v/>
      </c>
      <c r="Q4218" s="48" t="str">
        <f>IF(O4218="","",
   IF(OR(O4218&lt;EDA_Outlier_Analysis!$C$10, O4218&gt;EDA_Outlier_Analysis!$C$11),
      "Outlier",
      "Normal"))</f>
        <v>Normal</v>
      </c>
      <c r="R4218" t="str">
        <f>IF(P4218="","",
   IF(OR(P4218 &lt; EDA_Outlier_Analysis!$F$7, P4218 &gt; EDA_Outlier_Analysis!$F$8),
      "Outlier",
      "Normal"))</f>
        <v/>
      </c>
      <c r="S4218" t="str">
        <f>IF(N4218="","",
   IF(OR(N4218 &lt;EDA_Outlier_Analysis!$I$10, N4218 &gt; EDA_Outlier_Analysis!$I$11),
      "Outlier",
      "Normal"))</f>
        <v>Normal</v>
      </c>
    </row>
    <row r="4219" spans="1:19">
      <c r="A4219" t="s">
        <v>9407</v>
      </c>
      <c r="B4219" s="4">
        <v>44921</v>
      </c>
      <c r="C4219" s="2">
        <v>228276.43</v>
      </c>
      <c r="D4219" t="s">
        <v>849</v>
      </c>
      <c r="E4219" t="s">
        <v>850</v>
      </c>
      <c r="F4219" t="s">
        <v>11</v>
      </c>
      <c r="G4219" t="s">
        <v>31</v>
      </c>
      <c r="H4219" t="s">
        <v>581</v>
      </c>
      <c r="J4219" t="s">
        <v>9408</v>
      </c>
      <c r="K4219" t="str">
        <f>IF(COUNTIF(Customers!A:A, H4219)&gt;0, "Valid", "Invalid")</f>
        <v>Valid</v>
      </c>
      <c r="L4219" t="str">
        <f t="shared" si="325"/>
        <v>12</v>
      </c>
      <c r="M4219" t="str">
        <f t="shared" si="326"/>
        <v>2022</v>
      </c>
      <c r="N4219">
        <f t="shared" si="327"/>
        <v>228276.43</v>
      </c>
      <c r="O4219">
        <f t="shared" si="328"/>
        <v>228276.43</v>
      </c>
      <c r="P4219" t="str">
        <f t="shared" si="329"/>
        <v/>
      </c>
      <c r="Q4219" s="48" t="str">
        <f>IF(O4219="","",
   IF(OR(O4219&lt;EDA_Outlier_Analysis!$C$10, O4219&gt;EDA_Outlier_Analysis!$C$11),
      "Outlier",
      "Normal"))</f>
        <v>Normal</v>
      </c>
      <c r="R4219" t="str">
        <f>IF(P4219="","",
   IF(OR(P4219 &lt; EDA_Outlier_Analysis!$F$7, P4219 &gt; EDA_Outlier_Analysis!$F$8),
      "Outlier",
      "Normal"))</f>
        <v/>
      </c>
      <c r="S4219" t="str">
        <f>IF(N4219="","",
   IF(OR(N4219 &lt;EDA_Outlier_Analysis!$I$10, N4219 &gt; EDA_Outlier_Analysis!$I$11),
      "Outlier",
      "Normal"))</f>
        <v>Normal</v>
      </c>
    </row>
    <row r="4220" spans="1:19">
      <c r="A4220" t="s">
        <v>9409</v>
      </c>
      <c r="B4220" s="4">
        <v>44695</v>
      </c>
      <c r="C4220" s="2">
        <v>-32579.74</v>
      </c>
      <c r="D4220" t="s">
        <v>840</v>
      </c>
      <c r="E4220" t="s">
        <v>841</v>
      </c>
      <c r="F4220" t="s">
        <v>9</v>
      </c>
      <c r="G4220" t="s">
        <v>31</v>
      </c>
      <c r="I4220" t="s">
        <v>1415</v>
      </c>
      <c r="J4220" t="s">
        <v>9410</v>
      </c>
      <c r="K4220" t="str">
        <f>IF(COUNTIF(Customers!A:A, H4220)&gt;0, "Valid", "Invalid")</f>
        <v>Invalid</v>
      </c>
      <c r="L4220" t="str">
        <f t="shared" si="325"/>
        <v>5</v>
      </c>
      <c r="M4220" t="str">
        <f t="shared" si="326"/>
        <v>2022</v>
      </c>
      <c r="N4220">
        <f t="shared" si="327"/>
        <v>-32579.74</v>
      </c>
      <c r="O4220" t="str">
        <f t="shared" si="328"/>
        <v/>
      </c>
      <c r="P4220">
        <f t="shared" si="329"/>
        <v>32579.74</v>
      </c>
      <c r="Q4220" s="48" t="str">
        <f>IF(O4220="","",
   IF(OR(O4220&lt;EDA_Outlier_Analysis!$C$10, O4220&gt;EDA_Outlier_Analysis!$C$11),
      "Outlier",
      "Normal"))</f>
        <v/>
      </c>
      <c r="R4220" t="str">
        <f>IF(P4220="","",
   IF(OR(P4220 &lt; EDA_Outlier_Analysis!$F$7, P4220 &gt; EDA_Outlier_Analysis!$F$8),
      "Outlier",
      "Normal"))</f>
        <v>Normal</v>
      </c>
      <c r="S4220" t="str">
        <f>IF(N4220="","",
   IF(OR(N4220 &lt;EDA_Outlier_Analysis!$I$10, N4220 &gt; EDA_Outlier_Analysis!$I$11),
      "Outlier",
      "Normal"))</f>
        <v>Normal</v>
      </c>
    </row>
    <row r="4221" spans="1:19">
      <c r="A4221" t="s">
        <v>9411</v>
      </c>
      <c r="B4221" s="4">
        <v>44747</v>
      </c>
      <c r="C4221" s="2">
        <v>93364.44</v>
      </c>
      <c r="D4221" t="s">
        <v>849</v>
      </c>
      <c r="E4221" t="s">
        <v>868</v>
      </c>
      <c r="F4221" t="s">
        <v>10</v>
      </c>
      <c r="G4221" t="s">
        <v>20</v>
      </c>
      <c r="H4221" t="s">
        <v>219</v>
      </c>
      <c r="J4221" t="s">
        <v>9412</v>
      </c>
      <c r="K4221" t="str">
        <f>IF(COUNTIF(Customers!A:A, H4221)&gt;0, "Valid", "Invalid")</f>
        <v>Valid</v>
      </c>
      <c r="L4221" t="str">
        <f t="shared" si="325"/>
        <v>7</v>
      </c>
      <c r="M4221" t="str">
        <f t="shared" si="326"/>
        <v>2022</v>
      </c>
      <c r="N4221">
        <f t="shared" si="327"/>
        <v>93364.44</v>
      </c>
      <c r="O4221">
        <f t="shared" si="328"/>
        <v>93364.44</v>
      </c>
      <c r="P4221" t="str">
        <f t="shared" si="329"/>
        <v/>
      </c>
      <c r="Q4221" s="48" t="str">
        <f>IF(O4221="","",
   IF(OR(O4221&lt;EDA_Outlier_Analysis!$C$10, O4221&gt;EDA_Outlier_Analysis!$C$11),
      "Outlier",
      "Normal"))</f>
        <v>Normal</v>
      </c>
      <c r="R4221" t="str">
        <f>IF(P4221="","",
   IF(OR(P4221 &lt; EDA_Outlier_Analysis!$F$7, P4221 &gt; EDA_Outlier_Analysis!$F$8),
      "Outlier",
      "Normal"))</f>
        <v/>
      </c>
      <c r="S4221" t="str">
        <f>IF(N4221="","",
   IF(OR(N4221 &lt;EDA_Outlier_Analysis!$I$10, N4221 &gt; EDA_Outlier_Analysis!$I$11),
      "Outlier",
      "Normal"))</f>
        <v>Normal</v>
      </c>
    </row>
    <row r="4222" spans="1:19">
      <c r="A4222" t="s">
        <v>9413</v>
      </c>
      <c r="B4222" s="4">
        <v>44736</v>
      </c>
      <c r="C4222" s="2">
        <v>-41092.620000000003</v>
      </c>
      <c r="D4222" t="s">
        <v>840</v>
      </c>
      <c r="E4222" t="s">
        <v>905</v>
      </c>
      <c r="F4222" t="s">
        <v>10</v>
      </c>
      <c r="G4222" t="s">
        <v>24</v>
      </c>
      <c r="I4222" t="s">
        <v>879</v>
      </c>
      <c r="J4222" t="s">
        <v>9414</v>
      </c>
      <c r="K4222" t="str">
        <f>IF(COUNTIF(Customers!A:A, H4222)&gt;0, "Valid", "Invalid")</f>
        <v>Invalid</v>
      </c>
      <c r="L4222" t="str">
        <f t="shared" si="325"/>
        <v>6</v>
      </c>
      <c r="M4222" t="str">
        <f t="shared" si="326"/>
        <v>2022</v>
      </c>
      <c r="N4222">
        <f t="shared" si="327"/>
        <v>-41092.620000000003</v>
      </c>
      <c r="O4222" t="str">
        <f t="shared" si="328"/>
        <v/>
      </c>
      <c r="P4222">
        <f t="shared" si="329"/>
        <v>41092.620000000003</v>
      </c>
      <c r="Q4222" s="48" t="str">
        <f>IF(O4222="","",
   IF(OR(O4222&lt;EDA_Outlier_Analysis!$C$10, O4222&gt;EDA_Outlier_Analysis!$C$11),
      "Outlier",
      "Normal"))</f>
        <v/>
      </c>
      <c r="R4222" t="str">
        <f>IF(P4222="","",
   IF(OR(P4222 &lt; EDA_Outlier_Analysis!$F$7, P4222 &gt; EDA_Outlier_Analysis!$F$8),
      "Outlier",
      "Normal"))</f>
        <v>Normal</v>
      </c>
      <c r="S4222" t="str">
        <f>IF(N4222="","",
   IF(OR(N4222 &lt;EDA_Outlier_Analysis!$I$10, N4222 &gt; EDA_Outlier_Analysis!$I$11),
      "Outlier",
      "Normal"))</f>
        <v>Normal</v>
      </c>
    </row>
    <row r="4223" spans="1:19">
      <c r="A4223" t="s">
        <v>9415</v>
      </c>
      <c r="B4223" s="4">
        <v>44985</v>
      </c>
      <c r="C4223" s="2">
        <v>118413.06</v>
      </c>
      <c r="D4223" t="s">
        <v>849</v>
      </c>
      <c r="E4223" t="s">
        <v>868</v>
      </c>
      <c r="F4223" t="s">
        <v>10</v>
      </c>
      <c r="G4223" t="s">
        <v>34</v>
      </c>
      <c r="H4223" t="s">
        <v>595</v>
      </c>
      <c r="J4223" t="s">
        <v>9416</v>
      </c>
      <c r="K4223" t="str">
        <f>IF(COUNTIF(Customers!A:A, H4223)&gt;0, "Valid", "Invalid")</f>
        <v>Valid</v>
      </c>
      <c r="L4223" t="str">
        <f t="shared" si="325"/>
        <v>2</v>
      </c>
      <c r="M4223" t="str">
        <f t="shared" si="326"/>
        <v>2023</v>
      </c>
      <c r="N4223">
        <f t="shared" si="327"/>
        <v>118413.06</v>
      </c>
      <c r="O4223">
        <f t="shared" si="328"/>
        <v>118413.06</v>
      </c>
      <c r="P4223" t="str">
        <f t="shared" si="329"/>
        <v/>
      </c>
      <c r="Q4223" s="48" t="str">
        <f>IF(O4223="","",
   IF(OR(O4223&lt;EDA_Outlier_Analysis!$C$10, O4223&gt;EDA_Outlier_Analysis!$C$11),
      "Outlier",
      "Normal"))</f>
        <v>Normal</v>
      </c>
      <c r="R4223" t="str">
        <f>IF(P4223="","",
   IF(OR(P4223 &lt; EDA_Outlier_Analysis!$F$7, P4223 &gt; EDA_Outlier_Analysis!$F$8),
      "Outlier",
      "Normal"))</f>
        <v/>
      </c>
      <c r="S4223" t="str">
        <f>IF(N4223="","",
   IF(OR(N4223 &lt;EDA_Outlier_Analysis!$I$10, N4223 &gt; EDA_Outlier_Analysis!$I$11),
      "Outlier",
      "Normal"))</f>
        <v>Normal</v>
      </c>
    </row>
    <row r="4224" spans="1:19">
      <c r="A4224" t="s">
        <v>9417</v>
      </c>
      <c r="B4224" s="4">
        <v>44669</v>
      </c>
      <c r="C4224" s="2">
        <v>102478.47</v>
      </c>
      <c r="D4224" t="s">
        <v>849</v>
      </c>
      <c r="E4224" t="s">
        <v>853</v>
      </c>
      <c r="F4224" t="s">
        <v>9</v>
      </c>
      <c r="G4224" t="s">
        <v>24</v>
      </c>
      <c r="H4224" t="s">
        <v>361</v>
      </c>
      <c r="J4224" t="s">
        <v>9418</v>
      </c>
      <c r="K4224" t="str">
        <f>IF(COUNTIF(Customers!A:A, H4224)&gt;0, "Valid", "Invalid")</f>
        <v>Valid</v>
      </c>
      <c r="L4224" t="str">
        <f t="shared" si="325"/>
        <v>4</v>
      </c>
      <c r="M4224" t="str">
        <f t="shared" si="326"/>
        <v>2022</v>
      </c>
      <c r="N4224">
        <f t="shared" si="327"/>
        <v>102478.47</v>
      </c>
      <c r="O4224">
        <f t="shared" si="328"/>
        <v>102478.47</v>
      </c>
      <c r="P4224" t="str">
        <f t="shared" si="329"/>
        <v/>
      </c>
      <c r="Q4224" s="48" t="str">
        <f>IF(O4224="","",
   IF(OR(O4224&lt;EDA_Outlier_Analysis!$C$10, O4224&gt;EDA_Outlier_Analysis!$C$11),
      "Outlier",
      "Normal"))</f>
        <v>Normal</v>
      </c>
      <c r="R4224" t="str">
        <f>IF(P4224="","",
   IF(OR(P4224 &lt; EDA_Outlier_Analysis!$F$7, P4224 &gt; EDA_Outlier_Analysis!$F$8),
      "Outlier",
      "Normal"))</f>
        <v/>
      </c>
      <c r="S4224" t="str">
        <f>IF(N4224="","",
   IF(OR(N4224 &lt;EDA_Outlier_Analysis!$I$10, N4224 &gt; EDA_Outlier_Analysis!$I$11),
      "Outlier",
      "Normal"))</f>
        <v>Normal</v>
      </c>
    </row>
    <row r="4225" spans="1:19">
      <c r="A4225" t="s">
        <v>9419</v>
      </c>
      <c r="B4225" s="4">
        <v>44972</v>
      </c>
      <c r="C4225" s="2">
        <v>25020.86</v>
      </c>
      <c r="D4225" t="s">
        <v>1345</v>
      </c>
      <c r="E4225" t="s">
        <v>1345</v>
      </c>
      <c r="F4225" t="s">
        <v>9</v>
      </c>
      <c r="G4225" t="s">
        <v>31</v>
      </c>
      <c r="J4225" t="s">
        <v>9420</v>
      </c>
      <c r="K4225" t="str">
        <f>IF(COUNTIF(Customers!A:A, H4225)&gt;0, "Valid", "Invalid")</f>
        <v>Invalid</v>
      </c>
      <c r="L4225" t="str">
        <f t="shared" si="325"/>
        <v>2</v>
      </c>
      <c r="M4225" t="str">
        <f t="shared" si="326"/>
        <v>2023</v>
      </c>
      <c r="N4225">
        <f t="shared" si="327"/>
        <v>-25020.86</v>
      </c>
      <c r="O4225" t="str">
        <f t="shared" si="328"/>
        <v/>
      </c>
      <c r="P4225" t="str">
        <f t="shared" si="329"/>
        <v/>
      </c>
      <c r="Q4225" s="48" t="str">
        <f>IF(O4225="","",
   IF(OR(O4225&lt;EDA_Outlier_Analysis!$C$10, O4225&gt;EDA_Outlier_Analysis!$C$11),
      "Outlier",
      "Normal"))</f>
        <v/>
      </c>
      <c r="R4225" t="str">
        <f>IF(P4225="","",
   IF(OR(P4225 &lt; EDA_Outlier_Analysis!$F$7, P4225 &gt; EDA_Outlier_Analysis!$F$8),
      "Outlier",
      "Normal"))</f>
        <v/>
      </c>
      <c r="S4225" t="str">
        <f>IF(N4225="","",
   IF(OR(N4225 &lt;EDA_Outlier_Analysis!$I$10, N4225 &gt; EDA_Outlier_Analysis!$I$11),
      "Outlier",
      "Normal"))</f>
        <v>Normal</v>
      </c>
    </row>
    <row r="4226" spans="1:19">
      <c r="A4226" t="s">
        <v>9421</v>
      </c>
      <c r="B4226" s="4">
        <v>45046</v>
      </c>
      <c r="C4226" s="2">
        <v>-81055.490000000005</v>
      </c>
      <c r="D4226" t="s">
        <v>840</v>
      </c>
      <c r="E4226" t="s">
        <v>878</v>
      </c>
      <c r="F4226" t="s">
        <v>10</v>
      </c>
      <c r="G4226" t="s">
        <v>24</v>
      </c>
      <c r="I4226" t="s">
        <v>1524</v>
      </c>
      <c r="J4226" t="s">
        <v>9422</v>
      </c>
      <c r="K4226" t="str">
        <f>IF(COUNTIF(Customers!A:A, H4226)&gt;0, "Valid", "Invalid")</f>
        <v>Invalid</v>
      </c>
      <c r="L4226" t="str">
        <f t="shared" si="325"/>
        <v>4</v>
      </c>
      <c r="M4226" t="str">
        <f t="shared" si="326"/>
        <v>2023</v>
      </c>
      <c r="N4226">
        <f t="shared" si="327"/>
        <v>-81055.490000000005</v>
      </c>
      <c r="O4226" t="str">
        <f t="shared" si="328"/>
        <v/>
      </c>
      <c r="P4226">
        <f t="shared" si="329"/>
        <v>81055.490000000005</v>
      </c>
      <c r="Q4226" s="48" t="str">
        <f>IF(O4226="","",
   IF(OR(O4226&lt;EDA_Outlier_Analysis!$C$10, O4226&gt;EDA_Outlier_Analysis!$C$11),
      "Outlier",
      "Normal"))</f>
        <v/>
      </c>
      <c r="R4226" t="str">
        <f>IF(P4226="","",
   IF(OR(P4226 &lt; EDA_Outlier_Analysis!$F$7, P4226 &gt; EDA_Outlier_Analysis!$F$8),
      "Outlier",
      "Normal"))</f>
        <v>Outlier</v>
      </c>
      <c r="S4226" t="str">
        <f>IF(N4226="","",
   IF(OR(N4226 &lt;EDA_Outlier_Analysis!$I$10, N4226 &gt; EDA_Outlier_Analysis!$I$11),
      "Outlier",
      "Normal"))</f>
        <v>Normal</v>
      </c>
    </row>
    <row r="4227" spans="1:19">
      <c r="A4227" t="s">
        <v>9423</v>
      </c>
      <c r="B4227" s="4">
        <v>45284</v>
      </c>
      <c r="C4227" s="2">
        <v>96217.41</v>
      </c>
      <c r="D4227" t="s">
        <v>849</v>
      </c>
      <c r="E4227" t="s">
        <v>853</v>
      </c>
      <c r="F4227" t="s">
        <v>10</v>
      </c>
      <c r="G4227" t="s">
        <v>31</v>
      </c>
      <c r="H4227" t="s">
        <v>101</v>
      </c>
      <c r="J4227" t="s">
        <v>9424</v>
      </c>
      <c r="K4227" t="str">
        <f>IF(COUNTIF(Customers!A:A, H4227)&gt;0, "Valid", "Invalid")</f>
        <v>Valid</v>
      </c>
      <c r="L4227" t="str">
        <f t="shared" ref="L4227:L4290" si="330">TEXT(B4227,"m")</f>
        <v>12</v>
      </c>
      <c r="M4227" t="str">
        <f t="shared" ref="M4227:M4290" si="331">TEXT(B4227,"yyyy")</f>
        <v>2023</v>
      </c>
      <c r="N4227">
        <f t="shared" ref="N4227:N4290" si="332">IF(D4227="Revenue",C4227,-ABS(C4227))</f>
        <v>96217.41</v>
      </c>
      <c r="O4227">
        <f t="shared" ref="O4227:O4290" si="333">IF(D4227="Revenue", C4227, "")</f>
        <v>96217.41</v>
      </c>
      <c r="P4227" t="str">
        <f t="shared" ref="P4227:P4290" si="334">IF(D4227="Expense", ABS(C4227), "")</f>
        <v/>
      </c>
      <c r="Q4227" s="48" t="str">
        <f>IF(O4227="","",
   IF(OR(O4227&lt;EDA_Outlier_Analysis!$C$10, O4227&gt;EDA_Outlier_Analysis!$C$11),
      "Outlier",
      "Normal"))</f>
        <v>Normal</v>
      </c>
      <c r="R4227" t="str">
        <f>IF(P4227="","",
   IF(OR(P4227 &lt; EDA_Outlier_Analysis!$F$7, P4227 &gt; EDA_Outlier_Analysis!$F$8),
      "Outlier",
      "Normal"))</f>
        <v/>
      </c>
      <c r="S4227" t="str">
        <f>IF(N4227="","",
   IF(OR(N4227 &lt;EDA_Outlier_Analysis!$I$10, N4227 &gt; EDA_Outlier_Analysis!$I$11),
      "Outlier",
      "Normal"))</f>
        <v>Normal</v>
      </c>
    </row>
    <row r="4228" spans="1:19">
      <c r="A4228" t="s">
        <v>9425</v>
      </c>
      <c r="B4228" s="4">
        <v>44904</v>
      </c>
      <c r="C4228" s="2">
        <v>170491.58</v>
      </c>
      <c r="D4228" t="s">
        <v>849</v>
      </c>
      <c r="E4228" t="s">
        <v>868</v>
      </c>
      <c r="F4228" t="s">
        <v>9</v>
      </c>
      <c r="G4228" t="s">
        <v>34</v>
      </c>
      <c r="H4228" t="s">
        <v>681</v>
      </c>
      <c r="J4228" t="s">
        <v>9426</v>
      </c>
      <c r="K4228" t="str">
        <f>IF(COUNTIF(Customers!A:A, H4228)&gt;0, "Valid", "Invalid")</f>
        <v>Valid</v>
      </c>
      <c r="L4228" t="str">
        <f t="shared" si="330"/>
        <v>12</v>
      </c>
      <c r="M4228" t="str">
        <f t="shared" si="331"/>
        <v>2022</v>
      </c>
      <c r="N4228">
        <f t="shared" si="332"/>
        <v>170491.58</v>
      </c>
      <c r="O4228">
        <f t="shared" si="333"/>
        <v>170491.58</v>
      </c>
      <c r="P4228" t="str">
        <f t="shared" si="334"/>
        <v/>
      </c>
      <c r="Q4228" s="48" t="str">
        <f>IF(O4228="","",
   IF(OR(O4228&lt;EDA_Outlier_Analysis!$C$10, O4228&gt;EDA_Outlier_Analysis!$C$11),
      "Outlier",
      "Normal"))</f>
        <v>Normal</v>
      </c>
      <c r="R4228" t="str">
        <f>IF(P4228="","",
   IF(OR(P4228 &lt; EDA_Outlier_Analysis!$F$7, P4228 &gt; EDA_Outlier_Analysis!$F$8),
      "Outlier",
      "Normal"))</f>
        <v/>
      </c>
      <c r="S4228" t="str">
        <f>IF(N4228="","",
   IF(OR(N4228 &lt;EDA_Outlier_Analysis!$I$10, N4228 &gt; EDA_Outlier_Analysis!$I$11),
      "Outlier",
      "Normal"))</f>
        <v>Normal</v>
      </c>
    </row>
    <row r="4229" spans="1:19">
      <c r="A4229" t="s">
        <v>9427</v>
      </c>
      <c r="B4229" s="4">
        <v>44894</v>
      </c>
      <c r="C4229" s="2">
        <v>-44528.800000000003</v>
      </c>
      <c r="D4229" t="s">
        <v>840</v>
      </c>
      <c r="E4229" t="s">
        <v>905</v>
      </c>
      <c r="F4229" t="s">
        <v>9</v>
      </c>
      <c r="G4229" t="s">
        <v>31</v>
      </c>
      <c r="I4229" t="s">
        <v>968</v>
      </c>
      <c r="J4229" t="s">
        <v>9428</v>
      </c>
      <c r="K4229" t="str">
        <f>IF(COUNTIF(Customers!A:A, H4229)&gt;0, "Valid", "Invalid")</f>
        <v>Invalid</v>
      </c>
      <c r="L4229" t="str">
        <f t="shared" si="330"/>
        <v>11</v>
      </c>
      <c r="M4229" t="str">
        <f t="shared" si="331"/>
        <v>2022</v>
      </c>
      <c r="N4229">
        <f t="shared" si="332"/>
        <v>-44528.800000000003</v>
      </c>
      <c r="O4229" t="str">
        <f t="shared" si="333"/>
        <v/>
      </c>
      <c r="P4229">
        <f t="shared" si="334"/>
        <v>44528.800000000003</v>
      </c>
      <c r="Q4229" s="48" t="str">
        <f>IF(O4229="","",
   IF(OR(O4229&lt;EDA_Outlier_Analysis!$C$10, O4229&gt;EDA_Outlier_Analysis!$C$11),
      "Outlier",
      "Normal"))</f>
        <v/>
      </c>
      <c r="R4229" t="str">
        <f>IF(P4229="","",
   IF(OR(P4229 &lt; EDA_Outlier_Analysis!$F$7, P4229 &gt; EDA_Outlier_Analysis!$F$8),
      "Outlier",
      "Normal"))</f>
        <v>Normal</v>
      </c>
      <c r="S4229" t="str">
        <f>IF(N4229="","",
   IF(OR(N4229 &lt;EDA_Outlier_Analysis!$I$10, N4229 &gt; EDA_Outlier_Analysis!$I$11),
      "Outlier",
      "Normal"))</f>
        <v>Normal</v>
      </c>
    </row>
    <row r="4230" spans="1:19">
      <c r="A4230" t="s">
        <v>9429</v>
      </c>
      <c r="B4230" s="4">
        <v>45278</v>
      </c>
      <c r="C4230" s="2">
        <v>136497.59</v>
      </c>
      <c r="D4230" t="s">
        <v>849</v>
      </c>
      <c r="E4230" t="s">
        <v>850</v>
      </c>
      <c r="F4230" t="s">
        <v>10</v>
      </c>
      <c r="G4230" t="s">
        <v>31</v>
      </c>
      <c r="H4230" t="s">
        <v>341</v>
      </c>
      <c r="J4230" t="s">
        <v>9430</v>
      </c>
      <c r="K4230" t="str">
        <f>IF(COUNTIF(Customers!A:A, H4230)&gt;0, "Valid", "Invalid")</f>
        <v>Valid</v>
      </c>
      <c r="L4230" t="str">
        <f t="shared" si="330"/>
        <v>12</v>
      </c>
      <c r="M4230" t="str">
        <f t="shared" si="331"/>
        <v>2023</v>
      </c>
      <c r="N4230">
        <f t="shared" si="332"/>
        <v>136497.59</v>
      </c>
      <c r="O4230">
        <f t="shared" si="333"/>
        <v>136497.59</v>
      </c>
      <c r="P4230" t="str">
        <f t="shared" si="334"/>
        <v/>
      </c>
      <c r="Q4230" s="48" t="str">
        <f>IF(O4230="","",
   IF(OR(O4230&lt;EDA_Outlier_Analysis!$C$10, O4230&gt;EDA_Outlier_Analysis!$C$11),
      "Outlier",
      "Normal"))</f>
        <v>Normal</v>
      </c>
      <c r="R4230" t="str">
        <f>IF(P4230="","",
   IF(OR(P4230 &lt; EDA_Outlier_Analysis!$F$7, P4230 &gt; EDA_Outlier_Analysis!$F$8),
      "Outlier",
      "Normal"))</f>
        <v/>
      </c>
      <c r="S4230" t="str">
        <f>IF(N4230="","",
   IF(OR(N4230 &lt;EDA_Outlier_Analysis!$I$10, N4230 &gt; EDA_Outlier_Analysis!$I$11),
      "Outlier",
      "Normal"))</f>
        <v>Normal</v>
      </c>
    </row>
    <row r="4231" spans="1:19">
      <c r="A4231" t="s">
        <v>9431</v>
      </c>
      <c r="B4231" s="4">
        <v>44794</v>
      </c>
      <c r="C4231" s="2">
        <v>224292.29</v>
      </c>
      <c r="D4231" t="s">
        <v>849</v>
      </c>
      <c r="E4231" t="s">
        <v>850</v>
      </c>
      <c r="F4231" t="s">
        <v>9</v>
      </c>
      <c r="G4231" t="s">
        <v>24</v>
      </c>
      <c r="H4231" t="s">
        <v>497</v>
      </c>
      <c r="J4231" t="s">
        <v>9432</v>
      </c>
      <c r="K4231" t="str">
        <f>IF(COUNTIF(Customers!A:A, H4231)&gt;0, "Valid", "Invalid")</f>
        <v>Valid</v>
      </c>
      <c r="L4231" t="str">
        <f t="shared" si="330"/>
        <v>8</v>
      </c>
      <c r="M4231" t="str">
        <f t="shared" si="331"/>
        <v>2022</v>
      </c>
      <c r="N4231">
        <f t="shared" si="332"/>
        <v>224292.29</v>
      </c>
      <c r="O4231">
        <f t="shared" si="333"/>
        <v>224292.29</v>
      </c>
      <c r="P4231" t="str">
        <f t="shared" si="334"/>
        <v/>
      </c>
      <c r="Q4231" s="48" t="str">
        <f>IF(O4231="","",
   IF(OR(O4231&lt;EDA_Outlier_Analysis!$C$10, O4231&gt;EDA_Outlier_Analysis!$C$11),
      "Outlier",
      "Normal"))</f>
        <v>Normal</v>
      </c>
      <c r="R4231" t="str">
        <f>IF(P4231="","",
   IF(OR(P4231 &lt; EDA_Outlier_Analysis!$F$7, P4231 &gt; EDA_Outlier_Analysis!$F$8),
      "Outlier",
      "Normal"))</f>
        <v/>
      </c>
      <c r="S4231" t="str">
        <f>IF(N4231="","",
   IF(OR(N4231 &lt;EDA_Outlier_Analysis!$I$10, N4231 &gt; EDA_Outlier_Analysis!$I$11),
      "Outlier",
      "Normal"))</f>
        <v>Normal</v>
      </c>
    </row>
    <row r="4232" spans="1:19">
      <c r="A4232" t="s">
        <v>9433</v>
      </c>
      <c r="B4232" s="4">
        <v>45199</v>
      </c>
      <c r="C4232" s="2">
        <v>116231.88</v>
      </c>
      <c r="D4232" t="s">
        <v>849</v>
      </c>
      <c r="E4232" t="s">
        <v>868</v>
      </c>
      <c r="F4232" t="s">
        <v>10</v>
      </c>
      <c r="G4232" t="s">
        <v>31</v>
      </c>
      <c r="H4232" t="s">
        <v>161</v>
      </c>
      <c r="J4232" t="s">
        <v>9434</v>
      </c>
      <c r="K4232" t="str">
        <f>IF(COUNTIF(Customers!A:A, H4232)&gt;0, "Valid", "Invalid")</f>
        <v>Valid</v>
      </c>
      <c r="L4232" t="str">
        <f t="shared" si="330"/>
        <v>9</v>
      </c>
      <c r="M4232" t="str">
        <f t="shared" si="331"/>
        <v>2023</v>
      </c>
      <c r="N4232">
        <f t="shared" si="332"/>
        <v>116231.88</v>
      </c>
      <c r="O4232">
        <f t="shared" si="333"/>
        <v>116231.88</v>
      </c>
      <c r="P4232" t="str">
        <f t="shared" si="334"/>
        <v/>
      </c>
      <c r="Q4232" s="48" t="str">
        <f>IF(O4232="","",
   IF(OR(O4232&lt;EDA_Outlier_Analysis!$C$10, O4232&gt;EDA_Outlier_Analysis!$C$11),
      "Outlier",
      "Normal"))</f>
        <v>Normal</v>
      </c>
      <c r="R4232" t="str">
        <f>IF(P4232="","",
   IF(OR(P4232 &lt; EDA_Outlier_Analysis!$F$7, P4232 &gt; EDA_Outlier_Analysis!$F$8),
      "Outlier",
      "Normal"))</f>
        <v/>
      </c>
      <c r="S4232" t="str">
        <f>IF(N4232="","",
   IF(OR(N4232 &lt;EDA_Outlier_Analysis!$I$10, N4232 &gt; EDA_Outlier_Analysis!$I$11),
      "Outlier",
      "Normal"))</f>
        <v>Normal</v>
      </c>
    </row>
    <row r="4233" spans="1:19">
      <c r="A4233" t="s">
        <v>9435</v>
      </c>
      <c r="B4233" s="4">
        <v>44680</v>
      </c>
      <c r="C4233" s="2">
        <v>-52850.26</v>
      </c>
      <c r="D4233" t="s">
        <v>840</v>
      </c>
      <c r="E4233" t="s">
        <v>856</v>
      </c>
      <c r="F4233" t="s">
        <v>9</v>
      </c>
      <c r="G4233" t="s">
        <v>24</v>
      </c>
      <c r="I4233" t="s">
        <v>1953</v>
      </c>
      <c r="J4233" t="s">
        <v>9436</v>
      </c>
      <c r="K4233" t="str">
        <f>IF(COUNTIF(Customers!A:A, H4233)&gt;0, "Valid", "Invalid")</f>
        <v>Invalid</v>
      </c>
      <c r="L4233" t="str">
        <f t="shared" si="330"/>
        <v>4</v>
      </c>
      <c r="M4233" t="str">
        <f t="shared" si="331"/>
        <v>2022</v>
      </c>
      <c r="N4233">
        <f t="shared" si="332"/>
        <v>-52850.26</v>
      </c>
      <c r="O4233" t="str">
        <f t="shared" si="333"/>
        <v/>
      </c>
      <c r="P4233">
        <f t="shared" si="334"/>
        <v>52850.26</v>
      </c>
      <c r="Q4233" s="48" t="str">
        <f>IF(O4233="","",
   IF(OR(O4233&lt;EDA_Outlier_Analysis!$C$10, O4233&gt;EDA_Outlier_Analysis!$C$11),
      "Outlier",
      "Normal"))</f>
        <v/>
      </c>
      <c r="R4233" t="str">
        <f>IF(P4233="","",
   IF(OR(P4233 &lt; EDA_Outlier_Analysis!$F$7, P4233 &gt; EDA_Outlier_Analysis!$F$8),
      "Outlier",
      "Normal"))</f>
        <v>Normal</v>
      </c>
      <c r="S4233" t="str">
        <f>IF(N4233="","",
   IF(OR(N4233 &lt;EDA_Outlier_Analysis!$I$10, N4233 &gt; EDA_Outlier_Analysis!$I$11),
      "Outlier",
      "Normal"))</f>
        <v>Normal</v>
      </c>
    </row>
    <row r="4234" spans="1:19">
      <c r="A4234" t="s">
        <v>9437</v>
      </c>
      <c r="B4234" s="4">
        <v>44962</v>
      </c>
      <c r="C4234" s="2">
        <v>-62126.62</v>
      </c>
      <c r="D4234" t="s">
        <v>840</v>
      </c>
      <c r="E4234" t="s">
        <v>845</v>
      </c>
      <c r="F4234" t="s">
        <v>10</v>
      </c>
      <c r="G4234" t="s">
        <v>20</v>
      </c>
      <c r="I4234" t="s">
        <v>1237</v>
      </c>
      <c r="J4234" t="s">
        <v>9438</v>
      </c>
      <c r="K4234" t="str">
        <f>IF(COUNTIF(Customers!A:A, H4234)&gt;0, "Valid", "Invalid")</f>
        <v>Invalid</v>
      </c>
      <c r="L4234" t="str">
        <f t="shared" si="330"/>
        <v>2</v>
      </c>
      <c r="M4234" t="str">
        <f t="shared" si="331"/>
        <v>2023</v>
      </c>
      <c r="N4234">
        <f t="shared" si="332"/>
        <v>-62126.62</v>
      </c>
      <c r="O4234" t="str">
        <f t="shared" si="333"/>
        <v/>
      </c>
      <c r="P4234">
        <f t="shared" si="334"/>
        <v>62126.62</v>
      </c>
      <c r="Q4234" s="48" t="str">
        <f>IF(O4234="","",
   IF(OR(O4234&lt;EDA_Outlier_Analysis!$C$10, O4234&gt;EDA_Outlier_Analysis!$C$11),
      "Outlier",
      "Normal"))</f>
        <v/>
      </c>
      <c r="R4234" t="str">
        <f>IF(P4234="","",
   IF(OR(P4234 &lt; EDA_Outlier_Analysis!$F$7, P4234 &gt; EDA_Outlier_Analysis!$F$8),
      "Outlier",
      "Normal"))</f>
        <v>Outlier</v>
      </c>
      <c r="S4234" t="str">
        <f>IF(N4234="","",
   IF(OR(N4234 &lt;EDA_Outlier_Analysis!$I$10, N4234 &gt; EDA_Outlier_Analysis!$I$11),
      "Outlier",
      "Normal"))</f>
        <v>Normal</v>
      </c>
    </row>
    <row r="4235" spans="1:19">
      <c r="A4235" t="s">
        <v>9439</v>
      </c>
      <c r="B4235" s="4">
        <v>44946</v>
      </c>
      <c r="C4235" s="2">
        <v>-15117.51</v>
      </c>
      <c r="D4235" t="s">
        <v>840</v>
      </c>
      <c r="E4235" t="s">
        <v>845</v>
      </c>
      <c r="F4235" t="s">
        <v>11</v>
      </c>
      <c r="G4235" t="s">
        <v>34</v>
      </c>
      <c r="I4235" t="s">
        <v>1132</v>
      </c>
      <c r="J4235" t="s">
        <v>9440</v>
      </c>
      <c r="K4235" t="str">
        <f>IF(COUNTIF(Customers!A:A, H4235)&gt;0, "Valid", "Invalid")</f>
        <v>Invalid</v>
      </c>
      <c r="L4235" t="str">
        <f t="shared" si="330"/>
        <v>1</v>
      </c>
      <c r="M4235" t="str">
        <f t="shared" si="331"/>
        <v>2023</v>
      </c>
      <c r="N4235">
        <f t="shared" si="332"/>
        <v>-15117.51</v>
      </c>
      <c r="O4235" t="str">
        <f t="shared" si="333"/>
        <v/>
      </c>
      <c r="P4235">
        <f t="shared" si="334"/>
        <v>15117.51</v>
      </c>
      <c r="Q4235" s="48" t="str">
        <f>IF(O4235="","",
   IF(OR(O4235&lt;EDA_Outlier_Analysis!$C$10, O4235&gt;EDA_Outlier_Analysis!$C$11),
      "Outlier",
      "Normal"))</f>
        <v/>
      </c>
      <c r="R4235" t="str">
        <f>IF(P4235="","",
   IF(OR(P4235 &lt; EDA_Outlier_Analysis!$F$7, P4235 &gt; EDA_Outlier_Analysis!$F$8),
      "Outlier",
      "Normal"))</f>
        <v>Outlier</v>
      </c>
      <c r="S4235" t="str">
        <f>IF(N4235="","",
   IF(OR(N4235 &lt;EDA_Outlier_Analysis!$I$10, N4235 &gt; EDA_Outlier_Analysis!$I$11),
      "Outlier",
      "Normal"))</f>
        <v>Normal</v>
      </c>
    </row>
    <row r="4236" spans="1:19">
      <c r="A4236" t="s">
        <v>9441</v>
      </c>
      <c r="B4236" s="4">
        <v>44613</v>
      </c>
      <c r="C4236" s="2">
        <v>-31440.62</v>
      </c>
      <c r="D4236" t="s">
        <v>840</v>
      </c>
      <c r="E4236" t="s">
        <v>878</v>
      </c>
      <c r="F4236" t="s">
        <v>10</v>
      </c>
      <c r="G4236" t="s">
        <v>24</v>
      </c>
      <c r="I4236" t="s">
        <v>865</v>
      </c>
      <c r="J4236" t="s">
        <v>9442</v>
      </c>
      <c r="K4236" t="str">
        <f>IF(COUNTIF(Customers!A:A, H4236)&gt;0, "Valid", "Invalid")</f>
        <v>Invalid</v>
      </c>
      <c r="L4236" t="str">
        <f t="shared" si="330"/>
        <v>2</v>
      </c>
      <c r="M4236" t="str">
        <f t="shared" si="331"/>
        <v>2022</v>
      </c>
      <c r="N4236">
        <f t="shared" si="332"/>
        <v>-31440.62</v>
      </c>
      <c r="O4236" t="str">
        <f t="shared" si="333"/>
        <v/>
      </c>
      <c r="P4236">
        <f t="shared" si="334"/>
        <v>31440.62</v>
      </c>
      <c r="Q4236" s="48" t="str">
        <f>IF(O4236="","",
   IF(OR(O4236&lt;EDA_Outlier_Analysis!$C$10, O4236&gt;EDA_Outlier_Analysis!$C$11),
      "Outlier",
      "Normal"))</f>
        <v/>
      </c>
      <c r="R4236" t="str">
        <f>IF(P4236="","",
   IF(OR(P4236 &lt; EDA_Outlier_Analysis!$F$7, P4236 &gt; EDA_Outlier_Analysis!$F$8),
      "Outlier",
      "Normal"))</f>
        <v>Normal</v>
      </c>
      <c r="S4236" t="str">
        <f>IF(N4236="","",
   IF(OR(N4236 &lt;EDA_Outlier_Analysis!$I$10, N4236 &gt; EDA_Outlier_Analysis!$I$11),
      "Outlier",
      "Normal"))</f>
        <v>Normal</v>
      </c>
    </row>
    <row r="4237" spans="1:19">
      <c r="A4237" t="s">
        <v>9443</v>
      </c>
      <c r="B4237" s="4">
        <v>45266</v>
      </c>
      <c r="C4237" s="2">
        <v>24476.38</v>
      </c>
      <c r="D4237" t="s">
        <v>971</v>
      </c>
      <c r="E4237" t="s">
        <v>971</v>
      </c>
      <c r="F4237" t="s">
        <v>11</v>
      </c>
      <c r="G4237" t="s">
        <v>20</v>
      </c>
      <c r="J4237" t="s">
        <v>9444</v>
      </c>
      <c r="K4237" t="str">
        <f>IF(COUNTIF(Customers!A:A, H4237)&gt;0, "Valid", "Invalid")</f>
        <v>Invalid</v>
      </c>
      <c r="L4237" t="str">
        <f t="shared" si="330"/>
        <v>12</v>
      </c>
      <c r="M4237" t="str">
        <f t="shared" si="331"/>
        <v>2023</v>
      </c>
      <c r="N4237">
        <f t="shared" si="332"/>
        <v>-24476.38</v>
      </c>
      <c r="O4237" t="str">
        <f t="shared" si="333"/>
        <v/>
      </c>
      <c r="P4237" t="str">
        <f t="shared" si="334"/>
        <v/>
      </c>
      <c r="Q4237" s="48" t="str">
        <f>IF(O4237="","",
   IF(OR(O4237&lt;EDA_Outlier_Analysis!$C$10, O4237&gt;EDA_Outlier_Analysis!$C$11),
      "Outlier",
      "Normal"))</f>
        <v/>
      </c>
      <c r="R4237" t="str">
        <f>IF(P4237="","",
   IF(OR(P4237 &lt; EDA_Outlier_Analysis!$F$7, P4237 &gt; EDA_Outlier_Analysis!$F$8),
      "Outlier",
      "Normal"))</f>
        <v/>
      </c>
      <c r="S4237" t="str">
        <f>IF(N4237="","",
   IF(OR(N4237 &lt;EDA_Outlier_Analysis!$I$10, N4237 &gt; EDA_Outlier_Analysis!$I$11),
      "Outlier",
      "Normal"))</f>
        <v>Normal</v>
      </c>
    </row>
    <row r="4238" spans="1:19">
      <c r="A4238" t="s">
        <v>9445</v>
      </c>
      <c r="B4238" s="4">
        <v>45149</v>
      </c>
      <c r="C4238" s="2">
        <v>17253.009999999998</v>
      </c>
      <c r="D4238" t="s">
        <v>971</v>
      </c>
      <c r="E4238" t="s">
        <v>971</v>
      </c>
      <c r="F4238" t="s">
        <v>10</v>
      </c>
      <c r="G4238" t="s">
        <v>20</v>
      </c>
      <c r="J4238" t="s">
        <v>9446</v>
      </c>
      <c r="K4238" t="str">
        <f>IF(COUNTIF(Customers!A:A, H4238)&gt;0, "Valid", "Invalid")</f>
        <v>Invalid</v>
      </c>
      <c r="L4238" t="str">
        <f t="shared" si="330"/>
        <v>8</v>
      </c>
      <c r="M4238" t="str">
        <f t="shared" si="331"/>
        <v>2023</v>
      </c>
      <c r="N4238">
        <f t="shared" si="332"/>
        <v>-17253.009999999998</v>
      </c>
      <c r="O4238" t="str">
        <f t="shared" si="333"/>
        <v/>
      </c>
      <c r="P4238" t="str">
        <f t="shared" si="334"/>
        <v/>
      </c>
      <c r="Q4238" s="48" t="str">
        <f>IF(O4238="","",
   IF(OR(O4238&lt;EDA_Outlier_Analysis!$C$10, O4238&gt;EDA_Outlier_Analysis!$C$11),
      "Outlier",
      "Normal"))</f>
        <v/>
      </c>
      <c r="R4238" t="str">
        <f>IF(P4238="","",
   IF(OR(P4238 &lt; EDA_Outlier_Analysis!$F$7, P4238 &gt; EDA_Outlier_Analysis!$F$8),
      "Outlier",
      "Normal"))</f>
        <v/>
      </c>
      <c r="S4238" t="str">
        <f>IF(N4238="","",
   IF(OR(N4238 &lt;EDA_Outlier_Analysis!$I$10, N4238 &gt; EDA_Outlier_Analysis!$I$11),
      "Outlier",
      "Normal"))</f>
        <v>Normal</v>
      </c>
    </row>
    <row r="4239" spans="1:19">
      <c r="A4239" t="s">
        <v>9447</v>
      </c>
      <c r="B4239" s="4">
        <v>44657</v>
      </c>
      <c r="C4239" s="2">
        <v>-64940.13</v>
      </c>
      <c r="D4239" t="s">
        <v>840</v>
      </c>
      <c r="E4239" t="s">
        <v>878</v>
      </c>
      <c r="F4239" t="s">
        <v>11</v>
      </c>
      <c r="G4239" t="s">
        <v>31</v>
      </c>
      <c r="I4239" t="s">
        <v>3502</v>
      </c>
      <c r="J4239" t="s">
        <v>9448</v>
      </c>
      <c r="K4239" t="str">
        <f>IF(COUNTIF(Customers!A:A, H4239)&gt;0, "Valid", "Invalid")</f>
        <v>Invalid</v>
      </c>
      <c r="L4239" t="str">
        <f t="shared" si="330"/>
        <v>4</v>
      </c>
      <c r="M4239" t="str">
        <f t="shared" si="331"/>
        <v>2022</v>
      </c>
      <c r="N4239">
        <f t="shared" si="332"/>
        <v>-64940.13</v>
      </c>
      <c r="O4239" t="str">
        <f t="shared" si="333"/>
        <v/>
      </c>
      <c r="P4239">
        <f t="shared" si="334"/>
        <v>64940.13</v>
      </c>
      <c r="Q4239" s="48" t="str">
        <f>IF(O4239="","",
   IF(OR(O4239&lt;EDA_Outlier_Analysis!$C$10, O4239&gt;EDA_Outlier_Analysis!$C$11),
      "Outlier",
      "Normal"))</f>
        <v/>
      </c>
      <c r="R4239" t="str">
        <f>IF(P4239="","",
   IF(OR(P4239 &lt; EDA_Outlier_Analysis!$F$7, P4239 &gt; EDA_Outlier_Analysis!$F$8),
      "Outlier",
      "Normal"))</f>
        <v>Outlier</v>
      </c>
      <c r="S4239" t="str">
        <f>IF(N4239="","",
   IF(OR(N4239 &lt;EDA_Outlier_Analysis!$I$10, N4239 &gt; EDA_Outlier_Analysis!$I$11),
      "Outlier",
      "Normal"))</f>
        <v>Normal</v>
      </c>
    </row>
    <row r="4240" spans="1:19">
      <c r="A4240" t="s">
        <v>9449</v>
      </c>
      <c r="B4240" s="4">
        <v>44713</v>
      </c>
      <c r="C4240" s="2">
        <v>213180.25</v>
      </c>
      <c r="D4240" t="s">
        <v>849</v>
      </c>
      <c r="E4240" t="s">
        <v>868</v>
      </c>
      <c r="F4240" t="s">
        <v>10</v>
      </c>
      <c r="G4240" t="s">
        <v>34</v>
      </c>
      <c r="H4240" t="s">
        <v>741</v>
      </c>
      <c r="J4240" t="s">
        <v>9450</v>
      </c>
      <c r="K4240" t="str">
        <f>IF(COUNTIF(Customers!A:A, H4240)&gt;0, "Valid", "Invalid")</f>
        <v>Valid</v>
      </c>
      <c r="L4240" t="str">
        <f t="shared" si="330"/>
        <v>6</v>
      </c>
      <c r="M4240" t="str">
        <f t="shared" si="331"/>
        <v>2022</v>
      </c>
      <c r="N4240">
        <f t="shared" si="332"/>
        <v>213180.25</v>
      </c>
      <c r="O4240">
        <f t="shared" si="333"/>
        <v>213180.25</v>
      </c>
      <c r="P4240" t="str">
        <f t="shared" si="334"/>
        <v/>
      </c>
      <c r="Q4240" s="48" t="str">
        <f>IF(O4240="","",
   IF(OR(O4240&lt;EDA_Outlier_Analysis!$C$10, O4240&gt;EDA_Outlier_Analysis!$C$11),
      "Outlier",
      "Normal"))</f>
        <v>Normal</v>
      </c>
      <c r="R4240" t="str">
        <f>IF(P4240="","",
   IF(OR(P4240 &lt; EDA_Outlier_Analysis!$F$7, P4240 &gt; EDA_Outlier_Analysis!$F$8),
      "Outlier",
      "Normal"))</f>
        <v/>
      </c>
      <c r="S4240" t="str">
        <f>IF(N4240="","",
   IF(OR(N4240 &lt;EDA_Outlier_Analysis!$I$10, N4240 &gt; EDA_Outlier_Analysis!$I$11),
      "Outlier",
      "Normal"))</f>
        <v>Normal</v>
      </c>
    </row>
    <row r="4241" spans="1:19">
      <c r="A4241" t="s">
        <v>9451</v>
      </c>
      <c r="B4241" s="4">
        <v>45082</v>
      </c>
      <c r="C4241" s="2">
        <v>-87349.87</v>
      </c>
      <c r="D4241" t="s">
        <v>840</v>
      </c>
      <c r="E4241" t="s">
        <v>905</v>
      </c>
      <c r="F4241" t="s">
        <v>11</v>
      </c>
      <c r="G4241" t="s">
        <v>31</v>
      </c>
      <c r="I4241" t="s">
        <v>2752</v>
      </c>
      <c r="J4241" t="s">
        <v>9452</v>
      </c>
      <c r="K4241" t="str">
        <f>IF(COUNTIF(Customers!A:A, H4241)&gt;0, "Valid", "Invalid")</f>
        <v>Invalid</v>
      </c>
      <c r="L4241" t="str">
        <f t="shared" si="330"/>
        <v>6</v>
      </c>
      <c r="M4241" t="str">
        <f t="shared" si="331"/>
        <v>2023</v>
      </c>
      <c r="N4241">
        <f t="shared" si="332"/>
        <v>-87349.87</v>
      </c>
      <c r="O4241" t="str">
        <f t="shared" si="333"/>
        <v/>
      </c>
      <c r="P4241">
        <f t="shared" si="334"/>
        <v>87349.87</v>
      </c>
      <c r="Q4241" s="48" t="str">
        <f>IF(O4241="","",
   IF(OR(O4241&lt;EDA_Outlier_Analysis!$C$10, O4241&gt;EDA_Outlier_Analysis!$C$11),
      "Outlier",
      "Normal"))</f>
        <v/>
      </c>
      <c r="R4241" t="str">
        <f>IF(P4241="","",
   IF(OR(P4241 &lt; EDA_Outlier_Analysis!$F$7, P4241 &gt; EDA_Outlier_Analysis!$F$8),
      "Outlier",
      "Normal"))</f>
        <v>Outlier</v>
      </c>
      <c r="S4241" t="str">
        <f>IF(N4241="","",
   IF(OR(N4241 &lt;EDA_Outlier_Analysis!$I$10, N4241 &gt; EDA_Outlier_Analysis!$I$11),
      "Outlier",
      "Normal"))</f>
        <v>Normal</v>
      </c>
    </row>
    <row r="4242" spans="1:19">
      <c r="A4242" t="s">
        <v>9453</v>
      </c>
      <c r="B4242" s="4">
        <v>44873</v>
      </c>
      <c r="C4242" s="2">
        <v>-30748.09</v>
      </c>
      <c r="D4242" t="s">
        <v>840</v>
      </c>
      <c r="E4242" t="s">
        <v>864</v>
      </c>
      <c r="F4242" t="s">
        <v>11</v>
      </c>
      <c r="G4242" t="s">
        <v>20</v>
      </c>
      <c r="I4242" t="s">
        <v>1438</v>
      </c>
      <c r="J4242" t="s">
        <v>9454</v>
      </c>
      <c r="K4242" t="str">
        <f>IF(COUNTIF(Customers!A:A, H4242)&gt;0, "Valid", "Invalid")</f>
        <v>Invalid</v>
      </c>
      <c r="L4242" t="str">
        <f t="shared" si="330"/>
        <v>11</v>
      </c>
      <c r="M4242" t="str">
        <f t="shared" si="331"/>
        <v>2022</v>
      </c>
      <c r="N4242">
        <f t="shared" si="332"/>
        <v>-30748.09</v>
      </c>
      <c r="O4242" t="str">
        <f t="shared" si="333"/>
        <v/>
      </c>
      <c r="P4242">
        <f t="shared" si="334"/>
        <v>30748.09</v>
      </c>
      <c r="Q4242" s="48" t="str">
        <f>IF(O4242="","",
   IF(OR(O4242&lt;EDA_Outlier_Analysis!$C$10, O4242&gt;EDA_Outlier_Analysis!$C$11),
      "Outlier",
      "Normal"))</f>
        <v/>
      </c>
      <c r="R4242" t="str">
        <f>IF(P4242="","",
   IF(OR(P4242 &lt; EDA_Outlier_Analysis!$F$7, P4242 &gt; EDA_Outlier_Analysis!$F$8),
      "Outlier",
      "Normal"))</f>
        <v>Normal</v>
      </c>
      <c r="S4242" t="str">
        <f>IF(N4242="","",
   IF(OR(N4242 &lt;EDA_Outlier_Analysis!$I$10, N4242 &gt; EDA_Outlier_Analysis!$I$11),
      "Outlier",
      "Normal"))</f>
        <v>Normal</v>
      </c>
    </row>
    <row r="4243" spans="1:19">
      <c r="A4243" t="s">
        <v>9455</v>
      </c>
      <c r="B4243" s="4">
        <v>45249</v>
      </c>
      <c r="C4243" s="2">
        <v>-57911.73</v>
      </c>
      <c r="D4243" t="s">
        <v>840</v>
      </c>
      <c r="E4243" t="s">
        <v>841</v>
      </c>
      <c r="F4243" t="s">
        <v>11</v>
      </c>
      <c r="G4243" t="s">
        <v>31</v>
      </c>
      <c r="I4243" t="s">
        <v>1210</v>
      </c>
      <c r="J4243" t="s">
        <v>9456</v>
      </c>
      <c r="K4243" t="str">
        <f>IF(COUNTIF(Customers!A:A, H4243)&gt;0, "Valid", "Invalid")</f>
        <v>Invalid</v>
      </c>
      <c r="L4243" t="str">
        <f t="shared" si="330"/>
        <v>11</v>
      </c>
      <c r="M4243" t="str">
        <f t="shared" si="331"/>
        <v>2023</v>
      </c>
      <c r="N4243">
        <f t="shared" si="332"/>
        <v>-57911.73</v>
      </c>
      <c r="O4243" t="str">
        <f t="shared" si="333"/>
        <v/>
      </c>
      <c r="P4243">
        <f t="shared" si="334"/>
        <v>57911.73</v>
      </c>
      <c r="Q4243" s="48" t="str">
        <f>IF(O4243="","",
   IF(OR(O4243&lt;EDA_Outlier_Analysis!$C$10, O4243&gt;EDA_Outlier_Analysis!$C$11),
      "Outlier",
      "Normal"))</f>
        <v/>
      </c>
      <c r="R4243" t="str">
        <f>IF(P4243="","",
   IF(OR(P4243 &lt; EDA_Outlier_Analysis!$F$7, P4243 &gt; EDA_Outlier_Analysis!$F$8),
      "Outlier",
      "Normal"))</f>
        <v>Outlier</v>
      </c>
      <c r="S4243" t="str">
        <f>IF(N4243="","",
   IF(OR(N4243 &lt;EDA_Outlier_Analysis!$I$10, N4243 &gt; EDA_Outlier_Analysis!$I$11),
      "Outlier",
      "Normal"))</f>
        <v>Normal</v>
      </c>
    </row>
    <row r="4244" spans="1:19">
      <c r="A4244" t="s">
        <v>9457</v>
      </c>
      <c r="B4244" s="4">
        <v>44750</v>
      </c>
      <c r="C4244" s="2">
        <v>-32837.24</v>
      </c>
      <c r="D4244" t="s">
        <v>840</v>
      </c>
      <c r="E4244" t="s">
        <v>878</v>
      </c>
      <c r="F4244" t="s">
        <v>10</v>
      </c>
      <c r="G4244" t="s">
        <v>20</v>
      </c>
      <c r="I4244" t="s">
        <v>4500</v>
      </c>
      <c r="J4244" t="s">
        <v>9458</v>
      </c>
      <c r="K4244" t="str">
        <f>IF(COUNTIF(Customers!A:A, H4244)&gt;0, "Valid", "Invalid")</f>
        <v>Invalid</v>
      </c>
      <c r="L4244" t="str">
        <f t="shared" si="330"/>
        <v>7</v>
      </c>
      <c r="M4244" t="str">
        <f t="shared" si="331"/>
        <v>2022</v>
      </c>
      <c r="N4244">
        <f t="shared" si="332"/>
        <v>-32837.24</v>
      </c>
      <c r="O4244" t="str">
        <f t="shared" si="333"/>
        <v/>
      </c>
      <c r="P4244">
        <f t="shared" si="334"/>
        <v>32837.24</v>
      </c>
      <c r="Q4244" s="48" t="str">
        <f>IF(O4244="","",
   IF(OR(O4244&lt;EDA_Outlier_Analysis!$C$10, O4244&gt;EDA_Outlier_Analysis!$C$11),
      "Outlier",
      "Normal"))</f>
        <v/>
      </c>
      <c r="R4244" t="str">
        <f>IF(P4244="","",
   IF(OR(P4244 &lt; EDA_Outlier_Analysis!$F$7, P4244 &gt; EDA_Outlier_Analysis!$F$8),
      "Outlier",
      "Normal"))</f>
        <v>Normal</v>
      </c>
      <c r="S4244" t="str">
        <f>IF(N4244="","",
   IF(OR(N4244 &lt;EDA_Outlier_Analysis!$I$10, N4244 &gt; EDA_Outlier_Analysis!$I$11),
      "Outlier",
      "Normal"))</f>
        <v>Normal</v>
      </c>
    </row>
    <row r="4245" spans="1:19">
      <c r="A4245" t="s">
        <v>9459</v>
      </c>
      <c r="B4245" s="4">
        <v>44589</v>
      </c>
      <c r="C4245" s="2">
        <v>168384.56</v>
      </c>
      <c r="D4245" t="s">
        <v>849</v>
      </c>
      <c r="E4245" t="s">
        <v>868</v>
      </c>
      <c r="F4245" t="s">
        <v>9</v>
      </c>
      <c r="G4245" t="s">
        <v>20</v>
      </c>
      <c r="H4245" t="s">
        <v>391</v>
      </c>
      <c r="J4245" t="s">
        <v>9460</v>
      </c>
      <c r="K4245" t="str">
        <f>IF(COUNTIF(Customers!A:A, H4245)&gt;0, "Valid", "Invalid")</f>
        <v>Valid</v>
      </c>
      <c r="L4245" t="str">
        <f t="shared" si="330"/>
        <v>1</v>
      </c>
      <c r="M4245" t="str">
        <f t="shared" si="331"/>
        <v>2022</v>
      </c>
      <c r="N4245">
        <f t="shared" si="332"/>
        <v>168384.56</v>
      </c>
      <c r="O4245">
        <f t="shared" si="333"/>
        <v>168384.56</v>
      </c>
      <c r="P4245" t="str">
        <f t="shared" si="334"/>
        <v/>
      </c>
      <c r="Q4245" s="48" t="str">
        <f>IF(O4245="","",
   IF(OR(O4245&lt;EDA_Outlier_Analysis!$C$10, O4245&gt;EDA_Outlier_Analysis!$C$11),
      "Outlier",
      "Normal"))</f>
        <v>Normal</v>
      </c>
      <c r="R4245" t="str">
        <f>IF(P4245="","",
   IF(OR(P4245 &lt; EDA_Outlier_Analysis!$F$7, P4245 &gt; EDA_Outlier_Analysis!$F$8),
      "Outlier",
      "Normal"))</f>
        <v/>
      </c>
      <c r="S4245" t="str">
        <f>IF(N4245="","",
   IF(OR(N4245 &lt;EDA_Outlier_Analysis!$I$10, N4245 &gt; EDA_Outlier_Analysis!$I$11),
      "Outlier",
      "Normal"))</f>
        <v>Normal</v>
      </c>
    </row>
    <row r="4246" spans="1:19">
      <c r="A4246" t="s">
        <v>9461</v>
      </c>
      <c r="B4246" s="4">
        <v>44762</v>
      </c>
      <c r="C4246" s="2">
        <v>-23791.61</v>
      </c>
      <c r="D4246" t="s">
        <v>840</v>
      </c>
      <c r="E4246" t="s">
        <v>905</v>
      </c>
      <c r="F4246" t="s">
        <v>9</v>
      </c>
      <c r="G4246" t="s">
        <v>20</v>
      </c>
      <c r="I4246" t="s">
        <v>1585</v>
      </c>
      <c r="J4246" t="s">
        <v>9462</v>
      </c>
      <c r="K4246" t="str">
        <f>IF(COUNTIF(Customers!A:A, H4246)&gt;0, "Valid", "Invalid")</f>
        <v>Invalid</v>
      </c>
      <c r="L4246" t="str">
        <f t="shared" si="330"/>
        <v>7</v>
      </c>
      <c r="M4246" t="str">
        <f t="shared" si="331"/>
        <v>2022</v>
      </c>
      <c r="N4246">
        <f t="shared" si="332"/>
        <v>-23791.61</v>
      </c>
      <c r="O4246" t="str">
        <f t="shared" si="333"/>
        <v/>
      </c>
      <c r="P4246">
        <f t="shared" si="334"/>
        <v>23791.61</v>
      </c>
      <c r="Q4246" s="48" t="str">
        <f>IF(O4246="","",
   IF(OR(O4246&lt;EDA_Outlier_Analysis!$C$10, O4246&gt;EDA_Outlier_Analysis!$C$11),
      "Outlier",
      "Normal"))</f>
        <v/>
      </c>
      <c r="R4246" t="str">
        <f>IF(P4246="","",
   IF(OR(P4246 &lt; EDA_Outlier_Analysis!$F$7, P4246 &gt; EDA_Outlier_Analysis!$F$8),
      "Outlier",
      "Normal"))</f>
        <v>Outlier</v>
      </c>
      <c r="S4246" t="str">
        <f>IF(N4246="","",
   IF(OR(N4246 &lt;EDA_Outlier_Analysis!$I$10, N4246 &gt; EDA_Outlier_Analysis!$I$11),
      "Outlier",
      "Normal"))</f>
        <v>Normal</v>
      </c>
    </row>
    <row r="4247" spans="1:19">
      <c r="A4247" t="s">
        <v>9463</v>
      </c>
      <c r="B4247" s="4">
        <v>44900</v>
      </c>
      <c r="C4247" s="2">
        <v>-50602.71</v>
      </c>
      <c r="D4247" t="s">
        <v>840</v>
      </c>
      <c r="E4247" t="s">
        <v>905</v>
      </c>
      <c r="F4247" t="s">
        <v>10</v>
      </c>
      <c r="G4247" t="s">
        <v>24</v>
      </c>
      <c r="I4247" t="s">
        <v>1620</v>
      </c>
      <c r="J4247" t="s">
        <v>9464</v>
      </c>
      <c r="K4247" t="str">
        <f>IF(COUNTIF(Customers!A:A, H4247)&gt;0, "Valid", "Invalid")</f>
        <v>Invalid</v>
      </c>
      <c r="L4247" t="str">
        <f t="shared" si="330"/>
        <v>12</v>
      </c>
      <c r="M4247" t="str">
        <f t="shared" si="331"/>
        <v>2022</v>
      </c>
      <c r="N4247">
        <f t="shared" si="332"/>
        <v>-50602.71</v>
      </c>
      <c r="O4247" t="str">
        <f t="shared" si="333"/>
        <v/>
      </c>
      <c r="P4247">
        <f t="shared" si="334"/>
        <v>50602.71</v>
      </c>
      <c r="Q4247" s="48" t="str">
        <f>IF(O4247="","",
   IF(OR(O4247&lt;EDA_Outlier_Analysis!$C$10, O4247&gt;EDA_Outlier_Analysis!$C$11),
      "Outlier",
      "Normal"))</f>
        <v/>
      </c>
      <c r="R4247" t="str">
        <f>IF(P4247="","",
   IF(OR(P4247 &lt; EDA_Outlier_Analysis!$F$7, P4247 &gt; EDA_Outlier_Analysis!$F$8),
      "Outlier",
      "Normal"))</f>
        <v>Normal</v>
      </c>
      <c r="S4247" t="str">
        <f>IF(N4247="","",
   IF(OR(N4247 &lt;EDA_Outlier_Analysis!$I$10, N4247 &gt; EDA_Outlier_Analysis!$I$11),
      "Outlier",
      "Normal"))</f>
        <v>Normal</v>
      </c>
    </row>
    <row r="4248" spans="1:19">
      <c r="A4248" t="s">
        <v>9465</v>
      </c>
      <c r="B4248" s="4">
        <v>44687</v>
      </c>
      <c r="C4248" s="2">
        <v>20021.98</v>
      </c>
      <c r="D4248" t="s">
        <v>1345</v>
      </c>
      <c r="E4248" t="s">
        <v>1345</v>
      </c>
      <c r="F4248" t="s">
        <v>9</v>
      </c>
      <c r="G4248" t="s">
        <v>20</v>
      </c>
      <c r="J4248" t="s">
        <v>9466</v>
      </c>
      <c r="K4248" t="str">
        <f>IF(COUNTIF(Customers!A:A, H4248)&gt;0, "Valid", "Invalid")</f>
        <v>Invalid</v>
      </c>
      <c r="L4248" t="str">
        <f t="shared" si="330"/>
        <v>5</v>
      </c>
      <c r="M4248" t="str">
        <f t="shared" si="331"/>
        <v>2022</v>
      </c>
      <c r="N4248">
        <f t="shared" si="332"/>
        <v>-20021.98</v>
      </c>
      <c r="O4248" t="str">
        <f t="shared" si="333"/>
        <v/>
      </c>
      <c r="P4248" t="str">
        <f t="shared" si="334"/>
        <v/>
      </c>
      <c r="Q4248" s="48" t="str">
        <f>IF(O4248="","",
   IF(OR(O4248&lt;EDA_Outlier_Analysis!$C$10, O4248&gt;EDA_Outlier_Analysis!$C$11),
      "Outlier",
      "Normal"))</f>
        <v/>
      </c>
      <c r="R4248" t="str">
        <f>IF(P4248="","",
   IF(OR(P4248 &lt; EDA_Outlier_Analysis!$F$7, P4248 &gt; EDA_Outlier_Analysis!$F$8),
      "Outlier",
      "Normal"))</f>
        <v/>
      </c>
      <c r="S4248" t="str">
        <f>IF(N4248="","",
   IF(OR(N4248 &lt;EDA_Outlier_Analysis!$I$10, N4248 &gt; EDA_Outlier_Analysis!$I$11),
      "Outlier",
      "Normal"))</f>
        <v>Normal</v>
      </c>
    </row>
    <row r="4249" spans="1:19">
      <c r="A4249" t="s">
        <v>9467</v>
      </c>
      <c r="B4249" s="4">
        <v>44664</v>
      </c>
      <c r="C4249" s="2">
        <v>-44564.35</v>
      </c>
      <c r="D4249" t="s">
        <v>840</v>
      </c>
      <c r="E4249" t="s">
        <v>864</v>
      </c>
      <c r="F4249" t="s">
        <v>10</v>
      </c>
      <c r="G4249" t="s">
        <v>24</v>
      </c>
      <c r="I4249" t="s">
        <v>1112</v>
      </c>
      <c r="J4249" t="s">
        <v>9468</v>
      </c>
      <c r="K4249" t="str">
        <f>IF(COUNTIF(Customers!A:A, H4249)&gt;0, "Valid", "Invalid")</f>
        <v>Invalid</v>
      </c>
      <c r="L4249" t="str">
        <f t="shared" si="330"/>
        <v>4</v>
      </c>
      <c r="M4249" t="str">
        <f t="shared" si="331"/>
        <v>2022</v>
      </c>
      <c r="N4249">
        <f t="shared" si="332"/>
        <v>-44564.35</v>
      </c>
      <c r="O4249" t="str">
        <f t="shared" si="333"/>
        <v/>
      </c>
      <c r="P4249">
        <f t="shared" si="334"/>
        <v>44564.35</v>
      </c>
      <c r="Q4249" s="48" t="str">
        <f>IF(O4249="","",
   IF(OR(O4249&lt;EDA_Outlier_Analysis!$C$10, O4249&gt;EDA_Outlier_Analysis!$C$11),
      "Outlier",
      "Normal"))</f>
        <v/>
      </c>
      <c r="R4249" t="str">
        <f>IF(P4249="","",
   IF(OR(P4249 &lt; EDA_Outlier_Analysis!$F$7, P4249 &gt; EDA_Outlier_Analysis!$F$8),
      "Outlier",
      "Normal"))</f>
        <v>Normal</v>
      </c>
      <c r="S4249" t="str">
        <f>IF(N4249="","",
   IF(OR(N4249 &lt;EDA_Outlier_Analysis!$I$10, N4249 &gt; EDA_Outlier_Analysis!$I$11),
      "Outlier",
      "Normal"))</f>
        <v>Normal</v>
      </c>
    </row>
    <row r="4250" spans="1:19">
      <c r="A4250" t="s">
        <v>9469</v>
      </c>
      <c r="B4250" s="4">
        <v>44650</v>
      </c>
      <c r="C4250" s="2">
        <v>212437.64</v>
      </c>
      <c r="D4250" t="s">
        <v>849</v>
      </c>
      <c r="E4250" t="s">
        <v>853</v>
      </c>
      <c r="F4250" t="s">
        <v>11</v>
      </c>
      <c r="G4250" t="s">
        <v>34</v>
      </c>
      <c r="H4250" t="s">
        <v>137</v>
      </c>
      <c r="J4250" t="s">
        <v>9470</v>
      </c>
      <c r="K4250" t="str">
        <f>IF(COUNTIF(Customers!A:A, H4250)&gt;0, "Valid", "Invalid")</f>
        <v>Valid</v>
      </c>
      <c r="L4250" t="str">
        <f t="shared" si="330"/>
        <v>3</v>
      </c>
      <c r="M4250" t="str">
        <f t="shared" si="331"/>
        <v>2022</v>
      </c>
      <c r="N4250">
        <f t="shared" si="332"/>
        <v>212437.64</v>
      </c>
      <c r="O4250">
        <f t="shared" si="333"/>
        <v>212437.64</v>
      </c>
      <c r="P4250" t="str">
        <f t="shared" si="334"/>
        <v/>
      </c>
      <c r="Q4250" s="48" t="str">
        <f>IF(O4250="","",
   IF(OR(O4250&lt;EDA_Outlier_Analysis!$C$10, O4250&gt;EDA_Outlier_Analysis!$C$11),
      "Outlier",
      "Normal"))</f>
        <v>Normal</v>
      </c>
      <c r="R4250" t="str">
        <f>IF(P4250="","",
   IF(OR(P4250 &lt; EDA_Outlier_Analysis!$F$7, P4250 &gt; EDA_Outlier_Analysis!$F$8),
      "Outlier",
      "Normal"))</f>
        <v/>
      </c>
      <c r="S4250" t="str">
        <f>IF(N4250="","",
   IF(OR(N4250 &lt;EDA_Outlier_Analysis!$I$10, N4250 &gt; EDA_Outlier_Analysis!$I$11),
      "Outlier",
      "Normal"))</f>
        <v>Normal</v>
      </c>
    </row>
    <row r="4251" spans="1:19">
      <c r="A4251" t="s">
        <v>9471</v>
      </c>
      <c r="B4251" s="4">
        <v>44722</v>
      </c>
      <c r="C4251" s="2">
        <v>-2000</v>
      </c>
      <c r="D4251" t="s">
        <v>840</v>
      </c>
      <c r="E4251" t="s">
        <v>878</v>
      </c>
      <c r="F4251" t="s">
        <v>9</v>
      </c>
      <c r="G4251" t="s">
        <v>20</v>
      </c>
      <c r="I4251" t="s">
        <v>1358</v>
      </c>
      <c r="J4251" t="s">
        <v>9472</v>
      </c>
      <c r="K4251" t="str">
        <f>IF(COUNTIF(Customers!A:A, H4251)&gt;0, "Valid", "Invalid")</f>
        <v>Invalid</v>
      </c>
      <c r="L4251" t="str">
        <f t="shared" si="330"/>
        <v>6</v>
      </c>
      <c r="M4251" t="str">
        <f t="shared" si="331"/>
        <v>2022</v>
      </c>
      <c r="N4251">
        <f t="shared" si="332"/>
        <v>-2000</v>
      </c>
      <c r="O4251" t="str">
        <f t="shared" si="333"/>
        <v/>
      </c>
      <c r="P4251">
        <f t="shared" si="334"/>
        <v>2000</v>
      </c>
      <c r="Q4251" s="48" t="str">
        <f>IF(O4251="","",
   IF(OR(O4251&lt;EDA_Outlier_Analysis!$C$10, O4251&gt;EDA_Outlier_Analysis!$C$11),
      "Outlier",
      "Normal"))</f>
        <v/>
      </c>
      <c r="R4251" t="str">
        <f>IF(P4251="","",
   IF(OR(P4251 &lt; EDA_Outlier_Analysis!$F$7, P4251 &gt; EDA_Outlier_Analysis!$F$8),
      "Outlier",
      "Normal"))</f>
        <v>Outlier</v>
      </c>
      <c r="S4251" t="str">
        <f>IF(N4251="","",
   IF(OR(N4251 &lt;EDA_Outlier_Analysis!$I$10, N4251 &gt; EDA_Outlier_Analysis!$I$11),
      "Outlier",
      "Normal"))</f>
        <v>Normal</v>
      </c>
    </row>
    <row r="4252" spans="1:19">
      <c r="A4252" t="s">
        <v>9473</v>
      </c>
      <c r="B4252" s="4">
        <v>45214</v>
      </c>
      <c r="C4252" s="2">
        <v>-43414.34</v>
      </c>
      <c r="D4252" t="s">
        <v>840</v>
      </c>
      <c r="E4252" t="s">
        <v>841</v>
      </c>
      <c r="F4252" t="s">
        <v>9</v>
      </c>
      <c r="G4252" t="s">
        <v>34</v>
      </c>
      <c r="I4252" t="s">
        <v>1210</v>
      </c>
      <c r="J4252" t="s">
        <v>9474</v>
      </c>
      <c r="K4252" t="str">
        <f>IF(COUNTIF(Customers!A:A, H4252)&gt;0, "Valid", "Invalid")</f>
        <v>Invalid</v>
      </c>
      <c r="L4252" t="str">
        <f t="shared" si="330"/>
        <v>10</v>
      </c>
      <c r="M4252" t="str">
        <f t="shared" si="331"/>
        <v>2023</v>
      </c>
      <c r="N4252">
        <f t="shared" si="332"/>
        <v>-43414.34</v>
      </c>
      <c r="O4252" t="str">
        <f t="shared" si="333"/>
        <v/>
      </c>
      <c r="P4252">
        <f t="shared" si="334"/>
        <v>43414.34</v>
      </c>
      <c r="Q4252" s="48" t="str">
        <f>IF(O4252="","",
   IF(OR(O4252&lt;EDA_Outlier_Analysis!$C$10, O4252&gt;EDA_Outlier_Analysis!$C$11),
      "Outlier",
      "Normal"))</f>
        <v/>
      </c>
      <c r="R4252" t="str">
        <f>IF(P4252="","",
   IF(OR(P4252 &lt; EDA_Outlier_Analysis!$F$7, P4252 &gt; EDA_Outlier_Analysis!$F$8),
      "Outlier",
      "Normal"))</f>
        <v>Normal</v>
      </c>
      <c r="S4252" t="str">
        <f>IF(N4252="","",
   IF(OR(N4252 &lt;EDA_Outlier_Analysis!$I$10, N4252 &gt; EDA_Outlier_Analysis!$I$11),
      "Outlier",
      "Normal"))</f>
        <v>Normal</v>
      </c>
    </row>
    <row r="4253" spans="1:19">
      <c r="A4253" t="s">
        <v>9475</v>
      </c>
      <c r="B4253" s="4">
        <v>45281</v>
      </c>
      <c r="C4253" s="2">
        <v>13762.25</v>
      </c>
      <c r="D4253" t="s">
        <v>873</v>
      </c>
      <c r="E4253" t="s">
        <v>873</v>
      </c>
      <c r="F4253" t="s">
        <v>11</v>
      </c>
      <c r="G4253" t="s">
        <v>34</v>
      </c>
      <c r="J4253" t="s">
        <v>9476</v>
      </c>
      <c r="K4253" t="str">
        <f>IF(COUNTIF(Customers!A:A, H4253)&gt;0, "Valid", "Invalid")</f>
        <v>Invalid</v>
      </c>
      <c r="L4253" t="str">
        <f t="shared" si="330"/>
        <v>12</v>
      </c>
      <c r="M4253" t="str">
        <f t="shared" si="331"/>
        <v>2023</v>
      </c>
      <c r="N4253">
        <f t="shared" si="332"/>
        <v>-13762.25</v>
      </c>
      <c r="O4253" t="str">
        <f t="shared" si="333"/>
        <v/>
      </c>
      <c r="P4253" t="str">
        <f t="shared" si="334"/>
        <v/>
      </c>
      <c r="Q4253" s="48" t="str">
        <f>IF(O4253="","",
   IF(OR(O4253&lt;EDA_Outlier_Analysis!$C$10, O4253&gt;EDA_Outlier_Analysis!$C$11),
      "Outlier",
      "Normal"))</f>
        <v/>
      </c>
      <c r="R4253" t="str">
        <f>IF(P4253="","",
   IF(OR(P4253 &lt; EDA_Outlier_Analysis!$F$7, P4253 &gt; EDA_Outlier_Analysis!$F$8),
      "Outlier",
      "Normal"))</f>
        <v/>
      </c>
      <c r="S4253" t="str">
        <f>IF(N4253="","",
   IF(OR(N4253 &lt;EDA_Outlier_Analysis!$I$10, N4253 &gt; EDA_Outlier_Analysis!$I$11),
      "Outlier",
      "Normal"))</f>
        <v>Normal</v>
      </c>
    </row>
    <row r="4254" spans="1:19">
      <c r="A4254" t="s">
        <v>9477</v>
      </c>
      <c r="B4254" s="4">
        <v>44772</v>
      </c>
      <c r="C4254" s="2">
        <v>207615.42</v>
      </c>
      <c r="D4254" t="s">
        <v>849</v>
      </c>
      <c r="E4254" t="s">
        <v>850</v>
      </c>
      <c r="F4254" t="s">
        <v>11</v>
      </c>
      <c r="G4254" t="s">
        <v>34</v>
      </c>
      <c r="H4254" t="s">
        <v>259</v>
      </c>
      <c r="J4254" t="s">
        <v>9478</v>
      </c>
      <c r="K4254" t="str">
        <f>IF(COUNTIF(Customers!A:A, H4254)&gt;0, "Valid", "Invalid")</f>
        <v>Valid</v>
      </c>
      <c r="L4254" t="str">
        <f t="shared" si="330"/>
        <v>7</v>
      </c>
      <c r="M4254" t="str">
        <f t="shared" si="331"/>
        <v>2022</v>
      </c>
      <c r="N4254">
        <f t="shared" si="332"/>
        <v>207615.42</v>
      </c>
      <c r="O4254">
        <f t="shared" si="333"/>
        <v>207615.42</v>
      </c>
      <c r="P4254" t="str">
        <f t="shared" si="334"/>
        <v/>
      </c>
      <c r="Q4254" s="48" t="str">
        <f>IF(O4254="","",
   IF(OR(O4254&lt;EDA_Outlier_Analysis!$C$10, O4254&gt;EDA_Outlier_Analysis!$C$11),
      "Outlier",
      "Normal"))</f>
        <v>Normal</v>
      </c>
      <c r="R4254" t="str">
        <f>IF(P4254="","",
   IF(OR(P4254 &lt; EDA_Outlier_Analysis!$F$7, P4254 &gt; EDA_Outlier_Analysis!$F$8),
      "Outlier",
      "Normal"))</f>
        <v/>
      </c>
      <c r="S4254" t="str">
        <f>IF(N4254="","",
   IF(OR(N4254 &lt;EDA_Outlier_Analysis!$I$10, N4254 &gt; EDA_Outlier_Analysis!$I$11),
      "Outlier",
      "Normal"))</f>
        <v>Normal</v>
      </c>
    </row>
    <row r="4255" spans="1:19">
      <c r="A4255" t="s">
        <v>9479</v>
      </c>
      <c r="B4255" s="4">
        <v>45086</v>
      </c>
      <c r="C4255" s="2">
        <v>-10814.2</v>
      </c>
      <c r="D4255" t="s">
        <v>840</v>
      </c>
      <c r="E4255" t="s">
        <v>878</v>
      </c>
      <c r="F4255" t="s">
        <v>9</v>
      </c>
      <c r="G4255" t="s">
        <v>24</v>
      </c>
      <c r="I4255" t="s">
        <v>1968</v>
      </c>
      <c r="J4255" t="s">
        <v>9480</v>
      </c>
      <c r="K4255" t="str">
        <f>IF(COUNTIF(Customers!A:A, H4255)&gt;0, "Valid", "Invalid")</f>
        <v>Invalid</v>
      </c>
      <c r="L4255" t="str">
        <f t="shared" si="330"/>
        <v>6</v>
      </c>
      <c r="M4255" t="str">
        <f t="shared" si="331"/>
        <v>2023</v>
      </c>
      <c r="N4255">
        <f t="shared" si="332"/>
        <v>-10814.2</v>
      </c>
      <c r="O4255" t="str">
        <f t="shared" si="333"/>
        <v/>
      </c>
      <c r="P4255">
        <f t="shared" si="334"/>
        <v>10814.2</v>
      </c>
      <c r="Q4255" s="48" t="str">
        <f>IF(O4255="","",
   IF(OR(O4255&lt;EDA_Outlier_Analysis!$C$10, O4255&gt;EDA_Outlier_Analysis!$C$11),
      "Outlier",
      "Normal"))</f>
        <v/>
      </c>
      <c r="R4255" t="str">
        <f>IF(P4255="","",
   IF(OR(P4255 &lt; EDA_Outlier_Analysis!$F$7, P4255 &gt; EDA_Outlier_Analysis!$F$8),
      "Outlier",
      "Normal"))</f>
        <v>Outlier</v>
      </c>
      <c r="S4255" t="str">
        <f>IF(N4255="","",
   IF(OR(N4255 &lt;EDA_Outlier_Analysis!$I$10, N4255 &gt; EDA_Outlier_Analysis!$I$11),
      "Outlier",
      "Normal"))</f>
        <v>Normal</v>
      </c>
    </row>
    <row r="4256" spans="1:19">
      <c r="A4256" t="s">
        <v>9481</v>
      </c>
      <c r="B4256" s="4">
        <v>45232</v>
      </c>
      <c r="C4256" s="2">
        <v>191547.26</v>
      </c>
      <c r="D4256" t="s">
        <v>849</v>
      </c>
      <c r="E4256" t="s">
        <v>853</v>
      </c>
      <c r="F4256" t="s">
        <v>9</v>
      </c>
      <c r="G4256" t="s">
        <v>31</v>
      </c>
      <c r="H4256" t="s">
        <v>419</v>
      </c>
      <c r="J4256" t="s">
        <v>9482</v>
      </c>
      <c r="K4256" t="str">
        <f>IF(COUNTIF(Customers!A:A, H4256)&gt;0, "Valid", "Invalid")</f>
        <v>Valid</v>
      </c>
      <c r="L4256" t="str">
        <f t="shared" si="330"/>
        <v>11</v>
      </c>
      <c r="M4256" t="str">
        <f t="shared" si="331"/>
        <v>2023</v>
      </c>
      <c r="N4256">
        <f t="shared" si="332"/>
        <v>191547.26</v>
      </c>
      <c r="O4256">
        <f t="shared" si="333"/>
        <v>191547.26</v>
      </c>
      <c r="P4256" t="str">
        <f t="shared" si="334"/>
        <v/>
      </c>
      <c r="Q4256" s="48" t="str">
        <f>IF(O4256="","",
   IF(OR(O4256&lt;EDA_Outlier_Analysis!$C$10, O4256&gt;EDA_Outlier_Analysis!$C$11),
      "Outlier",
      "Normal"))</f>
        <v>Normal</v>
      </c>
      <c r="R4256" t="str">
        <f>IF(P4256="","",
   IF(OR(P4256 &lt; EDA_Outlier_Analysis!$F$7, P4256 &gt; EDA_Outlier_Analysis!$F$8),
      "Outlier",
      "Normal"))</f>
        <v/>
      </c>
      <c r="S4256" t="str">
        <f>IF(N4256="","",
   IF(OR(N4256 &lt;EDA_Outlier_Analysis!$I$10, N4256 &gt; EDA_Outlier_Analysis!$I$11),
      "Outlier",
      "Normal"))</f>
        <v>Normal</v>
      </c>
    </row>
    <row r="4257" spans="1:19">
      <c r="A4257" t="s">
        <v>9483</v>
      </c>
      <c r="B4257" s="4">
        <v>44945</v>
      </c>
      <c r="C4257" s="2">
        <v>176569.74</v>
      </c>
      <c r="D4257" t="s">
        <v>849</v>
      </c>
      <c r="E4257" t="s">
        <v>853</v>
      </c>
      <c r="F4257" t="s">
        <v>11</v>
      </c>
      <c r="G4257" t="s">
        <v>24</v>
      </c>
      <c r="H4257" t="s">
        <v>329</v>
      </c>
      <c r="J4257" t="s">
        <v>9484</v>
      </c>
      <c r="K4257" t="str">
        <f>IF(COUNTIF(Customers!A:A, H4257)&gt;0, "Valid", "Invalid")</f>
        <v>Valid</v>
      </c>
      <c r="L4257" t="str">
        <f t="shared" si="330"/>
        <v>1</v>
      </c>
      <c r="M4257" t="str">
        <f t="shared" si="331"/>
        <v>2023</v>
      </c>
      <c r="N4257">
        <f t="shared" si="332"/>
        <v>176569.74</v>
      </c>
      <c r="O4257">
        <f t="shared" si="333"/>
        <v>176569.74</v>
      </c>
      <c r="P4257" t="str">
        <f t="shared" si="334"/>
        <v/>
      </c>
      <c r="Q4257" s="48" t="str">
        <f>IF(O4257="","",
   IF(OR(O4257&lt;EDA_Outlier_Analysis!$C$10, O4257&gt;EDA_Outlier_Analysis!$C$11),
      "Outlier",
      "Normal"))</f>
        <v>Normal</v>
      </c>
      <c r="R4257" t="str">
        <f>IF(P4257="","",
   IF(OR(P4257 &lt; EDA_Outlier_Analysis!$F$7, P4257 &gt; EDA_Outlier_Analysis!$F$8),
      "Outlier",
      "Normal"))</f>
        <v/>
      </c>
      <c r="S4257" t="str">
        <f>IF(N4257="","",
   IF(OR(N4257 &lt;EDA_Outlier_Analysis!$I$10, N4257 &gt; EDA_Outlier_Analysis!$I$11),
      "Outlier",
      "Normal"))</f>
        <v>Normal</v>
      </c>
    </row>
    <row r="4258" spans="1:19">
      <c r="A4258" t="s">
        <v>9485</v>
      </c>
      <c r="B4258" s="4">
        <v>44690</v>
      </c>
      <c r="C4258" s="2">
        <v>206054.18</v>
      </c>
      <c r="D4258" t="s">
        <v>849</v>
      </c>
      <c r="E4258" t="s">
        <v>868</v>
      </c>
      <c r="F4258" t="s">
        <v>11</v>
      </c>
      <c r="G4258" t="s">
        <v>24</v>
      </c>
      <c r="H4258" t="s">
        <v>479</v>
      </c>
      <c r="J4258" t="s">
        <v>9486</v>
      </c>
      <c r="K4258" t="str">
        <f>IF(COUNTIF(Customers!A:A, H4258)&gt;0, "Valid", "Invalid")</f>
        <v>Valid</v>
      </c>
      <c r="L4258" t="str">
        <f t="shared" si="330"/>
        <v>5</v>
      </c>
      <c r="M4258" t="str">
        <f t="shared" si="331"/>
        <v>2022</v>
      </c>
      <c r="N4258">
        <f t="shared" si="332"/>
        <v>206054.18</v>
      </c>
      <c r="O4258">
        <f t="shared" si="333"/>
        <v>206054.18</v>
      </c>
      <c r="P4258" t="str">
        <f t="shared" si="334"/>
        <v/>
      </c>
      <c r="Q4258" s="48" t="str">
        <f>IF(O4258="","",
   IF(OR(O4258&lt;EDA_Outlier_Analysis!$C$10, O4258&gt;EDA_Outlier_Analysis!$C$11),
      "Outlier",
      "Normal"))</f>
        <v>Normal</v>
      </c>
      <c r="R4258" t="str">
        <f>IF(P4258="","",
   IF(OR(P4258 &lt; EDA_Outlier_Analysis!$F$7, P4258 &gt; EDA_Outlier_Analysis!$F$8),
      "Outlier",
      "Normal"))</f>
        <v/>
      </c>
      <c r="S4258" t="str">
        <f>IF(N4258="","",
   IF(OR(N4258 &lt;EDA_Outlier_Analysis!$I$10, N4258 &gt; EDA_Outlier_Analysis!$I$11),
      "Outlier",
      "Normal"))</f>
        <v>Normal</v>
      </c>
    </row>
    <row r="4259" spans="1:19">
      <c r="A4259" t="s">
        <v>9487</v>
      </c>
      <c r="B4259" s="4">
        <v>44799</v>
      </c>
      <c r="C4259" s="2">
        <v>-17007.400000000001</v>
      </c>
      <c r="D4259" t="s">
        <v>840</v>
      </c>
      <c r="E4259" t="s">
        <v>905</v>
      </c>
      <c r="F4259" t="s">
        <v>10</v>
      </c>
      <c r="G4259" t="s">
        <v>20</v>
      </c>
      <c r="I4259" t="s">
        <v>3078</v>
      </c>
      <c r="J4259" t="s">
        <v>9488</v>
      </c>
      <c r="K4259" t="str">
        <f>IF(COUNTIF(Customers!A:A, H4259)&gt;0, "Valid", "Invalid")</f>
        <v>Invalid</v>
      </c>
      <c r="L4259" t="str">
        <f t="shared" si="330"/>
        <v>8</v>
      </c>
      <c r="M4259" t="str">
        <f t="shared" si="331"/>
        <v>2022</v>
      </c>
      <c r="N4259">
        <f t="shared" si="332"/>
        <v>-17007.400000000001</v>
      </c>
      <c r="O4259" t="str">
        <f t="shared" si="333"/>
        <v/>
      </c>
      <c r="P4259">
        <f t="shared" si="334"/>
        <v>17007.400000000001</v>
      </c>
      <c r="Q4259" s="48" t="str">
        <f>IF(O4259="","",
   IF(OR(O4259&lt;EDA_Outlier_Analysis!$C$10, O4259&gt;EDA_Outlier_Analysis!$C$11),
      "Outlier",
      "Normal"))</f>
        <v/>
      </c>
      <c r="R4259" t="str">
        <f>IF(P4259="","",
   IF(OR(P4259 &lt; EDA_Outlier_Analysis!$F$7, P4259 &gt; EDA_Outlier_Analysis!$F$8),
      "Outlier",
      "Normal"))</f>
        <v>Outlier</v>
      </c>
      <c r="S4259" t="str">
        <f>IF(N4259="","",
   IF(OR(N4259 &lt;EDA_Outlier_Analysis!$I$10, N4259 &gt; EDA_Outlier_Analysis!$I$11),
      "Outlier",
      "Normal"))</f>
        <v>Normal</v>
      </c>
    </row>
    <row r="4260" spans="1:19">
      <c r="A4260" t="s">
        <v>9489</v>
      </c>
      <c r="B4260" s="4">
        <v>44829</v>
      </c>
      <c r="C4260" s="2">
        <v>247037.99</v>
      </c>
      <c r="D4260" t="s">
        <v>849</v>
      </c>
      <c r="E4260" t="s">
        <v>853</v>
      </c>
      <c r="F4260" t="s">
        <v>11</v>
      </c>
      <c r="G4260" t="s">
        <v>34</v>
      </c>
      <c r="H4260" t="s">
        <v>627</v>
      </c>
      <c r="J4260" t="s">
        <v>9490</v>
      </c>
      <c r="K4260" t="str">
        <f>IF(COUNTIF(Customers!A:A, H4260)&gt;0, "Valid", "Invalid")</f>
        <v>Valid</v>
      </c>
      <c r="L4260" t="str">
        <f t="shared" si="330"/>
        <v>9</v>
      </c>
      <c r="M4260" t="str">
        <f t="shared" si="331"/>
        <v>2022</v>
      </c>
      <c r="N4260">
        <f t="shared" si="332"/>
        <v>247037.99</v>
      </c>
      <c r="O4260">
        <f t="shared" si="333"/>
        <v>247037.99</v>
      </c>
      <c r="P4260" t="str">
        <f t="shared" si="334"/>
        <v/>
      </c>
      <c r="Q4260" s="48" t="str">
        <f>IF(O4260="","",
   IF(OR(O4260&lt;EDA_Outlier_Analysis!$C$10, O4260&gt;EDA_Outlier_Analysis!$C$11),
      "Outlier",
      "Normal"))</f>
        <v>Normal</v>
      </c>
      <c r="R4260" t="str">
        <f>IF(P4260="","",
   IF(OR(P4260 &lt; EDA_Outlier_Analysis!$F$7, P4260 &gt; EDA_Outlier_Analysis!$F$8),
      "Outlier",
      "Normal"))</f>
        <v/>
      </c>
      <c r="S4260" t="str">
        <f>IF(N4260="","",
   IF(OR(N4260 &lt;EDA_Outlier_Analysis!$I$10, N4260 &gt; EDA_Outlier_Analysis!$I$11),
      "Outlier",
      "Normal"))</f>
        <v>Normal</v>
      </c>
    </row>
    <row r="4261" spans="1:19">
      <c r="A4261" t="s">
        <v>9491</v>
      </c>
      <c r="B4261" s="4">
        <v>44566</v>
      </c>
      <c r="C4261" s="2">
        <v>12995.17</v>
      </c>
      <c r="D4261" t="s">
        <v>873</v>
      </c>
      <c r="E4261" t="s">
        <v>873</v>
      </c>
      <c r="F4261" t="s">
        <v>11</v>
      </c>
      <c r="G4261" t="s">
        <v>20</v>
      </c>
      <c r="J4261" t="s">
        <v>9492</v>
      </c>
      <c r="K4261" t="str">
        <f>IF(COUNTIF(Customers!A:A, H4261)&gt;0, "Valid", "Invalid")</f>
        <v>Invalid</v>
      </c>
      <c r="L4261" t="str">
        <f t="shared" si="330"/>
        <v>1</v>
      </c>
      <c r="M4261" t="str">
        <f t="shared" si="331"/>
        <v>2022</v>
      </c>
      <c r="N4261">
        <f t="shared" si="332"/>
        <v>-12995.17</v>
      </c>
      <c r="O4261" t="str">
        <f t="shared" si="333"/>
        <v/>
      </c>
      <c r="P4261" t="str">
        <f t="shared" si="334"/>
        <v/>
      </c>
      <c r="Q4261" s="48" t="str">
        <f>IF(O4261="","",
   IF(OR(O4261&lt;EDA_Outlier_Analysis!$C$10, O4261&gt;EDA_Outlier_Analysis!$C$11),
      "Outlier",
      "Normal"))</f>
        <v/>
      </c>
      <c r="R4261" t="str">
        <f>IF(P4261="","",
   IF(OR(P4261 &lt; EDA_Outlier_Analysis!$F$7, P4261 &gt; EDA_Outlier_Analysis!$F$8),
      "Outlier",
      "Normal"))</f>
        <v/>
      </c>
      <c r="S4261" t="str">
        <f>IF(N4261="","",
   IF(OR(N4261 &lt;EDA_Outlier_Analysis!$I$10, N4261 &gt; EDA_Outlier_Analysis!$I$11),
      "Outlier",
      "Normal"))</f>
        <v>Normal</v>
      </c>
    </row>
    <row r="4262" spans="1:19">
      <c r="A4262" t="s">
        <v>9493</v>
      </c>
      <c r="B4262" s="4">
        <v>45254</v>
      </c>
      <c r="C4262" s="2">
        <v>160292.66</v>
      </c>
      <c r="D4262" t="s">
        <v>849</v>
      </c>
      <c r="E4262" t="s">
        <v>853</v>
      </c>
      <c r="F4262" t="s">
        <v>9</v>
      </c>
      <c r="G4262" t="s">
        <v>20</v>
      </c>
      <c r="H4262" t="s">
        <v>313</v>
      </c>
      <c r="J4262" t="s">
        <v>9494</v>
      </c>
      <c r="K4262" t="str">
        <f>IF(COUNTIF(Customers!A:A, H4262)&gt;0, "Valid", "Invalid")</f>
        <v>Valid</v>
      </c>
      <c r="L4262" t="str">
        <f t="shared" si="330"/>
        <v>11</v>
      </c>
      <c r="M4262" t="str">
        <f t="shared" si="331"/>
        <v>2023</v>
      </c>
      <c r="N4262">
        <f t="shared" si="332"/>
        <v>160292.66</v>
      </c>
      <c r="O4262">
        <f t="shared" si="333"/>
        <v>160292.66</v>
      </c>
      <c r="P4262" t="str">
        <f t="shared" si="334"/>
        <v/>
      </c>
      <c r="Q4262" s="48" t="str">
        <f>IF(O4262="","",
   IF(OR(O4262&lt;EDA_Outlier_Analysis!$C$10, O4262&gt;EDA_Outlier_Analysis!$C$11),
      "Outlier",
      "Normal"))</f>
        <v>Normal</v>
      </c>
      <c r="R4262" t="str">
        <f>IF(P4262="","",
   IF(OR(P4262 &lt; EDA_Outlier_Analysis!$F$7, P4262 &gt; EDA_Outlier_Analysis!$F$8),
      "Outlier",
      "Normal"))</f>
        <v/>
      </c>
      <c r="S4262" t="str">
        <f>IF(N4262="","",
   IF(OR(N4262 &lt;EDA_Outlier_Analysis!$I$10, N4262 &gt; EDA_Outlier_Analysis!$I$11),
      "Outlier",
      "Normal"))</f>
        <v>Normal</v>
      </c>
    </row>
    <row r="4263" spans="1:19">
      <c r="A4263" t="s">
        <v>9495</v>
      </c>
      <c r="B4263" s="4">
        <v>44683</v>
      </c>
      <c r="C4263" s="2">
        <v>-29495.32</v>
      </c>
      <c r="D4263" t="s">
        <v>840</v>
      </c>
      <c r="E4263" t="s">
        <v>856</v>
      </c>
      <c r="F4263" t="s">
        <v>11</v>
      </c>
      <c r="G4263" t="s">
        <v>31</v>
      </c>
      <c r="I4263" t="s">
        <v>1284</v>
      </c>
      <c r="J4263" t="s">
        <v>9496</v>
      </c>
      <c r="K4263" t="str">
        <f>IF(COUNTIF(Customers!A:A, H4263)&gt;0, "Valid", "Invalid")</f>
        <v>Invalid</v>
      </c>
      <c r="L4263" t="str">
        <f t="shared" si="330"/>
        <v>5</v>
      </c>
      <c r="M4263" t="str">
        <f t="shared" si="331"/>
        <v>2022</v>
      </c>
      <c r="N4263">
        <f t="shared" si="332"/>
        <v>-29495.32</v>
      </c>
      <c r="O4263" t="str">
        <f t="shared" si="333"/>
        <v/>
      </c>
      <c r="P4263">
        <f t="shared" si="334"/>
        <v>29495.32</v>
      </c>
      <c r="Q4263" s="48" t="str">
        <f>IF(O4263="","",
   IF(OR(O4263&lt;EDA_Outlier_Analysis!$C$10, O4263&gt;EDA_Outlier_Analysis!$C$11),
      "Outlier",
      "Normal"))</f>
        <v/>
      </c>
      <c r="R4263" t="str">
        <f>IF(P4263="","",
   IF(OR(P4263 &lt; EDA_Outlier_Analysis!$F$7, P4263 &gt; EDA_Outlier_Analysis!$F$8),
      "Outlier",
      "Normal"))</f>
        <v>Normal</v>
      </c>
      <c r="S4263" t="str">
        <f>IF(N4263="","",
   IF(OR(N4263 &lt;EDA_Outlier_Analysis!$I$10, N4263 &gt; EDA_Outlier_Analysis!$I$11),
      "Outlier",
      "Normal"))</f>
        <v>Normal</v>
      </c>
    </row>
    <row r="4264" spans="1:19">
      <c r="A4264" t="s">
        <v>9497</v>
      </c>
      <c r="B4264" s="4">
        <v>44829</v>
      </c>
      <c r="C4264" s="2">
        <v>129516.46</v>
      </c>
      <c r="D4264" t="s">
        <v>849</v>
      </c>
      <c r="E4264" t="s">
        <v>850</v>
      </c>
      <c r="F4264" t="s">
        <v>11</v>
      </c>
      <c r="G4264" t="s">
        <v>34</v>
      </c>
      <c r="H4264" t="s">
        <v>639</v>
      </c>
      <c r="J4264" t="s">
        <v>9498</v>
      </c>
      <c r="K4264" t="str">
        <f>IF(COUNTIF(Customers!A:A, H4264)&gt;0, "Valid", "Invalid")</f>
        <v>Valid</v>
      </c>
      <c r="L4264" t="str">
        <f t="shared" si="330"/>
        <v>9</v>
      </c>
      <c r="M4264" t="str">
        <f t="shared" si="331"/>
        <v>2022</v>
      </c>
      <c r="N4264">
        <f t="shared" si="332"/>
        <v>129516.46</v>
      </c>
      <c r="O4264">
        <f t="shared" si="333"/>
        <v>129516.46</v>
      </c>
      <c r="P4264" t="str">
        <f t="shared" si="334"/>
        <v/>
      </c>
      <c r="Q4264" s="48" t="str">
        <f>IF(O4264="","",
   IF(OR(O4264&lt;EDA_Outlier_Analysis!$C$10, O4264&gt;EDA_Outlier_Analysis!$C$11),
      "Outlier",
      "Normal"))</f>
        <v>Normal</v>
      </c>
      <c r="R4264" t="str">
        <f>IF(P4264="","",
   IF(OR(P4264 &lt; EDA_Outlier_Analysis!$F$7, P4264 &gt; EDA_Outlier_Analysis!$F$8),
      "Outlier",
      "Normal"))</f>
        <v/>
      </c>
      <c r="S4264" t="str">
        <f>IF(N4264="","",
   IF(OR(N4264 &lt;EDA_Outlier_Analysis!$I$10, N4264 &gt; EDA_Outlier_Analysis!$I$11),
      "Outlier",
      "Normal"))</f>
        <v>Normal</v>
      </c>
    </row>
    <row r="4265" spans="1:19">
      <c r="A4265" t="s">
        <v>9499</v>
      </c>
      <c r="B4265" s="4">
        <v>45281</v>
      </c>
      <c r="C4265" s="2">
        <v>-14643.53</v>
      </c>
      <c r="D4265" t="s">
        <v>840</v>
      </c>
      <c r="E4265" t="s">
        <v>878</v>
      </c>
      <c r="F4265" t="s">
        <v>9</v>
      </c>
      <c r="G4265" t="s">
        <v>20</v>
      </c>
      <c r="I4265" t="s">
        <v>1623</v>
      </c>
      <c r="J4265" t="s">
        <v>9500</v>
      </c>
      <c r="K4265" t="str">
        <f>IF(COUNTIF(Customers!A:A, H4265)&gt;0, "Valid", "Invalid")</f>
        <v>Invalid</v>
      </c>
      <c r="L4265" t="str">
        <f t="shared" si="330"/>
        <v>12</v>
      </c>
      <c r="M4265" t="str">
        <f t="shared" si="331"/>
        <v>2023</v>
      </c>
      <c r="N4265">
        <f t="shared" si="332"/>
        <v>-14643.53</v>
      </c>
      <c r="O4265" t="str">
        <f t="shared" si="333"/>
        <v/>
      </c>
      <c r="P4265">
        <f t="shared" si="334"/>
        <v>14643.53</v>
      </c>
      <c r="Q4265" s="48" t="str">
        <f>IF(O4265="","",
   IF(OR(O4265&lt;EDA_Outlier_Analysis!$C$10, O4265&gt;EDA_Outlier_Analysis!$C$11),
      "Outlier",
      "Normal"))</f>
        <v/>
      </c>
      <c r="R4265" t="str">
        <f>IF(P4265="","",
   IF(OR(P4265 &lt; EDA_Outlier_Analysis!$F$7, P4265 &gt; EDA_Outlier_Analysis!$F$8),
      "Outlier",
      "Normal"))</f>
        <v>Outlier</v>
      </c>
      <c r="S4265" t="str">
        <f>IF(N4265="","",
   IF(OR(N4265 &lt;EDA_Outlier_Analysis!$I$10, N4265 &gt; EDA_Outlier_Analysis!$I$11),
      "Outlier",
      "Normal"))</f>
        <v>Normal</v>
      </c>
    </row>
    <row r="4266" spans="1:19">
      <c r="A4266" t="s">
        <v>9501</v>
      </c>
      <c r="B4266" s="4">
        <v>44895</v>
      </c>
      <c r="C4266" s="2">
        <v>181892.59</v>
      </c>
      <c r="D4266" t="s">
        <v>849</v>
      </c>
      <c r="E4266" t="s">
        <v>853</v>
      </c>
      <c r="F4266" t="s">
        <v>10</v>
      </c>
      <c r="G4266" t="s">
        <v>34</v>
      </c>
      <c r="H4266" t="s">
        <v>125</v>
      </c>
      <c r="J4266" t="s">
        <v>9502</v>
      </c>
      <c r="K4266" t="str">
        <f>IF(COUNTIF(Customers!A:A, H4266)&gt;0, "Valid", "Invalid")</f>
        <v>Valid</v>
      </c>
      <c r="L4266" t="str">
        <f t="shared" si="330"/>
        <v>11</v>
      </c>
      <c r="M4266" t="str">
        <f t="shared" si="331"/>
        <v>2022</v>
      </c>
      <c r="N4266">
        <f t="shared" si="332"/>
        <v>181892.59</v>
      </c>
      <c r="O4266">
        <f t="shared" si="333"/>
        <v>181892.59</v>
      </c>
      <c r="P4266" t="str">
        <f t="shared" si="334"/>
        <v/>
      </c>
      <c r="Q4266" s="48" t="str">
        <f>IF(O4266="","",
   IF(OR(O4266&lt;EDA_Outlier_Analysis!$C$10, O4266&gt;EDA_Outlier_Analysis!$C$11),
      "Outlier",
      "Normal"))</f>
        <v>Normal</v>
      </c>
      <c r="R4266" t="str">
        <f>IF(P4266="","",
   IF(OR(P4266 &lt; EDA_Outlier_Analysis!$F$7, P4266 &gt; EDA_Outlier_Analysis!$F$8),
      "Outlier",
      "Normal"))</f>
        <v/>
      </c>
      <c r="S4266" t="str">
        <f>IF(N4266="","",
   IF(OR(N4266 &lt;EDA_Outlier_Analysis!$I$10, N4266 &gt; EDA_Outlier_Analysis!$I$11),
      "Outlier",
      "Normal"))</f>
        <v>Normal</v>
      </c>
    </row>
    <row r="4267" spans="1:19">
      <c r="A4267" t="s">
        <v>9503</v>
      </c>
      <c r="B4267" s="4">
        <v>44914</v>
      </c>
      <c r="C4267" s="2">
        <v>-27076.94</v>
      </c>
      <c r="D4267" t="s">
        <v>840</v>
      </c>
      <c r="E4267" t="s">
        <v>864</v>
      </c>
      <c r="F4267" t="s">
        <v>10</v>
      </c>
      <c r="G4267" t="s">
        <v>31</v>
      </c>
      <c r="I4267" t="s">
        <v>1117</v>
      </c>
      <c r="J4267" t="s">
        <v>9504</v>
      </c>
      <c r="K4267" t="str">
        <f>IF(COUNTIF(Customers!A:A, H4267)&gt;0, "Valid", "Invalid")</f>
        <v>Invalid</v>
      </c>
      <c r="L4267" t="str">
        <f t="shared" si="330"/>
        <v>12</v>
      </c>
      <c r="M4267" t="str">
        <f t="shared" si="331"/>
        <v>2022</v>
      </c>
      <c r="N4267">
        <f t="shared" si="332"/>
        <v>-27076.94</v>
      </c>
      <c r="O4267" t="str">
        <f t="shared" si="333"/>
        <v/>
      </c>
      <c r="P4267">
        <f t="shared" si="334"/>
        <v>27076.94</v>
      </c>
      <c r="Q4267" s="48" t="str">
        <f>IF(O4267="","",
   IF(OR(O4267&lt;EDA_Outlier_Analysis!$C$10, O4267&gt;EDA_Outlier_Analysis!$C$11),
      "Outlier",
      "Normal"))</f>
        <v/>
      </c>
      <c r="R4267" t="str">
        <f>IF(P4267="","",
   IF(OR(P4267 &lt; EDA_Outlier_Analysis!$F$7, P4267 &gt; EDA_Outlier_Analysis!$F$8),
      "Outlier",
      "Normal"))</f>
        <v>Outlier</v>
      </c>
      <c r="S4267" t="str">
        <f>IF(N4267="","",
   IF(OR(N4267 &lt;EDA_Outlier_Analysis!$I$10, N4267 &gt; EDA_Outlier_Analysis!$I$11),
      "Outlier",
      "Normal"))</f>
        <v>Normal</v>
      </c>
    </row>
    <row r="4268" spans="1:19">
      <c r="A4268" t="s">
        <v>9505</v>
      </c>
      <c r="B4268" s="4">
        <v>45094</v>
      </c>
      <c r="C4268" s="2">
        <v>-35336.53</v>
      </c>
      <c r="D4268" t="s">
        <v>840</v>
      </c>
      <c r="E4268" t="s">
        <v>841</v>
      </c>
      <c r="F4268" t="s">
        <v>11</v>
      </c>
      <c r="G4268" t="s">
        <v>34</v>
      </c>
      <c r="I4268" t="s">
        <v>965</v>
      </c>
      <c r="J4268" t="s">
        <v>9506</v>
      </c>
      <c r="K4268" t="str">
        <f>IF(COUNTIF(Customers!A:A, H4268)&gt;0, "Valid", "Invalid")</f>
        <v>Invalid</v>
      </c>
      <c r="L4268" t="str">
        <f t="shared" si="330"/>
        <v>6</v>
      </c>
      <c r="M4268" t="str">
        <f t="shared" si="331"/>
        <v>2023</v>
      </c>
      <c r="N4268">
        <f t="shared" si="332"/>
        <v>-35336.53</v>
      </c>
      <c r="O4268" t="str">
        <f t="shared" si="333"/>
        <v/>
      </c>
      <c r="P4268">
        <f t="shared" si="334"/>
        <v>35336.53</v>
      </c>
      <c r="Q4268" s="48" t="str">
        <f>IF(O4268="","",
   IF(OR(O4268&lt;EDA_Outlier_Analysis!$C$10, O4268&gt;EDA_Outlier_Analysis!$C$11),
      "Outlier",
      "Normal"))</f>
        <v/>
      </c>
      <c r="R4268" t="str">
        <f>IF(P4268="","",
   IF(OR(P4268 &lt; EDA_Outlier_Analysis!$F$7, P4268 &gt; EDA_Outlier_Analysis!$F$8),
      "Outlier",
      "Normal"))</f>
        <v>Normal</v>
      </c>
      <c r="S4268" t="str">
        <f>IF(N4268="","",
   IF(OR(N4268 &lt;EDA_Outlier_Analysis!$I$10, N4268 &gt; EDA_Outlier_Analysis!$I$11),
      "Outlier",
      "Normal"))</f>
        <v>Normal</v>
      </c>
    </row>
    <row r="4269" spans="1:19">
      <c r="A4269" t="s">
        <v>9507</v>
      </c>
      <c r="B4269" s="4">
        <v>44906</v>
      </c>
      <c r="C4269" s="2">
        <v>-45700.08</v>
      </c>
      <c r="D4269" t="s">
        <v>840</v>
      </c>
      <c r="E4269" t="s">
        <v>856</v>
      </c>
      <c r="F4269" t="s">
        <v>10</v>
      </c>
      <c r="G4269" t="s">
        <v>20</v>
      </c>
      <c r="I4269" t="s">
        <v>3081</v>
      </c>
      <c r="J4269" t="s">
        <v>9508</v>
      </c>
      <c r="K4269" t="str">
        <f>IF(COUNTIF(Customers!A:A, H4269)&gt;0, "Valid", "Invalid")</f>
        <v>Invalid</v>
      </c>
      <c r="L4269" t="str">
        <f t="shared" si="330"/>
        <v>12</v>
      </c>
      <c r="M4269" t="str">
        <f t="shared" si="331"/>
        <v>2022</v>
      </c>
      <c r="N4269">
        <f t="shared" si="332"/>
        <v>-45700.08</v>
      </c>
      <c r="O4269" t="str">
        <f t="shared" si="333"/>
        <v/>
      </c>
      <c r="P4269">
        <f t="shared" si="334"/>
        <v>45700.08</v>
      </c>
      <c r="Q4269" s="48" t="str">
        <f>IF(O4269="","",
   IF(OR(O4269&lt;EDA_Outlier_Analysis!$C$10, O4269&gt;EDA_Outlier_Analysis!$C$11),
      "Outlier",
      "Normal"))</f>
        <v/>
      </c>
      <c r="R4269" t="str">
        <f>IF(P4269="","",
   IF(OR(P4269 &lt; EDA_Outlier_Analysis!$F$7, P4269 &gt; EDA_Outlier_Analysis!$F$8),
      "Outlier",
      "Normal"))</f>
        <v>Normal</v>
      </c>
      <c r="S4269" t="str">
        <f>IF(N4269="","",
   IF(OR(N4269 &lt;EDA_Outlier_Analysis!$I$10, N4269 &gt; EDA_Outlier_Analysis!$I$11),
      "Outlier",
      "Normal"))</f>
        <v>Normal</v>
      </c>
    </row>
    <row r="4270" spans="1:19">
      <c r="A4270" t="s">
        <v>9509</v>
      </c>
      <c r="B4270" s="4">
        <v>44826</v>
      </c>
      <c r="C4270" s="2">
        <v>-37622.800000000003</v>
      </c>
      <c r="D4270" t="s">
        <v>840</v>
      </c>
      <c r="E4270" t="s">
        <v>864</v>
      </c>
      <c r="F4270" t="s">
        <v>9</v>
      </c>
      <c r="G4270" t="s">
        <v>31</v>
      </c>
      <c r="I4270" t="s">
        <v>1767</v>
      </c>
      <c r="J4270" t="s">
        <v>9510</v>
      </c>
      <c r="K4270" t="str">
        <f>IF(COUNTIF(Customers!A:A, H4270)&gt;0, "Valid", "Invalid")</f>
        <v>Invalid</v>
      </c>
      <c r="L4270" t="str">
        <f t="shared" si="330"/>
        <v>9</v>
      </c>
      <c r="M4270" t="str">
        <f t="shared" si="331"/>
        <v>2022</v>
      </c>
      <c r="N4270">
        <f t="shared" si="332"/>
        <v>-37622.800000000003</v>
      </c>
      <c r="O4270" t="str">
        <f t="shared" si="333"/>
        <v/>
      </c>
      <c r="P4270">
        <f t="shared" si="334"/>
        <v>37622.800000000003</v>
      </c>
      <c r="Q4270" s="48" t="str">
        <f>IF(O4270="","",
   IF(OR(O4270&lt;EDA_Outlier_Analysis!$C$10, O4270&gt;EDA_Outlier_Analysis!$C$11),
      "Outlier",
      "Normal"))</f>
        <v/>
      </c>
      <c r="R4270" t="str">
        <f>IF(P4270="","",
   IF(OR(P4270 &lt; EDA_Outlier_Analysis!$F$7, P4270 &gt; EDA_Outlier_Analysis!$F$8),
      "Outlier",
      "Normal"))</f>
        <v>Normal</v>
      </c>
      <c r="S4270" t="str">
        <f>IF(N4270="","",
   IF(OR(N4270 &lt;EDA_Outlier_Analysis!$I$10, N4270 &gt; EDA_Outlier_Analysis!$I$11),
      "Outlier",
      "Normal"))</f>
        <v>Normal</v>
      </c>
    </row>
    <row r="4271" spans="1:19">
      <c r="A4271" t="s">
        <v>9511</v>
      </c>
      <c r="B4271" s="4">
        <v>44704</v>
      </c>
      <c r="C4271" s="2">
        <v>-52270.31</v>
      </c>
      <c r="D4271" t="s">
        <v>840</v>
      </c>
      <c r="E4271" t="s">
        <v>905</v>
      </c>
      <c r="F4271" t="s">
        <v>10</v>
      </c>
      <c r="G4271" t="s">
        <v>24</v>
      </c>
      <c r="I4271" t="s">
        <v>1141</v>
      </c>
      <c r="J4271" t="s">
        <v>9512</v>
      </c>
      <c r="K4271" t="str">
        <f>IF(COUNTIF(Customers!A:A, H4271)&gt;0, "Valid", "Invalid")</f>
        <v>Invalid</v>
      </c>
      <c r="L4271" t="str">
        <f t="shared" si="330"/>
        <v>5</v>
      </c>
      <c r="M4271" t="str">
        <f t="shared" si="331"/>
        <v>2022</v>
      </c>
      <c r="N4271">
        <f t="shared" si="332"/>
        <v>-52270.31</v>
      </c>
      <c r="O4271" t="str">
        <f t="shared" si="333"/>
        <v/>
      </c>
      <c r="P4271">
        <f t="shared" si="334"/>
        <v>52270.31</v>
      </c>
      <c r="Q4271" s="48" t="str">
        <f>IF(O4271="","",
   IF(OR(O4271&lt;EDA_Outlier_Analysis!$C$10, O4271&gt;EDA_Outlier_Analysis!$C$11),
      "Outlier",
      "Normal"))</f>
        <v/>
      </c>
      <c r="R4271" t="str">
        <f>IF(P4271="","",
   IF(OR(P4271 &lt; EDA_Outlier_Analysis!$F$7, P4271 &gt; EDA_Outlier_Analysis!$F$8),
      "Outlier",
      "Normal"))</f>
        <v>Normal</v>
      </c>
      <c r="S4271" t="str">
        <f>IF(N4271="","",
   IF(OR(N4271 &lt;EDA_Outlier_Analysis!$I$10, N4271 &gt; EDA_Outlier_Analysis!$I$11),
      "Outlier",
      "Normal"))</f>
        <v>Normal</v>
      </c>
    </row>
    <row r="4272" spans="1:19">
      <c r="A4272" t="s">
        <v>9513</v>
      </c>
      <c r="B4272" s="4">
        <v>44698</v>
      </c>
      <c r="C4272" s="2">
        <v>-92082.58</v>
      </c>
      <c r="D4272" t="s">
        <v>840</v>
      </c>
      <c r="E4272" t="s">
        <v>841</v>
      </c>
      <c r="F4272" t="s">
        <v>10</v>
      </c>
      <c r="G4272" t="s">
        <v>20</v>
      </c>
      <c r="I4272" t="s">
        <v>1156</v>
      </c>
      <c r="J4272" t="s">
        <v>9514</v>
      </c>
      <c r="K4272" t="str">
        <f>IF(COUNTIF(Customers!A:A, H4272)&gt;0, "Valid", "Invalid")</f>
        <v>Invalid</v>
      </c>
      <c r="L4272" t="str">
        <f t="shared" si="330"/>
        <v>5</v>
      </c>
      <c r="M4272" t="str">
        <f t="shared" si="331"/>
        <v>2022</v>
      </c>
      <c r="N4272">
        <f t="shared" si="332"/>
        <v>-92082.58</v>
      </c>
      <c r="O4272" t="str">
        <f t="shared" si="333"/>
        <v/>
      </c>
      <c r="P4272">
        <f t="shared" si="334"/>
        <v>92082.58</v>
      </c>
      <c r="Q4272" s="48" t="str">
        <f>IF(O4272="","",
   IF(OR(O4272&lt;EDA_Outlier_Analysis!$C$10, O4272&gt;EDA_Outlier_Analysis!$C$11),
      "Outlier",
      "Normal"))</f>
        <v/>
      </c>
      <c r="R4272" t="str">
        <f>IF(P4272="","",
   IF(OR(P4272 &lt; EDA_Outlier_Analysis!$F$7, P4272 &gt; EDA_Outlier_Analysis!$F$8),
      "Outlier",
      "Normal"))</f>
        <v>Outlier</v>
      </c>
      <c r="S4272" t="str">
        <f>IF(N4272="","",
   IF(OR(N4272 &lt;EDA_Outlier_Analysis!$I$10, N4272 &gt; EDA_Outlier_Analysis!$I$11),
      "Outlier",
      "Normal"))</f>
        <v>Normal</v>
      </c>
    </row>
    <row r="4273" spans="1:19">
      <c r="A4273" t="s">
        <v>9515</v>
      </c>
      <c r="B4273" s="4">
        <v>44631</v>
      </c>
      <c r="C4273" s="2">
        <v>23494.76</v>
      </c>
      <c r="D4273" t="s">
        <v>971</v>
      </c>
      <c r="E4273" t="s">
        <v>971</v>
      </c>
      <c r="F4273" t="s">
        <v>10</v>
      </c>
      <c r="G4273" t="s">
        <v>34</v>
      </c>
      <c r="J4273" t="s">
        <v>9516</v>
      </c>
      <c r="K4273" t="str">
        <f>IF(COUNTIF(Customers!A:A, H4273)&gt;0, "Valid", "Invalid")</f>
        <v>Invalid</v>
      </c>
      <c r="L4273" t="str">
        <f t="shared" si="330"/>
        <v>3</v>
      </c>
      <c r="M4273" t="str">
        <f t="shared" si="331"/>
        <v>2022</v>
      </c>
      <c r="N4273">
        <f t="shared" si="332"/>
        <v>-23494.76</v>
      </c>
      <c r="O4273" t="str">
        <f t="shared" si="333"/>
        <v/>
      </c>
      <c r="P4273" t="str">
        <f t="shared" si="334"/>
        <v/>
      </c>
      <c r="Q4273" s="48" t="str">
        <f>IF(O4273="","",
   IF(OR(O4273&lt;EDA_Outlier_Analysis!$C$10, O4273&gt;EDA_Outlier_Analysis!$C$11),
      "Outlier",
      "Normal"))</f>
        <v/>
      </c>
      <c r="R4273" t="str">
        <f>IF(P4273="","",
   IF(OR(P4273 &lt; EDA_Outlier_Analysis!$F$7, P4273 &gt; EDA_Outlier_Analysis!$F$8),
      "Outlier",
      "Normal"))</f>
        <v/>
      </c>
      <c r="S4273" t="str">
        <f>IF(N4273="","",
   IF(OR(N4273 &lt;EDA_Outlier_Analysis!$I$10, N4273 &gt; EDA_Outlier_Analysis!$I$11),
      "Outlier",
      "Normal"))</f>
        <v>Normal</v>
      </c>
    </row>
    <row r="4274" spans="1:19">
      <c r="A4274" t="s">
        <v>9517</v>
      </c>
      <c r="B4274" s="4">
        <v>44692</v>
      </c>
      <c r="C4274" s="2">
        <v>-2000</v>
      </c>
      <c r="D4274" t="s">
        <v>840</v>
      </c>
      <c r="E4274" t="s">
        <v>905</v>
      </c>
      <c r="F4274" t="s">
        <v>10</v>
      </c>
      <c r="G4274" t="s">
        <v>34</v>
      </c>
      <c r="I4274" t="s">
        <v>1018</v>
      </c>
      <c r="J4274" t="s">
        <v>9518</v>
      </c>
      <c r="K4274" t="str">
        <f>IF(COUNTIF(Customers!A:A, H4274)&gt;0, "Valid", "Invalid")</f>
        <v>Invalid</v>
      </c>
      <c r="L4274" t="str">
        <f t="shared" si="330"/>
        <v>5</v>
      </c>
      <c r="M4274" t="str">
        <f t="shared" si="331"/>
        <v>2022</v>
      </c>
      <c r="N4274">
        <f t="shared" si="332"/>
        <v>-2000</v>
      </c>
      <c r="O4274" t="str">
        <f t="shared" si="333"/>
        <v/>
      </c>
      <c r="P4274">
        <f t="shared" si="334"/>
        <v>2000</v>
      </c>
      <c r="Q4274" s="48" t="str">
        <f>IF(O4274="","",
   IF(OR(O4274&lt;EDA_Outlier_Analysis!$C$10, O4274&gt;EDA_Outlier_Analysis!$C$11),
      "Outlier",
      "Normal"))</f>
        <v/>
      </c>
      <c r="R4274" t="str">
        <f>IF(P4274="","",
   IF(OR(P4274 &lt; EDA_Outlier_Analysis!$F$7, P4274 &gt; EDA_Outlier_Analysis!$F$8),
      "Outlier",
      "Normal"))</f>
        <v>Outlier</v>
      </c>
      <c r="S4274" t="str">
        <f>IF(N4274="","",
   IF(OR(N4274 &lt;EDA_Outlier_Analysis!$I$10, N4274 &gt; EDA_Outlier_Analysis!$I$11),
      "Outlier",
      "Normal"))</f>
        <v>Normal</v>
      </c>
    </row>
    <row r="4275" spans="1:19">
      <c r="A4275" t="s">
        <v>9519</v>
      </c>
      <c r="B4275" s="4">
        <v>45041</v>
      </c>
      <c r="C4275" s="2">
        <v>-15761.73</v>
      </c>
      <c r="D4275" t="s">
        <v>840</v>
      </c>
      <c r="E4275" t="s">
        <v>864</v>
      </c>
      <c r="F4275" t="s">
        <v>9</v>
      </c>
      <c r="G4275" t="s">
        <v>34</v>
      </c>
      <c r="I4275" t="s">
        <v>3081</v>
      </c>
      <c r="J4275" t="s">
        <v>9520</v>
      </c>
      <c r="K4275" t="str">
        <f>IF(COUNTIF(Customers!A:A, H4275)&gt;0, "Valid", "Invalid")</f>
        <v>Invalid</v>
      </c>
      <c r="L4275" t="str">
        <f t="shared" si="330"/>
        <v>4</v>
      </c>
      <c r="M4275" t="str">
        <f t="shared" si="331"/>
        <v>2023</v>
      </c>
      <c r="N4275">
        <f t="shared" si="332"/>
        <v>-15761.73</v>
      </c>
      <c r="O4275" t="str">
        <f t="shared" si="333"/>
        <v/>
      </c>
      <c r="P4275">
        <f t="shared" si="334"/>
        <v>15761.73</v>
      </c>
      <c r="Q4275" s="48" t="str">
        <f>IF(O4275="","",
   IF(OR(O4275&lt;EDA_Outlier_Analysis!$C$10, O4275&gt;EDA_Outlier_Analysis!$C$11),
      "Outlier",
      "Normal"))</f>
        <v/>
      </c>
      <c r="R4275" t="str">
        <f>IF(P4275="","",
   IF(OR(P4275 &lt; EDA_Outlier_Analysis!$F$7, P4275 &gt; EDA_Outlier_Analysis!$F$8),
      "Outlier",
      "Normal"))</f>
        <v>Outlier</v>
      </c>
      <c r="S4275" t="str">
        <f>IF(N4275="","",
   IF(OR(N4275 &lt;EDA_Outlier_Analysis!$I$10, N4275 &gt; EDA_Outlier_Analysis!$I$11),
      "Outlier",
      "Normal"))</f>
        <v>Normal</v>
      </c>
    </row>
    <row r="4276" spans="1:19">
      <c r="A4276" t="s">
        <v>9521</v>
      </c>
      <c r="B4276" s="4">
        <v>45179</v>
      </c>
      <c r="C4276" s="2">
        <v>-20922.45</v>
      </c>
      <c r="D4276" t="s">
        <v>840</v>
      </c>
      <c r="E4276" t="s">
        <v>856</v>
      </c>
      <c r="F4276" t="s">
        <v>11</v>
      </c>
      <c r="G4276" t="s">
        <v>34</v>
      </c>
      <c r="I4276" t="s">
        <v>1284</v>
      </c>
      <c r="J4276" t="s">
        <v>9522</v>
      </c>
      <c r="K4276" t="str">
        <f>IF(COUNTIF(Customers!A:A, H4276)&gt;0, "Valid", "Invalid")</f>
        <v>Invalid</v>
      </c>
      <c r="L4276" t="str">
        <f t="shared" si="330"/>
        <v>9</v>
      </c>
      <c r="M4276" t="str">
        <f t="shared" si="331"/>
        <v>2023</v>
      </c>
      <c r="N4276">
        <f t="shared" si="332"/>
        <v>-20922.45</v>
      </c>
      <c r="O4276" t="str">
        <f t="shared" si="333"/>
        <v/>
      </c>
      <c r="P4276">
        <f t="shared" si="334"/>
        <v>20922.45</v>
      </c>
      <c r="Q4276" s="48" t="str">
        <f>IF(O4276="","",
   IF(OR(O4276&lt;EDA_Outlier_Analysis!$C$10, O4276&gt;EDA_Outlier_Analysis!$C$11),
      "Outlier",
      "Normal"))</f>
        <v/>
      </c>
      <c r="R4276" t="str">
        <f>IF(P4276="","",
   IF(OR(P4276 &lt; EDA_Outlier_Analysis!$F$7, P4276 &gt; EDA_Outlier_Analysis!$F$8),
      "Outlier",
      "Normal"))</f>
        <v>Outlier</v>
      </c>
      <c r="S4276" t="str">
        <f>IF(N4276="","",
   IF(OR(N4276 &lt;EDA_Outlier_Analysis!$I$10, N4276 &gt; EDA_Outlier_Analysis!$I$11),
      "Outlier",
      "Normal"))</f>
        <v>Normal</v>
      </c>
    </row>
    <row r="4277" spans="1:19">
      <c r="A4277" t="s">
        <v>9523</v>
      </c>
      <c r="B4277" s="4">
        <v>44917</v>
      </c>
      <c r="C4277" s="2">
        <v>-39134.480000000003</v>
      </c>
      <c r="D4277" t="s">
        <v>840</v>
      </c>
      <c r="E4277" t="s">
        <v>856</v>
      </c>
      <c r="F4277" t="s">
        <v>10</v>
      </c>
      <c r="G4277" t="s">
        <v>20</v>
      </c>
      <c r="I4277" t="s">
        <v>1494</v>
      </c>
      <c r="J4277" t="s">
        <v>9524</v>
      </c>
      <c r="K4277" t="str">
        <f>IF(COUNTIF(Customers!A:A, H4277)&gt;0, "Valid", "Invalid")</f>
        <v>Invalid</v>
      </c>
      <c r="L4277" t="str">
        <f t="shared" si="330"/>
        <v>12</v>
      </c>
      <c r="M4277" t="str">
        <f t="shared" si="331"/>
        <v>2022</v>
      </c>
      <c r="N4277">
        <f t="shared" si="332"/>
        <v>-39134.480000000003</v>
      </c>
      <c r="O4277" t="str">
        <f t="shared" si="333"/>
        <v/>
      </c>
      <c r="P4277">
        <f t="shared" si="334"/>
        <v>39134.480000000003</v>
      </c>
      <c r="Q4277" s="48" t="str">
        <f>IF(O4277="","",
   IF(OR(O4277&lt;EDA_Outlier_Analysis!$C$10, O4277&gt;EDA_Outlier_Analysis!$C$11),
      "Outlier",
      "Normal"))</f>
        <v/>
      </c>
      <c r="R4277" t="str">
        <f>IF(P4277="","",
   IF(OR(P4277 &lt; EDA_Outlier_Analysis!$F$7, P4277 &gt; EDA_Outlier_Analysis!$F$8),
      "Outlier",
      "Normal"))</f>
        <v>Normal</v>
      </c>
      <c r="S4277" t="str">
        <f>IF(N4277="","",
   IF(OR(N4277 &lt;EDA_Outlier_Analysis!$I$10, N4277 &gt; EDA_Outlier_Analysis!$I$11),
      "Outlier",
      "Normal"))</f>
        <v>Normal</v>
      </c>
    </row>
    <row r="4278" spans="1:19">
      <c r="A4278" t="s">
        <v>9525</v>
      </c>
      <c r="B4278" s="4">
        <v>45286</v>
      </c>
      <c r="C4278" s="2">
        <v>201166.17</v>
      </c>
      <c r="D4278" t="s">
        <v>849</v>
      </c>
      <c r="E4278" t="s">
        <v>853</v>
      </c>
      <c r="F4278" t="s">
        <v>11</v>
      </c>
      <c r="G4278" t="s">
        <v>24</v>
      </c>
      <c r="H4278" t="s">
        <v>277</v>
      </c>
      <c r="J4278" t="s">
        <v>9526</v>
      </c>
      <c r="K4278" t="str">
        <f>IF(COUNTIF(Customers!A:A, H4278)&gt;0, "Valid", "Invalid")</f>
        <v>Valid</v>
      </c>
      <c r="L4278" t="str">
        <f t="shared" si="330"/>
        <v>12</v>
      </c>
      <c r="M4278" t="str">
        <f t="shared" si="331"/>
        <v>2023</v>
      </c>
      <c r="N4278">
        <f t="shared" si="332"/>
        <v>201166.17</v>
      </c>
      <c r="O4278">
        <f t="shared" si="333"/>
        <v>201166.17</v>
      </c>
      <c r="P4278" t="str">
        <f t="shared" si="334"/>
        <v/>
      </c>
      <c r="Q4278" s="48" t="str">
        <f>IF(O4278="","",
   IF(OR(O4278&lt;EDA_Outlier_Analysis!$C$10, O4278&gt;EDA_Outlier_Analysis!$C$11),
      "Outlier",
      "Normal"))</f>
        <v>Normal</v>
      </c>
      <c r="R4278" t="str">
        <f>IF(P4278="","",
   IF(OR(P4278 &lt; EDA_Outlier_Analysis!$F$7, P4278 &gt; EDA_Outlier_Analysis!$F$8),
      "Outlier",
      "Normal"))</f>
        <v/>
      </c>
      <c r="S4278" t="str">
        <f>IF(N4278="","",
   IF(OR(N4278 &lt;EDA_Outlier_Analysis!$I$10, N4278 &gt; EDA_Outlier_Analysis!$I$11),
      "Outlier",
      "Normal"))</f>
        <v>Normal</v>
      </c>
    </row>
    <row r="4279" spans="1:19">
      <c r="A4279" t="s">
        <v>9527</v>
      </c>
      <c r="B4279" s="4">
        <v>45217</v>
      </c>
      <c r="C4279" s="2">
        <v>164632.1</v>
      </c>
      <c r="D4279" t="s">
        <v>849</v>
      </c>
      <c r="E4279" t="s">
        <v>868</v>
      </c>
      <c r="F4279" t="s">
        <v>11</v>
      </c>
      <c r="G4279" t="s">
        <v>31</v>
      </c>
      <c r="H4279" t="s">
        <v>601</v>
      </c>
      <c r="J4279" t="s">
        <v>9528</v>
      </c>
      <c r="K4279" t="str">
        <f>IF(COUNTIF(Customers!A:A, H4279)&gt;0, "Valid", "Invalid")</f>
        <v>Valid</v>
      </c>
      <c r="L4279" t="str">
        <f t="shared" si="330"/>
        <v>10</v>
      </c>
      <c r="M4279" t="str">
        <f t="shared" si="331"/>
        <v>2023</v>
      </c>
      <c r="N4279">
        <f t="shared" si="332"/>
        <v>164632.1</v>
      </c>
      <c r="O4279">
        <f t="shared" si="333"/>
        <v>164632.1</v>
      </c>
      <c r="P4279" t="str">
        <f t="shared" si="334"/>
        <v/>
      </c>
      <c r="Q4279" s="48" t="str">
        <f>IF(O4279="","",
   IF(OR(O4279&lt;EDA_Outlier_Analysis!$C$10, O4279&gt;EDA_Outlier_Analysis!$C$11),
      "Outlier",
      "Normal"))</f>
        <v>Normal</v>
      </c>
      <c r="R4279" t="str">
        <f>IF(P4279="","",
   IF(OR(P4279 &lt; EDA_Outlier_Analysis!$F$7, P4279 &gt; EDA_Outlier_Analysis!$F$8),
      "Outlier",
      "Normal"))</f>
        <v/>
      </c>
      <c r="S4279" t="str">
        <f>IF(N4279="","",
   IF(OR(N4279 &lt;EDA_Outlier_Analysis!$I$10, N4279 &gt; EDA_Outlier_Analysis!$I$11),
      "Outlier",
      "Normal"))</f>
        <v>Normal</v>
      </c>
    </row>
    <row r="4280" spans="1:19">
      <c r="A4280" t="s">
        <v>9529</v>
      </c>
      <c r="B4280" s="4">
        <v>45108</v>
      </c>
      <c r="C4280" s="2">
        <v>32570.959999999999</v>
      </c>
      <c r="D4280" t="s">
        <v>971</v>
      </c>
      <c r="E4280" t="s">
        <v>971</v>
      </c>
      <c r="F4280" t="s">
        <v>11</v>
      </c>
      <c r="G4280" t="s">
        <v>31</v>
      </c>
      <c r="J4280" t="s">
        <v>9530</v>
      </c>
      <c r="K4280" t="str">
        <f>IF(COUNTIF(Customers!A:A, H4280)&gt;0, "Valid", "Invalid")</f>
        <v>Invalid</v>
      </c>
      <c r="L4280" t="str">
        <f t="shared" si="330"/>
        <v>7</v>
      </c>
      <c r="M4280" t="str">
        <f t="shared" si="331"/>
        <v>2023</v>
      </c>
      <c r="N4280">
        <f t="shared" si="332"/>
        <v>-32570.959999999999</v>
      </c>
      <c r="O4280" t="str">
        <f t="shared" si="333"/>
        <v/>
      </c>
      <c r="P4280" t="str">
        <f t="shared" si="334"/>
        <v/>
      </c>
      <c r="Q4280" s="48" t="str">
        <f>IF(O4280="","",
   IF(OR(O4280&lt;EDA_Outlier_Analysis!$C$10, O4280&gt;EDA_Outlier_Analysis!$C$11),
      "Outlier",
      "Normal"))</f>
        <v/>
      </c>
      <c r="R4280" t="str">
        <f>IF(P4280="","",
   IF(OR(P4280 &lt; EDA_Outlier_Analysis!$F$7, P4280 &gt; EDA_Outlier_Analysis!$F$8),
      "Outlier",
      "Normal"))</f>
        <v/>
      </c>
      <c r="S4280" t="str">
        <f>IF(N4280="","",
   IF(OR(N4280 &lt;EDA_Outlier_Analysis!$I$10, N4280 &gt; EDA_Outlier_Analysis!$I$11),
      "Outlier",
      "Normal"))</f>
        <v>Normal</v>
      </c>
    </row>
    <row r="4281" spans="1:19">
      <c r="A4281" t="s">
        <v>9531</v>
      </c>
      <c r="B4281" s="4">
        <v>45275</v>
      </c>
      <c r="C4281" s="2">
        <v>182812.79</v>
      </c>
      <c r="D4281" t="s">
        <v>849</v>
      </c>
      <c r="E4281" t="s">
        <v>868</v>
      </c>
      <c r="F4281" t="s">
        <v>10</v>
      </c>
      <c r="G4281" t="s">
        <v>24</v>
      </c>
      <c r="H4281" t="s">
        <v>401</v>
      </c>
      <c r="J4281" t="s">
        <v>9532</v>
      </c>
      <c r="K4281" t="str">
        <f>IF(COUNTIF(Customers!A:A, H4281)&gt;0, "Valid", "Invalid")</f>
        <v>Valid</v>
      </c>
      <c r="L4281" t="str">
        <f t="shared" si="330"/>
        <v>12</v>
      </c>
      <c r="M4281" t="str">
        <f t="shared" si="331"/>
        <v>2023</v>
      </c>
      <c r="N4281">
        <f t="shared" si="332"/>
        <v>182812.79</v>
      </c>
      <c r="O4281">
        <f t="shared" si="333"/>
        <v>182812.79</v>
      </c>
      <c r="P4281" t="str">
        <f t="shared" si="334"/>
        <v/>
      </c>
      <c r="Q4281" s="48" t="str">
        <f>IF(O4281="","",
   IF(OR(O4281&lt;EDA_Outlier_Analysis!$C$10, O4281&gt;EDA_Outlier_Analysis!$C$11),
      "Outlier",
      "Normal"))</f>
        <v>Normal</v>
      </c>
      <c r="R4281" t="str">
        <f>IF(P4281="","",
   IF(OR(P4281 &lt; EDA_Outlier_Analysis!$F$7, P4281 &gt; EDA_Outlier_Analysis!$F$8),
      "Outlier",
      "Normal"))</f>
        <v/>
      </c>
      <c r="S4281" t="str">
        <f>IF(N4281="","",
   IF(OR(N4281 &lt;EDA_Outlier_Analysis!$I$10, N4281 &gt; EDA_Outlier_Analysis!$I$11),
      "Outlier",
      "Normal"))</f>
        <v>Normal</v>
      </c>
    </row>
    <row r="4282" spans="1:19">
      <c r="A4282" t="s">
        <v>9533</v>
      </c>
      <c r="B4282" s="4">
        <v>44805</v>
      </c>
      <c r="C4282" s="2">
        <v>-68213.149999999994</v>
      </c>
      <c r="D4282" t="s">
        <v>840</v>
      </c>
      <c r="E4282" t="s">
        <v>905</v>
      </c>
      <c r="F4282" t="s">
        <v>10</v>
      </c>
      <c r="G4282" t="s">
        <v>20</v>
      </c>
      <c r="I4282" t="s">
        <v>2914</v>
      </c>
      <c r="J4282" t="s">
        <v>9534</v>
      </c>
      <c r="K4282" t="str">
        <f>IF(COUNTIF(Customers!A:A, H4282)&gt;0, "Valid", "Invalid")</f>
        <v>Invalid</v>
      </c>
      <c r="L4282" t="str">
        <f t="shared" si="330"/>
        <v>9</v>
      </c>
      <c r="M4282" t="str">
        <f t="shared" si="331"/>
        <v>2022</v>
      </c>
      <c r="N4282">
        <f t="shared" si="332"/>
        <v>-68213.149999999994</v>
      </c>
      <c r="O4282" t="str">
        <f t="shared" si="333"/>
        <v/>
      </c>
      <c r="P4282">
        <f t="shared" si="334"/>
        <v>68213.149999999994</v>
      </c>
      <c r="Q4282" s="48" t="str">
        <f>IF(O4282="","",
   IF(OR(O4282&lt;EDA_Outlier_Analysis!$C$10, O4282&gt;EDA_Outlier_Analysis!$C$11),
      "Outlier",
      "Normal"))</f>
        <v/>
      </c>
      <c r="R4282" t="str">
        <f>IF(P4282="","",
   IF(OR(P4282 &lt; EDA_Outlier_Analysis!$F$7, P4282 &gt; EDA_Outlier_Analysis!$F$8),
      "Outlier",
      "Normal"))</f>
        <v>Outlier</v>
      </c>
      <c r="S4282" t="str">
        <f>IF(N4282="","",
   IF(OR(N4282 &lt;EDA_Outlier_Analysis!$I$10, N4282 &gt; EDA_Outlier_Analysis!$I$11),
      "Outlier",
      "Normal"))</f>
        <v>Normal</v>
      </c>
    </row>
    <row r="4283" spans="1:19">
      <c r="A4283" t="s">
        <v>9535</v>
      </c>
      <c r="B4283" s="4">
        <v>44793</v>
      </c>
      <c r="C4283" s="2">
        <v>-24283.68</v>
      </c>
      <c r="D4283" t="s">
        <v>840</v>
      </c>
      <c r="E4283" t="s">
        <v>864</v>
      </c>
      <c r="F4283" t="s">
        <v>11</v>
      </c>
      <c r="G4283" t="s">
        <v>31</v>
      </c>
      <c r="I4283" t="s">
        <v>1412</v>
      </c>
      <c r="J4283" t="s">
        <v>9536</v>
      </c>
      <c r="K4283" t="str">
        <f>IF(COUNTIF(Customers!A:A, H4283)&gt;0, "Valid", "Invalid")</f>
        <v>Invalid</v>
      </c>
      <c r="L4283" t="str">
        <f t="shared" si="330"/>
        <v>8</v>
      </c>
      <c r="M4283" t="str">
        <f t="shared" si="331"/>
        <v>2022</v>
      </c>
      <c r="N4283">
        <f t="shared" si="332"/>
        <v>-24283.68</v>
      </c>
      <c r="O4283" t="str">
        <f t="shared" si="333"/>
        <v/>
      </c>
      <c r="P4283">
        <f t="shared" si="334"/>
        <v>24283.68</v>
      </c>
      <c r="Q4283" s="48" t="str">
        <f>IF(O4283="","",
   IF(OR(O4283&lt;EDA_Outlier_Analysis!$C$10, O4283&gt;EDA_Outlier_Analysis!$C$11),
      "Outlier",
      "Normal"))</f>
        <v/>
      </c>
      <c r="R4283" t="str">
        <f>IF(P4283="","",
   IF(OR(P4283 &lt; EDA_Outlier_Analysis!$F$7, P4283 &gt; EDA_Outlier_Analysis!$F$8),
      "Outlier",
      "Normal"))</f>
        <v>Outlier</v>
      </c>
      <c r="S4283" t="str">
        <f>IF(N4283="","",
   IF(OR(N4283 &lt;EDA_Outlier_Analysis!$I$10, N4283 &gt; EDA_Outlier_Analysis!$I$11),
      "Outlier",
      "Normal"))</f>
        <v>Normal</v>
      </c>
    </row>
    <row r="4284" spans="1:19">
      <c r="A4284" t="s">
        <v>9537</v>
      </c>
      <c r="B4284" s="4">
        <v>44869</v>
      </c>
      <c r="C4284" s="2">
        <v>141406.12</v>
      </c>
      <c r="D4284" t="s">
        <v>849</v>
      </c>
      <c r="E4284" t="s">
        <v>850</v>
      </c>
      <c r="F4284" t="s">
        <v>11</v>
      </c>
      <c r="G4284" t="s">
        <v>34</v>
      </c>
      <c r="H4284" t="s">
        <v>605</v>
      </c>
      <c r="J4284" t="s">
        <v>9538</v>
      </c>
      <c r="K4284" t="str">
        <f>IF(COUNTIF(Customers!A:A, H4284)&gt;0, "Valid", "Invalid")</f>
        <v>Valid</v>
      </c>
      <c r="L4284" t="str">
        <f t="shared" si="330"/>
        <v>11</v>
      </c>
      <c r="M4284" t="str">
        <f t="shared" si="331"/>
        <v>2022</v>
      </c>
      <c r="N4284">
        <f t="shared" si="332"/>
        <v>141406.12</v>
      </c>
      <c r="O4284">
        <f t="shared" si="333"/>
        <v>141406.12</v>
      </c>
      <c r="P4284" t="str">
        <f t="shared" si="334"/>
        <v/>
      </c>
      <c r="Q4284" s="48" t="str">
        <f>IF(O4284="","",
   IF(OR(O4284&lt;EDA_Outlier_Analysis!$C$10, O4284&gt;EDA_Outlier_Analysis!$C$11),
      "Outlier",
      "Normal"))</f>
        <v>Normal</v>
      </c>
      <c r="R4284" t="str">
        <f>IF(P4284="","",
   IF(OR(P4284 &lt; EDA_Outlier_Analysis!$F$7, P4284 &gt; EDA_Outlier_Analysis!$F$8),
      "Outlier",
      "Normal"))</f>
        <v/>
      </c>
      <c r="S4284" t="str">
        <f>IF(N4284="","",
   IF(OR(N4284 &lt;EDA_Outlier_Analysis!$I$10, N4284 &gt; EDA_Outlier_Analysis!$I$11),
      "Outlier",
      "Normal"))</f>
        <v>Normal</v>
      </c>
    </row>
    <row r="4285" spans="1:19">
      <c r="A4285" t="s">
        <v>9539</v>
      </c>
      <c r="B4285" s="4">
        <v>44768</v>
      </c>
      <c r="C4285" s="2">
        <v>146082.01999999999</v>
      </c>
      <c r="D4285" t="s">
        <v>849</v>
      </c>
      <c r="E4285" t="s">
        <v>868</v>
      </c>
      <c r="F4285" t="s">
        <v>10</v>
      </c>
      <c r="G4285" t="s">
        <v>31</v>
      </c>
      <c r="H4285" t="s">
        <v>409</v>
      </c>
      <c r="J4285" t="s">
        <v>9540</v>
      </c>
      <c r="K4285" t="str">
        <f>IF(COUNTIF(Customers!A:A, H4285)&gt;0, "Valid", "Invalid")</f>
        <v>Valid</v>
      </c>
      <c r="L4285" t="str">
        <f t="shared" si="330"/>
        <v>7</v>
      </c>
      <c r="M4285" t="str">
        <f t="shared" si="331"/>
        <v>2022</v>
      </c>
      <c r="N4285">
        <f t="shared" si="332"/>
        <v>146082.01999999999</v>
      </c>
      <c r="O4285">
        <f t="shared" si="333"/>
        <v>146082.01999999999</v>
      </c>
      <c r="P4285" t="str">
        <f t="shared" si="334"/>
        <v/>
      </c>
      <c r="Q4285" s="48" t="str">
        <f>IF(O4285="","",
   IF(OR(O4285&lt;EDA_Outlier_Analysis!$C$10, O4285&gt;EDA_Outlier_Analysis!$C$11),
      "Outlier",
      "Normal"))</f>
        <v>Normal</v>
      </c>
      <c r="R4285" t="str">
        <f>IF(P4285="","",
   IF(OR(P4285 &lt; EDA_Outlier_Analysis!$F$7, P4285 &gt; EDA_Outlier_Analysis!$F$8),
      "Outlier",
      "Normal"))</f>
        <v/>
      </c>
      <c r="S4285" t="str">
        <f>IF(N4285="","",
   IF(OR(N4285 &lt;EDA_Outlier_Analysis!$I$10, N4285 &gt; EDA_Outlier_Analysis!$I$11),
      "Outlier",
      "Normal"))</f>
        <v>Normal</v>
      </c>
    </row>
    <row r="4286" spans="1:19">
      <c r="A4286" t="s">
        <v>9541</v>
      </c>
      <c r="B4286" s="4">
        <v>45047</v>
      </c>
      <c r="C4286" s="2">
        <v>179377.64</v>
      </c>
      <c r="D4286" t="s">
        <v>849</v>
      </c>
      <c r="E4286" t="s">
        <v>868</v>
      </c>
      <c r="F4286" t="s">
        <v>11</v>
      </c>
      <c r="G4286" t="s">
        <v>34</v>
      </c>
      <c r="H4286" t="s">
        <v>331</v>
      </c>
      <c r="J4286" t="s">
        <v>9542</v>
      </c>
      <c r="K4286" t="str">
        <f>IF(COUNTIF(Customers!A:A, H4286)&gt;0, "Valid", "Invalid")</f>
        <v>Valid</v>
      </c>
      <c r="L4286" t="str">
        <f t="shared" si="330"/>
        <v>5</v>
      </c>
      <c r="M4286" t="str">
        <f t="shared" si="331"/>
        <v>2023</v>
      </c>
      <c r="N4286">
        <f t="shared" si="332"/>
        <v>179377.64</v>
      </c>
      <c r="O4286">
        <f t="shared" si="333"/>
        <v>179377.64</v>
      </c>
      <c r="P4286" t="str">
        <f t="shared" si="334"/>
        <v/>
      </c>
      <c r="Q4286" s="48" t="str">
        <f>IF(O4286="","",
   IF(OR(O4286&lt;EDA_Outlier_Analysis!$C$10, O4286&gt;EDA_Outlier_Analysis!$C$11),
      "Outlier",
      "Normal"))</f>
        <v>Normal</v>
      </c>
      <c r="R4286" t="str">
        <f>IF(P4286="","",
   IF(OR(P4286 &lt; EDA_Outlier_Analysis!$F$7, P4286 &gt; EDA_Outlier_Analysis!$F$8),
      "Outlier",
      "Normal"))</f>
        <v/>
      </c>
      <c r="S4286" t="str">
        <f>IF(N4286="","",
   IF(OR(N4286 &lt;EDA_Outlier_Analysis!$I$10, N4286 &gt; EDA_Outlier_Analysis!$I$11),
      "Outlier",
      "Normal"))</f>
        <v>Normal</v>
      </c>
    </row>
    <row r="4287" spans="1:19">
      <c r="A4287" t="s">
        <v>9543</v>
      </c>
      <c r="B4287" s="4">
        <v>44661</v>
      </c>
      <c r="C4287" s="2">
        <v>178779.12</v>
      </c>
      <c r="D4287" t="s">
        <v>849</v>
      </c>
      <c r="E4287" t="s">
        <v>868</v>
      </c>
      <c r="F4287" t="s">
        <v>10</v>
      </c>
      <c r="G4287" t="s">
        <v>20</v>
      </c>
      <c r="H4287" t="s">
        <v>22</v>
      </c>
      <c r="J4287" t="s">
        <v>9544</v>
      </c>
      <c r="K4287" t="str">
        <f>IF(COUNTIF(Customers!A:A, H4287)&gt;0, "Valid", "Invalid")</f>
        <v>Valid</v>
      </c>
      <c r="L4287" t="str">
        <f t="shared" si="330"/>
        <v>4</v>
      </c>
      <c r="M4287" t="str">
        <f t="shared" si="331"/>
        <v>2022</v>
      </c>
      <c r="N4287">
        <f t="shared" si="332"/>
        <v>178779.12</v>
      </c>
      <c r="O4287">
        <f t="shared" si="333"/>
        <v>178779.12</v>
      </c>
      <c r="P4287" t="str">
        <f t="shared" si="334"/>
        <v/>
      </c>
      <c r="Q4287" s="48" t="str">
        <f>IF(O4287="","",
   IF(OR(O4287&lt;EDA_Outlier_Analysis!$C$10, O4287&gt;EDA_Outlier_Analysis!$C$11),
      "Outlier",
      "Normal"))</f>
        <v>Normal</v>
      </c>
      <c r="R4287" t="str">
        <f>IF(P4287="","",
   IF(OR(P4287 &lt; EDA_Outlier_Analysis!$F$7, P4287 &gt; EDA_Outlier_Analysis!$F$8),
      "Outlier",
      "Normal"))</f>
        <v/>
      </c>
      <c r="S4287" t="str">
        <f>IF(N4287="","",
   IF(OR(N4287 &lt;EDA_Outlier_Analysis!$I$10, N4287 &gt; EDA_Outlier_Analysis!$I$11),
      "Outlier",
      "Normal"))</f>
        <v>Normal</v>
      </c>
    </row>
    <row r="4288" spans="1:19">
      <c r="A4288" t="s">
        <v>9545</v>
      </c>
      <c r="B4288" s="4">
        <v>45142</v>
      </c>
      <c r="C4288" s="2">
        <v>-52323.26</v>
      </c>
      <c r="D4288" t="s">
        <v>840</v>
      </c>
      <c r="E4288" t="s">
        <v>905</v>
      </c>
      <c r="F4288" t="s">
        <v>11</v>
      </c>
      <c r="G4288" t="s">
        <v>20</v>
      </c>
      <c r="I4288" t="s">
        <v>2969</v>
      </c>
      <c r="J4288" t="s">
        <v>9546</v>
      </c>
      <c r="K4288" t="str">
        <f>IF(COUNTIF(Customers!A:A, H4288)&gt;0, "Valid", "Invalid")</f>
        <v>Invalid</v>
      </c>
      <c r="L4288" t="str">
        <f t="shared" si="330"/>
        <v>8</v>
      </c>
      <c r="M4288" t="str">
        <f t="shared" si="331"/>
        <v>2023</v>
      </c>
      <c r="N4288">
        <f t="shared" si="332"/>
        <v>-52323.26</v>
      </c>
      <c r="O4288" t="str">
        <f t="shared" si="333"/>
        <v/>
      </c>
      <c r="P4288">
        <f t="shared" si="334"/>
        <v>52323.26</v>
      </c>
      <c r="Q4288" s="48" t="str">
        <f>IF(O4288="","",
   IF(OR(O4288&lt;EDA_Outlier_Analysis!$C$10, O4288&gt;EDA_Outlier_Analysis!$C$11),
      "Outlier",
      "Normal"))</f>
        <v/>
      </c>
      <c r="R4288" t="str">
        <f>IF(P4288="","",
   IF(OR(P4288 &lt; EDA_Outlier_Analysis!$F$7, P4288 &gt; EDA_Outlier_Analysis!$F$8),
      "Outlier",
      "Normal"))</f>
        <v>Normal</v>
      </c>
      <c r="S4288" t="str">
        <f>IF(N4288="","",
   IF(OR(N4288 &lt;EDA_Outlier_Analysis!$I$10, N4288 &gt; EDA_Outlier_Analysis!$I$11),
      "Outlier",
      "Normal"))</f>
        <v>Normal</v>
      </c>
    </row>
    <row r="4289" spans="1:19">
      <c r="A4289" t="s">
        <v>9547</v>
      </c>
      <c r="B4289" s="4">
        <v>44677</v>
      </c>
      <c r="C4289" s="2">
        <v>-56444.2</v>
      </c>
      <c r="D4289" t="s">
        <v>840</v>
      </c>
      <c r="E4289" t="s">
        <v>864</v>
      </c>
      <c r="F4289" t="s">
        <v>9</v>
      </c>
      <c r="G4289" t="s">
        <v>24</v>
      </c>
      <c r="I4289" t="s">
        <v>1968</v>
      </c>
      <c r="J4289" t="s">
        <v>9548</v>
      </c>
      <c r="K4289" t="str">
        <f>IF(COUNTIF(Customers!A:A, H4289)&gt;0, "Valid", "Invalid")</f>
        <v>Invalid</v>
      </c>
      <c r="L4289" t="str">
        <f t="shared" si="330"/>
        <v>4</v>
      </c>
      <c r="M4289" t="str">
        <f t="shared" si="331"/>
        <v>2022</v>
      </c>
      <c r="N4289">
        <f t="shared" si="332"/>
        <v>-56444.2</v>
      </c>
      <c r="O4289" t="str">
        <f t="shared" si="333"/>
        <v/>
      </c>
      <c r="P4289">
        <f t="shared" si="334"/>
        <v>56444.2</v>
      </c>
      <c r="Q4289" s="48" t="str">
        <f>IF(O4289="","",
   IF(OR(O4289&lt;EDA_Outlier_Analysis!$C$10, O4289&gt;EDA_Outlier_Analysis!$C$11),
      "Outlier",
      "Normal"))</f>
        <v/>
      </c>
      <c r="R4289" t="str">
        <f>IF(P4289="","",
   IF(OR(P4289 &lt; EDA_Outlier_Analysis!$F$7, P4289 &gt; EDA_Outlier_Analysis!$F$8),
      "Outlier",
      "Normal"))</f>
        <v>Outlier</v>
      </c>
      <c r="S4289" t="str">
        <f>IF(N4289="","",
   IF(OR(N4289 &lt;EDA_Outlier_Analysis!$I$10, N4289 &gt; EDA_Outlier_Analysis!$I$11),
      "Outlier",
      "Normal"))</f>
        <v>Normal</v>
      </c>
    </row>
    <row r="4290" spans="1:19">
      <c r="A4290" t="s">
        <v>9549</v>
      </c>
      <c r="B4290" s="4">
        <v>44968</v>
      </c>
      <c r="C4290" s="2">
        <v>102786.64</v>
      </c>
      <c r="D4290" t="s">
        <v>849</v>
      </c>
      <c r="E4290" t="s">
        <v>850</v>
      </c>
      <c r="F4290" t="s">
        <v>11</v>
      </c>
      <c r="G4290" t="s">
        <v>31</v>
      </c>
      <c r="H4290" t="s">
        <v>465</v>
      </c>
      <c r="J4290" t="s">
        <v>9550</v>
      </c>
      <c r="K4290" t="str">
        <f>IF(COUNTIF(Customers!A:A, H4290)&gt;0, "Valid", "Invalid")</f>
        <v>Valid</v>
      </c>
      <c r="L4290" t="str">
        <f t="shared" si="330"/>
        <v>2</v>
      </c>
      <c r="M4290" t="str">
        <f t="shared" si="331"/>
        <v>2023</v>
      </c>
      <c r="N4290">
        <f t="shared" si="332"/>
        <v>102786.64</v>
      </c>
      <c r="O4290">
        <f t="shared" si="333"/>
        <v>102786.64</v>
      </c>
      <c r="P4290" t="str">
        <f t="shared" si="334"/>
        <v/>
      </c>
      <c r="Q4290" s="48" t="str">
        <f>IF(O4290="","",
   IF(OR(O4290&lt;EDA_Outlier_Analysis!$C$10, O4290&gt;EDA_Outlier_Analysis!$C$11),
      "Outlier",
      "Normal"))</f>
        <v>Normal</v>
      </c>
      <c r="R4290" t="str">
        <f>IF(P4290="","",
   IF(OR(P4290 &lt; EDA_Outlier_Analysis!$F$7, P4290 &gt; EDA_Outlier_Analysis!$F$8),
      "Outlier",
      "Normal"))</f>
        <v/>
      </c>
      <c r="S4290" t="str">
        <f>IF(N4290="","",
   IF(OR(N4290 &lt;EDA_Outlier_Analysis!$I$10, N4290 &gt; EDA_Outlier_Analysis!$I$11),
      "Outlier",
      "Normal"))</f>
        <v>Normal</v>
      </c>
    </row>
    <row r="4291" spans="1:19">
      <c r="A4291" t="s">
        <v>9551</v>
      </c>
      <c r="B4291" s="4">
        <v>44870</v>
      </c>
      <c r="C4291" s="2">
        <v>71566.23</v>
      </c>
      <c r="D4291" t="s">
        <v>849</v>
      </c>
      <c r="E4291" t="s">
        <v>853</v>
      </c>
      <c r="F4291" t="s">
        <v>10</v>
      </c>
      <c r="G4291" t="s">
        <v>20</v>
      </c>
      <c r="H4291" t="s">
        <v>131</v>
      </c>
      <c r="J4291" t="s">
        <v>9552</v>
      </c>
      <c r="K4291" t="str">
        <f>IF(COUNTIF(Customers!A:A, H4291)&gt;0, "Valid", "Invalid")</f>
        <v>Valid</v>
      </c>
      <c r="L4291" t="str">
        <f t="shared" ref="L4291:L4354" si="335">TEXT(B4291,"m")</f>
        <v>11</v>
      </c>
      <c r="M4291" t="str">
        <f t="shared" ref="M4291:M4354" si="336">TEXT(B4291,"yyyy")</f>
        <v>2022</v>
      </c>
      <c r="N4291">
        <f t="shared" ref="N4291:N4354" si="337">IF(D4291="Revenue",C4291,-ABS(C4291))</f>
        <v>71566.23</v>
      </c>
      <c r="O4291">
        <f t="shared" ref="O4291:O4354" si="338">IF(D4291="Revenue", C4291, "")</f>
        <v>71566.23</v>
      </c>
      <c r="P4291" t="str">
        <f t="shared" ref="P4291:P4354" si="339">IF(D4291="Expense", ABS(C4291), "")</f>
        <v/>
      </c>
      <c r="Q4291" s="48" t="str">
        <f>IF(O4291="","",
   IF(OR(O4291&lt;EDA_Outlier_Analysis!$C$10, O4291&gt;EDA_Outlier_Analysis!$C$11),
      "Outlier",
      "Normal"))</f>
        <v>Normal</v>
      </c>
      <c r="R4291" t="str">
        <f>IF(P4291="","",
   IF(OR(P4291 &lt; EDA_Outlier_Analysis!$F$7, P4291 &gt; EDA_Outlier_Analysis!$F$8),
      "Outlier",
      "Normal"))</f>
        <v/>
      </c>
      <c r="S4291" t="str">
        <f>IF(N4291="","",
   IF(OR(N4291 &lt;EDA_Outlier_Analysis!$I$10, N4291 &gt; EDA_Outlier_Analysis!$I$11),
      "Outlier",
      "Normal"))</f>
        <v>Normal</v>
      </c>
    </row>
    <row r="4292" spans="1:19">
      <c r="A4292" t="s">
        <v>9553</v>
      </c>
      <c r="B4292" s="4">
        <v>44701</v>
      </c>
      <c r="C4292" s="2">
        <v>-23299.86</v>
      </c>
      <c r="D4292" t="s">
        <v>840</v>
      </c>
      <c r="E4292" t="s">
        <v>856</v>
      </c>
      <c r="F4292" t="s">
        <v>10</v>
      </c>
      <c r="G4292" t="s">
        <v>34</v>
      </c>
      <c r="I4292" t="s">
        <v>857</v>
      </c>
      <c r="J4292" t="s">
        <v>9554</v>
      </c>
      <c r="K4292" t="str">
        <f>IF(COUNTIF(Customers!A:A, H4292)&gt;0, "Valid", "Invalid")</f>
        <v>Invalid</v>
      </c>
      <c r="L4292" t="str">
        <f t="shared" si="335"/>
        <v>5</v>
      </c>
      <c r="M4292" t="str">
        <f t="shared" si="336"/>
        <v>2022</v>
      </c>
      <c r="N4292">
        <f t="shared" si="337"/>
        <v>-23299.86</v>
      </c>
      <c r="O4292" t="str">
        <f t="shared" si="338"/>
        <v/>
      </c>
      <c r="P4292">
        <f t="shared" si="339"/>
        <v>23299.86</v>
      </c>
      <c r="Q4292" s="48" t="str">
        <f>IF(O4292="","",
   IF(OR(O4292&lt;EDA_Outlier_Analysis!$C$10, O4292&gt;EDA_Outlier_Analysis!$C$11),
      "Outlier",
      "Normal"))</f>
        <v/>
      </c>
      <c r="R4292" t="str">
        <f>IF(P4292="","",
   IF(OR(P4292 &lt; EDA_Outlier_Analysis!$F$7, P4292 &gt; EDA_Outlier_Analysis!$F$8),
      "Outlier",
      "Normal"))</f>
        <v>Outlier</v>
      </c>
      <c r="S4292" t="str">
        <f>IF(N4292="","",
   IF(OR(N4292 &lt;EDA_Outlier_Analysis!$I$10, N4292 &gt; EDA_Outlier_Analysis!$I$11),
      "Outlier",
      "Normal"))</f>
        <v>Normal</v>
      </c>
    </row>
    <row r="4293" spans="1:19">
      <c r="A4293" t="s">
        <v>9555</v>
      </c>
      <c r="B4293" s="4">
        <v>45126</v>
      </c>
      <c r="C4293" s="2">
        <v>-15692.58</v>
      </c>
      <c r="D4293" t="s">
        <v>840</v>
      </c>
      <c r="E4293" t="s">
        <v>845</v>
      </c>
      <c r="F4293" t="s">
        <v>9</v>
      </c>
      <c r="G4293" t="s">
        <v>31</v>
      </c>
      <c r="I4293" t="s">
        <v>1412</v>
      </c>
      <c r="J4293" t="s">
        <v>9556</v>
      </c>
      <c r="K4293" t="str">
        <f>IF(COUNTIF(Customers!A:A, H4293)&gt;0, "Valid", "Invalid")</f>
        <v>Invalid</v>
      </c>
      <c r="L4293" t="str">
        <f t="shared" si="335"/>
        <v>7</v>
      </c>
      <c r="M4293" t="str">
        <f t="shared" si="336"/>
        <v>2023</v>
      </c>
      <c r="N4293">
        <f t="shared" si="337"/>
        <v>-15692.58</v>
      </c>
      <c r="O4293" t="str">
        <f t="shared" si="338"/>
        <v/>
      </c>
      <c r="P4293">
        <f t="shared" si="339"/>
        <v>15692.58</v>
      </c>
      <c r="Q4293" s="48" t="str">
        <f>IF(O4293="","",
   IF(OR(O4293&lt;EDA_Outlier_Analysis!$C$10, O4293&gt;EDA_Outlier_Analysis!$C$11),
      "Outlier",
      "Normal"))</f>
        <v/>
      </c>
      <c r="R4293" t="str">
        <f>IF(P4293="","",
   IF(OR(P4293 &lt; EDA_Outlier_Analysis!$F$7, P4293 &gt; EDA_Outlier_Analysis!$F$8),
      "Outlier",
      "Normal"))</f>
        <v>Outlier</v>
      </c>
      <c r="S4293" t="str">
        <f>IF(N4293="","",
   IF(OR(N4293 &lt;EDA_Outlier_Analysis!$I$10, N4293 &gt; EDA_Outlier_Analysis!$I$11),
      "Outlier",
      "Normal"))</f>
        <v>Normal</v>
      </c>
    </row>
    <row r="4294" spans="1:19">
      <c r="A4294" t="s">
        <v>9557</v>
      </c>
      <c r="B4294" s="4">
        <v>45150</v>
      </c>
      <c r="C4294" s="2">
        <v>-67344.320000000007</v>
      </c>
      <c r="D4294" t="s">
        <v>840</v>
      </c>
      <c r="E4294" t="s">
        <v>856</v>
      </c>
      <c r="F4294" t="s">
        <v>9</v>
      </c>
      <c r="G4294" t="s">
        <v>24</v>
      </c>
      <c r="I4294" t="s">
        <v>1083</v>
      </c>
      <c r="J4294" t="s">
        <v>9558</v>
      </c>
      <c r="K4294" t="str">
        <f>IF(COUNTIF(Customers!A:A, H4294)&gt;0, "Valid", "Invalid")</f>
        <v>Invalid</v>
      </c>
      <c r="L4294" t="str">
        <f t="shared" si="335"/>
        <v>8</v>
      </c>
      <c r="M4294" t="str">
        <f t="shared" si="336"/>
        <v>2023</v>
      </c>
      <c r="N4294">
        <f t="shared" si="337"/>
        <v>-67344.320000000007</v>
      </c>
      <c r="O4294" t="str">
        <f t="shared" si="338"/>
        <v/>
      </c>
      <c r="P4294">
        <f t="shared" si="339"/>
        <v>67344.320000000007</v>
      </c>
      <c r="Q4294" s="48" t="str">
        <f>IF(O4294="","",
   IF(OR(O4294&lt;EDA_Outlier_Analysis!$C$10, O4294&gt;EDA_Outlier_Analysis!$C$11),
      "Outlier",
      "Normal"))</f>
        <v/>
      </c>
      <c r="R4294" t="str">
        <f>IF(P4294="","",
   IF(OR(P4294 &lt; EDA_Outlier_Analysis!$F$7, P4294 &gt; EDA_Outlier_Analysis!$F$8),
      "Outlier",
      "Normal"))</f>
        <v>Outlier</v>
      </c>
      <c r="S4294" t="str">
        <f>IF(N4294="","",
   IF(OR(N4294 &lt;EDA_Outlier_Analysis!$I$10, N4294 &gt; EDA_Outlier_Analysis!$I$11),
      "Outlier",
      "Normal"))</f>
        <v>Normal</v>
      </c>
    </row>
    <row r="4295" spans="1:19">
      <c r="A4295" t="s">
        <v>9559</v>
      </c>
      <c r="B4295" s="4">
        <v>45184</v>
      </c>
      <c r="C4295" s="2">
        <v>-57626.76</v>
      </c>
      <c r="D4295" t="s">
        <v>840</v>
      </c>
      <c r="E4295" t="s">
        <v>841</v>
      </c>
      <c r="F4295" t="s">
        <v>11</v>
      </c>
      <c r="G4295" t="s">
        <v>24</v>
      </c>
      <c r="I4295" t="s">
        <v>1524</v>
      </c>
      <c r="J4295" t="s">
        <v>9560</v>
      </c>
      <c r="K4295" t="str">
        <f>IF(COUNTIF(Customers!A:A, H4295)&gt;0, "Valid", "Invalid")</f>
        <v>Invalid</v>
      </c>
      <c r="L4295" t="str">
        <f t="shared" si="335"/>
        <v>9</v>
      </c>
      <c r="M4295" t="str">
        <f t="shared" si="336"/>
        <v>2023</v>
      </c>
      <c r="N4295">
        <f t="shared" si="337"/>
        <v>-57626.76</v>
      </c>
      <c r="O4295" t="str">
        <f t="shared" si="338"/>
        <v/>
      </c>
      <c r="P4295">
        <f t="shared" si="339"/>
        <v>57626.76</v>
      </c>
      <c r="Q4295" s="48" t="str">
        <f>IF(O4295="","",
   IF(OR(O4295&lt;EDA_Outlier_Analysis!$C$10, O4295&gt;EDA_Outlier_Analysis!$C$11),
      "Outlier",
      "Normal"))</f>
        <v/>
      </c>
      <c r="R4295" t="str">
        <f>IF(P4295="","",
   IF(OR(P4295 &lt; EDA_Outlier_Analysis!$F$7, P4295 &gt; EDA_Outlier_Analysis!$F$8),
      "Outlier",
      "Normal"))</f>
        <v>Outlier</v>
      </c>
      <c r="S4295" t="str">
        <f>IF(N4295="","",
   IF(OR(N4295 &lt;EDA_Outlier_Analysis!$I$10, N4295 &gt; EDA_Outlier_Analysis!$I$11),
      "Outlier",
      "Normal"))</f>
        <v>Normal</v>
      </c>
    </row>
    <row r="4296" spans="1:19">
      <c r="A4296" t="s">
        <v>9561</v>
      </c>
      <c r="B4296" s="4">
        <v>44921</v>
      </c>
      <c r="C4296" s="2">
        <v>160163.10999999999</v>
      </c>
      <c r="D4296" t="s">
        <v>849</v>
      </c>
      <c r="E4296" t="s">
        <v>868</v>
      </c>
      <c r="F4296" t="s">
        <v>9</v>
      </c>
      <c r="G4296" t="s">
        <v>24</v>
      </c>
      <c r="H4296" t="s">
        <v>147</v>
      </c>
      <c r="J4296" t="s">
        <v>9562</v>
      </c>
      <c r="K4296" t="str">
        <f>IF(COUNTIF(Customers!A:A, H4296)&gt;0, "Valid", "Invalid")</f>
        <v>Valid</v>
      </c>
      <c r="L4296" t="str">
        <f t="shared" si="335"/>
        <v>12</v>
      </c>
      <c r="M4296" t="str">
        <f t="shared" si="336"/>
        <v>2022</v>
      </c>
      <c r="N4296">
        <f t="shared" si="337"/>
        <v>160163.10999999999</v>
      </c>
      <c r="O4296">
        <f t="shared" si="338"/>
        <v>160163.10999999999</v>
      </c>
      <c r="P4296" t="str">
        <f t="shared" si="339"/>
        <v/>
      </c>
      <c r="Q4296" s="48" t="str">
        <f>IF(O4296="","",
   IF(OR(O4296&lt;EDA_Outlier_Analysis!$C$10, O4296&gt;EDA_Outlier_Analysis!$C$11),
      "Outlier",
      "Normal"))</f>
        <v>Normal</v>
      </c>
      <c r="R4296" t="str">
        <f>IF(P4296="","",
   IF(OR(P4296 &lt; EDA_Outlier_Analysis!$F$7, P4296 &gt; EDA_Outlier_Analysis!$F$8),
      "Outlier",
      "Normal"))</f>
        <v/>
      </c>
      <c r="S4296" t="str">
        <f>IF(N4296="","",
   IF(OR(N4296 &lt;EDA_Outlier_Analysis!$I$10, N4296 &gt; EDA_Outlier_Analysis!$I$11),
      "Outlier",
      "Normal"))</f>
        <v>Normal</v>
      </c>
    </row>
    <row r="4297" spans="1:19">
      <c r="A4297" t="s">
        <v>9563</v>
      </c>
      <c r="B4297" s="4">
        <v>44614</v>
      </c>
      <c r="C4297" s="2">
        <v>118357.56</v>
      </c>
      <c r="D4297" t="s">
        <v>849</v>
      </c>
      <c r="E4297" t="s">
        <v>850</v>
      </c>
      <c r="F4297" t="s">
        <v>9</v>
      </c>
      <c r="G4297" t="s">
        <v>34</v>
      </c>
      <c r="H4297" t="s">
        <v>509</v>
      </c>
      <c r="J4297" t="s">
        <v>9564</v>
      </c>
      <c r="K4297" t="str">
        <f>IF(COUNTIF(Customers!A:A, H4297)&gt;0, "Valid", "Invalid")</f>
        <v>Valid</v>
      </c>
      <c r="L4297" t="str">
        <f t="shared" si="335"/>
        <v>2</v>
      </c>
      <c r="M4297" t="str">
        <f t="shared" si="336"/>
        <v>2022</v>
      </c>
      <c r="N4297">
        <f t="shared" si="337"/>
        <v>118357.56</v>
      </c>
      <c r="O4297">
        <f t="shared" si="338"/>
        <v>118357.56</v>
      </c>
      <c r="P4297" t="str">
        <f t="shared" si="339"/>
        <v/>
      </c>
      <c r="Q4297" s="48" t="str">
        <f>IF(O4297="","",
   IF(OR(O4297&lt;EDA_Outlier_Analysis!$C$10, O4297&gt;EDA_Outlier_Analysis!$C$11),
      "Outlier",
      "Normal"))</f>
        <v>Normal</v>
      </c>
      <c r="R4297" t="str">
        <f>IF(P4297="","",
   IF(OR(P4297 &lt; EDA_Outlier_Analysis!$F$7, P4297 &gt; EDA_Outlier_Analysis!$F$8),
      "Outlier",
      "Normal"))</f>
        <v/>
      </c>
      <c r="S4297" t="str">
        <f>IF(N4297="","",
   IF(OR(N4297 &lt;EDA_Outlier_Analysis!$I$10, N4297 &gt; EDA_Outlier_Analysis!$I$11),
      "Outlier",
      "Normal"))</f>
        <v>Normal</v>
      </c>
    </row>
    <row r="4298" spans="1:19">
      <c r="A4298" t="s">
        <v>9565</v>
      </c>
      <c r="B4298" s="4">
        <v>44994</v>
      </c>
      <c r="C4298" s="2">
        <v>125163.23</v>
      </c>
      <c r="D4298" t="s">
        <v>849</v>
      </c>
      <c r="E4298" t="s">
        <v>868</v>
      </c>
      <c r="F4298" t="s">
        <v>11</v>
      </c>
      <c r="G4298" t="s">
        <v>34</v>
      </c>
      <c r="H4298" t="s">
        <v>181</v>
      </c>
      <c r="J4298" t="s">
        <v>9566</v>
      </c>
      <c r="K4298" t="str">
        <f>IF(COUNTIF(Customers!A:A, H4298)&gt;0, "Valid", "Invalid")</f>
        <v>Valid</v>
      </c>
      <c r="L4298" t="str">
        <f t="shared" si="335"/>
        <v>3</v>
      </c>
      <c r="M4298" t="str">
        <f t="shared" si="336"/>
        <v>2023</v>
      </c>
      <c r="N4298">
        <f t="shared" si="337"/>
        <v>125163.23</v>
      </c>
      <c r="O4298">
        <f t="shared" si="338"/>
        <v>125163.23</v>
      </c>
      <c r="P4298" t="str">
        <f t="shared" si="339"/>
        <v/>
      </c>
      <c r="Q4298" s="48" t="str">
        <f>IF(O4298="","",
   IF(OR(O4298&lt;EDA_Outlier_Analysis!$C$10, O4298&gt;EDA_Outlier_Analysis!$C$11),
      "Outlier",
      "Normal"))</f>
        <v>Normal</v>
      </c>
      <c r="R4298" t="str">
        <f>IF(P4298="","",
   IF(OR(P4298 &lt; EDA_Outlier_Analysis!$F$7, P4298 &gt; EDA_Outlier_Analysis!$F$8),
      "Outlier",
      "Normal"))</f>
        <v/>
      </c>
      <c r="S4298" t="str">
        <f>IF(N4298="","",
   IF(OR(N4298 &lt;EDA_Outlier_Analysis!$I$10, N4298 &gt; EDA_Outlier_Analysis!$I$11),
      "Outlier",
      "Normal"))</f>
        <v>Normal</v>
      </c>
    </row>
    <row r="4299" spans="1:19">
      <c r="A4299" t="s">
        <v>9567</v>
      </c>
      <c r="B4299" s="4">
        <v>44846</v>
      </c>
      <c r="C4299" s="2">
        <v>-27860.799999999999</v>
      </c>
      <c r="D4299" t="s">
        <v>840</v>
      </c>
      <c r="E4299" t="s">
        <v>905</v>
      </c>
      <c r="F4299" t="s">
        <v>9</v>
      </c>
      <c r="G4299" t="s">
        <v>24</v>
      </c>
      <c r="I4299" t="s">
        <v>976</v>
      </c>
      <c r="J4299" t="s">
        <v>9568</v>
      </c>
      <c r="K4299" t="str">
        <f>IF(COUNTIF(Customers!A:A, H4299)&gt;0, "Valid", "Invalid")</f>
        <v>Invalid</v>
      </c>
      <c r="L4299" t="str">
        <f t="shared" si="335"/>
        <v>10</v>
      </c>
      <c r="M4299" t="str">
        <f t="shared" si="336"/>
        <v>2022</v>
      </c>
      <c r="N4299">
        <f t="shared" si="337"/>
        <v>-27860.799999999999</v>
      </c>
      <c r="O4299" t="str">
        <f t="shared" si="338"/>
        <v/>
      </c>
      <c r="P4299">
        <f t="shared" si="339"/>
        <v>27860.799999999999</v>
      </c>
      <c r="Q4299" s="48" t="str">
        <f>IF(O4299="","",
   IF(OR(O4299&lt;EDA_Outlier_Analysis!$C$10, O4299&gt;EDA_Outlier_Analysis!$C$11),
      "Outlier",
      "Normal"))</f>
        <v/>
      </c>
      <c r="R4299" t="str">
        <f>IF(P4299="","",
   IF(OR(P4299 &lt; EDA_Outlier_Analysis!$F$7, P4299 &gt; EDA_Outlier_Analysis!$F$8),
      "Outlier",
      "Normal"))</f>
        <v>Normal</v>
      </c>
      <c r="S4299" t="str">
        <f>IF(N4299="","",
   IF(OR(N4299 &lt;EDA_Outlier_Analysis!$I$10, N4299 &gt; EDA_Outlier_Analysis!$I$11),
      "Outlier",
      "Normal"))</f>
        <v>Normal</v>
      </c>
    </row>
    <row r="4300" spans="1:19">
      <c r="A4300" t="s">
        <v>9569</v>
      </c>
      <c r="B4300" s="4">
        <v>45129</v>
      </c>
      <c r="C4300" s="2">
        <v>120019.47</v>
      </c>
      <c r="D4300" t="s">
        <v>849</v>
      </c>
      <c r="E4300" t="s">
        <v>853</v>
      </c>
      <c r="F4300" t="s">
        <v>11</v>
      </c>
      <c r="G4300" t="s">
        <v>20</v>
      </c>
      <c r="H4300" t="s">
        <v>517</v>
      </c>
      <c r="J4300" t="s">
        <v>9570</v>
      </c>
      <c r="K4300" t="str">
        <f>IF(COUNTIF(Customers!A:A, H4300)&gt;0, "Valid", "Invalid")</f>
        <v>Valid</v>
      </c>
      <c r="L4300" t="str">
        <f t="shared" si="335"/>
        <v>7</v>
      </c>
      <c r="M4300" t="str">
        <f t="shared" si="336"/>
        <v>2023</v>
      </c>
      <c r="N4300">
        <f t="shared" si="337"/>
        <v>120019.47</v>
      </c>
      <c r="O4300">
        <f t="shared" si="338"/>
        <v>120019.47</v>
      </c>
      <c r="P4300" t="str">
        <f t="shared" si="339"/>
        <v/>
      </c>
      <c r="Q4300" s="48" t="str">
        <f>IF(O4300="","",
   IF(OR(O4300&lt;EDA_Outlier_Analysis!$C$10, O4300&gt;EDA_Outlier_Analysis!$C$11),
      "Outlier",
      "Normal"))</f>
        <v>Normal</v>
      </c>
      <c r="R4300" t="str">
        <f>IF(P4300="","",
   IF(OR(P4300 &lt; EDA_Outlier_Analysis!$F$7, P4300 &gt; EDA_Outlier_Analysis!$F$8),
      "Outlier",
      "Normal"))</f>
        <v/>
      </c>
      <c r="S4300" t="str">
        <f>IF(N4300="","",
   IF(OR(N4300 &lt;EDA_Outlier_Analysis!$I$10, N4300 &gt; EDA_Outlier_Analysis!$I$11),
      "Outlier",
      "Normal"))</f>
        <v>Normal</v>
      </c>
    </row>
    <row r="4301" spans="1:19">
      <c r="A4301" t="s">
        <v>9571</v>
      </c>
      <c r="B4301" s="4">
        <v>45185</v>
      </c>
      <c r="C4301" s="2">
        <v>-42285.15</v>
      </c>
      <c r="D4301" t="s">
        <v>840</v>
      </c>
      <c r="E4301" t="s">
        <v>841</v>
      </c>
      <c r="F4301" t="s">
        <v>9</v>
      </c>
      <c r="G4301" t="s">
        <v>34</v>
      </c>
      <c r="I4301" t="s">
        <v>1096</v>
      </c>
      <c r="J4301" t="s">
        <v>9572</v>
      </c>
      <c r="K4301" t="str">
        <f>IF(COUNTIF(Customers!A:A, H4301)&gt;0, "Valid", "Invalid")</f>
        <v>Invalid</v>
      </c>
      <c r="L4301" t="str">
        <f t="shared" si="335"/>
        <v>9</v>
      </c>
      <c r="M4301" t="str">
        <f t="shared" si="336"/>
        <v>2023</v>
      </c>
      <c r="N4301">
        <f t="shared" si="337"/>
        <v>-42285.15</v>
      </c>
      <c r="O4301" t="str">
        <f t="shared" si="338"/>
        <v/>
      </c>
      <c r="P4301">
        <f t="shared" si="339"/>
        <v>42285.15</v>
      </c>
      <c r="Q4301" s="48" t="str">
        <f>IF(O4301="","",
   IF(OR(O4301&lt;EDA_Outlier_Analysis!$C$10, O4301&gt;EDA_Outlier_Analysis!$C$11),
      "Outlier",
      "Normal"))</f>
        <v/>
      </c>
      <c r="R4301" t="str">
        <f>IF(P4301="","",
   IF(OR(P4301 &lt; EDA_Outlier_Analysis!$F$7, P4301 &gt; EDA_Outlier_Analysis!$F$8),
      "Outlier",
      "Normal"))</f>
        <v>Normal</v>
      </c>
      <c r="S4301" t="str">
        <f>IF(N4301="","",
   IF(OR(N4301 &lt;EDA_Outlier_Analysis!$I$10, N4301 &gt; EDA_Outlier_Analysis!$I$11),
      "Outlier",
      "Normal"))</f>
        <v>Normal</v>
      </c>
    </row>
    <row r="4302" spans="1:19">
      <c r="A4302" t="s">
        <v>9573</v>
      </c>
      <c r="B4302" s="4">
        <v>45135</v>
      </c>
      <c r="C4302" s="2">
        <v>147848.28</v>
      </c>
      <c r="D4302" t="s">
        <v>849</v>
      </c>
      <c r="E4302" t="s">
        <v>853</v>
      </c>
      <c r="F4302" t="s">
        <v>9</v>
      </c>
      <c r="G4302" t="s">
        <v>34</v>
      </c>
      <c r="H4302" t="s">
        <v>149</v>
      </c>
      <c r="J4302" t="s">
        <v>9574</v>
      </c>
      <c r="K4302" t="str">
        <f>IF(COUNTIF(Customers!A:A, H4302)&gt;0, "Valid", "Invalid")</f>
        <v>Valid</v>
      </c>
      <c r="L4302" t="str">
        <f t="shared" si="335"/>
        <v>7</v>
      </c>
      <c r="M4302" t="str">
        <f t="shared" si="336"/>
        <v>2023</v>
      </c>
      <c r="N4302">
        <f t="shared" si="337"/>
        <v>147848.28</v>
      </c>
      <c r="O4302">
        <f t="shared" si="338"/>
        <v>147848.28</v>
      </c>
      <c r="P4302" t="str">
        <f t="shared" si="339"/>
        <v/>
      </c>
      <c r="Q4302" s="48" t="str">
        <f>IF(O4302="","",
   IF(OR(O4302&lt;EDA_Outlier_Analysis!$C$10, O4302&gt;EDA_Outlier_Analysis!$C$11),
      "Outlier",
      "Normal"))</f>
        <v>Normal</v>
      </c>
      <c r="R4302" t="str">
        <f>IF(P4302="","",
   IF(OR(P4302 &lt; EDA_Outlier_Analysis!$F$7, P4302 &gt; EDA_Outlier_Analysis!$F$8),
      "Outlier",
      "Normal"))</f>
        <v/>
      </c>
      <c r="S4302" t="str">
        <f>IF(N4302="","",
   IF(OR(N4302 &lt;EDA_Outlier_Analysis!$I$10, N4302 &gt; EDA_Outlier_Analysis!$I$11),
      "Outlier",
      "Normal"))</f>
        <v>Normal</v>
      </c>
    </row>
    <row r="4303" spans="1:19">
      <c r="A4303" t="s">
        <v>9575</v>
      </c>
      <c r="B4303" s="4">
        <v>44975</v>
      </c>
      <c r="C4303" s="2">
        <v>111365.61</v>
      </c>
      <c r="D4303" t="s">
        <v>849</v>
      </c>
      <c r="E4303" t="s">
        <v>853</v>
      </c>
      <c r="F4303" t="s">
        <v>10</v>
      </c>
      <c r="G4303" t="s">
        <v>24</v>
      </c>
      <c r="H4303" t="s">
        <v>18</v>
      </c>
      <c r="J4303" t="s">
        <v>9576</v>
      </c>
      <c r="K4303" t="str">
        <f>IF(COUNTIF(Customers!A:A, H4303)&gt;0, "Valid", "Invalid")</f>
        <v>Valid</v>
      </c>
      <c r="L4303" t="str">
        <f t="shared" si="335"/>
        <v>2</v>
      </c>
      <c r="M4303" t="str">
        <f t="shared" si="336"/>
        <v>2023</v>
      </c>
      <c r="N4303">
        <f t="shared" si="337"/>
        <v>111365.61</v>
      </c>
      <c r="O4303">
        <f t="shared" si="338"/>
        <v>111365.61</v>
      </c>
      <c r="P4303" t="str">
        <f t="shared" si="339"/>
        <v/>
      </c>
      <c r="Q4303" s="48" t="str">
        <f>IF(O4303="","",
   IF(OR(O4303&lt;EDA_Outlier_Analysis!$C$10, O4303&gt;EDA_Outlier_Analysis!$C$11),
      "Outlier",
      "Normal"))</f>
        <v>Normal</v>
      </c>
      <c r="R4303" t="str">
        <f>IF(P4303="","",
   IF(OR(P4303 &lt; EDA_Outlier_Analysis!$F$7, P4303 &gt; EDA_Outlier_Analysis!$F$8),
      "Outlier",
      "Normal"))</f>
        <v/>
      </c>
      <c r="S4303" t="str">
        <f>IF(N4303="","",
   IF(OR(N4303 &lt;EDA_Outlier_Analysis!$I$10, N4303 &gt; EDA_Outlier_Analysis!$I$11),
      "Outlier",
      "Normal"))</f>
        <v>Normal</v>
      </c>
    </row>
    <row r="4304" spans="1:19">
      <c r="A4304" t="s">
        <v>9577</v>
      </c>
      <c r="B4304" s="4">
        <v>44884</v>
      </c>
      <c r="C4304" s="2">
        <v>-37976.379999999997</v>
      </c>
      <c r="D4304" t="s">
        <v>840</v>
      </c>
      <c r="E4304" t="s">
        <v>864</v>
      </c>
      <c r="F4304" t="s">
        <v>9</v>
      </c>
      <c r="G4304" t="s">
        <v>34</v>
      </c>
      <c r="I4304" t="s">
        <v>4774</v>
      </c>
      <c r="J4304" t="s">
        <v>9578</v>
      </c>
      <c r="K4304" t="str">
        <f>IF(COUNTIF(Customers!A:A, H4304)&gt;0, "Valid", "Invalid")</f>
        <v>Invalid</v>
      </c>
      <c r="L4304" t="str">
        <f t="shared" si="335"/>
        <v>11</v>
      </c>
      <c r="M4304" t="str">
        <f t="shared" si="336"/>
        <v>2022</v>
      </c>
      <c r="N4304">
        <f t="shared" si="337"/>
        <v>-37976.379999999997</v>
      </c>
      <c r="O4304" t="str">
        <f t="shared" si="338"/>
        <v/>
      </c>
      <c r="P4304">
        <f t="shared" si="339"/>
        <v>37976.379999999997</v>
      </c>
      <c r="Q4304" s="48" t="str">
        <f>IF(O4304="","",
   IF(OR(O4304&lt;EDA_Outlier_Analysis!$C$10, O4304&gt;EDA_Outlier_Analysis!$C$11),
      "Outlier",
      "Normal"))</f>
        <v/>
      </c>
      <c r="R4304" t="str">
        <f>IF(P4304="","",
   IF(OR(P4304 &lt; EDA_Outlier_Analysis!$F$7, P4304 &gt; EDA_Outlier_Analysis!$F$8),
      "Outlier",
      "Normal"))</f>
        <v>Normal</v>
      </c>
      <c r="S4304" t="str">
        <f>IF(N4304="","",
   IF(OR(N4304 &lt;EDA_Outlier_Analysis!$I$10, N4304 &gt; EDA_Outlier_Analysis!$I$11),
      "Outlier",
      "Normal"))</f>
        <v>Normal</v>
      </c>
    </row>
    <row r="4305" spans="1:19">
      <c r="A4305" t="s">
        <v>9579</v>
      </c>
      <c r="B4305" s="4">
        <v>44566</v>
      </c>
      <c r="C4305" s="2">
        <v>66897.66</v>
      </c>
      <c r="D4305" t="s">
        <v>849</v>
      </c>
      <c r="E4305" t="s">
        <v>853</v>
      </c>
      <c r="F4305" t="s">
        <v>9</v>
      </c>
      <c r="G4305" t="s">
        <v>24</v>
      </c>
      <c r="H4305" t="s">
        <v>177</v>
      </c>
      <c r="J4305" t="s">
        <v>9580</v>
      </c>
      <c r="K4305" t="str">
        <f>IF(COUNTIF(Customers!A:A, H4305)&gt;0, "Valid", "Invalid")</f>
        <v>Valid</v>
      </c>
      <c r="L4305" t="str">
        <f t="shared" si="335"/>
        <v>1</v>
      </c>
      <c r="M4305" t="str">
        <f t="shared" si="336"/>
        <v>2022</v>
      </c>
      <c r="N4305">
        <f t="shared" si="337"/>
        <v>66897.66</v>
      </c>
      <c r="O4305">
        <f t="shared" si="338"/>
        <v>66897.66</v>
      </c>
      <c r="P4305" t="str">
        <f t="shared" si="339"/>
        <v/>
      </c>
      <c r="Q4305" s="48" t="str">
        <f>IF(O4305="","",
   IF(OR(O4305&lt;EDA_Outlier_Analysis!$C$10, O4305&gt;EDA_Outlier_Analysis!$C$11),
      "Outlier",
      "Normal"))</f>
        <v>Normal</v>
      </c>
      <c r="R4305" t="str">
        <f>IF(P4305="","",
   IF(OR(P4305 &lt; EDA_Outlier_Analysis!$F$7, P4305 &gt; EDA_Outlier_Analysis!$F$8),
      "Outlier",
      "Normal"))</f>
        <v/>
      </c>
      <c r="S4305" t="str">
        <f>IF(N4305="","",
   IF(OR(N4305 &lt;EDA_Outlier_Analysis!$I$10, N4305 &gt; EDA_Outlier_Analysis!$I$11),
      "Outlier",
      "Normal"))</f>
        <v>Normal</v>
      </c>
    </row>
    <row r="4306" spans="1:19">
      <c r="A4306" t="s">
        <v>9581</v>
      </c>
      <c r="B4306" s="4">
        <v>44681</v>
      </c>
      <c r="C4306" s="2">
        <v>16640.21</v>
      </c>
      <c r="D4306" t="s">
        <v>873</v>
      </c>
      <c r="E4306" t="s">
        <v>873</v>
      </c>
      <c r="F4306" t="s">
        <v>10</v>
      </c>
      <c r="G4306" t="s">
        <v>20</v>
      </c>
      <c r="J4306" t="s">
        <v>9582</v>
      </c>
      <c r="K4306" t="str">
        <f>IF(COUNTIF(Customers!A:A, H4306)&gt;0, "Valid", "Invalid")</f>
        <v>Invalid</v>
      </c>
      <c r="L4306" t="str">
        <f t="shared" si="335"/>
        <v>4</v>
      </c>
      <c r="M4306" t="str">
        <f t="shared" si="336"/>
        <v>2022</v>
      </c>
      <c r="N4306">
        <f t="shared" si="337"/>
        <v>-16640.21</v>
      </c>
      <c r="O4306" t="str">
        <f t="shared" si="338"/>
        <v/>
      </c>
      <c r="P4306" t="str">
        <f t="shared" si="339"/>
        <v/>
      </c>
      <c r="Q4306" s="48" t="str">
        <f>IF(O4306="","",
   IF(OR(O4306&lt;EDA_Outlier_Analysis!$C$10, O4306&gt;EDA_Outlier_Analysis!$C$11),
      "Outlier",
      "Normal"))</f>
        <v/>
      </c>
      <c r="R4306" t="str">
        <f>IF(P4306="","",
   IF(OR(P4306 &lt; EDA_Outlier_Analysis!$F$7, P4306 &gt; EDA_Outlier_Analysis!$F$8),
      "Outlier",
      "Normal"))</f>
        <v/>
      </c>
      <c r="S4306" t="str">
        <f>IF(N4306="","",
   IF(OR(N4306 &lt;EDA_Outlier_Analysis!$I$10, N4306 &gt; EDA_Outlier_Analysis!$I$11),
      "Outlier",
      "Normal"))</f>
        <v>Normal</v>
      </c>
    </row>
    <row r="4307" spans="1:19">
      <c r="A4307" t="s">
        <v>9583</v>
      </c>
      <c r="B4307" s="4">
        <v>44937</v>
      </c>
      <c r="C4307" s="2">
        <v>-26207.46</v>
      </c>
      <c r="D4307" t="s">
        <v>840</v>
      </c>
      <c r="E4307" t="s">
        <v>878</v>
      </c>
      <c r="F4307" t="s">
        <v>10</v>
      </c>
      <c r="G4307" t="s">
        <v>34</v>
      </c>
      <c r="I4307" t="s">
        <v>968</v>
      </c>
      <c r="J4307" t="s">
        <v>9584</v>
      </c>
      <c r="K4307" t="str">
        <f>IF(COUNTIF(Customers!A:A, H4307)&gt;0, "Valid", "Invalid")</f>
        <v>Invalid</v>
      </c>
      <c r="L4307" t="str">
        <f t="shared" si="335"/>
        <v>1</v>
      </c>
      <c r="M4307" t="str">
        <f t="shared" si="336"/>
        <v>2023</v>
      </c>
      <c r="N4307">
        <f t="shared" si="337"/>
        <v>-26207.46</v>
      </c>
      <c r="O4307" t="str">
        <f t="shared" si="338"/>
        <v/>
      </c>
      <c r="P4307">
        <f t="shared" si="339"/>
        <v>26207.46</v>
      </c>
      <c r="Q4307" s="48" t="str">
        <f>IF(O4307="","",
   IF(OR(O4307&lt;EDA_Outlier_Analysis!$C$10, O4307&gt;EDA_Outlier_Analysis!$C$11),
      "Outlier",
      "Normal"))</f>
        <v/>
      </c>
      <c r="R4307" t="str">
        <f>IF(P4307="","",
   IF(OR(P4307 &lt; EDA_Outlier_Analysis!$F$7, P4307 &gt; EDA_Outlier_Analysis!$F$8),
      "Outlier",
      "Normal"))</f>
        <v>Outlier</v>
      </c>
      <c r="S4307" t="str">
        <f>IF(N4307="","",
   IF(OR(N4307 &lt;EDA_Outlier_Analysis!$I$10, N4307 &gt; EDA_Outlier_Analysis!$I$11),
      "Outlier",
      "Normal"))</f>
        <v>Normal</v>
      </c>
    </row>
    <row r="4308" spans="1:19">
      <c r="A4308" t="s">
        <v>9585</v>
      </c>
      <c r="B4308" s="4">
        <v>44571</v>
      </c>
      <c r="C4308" s="2">
        <v>152909.66</v>
      </c>
      <c r="D4308" t="s">
        <v>849</v>
      </c>
      <c r="E4308" t="s">
        <v>850</v>
      </c>
      <c r="F4308" t="s">
        <v>11</v>
      </c>
      <c r="G4308" t="s">
        <v>31</v>
      </c>
      <c r="H4308" t="s">
        <v>321</v>
      </c>
      <c r="J4308" t="s">
        <v>9586</v>
      </c>
      <c r="K4308" t="str">
        <f>IF(COUNTIF(Customers!A:A, H4308)&gt;0, "Valid", "Invalid")</f>
        <v>Valid</v>
      </c>
      <c r="L4308" t="str">
        <f t="shared" si="335"/>
        <v>1</v>
      </c>
      <c r="M4308" t="str">
        <f t="shared" si="336"/>
        <v>2022</v>
      </c>
      <c r="N4308">
        <f t="shared" si="337"/>
        <v>152909.66</v>
      </c>
      <c r="O4308">
        <f t="shared" si="338"/>
        <v>152909.66</v>
      </c>
      <c r="P4308" t="str">
        <f t="shared" si="339"/>
        <v/>
      </c>
      <c r="Q4308" s="48" t="str">
        <f>IF(O4308="","",
   IF(OR(O4308&lt;EDA_Outlier_Analysis!$C$10, O4308&gt;EDA_Outlier_Analysis!$C$11),
      "Outlier",
      "Normal"))</f>
        <v>Normal</v>
      </c>
      <c r="R4308" t="str">
        <f>IF(P4308="","",
   IF(OR(P4308 &lt; EDA_Outlier_Analysis!$F$7, P4308 &gt; EDA_Outlier_Analysis!$F$8),
      "Outlier",
      "Normal"))</f>
        <v/>
      </c>
      <c r="S4308" t="str">
        <f>IF(N4308="","",
   IF(OR(N4308 &lt;EDA_Outlier_Analysis!$I$10, N4308 &gt; EDA_Outlier_Analysis!$I$11),
      "Outlier",
      "Normal"))</f>
        <v>Normal</v>
      </c>
    </row>
    <row r="4309" spans="1:19">
      <c r="A4309" t="s">
        <v>9587</v>
      </c>
      <c r="B4309" s="4">
        <v>45064</v>
      </c>
      <c r="C4309" s="2">
        <v>207510.36</v>
      </c>
      <c r="D4309" t="s">
        <v>849</v>
      </c>
      <c r="E4309" t="s">
        <v>868</v>
      </c>
      <c r="F4309" t="s">
        <v>10</v>
      </c>
      <c r="G4309" t="s">
        <v>34</v>
      </c>
      <c r="H4309" t="s">
        <v>147</v>
      </c>
      <c r="J4309" t="s">
        <v>9588</v>
      </c>
      <c r="K4309" t="str">
        <f>IF(COUNTIF(Customers!A:A, H4309)&gt;0, "Valid", "Invalid")</f>
        <v>Valid</v>
      </c>
      <c r="L4309" t="str">
        <f t="shared" si="335"/>
        <v>5</v>
      </c>
      <c r="M4309" t="str">
        <f t="shared" si="336"/>
        <v>2023</v>
      </c>
      <c r="N4309">
        <f t="shared" si="337"/>
        <v>207510.36</v>
      </c>
      <c r="O4309">
        <f t="shared" si="338"/>
        <v>207510.36</v>
      </c>
      <c r="P4309" t="str">
        <f t="shared" si="339"/>
        <v/>
      </c>
      <c r="Q4309" s="48" t="str">
        <f>IF(O4309="","",
   IF(OR(O4309&lt;EDA_Outlier_Analysis!$C$10, O4309&gt;EDA_Outlier_Analysis!$C$11),
      "Outlier",
      "Normal"))</f>
        <v>Normal</v>
      </c>
      <c r="R4309" t="str">
        <f>IF(P4309="","",
   IF(OR(P4309 &lt; EDA_Outlier_Analysis!$F$7, P4309 &gt; EDA_Outlier_Analysis!$F$8),
      "Outlier",
      "Normal"))</f>
        <v/>
      </c>
      <c r="S4309" t="str">
        <f>IF(N4309="","",
   IF(OR(N4309 &lt;EDA_Outlier_Analysis!$I$10, N4309 &gt; EDA_Outlier_Analysis!$I$11),
      "Outlier",
      "Normal"))</f>
        <v>Normal</v>
      </c>
    </row>
    <row r="4310" spans="1:19">
      <c r="A4310" t="s">
        <v>9589</v>
      </c>
      <c r="B4310" s="4">
        <v>44841</v>
      </c>
      <c r="C4310" s="2">
        <v>219221.51</v>
      </c>
      <c r="D4310" t="s">
        <v>849</v>
      </c>
      <c r="E4310" t="s">
        <v>853</v>
      </c>
      <c r="F4310" t="s">
        <v>10</v>
      </c>
      <c r="G4310" t="s">
        <v>24</v>
      </c>
      <c r="H4310" t="s">
        <v>109</v>
      </c>
      <c r="J4310" t="s">
        <v>9590</v>
      </c>
      <c r="K4310" t="str">
        <f>IF(COUNTIF(Customers!A:A, H4310)&gt;0, "Valid", "Invalid")</f>
        <v>Valid</v>
      </c>
      <c r="L4310" t="str">
        <f t="shared" si="335"/>
        <v>10</v>
      </c>
      <c r="M4310" t="str">
        <f t="shared" si="336"/>
        <v>2022</v>
      </c>
      <c r="N4310">
        <f t="shared" si="337"/>
        <v>219221.51</v>
      </c>
      <c r="O4310">
        <f t="shared" si="338"/>
        <v>219221.51</v>
      </c>
      <c r="P4310" t="str">
        <f t="shared" si="339"/>
        <v/>
      </c>
      <c r="Q4310" s="48" t="str">
        <f>IF(O4310="","",
   IF(OR(O4310&lt;EDA_Outlier_Analysis!$C$10, O4310&gt;EDA_Outlier_Analysis!$C$11),
      "Outlier",
      "Normal"))</f>
        <v>Normal</v>
      </c>
      <c r="R4310" t="str">
        <f>IF(P4310="","",
   IF(OR(P4310 &lt; EDA_Outlier_Analysis!$F$7, P4310 &gt; EDA_Outlier_Analysis!$F$8),
      "Outlier",
      "Normal"))</f>
        <v/>
      </c>
      <c r="S4310" t="str">
        <f>IF(N4310="","",
   IF(OR(N4310 &lt;EDA_Outlier_Analysis!$I$10, N4310 &gt; EDA_Outlier_Analysis!$I$11),
      "Outlier",
      "Normal"))</f>
        <v>Normal</v>
      </c>
    </row>
    <row r="4311" spans="1:19">
      <c r="A4311" t="s">
        <v>9591</v>
      </c>
      <c r="B4311" s="4">
        <v>44598</v>
      </c>
      <c r="C4311" s="2">
        <v>128534.35</v>
      </c>
      <c r="D4311" t="s">
        <v>849</v>
      </c>
      <c r="E4311" t="s">
        <v>868</v>
      </c>
      <c r="F4311" t="s">
        <v>9</v>
      </c>
      <c r="G4311" t="s">
        <v>24</v>
      </c>
      <c r="H4311" t="s">
        <v>679</v>
      </c>
      <c r="J4311" t="s">
        <v>9592</v>
      </c>
      <c r="K4311" t="str">
        <f>IF(COUNTIF(Customers!A:A, H4311)&gt;0, "Valid", "Invalid")</f>
        <v>Valid</v>
      </c>
      <c r="L4311" t="str">
        <f t="shared" si="335"/>
        <v>2</v>
      </c>
      <c r="M4311" t="str">
        <f t="shared" si="336"/>
        <v>2022</v>
      </c>
      <c r="N4311">
        <f t="shared" si="337"/>
        <v>128534.35</v>
      </c>
      <c r="O4311">
        <f t="shared" si="338"/>
        <v>128534.35</v>
      </c>
      <c r="P4311" t="str">
        <f t="shared" si="339"/>
        <v/>
      </c>
      <c r="Q4311" s="48" t="str">
        <f>IF(O4311="","",
   IF(OR(O4311&lt;EDA_Outlier_Analysis!$C$10, O4311&gt;EDA_Outlier_Analysis!$C$11),
      "Outlier",
      "Normal"))</f>
        <v>Normal</v>
      </c>
      <c r="R4311" t="str">
        <f>IF(P4311="","",
   IF(OR(P4311 &lt; EDA_Outlier_Analysis!$F$7, P4311 &gt; EDA_Outlier_Analysis!$F$8),
      "Outlier",
      "Normal"))</f>
        <v/>
      </c>
      <c r="S4311" t="str">
        <f>IF(N4311="","",
   IF(OR(N4311 &lt;EDA_Outlier_Analysis!$I$10, N4311 &gt; EDA_Outlier_Analysis!$I$11),
      "Outlier",
      "Normal"))</f>
        <v>Normal</v>
      </c>
    </row>
    <row r="4312" spans="1:19">
      <c r="A4312" t="s">
        <v>9593</v>
      </c>
      <c r="B4312" s="4">
        <v>45160</v>
      </c>
      <c r="C4312" s="2">
        <v>133877.1</v>
      </c>
      <c r="D4312" t="s">
        <v>849</v>
      </c>
      <c r="E4312" t="s">
        <v>853</v>
      </c>
      <c r="F4312" t="s">
        <v>10</v>
      </c>
      <c r="G4312" t="s">
        <v>24</v>
      </c>
      <c r="H4312" t="s">
        <v>47</v>
      </c>
      <c r="J4312" t="s">
        <v>9594</v>
      </c>
      <c r="K4312" t="str">
        <f>IF(COUNTIF(Customers!A:A, H4312)&gt;0, "Valid", "Invalid")</f>
        <v>Valid</v>
      </c>
      <c r="L4312" t="str">
        <f t="shared" si="335"/>
        <v>8</v>
      </c>
      <c r="M4312" t="str">
        <f t="shared" si="336"/>
        <v>2023</v>
      </c>
      <c r="N4312">
        <f t="shared" si="337"/>
        <v>133877.1</v>
      </c>
      <c r="O4312">
        <f t="shared" si="338"/>
        <v>133877.1</v>
      </c>
      <c r="P4312" t="str">
        <f t="shared" si="339"/>
        <v/>
      </c>
      <c r="Q4312" s="48" t="str">
        <f>IF(O4312="","",
   IF(OR(O4312&lt;EDA_Outlier_Analysis!$C$10, O4312&gt;EDA_Outlier_Analysis!$C$11),
      "Outlier",
      "Normal"))</f>
        <v>Normal</v>
      </c>
      <c r="R4312" t="str">
        <f>IF(P4312="","",
   IF(OR(P4312 &lt; EDA_Outlier_Analysis!$F$7, P4312 &gt; EDA_Outlier_Analysis!$F$8),
      "Outlier",
      "Normal"))</f>
        <v/>
      </c>
      <c r="S4312" t="str">
        <f>IF(N4312="","",
   IF(OR(N4312 &lt;EDA_Outlier_Analysis!$I$10, N4312 &gt; EDA_Outlier_Analysis!$I$11),
      "Outlier",
      "Normal"))</f>
        <v>Normal</v>
      </c>
    </row>
    <row r="4313" spans="1:19">
      <c r="A4313" t="s">
        <v>9595</v>
      </c>
      <c r="B4313" s="4">
        <v>45170</v>
      </c>
      <c r="C4313" s="2">
        <v>-45394.68</v>
      </c>
      <c r="D4313" t="s">
        <v>840</v>
      </c>
      <c r="E4313" t="s">
        <v>878</v>
      </c>
      <c r="F4313" t="s">
        <v>11</v>
      </c>
      <c r="G4313" t="s">
        <v>20</v>
      </c>
      <c r="I4313" t="s">
        <v>1435</v>
      </c>
      <c r="J4313" t="s">
        <v>9596</v>
      </c>
      <c r="K4313" t="str">
        <f>IF(COUNTIF(Customers!A:A, H4313)&gt;0, "Valid", "Invalid")</f>
        <v>Invalid</v>
      </c>
      <c r="L4313" t="str">
        <f t="shared" si="335"/>
        <v>9</v>
      </c>
      <c r="M4313" t="str">
        <f t="shared" si="336"/>
        <v>2023</v>
      </c>
      <c r="N4313">
        <f t="shared" si="337"/>
        <v>-45394.68</v>
      </c>
      <c r="O4313" t="str">
        <f t="shared" si="338"/>
        <v/>
      </c>
      <c r="P4313">
        <f t="shared" si="339"/>
        <v>45394.68</v>
      </c>
      <c r="Q4313" s="48" t="str">
        <f>IF(O4313="","",
   IF(OR(O4313&lt;EDA_Outlier_Analysis!$C$10, O4313&gt;EDA_Outlier_Analysis!$C$11),
      "Outlier",
      "Normal"))</f>
        <v/>
      </c>
      <c r="R4313" t="str">
        <f>IF(P4313="","",
   IF(OR(P4313 &lt; EDA_Outlier_Analysis!$F$7, P4313 &gt; EDA_Outlier_Analysis!$F$8),
      "Outlier",
      "Normal"))</f>
        <v>Normal</v>
      </c>
      <c r="S4313" t="str">
        <f>IF(N4313="","",
   IF(OR(N4313 &lt;EDA_Outlier_Analysis!$I$10, N4313 &gt; EDA_Outlier_Analysis!$I$11),
      "Outlier",
      "Normal"))</f>
        <v>Normal</v>
      </c>
    </row>
    <row r="4314" spans="1:19">
      <c r="A4314" t="s">
        <v>9597</v>
      </c>
      <c r="B4314" s="4">
        <v>44746</v>
      </c>
      <c r="C4314" s="2">
        <v>294074.63</v>
      </c>
      <c r="D4314" t="s">
        <v>849</v>
      </c>
      <c r="E4314" t="s">
        <v>868</v>
      </c>
      <c r="F4314" t="s">
        <v>11</v>
      </c>
      <c r="G4314" t="s">
        <v>34</v>
      </c>
      <c r="H4314" t="s">
        <v>239</v>
      </c>
      <c r="J4314" t="s">
        <v>9598</v>
      </c>
      <c r="K4314" t="str">
        <f>IF(COUNTIF(Customers!A:A, H4314)&gt;0, "Valid", "Invalid")</f>
        <v>Valid</v>
      </c>
      <c r="L4314" t="str">
        <f t="shared" si="335"/>
        <v>7</v>
      </c>
      <c r="M4314" t="str">
        <f t="shared" si="336"/>
        <v>2022</v>
      </c>
      <c r="N4314">
        <f t="shared" si="337"/>
        <v>294074.63</v>
      </c>
      <c r="O4314">
        <f t="shared" si="338"/>
        <v>294074.63</v>
      </c>
      <c r="P4314" t="str">
        <f t="shared" si="339"/>
        <v/>
      </c>
      <c r="Q4314" s="48" t="str">
        <f>IF(O4314="","",
   IF(OR(O4314&lt;EDA_Outlier_Analysis!$C$10, O4314&gt;EDA_Outlier_Analysis!$C$11),
      "Outlier",
      "Normal"))</f>
        <v>Outlier</v>
      </c>
      <c r="R4314" t="str">
        <f>IF(P4314="","",
   IF(OR(P4314 &lt; EDA_Outlier_Analysis!$F$7, P4314 &gt; EDA_Outlier_Analysis!$F$8),
      "Outlier",
      "Normal"))</f>
        <v/>
      </c>
      <c r="S4314" t="str">
        <f>IF(N4314="","",
   IF(OR(N4314 &lt;EDA_Outlier_Analysis!$I$10, N4314 &gt; EDA_Outlier_Analysis!$I$11),
      "Outlier",
      "Normal"))</f>
        <v>Normal</v>
      </c>
    </row>
    <row r="4315" spans="1:19">
      <c r="A4315" t="s">
        <v>9599</v>
      </c>
      <c r="B4315" s="4">
        <v>45275</v>
      </c>
      <c r="C4315" s="2">
        <v>224521.26</v>
      </c>
      <c r="D4315" t="s">
        <v>849</v>
      </c>
      <c r="E4315" t="s">
        <v>868</v>
      </c>
      <c r="F4315" t="s">
        <v>9</v>
      </c>
      <c r="G4315" t="s">
        <v>31</v>
      </c>
      <c r="H4315" t="s">
        <v>429</v>
      </c>
      <c r="J4315" t="s">
        <v>9600</v>
      </c>
      <c r="K4315" t="str">
        <f>IF(COUNTIF(Customers!A:A, H4315)&gt;0, "Valid", "Invalid")</f>
        <v>Valid</v>
      </c>
      <c r="L4315" t="str">
        <f t="shared" si="335"/>
        <v>12</v>
      </c>
      <c r="M4315" t="str">
        <f t="shared" si="336"/>
        <v>2023</v>
      </c>
      <c r="N4315">
        <f t="shared" si="337"/>
        <v>224521.26</v>
      </c>
      <c r="O4315">
        <f t="shared" si="338"/>
        <v>224521.26</v>
      </c>
      <c r="P4315" t="str">
        <f t="shared" si="339"/>
        <v/>
      </c>
      <c r="Q4315" s="48" t="str">
        <f>IF(O4315="","",
   IF(OR(O4315&lt;EDA_Outlier_Analysis!$C$10, O4315&gt;EDA_Outlier_Analysis!$C$11),
      "Outlier",
      "Normal"))</f>
        <v>Normal</v>
      </c>
      <c r="R4315" t="str">
        <f>IF(P4315="","",
   IF(OR(P4315 &lt; EDA_Outlier_Analysis!$F$7, P4315 &gt; EDA_Outlier_Analysis!$F$8),
      "Outlier",
      "Normal"))</f>
        <v/>
      </c>
      <c r="S4315" t="str">
        <f>IF(N4315="","",
   IF(OR(N4315 &lt;EDA_Outlier_Analysis!$I$10, N4315 &gt; EDA_Outlier_Analysis!$I$11),
      "Outlier",
      "Normal"))</f>
        <v>Normal</v>
      </c>
    </row>
    <row r="4316" spans="1:19">
      <c r="A4316" t="s">
        <v>9601</v>
      </c>
      <c r="B4316" s="4">
        <v>45255</v>
      </c>
      <c r="C4316" s="2">
        <v>-39342.75</v>
      </c>
      <c r="D4316" t="s">
        <v>840</v>
      </c>
      <c r="E4316" t="s">
        <v>905</v>
      </c>
      <c r="F4316" t="s">
        <v>10</v>
      </c>
      <c r="G4316" t="s">
        <v>31</v>
      </c>
      <c r="I4316" t="s">
        <v>1141</v>
      </c>
      <c r="J4316" t="s">
        <v>9602</v>
      </c>
      <c r="K4316" t="str">
        <f>IF(COUNTIF(Customers!A:A, H4316)&gt;0, "Valid", "Invalid")</f>
        <v>Invalid</v>
      </c>
      <c r="L4316" t="str">
        <f t="shared" si="335"/>
        <v>11</v>
      </c>
      <c r="M4316" t="str">
        <f t="shared" si="336"/>
        <v>2023</v>
      </c>
      <c r="N4316">
        <f t="shared" si="337"/>
        <v>-39342.75</v>
      </c>
      <c r="O4316" t="str">
        <f t="shared" si="338"/>
        <v/>
      </c>
      <c r="P4316">
        <f t="shared" si="339"/>
        <v>39342.75</v>
      </c>
      <c r="Q4316" s="48" t="str">
        <f>IF(O4316="","",
   IF(OR(O4316&lt;EDA_Outlier_Analysis!$C$10, O4316&gt;EDA_Outlier_Analysis!$C$11),
      "Outlier",
      "Normal"))</f>
        <v/>
      </c>
      <c r="R4316" t="str">
        <f>IF(P4316="","",
   IF(OR(P4316 &lt; EDA_Outlier_Analysis!$F$7, P4316 &gt; EDA_Outlier_Analysis!$F$8),
      "Outlier",
      "Normal"))</f>
        <v>Normal</v>
      </c>
      <c r="S4316" t="str">
        <f>IF(N4316="","",
   IF(OR(N4316 &lt;EDA_Outlier_Analysis!$I$10, N4316 &gt; EDA_Outlier_Analysis!$I$11),
      "Outlier",
      "Normal"))</f>
        <v>Normal</v>
      </c>
    </row>
    <row r="4317" spans="1:19">
      <c r="A4317" t="s">
        <v>9603</v>
      </c>
      <c r="B4317" s="4">
        <v>45124</v>
      </c>
      <c r="C4317" s="2">
        <v>-2000</v>
      </c>
      <c r="D4317" t="s">
        <v>840</v>
      </c>
      <c r="E4317" t="s">
        <v>845</v>
      </c>
      <c r="F4317" t="s">
        <v>9</v>
      </c>
      <c r="G4317" t="s">
        <v>31</v>
      </c>
      <c r="I4317" t="s">
        <v>879</v>
      </c>
      <c r="J4317" t="s">
        <v>9604</v>
      </c>
      <c r="K4317" t="str">
        <f>IF(COUNTIF(Customers!A:A, H4317)&gt;0, "Valid", "Invalid")</f>
        <v>Invalid</v>
      </c>
      <c r="L4317" t="str">
        <f t="shared" si="335"/>
        <v>7</v>
      </c>
      <c r="M4317" t="str">
        <f t="shared" si="336"/>
        <v>2023</v>
      </c>
      <c r="N4317">
        <f t="shared" si="337"/>
        <v>-2000</v>
      </c>
      <c r="O4317" t="str">
        <f t="shared" si="338"/>
        <v/>
      </c>
      <c r="P4317">
        <f t="shared" si="339"/>
        <v>2000</v>
      </c>
      <c r="Q4317" s="48" t="str">
        <f>IF(O4317="","",
   IF(OR(O4317&lt;EDA_Outlier_Analysis!$C$10, O4317&gt;EDA_Outlier_Analysis!$C$11),
      "Outlier",
      "Normal"))</f>
        <v/>
      </c>
      <c r="R4317" t="str">
        <f>IF(P4317="","",
   IF(OR(P4317 &lt; EDA_Outlier_Analysis!$F$7, P4317 &gt; EDA_Outlier_Analysis!$F$8),
      "Outlier",
      "Normal"))</f>
        <v>Outlier</v>
      </c>
      <c r="S4317" t="str">
        <f>IF(N4317="","",
   IF(OR(N4317 &lt;EDA_Outlier_Analysis!$I$10, N4317 &gt; EDA_Outlier_Analysis!$I$11),
      "Outlier",
      "Normal"))</f>
        <v>Normal</v>
      </c>
    </row>
    <row r="4318" spans="1:19">
      <c r="A4318" t="s">
        <v>9605</v>
      </c>
      <c r="B4318" s="4">
        <v>45011</v>
      </c>
      <c r="C4318" s="2">
        <v>-52404.81</v>
      </c>
      <c r="D4318" t="s">
        <v>840</v>
      </c>
      <c r="E4318" t="s">
        <v>841</v>
      </c>
      <c r="F4318" t="s">
        <v>11</v>
      </c>
      <c r="G4318" t="s">
        <v>34</v>
      </c>
      <c r="I4318" t="s">
        <v>1415</v>
      </c>
      <c r="J4318" t="s">
        <v>9606</v>
      </c>
      <c r="K4318" t="str">
        <f>IF(COUNTIF(Customers!A:A, H4318)&gt;0, "Valid", "Invalid")</f>
        <v>Invalid</v>
      </c>
      <c r="L4318" t="str">
        <f t="shared" si="335"/>
        <v>3</v>
      </c>
      <c r="M4318" t="str">
        <f t="shared" si="336"/>
        <v>2023</v>
      </c>
      <c r="N4318">
        <f t="shared" si="337"/>
        <v>-52404.81</v>
      </c>
      <c r="O4318" t="str">
        <f t="shared" si="338"/>
        <v/>
      </c>
      <c r="P4318">
        <f t="shared" si="339"/>
        <v>52404.81</v>
      </c>
      <c r="Q4318" s="48" t="str">
        <f>IF(O4318="","",
   IF(OR(O4318&lt;EDA_Outlier_Analysis!$C$10, O4318&gt;EDA_Outlier_Analysis!$C$11),
      "Outlier",
      "Normal"))</f>
        <v/>
      </c>
      <c r="R4318" t="str">
        <f>IF(P4318="","",
   IF(OR(P4318 &lt; EDA_Outlier_Analysis!$F$7, P4318 &gt; EDA_Outlier_Analysis!$F$8),
      "Outlier",
      "Normal"))</f>
        <v>Normal</v>
      </c>
      <c r="S4318" t="str">
        <f>IF(N4318="","",
   IF(OR(N4318 &lt;EDA_Outlier_Analysis!$I$10, N4318 &gt; EDA_Outlier_Analysis!$I$11),
      "Outlier",
      "Normal"))</f>
        <v>Normal</v>
      </c>
    </row>
    <row r="4319" spans="1:19">
      <c r="A4319" t="s">
        <v>9607</v>
      </c>
      <c r="B4319" s="4">
        <v>45248</v>
      </c>
      <c r="C4319" s="2">
        <v>220847.8</v>
      </c>
      <c r="D4319" t="s">
        <v>849</v>
      </c>
      <c r="E4319" t="s">
        <v>868</v>
      </c>
      <c r="F4319" t="s">
        <v>9</v>
      </c>
      <c r="G4319" t="s">
        <v>24</v>
      </c>
      <c r="H4319" t="s">
        <v>18</v>
      </c>
      <c r="J4319" t="s">
        <v>9608</v>
      </c>
      <c r="K4319" t="str">
        <f>IF(COUNTIF(Customers!A:A, H4319)&gt;0, "Valid", "Invalid")</f>
        <v>Valid</v>
      </c>
      <c r="L4319" t="str">
        <f t="shared" si="335"/>
        <v>11</v>
      </c>
      <c r="M4319" t="str">
        <f t="shared" si="336"/>
        <v>2023</v>
      </c>
      <c r="N4319">
        <f t="shared" si="337"/>
        <v>220847.8</v>
      </c>
      <c r="O4319">
        <f t="shared" si="338"/>
        <v>220847.8</v>
      </c>
      <c r="P4319" t="str">
        <f t="shared" si="339"/>
        <v/>
      </c>
      <c r="Q4319" s="48" t="str">
        <f>IF(O4319="","",
   IF(OR(O4319&lt;EDA_Outlier_Analysis!$C$10, O4319&gt;EDA_Outlier_Analysis!$C$11),
      "Outlier",
      "Normal"))</f>
        <v>Normal</v>
      </c>
      <c r="R4319" t="str">
        <f>IF(P4319="","",
   IF(OR(P4319 &lt; EDA_Outlier_Analysis!$F$7, P4319 &gt; EDA_Outlier_Analysis!$F$8),
      "Outlier",
      "Normal"))</f>
        <v/>
      </c>
      <c r="S4319" t="str">
        <f>IF(N4319="","",
   IF(OR(N4319 &lt;EDA_Outlier_Analysis!$I$10, N4319 &gt; EDA_Outlier_Analysis!$I$11),
      "Outlier",
      "Normal"))</f>
        <v>Normal</v>
      </c>
    </row>
    <row r="4320" spans="1:19">
      <c r="A4320" t="s">
        <v>9609</v>
      </c>
      <c r="B4320" s="4">
        <v>44731</v>
      </c>
      <c r="C4320" s="2">
        <v>-58727.89</v>
      </c>
      <c r="D4320" t="s">
        <v>840</v>
      </c>
      <c r="E4320" t="s">
        <v>845</v>
      </c>
      <c r="F4320" t="s">
        <v>10</v>
      </c>
      <c r="G4320" t="s">
        <v>24</v>
      </c>
      <c r="I4320" t="s">
        <v>1468</v>
      </c>
      <c r="J4320" t="s">
        <v>9610</v>
      </c>
      <c r="K4320" t="str">
        <f>IF(COUNTIF(Customers!A:A, H4320)&gt;0, "Valid", "Invalid")</f>
        <v>Invalid</v>
      </c>
      <c r="L4320" t="str">
        <f t="shared" si="335"/>
        <v>6</v>
      </c>
      <c r="M4320" t="str">
        <f t="shared" si="336"/>
        <v>2022</v>
      </c>
      <c r="N4320">
        <f t="shared" si="337"/>
        <v>-58727.89</v>
      </c>
      <c r="O4320" t="str">
        <f t="shared" si="338"/>
        <v/>
      </c>
      <c r="P4320">
        <f t="shared" si="339"/>
        <v>58727.89</v>
      </c>
      <c r="Q4320" s="48" t="str">
        <f>IF(O4320="","",
   IF(OR(O4320&lt;EDA_Outlier_Analysis!$C$10, O4320&gt;EDA_Outlier_Analysis!$C$11),
      "Outlier",
      "Normal"))</f>
        <v/>
      </c>
      <c r="R4320" t="str">
        <f>IF(P4320="","",
   IF(OR(P4320 &lt; EDA_Outlier_Analysis!$F$7, P4320 &gt; EDA_Outlier_Analysis!$F$8),
      "Outlier",
      "Normal"))</f>
        <v>Outlier</v>
      </c>
      <c r="S4320" t="str">
        <f>IF(N4320="","",
   IF(OR(N4320 &lt;EDA_Outlier_Analysis!$I$10, N4320 &gt; EDA_Outlier_Analysis!$I$11),
      "Outlier",
      "Normal"))</f>
        <v>Normal</v>
      </c>
    </row>
    <row r="4321" spans="1:19">
      <c r="A4321" t="s">
        <v>9611</v>
      </c>
      <c r="B4321" s="4">
        <v>44628</v>
      </c>
      <c r="C4321" s="2">
        <v>-44904.24</v>
      </c>
      <c r="D4321" t="s">
        <v>840</v>
      </c>
      <c r="E4321" t="s">
        <v>841</v>
      </c>
      <c r="F4321" t="s">
        <v>11</v>
      </c>
      <c r="G4321" t="s">
        <v>24</v>
      </c>
      <c r="I4321" t="s">
        <v>965</v>
      </c>
      <c r="J4321" t="s">
        <v>9612</v>
      </c>
      <c r="K4321" t="str">
        <f>IF(COUNTIF(Customers!A:A, H4321)&gt;0, "Valid", "Invalid")</f>
        <v>Invalid</v>
      </c>
      <c r="L4321" t="str">
        <f t="shared" si="335"/>
        <v>3</v>
      </c>
      <c r="M4321" t="str">
        <f t="shared" si="336"/>
        <v>2022</v>
      </c>
      <c r="N4321">
        <f t="shared" si="337"/>
        <v>-44904.24</v>
      </c>
      <c r="O4321" t="str">
        <f t="shared" si="338"/>
        <v/>
      </c>
      <c r="P4321">
        <f t="shared" si="339"/>
        <v>44904.24</v>
      </c>
      <c r="Q4321" s="48" t="str">
        <f>IF(O4321="","",
   IF(OR(O4321&lt;EDA_Outlier_Analysis!$C$10, O4321&gt;EDA_Outlier_Analysis!$C$11),
      "Outlier",
      "Normal"))</f>
        <v/>
      </c>
      <c r="R4321" t="str">
        <f>IF(P4321="","",
   IF(OR(P4321 &lt; EDA_Outlier_Analysis!$F$7, P4321 &gt; EDA_Outlier_Analysis!$F$8),
      "Outlier",
      "Normal"))</f>
        <v>Normal</v>
      </c>
      <c r="S4321" t="str">
        <f>IF(N4321="","",
   IF(OR(N4321 &lt;EDA_Outlier_Analysis!$I$10, N4321 &gt; EDA_Outlier_Analysis!$I$11),
      "Outlier",
      "Normal"))</f>
        <v>Normal</v>
      </c>
    </row>
    <row r="4322" spans="1:19">
      <c r="A4322" t="s">
        <v>9613</v>
      </c>
      <c r="B4322" s="4">
        <v>45023</v>
      </c>
      <c r="C4322" s="2">
        <v>117937.2</v>
      </c>
      <c r="D4322" t="s">
        <v>849</v>
      </c>
      <c r="E4322" t="s">
        <v>850</v>
      </c>
      <c r="F4322" t="s">
        <v>10</v>
      </c>
      <c r="G4322" t="s">
        <v>24</v>
      </c>
      <c r="H4322" t="s">
        <v>657</v>
      </c>
      <c r="J4322" t="s">
        <v>9614</v>
      </c>
      <c r="K4322" t="str">
        <f>IF(COUNTIF(Customers!A:A, H4322)&gt;0, "Valid", "Invalid")</f>
        <v>Valid</v>
      </c>
      <c r="L4322" t="str">
        <f t="shared" si="335"/>
        <v>4</v>
      </c>
      <c r="M4322" t="str">
        <f t="shared" si="336"/>
        <v>2023</v>
      </c>
      <c r="N4322">
        <f t="shared" si="337"/>
        <v>117937.2</v>
      </c>
      <c r="O4322">
        <f t="shared" si="338"/>
        <v>117937.2</v>
      </c>
      <c r="P4322" t="str">
        <f t="shared" si="339"/>
        <v/>
      </c>
      <c r="Q4322" s="48" t="str">
        <f>IF(O4322="","",
   IF(OR(O4322&lt;EDA_Outlier_Analysis!$C$10, O4322&gt;EDA_Outlier_Analysis!$C$11),
      "Outlier",
      "Normal"))</f>
        <v>Normal</v>
      </c>
      <c r="R4322" t="str">
        <f>IF(P4322="","",
   IF(OR(P4322 &lt; EDA_Outlier_Analysis!$F$7, P4322 &gt; EDA_Outlier_Analysis!$F$8),
      "Outlier",
      "Normal"))</f>
        <v/>
      </c>
      <c r="S4322" t="str">
        <f>IF(N4322="","",
   IF(OR(N4322 &lt;EDA_Outlier_Analysis!$I$10, N4322 &gt; EDA_Outlier_Analysis!$I$11),
      "Outlier",
      "Normal"))</f>
        <v>Normal</v>
      </c>
    </row>
    <row r="4323" spans="1:19">
      <c r="A4323" t="s">
        <v>9615</v>
      </c>
      <c r="B4323" s="4">
        <v>45173</v>
      </c>
      <c r="C4323" s="2">
        <v>10831.45</v>
      </c>
      <c r="D4323" t="s">
        <v>971</v>
      </c>
      <c r="E4323" t="s">
        <v>971</v>
      </c>
      <c r="F4323" t="s">
        <v>10</v>
      </c>
      <c r="G4323" t="s">
        <v>34</v>
      </c>
      <c r="J4323" t="s">
        <v>9616</v>
      </c>
      <c r="K4323" t="str">
        <f>IF(COUNTIF(Customers!A:A, H4323)&gt;0, "Valid", "Invalid")</f>
        <v>Invalid</v>
      </c>
      <c r="L4323" t="str">
        <f t="shared" si="335"/>
        <v>9</v>
      </c>
      <c r="M4323" t="str">
        <f t="shared" si="336"/>
        <v>2023</v>
      </c>
      <c r="N4323">
        <f t="shared" si="337"/>
        <v>-10831.45</v>
      </c>
      <c r="O4323" t="str">
        <f t="shared" si="338"/>
        <v/>
      </c>
      <c r="P4323" t="str">
        <f t="shared" si="339"/>
        <v/>
      </c>
      <c r="Q4323" s="48" t="str">
        <f>IF(O4323="","",
   IF(OR(O4323&lt;EDA_Outlier_Analysis!$C$10, O4323&gt;EDA_Outlier_Analysis!$C$11),
      "Outlier",
      "Normal"))</f>
        <v/>
      </c>
      <c r="R4323" t="str">
        <f>IF(P4323="","",
   IF(OR(P4323 &lt; EDA_Outlier_Analysis!$F$7, P4323 &gt; EDA_Outlier_Analysis!$F$8),
      "Outlier",
      "Normal"))</f>
        <v/>
      </c>
      <c r="S4323" t="str">
        <f>IF(N4323="","",
   IF(OR(N4323 &lt;EDA_Outlier_Analysis!$I$10, N4323 &gt; EDA_Outlier_Analysis!$I$11),
      "Outlier",
      "Normal"))</f>
        <v>Normal</v>
      </c>
    </row>
    <row r="4324" spans="1:19">
      <c r="A4324" t="s">
        <v>9617</v>
      </c>
      <c r="B4324" s="4">
        <v>45166</v>
      </c>
      <c r="C4324" s="2">
        <v>16558.82</v>
      </c>
      <c r="D4324" t="s">
        <v>849</v>
      </c>
      <c r="E4324" t="s">
        <v>853</v>
      </c>
      <c r="F4324" t="s">
        <v>10</v>
      </c>
      <c r="G4324" t="s">
        <v>31</v>
      </c>
      <c r="H4324" t="s">
        <v>573</v>
      </c>
      <c r="J4324" t="s">
        <v>9618</v>
      </c>
      <c r="K4324" t="str">
        <f>IF(COUNTIF(Customers!A:A, H4324)&gt;0, "Valid", "Invalid")</f>
        <v>Valid</v>
      </c>
      <c r="L4324" t="str">
        <f t="shared" si="335"/>
        <v>8</v>
      </c>
      <c r="M4324" t="str">
        <f t="shared" si="336"/>
        <v>2023</v>
      </c>
      <c r="N4324">
        <f t="shared" si="337"/>
        <v>16558.82</v>
      </c>
      <c r="O4324">
        <f t="shared" si="338"/>
        <v>16558.82</v>
      </c>
      <c r="P4324" t="str">
        <f t="shared" si="339"/>
        <v/>
      </c>
      <c r="Q4324" s="48" t="str">
        <f>IF(O4324="","",
   IF(OR(O4324&lt;EDA_Outlier_Analysis!$C$10, O4324&gt;EDA_Outlier_Analysis!$C$11),
      "Outlier",
      "Normal"))</f>
        <v>Outlier</v>
      </c>
      <c r="R4324" t="str">
        <f>IF(P4324="","",
   IF(OR(P4324 &lt; EDA_Outlier_Analysis!$F$7, P4324 &gt; EDA_Outlier_Analysis!$F$8),
      "Outlier",
      "Normal"))</f>
        <v/>
      </c>
      <c r="S4324" t="str">
        <f>IF(N4324="","",
   IF(OR(N4324 &lt;EDA_Outlier_Analysis!$I$10, N4324 &gt; EDA_Outlier_Analysis!$I$11),
      "Outlier",
      "Normal"))</f>
        <v>Normal</v>
      </c>
    </row>
    <row r="4325" spans="1:19">
      <c r="A4325" t="s">
        <v>9619</v>
      </c>
      <c r="B4325" s="4">
        <v>45086</v>
      </c>
      <c r="C4325" s="2">
        <v>-28271.64</v>
      </c>
      <c r="D4325" t="s">
        <v>840</v>
      </c>
      <c r="E4325" t="s">
        <v>878</v>
      </c>
      <c r="F4325" t="s">
        <v>10</v>
      </c>
      <c r="G4325" t="s">
        <v>34</v>
      </c>
      <c r="I4325" t="s">
        <v>1174</v>
      </c>
      <c r="J4325" t="s">
        <v>9620</v>
      </c>
      <c r="K4325" t="str">
        <f>IF(COUNTIF(Customers!A:A, H4325)&gt;0, "Valid", "Invalid")</f>
        <v>Invalid</v>
      </c>
      <c r="L4325" t="str">
        <f t="shared" si="335"/>
        <v>6</v>
      </c>
      <c r="M4325" t="str">
        <f t="shared" si="336"/>
        <v>2023</v>
      </c>
      <c r="N4325">
        <f t="shared" si="337"/>
        <v>-28271.64</v>
      </c>
      <c r="O4325" t="str">
        <f t="shared" si="338"/>
        <v/>
      </c>
      <c r="P4325">
        <f t="shared" si="339"/>
        <v>28271.64</v>
      </c>
      <c r="Q4325" s="48" t="str">
        <f>IF(O4325="","",
   IF(OR(O4325&lt;EDA_Outlier_Analysis!$C$10, O4325&gt;EDA_Outlier_Analysis!$C$11),
      "Outlier",
      "Normal"))</f>
        <v/>
      </c>
      <c r="R4325" t="str">
        <f>IF(P4325="","",
   IF(OR(P4325 &lt; EDA_Outlier_Analysis!$F$7, P4325 &gt; EDA_Outlier_Analysis!$F$8),
      "Outlier",
      "Normal"))</f>
        <v>Normal</v>
      </c>
      <c r="S4325" t="str">
        <f>IF(N4325="","",
   IF(OR(N4325 &lt;EDA_Outlier_Analysis!$I$10, N4325 &gt; EDA_Outlier_Analysis!$I$11),
      "Outlier",
      "Normal"))</f>
        <v>Normal</v>
      </c>
    </row>
    <row r="4326" spans="1:19">
      <c r="A4326" t="s">
        <v>9621</v>
      </c>
      <c r="B4326" s="4">
        <v>44753</v>
      </c>
      <c r="C4326" s="2">
        <v>151040.73000000001</v>
      </c>
      <c r="D4326" t="s">
        <v>849</v>
      </c>
      <c r="E4326" t="s">
        <v>868</v>
      </c>
      <c r="F4326" t="s">
        <v>10</v>
      </c>
      <c r="G4326" t="s">
        <v>31</v>
      </c>
      <c r="H4326" t="s">
        <v>653</v>
      </c>
      <c r="J4326" t="s">
        <v>9622</v>
      </c>
      <c r="K4326" t="str">
        <f>IF(COUNTIF(Customers!A:A, H4326)&gt;0, "Valid", "Invalid")</f>
        <v>Valid</v>
      </c>
      <c r="L4326" t="str">
        <f t="shared" si="335"/>
        <v>7</v>
      </c>
      <c r="M4326" t="str">
        <f t="shared" si="336"/>
        <v>2022</v>
      </c>
      <c r="N4326">
        <f t="shared" si="337"/>
        <v>151040.73000000001</v>
      </c>
      <c r="O4326">
        <f t="shared" si="338"/>
        <v>151040.73000000001</v>
      </c>
      <c r="P4326" t="str">
        <f t="shared" si="339"/>
        <v/>
      </c>
      <c r="Q4326" s="48" t="str">
        <f>IF(O4326="","",
   IF(OR(O4326&lt;EDA_Outlier_Analysis!$C$10, O4326&gt;EDA_Outlier_Analysis!$C$11),
      "Outlier",
      "Normal"))</f>
        <v>Normal</v>
      </c>
      <c r="R4326" t="str">
        <f>IF(P4326="","",
   IF(OR(P4326 &lt; EDA_Outlier_Analysis!$F$7, P4326 &gt; EDA_Outlier_Analysis!$F$8),
      "Outlier",
      "Normal"))</f>
        <v/>
      </c>
      <c r="S4326" t="str">
        <f>IF(N4326="","",
   IF(OR(N4326 &lt;EDA_Outlier_Analysis!$I$10, N4326 &gt; EDA_Outlier_Analysis!$I$11),
      "Outlier",
      "Normal"))</f>
        <v>Normal</v>
      </c>
    </row>
    <row r="4327" spans="1:19">
      <c r="A4327" t="s">
        <v>9623</v>
      </c>
      <c r="B4327" s="4">
        <v>44829</v>
      </c>
      <c r="C4327" s="2">
        <v>132458.56</v>
      </c>
      <c r="D4327" t="s">
        <v>849</v>
      </c>
      <c r="E4327" t="s">
        <v>868</v>
      </c>
      <c r="F4327" t="s">
        <v>9</v>
      </c>
      <c r="G4327" t="s">
        <v>34</v>
      </c>
      <c r="H4327" t="s">
        <v>97</v>
      </c>
      <c r="J4327" t="s">
        <v>9624</v>
      </c>
      <c r="K4327" t="str">
        <f>IF(COUNTIF(Customers!A:A, H4327)&gt;0, "Valid", "Invalid")</f>
        <v>Valid</v>
      </c>
      <c r="L4327" t="str">
        <f t="shared" si="335"/>
        <v>9</v>
      </c>
      <c r="M4327" t="str">
        <f t="shared" si="336"/>
        <v>2022</v>
      </c>
      <c r="N4327">
        <f t="shared" si="337"/>
        <v>132458.56</v>
      </c>
      <c r="O4327">
        <f t="shared" si="338"/>
        <v>132458.56</v>
      </c>
      <c r="P4327" t="str">
        <f t="shared" si="339"/>
        <v/>
      </c>
      <c r="Q4327" s="48" t="str">
        <f>IF(O4327="","",
   IF(OR(O4327&lt;EDA_Outlier_Analysis!$C$10, O4327&gt;EDA_Outlier_Analysis!$C$11),
      "Outlier",
      "Normal"))</f>
        <v>Normal</v>
      </c>
      <c r="R4327" t="str">
        <f>IF(P4327="","",
   IF(OR(P4327 &lt; EDA_Outlier_Analysis!$F$7, P4327 &gt; EDA_Outlier_Analysis!$F$8),
      "Outlier",
      "Normal"))</f>
        <v/>
      </c>
      <c r="S4327" t="str">
        <f>IF(N4327="","",
   IF(OR(N4327 &lt;EDA_Outlier_Analysis!$I$10, N4327 &gt; EDA_Outlier_Analysis!$I$11),
      "Outlier",
      "Normal"))</f>
        <v>Normal</v>
      </c>
    </row>
    <row r="4328" spans="1:19">
      <c r="A4328" t="s">
        <v>9625</v>
      </c>
      <c r="B4328" s="4">
        <v>44692</v>
      </c>
      <c r="C4328" s="2">
        <v>-51324.86</v>
      </c>
      <c r="D4328" t="s">
        <v>840</v>
      </c>
      <c r="E4328" t="s">
        <v>845</v>
      </c>
      <c r="F4328" t="s">
        <v>11</v>
      </c>
      <c r="G4328" t="s">
        <v>34</v>
      </c>
      <c r="I4328" t="s">
        <v>1412</v>
      </c>
      <c r="J4328" t="s">
        <v>9626</v>
      </c>
      <c r="K4328" t="str">
        <f>IF(COUNTIF(Customers!A:A, H4328)&gt;0, "Valid", "Invalid")</f>
        <v>Invalid</v>
      </c>
      <c r="L4328" t="str">
        <f t="shared" si="335"/>
        <v>5</v>
      </c>
      <c r="M4328" t="str">
        <f t="shared" si="336"/>
        <v>2022</v>
      </c>
      <c r="N4328">
        <f t="shared" si="337"/>
        <v>-51324.86</v>
      </c>
      <c r="O4328" t="str">
        <f t="shared" si="338"/>
        <v/>
      </c>
      <c r="P4328">
        <f t="shared" si="339"/>
        <v>51324.86</v>
      </c>
      <c r="Q4328" s="48" t="str">
        <f>IF(O4328="","",
   IF(OR(O4328&lt;EDA_Outlier_Analysis!$C$10, O4328&gt;EDA_Outlier_Analysis!$C$11),
      "Outlier",
      "Normal"))</f>
        <v/>
      </c>
      <c r="R4328" t="str">
        <f>IF(P4328="","",
   IF(OR(P4328 &lt; EDA_Outlier_Analysis!$F$7, P4328 &gt; EDA_Outlier_Analysis!$F$8),
      "Outlier",
      "Normal"))</f>
        <v>Normal</v>
      </c>
      <c r="S4328" t="str">
        <f>IF(N4328="","",
   IF(OR(N4328 &lt;EDA_Outlier_Analysis!$I$10, N4328 &gt; EDA_Outlier_Analysis!$I$11),
      "Outlier",
      "Normal"))</f>
        <v>Normal</v>
      </c>
    </row>
    <row r="4329" spans="1:19">
      <c r="A4329" t="s">
        <v>9627</v>
      </c>
      <c r="B4329" s="4">
        <v>44774</v>
      </c>
      <c r="C4329" s="2">
        <v>148528.39000000001</v>
      </c>
      <c r="D4329" t="s">
        <v>849</v>
      </c>
      <c r="E4329" t="s">
        <v>850</v>
      </c>
      <c r="F4329" t="s">
        <v>10</v>
      </c>
      <c r="G4329" t="s">
        <v>31</v>
      </c>
      <c r="H4329" t="s">
        <v>57</v>
      </c>
      <c r="J4329" t="s">
        <v>9628</v>
      </c>
      <c r="K4329" t="str">
        <f>IF(COUNTIF(Customers!A:A, H4329)&gt;0, "Valid", "Invalid")</f>
        <v>Valid</v>
      </c>
      <c r="L4329" t="str">
        <f t="shared" si="335"/>
        <v>8</v>
      </c>
      <c r="M4329" t="str">
        <f t="shared" si="336"/>
        <v>2022</v>
      </c>
      <c r="N4329">
        <f t="shared" si="337"/>
        <v>148528.39000000001</v>
      </c>
      <c r="O4329">
        <f t="shared" si="338"/>
        <v>148528.39000000001</v>
      </c>
      <c r="P4329" t="str">
        <f t="shared" si="339"/>
        <v/>
      </c>
      <c r="Q4329" s="48" t="str">
        <f>IF(O4329="","",
   IF(OR(O4329&lt;EDA_Outlier_Analysis!$C$10, O4329&gt;EDA_Outlier_Analysis!$C$11),
      "Outlier",
      "Normal"))</f>
        <v>Normal</v>
      </c>
      <c r="R4329" t="str">
        <f>IF(P4329="","",
   IF(OR(P4329 &lt; EDA_Outlier_Analysis!$F$7, P4329 &gt; EDA_Outlier_Analysis!$F$8),
      "Outlier",
      "Normal"))</f>
        <v/>
      </c>
      <c r="S4329" t="str">
        <f>IF(N4329="","",
   IF(OR(N4329 &lt;EDA_Outlier_Analysis!$I$10, N4329 &gt; EDA_Outlier_Analysis!$I$11),
      "Outlier",
      "Normal"))</f>
        <v>Normal</v>
      </c>
    </row>
    <row r="4330" spans="1:19">
      <c r="A4330" t="s">
        <v>9629</v>
      </c>
      <c r="B4330" s="4">
        <v>45031</v>
      </c>
      <c r="C4330" s="2">
        <v>25650.39</v>
      </c>
      <c r="D4330" t="s">
        <v>873</v>
      </c>
      <c r="E4330" t="s">
        <v>873</v>
      </c>
      <c r="F4330" t="s">
        <v>11</v>
      </c>
      <c r="G4330" t="s">
        <v>24</v>
      </c>
      <c r="J4330" t="s">
        <v>9630</v>
      </c>
      <c r="K4330" t="str">
        <f>IF(COUNTIF(Customers!A:A, H4330)&gt;0, "Valid", "Invalid")</f>
        <v>Invalid</v>
      </c>
      <c r="L4330" t="str">
        <f t="shared" si="335"/>
        <v>4</v>
      </c>
      <c r="M4330" t="str">
        <f t="shared" si="336"/>
        <v>2023</v>
      </c>
      <c r="N4330">
        <f t="shared" si="337"/>
        <v>-25650.39</v>
      </c>
      <c r="O4330" t="str">
        <f t="shared" si="338"/>
        <v/>
      </c>
      <c r="P4330" t="str">
        <f t="shared" si="339"/>
        <v/>
      </c>
      <c r="Q4330" s="48" t="str">
        <f>IF(O4330="","",
   IF(OR(O4330&lt;EDA_Outlier_Analysis!$C$10, O4330&gt;EDA_Outlier_Analysis!$C$11),
      "Outlier",
      "Normal"))</f>
        <v/>
      </c>
      <c r="R4330" t="str">
        <f>IF(P4330="","",
   IF(OR(P4330 &lt; EDA_Outlier_Analysis!$F$7, P4330 &gt; EDA_Outlier_Analysis!$F$8),
      "Outlier",
      "Normal"))</f>
        <v/>
      </c>
      <c r="S4330" t="str">
        <f>IF(N4330="","",
   IF(OR(N4330 &lt;EDA_Outlier_Analysis!$I$10, N4330 &gt; EDA_Outlier_Analysis!$I$11),
      "Outlier",
      "Normal"))</f>
        <v>Normal</v>
      </c>
    </row>
    <row r="4331" spans="1:19">
      <c r="A4331" t="s">
        <v>9631</v>
      </c>
      <c r="B4331" s="4">
        <v>45095</v>
      </c>
      <c r="C4331" s="2">
        <v>136950.59</v>
      </c>
      <c r="D4331" t="s">
        <v>849</v>
      </c>
      <c r="E4331" t="s">
        <v>850</v>
      </c>
      <c r="F4331" t="s">
        <v>9</v>
      </c>
      <c r="G4331" t="s">
        <v>20</v>
      </c>
      <c r="H4331" t="s">
        <v>25</v>
      </c>
      <c r="J4331" t="s">
        <v>9632</v>
      </c>
      <c r="K4331" t="str">
        <f>IF(COUNTIF(Customers!A:A, H4331)&gt;0, "Valid", "Invalid")</f>
        <v>Valid</v>
      </c>
      <c r="L4331" t="str">
        <f t="shared" si="335"/>
        <v>6</v>
      </c>
      <c r="M4331" t="str">
        <f t="shared" si="336"/>
        <v>2023</v>
      </c>
      <c r="N4331">
        <f t="shared" si="337"/>
        <v>136950.59</v>
      </c>
      <c r="O4331">
        <f t="shared" si="338"/>
        <v>136950.59</v>
      </c>
      <c r="P4331" t="str">
        <f t="shared" si="339"/>
        <v/>
      </c>
      <c r="Q4331" s="48" t="str">
        <f>IF(O4331="","",
   IF(OR(O4331&lt;EDA_Outlier_Analysis!$C$10, O4331&gt;EDA_Outlier_Analysis!$C$11),
      "Outlier",
      "Normal"))</f>
        <v>Normal</v>
      </c>
      <c r="R4331" t="str">
        <f>IF(P4331="","",
   IF(OR(P4331 &lt; EDA_Outlier_Analysis!$F$7, P4331 &gt; EDA_Outlier_Analysis!$F$8),
      "Outlier",
      "Normal"))</f>
        <v/>
      </c>
      <c r="S4331" t="str">
        <f>IF(N4331="","",
   IF(OR(N4331 &lt;EDA_Outlier_Analysis!$I$10, N4331 &gt; EDA_Outlier_Analysis!$I$11),
      "Outlier",
      "Normal"))</f>
        <v>Normal</v>
      </c>
    </row>
    <row r="4332" spans="1:19">
      <c r="A4332" t="s">
        <v>9633</v>
      </c>
      <c r="B4332" s="4">
        <v>44598</v>
      </c>
      <c r="C4332" s="2">
        <v>-44864.88</v>
      </c>
      <c r="D4332" t="s">
        <v>840</v>
      </c>
      <c r="E4332" t="s">
        <v>856</v>
      </c>
      <c r="F4332" t="s">
        <v>10</v>
      </c>
      <c r="G4332" t="s">
        <v>34</v>
      </c>
      <c r="I4332" t="s">
        <v>1086</v>
      </c>
      <c r="J4332" t="s">
        <v>9634</v>
      </c>
      <c r="K4332" t="str">
        <f>IF(COUNTIF(Customers!A:A, H4332)&gt;0, "Valid", "Invalid")</f>
        <v>Invalid</v>
      </c>
      <c r="L4332" t="str">
        <f t="shared" si="335"/>
        <v>2</v>
      </c>
      <c r="M4332" t="str">
        <f t="shared" si="336"/>
        <v>2022</v>
      </c>
      <c r="N4332">
        <f t="shared" si="337"/>
        <v>-44864.88</v>
      </c>
      <c r="O4332" t="str">
        <f t="shared" si="338"/>
        <v/>
      </c>
      <c r="P4332">
        <f t="shared" si="339"/>
        <v>44864.88</v>
      </c>
      <c r="Q4332" s="48" t="str">
        <f>IF(O4332="","",
   IF(OR(O4332&lt;EDA_Outlier_Analysis!$C$10, O4332&gt;EDA_Outlier_Analysis!$C$11),
      "Outlier",
      "Normal"))</f>
        <v/>
      </c>
      <c r="R4332" t="str">
        <f>IF(P4332="","",
   IF(OR(P4332 &lt; EDA_Outlier_Analysis!$F$7, P4332 &gt; EDA_Outlier_Analysis!$F$8),
      "Outlier",
      "Normal"))</f>
        <v>Normal</v>
      </c>
      <c r="S4332" t="str">
        <f>IF(N4332="","",
   IF(OR(N4332 &lt;EDA_Outlier_Analysis!$I$10, N4332 &gt; EDA_Outlier_Analysis!$I$11),
      "Outlier",
      "Normal"))</f>
        <v>Normal</v>
      </c>
    </row>
    <row r="4333" spans="1:19">
      <c r="A4333" t="s">
        <v>9635</v>
      </c>
      <c r="B4333" s="4">
        <v>45099</v>
      </c>
      <c r="C4333" s="2">
        <v>189949.71</v>
      </c>
      <c r="D4333" t="s">
        <v>849</v>
      </c>
      <c r="E4333" t="s">
        <v>850</v>
      </c>
      <c r="F4333" t="s">
        <v>11</v>
      </c>
      <c r="G4333" t="s">
        <v>34</v>
      </c>
      <c r="H4333" t="s">
        <v>691</v>
      </c>
      <c r="J4333" t="s">
        <v>9636</v>
      </c>
      <c r="K4333" t="str">
        <f>IF(COUNTIF(Customers!A:A, H4333)&gt;0, "Valid", "Invalid")</f>
        <v>Valid</v>
      </c>
      <c r="L4333" t="str">
        <f t="shared" si="335"/>
        <v>6</v>
      </c>
      <c r="M4333" t="str">
        <f t="shared" si="336"/>
        <v>2023</v>
      </c>
      <c r="N4333">
        <f t="shared" si="337"/>
        <v>189949.71</v>
      </c>
      <c r="O4333">
        <f t="shared" si="338"/>
        <v>189949.71</v>
      </c>
      <c r="P4333" t="str">
        <f t="shared" si="339"/>
        <v/>
      </c>
      <c r="Q4333" s="48" t="str">
        <f>IF(O4333="","",
   IF(OR(O4333&lt;EDA_Outlier_Analysis!$C$10, O4333&gt;EDA_Outlier_Analysis!$C$11),
      "Outlier",
      "Normal"))</f>
        <v>Normal</v>
      </c>
      <c r="R4333" t="str">
        <f>IF(P4333="","",
   IF(OR(P4333 &lt; EDA_Outlier_Analysis!$F$7, P4333 &gt; EDA_Outlier_Analysis!$F$8),
      "Outlier",
      "Normal"))</f>
        <v/>
      </c>
      <c r="S4333" t="str">
        <f>IF(N4333="","",
   IF(OR(N4333 &lt;EDA_Outlier_Analysis!$I$10, N4333 &gt; EDA_Outlier_Analysis!$I$11),
      "Outlier",
      "Normal"))</f>
        <v>Normal</v>
      </c>
    </row>
    <row r="4334" spans="1:19">
      <c r="A4334" t="s">
        <v>9637</v>
      </c>
      <c r="B4334" s="4">
        <v>45128</v>
      </c>
      <c r="C4334" s="2">
        <v>-44004.03</v>
      </c>
      <c r="D4334" t="s">
        <v>840</v>
      </c>
      <c r="E4334" t="s">
        <v>841</v>
      </c>
      <c r="F4334" t="s">
        <v>10</v>
      </c>
      <c r="G4334" t="s">
        <v>34</v>
      </c>
      <c r="I4334" t="s">
        <v>1096</v>
      </c>
      <c r="J4334" t="s">
        <v>9638</v>
      </c>
      <c r="K4334" t="str">
        <f>IF(COUNTIF(Customers!A:A, H4334)&gt;0, "Valid", "Invalid")</f>
        <v>Invalid</v>
      </c>
      <c r="L4334" t="str">
        <f t="shared" si="335"/>
        <v>7</v>
      </c>
      <c r="M4334" t="str">
        <f t="shared" si="336"/>
        <v>2023</v>
      </c>
      <c r="N4334">
        <f t="shared" si="337"/>
        <v>-44004.03</v>
      </c>
      <c r="O4334" t="str">
        <f t="shared" si="338"/>
        <v/>
      </c>
      <c r="P4334">
        <f t="shared" si="339"/>
        <v>44004.03</v>
      </c>
      <c r="Q4334" s="48" t="str">
        <f>IF(O4334="","",
   IF(OR(O4334&lt;EDA_Outlier_Analysis!$C$10, O4334&gt;EDA_Outlier_Analysis!$C$11),
      "Outlier",
      "Normal"))</f>
        <v/>
      </c>
      <c r="R4334" t="str">
        <f>IF(P4334="","",
   IF(OR(P4334 &lt; EDA_Outlier_Analysis!$F$7, P4334 &gt; EDA_Outlier_Analysis!$F$8),
      "Outlier",
      "Normal"))</f>
        <v>Normal</v>
      </c>
      <c r="S4334" t="str">
        <f>IF(N4334="","",
   IF(OR(N4334 &lt;EDA_Outlier_Analysis!$I$10, N4334 &gt; EDA_Outlier_Analysis!$I$11),
      "Outlier",
      "Normal"))</f>
        <v>Normal</v>
      </c>
    </row>
    <row r="4335" spans="1:19">
      <c r="A4335" t="s">
        <v>9639</v>
      </c>
      <c r="B4335" s="4">
        <v>44602</v>
      </c>
      <c r="C4335" s="2">
        <v>92869.75</v>
      </c>
      <c r="D4335" t="s">
        <v>849</v>
      </c>
      <c r="E4335" t="s">
        <v>853</v>
      </c>
      <c r="F4335" t="s">
        <v>10</v>
      </c>
      <c r="G4335" t="s">
        <v>34</v>
      </c>
      <c r="H4335" t="s">
        <v>107</v>
      </c>
      <c r="J4335" t="s">
        <v>9640</v>
      </c>
      <c r="K4335" t="str">
        <f>IF(COUNTIF(Customers!A:A, H4335)&gt;0, "Valid", "Invalid")</f>
        <v>Valid</v>
      </c>
      <c r="L4335" t="str">
        <f t="shared" si="335"/>
        <v>2</v>
      </c>
      <c r="M4335" t="str">
        <f t="shared" si="336"/>
        <v>2022</v>
      </c>
      <c r="N4335">
        <f t="shared" si="337"/>
        <v>92869.75</v>
      </c>
      <c r="O4335">
        <f t="shared" si="338"/>
        <v>92869.75</v>
      </c>
      <c r="P4335" t="str">
        <f t="shared" si="339"/>
        <v/>
      </c>
      <c r="Q4335" s="48" t="str">
        <f>IF(O4335="","",
   IF(OR(O4335&lt;EDA_Outlier_Analysis!$C$10, O4335&gt;EDA_Outlier_Analysis!$C$11),
      "Outlier",
      "Normal"))</f>
        <v>Normal</v>
      </c>
      <c r="R4335" t="str">
        <f>IF(P4335="","",
   IF(OR(P4335 &lt; EDA_Outlier_Analysis!$F$7, P4335 &gt; EDA_Outlier_Analysis!$F$8),
      "Outlier",
      "Normal"))</f>
        <v/>
      </c>
      <c r="S4335" t="str">
        <f>IF(N4335="","",
   IF(OR(N4335 &lt;EDA_Outlier_Analysis!$I$10, N4335 &gt; EDA_Outlier_Analysis!$I$11),
      "Outlier",
      "Normal"))</f>
        <v>Normal</v>
      </c>
    </row>
    <row r="4336" spans="1:19">
      <c r="A4336" t="s">
        <v>9641</v>
      </c>
      <c r="B4336" s="4">
        <v>44655</v>
      </c>
      <c r="C4336" s="2">
        <v>135871.87</v>
      </c>
      <c r="D4336" t="s">
        <v>849</v>
      </c>
      <c r="E4336" t="s">
        <v>853</v>
      </c>
      <c r="F4336" t="s">
        <v>11</v>
      </c>
      <c r="G4336" t="s">
        <v>34</v>
      </c>
      <c r="H4336" t="s">
        <v>733</v>
      </c>
      <c r="J4336" t="s">
        <v>9642</v>
      </c>
      <c r="K4336" t="str">
        <f>IF(COUNTIF(Customers!A:A, H4336)&gt;0, "Valid", "Invalid")</f>
        <v>Valid</v>
      </c>
      <c r="L4336" t="str">
        <f t="shared" si="335"/>
        <v>4</v>
      </c>
      <c r="M4336" t="str">
        <f t="shared" si="336"/>
        <v>2022</v>
      </c>
      <c r="N4336">
        <f t="shared" si="337"/>
        <v>135871.87</v>
      </c>
      <c r="O4336">
        <f t="shared" si="338"/>
        <v>135871.87</v>
      </c>
      <c r="P4336" t="str">
        <f t="shared" si="339"/>
        <v/>
      </c>
      <c r="Q4336" s="48" t="str">
        <f>IF(O4336="","",
   IF(OR(O4336&lt;EDA_Outlier_Analysis!$C$10, O4336&gt;EDA_Outlier_Analysis!$C$11),
      "Outlier",
      "Normal"))</f>
        <v>Normal</v>
      </c>
      <c r="R4336" t="str">
        <f>IF(P4336="","",
   IF(OR(P4336 &lt; EDA_Outlier_Analysis!$F$7, P4336 &gt; EDA_Outlier_Analysis!$F$8),
      "Outlier",
      "Normal"))</f>
        <v/>
      </c>
      <c r="S4336" t="str">
        <f>IF(N4336="","",
   IF(OR(N4336 &lt;EDA_Outlier_Analysis!$I$10, N4336 &gt; EDA_Outlier_Analysis!$I$11),
      "Outlier",
      "Normal"))</f>
        <v>Normal</v>
      </c>
    </row>
    <row r="4337" spans="1:19">
      <c r="A4337" t="s">
        <v>9643</v>
      </c>
      <c r="B4337" s="4">
        <v>44979</v>
      </c>
      <c r="C4337" s="2">
        <v>32621.33</v>
      </c>
      <c r="D4337" t="s">
        <v>873</v>
      </c>
      <c r="E4337" t="s">
        <v>873</v>
      </c>
      <c r="F4337" t="s">
        <v>11</v>
      </c>
      <c r="G4337" t="s">
        <v>34</v>
      </c>
      <c r="J4337" t="s">
        <v>9644</v>
      </c>
      <c r="K4337" t="str">
        <f>IF(COUNTIF(Customers!A:A, H4337)&gt;0, "Valid", "Invalid")</f>
        <v>Invalid</v>
      </c>
      <c r="L4337" t="str">
        <f t="shared" si="335"/>
        <v>2</v>
      </c>
      <c r="M4337" t="str">
        <f t="shared" si="336"/>
        <v>2023</v>
      </c>
      <c r="N4337">
        <f t="shared" si="337"/>
        <v>-32621.33</v>
      </c>
      <c r="O4337" t="str">
        <f t="shared" si="338"/>
        <v/>
      </c>
      <c r="P4337" t="str">
        <f t="shared" si="339"/>
        <v/>
      </c>
      <c r="Q4337" s="48" t="str">
        <f>IF(O4337="","",
   IF(OR(O4337&lt;EDA_Outlier_Analysis!$C$10, O4337&gt;EDA_Outlier_Analysis!$C$11),
      "Outlier",
      "Normal"))</f>
        <v/>
      </c>
      <c r="R4337" t="str">
        <f>IF(P4337="","",
   IF(OR(P4337 &lt; EDA_Outlier_Analysis!$F$7, P4337 &gt; EDA_Outlier_Analysis!$F$8),
      "Outlier",
      "Normal"))</f>
        <v/>
      </c>
      <c r="S4337" t="str">
        <f>IF(N4337="","",
   IF(OR(N4337 &lt;EDA_Outlier_Analysis!$I$10, N4337 &gt; EDA_Outlier_Analysis!$I$11),
      "Outlier",
      "Normal"))</f>
        <v>Normal</v>
      </c>
    </row>
    <row r="4338" spans="1:19">
      <c r="A4338" t="s">
        <v>9645</v>
      </c>
      <c r="B4338" s="4">
        <v>45108</v>
      </c>
      <c r="C4338" s="2">
        <v>79033.88</v>
      </c>
      <c r="D4338" t="s">
        <v>849</v>
      </c>
      <c r="E4338" t="s">
        <v>850</v>
      </c>
      <c r="F4338" t="s">
        <v>9</v>
      </c>
      <c r="G4338" t="s">
        <v>31</v>
      </c>
      <c r="H4338" t="s">
        <v>609</v>
      </c>
      <c r="J4338" t="s">
        <v>9646</v>
      </c>
      <c r="K4338" t="str">
        <f>IF(COUNTIF(Customers!A:A, H4338)&gt;0, "Valid", "Invalid")</f>
        <v>Valid</v>
      </c>
      <c r="L4338" t="str">
        <f t="shared" si="335"/>
        <v>7</v>
      </c>
      <c r="M4338" t="str">
        <f t="shared" si="336"/>
        <v>2023</v>
      </c>
      <c r="N4338">
        <f t="shared" si="337"/>
        <v>79033.88</v>
      </c>
      <c r="O4338">
        <f t="shared" si="338"/>
        <v>79033.88</v>
      </c>
      <c r="P4338" t="str">
        <f t="shared" si="339"/>
        <v/>
      </c>
      <c r="Q4338" s="48" t="str">
        <f>IF(O4338="","",
   IF(OR(O4338&lt;EDA_Outlier_Analysis!$C$10, O4338&gt;EDA_Outlier_Analysis!$C$11),
      "Outlier",
      "Normal"))</f>
        <v>Normal</v>
      </c>
      <c r="R4338" t="str">
        <f>IF(P4338="","",
   IF(OR(P4338 &lt; EDA_Outlier_Analysis!$F$7, P4338 &gt; EDA_Outlier_Analysis!$F$8),
      "Outlier",
      "Normal"))</f>
        <v/>
      </c>
      <c r="S4338" t="str">
        <f>IF(N4338="","",
   IF(OR(N4338 &lt;EDA_Outlier_Analysis!$I$10, N4338 &gt; EDA_Outlier_Analysis!$I$11),
      "Outlier",
      "Normal"))</f>
        <v>Normal</v>
      </c>
    </row>
    <row r="4339" spans="1:19">
      <c r="A4339" t="s">
        <v>9647</v>
      </c>
      <c r="B4339" s="4">
        <v>45226</v>
      </c>
      <c r="C4339" s="2">
        <v>85041.15</v>
      </c>
      <c r="D4339" t="s">
        <v>849</v>
      </c>
      <c r="E4339" t="s">
        <v>850</v>
      </c>
      <c r="F4339" t="s">
        <v>9</v>
      </c>
      <c r="G4339" t="s">
        <v>31</v>
      </c>
      <c r="H4339" t="s">
        <v>633</v>
      </c>
      <c r="J4339" t="s">
        <v>9648</v>
      </c>
      <c r="K4339" t="str">
        <f>IF(COUNTIF(Customers!A:A, H4339)&gt;0, "Valid", "Invalid")</f>
        <v>Valid</v>
      </c>
      <c r="L4339" t="str">
        <f t="shared" si="335"/>
        <v>10</v>
      </c>
      <c r="M4339" t="str">
        <f t="shared" si="336"/>
        <v>2023</v>
      </c>
      <c r="N4339">
        <f t="shared" si="337"/>
        <v>85041.15</v>
      </c>
      <c r="O4339">
        <f t="shared" si="338"/>
        <v>85041.15</v>
      </c>
      <c r="P4339" t="str">
        <f t="shared" si="339"/>
        <v/>
      </c>
      <c r="Q4339" s="48" t="str">
        <f>IF(O4339="","",
   IF(OR(O4339&lt;EDA_Outlier_Analysis!$C$10, O4339&gt;EDA_Outlier_Analysis!$C$11),
      "Outlier",
      "Normal"))</f>
        <v>Normal</v>
      </c>
      <c r="R4339" t="str">
        <f>IF(P4339="","",
   IF(OR(P4339 &lt; EDA_Outlier_Analysis!$F$7, P4339 &gt; EDA_Outlier_Analysis!$F$8),
      "Outlier",
      "Normal"))</f>
        <v/>
      </c>
      <c r="S4339" t="str">
        <f>IF(N4339="","",
   IF(OR(N4339 &lt;EDA_Outlier_Analysis!$I$10, N4339 &gt; EDA_Outlier_Analysis!$I$11),
      "Outlier",
      "Normal"))</f>
        <v>Normal</v>
      </c>
    </row>
    <row r="4340" spans="1:19">
      <c r="A4340" t="s">
        <v>9649</v>
      </c>
      <c r="B4340" s="4">
        <v>44984</v>
      </c>
      <c r="C4340" s="2">
        <v>162638.49</v>
      </c>
      <c r="D4340" t="s">
        <v>849</v>
      </c>
      <c r="E4340" t="s">
        <v>850</v>
      </c>
      <c r="F4340" t="s">
        <v>11</v>
      </c>
      <c r="G4340" t="s">
        <v>24</v>
      </c>
      <c r="H4340" t="s">
        <v>517</v>
      </c>
      <c r="J4340" t="s">
        <v>9650</v>
      </c>
      <c r="K4340" t="str">
        <f>IF(COUNTIF(Customers!A:A, H4340)&gt;0, "Valid", "Invalid")</f>
        <v>Valid</v>
      </c>
      <c r="L4340" t="str">
        <f t="shared" si="335"/>
        <v>2</v>
      </c>
      <c r="M4340" t="str">
        <f t="shared" si="336"/>
        <v>2023</v>
      </c>
      <c r="N4340">
        <f t="shared" si="337"/>
        <v>162638.49</v>
      </c>
      <c r="O4340">
        <f t="shared" si="338"/>
        <v>162638.49</v>
      </c>
      <c r="P4340" t="str">
        <f t="shared" si="339"/>
        <v/>
      </c>
      <c r="Q4340" s="48" t="str">
        <f>IF(O4340="","",
   IF(OR(O4340&lt;EDA_Outlier_Analysis!$C$10, O4340&gt;EDA_Outlier_Analysis!$C$11),
      "Outlier",
      "Normal"))</f>
        <v>Normal</v>
      </c>
      <c r="R4340" t="str">
        <f>IF(P4340="","",
   IF(OR(P4340 &lt; EDA_Outlier_Analysis!$F$7, P4340 &gt; EDA_Outlier_Analysis!$F$8),
      "Outlier",
      "Normal"))</f>
        <v/>
      </c>
      <c r="S4340" t="str">
        <f>IF(N4340="","",
   IF(OR(N4340 &lt;EDA_Outlier_Analysis!$I$10, N4340 &gt; EDA_Outlier_Analysis!$I$11),
      "Outlier",
      "Normal"))</f>
        <v>Normal</v>
      </c>
    </row>
    <row r="4341" spans="1:19">
      <c r="A4341" t="s">
        <v>9651</v>
      </c>
      <c r="B4341" s="4">
        <v>45231</v>
      </c>
      <c r="C4341" s="2">
        <v>-52420.7</v>
      </c>
      <c r="D4341" t="s">
        <v>840</v>
      </c>
      <c r="E4341" t="s">
        <v>878</v>
      </c>
      <c r="F4341" t="s">
        <v>10</v>
      </c>
      <c r="G4341" t="s">
        <v>20</v>
      </c>
      <c r="I4341" t="s">
        <v>1412</v>
      </c>
      <c r="J4341" t="s">
        <v>9652</v>
      </c>
      <c r="K4341" t="str">
        <f>IF(COUNTIF(Customers!A:A, H4341)&gt;0, "Valid", "Invalid")</f>
        <v>Invalid</v>
      </c>
      <c r="L4341" t="str">
        <f t="shared" si="335"/>
        <v>11</v>
      </c>
      <c r="M4341" t="str">
        <f t="shared" si="336"/>
        <v>2023</v>
      </c>
      <c r="N4341">
        <f t="shared" si="337"/>
        <v>-52420.7</v>
      </c>
      <c r="O4341" t="str">
        <f t="shared" si="338"/>
        <v/>
      </c>
      <c r="P4341">
        <f t="shared" si="339"/>
        <v>52420.7</v>
      </c>
      <c r="Q4341" s="48" t="str">
        <f>IF(O4341="","",
   IF(OR(O4341&lt;EDA_Outlier_Analysis!$C$10, O4341&gt;EDA_Outlier_Analysis!$C$11),
      "Outlier",
      "Normal"))</f>
        <v/>
      </c>
      <c r="R4341" t="str">
        <f>IF(P4341="","",
   IF(OR(P4341 &lt; EDA_Outlier_Analysis!$F$7, P4341 &gt; EDA_Outlier_Analysis!$F$8),
      "Outlier",
      "Normal"))</f>
        <v>Normal</v>
      </c>
      <c r="S4341" t="str">
        <f>IF(N4341="","",
   IF(OR(N4341 &lt;EDA_Outlier_Analysis!$I$10, N4341 &gt; EDA_Outlier_Analysis!$I$11),
      "Outlier",
      "Normal"))</f>
        <v>Normal</v>
      </c>
    </row>
    <row r="4342" spans="1:19">
      <c r="A4342" t="s">
        <v>9653</v>
      </c>
      <c r="B4342" s="4">
        <v>44787</v>
      </c>
      <c r="C4342" s="2">
        <v>-37575.879999999997</v>
      </c>
      <c r="D4342" t="s">
        <v>840</v>
      </c>
      <c r="E4342" t="s">
        <v>905</v>
      </c>
      <c r="F4342" t="s">
        <v>9</v>
      </c>
      <c r="G4342" t="s">
        <v>20</v>
      </c>
      <c r="I4342" t="s">
        <v>1199</v>
      </c>
      <c r="J4342" t="s">
        <v>9654</v>
      </c>
      <c r="K4342" t="str">
        <f>IF(COUNTIF(Customers!A:A, H4342)&gt;0, "Valid", "Invalid")</f>
        <v>Invalid</v>
      </c>
      <c r="L4342" t="str">
        <f t="shared" si="335"/>
        <v>8</v>
      </c>
      <c r="M4342" t="str">
        <f t="shared" si="336"/>
        <v>2022</v>
      </c>
      <c r="N4342">
        <f t="shared" si="337"/>
        <v>-37575.879999999997</v>
      </c>
      <c r="O4342" t="str">
        <f t="shared" si="338"/>
        <v/>
      </c>
      <c r="P4342">
        <f t="shared" si="339"/>
        <v>37575.879999999997</v>
      </c>
      <c r="Q4342" s="48" t="str">
        <f>IF(O4342="","",
   IF(OR(O4342&lt;EDA_Outlier_Analysis!$C$10, O4342&gt;EDA_Outlier_Analysis!$C$11),
      "Outlier",
      "Normal"))</f>
        <v/>
      </c>
      <c r="R4342" t="str">
        <f>IF(P4342="","",
   IF(OR(P4342 &lt; EDA_Outlier_Analysis!$F$7, P4342 &gt; EDA_Outlier_Analysis!$F$8),
      "Outlier",
      "Normal"))</f>
        <v>Normal</v>
      </c>
      <c r="S4342" t="str">
        <f>IF(N4342="","",
   IF(OR(N4342 &lt;EDA_Outlier_Analysis!$I$10, N4342 &gt; EDA_Outlier_Analysis!$I$11),
      "Outlier",
      "Normal"))</f>
        <v>Normal</v>
      </c>
    </row>
    <row r="4343" spans="1:19">
      <c r="A4343" t="s">
        <v>9655</v>
      </c>
      <c r="B4343" s="4">
        <v>44944</v>
      </c>
      <c r="C4343" s="2">
        <v>201940.03</v>
      </c>
      <c r="D4343" t="s">
        <v>849</v>
      </c>
      <c r="E4343" t="s">
        <v>850</v>
      </c>
      <c r="F4343" t="s">
        <v>11</v>
      </c>
      <c r="G4343" t="s">
        <v>31</v>
      </c>
      <c r="H4343" t="s">
        <v>291</v>
      </c>
      <c r="J4343" t="s">
        <v>9656</v>
      </c>
      <c r="K4343" t="str">
        <f>IF(COUNTIF(Customers!A:A, H4343)&gt;0, "Valid", "Invalid")</f>
        <v>Valid</v>
      </c>
      <c r="L4343" t="str">
        <f t="shared" si="335"/>
        <v>1</v>
      </c>
      <c r="M4343" t="str">
        <f t="shared" si="336"/>
        <v>2023</v>
      </c>
      <c r="N4343">
        <f t="shared" si="337"/>
        <v>201940.03</v>
      </c>
      <c r="O4343">
        <f t="shared" si="338"/>
        <v>201940.03</v>
      </c>
      <c r="P4343" t="str">
        <f t="shared" si="339"/>
        <v/>
      </c>
      <c r="Q4343" s="48" t="str">
        <f>IF(O4343="","",
   IF(OR(O4343&lt;EDA_Outlier_Analysis!$C$10, O4343&gt;EDA_Outlier_Analysis!$C$11),
      "Outlier",
      "Normal"))</f>
        <v>Normal</v>
      </c>
      <c r="R4343" t="str">
        <f>IF(P4343="","",
   IF(OR(P4343 &lt; EDA_Outlier_Analysis!$F$7, P4343 &gt; EDA_Outlier_Analysis!$F$8),
      "Outlier",
      "Normal"))</f>
        <v/>
      </c>
      <c r="S4343" t="str">
        <f>IF(N4343="","",
   IF(OR(N4343 &lt;EDA_Outlier_Analysis!$I$10, N4343 &gt; EDA_Outlier_Analysis!$I$11),
      "Outlier",
      "Normal"))</f>
        <v>Normal</v>
      </c>
    </row>
    <row r="4344" spans="1:19">
      <c r="A4344" t="s">
        <v>9657</v>
      </c>
      <c r="B4344" s="4">
        <v>44984</v>
      </c>
      <c r="C4344" s="2">
        <v>246710.01</v>
      </c>
      <c r="D4344" t="s">
        <v>849</v>
      </c>
      <c r="E4344" t="s">
        <v>868</v>
      </c>
      <c r="F4344" t="s">
        <v>10</v>
      </c>
      <c r="G4344" t="s">
        <v>34</v>
      </c>
      <c r="H4344" t="s">
        <v>663</v>
      </c>
      <c r="J4344" t="s">
        <v>9658</v>
      </c>
      <c r="K4344" t="str">
        <f>IF(COUNTIF(Customers!A:A, H4344)&gt;0, "Valid", "Invalid")</f>
        <v>Valid</v>
      </c>
      <c r="L4344" t="str">
        <f t="shared" si="335"/>
        <v>2</v>
      </c>
      <c r="M4344" t="str">
        <f t="shared" si="336"/>
        <v>2023</v>
      </c>
      <c r="N4344">
        <f t="shared" si="337"/>
        <v>246710.01</v>
      </c>
      <c r="O4344">
        <f t="shared" si="338"/>
        <v>246710.01</v>
      </c>
      <c r="P4344" t="str">
        <f t="shared" si="339"/>
        <v/>
      </c>
      <c r="Q4344" s="48" t="str">
        <f>IF(O4344="","",
   IF(OR(O4344&lt;EDA_Outlier_Analysis!$C$10, O4344&gt;EDA_Outlier_Analysis!$C$11),
      "Outlier",
      "Normal"))</f>
        <v>Normal</v>
      </c>
      <c r="R4344" t="str">
        <f>IF(P4344="","",
   IF(OR(P4344 &lt; EDA_Outlier_Analysis!$F$7, P4344 &gt; EDA_Outlier_Analysis!$F$8),
      "Outlier",
      "Normal"))</f>
        <v/>
      </c>
      <c r="S4344" t="str">
        <f>IF(N4344="","",
   IF(OR(N4344 &lt;EDA_Outlier_Analysis!$I$10, N4344 &gt; EDA_Outlier_Analysis!$I$11),
      "Outlier",
      "Normal"))</f>
        <v>Normal</v>
      </c>
    </row>
    <row r="4345" spans="1:19">
      <c r="A4345" t="s">
        <v>9659</v>
      </c>
      <c r="B4345" s="4">
        <v>44853</v>
      </c>
      <c r="C4345" s="2">
        <v>-52126.54</v>
      </c>
      <c r="D4345" t="s">
        <v>840</v>
      </c>
      <c r="E4345" t="s">
        <v>845</v>
      </c>
      <c r="F4345" t="s">
        <v>11</v>
      </c>
      <c r="G4345" t="s">
        <v>34</v>
      </c>
      <c r="I4345" t="s">
        <v>2017</v>
      </c>
      <c r="J4345" t="s">
        <v>9660</v>
      </c>
      <c r="K4345" t="str">
        <f>IF(COUNTIF(Customers!A:A, H4345)&gt;0, "Valid", "Invalid")</f>
        <v>Invalid</v>
      </c>
      <c r="L4345" t="str">
        <f t="shared" si="335"/>
        <v>10</v>
      </c>
      <c r="M4345" t="str">
        <f t="shared" si="336"/>
        <v>2022</v>
      </c>
      <c r="N4345">
        <f t="shared" si="337"/>
        <v>-52126.54</v>
      </c>
      <c r="O4345" t="str">
        <f t="shared" si="338"/>
        <v/>
      </c>
      <c r="P4345">
        <f t="shared" si="339"/>
        <v>52126.54</v>
      </c>
      <c r="Q4345" s="48" t="str">
        <f>IF(O4345="","",
   IF(OR(O4345&lt;EDA_Outlier_Analysis!$C$10, O4345&gt;EDA_Outlier_Analysis!$C$11),
      "Outlier",
      "Normal"))</f>
        <v/>
      </c>
      <c r="R4345" t="str">
        <f>IF(P4345="","",
   IF(OR(P4345 &lt; EDA_Outlier_Analysis!$F$7, P4345 &gt; EDA_Outlier_Analysis!$F$8),
      "Outlier",
      "Normal"))</f>
        <v>Normal</v>
      </c>
      <c r="S4345" t="str">
        <f>IF(N4345="","",
   IF(OR(N4345 &lt;EDA_Outlier_Analysis!$I$10, N4345 &gt; EDA_Outlier_Analysis!$I$11),
      "Outlier",
      "Normal"))</f>
        <v>Normal</v>
      </c>
    </row>
    <row r="4346" spans="1:19">
      <c r="A4346" t="s">
        <v>9661</v>
      </c>
      <c r="B4346" s="4">
        <v>44931</v>
      </c>
      <c r="C4346" s="2">
        <v>211230.44</v>
      </c>
      <c r="D4346" t="s">
        <v>849</v>
      </c>
      <c r="E4346" t="s">
        <v>868</v>
      </c>
      <c r="F4346" t="s">
        <v>11</v>
      </c>
      <c r="G4346" t="s">
        <v>34</v>
      </c>
      <c r="H4346" t="s">
        <v>535</v>
      </c>
      <c r="J4346" t="s">
        <v>9662</v>
      </c>
      <c r="K4346" t="str">
        <f>IF(COUNTIF(Customers!A:A, H4346)&gt;0, "Valid", "Invalid")</f>
        <v>Valid</v>
      </c>
      <c r="L4346" t="str">
        <f t="shared" si="335"/>
        <v>1</v>
      </c>
      <c r="M4346" t="str">
        <f t="shared" si="336"/>
        <v>2023</v>
      </c>
      <c r="N4346">
        <f t="shared" si="337"/>
        <v>211230.44</v>
      </c>
      <c r="O4346">
        <f t="shared" si="338"/>
        <v>211230.44</v>
      </c>
      <c r="P4346" t="str">
        <f t="shared" si="339"/>
        <v/>
      </c>
      <c r="Q4346" s="48" t="str">
        <f>IF(O4346="","",
   IF(OR(O4346&lt;EDA_Outlier_Analysis!$C$10, O4346&gt;EDA_Outlier_Analysis!$C$11),
      "Outlier",
      "Normal"))</f>
        <v>Normal</v>
      </c>
      <c r="R4346" t="str">
        <f>IF(P4346="","",
   IF(OR(P4346 &lt; EDA_Outlier_Analysis!$F$7, P4346 &gt; EDA_Outlier_Analysis!$F$8),
      "Outlier",
      "Normal"))</f>
        <v/>
      </c>
      <c r="S4346" t="str">
        <f>IF(N4346="","",
   IF(OR(N4346 &lt;EDA_Outlier_Analysis!$I$10, N4346 &gt; EDA_Outlier_Analysis!$I$11),
      "Outlier",
      "Normal"))</f>
        <v>Normal</v>
      </c>
    </row>
    <row r="4347" spans="1:19">
      <c r="A4347" t="s">
        <v>9663</v>
      </c>
      <c r="B4347" s="4">
        <v>45207</v>
      </c>
      <c r="C4347" s="2">
        <v>161508.81</v>
      </c>
      <c r="D4347" t="s">
        <v>849</v>
      </c>
      <c r="E4347" t="s">
        <v>853</v>
      </c>
      <c r="F4347" t="s">
        <v>9</v>
      </c>
      <c r="G4347" t="s">
        <v>24</v>
      </c>
      <c r="H4347" t="s">
        <v>635</v>
      </c>
      <c r="J4347" t="s">
        <v>9664</v>
      </c>
      <c r="K4347" t="str">
        <f>IF(COUNTIF(Customers!A:A, H4347)&gt;0, "Valid", "Invalid")</f>
        <v>Valid</v>
      </c>
      <c r="L4347" t="str">
        <f t="shared" si="335"/>
        <v>10</v>
      </c>
      <c r="M4347" t="str">
        <f t="shared" si="336"/>
        <v>2023</v>
      </c>
      <c r="N4347">
        <f t="shared" si="337"/>
        <v>161508.81</v>
      </c>
      <c r="O4347">
        <f t="shared" si="338"/>
        <v>161508.81</v>
      </c>
      <c r="P4347" t="str">
        <f t="shared" si="339"/>
        <v/>
      </c>
      <c r="Q4347" s="48" t="str">
        <f>IF(O4347="","",
   IF(OR(O4347&lt;EDA_Outlier_Analysis!$C$10, O4347&gt;EDA_Outlier_Analysis!$C$11),
      "Outlier",
      "Normal"))</f>
        <v>Normal</v>
      </c>
      <c r="R4347" t="str">
        <f>IF(P4347="","",
   IF(OR(P4347 &lt; EDA_Outlier_Analysis!$F$7, P4347 &gt; EDA_Outlier_Analysis!$F$8),
      "Outlier",
      "Normal"))</f>
        <v/>
      </c>
      <c r="S4347" t="str">
        <f>IF(N4347="","",
   IF(OR(N4347 &lt;EDA_Outlier_Analysis!$I$10, N4347 &gt; EDA_Outlier_Analysis!$I$11),
      "Outlier",
      "Normal"))</f>
        <v>Normal</v>
      </c>
    </row>
    <row r="4348" spans="1:19">
      <c r="A4348" t="s">
        <v>9665</v>
      </c>
      <c r="B4348" s="4">
        <v>45037</v>
      </c>
      <c r="C4348" s="2">
        <v>154429.38</v>
      </c>
      <c r="D4348" t="s">
        <v>849</v>
      </c>
      <c r="E4348" t="s">
        <v>850</v>
      </c>
      <c r="F4348" t="s">
        <v>9</v>
      </c>
      <c r="G4348" t="s">
        <v>20</v>
      </c>
      <c r="H4348" t="s">
        <v>581</v>
      </c>
      <c r="J4348" t="s">
        <v>9666</v>
      </c>
      <c r="K4348" t="str">
        <f>IF(COUNTIF(Customers!A:A, H4348)&gt;0, "Valid", "Invalid")</f>
        <v>Valid</v>
      </c>
      <c r="L4348" t="str">
        <f t="shared" si="335"/>
        <v>4</v>
      </c>
      <c r="M4348" t="str">
        <f t="shared" si="336"/>
        <v>2023</v>
      </c>
      <c r="N4348">
        <f t="shared" si="337"/>
        <v>154429.38</v>
      </c>
      <c r="O4348">
        <f t="shared" si="338"/>
        <v>154429.38</v>
      </c>
      <c r="P4348" t="str">
        <f t="shared" si="339"/>
        <v/>
      </c>
      <c r="Q4348" s="48" t="str">
        <f>IF(O4348="","",
   IF(OR(O4348&lt;EDA_Outlier_Analysis!$C$10, O4348&gt;EDA_Outlier_Analysis!$C$11),
      "Outlier",
      "Normal"))</f>
        <v>Normal</v>
      </c>
      <c r="R4348" t="str">
        <f>IF(P4348="","",
   IF(OR(P4348 &lt; EDA_Outlier_Analysis!$F$7, P4348 &gt; EDA_Outlier_Analysis!$F$8),
      "Outlier",
      "Normal"))</f>
        <v/>
      </c>
      <c r="S4348" t="str">
        <f>IF(N4348="","",
   IF(OR(N4348 &lt;EDA_Outlier_Analysis!$I$10, N4348 &gt; EDA_Outlier_Analysis!$I$11),
      "Outlier",
      "Normal"))</f>
        <v>Normal</v>
      </c>
    </row>
    <row r="4349" spans="1:19">
      <c r="A4349" t="s">
        <v>9667</v>
      </c>
      <c r="B4349" s="4">
        <v>45152</v>
      </c>
      <c r="C4349" s="2">
        <v>14761.48</v>
      </c>
      <c r="D4349" t="s">
        <v>1345</v>
      </c>
      <c r="E4349" t="s">
        <v>1345</v>
      </c>
      <c r="F4349" t="s">
        <v>11</v>
      </c>
      <c r="G4349" t="s">
        <v>24</v>
      </c>
      <c r="J4349" t="s">
        <v>9668</v>
      </c>
      <c r="K4349" t="str">
        <f>IF(COUNTIF(Customers!A:A, H4349)&gt;0, "Valid", "Invalid")</f>
        <v>Invalid</v>
      </c>
      <c r="L4349" t="str">
        <f t="shared" si="335"/>
        <v>8</v>
      </c>
      <c r="M4349" t="str">
        <f t="shared" si="336"/>
        <v>2023</v>
      </c>
      <c r="N4349">
        <f t="shared" si="337"/>
        <v>-14761.48</v>
      </c>
      <c r="O4349" t="str">
        <f t="shared" si="338"/>
        <v/>
      </c>
      <c r="P4349" t="str">
        <f t="shared" si="339"/>
        <v/>
      </c>
      <c r="Q4349" s="48" t="str">
        <f>IF(O4349="","",
   IF(OR(O4349&lt;EDA_Outlier_Analysis!$C$10, O4349&gt;EDA_Outlier_Analysis!$C$11),
      "Outlier",
      "Normal"))</f>
        <v/>
      </c>
      <c r="R4349" t="str">
        <f>IF(P4349="","",
   IF(OR(P4349 &lt; EDA_Outlier_Analysis!$F$7, P4349 &gt; EDA_Outlier_Analysis!$F$8),
      "Outlier",
      "Normal"))</f>
        <v/>
      </c>
      <c r="S4349" t="str">
        <f>IF(N4349="","",
   IF(OR(N4349 &lt;EDA_Outlier_Analysis!$I$10, N4349 &gt; EDA_Outlier_Analysis!$I$11),
      "Outlier",
      "Normal"))</f>
        <v>Normal</v>
      </c>
    </row>
    <row r="4350" spans="1:19">
      <c r="A4350" t="s">
        <v>9669</v>
      </c>
      <c r="B4350" s="4">
        <v>44861</v>
      </c>
      <c r="C4350" s="2">
        <v>-17034.759999999998</v>
      </c>
      <c r="D4350" t="s">
        <v>840</v>
      </c>
      <c r="E4350" t="s">
        <v>864</v>
      </c>
      <c r="F4350" t="s">
        <v>9</v>
      </c>
      <c r="G4350" t="s">
        <v>20</v>
      </c>
      <c r="I4350" t="s">
        <v>2017</v>
      </c>
      <c r="J4350" t="s">
        <v>9670</v>
      </c>
      <c r="K4350" t="str">
        <f>IF(COUNTIF(Customers!A:A, H4350)&gt;0, "Valid", "Invalid")</f>
        <v>Invalid</v>
      </c>
      <c r="L4350" t="str">
        <f t="shared" si="335"/>
        <v>10</v>
      </c>
      <c r="M4350" t="str">
        <f t="shared" si="336"/>
        <v>2022</v>
      </c>
      <c r="N4350">
        <f t="shared" si="337"/>
        <v>-17034.759999999998</v>
      </c>
      <c r="O4350" t="str">
        <f t="shared" si="338"/>
        <v/>
      </c>
      <c r="P4350">
        <f t="shared" si="339"/>
        <v>17034.759999999998</v>
      </c>
      <c r="Q4350" s="48" t="str">
        <f>IF(O4350="","",
   IF(OR(O4350&lt;EDA_Outlier_Analysis!$C$10, O4350&gt;EDA_Outlier_Analysis!$C$11),
      "Outlier",
      "Normal"))</f>
        <v/>
      </c>
      <c r="R4350" t="str">
        <f>IF(P4350="","",
   IF(OR(P4350 &lt; EDA_Outlier_Analysis!$F$7, P4350 &gt; EDA_Outlier_Analysis!$F$8),
      "Outlier",
      "Normal"))</f>
        <v>Outlier</v>
      </c>
      <c r="S4350" t="str">
        <f>IF(N4350="","",
   IF(OR(N4350 &lt;EDA_Outlier_Analysis!$I$10, N4350 &gt; EDA_Outlier_Analysis!$I$11),
      "Outlier",
      "Normal"))</f>
        <v>Normal</v>
      </c>
    </row>
    <row r="4351" spans="1:19">
      <c r="A4351" t="s">
        <v>9671</v>
      </c>
      <c r="B4351" s="4">
        <v>44757</v>
      </c>
      <c r="C4351" s="2">
        <v>-67930.37</v>
      </c>
      <c r="D4351" t="s">
        <v>840</v>
      </c>
      <c r="E4351" t="s">
        <v>878</v>
      </c>
      <c r="F4351" t="s">
        <v>11</v>
      </c>
      <c r="G4351" t="s">
        <v>31</v>
      </c>
      <c r="I4351" t="s">
        <v>1093</v>
      </c>
      <c r="J4351" t="s">
        <v>9672</v>
      </c>
      <c r="K4351" t="str">
        <f>IF(COUNTIF(Customers!A:A, H4351)&gt;0, "Valid", "Invalid")</f>
        <v>Invalid</v>
      </c>
      <c r="L4351" t="str">
        <f t="shared" si="335"/>
        <v>7</v>
      </c>
      <c r="M4351" t="str">
        <f t="shared" si="336"/>
        <v>2022</v>
      </c>
      <c r="N4351">
        <f t="shared" si="337"/>
        <v>-67930.37</v>
      </c>
      <c r="O4351" t="str">
        <f t="shared" si="338"/>
        <v/>
      </c>
      <c r="P4351">
        <f t="shared" si="339"/>
        <v>67930.37</v>
      </c>
      <c r="Q4351" s="48" t="str">
        <f>IF(O4351="","",
   IF(OR(O4351&lt;EDA_Outlier_Analysis!$C$10, O4351&gt;EDA_Outlier_Analysis!$C$11),
      "Outlier",
      "Normal"))</f>
        <v/>
      </c>
      <c r="R4351" t="str">
        <f>IF(P4351="","",
   IF(OR(P4351 &lt; EDA_Outlier_Analysis!$F$7, P4351 &gt; EDA_Outlier_Analysis!$F$8),
      "Outlier",
      "Normal"))</f>
        <v>Outlier</v>
      </c>
      <c r="S4351" t="str">
        <f>IF(N4351="","",
   IF(OR(N4351 &lt;EDA_Outlier_Analysis!$I$10, N4351 &gt; EDA_Outlier_Analysis!$I$11),
      "Outlier",
      "Normal"))</f>
        <v>Normal</v>
      </c>
    </row>
    <row r="4352" spans="1:19">
      <c r="A4352" t="s">
        <v>9673</v>
      </c>
      <c r="B4352" s="4">
        <v>45140</v>
      </c>
      <c r="C4352" s="2">
        <v>-54978.98</v>
      </c>
      <c r="D4352" t="s">
        <v>840</v>
      </c>
      <c r="E4352" t="s">
        <v>856</v>
      </c>
      <c r="F4352" t="s">
        <v>9</v>
      </c>
      <c r="G4352" t="s">
        <v>31</v>
      </c>
      <c r="I4352" t="s">
        <v>3081</v>
      </c>
      <c r="J4352" t="s">
        <v>9674</v>
      </c>
      <c r="K4352" t="str">
        <f>IF(COUNTIF(Customers!A:A, H4352)&gt;0, "Valid", "Invalid")</f>
        <v>Invalid</v>
      </c>
      <c r="L4352" t="str">
        <f t="shared" si="335"/>
        <v>8</v>
      </c>
      <c r="M4352" t="str">
        <f t="shared" si="336"/>
        <v>2023</v>
      </c>
      <c r="N4352">
        <f t="shared" si="337"/>
        <v>-54978.98</v>
      </c>
      <c r="O4352" t="str">
        <f t="shared" si="338"/>
        <v/>
      </c>
      <c r="P4352">
        <f t="shared" si="339"/>
        <v>54978.98</v>
      </c>
      <c r="Q4352" s="48" t="str">
        <f>IF(O4352="","",
   IF(OR(O4352&lt;EDA_Outlier_Analysis!$C$10, O4352&gt;EDA_Outlier_Analysis!$C$11),
      "Outlier",
      "Normal"))</f>
        <v/>
      </c>
      <c r="R4352" t="str">
        <f>IF(P4352="","",
   IF(OR(P4352 &lt; EDA_Outlier_Analysis!$F$7, P4352 &gt; EDA_Outlier_Analysis!$F$8),
      "Outlier",
      "Normal"))</f>
        <v>Outlier</v>
      </c>
      <c r="S4352" t="str">
        <f>IF(N4352="","",
   IF(OR(N4352 &lt;EDA_Outlier_Analysis!$I$10, N4352 &gt; EDA_Outlier_Analysis!$I$11),
      "Outlier",
      "Normal"))</f>
        <v>Normal</v>
      </c>
    </row>
    <row r="4353" spans="1:19">
      <c r="A4353" t="s">
        <v>9675</v>
      </c>
      <c r="B4353" s="4">
        <v>44861</v>
      </c>
      <c r="C4353" s="2">
        <v>174911</v>
      </c>
      <c r="D4353" t="s">
        <v>849</v>
      </c>
      <c r="E4353" t="s">
        <v>853</v>
      </c>
      <c r="F4353" t="s">
        <v>9</v>
      </c>
      <c r="G4353" t="s">
        <v>34</v>
      </c>
      <c r="H4353" t="s">
        <v>185</v>
      </c>
      <c r="J4353" t="s">
        <v>9676</v>
      </c>
      <c r="K4353" t="str">
        <f>IF(COUNTIF(Customers!A:A, H4353)&gt;0, "Valid", "Invalid")</f>
        <v>Valid</v>
      </c>
      <c r="L4353" t="str">
        <f t="shared" si="335"/>
        <v>10</v>
      </c>
      <c r="M4353" t="str">
        <f t="shared" si="336"/>
        <v>2022</v>
      </c>
      <c r="N4353">
        <f t="shared" si="337"/>
        <v>174911</v>
      </c>
      <c r="O4353">
        <f t="shared" si="338"/>
        <v>174911</v>
      </c>
      <c r="P4353" t="str">
        <f t="shared" si="339"/>
        <v/>
      </c>
      <c r="Q4353" s="48" t="str">
        <f>IF(O4353="","",
   IF(OR(O4353&lt;EDA_Outlier_Analysis!$C$10, O4353&gt;EDA_Outlier_Analysis!$C$11),
      "Outlier",
      "Normal"))</f>
        <v>Normal</v>
      </c>
      <c r="R4353" t="str">
        <f>IF(P4353="","",
   IF(OR(P4353 &lt; EDA_Outlier_Analysis!$F$7, P4353 &gt; EDA_Outlier_Analysis!$F$8),
      "Outlier",
      "Normal"))</f>
        <v/>
      </c>
      <c r="S4353" t="str">
        <f>IF(N4353="","",
   IF(OR(N4353 &lt;EDA_Outlier_Analysis!$I$10, N4353 &gt; EDA_Outlier_Analysis!$I$11),
      "Outlier",
      "Normal"))</f>
        <v>Normal</v>
      </c>
    </row>
    <row r="4354" spans="1:19">
      <c r="A4354" t="s">
        <v>9677</v>
      </c>
      <c r="B4354" s="4">
        <v>44854</v>
      </c>
      <c r="C4354" s="2">
        <v>97801.8</v>
      </c>
      <c r="D4354" t="s">
        <v>849</v>
      </c>
      <c r="E4354" t="s">
        <v>868</v>
      </c>
      <c r="F4354" t="s">
        <v>9</v>
      </c>
      <c r="G4354" t="s">
        <v>24</v>
      </c>
      <c r="H4354" t="s">
        <v>557</v>
      </c>
      <c r="J4354" t="s">
        <v>9678</v>
      </c>
      <c r="K4354" t="str">
        <f>IF(COUNTIF(Customers!A:A, H4354)&gt;0, "Valid", "Invalid")</f>
        <v>Valid</v>
      </c>
      <c r="L4354" t="str">
        <f t="shared" si="335"/>
        <v>10</v>
      </c>
      <c r="M4354" t="str">
        <f t="shared" si="336"/>
        <v>2022</v>
      </c>
      <c r="N4354">
        <f t="shared" si="337"/>
        <v>97801.8</v>
      </c>
      <c r="O4354">
        <f t="shared" si="338"/>
        <v>97801.8</v>
      </c>
      <c r="P4354" t="str">
        <f t="shared" si="339"/>
        <v/>
      </c>
      <c r="Q4354" s="48" t="str">
        <f>IF(O4354="","",
   IF(OR(O4354&lt;EDA_Outlier_Analysis!$C$10, O4354&gt;EDA_Outlier_Analysis!$C$11),
      "Outlier",
      "Normal"))</f>
        <v>Normal</v>
      </c>
      <c r="R4354" t="str">
        <f>IF(P4354="","",
   IF(OR(P4354 &lt; EDA_Outlier_Analysis!$F$7, P4354 &gt; EDA_Outlier_Analysis!$F$8),
      "Outlier",
      "Normal"))</f>
        <v/>
      </c>
      <c r="S4354" t="str">
        <f>IF(N4354="","",
   IF(OR(N4354 &lt;EDA_Outlier_Analysis!$I$10, N4354 &gt; EDA_Outlier_Analysis!$I$11),
      "Outlier",
      "Normal"))</f>
        <v>Normal</v>
      </c>
    </row>
    <row r="4355" spans="1:19">
      <c r="A4355" t="s">
        <v>9679</v>
      </c>
      <c r="B4355" s="4">
        <v>44928</v>
      </c>
      <c r="C4355" s="2">
        <v>-27490.33</v>
      </c>
      <c r="D4355" t="s">
        <v>840</v>
      </c>
      <c r="E4355" t="s">
        <v>841</v>
      </c>
      <c r="F4355" t="s">
        <v>10</v>
      </c>
      <c r="G4355" t="s">
        <v>24</v>
      </c>
      <c r="I4355" t="s">
        <v>965</v>
      </c>
      <c r="J4355" t="s">
        <v>9680</v>
      </c>
      <c r="K4355" t="str">
        <f>IF(COUNTIF(Customers!A:A, H4355)&gt;0, "Valid", "Invalid")</f>
        <v>Invalid</v>
      </c>
      <c r="L4355" t="str">
        <f t="shared" ref="L4355:L4418" si="340">TEXT(B4355,"m")</f>
        <v>1</v>
      </c>
      <c r="M4355" t="str">
        <f t="shared" ref="M4355:M4418" si="341">TEXT(B4355,"yyyy")</f>
        <v>2023</v>
      </c>
      <c r="N4355">
        <f t="shared" ref="N4355:N4418" si="342">IF(D4355="Revenue",C4355,-ABS(C4355))</f>
        <v>-27490.33</v>
      </c>
      <c r="O4355" t="str">
        <f t="shared" ref="O4355:O4418" si="343">IF(D4355="Revenue", C4355, "")</f>
        <v/>
      </c>
      <c r="P4355">
        <f t="shared" ref="P4355:P4418" si="344">IF(D4355="Expense", ABS(C4355), "")</f>
        <v>27490.33</v>
      </c>
      <c r="Q4355" s="48" t="str">
        <f>IF(O4355="","",
   IF(OR(O4355&lt;EDA_Outlier_Analysis!$C$10, O4355&gt;EDA_Outlier_Analysis!$C$11),
      "Outlier",
      "Normal"))</f>
        <v/>
      </c>
      <c r="R4355" t="str">
        <f>IF(P4355="","",
   IF(OR(P4355 &lt; EDA_Outlier_Analysis!$F$7, P4355 &gt; EDA_Outlier_Analysis!$F$8),
      "Outlier",
      "Normal"))</f>
        <v>Normal</v>
      </c>
      <c r="S4355" t="str">
        <f>IF(N4355="","",
   IF(OR(N4355 &lt;EDA_Outlier_Analysis!$I$10, N4355 &gt; EDA_Outlier_Analysis!$I$11),
      "Outlier",
      "Normal"))</f>
        <v>Normal</v>
      </c>
    </row>
    <row r="4356" spans="1:19">
      <c r="A4356" t="s">
        <v>9681</v>
      </c>
      <c r="B4356" s="4">
        <v>45098</v>
      </c>
      <c r="C4356" s="2">
        <v>-62665.09</v>
      </c>
      <c r="D4356" t="s">
        <v>840</v>
      </c>
      <c r="E4356" t="s">
        <v>878</v>
      </c>
      <c r="F4356" t="s">
        <v>10</v>
      </c>
      <c r="G4356" t="s">
        <v>20</v>
      </c>
      <c r="I4356" t="s">
        <v>1533</v>
      </c>
      <c r="J4356" t="s">
        <v>9682</v>
      </c>
      <c r="K4356" t="str">
        <f>IF(COUNTIF(Customers!A:A, H4356)&gt;0, "Valid", "Invalid")</f>
        <v>Invalid</v>
      </c>
      <c r="L4356" t="str">
        <f t="shared" si="340"/>
        <v>6</v>
      </c>
      <c r="M4356" t="str">
        <f t="shared" si="341"/>
        <v>2023</v>
      </c>
      <c r="N4356">
        <f t="shared" si="342"/>
        <v>-62665.09</v>
      </c>
      <c r="O4356" t="str">
        <f t="shared" si="343"/>
        <v/>
      </c>
      <c r="P4356">
        <f t="shared" si="344"/>
        <v>62665.09</v>
      </c>
      <c r="Q4356" s="48" t="str">
        <f>IF(O4356="","",
   IF(OR(O4356&lt;EDA_Outlier_Analysis!$C$10, O4356&gt;EDA_Outlier_Analysis!$C$11),
      "Outlier",
      "Normal"))</f>
        <v/>
      </c>
      <c r="R4356" t="str">
        <f>IF(P4356="","",
   IF(OR(P4356 &lt; EDA_Outlier_Analysis!$F$7, P4356 &gt; EDA_Outlier_Analysis!$F$8),
      "Outlier",
      "Normal"))</f>
        <v>Outlier</v>
      </c>
      <c r="S4356" t="str">
        <f>IF(N4356="","",
   IF(OR(N4356 &lt;EDA_Outlier_Analysis!$I$10, N4356 &gt; EDA_Outlier_Analysis!$I$11),
      "Outlier",
      "Normal"))</f>
        <v>Normal</v>
      </c>
    </row>
    <row r="4357" spans="1:19">
      <c r="A4357" t="s">
        <v>9683</v>
      </c>
      <c r="B4357" s="4">
        <v>44800</v>
      </c>
      <c r="C4357" s="2">
        <v>-63731.519999999997</v>
      </c>
      <c r="D4357" t="s">
        <v>840</v>
      </c>
      <c r="E4357" t="s">
        <v>905</v>
      </c>
      <c r="F4357" t="s">
        <v>10</v>
      </c>
      <c r="G4357" t="s">
        <v>31</v>
      </c>
      <c r="I4357" t="s">
        <v>1968</v>
      </c>
      <c r="J4357" t="s">
        <v>9684</v>
      </c>
      <c r="K4357" t="str">
        <f>IF(COUNTIF(Customers!A:A, H4357)&gt;0, "Valid", "Invalid")</f>
        <v>Invalid</v>
      </c>
      <c r="L4357" t="str">
        <f t="shared" si="340"/>
        <v>8</v>
      </c>
      <c r="M4357" t="str">
        <f t="shared" si="341"/>
        <v>2022</v>
      </c>
      <c r="N4357">
        <f t="shared" si="342"/>
        <v>-63731.519999999997</v>
      </c>
      <c r="O4357" t="str">
        <f t="shared" si="343"/>
        <v/>
      </c>
      <c r="P4357">
        <f t="shared" si="344"/>
        <v>63731.519999999997</v>
      </c>
      <c r="Q4357" s="48" t="str">
        <f>IF(O4357="","",
   IF(OR(O4357&lt;EDA_Outlier_Analysis!$C$10, O4357&gt;EDA_Outlier_Analysis!$C$11),
      "Outlier",
      "Normal"))</f>
        <v/>
      </c>
      <c r="R4357" t="str">
        <f>IF(P4357="","",
   IF(OR(P4357 &lt; EDA_Outlier_Analysis!$F$7, P4357 &gt; EDA_Outlier_Analysis!$F$8),
      "Outlier",
      "Normal"))</f>
        <v>Outlier</v>
      </c>
      <c r="S4357" t="str">
        <f>IF(N4357="","",
   IF(OR(N4357 &lt;EDA_Outlier_Analysis!$I$10, N4357 &gt; EDA_Outlier_Analysis!$I$11),
      "Outlier",
      "Normal"))</f>
        <v>Normal</v>
      </c>
    </row>
    <row r="4358" spans="1:19">
      <c r="A4358" t="s">
        <v>9685</v>
      </c>
      <c r="B4358" s="4">
        <v>44680</v>
      </c>
      <c r="C4358" s="2">
        <v>-32590.75</v>
      </c>
      <c r="D4358" t="s">
        <v>840</v>
      </c>
      <c r="E4358" t="s">
        <v>841</v>
      </c>
      <c r="F4358" t="s">
        <v>9</v>
      </c>
      <c r="G4358" t="s">
        <v>24</v>
      </c>
      <c r="I4358" t="s">
        <v>1524</v>
      </c>
      <c r="J4358" t="s">
        <v>9686</v>
      </c>
      <c r="K4358" t="str">
        <f>IF(COUNTIF(Customers!A:A, H4358)&gt;0, "Valid", "Invalid")</f>
        <v>Invalid</v>
      </c>
      <c r="L4358" t="str">
        <f t="shared" si="340"/>
        <v>4</v>
      </c>
      <c r="M4358" t="str">
        <f t="shared" si="341"/>
        <v>2022</v>
      </c>
      <c r="N4358">
        <f t="shared" si="342"/>
        <v>-32590.75</v>
      </c>
      <c r="O4358" t="str">
        <f t="shared" si="343"/>
        <v/>
      </c>
      <c r="P4358">
        <f t="shared" si="344"/>
        <v>32590.75</v>
      </c>
      <c r="Q4358" s="48" t="str">
        <f>IF(O4358="","",
   IF(OR(O4358&lt;EDA_Outlier_Analysis!$C$10, O4358&gt;EDA_Outlier_Analysis!$C$11),
      "Outlier",
      "Normal"))</f>
        <v/>
      </c>
      <c r="R4358" t="str">
        <f>IF(P4358="","",
   IF(OR(P4358 &lt; EDA_Outlier_Analysis!$F$7, P4358 &gt; EDA_Outlier_Analysis!$F$8),
      "Outlier",
      "Normal"))</f>
        <v>Normal</v>
      </c>
      <c r="S4358" t="str">
        <f>IF(N4358="","",
   IF(OR(N4358 &lt;EDA_Outlier_Analysis!$I$10, N4358 &gt; EDA_Outlier_Analysis!$I$11),
      "Outlier",
      "Normal"))</f>
        <v>Normal</v>
      </c>
    </row>
    <row r="4359" spans="1:19">
      <c r="A4359" t="s">
        <v>9687</v>
      </c>
      <c r="B4359" s="4">
        <v>45172</v>
      </c>
      <c r="C4359" s="2">
        <v>163234.87</v>
      </c>
      <c r="D4359" t="s">
        <v>849</v>
      </c>
      <c r="E4359" t="s">
        <v>853</v>
      </c>
      <c r="F4359" t="s">
        <v>9</v>
      </c>
      <c r="G4359" t="s">
        <v>24</v>
      </c>
      <c r="H4359" t="s">
        <v>583</v>
      </c>
      <c r="J4359" t="s">
        <v>9688</v>
      </c>
      <c r="K4359" t="str">
        <f>IF(COUNTIF(Customers!A:A, H4359)&gt;0, "Valid", "Invalid")</f>
        <v>Valid</v>
      </c>
      <c r="L4359" t="str">
        <f t="shared" si="340"/>
        <v>9</v>
      </c>
      <c r="M4359" t="str">
        <f t="shared" si="341"/>
        <v>2023</v>
      </c>
      <c r="N4359">
        <f t="shared" si="342"/>
        <v>163234.87</v>
      </c>
      <c r="O4359">
        <f t="shared" si="343"/>
        <v>163234.87</v>
      </c>
      <c r="P4359" t="str">
        <f t="shared" si="344"/>
        <v/>
      </c>
      <c r="Q4359" s="48" t="str">
        <f>IF(O4359="","",
   IF(OR(O4359&lt;EDA_Outlier_Analysis!$C$10, O4359&gt;EDA_Outlier_Analysis!$C$11),
      "Outlier",
      "Normal"))</f>
        <v>Normal</v>
      </c>
      <c r="R4359" t="str">
        <f>IF(P4359="","",
   IF(OR(P4359 &lt; EDA_Outlier_Analysis!$F$7, P4359 &gt; EDA_Outlier_Analysis!$F$8),
      "Outlier",
      "Normal"))</f>
        <v/>
      </c>
      <c r="S4359" t="str">
        <f>IF(N4359="","",
   IF(OR(N4359 &lt;EDA_Outlier_Analysis!$I$10, N4359 &gt; EDA_Outlier_Analysis!$I$11),
      "Outlier",
      "Normal"))</f>
        <v>Normal</v>
      </c>
    </row>
    <row r="4360" spans="1:19">
      <c r="A4360" t="s">
        <v>9689</v>
      </c>
      <c r="B4360" s="4">
        <v>44793</v>
      </c>
      <c r="C4360" s="2">
        <v>278340.56</v>
      </c>
      <c r="D4360" t="s">
        <v>849</v>
      </c>
      <c r="E4360" t="s">
        <v>850</v>
      </c>
      <c r="F4360" t="s">
        <v>11</v>
      </c>
      <c r="G4360" t="s">
        <v>24</v>
      </c>
      <c r="H4360" t="s">
        <v>751</v>
      </c>
      <c r="J4360" t="s">
        <v>9690</v>
      </c>
      <c r="K4360" t="str">
        <f>IF(COUNTIF(Customers!A:A, H4360)&gt;0, "Valid", "Invalid")</f>
        <v>Valid</v>
      </c>
      <c r="L4360" t="str">
        <f t="shared" si="340"/>
        <v>8</v>
      </c>
      <c r="M4360" t="str">
        <f t="shared" si="341"/>
        <v>2022</v>
      </c>
      <c r="N4360">
        <f t="shared" si="342"/>
        <v>278340.56</v>
      </c>
      <c r="O4360">
        <f t="shared" si="343"/>
        <v>278340.56</v>
      </c>
      <c r="P4360" t="str">
        <f t="shared" si="344"/>
        <v/>
      </c>
      <c r="Q4360" s="48" t="str">
        <f>IF(O4360="","",
   IF(OR(O4360&lt;EDA_Outlier_Analysis!$C$10, O4360&gt;EDA_Outlier_Analysis!$C$11),
      "Outlier",
      "Normal"))</f>
        <v>Normal</v>
      </c>
      <c r="R4360" t="str">
        <f>IF(P4360="","",
   IF(OR(P4360 &lt; EDA_Outlier_Analysis!$F$7, P4360 &gt; EDA_Outlier_Analysis!$F$8),
      "Outlier",
      "Normal"))</f>
        <v/>
      </c>
      <c r="S4360" t="str">
        <f>IF(N4360="","",
   IF(OR(N4360 &lt;EDA_Outlier_Analysis!$I$10, N4360 &gt; EDA_Outlier_Analysis!$I$11),
      "Outlier",
      "Normal"))</f>
        <v>Normal</v>
      </c>
    </row>
    <row r="4361" spans="1:19">
      <c r="A4361" t="s">
        <v>9691</v>
      </c>
      <c r="B4361" s="4">
        <v>45204</v>
      </c>
      <c r="C4361" s="2">
        <v>94574.91</v>
      </c>
      <c r="D4361" t="s">
        <v>849</v>
      </c>
      <c r="E4361" t="s">
        <v>850</v>
      </c>
      <c r="F4361" t="s">
        <v>9</v>
      </c>
      <c r="G4361" t="s">
        <v>31</v>
      </c>
      <c r="H4361" t="s">
        <v>637</v>
      </c>
      <c r="J4361" t="s">
        <v>9692</v>
      </c>
      <c r="K4361" t="str">
        <f>IF(COUNTIF(Customers!A:A, H4361)&gt;0, "Valid", "Invalid")</f>
        <v>Valid</v>
      </c>
      <c r="L4361" t="str">
        <f t="shared" si="340"/>
        <v>10</v>
      </c>
      <c r="M4361" t="str">
        <f t="shared" si="341"/>
        <v>2023</v>
      </c>
      <c r="N4361">
        <f t="shared" si="342"/>
        <v>94574.91</v>
      </c>
      <c r="O4361">
        <f t="shared" si="343"/>
        <v>94574.91</v>
      </c>
      <c r="P4361" t="str">
        <f t="shared" si="344"/>
        <v/>
      </c>
      <c r="Q4361" s="48" t="str">
        <f>IF(O4361="","",
   IF(OR(O4361&lt;EDA_Outlier_Analysis!$C$10, O4361&gt;EDA_Outlier_Analysis!$C$11),
      "Outlier",
      "Normal"))</f>
        <v>Normal</v>
      </c>
      <c r="R4361" t="str">
        <f>IF(P4361="","",
   IF(OR(P4361 &lt; EDA_Outlier_Analysis!$F$7, P4361 &gt; EDA_Outlier_Analysis!$F$8),
      "Outlier",
      "Normal"))</f>
        <v/>
      </c>
      <c r="S4361" t="str">
        <f>IF(N4361="","",
   IF(OR(N4361 &lt;EDA_Outlier_Analysis!$I$10, N4361 &gt; EDA_Outlier_Analysis!$I$11),
      "Outlier",
      "Normal"))</f>
        <v>Normal</v>
      </c>
    </row>
    <row r="4362" spans="1:19">
      <c r="A4362" t="s">
        <v>9693</v>
      </c>
      <c r="B4362" s="4">
        <v>44656</v>
      </c>
      <c r="C4362" s="2">
        <v>14044.41</v>
      </c>
      <c r="D4362" t="s">
        <v>971</v>
      </c>
      <c r="E4362" t="s">
        <v>971</v>
      </c>
      <c r="F4362" t="s">
        <v>11</v>
      </c>
      <c r="G4362" t="s">
        <v>24</v>
      </c>
      <c r="J4362" t="s">
        <v>9694</v>
      </c>
      <c r="K4362" t="str">
        <f>IF(COUNTIF(Customers!A:A, H4362)&gt;0, "Valid", "Invalid")</f>
        <v>Invalid</v>
      </c>
      <c r="L4362" t="str">
        <f t="shared" si="340"/>
        <v>4</v>
      </c>
      <c r="M4362" t="str">
        <f t="shared" si="341"/>
        <v>2022</v>
      </c>
      <c r="N4362">
        <f t="shared" si="342"/>
        <v>-14044.41</v>
      </c>
      <c r="O4362" t="str">
        <f t="shared" si="343"/>
        <v/>
      </c>
      <c r="P4362" t="str">
        <f t="shared" si="344"/>
        <v/>
      </c>
      <c r="Q4362" s="48" t="str">
        <f>IF(O4362="","",
   IF(OR(O4362&lt;EDA_Outlier_Analysis!$C$10, O4362&gt;EDA_Outlier_Analysis!$C$11),
      "Outlier",
      "Normal"))</f>
        <v/>
      </c>
      <c r="R4362" t="str">
        <f>IF(P4362="","",
   IF(OR(P4362 &lt; EDA_Outlier_Analysis!$F$7, P4362 &gt; EDA_Outlier_Analysis!$F$8),
      "Outlier",
      "Normal"))</f>
        <v/>
      </c>
      <c r="S4362" t="str">
        <f>IF(N4362="","",
   IF(OR(N4362 &lt;EDA_Outlier_Analysis!$I$10, N4362 &gt; EDA_Outlier_Analysis!$I$11),
      "Outlier",
      "Normal"))</f>
        <v>Normal</v>
      </c>
    </row>
    <row r="4363" spans="1:19">
      <c r="A4363" t="s">
        <v>9695</v>
      </c>
      <c r="B4363" s="4">
        <v>44700</v>
      </c>
      <c r="C4363" s="2">
        <v>-33063.300000000003</v>
      </c>
      <c r="D4363" t="s">
        <v>840</v>
      </c>
      <c r="E4363" t="s">
        <v>878</v>
      </c>
      <c r="F4363" t="s">
        <v>11</v>
      </c>
      <c r="G4363" t="s">
        <v>34</v>
      </c>
      <c r="I4363" t="s">
        <v>1062</v>
      </c>
      <c r="J4363" t="s">
        <v>9696</v>
      </c>
      <c r="K4363" t="str">
        <f>IF(COUNTIF(Customers!A:A, H4363)&gt;0, "Valid", "Invalid")</f>
        <v>Invalid</v>
      </c>
      <c r="L4363" t="str">
        <f t="shared" si="340"/>
        <v>5</v>
      </c>
      <c r="M4363" t="str">
        <f t="shared" si="341"/>
        <v>2022</v>
      </c>
      <c r="N4363">
        <f t="shared" si="342"/>
        <v>-33063.300000000003</v>
      </c>
      <c r="O4363" t="str">
        <f t="shared" si="343"/>
        <v/>
      </c>
      <c r="P4363">
        <f t="shared" si="344"/>
        <v>33063.300000000003</v>
      </c>
      <c r="Q4363" s="48" t="str">
        <f>IF(O4363="","",
   IF(OR(O4363&lt;EDA_Outlier_Analysis!$C$10, O4363&gt;EDA_Outlier_Analysis!$C$11),
      "Outlier",
      "Normal"))</f>
        <v/>
      </c>
      <c r="R4363" t="str">
        <f>IF(P4363="","",
   IF(OR(P4363 &lt; EDA_Outlier_Analysis!$F$7, P4363 &gt; EDA_Outlier_Analysis!$F$8),
      "Outlier",
      "Normal"))</f>
        <v>Normal</v>
      </c>
      <c r="S4363" t="str">
        <f>IF(N4363="","",
   IF(OR(N4363 &lt;EDA_Outlier_Analysis!$I$10, N4363 &gt; EDA_Outlier_Analysis!$I$11),
      "Outlier",
      "Normal"))</f>
        <v>Normal</v>
      </c>
    </row>
    <row r="4364" spans="1:19">
      <c r="A4364" t="s">
        <v>9697</v>
      </c>
      <c r="B4364" s="4">
        <v>45265</v>
      </c>
      <c r="C4364" s="2">
        <v>200167.97</v>
      </c>
      <c r="D4364" t="s">
        <v>849</v>
      </c>
      <c r="E4364" t="s">
        <v>853</v>
      </c>
      <c r="F4364" t="s">
        <v>10</v>
      </c>
      <c r="G4364" t="s">
        <v>34</v>
      </c>
      <c r="H4364" t="s">
        <v>333</v>
      </c>
      <c r="J4364" t="s">
        <v>9698</v>
      </c>
      <c r="K4364" t="str">
        <f>IF(COUNTIF(Customers!A:A, H4364)&gt;0, "Valid", "Invalid")</f>
        <v>Valid</v>
      </c>
      <c r="L4364" t="str">
        <f t="shared" si="340"/>
        <v>12</v>
      </c>
      <c r="M4364" t="str">
        <f t="shared" si="341"/>
        <v>2023</v>
      </c>
      <c r="N4364">
        <f t="shared" si="342"/>
        <v>200167.97</v>
      </c>
      <c r="O4364">
        <f t="shared" si="343"/>
        <v>200167.97</v>
      </c>
      <c r="P4364" t="str">
        <f t="shared" si="344"/>
        <v/>
      </c>
      <c r="Q4364" s="48" t="str">
        <f>IF(O4364="","",
   IF(OR(O4364&lt;EDA_Outlier_Analysis!$C$10, O4364&gt;EDA_Outlier_Analysis!$C$11),
      "Outlier",
      "Normal"))</f>
        <v>Normal</v>
      </c>
      <c r="R4364" t="str">
        <f>IF(P4364="","",
   IF(OR(P4364 &lt; EDA_Outlier_Analysis!$F$7, P4364 &gt; EDA_Outlier_Analysis!$F$8),
      "Outlier",
      "Normal"))</f>
        <v/>
      </c>
      <c r="S4364" t="str">
        <f>IF(N4364="","",
   IF(OR(N4364 &lt;EDA_Outlier_Analysis!$I$10, N4364 &gt; EDA_Outlier_Analysis!$I$11),
      "Outlier",
      "Normal"))</f>
        <v>Normal</v>
      </c>
    </row>
    <row r="4365" spans="1:19">
      <c r="A4365" t="s">
        <v>9699</v>
      </c>
      <c r="B4365" s="4">
        <v>44772</v>
      </c>
      <c r="C4365" s="2">
        <v>183002.6</v>
      </c>
      <c r="D4365" t="s">
        <v>849</v>
      </c>
      <c r="E4365" t="s">
        <v>868</v>
      </c>
      <c r="F4365" t="s">
        <v>9</v>
      </c>
      <c r="G4365" t="s">
        <v>20</v>
      </c>
      <c r="H4365" t="s">
        <v>615</v>
      </c>
      <c r="J4365" t="s">
        <v>9700</v>
      </c>
      <c r="K4365" t="str">
        <f>IF(COUNTIF(Customers!A:A, H4365)&gt;0, "Valid", "Invalid")</f>
        <v>Valid</v>
      </c>
      <c r="L4365" t="str">
        <f t="shared" si="340"/>
        <v>7</v>
      </c>
      <c r="M4365" t="str">
        <f t="shared" si="341"/>
        <v>2022</v>
      </c>
      <c r="N4365">
        <f t="shared" si="342"/>
        <v>183002.6</v>
      </c>
      <c r="O4365">
        <f t="shared" si="343"/>
        <v>183002.6</v>
      </c>
      <c r="P4365" t="str">
        <f t="shared" si="344"/>
        <v/>
      </c>
      <c r="Q4365" s="48" t="str">
        <f>IF(O4365="","",
   IF(OR(O4365&lt;EDA_Outlier_Analysis!$C$10, O4365&gt;EDA_Outlier_Analysis!$C$11),
      "Outlier",
      "Normal"))</f>
        <v>Normal</v>
      </c>
      <c r="R4365" t="str">
        <f>IF(P4365="","",
   IF(OR(P4365 &lt; EDA_Outlier_Analysis!$F$7, P4365 &gt; EDA_Outlier_Analysis!$F$8),
      "Outlier",
      "Normal"))</f>
        <v/>
      </c>
      <c r="S4365" t="str">
        <f>IF(N4365="","",
   IF(OR(N4365 &lt;EDA_Outlier_Analysis!$I$10, N4365 &gt; EDA_Outlier_Analysis!$I$11),
      "Outlier",
      "Normal"))</f>
        <v>Normal</v>
      </c>
    </row>
    <row r="4366" spans="1:19">
      <c r="A4366" t="s">
        <v>9701</v>
      </c>
      <c r="B4366" s="4">
        <v>45030</v>
      </c>
      <c r="C4366" s="2">
        <v>191470.27</v>
      </c>
      <c r="D4366" t="s">
        <v>849</v>
      </c>
      <c r="E4366" t="s">
        <v>853</v>
      </c>
      <c r="F4366" t="s">
        <v>9</v>
      </c>
      <c r="G4366" t="s">
        <v>20</v>
      </c>
      <c r="H4366" t="s">
        <v>115</v>
      </c>
      <c r="J4366" t="s">
        <v>9702</v>
      </c>
      <c r="K4366" t="str">
        <f>IF(COUNTIF(Customers!A:A, H4366)&gt;0, "Valid", "Invalid")</f>
        <v>Valid</v>
      </c>
      <c r="L4366" t="str">
        <f t="shared" si="340"/>
        <v>4</v>
      </c>
      <c r="M4366" t="str">
        <f t="shared" si="341"/>
        <v>2023</v>
      </c>
      <c r="N4366">
        <f t="shared" si="342"/>
        <v>191470.27</v>
      </c>
      <c r="O4366">
        <f t="shared" si="343"/>
        <v>191470.27</v>
      </c>
      <c r="P4366" t="str">
        <f t="shared" si="344"/>
        <v/>
      </c>
      <c r="Q4366" s="48" t="str">
        <f>IF(O4366="","",
   IF(OR(O4366&lt;EDA_Outlier_Analysis!$C$10, O4366&gt;EDA_Outlier_Analysis!$C$11),
      "Outlier",
      "Normal"))</f>
        <v>Normal</v>
      </c>
      <c r="R4366" t="str">
        <f>IF(P4366="","",
   IF(OR(P4366 &lt; EDA_Outlier_Analysis!$F$7, P4366 &gt; EDA_Outlier_Analysis!$F$8),
      "Outlier",
      "Normal"))</f>
        <v/>
      </c>
      <c r="S4366" t="str">
        <f>IF(N4366="","",
   IF(OR(N4366 &lt;EDA_Outlier_Analysis!$I$10, N4366 &gt; EDA_Outlier_Analysis!$I$11),
      "Outlier",
      "Normal"))</f>
        <v>Normal</v>
      </c>
    </row>
    <row r="4367" spans="1:19">
      <c r="A4367" t="s">
        <v>9703</v>
      </c>
      <c r="B4367" s="4">
        <v>44569</v>
      </c>
      <c r="C4367" s="2">
        <v>237835.04</v>
      </c>
      <c r="D4367" t="s">
        <v>849</v>
      </c>
      <c r="E4367" t="s">
        <v>850</v>
      </c>
      <c r="F4367" t="s">
        <v>10</v>
      </c>
      <c r="G4367" t="s">
        <v>20</v>
      </c>
      <c r="H4367" t="s">
        <v>429</v>
      </c>
      <c r="J4367" t="s">
        <v>9704</v>
      </c>
      <c r="K4367" t="str">
        <f>IF(COUNTIF(Customers!A:A, H4367)&gt;0, "Valid", "Invalid")</f>
        <v>Valid</v>
      </c>
      <c r="L4367" t="str">
        <f t="shared" si="340"/>
        <v>1</v>
      </c>
      <c r="M4367" t="str">
        <f t="shared" si="341"/>
        <v>2022</v>
      </c>
      <c r="N4367">
        <f t="shared" si="342"/>
        <v>237835.04</v>
      </c>
      <c r="O4367">
        <f t="shared" si="343"/>
        <v>237835.04</v>
      </c>
      <c r="P4367" t="str">
        <f t="shared" si="344"/>
        <v/>
      </c>
      <c r="Q4367" s="48" t="str">
        <f>IF(O4367="","",
   IF(OR(O4367&lt;EDA_Outlier_Analysis!$C$10, O4367&gt;EDA_Outlier_Analysis!$C$11),
      "Outlier",
      "Normal"))</f>
        <v>Normal</v>
      </c>
      <c r="R4367" t="str">
        <f>IF(P4367="","",
   IF(OR(P4367 &lt; EDA_Outlier_Analysis!$F$7, P4367 &gt; EDA_Outlier_Analysis!$F$8),
      "Outlier",
      "Normal"))</f>
        <v/>
      </c>
      <c r="S4367" t="str">
        <f>IF(N4367="","",
   IF(OR(N4367 &lt;EDA_Outlier_Analysis!$I$10, N4367 &gt; EDA_Outlier_Analysis!$I$11),
      "Outlier",
      "Normal"))</f>
        <v>Normal</v>
      </c>
    </row>
    <row r="4368" spans="1:19">
      <c r="A4368" t="s">
        <v>9705</v>
      </c>
      <c r="B4368" s="4">
        <v>44645</v>
      </c>
      <c r="C4368" s="2">
        <v>183318.17</v>
      </c>
      <c r="D4368" t="s">
        <v>849</v>
      </c>
      <c r="E4368" t="s">
        <v>853</v>
      </c>
      <c r="F4368" t="s">
        <v>11</v>
      </c>
      <c r="G4368" t="s">
        <v>31</v>
      </c>
      <c r="H4368" t="s">
        <v>159</v>
      </c>
      <c r="J4368" t="s">
        <v>9706</v>
      </c>
      <c r="K4368" t="str">
        <f>IF(COUNTIF(Customers!A:A, H4368)&gt;0, "Valid", "Invalid")</f>
        <v>Valid</v>
      </c>
      <c r="L4368" t="str">
        <f t="shared" si="340"/>
        <v>3</v>
      </c>
      <c r="M4368" t="str">
        <f t="shared" si="341"/>
        <v>2022</v>
      </c>
      <c r="N4368">
        <f t="shared" si="342"/>
        <v>183318.17</v>
      </c>
      <c r="O4368">
        <f t="shared" si="343"/>
        <v>183318.17</v>
      </c>
      <c r="P4368" t="str">
        <f t="shared" si="344"/>
        <v/>
      </c>
      <c r="Q4368" s="48" t="str">
        <f>IF(O4368="","",
   IF(OR(O4368&lt;EDA_Outlier_Analysis!$C$10, O4368&gt;EDA_Outlier_Analysis!$C$11),
      "Outlier",
      "Normal"))</f>
        <v>Normal</v>
      </c>
      <c r="R4368" t="str">
        <f>IF(P4368="","",
   IF(OR(P4368 &lt; EDA_Outlier_Analysis!$F$7, P4368 &gt; EDA_Outlier_Analysis!$F$8),
      "Outlier",
      "Normal"))</f>
        <v/>
      </c>
      <c r="S4368" t="str">
        <f>IF(N4368="","",
   IF(OR(N4368 &lt;EDA_Outlier_Analysis!$I$10, N4368 &gt; EDA_Outlier_Analysis!$I$11),
      "Outlier",
      "Normal"))</f>
        <v>Normal</v>
      </c>
    </row>
    <row r="4369" spans="1:19">
      <c r="A4369" t="s">
        <v>9707</v>
      </c>
      <c r="B4369" s="4">
        <v>45237</v>
      </c>
      <c r="C4369" s="2">
        <v>106892.95</v>
      </c>
      <c r="D4369" t="s">
        <v>849</v>
      </c>
      <c r="E4369" t="s">
        <v>868</v>
      </c>
      <c r="F4369" t="s">
        <v>11</v>
      </c>
      <c r="G4369" t="s">
        <v>20</v>
      </c>
      <c r="H4369" t="s">
        <v>99</v>
      </c>
      <c r="J4369" t="s">
        <v>9708</v>
      </c>
      <c r="K4369" t="str">
        <f>IF(COUNTIF(Customers!A:A, H4369)&gt;0, "Valid", "Invalid")</f>
        <v>Valid</v>
      </c>
      <c r="L4369" t="str">
        <f t="shared" si="340"/>
        <v>11</v>
      </c>
      <c r="M4369" t="str">
        <f t="shared" si="341"/>
        <v>2023</v>
      </c>
      <c r="N4369">
        <f t="shared" si="342"/>
        <v>106892.95</v>
      </c>
      <c r="O4369">
        <f t="shared" si="343"/>
        <v>106892.95</v>
      </c>
      <c r="P4369" t="str">
        <f t="shared" si="344"/>
        <v/>
      </c>
      <c r="Q4369" s="48" t="str">
        <f>IF(O4369="","",
   IF(OR(O4369&lt;EDA_Outlier_Analysis!$C$10, O4369&gt;EDA_Outlier_Analysis!$C$11),
      "Outlier",
      "Normal"))</f>
        <v>Normal</v>
      </c>
      <c r="R4369" t="str">
        <f>IF(P4369="","",
   IF(OR(P4369 &lt; EDA_Outlier_Analysis!$F$7, P4369 &gt; EDA_Outlier_Analysis!$F$8),
      "Outlier",
      "Normal"))</f>
        <v/>
      </c>
      <c r="S4369" t="str">
        <f>IF(N4369="","",
   IF(OR(N4369 &lt;EDA_Outlier_Analysis!$I$10, N4369 &gt; EDA_Outlier_Analysis!$I$11),
      "Outlier",
      "Normal"))</f>
        <v>Normal</v>
      </c>
    </row>
    <row r="4370" spans="1:19">
      <c r="A4370" t="s">
        <v>9709</v>
      </c>
      <c r="B4370" s="4">
        <v>44785</v>
      </c>
      <c r="C4370" s="2">
        <v>-47556.54</v>
      </c>
      <c r="D4370" t="s">
        <v>840</v>
      </c>
      <c r="E4370" t="s">
        <v>905</v>
      </c>
      <c r="F4370" t="s">
        <v>10</v>
      </c>
      <c r="G4370" t="s">
        <v>20</v>
      </c>
      <c r="I4370" t="s">
        <v>2086</v>
      </c>
      <c r="J4370" t="s">
        <v>9710</v>
      </c>
      <c r="K4370" t="str">
        <f>IF(COUNTIF(Customers!A:A, H4370)&gt;0, "Valid", "Invalid")</f>
        <v>Invalid</v>
      </c>
      <c r="L4370" t="str">
        <f t="shared" si="340"/>
        <v>8</v>
      </c>
      <c r="M4370" t="str">
        <f t="shared" si="341"/>
        <v>2022</v>
      </c>
      <c r="N4370">
        <f t="shared" si="342"/>
        <v>-47556.54</v>
      </c>
      <c r="O4370" t="str">
        <f t="shared" si="343"/>
        <v/>
      </c>
      <c r="P4370">
        <f t="shared" si="344"/>
        <v>47556.54</v>
      </c>
      <c r="Q4370" s="48" t="str">
        <f>IF(O4370="","",
   IF(OR(O4370&lt;EDA_Outlier_Analysis!$C$10, O4370&gt;EDA_Outlier_Analysis!$C$11),
      "Outlier",
      "Normal"))</f>
        <v/>
      </c>
      <c r="R4370" t="str">
        <f>IF(P4370="","",
   IF(OR(P4370 &lt; EDA_Outlier_Analysis!$F$7, P4370 &gt; EDA_Outlier_Analysis!$F$8),
      "Outlier",
      "Normal"))</f>
        <v>Normal</v>
      </c>
      <c r="S4370" t="str">
        <f>IF(N4370="","",
   IF(OR(N4370 &lt;EDA_Outlier_Analysis!$I$10, N4370 &gt; EDA_Outlier_Analysis!$I$11),
      "Outlier",
      "Normal"))</f>
        <v>Normal</v>
      </c>
    </row>
    <row r="4371" spans="1:19">
      <c r="A4371" t="s">
        <v>9711</v>
      </c>
      <c r="B4371" s="4">
        <v>44842</v>
      </c>
      <c r="C4371" s="2">
        <v>-10253.99</v>
      </c>
      <c r="D4371" t="s">
        <v>840</v>
      </c>
      <c r="E4371" t="s">
        <v>878</v>
      </c>
      <c r="F4371" t="s">
        <v>10</v>
      </c>
      <c r="G4371" t="s">
        <v>20</v>
      </c>
      <c r="I4371" t="s">
        <v>1448</v>
      </c>
      <c r="J4371" t="s">
        <v>9712</v>
      </c>
      <c r="K4371" t="str">
        <f>IF(COUNTIF(Customers!A:A, H4371)&gt;0, "Valid", "Invalid")</f>
        <v>Invalid</v>
      </c>
      <c r="L4371" t="str">
        <f t="shared" si="340"/>
        <v>10</v>
      </c>
      <c r="M4371" t="str">
        <f t="shared" si="341"/>
        <v>2022</v>
      </c>
      <c r="N4371">
        <f t="shared" si="342"/>
        <v>-10253.99</v>
      </c>
      <c r="O4371" t="str">
        <f t="shared" si="343"/>
        <v/>
      </c>
      <c r="P4371">
        <f t="shared" si="344"/>
        <v>10253.99</v>
      </c>
      <c r="Q4371" s="48" t="str">
        <f>IF(O4371="","",
   IF(OR(O4371&lt;EDA_Outlier_Analysis!$C$10, O4371&gt;EDA_Outlier_Analysis!$C$11),
      "Outlier",
      "Normal"))</f>
        <v/>
      </c>
      <c r="R4371" t="str">
        <f>IF(P4371="","",
   IF(OR(P4371 &lt; EDA_Outlier_Analysis!$F$7, P4371 &gt; EDA_Outlier_Analysis!$F$8),
      "Outlier",
      "Normal"))</f>
        <v>Outlier</v>
      </c>
      <c r="S4371" t="str">
        <f>IF(N4371="","",
   IF(OR(N4371 &lt;EDA_Outlier_Analysis!$I$10, N4371 &gt; EDA_Outlier_Analysis!$I$11),
      "Outlier",
      "Normal"))</f>
        <v>Normal</v>
      </c>
    </row>
    <row r="4372" spans="1:19">
      <c r="A4372" t="s">
        <v>9713</v>
      </c>
      <c r="B4372" s="4">
        <v>45088</v>
      </c>
      <c r="C4372" s="2">
        <v>13310.27</v>
      </c>
      <c r="D4372" t="s">
        <v>971</v>
      </c>
      <c r="E4372" t="s">
        <v>971</v>
      </c>
      <c r="F4372" t="s">
        <v>9</v>
      </c>
      <c r="G4372" t="s">
        <v>24</v>
      </c>
      <c r="J4372" t="s">
        <v>9714</v>
      </c>
      <c r="K4372" t="str">
        <f>IF(COUNTIF(Customers!A:A, H4372)&gt;0, "Valid", "Invalid")</f>
        <v>Invalid</v>
      </c>
      <c r="L4372" t="str">
        <f t="shared" si="340"/>
        <v>6</v>
      </c>
      <c r="M4372" t="str">
        <f t="shared" si="341"/>
        <v>2023</v>
      </c>
      <c r="N4372">
        <f t="shared" si="342"/>
        <v>-13310.27</v>
      </c>
      <c r="O4372" t="str">
        <f t="shared" si="343"/>
        <v/>
      </c>
      <c r="P4372" t="str">
        <f t="shared" si="344"/>
        <v/>
      </c>
      <c r="Q4372" s="48" t="str">
        <f>IF(O4372="","",
   IF(OR(O4372&lt;EDA_Outlier_Analysis!$C$10, O4372&gt;EDA_Outlier_Analysis!$C$11),
      "Outlier",
      "Normal"))</f>
        <v/>
      </c>
      <c r="R4372" t="str">
        <f>IF(P4372="","",
   IF(OR(P4372 &lt; EDA_Outlier_Analysis!$F$7, P4372 &gt; EDA_Outlier_Analysis!$F$8),
      "Outlier",
      "Normal"))</f>
        <v/>
      </c>
      <c r="S4372" t="str">
        <f>IF(N4372="","",
   IF(OR(N4372 &lt;EDA_Outlier_Analysis!$I$10, N4372 &gt; EDA_Outlier_Analysis!$I$11),
      "Outlier",
      "Normal"))</f>
        <v>Normal</v>
      </c>
    </row>
    <row r="4373" spans="1:19">
      <c r="A4373" t="s">
        <v>9715</v>
      </c>
      <c r="B4373" s="4">
        <v>44774</v>
      </c>
      <c r="C4373" s="2">
        <v>189796.44</v>
      </c>
      <c r="D4373" t="s">
        <v>849</v>
      </c>
      <c r="E4373" t="s">
        <v>868</v>
      </c>
      <c r="F4373" t="s">
        <v>11</v>
      </c>
      <c r="G4373" t="s">
        <v>34</v>
      </c>
      <c r="H4373" t="s">
        <v>81</v>
      </c>
      <c r="J4373" t="s">
        <v>9716</v>
      </c>
      <c r="K4373" t="str">
        <f>IF(COUNTIF(Customers!A:A, H4373)&gt;0, "Valid", "Invalid")</f>
        <v>Valid</v>
      </c>
      <c r="L4373" t="str">
        <f t="shared" si="340"/>
        <v>8</v>
      </c>
      <c r="M4373" t="str">
        <f t="shared" si="341"/>
        <v>2022</v>
      </c>
      <c r="N4373">
        <f t="shared" si="342"/>
        <v>189796.44</v>
      </c>
      <c r="O4373">
        <f t="shared" si="343"/>
        <v>189796.44</v>
      </c>
      <c r="P4373" t="str">
        <f t="shared" si="344"/>
        <v/>
      </c>
      <c r="Q4373" s="48" t="str">
        <f>IF(O4373="","",
   IF(OR(O4373&lt;EDA_Outlier_Analysis!$C$10, O4373&gt;EDA_Outlier_Analysis!$C$11),
      "Outlier",
      "Normal"))</f>
        <v>Normal</v>
      </c>
      <c r="R4373" t="str">
        <f>IF(P4373="","",
   IF(OR(P4373 &lt; EDA_Outlier_Analysis!$F$7, P4373 &gt; EDA_Outlier_Analysis!$F$8),
      "Outlier",
      "Normal"))</f>
        <v/>
      </c>
      <c r="S4373" t="str">
        <f>IF(N4373="","",
   IF(OR(N4373 &lt;EDA_Outlier_Analysis!$I$10, N4373 &gt; EDA_Outlier_Analysis!$I$11),
      "Outlier",
      "Normal"))</f>
        <v>Normal</v>
      </c>
    </row>
    <row r="4374" spans="1:19">
      <c r="A4374" t="s">
        <v>9717</v>
      </c>
      <c r="B4374" s="4">
        <v>44599</v>
      </c>
      <c r="C4374" s="2">
        <v>-28711.18</v>
      </c>
      <c r="D4374" t="s">
        <v>840</v>
      </c>
      <c r="E4374" t="s">
        <v>841</v>
      </c>
      <c r="F4374" t="s">
        <v>10</v>
      </c>
      <c r="G4374" t="s">
        <v>34</v>
      </c>
      <c r="I4374" t="s">
        <v>1080</v>
      </c>
      <c r="J4374" t="s">
        <v>9718</v>
      </c>
      <c r="K4374" t="str">
        <f>IF(COUNTIF(Customers!A:A, H4374)&gt;0, "Valid", "Invalid")</f>
        <v>Invalid</v>
      </c>
      <c r="L4374" t="str">
        <f t="shared" si="340"/>
        <v>2</v>
      </c>
      <c r="M4374" t="str">
        <f t="shared" si="341"/>
        <v>2022</v>
      </c>
      <c r="N4374">
        <f t="shared" si="342"/>
        <v>-28711.18</v>
      </c>
      <c r="O4374" t="str">
        <f t="shared" si="343"/>
        <v/>
      </c>
      <c r="P4374">
        <f t="shared" si="344"/>
        <v>28711.18</v>
      </c>
      <c r="Q4374" s="48" t="str">
        <f>IF(O4374="","",
   IF(OR(O4374&lt;EDA_Outlier_Analysis!$C$10, O4374&gt;EDA_Outlier_Analysis!$C$11),
      "Outlier",
      "Normal"))</f>
        <v/>
      </c>
      <c r="R4374" t="str">
        <f>IF(P4374="","",
   IF(OR(P4374 &lt; EDA_Outlier_Analysis!$F$7, P4374 &gt; EDA_Outlier_Analysis!$F$8),
      "Outlier",
      "Normal"))</f>
        <v>Normal</v>
      </c>
      <c r="S4374" t="str">
        <f>IF(N4374="","",
   IF(OR(N4374 &lt;EDA_Outlier_Analysis!$I$10, N4374 &gt; EDA_Outlier_Analysis!$I$11),
      "Outlier",
      "Normal"))</f>
        <v>Normal</v>
      </c>
    </row>
    <row r="4375" spans="1:19">
      <c r="A4375" t="s">
        <v>9719</v>
      </c>
      <c r="B4375" s="4">
        <v>44843</v>
      </c>
      <c r="C4375" s="2">
        <v>149119.38</v>
      </c>
      <c r="D4375" t="s">
        <v>849</v>
      </c>
      <c r="E4375" t="s">
        <v>850</v>
      </c>
      <c r="F4375" t="s">
        <v>9</v>
      </c>
      <c r="G4375" t="s">
        <v>34</v>
      </c>
      <c r="H4375" t="s">
        <v>311</v>
      </c>
      <c r="J4375" t="s">
        <v>9720</v>
      </c>
      <c r="K4375" t="str">
        <f>IF(COUNTIF(Customers!A:A, H4375)&gt;0, "Valid", "Invalid")</f>
        <v>Valid</v>
      </c>
      <c r="L4375" t="str">
        <f t="shared" si="340"/>
        <v>10</v>
      </c>
      <c r="M4375" t="str">
        <f t="shared" si="341"/>
        <v>2022</v>
      </c>
      <c r="N4375">
        <f t="shared" si="342"/>
        <v>149119.38</v>
      </c>
      <c r="O4375">
        <f t="shared" si="343"/>
        <v>149119.38</v>
      </c>
      <c r="P4375" t="str">
        <f t="shared" si="344"/>
        <v/>
      </c>
      <c r="Q4375" s="48" t="str">
        <f>IF(O4375="","",
   IF(OR(O4375&lt;EDA_Outlier_Analysis!$C$10, O4375&gt;EDA_Outlier_Analysis!$C$11),
      "Outlier",
      "Normal"))</f>
        <v>Normal</v>
      </c>
      <c r="R4375" t="str">
        <f>IF(P4375="","",
   IF(OR(P4375 &lt; EDA_Outlier_Analysis!$F$7, P4375 &gt; EDA_Outlier_Analysis!$F$8),
      "Outlier",
      "Normal"))</f>
        <v/>
      </c>
      <c r="S4375" t="str">
        <f>IF(N4375="","",
   IF(OR(N4375 &lt;EDA_Outlier_Analysis!$I$10, N4375 &gt; EDA_Outlier_Analysis!$I$11),
      "Outlier",
      "Normal"))</f>
        <v>Normal</v>
      </c>
    </row>
    <row r="4376" spans="1:19">
      <c r="A4376" t="s">
        <v>9721</v>
      </c>
      <c r="B4376" s="4">
        <v>44960</v>
      </c>
      <c r="C4376" s="2">
        <v>118087.2</v>
      </c>
      <c r="D4376" t="s">
        <v>849</v>
      </c>
      <c r="E4376" t="s">
        <v>853</v>
      </c>
      <c r="F4376" t="s">
        <v>11</v>
      </c>
      <c r="G4376" t="s">
        <v>31</v>
      </c>
      <c r="H4376" t="s">
        <v>25</v>
      </c>
      <c r="J4376" t="s">
        <v>9722</v>
      </c>
      <c r="K4376" t="str">
        <f>IF(COUNTIF(Customers!A:A, H4376)&gt;0, "Valid", "Invalid")</f>
        <v>Valid</v>
      </c>
      <c r="L4376" t="str">
        <f t="shared" si="340"/>
        <v>2</v>
      </c>
      <c r="M4376" t="str">
        <f t="shared" si="341"/>
        <v>2023</v>
      </c>
      <c r="N4376">
        <f t="shared" si="342"/>
        <v>118087.2</v>
      </c>
      <c r="O4376">
        <f t="shared" si="343"/>
        <v>118087.2</v>
      </c>
      <c r="P4376" t="str">
        <f t="shared" si="344"/>
        <v/>
      </c>
      <c r="Q4376" s="48" t="str">
        <f>IF(O4376="","",
   IF(OR(O4376&lt;EDA_Outlier_Analysis!$C$10, O4376&gt;EDA_Outlier_Analysis!$C$11),
      "Outlier",
      "Normal"))</f>
        <v>Normal</v>
      </c>
      <c r="R4376" t="str">
        <f>IF(P4376="","",
   IF(OR(P4376 &lt; EDA_Outlier_Analysis!$F$7, P4376 &gt; EDA_Outlier_Analysis!$F$8),
      "Outlier",
      "Normal"))</f>
        <v/>
      </c>
      <c r="S4376" t="str">
        <f>IF(N4376="","",
   IF(OR(N4376 &lt;EDA_Outlier_Analysis!$I$10, N4376 &gt; EDA_Outlier_Analysis!$I$11),
      "Outlier",
      "Normal"))</f>
        <v>Normal</v>
      </c>
    </row>
    <row r="4377" spans="1:19">
      <c r="A4377" t="s">
        <v>9723</v>
      </c>
      <c r="B4377" s="4">
        <v>45133</v>
      </c>
      <c r="C4377" s="2">
        <v>109689.14</v>
      </c>
      <c r="D4377" t="s">
        <v>849</v>
      </c>
      <c r="E4377" t="s">
        <v>853</v>
      </c>
      <c r="F4377" t="s">
        <v>10</v>
      </c>
      <c r="G4377" t="s">
        <v>20</v>
      </c>
      <c r="H4377" t="s">
        <v>95</v>
      </c>
      <c r="J4377" t="s">
        <v>9724</v>
      </c>
      <c r="K4377" t="str">
        <f>IF(COUNTIF(Customers!A:A, H4377)&gt;0, "Valid", "Invalid")</f>
        <v>Valid</v>
      </c>
      <c r="L4377" t="str">
        <f t="shared" si="340"/>
        <v>7</v>
      </c>
      <c r="M4377" t="str">
        <f t="shared" si="341"/>
        <v>2023</v>
      </c>
      <c r="N4377">
        <f t="shared" si="342"/>
        <v>109689.14</v>
      </c>
      <c r="O4377">
        <f t="shared" si="343"/>
        <v>109689.14</v>
      </c>
      <c r="P4377" t="str">
        <f t="shared" si="344"/>
        <v/>
      </c>
      <c r="Q4377" s="48" t="str">
        <f>IF(O4377="","",
   IF(OR(O4377&lt;EDA_Outlier_Analysis!$C$10, O4377&gt;EDA_Outlier_Analysis!$C$11),
      "Outlier",
      "Normal"))</f>
        <v>Normal</v>
      </c>
      <c r="R4377" t="str">
        <f>IF(P4377="","",
   IF(OR(P4377 &lt; EDA_Outlier_Analysis!$F$7, P4377 &gt; EDA_Outlier_Analysis!$F$8),
      "Outlier",
      "Normal"))</f>
        <v/>
      </c>
      <c r="S4377" t="str">
        <f>IF(N4377="","",
   IF(OR(N4377 &lt;EDA_Outlier_Analysis!$I$10, N4377 &gt; EDA_Outlier_Analysis!$I$11),
      "Outlier",
      "Normal"))</f>
        <v>Normal</v>
      </c>
    </row>
    <row r="4378" spans="1:19">
      <c r="A4378" t="s">
        <v>9725</v>
      </c>
      <c r="B4378" s="4">
        <v>44927</v>
      </c>
      <c r="C4378" s="2">
        <v>161206.06</v>
      </c>
      <c r="D4378" t="s">
        <v>849</v>
      </c>
      <c r="E4378" t="s">
        <v>850</v>
      </c>
      <c r="F4378" t="s">
        <v>11</v>
      </c>
      <c r="G4378" t="s">
        <v>24</v>
      </c>
      <c r="H4378" t="s">
        <v>391</v>
      </c>
      <c r="J4378" t="s">
        <v>9726</v>
      </c>
      <c r="K4378" t="str">
        <f>IF(COUNTIF(Customers!A:A, H4378)&gt;0, "Valid", "Invalid")</f>
        <v>Valid</v>
      </c>
      <c r="L4378" t="str">
        <f t="shared" si="340"/>
        <v>1</v>
      </c>
      <c r="M4378" t="str">
        <f t="shared" si="341"/>
        <v>2023</v>
      </c>
      <c r="N4378">
        <f t="shared" si="342"/>
        <v>161206.06</v>
      </c>
      <c r="O4378">
        <f t="shared" si="343"/>
        <v>161206.06</v>
      </c>
      <c r="P4378" t="str">
        <f t="shared" si="344"/>
        <v/>
      </c>
      <c r="Q4378" s="48" t="str">
        <f>IF(O4378="","",
   IF(OR(O4378&lt;EDA_Outlier_Analysis!$C$10, O4378&gt;EDA_Outlier_Analysis!$C$11),
      "Outlier",
      "Normal"))</f>
        <v>Normal</v>
      </c>
      <c r="R4378" t="str">
        <f>IF(P4378="","",
   IF(OR(P4378 &lt; EDA_Outlier_Analysis!$F$7, P4378 &gt; EDA_Outlier_Analysis!$F$8),
      "Outlier",
      "Normal"))</f>
        <v/>
      </c>
      <c r="S4378" t="str">
        <f>IF(N4378="","",
   IF(OR(N4378 &lt;EDA_Outlier_Analysis!$I$10, N4378 &gt; EDA_Outlier_Analysis!$I$11),
      "Outlier",
      "Normal"))</f>
        <v>Normal</v>
      </c>
    </row>
    <row r="4379" spans="1:19">
      <c r="A4379" t="s">
        <v>9727</v>
      </c>
      <c r="B4379" s="4">
        <v>45036</v>
      </c>
      <c r="C4379" s="2">
        <v>-26729.82</v>
      </c>
      <c r="D4379" t="s">
        <v>840</v>
      </c>
      <c r="E4379" t="s">
        <v>864</v>
      </c>
      <c r="F4379" t="s">
        <v>9</v>
      </c>
      <c r="G4379" t="s">
        <v>20</v>
      </c>
      <c r="I4379" t="s">
        <v>1940</v>
      </c>
      <c r="J4379" t="s">
        <v>9728</v>
      </c>
      <c r="K4379" t="str">
        <f>IF(COUNTIF(Customers!A:A, H4379)&gt;0, "Valid", "Invalid")</f>
        <v>Invalid</v>
      </c>
      <c r="L4379" t="str">
        <f t="shared" si="340"/>
        <v>4</v>
      </c>
      <c r="M4379" t="str">
        <f t="shared" si="341"/>
        <v>2023</v>
      </c>
      <c r="N4379">
        <f t="shared" si="342"/>
        <v>-26729.82</v>
      </c>
      <c r="O4379" t="str">
        <f t="shared" si="343"/>
        <v/>
      </c>
      <c r="P4379">
        <f t="shared" si="344"/>
        <v>26729.82</v>
      </c>
      <c r="Q4379" s="48" t="str">
        <f>IF(O4379="","",
   IF(OR(O4379&lt;EDA_Outlier_Analysis!$C$10, O4379&gt;EDA_Outlier_Analysis!$C$11),
      "Outlier",
      "Normal"))</f>
        <v/>
      </c>
      <c r="R4379" t="str">
        <f>IF(P4379="","",
   IF(OR(P4379 &lt; EDA_Outlier_Analysis!$F$7, P4379 &gt; EDA_Outlier_Analysis!$F$8),
      "Outlier",
      "Normal"))</f>
        <v>Outlier</v>
      </c>
      <c r="S4379" t="str">
        <f>IF(N4379="","",
   IF(OR(N4379 &lt;EDA_Outlier_Analysis!$I$10, N4379 &gt; EDA_Outlier_Analysis!$I$11),
      "Outlier",
      "Normal"))</f>
        <v>Normal</v>
      </c>
    </row>
    <row r="4380" spans="1:19">
      <c r="A4380" t="s">
        <v>9729</v>
      </c>
      <c r="B4380" s="4">
        <v>44749</v>
      </c>
      <c r="C4380" s="2">
        <v>17278.97</v>
      </c>
      <c r="D4380" t="s">
        <v>1345</v>
      </c>
      <c r="E4380" t="s">
        <v>1345</v>
      </c>
      <c r="F4380" t="s">
        <v>11</v>
      </c>
      <c r="G4380" t="s">
        <v>24</v>
      </c>
      <c r="J4380" t="s">
        <v>9730</v>
      </c>
      <c r="K4380" t="str">
        <f>IF(COUNTIF(Customers!A:A, H4380)&gt;0, "Valid", "Invalid")</f>
        <v>Invalid</v>
      </c>
      <c r="L4380" t="str">
        <f t="shared" si="340"/>
        <v>7</v>
      </c>
      <c r="M4380" t="str">
        <f t="shared" si="341"/>
        <v>2022</v>
      </c>
      <c r="N4380">
        <f t="shared" si="342"/>
        <v>-17278.97</v>
      </c>
      <c r="O4380" t="str">
        <f t="shared" si="343"/>
        <v/>
      </c>
      <c r="P4380" t="str">
        <f t="shared" si="344"/>
        <v/>
      </c>
      <c r="Q4380" s="48" t="str">
        <f>IF(O4380="","",
   IF(OR(O4380&lt;EDA_Outlier_Analysis!$C$10, O4380&gt;EDA_Outlier_Analysis!$C$11),
      "Outlier",
      "Normal"))</f>
        <v/>
      </c>
      <c r="R4380" t="str">
        <f>IF(P4380="","",
   IF(OR(P4380 &lt; EDA_Outlier_Analysis!$F$7, P4380 &gt; EDA_Outlier_Analysis!$F$8),
      "Outlier",
      "Normal"))</f>
        <v/>
      </c>
      <c r="S4380" t="str">
        <f>IF(N4380="","",
   IF(OR(N4380 &lt;EDA_Outlier_Analysis!$I$10, N4380 &gt; EDA_Outlier_Analysis!$I$11),
      "Outlier",
      "Normal"))</f>
        <v>Normal</v>
      </c>
    </row>
    <row r="4381" spans="1:19">
      <c r="A4381" t="s">
        <v>9731</v>
      </c>
      <c r="B4381" s="4">
        <v>44778</v>
      </c>
      <c r="C4381" s="2">
        <v>147303.51999999999</v>
      </c>
      <c r="D4381" t="s">
        <v>849</v>
      </c>
      <c r="E4381" t="s">
        <v>868</v>
      </c>
      <c r="F4381" t="s">
        <v>9</v>
      </c>
      <c r="G4381" t="s">
        <v>34</v>
      </c>
      <c r="H4381" t="s">
        <v>445</v>
      </c>
      <c r="J4381" t="s">
        <v>9732</v>
      </c>
      <c r="K4381" t="str">
        <f>IF(COUNTIF(Customers!A:A, H4381)&gt;0, "Valid", "Invalid")</f>
        <v>Valid</v>
      </c>
      <c r="L4381" t="str">
        <f t="shared" si="340"/>
        <v>8</v>
      </c>
      <c r="M4381" t="str">
        <f t="shared" si="341"/>
        <v>2022</v>
      </c>
      <c r="N4381">
        <f t="shared" si="342"/>
        <v>147303.51999999999</v>
      </c>
      <c r="O4381">
        <f t="shared" si="343"/>
        <v>147303.51999999999</v>
      </c>
      <c r="P4381" t="str">
        <f t="shared" si="344"/>
        <v/>
      </c>
      <c r="Q4381" s="48" t="str">
        <f>IF(O4381="","",
   IF(OR(O4381&lt;EDA_Outlier_Analysis!$C$10, O4381&gt;EDA_Outlier_Analysis!$C$11),
      "Outlier",
      "Normal"))</f>
        <v>Normal</v>
      </c>
      <c r="R4381" t="str">
        <f>IF(P4381="","",
   IF(OR(P4381 &lt; EDA_Outlier_Analysis!$F$7, P4381 &gt; EDA_Outlier_Analysis!$F$8),
      "Outlier",
      "Normal"))</f>
        <v/>
      </c>
      <c r="S4381" t="str">
        <f>IF(N4381="","",
   IF(OR(N4381 &lt;EDA_Outlier_Analysis!$I$10, N4381 &gt; EDA_Outlier_Analysis!$I$11),
      "Outlier",
      "Normal"))</f>
        <v>Normal</v>
      </c>
    </row>
    <row r="4382" spans="1:19">
      <c r="A4382" t="s">
        <v>9733</v>
      </c>
      <c r="B4382" s="4">
        <v>45100</v>
      </c>
      <c r="C4382" s="2">
        <v>154275.65</v>
      </c>
      <c r="D4382" t="s">
        <v>849</v>
      </c>
      <c r="E4382" t="s">
        <v>868</v>
      </c>
      <c r="F4382" t="s">
        <v>11</v>
      </c>
      <c r="G4382" t="s">
        <v>34</v>
      </c>
      <c r="H4382" t="s">
        <v>629</v>
      </c>
      <c r="J4382" t="s">
        <v>9734</v>
      </c>
      <c r="K4382" t="str">
        <f>IF(COUNTIF(Customers!A:A, H4382)&gt;0, "Valid", "Invalid")</f>
        <v>Valid</v>
      </c>
      <c r="L4382" t="str">
        <f t="shared" si="340"/>
        <v>6</v>
      </c>
      <c r="M4382" t="str">
        <f t="shared" si="341"/>
        <v>2023</v>
      </c>
      <c r="N4382">
        <f t="shared" si="342"/>
        <v>154275.65</v>
      </c>
      <c r="O4382">
        <f t="shared" si="343"/>
        <v>154275.65</v>
      </c>
      <c r="P4382" t="str">
        <f t="shared" si="344"/>
        <v/>
      </c>
      <c r="Q4382" s="48" t="str">
        <f>IF(O4382="","",
   IF(OR(O4382&lt;EDA_Outlier_Analysis!$C$10, O4382&gt;EDA_Outlier_Analysis!$C$11),
      "Outlier",
      "Normal"))</f>
        <v>Normal</v>
      </c>
      <c r="R4382" t="str">
        <f>IF(P4382="","",
   IF(OR(P4382 &lt; EDA_Outlier_Analysis!$F$7, P4382 &gt; EDA_Outlier_Analysis!$F$8),
      "Outlier",
      "Normal"))</f>
        <v/>
      </c>
      <c r="S4382" t="str">
        <f>IF(N4382="","",
   IF(OR(N4382 &lt;EDA_Outlier_Analysis!$I$10, N4382 &gt; EDA_Outlier_Analysis!$I$11),
      "Outlier",
      "Normal"))</f>
        <v>Normal</v>
      </c>
    </row>
    <row r="4383" spans="1:19">
      <c r="A4383" t="s">
        <v>9735</v>
      </c>
      <c r="B4383" s="4">
        <v>44638</v>
      </c>
      <c r="C4383" s="2">
        <v>-22971.49</v>
      </c>
      <c r="D4383" t="s">
        <v>840</v>
      </c>
      <c r="E4383" t="s">
        <v>905</v>
      </c>
      <c r="F4383" t="s">
        <v>9</v>
      </c>
      <c r="G4383" t="s">
        <v>20</v>
      </c>
      <c r="I4383" t="s">
        <v>1368</v>
      </c>
      <c r="J4383" t="s">
        <v>9736</v>
      </c>
      <c r="K4383" t="str">
        <f>IF(COUNTIF(Customers!A:A, H4383)&gt;0, "Valid", "Invalid")</f>
        <v>Invalid</v>
      </c>
      <c r="L4383" t="str">
        <f t="shared" si="340"/>
        <v>3</v>
      </c>
      <c r="M4383" t="str">
        <f t="shared" si="341"/>
        <v>2022</v>
      </c>
      <c r="N4383">
        <f t="shared" si="342"/>
        <v>-22971.49</v>
      </c>
      <c r="O4383" t="str">
        <f t="shared" si="343"/>
        <v/>
      </c>
      <c r="P4383">
        <f t="shared" si="344"/>
        <v>22971.49</v>
      </c>
      <c r="Q4383" s="48" t="str">
        <f>IF(O4383="","",
   IF(OR(O4383&lt;EDA_Outlier_Analysis!$C$10, O4383&gt;EDA_Outlier_Analysis!$C$11),
      "Outlier",
      "Normal"))</f>
        <v/>
      </c>
      <c r="R4383" t="str">
        <f>IF(P4383="","",
   IF(OR(P4383 &lt; EDA_Outlier_Analysis!$F$7, P4383 &gt; EDA_Outlier_Analysis!$F$8),
      "Outlier",
      "Normal"))</f>
        <v>Outlier</v>
      </c>
      <c r="S4383" t="str">
        <f>IF(N4383="","",
   IF(OR(N4383 &lt;EDA_Outlier_Analysis!$I$10, N4383 &gt; EDA_Outlier_Analysis!$I$11),
      "Outlier",
      "Normal"))</f>
        <v>Normal</v>
      </c>
    </row>
    <row r="4384" spans="1:19">
      <c r="A4384" t="s">
        <v>9737</v>
      </c>
      <c r="B4384" s="4">
        <v>45006</v>
      </c>
      <c r="C4384" s="2">
        <v>174161.77</v>
      </c>
      <c r="D4384" t="s">
        <v>849</v>
      </c>
      <c r="E4384" t="s">
        <v>868</v>
      </c>
      <c r="F4384" t="s">
        <v>10</v>
      </c>
      <c r="G4384" t="s">
        <v>31</v>
      </c>
      <c r="H4384" t="s">
        <v>757</v>
      </c>
      <c r="J4384" t="s">
        <v>9738</v>
      </c>
      <c r="K4384" t="str">
        <f>IF(COUNTIF(Customers!A:A, H4384)&gt;0, "Valid", "Invalid")</f>
        <v>Valid</v>
      </c>
      <c r="L4384" t="str">
        <f t="shared" si="340"/>
        <v>3</v>
      </c>
      <c r="M4384" t="str">
        <f t="shared" si="341"/>
        <v>2023</v>
      </c>
      <c r="N4384">
        <f t="shared" si="342"/>
        <v>174161.77</v>
      </c>
      <c r="O4384">
        <f t="shared" si="343"/>
        <v>174161.77</v>
      </c>
      <c r="P4384" t="str">
        <f t="shared" si="344"/>
        <v/>
      </c>
      <c r="Q4384" s="48" t="str">
        <f>IF(O4384="","",
   IF(OR(O4384&lt;EDA_Outlier_Analysis!$C$10, O4384&gt;EDA_Outlier_Analysis!$C$11),
      "Outlier",
      "Normal"))</f>
        <v>Normal</v>
      </c>
      <c r="R4384" t="str">
        <f>IF(P4384="","",
   IF(OR(P4384 &lt; EDA_Outlier_Analysis!$F$7, P4384 &gt; EDA_Outlier_Analysis!$F$8),
      "Outlier",
      "Normal"))</f>
        <v/>
      </c>
      <c r="S4384" t="str">
        <f>IF(N4384="","",
   IF(OR(N4384 &lt;EDA_Outlier_Analysis!$I$10, N4384 &gt; EDA_Outlier_Analysis!$I$11),
      "Outlier",
      "Normal"))</f>
        <v>Normal</v>
      </c>
    </row>
    <row r="4385" spans="1:19">
      <c r="A4385" t="s">
        <v>9739</v>
      </c>
      <c r="B4385" s="4">
        <v>44608</v>
      </c>
      <c r="C4385" s="2">
        <v>-25260.91</v>
      </c>
      <c r="D4385" t="s">
        <v>840</v>
      </c>
      <c r="E4385" t="s">
        <v>864</v>
      </c>
      <c r="F4385" t="s">
        <v>11</v>
      </c>
      <c r="G4385" t="s">
        <v>20</v>
      </c>
      <c r="I4385" t="s">
        <v>1117</v>
      </c>
      <c r="J4385" t="s">
        <v>9740</v>
      </c>
      <c r="K4385" t="str">
        <f>IF(COUNTIF(Customers!A:A, H4385)&gt;0, "Valid", "Invalid")</f>
        <v>Invalid</v>
      </c>
      <c r="L4385" t="str">
        <f t="shared" si="340"/>
        <v>2</v>
      </c>
      <c r="M4385" t="str">
        <f t="shared" si="341"/>
        <v>2022</v>
      </c>
      <c r="N4385">
        <f t="shared" si="342"/>
        <v>-25260.91</v>
      </c>
      <c r="O4385" t="str">
        <f t="shared" si="343"/>
        <v/>
      </c>
      <c r="P4385">
        <f t="shared" si="344"/>
        <v>25260.91</v>
      </c>
      <c r="Q4385" s="48" t="str">
        <f>IF(O4385="","",
   IF(OR(O4385&lt;EDA_Outlier_Analysis!$C$10, O4385&gt;EDA_Outlier_Analysis!$C$11),
      "Outlier",
      "Normal"))</f>
        <v/>
      </c>
      <c r="R4385" t="str">
        <f>IF(P4385="","",
   IF(OR(P4385 &lt; EDA_Outlier_Analysis!$F$7, P4385 &gt; EDA_Outlier_Analysis!$F$8),
      "Outlier",
      "Normal"))</f>
        <v>Outlier</v>
      </c>
      <c r="S4385" t="str">
        <f>IF(N4385="","",
   IF(OR(N4385 &lt;EDA_Outlier_Analysis!$I$10, N4385 &gt; EDA_Outlier_Analysis!$I$11),
      "Outlier",
      "Normal"))</f>
        <v>Normal</v>
      </c>
    </row>
    <row r="4386" spans="1:19">
      <c r="A4386" t="s">
        <v>9741</v>
      </c>
      <c r="B4386" s="4">
        <v>45085</v>
      </c>
      <c r="C4386" s="2">
        <v>-53445.54</v>
      </c>
      <c r="D4386" t="s">
        <v>840</v>
      </c>
      <c r="E4386" t="s">
        <v>841</v>
      </c>
      <c r="F4386" t="s">
        <v>9</v>
      </c>
      <c r="G4386" t="s">
        <v>20</v>
      </c>
      <c r="I4386" t="s">
        <v>1524</v>
      </c>
      <c r="J4386" t="s">
        <v>9742</v>
      </c>
      <c r="K4386" t="str">
        <f>IF(COUNTIF(Customers!A:A, H4386)&gt;0, "Valid", "Invalid")</f>
        <v>Invalid</v>
      </c>
      <c r="L4386" t="str">
        <f t="shared" si="340"/>
        <v>6</v>
      </c>
      <c r="M4386" t="str">
        <f t="shared" si="341"/>
        <v>2023</v>
      </c>
      <c r="N4386">
        <f t="shared" si="342"/>
        <v>-53445.54</v>
      </c>
      <c r="O4386" t="str">
        <f t="shared" si="343"/>
        <v/>
      </c>
      <c r="P4386">
        <f t="shared" si="344"/>
        <v>53445.54</v>
      </c>
      <c r="Q4386" s="48" t="str">
        <f>IF(O4386="","",
   IF(OR(O4386&lt;EDA_Outlier_Analysis!$C$10, O4386&gt;EDA_Outlier_Analysis!$C$11),
      "Outlier",
      "Normal"))</f>
        <v/>
      </c>
      <c r="R4386" t="str">
        <f>IF(P4386="","",
   IF(OR(P4386 &lt; EDA_Outlier_Analysis!$F$7, P4386 &gt; EDA_Outlier_Analysis!$F$8),
      "Outlier",
      "Normal"))</f>
        <v>Normal</v>
      </c>
      <c r="S4386" t="str">
        <f>IF(N4386="","",
   IF(OR(N4386 &lt;EDA_Outlier_Analysis!$I$10, N4386 &gt; EDA_Outlier_Analysis!$I$11),
      "Outlier",
      "Normal"))</f>
        <v>Normal</v>
      </c>
    </row>
    <row r="4387" spans="1:19">
      <c r="A4387" t="s">
        <v>9743</v>
      </c>
      <c r="B4387" s="4">
        <v>44700</v>
      </c>
      <c r="C4387" s="2">
        <v>162299.53</v>
      </c>
      <c r="D4387" t="s">
        <v>849</v>
      </c>
      <c r="E4387" t="s">
        <v>853</v>
      </c>
      <c r="F4387" t="s">
        <v>11</v>
      </c>
      <c r="G4387" t="s">
        <v>31</v>
      </c>
      <c r="H4387" t="s">
        <v>437</v>
      </c>
      <c r="J4387" t="s">
        <v>9744</v>
      </c>
      <c r="K4387" t="str">
        <f>IF(COUNTIF(Customers!A:A, H4387)&gt;0, "Valid", "Invalid")</f>
        <v>Valid</v>
      </c>
      <c r="L4387" t="str">
        <f t="shared" si="340"/>
        <v>5</v>
      </c>
      <c r="M4387" t="str">
        <f t="shared" si="341"/>
        <v>2022</v>
      </c>
      <c r="N4387">
        <f t="shared" si="342"/>
        <v>162299.53</v>
      </c>
      <c r="O4387">
        <f t="shared" si="343"/>
        <v>162299.53</v>
      </c>
      <c r="P4387" t="str">
        <f t="shared" si="344"/>
        <v/>
      </c>
      <c r="Q4387" s="48" t="str">
        <f>IF(O4387="","",
   IF(OR(O4387&lt;EDA_Outlier_Analysis!$C$10, O4387&gt;EDA_Outlier_Analysis!$C$11),
      "Outlier",
      "Normal"))</f>
        <v>Normal</v>
      </c>
      <c r="R4387" t="str">
        <f>IF(P4387="","",
   IF(OR(P4387 &lt; EDA_Outlier_Analysis!$F$7, P4387 &gt; EDA_Outlier_Analysis!$F$8),
      "Outlier",
      "Normal"))</f>
        <v/>
      </c>
      <c r="S4387" t="str">
        <f>IF(N4387="","",
   IF(OR(N4387 &lt;EDA_Outlier_Analysis!$I$10, N4387 &gt; EDA_Outlier_Analysis!$I$11),
      "Outlier",
      "Normal"))</f>
        <v>Normal</v>
      </c>
    </row>
    <row r="4388" spans="1:19">
      <c r="A4388" t="s">
        <v>9745</v>
      </c>
      <c r="B4388" s="4">
        <v>45288</v>
      </c>
      <c r="C4388" s="2">
        <v>132266.09</v>
      </c>
      <c r="D4388" t="s">
        <v>849</v>
      </c>
      <c r="E4388" t="s">
        <v>850</v>
      </c>
      <c r="F4388" t="s">
        <v>10</v>
      </c>
      <c r="G4388" t="s">
        <v>31</v>
      </c>
      <c r="H4388" t="s">
        <v>441</v>
      </c>
      <c r="J4388" t="s">
        <v>9746</v>
      </c>
      <c r="K4388" t="str">
        <f>IF(COUNTIF(Customers!A:A, H4388)&gt;0, "Valid", "Invalid")</f>
        <v>Valid</v>
      </c>
      <c r="L4388" t="str">
        <f t="shared" si="340"/>
        <v>12</v>
      </c>
      <c r="M4388" t="str">
        <f t="shared" si="341"/>
        <v>2023</v>
      </c>
      <c r="N4388">
        <f t="shared" si="342"/>
        <v>132266.09</v>
      </c>
      <c r="O4388">
        <f t="shared" si="343"/>
        <v>132266.09</v>
      </c>
      <c r="P4388" t="str">
        <f t="shared" si="344"/>
        <v/>
      </c>
      <c r="Q4388" s="48" t="str">
        <f>IF(O4388="","",
   IF(OR(O4388&lt;EDA_Outlier_Analysis!$C$10, O4388&gt;EDA_Outlier_Analysis!$C$11),
      "Outlier",
      "Normal"))</f>
        <v>Normal</v>
      </c>
      <c r="R4388" t="str">
        <f>IF(P4388="","",
   IF(OR(P4388 &lt; EDA_Outlier_Analysis!$F$7, P4388 &gt; EDA_Outlier_Analysis!$F$8),
      "Outlier",
      "Normal"))</f>
        <v/>
      </c>
      <c r="S4388" t="str">
        <f>IF(N4388="","",
   IF(OR(N4388 &lt;EDA_Outlier_Analysis!$I$10, N4388 &gt; EDA_Outlier_Analysis!$I$11),
      "Outlier",
      "Normal"))</f>
        <v>Normal</v>
      </c>
    </row>
    <row r="4389" spans="1:19">
      <c r="A4389" t="s">
        <v>9747</v>
      </c>
      <c r="B4389" s="4">
        <v>44944</v>
      </c>
      <c r="C4389" s="2">
        <v>-23568.69</v>
      </c>
      <c r="D4389" t="s">
        <v>840</v>
      </c>
      <c r="E4389" t="s">
        <v>845</v>
      </c>
      <c r="F4389" t="s">
        <v>11</v>
      </c>
      <c r="G4389" t="s">
        <v>34</v>
      </c>
      <c r="I4389" t="s">
        <v>912</v>
      </c>
      <c r="J4389" t="s">
        <v>9748</v>
      </c>
      <c r="K4389" t="str">
        <f>IF(COUNTIF(Customers!A:A, H4389)&gt;0, "Valid", "Invalid")</f>
        <v>Invalid</v>
      </c>
      <c r="L4389" t="str">
        <f t="shared" si="340"/>
        <v>1</v>
      </c>
      <c r="M4389" t="str">
        <f t="shared" si="341"/>
        <v>2023</v>
      </c>
      <c r="N4389">
        <f t="shared" si="342"/>
        <v>-23568.69</v>
      </c>
      <c r="O4389" t="str">
        <f t="shared" si="343"/>
        <v/>
      </c>
      <c r="P4389">
        <f t="shared" si="344"/>
        <v>23568.69</v>
      </c>
      <c r="Q4389" s="48" t="str">
        <f>IF(O4389="","",
   IF(OR(O4389&lt;EDA_Outlier_Analysis!$C$10, O4389&gt;EDA_Outlier_Analysis!$C$11),
      "Outlier",
      "Normal"))</f>
        <v/>
      </c>
      <c r="R4389" t="str">
        <f>IF(P4389="","",
   IF(OR(P4389 &lt; EDA_Outlier_Analysis!$F$7, P4389 &gt; EDA_Outlier_Analysis!$F$8),
      "Outlier",
      "Normal"))</f>
        <v>Outlier</v>
      </c>
      <c r="S4389" t="str">
        <f>IF(N4389="","",
   IF(OR(N4389 &lt;EDA_Outlier_Analysis!$I$10, N4389 &gt; EDA_Outlier_Analysis!$I$11),
      "Outlier",
      "Normal"))</f>
        <v>Normal</v>
      </c>
    </row>
    <row r="4390" spans="1:19">
      <c r="A4390" t="s">
        <v>9749</v>
      </c>
      <c r="B4390" s="4">
        <v>44932</v>
      </c>
      <c r="C4390" s="2">
        <v>184249.64</v>
      </c>
      <c r="D4390" t="s">
        <v>849</v>
      </c>
      <c r="E4390" t="s">
        <v>853</v>
      </c>
      <c r="F4390" t="s">
        <v>9</v>
      </c>
      <c r="G4390" t="s">
        <v>31</v>
      </c>
      <c r="H4390" t="s">
        <v>41</v>
      </c>
      <c r="J4390" t="s">
        <v>9750</v>
      </c>
      <c r="K4390" t="str">
        <f>IF(COUNTIF(Customers!A:A, H4390)&gt;0, "Valid", "Invalid")</f>
        <v>Valid</v>
      </c>
      <c r="L4390" t="str">
        <f t="shared" si="340"/>
        <v>1</v>
      </c>
      <c r="M4390" t="str">
        <f t="shared" si="341"/>
        <v>2023</v>
      </c>
      <c r="N4390">
        <f t="shared" si="342"/>
        <v>184249.64</v>
      </c>
      <c r="O4390">
        <f t="shared" si="343"/>
        <v>184249.64</v>
      </c>
      <c r="P4390" t="str">
        <f t="shared" si="344"/>
        <v/>
      </c>
      <c r="Q4390" s="48" t="str">
        <f>IF(O4390="","",
   IF(OR(O4390&lt;EDA_Outlier_Analysis!$C$10, O4390&gt;EDA_Outlier_Analysis!$C$11),
      "Outlier",
      "Normal"))</f>
        <v>Normal</v>
      </c>
      <c r="R4390" t="str">
        <f>IF(P4390="","",
   IF(OR(P4390 &lt; EDA_Outlier_Analysis!$F$7, P4390 &gt; EDA_Outlier_Analysis!$F$8),
      "Outlier",
      "Normal"))</f>
        <v/>
      </c>
      <c r="S4390" t="str">
        <f>IF(N4390="","",
   IF(OR(N4390 &lt;EDA_Outlier_Analysis!$I$10, N4390 &gt; EDA_Outlier_Analysis!$I$11),
      "Outlier",
      "Normal"))</f>
        <v>Normal</v>
      </c>
    </row>
    <row r="4391" spans="1:19">
      <c r="A4391" t="s">
        <v>9751</v>
      </c>
      <c r="B4391" s="4">
        <v>44662</v>
      </c>
      <c r="C4391" s="2">
        <v>145748.49</v>
      </c>
      <c r="D4391" t="s">
        <v>849</v>
      </c>
      <c r="E4391" t="s">
        <v>853</v>
      </c>
      <c r="F4391" t="s">
        <v>9</v>
      </c>
      <c r="G4391" t="s">
        <v>31</v>
      </c>
      <c r="H4391" t="s">
        <v>175</v>
      </c>
      <c r="J4391" t="s">
        <v>9752</v>
      </c>
      <c r="K4391" t="str">
        <f>IF(COUNTIF(Customers!A:A, H4391)&gt;0, "Valid", "Invalid")</f>
        <v>Valid</v>
      </c>
      <c r="L4391" t="str">
        <f t="shared" si="340"/>
        <v>4</v>
      </c>
      <c r="M4391" t="str">
        <f t="shared" si="341"/>
        <v>2022</v>
      </c>
      <c r="N4391">
        <f t="shared" si="342"/>
        <v>145748.49</v>
      </c>
      <c r="O4391">
        <f t="shared" si="343"/>
        <v>145748.49</v>
      </c>
      <c r="P4391" t="str">
        <f t="shared" si="344"/>
        <v/>
      </c>
      <c r="Q4391" s="48" t="str">
        <f>IF(O4391="","",
   IF(OR(O4391&lt;EDA_Outlier_Analysis!$C$10, O4391&gt;EDA_Outlier_Analysis!$C$11),
      "Outlier",
      "Normal"))</f>
        <v>Normal</v>
      </c>
      <c r="R4391" t="str">
        <f>IF(P4391="","",
   IF(OR(P4391 &lt; EDA_Outlier_Analysis!$F$7, P4391 &gt; EDA_Outlier_Analysis!$F$8),
      "Outlier",
      "Normal"))</f>
        <v/>
      </c>
      <c r="S4391" t="str">
        <f>IF(N4391="","",
   IF(OR(N4391 &lt;EDA_Outlier_Analysis!$I$10, N4391 &gt; EDA_Outlier_Analysis!$I$11),
      "Outlier",
      "Normal"))</f>
        <v>Normal</v>
      </c>
    </row>
    <row r="4392" spans="1:19">
      <c r="A4392" t="s">
        <v>9753</v>
      </c>
      <c r="B4392" s="4">
        <v>45198</v>
      </c>
      <c r="C4392" s="2">
        <v>-54626.21</v>
      </c>
      <c r="D4392" t="s">
        <v>840</v>
      </c>
      <c r="E4392" t="s">
        <v>841</v>
      </c>
      <c r="F4392" t="s">
        <v>11</v>
      </c>
      <c r="G4392" t="s">
        <v>24</v>
      </c>
      <c r="I4392" t="s">
        <v>1080</v>
      </c>
      <c r="J4392" t="s">
        <v>9754</v>
      </c>
      <c r="K4392" t="str">
        <f>IF(COUNTIF(Customers!A:A, H4392)&gt;0, "Valid", "Invalid")</f>
        <v>Invalid</v>
      </c>
      <c r="L4392" t="str">
        <f t="shared" si="340"/>
        <v>9</v>
      </c>
      <c r="M4392" t="str">
        <f t="shared" si="341"/>
        <v>2023</v>
      </c>
      <c r="N4392">
        <f t="shared" si="342"/>
        <v>-54626.21</v>
      </c>
      <c r="O4392" t="str">
        <f t="shared" si="343"/>
        <v/>
      </c>
      <c r="P4392">
        <f t="shared" si="344"/>
        <v>54626.21</v>
      </c>
      <c r="Q4392" s="48" t="str">
        <f>IF(O4392="","",
   IF(OR(O4392&lt;EDA_Outlier_Analysis!$C$10, O4392&gt;EDA_Outlier_Analysis!$C$11),
      "Outlier",
      "Normal"))</f>
        <v/>
      </c>
      <c r="R4392" t="str">
        <f>IF(P4392="","",
   IF(OR(P4392 &lt; EDA_Outlier_Analysis!$F$7, P4392 &gt; EDA_Outlier_Analysis!$F$8),
      "Outlier",
      "Normal"))</f>
        <v>Outlier</v>
      </c>
      <c r="S4392" t="str">
        <f>IF(N4392="","",
   IF(OR(N4392 &lt;EDA_Outlier_Analysis!$I$10, N4392 &gt; EDA_Outlier_Analysis!$I$11),
      "Outlier",
      "Normal"))</f>
        <v>Normal</v>
      </c>
    </row>
    <row r="4393" spans="1:19">
      <c r="A4393" t="s">
        <v>9755</v>
      </c>
      <c r="B4393" s="4">
        <v>45105</v>
      </c>
      <c r="C4393" s="2">
        <v>-29649.200000000001</v>
      </c>
      <c r="D4393" t="s">
        <v>840</v>
      </c>
      <c r="E4393" t="s">
        <v>845</v>
      </c>
      <c r="F4393" t="s">
        <v>9</v>
      </c>
      <c r="G4393" t="s">
        <v>31</v>
      </c>
      <c r="I4393" t="s">
        <v>1800</v>
      </c>
      <c r="J4393" t="s">
        <v>9756</v>
      </c>
      <c r="K4393" t="str">
        <f>IF(COUNTIF(Customers!A:A, H4393)&gt;0, "Valid", "Invalid")</f>
        <v>Invalid</v>
      </c>
      <c r="L4393" t="str">
        <f t="shared" si="340"/>
        <v>6</v>
      </c>
      <c r="M4393" t="str">
        <f t="shared" si="341"/>
        <v>2023</v>
      </c>
      <c r="N4393">
        <f t="shared" si="342"/>
        <v>-29649.200000000001</v>
      </c>
      <c r="O4393" t="str">
        <f t="shared" si="343"/>
        <v/>
      </c>
      <c r="P4393">
        <f t="shared" si="344"/>
        <v>29649.200000000001</v>
      </c>
      <c r="Q4393" s="48" t="str">
        <f>IF(O4393="","",
   IF(OR(O4393&lt;EDA_Outlier_Analysis!$C$10, O4393&gt;EDA_Outlier_Analysis!$C$11),
      "Outlier",
      "Normal"))</f>
        <v/>
      </c>
      <c r="R4393" t="str">
        <f>IF(P4393="","",
   IF(OR(P4393 &lt; EDA_Outlier_Analysis!$F$7, P4393 &gt; EDA_Outlier_Analysis!$F$8),
      "Outlier",
      "Normal"))</f>
        <v>Normal</v>
      </c>
      <c r="S4393" t="str">
        <f>IF(N4393="","",
   IF(OR(N4393 &lt;EDA_Outlier_Analysis!$I$10, N4393 &gt; EDA_Outlier_Analysis!$I$11),
      "Outlier",
      "Normal"))</f>
        <v>Normal</v>
      </c>
    </row>
    <row r="4394" spans="1:19">
      <c r="A4394" t="s">
        <v>9757</v>
      </c>
      <c r="B4394" s="4">
        <v>44924</v>
      </c>
      <c r="C4394" s="2">
        <v>-78867.929999999993</v>
      </c>
      <c r="D4394" t="s">
        <v>840</v>
      </c>
      <c r="E4394" t="s">
        <v>878</v>
      </c>
      <c r="F4394" t="s">
        <v>9</v>
      </c>
      <c r="G4394" t="s">
        <v>34</v>
      </c>
      <c r="I4394" t="s">
        <v>1540</v>
      </c>
      <c r="J4394" t="s">
        <v>9758</v>
      </c>
      <c r="K4394" t="str">
        <f>IF(COUNTIF(Customers!A:A, H4394)&gt;0, "Valid", "Invalid")</f>
        <v>Invalid</v>
      </c>
      <c r="L4394" t="str">
        <f t="shared" si="340"/>
        <v>12</v>
      </c>
      <c r="M4394" t="str">
        <f t="shared" si="341"/>
        <v>2022</v>
      </c>
      <c r="N4394">
        <f t="shared" si="342"/>
        <v>-78867.929999999993</v>
      </c>
      <c r="O4394" t="str">
        <f t="shared" si="343"/>
        <v/>
      </c>
      <c r="P4394">
        <f t="shared" si="344"/>
        <v>78867.929999999993</v>
      </c>
      <c r="Q4394" s="48" t="str">
        <f>IF(O4394="","",
   IF(OR(O4394&lt;EDA_Outlier_Analysis!$C$10, O4394&gt;EDA_Outlier_Analysis!$C$11),
      "Outlier",
      "Normal"))</f>
        <v/>
      </c>
      <c r="R4394" t="str">
        <f>IF(P4394="","",
   IF(OR(P4394 &lt; EDA_Outlier_Analysis!$F$7, P4394 &gt; EDA_Outlier_Analysis!$F$8),
      "Outlier",
      "Normal"))</f>
        <v>Outlier</v>
      </c>
      <c r="S4394" t="str">
        <f>IF(N4394="","",
   IF(OR(N4394 &lt;EDA_Outlier_Analysis!$I$10, N4394 &gt; EDA_Outlier_Analysis!$I$11),
      "Outlier",
      "Normal"))</f>
        <v>Normal</v>
      </c>
    </row>
    <row r="4395" spans="1:19">
      <c r="A4395" t="s">
        <v>9759</v>
      </c>
      <c r="B4395" s="4">
        <v>45138</v>
      </c>
      <c r="C4395" s="2">
        <v>-57313.01</v>
      </c>
      <c r="D4395" t="s">
        <v>840</v>
      </c>
      <c r="E4395" t="s">
        <v>878</v>
      </c>
      <c r="F4395" t="s">
        <v>10</v>
      </c>
      <c r="G4395" t="s">
        <v>20</v>
      </c>
      <c r="I4395" t="s">
        <v>1361</v>
      </c>
      <c r="J4395" t="s">
        <v>9760</v>
      </c>
      <c r="K4395" t="str">
        <f>IF(COUNTIF(Customers!A:A, H4395)&gt;0, "Valid", "Invalid")</f>
        <v>Invalid</v>
      </c>
      <c r="L4395" t="str">
        <f t="shared" si="340"/>
        <v>7</v>
      </c>
      <c r="M4395" t="str">
        <f t="shared" si="341"/>
        <v>2023</v>
      </c>
      <c r="N4395">
        <f t="shared" si="342"/>
        <v>-57313.01</v>
      </c>
      <c r="O4395" t="str">
        <f t="shared" si="343"/>
        <v/>
      </c>
      <c r="P4395">
        <f t="shared" si="344"/>
        <v>57313.01</v>
      </c>
      <c r="Q4395" s="48" t="str">
        <f>IF(O4395="","",
   IF(OR(O4395&lt;EDA_Outlier_Analysis!$C$10, O4395&gt;EDA_Outlier_Analysis!$C$11),
      "Outlier",
      "Normal"))</f>
        <v/>
      </c>
      <c r="R4395" t="str">
        <f>IF(P4395="","",
   IF(OR(P4395 &lt; EDA_Outlier_Analysis!$F$7, P4395 &gt; EDA_Outlier_Analysis!$F$8),
      "Outlier",
      "Normal"))</f>
        <v>Outlier</v>
      </c>
      <c r="S4395" t="str">
        <f>IF(N4395="","",
   IF(OR(N4395 &lt;EDA_Outlier_Analysis!$I$10, N4395 &gt; EDA_Outlier_Analysis!$I$11),
      "Outlier",
      "Normal"))</f>
        <v>Normal</v>
      </c>
    </row>
    <row r="4396" spans="1:19">
      <c r="A4396" t="s">
        <v>9761</v>
      </c>
      <c r="B4396" s="4">
        <v>45116</v>
      </c>
      <c r="C4396" s="2">
        <v>140789.42000000001</v>
      </c>
      <c r="D4396" t="s">
        <v>849</v>
      </c>
      <c r="E4396" t="s">
        <v>853</v>
      </c>
      <c r="F4396" t="s">
        <v>11</v>
      </c>
      <c r="G4396" t="s">
        <v>31</v>
      </c>
      <c r="H4396" t="s">
        <v>257</v>
      </c>
      <c r="J4396" t="s">
        <v>9762</v>
      </c>
      <c r="K4396" t="str">
        <f>IF(COUNTIF(Customers!A:A, H4396)&gt;0, "Valid", "Invalid")</f>
        <v>Valid</v>
      </c>
      <c r="L4396" t="str">
        <f t="shared" si="340"/>
        <v>7</v>
      </c>
      <c r="M4396" t="str">
        <f t="shared" si="341"/>
        <v>2023</v>
      </c>
      <c r="N4396">
        <f t="shared" si="342"/>
        <v>140789.42000000001</v>
      </c>
      <c r="O4396">
        <f t="shared" si="343"/>
        <v>140789.42000000001</v>
      </c>
      <c r="P4396" t="str">
        <f t="shared" si="344"/>
        <v/>
      </c>
      <c r="Q4396" s="48" t="str">
        <f>IF(O4396="","",
   IF(OR(O4396&lt;EDA_Outlier_Analysis!$C$10, O4396&gt;EDA_Outlier_Analysis!$C$11),
      "Outlier",
      "Normal"))</f>
        <v>Normal</v>
      </c>
      <c r="R4396" t="str">
        <f>IF(P4396="","",
   IF(OR(P4396 &lt; EDA_Outlier_Analysis!$F$7, P4396 &gt; EDA_Outlier_Analysis!$F$8),
      "Outlier",
      "Normal"))</f>
        <v/>
      </c>
      <c r="S4396" t="str">
        <f>IF(N4396="","",
   IF(OR(N4396 &lt;EDA_Outlier_Analysis!$I$10, N4396 &gt; EDA_Outlier_Analysis!$I$11),
      "Outlier",
      "Normal"))</f>
        <v>Normal</v>
      </c>
    </row>
    <row r="4397" spans="1:19">
      <c r="A4397" t="s">
        <v>9763</v>
      </c>
      <c r="B4397" s="4">
        <v>44624</v>
      </c>
      <c r="C4397" s="2">
        <v>148755.09</v>
      </c>
      <c r="D4397" t="s">
        <v>849</v>
      </c>
      <c r="E4397" t="s">
        <v>868</v>
      </c>
      <c r="F4397" t="s">
        <v>11</v>
      </c>
      <c r="G4397" t="s">
        <v>20</v>
      </c>
      <c r="H4397" t="s">
        <v>75</v>
      </c>
      <c r="J4397" t="s">
        <v>9764</v>
      </c>
      <c r="K4397" t="str">
        <f>IF(COUNTIF(Customers!A:A, H4397)&gt;0, "Valid", "Invalid")</f>
        <v>Valid</v>
      </c>
      <c r="L4397" t="str">
        <f t="shared" si="340"/>
        <v>3</v>
      </c>
      <c r="M4397" t="str">
        <f t="shared" si="341"/>
        <v>2022</v>
      </c>
      <c r="N4397">
        <f t="shared" si="342"/>
        <v>148755.09</v>
      </c>
      <c r="O4397">
        <f t="shared" si="343"/>
        <v>148755.09</v>
      </c>
      <c r="P4397" t="str">
        <f t="shared" si="344"/>
        <v/>
      </c>
      <c r="Q4397" s="48" t="str">
        <f>IF(O4397="","",
   IF(OR(O4397&lt;EDA_Outlier_Analysis!$C$10, O4397&gt;EDA_Outlier_Analysis!$C$11),
      "Outlier",
      "Normal"))</f>
        <v>Normal</v>
      </c>
      <c r="R4397" t="str">
        <f>IF(P4397="","",
   IF(OR(P4397 &lt; EDA_Outlier_Analysis!$F$7, P4397 &gt; EDA_Outlier_Analysis!$F$8),
      "Outlier",
      "Normal"))</f>
        <v/>
      </c>
      <c r="S4397" t="str">
        <f>IF(N4397="","",
   IF(OR(N4397 &lt;EDA_Outlier_Analysis!$I$10, N4397 &gt; EDA_Outlier_Analysis!$I$11),
      "Outlier",
      "Normal"))</f>
        <v>Normal</v>
      </c>
    </row>
    <row r="4398" spans="1:19">
      <c r="A4398" t="s">
        <v>9765</v>
      </c>
      <c r="B4398" s="4">
        <v>44758</v>
      </c>
      <c r="C4398" s="2">
        <v>-51394.95</v>
      </c>
      <c r="D4398" t="s">
        <v>840</v>
      </c>
      <c r="E4398" t="s">
        <v>905</v>
      </c>
      <c r="F4398" t="s">
        <v>10</v>
      </c>
      <c r="G4398" t="s">
        <v>20</v>
      </c>
      <c r="I4398" t="s">
        <v>939</v>
      </c>
      <c r="J4398" t="s">
        <v>9766</v>
      </c>
      <c r="K4398" t="str">
        <f>IF(COUNTIF(Customers!A:A, H4398)&gt;0, "Valid", "Invalid")</f>
        <v>Invalid</v>
      </c>
      <c r="L4398" t="str">
        <f t="shared" si="340"/>
        <v>7</v>
      </c>
      <c r="M4398" t="str">
        <f t="shared" si="341"/>
        <v>2022</v>
      </c>
      <c r="N4398">
        <f t="shared" si="342"/>
        <v>-51394.95</v>
      </c>
      <c r="O4398" t="str">
        <f t="shared" si="343"/>
        <v/>
      </c>
      <c r="P4398">
        <f t="shared" si="344"/>
        <v>51394.95</v>
      </c>
      <c r="Q4398" s="48" t="str">
        <f>IF(O4398="","",
   IF(OR(O4398&lt;EDA_Outlier_Analysis!$C$10, O4398&gt;EDA_Outlier_Analysis!$C$11),
      "Outlier",
      "Normal"))</f>
        <v/>
      </c>
      <c r="R4398" t="str">
        <f>IF(P4398="","",
   IF(OR(P4398 &lt; EDA_Outlier_Analysis!$F$7, P4398 &gt; EDA_Outlier_Analysis!$F$8),
      "Outlier",
      "Normal"))</f>
        <v>Normal</v>
      </c>
      <c r="S4398" t="str">
        <f>IF(N4398="","",
   IF(OR(N4398 &lt;EDA_Outlier_Analysis!$I$10, N4398 &gt; EDA_Outlier_Analysis!$I$11),
      "Outlier",
      "Normal"))</f>
        <v>Normal</v>
      </c>
    </row>
    <row r="4399" spans="1:19">
      <c r="A4399" t="s">
        <v>9767</v>
      </c>
      <c r="B4399" s="4">
        <v>45068</v>
      </c>
      <c r="C4399" s="2">
        <v>181016.24</v>
      </c>
      <c r="D4399" t="s">
        <v>849</v>
      </c>
      <c r="E4399" t="s">
        <v>853</v>
      </c>
      <c r="F4399" t="s">
        <v>10</v>
      </c>
      <c r="G4399" t="s">
        <v>31</v>
      </c>
      <c r="H4399" t="s">
        <v>649</v>
      </c>
      <c r="J4399" t="s">
        <v>9768</v>
      </c>
      <c r="K4399" t="str">
        <f>IF(COUNTIF(Customers!A:A, H4399)&gt;0, "Valid", "Invalid")</f>
        <v>Valid</v>
      </c>
      <c r="L4399" t="str">
        <f t="shared" si="340"/>
        <v>5</v>
      </c>
      <c r="M4399" t="str">
        <f t="shared" si="341"/>
        <v>2023</v>
      </c>
      <c r="N4399">
        <f t="shared" si="342"/>
        <v>181016.24</v>
      </c>
      <c r="O4399">
        <f t="shared" si="343"/>
        <v>181016.24</v>
      </c>
      <c r="P4399" t="str">
        <f t="shared" si="344"/>
        <v/>
      </c>
      <c r="Q4399" s="48" t="str">
        <f>IF(O4399="","",
   IF(OR(O4399&lt;EDA_Outlier_Analysis!$C$10, O4399&gt;EDA_Outlier_Analysis!$C$11),
      "Outlier",
      "Normal"))</f>
        <v>Normal</v>
      </c>
      <c r="R4399" t="str">
        <f>IF(P4399="","",
   IF(OR(P4399 &lt; EDA_Outlier_Analysis!$F$7, P4399 &gt; EDA_Outlier_Analysis!$F$8),
      "Outlier",
      "Normal"))</f>
        <v/>
      </c>
      <c r="S4399" t="str">
        <f>IF(N4399="","",
   IF(OR(N4399 &lt;EDA_Outlier_Analysis!$I$10, N4399 &gt; EDA_Outlier_Analysis!$I$11),
      "Outlier",
      "Normal"))</f>
        <v>Normal</v>
      </c>
    </row>
    <row r="4400" spans="1:19">
      <c r="A4400" t="s">
        <v>9769</v>
      </c>
      <c r="B4400" s="4">
        <v>44723</v>
      </c>
      <c r="C4400" s="2">
        <v>-21700.67</v>
      </c>
      <c r="D4400" t="s">
        <v>840</v>
      </c>
      <c r="E4400" t="s">
        <v>905</v>
      </c>
      <c r="F4400" t="s">
        <v>10</v>
      </c>
      <c r="G4400" t="s">
        <v>31</v>
      </c>
      <c r="I4400" t="s">
        <v>1415</v>
      </c>
      <c r="J4400" t="s">
        <v>9770</v>
      </c>
      <c r="K4400" t="str">
        <f>IF(COUNTIF(Customers!A:A, H4400)&gt;0, "Valid", "Invalid")</f>
        <v>Invalid</v>
      </c>
      <c r="L4400" t="str">
        <f t="shared" si="340"/>
        <v>6</v>
      </c>
      <c r="M4400" t="str">
        <f t="shared" si="341"/>
        <v>2022</v>
      </c>
      <c r="N4400">
        <f t="shared" si="342"/>
        <v>-21700.67</v>
      </c>
      <c r="O4400" t="str">
        <f t="shared" si="343"/>
        <v/>
      </c>
      <c r="P4400">
        <f t="shared" si="344"/>
        <v>21700.67</v>
      </c>
      <c r="Q4400" s="48" t="str">
        <f>IF(O4400="","",
   IF(OR(O4400&lt;EDA_Outlier_Analysis!$C$10, O4400&gt;EDA_Outlier_Analysis!$C$11),
      "Outlier",
      "Normal"))</f>
        <v/>
      </c>
      <c r="R4400" t="str">
        <f>IF(P4400="","",
   IF(OR(P4400 &lt; EDA_Outlier_Analysis!$F$7, P4400 &gt; EDA_Outlier_Analysis!$F$8),
      "Outlier",
      "Normal"))</f>
        <v>Outlier</v>
      </c>
      <c r="S4400" t="str">
        <f>IF(N4400="","",
   IF(OR(N4400 &lt;EDA_Outlier_Analysis!$I$10, N4400 &gt; EDA_Outlier_Analysis!$I$11),
      "Outlier",
      "Normal"))</f>
        <v>Normal</v>
      </c>
    </row>
    <row r="4401" spans="1:19">
      <c r="A4401" t="s">
        <v>9771</v>
      </c>
      <c r="B4401" s="4">
        <v>44630</v>
      </c>
      <c r="C4401" s="2">
        <v>114868.63</v>
      </c>
      <c r="D4401" t="s">
        <v>849</v>
      </c>
      <c r="E4401" t="s">
        <v>853</v>
      </c>
      <c r="F4401" t="s">
        <v>10</v>
      </c>
      <c r="G4401" t="s">
        <v>20</v>
      </c>
      <c r="H4401" t="s">
        <v>143</v>
      </c>
      <c r="J4401" t="s">
        <v>9772</v>
      </c>
      <c r="K4401" t="str">
        <f>IF(COUNTIF(Customers!A:A, H4401)&gt;0, "Valid", "Invalid")</f>
        <v>Valid</v>
      </c>
      <c r="L4401" t="str">
        <f t="shared" si="340"/>
        <v>3</v>
      </c>
      <c r="M4401" t="str">
        <f t="shared" si="341"/>
        <v>2022</v>
      </c>
      <c r="N4401">
        <f t="shared" si="342"/>
        <v>114868.63</v>
      </c>
      <c r="O4401">
        <f t="shared" si="343"/>
        <v>114868.63</v>
      </c>
      <c r="P4401" t="str">
        <f t="shared" si="344"/>
        <v/>
      </c>
      <c r="Q4401" s="48" t="str">
        <f>IF(O4401="","",
   IF(OR(O4401&lt;EDA_Outlier_Analysis!$C$10, O4401&gt;EDA_Outlier_Analysis!$C$11),
      "Outlier",
      "Normal"))</f>
        <v>Normal</v>
      </c>
      <c r="R4401" t="str">
        <f>IF(P4401="","",
   IF(OR(P4401 &lt; EDA_Outlier_Analysis!$F$7, P4401 &gt; EDA_Outlier_Analysis!$F$8),
      "Outlier",
      "Normal"))</f>
        <v/>
      </c>
      <c r="S4401" t="str">
        <f>IF(N4401="","",
   IF(OR(N4401 &lt;EDA_Outlier_Analysis!$I$10, N4401 &gt; EDA_Outlier_Analysis!$I$11),
      "Outlier",
      "Normal"))</f>
        <v>Normal</v>
      </c>
    </row>
    <row r="4402" spans="1:19">
      <c r="A4402" t="s">
        <v>9773</v>
      </c>
      <c r="B4402" s="4">
        <v>44951</v>
      </c>
      <c r="C4402" s="2">
        <v>189675.64</v>
      </c>
      <c r="D4402" t="s">
        <v>849</v>
      </c>
      <c r="E4402" t="s">
        <v>850</v>
      </c>
      <c r="F4402" t="s">
        <v>10</v>
      </c>
      <c r="G4402" t="s">
        <v>20</v>
      </c>
      <c r="H4402" t="s">
        <v>697</v>
      </c>
      <c r="J4402" t="s">
        <v>9774</v>
      </c>
      <c r="K4402" t="str">
        <f>IF(COUNTIF(Customers!A:A, H4402)&gt;0, "Valid", "Invalid")</f>
        <v>Valid</v>
      </c>
      <c r="L4402" t="str">
        <f t="shared" si="340"/>
        <v>1</v>
      </c>
      <c r="M4402" t="str">
        <f t="shared" si="341"/>
        <v>2023</v>
      </c>
      <c r="N4402">
        <f t="shared" si="342"/>
        <v>189675.64</v>
      </c>
      <c r="O4402">
        <f t="shared" si="343"/>
        <v>189675.64</v>
      </c>
      <c r="P4402" t="str">
        <f t="shared" si="344"/>
        <v/>
      </c>
      <c r="Q4402" s="48" t="str">
        <f>IF(O4402="","",
   IF(OR(O4402&lt;EDA_Outlier_Analysis!$C$10, O4402&gt;EDA_Outlier_Analysis!$C$11),
      "Outlier",
      "Normal"))</f>
        <v>Normal</v>
      </c>
      <c r="R4402" t="str">
        <f>IF(P4402="","",
   IF(OR(P4402 &lt; EDA_Outlier_Analysis!$F$7, P4402 &gt; EDA_Outlier_Analysis!$F$8),
      "Outlier",
      "Normal"))</f>
        <v/>
      </c>
      <c r="S4402" t="str">
        <f>IF(N4402="","",
   IF(OR(N4402 &lt;EDA_Outlier_Analysis!$I$10, N4402 &gt; EDA_Outlier_Analysis!$I$11),
      "Outlier",
      "Normal"))</f>
        <v>Normal</v>
      </c>
    </row>
    <row r="4403" spans="1:19">
      <c r="A4403" t="s">
        <v>9775</v>
      </c>
      <c r="B4403" s="4">
        <v>44776</v>
      </c>
      <c r="C4403" s="2">
        <v>-42548.639999999999</v>
      </c>
      <c r="D4403" t="s">
        <v>840</v>
      </c>
      <c r="E4403" t="s">
        <v>864</v>
      </c>
      <c r="F4403" t="s">
        <v>11</v>
      </c>
      <c r="G4403" t="s">
        <v>31</v>
      </c>
      <c r="I4403" t="s">
        <v>1013</v>
      </c>
      <c r="J4403" t="s">
        <v>9776</v>
      </c>
      <c r="K4403" t="str">
        <f>IF(COUNTIF(Customers!A:A, H4403)&gt;0, "Valid", "Invalid")</f>
        <v>Invalid</v>
      </c>
      <c r="L4403" t="str">
        <f t="shared" si="340"/>
        <v>8</v>
      </c>
      <c r="M4403" t="str">
        <f t="shared" si="341"/>
        <v>2022</v>
      </c>
      <c r="N4403">
        <f t="shared" si="342"/>
        <v>-42548.639999999999</v>
      </c>
      <c r="O4403" t="str">
        <f t="shared" si="343"/>
        <v/>
      </c>
      <c r="P4403">
        <f t="shared" si="344"/>
        <v>42548.639999999999</v>
      </c>
      <c r="Q4403" s="48" t="str">
        <f>IF(O4403="","",
   IF(OR(O4403&lt;EDA_Outlier_Analysis!$C$10, O4403&gt;EDA_Outlier_Analysis!$C$11),
      "Outlier",
      "Normal"))</f>
        <v/>
      </c>
      <c r="R4403" t="str">
        <f>IF(P4403="","",
   IF(OR(P4403 &lt; EDA_Outlier_Analysis!$F$7, P4403 &gt; EDA_Outlier_Analysis!$F$8),
      "Outlier",
      "Normal"))</f>
        <v>Normal</v>
      </c>
      <c r="S4403" t="str">
        <f>IF(N4403="","",
   IF(OR(N4403 &lt;EDA_Outlier_Analysis!$I$10, N4403 &gt; EDA_Outlier_Analysis!$I$11),
      "Outlier",
      "Normal"))</f>
        <v>Normal</v>
      </c>
    </row>
    <row r="4404" spans="1:19">
      <c r="A4404" t="s">
        <v>9777</v>
      </c>
      <c r="B4404" s="4">
        <v>44634</v>
      </c>
      <c r="C4404" s="2">
        <v>162077.88</v>
      </c>
      <c r="D4404" t="s">
        <v>849</v>
      </c>
      <c r="E4404" t="s">
        <v>868</v>
      </c>
      <c r="F4404" t="s">
        <v>11</v>
      </c>
      <c r="G4404" t="s">
        <v>24</v>
      </c>
      <c r="H4404" t="s">
        <v>543</v>
      </c>
      <c r="J4404" t="s">
        <v>9778</v>
      </c>
      <c r="K4404" t="str">
        <f>IF(COUNTIF(Customers!A:A, H4404)&gt;0, "Valid", "Invalid")</f>
        <v>Valid</v>
      </c>
      <c r="L4404" t="str">
        <f t="shared" si="340"/>
        <v>3</v>
      </c>
      <c r="M4404" t="str">
        <f t="shared" si="341"/>
        <v>2022</v>
      </c>
      <c r="N4404">
        <f t="shared" si="342"/>
        <v>162077.88</v>
      </c>
      <c r="O4404">
        <f t="shared" si="343"/>
        <v>162077.88</v>
      </c>
      <c r="P4404" t="str">
        <f t="shared" si="344"/>
        <v/>
      </c>
      <c r="Q4404" s="48" t="str">
        <f>IF(O4404="","",
   IF(OR(O4404&lt;EDA_Outlier_Analysis!$C$10, O4404&gt;EDA_Outlier_Analysis!$C$11),
      "Outlier",
      "Normal"))</f>
        <v>Normal</v>
      </c>
      <c r="R4404" t="str">
        <f>IF(P4404="","",
   IF(OR(P4404 &lt; EDA_Outlier_Analysis!$F$7, P4404 &gt; EDA_Outlier_Analysis!$F$8),
      "Outlier",
      "Normal"))</f>
        <v/>
      </c>
      <c r="S4404" t="str">
        <f>IF(N4404="","",
   IF(OR(N4404 &lt;EDA_Outlier_Analysis!$I$10, N4404 &gt; EDA_Outlier_Analysis!$I$11),
      "Outlier",
      "Normal"))</f>
        <v>Normal</v>
      </c>
    </row>
    <row r="4405" spans="1:19">
      <c r="A4405" t="s">
        <v>9779</v>
      </c>
      <c r="B4405" s="4">
        <v>44728</v>
      </c>
      <c r="C4405" s="2">
        <v>14577.16</v>
      </c>
      <c r="D4405" t="s">
        <v>971</v>
      </c>
      <c r="E4405" t="s">
        <v>971</v>
      </c>
      <c r="F4405" t="s">
        <v>10</v>
      </c>
      <c r="G4405" t="s">
        <v>24</v>
      </c>
      <c r="J4405" t="s">
        <v>9780</v>
      </c>
      <c r="K4405" t="str">
        <f>IF(COUNTIF(Customers!A:A, H4405)&gt;0, "Valid", "Invalid")</f>
        <v>Invalid</v>
      </c>
      <c r="L4405" t="str">
        <f t="shared" si="340"/>
        <v>6</v>
      </c>
      <c r="M4405" t="str">
        <f t="shared" si="341"/>
        <v>2022</v>
      </c>
      <c r="N4405">
        <f t="shared" si="342"/>
        <v>-14577.16</v>
      </c>
      <c r="O4405" t="str">
        <f t="shared" si="343"/>
        <v/>
      </c>
      <c r="P4405" t="str">
        <f t="shared" si="344"/>
        <v/>
      </c>
      <c r="Q4405" s="48" t="str">
        <f>IF(O4405="","",
   IF(OR(O4405&lt;EDA_Outlier_Analysis!$C$10, O4405&gt;EDA_Outlier_Analysis!$C$11),
      "Outlier",
      "Normal"))</f>
        <v/>
      </c>
      <c r="R4405" t="str">
        <f>IF(P4405="","",
   IF(OR(P4405 &lt; EDA_Outlier_Analysis!$F$7, P4405 &gt; EDA_Outlier_Analysis!$F$8),
      "Outlier",
      "Normal"))</f>
        <v/>
      </c>
      <c r="S4405" t="str">
        <f>IF(N4405="","",
   IF(OR(N4405 &lt;EDA_Outlier_Analysis!$I$10, N4405 &gt; EDA_Outlier_Analysis!$I$11),
      "Outlier",
      "Normal"))</f>
        <v>Normal</v>
      </c>
    </row>
    <row r="4406" spans="1:19">
      <c r="A4406" t="s">
        <v>9781</v>
      </c>
      <c r="B4406" s="4">
        <v>45044</v>
      </c>
      <c r="C4406" s="2">
        <v>24695.72</v>
      </c>
      <c r="D4406" t="s">
        <v>873</v>
      </c>
      <c r="E4406" t="s">
        <v>873</v>
      </c>
      <c r="F4406" t="s">
        <v>9</v>
      </c>
      <c r="G4406" t="s">
        <v>24</v>
      </c>
      <c r="J4406" t="s">
        <v>9782</v>
      </c>
      <c r="K4406" t="str">
        <f>IF(COUNTIF(Customers!A:A, H4406)&gt;0, "Valid", "Invalid")</f>
        <v>Invalid</v>
      </c>
      <c r="L4406" t="str">
        <f t="shared" si="340"/>
        <v>4</v>
      </c>
      <c r="M4406" t="str">
        <f t="shared" si="341"/>
        <v>2023</v>
      </c>
      <c r="N4406">
        <f t="shared" si="342"/>
        <v>-24695.72</v>
      </c>
      <c r="O4406" t="str">
        <f t="shared" si="343"/>
        <v/>
      </c>
      <c r="P4406" t="str">
        <f t="shared" si="344"/>
        <v/>
      </c>
      <c r="Q4406" s="48" t="str">
        <f>IF(O4406="","",
   IF(OR(O4406&lt;EDA_Outlier_Analysis!$C$10, O4406&gt;EDA_Outlier_Analysis!$C$11),
      "Outlier",
      "Normal"))</f>
        <v/>
      </c>
      <c r="R4406" t="str">
        <f>IF(P4406="","",
   IF(OR(P4406 &lt; EDA_Outlier_Analysis!$F$7, P4406 &gt; EDA_Outlier_Analysis!$F$8),
      "Outlier",
      "Normal"))</f>
        <v/>
      </c>
      <c r="S4406" t="str">
        <f>IF(N4406="","",
   IF(OR(N4406 &lt;EDA_Outlier_Analysis!$I$10, N4406 &gt; EDA_Outlier_Analysis!$I$11),
      "Outlier",
      "Normal"))</f>
        <v>Normal</v>
      </c>
    </row>
    <row r="4407" spans="1:19">
      <c r="A4407" t="s">
        <v>9783</v>
      </c>
      <c r="B4407" s="4">
        <v>45281</v>
      </c>
      <c r="C4407" s="2">
        <v>195033.06</v>
      </c>
      <c r="D4407" t="s">
        <v>849</v>
      </c>
      <c r="E4407" t="s">
        <v>868</v>
      </c>
      <c r="F4407" t="s">
        <v>9</v>
      </c>
      <c r="G4407" t="s">
        <v>34</v>
      </c>
      <c r="H4407" t="s">
        <v>441</v>
      </c>
      <c r="J4407" t="s">
        <v>9784</v>
      </c>
      <c r="K4407" t="str">
        <f>IF(COUNTIF(Customers!A:A, H4407)&gt;0, "Valid", "Invalid")</f>
        <v>Valid</v>
      </c>
      <c r="L4407" t="str">
        <f t="shared" si="340"/>
        <v>12</v>
      </c>
      <c r="M4407" t="str">
        <f t="shared" si="341"/>
        <v>2023</v>
      </c>
      <c r="N4407">
        <f t="shared" si="342"/>
        <v>195033.06</v>
      </c>
      <c r="O4407">
        <f t="shared" si="343"/>
        <v>195033.06</v>
      </c>
      <c r="P4407" t="str">
        <f t="shared" si="344"/>
        <v/>
      </c>
      <c r="Q4407" s="48" t="str">
        <f>IF(O4407="","",
   IF(OR(O4407&lt;EDA_Outlier_Analysis!$C$10, O4407&gt;EDA_Outlier_Analysis!$C$11),
      "Outlier",
      "Normal"))</f>
        <v>Normal</v>
      </c>
      <c r="R4407" t="str">
        <f>IF(P4407="","",
   IF(OR(P4407 &lt; EDA_Outlier_Analysis!$F$7, P4407 &gt; EDA_Outlier_Analysis!$F$8),
      "Outlier",
      "Normal"))</f>
        <v/>
      </c>
      <c r="S4407" t="str">
        <f>IF(N4407="","",
   IF(OR(N4407 &lt;EDA_Outlier_Analysis!$I$10, N4407 &gt; EDA_Outlier_Analysis!$I$11),
      "Outlier",
      "Normal"))</f>
        <v>Normal</v>
      </c>
    </row>
    <row r="4408" spans="1:19">
      <c r="A4408" t="s">
        <v>9785</v>
      </c>
      <c r="B4408" s="4">
        <v>45263</v>
      </c>
      <c r="C4408" s="2">
        <v>248614.72</v>
      </c>
      <c r="D4408" t="s">
        <v>849</v>
      </c>
      <c r="E4408" t="s">
        <v>850</v>
      </c>
      <c r="F4408" t="s">
        <v>11</v>
      </c>
      <c r="G4408" t="s">
        <v>24</v>
      </c>
      <c r="H4408" t="s">
        <v>269</v>
      </c>
      <c r="J4408" t="s">
        <v>9786</v>
      </c>
      <c r="K4408" t="str">
        <f>IF(COUNTIF(Customers!A:A, H4408)&gt;0, "Valid", "Invalid")</f>
        <v>Valid</v>
      </c>
      <c r="L4408" t="str">
        <f t="shared" si="340"/>
        <v>12</v>
      </c>
      <c r="M4408" t="str">
        <f t="shared" si="341"/>
        <v>2023</v>
      </c>
      <c r="N4408">
        <f t="shared" si="342"/>
        <v>248614.72</v>
      </c>
      <c r="O4408">
        <f t="shared" si="343"/>
        <v>248614.72</v>
      </c>
      <c r="P4408" t="str">
        <f t="shared" si="344"/>
        <v/>
      </c>
      <c r="Q4408" s="48" t="str">
        <f>IF(O4408="","",
   IF(OR(O4408&lt;EDA_Outlier_Analysis!$C$10, O4408&gt;EDA_Outlier_Analysis!$C$11),
      "Outlier",
      "Normal"))</f>
        <v>Normal</v>
      </c>
      <c r="R4408" t="str">
        <f>IF(P4408="","",
   IF(OR(P4408 &lt; EDA_Outlier_Analysis!$F$7, P4408 &gt; EDA_Outlier_Analysis!$F$8),
      "Outlier",
      "Normal"))</f>
        <v/>
      </c>
      <c r="S4408" t="str">
        <f>IF(N4408="","",
   IF(OR(N4408 &lt;EDA_Outlier_Analysis!$I$10, N4408 &gt; EDA_Outlier_Analysis!$I$11),
      "Outlier",
      "Normal"))</f>
        <v>Normal</v>
      </c>
    </row>
    <row r="4409" spans="1:19">
      <c r="A4409" t="s">
        <v>9787</v>
      </c>
      <c r="B4409" s="4">
        <v>44682</v>
      </c>
      <c r="C4409" s="2">
        <v>50953.43</v>
      </c>
      <c r="D4409" t="s">
        <v>849</v>
      </c>
      <c r="E4409" t="s">
        <v>850</v>
      </c>
      <c r="F4409" t="s">
        <v>9</v>
      </c>
      <c r="G4409" t="s">
        <v>34</v>
      </c>
      <c r="H4409" t="s">
        <v>259</v>
      </c>
      <c r="J4409" t="s">
        <v>9788</v>
      </c>
      <c r="K4409" t="str">
        <f>IF(COUNTIF(Customers!A:A, H4409)&gt;0, "Valid", "Invalid")</f>
        <v>Valid</v>
      </c>
      <c r="L4409" t="str">
        <f t="shared" si="340"/>
        <v>5</v>
      </c>
      <c r="M4409" t="str">
        <f t="shared" si="341"/>
        <v>2022</v>
      </c>
      <c r="N4409">
        <f t="shared" si="342"/>
        <v>50953.43</v>
      </c>
      <c r="O4409">
        <f t="shared" si="343"/>
        <v>50953.43</v>
      </c>
      <c r="P4409" t="str">
        <f t="shared" si="344"/>
        <v/>
      </c>
      <c r="Q4409" s="48" t="str">
        <f>IF(O4409="","",
   IF(OR(O4409&lt;EDA_Outlier_Analysis!$C$10, O4409&gt;EDA_Outlier_Analysis!$C$11),
      "Outlier",
      "Normal"))</f>
        <v>Normal</v>
      </c>
      <c r="R4409" t="str">
        <f>IF(P4409="","",
   IF(OR(P4409 &lt; EDA_Outlier_Analysis!$F$7, P4409 &gt; EDA_Outlier_Analysis!$F$8),
      "Outlier",
      "Normal"))</f>
        <v/>
      </c>
      <c r="S4409" t="str">
        <f>IF(N4409="","",
   IF(OR(N4409 &lt;EDA_Outlier_Analysis!$I$10, N4409 &gt; EDA_Outlier_Analysis!$I$11),
      "Outlier",
      "Normal"))</f>
        <v>Normal</v>
      </c>
    </row>
    <row r="4410" spans="1:19">
      <c r="A4410" t="s">
        <v>9789</v>
      </c>
      <c r="B4410" s="4">
        <v>44881</v>
      </c>
      <c r="C4410" s="2">
        <v>-61106.79</v>
      </c>
      <c r="D4410" t="s">
        <v>840</v>
      </c>
      <c r="E4410" t="s">
        <v>878</v>
      </c>
      <c r="F4410" t="s">
        <v>9</v>
      </c>
      <c r="G4410" t="s">
        <v>31</v>
      </c>
      <c r="I4410" t="s">
        <v>1494</v>
      </c>
      <c r="J4410" t="s">
        <v>9790</v>
      </c>
      <c r="K4410" t="str">
        <f>IF(COUNTIF(Customers!A:A, H4410)&gt;0, "Valid", "Invalid")</f>
        <v>Invalid</v>
      </c>
      <c r="L4410" t="str">
        <f t="shared" si="340"/>
        <v>11</v>
      </c>
      <c r="M4410" t="str">
        <f t="shared" si="341"/>
        <v>2022</v>
      </c>
      <c r="N4410">
        <f t="shared" si="342"/>
        <v>-61106.79</v>
      </c>
      <c r="O4410" t="str">
        <f t="shared" si="343"/>
        <v/>
      </c>
      <c r="P4410">
        <f t="shared" si="344"/>
        <v>61106.79</v>
      </c>
      <c r="Q4410" s="48" t="str">
        <f>IF(O4410="","",
   IF(OR(O4410&lt;EDA_Outlier_Analysis!$C$10, O4410&gt;EDA_Outlier_Analysis!$C$11),
      "Outlier",
      "Normal"))</f>
        <v/>
      </c>
      <c r="R4410" t="str">
        <f>IF(P4410="","",
   IF(OR(P4410 &lt; EDA_Outlier_Analysis!$F$7, P4410 &gt; EDA_Outlier_Analysis!$F$8),
      "Outlier",
      "Normal"))</f>
        <v>Outlier</v>
      </c>
      <c r="S4410" t="str">
        <f>IF(N4410="","",
   IF(OR(N4410 &lt;EDA_Outlier_Analysis!$I$10, N4410 &gt; EDA_Outlier_Analysis!$I$11),
      "Outlier",
      "Normal"))</f>
        <v>Normal</v>
      </c>
    </row>
    <row r="4411" spans="1:19">
      <c r="A4411" t="s">
        <v>9791</v>
      </c>
      <c r="B4411" s="4">
        <v>44660</v>
      </c>
      <c r="C4411" s="2">
        <v>-51122.01</v>
      </c>
      <c r="D4411" t="s">
        <v>840</v>
      </c>
      <c r="E4411" t="s">
        <v>845</v>
      </c>
      <c r="F4411" t="s">
        <v>9</v>
      </c>
      <c r="G4411" t="s">
        <v>24</v>
      </c>
      <c r="I4411" t="s">
        <v>912</v>
      </c>
      <c r="J4411" t="s">
        <v>9792</v>
      </c>
      <c r="K4411" t="str">
        <f>IF(COUNTIF(Customers!A:A, H4411)&gt;0, "Valid", "Invalid")</f>
        <v>Invalid</v>
      </c>
      <c r="L4411" t="str">
        <f t="shared" si="340"/>
        <v>4</v>
      </c>
      <c r="M4411" t="str">
        <f t="shared" si="341"/>
        <v>2022</v>
      </c>
      <c r="N4411">
        <f t="shared" si="342"/>
        <v>-51122.01</v>
      </c>
      <c r="O4411" t="str">
        <f t="shared" si="343"/>
        <v/>
      </c>
      <c r="P4411">
        <f t="shared" si="344"/>
        <v>51122.01</v>
      </c>
      <c r="Q4411" s="48" t="str">
        <f>IF(O4411="","",
   IF(OR(O4411&lt;EDA_Outlier_Analysis!$C$10, O4411&gt;EDA_Outlier_Analysis!$C$11),
      "Outlier",
      "Normal"))</f>
        <v/>
      </c>
      <c r="R4411" t="str">
        <f>IF(P4411="","",
   IF(OR(P4411 &lt; EDA_Outlier_Analysis!$F$7, P4411 &gt; EDA_Outlier_Analysis!$F$8),
      "Outlier",
      "Normal"))</f>
        <v>Normal</v>
      </c>
      <c r="S4411" t="str">
        <f>IF(N4411="","",
   IF(OR(N4411 &lt;EDA_Outlier_Analysis!$I$10, N4411 &gt; EDA_Outlier_Analysis!$I$11),
      "Outlier",
      "Normal"))</f>
        <v>Normal</v>
      </c>
    </row>
    <row r="4412" spans="1:19">
      <c r="A4412" t="s">
        <v>9793</v>
      </c>
      <c r="B4412" s="4">
        <v>45235</v>
      </c>
      <c r="C4412" s="2">
        <v>-27086.76</v>
      </c>
      <c r="D4412" t="s">
        <v>840</v>
      </c>
      <c r="E4412" t="s">
        <v>878</v>
      </c>
      <c r="F4412" t="s">
        <v>11</v>
      </c>
      <c r="G4412" t="s">
        <v>20</v>
      </c>
      <c r="I4412" t="s">
        <v>1971</v>
      </c>
      <c r="J4412" t="s">
        <v>9794</v>
      </c>
      <c r="K4412" t="str">
        <f>IF(COUNTIF(Customers!A:A, H4412)&gt;0, "Valid", "Invalid")</f>
        <v>Invalid</v>
      </c>
      <c r="L4412" t="str">
        <f t="shared" si="340"/>
        <v>11</v>
      </c>
      <c r="M4412" t="str">
        <f t="shared" si="341"/>
        <v>2023</v>
      </c>
      <c r="N4412">
        <f t="shared" si="342"/>
        <v>-27086.76</v>
      </c>
      <c r="O4412" t="str">
        <f t="shared" si="343"/>
        <v/>
      </c>
      <c r="P4412">
        <f t="shared" si="344"/>
        <v>27086.76</v>
      </c>
      <c r="Q4412" s="48" t="str">
        <f>IF(O4412="","",
   IF(OR(O4412&lt;EDA_Outlier_Analysis!$C$10, O4412&gt;EDA_Outlier_Analysis!$C$11),
      "Outlier",
      "Normal"))</f>
        <v/>
      </c>
      <c r="R4412" t="str">
        <f>IF(P4412="","",
   IF(OR(P4412 &lt; EDA_Outlier_Analysis!$F$7, P4412 &gt; EDA_Outlier_Analysis!$F$8),
      "Outlier",
      "Normal"))</f>
        <v>Outlier</v>
      </c>
      <c r="S4412" t="str">
        <f>IF(N4412="","",
   IF(OR(N4412 &lt;EDA_Outlier_Analysis!$I$10, N4412 &gt; EDA_Outlier_Analysis!$I$11),
      "Outlier",
      "Normal"))</f>
        <v>Normal</v>
      </c>
    </row>
    <row r="4413" spans="1:19">
      <c r="A4413" t="s">
        <v>9795</v>
      </c>
      <c r="B4413" s="4">
        <v>45164</v>
      </c>
      <c r="C4413" s="2">
        <v>213167.01</v>
      </c>
      <c r="D4413" t="s">
        <v>849</v>
      </c>
      <c r="E4413" t="s">
        <v>853</v>
      </c>
      <c r="F4413" t="s">
        <v>11</v>
      </c>
      <c r="G4413" t="s">
        <v>31</v>
      </c>
      <c r="H4413" t="s">
        <v>589</v>
      </c>
      <c r="J4413" t="s">
        <v>9796</v>
      </c>
      <c r="K4413" t="str">
        <f>IF(COUNTIF(Customers!A:A, H4413)&gt;0, "Valid", "Invalid")</f>
        <v>Valid</v>
      </c>
      <c r="L4413" t="str">
        <f t="shared" si="340"/>
        <v>8</v>
      </c>
      <c r="M4413" t="str">
        <f t="shared" si="341"/>
        <v>2023</v>
      </c>
      <c r="N4413">
        <f t="shared" si="342"/>
        <v>213167.01</v>
      </c>
      <c r="O4413">
        <f t="shared" si="343"/>
        <v>213167.01</v>
      </c>
      <c r="P4413" t="str">
        <f t="shared" si="344"/>
        <v/>
      </c>
      <c r="Q4413" s="48" t="str">
        <f>IF(O4413="","",
   IF(OR(O4413&lt;EDA_Outlier_Analysis!$C$10, O4413&gt;EDA_Outlier_Analysis!$C$11),
      "Outlier",
      "Normal"))</f>
        <v>Normal</v>
      </c>
      <c r="R4413" t="str">
        <f>IF(P4413="","",
   IF(OR(P4413 &lt; EDA_Outlier_Analysis!$F$7, P4413 &gt; EDA_Outlier_Analysis!$F$8),
      "Outlier",
      "Normal"))</f>
        <v/>
      </c>
      <c r="S4413" t="str">
        <f>IF(N4413="","",
   IF(OR(N4413 &lt;EDA_Outlier_Analysis!$I$10, N4413 &gt; EDA_Outlier_Analysis!$I$11),
      "Outlier",
      "Normal"))</f>
        <v>Normal</v>
      </c>
    </row>
    <row r="4414" spans="1:19">
      <c r="A4414" t="s">
        <v>9797</v>
      </c>
      <c r="B4414" s="4">
        <v>45159</v>
      </c>
      <c r="C4414" s="2">
        <v>-41443.74</v>
      </c>
      <c r="D4414" t="s">
        <v>840</v>
      </c>
      <c r="E4414" t="s">
        <v>841</v>
      </c>
      <c r="F4414" t="s">
        <v>10</v>
      </c>
      <c r="G4414" t="s">
        <v>24</v>
      </c>
      <c r="I4414" t="s">
        <v>960</v>
      </c>
      <c r="J4414" t="s">
        <v>9798</v>
      </c>
      <c r="K4414" t="str">
        <f>IF(COUNTIF(Customers!A:A, H4414)&gt;0, "Valid", "Invalid")</f>
        <v>Invalid</v>
      </c>
      <c r="L4414" t="str">
        <f t="shared" si="340"/>
        <v>8</v>
      </c>
      <c r="M4414" t="str">
        <f t="shared" si="341"/>
        <v>2023</v>
      </c>
      <c r="N4414">
        <f t="shared" si="342"/>
        <v>-41443.74</v>
      </c>
      <c r="O4414" t="str">
        <f t="shared" si="343"/>
        <v/>
      </c>
      <c r="P4414">
        <f t="shared" si="344"/>
        <v>41443.74</v>
      </c>
      <c r="Q4414" s="48" t="str">
        <f>IF(O4414="","",
   IF(OR(O4414&lt;EDA_Outlier_Analysis!$C$10, O4414&gt;EDA_Outlier_Analysis!$C$11),
      "Outlier",
      "Normal"))</f>
        <v/>
      </c>
      <c r="R4414" t="str">
        <f>IF(P4414="","",
   IF(OR(P4414 &lt; EDA_Outlier_Analysis!$F$7, P4414 &gt; EDA_Outlier_Analysis!$F$8),
      "Outlier",
      "Normal"))</f>
        <v>Normal</v>
      </c>
      <c r="S4414" t="str">
        <f>IF(N4414="","",
   IF(OR(N4414 &lt;EDA_Outlier_Analysis!$I$10, N4414 &gt; EDA_Outlier_Analysis!$I$11),
      "Outlier",
      "Normal"))</f>
        <v>Normal</v>
      </c>
    </row>
    <row r="4415" spans="1:19">
      <c r="A4415" t="s">
        <v>9799</v>
      </c>
      <c r="B4415" s="4">
        <v>45172</v>
      </c>
      <c r="C4415" s="2">
        <v>142143.04999999999</v>
      </c>
      <c r="D4415" t="s">
        <v>849</v>
      </c>
      <c r="E4415" t="s">
        <v>853</v>
      </c>
      <c r="F4415" t="s">
        <v>11</v>
      </c>
      <c r="G4415" t="s">
        <v>31</v>
      </c>
      <c r="H4415" t="s">
        <v>235</v>
      </c>
      <c r="J4415" t="s">
        <v>9800</v>
      </c>
      <c r="K4415" t="str">
        <f>IF(COUNTIF(Customers!A:A, H4415)&gt;0, "Valid", "Invalid")</f>
        <v>Valid</v>
      </c>
      <c r="L4415" t="str">
        <f t="shared" si="340"/>
        <v>9</v>
      </c>
      <c r="M4415" t="str">
        <f t="shared" si="341"/>
        <v>2023</v>
      </c>
      <c r="N4415">
        <f t="shared" si="342"/>
        <v>142143.04999999999</v>
      </c>
      <c r="O4415">
        <f t="shared" si="343"/>
        <v>142143.04999999999</v>
      </c>
      <c r="P4415" t="str">
        <f t="shared" si="344"/>
        <v/>
      </c>
      <c r="Q4415" s="48" t="str">
        <f>IF(O4415="","",
   IF(OR(O4415&lt;EDA_Outlier_Analysis!$C$10, O4415&gt;EDA_Outlier_Analysis!$C$11),
      "Outlier",
      "Normal"))</f>
        <v>Normal</v>
      </c>
      <c r="R4415" t="str">
        <f>IF(P4415="","",
   IF(OR(P4415 &lt; EDA_Outlier_Analysis!$F$7, P4415 &gt; EDA_Outlier_Analysis!$F$8),
      "Outlier",
      "Normal"))</f>
        <v/>
      </c>
      <c r="S4415" t="str">
        <f>IF(N4415="","",
   IF(OR(N4415 &lt;EDA_Outlier_Analysis!$I$10, N4415 &gt; EDA_Outlier_Analysis!$I$11),
      "Outlier",
      "Normal"))</f>
        <v>Normal</v>
      </c>
    </row>
    <row r="4416" spans="1:19">
      <c r="A4416" t="s">
        <v>9801</v>
      </c>
      <c r="B4416" s="4">
        <v>45201</v>
      </c>
      <c r="C4416" s="2">
        <v>169374.41</v>
      </c>
      <c r="D4416" t="s">
        <v>849</v>
      </c>
      <c r="E4416" t="s">
        <v>850</v>
      </c>
      <c r="F4416" t="s">
        <v>11</v>
      </c>
      <c r="G4416" t="s">
        <v>24</v>
      </c>
      <c r="H4416" t="s">
        <v>653</v>
      </c>
      <c r="J4416" t="s">
        <v>9802</v>
      </c>
      <c r="K4416" t="str">
        <f>IF(COUNTIF(Customers!A:A, H4416)&gt;0, "Valid", "Invalid")</f>
        <v>Valid</v>
      </c>
      <c r="L4416" t="str">
        <f t="shared" si="340"/>
        <v>10</v>
      </c>
      <c r="M4416" t="str">
        <f t="shared" si="341"/>
        <v>2023</v>
      </c>
      <c r="N4416">
        <f t="shared" si="342"/>
        <v>169374.41</v>
      </c>
      <c r="O4416">
        <f t="shared" si="343"/>
        <v>169374.41</v>
      </c>
      <c r="P4416" t="str">
        <f t="shared" si="344"/>
        <v/>
      </c>
      <c r="Q4416" s="48" t="str">
        <f>IF(O4416="","",
   IF(OR(O4416&lt;EDA_Outlier_Analysis!$C$10, O4416&gt;EDA_Outlier_Analysis!$C$11),
      "Outlier",
      "Normal"))</f>
        <v>Normal</v>
      </c>
      <c r="R4416" t="str">
        <f>IF(P4416="","",
   IF(OR(P4416 &lt; EDA_Outlier_Analysis!$F$7, P4416 &gt; EDA_Outlier_Analysis!$F$8),
      "Outlier",
      "Normal"))</f>
        <v/>
      </c>
      <c r="S4416" t="str">
        <f>IF(N4416="","",
   IF(OR(N4416 &lt;EDA_Outlier_Analysis!$I$10, N4416 &gt; EDA_Outlier_Analysis!$I$11),
      "Outlier",
      "Normal"))</f>
        <v>Normal</v>
      </c>
    </row>
    <row r="4417" spans="1:19">
      <c r="A4417" t="s">
        <v>9803</v>
      </c>
      <c r="B4417" s="4">
        <v>45247</v>
      </c>
      <c r="C4417" s="2">
        <v>-41251.83</v>
      </c>
      <c r="D4417" t="s">
        <v>840</v>
      </c>
      <c r="E4417" t="s">
        <v>845</v>
      </c>
      <c r="F4417" t="s">
        <v>9</v>
      </c>
      <c r="G4417" t="s">
        <v>34</v>
      </c>
      <c r="I4417" t="s">
        <v>1540</v>
      </c>
      <c r="J4417" t="s">
        <v>9804</v>
      </c>
      <c r="K4417" t="str">
        <f>IF(COUNTIF(Customers!A:A, H4417)&gt;0, "Valid", "Invalid")</f>
        <v>Invalid</v>
      </c>
      <c r="L4417" t="str">
        <f t="shared" si="340"/>
        <v>11</v>
      </c>
      <c r="M4417" t="str">
        <f t="shared" si="341"/>
        <v>2023</v>
      </c>
      <c r="N4417">
        <f t="shared" si="342"/>
        <v>-41251.83</v>
      </c>
      <c r="O4417" t="str">
        <f t="shared" si="343"/>
        <v/>
      </c>
      <c r="P4417">
        <f t="shared" si="344"/>
        <v>41251.83</v>
      </c>
      <c r="Q4417" s="48" t="str">
        <f>IF(O4417="","",
   IF(OR(O4417&lt;EDA_Outlier_Analysis!$C$10, O4417&gt;EDA_Outlier_Analysis!$C$11),
      "Outlier",
      "Normal"))</f>
        <v/>
      </c>
      <c r="R4417" t="str">
        <f>IF(P4417="","",
   IF(OR(P4417 &lt; EDA_Outlier_Analysis!$F$7, P4417 &gt; EDA_Outlier_Analysis!$F$8),
      "Outlier",
      "Normal"))</f>
        <v>Normal</v>
      </c>
      <c r="S4417" t="str">
        <f>IF(N4417="","",
   IF(OR(N4417 &lt;EDA_Outlier_Analysis!$I$10, N4417 &gt; EDA_Outlier_Analysis!$I$11),
      "Outlier",
      "Normal"))</f>
        <v>Normal</v>
      </c>
    </row>
    <row r="4418" spans="1:19">
      <c r="A4418" t="s">
        <v>9805</v>
      </c>
      <c r="B4418" s="4">
        <v>45147</v>
      </c>
      <c r="C4418" s="2">
        <v>-47755.24</v>
      </c>
      <c r="D4418" t="s">
        <v>840</v>
      </c>
      <c r="E4418" t="s">
        <v>905</v>
      </c>
      <c r="F4418" t="s">
        <v>9</v>
      </c>
      <c r="G4418" t="s">
        <v>34</v>
      </c>
      <c r="I4418" t="s">
        <v>2391</v>
      </c>
      <c r="J4418" t="s">
        <v>9806</v>
      </c>
      <c r="K4418" t="str">
        <f>IF(COUNTIF(Customers!A:A, H4418)&gt;0, "Valid", "Invalid")</f>
        <v>Invalid</v>
      </c>
      <c r="L4418" t="str">
        <f t="shared" si="340"/>
        <v>8</v>
      </c>
      <c r="M4418" t="str">
        <f t="shared" si="341"/>
        <v>2023</v>
      </c>
      <c r="N4418">
        <f t="shared" si="342"/>
        <v>-47755.24</v>
      </c>
      <c r="O4418" t="str">
        <f t="shared" si="343"/>
        <v/>
      </c>
      <c r="P4418">
        <f t="shared" si="344"/>
        <v>47755.24</v>
      </c>
      <c r="Q4418" s="48" t="str">
        <f>IF(O4418="","",
   IF(OR(O4418&lt;EDA_Outlier_Analysis!$C$10, O4418&gt;EDA_Outlier_Analysis!$C$11),
      "Outlier",
      "Normal"))</f>
        <v/>
      </c>
      <c r="R4418" t="str">
        <f>IF(P4418="","",
   IF(OR(P4418 &lt; EDA_Outlier_Analysis!$F$7, P4418 &gt; EDA_Outlier_Analysis!$F$8),
      "Outlier",
      "Normal"))</f>
        <v>Normal</v>
      </c>
      <c r="S4418" t="str">
        <f>IF(N4418="","",
   IF(OR(N4418 &lt;EDA_Outlier_Analysis!$I$10, N4418 &gt; EDA_Outlier_Analysis!$I$11),
      "Outlier",
      "Normal"))</f>
        <v>Normal</v>
      </c>
    </row>
    <row r="4419" spans="1:19">
      <c r="A4419" t="s">
        <v>9807</v>
      </c>
      <c r="B4419" s="4">
        <v>45020</v>
      </c>
      <c r="C4419" s="2">
        <v>90282.39</v>
      </c>
      <c r="D4419" t="s">
        <v>849</v>
      </c>
      <c r="E4419" t="s">
        <v>850</v>
      </c>
      <c r="F4419" t="s">
        <v>11</v>
      </c>
      <c r="G4419" t="s">
        <v>31</v>
      </c>
      <c r="H4419" t="s">
        <v>171</v>
      </c>
      <c r="J4419" t="s">
        <v>9808</v>
      </c>
      <c r="K4419" t="str">
        <f>IF(COUNTIF(Customers!A:A, H4419)&gt;0, "Valid", "Invalid")</f>
        <v>Valid</v>
      </c>
      <c r="L4419" t="str">
        <f t="shared" ref="L4419:L4482" si="345">TEXT(B4419,"m")</f>
        <v>4</v>
      </c>
      <c r="M4419" t="str">
        <f t="shared" ref="M4419:M4482" si="346">TEXT(B4419,"yyyy")</f>
        <v>2023</v>
      </c>
      <c r="N4419">
        <f t="shared" ref="N4419:N4482" si="347">IF(D4419="Revenue",C4419,-ABS(C4419))</f>
        <v>90282.39</v>
      </c>
      <c r="O4419">
        <f t="shared" ref="O4419:O4482" si="348">IF(D4419="Revenue", C4419, "")</f>
        <v>90282.39</v>
      </c>
      <c r="P4419" t="str">
        <f t="shared" ref="P4419:P4482" si="349">IF(D4419="Expense", ABS(C4419), "")</f>
        <v/>
      </c>
      <c r="Q4419" s="48" t="str">
        <f>IF(O4419="","",
   IF(OR(O4419&lt;EDA_Outlier_Analysis!$C$10, O4419&gt;EDA_Outlier_Analysis!$C$11),
      "Outlier",
      "Normal"))</f>
        <v>Normal</v>
      </c>
      <c r="R4419" t="str">
        <f>IF(P4419="","",
   IF(OR(P4419 &lt; EDA_Outlier_Analysis!$F$7, P4419 &gt; EDA_Outlier_Analysis!$F$8),
      "Outlier",
      "Normal"))</f>
        <v/>
      </c>
      <c r="S4419" t="str">
        <f>IF(N4419="","",
   IF(OR(N4419 &lt;EDA_Outlier_Analysis!$I$10, N4419 &gt; EDA_Outlier_Analysis!$I$11),
      "Outlier",
      "Normal"))</f>
        <v>Normal</v>
      </c>
    </row>
    <row r="4420" spans="1:19">
      <c r="A4420" t="s">
        <v>9809</v>
      </c>
      <c r="B4420" s="4">
        <v>45058</v>
      </c>
      <c r="C4420" s="2">
        <v>69666.13</v>
      </c>
      <c r="D4420" t="s">
        <v>849</v>
      </c>
      <c r="E4420" t="s">
        <v>850</v>
      </c>
      <c r="F4420" t="s">
        <v>11</v>
      </c>
      <c r="G4420" t="s">
        <v>34</v>
      </c>
      <c r="H4420" t="s">
        <v>289</v>
      </c>
      <c r="J4420" t="s">
        <v>9810</v>
      </c>
      <c r="K4420" t="str">
        <f>IF(COUNTIF(Customers!A:A, H4420)&gt;0, "Valid", "Invalid")</f>
        <v>Valid</v>
      </c>
      <c r="L4420" t="str">
        <f t="shared" si="345"/>
        <v>5</v>
      </c>
      <c r="M4420" t="str">
        <f t="shared" si="346"/>
        <v>2023</v>
      </c>
      <c r="N4420">
        <f t="shared" si="347"/>
        <v>69666.13</v>
      </c>
      <c r="O4420">
        <f t="shared" si="348"/>
        <v>69666.13</v>
      </c>
      <c r="P4420" t="str">
        <f t="shared" si="349"/>
        <v/>
      </c>
      <c r="Q4420" s="48" t="str">
        <f>IF(O4420="","",
   IF(OR(O4420&lt;EDA_Outlier_Analysis!$C$10, O4420&gt;EDA_Outlier_Analysis!$C$11),
      "Outlier",
      "Normal"))</f>
        <v>Normal</v>
      </c>
      <c r="R4420" t="str">
        <f>IF(P4420="","",
   IF(OR(P4420 &lt; EDA_Outlier_Analysis!$F$7, P4420 &gt; EDA_Outlier_Analysis!$F$8),
      "Outlier",
      "Normal"))</f>
        <v/>
      </c>
      <c r="S4420" t="str">
        <f>IF(N4420="","",
   IF(OR(N4420 &lt;EDA_Outlier_Analysis!$I$10, N4420 &gt; EDA_Outlier_Analysis!$I$11),
      "Outlier",
      "Normal"))</f>
        <v>Normal</v>
      </c>
    </row>
    <row r="4421" spans="1:19">
      <c r="A4421" t="s">
        <v>9811</v>
      </c>
      <c r="B4421" s="4">
        <v>44911</v>
      </c>
      <c r="C4421" s="2">
        <v>-13310.21</v>
      </c>
      <c r="D4421" t="s">
        <v>840</v>
      </c>
      <c r="E4421" t="s">
        <v>878</v>
      </c>
      <c r="F4421" t="s">
        <v>9</v>
      </c>
      <c r="G4421" t="s">
        <v>34</v>
      </c>
      <c r="I4421" t="s">
        <v>2014</v>
      </c>
      <c r="J4421" t="s">
        <v>9812</v>
      </c>
      <c r="K4421" t="str">
        <f>IF(COUNTIF(Customers!A:A, H4421)&gt;0, "Valid", "Invalid")</f>
        <v>Invalid</v>
      </c>
      <c r="L4421" t="str">
        <f t="shared" si="345"/>
        <v>12</v>
      </c>
      <c r="M4421" t="str">
        <f t="shared" si="346"/>
        <v>2022</v>
      </c>
      <c r="N4421">
        <f t="shared" si="347"/>
        <v>-13310.21</v>
      </c>
      <c r="O4421" t="str">
        <f t="shared" si="348"/>
        <v/>
      </c>
      <c r="P4421">
        <f t="shared" si="349"/>
        <v>13310.21</v>
      </c>
      <c r="Q4421" s="48" t="str">
        <f>IF(O4421="","",
   IF(OR(O4421&lt;EDA_Outlier_Analysis!$C$10, O4421&gt;EDA_Outlier_Analysis!$C$11),
      "Outlier",
      "Normal"))</f>
        <v/>
      </c>
      <c r="R4421" t="str">
        <f>IF(P4421="","",
   IF(OR(P4421 &lt; EDA_Outlier_Analysis!$F$7, P4421 &gt; EDA_Outlier_Analysis!$F$8),
      "Outlier",
      "Normal"))</f>
        <v>Outlier</v>
      </c>
      <c r="S4421" t="str">
        <f>IF(N4421="","",
   IF(OR(N4421 &lt;EDA_Outlier_Analysis!$I$10, N4421 &gt; EDA_Outlier_Analysis!$I$11),
      "Outlier",
      "Normal"))</f>
        <v>Normal</v>
      </c>
    </row>
    <row r="4422" spans="1:19">
      <c r="A4422" t="s">
        <v>9813</v>
      </c>
      <c r="B4422" s="4">
        <v>44821</v>
      </c>
      <c r="C4422" s="2">
        <v>-37785.43</v>
      </c>
      <c r="D4422" t="s">
        <v>840</v>
      </c>
      <c r="E4422" t="s">
        <v>856</v>
      </c>
      <c r="F4422" t="s">
        <v>10</v>
      </c>
      <c r="G4422" t="s">
        <v>31</v>
      </c>
      <c r="I4422" t="s">
        <v>1533</v>
      </c>
      <c r="J4422" t="s">
        <v>9814</v>
      </c>
      <c r="K4422" t="str">
        <f>IF(COUNTIF(Customers!A:A, H4422)&gt;0, "Valid", "Invalid")</f>
        <v>Invalid</v>
      </c>
      <c r="L4422" t="str">
        <f t="shared" si="345"/>
        <v>9</v>
      </c>
      <c r="M4422" t="str">
        <f t="shared" si="346"/>
        <v>2022</v>
      </c>
      <c r="N4422">
        <f t="shared" si="347"/>
        <v>-37785.43</v>
      </c>
      <c r="O4422" t="str">
        <f t="shared" si="348"/>
        <v/>
      </c>
      <c r="P4422">
        <f t="shared" si="349"/>
        <v>37785.43</v>
      </c>
      <c r="Q4422" s="48" t="str">
        <f>IF(O4422="","",
   IF(OR(O4422&lt;EDA_Outlier_Analysis!$C$10, O4422&gt;EDA_Outlier_Analysis!$C$11),
      "Outlier",
      "Normal"))</f>
        <v/>
      </c>
      <c r="R4422" t="str">
        <f>IF(P4422="","",
   IF(OR(P4422 &lt; EDA_Outlier_Analysis!$F$7, P4422 &gt; EDA_Outlier_Analysis!$F$8),
      "Outlier",
      "Normal"))</f>
        <v>Normal</v>
      </c>
      <c r="S4422" t="str">
        <f>IF(N4422="","",
   IF(OR(N4422 &lt;EDA_Outlier_Analysis!$I$10, N4422 &gt; EDA_Outlier_Analysis!$I$11),
      "Outlier",
      "Normal"))</f>
        <v>Normal</v>
      </c>
    </row>
    <row r="4423" spans="1:19">
      <c r="A4423" t="s">
        <v>9815</v>
      </c>
      <c r="B4423" s="4">
        <v>45270</v>
      </c>
      <c r="C4423" s="2">
        <v>-19385.75</v>
      </c>
      <c r="D4423" t="s">
        <v>840</v>
      </c>
      <c r="E4423" t="s">
        <v>845</v>
      </c>
      <c r="F4423" t="s">
        <v>9</v>
      </c>
      <c r="G4423" t="s">
        <v>31</v>
      </c>
      <c r="I4423" t="s">
        <v>2017</v>
      </c>
      <c r="J4423" t="s">
        <v>9816</v>
      </c>
      <c r="K4423" t="str">
        <f>IF(COUNTIF(Customers!A:A, H4423)&gt;0, "Valid", "Invalid")</f>
        <v>Invalid</v>
      </c>
      <c r="L4423" t="str">
        <f t="shared" si="345"/>
        <v>12</v>
      </c>
      <c r="M4423" t="str">
        <f t="shared" si="346"/>
        <v>2023</v>
      </c>
      <c r="N4423">
        <f t="shared" si="347"/>
        <v>-19385.75</v>
      </c>
      <c r="O4423" t="str">
        <f t="shared" si="348"/>
        <v/>
      </c>
      <c r="P4423">
        <f t="shared" si="349"/>
        <v>19385.75</v>
      </c>
      <c r="Q4423" s="48" t="str">
        <f>IF(O4423="","",
   IF(OR(O4423&lt;EDA_Outlier_Analysis!$C$10, O4423&gt;EDA_Outlier_Analysis!$C$11),
      "Outlier",
      "Normal"))</f>
        <v/>
      </c>
      <c r="R4423" t="str">
        <f>IF(P4423="","",
   IF(OR(P4423 &lt; EDA_Outlier_Analysis!$F$7, P4423 &gt; EDA_Outlier_Analysis!$F$8),
      "Outlier",
      "Normal"))</f>
        <v>Outlier</v>
      </c>
      <c r="S4423" t="str">
        <f>IF(N4423="","",
   IF(OR(N4423 &lt;EDA_Outlier_Analysis!$I$10, N4423 &gt; EDA_Outlier_Analysis!$I$11),
      "Outlier",
      "Normal"))</f>
        <v>Normal</v>
      </c>
    </row>
    <row r="4424" spans="1:19">
      <c r="A4424" t="s">
        <v>9817</v>
      </c>
      <c r="B4424" s="4">
        <v>44905</v>
      </c>
      <c r="C4424" s="2">
        <v>125660.27</v>
      </c>
      <c r="D4424" t="s">
        <v>849</v>
      </c>
      <c r="E4424" t="s">
        <v>853</v>
      </c>
      <c r="F4424" t="s">
        <v>11</v>
      </c>
      <c r="G4424" t="s">
        <v>24</v>
      </c>
      <c r="H4424" t="s">
        <v>81</v>
      </c>
      <c r="J4424" t="s">
        <v>9818</v>
      </c>
      <c r="K4424" t="str">
        <f>IF(COUNTIF(Customers!A:A, H4424)&gt;0, "Valid", "Invalid")</f>
        <v>Valid</v>
      </c>
      <c r="L4424" t="str">
        <f t="shared" si="345"/>
        <v>12</v>
      </c>
      <c r="M4424" t="str">
        <f t="shared" si="346"/>
        <v>2022</v>
      </c>
      <c r="N4424">
        <f t="shared" si="347"/>
        <v>125660.27</v>
      </c>
      <c r="O4424">
        <f t="shared" si="348"/>
        <v>125660.27</v>
      </c>
      <c r="P4424" t="str">
        <f t="shared" si="349"/>
        <v/>
      </c>
      <c r="Q4424" s="48" t="str">
        <f>IF(O4424="","",
   IF(OR(O4424&lt;EDA_Outlier_Analysis!$C$10, O4424&gt;EDA_Outlier_Analysis!$C$11),
      "Outlier",
      "Normal"))</f>
        <v>Normal</v>
      </c>
      <c r="R4424" t="str">
        <f>IF(P4424="","",
   IF(OR(P4424 &lt; EDA_Outlier_Analysis!$F$7, P4424 &gt; EDA_Outlier_Analysis!$F$8),
      "Outlier",
      "Normal"))</f>
        <v/>
      </c>
      <c r="S4424" t="str">
        <f>IF(N4424="","",
   IF(OR(N4424 &lt;EDA_Outlier_Analysis!$I$10, N4424 &gt; EDA_Outlier_Analysis!$I$11),
      "Outlier",
      "Normal"))</f>
        <v>Normal</v>
      </c>
    </row>
    <row r="4425" spans="1:19">
      <c r="A4425" t="s">
        <v>9819</v>
      </c>
      <c r="B4425" s="4">
        <v>45158</v>
      </c>
      <c r="C4425" s="2">
        <v>-22417.63</v>
      </c>
      <c r="D4425" t="s">
        <v>840</v>
      </c>
      <c r="E4425" t="s">
        <v>905</v>
      </c>
      <c r="F4425" t="s">
        <v>11</v>
      </c>
      <c r="G4425" t="s">
        <v>20</v>
      </c>
      <c r="I4425" t="s">
        <v>865</v>
      </c>
      <c r="J4425" t="s">
        <v>9820</v>
      </c>
      <c r="K4425" t="str">
        <f>IF(COUNTIF(Customers!A:A, H4425)&gt;0, "Valid", "Invalid")</f>
        <v>Invalid</v>
      </c>
      <c r="L4425" t="str">
        <f t="shared" si="345"/>
        <v>8</v>
      </c>
      <c r="M4425" t="str">
        <f t="shared" si="346"/>
        <v>2023</v>
      </c>
      <c r="N4425">
        <f t="shared" si="347"/>
        <v>-22417.63</v>
      </c>
      <c r="O4425" t="str">
        <f t="shared" si="348"/>
        <v/>
      </c>
      <c r="P4425">
        <f t="shared" si="349"/>
        <v>22417.63</v>
      </c>
      <c r="Q4425" s="48" t="str">
        <f>IF(O4425="","",
   IF(OR(O4425&lt;EDA_Outlier_Analysis!$C$10, O4425&gt;EDA_Outlier_Analysis!$C$11),
      "Outlier",
      "Normal"))</f>
        <v/>
      </c>
      <c r="R4425" t="str">
        <f>IF(P4425="","",
   IF(OR(P4425 &lt; EDA_Outlier_Analysis!$F$7, P4425 &gt; EDA_Outlier_Analysis!$F$8),
      "Outlier",
      "Normal"))</f>
        <v>Outlier</v>
      </c>
      <c r="S4425" t="str">
        <f>IF(N4425="","",
   IF(OR(N4425 &lt;EDA_Outlier_Analysis!$I$10, N4425 &gt; EDA_Outlier_Analysis!$I$11),
      "Outlier",
      "Normal"))</f>
        <v>Normal</v>
      </c>
    </row>
    <row r="4426" spans="1:19">
      <c r="A4426" t="s">
        <v>9821</v>
      </c>
      <c r="B4426" s="4">
        <v>44784</v>
      </c>
      <c r="C4426" s="2">
        <v>-48170.400000000001</v>
      </c>
      <c r="D4426" t="s">
        <v>840</v>
      </c>
      <c r="E4426" t="s">
        <v>856</v>
      </c>
      <c r="F4426" t="s">
        <v>11</v>
      </c>
      <c r="G4426" t="s">
        <v>24</v>
      </c>
      <c r="I4426" t="s">
        <v>1623</v>
      </c>
      <c r="J4426" t="s">
        <v>9822</v>
      </c>
      <c r="K4426" t="str">
        <f>IF(COUNTIF(Customers!A:A, H4426)&gt;0, "Valid", "Invalid")</f>
        <v>Invalid</v>
      </c>
      <c r="L4426" t="str">
        <f t="shared" si="345"/>
        <v>8</v>
      </c>
      <c r="M4426" t="str">
        <f t="shared" si="346"/>
        <v>2022</v>
      </c>
      <c r="N4426">
        <f t="shared" si="347"/>
        <v>-48170.400000000001</v>
      </c>
      <c r="O4426" t="str">
        <f t="shared" si="348"/>
        <v/>
      </c>
      <c r="P4426">
        <f t="shared" si="349"/>
        <v>48170.400000000001</v>
      </c>
      <c r="Q4426" s="48" t="str">
        <f>IF(O4426="","",
   IF(OR(O4426&lt;EDA_Outlier_Analysis!$C$10, O4426&gt;EDA_Outlier_Analysis!$C$11),
      "Outlier",
      "Normal"))</f>
        <v/>
      </c>
      <c r="R4426" t="str">
        <f>IF(P4426="","",
   IF(OR(P4426 &lt; EDA_Outlier_Analysis!$F$7, P4426 &gt; EDA_Outlier_Analysis!$F$8),
      "Outlier",
      "Normal"))</f>
        <v>Normal</v>
      </c>
      <c r="S4426" t="str">
        <f>IF(N4426="","",
   IF(OR(N4426 &lt;EDA_Outlier_Analysis!$I$10, N4426 &gt; EDA_Outlier_Analysis!$I$11),
      "Outlier",
      "Normal"))</f>
        <v>Normal</v>
      </c>
    </row>
    <row r="4427" spans="1:19">
      <c r="A4427" t="s">
        <v>9823</v>
      </c>
      <c r="B4427" s="4">
        <v>44829</v>
      </c>
      <c r="C4427" s="2">
        <v>-55386.59</v>
      </c>
      <c r="D4427" t="s">
        <v>840</v>
      </c>
      <c r="E4427" t="s">
        <v>878</v>
      </c>
      <c r="F4427" t="s">
        <v>10</v>
      </c>
      <c r="G4427" t="s">
        <v>31</v>
      </c>
      <c r="I4427" t="s">
        <v>1199</v>
      </c>
      <c r="J4427" t="s">
        <v>9824</v>
      </c>
      <c r="K4427" t="str">
        <f>IF(COUNTIF(Customers!A:A, H4427)&gt;0, "Valid", "Invalid")</f>
        <v>Invalid</v>
      </c>
      <c r="L4427" t="str">
        <f t="shared" si="345"/>
        <v>9</v>
      </c>
      <c r="M4427" t="str">
        <f t="shared" si="346"/>
        <v>2022</v>
      </c>
      <c r="N4427">
        <f t="shared" si="347"/>
        <v>-55386.59</v>
      </c>
      <c r="O4427" t="str">
        <f t="shared" si="348"/>
        <v/>
      </c>
      <c r="P4427">
        <f t="shared" si="349"/>
        <v>55386.59</v>
      </c>
      <c r="Q4427" s="48" t="str">
        <f>IF(O4427="","",
   IF(OR(O4427&lt;EDA_Outlier_Analysis!$C$10, O4427&gt;EDA_Outlier_Analysis!$C$11),
      "Outlier",
      "Normal"))</f>
        <v/>
      </c>
      <c r="R4427" t="str">
        <f>IF(P4427="","",
   IF(OR(P4427 &lt; EDA_Outlier_Analysis!$F$7, P4427 &gt; EDA_Outlier_Analysis!$F$8),
      "Outlier",
      "Normal"))</f>
        <v>Outlier</v>
      </c>
      <c r="S4427" t="str">
        <f>IF(N4427="","",
   IF(OR(N4427 &lt;EDA_Outlier_Analysis!$I$10, N4427 &gt; EDA_Outlier_Analysis!$I$11),
      "Outlier",
      "Normal"))</f>
        <v>Normal</v>
      </c>
    </row>
    <row r="4428" spans="1:19">
      <c r="A4428" t="s">
        <v>9825</v>
      </c>
      <c r="B4428" s="4">
        <v>44836</v>
      </c>
      <c r="C4428" s="2">
        <v>150011.89000000001</v>
      </c>
      <c r="D4428" t="s">
        <v>849</v>
      </c>
      <c r="E4428" t="s">
        <v>868</v>
      </c>
      <c r="F4428" t="s">
        <v>11</v>
      </c>
      <c r="G4428" t="s">
        <v>24</v>
      </c>
      <c r="H4428" t="s">
        <v>471</v>
      </c>
      <c r="J4428" t="s">
        <v>9826</v>
      </c>
      <c r="K4428" t="str">
        <f>IF(COUNTIF(Customers!A:A, H4428)&gt;0, "Valid", "Invalid")</f>
        <v>Valid</v>
      </c>
      <c r="L4428" t="str">
        <f t="shared" si="345"/>
        <v>10</v>
      </c>
      <c r="M4428" t="str">
        <f t="shared" si="346"/>
        <v>2022</v>
      </c>
      <c r="N4428">
        <f t="shared" si="347"/>
        <v>150011.89000000001</v>
      </c>
      <c r="O4428">
        <f t="shared" si="348"/>
        <v>150011.89000000001</v>
      </c>
      <c r="P4428" t="str">
        <f t="shared" si="349"/>
        <v/>
      </c>
      <c r="Q4428" s="48" t="str">
        <f>IF(O4428="","",
   IF(OR(O4428&lt;EDA_Outlier_Analysis!$C$10, O4428&gt;EDA_Outlier_Analysis!$C$11),
      "Outlier",
      "Normal"))</f>
        <v>Normal</v>
      </c>
      <c r="R4428" t="str">
        <f>IF(P4428="","",
   IF(OR(P4428 &lt; EDA_Outlier_Analysis!$F$7, P4428 &gt; EDA_Outlier_Analysis!$F$8),
      "Outlier",
      "Normal"))</f>
        <v/>
      </c>
      <c r="S4428" t="str">
        <f>IF(N4428="","",
   IF(OR(N4428 &lt;EDA_Outlier_Analysis!$I$10, N4428 &gt; EDA_Outlier_Analysis!$I$11),
      "Outlier",
      "Normal"))</f>
        <v>Normal</v>
      </c>
    </row>
    <row r="4429" spans="1:19">
      <c r="A4429" t="s">
        <v>9827</v>
      </c>
      <c r="B4429" s="4">
        <v>45038</v>
      </c>
      <c r="C4429" s="2">
        <v>-39626.68</v>
      </c>
      <c r="D4429" t="s">
        <v>840</v>
      </c>
      <c r="E4429" t="s">
        <v>845</v>
      </c>
      <c r="F4429" t="s">
        <v>9</v>
      </c>
      <c r="G4429" t="s">
        <v>20</v>
      </c>
      <c r="I4429" t="s">
        <v>912</v>
      </c>
      <c r="J4429" t="s">
        <v>9828</v>
      </c>
      <c r="K4429" t="str">
        <f>IF(COUNTIF(Customers!A:A, H4429)&gt;0, "Valid", "Invalid")</f>
        <v>Invalid</v>
      </c>
      <c r="L4429" t="str">
        <f t="shared" si="345"/>
        <v>4</v>
      </c>
      <c r="M4429" t="str">
        <f t="shared" si="346"/>
        <v>2023</v>
      </c>
      <c r="N4429">
        <f t="shared" si="347"/>
        <v>-39626.68</v>
      </c>
      <c r="O4429" t="str">
        <f t="shared" si="348"/>
        <v/>
      </c>
      <c r="P4429">
        <f t="shared" si="349"/>
        <v>39626.68</v>
      </c>
      <c r="Q4429" s="48" t="str">
        <f>IF(O4429="","",
   IF(OR(O4429&lt;EDA_Outlier_Analysis!$C$10, O4429&gt;EDA_Outlier_Analysis!$C$11),
      "Outlier",
      "Normal"))</f>
        <v/>
      </c>
      <c r="R4429" t="str">
        <f>IF(P4429="","",
   IF(OR(P4429 &lt; EDA_Outlier_Analysis!$F$7, P4429 &gt; EDA_Outlier_Analysis!$F$8),
      "Outlier",
      "Normal"))</f>
        <v>Normal</v>
      </c>
      <c r="S4429" t="str">
        <f>IF(N4429="","",
   IF(OR(N4429 &lt;EDA_Outlier_Analysis!$I$10, N4429 &gt; EDA_Outlier_Analysis!$I$11),
      "Outlier",
      "Normal"))</f>
        <v>Normal</v>
      </c>
    </row>
    <row r="4430" spans="1:19">
      <c r="A4430" t="s">
        <v>9829</v>
      </c>
      <c r="B4430" s="4">
        <v>44859</v>
      </c>
      <c r="C4430" s="2">
        <v>-51534.76</v>
      </c>
      <c r="D4430" t="s">
        <v>840</v>
      </c>
      <c r="E4430" t="s">
        <v>856</v>
      </c>
      <c r="F4430" t="s">
        <v>9</v>
      </c>
      <c r="G4430" t="s">
        <v>31</v>
      </c>
      <c r="I4430" t="s">
        <v>1086</v>
      </c>
      <c r="J4430" t="s">
        <v>9830</v>
      </c>
      <c r="K4430" t="str">
        <f>IF(COUNTIF(Customers!A:A, H4430)&gt;0, "Valid", "Invalid")</f>
        <v>Invalid</v>
      </c>
      <c r="L4430" t="str">
        <f t="shared" si="345"/>
        <v>10</v>
      </c>
      <c r="M4430" t="str">
        <f t="shared" si="346"/>
        <v>2022</v>
      </c>
      <c r="N4430">
        <f t="shared" si="347"/>
        <v>-51534.76</v>
      </c>
      <c r="O4430" t="str">
        <f t="shared" si="348"/>
        <v/>
      </c>
      <c r="P4430">
        <f t="shared" si="349"/>
        <v>51534.76</v>
      </c>
      <c r="Q4430" s="48" t="str">
        <f>IF(O4430="","",
   IF(OR(O4430&lt;EDA_Outlier_Analysis!$C$10, O4430&gt;EDA_Outlier_Analysis!$C$11),
      "Outlier",
      "Normal"))</f>
        <v/>
      </c>
      <c r="R4430" t="str">
        <f>IF(P4430="","",
   IF(OR(P4430 &lt; EDA_Outlier_Analysis!$F$7, P4430 &gt; EDA_Outlier_Analysis!$F$8),
      "Outlier",
      "Normal"))</f>
        <v>Normal</v>
      </c>
      <c r="S4430" t="str">
        <f>IF(N4430="","",
   IF(OR(N4430 &lt;EDA_Outlier_Analysis!$I$10, N4430 &gt; EDA_Outlier_Analysis!$I$11),
      "Outlier",
      "Normal"))</f>
        <v>Normal</v>
      </c>
    </row>
    <row r="4431" spans="1:19">
      <c r="A4431" t="s">
        <v>9831</v>
      </c>
      <c r="B4431" s="4">
        <v>44693</v>
      </c>
      <c r="C4431" s="2">
        <v>252499.5</v>
      </c>
      <c r="D4431" t="s">
        <v>849</v>
      </c>
      <c r="E4431" t="s">
        <v>868</v>
      </c>
      <c r="F4431" t="s">
        <v>9</v>
      </c>
      <c r="G4431" t="s">
        <v>24</v>
      </c>
      <c r="H4431" t="s">
        <v>633</v>
      </c>
      <c r="J4431" t="s">
        <v>9832</v>
      </c>
      <c r="K4431" t="str">
        <f>IF(COUNTIF(Customers!A:A, H4431)&gt;0, "Valid", "Invalid")</f>
        <v>Valid</v>
      </c>
      <c r="L4431" t="str">
        <f t="shared" si="345"/>
        <v>5</v>
      </c>
      <c r="M4431" t="str">
        <f t="shared" si="346"/>
        <v>2022</v>
      </c>
      <c r="N4431">
        <f t="shared" si="347"/>
        <v>252499.5</v>
      </c>
      <c r="O4431">
        <f t="shared" si="348"/>
        <v>252499.5</v>
      </c>
      <c r="P4431" t="str">
        <f t="shared" si="349"/>
        <v/>
      </c>
      <c r="Q4431" s="48" t="str">
        <f>IF(O4431="","",
   IF(OR(O4431&lt;EDA_Outlier_Analysis!$C$10, O4431&gt;EDA_Outlier_Analysis!$C$11),
      "Outlier",
      "Normal"))</f>
        <v>Normal</v>
      </c>
      <c r="R4431" t="str">
        <f>IF(P4431="","",
   IF(OR(P4431 &lt; EDA_Outlier_Analysis!$F$7, P4431 &gt; EDA_Outlier_Analysis!$F$8),
      "Outlier",
      "Normal"))</f>
        <v/>
      </c>
      <c r="S4431" t="str">
        <f>IF(N4431="","",
   IF(OR(N4431 &lt;EDA_Outlier_Analysis!$I$10, N4431 &gt; EDA_Outlier_Analysis!$I$11),
      "Outlier",
      "Normal"))</f>
        <v>Normal</v>
      </c>
    </row>
    <row r="4432" spans="1:19">
      <c r="A4432" t="s">
        <v>9833</v>
      </c>
      <c r="B4432" s="4">
        <v>44910</v>
      </c>
      <c r="C4432" s="2">
        <v>252004.95</v>
      </c>
      <c r="D4432" t="s">
        <v>849</v>
      </c>
      <c r="E4432" t="s">
        <v>853</v>
      </c>
      <c r="F4432" t="s">
        <v>9</v>
      </c>
      <c r="G4432" t="s">
        <v>31</v>
      </c>
      <c r="H4432" t="s">
        <v>131</v>
      </c>
      <c r="J4432" t="s">
        <v>9834</v>
      </c>
      <c r="K4432" t="str">
        <f>IF(COUNTIF(Customers!A:A, H4432)&gt;0, "Valid", "Invalid")</f>
        <v>Valid</v>
      </c>
      <c r="L4432" t="str">
        <f t="shared" si="345"/>
        <v>12</v>
      </c>
      <c r="M4432" t="str">
        <f t="shared" si="346"/>
        <v>2022</v>
      </c>
      <c r="N4432">
        <f t="shared" si="347"/>
        <v>252004.95</v>
      </c>
      <c r="O4432">
        <f t="shared" si="348"/>
        <v>252004.95</v>
      </c>
      <c r="P4432" t="str">
        <f t="shared" si="349"/>
        <v/>
      </c>
      <c r="Q4432" s="48" t="str">
        <f>IF(O4432="","",
   IF(OR(O4432&lt;EDA_Outlier_Analysis!$C$10, O4432&gt;EDA_Outlier_Analysis!$C$11),
      "Outlier",
      "Normal"))</f>
        <v>Normal</v>
      </c>
      <c r="R4432" t="str">
        <f>IF(P4432="","",
   IF(OR(P4432 &lt; EDA_Outlier_Analysis!$F$7, P4432 &gt; EDA_Outlier_Analysis!$F$8),
      "Outlier",
      "Normal"))</f>
        <v/>
      </c>
      <c r="S4432" t="str">
        <f>IF(N4432="","",
   IF(OR(N4432 &lt;EDA_Outlier_Analysis!$I$10, N4432 &gt; EDA_Outlier_Analysis!$I$11),
      "Outlier",
      "Normal"))</f>
        <v>Normal</v>
      </c>
    </row>
    <row r="4433" spans="1:19">
      <c r="A4433" t="s">
        <v>9835</v>
      </c>
      <c r="B4433" s="4">
        <v>44947</v>
      </c>
      <c r="C4433" s="2">
        <v>-48191.81</v>
      </c>
      <c r="D4433" t="s">
        <v>840</v>
      </c>
      <c r="E4433" t="s">
        <v>856</v>
      </c>
      <c r="F4433" t="s">
        <v>11</v>
      </c>
      <c r="G4433" t="s">
        <v>24</v>
      </c>
      <c r="I4433" t="s">
        <v>1620</v>
      </c>
      <c r="J4433" t="s">
        <v>9836</v>
      </c>
      <c r="K4433" t="str">
        <f>IF(COUNTIF(Customers!A:A, H4433)&gt;0, "Valid", "Invalid")</f>
        <v>Invalid</v>
      </c>
      <c r="L4433" t="str">
        <f t="shared" si="345"/>
        <v>1</v>
      </c>
      <c r="M4433" t="str">
        <f t="shared" si="346"/>
        <v>2023</v>
      </c>
      <c r="N4433">
        <f t="shared" si="347"/>
        <v>-48191.81</v>
      </c>
      <c r="O4433" t="str">
        <f t="shared" si="348"/>
        <v/>
      </c>
      <c r="P4433">
        <f t="shared" si="349"/>
        <v>48191.81</v>
      </c>
      <c r="Q4433" s="48" t="str">
        <f>IF(O4433="","",
   IF(OR(O4433&lt;EDA_Outlier_Analysis!$C$10, O4433&gt;EDA_Outlier_Analysis!$C$11),
      "Outlier",
      "Normal"))</f>
        <v/>
      </c>
      <c r="R4433" t="str">
        <f>IF(P4433="","",
   IF(OR(P4433 &lt; EDA_Outlier_Analysis!$F$7, P4433 &gt; EDA_Outlier_Analysis!$F$8),
      "Outlier",
      "Normal"))</f>
        <v>Normal</v>
      </c>
      <c r="S4433" t="str">
        <f>IF(N4433="","",
   IF(OR(N4433 &lt;EDA_Outlier_Analysis!$I$10, N4433 &gt; EDA_Outlier_Analysis!$I$11),
      "Outlier",
      "Normal"))</f>
        <v>Normal</v>
      </c>
    </row>
    <row r="4434" spans="1:19">
      <c r="A4434" t="s">
        <v>9837</v>
      </c>
      <c r="B4434" s="4">
        <v>44922</v>
      </c>
      <c r="C4434" s="2">
        <v>-31007.43</v>
      </c>
      <c r="D4434" t="s">
        <v>840</v>
      </c>
      <c r="E4434" t="s">
        <v>878</v>
      </c>
      <c r="F4434" t="s">
        <v>9</v>
      </c>
      <c r="G4434" t="s">
        <v>20</v>
      </c>
      <c r="I4434" t="s">
        <v>932</v>
      </c>
      <c r="J4434" t="s">
        <v>9838</v>
      </c>
      <c r="K4434" t="str">
        <f>IF(COUNTIF(Customers!A:A, H4434)&gt;0, "Valid", "Invalid")</f>
        <v>Invalid</v>
      </c>
      <c r="L4434" t="str">
        <f t="shared" si="345"/>
        <v>12</v>
      </c>
      <c r="M4434" t="str">
        <f t="shared" si="346"/>
        <v>2022</v>
      </c>
      <c r="N4434">
        <f t="shared" si="347"/>
        <v>-31007.43</v>
      </c>
      <c r="O4434" t="str">
        <f t="shared" si="348"/>
        <v/>
      </c>
      <c r="P4434">
        <f t="shared" si="349"/>
        <v>31007.43</v>
      </c>
      <c r="Q4434" s="48" t="str">
        <f>IF(O4434="","",
   IF(OR(O4434&lt;EDA_Outlier_Analysis!$C$10, O4434&gt;EDA_Outlier_Analysis!$C$11),
      "Outlier",
      "Normal"))</f>
        <v/>
      </c>
      <c r="R4434" t="str">
        <f>IF(P4434="","",
   IF(OR(P4434 &lt; EDA_Outlier_Analysis!$F$7, P4434 &gt; EDA_Outlier_Analysis!$F$8),
      "Outlier",
      "Normal"))</f>
        <v>Normal</v>
      </c>
      <c r="S4434" t="str">
        <f>IF(N4434="","",
   IF(OR(N4434 &lt;EDA_Outlier_Analysis!$I$10, N4434 &gt; EDA_Outlier_Analysis!$I$11),
      "Outlier",
      "Normal"))</f>
        <v>Normal</v>
      </c>
    </row>
    <row r="4435" spans="1:19">
      <c r="A4435" t="s">
        <v>9839</v>
      </c>
      <c r="B4435" s="4">
        <v>45215</v>
      </c>
      <c r="C4435" s="2">
        <v>71743.61</v>
      </c>
      <c r="D4435" t="s">
        <v>849</v>
      </c>
      <c r="E4435" t="s">
        <v>850</v>
      </c>
      <c r="F4435" t="s">
        <v>9</v>
      </c>
      <c r="G4435" t="s">
        <v>24</v>
      </c>
      <c r="H4435" t="s">
        <v>51</v>
      </c>
      <c r="J4435" t="s">
        <v>9840</v>
      </c>
      <c r="K4435" t="str">
        <f>IF(COUNTIF(Customers!A:A, H4435)&gt;0, "Valid", "Invalid")</f>
        <v>Valid</v>
      </c>
      <c r="L4435" t="str">
        <f t="shared" si="345"/>
        <v>10</v>
      </c>
      <c r="M4435" t="str">
        <f t="shared" si="346"/>
        <v>2023</v>
      </c>
      <c r="N4435">
        <f t="shared" si="347"/>
        <v>71743.61</v>
      </c>
      <c r="O4435">
        <f t="shared" si="348"/>
        <v>71743.61</v>
      </c>
      <c r="P4435" t="str">
        <f t="shared" si="349"/>
        <v/>
      </c>
      <c r="Q4435" s="48" t="str">
        <f>IF(O4435="","",
   IF(OR(O4435&lt;EDA_Outlier_Analysis!$C$10, O4435&gt;EDA_Outlier_Analysis!$C$11),
      "Outlier",
      "Normal"))</f>
        <v>Normal</v>
      </c>
      <c r="R4435" t="str">
        <f>IF(P4435="","",
   IF(OR(P4435 &lt; EDA_Outlier_Analysis!$F$7, P4435 &gt; EDA_Outlier_Analysis!$F$8),
      "Outlier",
      "Normal"))</f>
        <v/>
      </c>
      <c r="S4435" t="str">
        <f>IF(N4435="","",
   IF(OR(N4435 &lt;EDA_Outlier_Analysis!$I$10, N4435 &gt; EDA_Outlier_Analysis!$I$11),
      "Outlier",
      "Normal"))</f>
        <v>Normal</v>
      </c>
    </row>
    <row r="4436" spans="1:19">
      <c r="A4436" t="s">
        <v>9841</v>
      </c>
      <c r="B4436" s="4">
        <v>44763</v>
      </c>
      <c r="C4436" s="2">
        <v>-36245.839999999997</v>
      </c>
      <c r="D4436" t="s">
        <v>840</v>
      </c>
      <c r="E4436" t="s">
        <v>856</v>
      </c>
      <c r="F4436" t="s">
        <v>9</v>
      </c>
      <c r="G4436" t="s">
        <v>31</v>
      </c>
      <c r="I4436" t="s">
        <v>898</v>
      </c>
      <c r="J4436" t="s">
        <v>9842</v>
      </c>
      <c r="K4436" t="str">
        <f>IF(COUNTIF(Customers!A:A, H4436)&gt;0, "Valid", "Invalid")</f>
        <v>Invalid</v>
      </c>
      <c r="L4436" t="str">
        <f t="shared" si="345"/>
        <v>7</v>
      </c>
      <c r="M4436" t="str">
        <f t="shared" si="346"/>
        <v>2022</v>
      </c>
      <c r="N4436">
        <f t="shared" si="347"/>
        <v>-36245.839999999997</v>
      </c>
      <c r="O4436" t="str">
        <f t="shared" si="348"/>
        <v/>
      </c>
      <c r="P4436">
        <f t="shared" si="349"/>
        <v>36245.839999999997</v>
      </c>
      <c r="Q4436" s="48" t="str">
        <f>IF(O4436="","",
   IF(OR(O4436&lt;EDA_Outlier_Analysis!$C$10, O4436&gt;EDA_Outlier_Analysis!$C$11),
      "Outlier",
      "Normal"))</f>
        <v/>
      </c>
      <c r="R4436" t="str">
        <f>IF(P4436="","",
   IF(OR(P4436 &lt; EDA_Outlier_Analysis!$F$7, P4436 &gt; EDA_Outlier_Analysis!$F$8),
      "Outlier",
      "Normal"))</f>
        <v>Normal</v>
      </c>
      <c r="S4436" t="str">
        <f>IF(N4436="","",
   IF(OR(N4436 &lt;EDA_Outlier_Analysis!$I$10, N4436 &gt; EDA_Outlier_Analysis!$I$11),
      "Outlier",
      "Normal"))</f>
        <v>Normal</v>
      </c>
    </row>
    <row r="4437" spans="1:19">
      <c r="A4437" t="s">
        <v>9843</v>
      </c>
      <c r="B4437" s="4">
        <v>44877</v>
      </c>
      <c r="C4437" s="2">
        <v>185467.11</v>
      </c>
      <c r="D4437" t="s">
        <v>849</v>
      </c>
      <c r="E4437" t="s">
        <v>850</v>
      </c>
      <c r="F4437" t="s">
        <v>11</v>
      </c>
      <c r="G4437" t="s">
        <v>34</v>
      </c>
      <c r="H4437" t="s">
        <v>641</v>
      </c>
      <c r="J4437" t="s">
        <v>9844</v>
      </c>
      <c r="K4437" t="str">
        <f>IF(COUNTIF(Customers!A:A, H4437)&gt;0, "Valid", "Invalid")</f>
        <v>Valid</v>
      </c>
      <c r="L4437" t="str">
        <f t="shared" si="345"/>
        <v>11</v>
      </c>
      <c r="M4437" t="str">
        <f t="shared" si="346"/>
        <v>2022</v>
      </c>
      <c r="N4437">
        <f t="shared" si="347"/>
        <v>185467.11</v>
      </c>
      <c r="O4437">
        <f t="shared" si="348"/>
        <v>185467.11</v>
      </c>
      <c r="P4437" t="str">
        <f t="shared" si="349"/>
        <v/>
      </c>
      <c r="Q4437" s="48" t="str">
        <f>IF(O4437="","",
   IF(OR(O4437&lt;EDA_Outlier_Analysis!$C$10, O4437&gt;EDA_Outlier_Analysis!$C$11),
      "Outlier",
      "Normal"))</f>
        <v>Normal</v>
      </c>
      <c r="R4437" t="str">
        <f>IF(P4437="","",
   IF(OR(P4437 &lt; EDA_Outlier_Analysis!$F$7, P4437 &gt; EDA_Outlier_Analysis!$F$8),
      "Outlier",
      "Normal"))</f>
        <v/>
      </c>
      <c r="S4437" t="str">
        <f>IF(N4437="","",
   IF(OR(N4437 &lt;EDA_Outlier_Analysis!$I$10, N4437 &gt; EDA_Outlier_Analysis!$I$11),
      "Outlier",
      "Normal"))</f>
        <v>Normal</v>
      </c>
    </row>
    <row r="4438" spans="1:19">
      <c r="A4438" t="s">
        <v>9845</v>
      </c>
      <c r="B4438" s="4">
        <v>44917</v>
      </c>
      <c r="C4438" s="2">
        <v>-62832.71</v>
      </c>
      <c r="D4438" t="s">
        <v>840</v>
      </c>
      <c r="E4438" t="s">
        <v>856</v>
      </c>
      <c r="F4438" t="s">
        <v>9</v>
      </c>
      <c r="G4438" t="s">
        <v>24</v>
      </c>
      <c r="I4438" t="s">
        <v>1232</v>
      </c>
      <c r="J4438" t="s">
        <v>9846</v>
      </c>
      <c r="K4438" t="str">
        <f>IF(COUNTIF(Customers!A:A, H4438)&gt;0, "Valid", "Invalid")</f>
        <v>Invalid</v>
      </c>
      <c r="L4438" t="str">
        <f t="shared" si="345"/>
        <v>12</v>
      </c>
      <c r="M4438" t="str">
        <f t="shared" si="346"/>
        <v>2022</v>
      </c>
      <c r="N4438">
        <f t="shared" si="347"/>
        <v>-62832.71</v>
      </c>
      <c r="O4438" t="str">
        <f t="shared" si="348"/>
        <v/>
      </c>
      <c r="P4438">
        <f t="shared" si="349"/>
        <v>62832.71</v>
      </c>
      <c r="Q4438" s="48" t="str">
        <f>IF(O4438="","",
   IF(OR(O4438&lt;EDA_Outlier_Analysis!$C$10, O4438&gt;EDA_Outlier_Analysis!$C$11),
      "Outlier",
      "Normal"))</f>
        <v/>
      </c>
      <c r="R4438" t="str">
        <f>IF(P4438="","",
   IF(OR(P4438 &lt; EDA_Outlier_Analysis!$F$7, P4438 &gt; EDA_Outlier_Analysis!$F$8),
      "Outlier",
      "Normal"))</f>
        <v>Outlier</v>
      </c>
      <c r="S4438" t="str">
        <f>IF(N4438="","",
   IF(OR(N4438 &lt;EDA_Outlier_Analysis!$I$10, N4438 &gt; EDA_Outlier_Analysis!$I$11),
      "Outlier",
      "Normal"))</f>
        <v>Normal</v>
      </c>
    </row>
    <row r="4439" spans="1:19">
      <c r="A4439" t="s">
        <v>9847</v>
      </c>
      <c r="B4439" s="4">
        <v>45220</v>
      </c>
      <c r="C4439" s="2">
        <v>166405.85999999999</v>
      </c>
      <c r="D4439" t="s">
        <v>849</v>
      </c>
      <c r="E4439" t="s">
        <v>853</v>
      </c>
      <c r="F4439" t="s">
        <v>10</v>
      </c>
      <c r="G4439" t="s">
        <v>24</v>
      </c>
      <c r="H4439" t="s">
        <v>79</v>
      </c>
      <c r="J4439" t="s">
        <v>9848</v>
      </c>
      <c r="K4439" t="str">
        <f>IF(COUNTIF(Customers!A:A, H4439)&gt;0, "Valid", "Invalid")</f>
        <v>Valid</v>
      </c>
      <c r="L4439" t="str">
        <f t="shared" si="345"/>
        <v>10</v>
      </c>
      <c r="M4439" t="str">
        <f t="shared" si="346"/>
        <v>2023</v>
      </c>
      <c r="N4439">
        <f t="shared" si="347"/>
        <v>166405.85999999999</v>
      </c>
      <c r="O4439">
        <f t="shared" si="348"/>
        <v>166405.85999999999</v>
      </c>
      <c r="P4439" t="str">
        <f t="shared" si="349"/>
        <v/>
      </c>
      <c r="Q4439" s="48" t="str">
        <f>IF(O4439="","",
   IF(OR(O4439&lt;EDA_Outlier_Analysis!$C$10, O4439&gt;EDA_Outlier_Analysis!$C$11),
      "Outlier",
      "Normal"))</f>
        <v>Normal</v>
      </c>
      <c r="R4439" t="str">
        <f>IF(P4439="","",
   IF(OR(P4439 &lt; EDA_Outlier_Analysis!$F$7, P4439 &gt; EDA_Outlier_Analysis!$F$8),
      "Outlier",
      "Normal"))</f>
        <v/>
      </c>
      <c r="S4439" t="str">
        <f>IF(N4439="","",
   IF(OR(N4439 &lt;EDA_Outlier_Analysis!$I$10, N4439 &gt; EDA_Outlier_Analysis!$I$11),
      "Outlier",
      "Normal"))</f>
        <v>Normal</v>
      </c>
    </row>
    <row r="4440" spans="1:19">
      <c r="A4440" t="s">
        <v>9849</v>
      </c>
      <c r="B4440" s="4">
        <v>45204</v>
      </c>
      <c r="C4440" s="2">
        <v>162569.5</v>
      </c>
      <c r="D4440" t="s">
        <v>849</v>
      </c>
      <c r="E4440" t="s">
        <v>868</v>
      </c>
      <c r="F4440" t="s">
        <v>10</v>
      </c>
      <c r="G4440" t="s">
        <v>34</v>
      </c>
      <c r="H4440" t="s">
        <v>637</v>
      </c>
      <c r="J4440" t="s">
        <v>9850</v>
      </c>
      <c r="K4440" t="str">
        <f>IF(COUNTIF(Customers!A:A, H4440)&gt;0, "Valid", "Invalid")</f>
        <v>Valid</v>
      </c>
      <c r="L4440" t="str">
        <f t="shared" si="345"/>
        <v>10</v>
      </c>
      <c r="M4440" t="str">
        <f t="shared" si="346"/>
        <v>2023</v>
      </c>
      <c r="N4440">
        <f t="shared" si="347"/>
        <v>162569.5</v>
      </c>
      <c r="O4440">
        <f t="shared" si="348"/>
        <v>162569.5</v>
      </c>
      <c r="P4440" t="str">
        <f t="shared" si="349"/>
        <v/>
      </c>
      <c r="Q4440" s="48" t="str">
        <f>IF(O4440="","",
   IF(OR(O4440&lt;EDA_Outlier_Analysis!$C$10, O4440&gt;EDA_Outlier_Analysis!$C$11),
      "Outlier",
      "Normal"))</f>
        <v>Normal</v>
      </c>
      <c r="R4440" t="str">
        <f>IF(P4440="","",
   IF(OR(P4440 &lt; EDA_Outlier_Analysis!$F$7, P4440 &gt; EDA_Outlier_Analysis!$F$8),
      "Outlier",
      "Normal"))</f>
        <v/>
      </c>
      <c r="S4440" t="str">
        <f>IF(N4440="","",
   IF(OR(N4440 &lt;EDA_Outlier_Analysis!$I$10, N4440 &gt; EDA_Outlier_Analysis!$I$11),
      "Outlier",
      "Normal"))</f>
        <v>Normal</v>
      </c>
    </row>
    <row r="4441" spans="1:19">
      <c r="A4441" t="s">
        <v>9851</v>
      </c>
      <c r="B4441" s="4">
        <v>44815</v>
      </c>
      <c r="C4441" s="2">
        <v>144867.18</v>
      </c>
      <c r="D4441" t="s">
        <v>849</v>
      </c>
      <c r="E4441" t="s">
        <v>868</v>
      </c>
      <c r="F4441" t="s">
        <v>10</v>
      </c>
      <c r="G4441" t="s">
        <v>34</v>
      </c>
      <c r="H4441" t="s">
        <v>313</v>
      </c>
      <c r="J4441" t="s">
        <v>9852</v>
      </c>
      <c r="K4441" t="str">
        <f>IF(COUNTIF(Customers!A:A, H4441)&gt;0, "Valid", "Invalid")</f>
        <v>Valid</v>
      </c>
      <c r="L4441" t="str">
        <f t="shared" si="345"/>
        <v>9</v>
      </c>
      <c r="M4441" t="str">
        <f t="shared" si="346"/>
        <v>2022</v>
      </c>
      <c r="N4441">
        <f t="shared" si="347"/>
        <v>144867.18</v>
      </c>
      <c r="O4441">
        <f t="shared" si="348"/>
        <v>144867.18</v>
      </c>
      <c r="P4441" t="str">
        <f t="shared" si="349"/>
        <v/>
      </c>
      <c r="Q4441" s="48" t="str">
        <f>IF(O4441="","",
   IF(OR(O4441&lt;EDA_Outlier_Analysis!$C$10, O4441&gt;EDA_Outlier_Analysis!$C$11),
      "Outlier",
      "Normal"))</f>
        <v>Normal</v>
      </c>
      <c r="R4441" t="str">
        <f>IF(P4441="","",
   IF(OR(P4441 &lt; EDA_Outlier_Analysis!$F$7, P4441 &gt; EDA_Outlier_Analysis!$F$8),
      "Outlier",
      "Normal"))</f>
        <v/>
      </c>
      <c r="S4441" t="str">
        <f>IF(N4441="","",
   IF(OR(N4441 &lt;EDA_Outlier_Analysis!$I$10, N4441 &gt; EDA_Outlier_Analysis!$I$11),
      "Outlier",
      "Normal"))</f>
        <v>Normal</v>
      </c>
    </row>
    <row r="4442" spans="1:19">
      <c r="A4442" t="s">
        <v>9853</v>
      </c>
      <c r="B4442" s="4">
        <v>45153</v>
      </c>
      <c r="C4442" s="2">
        <v>-28886.36</v>
      </c>
      <c r="D4442" t="s">
        <v>840</v>
      </c>
      <c r="E4442" t="s">
        <v>864</v>
      </c>
      <c r="F4442" t="s">
        <v>10</v>
      </c>
      <c r="G4442" t="s">
        <v>20</v>
      </c>
      <c r="I4442" t="s">
        <v>1510</v>
      </c>
      <c r="J4442" t="s">
        <v>9854</v>
      </c>
      <c r="K4442" t="str">
        <f>IF(COUNTIF(Customers!A:A, H4442)&gt;0, "Valid", "Invalid")</f>
        <v>Invalid</v>
      </c>
      <c r="L4442" t="str">
        <f t="shared" si="345"/>
        <v>8</v>
      </c>
      <c r="M4442" t="str">
        <f t="shared" si="346"/>
        <v>2023</v>
      </c>
      <c r="N4442">
        <f t="shared" si="347"/>
        <v>-28886.36</v>
      </c>
      <c r="O4442" t="str">
        <f t="shared" si="348"/>
        <v/>
      </c>
      <c r="P4442">
        <f t="shared" si="349"/>
        <v>28886.36</v>
      </c>
      <c r="Q4442" s="48" t="str">
        <f>IF(O4442="","",
   IF(OR(O4442&lt;EDA_Outlier_Analysis!$C$10, O4442&gt;EDA_Outlier_Analysis!$C$11),
      "Outlier",
      "Normal"))</f>
        <v/>
      </c>
      <c r="R4442" t="str">
        <f>IF(P4442="","",
   IF(OR(P4442 &lt; EDA_Outlier_Analysis!$F$7, P4442 &gt; EDA_Outlier_Analysis!$F$8),
      "Outlier",
      "Normal"))</f>
        <v>Normal</v>
      </c>
      <c r="S4442" t="str">
        <f>IF(N4442="","",
   IF(OR(N4442 &lt;EDA_Outlier_Analysis!$I$10, N4442 &gt; EDA_Outlier_Analysis!$I$11),
      "Outlier",
      "Normal"))</f>
        <v>Normal</v>
      </c>
    </row>
    <row r="4443" spans="1:19">
      <c r="A4443" t="s">
        <v>9855</v>
      </c>
      <c r="B4443" s="4">
        <v>45046</v>
      </c>
      <c r="C4443" s="2">
        <v>110482.48</v>
      </c>
      <c r="D4443" t="s">
        <v>849</v>
      </c>
      <c r="E4443" t="s">
        <v>868</v>
      </c>
      <c r="F4443" t="s">
        <v>11</v>
      </c>
      <c r="G4443" t="s">
        <v>24</v>
      </c>
      <c r="H4443" t="s">
        <v>677</v>
      </c>
      <c r="J4443" t="s">
        <v>9856</v>
      </c>
      <c r="K4443" t="str">
        <f>IF(COUNTIF(Customers!A:A, H4443)&gt;0, "Valid", "Invalid")</f>
        <v>Valid</v>
      </c>
      <c r="L4443" t="str">
        <f t="shared" si="345"/>
        <v>4</v>
      </c>
      <c r="M4443" t="str">
        <f t="shared" si="346"/>
        <v>2023</v>
      </c>
      <c r="N4443">
        <f t="shared" si="347"/>
        <v>110482.48</v>
      </c>
      <c r="O4443">
        <f t="shared" si="348"/>
        <v>110482.48</v>
      </c>
      <c r="P4443" t="str">
        <f t="shared" si="349"/>
        <v/>
      </c>
      <c r="Q4443" s="48" t="str">
        <f>IF(O4443="","",
   IF(OR(O4443&lt;EDA_Outlier_Analysis!$C$10, O4443&gt;EDA_Outlier_Analysis!$C$11),
      "Outlier",
      "Normal"))</f>
        <v>Normal</v>
      </c>
      <c r="R4443" t="str">
        <f>IF(P4443="","",
   IF(OR(P4443 &lt; EDA_Outlier_Analysis!$F$7, P4443 &gt; EDA_Outlier_Analysis!$F$8),
      "Outlier",
      "Normal"))</f>
        <v/>
      </c>
      <c r="S4443" t="str">
        <f>IF(N4443="","",
   IF(OR(N4443 &lt;EDA_Outlier_Analysis!$I$10, N4443 &gt; EDA_Outlier_Analysis!$I$11),
      "Outlier",
      "Normal"))</f>
        <v>Normal</v>
      </c>
    </row>
    <row r="4444" spans="1:19">
      <c r="A4444" t="s">
        <v>9857</v>
      </c>
      <c r="B4444" s="4">
        <v>45118</v>
      </c>
      <c r="C4444" s="2">
        <v>15080.09</v>
      </c>
      <c r="D4444" t="s">
        <v>1345</v>
      </c>
      <c r="E4444" t="s">
        <v>1345</v>
      </c>
      <c r="F4444" t="s">
        <v>9</v>
      </c>
      <c r="G4444" t="s">
        <v>34</v>
      </c>
      <c r="J4444" t="s">
        <v>9858</v>
      </c>
      <c r="K4444" t="str">
        <f>IF(COUNTIF(Customers!A:A, H4444)&gt;0, "Valid", "Invalid")</f>
        <v>Invalid</v>
      </c>
      <c r="L4444" t="str">
        <f t="shared" si="345"/>
        <v>7</v>
      </c>
      <c r="M4444" t="str">
        <f t="shared" si="346"/>
        <v>2023</v>
      </c>
      <c r="N4444">
        <f t="shared" si="347"/>
        <v>-15080.09</v>
      </c>
      <c r="O4444" t="str">
        <f t="shared" si="348"/>
        <v/>
      </c>
      <c r="P4444" t="str">
        <f t="shared" si="349"/>
        <v/>
      </c>
      <c r="Q4444" s="48" t="str">
        <f>IF(O4444="","",
   IF(OR(O4444&lt;EDA_Outlier_Analysis!$C$10, O4444&gt;EDA_Outlier_Analysis!$C$11),
      "Outlier",
      "Normal"))</f>
        <v/>
      </c>
      <c r="R4444" t="str">
        <f>IF(P4444="","",
   IF(OR(P4444 &lt; EDA_Outlier_Analysis!$F$7, P4444 &gt; EDA_Outlier_Analysis!$F$8),
      "Outlier",
      "Normal"))</f>
        <v/>
      </c>
      <c r="S4444" t="str">
        <f>IF(N4444="","",
   IF(OR(N4444 &lt;EDA_Outlier_Analysis!$I$10, N4444 &gt; EDA_Outlier_Analysis!$I$11),
      "Outlier",
      "Normal"))</f>
        <v>Normal</v>
      </c>
    </row>
    <row r="4445" spans="1:19">
      <c r="A4445" t="s">
        <v>9859</v>
      </c>
      <c r="B4445" s="4">
        <v>44945</v>
      </c>
      <c r="C4445" s="2">
        <v>11530.01</v>
      </c>
      <c r="D4445" t="s">
        <v>1345</v>
      </c>
      <c r="E4445" t="s">
        <v>1345</v>
      </c>
      <c r="F4445" t="s">
        <v>11</v>
      </c>
      <c r="G4445" t="s">
        <v>31</v>
      </c>
      <c r="J4445" t="s">
        <v>9860</v>
      </c>
      <c r="K4445" t="str">
        <f>IF(COUNTIF(Customers!A:A, H4445)&gt;0, "Valid", "Invalid")</f>
        <v>Invalid</v>
      </c>
      <c r="L4445" t="str">
        <f t="shared" si="345"/>
        <v>1</v>
      </c>
      <c r="M4445" t="str">
        <f t="shared" si="346"/>
        <v>2023</v>
      </c>
      <c r="N4445">
        <f t="shared" si="347"/>
        <v>-11530.01</v>
      </c>
      <c r="O4445" t="str">
        <f t="shared" si="348"/>
        <v/>
      </c>
      <c r="P4445" t="str">
        <f t="shared" si="349"/>
        <v/>
      </c>
      <c r="Q4445" s="48" t="str">
        <f>IF(O4445="","",
   IF(OR(O4445&lt;EDA_Outlier_Analysis!$C$10, O4445&gt;EDA_Outlier_Analysis!$C$11),
      "Outlier",
      "Normal"))</f>
        <v/>
      </c>
      <c r="R4445" t="str">
        <f>IF(P4445="","",
   IF(OR(P4445 &lt; EDA_Outlier_Analysis!$F$7, P4445 &gt; EDA_Outlier_Analysis!$F$8),
      "Outlier",
      "Normal"))</f>
        <v/>
      </c>
      <c r="S4445" t="str">
        <f>IF(N4445="","",
   IF(OR(N4445 &lt;EDA_Outlier_Analysis!$I$10, N4445 &gt; EDA_Outlier_Analysis!$I$11),
      "Outlier",
      "Normal"))</f>
        <v>Normal</v>
      </c>
    </row>
    <row r="4446" spans="1:19">
      <c r="A4446" t="s">
        <v>9861</v>
      </c>
      <c r="B4446" s="4">
        <v>44774</v>
      </c>
      <c r="C4446" s="2">
        <v>152317.16</v>
      </c>
      <c r="D4446" t="s">
        <v>849</v>
      </c>
      <c r="E4446" t="s">
        <v>868</v>
      </c>
      <c r="F4446" t="s">
        <v>10</v>
      </c>
      <c r="G4446" t="s">
        <v>34</v>
      </c>
      <c r="H4446" t="s">
        <v>673</v>
      </c>
      <c r="J4446" t="s">
        <v>9862</v>
      </c>
      <c r="K4446" t="str">
        <f>IF(COUNTIF(Customers!A:A, H4446)&gt;0, "Valid", "Invalid")</f>
        <v>Valid</v>
      </c>
      <c r="L4446" t="str">
        <f t="shared" si="345"/>
        <v>8</v>
      </c>
      <c r="M4446" t="str">
        <f t="shared" si="346"/>
        <v>2022</v>
      </c>
      <c r="N4446">
        <f t="shared" si="347"/>
        <v>152317.16</v>
      </c>
      <c r="O4446">
        <f t="shared" si="348"/>
        <v>152317.16</v>
      </c>
      <c r="P4446" t="str">
        <f t="shared" si="349"/>
        <v/>
      </c>
      <c r="Q4446" s="48" t="str">
        <f>IF(O4446="","",
   IF(OR(O4446&lt;EDA_Outlier_Analysis!$C$10, O4446&gt;EDA_Outlier_Analysis!$C$11),
      "Outlier",
      "Normal"))</f>
        <v>Normal</v>
      </c>
      <c r="R4446" t="str">
        <f>IF(P4446="","",
   IF(OR(P4446 &lt; EDA_Outlier_Analysis!$F$7, P4446 &gt; EDA_Outlier_Analysis!$F$8),
      "Outlier",
      "Normal"))</f>
        <v/>
      </c>
      <c r="S4446" t="str">
        <f>IF(N4446="","",
   IF(OR(N4446 &lt;EDA_Outlier_Analysis!$I$10, N4446 &gt; EDA_Outlier_Analysis!$I$11),
      "Outlier",
      "Normal"))</f>
        <v>Normal</v>
      </c>
    </row>
    <row r="4447" spans="1:19">
      <c r="A4447" t="s">
        <v>9863</v>
      </c>
      <c r="B4447" s="4">
        <v>45132</v>
      </c>
      <c r="C4447" s="2">
        <v>117810.69</v>
      </c>
      <c r="D4447" t="s">
        <v>849</v>
      </c>
      <c r="E4447" t="s">
        <v>853</v>
      </c>
      <c r="F4447" t="s">
        <v>9</v>
      </c>
      <c r="G4447" t="s">
        <v>24</v>
      </c>
      <c r="H4447" t="s">
        <v>41</v>
      </c>
      <c r="J4447" t="s">
        <v>9864</v>
      </c>
      <c r="K4447" t="str">
        <f>IF(COUNTIF(Customers!A:A, H4447)&gt;0, "Valid", "Invalid")</f>
        <v>Valid</v>
      </c>
      <c r="L4447" t="str">
        <f t="shared" si="345"/>
        <v>7</v>
      </c>
      <c r="M4447" t="str">
        <f t="shared" si="346"/>
        <v>2023</v>
      </c>
      <c r="N4447">
        <f t="shared" si="347"/>
        <v>117810.69</v>
      </c>
      <c r="O4447">
        <f t="shared" si="348"/>
        <v>117810.69</v>
      </c>
      <c r="P4447" t="str">
        <f t="shared" si="349"/>
        <v/>
      </c>
      <c r="Q4447" s="48" t="str">
        <f>IF(O4447="","",
   IF(OR(O4447&lt;EDA_Outlier_Analysis!$C$10, O4447&gt;EDA_Outlier_Analysis!$C$11),
      "Outlier",
      "Normal"))</f>
        <v>Normal</v>
      </c>
      <c r="R4447" t="str">
        <f>IF(P4447="","",
   IF(OR(P4447 &lt; EDA_Outlier_Analysis!$F$7, P4447 &gt; EDA_Outlier_Analysis!$F$8),
      "Outlier",
      "Normal"))</f>
        <v/>
      </c>
      <c r="S4447" t="str">
        <f>IF(N4447="","",
   IF(OR(N4447 &lt;EDA_Outlier_Analysis!$I$10, N4447 &gt; EDA_Outlier_Analysis!$I$11),
      "Outlier",
      "Normal"))</f>
        <v>Normal</v>
      </c>
    </row>
    <row r="4448" spans="1:19">
      <c r="A4448" t="s">
        <v>9865</v>
      </c>
      <c r="B4448" s="4">
        <v>44840</v>
      </c>
      <c r="C4448" s="2">
        <v>-52649.81</v>
      </c>
      <c r="D4448" t="s">
        <v>840</v>
      </c>
      <c r="E4448" t="s">
        <v>878</v>
      </c>
      <c r="F4448" t="s">
        <v>9</v>
      </c>
      <c r="G4448" t="s">
        <v>34</v>
      </c>
      <c r="I4448" t="s">
        <v>909</v>
      </c>
      <c r="J4448" t="s">
        <v>9866</v>
      </c>
      <c r="K4448" t="str">
        <f>IF(COUNTIF(Customers!A:A, H4448)&gt;0, "Valid", "Invalid")</f>
        <v>Invalid</v>
      </c>
      <c r="L4448" t="str">
        <f t="shared" si="345"/>
        <v>10</v>
      </c>
      <c r="M4448" t="str">
        <f t="shared" si="346"/>
        <v>2022</v>
      </c>
      <c r="N4448">
        <f t="shared" si="347"/>
        <v>-52649.81</v>
      </c>
      <c r="O4448" t="str">
        <f t="shared" si="348"/>
        <v/>
      </c>
      <c r="P4448">
        <f t="shared" si="349"/>
        <v>52649.81</v>
      </c>
      <c r="Q4448" s="48" t="str">
        <f>IF(O4448="","",
   IF(OR(O4448&lt;EDA_Outlier_Analysis!$C$10, O4448&gt;EDA_Outlier_Analysis!$C$11),
      "Outlier",
      "Normal"))</f>
        <v/>
      </c>
      <c r="R4448" t="str">
        <f>IF(P4448="","",
   IF(OR(P4448 &lt; EDA_Outlier_Analysis!$F$7, P4448 &gt; EDA_Outlier_Analysis!$F$8),
      "Outlier",
      "Normal"))</f>
        <v>Normal</v>
      </c>
      <c r="S4448" t="str">
        <f>IF(N4448="","",
   IF(OR(N4448 &lt;EDA_Outlier_Analysis!$I$10, N4448 &gt; EDA_Outlier_Analysis!$I$11),
      "Outlier",
      "Normal"))</f>
        <v>Normal</v>
      </c>
    </row>
    <row r="4449" spans="1:19">
      <c r="A4449" t="s">
        <v>9867</v>
      </c>
      <c r="B4449" s="4">
        <v>44586</v>
      </c>
      <c r="C4449" s="2">
        <v>195556.22</v>
      </c>
      <c r="D4449" t="s">
        <v>849</v>
      </c>
      <c r="E4449" t="s">
        <v>868</v>
      </c>
      <c r="F4449" t="s">
        <v>11</v>
      </c>
      <c r="G4449" t="s">
        <v>24</v>
      </c>
      <c r="H4449" t="s">
        <v>595</v>
      </c>
      <c r="J4449" t="s">
        <v>9868</v>
      </c>
      <c r="K4449" t="str">
        <f>IF(COUNTIF(Customers!A:A, H4449)&gt;0, "Valid", "Invalid")</f>
        <v>Valid</v>
      </c>
      <c r="L4449" t="str">
        <f t="shared" si="345"/>
        <v>1</v>
      </c>
      <c r="M4449" t="str">
        <f t="shared" si="346"/>
        <v>2022</v>
      </c>
      <c r="N4449">
        <f t="shared" si="347"/>
        <v>195556.22</v>
      </c>
      <c r="O4449">
        <f t="shared" si="348"/>
        <v>195556.22</v>
      </c>
      <c r="P4449" t="str">
        <f t="shared" si="349"/>
        <v/>
      </c>
      <c r="Q4449" s="48" t="str">
        <f>IF(O4449="","",
   IF(OR(O4449&lt;EDA_Outlier_Analysis!$C$10, O4449&gt;EDA_Outlier_Analysis!$C$11),
      "Outlier",
      "Normal"))</f>
        <v>Normal</v>
      </c>
      <c r="R4449" t="str">
        <f>IF(P4449="","",
   IF(OR(P4449 &lt; EDA_Outlier_Analysis!$F$7, P4449 &gt; EDA_Outlier_Analysis!$F$8),
      "Outlier",
      "Normal"))</f>
        <v/>
      </c>
      <c r="S4449" t="str">
        <f>IF(N4449="","",
   IF(OR(N4449 &lt;EDA_Outlier_Analysis!$I$10, N4449 &gt; EDA_Outlier_Analysis!$I$11),
      "Outlier",
      "Normal"))</f>
        <v>Normal</v>
      </c>
    </row>
    <row r="4450" spans="1:19">
      <c r="A4450" t="s">
        <v>9869</v>
      </c>
      <c r="B4450" s="4">
        <v>44629</v>
      </c>
      <c r="C4450" s="2">
        <v>-41556.94</v>
      </c>
      <c r="D4450" t="s">
        <v>840</v>
      </c>
      <c r="E4450" t="s">
        <v>856</v>
      </c>
      <c r="F4450" t="s">
        <v>9</v>
      </c>
      <c r="G4450" t="s">
        <v>34</v>
      </c>
      <c r="I4450" t="s">
        <v>954</v>
      </c>
      <c r="J4450" t="s">
        <v>9870</v>
      </c>
      <c r="K4450" t="str">
        <f>IF(COUNTIF(Customers!A:A, H4450)&gt;0, "Valid", "Invalid")</f>
        <v>Invalid</v>
      </c>
      <c r="L4450" t="str">
        <f t="shared" si="345"/>
        <v>3</v>
      </c>
      <c r="M4450" t="str">
        <f t="shared" si="346"/>
        <v>2022</v>
      </c>
      <c r="N4450">
        <f t="shared" si="347"/>
        <v>-41556.94</v>
      </c>
      <c r="O4450" t="str">
        <f t="shared" si="348"/>
        <v/>
      </c>
      <c r="P4450">
        <f t="shared" si="349"/>
        <v>41556.94</v>
      </c>
      <c r="Q4450" s="48" t="str">
        <f>IF(O4450="","",
   IF(OR(O4450&lt;EDA_Outlier_Analysis!$C$10, O4450&gt;EDA_Outlier_Analysis!$C$11),
      "Outlier",
      "Normal"))</f>
        <v/>
      </c>
      <c r="R4450" t="str">
        <f>IF(P4450="","",
   IF(OR(P4450 &lt; EDA_Outlier_Analysis!$F$7, P4450 &gt; EDA_Outlier_Analysis!$F$8),
      "Outlier",
      "Normal"))</f>
        <v>Normal</v>
      </c>
      <c r="S4450" t="str">
        <f>IF(N4450="","",
   IF(OR(N4450 &lt;EDA_Outlier_Analysis!$I$10, N4450 &gt; EDA_Outlier_Analysis!$I$11),
      "Outlier",
      "Normal"))</f>
        <v>Normal</v>
      </c>
    </row>
    <row r="4451" spans="1:19">
      <c r="A4451" t="s">
        <v>9871</v>
      </c>
      <c r="B4451" s="4">
        <v>44588</v>
      </c>
      <c r="C4451" s="2">
        <v>113706.1</v>
      </c>
      <c r="D4451" t="s">
        <v>849</v>
      </c>
      <c r="E4451" t="s">
        <v>868</v>
      </c>
      <c r="F4451" t="s">
        <v>10</v>
      </c>
      <c r="G4451" t="s">
        <v>31</v>
      </c>
      <c r="H4451" t="s">
        <v>115</v>
      </c>
      <c r="J4451" t="s">
        <v>9872</v>
      </c>
      <c r="K4451" t="str">
        <f>IF(COUNTIF(Customers!A:A, H4451)&gt;0, "Valid", "Invalid")</f>
        <v>Valid</v>
      </c>
      <c r="L4451" t="str">
        <f t="shared" si="345"/>
        <v>1</v>
      </c>
      <c r="M4451" t="str">
        <f t="shared" si="346"/>
        <v>2022</v>
      </c>
      <c r="N4451">
        <f t="shared" si="347"/>
        <v>113706.1</v>
      </c>
      <c r="O4451">
        <f t="shared" si="348"/>
        <v>113706.1</v>
      </c>
      <c r="P4451" t="str">
        <f t="shared" si="349"/>
        <v/>
      </c>
      <c r="Q4451" s="48" t="str">
        <f>IF(O4451="","",
   IF(OR(O4451&lt;EDA_Outlier_Analysis!$C$10, O4451&gt;EDA_Outlier_Analysis!$C$11),
      "Outlier",
      "Normal"))</f>
        <v>Normal</v>
      </c>
      <c r="R4451" t="str">
        <f>IF(P4451="","",
   IF(OR(P4451 &lt; EDA_Outlier_Analysis!$F$7, P4451 &gt; EDA_Outlier_Analysis!$F$8),
      "Outlier",
      "Normal"))</f>
        <v/>
      </c>
      <c r="S4451" t="str">
        <f>IF(N4451="","",
   IF(OR(N4451 &lt;EDA_Outlier_Analysis!$I$10, N4451 &gt; EDA_Outlier_Analysis!$I$11),
      "Outlier",
      "Normal"))</f>
        <v>Normal</v>
      </c>
    </row>
    <row r="4452" spans="1:19">
      <c r="A4452" t="s">
        <v>9873</v>
      </c>
      <c r="B4452" s="4">
        <v>45220</v>
      </c>
      <c r="C4452" s="2">
        <v>-63765.48</v>
      </c>
      <c r="D4452" t="s">
        <v>840</v>
      </c>
      <c r="E4452" t="s">
        <v>878</v>
      </c>
      <c r="F4452" t="s">
        <v>9</v>
      </c>
      <c r="G4452" t="s">
        <v>34</v>
      </c>
      <c r="I4452" t="s">
        <v>976</v>
      </c>
      <c r="J4452" t="s">
        <v>9874</v>
      </c>
      <c r="K4452" t="str">
        <f>IF(COUNTIF(Customers!A:A, H4452)&gt;0, "Valid", "Invalid")</f>
        <v>Invalid</v>
      </c>
      <c r="L4452" t="str">
        <f t="shared" si="345"/>
        <v>10</v>
      </c>
      <c r="M4452" t="str">
        <f t="shared" si="346"/>
        <v>2023</v>
      </c>
      <c r="N4452">
        <f t="shared" si="347"/>
        <v>-63765.48</v>
      </c>
      <c r="O4452" t="str">
        <f t="shared" si="348"/>
        <v/>
      </c>
      <c r="P4452">
        <f t="shared" si="349"/>
        <v>63765.48</v>
      </c>
      <c r="Q4452" s="48" t="str">
        <f>IF(O4452="","",
   IF(OR(O4452&lt;EDA_Outlier_Analysis!$C$10, O4452&gt;EDA_Outlier_Analysis!$C$11),
      "Outlier",
      "Normal"))</f>
        <v/>
      </c>
      <c r="R4452" t="str">
        <f>IF(P4452="","",
   IF(OR(P4452 &lt; EDA_Outlier_Analysis!$F$7, P4452 &gt; EDA_Outlier_Analysis!$F$8),
      "Outlier",
      "Normal"))</f>
        <v>Outlier</v>
      </c>
      <c r="S4452" t="str">
        <f>IF(N4452="","",
   IF(OR(N4452 &lt;EDA_Outlier_Analysis!$I$10, N4452 &gt; EDA_Outlier_Analysis!$I$11),
      "Outlier",
      "Normal"))</f>
        <v>Normal</v>
      </c>
    </row>
    <row r="4453" spans="1:19">
      <c r="A4453" t="s">
        <v>9875</v>
      </c>
      <c r="B4453" s="4">
        <v>44583</v>
      </c>
      <c r="C4453" s="2">
        <v>161723.67000000001</v>
      </c>
      <c r="D4453" t="s">
        <v>849</v>
      </c>
      <c r="E4453" t="s">
        <v>853</v>
      </c>
      <c r="F4453" t="s">
        <v>11</v>
      </c>
      <c r="G4453" t="s">
        <v>31</v>
      </c>
      <c r="H4453" t="s">
        <v>27</v>
      </c>
      <c r="J4453" t="s">
        <v>9876</v>
      </c>
      <c r="K4453" t="str">
        <f>IF(COUNTIF(Customers!A:A, H4453)&gt;0, "Valid", "Invalid")</f>
        <v>Valid</v>
      </c>
      <c r="L4453" t="str">
        <f t="shared" si="345"/>
        <v>1</v>
      </c>
      <c r="M4453" t="str">
        <f t="shared" si="346"/>
        <v>2022</v>
      </c>
      <c r="N4453">
        <f t="shared" si="347"/>
        <v>161723.67000000001</v>
      </c>
      <c r="O4453">
        <f t="shared" si="348"/>
        <v>161723.67000000001</v>
      </c>
      <c r="P4453" t="str">
        <f t="shared" si="349"/>
        <v/>
      </c>
      <c r="Q4453" s="48" t="str">
        <f>IF(O4453="","",
   IF(OR(O4453&lt;EDA_Outlier_Analysis!$C$10, O4453&gt;EDA_Outlier_Analysis!$C$11),
      "Outlier",
      "Normal"))</f>
        <v>Normal</v>
      </c>
      <c r="R4453" t="str">
        <f>IF(P4453="","",
   IF(OR(P4453 &lt; EDA_Outlier_Analysis!$F$7, P4453 &gt; EDA_Outlier_Analysis!$F$8),
      "Outlier",
      "Normal"))</f>
        <v/>
      </c>
      <c r="S4453" t="str">
        <f>IF(N4453="","",
   IF(OR(N4453 &lt;EDA_Outlier_Analysis!$I$10, N4453 &gt; EDA_Outlier_Analysis!$I$11),
      "Outlier",
      "Normal"))</f>
        <v>Normal</v>
      </c>
    </row>
    <row r="4454" spans="1:19">
      <c r="A4454" t="s">
        <v>9877</v>
      </c>
      <c r="B4454" s="4">
        <v>44626</v>
      </c>
      <c r="C4454" s="2">
        <v>20416.650000000001</v>
      </c>
      <c r="D4454" t="s">
        <v>1345</v>
      </c>
      <c r="E4454" t="s">
        <v>1345</v>
      </c>
      <c r="F4454" t="s">
        <v>10</v>
      </c>
      <c r="G4454" t="s">
        <v>24</v>
      </c>
      <c r="J4454" t="s">
        <v>9878</v>
      </c>
      <c r="K4454" t="str">
        <f>IF(COUNTIF(Customers!A:A, H4454)&gt;0, "Valid", "Invalid")</f>
        <v>Invalid</v>
      </c>
      <c r="L4454" t="str">
        <f t="shared" si="345"/>
        <v>3</v>
      </c>
      <c r="M4454" t="str">
        <f t="shared" si="346"/>
        <v>2022</v>
      </c>
      <c r="N4454">
        <f t="shared" si="347"/>
        <v>-20416.650000000001</v>
      </c>
      <c r="O4454" t="str">
        <f t="shared" si="348"/>
        <v/>
      </c>
      <c r="P4454" t="str">
        <f t="shared" si="349"/>
        <v/>
      </c>
      <c r="Q4454" s="48" t="str">
        <f>IF(O4454="","",
   IF(OR(O4454&lt;EDA_Outlier_Analysis!$C$10, O4454&gt;EDA_Outlier_Analysis!$C$11),
      "Outlier",
      "Normal"))</f>
        <v/>
      </c>
      <c r="R4454" t="str">
        <f>IF(P4454="","",
   IF(OR(P4454 &lt; EDA_Outlier_Analysis!$F$7, P4454 &gt; EDA_Outlier_Analysis!$F$8),
      "Outlier",
      "Normal"))</f>
        <v/>
      </c>
      <c r="S4454" t="str">
        <f>IF(N4454="","",
   IF(OR(N4454 &lt;EDA_Outlier_Analysis!$I$10, N4454 &gt; EDA_Outlier_Analysis!$I$11),
      "Outlier",
      "Normal"))</f>
        <v>Normal</v>
      </c>
    </row>
    <row r="4455" spans="1:19">
      <c r="A4455" t="s">
        <v>9879</v>
      </c>
      <c r="B4455" s="4">
        <v>44695</v>
      </c>
      <c r="C4455" s="2">
        <v>129022.89</v>
      </c>
      <c r="D4455" t="s">
        <v>849</v>
      </c>
      <c r="E4455" t="s">
        <v>868</v>
      </c>
      <c r="F4455" t="s">
        <v>10</v>
      </c>
      <c r="G4455" t="s">
        <v>31</v>
      </c>
      <c r="H4455" t="s">
        <v>103</v>
      </c>
      <c r="J4455" t="s">
        <v>9880</v>
      </c>
      <c r="K4455" t="str">
        <f>IF(COUNTIF(Customers!A:A, H4455)&gt;0, "Valid", "Invalid")</f>
        <v>Valid</v>
      </c>
      <c r="L4455" t="str">
        <f t="shared" si="345"/>
        <v>5</v>
      </c>
      <c r="M4455" t="str">
        <f t="shared" si="346"/>
        <v>2022</v>
      </c>
      <c r="N4455">
        <f t="shared" si="347"/>
        <v>129022.89</v>
      </c>
      <c r="O4455">
        <f t="shared" si="348"/>
        <v>129022.89</v>
      </c>
      <c r="P4455" t="str">
        <f t="shared" si="349"/>
        <v/>
      </c>
      <c r="Q4455" s="48" t="str">
        <f>IF(O4455="","",
   IF(OR(O4455&lt;EDA_Outlier_Analysis!$C$10, O4455&gt;EDA_Outlier_Analysis!$C$11),
      "Outlier",
      "Normal"))</f>
        <v>Normal</v>
      </c>
      <c r="R4455" t="str">
        <f>IF(P4455="","",
   IF(OR(P4455 &lt; EDA_Outlier_Analysis!$F$7, P4455 &gt; EDA_Outlier_Analysis!$F$8),
      "Outlier",
      "Normal"))</f>
        <v/>
      </c>
      <c r="S4455" t="str">
        <f>IF(N4455="","",
   IF(OR(N4455 &lt;EDA_Outlier_Analysis!$I$10, N4455 &gt; EDA_Outlier_Analysis!$I$11),
      "Outlier",
      "Normal"))</f>
        <v>Normal</v>
      </c>
    </row>
    <row r="4456" spans="1:19">
      <c r="A4456" t="s">
        <v>9881</v>
      </c>
      <c r="B4456" s="4">
        <v>45238</v>
      </c>
      <c r="C4456" s="2">
        <v>-31736.28</v>
      </c>
      <c r="D4456" t="s">
        <v>840</v>
      </c>
      <c r="E4456" t="s">
        <v>856</v>
      </c>
      <c r="F4456" t="s">
        <v>9</v>
      </c>
      <c r="G4456" t="s">
        <v>20</v>
      </c>
      <c r="I4456" t="s">
        <v>942</v>
      </c>
      <c r="J4456" t="s">
        <v>9882</v>
      </c>
      <c r="K4456" t="str">
        <f>IF(COUNTIF(Customers!A:A, H4456)&gt;0, "Valid", "Invalid")</f>
        <v>Invalid</v>
      </c>
      <c r="L4456" t="str">
        <f t="shared" si="345"/>
        <v>11</v>
      </c>
      <c r="M4456" t="str">
        <f t="shared" si="346"/>
        <v>2023</v>
      </c>
      <c r="N4456">
        <f t="shared" si="347"/>
        <v>-31736.28</v>
      </c>
      <c r="O4456" t="str">
        <f t="shared" si="348"/>
        <v/>
      </c>
      <c r="P4456">
        <f t="shared" si="349"/>
        <v>31736.28</v>
      </c>
      <c r="Q4456" s="48" t="str">
        <f>IF(O4456="","",
   IF(OR(O4456&lt;EDA_Outlier_Analysis!$C$10, O4456&gt;EDA_Outlier_Analysis!$C$11),
      "Outlier",
      "Normal"))</f>
        <v/>
      </c>
      <c r="R4456" t="str">
        <f>IF(P4456="","",
   IF(OR(P4456 &lt; EDA_Outlier_Analysis!$F$7, P4456 &gt; EDA_Outlier_Analysis!$F$8),
      "Outlier",
      "Normal"))</f>
        <v>Normal</v>
      </c>
      <c r="S4456" t="str">
        <f>IF(N4456="","",
   IF(OR(N4456 &lt;EDA_Outlier_Analysis!$I$10, N4456 &gt; EDA_Outlier_Analysis!$I$11),
      "Outlier",
      "Normal"))</f>
        <v>Normal</v>
      </c>
    </row>
    <row r="4457" spans="1:19">
      <c r="A4457" t="s">
        <v>9883</v>
      </c>
      <c r="B4457" s="4">
        <v>44896</v>
      </c>
      <c r="C4457" s="2">
        <v>136800.84</v>
      </c>
      <c r="D4457" t="s">
        <v>849</v>
      </c>
      <c r="E4457" t="s">
        <v>853</v>
      </c>
      <c r="F4457" t="s">
        <v>11</v>
      </c>
      <c r="G4457" t="s">
        <v>34</v>
      </c>
      <c r="H4457" t="s">
        <v>487</v>
      </c>
      <c r="J4457" t="s">
        <v>9884</v>
      </c>
      <c r="K4457" t="str">
        <f>IF(COUNTIF(Customers!A:A, H4457)&gt;0, "Valid", "Invalid")</f>
        <v>Valid</v>
      </c>
      <c r="L4457" t="str">
        <f t="shared" si="345"/>
        <v>12</v>
      </c>
      <c r="M4457" t="str">
        <f t="shared" si="346"/>
        <v>2022</v>
      </c>
      <c r="N4457">
        <f t="shared" si="347"/>
        <v>136800.84</v>
      </c>
      <c r="O4457">
        <f t="shared" si="348"/>
        <v>136800.84</v>
      </c>
      <c r="P4457" t="str">
        <f t="shared" si="349"/>
        <v/>
      </c>
      <c r="Q4457" s="48" t="str">
        <f>IF(O4457="","",
   IF(OR(O4457&lt;EDA_Outlier_Analysis!$C$10, O4457&gt;EDA_Outlier_Analysis!$C$11),
      "Outlier",
      "Normal"))</f>
        <v>Normal</v>
      </c>
      <c r="R4457" t="str">
        <f>IF(P4457="","",
   IF(OR(P4457 &lt; EDA_Outlier_Analysis!$F$7, P4457 &gt; EDA_Outlier_Analysis!$F$8),
      "Outlier",
      "Normal"))</f>
        <v/>
      </c>
      <c r="S4457" t="str">
        <f>IF(N4457="","",
   IF(OR(N4457 &lt;EDA_Outlier_Analysis!$I$10, N4457 &gt; EDA_Outlier_Analysis!$I$11),
      "Outlier",
      "Normal"))</f>
        <v>Normal</v>
      </c>
    </row>
    <row r="4458" spans="1:19">
      <c r="A4458" t="s">
        <v>9885</v>
      </c>
      <c r="B4458" s="4">
        <v>45033</v>
      </c>
      <c r="C4458" s="2">
        <v>104478.34</v>
      </c>
      <c r="D4458" t="s">
        <v>849</v>
      </c>
      <c r="E4458" t="s">
        <v>868</v>
      </c>
      <c r="F4458" t="s">
        <v>10</v>
      </c>
      <c r="G4458" t="s">
        <v>34</v>
      </c>
      <c r="H4458" t="s">
        <v>309</v>
      </c>
      <c r="J4458" t="s">
        <v>9886</v>
      </c>
      <c r="K4458" t="str">
        <f>IF(COUNTIF(Customers!A:A, H4458)&gt;0, "Valid", "Invalid")</f>
        <v>Valid</v>
      </c>
      <c r="L4458" t="str">
        <f t="shared" si="345"/>
        <v>4</v>
      </c>
      <c r="M4458" t="str">
        <f t="shared" si="346"/>
        <v>2023</v>
      </c>
      <c r="N4458">
        <f t="shared" si="347"/>
        <v>104478.34</v>
      </c>
      <c r="O4458">
        <f t="shared" si="348"/>
        <v>104478.34</v>
      </c>
      <c r="P4458" t="str">
        <f t="shared" si="349"/>
        <v/>
      </c>
      <c r="Q4458" s="48" t="str">
        <f>IF(O4458="","",
   IF(OR(O4458&lt;EDA_Outlier_Analysis!$C$10, O4458&gt;EDA_Outlier_Analysis!$C$11),
      "Outlier",
      "Normal"))</f>
        <v>Normal</v>
      </c>
      <c r="R4458" t="str">
        <f>IF(P4458="","",
   IF(OR(P4458 &lt; EDA_Outlier_Analysis!$F$7, P4458 &gt; EDA_Outlier_Analysis!$F$8),
      "Outlier",
      "Normal"))</f>
        <v/>
      </c>
      <c r="S4458" t="str">
        <f>IF(N4458="","",
   IF(OR(N4458 &lt;EDA_Outlier_Analysis!$I$10, N4458 &gt; EDA_Outlier_Analysis!$I$11),
      "Outlier",
      "Normal"))</f>
        <v>Normal</v>
      </c>
    </row>
    <row r="4459" spans="1:19">
      <c r="A4459" t="s">
        <v>9887</v>
      </c>
      <c r="B4459" s="4">
        <v>45256</v>
      </c>
      <c r="C4459" s="2">
        <v>178547.41</v>
      </c>
      <c r="D4459" t="s">
        <v>849</v>
      </c>
      <c r="E4459" t="s">
        <v>868</v>
      </c>
      <c r="F4459" t="s">
        <v>9</v>
      </c>
      <c r="G4459" t="s">
        <v>24</v>
      </c>
      <c r="H4459" t="s">
        <v>553</v>
      </c>
      <c r="J4459" t="s">
        <v>9888</v>
      </c>
      <c r="K4459" t="str">
        <f>IF(COUNTIF(Customers!A:A, H4459)&gt;0, "Valid", "Invalid")</f>
        <v>Valid</v>
      </c>
      <c r="L4459" t="str">
        <f t="shared" si="345"/>
        <v>11</v>
      </c>
      <c r="M4459" t="str">
        <f t="shared" si="346"/>
        <v>2023</v>
      </c>
      <c r="N4459">
        <f t="shared" si="347"/>
        <v>178547.41</v>
      </c>
      <c r="O4459">
        <f t="shared" si="348"/>
        <v>178547.41</v>
      </c>
      <c r="P4459" t="str">
        <f t="shared" si="349"/>
        <v/>
      </c>
      <c r="Q4459" s="48" t="str">
        <f>IF(O4459="","",
   IF(OR(O4459&lt;EDA_Outlier_Analysis!$C$10, O4459&gt;EDA_Outlier_Analysis!$C$11),
      "Outlier",
      "Normal"))</f>
        <v>Normal</v>
      </c>
      <c r="R4459" t="str">
        <f>IF(P4459="","",
   IF(OR(P4459 &lt; EDA_Outlier_Analysis!$F$7, P4459 &gt; EDA_Outlier_Analysis!$F$8),
      "Outlier",
      "Normal"))</f>
        <v/>
      </c>
      <c r="S4459" t="str">
        <f>IF(N4459="","",
   IF(OR(N4459 &lt;EDA_Outlier_Analysis!$I$10, N4459 &gt; EDA_Outlier_Analysis!$I$11),
      "Outlier",
      "Normal"))</f>
        <v>Normal</v>
      </c>
    </row>
    <row r="4460" spans="1:19">
      <c r="A4460" t="s">
        <v>9889</v>
      </c>
      <c r="B4460" s="4">
        <v>44909</v>
      </c>
      <c r="C4460" s="2">
        <v>-22953.48</v>
      </c>
      <c r="D4460" t="s">
        <v>840</v>
      </c>
      <c r="E4460" t="s">
        <v>864</v>
      </c>
      <c r="F4460" t="s">
        <v>11</v>
      </c>
      <c r="G4460" t="s">
        <v>24</v>
      </c>
      <c r="I4460" t="s">
        <v>1156</v>
      </c>
      <c r="J4460" t="s">
        <v>9890</v>
      </c>
      <c r="K4460" t="str">
        <f>IF(COUNTIF(Customers!A:A, H4460)&gt;0, "Valid", "Invalid")</f>
        <v>Invalid</v>
      </c>
      <c r="L4460" t="str">
        <f t="shared" si="345"/>
        <v>12</v>
      </c>
      <c r="M4460" t="str">
        <f t="shared" si="346"/>
        <v>2022</v>
      </c>
      <c r="N4460">
        <f t="shared" si="347"/>
        <v>-22953.48</v>
      </c>
      <c r="O4460" t="str">
        <f t="shared" si="348"/>
        <v/>
      </c>
      <c r="P4460">
        <f t="shared" si="349"/>
        <v>22953.48</v>
      </c>
      <c r="Q4460" s="48" t="str">
        <f>IF(O4460="","",
   IF(OR(O4460&lt;EDA_Outlier_Analysis!$C$10, O4460&gt;EDA_Outlier_Analysis!$C$11),
      "Outlier",
      "Normal"))</f>
        <v/>
      </c>
      <c r="R4460" t="str">
        <f>IF(P4460="","",
   IF(OR(P4460 &lt; EDA_Outlier_Analysis!$F$7, P4460 &gt; EDA_Outlier_Analysis!$F$8),
      "Outlier",
      "Normal"))</f>
        <v>Outlier</v>
      </c>
      <c r="S4460" t="str">
        <f>IF(N4460="","",
   IF(OR(N4460 &lt;EDA_Outlier_Analysis!$I$10, N4460 &gt; EDA_Outlier_Analysis!$I$11),
      "Outlier",
      "Normal"))</f>
        <v>Normal</v>
      </c>
    </row>
    <row r="4461" spans="1:19">
      <c r="A4461" t="s">
        <v>9891</v>
      </c>
      <c r="B4461" s="4">
        <v>44848</v>
      </c>
      <c r="C4461" s="2">
        <v>-40578.11</v>
      </c>
      <c r="D4461" t="s">
        <v>840</v>
      </c>
      <c r="E4461" t="s">
        <v>856</v>
      </c>
      <c r="F4461" t="s">
        <v>10</v>
      </c>
      <c r="G4461" t="s">
        <v>20</v>
      </c>
      <c r="I4461" t="s">
        <v>1086</v>
      </c>
      <c r="J4461" t="s">
        <v>9892</v>
      </c>
      <c r="K4461" t="str">
        <f>IF(COUNTIF(Customers!A:A, H4461)&gt;0, "Valid", "Invalid")</f>
        <v>Invalid</v>
      </c>
      <c r="L4461" t="str">
        <f t="shared" si="345"/>
        <v>10</v>
      </c>
      <c r="M4461" t="str">
        <f t="shared" si="346"/>
        <v>2022</v>
      </c>
      <c r="N4461">
        <f t="shared" si="347"/>
        <v>-40578.11</v>
      </c>
      <c r="O4461" t="str">
        <f t="shared" si="348"/>
        <v/>
      </c>
      <c r="P4461">
        <f t="shared" si="349"/>
        <v>40578.11</v>
      </c>
      <c r="Q4461" s="48" t="str">
        <f>IF(O4461="","",
   IF(OR(O4461&lt;EDA_Outlier_Analysis!$C$10, O4461&gt;EDA_Outlier_Analysis!$C$11),
      "Outlier",
      "Normal"))</f>
        <v/>
      </c>
      <c r="R4461" t="str">
        <f>IF(P4461="","",
   IF(OR(P4461 &lt; EDA_Outlier_Analysis!$F$7, P4461 &gt; EDA_Outlier_Analysis!$F$8),
      "Outlier",
      "Normal"))</f>
        <v>Normal</v>
      </c>
      <c r="S4461" t="str">
        <f>IF(N4461="","",
   IF(OR(N4461 &lt;EDA_Outlier_Analysis!$I$10, N4461 &gt; EDA_Outlier_Analysis!$I$11),
      "Outlier",
      "Normal"))</f>
        <v>Normal</v>
      </c>
    </row>
    <row r="4462" spans="1:19">
      <c r="A4462" t="s">
        <v>9893</v>
      </c>
      <c r="B4462" s="4">
        <v>45228</v>
      </c>
      <c r="C4462" s="2">
        <v>193183.22</v>
      </c>
      <c r="D4462" t="s">
        <v>849</v>
      </c>
      <c r="E4462" t="s">
        <v>853</v>
      </c>
      <c r="F4462" t="s">
        <v>10</v>
      </c>
      <c r="G4462" t="s">
        <v>34</v>
      </c>
      <c r="H4462" t="s">
        <v>597</v>
      </c>
      <c r="J4462" t="s">
        <v>9894</v>
      </c>
      <c r="K4462" t="str">
        <f>IF(COUNTIF(Customers!A:A, H4462)&gt;0, "Valid", "Invalid")</f>
        <v>Valid</v>
      </c>
      <c r="L4462" t="str">
        <f t="shared" si="345"/>
        <v>10</v>
      </c>
      <c r="M4462" t="str">
        <f t="shared" si="346"/>
        <v>2023</v>
      </c>
      <c r="N4462">
        <f t="shared" si="347"/>
        <v>193183.22</v>
      </c>
      <c r="O4462">
        <f t="shared" si="348"/>
        <v>193183.22</v>
      </c>
      <c r="P4462" t="str">
        <f t="shared" si="349"/>
        <v/>
      </c>
      <c r="Q4462" s="48" t="str">
        <f>IF(O4462="","",
   IF(OR(O4462&lt;EDA_Outlier_Analysis!$C$10, O4462&gt;EDA_Outlier_Analysis!$C$11),
      "Outlier",
      "Normal"))</f>
        <v>Normal</v>
      </c>
      <c r="R4462" t="str">
        <f>IF(P4462="","",
   IF(OR(P4462 &lt; EDA_Outlier_Analysis!$F$7, P4462 &gt; EDA_Outlier_Analysis!$F$8),
      "Outlier",
      "Normal"))</f>
        <v/>
      </c>
      <c r="S4462" t="str">
        <f>IF(N4462="","",
   IF(OR(N4462 &lt;EDA_Outlier_Analysis!$I$10, N4462 &gt; EDA_Outlier_Analysis!$I$11),
      "Outlier",
      "Normal"))</f>
        <v>Normal</v>
      </c>
    </row>
    <row r="4463" spans="1:19">
      <c r="A4463" t="s">
        <v>9895</v>
      </c>
      <c r="B4463" s="4">
        <v>45212</v>
      </c>
      <c r="C4463" s="2">
        <v>88958.19</v>
      </c>
      <c r="D4463" t="s">
        <v>849</v>
      </c>
      <c r="E4463" t="s">
        <v>853</v>
      </c>
      <c r="F4463" t="s">
        <v>11</v>
      </c>
      <c r="G4463" t="s">
        <v>34</v>
      </c>
      <c r="H4463" t="s">
        <v>35</v>
      </c>
      <c r="J4463" t="s">
        <v>9896</v>
      </c>
      <c r="K4463" t="str">
        <f>IF(COUNTIF(Customers!A:A, H4463)&gt;0, "Valid", "Invalid")</f>
        <v>Valid</v>
      </c>
      <c r="L4463" t="str">
        <f t="shared" si="345"/>
        <v>10</v>
      </c>
      <c r="M4463" t="str">
        <f t="shared" si="346"/>
        <v>2023</v>
      </c>
      <c r="N4463">
        <f t="shared" si="347"/>
        <v>88958.19</v>
      </c>
      <c r="O4463">
        <f t="shared" si="348"/>
        <v>88958.19</v>
      </c>
      <c r="P4463" t="str">
        <f t="shared" si="349"/>
        <v/>
      </c>
      <c r="Q4463" s="48" t="str">
        <f>IF(O4463="","",
   IF(OR(O4463&lt;EDA_Outlier_Analysis!$C$10, O4463&gt;EDA_Outlier_Analysis!$C$11),
      "Outlier",
      "Normal"))</f>
        <v>Normal</v>
      </c>
      <c r="R4463" t="str">
        <f>IF(P4463="","",
   IF(OR(P4463 &lt; EDA_Outlier_Analysis!$F$7, P4463 &gt; EDA_Outlier_Analysis!$F$8),
      "Outlier",
      "Normal"))</f>
        <v/>
      </c>
      <c r="S4463" t="str">
        <f>IF(N4463="","",
   IF(OR(N4463 &lt;EDA_Outlier_Analysis!$I$10, N4463 &gt; EDA_Outlier_Analysis!$I$11),
      "Outlier",
      "Normal"))</f>
        <v>Normal</v>
      </c>
    </row>
    <row r="4464" spans="1:19">
      <c r="A4464" t="s">
        <v>9897</v>
      </c>
      <c r="B4464" s="4">
        <v>45243</v>
      </c>
      <c r="C4464" s="2">
        <v>144117.01999999999</v>
      </c>
      <c r="D4464" t="s">
        <v>849</v>
      </c>
      <c r="E4464" t="s">
        <v>850</v>
      </c>
      <c r="F4464" t="s">
        <v>9</v>
      </c>
      <c r="G4464" t="s">
        <v>34</v>
      </c>
      <c r="H4464" t="s">
        <v>199</v>
      </c>
      <c r="J4464" t="s">
        <v>9898</v>
      </c>
      <c r="K4464" t="str">
        <f>IF(COUNTIF(Customers!A:A, H4464)&gt;0, "Valid", "Invalid")</f>
        <v>Valid</v>
      </c>
      <c r="L4464" t="str">
        <f t="shared" si="345"/>
        <v>11</v>
      </c>
      <c r="M4464" t="str">
        <f t="shared" si="346"/>
        <v>2023</v>
      </c>
      <c r="N4464">
        <f t="shared" si="347"/>
        <v>144117.01999999999</v>
      </c>
      <c r="O4464">
        <f t="shared" si="348"/>
        <v>144117.01999999999</v>
      </c>
      <c r="P4464" t="str">
        <f t="shared" si="349"/>
        <v/>
      </c>
      <c r="Q4464" s="48" t="str">
        <f>IF(O4464="","",
   IF(OR(O4464&lt;EDA_Outlier_Analysis!$C$10, O4464&gt;EDA_Outlier_Analysis!$C$11),
      "Outlier",
      "Normal"))</f>
        <v>Normal</v>
      </c>
      <c r="R4464" t="str">
        <f>IF(P4464="","",
   IF(OR(P4464 &lt; EDA_Outlier_Analysis!$F$7, P4464 &gt; EDA_Outlier_Analysis!$F$8),
      "Outlier",
      "Normal"))</f>
        <v/>
      </c>
      <c r="S4464" t="str">
        <f>IF(N4464="","",
   IF(OR(N4464 &lt;EDA_Outlier_Analysis!$I$10, N4464 &gt; EDA_Outlier_Analysis!$I$11),
      "Outlier",
      "Normal"))</f>
        <v>Normal</v>
      </c>
    </row>
    <row r="4465" spans="1:19">
      <c r="A4465" t="s">
        <v>9899</v>
      </c>
      <c r="B4465" s="4">
        <v>45088</v>
      </c>
      <c r="C4465" s="2">
        <v>106035.54</v>
      </c>
      <c r="D4465" t="s">
        <v>849</v>
      </c>
      <c r="E4465" t="s">
        <v>850</v>
      </c>
      <c r="F4465" t="s">
        <v>9</v>
      </c>
      <c r="G4465" t="s">
        <v>31</v>
      </c>
      <c r="H4465" t="s">
        <v>63</v>
      </c>
      <c r="J4465" t="s">
        <v>9900</v>
      </c>
      <c r="K4465" t="str">
        <f>IF(COUNTIF(Customers!A:A, H4465)&gt;0, "Valid", "Invalid")</f>
        <v>Valid</v>
      </c>
      <c r="L4465" t="str">
        <f t="shared" si="345"/>
        <v>6</v>
      </c>
      <c r="M4465" t="str">
        <f t="shared" si="346"/>
        <v>2023</v>
      </c>
      <c r="N4465">
        <f t="shared" si="347"/>
        <v>106035.54</v>
      </c>
      <c r="O4465">
        <f t="shared" si="348"/>
        <v>106035.54</v>
      </c>
      <c r="P4465" t="str">
        <f t="shared" si="349"/>
        <v/>
      </c>
      <c r="Q4465" s="48" t="str">
        <f>IF(O4465="","",
   IF(OR(O4465&lt;EDA_Outlier_Analysis!$C$10, O4465&gt;EDA_Outlier_Analysis!$C$11),
      "Outlier",
      "Normal"))</f>
        <v>Normal</v>
      </c>
      <c r="R4465" t="str">
        <f>IF(P4465="","",
   IF(OR(P4465 &lt; EDA_Outlier_Analysis!$F$7, P4465 &gt; EDA_Outlier_Analysis!$F$8),
      "Outlier",
      "Normal"))</f>
        <v/>
      </c>
      <c r="S4465" t="str">
        <f>IF(N4465="","",
   IF(OR(N4465 &lt;EDA_Outlier_Analysis!$I$10, N4465 &gt; EDA_Outlier_Analysis!$I$11),
      "Outlier",
      "Normal"))</f>
        <v>Normal</v>
      </c>
    </row>
    <row r="4466" spans="1:19">
      <c r="A4466" t="s">
        <v>9901</v>
      </c>
      <c r="B4466" s="4">
        <v>44760</v>
      </c>
      <c r="C4466" s="2">
        <v>23178.6</v>
      </c>
      <c r="D4466" t="s">
        <v>1345</v>
      </c>
      <c r="E4466" t="s">
        <v>1345</v>
      </c>
      <c r="F4466" t="s">
        <v>11</v>
      </c>
      <c r="G4466" t="s">
        <v>20</v>
      </c>
      <c r="J4466" t="s">
        <v>9902</v>
      </c>
      <c r="K4466" t="str">
        <f>IF(COUNTIF(Customers!A:A, H4466)&gt;0, "Valid", "Invalid")</f>
        <v>Invalid</v>
      </c>
      <c r="L4466" t="str">
        <f t="shared" si="345"/>
        <v>7</v>
      </c>
      <c r="M4466" t="str">
        <f t="shared" si="346"/>
        <v>2022</v>
      </c>
      <c r="N4466">
        <f t="shared" si="347"/>
        <v>-23178.6</v>
      </c>
      <c r="O4466" t="str">
        <f t="shared" si="348"/>
        <v/>
      </c>
      <c r="P4466" t="str">
        <f t="shared" si="349"/>
        <v/>
      </c>
      <c r="Q4466" s="48" t="str">
        <f>IF(O4466="","",
   IF(OR(O4466&lt;EDA_Outlier_Analysis!$C$10, O4466&gt;EDA_Outlier_Analysis!$C$11),
      "Outlier",
      "Normal"))</f>
        <v/>
      </c>
      <c r="R4466" t="str">
        <f>IF(P4466="","",
   IF(OR(P4466 &lt; EDA_Outlier_Analysis!$F$7, P4466 &gt; EDA_Outlier_Analysis!$F$8),
      "Outlier",
      "Normal"))</f>
        <v/>
      </c>
      <c r="S4466" t="str">
        <f>IF(N4466="","",
   IF(OR(N4466 &lt;EDA_Outlier_Analysis!$I$10, N4466 &gt; EDA_Outlier_Analysis!$I$11),
      "Outlier",
      "Normal"))</f>
        <v>Normal</v>
      </c>
    </row>
    <row r="4467" spans="1:19">
      <c r="A4467" t="s">
        <v>9903</v>
      </c>
      <c r="B4467" s="4">
        <v>45279</v>
      </c>
      <c r="C4467" s="2">
        <v>197539.55</v>
      </c>
      <c r="D4467" t="s">
        <v>849</v>
      </c>
      <c r="E4467" t="s">
        <v>853</v>
      </c>
      <c r="F4467" t="s">
        <v>10</v>
      </c>
      <c r="G4467" t="s">
        <v>24</v>
      </c>
      <c r="H4467" t="s">
        <v>149</v>
      </c>
      <c r="J4467" t="s">
        <v>9904</v>
      </c>
      <c r="K4467" t="str">
        <f>IF(COUNTIF(Customers!A:A, H4467)&gt;0, "Valid", "Invalid")</f>
        <v>Valid</v>
      </c>
      <c r="L4467" t="str">
        <f t="shared" si="345"/>
        <v>12</v>
      </c>
      <c r="M4467" t="str">
        <f t="shared" si="346"/>
        <v>2023</v>
      </c>
      <c r="N4467">
        <f t="shared" si="347"/>
        <v>197539.55</v>
      </c>
      <c r="O4467">
        <f t="shared" si="348"/>
        <v>197539.55</v>
      </c>
      <c r="P4467" t="str">
        <f t="shared" si="349"/>
        <v/>
      </c>
      <c r="Q4467" s="48" t="str">
        <f>IF(O4467="","",
   IF(OR(O4467&lt;EDA_Outlier_Analysis!$C$10, O4467&gt;EDA_Outlier_Analysis!$C$11),
      "Outlier",
      "Normal"))</f>
        <v>Normal</v>
      </c>
      <c r="R4467" t="str">
        <f>IF(P4467="","",
   IF(OR(P4467 &lt; EDA_Outlier_Analysis!$F$7, P4467 &gt; EDA_Outlier_Analysis!$F$8),
      "Outlier",
      "Normal"))</f>
        <v/>
      </c>
      <c r="S4467" t="str">
        <f>IF(N4467="","",
   IF(OR(N4467 &lt;EDA_Outlier_Analysis!$I$10, N4467 &gt; EDA_Outlier_Analysis!$I$11),
      "Outlier",
      "Normal"))</f>
        <v>Normal</v>
      </c>
    </row>
    <row r="4468" spans="1:19">
      <c r="A4468" t="s">
        <v>9905</v>
      </c>
      <c r="B4468" s="4">
        <v>44772</v>
      </c>
      <c r="C4468" s="2">
        <v>-43415.07</v>
      </c>
      <c r="D4468" t="s">
        <v>840</v>
      </c>
      <c r="E4468" t="s">
        <v>905</v>
      </c>
      <c r="F4468" t="s">
        <v>9</v>
      </c>
      <c r="G4468" t="s">
        <v>31</v>
      </c>
      <c r="I4468" t="s">
        <v>942</v>
      </c>
      <c r="J4468" t="s">
        <v>9906</v>
      </c>
      <c r="K4468" t="str">
        <f>IF(COUNTIF(Customers!A:A, H4468)&gt;0, "Valid", "Invalid")</f>
        <v>Invalid</v>
      </c>
      <c r="L4468" t="str">
        <f t="shared" si="345"/>
        <v>7</v>
      </c>
      <c r="M4468" t="str">
        <f t="shared" si="346"/>
        <v>2022</v>
      </c>
      <c r="N4468">
        <f t="shared" si="347"/>
        <v>-43415.07</v>
      </c>
      <c r="O4468" t="str">
        <f t="shared" si="348"/>
        <v/>
      </c>
      <c r="P4468">
        <f t="shared" si="349"/>
        <v>43415.07</v>
      </c>
      <c r="Q4468" s="48" t="str">
        <f>IF(O4468="","",
   IF(OR(O4468&lt;EDA_Outlier_Analysis!$C$10, O4468&gt;EDA_Outlier_Analysis!$C$11),
      "Outlier",
      "Normal"))</f>
        <v/>
      </c>
      <c r="R4468" t="str">
        <f>IF(P4468="","",
   IF(OR(P4468 &lt; EDA_Outlier_Analysis!$F$7, P4468 &gt; EDA_Outlier_Analysis!$F$8),
      "Outlier",
      "Normal"))</f>
        <v>Normal</v>
      </c>
      <c r="S4468" t="str">
        <f>IF(N4468="","",
   IF(OR(N4468 &lt;EDA_Outlier_Analysis!$I$10, N4468 &gt; EDA_Outlier_Analysis!$I$11),
      "Outlier",
      "Normal"))</f>
        <v>Normal</v>
      </c>
    </row>
    <row r="4469" spans="1:19">
      <c r="A4469" t="s">
        <v>9907</v>
      </c>
      <c r="B4469" s="4">
        <v>45029</v>
      </c>
      <c r="C4469" s="2">
        <v>151016.65</v>
      </c>
      <c r="D4469" t="s">
        <v>849</v>
      </c>
      <c r="E4469" t="s">
        <v>868</v>
      </c>
      <c r="F4469" t="s">
        <v>9</v>
      </c>
      <c r="G4469" t="s">
        <v>31</v>
      </c>
      <c r="H4469" t="s">
        <v>593</v>
      </c>
      <c r="J4469" t="s">
        <v>9908</v>
      </c>
      <c r="K4469" t="str">
        <f>IF(COUNTIF(Customers!A:A, H4469)&gt;0, "Valid", "Invalid")</f>
        <v>Valid</v>
      </c>
      <c r="L4469" t="str">
        <f t="shared" si="345"/>
        <v>4</v>
      </c>
      <c r="M4469" t="str">
        <f t="shared" si="346"/>
        <v>2023</v>
      </c>
      <c r="N4469">
        <f t="shared" si="347"/>
        <v>151016.65</v>
      </c>
      <c r="O4469">
        <f t="shared" si="348"/>
        <v>151016.65</v>
      </c>
      <c r="P4469" t="str">
        <f t="shared" si="349"/>
        <v/>
      </c>
      <c r="Q4469" s="48" t="str">
        <f>IF(O4469="","",
   IF(OR(O4469&lt;EDA_Outlier_Analysis!$C$10, O4469&gt;EDA_Outlier_Analysis!$C$11),
      "Outlier",
      "Normal"))</f>
        <v>Normal</v>
      </c>
      <c r="R4469" t="str">
        <f>IF(P4469="","",
   IF(OR(P4469 &lt; EDA_Outlier_Analysis!$F$7, P4469 &gt; EDA_Outlier_Analysis!$F$8),
      "Outlier",
      "Normal"))</f>
        <v/>
      </c>
      <c r="S4469" t="str">
        <f>IF(N4469="","",
   IF(OR(N4469 &lt;EDA_Outlier_Analysis!$I$10, N4469 &gt; EDA_Outlier_Analysis!$I$11),
      "Outlier",
      "Normal"))</f>
        <v>Normal</v>
      </c>
    </row>
    <row r="4470" spans="1:19">
      <c r="A4470" t="s">
        <v>9909</v>
      </c>
      <c r="B4470" s="4">
        <v>45037</v>
      </c>
      <c r="C4470" s="2">
        <v>138374.16</v>
      </c>
      <c r="D4470" t="s">
        <v>849</v>
      </c>
      <c r="E4470" t="s">
        <v>853</v>
      </c>
      <c r="F4470" t="s">
        <v>9</v>
      </c>
      <c r="G4470" t="s">
        <v>24</v>
      </c>
      <c r="H4470" t="s">
        <v>743</v>
      </c>
      <c r="J4470" t="s">
        <v>9910</v>
      </c>
      <c r="K4470" t="str">
        <f>IF(COUNTIF(Customers!A:A, H4470)&gt;0, "Valid", "Invalid")</f>
        <v>Valid</v>
      </c>
      <c r="L4470" t="str">
        <f t="shared" si="345"/>
        <v>4</v>
      </c>
      <c r="M4470" t="str">
        <f t="shared" si="346"/>
        <v>2023</v>
      </c>
      <c r="N4470">
        <f t="shared" si="347"/>
        <v>138374.16</v>
      </c>
      <c r="O4470">
        <f t="shared" si="348"/>
        <v>138374.16</v>
      </c>
      <c r="P4470" t="str">
        <f t="shared" si="349"/>
        <v/>
      </c>
      <c r="Q4470" s="48" t="str">
        <f>IF(O4470="","",
   IF(OR(O4470&lt;EDA_Outlier_Analysis!$C$10, O4470&gt;EDA_Outlier_Analysis!$C$11),
      "Outlier",
      "Normal"))</f>
        <v>Normal</v>
      </c>
      <c r="R4470" t="str">
        <f>IF(P4470="","",
   IF(OR(P4470 &lt; EDA_Outlier_Analysis!$F$7, P4470 &gt; EDA_Outlier_Analysis!$F$8),
      "Outlier",
      "Normal"))</f>
        <v/>
      </c>
      <c r="S4470" t="str">
        <f>IF(N4470="","",
   IF(OR(N4470 &lt;EDA_Outlier_Analysis!$I$10, N4470 &gt; EDA_Outlier_Analysis!$I$11),
      "Outlier",
      "Normal"))</f>
        <v>Normal</v>
      </c>
    </row>
    <row r="4471" spans="1:19">
      <c r="A4471" t="s">
        <v>9911</v>
      </c>
      <c r="B4471" s="4">
        <v>44783</v>
      </c>
      <c r="C4471" s="2">
        <v>14154.39</v>
      </c>
      <c r="D4471" t="s">
        <v>1345</v>
      </c>
      <c r="E4471" t="s">
        <v>1345</v>
      </c>
      <c r="F4471" t="s">
        <v>10</v>
      </c>
      <c r="G4471" t="s">
        <v>34</v>
      </c>
      <c r="J4471" t="s">
        <v>9912</v>
      </c>
      <c r="K4471" t="str">
        <f>IF(COUNTIF(Customers!A:A, H4471)&gt;0, "Valid", "Invalid")</f>
        <v>Invalid</v>
      </c>
      <c r="L4471" t="str">
        <f t="shared" si="345"/>
        <v>8</v>
      </c>
      <c r="M4471" t="str">
        <f t="shared" si="346"/>
        <v>2022</v>
      </c>
      <c r="N4471">
        <f t="shared" si="347"/>
        <v>-14154.39</v>
      </c>
      <c r="O4471" t="str">
        <f t="shared" si="348"/>
        <v/>
      </c>
      <c r="P4471" t="str">
        <f t="shared" si="349"/>
        <v/>
      </c>
      <c r="Q4471" s="48" t="str">
        <f>IF(O4471="","",
   IF(OR(O4471&lt;EDA_Outlier_Analysis!$C$10, O4471&gt;EDA_Outlier_Analysis!$C$11),
      "Outlier",
      "Normal"))</f>
        <v/>
      </c>
      <c r="R4471" t="str">
        <f>IF(P4471="","",
   IF(OR(P4471 &lt; EDA_Outlier_Analysis!$F$7, P4471 &gt; EDA_Outlier_Analysis!$F$8),
      "Outlier",
      "Normal"))</f>
        <v/>
      </c>
      <c r="S4471" t="str">
        <f>IF(N4471="","",
   IF(OR(N4471 &lt;EDA_Outlier_Analysis!$I$10, N4471 &gt; EDA_Outlier_Analysis!$I$11),
      "Outlier",
      "Normal"))</f>
        <v>Normal</v>
      </c>
    </row>
    <row r="4472" spans="1:19">
      <c r="A4472" t="s">
        <v>9913</v>
      </c>
      <c r="B4472" s="4">
        <v>45037</v>
      </c>
      <c r="C4472" s="2">
        <v>-29642.9</v>
      </c>
      <c r="D4472" t="s">
        <v>840</v>
      </c>
      <c r="E4472" t="s">
        <v>841</v>
      </c>
      <c r="F4472" t="s">
        <v>11</v>
      </c>
      <c r="G4472" t="s">
        <v>20</v>
      </c>
      <c r="I4472" t="s">
        <v>1585</v>
      </c>
      <c r="J4472" t="s">
        <v>9914</v>
      </c>
      <c r="K4472" t="str">
        <f>IF(COUNTIF(Customers!A:A, H4472)&gt;0, "Valid", "Invalid")</f>
        <v>Invalid</v>
      </c>
      <c r="L4472" t="str">
        <f t="shared" si="345"/>
        <v>4</v>
      </c>
      <c r="M4472" t="str">
        <f t="shared" si="346"/>
        <v>2023</v>
      </c>
      <c r="N4472">
        <f t="shared" si="347"/>
        <v>-29642.9</v>
      </c>
      <c r="O4472" t="str">
        <f t="shared" si="348"/>
        <v/>
      </c>
      <c r="P4472">
        <f t="shared" si="349"/>
        <v>29642.9</v>
      </c>
      <c r="Q4472" s="48" t="str">
        <f>IF(O4472="","",
   IF(OR(O4472&lt;EDA_Outlier_Analysis!$C$10, O4472&gt;EDA_Outlier_Analysis!$C$11),
      "Outlier",
      "Normal"))</f>
        <v/>
      </c>
      <c r="R4472" t="str">
        <f>IF(P4472="","",
   IF(OR(P4472 &lt; EDA_Outlier_Analysis!$F$7, P4472 &gt; EDA_Outlier_Analysis!$F$8),
      "Outlier",
      "Normal"))</f>
        <v>Normal</v>
      </c>
      <c r="S4472" t="str">
        <f>IF(N4472="","",
   IF(OR(N4472 &lt;EDA_Outlier_Analysis!$I$10, N4472 &gt; EDA_Outlier_Analysis!$I$11),
      "Outlier",
      "Normal"))</f>
        <v>Normal</v>
      </c>
    </row>
    <row r="4473" spans="1:19">
      <c r="A4473" t="s">
        <v>9915</v>
      </c>
      <c r="B4473" s="4">
        <v>44853</v>
      </c>
      <c r="C4473" s="2">
        <v>263114.46000000002</v>
      </c>
      <c r="D4473" t="s">
        <v>849</v>
      </c>
      <c r="E4473" t="s">
        <v>868</v>
      </c>
      <c r="F4473" t="s">
        <v>9</v>
      </c>
      <c r="G4473" t="s">
        <v>20</v>
      </c>
      <c r="H4473" t="s">
        <v>251</v>
      </c>
      <c r="J4473" t="s">
        <v>9916</v>
      </c>
      <c r="K4473" t="str">
        <f>IF(COUNTIF(Customers!A:A, H4473)&gt;0, "Valid", "Invalid")</f>
        <v>Valid</v>
      </c>
      <c r="L4473" t="str">
        <f t="shared" si="345"/>
        <v>10</v>
      </c>
      <c r="M4473" t="str">
        <f t="shared" si="346"/>
        <v>2022</v>
      </c>
      <c r="N4473">
        <f t="shared" si="347"/>
        <v>263114.46000000002</v>
      </c>
      <c r="O4473">
        <f t="shared" si="348"/>
        <v>263114.46000000002</v>
      </c>
      <c r="P4473" t="str">
        <f t="shared" si="349"/>
        <v/>
      </c>
      <c r="Q4473" s="48" t="str">
        <f>IF(O4473="","",
   IF(OR(O4473&lt;EDA_Outlier_Analysis!$C$10, O4473&gt;EDA_Outlier_Analysis!$C$11),
      "Outlier",
      "Normal"))</f>
        <v>Normal</v>
      </c>
      <c r="R4473" t="str">
        <f>IF(P4473="","",
   IF(OR(P4473 &lt; EDA_Outlier_Analysis!$F$7, P4473 &gt; EDA_Outlier_Analysis!$F$8),
      "Outlier",
      "Normal"))</f>
        <v/>
      </c>
      <c r="S4473" t="str">
        <f>IF(N4473="","",
   IF(OR(N4473 &lt;EDA_Outlier_Analysis!$I$10, N4473 &gt; EDA_Outlier_Analysis!$I$11),
      "Outlier",
      "Normal"))</f>
        <v>Normal</v>
      </c>
    </row>
    <row r="4474" spans="1:19">
      <c r="A4474" t="s">
        <v>9917</v>
      </c>
      <c r="B4474" s="4">
        <v>44587</v>
      </c>
      <c r="C4474" s="2">
        <v>144449.62</v>
      </c>
      <c r="D4474" t="s">
        <v>849</v>
      </c>
      <c r="E4474" t="s">
        <v>850</v>
      </c>
      <c r="F4474" t="s">
        <v>10</v>
      </c>
      <c r="G4474" t="s">
        <v>20</v>
      </c>
      <c r="H4474" t="s">
        <v>547</v>
      </c>
      <c r="J4474" t="s">
        <v>9918</v>
      </c>
      <c r="K4474" t="str">
        <f>IF(COUNTIF(Customers!A:A, H4474)&gt;0, "Valid", "Invalid")</f>
        <v>Valid</v>
      </c>
      <c r="L4474" t="str">
        <f t="shared" si="345"/>
        <v>1</v>
      </c>
      <c r="M4474" t="str">
        <f t="shared" si="346"/>
        <v>2022</v>
      </c>
      <c r="N4474">
        <f t="shared" si="347"/>
        <v>144449.62</v>
      </c>
      <c r="O4474">
        <f t="shared" si="348"/>
        <v>144449.62</v>
      </c>
      <c r="P4474" t="str">
        <f t="shared" si="349"/>
        <v/>
      </c>
      <c r="Q4474" s="48" t="str">
        <f>IF(O4474="","",
   IF(OR(O4474&lt;EDA_Outlier_Analysis!$C$10, O4474&gt;EDA_Outlier_Analysis!$C$11),
      "Outlier",
      "Normal"))</f>
        <v>Normal</v>
      </c>
      <c r="R4474" t="str">
        <f>IF(P4474="","",
   IF(OR(P4474 &lt; EDA_Outlier_Analysis!$F$7, P4474 &gt; EDA_Outlier_Analysis!$F$8),
      "Outlier",
      "Normal"))</f>
        <v/>
      </c>
      <c r="S4474" t="str">
        <f>IF(N4474="","",
   IF(OR(N4474 &lt;EDA_Outlier_Analysis!$I$10, N4474 &gt; EDA_Outlier_Analysis!$I$11),
      "Outlier",
      "Normal"))</f>
        <v>Normal</v>
      </c>
    </row>
    <row r="4475" spans="1:19">
      <c r="A4475" t="s">
        <v>9919</v>
      </c>
      <c r="B4475" s="4">
        <v>45137</v>
      </c>
      <c r="C4475" s="2">
        <v>115053.75</v>
      </c>
      <c r="D4475" t="s">
        <v>849</v>
      </c>
      <c r="E4475" t="s">
        <v>850</v>
      </c>
      <c r="F4475" t="s">
        <v>10</v>
      </c>
      <c r="G4475" t="s">
        <v>31</v>
      </c>
      <c r="H4475" t="s">
        <v>551</v>
      </c>
      <c r="J4475" t="s">
        <v>9920</v>
      </c>
      <c r="K4475" t="str">
        <f>IF(COUNTIF(Customers!A:A, H4475)&gt;0, "Valid", "Invalid")</f>
        <v>Valid</v>
      </c>
      <c r="L4475" t="str">
        <f t="shared" si="345"/>
        <v>7</v>
      </c>
      <c r="M4475" t="str">
        <f t="shared" si="346"/>
        <v>2023</v>
      </c>
      <c r="N4475">
        <f t="shared" si="347"/>
        <v>115053.75</v>
      </c>
      <c r="O4475">
        <f t="shared" si="348"/>
        <v>115053.75</v>
      </c>
      <c r="P4475" t="str">
        <f t="shared" si="349"/>
        <v/>
      </c>
      <c r="Q4475" s="48" t="str">
        <f>IF(O4475="","",
   IF(OR(O4475&lt;EDA_Outlier_Analysis!$C$10, O4475&gt;EDA_Outlier_Analysis!$C$11),
      "Outlier",
      "Normal"))</f>
        <v>Normal</v>
      </c>
      <c r="R4475" t="str">
        <f>IF(P4475="","",
   IF(OR(P4475 &lt; EDA_Outlier_Analysis!$F$7, P4475 &gt; EDA_Outlier_Analysis!$F$8),
      "Outlier",
      "Normal"))</f>
        <v/>
      </c>
      <c r="S4475" t="str">
        <f>IF(N4475="","",
   IF(OR(N4475 &lt;EDA_Outlier_Analysis!$I$10, N4475 &gt; EDA_Outlier_Analysis!$I$11),
      "Outlier",
      "Normal"))</f>
        <v>Normal</v>
      </c>
    </row>
    <row r="4476" spans="1:19">
      <c r="A4476" t="s">
        <v>9921</v>
      </c>
      <c r="B4476" s="4">
        <v>45159</v>
      </c>
      <c r="C4476" s="2">
        <v>68689.53</v>
      </c>
      <c r="D4476" t="s">
        <v>849</v>
      </c>
      <c r="E4476" t="s">
        <v>853</v>
      </c>
      <c r="F4476" t="s">
        <v>10</v>
      </c>
      <c r="G4476" t="s">
        <v>24</v>
      </c>
      <c r="H4476" t="s">
        <v>265</v>
      </c>
      <c r="J4476" t="s">
        <v>9922</v>
      </c>
      <c r="K4476" t="str">
        <f>IF(COUNTIF(Customers!A:A, H4476)&gt;0, "Valid", "Invalid")</f>
        <v>Valid</v>
      </c>
      <c r="L4476" t="str">
        <f t="shared" si="345"/>
        <v>8</v>
      </c>
      <c r="M4476" t="str">
        <f t="shared" si="346"/>
        <v>2023</v>
      </c>
      <c r="N4476">
        <f t="shared" si="347"/>
        <v>68689.53</v>
      </c>
      <c r="O4476">
        <f t="shared" si="348"/>
        <v>68689.53</v>
      </c>
      <c r="P4476" t="str">
        <f t="shared" si="349"/>
        <v/>
      </c>
      <c r="Q4476" s="48" t="str">
        <f>IF(O4476="","",
   IF(OR(O4476&lt;EDA_Outlier_Analysis!$C$10, O4476&gt;EDA_Outlier_Analysis!$C$11),
      "Outlier",
      "Normal"))</f>
        <v>Normal</v>
      </c>
      <c r="R4476" t="str">
        <f>IF(P4476="","",
   IF(OR(P4476 &lt; EDA_Outlier_Analysis!$F$7, P4476 &gt; EDA_Outlier_Analysis!$F$8),
      "Outlier",
      "Normal"))</f>
        <v/>
      </c>
      <c r="S4476" t="str">
        <f>IF(N4476="","",
   IF(OR(N4476 &lt;EDA_Outlier_Analysis!$I$10, N4476 &gt; EDA_Outlier_Analysis!$I$11),
      "Outlier",
      "Normal"))</f>
        <v>Normal</v>
      </c>
    </row>
    <row r="4477" spans="1:19">
      <c r="A4477" t="s">
        <v>9923</v>
      </c>
      <c r="B4477" s="4">
        <v>44668</v>
      </c>
      <c r="C4477" s="2">
        <v>153863.74</v>
      </c>
      <c r="D4477" t="s">
        <v>849</v>
      </c>
      <c r="E4477" t="s">
        <v>853</v>
      </c>
      <c r="F4477" t="s">
        <v>11</v>
      </c>
      <c r="G4477" t="s">
        <v>31</v>
      </c>
      <c r="H4477" t="s">
        <v>439</v>
      </c>
      <c r="J4477" t="s">
        <v>9924</v>
      </c>
      <c r="K4477" t="str">
        <f>IF(COUNTIF(Customers!A:A, H4477)&gt;0, "Valid", "Invalid")</f>
        <v>Valid</v>
      </c>
      <c r="L4477" t="str">
        <f t="shared" si="345"/>
        <v>4</v>
      </c>
      <c r="M4477" t="str">
        <f t="shared" si="346"/>
        <v>2022</v>
      </c>
      <c r="N4477">
        <f t="shared" si="347"/>
        <v>153863.74</v>
      </c>
      <c r="O4477">
        <f t="shared" si="348"/>
        <v>153863.74</v>
      </c>
      <c r="P4477" t="str">
        <f t="shared" si="349"/>
        <v/>
      </c>
      <c r="Q4477" s="48" t="str">
        <f>IF(O4477="","",
   IF(OR(O4477&lt;EDA_Outlier_Analysis!$C$10, O4477&gt;EDA_Outlier_Analysis!$C$11),
      "Outlier",
      "Normal"))</f>
        <v>Normal</v>
      </c>
      <c r="R4477" t="str">
        <f>IF(P4477="","",
   IF(OR(P4477 &lt; EDA_Outlier_Analysis!$F$7, P4477 &gt; EDA_Outlier_Analysis!$F$8),
      "Outlier",
      "Normal"))</f>
        <v/>
      </c>
      <c r="S4477" t="str">
        <f>IF(N4477="","",
   IF(OR(N4477 &lt;EDA_Outlier_Analysis!$I$10, N4477 &gt; EDA_Outlier_Analysis!$I$11),
      "Outlier",
      "Normal"))</f>
        <v>Normal</v>
      </c>
    </row>
    <row r="4478" spans="1:19">
      <c r="A4478" t="s">
        <v>9925</v>
      </c>
      <c r="B4478" s="4">
        <v>45290</v>
      </c>
      <c r="C4478" s="2">
        <v>61724.25</v>
      </c>
      <c r="D4478" t="s">
        <v>849</v>
      </c>
      <c r="E4478" t="s">
        <v>868</v>
      </c>
      <c r="F4478" t="s">
        <v>9</v>
      </c>
      <c r="G4478" t="s">
        <v>24</v>
      </c>
      <c r="H4478" t="s">
        <v>469</v>
      </c>
      <c r="J4478" t="s">
        <v>9926</v>
      </c>
      <c r="K4478" t="str">
        <f>IF(COUNTIF(Customers!A:A, H4478)&gt;0, "Valid", "Invalid")</f>
        <v>Valid</v>
      </c>
      <c r="L4478" t="str">
        <f t="shared" si="345"/>
        <v>12</v>
      </c>
      <c r="M4478" t="str">
        <f t="shared" si="346"/>
        <v>2023</v>
      </c>
      <c r="N4478">
        <f t="shared" si="347"/>
        <v>61724.25</v>
      </c>
      <c r="O4478">
        <f t="shared" si="348"/>
        <v>61724.25</v>
      </c>
      <c r="P4478" t="str">
        <f t="shared" si="349"/>
        <v/>
      </c>
      <c r="Q4478" s="48" t="str">
        <f>IF(O4478="","",
   IF(OR(O4478&lt;EDA_Outlier_Analysis!$C$10, O4478&gt;EDA_Outlier_Analysis!$C$11),
      "Outlier",
      "Normal"))</f>
        <v>Normal</v>
      </c>
      <c r="R4478" t="str">
        <f>IF(P4478="","",
   IF(OR(P4478 &lt; EDA_Outlier_Analysis!$F$7, P4478 &gt; EDA_Outlier_Analysis!$F$8),
      "Outlier",
      "Normal"))</f>
        <v/>
      </c>
      <c r="S4478" t="str">
        <f>IF(N4478="","",
   IF(OR(N4478 &lt;EDA_Outlier_Analysis!$I$10, N4478 &gt; EDA_Outlier_Analysis!$I$11),
      "Outlier",
      "Normal"))</f>
        <v>Normal</v>
      </c>
    </row>
    <row r="4479" spans="1:19">
      <c r="A4479" t="s">
        <v>9927</v>
      </c>
      <c r="B4479" s="4">
        <v>44958</v>
      </c>
      <c r="C4479" s="2">
        <v>-13510.54</v>
      </c>
      <c r="D4479" t="s">
        <v>840</v>
      </c>
      <c r="E4479" t="s">
        <v>841</v>
      </c>
      <c r="F4479" t="s">
        <v>9</v>
      </c>
      <c r="G4479" t="s">
        <v>31</v>
      </c>
      <c r="I4479" t="s">
        <v>1317</v>
      </c>
      <c r="J4479" t="s">
        <v>9928</v>
      </c>
      <c r="K4479" t="str">
        <f>IF(COUNTIF(Customers!A:A, H4479)&gt;0, "Valid", "Invalid")</f>
        <v>Invalid</v>
      </c>
      <c r="L4479" t="str">
        <f t="shared" si="345"/>
        <v>2</v>
      </c>
      <c r="M4479" t="str">
        <f t="shared" si="346"/>
        <v>2023</v>
      </c>
      <c r="N4479">
        <f t="shared" si="347"/>
        <v>-13510.54</v>
      </c>
      <c r="O4479" t="str">
        <f t="shared" si="348"/>
        <v/>
      </c>
      <c r="P4479">
        <f t="shared" si="349"/>
        <v>13510.54</v>
      </c>
      <c r="Q4479" s="48" t="str">
        <f>IF(O4479="","",
   IF(OR(O4479&lt;EDA_Outlier_Analysis!$C$10, O4479&gt;EDA_Outlier_Analysis!$C$11),
      "Outlier",
      "Normal"))</f>
        <v/>
      </c>
      <c r="R4479" t="str">
        <f>IF(P4479="","",
   IF(OR(P4479 &lt; EDA_Outlier_Analysis!$F$7, P4479 &gt; EDA_Outlier_Analysis!$F$8),
      "Outlier",
      "Normal"))</f>
        <v>Outlier</v>
      </c>
      <c r="S4479" t="str">
        <f>IF(N4479="","",
   IF(OR(N4479 &lt;EDA_Outlier_Analysis!$I$10, N4479 &gt; EDA_Outlier_Analysis!$I$11),
      "Outlier",
      "Normal"))</f>
        <v>Normal</v>
      </c>
    </row>
    <row r="4480" spans="1:19">
      <c r="A4480" t="s">
        <v>9929</v>
      </c>
      <c r="B4480" s="4">
        <v>45203</v>
      </c>
      <c r="C4480" s="2">
        <v>-35789.78</v>
      </c>
      <c r="D4480" t="s">
        <v>840</v>
      </c>
      <c r="E4480" t="s">
        <v>878</v>
      </c>
      <c r="F4480" t="s">
        <v>11</v>
      </c>
      <c r="G4480" t="s">
        <v>31</v>
      </c>
      <c r="I4480" t="s">
        <v>1080</v>
      </c>
      <c r="J4480" t="s">
        <v>9930</v>
      </c>
      <c r="K4480" t="str">
        <f>IF(COUNTIF(Customers!A:A, H4480)&gt;0, "Valid", "Invalid")</f>
        <v>Invalid</v>
      </c>
      <c r="L4480" t="str">
        <f t="shared" si="345"/>
        <v>10</v>
      </c>
      <c r="M4480" t="str">
        <f t="shared" si="346"/>
        <v>2023</v>
      </c>
      <c r="N4480">
        <f t="shared" si="347"/>
        <v>-35789.78</v>
      </c>
      <c r="O4480" t="str">
        <f t="shared" si="348"/>
        <v/>
      </c>
      <c r="P4480">
        <f t="shared" si="349"/>
        <v>35789.78</v>
      </c>
      <c r="Q4480" s="48" t="str">
        <f>IF(O4480="","",
   IF(OR(O4480&lt;EDA_Outlier_Analysis!$C$10, O4480&gt;EDA_Outlier_Analysis!$C$11),
      "Outlier",
      "Normal"))</f>
        <v/>
      </c>
      <c r="R4480" t="str">
        <f>IF(P4480="","",
   IF(OR(P4480 &lt; EDA_Outlier_Analysis!$F$7, P4480 &gt; EDA_Outlier_Analysis!$F$8),
      "Outlier",
      "Normal"))</f>
        <v>Normal</v>
      </c>
      <c r="S4480" t="str">
        <f>IF(N4480="","",
   IF(OR(N4480 &lt;EDA_Outlier_Analysis!$I$10, N4480 &gt; EDA_Outlier_Analysis!$I$11),
      "Outlier",
      "Normal"))</f>
        <v>Normal</v>
      </c>
    </row>
    <row r="4481" spans="1:19">
      <c r="A4481" t="s">
        <v>9931</v>
      </c>
      <c r="B4481" s="4">
        <v>44646</v>
      </c>
      <c r="C4481" s="2">
        <v>121901.65</v>
      </c>
      <c r="D4481" t="s">
        <v>849</v>
      </c>
      <c r="E4481" t="s">
        <v>850</v>
      </c>
      <c r="F4481" t="s">
        <v>10</v>
      </c>
      <c r="G4481" t="s">
        <v>24</v>
      </c>
      <c r="H4481" t="s">
        <v>645</v>
      </c>
      <c r="J4481" t="s">
        <v>9932</v>
      </c>
      <c r="K4481" t="str">
        <f>IF(COUNTIF(Customers!A:A, H4481)&gt;0, "Valid", "Invalid")</f>
        <v>Valid</v>
      </c>
      <c r="L4481" t="str">
        <f t="shared" si="345"/>
        <v>3</v>
      </c>
      <c r="M4481" t="str">
        <f t="shared" si="346"/>
        <v>2022</v>
      </c>
      <c r="N4481">
        <f t="shared" si="347"/>
        <v>121901.65</v>
      </c>
      <c r="O4481">
        <f t="shared" si="348"/>
        <v>121901.65</v>
      </c>
      <c r="P4481" t="str">
        <f t="shared" si="349"/>
        <v/>
      </c>
      <c r="Q4481" s="48" t="str">
        <f>IF(O4481="","",
   IF(OR(O4481&lt;EDA_Outlier_Analysis!$C$10, O4481&gt;EDA_Outlier_Analysis!$C$11),
      "Outlier",
      "Normal"))</f>
        <v>Normal</v>
      </c>
      <c r="R4481" t="str">
        <f>IF(P4481="","",
   IF(OR(P4481 &lt; EDA_Outlier_Analysis!$F$7, P4481 &gt; EDA_Outlier_Analysis!$F$8),
      "Outlier",
      "Normal"))</f>
        <v/>
      </c>
      <c r="S4481" t="str">
        <f>IF(N4481="","",
   IF(OR(N4481 &lt;EDA_Outlier_Analysis!$I$10, N4481 &gt; EDA_Outlier_Analysis!$I$11),
      "Outlier",
      "Normal"))</f>
        <v>Normal</v>
      </c>
    </row>
    <row r="4482" spans="1:19">
      <c r="A4482" t="s">
        <v>9933</v>
      </c>
      <c r="B4482" s="4">
        <v>45226</v>
      </c>
      <c r="C4482" s="2">
        <v>-26704.5</v>
      </c>
      <c r="D4482" t="s">
        <v>840</v>
      </c>
      <c r="E4482" t="s">
        <v>864</v>
      </c>
      <c r="F4482" t="s">
        <v>11</v>
      </c>
      <c r="G4482" t="s">
        <v>20</v>
      </c>
      <c r="I4482" t="s">
        <v>1080</v>
      </c>
      <c r="J4482" t="s">
        <v>9934</v>
      </c>
      <c r="K4482" t="str">
        <f>IF(COUNTIF(Customers!A:A, H4482)&gt;0, "Valid", "Invalid")</f>
        <v>Invalid</v>
      </c>
      <c r="L4482" t="str">
        <f t="shared" si="345"/>
        <v>10</v>
      </c>
      <c r="M4482" t="str">
        <f t="shared" si="346"/>
        <v>2023</v>
      </c>
      <c r="N4482">
        <f t="shared" si="347"/>
        <v>-26704.5</v>
      </c>
      <c r="O4482" t="str">
        <f t="shared" si="348"/>
        <v/>
      </c>
      <c r="P4482">
        <f t="shared" si="349"/>
        <v>26704.5</v>
      </c>
      <c r="Q4482" s="48" t="str">
        <f>IF(O4482="","",
   IF(OR(O4482&lt;EDA_Outlier_Analysis!$C$10, O4482&gt;EDA_Outlier_Analysis!$C$11),
      "Outlier",
      "Normal"))</f>
        <v/>
      </c>
      <c r="R4482" t="str">
        <f>IF(P4482="","",
   IF(OR(P4482 &lt; EDA_Outlier_Analysis!$F$7, P4482 &gt; EDA_Outlier_Analysis!$F$8),
      "Outlier",
      "Normal"))</f>
        <v>Outlier</v>
      </c>
      <c r="S4482" t="str">
        <f>IF(N4482="","",
   IF(OR(N4482 &lt;EDA_Outlier_Analysis!$I$10, N4482 &gt; EDA_Outlier_Analysis!$I$11),
      "Outlier",
      "Normal"))</f>
        <v>Normal</v>
      </c>
    </row>
    <row r="4483" spans="1:19">
      <c r="A4483" t="s">
        <v>9935</v>
      </c>
      <c r="B4483" s="4">
        <v>45113</v>
      </c>
      <c r="C4483" s="2">
        <v>122959.84</v>
      </c>
      <c r="D4483" t="s">
        <v>849</v>
      </c>
      <c r="E4483" t="s">
        <v>853</v>
      </c>
      <c r="F4483" t="s">
        <v>11</v>
      </c>
      <c r="G4483" t="s">
        <v>34</v>
      </c>
      <c r="H4483" t="s">
        <v>229</v>
      </c>
      <c r="J4483" t="s">
        <v>9936</v>
      </c>
      <c r="K4483" t="str">
        <f>IF(COUNTIF(Customers!A:A, H4483)&gt;0, "Valid", "Invalid")</f>
        <v>Valid</v>
      </c>
      <c r="L4483" t="str">
        <f t="shared" ref="L4483:L4546" si="350">TEXT(B4483,"m")</f>
        <v>7</v>
      </c>
      <c r="M4483" t="str">
        <f t="shared" ref="M4483:M4546" si="351">TEXT(B4483,"yyyy")</f>
        <v>2023</v>
      </c>
      <c r="N4483">
        <f t="shared" ref="N4483:N4546" si="352">IF(D4483="Revenue",C4483,-ABS(C4483))</f>
        <v>122959.84</v>
      </c>
      <c r="O4483">
        <f t="shared" ref="O4483:O4546" si="353">IF(D4483="Revenue", C4483, "")</f>
        <v>122959.84</v>
      </c>
      <c r="P4483" t="str">
        <f t="shared" ref="P4483:P4546" si="354">IF(D4483="Expense", ABS(C4483), "")</f>
        <v/>
      </c>
      <c r="Q4483" s="48" t="str">
        <f>IF(O4483="","",
   IF(OR(O4483&lt;EDA_Outlier_Analysis!$C$10, O4483&gt;EDA_Outlier_Analysis!$C$11),
      "Outlier",
      "Normal"))</f>
        <v>Normal</v>
      </c>
      <c r="R4483" t="str">
        <f>IF(P4483="","",
   IF(OR(P4483 &lt; EDA_Outlier_Analysis!$F$7, P4483 &gt; EDA_Outlier_Analysis!$F$8),
      "Outlier",
      "Normal"))</f>
        <v/>
      </c>
      <c r="S4483" t="str">
        <f>IF(N4483="","",
   IF(OR(N4483 &lt;EDA_Outlier_Analysis!$I$10, N4483 &gt; EDA_Outlier_Analysis!$I$11),
      "Outlier",
      "Normal"))</f>
        <v>Normal</v>
      </c>
    </row>
    <row r="4484" spans="1:19">
      <c r="A4484" t="s">
        <v>9937</v>
      </c>
      <c r="B4484" s="4">
        <v>45230</v>
      </c>
      <c r="C4484" s="2">
        <v>-50963.7</v>
      </c>
      <c r="D4484" t="s">
        <v>840</v>
      </c>
      <c r="E4484" t="s">
        <v>856</v>
      </c>
      <c r="F4484" t="s">
        <v>11</v>
      </c>
      <c r="G4484" t="s">
        <v>24</v>
      </c>
      <c r="I4484" t="s">
        <v>857</v>
      </c>
      <c r="J4484" t="s">
        <v>9938</v>
      </c>
      <c r="K4484" t="str">
        <f>IF(COUNTIF(Customers!A:A, H4484)&gt;0, "Valid", "Invalid")</f>
        <v>Invalid</v>
      </c>
      <c r="L4484" t="str">
        <f t="shared" si="350"/>
        <v>10</v>
      </c>
      <c r="M4484" t="str">
        <f t="shared" si="351"/>
        <v>2023</v>
      </c>
      <c r="N4484">
        <f t="shared" si="352"/>
        <v>-50963.7</v>
      </c>
      <c r="O4484" t="str">
        <f t="shared" si="353"/>
        <v/>
      </c>
      <c r="P4484">
        <f t="shared" si="354"/>
        <v>50963.7</v>
      </c>
      <c r="Q4484" s="48" t="str">
        <f>IF(O4484="","",
   IF(OR(O4484&lt;EDA_Outlier_Analysis!$C$10, O4484&gt;EDA_Outlier_Analysis!$C$11),
      "Outlier",
      "Normal"))</f>
        <v/>
      </c>
      <c r="R4484" t="str">
        <f>IF(P4484="","",
   IF(OR(P4484 &lt; EDA_Outlier_Analysis!$F$7, P4484 &gt; EDA_Outlier_Analysis!$F$8),
      "Outlier",
      "Normal"))</f>
        <v>Normal</v>
      </c>
      <c r="S4484" t="str">
        <f>IF(N4484="","",
   IF(OR(N4484 &lt;EDA_Outlier_Analysis!$I$10, N4484 &gt; EDA_Outlier_Analysis!$I$11),
      "Outlier",
      "Normal"))</f>
        <v>Normal</v>
      </c>
    </row>
    <row r="4485" spans="1:19">
      <c r="A4485" t="s">
        <v>9939</v>
      </c>
      <c r="B4485" s="4">
        <v>44597</v>
      </c>
      <c r="C4485" s="2">
        <v>-59299.09</v>
      </c>
      <c r="D4485" t="s">
        <v>840</v>
      </c>
      <c r="E4485" t="s">
        <v>878</v>
      </c>
      <c r="F4485" t="s">
        <v>10</v>
      </c>
      <c r="G4485" t="s">
        <v>31</v>
      </c>
      <c r="I4485" t="s">
        <v>1080</v>
      </c>
      <c r="J4485" t="s">
        <v>9940</v>
      </c>
      <c r="K4485" t="str">
        <f>IF(COUNTIF(Customers!A:A, H4485)&gt;0, "Valid", "Invalid")</f>
        <v>Invalid</v>
      </c>
      <c r="L4485" t="str">
        <f t="shared" si="350"/>
        <v>2</v>
      </c>
      <c r="M4485" t="str">
        <f t="shared" si="351"/>
        <v>2022</v>
      </c>
      <c r="N4485">
        <f t="shared" si="352"/>
        <v>-59299.09</v>
      </c>
      <c r="O4485" t="str">
        <f t="shared" si="353"/>
        <v/>
      </c>
      <c r="P4485">
        <f t="shared" si="354"/>
        <v>59299.09</v>
      </c>
      <c r="Q4485" s="48" t="str">
        <f>IF(O4485="","",
   IF(OR(O4485&lt;EDA_Outlier_Analysis!$C$10, O4485&gt;EDA_Outlier_Analysis!$C$11),
      "Outlier",
      "Normal"))</f>
        <v/>
      </c>
      <c r="R4485" t="str">
        <f>IF(P4485="","",
   IF(OR(P4485 &lt; EDA_Outlier_Analysis!$F$7, P4485 &gt; EDA_Outlier_Analysis!$F$8),
      "Outlier",
      "Normal"))</f>
        <v>Outlier</v>
      </c>
      <c r="S4485" t="str">
        <f>IF(N4485="","",
   IF(OR(N4485 &lt;EDA_Outlier_Analysis!$I$10, N4485 &gt; EDA_Outlier_Analysis!$I$11),
      "Outlier",
      "Normal"))</f>
        <v>Normal</v>
      </c>
    </row>
    <row r="4486" spans="1:19">
      <c r="A4486" t="s">
        <v>9941</v>
      </c>
      <c r="B4486" s="4">
        <v>45033</v>
      </c>
      <c r="C4486" s="2">
        <v>141379</v>
      </c>
      <c r="D4486" t="s">
        <v>849</v>
      </c>
      <c r="E4486" t="s">
        <v>853</v>
      </c>
      <c r="F4486" t="s">
        <v>9</v>
      </c>
      <c r="G4486" t="s">
        <v>34</v>
      </c>
      <c r="H4486" t="s">
        <v>18</v>
      </c>
      <c r="J4486" t="s">
        <v>9942</v>
      </c>
      <c r="K4486" t="str">
        <f>IF(COUNTIF(Customers!A:A, H4486)&gt;0, "Valid", "Invalid")</f>
        <v>Valid</v>
      </c>
      <c r="L4486" t="str">
        <f t="shared" si="350"/>
        <v>4</v>
      </c>
      <c r="M4486" t="str">
        <f t="shared" si="351"/>
        <v>2023</v>
      </c>
      <c r="N4486">
        <f t="shared" si="352"/>
        <v>141379</v>
      </c>
      <c r="O4486">
        <f t="shared" si="353"/>
        <v>141379</v>
      </c>
      <c r="P4486" t="str">
        <f t="shared" si="354"/>
        <v/>
      </c>
      <c r="Q4486" s="48" t="str">
        <f>IF(O4486="","",
   IF(OR(O4486&lt;EDA_Outlier_Analysis!$C$10, O4486&gt;EDA_Outlier_Analysis!$C$11),
      "Outlier",
      "Normal"))</f>
        <v>Normal</v>
      </c>
      <c r="R4486" t="str">
        <f>IF(P4486="","",
   IF(OR(P4486 &lt; EDA_Outlier_Analysis!$F$7, P4486 &gt; EDA_Outlier_Analysis!$F$8),
      "Outlier",
      "Normal"))</f>
        <v/>
      </c>
      <c r="S4486" t="str">
        <f>IF(N4486="","",
   IF(OR(N4486 &lt;EDA_Outlier_Analysis!$I$10, N4486 &gt; EDA_Outlier_Analysis!$I$11),
      "Outlier",
      "Normal"))</f>
        <v>Normal</v>
      </c>
    </row>
    <row r="4487" spans="1:19">
      <c r="A4487" t="s">
        <v>9943</v>
      </c>
      <c r="B4487" s="4">
        <v>44916</v>
      </c>
      <c r="C4487" s="2">
        <v>-39155.24</v>
      </c>
      <c r="D4487" t="s">
        <v>840</v>
      </c>
      <c r="E4487" t="s">
        <v>841</v>
      </c>
      <c r="F4487" t="s">
        <v>11</v>
      </c>
      <c r="G4487" t="s">
        <v>34</v>
      </c>
      <c r="I4487" t="s">
        <v>1035</v>
      </c>
      <c r="J4487" t="s">
        <v>9944</v>
      </c>
      <c r="K4487" t="str">
        <f>IF(COUNTIF(Customers!A:A, H4487)&gt;0, "Valid", "Invalid")</f>
        <v>Invalid</v>
      </c>
      <c r="L4487" t="str">
        <f t="shared" si="350"/>
        <v>12</v>
      </c>
      <c r="M4487" t="str">
        <f t="shared" si="351"/>
        <v>2022</v>
      </c>
      <c r="N4487">
        <f t="shared" si="352"/>
        <v>-39155.24</v>
      </c>
      <c r="O4487" t="str">
        <f t="shared" si="353"/>
        <v/>
      </c>
      <c r="P4487">
        <f t="shared" si="354"/>
        <v>39155.24</v>
      </c>
      <c r="Q4487" s="48" t="str">
        <f>IF(O4487="","",
   IF(OR(O4487&lt;EDA_Outlier_Analysis!$C$10, O4487&gt;EDA_Outlier_Analysis!$C$11),
      "Outlier",
      "Normal"))</f>
        <v/>
      </c>
      <c r="R4487" t="str">
        <f>IF(P4487="","",
   IF(OR(P4487 &lt; EDA_Outlier_Analysis!$F$7, P4487 &gt; EDA_Outlier_Analysis!$F$8),
      "Outlier",
      "Normal"))</f>
        <v>Normal</v>
      </c>
      <c r="S4487" t="str">
        <f>IF(N4487="","",
   IF(OR(N4487 &lt;EDA_Outlier_Analysis!$I$10, N4487 &gt; EDA_Outlier_Analysis!$I$11),
      "Outlier",
      "Normal"))</f>
        <v>Normal</v>
      </c>
    </row>
    <row r="4488" spans="1:19">
      <c r="A4488" t="s">
        <v>9945</v>
      </c>
      <c r="B4488" s="4">
        <v>44572</v>
      </c>
      <c r="C4488" s="2">
        <v>-18995.189999999999</v>
      </c>
      <c r="D4488" t="s">
        <v>840</v>
      </c>
      <c r="E4488" t="s">
        <v>864</v>
      </c>
      <c r="F4488" t="s">
        <v>9</v>
      </c>
      <c r="G4488" t="s">
        <v>24</v>
      </c>
      <c r="I4488" t="s">
        <v>2048</v>
      </c>
      <c r="J4488" t="s">
        <v>9946</v>
      </c>
      <c r="K4488" t="str">
        <f>IF(COUNTIF(Customers!A:A, H4488)&gt;0, "Valid", "Invalid")</f>
        <v>Invalid</v>
      </c>
      <c r="L4488" t="str">
        <f t="shared" si="350"/>
        <v>1</v>
      </c>
      <c r="M4488" t="str">
        <f t="shared" si="351"/>
        <v>2022</v>
      </c>
      <c r="N4488">
        <f t="shared" si="352"/>
        <v>-18995.189999999999</v>
      </c>
      <c r="O4488" t="str">
        <f t="shared" si="353"/>
        <v/>
      </c>
      <c r="P4488">
        <f t="shared" si="354"/>
        <v>18995.189999999999</v>
      </c>
      <c r="Q4488" s="48" t="str">
        <f>IF(O4488="","",
   IF(OR(O4488&lt;EDA_Outlier_Analysis!$C$10, O4488&gt;EDA_Outlier_Analysis!$C$11),
      "Outlier",
      "Normal"))</f>
        <v/>
      </c>
      <c r="R4488" t="str">
        <f>IF(P4488="","",
   IF(OR(P4488 &lt; EDA_Outlier_Analysis!$F$7, P4488 &gt; EDA_Outlier_Analysis!$F$8),
      "Outlier",
      "Normal"))</f>
        <v>Outlier</v>
      </c>
      <c r="S4488" t="str">
        <f>IF(N4488="","",
   IF(OR(N4488 &lt;EDA_Outlier_Analysis!$I$10, N4488 &gt; EDA_Outlier_Analysis!$I$11),
      "Outlier",
      "Normal"))</f>
        <v>Normal</v>
      </c>
    </row>
    <row r="4489" spans="1:19">
      <c r="A4489" t="s">
        <v>9947</v>
      </c>
      <c r="B4489" s="4">
        <v>44848</v>
      </c>
      <c r="C4489" s="2">
        <v>145814.25</v>
      </c>
      <c r="D4489" t="s">
        <v>849</v>
      </c>
      <c r="E4489" t="s">
        <v>868</v>
      </c>
      <c r="F4489" t="s">
        <v>10</v>
      </c>
      <c r="G4489" t="s">
        <v>34</v>
      </c>
      <c r="H4489" t="s">
        <v>651</v>
      </c>
      <c r="J4489" t="s">
        <v>9948</v>
      </c>
      <c r="K4489" t="str">
        <f>IF(COUNTIF(Customers!A:A, H4489)&gt;0, "Valid", "Invalid")</f>
        <v>Valid</v>
      </c>
      <c r="L4489" t="str">
        <f t="shared" si="350"/>
        <v>10</v>
      </c>
      <c r="M4489" t="str">
        <f t="shared" si="351"/>
        <v>2022</v>
      </c>
      <c r="N4489">
        <f t="shared" si="352"/>
        <v>145814.25</v>
      </c>
      <c r="O4489">
        <f t="shared" si="353"/>
        <v>145814.25</v>
      </c>
      <c r="P4489" t="str">
        <f t="shared" si="354"/>
        <v/>
      </c>
      <c r="Q4489" s="48" t="str">
        <f>IF(O4489="","",
   IF(OR(O4489&lt;EDA_Outlier_Analysis!$C$10, O4489&gt;EDA_Outlier_Analysis!$C$11),
      "Outlier",
      "Normal"))</f>
        <v>Normal</v>
      </c>
      <c r="R4489" t="str">
        <f>IF(P4489="","",
   IF(OR(P4489 &lt; EDA_Outlier_Analysis!$F$7, P4489 &gt; EDA_Outlier_Analysis!$F$8),
      "Outlier",
      "Normal"))</f>
        <v/>
      </c>
      <c r="S4489" t="str">
        <f>IF(N4489="","",
   IF(OR(N4489 &lt;EDA_Outlier_Analysis!$I$10, N4489 &gt; EDA_Outlier_Analysis!$I$11),
      "Outlier",
      "Normal"))</f>
        <v>Normal</v>
      </c>
    </row>
    <row r="4490" spans="1:19">
      <c r="A4490" t="s">
        <v>9949</v>
      </c>
      <c r="B4490" s="4">
        <v>45019</v>
      </c>
      <c r="C4490" s="2">
        <v>-34262.5</v>
      </c>
      <c r="D4490" t="s">
        <v>840</v>
      </c>
      <c r="E4490" t="s">
        <v>856</v>
      </c>
      <c r="F4490" t="s">
        <v>10</v>
      </c>
      <c r="G4490" t="s">
        <v>24</v>
      </c>
      <c r="I4490" t="s">
        <v>1083</v>
      </c>
      <c r="J4490" t="s">
        <v>9950</v>
      </c>
      <c r="K4490" t="str">
        <f>IF(COUNTIF(Customers!A:A, H4490)&gt;0, "Valid", "Invalid")</f>
        <v>Invalid</v>
      </c>
      <c r="L4490" t="str">
        <f t="shared" si="350"/>
        <v>4</v>
      </c>
      <c r="M4490" t="str">
        <f t="shared" si="351"/>
        <v>2023</v>
      </c>
      <c r="N4490">
        <f t="shared" si="352"/>
        <v>-34262.5</v>
      </c>
      <c r="O4490" t="str">
        <f t="shared" si="353"/>
        <v/>
      </c>
      <c r="P4490">
        <f t="shared" si="354"/>
        <v>34262.5</v>
      </c>
      <c r="Q4490" s="48" t="str">
        <f>IF(O4490="","",
   IF(OR(O4490&lt;EDA_Outlier_Analysis!$C$10, O4490&gt;EDA_Outlier_Analysis!$C$11),
      "Outlier",
      "Normal"))</f>
        <v/>
      </c>
      <c r="R4490" t="str">
        <f>IF(P4490="","",
   IF(OR(P4490 &lt; EDA_Outlier_Analysis!$F$7, P4490 &gt; EDA_Outlier_Analysis!$F$8),
      "Outlier",
      "Normal"))</f>
        <v>Normal</v>
      </c>
      <c r="S4490" t="str">
        <f>IF(N4490="","",
   IF(OR(N4490 &lt;EDA_Outlier_Analysis!$I$10, N4490 &gt; EDA_Outlier_Analysis!$I$11),
      "Outlier",
      "Normal"))</f>
        <v>Normal</v>
      </c>
    </row>
    <row r="4491" spans="1:19">
      <c r="A4491" t="s">
        <v>9951</v>
      </c>
      <c r="B4491" s="4">
        <v>44776</v>
      </c>
      <c r="C4491" s="2">
        <v>276114.03999999998</v>
      </c>
      <c r="D4491" t="s">
        <v>849</v>
      </c>
      <c r="E4491" t="s">
        <v>853</v>
      </c>
      <c r="F4491" t="s">
        <v>11</v>
      </c>
      <c r="G4491" t="s">
        <v>20</v>
      </c>
      <c r="H4491" t="s">
        <v>703</v>
      </c>
      <c r="J4491" t="s">
        <v>9952</v>
      </c>
      <c r="K4491" t="str">
        <f>IF(COUNTIF(Customers!A:A, H4491)&gt;0, "Valid", "Invalid")</f>
        <v>Valid</v>
      </c>
      <c r="L4491" t="str">
        <f t="shared" si="350"/>
        <v>8</v>
      </c>
      <c r="M4491" t="str">
        <f t="shared" si="351"/>
        <v>2022</v>
      </c>
      <c r="N4491">
        <f t="shared" si="352"/>
        <v>276114.03999999998</v>
      </c>
      <c r="O4491">
        <f t="shared" si="353"/>
        <v>276114.03999999998</v>
      </c>
      <c r="P4491" t="str">
        <f t="shared" si="354"/>
        <v/>
      </c>
      <c r="Q4491" s="48" t="str">
        <f>IF(O4491="","",
   IF(OR(O4491&lt;EDA_Outlier_Analysis!$C$10, O4491&gt;EDA_Outlier_Analysis!$C$11),
      "Outlier",
      "Normal"))</f>
        <v>Normal</v>
      </c>
      <c r="R4491" t="str">
        <f>IF(P4491="","",
   IF(OR(P4491 &lt; EDA_Outlier_Analysis!$F$7, P4491 &gt; EDA_Outlier_Analysis!$F$8),
      "Outlier",
      "Normal"))</f>
        <v/>
      </c>
      <c r="S4491" t="str">
        <f>IF(N4491="","",
   IF(OR(N4491 &lt;EDA_Outlier_Analysis!$I$10, N4491 &gt; EDA_Outlier_Analysis!$I$11),
      "Outlier",
      "Normal"))</f>
        <v>Normal</v>
      </c>
    </row>
    <row r="4492" spans="1:19">
      <c r="A4492" t="s">
        <v>9953</v>
      </c>
      <c r="B4492" s="4">
        <v>45265</v>
      </c>
      <c r="C4492" s="2">
        <v>216524.85</v>
      </c>
      <c r="D4492" t="s">
        <v>849</v>
      </c>
      <c r="E4492" t="s">
        <v>853</v>
      </c>
      <c r="F4492" t="s">
        <v>11</v>
      </c>
      <c r="G4492" t="s">
        <v>34</v>
      </c>
      <c r="H4492" t="s">
        <v>499</v>
      </c>
      <c r="J4492" t="s">
        <v>9954</v>
      </c>
      <c r="K4492" t="str">
        <f>IF(COUNTIF(Customers!A:A, H4492)&gt;0, "Valid", "Invalid")</f>
        <v>Valid</v>
      </c>
      <c r="L4492" t="str">
        <f t="shared" si="350"/>
        <v>12</v>
      </c>
      <c r="M4492" t="str">
        <f t="shared" si="351"/>
        <v>2023</v>
      </c>
      <c r="N4492">
        <f t="shared" si="352"/>
        <v>216524.85</v>
      </c>
      <c r="O4492">
        <f t="shared" si="353"/>
        <v>216524.85</v>
      </c>
      <c r="P4492" t="str">
        <f t="shared" si="354"/>
        <v/>
      </c>
      <c r="Q4492" s="48" t="str">
        <f>IF(O4492="","",
   IF(OR(O4492&lt;EDA_Outlier_Analysis!$C$10, O4492&gt;EDA_Outlier_Analysis!$C$11),
      "Outlier",
      "Normal"))</f>
        <v>Normal</v>
      </c>
      <c r="R4492" t="str">
        <f>IF(P4492="","",
   IF(OR(P4492 &lt; EDA_Outlier_Analysis!$F$7, P4492 &gt; EDA_Outlier_Analysis!$F$8),
      "Outlier",
      "Normal"))</f>
        <v/>
      </c>
      <c r="S4492" t="str">
        <f>IF(N4492="","",
   IF(OR(N4492 &lt;EDA_Outlier_Analysis!$I$10, N4492 &gt; EDA_Outlier_Analysis!$I$11),
      "Outlier",
      "Normal"))</f>
        <v>Normal</v>
      </c>
    </row>
    <row r="4493" spans="1:19">
      <c r="A4493" t="s">
        <v>9955</v>
      </c>
      <c r="B4493" s="4">
        <v>45155</v>
      </c>
      <c r="C4493" s="2">
        <v>15426.52</v>
      </c>
      <c r="D4493" t="s">
        <v>1345</v>
      </c>
      <c r="E4493" t="s">
        <v>1345</v>
      </c>
      <c r="F4493" t="s">
        <v>10</v>
      </c>
      <c r="G4493" t="s">
        <v>24</v>
      </c>
      <c r="J4493" t="s">
        <v>9956</v>
      </c>
      <c r="K4493" t="str">
        <f>IF(COUNTIF(Customers!A:A, H4493)&gt;0, "Valid", "Invalid")</f>
        <v>Invalid</v>
      </c>
      <c r="L4493" t="str">
        <f t="shared" si="350"/>
        <v>8</v>
      </c>
      <c r="M4493" t="str">
        <f t="shared" si="351"/>
        <v>2023</v>
      </c>
      <c r="N4493">
        <f t="shared" si="352"/>
        <v>-15426.52</v>
      </c>
      <c r="O4493" t="str">
        <f t="shared" si="353"/>
        <v/>
      </c>
      <c r="P4493" t="str">
        <f t="shared" si="354"/>
        <v/>
      </c>
      <c r="Q4493" s="48" t="str">
        <f>IF(O4493="","",
   IF(OR(O4493&lt;EDA_Outlier_Analysis!$C$10, O4493&gt;EDA_Outlier_Analysis!$C$11),
      "Outlier",
      "Normal"))</f>
        <v/>
      </c>
      <c r="R4493" t="str">
        <f>IF(P4493="","",
   IF(OR(P4493 &lt; EDA_Outlier_Analysis!$F$7, P4493 &gt; EDA_Outlier_Analysis!$F$8),
      "Outlier",
      "Normal"))</f>
        <v/>
      </c>
      <c r="S4493" t="str">
        <f>IF(N4493="","",
   IF(OR(N4493 &lt;EDA_Outlier_Analysis!$I$10, N4493 &gt; EDA_Outlier_Analysis!$I$11),
      "Outlier",
      "Normal"))</f>
        <v>Normal</v>
      </c>
    </row>
    <row r="4494" spans="1:19">
      <c r="A4494" t="s">
        <v>9957</v>
      </c>
      <c r="B4494" s="4">
        <v>45146</v>
      </c>
      <c r="C4494" s="2">
        <v>-21858.99</v>
      </c>
      <c r="D4494" t="s">
        <v>840</v>
      </c>
      <c r="E4494" t="s">
        <v>845</v>
      </c>
      <c r="F4494" t="s">
        <v>9</v>
      </c>
      <c r="G4494" t="s">
        <v>20</v>
      </c>
      <c r="I4494" t="s">
        <v>865</v>
      </c>
      <c r="J4494" t="s">
        <v>9958</v>
      </c>
      <c r="K4494" t="str">
        <f>IF(COUNTIF(Customers!A:A, H4494)&gt;0, "Valid", "Invalid")</f>
        <v>Invalid</v>
      </c>
      <c r="L4494" t="str">
        <f t="shared" si="350"/>
        <v>8</v>
      </c>
      <c r="M4494" t="str">
        <f t="shared" si="351"/>
        <v>2023</v>
      </c>
      <c r="N4494">
        <f t="shared" si="352"/>
        <v>-21858.99</v>
      </c>
      <c r="O4494" t="str">
        <f t="shared" si="353"/>
        <v/>
      </c>
      <c r="P4494">
        <f t="shared" si="354"/>
        <v>21858.99</v>
      </c>
      <c r="Q4494" s="48" t="str">
        <f>IF(O4494="","",
   IF(OR(O4494&lt;EDA_Outlier_Analysis!$C$10, O4494&gt;EDA_Outlier_Analysis!$C$11),
      "Outlier",
      "Normal"))</f>
        <v/>
      </c>
      <c r="R4494" t="str">
        <f>IF(P4494="","",
   IF(OR(P4494 &lt; EDA_Outlier_Analysis!$F$7, P4494 &gt; EDA_Outlier_Analysis!$F$8),
      "Outlier",
      "Normal"))</f>
        <v>Outlier</v>
      </c>
      <c r="S4494" t="str">
        <f>IF(N4494="","",
   IF(OR(N4494 &lt;EDA_Outlier_Analysis!$I$10, N4494 &gt; EDA_Outlier_Analysis!$I$11),
      "Outlier",
      "Normal"))</f>
        <v>Normal</v>
      </c>
    </row>
    <row r="4495" spans="1:19">
      <c r="A4495" t="s">
        <v>9959</v>
      </c>
      <c r="B4495" s="4">
        <v>44893</v>
      </c>
      <c r="C4495" s="2">
        <v>24073.74</v>
      </c>
      <c r="D4495" t="s">
        <v>1345</v>
      </c>
      <c r="E4495" t="s">
        <v>1345</v>
      </c>
      <c r="F4495" t="s">
        <v>9</v>
      </c>
      <c r="G4495" t="s">
        <v>34</v>
      </c>
      <c r="J4495" t="s">
        <v>9960</v>
      </c>
      <c r="K4495" t="str">
        <f>IF(COUNTIF(Customers!A:A, H4495)&gt;0, "Valid", "Invalid")</f>
        <v>Invalid</v>
      </c>
      <c r="L4495" t="str">
        <f t="shared" si="350"/>
        <v>11</v>
      </c>
      <c r="M4495" t="str">
        <f t="shared" si="351"/>
        <v>2022</v>
      </c>
      <c r="N4495">
        <f t="shared" si="352"/>
        <v>-24073.74</v>
      </c>
      <c r="O4495" t="str">
        <f t="shared" si="353"/>
        <v/>
      </c>
      <c r="P4495" t="str">
        <f t="shared" si="354"/>
        <v/>
      </c>
      <c r="Q4495" s="48" t="str">
        <f>IF(O4495="","",
   IF(OR(O4495&lt;EDA_Outlier_Analysis!$C$10, O4495&gt;EDA_Outlier_Analysis!$C$11),
      "Outlier",
      "Normal"))</f>
        <v/>
      </c>
      <c r="R4495" t="str">
        <f>IF(P4495="","",
   IF(OR(P4495 &lt; EDA_Outlier_Analysis!$F$7, P4495 &gt; EDA_Outlier_Analysis!$F$8),
      "Outlier",
      "Normal"))</f>
        <v/>
      </c>
      <c r="S4495" t="str">
        <f>IF(N4495="","",
   IF(OR(N4495 &lt;EDA_Outlier_Analysis!$I$10, N4495 &gt; EDA_Outlier_Analysis!$I$11),
      "Outlier",
      "Normal"))</f>
        <v>Normal</v>
      </c>
    </row>
    <row r="4496" spans="1:19">
      <c r="A4496" t="s">
        <v>9961</v>
      </c>
      <c r="B4496" s="4">
        <v>44818</v>
      </c>
      <c r="C4496" s="2">
        <v>-69612.88</v>
      </c>
      <c r="D4496" t="s">
        <v>840</v>
      </c>
      <c r="E4496" t="s">
        <v>878</v>
      </c>
      <c r="F4496" t="s">
        <v>11</v>
      </c>
      <c r="G4496" t="s">
        <v>20</v>
      </c>
      <c r="I4496" t="s">
        <v>1519</v>
      </c>
      <c r="J4496" t="s">
        <v>9962</v>
      </c>
      <c r="K4496" t="str">
        <f>IF(COUNTIF(Customers!A:A, H4496)&gt;0, "Valid", "Invalid")</f>
        <v>Invalid</v>
      </c>
      <c r="L4496" t="str">
        <f t="shared" si="350"/>
        <v>9</v>
      </c>
      <c r="M4496" t="str">
        <f t="shared" si="351"/>
        <v>2022</v>
      </c>
      <c r="N4496">
        <f t="shared" si="352"/>
        <v>-69612.88</v>
      </c>
      <c r="O4496" t="str">
        <f t="shared" si="353"/>
        <v/>
      </c>
      <c r="P4496">
        <f t="shared" si="354"/>
        <v>69612.88</v>
      </c>
      <c r="Q4496" s="48" t="str">
        <f>IF(O4496="","",
   IF(OR(O4496&lt;EDA_Outlier_Analysis!$C$10, O4496&gt;EDA_Outlier_Analysis!$C$11),
      "Outlier",
      "Normal"))</f>
        <v/>
      </c>
      <c r="R4496" t="str">
        <f>IF(P4496="","",
   IF(OR(P4496 &lt; EDA_Outlier_Analysis!$F$7, P4496 &gt; EDA_Outlier_Analysis!$F$8),
      "Outlier",
      "Normal"))</f>
        <v>Outlier</v>
      </c>
      <c r="S4496" t="str">
        <f>IF(N4496="","",
   IF(OR(N4496 &lt;EDA_Outlier_Analysis!$I$10, N4496 &gt; EDA_Outlier_Analysis!$I$11),
      "Outlier",
      "Normal"))</f>
        <v>Normal</v>
      </c>
    </row>
    <row r="4497" spans="1:19">
      <c r="A4497" t="s">
        <v>9963</v>
      </c>
      <c r="B4497" s="4">
        <v>45157</v>
      </c>
      <c r="C4497" s="2">
        <v>-22609.08</v>
      </c>
      <c r="D4497" t="s">
        <v>840</v>
      </c>
      <c r="E4497" t="s">
        <v>905</v>
      </c>
      <c r="F4497" t="s">
        <v>9</v>
      </c>
      <c r="G4497" t="s">
        <v>31</v>
      </c>
      <c r="I4497" t="s">
        <v>879</v>
      </c>
      <c r="J4497" t="s">
        <v>9964</v>
      </c>
      <c r="K4497" t="str">
        <f>IF(COUNTIF(Customers!A:A, H4497)&gt;0, "Valid", "Invalid")</f>
        <v>Invalid</v>
      </c>
      <c r="L4497" t="str">
        <f t="shared" si="350"/>
        <v>8</v>
      </c>
      <c r="M4497" t="str">
        <f t="shared" si="351"/>
        <v>2023</v>
      </c>
      <c r="N4497">
        <f t="shared" si="352"/>
        <v>-22609.08</v>
      </c>
      <c r="O4497" t="str">
        <f t="shared" si="353"/>
        <v/>
      </c>
      <c r="P4497">
        <f t="shared" si="354"/>
        <v>22609.08</v>
      </c>
      <c r="Q4497" s="48" t="str">
        <f>IF(O4497="","",
   IF(OR(O4497&lt;EDA_Outlier_Analysis!$C$10, O4497&gt;EDA_Outlier_Analysis!$C$11),
      "Outlier",
      "Normal"))</f>
        <v/>
      </c>
      <c r="R4497" t="str">
        <f>IF(P4497="","",
   IF(OR(P4497 &lt; EDA_Outlier_Analysis!$F$7, P4497 &gt; EDA_Outlier_Analysis!$F$8),
      "Outlier",
      "Normal"))</f>
        <v>Outlier</v>
      </c>
      <c r="S4497" t="str">
        <f>IF(N4497="","",
   IF(OR(N4497 &lt;EDA_Outlier_Analysis!$I$10, N4497 &gt; EDA_Outlier_Analysis!$I$11),
      "Outlier",
      "Normal"))</f>
        <v>Normal</v>
      </c>
    </row>
    <row r="4498" spans="1:19">
      <c r="A4498" t="s">
        <v>9965</v>
      </c>
      <c r="B4498" s="4">
        <v>44693</v>
      </c>
      <c r="C4498" s="2">
        <v>235573.12</v>
      </c>
      <c r="D4498" t="s">
        <v>849</v>
      </c>
      <c r="E4498" t="s">
        <v>850</v>
      </c>
      <c r="F4498" t="s">
        <v>9</v>
      </c>
      <c r="G4498" t="s">
        <v>24</v>
      </c>
      <c r="H4498" t="s">
        <v>761</v>
      </c>
      <c r="J4498" t="s">
        <v>9966</v>
      </c>
      <c r="K4498" t="str">
        <f>IF(COUNTIF(Customers!A:A, H4498)&gt;0, "Valid", "Invalid")</f>
        <v>Valid</v>
      </c>
      <c r="L4498" t="str">
        <f t="shared" si="350"/>
        <v>5</v>
      </c>
      <c r="M4498" t="str">
        <f t="shared" si="351"/>
        <v>2022</v>
      </c>
      <c r="N4498">
        <f t="shared" si="352"/>
        <v>235573.12</v>
      </c>
      <c r="O4498">
        <f t="shared" si="353"/>
        <v>235573.12</v>
      </c>
      <c r="P4498" t="str">
        <f t="shared" si="354"/>
        <v/>
      </c>
      <c r="Q4498" s="48" t="str">
        <f>IF(O4498="","",
   IF(OR(O4498&lt;EDA_Outlier_Analysis!$C$10, O4498&gt;EDA_Outlier_Analysis!$C$11),
      "Outlier",
      "Normal"))</f>
        <v>Normal</v>
      </c>
      <c r="R4498" t="str">
        <f>IF(P4498="","",
   IF(OR(P4498 &lt; EDA_Outlier_Analysis!$F$7, P4498 &gt; EDA_Outlier_Analysis!$F$8),
      "Outlier",
      "Normal"))</f>
        <v/>
      </c>
      <c r="S4498" t="str">
        <f>IF(N4498="","",
   IF(OR(N4498 &lt;EDA_Outlier_Analysis!$I$10, N4498 &gt; EDA_Outlier_Analysis!$I$11),
      "Outlier",
      "Normal"))</f>
        <v>Normal</v>
      </c>
    </row>
    <row r="4499" spans="1:19">
      <c r="A4499" t="s">
        <v>9967</v>
      </c>
      <c r="B4499" s="4">
        <v>44973</v>
      </c>
      <c r="C4499" s="2">
        <v>-52644.6</v>
      </c>
      <c r="D4499" t="s">
        <v>840</v>
      </c>
      <c r="E4499" t="s">
        <v>845</v>
      </c>
      <c r="F4499" t="s">
        <v>10</v>
      </c>
      <c r="G4499" t="s">
        <v>31</v>
      </c>
      <c r="I4499" t="s">
        <v>1412</v>
      </c>
      <c r="J4499" t="s">
        <v>9968</v>
      </c>
      <c r="K4499" t="str">
        <f>IF(COUNTIF(Customers!A:A, H4499)&gt;0, "Valid", "Invalid")</f>
        <v>Invalid</v>
      </c>
      <c r="L4499" t="str">
        <f t="shared" si="350"/>
        <v>2</v>
      </c>
      <c r="M4499" t="str">
        <f t="shared" si="351"/>
        <v>2023</v>
      </c>
      <c r="N4499">
        <f t="shared" si="352"/>
        <v>-52644.6</v>
      </c>
      <c r="O4499" t="str">
        <f t="shared" si="353"/>
        <v/>
      </c>
      <c r="P4499">
        <f t="shared" si="354"/>
        <v>52644.6</v>
      </c>
      <c r="Q4499" s="48" t="str">
        <f>IF(O4499="","",
   IF(OR(O4499&lt;EDA_Outlier_Analysis!$C$10, O4499&gt;EDA_Outlier_Analysis!$C$11),
      "Outlier",
      "Normal"))</f>
        <v/>
      </c>
      <c r="R4499" t="str">
        <f>IF(P4499="","",
   IF(OR(P4499 &lt; EDA_Outlier_Analysis!$F$7, P4499 &gt; EDA_Outlier_Analysis!$F$8),
      "Outlier",
      "Normal"))</f>
        <v>Normal</v>
      </c>
      <c r="S4499" t="str">
        <f>IF(N4499="","",
   IF(OR(N4499 &lt;EDA_Outlier_Analysis!$I$10, N4499 &gt; EDA_Outlier_Analysis!$I$11),
      "Outlier",
      "Normal"))</f>
        <v>Normal</v>
      </c>
    </row>
    <row r="4500" spans="1:19">
      <c r="A4500" t="s">
        <v>9969</v>
      </c>
      <c r="B4500" s="4">
        <v>44736</v>
      </c>
      <c r="C4500" s="2">
        <v>-35867.440000000002</v>
      </c>
      <c r="D4500" t="s">
        <v>840</v>
      </c>
      <c r="E4500" t="s">
        <v>864</v>
      </c>
      <c r="F4500" t="s">
        <v>10</v>
      </c>
      <c r="G4500" t="s">
        <v>24</v>
      </c>
      <c r="I4500" t="s">
        <v>1177</v>
      </c>
      <c r="J4500" t="s">
        <v>9970</v>
      </c>
      <c r="K4500" t="str">
        <f>IF(COUNTIF(Customers!A:A, H4500)&gt;0, "Valid", "Invalid")</f>
        <v>Invalid</v>
      </c>
      <c r="L4500" t="str">
        <f t="shared" si="350"/>
        <v>6</v>
      </c>
      <c r="M4500" t="str">
        <f t="shared" si="351"/>
        <v>2022</v>
      </c>
      <c r="N4500">
        <f t="shared" si="352"/>
        <v>-35867.440000000002</v>
      </c>
      <c r="O4500" t="str">
        <f t="shared" si="353"/>
        <v/>
      </c>
      <c r="P4500">
        <f t="shared" si="354"/>
        <v>35867.440000000002</v>
      </c>
      <c r="Q4500" s="48" t="str">
        <f>IF(O4500="","",
   IF(OR(O4500&lt;EDA_Outlier_Analysis!$C$10, O4500&gt;EDA_Outlier_Analysis!$C$11),
      "Outlier",
      "Normal"))</f>
        <v/>
      </c>
      <c r="R4500" t="str">
        <f>IF(P4500="","",
   IF(OR(P4500 &lt; EDA_Outlier_Analysis!$F$7, P4500 &gt; EDA_Outlier_Analysis!$F$8),
      "Outlier",
      "Normal"))</f>
        <v>Normal</v>
      </c>
      <c r="S4500" t="str">
        <f>IF(N4500="","",
   IF(OR(N4500 &lt;EDA_Outlier_Analysis!$I$10, N4500 &gt; EDA_Outlier_Analysis!$I$11),
      "Outlier",
      "Normal"))</f>
        <v>Normal</v>
      </c>
    </row>
    <row r="4501" spans="1:19">
      <c r="A4501" t="s">
        <v>9971</v>
      </c>
      <c r="B4501" s="4">
        <v>45088</v>
      </c>
      <c r="C4501" s="2">
        <v>-55193.37</v>
      </c>
      <c r="D4501" t="s">
        <v>840</v>
      </c>
      <c r="E4501" t="s">
        <v>841</v>
      </c>
      <c r="F4501" t="s">
        <v>10</v>
      </c>
      <c r="G4501" t="s">
        <v>31</v>
      </c>
      <c r="I4501" t="s">
        <v>1096</v>
      </c>
      <c r="J4501" t="s">
        <v>9972</v>
      </c>
      <c r="K4501" t="str">
        <f>IF(COUNTIF(Customers!A:A, H4501)&gt;0, "Valid", "Invalid")</f>
        <v>Invalid</v>
      </c>
      <c r="L4501" t="str">
        <f t="shared" si="350"/>
        <v>6</v>
      </c>
      <c r="M4501" t="str">
        <f t="shared" si="351"/>
        <v>2023</v>
      </c>
      <c r="N4501">
        <f t="shared" si="352"/>
        <v>-55193.37</v>
      </c>
      <c r="O4501" t="str">
        <f t="shared" si="353"/>
        <v/>
      </c>
      <c r="P4501">
        <f t="shared" si="354"/>
        <v>55193.37</v>
      </c>
      <c r="Q4501" s="48" t="str">
        <f>IF(O4501="","",
   IF(OR(O4501&lt;EDA_Outlier_Analysis!$C$10, O4501&gt;EDA_Outlier_Analysis!$C$11),
      "Outlier",
      "Normal"))</f>
        <v/>
      </c>
      <c r="R4501" t="str">
        <f>IF(P4501="","",
   IF(OR(P4501 &lt; EDA_Outlier_Analysis!$F$7, P4501 &gt; EDA_Outlier_Analysis!$F$8),
      "Outlier",
      "Normal"))</f>
        <v>Outlier</v>
      </c>
      <c r="S4501" t="str">
        <f>IF(N4501="","",
   IF(OR(N4501 &lt;EDA_Outlier_Analysis!$I$10, N4501 &gt; EDA_Outlier_Analysis!$I$11),
      "Outlier",
      "Normal"))</f>
        <v>Normal</v>
      </c>
    </row>
    <row r="4502" spans="1:19">
      <c r="A4502" t="s">
        <v>9973</v>
      </c>
      <c r="B4502" s="4">
        <v>44894</v>
      </c>
      <c r="C4502" s="2">
        <v>78980.95</v>
      </c>
      <c r="D4502" t="s">
        <v>849</v>
      </c>
      <c r="E4502" t="s">
        <v>853</v>
      </c>
      <c r="F4502" t="s">
        <v>10</v>
      </c>
      <c r="G4502" t="s">
        <v>20</v>
      </c>
      <c r="H4502" t="s">
        <v>129</v>
      </c>
      <c r="J4502" t="s">
        <v>9974</v>
      </c>
      <c r="K4502" t="str">
        <f>IF(COUNTIF(Customers!A:A, H4502)&gt;0, "Valid", "Invalid")</f>
        <v>Valid</v>
      </c>
      <c r="L4502" t="str">
        <f t="shared" si="350"/>
        <v>11</v>
      </c>
      <c r="M4502" t="str">
        <f t="shared" si="351"/>
        <v>2022</v>
      </c>
      <c r="N4502">
        <f t="shared" si="352"/>
        <v>78980.95</v>
      </c>
      <c r="O4502">
        <f t="shared" si="353"/>
        <v>78980.95</v>
      </c>
      <c r="P4502" t="str">
        <f t="shared" si="354"/>
        <v/>
      </c>
      <c r="Q4502" s="48" t="str">
        <f>IF(O4502="","",
   IF(OR(O4502&lt;EDA_Outlier_Analysis!$C$10, O4502&gt;EDA_Outlier_Analysis!$C$11),
      "Outlier",
      "Normal"))</f>
        <v>Normal</v>
      </c>
      <c r="R4502" t="str">
        <f>IF(P4502="","",
   IF(OR(P4502 &lt; EDA_Outlier_Analysis!$F$7, P4502 &gt; EDA_Outlier_Analysis!$F$8),
      "Outlier",
      "Normal"))</f>
        <v/>
      </c>
      <c r="S4502" t="str">
        <f>IF(N4502="","",
   IF(OR(N4502 &lt;EDA_Outlier_Analysis!$I$10, N4502 &gt; EDA_Outlier_Analysis!$I$11),
      "Outlier",
      "Normal"))</f>
        <v>Normal</v>
      </c>
    </row>
    <row r="4503" spans="1:19">
      <c r="A4503" t="s">
        <v>9975</v>
      </c>
      <c r="B4503" s="4">
        <v>44801</v>
      </c>
      <c r="C4503" s="2">
        <v>-51413.82</v>
      </c>
      <c r="D4503" t="s">
        <v>840</v>
      </c>
      <c r="E4503" t="s">
        <v>864</v>
      </c>
      <c r="F4503" t="s">
        <v>9</v>
      </c>
      <c r="G4503" t="s">
        <v>24</v>
      </c>
      <c r="I4503" t="s">
        <v>1580</v>
      </c>
      <c r="J4503" t="s">
        <v>9976</v>
      </c>
      <c r="K4503" t="str">
        <f>IF(COUNTIF(Customers!A:A, H4503)&gt;0, "Valid", "Invalid")</f>
        <v>Invalid</v>
      </c>
      <c r="L4503" t="str">
        <f t="shared" si="350"/>
        <v>8</v>
      </c>
      <c r="M4503" t="str">
        <f t="shared" si="351"/>
        <v>2022</v>
      </c>
      <c r="N4503">
        <f t="shared" si="352"/>
        <v>-51413.82</v>
      </c>
      <c r="O4503" t="str">
        <f t="shared" si="353"/>
        <v/>
      </c>
      <c r="P4503">
        <f t="shared" si="354"/>
        <v>51413.82</v>
      </c>
      <c r="Q4503" s="48" t="str">
        <f>IF(O4503="","",
   IF(OR(O4503&lt;EDA_Outlier_Analysis!$C$10, O4503&gt;EDA_Outlier_Analysis!$C$11),
      "Outlier",
      "Normal"))</f>
        <v/>
      </c>
      <c r="R4503" t="str">
        <f>IF(P4503="","",
   IF(OR(P4503 &lt; EDA_Outlier_Analysis!$F$7, P4503 &gt; EDA_Outlier_Analysis!$F$8),
      "Outlier",
      "Normal"))</f>
        <v>Normal</v>
      </c>
      <c r="S4503" t="str">
        <f>IF(N4503="","",
   IF(OR(N4503 &lt;EDA_Outlier_Analysis!$I$10, N4503 &gt; EDA_Outlier_Analysis!$I$11),
      "Outlier",
      "Normal"))</f>
        <v>Normal</v>
      </c>
    </row>
    <row r="4504" spans="1:19">
      <c r="A4504" t="s">
        <v>9977</v>
      </c>
      <c r="B4504" s="4">
        <v>45280</v>
      </c>
      <c r="C4504" s="2">
        <v>-30155.98</v>
      </c>
      <c r="D4504" t="s">
        <v>840</v>
      </c>
      <c r="E4504" t="s">
        <v>845</v>
      </c>
      <c r="F4504" t="s">
        <v>9</v>
      </c>
      <c r="G4504" t="s">
        <v>31</v>
      </c>
      <c r="I4504" t="s">
        <v>1940</v>
      </c>
      <c r="J4504" t="s">
        <v>9978</v>
      </c>
      <c r="K4504" t="str">
        <f>IF(COUNTIF(Customers!A:A, H4504)&gt;0, "Valid", "Invalid")</f>
        <v>Invalid</v>
      </c>
      <c r="L4504" t="str">
        <f t="shared" si="350"/>
        <v>12</v>
      </c>
      <c r="M4504" t="str">
        <f t="shared" si="351"/>
        <v>2023</v>
      </c>
      <c r="N4504">
        <f t="shared" si="352"/>
        <v>-30155.98</v>
      </c>
      <c r="O4504" t="str">
        <f t="shared" si="353"/>
        <v/>
      </c>
      <c r="P4504">
        <f t="shared" si="354"/>
        <v>30155.98</v>
      </c>
      <c r="Q4504" s="48" t="str">
        <f>IF(O4504="","",
   IF(OR(O4504&lt;EDA_Outlier_Analysis!$C$10, O4504&gt;EDA_Outlier_Analysis!$C$11),
      "Outlier",
      "Normal"))</f>
        <v/>
      </c>
      <c r="R4504" t="str">
        <f>IF(P4504="","",
   IF(OR(P4504 &lt; EDA_Outlier_Analysis!$F$7, P4504 &gt; EDA_Outlier_Analysis!$F$8),
      "Outlier",
      "Normal"))</f>
        <v>Normal</v>
      </c>
      <c r="S4504" t="str">
        <f>IF(N4504="","",
   IF(OR(N4504 &lt;EDA_Outlier_Analysis!$I$10, N4504 &gt; EDA_Outlier_Analysis!$I$11),
      "Outlier",
      "Normal"))</f>
        <v>Normal</v>
      </c>
    </row>
    <row r="4505" spans="1:19">
      <c r="A4505" t="s">
        <v>9979</v>
      </c>
      <c r="B4505" s="4">
        <v>44783</v>
      </c>
      <c r="C4505" s="2">
        <v>180221.42</v>
      </c>
      <c r="D4505" t="s">
        <v>849</v>
      </c>
      <c r="E4505" t="s">
        <v>850</v>
      </c>
      <c r="F4505" t="s">
        <v>10</v>
      </c>
      <c r="G4505" t="s">
        <v>20</v>
      </c>
      <c r="H4505" t="s">
        <v>635</v>
      </c>
      <c r="J4505" t="s">
        <v>9980</v>
      </c>
      <c r="K4505" t="str">
        <f>IF(COUNTIF(Customers!A:A, H4505)&gt;0, "Valid", "Invalid")</f>
        <v>Valid</v>
      </c>
      <c r="L4505" t="str">
        <f t="shared" si="350"/>
        <v>8</v>
      </c>
      <c r="M4505" t="str">
        <f t="shared" si="351"/>
        <v>2022</v>
      </c>
      <c r="N4505">
        <f t="shared" si="352"/>
        <v>180221.42</v>
      </c>
      <c r="O4505">
        <f t="shared" si="353"/>
        <v>180221.42</v>
      </c>
      <c r="P4505" t="str">
        <f t="shared" si="354"/>
        <v/>
      </c>
      <c r="Q4505" s="48" t="str">
        <f>IF(O4505="","",
   IF(OR(O4505&lt;EDA_Outlier_Analysis!$C$10, O4505&gt;EDA_Outlier_Analysis!$C$11),
      "Outlier",
      "Normal"))</f>
        <v>Normal</v>
      </c>
      <c r="R4505" t="str">
        <f>IF(P4505="","",
   IF(OR(P4505 &lt; EDA_Outlier_Analysis!$F$7, P4505 &gt; EDA_Outlier_Analysis!$F$8),
      "Outlier",
      "Normal"))</f>
        <v/>
      </c>
      <c r="S4505" t="str">
        <f>IF(N4505="","",
   IF(OR(N4505 &lt;EDA_Outlier_Analysis!$I$10, N4505 &gt; EDA_Outlier_Analysis!$I$11),
      "Outlier",
      "Normal"))</f>
        <v>Normal</v>
      </c>
    </row>
    <row r="4506" spans="1:19">
      <c r="A4506" t="s">
        <v>9981</v>
      </c>
      <c r="B4506" s="4">
        <v>44667</v>
      </c>
      <c r="C4506" s="2">
        <v>247309.49</v>
      </c>
      <c r="D4506" t="s">
        <v>849</v>
      </c>
      <c r="E4506" t="s">
        <v>850</v>
      </c>
      <c r="F4506" t="s">
        <v>10</v>
      </c>
      <c r="G4506" t="s">
        <v>20</v>
      </c>
      <c r="H4506" t="s">
        <v>693</v>
      </c>
      <c r="J4506" t="s">
        <v>9982</v>
      </c>
      <c r="K4506" t="str">
        <f>IF(COUNTIF(Customers!A:A, H4506)&gt;0, "Valid", "Invalid")</f>
        <v>Valid</v>
      </c>
      <c r="L4506" t="str">
        <f t="shared" si="350"/>
        <v>4</v>
      </c>
      <c r="M4506" t="str">
        <f t="shared" si="351"/>
        <v>2022</v>
      </c>
      <c r="N4506">
        <f t="shared" si="352"/>
        <v>247309.49</v>
      </c>
      <c r="O4506">
        <f t="shared" si="353"/>
        <v>247309.49</v>
      </c>
      <c r="P4506" t="str">
        <f t="shared" si="354"/>
        <v/>
      </c>
      <c r="Q4506" s="48" t="str">
        <f>IF(O4506="","",
   IF(OR(O4506&lt;EDA_Outlier_Analysis!$C$10, O4506&gt;EDA_Outlier_Analysis!$C$11),
      "Outlier",
      "Normal"))</f>
        <v>Normal</v>
      </c>
      <c r="R4506" t="str">
        <f>IF(P4506="","",
   IF(OR(P4506 &lt; EDA_Outlier_Analysis!$F$7, P4506 &gt; EDA_Outlier_Analysis!$F$8),
      "Outlier",
      "Normal"))</f>
        <v/>
      </c>
      <c r="S4506" t="str">
        <f>IF(N4506="","",
   IF(OR(N4506 &lt;EDA_Outlier_Analysis!$I$10, N4506 &gt; EDA_Outlier_Analysis!$I$11),
      "Outlier",
      "Normal"))</f>
        <v>Normal</v>
      </c>
    </row>
    <row r="4507" spans="1:19">
      <c r="A4507" t="s">
        <v>9983</v>
      </c>
      <c r="B4507" s="4">
        <v>44901</v>
      </c>
      <c r="C4507" s="2">
        <v>-28868.75</v>
      </c>
      <c r="D4507" t="s">
        <v>840</v>
      </c>
      <c r="E4507" t="s">
        <v>845</v>
      </c>
      <c r="F4507" t="s">
        <v>9</v>
      </c>
      <c r="G4507" t="s">
        <v>31</v>
      </c>
      <c r="I4507" t="s">
        <v>912</v>
      </c>
      <c r="J4507" t="s">
        <v>9984</v>
      </c>
      <c r="K4507" t="str">
        <f>IF(COUNTIF(Customers!A:A, H4507)&gt;0, "Valid", "Invalid")</f>
        <v>Invalid</v>
      </c>
      <c r="L4507" t="str">
        <f t="shared" si="350"/>
        <v>12</v>
      </c>
      <c r="M4507" t="str">
        <f t="shared" si="351"/>
        <v>2022</v>
      </c>
      <c r="N4507">
        <f t="shared" si="352"/>
        <v>-28868.75</v>
      </c>
      <c r="O4507" t="str">
        <f t="shared" si="353"/>
        <v/>
      </c>
      <c r="P4507">
        <f t="shared" si="354"/>
        <v>28868.75</v>
      </c>
      <c r="Q4507" s="48" t="str">
        <f>IF(O4507="","",
   IF(OR(O4507&lt;EDA_Outlier_Analysis!$C$10, O4507&gt;EDA_Outlier_Analysis!$C$11),
      "Outlier",
      "Normal"))</f>
        <v/>
      </c>
      <c r="R4507" t="str">
        <f>IF(P4507="","",
   IF(OR(P4507 &lt; EDA_Outlier_Analysis!$F$7, P4507 &gt; EDA_Outlier_Analysis!$F$8),
      "Outlier",
      "Normal"))</f>
        <v>Normal</v>
      </c>
      <c r="S4507" t="str">
        <f>IF(N4507="","",
   IF(OR(N4507 &lt;EDA_Outlier_Analysis!$I$10, N4507 &gt; EDA_Outlier_Analysis!$I$11),
      "Outlier",
      "Normal"))</f>
        <v>Normal</v>
      </c>
    </row>
    <row r="4508" spans="1:19">
      <c r="A4508" t="s">
        <v>9985</v>
      </c>
      <c r="B4508" s="4">
        <v>45237</v>
      </c>
      <c r="C4508" s="2">
        <v>-60393.88</v>
      </c>
      <c r="D4508" t="s">
        <v>840</v>
      </c>
      <c r="E4508" t="s">
        <v>905</v>
      </c>
      <c r="F4508" t="s">
        <v>11</v>
      </c>
      <c r="G4508" t="s">
        <v>20</v>
      </c>
      <c r="I4508" t="s">
        <v>1510</v>
      </c>
      <c r="J4508" t="s">
        <v>9986</v>
      </c>
      <c r="K4508" t="str">
        <f>IF(COUNTIF(Customers!A:A, H4508)&gt;0, "Valid", "Invalid")</f>
        <v>Invalid</v>
      </c>
      <c r="L4508" t="str">
        <f t="shared" si="350"/>
        <v>11</v>
      </c>
      <c r="M4508" t="str">
        <f t="shared" si="351"/>
        <v>2023</v>
      </c>
      <c r="N4508">
        <f t="shared" si="352"/>
        <v>-60393.88</v>
      </c>
      <c r="O4508" t="str">
        <f t="shared" si="353"/>
        <v/>
      </c>
      <c r="P4508">
        <f t="shared" si="354"/>
        <v>60393.88</v>
      </c>
      <c r="Q4508" s="48" t="str">
        <f>IF(O4508="","",
   IF(OR(O4508&lt;EDA_Outlier_Analysis!$C$10, O4508&gt;EDA_Outlier_Analysis!$C$11),
      "Outlier",
      "Normal"))</f>
        <v/>
      </c>
      <c r="R4508" t="str">
        <f>IF(P4508="","",
   IF(OR(P4508 &lt; EDA_Outlier_Analysis!$F$7, P4508 &gt; EDA_Outlier_Analysis!$F$8),
      "Outlier",
      "Normal"))</f>
        <v>Outlier</v>
      </c>
      <c r="S4508" t="str">
        <f>IF(N4508="","",
   IF(OR(N4508 &lt;EDA_Outlier_Analysis!$I$10, N4508 &gt; EDA_Outlier_Analysis!$I$11),
      "Outlier",
      "Normal"))</f>
        <v>Normal</v>
      </c>
    </row>
    <row r="4509" spans="1:19">
      <c r="A4509" t="s">
        <v>9987</v>
      </c>
      <c r="B4509" s="4">
        <v>45269</v>
      </c>
      <c r="C4509" s="2">
        <v>-46793.07</v>
      </c>
      <c r="D4509" t="s">
        <v>840</v>
      </c>
      <c r="E4509" t="s">
        <v>856</v>
      </c>
      <c r="F4509" t="s">
        <v>9</v>
      </c>
      <c r="G4509" t="s">
        <v>24</v>
      </c>
      <c r="I4509" t="s">
        <v>942</v>
      </c>
      <c r="J4509" t="s">
        <v>9988</v>
      </c>
      <c r="K4509" t="str">
        <f>IF(COUNTIF(Customers!A:A, H4509)&gt;0, "Valid", "Invalid")</f>
        <v>Invalid</v>
      </c>
      <c r="L4509" t="str">
        <f t="shared" si="350"/>
        <v>12</v>
      </c>
      <c r="M4509" t="str">
        <f t="shared" si="351"/>
        <v>2023</v>
      </c>
      <c r="N4509">
        <f t="shared" si="352"/>
        <v>-46793.07</v>
      </c>
      <c r="O4509" t="str">
        <f t="shared" si="353"/>
        <v/>
      </c>
      <c r="P4509">
        <f t="shared" si="354"/>
        <v>46793.07</v>
      </c>
      <c r="Q4509" s="48" t="str">
        <f>IF(O4509="","",
   IF(OR(O4509&lt;EDA_Outlier_Analysis!$C$10, O4509&gt;EDA_Outlier_Analysis!$C$11),
      "Outlier",
      "Normal"))</f>
        <v/>
      </c>
      <c r="R4509" t="str">
        <f>IF(P4509="","",
   IF(OR(P4509 &lt; EDA_Outlier_Analysis!$F$7, P4509 &gt; EDA_Outlier_Analysis!$F$8),
      "Outlier",
      "Normal"))</f>
        <v>Normal</v>
      </c>
      <c r="S4509" t="str">
        <f>IF(N4509="","",
   IF(OR(N4509 &lt;EDA_Outlier_Analysis!$I$10, N4509 &gt; EDA_Outlier_Analysis!$I$11),
      "Outlier",
      "Normal"))</f>
        <v>Normal</v>
      </c>
    </row>
    <row r="4510" spans="1:19">
      <c r="A4510" t="s">
        <v>9989</v>
      </c>
      <c r="B4510" s="4">
        <v>45058</v>
      </c>
      <c r="C4510" s="2">
        <v>-41547.01</v>
      </c>
      <c r="D4510" t="s">
        <v>840</v>
      </c>
      <c r="E4510" t="s">
        <v>845</v>
      </c>
      <c r="F4510" t="s">
        <v>10</v>
      </c>
      <c r="G4510" t="s">
        <v>24</v>
      </c>
      <c r="I4510" t="s">
        <v>1132</v>
      </c>
      <c r="J4510" t="s">
        <v>9990</v>
      </c>
      <c r="K4510" t="str">
        <f>IF(COUNTIF(Customers!A:A, H4510)&gt;0, "Valid", "Invalid")</f>
        <v>Invalid</v>
      </c>
      <c r="L4510" t="str">
        <f t="shared" si="350"/>
        <v>5</v>
      </c>
      <c r="M4510" t="str">
        <f t="shared" si="351"/>
        <v>2023</v>
      </c>
      <c r="N4510">
        <f t="shared" si="352"/>
        <v>-41547.01</v>
      </c>
      <c r="O4510" t="str">
        <f t="shared" si="353"/>
        <v/>
      </c>
      <c r="P4510">
        <f t="shared" si="354"/>
        <v>41547.01</v>
      </c>
      <c r="Q4510" s="48" t="str">
        <f>IF(O4510="","",
   IF(OR(O4510&lt;EDA_Outlier_Analysis!$C$10, O4510&gt;EDA_Outlier_Analysis!$C$11),
      "Outlier",
      "Normal"))</f>
        <v/>
      </c>
      <c r="R4510" t="str">
        <f>IF(P4510="","",
   IF(OR(P4510 &lt; EDA_Outlier_Analysis!$F$7, P4510 &gt; EDA_Outlier_Analysis!$F$8),
      "Outlier",
      "Normal"))</f>
        <v>Normal</v>
      </c>
      <c r="S4510" t="str">
        <f>IF(N4510="","",
   IF(OR(N4510 &lt;EDA_Outlier_Analysis!$I$10, N4510 &gt; EDA_Outlier_Analysis!$I$11),
      "Outlier",
      "Normal"))</f>
        <v>Normal</v>
      </c>
    </row>
    <row r="4511" spans="1:19">
      <c r="A4511" t="s">
        <v>9991</v>
      </c>
      <c r="B4511" s="4">
        <v>45150</v>
      </c>
      <c r="C4511" s="2">
        <v>152267.06</v>
      </c>
      <c r="D4511" t="s">
        <v>849</v>
      </c>
      <c r="E4511" t="s">
        <v>868</v>
      </c>
      <c r="F4511" t="s">
        <v>11</v>
      </c>
      <c r="G4511" t="s">
        <v>24</v>
      </c>
      <c r="H4511" t="s">
        <v>679</v>
      </c>
      <c r="J4511" t="s">
        <v>9992</v>
      </c>
      <c r="K4511" t="str">
        <f>IF(COUNTIF(Customers!A:A, H4511)&gt;0, "Valid", "Invalid")</f>
        <v>Valid</v>
      </c>
      <c r="L4511" t="str">
        <f t="shared" si="350"/>
        <v>8</v>
      </c>
      <c r="M4511" t="str">
        <f t="shared" si="351"/>
        <v>2023</v>
      </c>
      <c r="N4511">
        <f t="shared" si="352"/>
        <v>152267.06</v>
      </c>
      <c r="O4511">
        <f t="shared" si="353"/>
        <v>152267.06</v>
      </c>
      <c r="P4511" t="str">
        <f t="shared" si="354"/>
        <v/>
      </c>
      <c r="Q4511" s="48" t="str">
        <f>IF(O4511="","",
   IF(OR(O4511&lt;EDA_Outlier_Analysis!$C$10, O4511&gt;EDA_Outlier_Analysis!$C$11),
      "Outlier",
      "Normal"))</f>
        <v>Normal</v>
      </c>
      <c r="R4511" t="str">
        <f>IF(P4511="","",
   IF(OR(P4511 &lt; EDA_Outlier_Analysis!$F$7, P4511 &gt; EDA_Outlier_Analysis!$F$8),
      "Outlier",
      "Normal"))</f>
        <v/>
      </c>
      <c r="S4511" t="str">
        <f>IF(N4511="","",
   IF(OR(N4511 &lt;EDA_Outlier_Analysis!$I$10, N4511 &gt; EDA_Outlier_Analysis!$I$11),
      "Outlier",
      "Normal"))</f>
        <v>Normal</v>
      </c>
    </row>
    <row r="4512" spans="1:19">
      <c r="A4512" t="s">
        <v>9993</v>
      </c>
      <c r="B4512" s="4">
        <v>45199</v>
      </c>
      <c r="C4512" s="2">
        <v>135102.81</v>
      </c>
      <c r="D4512" t="s">
        <v>849</v>
      </c>
      <c r="E4512" t="s">
        <v>853</v>
      </c>
      <c r="F4512" t="s">
        <v>9</v>
      </c>
      <c r="G4512" t="s">
        <v>20</v>
      </c>
      <c r="H4512" t="s">
        <v>707</v>
      </c>
      <c r="J4512" t="s">
        <v>9994</v>
      </c>
      <c r="K4512" t="str">
        <f>IF(COUNTIF(Customers!A:A, H4512)&gt;0, "Valid", "Invalid")</f>
        <v>Valid</v>
      </c>
      <c r="L4512" t="str">
        <f t="shared" si="350"/>
        <v>9</v>
      </c>
      <c r="M4512" t="str">
        <f t="shared" si="351"/>
        <v>2023</v>
      </c>
      <c r="N4512">
        <f t="shared" si="352"/>
        <v>135102.81</v>
      </c>
      <c r="O4512">
        <f t="shared" si="353"/>
        <v>135102.81</v>
      </c>
      <c r="P4512" t="str">
        <f t="shared" si="354"/>
        <v/>
      </c>
      <c r="Q4512" s="48" t="str">
        <f>IF(O4512="","",
   IF(OR(O4512&lt;EDA_Outlier_Analysis!$C$10, O4512&gt;EDA_Outlier_Analysis!$C$11),
      "Outlier",
      "Normal"))</f>
        <v>Normal</v>
      </c>
      <c r="R4512" t="str">
        <f>IF(P4512="","",
   IF(OR(P4512 &lt; EDA_Outlier_Analysis!$F$7, P4512 &gt; EDA_Outlier_Analysis!$F$8),
      "Outlier",
      "Normal"))</f>
        <v/>
      </c>
      <c r="S4512" t="str">
        <f>IF(N4512="","",
   IF(OR(N4512 &lt;EDA_Outlier_Analysis!$I$10, N4512 &gt; EDA_Outlier_Analysis!$I$11),
      "Outlier",
      "Normal"))</f>
        <v>Normal</v>
      </c>
    </row>
    <row r="4513" spans="1:19">
      <c r="A4513" t="s">
        <v>9995</v>
      </c>
      <c r="B4513" s="4">
        <v>44593</v>
      </c>
      <c r="C4513" s="2">
        <v>-54840.18</v>
      </c>
      <c r="D4513" t="s">
        <v>840</v>
      </c>
      <c r="E4513" t="s">
        <v>856</v>
      </c>
      <c r="F4513" t="s">
        <v>9</v>
      </c>
      <c r="G4513" t="s">
        <v>20</v>
      </c>
      <c r="I4513" t="s">
        <v>1109</v>
      </c>
      <c r="J4513" t="s">
        <v>9996</v>
      </c>
      <c r="K4513" t="str">
        <f>IF(COUNTIF(Customers!A:A, H4513)&gt;0, "Valid", "Invalid")</f>
        <v>Invalid</v>
      </c>
      <c r="L4513" t="str">
        <f t="shared" si="350"/>
        <v>2</v>
      </c>
      <c r="M4513" t="str">
        <f t="shared" si="351"/>
        <v>2022</v>
      </c>
      <c r="N4513">
        <f t="shared" si="352"/>
        <v>-54840.18</v>
      </c>
      <c r="O4513" t="str">
        <f t="shared" si="353"/>
        <v/>
      </c>
      <c r="P4513">
        <f t="shared" si="354"/>
        <v>54840.18</v>
      </c>
      <c r="Q4513" s="48" t="str">
        <f>IF(O4513="","",
   IF(OR(O4513&lt;EDA_Outlier_Analysis!$C$10, O4513&gt;EDA_Outlier_Analysis!$C$11),
      "Outlier",
      "Normal"))</f>
        <v/>
      </c>
      <c r="R4513" t="str">
        <f>IF(P4513="","",
   IF(OR(P4513 &lt; EDA_Outlier_Analysis!$F$7, P4513 &gt; EDA_Outlier_Analysis!$F$8),
      "Outlier",
      "Normal"))</f>
        <v>Outlier</v>
      </c>
      <c r="S4513" t="str">
        <f>IF(N4513="","",
   IF(OR(N4513 &lt;EDA_Outlier_Analysis!$I$10, N4513 &gt; EDA_Outlier_Analysis!$I$11),
      "Outlier",
      "Normal"))</f>
        <v>Normal</v>
      </c>
    </row>
    <row r="4514" spans="1:19">
      <c r="A4514" t="s">
        <v>9997</v>
      </c>
      <c r="B4514" s="4">
        <v>44974</v>
      </c>
      <c r="C4514" s="2">
        <v>-12697.7</v>
      </c>
      <c r="D4514" t="s">
        <v>840</v>
      </c>
      <c r="E4514" t="s">
        <v>856</v>
      </c>
      <c r="F4514" t="s">
        <v>10</v>
      </c>
      <c r="G4514" t="s">
        <v>24</v>
      </c>
      <c r="I4514" t="s">
        <v>1284</v>
      </c>
      <c r="J4514" t="s">
        <v>9998</v>
      </c>
      <c r="K4514" t="str">
        <f>IF(COUNTIF(Customers!A:A, H4514)&gt;0, "Valid", "Invalid")</f>
        <v>Invalid</v>
      </c>
      <c r="L4514" t="str">
        <f t="shared" si="350"/>
        <v>2</v>
      </c>
      <c r="M4514" t="str">
        <f t="shared" si="351"/>
        <v>2023</v>
      </c>
      <c r="N4514">
        <f t="shared" si="352"/>
        <v>-12697.7</v>
      </c>
      <c r="O4514" t="str">
        <f t="shared" si="353"/>
        <v/>
      </c>
      <c r="P4514">
        <f t="shared" si="354"/>
        <v>12697.7</v>
      </c>
      <c r="Q4514" s="48" t="str">
        <f>IF(O4514="","",
   IF(OR(O4514&lt;EDA_Outlier_Analysis!$C$10, O4514&gt;EDA_Outlier_Analysis!$C$11),
      "Outlier",
      "Normal"))</f>
        <v/>
      </c>
      <c r="R4514" t="str">
        <f>IF(P4514="","",
   IF(OR(P4514 &lt; EDA_Outlier_Analysis!$F$7, P4514 &gt; EDA_Outlier_Analysis!$F$8),
      "Outlier",
      "Normal"))</f>
        <v>Outlier</v>
      </c>
      <c r="S4514" t="str">
        <f>IF(N4514="","",
   IF(OR(N4514 &lt;EDA_Outlier_Analysis!$I$10, N4514 &gt; EDA_Outlier_Analysis!$I$11),
      "Outlier",
      "Normal"))</f>
        <v>Normal</v>
      </c>
    </row>
    <row r="4515" spans="1:19">
      <c r="A4515" t="s">
        <v>9999</v>
      </c>
      <c r="B4515" s="4">
        <v>45026</v>
      </c>
      <c r="C4515" s="2">
        <v>-22180.47</v>
      </c>
      <c r="D4515" t="s">
        <v>840</v>
      </c>
      <c r="E4515" t="s">
        <v>864</v>
      </c>
      <c r="F4515" t="s">
        <v>10</v>
      </c>
      <c r="G4515" t="s">
        <v>34</v>
      </c>
      <c r="I4515" t="s">
        <v>1361</v>
      </c>
      <c r="J4515" t="s">
        <v>10000</v>
      </c>
      <c r="K4515" t="str">
        <f>IF(COUNTIF(Customers!A:A, H4515)&gt;0, "Valid", "Invalid")</f>
        <v>Invalid</v>
      </c>
      <c r="L4515" t="str">
        <f t="shared" si="350"/>
        <v>4</v>
      </c>
      <c r="M4515" t="str">
        <f t="shared" si="351"/>
        <v>2023</v>
      </c>
      <c r="N4515">
        <f t="shared" si="352"/>
        <v>-22180.47</v>
      </c>
      <c r="O4515" t="str">
        <f t="shared" si="353"/>
        <v/>
      </c>
      <c r="P4515">
        <f t="shared" si="354"/>
        <v>22180.47</v>
      </c>
      <c r="Q4515" s="48" t="str">
        <f>IF(O4515="","",
   IF(OR(O4515&lt;EDA_Outlier_Analysis!$C$10, O4515&gt;EDA_Outlier_Analysis!$C$11),
      "Outlier",
      "Normal"))</f>
        <v/>
      </c>
      <c r="R4515" t="str">
        <f>IF(P4515="","",
   IF(OR(P4515 &lt; EDA_Outlier_Analysis!$F$7, P4515 &gt; EDA_Outlier_Analysis!$F$8),
      "Outlier",
      "Normal"))</f>
        <v>Outlier</v>
      </c>
      <c r="S4515" t="str">
        <f>IF(N4515="","",
   IF(OR(N4515 &lt;EDA_Outlier_Analysis!$I$10, N4515 &gt; EDA_Outlier_Analysis!$I$11),
      "Outlier",
      "Normal"))</f>
        <v>Normal</v>
      </c>
    </row>
    <row r="4516" spans="1:19">
      <c r="A4516" t="s">
        <v>10001</v>
      </c>
      <c r="B4516" s="4">
        <v>44694</v>
      </c>
      <c r="C4516" s="2">
        <v>-37026.480000000003</v>
      </c>
      <c r="D4516" t="s">
        <v>840</v>
      </c>
      <c r="E4516" t="s">
        <v>905</v>
      </c>
      <c r="F4516" t="s">
        <v>9</v>
      </c>
      <c r="G4516" t="s">
        <v>31</v>
      </c>
      <c r="I4516" t="s">
        <v>1394</v>
      </c>
      <c r="J4516" t="s">
        <v>10002</v>
      </c>
      <c r="K4516" t="str">
        <f>IF(COUNTIF(Customers!A:A, H4516)&gt;0, "Valid", "Invalid")</f>
        <v>Invalid</v>
      </c>
      <c r="L4516" t="str">
        <f t="shared" si="350"/>
        <v>5</v>
      </c>
      <c r="M4516" t="str">
        <f t="shared" si="351"/>
        <v>2022</v>
      </c>
      <c r="N4516">
        <f t="shared" si="352"/>
        <v>-37026.480000000003</v>
      </c>
      <c r="O4516" t="str">
        <f t="shared" si="353"/>
        <v/>
      </c>
      <c r="P4516">
        <f t="shared" si="354"/>
        <v>37026.480000000003</v>
      </c>
      <c r="Q4516" s="48" t="str">
        <f>IF(O4516="","",
   IF(OR(O4516&lt;EDA_Outlier_Analysis!$C$10, O4516&gt;EDA_Outlier_Analysis!$C$11),
      "Outlier",
      "Normal"))</f>
        <v/>
      </c>
      <c r="R4516" t="str">
        <f>IF(P4516="","",
   IF(OR(P4516 &lt; EDA_Outlier_Analysis!$F$7, P4516 &gt; EDA_Outlier_Analysis!$F$8),
      "Outlier",
      "Normal"))</f>
        <v>Normal</v>
      </c>
      <c r="S4516" t="str">
        <f>IF(N4516="","",
   IF(OR(N4516 &lt;EDA_Outlier_Analysis!$I$10, N4516 &gt; EDA_Outlier_Analysis!$I$11),
      "Outlier",
      "Normal"))</f>
        <v>Normal</v>
      </c>
    </row>
    <row r="4517" spans="1:19">
      <c r="A4517" t="s">
        <v>10003</v>
      </c>
      <c r="B4517" s="4">
        <v>44986</v>
      </c>
      <c r="C4517" s="2">
        <v>19557.009999999998</v>
      </c>
      <c r="D4517" t="s">
        <v>971</v>
      </c>
      <c r="E4517" t="s">
        <v>971</v>
      </c>
      <c r="F4517" t="s">
        <v>9</v>
      </c>
      <c r="G4517" t="s">
        <v>24</v>
      </c>
      <c r="J4517" t="s">
        <v>10004</v>
      </c>
      <c r="K4517" t="str">
        <f>IF(COUNTIF(Customers!A:A, H4517)&gt;0, "Valid", "Invalid")</f>
        <v>Invalid</v>
      </c>
      <c r="L4517" t="str">
        <f t="shared" si="350"/>
        <v>3</v>
      </c>
      <c r="M4517" t="str">
        <f t="shared" si="351"/>
        <v>2023</v>
      </c>
      <c r="N4517">
        <f t="shared" si="352"/>
        <v>-19557.009999999998</v>
      </c>
      <c r="O4517" t="str">
        <f t="shared" si="353"/>
        <v/>
      </c>
      <c r="P4517" t="str">
        <f t="shared" si="354"/>
        <v/>
      </c>
      <c r="Q4517" s="48" t="str">
        <f>IF(O4517="","",
   IF(OR(O4517&lt;EDA_Outlier_Analysis!$C$10, O4517&gt;EDA_Outlier_Analysis!$C$11),
      "Outlier",
      "Normal"))</f>
        <v/>
      </c>
      <c r="R4517" t="str">
        <f>IF(P4517="","",
   IF(OR(P4517 &lt; EDA_Outlier_Analysis!$F$7, P4517 &gt; EDA_Outlier_Analysis!$F$8),
      "Outlier",
      "Normal"))</f>
        <v/>
      </c>
      <c r="S4517" t="str">
        <f>IF(N4517="","",
   IF(OR(N4517 &lt;EDA_Outlier_Analysis!$I$10, N4517 &gt; EDA_Outlier_Analysis!$I$11),
      "Outlier",
      "Normal"))</f>
        <v>Normal</v>
      </c>
    </row>
    <row r="4518" spans="1:19">
      <c r="A4518" t="s">
        <v>10005</v>
      </c>
      <c r="B4518" s="4">
        <v>45226</v>
      </c>
      <c r="C4518" s="2">
        <v>31337.29</v>
      </c>
      <c r="D4518" t="s">
        <v>1345</v>
      </c>
      <c r="E4518" t="s">
        <v>1345</v>
      </c>
      <c r="F4518" t="s">
        <v>10</v>
      </c>
      <c r="G4518" t="s">
        <v>20</v>
      </c>
      <c r="J4518" t="s">
        <v>10006</v>
      </c>
      <c r="K4518" t="str">
        <f>IF(COUNTIF(Customers!A:A, H4518)&gt;0, "Valid", "Invalid")</f>
        <v>Invalid</v>
      </c>
      <c r="L4518" t="str">
        <f t="shared" si="350"/>
        <v>10</v>
      </c>
      <c r="M4518" t="str">
        <f t="shared" si="351"/>
        <v>2023</v>
      </c>
      <c r="N4518">
        <f t="shared" si="352"/>
        <v>-31337.29</v>
      </c>
      <c r="O4518" t="str">
        <f t="shared" si="353"/>
        <v/>
      </c>
      <c r="P4518" t="str">
        <f t="shared" si="354"/>
        <v/>
      </c>
      <c r="Q4518" s="48" t="str">
        <f>IF(O4518="","",
   IF(OR(O4518&lt;EDA_Outlier_Analysis!$C$10, O4518&gt;EDA_Outlier_Analysis!$C$11),
      "Outlier",
      "Normal"))</f>
        <v/>
      </c>
      <c r="R4518" t="str">
        <f>IF(P4518="","",
   IF(OR(P4518 &lt; EDA_Outlier_Analysis!$F$7, P4518 &gt; EDA_Outlier_Analysis!$F$8),
      "Outlier",
      "Normal"))</f>
        <v/>
      </c>
      <c r="S4518" t="str">
        <f>IF(N4518="","",
   IF(OR(N4518 &lt;EDA_Outlier_Analysis!$I$10, N4518 &gt; EDA_Outlier_Analysis!$I$11),
      "Outlier",
      "Normal"))</f>
        <v>Normal</v>
      </c>
    </row>
    <row r="4519" spans="1:19">
      <c r="A4519" t="s">
        <v>10007</v>
      </c>
      <c r="B4519" s="4">
        <v>44614</v>
      </c>
      <c r="C4519" s="2">
        <v>-43664.33</v>
      </c>
      <c r="D4519" t="s">
        <v>840</v>
      </c>
      <c r="E4519" t="s">
        <v>864</v>
      </c>
      <c r="F4519" t="s">
        <v>10</v>
      </c>
      <c r="G4519" t="s">
        <v>24</v>
      </c>
      <c r="I4519" t="s">
        <v>857</v>
      </c>
      <c r="J4519" t="s">
        <v>10008</v>
      </c>
      <c r="K4519" t="str">
        <f>IF(COUNTIF(Customers!A:A, H4519)&gt;0, "Valid", "Invalid")</f>
        <v>Invalid</v>
      </c>
      <c r="L4519" t="str">
        <f t="shared" si="350"/>
        <v>2</v>
      </c>
      <c r="M4519" t="str">
        <f t="shared" si="351"/>
        <v>2022</v>
      </c>
      <c r="N4519">
        <f t="shared" si="352"/>
        <v>-43664.33</v>
      </c>
      <c r="O4519" t="str">
        <f t="shared" si="353"/>
        <v/>
      </c>
      <c r="P4519">
        <f t="shared" si="354"/>
        <v>43664.33</v>
      </c>
      <c r="Q4519" s="48" t="str">
        <f>IF(O4519="","",
   IF(OR(O4519&lt;EDA_Outlier_Analysis!$C$10, O4519&gt;EDA_Outlier_Analysis!$C$11),
      "Outlier",
      "Normal"))</f>
        <v/>
      </c>
      <c r="R4519" t="str">
        <f>IF(P4519="","",
   IF(OR(P4519 &lt; EDA_Outlier_Analysis!$F$7, P4519 &gt; EDA_Outlier_Analysis!$F$8),
      "Outlier",
      "Normal"))</f>
        <v>Normal</v>
      </c>
      <c r="S4519" t="str">
        <f>IF(N4519="","",
   IF(OR(N4519 &lt;EDA_Outlier_Analysis!$I$10, N4519 &gt; EDA_Outlier_Analysis!$I$11),
      "Outlier",
      "Normal"))</f>
        <v>Normal</v>
      </c>
    </row>
    <row r="4520" spans="1:19">
      <c r="A4520" t="s">
        <v>10009</v>
      </c>
      <c r="B4520" s="4">
        <v>45143</v>
      </c>
      <c r="C4520" s="2">
        <v>14249.09</v>
      </c>
      <c r="D4520" t="s">
        <v>873</v>
      </c>
      <c r="E4520" t="s">
        <v>873</v>
      </c>
      <c r="F4520" t="s">
        <v>10</v>
      </c>
      <c r="G4520" t="s">
        <v>31</v>
      </c>
      <c r="J4520" t="s">
        <v>10010</v>
      </c>
      <c r="K4520" t="str">
        <f>IF(COUNTIF(Customers!A:A, H4520)&gt;0, "Valid", "Invalid")</f>
        <v>Invalid</v>
      </c>
      <c r="L4520" t="str">
        <f t="shared" si="350"/>
        <v>8</v>
      </c>
      <c r="M4520" t="str">
        <f t="shared" si="351"/>
        <v>2023</v>
      </c>
      <c r="N4520">
        <f t="shared" si="352"/>
        <v>-14249.09</v>
      </c>
      <c r="O4520" t="str">
        <f t="shared" si="353"/>
        <v/>
      </c>
      <c r="P4520" t="str">
        <f t="shared" si="354"/>
        <v/>
      </c>
      <c r="Q4520" s="48" t="str">
        <f>IF(O4520="","",
   IF(OR(O4520&lt;EDA_Outlier_Analysis!$C$10, O4520&gt;EDA_Outlier_Analysis!$C$11),
      "Outlier",
      "Normal"))</f>
        <v/>
      </c>
      <c r="R4520" t="str">
        <f>IF(P4520="","",
   IF(OR(P4520 &lt; EDA_Outlier_Analysis!$F$7, P4520 &gt; EDA_Outlier_Analysis!$F$8),
      "Outlier",
      "Normal"))</f>
        <v/>
      </c>
      <c r="S4520" t="str">
        <f>IF(N4520="","",
   IF(OR(N4520 &lt;EDA_Outlier_Analysis!$I$10, N4520 &gt; EDA_Outlier_Analysis!$I$11),
      "Outlier",
      "Normal"))</f>
        <v>Normal</v>
      </c>
    </row>
    <row r="4521" spans="1:19">
      <c r="A4521" t="s">
        <v>10011</v>
      </c>
      <c r="B4521" s="4">
        <v>45067</v>
      </c>
      <c r="C4521" s="2">
        <v>-10499.66</v>
      </c>
      <c r="D4521" t="s">
        <v>840</v>
      </c>
      <c r="E4521" t="s">
        <v>845</v>
      </c>
      <c r="F4521" t="s">
        <v>10</v>
      </c>
      <c r="G4521" t="s">
        <v>20</v>
      </c>
      <c r="I4521" t="s">
        <v>1358</v>
      </c>
      <c r="J4521" t="s">
        <v>10012</v>
      </c>
      <c r="K4521" t="str">
        <f>IF(COUNTIF(Customers!A:A, H4521)&gt;0, "Valid", "Invalid")</f>
        <v>Invalid</v>
      </c>
      <c r="L4521" t="str">
        <f t="shared" si="350"/>
        <v>5</v>
      </c>
      <c r="M4521" t="str">
        <f t="shared" si="351"/>
        <v>2023</v>
      </c>
      <c r="N4521">
        <f t="shared" si="352"/>
        <v>-10499.66</v>
      </c>
      <c r="O4521" t="str">
        <f t="shared" si="353"/>
        <v/>
      </c>
      <c r="P4521">
        <f t="shared" si="354"/>
        <v>10499.66</v>
      </c>
      <c r="Q4521" s="48" t="str">
        <f>IF(O4521="","",
   IF(OR(O4521&lt;EDA_Outlier_Analysis!$C$10, O4521&gt;EDA_Outlier_Analysis!$C$11),
      "Outlier",
      "Normal"))</f>
        <v/>
      </c>
      <c r="R4521" t="str">
        <f>IF(P4521="","",
   IF(OR(P4521 &lt; EDA_Outlier_Analysis!$F$7, P4521 &gt; EDA_Outlier_Analysis!$F$8),
      "Outlier",
      "Normal"))</f>
        <v>Outlier</v>
      </c>
      <c r="S4521" t="str">
        <f>IF(N4521="","",
   IF(OR(N4521 &lt;EDA_Outlier_Analysis!$I$10, N4521 &gt; EDA_Outlier_Analysis!$I$11),
      "Outlier",
      "Normal"))</f>
        <v>Normal</v>
      </c>
    </row>
    <row r="4522" spans="1:19">
      <c r="A4522" t="s">
        <v>10013</v>
      </c>
      <c r="B4522" s="4">
        <v>45140</v>
      </c>
      <c r="C4522" s="2">
        <v>275222.42</v>
      </c>
      <c r="D4522" t="s">
        <v>849</v>
      </c>
      <c r="E4522" t="s">
        <v>853</v>
      </c>
      <c r="F4522" t="s">
        <v>11</v>
      </c>
      <c r="G4522" t="s">
        <v>34</v>
      </c>
      <c r="H4522" t="s">
        <v>233</v>
      </c>
      <c r="J4522" t="s">
        <v>10014</v>
      </c>
      <c r="K4522" t="str">
        <f>IF(COUNTIF(Customers!A:A, H4522)&gt;0, "Valid", "Invalid")</f>
        <v>Valid</v>
      </c>
      <c r="L4522" t="str">
        <f t="shared" si="350"/>
        <v>8</v>
      </c>
      <c r="M4522" t="str">
        <f t="shared" si="351"/>
        <v>2023</v>
      </c>
      <c r="N4522">
        <f t="shared" si="352"/>
        <v>275222.42</v>
      </c>
      <c r="O4522">
        <f t="shared" si="353"/>
        <v>275222.42</v>
      </c>
      <c r="P4522" t="str">
        <f t="shared" si="354"/>
        <v/>
      </c>
      <c r="Q4522" s="48" t="str">
        <f>IF(O4522="","",
   IF(OR(O4522&lt;EDA_Outlier_Analysis!$C$10, O4522&gt;EDA_Outlier_Analysis!$C$11),
      "Outlier",
      "Normal"))</f>
        <v>Normal</v>
      </c>
      <c r="R4522" t="str">
        <f>IF(P4522="","",
   IF(OR(P4522 &lt; EDA_Outlier_Analysis!$F$7, P4522 &gt; EDA_Outlier_Analysis!$F$8),
      "Outlier",
      "Normal"))</f>
        <v/>
      </c>
      <c r="S4522" t="str">
        <f>IF(N4522="","",
   IF(OR(N4522 &lt;EDA_Outlier_Analysis!$I$10, N4522 &gt; EDA_Outlier_Analysis!$I$11),
      "Outlier",
      "Normal"))</f>
        <v>Normal</v>
      </c>
    </row>
    <row r="4523" spans="1:19">
      <c r="A4523" t="s">
        <v>10015</v>
      </c>
      <c r="B4523" s="4">
        <v>44941</v>
      </c>
      <c r="C4523" s="2">
        <v>106692.47</v>
      </c>
      <c r="D4523" t="s">
        <v>849</v>
      </c>
      <c r="E4523" t="s">
        <v>850</v>
      </c>
      <c r="F4523" t="s">
        <v>10</v>
      </c>
      <c r="G4523" t="s">
        <v>31</v>
      </c>
      <c r="H4523" t="s">
        <v>751</v>
      </c>
      <c r="J4523" t="s">
        <v>10016</v>
      </c>
      <c r="K4523" t="str">
        <f>IF(COUNTIF(Customers!A:A, H4523)&gt;0, "Valid", "Invalid")</f>
        <v>Valid</v>
      </c>
      <c r="L4523" t="str">
        <f t="shared" si="350"/>
        <v>1</v>
      </c>
      <c r="M4523" t="str">
        <f t="shared" si="351"/>
        <v>2023</v>
      </c>
      <c r="N4523">
        <f t="shared" si="352"/>
        <v>106692.47</v>
      </c>
      <c r="O4523">
        <f t="shared" si="353"/>
        <v>106692.47</v>
      </c>
      <c r="P4523" t="str">
        <f t="shared" si="354"/>
        <v/>
      </c>
      <c r="Q4523" s="48" t="str">
        <f>IF(O4523="","",
   IF(OR(O4523&lt;EDA_Outlier_Analysis!$C$10, O4523&gt;EDA_Outlier_Analysis!$C$11),
      "Outlier",
      "Normal"))</f>
        <v>Normal</v>
      </c>
      <c r="R4523" t="str">
        <f>IF(P4523="","",
   IF(OR(P4523 &lt; EDA_Outlier_Analysis!$F$7, P4523 &gt; EDA_Outlier_Analysis!$F$8),
      "Outlier",
      "Normal"))</f>
        <v/>
      </c>
      <c r="S4523" t="str">
        <f>IF(N4523="","",
   IF(OR(N4523 &lt;EDA_Outlier_Analysis!$I$10, N4523 &gt; EDA_Outlier_Analysis!$I$11),
      "Outlier",
      "Normal"))</f>
        <v>Normal</v>
      </c>
    </row>
    <row r="4524" spans="1:19">
      <c r="A4524" t="s">
        <v>10017</v>
      </c>
      <c r="B4524" s="4">
        <v>45020</v>
      </c>
      <c r="C4524" s="2">
        <v>147550.39999999999</v>
      </c>
      <c r="D4524" t="s">
        <v>849</v>
      </c>
      <c r="E4524" t="s">
        <v>868</v>
      </c>
      <c r="F4524" t="s">
        <v>11</v>
      </c>
      <c r="G4524" t="s">
        <v>31</v>
      </c>
      <c r="H4524" t="s">
        <v>133</v>
      </c>
      <c r="J4524" t="s">
        <v>10018</v>
      </c>
      <c r="K4524" t="str">
        <f>IF(COUNTIF(Customers!A:A, H4524)&gt;0, "Valid", "Invalid")</f>
        <v>Valid</v>
      </c>
      <c r="L4524" t="str">
        <f t="shared" si="350"/>
        <v>4</v>
      </c>
      <c r="M4524" t="str">
        <f t="shared" si="351"/>
        <v>2023</v>
      </c>
      <c r="N4524">
        <f t="shared" si="352"/>
        <v>147550.39999999999</v>
      </c>
      <c r="O4524">
        <f t="shared" si="353"/>
        <v>147550.39999999999</v>
      </c>
      <c r="P4524" t="str">
        <f t="shared" si="354"/>
        <v/>
      </c>
      <c r="Q4524" s="48" t="str">
        <f>IF(O4524="","",
   IF(OR(O4524&lt;EDA_Outlier_Analysis!$C$10, O4524&gt;EDA_Outlier_Analysis!$C$11),
      "Outlier",
      "Normal"))</f>
        <v>Normal</v>
      </c>
      <c r="R4524" t="str">
        <f>IF(P4524="","",
   IF(OR(P4524 &lt; EDA_Outlier_Analysis!$F$7, P4524 &gt; EDA_Outlier_Analysis!$F$8),
      "Outlier",
      "Normal"))</f>
        <v/>
      </c>
      <c r="S4524" t="str">
        <f>IF(N4524="","",
   IF(OR(N4524 &lt;EDA_Outlier_Analysis!$I$10, N4524 &gt; EDA_Outlier_Analysis!$I$11),
      "Outlier",
      "Normal"))</f>
        <v>Normal</v>
      </c>
    </row>
    <row r="4525" spans="1:19">
      <c r="A4525" t="s">
        <v>10019</v>
      </c>
      <c r="B4525" s="4">
        <v>45132</v>
      </c>
      <c r="C4525" s="2">
        <v>-42736.35</v>
      </c>
      <c r="D4525" t="s">
        <v>840</v>
      </c>
      <c r="E4525" t="s">
        <v>864</v>
      </c>
      <c r="F4525" t="s">
        <v>9</v>
      </c>
      <c r="G4525" t="s">
        <v>24</v>
      </c>
      <c r="I4525" t="s">
        <v>1714</v>
      </c>
      <c r="J4525" t="s">
        <v>10020</v>
      </c>
      <c r="K4525" t="str">
        <f>IF(COUNTIF(Customers!A:A, H4525)&gt;0, "Valid", "Invalid")</f>
        <v>Invalid</v>
      </c>
      <c r="L4525" t="str">
        <f t="shared" si="350"/>
        <v>7</v>
      </c>
      <c r="M4525" t="str">
        <f t="shared" si="351"/>
        <v>2023</v>
      </c>
      <c r="N4525">
        <f t="shared" si="352"/>
        <v>-42736.35</v>
      </c>
      <c r="O4525" t="str">
        <f t="shared" si="353"/>
        <v/>
      </c>
      <c r="P4525">
        <f t="shared" si="354"/>
        <v>42736.35</v>
      </c>
      <c r="Q4525" s="48" t="str">
        <f>IF(O4525="","",
   IF(OR(O4525&lt;EDA_Outlier_Analysis!$C$10, O4525&gt;EDA_Outlier_Analysis!$C$11),
      "Outlier",
      "Normal"))</f>
        <v/>
      </c>
      <c r="R4525" t="str">
        <f>IF(P4525="","",
   IF(OR(P4525 &lt; EDA_Outlier_Analysis!$F$7, P4525 &gt; EDA_Outlier_Analysis!$F$8),
      "Outlier",
      "Normal"))</f>
        <v>Normal</v>
      </c>
      <c r="S4525" t="str">
        <f>IF(N4525="","",
   IF(OR(N4525 &lt;EDA_Outlier_Analysis!$I$10, N4525 &gt; EDA_Outlier_Analysis!$I$11),
      "Outlier",
      "Normal"))</f>
        <v>Normal</v>
      </c>
    </row>
    <row r="4526" spans="1:19">
      <c r="A4526" t="s">
        <v>10021</v>
      </c>
      <c r="B4526" s="4">
        <v>44917</v>
      </c>
      <c r="C4526" s="2">
        <v>-49698.82</v>
      </c>
      <c r="D4526" t="s">
        <v>840</v>
      </c>
      <c r="E4526" t="s">
        <v>856</v>
      </c>
      <c r="F4526" t="s">
        <v>9</v>
      </c>
      <c r="G4526" t="s">
        <v>24</v>
      </c>
      <c r="I4526" t="s">
        <v>1093</v>
      </c>
      <c r="J4526" t="s">
        <v>10022</v>
      </c>
      <c r="K4526" t="str">
        <f>IF(COUNTIF(Customers!A:A, H4526)&gt;0, "Valid", "Invalid")</f>
        <v>Invalid</v>
      </c>
      <c r="L4526" t="str">
        <f t="shared" si="350"/>
        <v>12</v>
      </c>
      <c r="M4526" t="str">
        <f t="shared" si="351"/>
        <v>2022</v>
      </c>
      <c r="N4526">
        <f t="shared" si="352"/>
        <v>-49698.82</v>
      </c>
      <c r="O4526" t="str">
        <f t="shared" si="353"/>
        <v/>
      </c>
      <c r="P4526">
        <f t="shared" si="354"/>
        <v>49698.82</v>
      </c>
      <c r="Q4526" s="48" t="str">
        <f>IF(O4526="","",
   IF(OR(O4526&lt;EDA_Outlier_Analysis!$C$10, O4526&gt;EDA_Outlier_Analysis!$C$11),
      "Outlier",
      "Normal"))</f>
        <v/>
      </c>
      <c r="R4526" t="str">
        <f>IF(P4526="","",
   IF(OR(P4526 &lt; EDA_Outlier_Analysis!$F$7, P4526 &gt; EDA_Outlier_Analysis!$F$8),
      "Outlier",
      "Normal"))</f>
        <v>Normal</v>
      </c>
      <c r="S4526" t="str">
        <f>IF(N4526="","",
   IF(OR(N4526 &lt;EDA_Outlier_Analysis!$I$10, N4526 &gt; EDA_Outlier_Analysis!$I$11),
      "Outlier",
      "Normal"))</f>
        <v>Normal</v>
      </c>
    </row>
    <row r="4527" spans="1:19">
      <c r="A4527" t="s">
        <v>10023</v>
      </c>
      <c r="B4527" s="4">
        <v>44867</v>
      </c>
      <c r="C4527" s="2">
        <v>-53916.46</v>
      </c>
      <c r="D4527" t="s">
        <v>840</v>
      </c>
      <c r="E4527" t="s">
        <v>856</v>
      </c>
      <c r="F4527" t="s">
        <v>9</v>
      </c>
      <c r="G4527" t="s">
        <v>20</v>
      </c>
      <c r="I4527" t="s">
        <v>954</v>
      </c>
      <c r="J4527" t="s">
        <v>10024</v>
      </c>
      <c r="K4527" t="str">
        <f>IF(COUNTIF(Customers!A:A, H4527)&gt;0, "Valid", "Invalid")</f>
        <v>Invalid</v>
      </c>
      <c r="L4527" t="str">
        <f t="shared" si="350"/>
        <v>11</v>
      </c>
      <c r="M4527" t="str">
        <f t="shared" si="351"/>
        <v>2022</v>
      </c>
      <c r="N4527">
        <f t="shared" si="352"/>
        <v>-53916.46</v>
      </c>
      <c r="O4527" t="str">
        <f t="shared" si="353"/>
        <v/>
      </c>
      <c r="P4527">
        <f t="shared" si="354"/>
        <v>53916.46</v>
      </c>
      <c r="Q4527" s="48" t="str">
        <f>IF(O4527="","",
   IF(OR(O4527&lt;EDA_Outlier_Analysis!$C$10, O4527&gt;EDA_Outlier_Analysis!$C$11),
      "Outlier",
      "Normal"))</f>
        <v/>
      </c>
      <c r="R4527" t="str">
        <f>IF(P4527="","",
   IF(OR(P4527 &lt; EDA_Outlier_Analysis!$F$7, P4527 &gt; EDA_Outlier_Analysis!$F$8),
      "Outlier",
      "Normal"))</f>
        <v>Outlier</v>
      </c>
      <c r="S4527" t="str">
        <f>IF(N4527="","",
   IF(OR(N4527 &lt;EDA_Outlier_Analysis!$I$10, N4527 &gt; EDA_Outlier_Analysis!$I$11),
      "Outlier",
      "Normal"))</f>
        <v>Normal</v>
      </c>
    </row>
    <row r="4528" spans="1:19">
      <c r="A4528" t="s">
        <v>10025</v>
      </c>
      <c r="B4528" s="4">
        <v>45150</v>
      </c>
      <c r="C4528" s="2">
        <v>-52981.38</v>
      </c>
      <c r="D4528" t="s">
        <v>840</v>
      </c>
      <c r="E4528" t="s">
        <v>905</v>
      </c>
      <c r="F4528" t="s">
        <v>10</v>
      </c>
      <c r="G4528" t="s">
        <v>24</v>
      </c>
      <c r="I4528" t="s">
        <v>1010</v>
      </c>
      <c r="J4528" t="s">
        <v>10026</v>
      </c>
      <c r="K4528" t="str">
        <f>IF(COUNTIF(Customers!A:A, H4528)&gt;0, "Valid", "Invalid")</f>
        <v>Invalid</v>
      </c>
      <c r="L4528" t="str">
        <f t="shared" si="350"/>
        <v>8</v>
      </c>
      <c r="M4528" t="str">
        <f t="shared" si="351"/>
        <v>2023</v>
      </c>
      <c r="N4528">
        <f t="shared" si="352"/>
        <v>-52981.38</v>
      </c>
      <c r="O4528" t="str">
        <f t="shared" si="353"/>
        <v/>
      </c>
      <c r="P4528">
        <f t="shared" si="354"/>
        <v>52981.38</v>
      </c>
      <c r="Q4528" s="48" t="str">
        <f>IF(O4528="","",
   IF(OR(O4528&lt;EDA_Outlier_Analysis!$C$10, O4528&gt;EDA_Outlier_Analysis!$C$11),
      "Outlier",
      "Normal"))</f>
        <v/>
      </c>
      <c r="R4528" t="str">
        <f>IF(P4528="","",
   IF(OR(P4528 &lt; EDA_Outlier_Analysis!$F$7, P4528 &gt; EDA_Outlier_Analysis!$F$8),
      "Outlier",
      "Normal"))</f>
        <v>Normal</v>
      </c>
      <c r="S4528" t="str">
        <f>IF(N4528="","",
   IF(OR(N4528 &lt;EDA_Outlier_Analysis!$I$10, N4528 &gt; EDA_Outlier_Analysis!$I$11),
      "Outlier",
      "Normal"))</f>
        <v>Normal</v>
      </c>
    </row>
    <row r="4529" spans="1:19">
      <c r="A4529" t="s">
        <v>10027</v>
      </c>
      <c r="B4529" s="4">
        <v>45011</v>
      </c>
      <c r="C4529" s="2">
        <v>-2000</v>
      </c>
      <c r="D4529" t="s">
        <v>840</v>
      </c>
      <c r="E4529" t="s">
        <v>856</v>
      </c>
      <c r="F4529" t="s">
        <v>9</v>
      </c>
      <c r="G4529" t="s">
        <v>24</v>
      </c>
      <c r="I4529" t="s">
        <v>954</v>
      </c>
      <c r="J4529" t="s">
        <v>10028</v>
      </c>
      <c r="K4529" t="str">
        <f>IF(COUNTIF(Customers!A:A, H4529)&gt;0, "Valid", "Invalid")</f>
        <v>Invalid</v>
      </c>
      <c r="L4529" t="str">
        <f t="shared" si="350"/>
        <v>3</v>
      </c>
      <c r="M4529" t="str">
        <f t="shared" si="351"/>
        <v>2023</v>
      </c>
      <c r="N4529">
        <f t="shared" si="352"/>
        <v>-2000</v>
      </c>
      <c r="O4529" t="str">
        <f t="shared" si="353"/>
        <v/>
      </c>
      <c r="P4529">
        <f t="shared" si="354"/>
        <v>2000</v>
      </c>
      <c r="Q4529" s="48" t="str">
        <f>IF(O4529="","",
   IF(OR(O4529&lt;EDA_Outlier_Analysis!$C$10, O4529&gt;EDA_Outlier_Analysis!$C$11),
      "Outlier",
      "Normal"))</f>
        <v/>
      </c>
      <c r="R4529" t="str">
        <f>IF(P4529="","",
   IF(OR(P4529 &lt; EDA_Outlier_Analysis!$F$7, P4529 &gt; EDA_Outlier_Analysis!$F$8),
      "Outlier",
      "Normal"))</f>
        <v>Outlier</v>
      </c>
      <c r="S4529" t="str">
        <f>IF(N4529="","",
   IF(OR(N4529 &lt;EDA_Outlier_Analysis!$I$10, N4529 &gt; EDA_Outlier_Analysis!$I$11),
      "Outlier",
      "Normal"))</f>
        <v>Normal</v>
      </c>
    </row>
    <row r="4530" spans="1:19">
      <c r="A4530" t="s">
        <v>10029</v>
      </c>
      <c r="B4530" s="4">
        <v>45083</v>
      </c>
      <c r="C4530" s="2">
        <v>-21552.62</v>
      </c>
      <c r="D4530" t="s">
        <v>840</v>
      </c>
      <c r="E4530" t="s">
        <v>845</v>
      </c>
      <c r="F4530" t="s">
        <v>9</v>
      </c>
      <c r="G4530" t="s">
        <v>20</v>
      </c>
      <c r="I4530" t="s">
        <v>932</v>
      </c>
      <c r="J4530" t="s">
        <v>10030</v>
      </c>
      <c r="K4530" t="str">
        <f>IF(COUNTIF(Customers!A:A, H4530)&gt;0, "Valid", "Invalid")</f>
        <v>Invalid</v>
      </c>
      <c r="L4530" t="str">
        <f t="shared" si="350"/>
        <v>6</v>
      </c>
      <c r="M4530" t="str">
        <f t="shared" si="351"/>
        <v>2023</v>
      </c>
      <c r="N4530">
        <f t="shared" si="352"/>
        <v>-21552.62</v>
      </c>
      <c r="O4530" t="str">
        <f t="shared" si="353"/>
        <v/>
      </c>
      <c r="P4530">
        <f t="shared" si="354"/>
        <v>21552.62</v>
      </c>
      <c r="Q4530" s="48" t="str">
        <f>IF(O4530="","",
   IF(OR(O4530&lt;EDA_Outlier_Analysis!$C$10, O4530&gt;EDA_Outlier_Analysis!$C$11),
      "Outlier",
      "Normal"))</f>
        <v/>
      </c>
      <c r="R4530" t="str">
        <f>IF(P4530="","",
   IF(OR(P4530 &lt; EDA_Outlier_Analysis!$F$7, P4530 &gt; EDA_Outlier_Analysis!$F$8),
      "Outlier",
      "Normal"))</f>
        <v>Outlier</v>
      </c>
      <c r="S4530" t="str">
        <f>IF(N4530="","",
   IF(OR(N4530 &lt;EDA_Outlier_Analysis!$I$10, N4530 &gt; EDA_Outlier_Analysis!$I$11),
      "Outlier",
      "Normal"))</f>
        <v>Normal</v>
      </c>
    </row>
    <row r="4531" spans="1:19">
      <c r="A4531" t="s">
        <v>10031</v>
      </c>
      <c r="B4531" s="4">
        <v>44645</v>
      </c>
      <c r="C4531" s="2">
        <v>137710.04999999999</v>
      </c>
      <c r="D4531" t="s">
        <v>849</v>
      </c>
      <c r="E4531" t="s">
        <v>868</v>
      </c>
      <c r="F4531" t="s">
        <v>10</v>
      </c>
      <c r="G4531" t="s">
        <v>34</v>
      </c>
      <c r="H4531" t="s">
        <v>227</v>
      </c>
      <c r="J4531" t="s">
        <v>10032</v>
      </c>
      <c r="K4531" t="str">
        <f>IF(COUNTIF(Customers!A:A, H4531)&gt;0, "Valid", "Invalid")</f>
        <v>Valid</v>
      </c>
      <c r="L4531" t="str">
        <f t="shared" si="350"/>
        <v>3</v>
      </c>
      <c r="M4531" t="str">
        <f t="shared" si="351"/>
        <v>2022</v>
      </c>
      <c r="N4531">
        <f t="shared" si="352"/>
        <v>137710.04999999999</v>
      </c>
      <c r="O4531">
        <f t="shared" si="353"/>
        <v>137710.04999999999</v>
      </c>
      <c r="P4531" t="str">
        <f t="shared" si="354"/>
        <v/>
      </c>
      <c r="Q4531" s="48" t="str">
        <f>IF(O4531="","",
   IF(OR(O4531&lt;EDA_Outlier_Analysis!$C$10, O4531&gt;EDA_Outlier_Analysis!$C$11),
      "Outlier",
      "Normal"))</f>
        <v>Normal</v>
      </c>
      <c r="R4531" t="str">
        <f>IF(P4531="","",
   IF(OR(P4531 &lt; EDA_Outlier_Analysis!$F$7, P4531 &gt; EDA_Outlier_Analysis!$F$8),
      "Outlier",
      "Normal"))</f>
        <v/>
      </c>
      <c r="S4531" t="str">
        <f>IF(N4531="","",
   IF(OR(N4531 &lt;EDA_Outlier_Analysis!$I$10, N4531 &gt; EDA_Outlier_Analysis!$I$11),
      "Outlier",
      "Normal"))</f>
        <v>Normal</v>
      </c>
    </row>
    <row r="4532" spans="1:19">
      <c r="A4532" t="s">
        <v>10033</v>
      </c>
      <c r="B4532" s="4">
        <v>44998</v>
      </c>
      <c r="C4532" s="2">
        <v>168668.01</v>
      </c>
      <c r="D4532" t="s">
        <v>849</v>
      </c>
      <c r="E4532" t="s">
        <v>868</v>
      </c>
      <c r="F4532" t="s">
        <v>10</v>
      </c>
      <c r="G4532" t="s">
        <v>31</v>
      </c>
      <c r="H4532" t="s">
        <v>701</v>
      </c>
      <c r="J4532" t="s">
        <v>10034</v>
      </c>
      <c r="K4532" t="str">
        <f>IF(COUNTIF(Customers!A:A, H4532)&gt;0, "Valid", "Invalid")</f>
        <v>Valid</v>
      </c>
      <c r="L4532" t="str">
        <f t="shared" si="350"/>
        <v>3</v>
      </c>
      <c r="M4532" t="str">
        <f t="shared" si="351"/>
        <v>2023</v>
      </c>
      <c r="N4532">
        <f t="shared" si="352"/>
        <v>168668.01</v>
      </c>
      <c r="O4532">
        <f t="shared" si="353"/>
        <v>168668.01</v>
      </c>
      <c r="P4532" t="str">
        <f t="shared" si="354"/>
        <v/>
      </c>
      <c r="Q4532" s="48" t="str">
        <f>IF(O4532="","",
   IF(OR(O4532&lt;EDA_Outlier_Analysis!$C$10, O4532&gt;EDA_Outlier_Analysis!$C$11),
      "Outlier",
      "Normal"))</f>
        <v>Normal</v>
      </c>
      <c r="R4532" t="str">
        <f>IF(P4532="","",
   IF(OR(P4532 &lt; EDA_Outlier_Analysis!$F$7, P4532 &gt; EDA_Outlier_Analysis!$F$8),
      "Outlier",
      "Normal"))</f>
        <v/>
      </c>
      <c r="S4532" t="str">
        <f>IF(N4532="","",
   IF(OR(N4532 &lt;EDA_Outlier_Analysis!$I$10, N4532 &gt; EDA_Outlier_Analysis!$I$11),
      "Outlier",
      "Normal"))</f>
        <v>Normal</v>
      </c>
    </row>
    <row r="4533" spans="1:19">
      <c r="A4533" t="s">
        <v>10035</v>
      </c>
      <c r="B4533" s="4">
        <v>45044</v>
      </c>
      <c r="C4533" s="2">
        <v>-28499.05</v>
      </c>
      <c r="D4533" t="s">
        <v>840</v>
      </c>
      <c r="E4533" t="s">
        <v>864</v>
      </c>
      <c r="F4533" t="s">
        <v>10</v>
      </c>
      <c r="G4533" t="s">
        <v>34</v>
      </c>
      <c r="I4533" t="s">
        <v>939</v>
      </c>
      <c r="J4533" t="s">
        <v>10036</v>
      </c>
      <c r="K4533" t="str">
        <f>IF(COUNTIF(Customers!A:A, H4533)&gt;0, "Valid", "Invalid")</f>
        <v>Invalid</v>
      </c>
      <c r="L4533" t="str">
        <f t="shared" si="350"/>
        <v>4</v>
      </c>
      <c r="M4533" t="str">
        <f t="shared" si="351"/>
        <v>2023</v>
      </c>
      <c r="N4533">
        <f t="shared" si="352"/>
        <v>-28499.05</v>
      </c>
      <c r="O4533" t="str">
        <f t="shared" si="353"/>
        <v/>
      </c>
      <c r="P4533">
        <f t="shared" si="354"/>
        <v>28499.05</v>
      </c>
      <c r="Q4533" s="48" t="str">
        <f>IF(O4533="","",
   IF(OR(O4533&lt;EDA_Outlier_Analysis!$C$10, O4533&gt;EDA_Outlier_Analysis!$C$11),
      "Outlier",
      "Normal"))</f>
        <v/>
      </c>
      <c r="R4533" t="str">
        <f>IF(P4533="","",
   IF(OR(P4533 &lt; EDA_Outlier_Analysis!$F$7, P4533 &gt; EDA_Outlier_Analysis!$F$8),
      "Outlier",
      "Normal"))</f>
        <v>Normal</v>
      </c>
      <c r="S4533" t="str">
        <f>IF(N4533="","",
   IF(OR(N4533 &lt;EDA_Outlier_Analysis!$I$10, N4533 &gt; EDA_Outlier_Analysis!$I$11),
      "Outlier",
      "Normal"))</f>
        <v>Normal</v>
      </c>
    </row>
    <row r="4534" spans="1:19">
      <c r="A4534" t="s">
        <v>10037</v>
      </c>
      <c r="B4534" s="4">
        <v>45151</v>
      </c>
      <c r="C4534" s="2">
        <v>31183.93</v>
      </c>
      <c r="D4534" t="s">
        <v>971</v>
      </c>
      <c r="E4534" t="s">
        <v>971</v>
      </c>
      <c r="F4534" t="s">
        <v>10</v>
      </c>
      <c r="G4534" t="s">
        <v>34</v>
      </c>
      <c r="J4534" t="s">
        <v>10038</v>
      </c>
      <c r="K4534" t="str">
        <f>IF(COUNTIF(Customers!A:A, H4534)&gt;0, "Valid", "Invalid")</f>
        <v>Invalid</v>
      </c>
      <c r="L4534" t="str">
        <f t="shared" si="350"/>
        <v>8</v>
      </c>
      <c r="M4534" t="str">
        <f t="shared" si="351"/>
        <v>2023</v>
      </c>
      <c r="N4534">
        <f t="shared" si="352"/>
        <v>-31183.93</v>
      </c>
      <c r="O4534" t="str">
        <f t="shared" si="353"/>
        <v/>
      </c>
      <c r="P4534" t="str">
        <f t="shared" si="354"/>
        <v/>
      </c>
      <c r="Q4534" s="48" t="str">
        <f>IF(O4534="","",
   IF(OR(O4534&lt;EDA_Outlier_Analysis!$C$10, O4534&gt;EDA_Outlier_Analysis!$C$11),
      "Outlier",
      "Normal"))</f>
        <v/>
      </c>
      <c r="R4534" t="str">
        <f>IF(P4534="","",
   IF(OR(P4534 &lt; EDA_Outlier_Analysis!$F$7, P4534 &gt; EDA_Outlier_Analysis!$F$8),
      "Outlier",
      "Normal"))</f>
        <v/>
      </c>
      <c r="S4534" t="str">
        <f>IF(N4534="","",
   IF(OR(N4534 &lt;EDA_Outlier_Analysis!$I$10, N4534 &gt; EDA_Outlier_Analysis!$I$11),
      "Outlier",
      "Normal"))</f>
        <v>Normal</v>
      </c>
    </row>
    <row r="4535" spans="1:19">
      <c r="A4535" t="s">
        <v>10039</v>
      </c>
      <c r="B4535" s="4">
        <v>44872</v>
      </c>
      <c r="C4535" s="2">
        <v>191586.99</v>
      </c>
      <c r="D4535" t="s">
        <v>849</v>
      </c>
      <c r="E4535" t="s">
        <v>853</v>
      </c>
      <c r="F4535" t="s">
        <v>9</v>
      </c>
      <c r="G4535" t="s">
        <v>20</v>
      </c>
      <c r="H4535" t="s">
        <v>219</v>
      </c>
      <c r="J4535" t="s">
        <v>10040</v>
      </c>
      <c r="K4535" t="str">
        <f>IF(COUNTIF(Customers!A:A, H4535)&gt;0, "Valid", "Invalid")</f>
        <v>Valid</v>
      </c>
      <c r="L4535" t="str">
        <f t="shared" si="350"/>
        <v>11</v>
      </c>
      <c r="M4535" t="str">
        <f t="shared" si="351"/>
        <v>2022</v>
      </c>
      <c r="N4535">
        <f t="shared" si="352"/>
        <v>191586.99</v>
      </c>
      <c r="O4535">
        <f t="shared" si="353"/>
        <v>191586.99</v>
      </c>
      <c r="P4535" t="str">
        <f t="shared" si="354"/>
        <v/>
      </c>
      <c r="Q4535" s="48" t="str">
        <f>IF(O4535="","",
   IF(OR(O4535&lt;EDA_Outlier_Analysis!$C$10, O4535&gt;EDA_Outlier_Analysis!$C$11),
      "Outlier",
      "Normal"))</f>
        <v>Normal</v>
      </c>
      <c r="R4535" t="str">
        <f>IF(P4535="","",
   IF(OR(P4535 &lt; EDA_Outlier_Analysis!$F$7, P4535 &gt; EDA_Outlier_Analysis!$F$8),
      "Outlier",
      "Normal"))</f>
        <v/>
      </c>
      <c r="S4535" t="str">
        <f>IF(N4535="","",
   IF(OR(N4535 &lt;EDA_Outlier_Analysis!$I$10, N4535 &gt; EDA_Outlier_Analysis!$I$11),
      "Outlier",
      "Normal"))</f>
        <v>Normal</v>
      </c>
    </row>
    <row r="4536" spans="1:19">
      <c r="A4536" t="s">
        <v>10041</v>
      </c>
      <c r="B4536" s="4">
        <v>44853</v>
      </c>
      <c r="C4536" s="2">
        <v>160433.53</v>
      </c>
      <c r="D4536" t="s">
        <v>849</v>
      </c>
      <c r="E4536" t="s">
        <v>853</v>
      </c>
      <c r="F4536" t="s">
        <v>11</v>
      </c>
      <c r="G4536" t="s">
        <v>34</v>
      </c>
      <c r="H4536" t="s">
        <v>507</v>
      </c>
      <c r="J4536" t="s">
        <v>10042</v>
      </c>
      <c r="K4536" t="str">
        <f>IF(COUNTIF(Customers!A:A, H4536)&gt;0, "Valid", "Invalid")</f>
        <v>Valid</v>
      </c>
      <c r="L4536" t="str">
        <f t="shared" si="350"/>
        <v>10</v>
      </c>
      <c r="M4536" t="str">
        <f t="shared" si="351"/>
        <v>2022</v>
      </c>
      <c r="N4536">
        <f t="shared" si="352"/>
        <v>160433.53</v>
      </c>
      <c r="O4536">
        <f t="shared" si="353"/>
        <v>160433.53</v>
      </c>
      <c r="P4536" t="str">
        <f t="shared" si="354"/>
        <v/>
      </c>
      <c r="Q4536" s="48" t="str">
        <f>IF(O4536="","",
   IF(OR(O4536&lt;EDA_Outlier_Analysis!$C$10, O4536&gt;EDA_Outlier_Analysis!$C$11),
      "Outlier",
      "Normal"))</f>
        <v>Normal</v>
      </c>
      <c r="R4536" t="str">
        <f>IF(P4536="","",
   IF(OR(P4536 &lt; EDA_Outlier_Analysis!$F$7, P4536 &gt; EDA_Outlier_Analysis!$F$8),
      "Outlier",
      "Normal"))</f>
        <v/>
      </c>
      <c r="S4536" t="str">
        <f>IF(N4536="","",
   IF(OR(N4536 &lt;EDA_Outlier_Analysis!$I$10, N4536 &gt; EDA_Outlier_Analysis!$I$11),
      "Outlier",
      "Normal"))</f>
        <v>Normal</v>
      </c>
    </row>
    <row r="4537" spans="1:19">
      <c r="A4537" t="s">
        <v>10043</v>
      </c>
      <c r="B4537" s="4">
        <v>45019</v>
      </c>
      <c r="C4537" s="2">
        <v>143026.15</v>
      </c>
      <c r="D4537" t="s">
        <v>849</v>
      </c>
      <c r="E4537" t="s">
        <v>868</v>
      </c>
      <c r="F4537" t="s">
        <v>9</v>
      </c>
      <c r="G4537" t="s">
        <v>31</v>
      </c>
      <c r="H4537" t="s">
        <v>331</v>
      </c>
      <c r="J4537" t="s">
        <v>10044</v>
      </c>
      <c r="K4537" t="str">
        <f>IF(COUNTIF(Customers!A:A, H4537)&gt;0, "Valid", "Invalid")</f>
        <v>Valid</v>
      </c>
      <c r="L4537" t="str">
        <f t="shared" si="350"/>
        <v>4</v>
      </c>
      <c r="M4537" t="str">
        <f t="shared" si="351"/>
        <v>2023</v>
      </c>
      <c r="N4537">
        <f t="shared" si="352"/>
        <v>143026.15</v>
      </c>
      <c r="O4537">
        <f t="shared" si="353"/>
        <v>143026.15</v>
      </c>
      <c r="P4537" t="str">
        <f t="shared" si="354"/>
        <v/>
      </c>
      <c r="Q4537" s="48" t="str">
        <f>IF(O4537="","",
   IF(OR(O4537&lt;EDA_Outlier_Analysis!$C$10, O4537&gt;EDA_Outlier_Analysis!$C$11),
      "Outlier",
      "Normal"))</f>
        <v>Normal</v>
      </c>
      <c r="R4537" t="str">
        <f>IF(P4537="","",
   IF(OR(P4537 &lt; EDA_Outlier_Analysis!$F$7, P4537 &gt; EDA_Outlier_Analysis!$F$8),
      "Outlier",
      "Normal"))</f>
        <v/>
      </c>
      <c r="S4537" t="str">
        <f>IF(N4537="","",
   IF(OR(N4537 &lt;EDA_Outlier_Analysis!$I$10, N4537 &gt; EDA_Outlier_Analysis!$I$11),
      "Outlier",
      "Normal"))</f>
        <v>Normal</v>
      </c>
    </row>
    <row r="4538" spans="1:19">
      <c r="A4538" t="s">
        <v>10045</v>
      </c>
      <c r="B4538" s="4">
        <v>44643</v>
      </c>
      <c r="C4538" s="2">
        <v>-38920.15</v>
      </c>
      <c r="D4538" t="s">
        <v>840</v>
      </c>
      <c r="E4538" t="s">
        <v>878</v>
      </c>
      <c r="F4538" t="s">
        <v>11</v>
      </c>
      <c r="G4538" t="s">
        <v>31</v>
      </c>
      <c r="I4538" t="s">
        <v>2914</v>
      </c>
      <c r="J4538" t="s">
        <v>10046</v>
      </c>
      <c r="K4538" t="str">
        <f>IF(COUNTIF(Customers!A:A, H4538)&gt;0, "Valid", "Invalid")</f>
        <v>Invalid</v>
      </c>
      <c r="L4538" t="str">
        <f t="shared" si="350"/>
        <v>3</v>
      </c>
      <c r="M4538" t="str">
        <f t="shared" si="351"/>
        <v>2022</v>
      </c>
      <c r="N4538">
        <f t="shared" si="352"/>
        <v>-38920.15</v>
      </c>
      <c r="O4538" t="str">
        <f t="shared" si="353"/>
        <v/>
      </c>
      <c r="P4538">
        <f t="shared" si="354"/>
        <v>38920.15</v>
      </c>
      <c r="Q4538" s="48" t="str">
        <f>IF(O4538="","",
   IF(OR(O4538&lt;EDA_Outlier_Analysis!$C$10, O4538&gt;EDA_Outlier_Analysis!$C$11),
      "Outlier",
      "Normal"))</f>
        <v/>
      </c>
      <c r="R4538" t="str">
        <f>IF(P4538="","",
   IF(OR(P4538 &lt; EDA_Outlier_Analysis!$F$7, P4538 &gt; EDA_Outlier_Analysis!$F$8),
      "Outlier",
      "Normal"))</f>
        <v>Normal</v>
      </c>
      <c r="S4538" t="str">
        <f>IF(N4538="","",
   IF(OR(N4538 &lt;EDA_Outlier_Analysis!$I$10, N4538 &gt; EDA_Outlier_Analysis!$I$11),
      "Outlier",
      "Normal"))</f>
        <v>Normal</v>
      </c>
    </row>
    <row r="4539" spans="1:19">
      <c r="A4539" t="s">
        <v>10047</v>
      </c>
      <c r="B4539" s="4">
        <v>44706</v>
      </c>
      <c r="C4539" s="2">
        <v>-57126.28</v>
      </c>
      <c r="D4539" t="s">
        <v>840</v>
      </c>
      <c r="E4539" t="s">
        <v>841</v>
      </c>
      <c r="F4539" t="s">
        <v>10</v>
      </c>
      <c r="G4539" t="s">
        <v>31</v>
      </c>
      <c r="I4539" t="s">
        <v>1453</v>
      </c>
      <c r="J4539" t="s">
        <v>10048</v>
      </c>
      <c r="K4539" t="str">
        <f>IF(COUNTIF(Customers!A:A, H4539)&gt;0, "Valid", "Invalid")</f>
        <v>Invalid</v>
      </c>
      <c r="L4539" t="str">
        <f t="shared" si="350"/>
        <v>5</v>
      </c>
      <c r="M4539" t="str">
        <f t="shared" si="351"/>
        <v>2022</v>
      </c>
      <c r="N4539">
        <f t="shared" si="352"/>
        <v>-57126.28</v>
      </c>
      <c r="O4539" t="str">
        <f t="shared" si="353"/>
        <v/>
      </c>
      <c r="P4539">
        <f t="shared" si="354"/>
        <v>57126.28</v>
      </c>
      <c r="Q4539" s="48" t="str">
        <f>IF(O4539="","",
   IF(OR(O4539&lt;EDA_Outlier_Analysis!$C$10, O4539&gt;EDA_Outlier_Analysis!$C$11),
      "Outlier",
      "Normal"))</f>
        <v/>
      </c>
      <c r="R4539" t="str">
        <f>IF(P4539="","",
   IF(OR(P4539 &lt; EDA_Outlier_Analysis!$F$7, P4539 &gt; EDA_Outlier_Analysis!$F$8),
      "Outlier",
      "Normal"))</f>
        <v>Outlier</v>
      </c>
      <c r="S4539" t="str">
        <f>IF(N4539="","",
   IF(OR(N4539 &lt;EDA_Outlier_Analysis!$I$10, N4539 &gt; EDA_Outlier_Analysis!$I$11),
      "Outlier",
      "Normal"))</f>
        <v>Normal</v>
      </c>
    </row>
    <row r="4540" spans="1:19">
      <c r="A4540" t="s">
        <v>10049</v>
      </c>
      <c r="B4540" s="4">
        <v>44691</v>
      </c>
      <c r="C4540" s="2">
        <v>183350.72</v>
      </c>
      <c r="D4540" t="s">
        <v>849</v>
      </c>
      <c r="E4540" t="s">
        <v>868</v>
      </c>
      <c r="F4540" t="s">
        <v>11</v>
      </c>
      <c r="G4540" t="s">
        <v>24</v>
      </c>
      <c r="H4540" t="s">
        <v>189</v>
      </c>
      <c r="J4540" t="s">
        <v>10050</v>
      </c>
      <c r="K4540" t="str">
        <f>IF(COUNTIF(Customers!A:A, H4540)&gt;0, "Valid", "Invalid")</f>
        <v>Valid</v>
      </c>
      <c r="L4540" t="str">
        <f t="shared" si="350"/>
        <v>5</v>
      </c>
      <c r="M4540" t="str">
        <f t="shared" si="351"/>
        <v>2022</v>
      </c>
      <c r="N4540">
        <f t="shared" si="352"/>
        <v>183350.72</v>
      </c>
      <c r="O4540">
        <f t="shared" si="353"/>
        <v>183350.72</v>
      </c>
      <c r="P4540" t="str">
        <f t="shared" si="354"/>
        <v/>
      </c>
      <c r="Q4540" s="48" t="str">
        <f>IF(O4540="","",
   IF(OR(O4540&lt;EDA_Outlier_Analysis!$C$10, O4540&gt;EDA_Outlier_Analysis!$C$11),
      "Outlier",
      "Normal"))</f>
        <v>Normal</v>
      </c>
      <c r="R4540" t="str">
        <f>IF(P4540="","",
   IF(OR(P4540 &lt; EDA_Outlier_Analysis!$F$7, P4540 &gt; EDA_Outlier_Analysis!$F$8),
      "Outlier",
      "Normal"))</f>
        <v/>
      </c>
      <c r="S4540" t="str">
        <f>IF(N4540="","",
   IF(OR(N4540 &lt;EDA_Outlier_Analysis!$I$10, N4540 &gt; EDA_Outlier_Analysis!$I$11),
      "Outlier",
      "Normal"))</f>
        <v>Normal</v>
      </c>
    </row>
    <row r="4541" spans="1:19">
      <c r="A4541" t="s">
        <v>10051</v>
      </c>
      <c r="B4541" s="4">
        <v>44929</v>
      </c>
      <c r="C4541" s="2">
        <v>179989.07</v>
      </c>
      <c r="D4541" t="s">
        <v>849</v>
      </c>
      <c r="E4541" t="s">
        <v>850</v>
      </c>
      <c r="F4541" t="s">
        <v>11</v>
      </c>
      <c r="G4541" t="s">
        <v>31</v>
      </c>
      <c r="H4541" t="s">
        <v>523</v>
      </c>
      <c r="J4541" t="s">
        <v>10052</v>
      </c>
      <c r="K4541" t="str">
        <f>IF(COUNTIF(Customers!A:A, H4541)&gt;0, "Valid", "Invalid")</f>
        <v>Valid</v>
      </c>
      <c r="L4541" t="str">
        <f t="shared" si="350"/>
        <v>1</v>
      </c>
      <c r="M4541" t="str">
        <f t="shared" si="351"/>
        <v>2023</v>
      </c>
      <c r="N4541">
        <f t="shared" si="352"/>
        <v>179989.07</v>
      </c>
      <c r="O4541">
        <f t="shared" si="353"/>
        <v>179989.07</v>
      </c>
      <c r="P4541" t="str">
        <f t="shared" si="354"/>
        <v/>
      </c>
      <c r="Q4541" s="48" t="str">
        <f>IF(O4541="","",
   IF(OR(O4541&lt;EDA_Outlier_Analysis!$C$10, O4541&gt;EDA_Outlier_Analysis!$C$11),
      "Outlier",
      "Normal"))</f>
        <v>Normal</v>
      </c>
      <c r="R4541" t="str">
        <f>IF(P4541="","",
   IF(OR(P4541 &lt; EDA_Outlier_Analysis!$F$7, P4541 &gt; EDA_Outlier_Analysis!$F$8),
      "Outlier",
      "Normal"))</f>
        <v/>
      </c>
      <c r="S4541" t="str">
        <f>IF(N4541="","",
   IF(OR(N4541 &lt;EDA_Outlier_Analysis!$I$10, N4541 &gt; EDA_Outlier_Analysis!$I$11),
      "Outlier",
      "Normal"))</f>
        <v>Normal</v>
      </c>
    </row>
    <row r="4542" spans="1:19">
      <c r="A4542" t="s">
        <v>10053</v>
      </c>
      <c r="B4542" s="4">
        <v>44905</v>
      </c>
      <c r="C4542" s="2">
        <v>-5782.61</v>
      </c>
      <c r="D4542" t="s">
        <v>840</v>
      </c>
      <c r="E4542" t="s">
        <v>878</v>
      </c>
      <c r="F4542" t="s">
        <v>9</v>
      </c>
      <c r="G4542" t="s">
        <v>34</v>
      </c>
      <c r="I4542" t="s">
        <v>1368</v>
      </c>
      <c r="J4542" t="s">
        <v>10054</v>
      </c>
      <c r="K4542" t="str">
        <f>IF(COUNTIF(Customers!A:A, H4542)&gt;0, "Valid", "Invalid")</f>
        <v>Invalid</v>
      </c>
      <c r="L4542" t="str">
        <f t="shared" si="350"/>
        <v>12</v>
      </c>
      <c r="M4542" t="str">
        <f t="shared" si="351"/>
        <v>2022</v>
      </c>
      <c r="N4542">
        <f t="shared" si="352"/>
        <v>-5782.61</v>
      </c>
      <c r="O4542" t="str">
        <f t="shared" si="353"/>
        <v/>
      </c>
      <c r="P4542">
        <f t="shared" si="354"/>
        <v>5782.61</v>
      </c>
      <c r="Q4542" s="48" t="str">
        <f>IF(O4542="","",
   IF(OR(O4542&lt;EDA_Outlier_Analysis!$C$10, O4542&gt;EDA_Outlier_Analysis!$C$11),
      "Outlier",
      "Normal"))</f>
        <v/>
      </c>
      <c r="R4542" t="str">
        <f>IF(P4542="","",
   IF(OR(P4542 &lt; EDA_Outlier_Analysis!$F$7, P4542 &gt; EDA_Outlier_Analysis!$F$8),
      "Outlier",
      "Normal"))</f>
        <v>Outlier</v>
      </c>
      <c r="S4542" t="str">
        <f>IF(N4542="","",
   IF(OR(N4542 &lt;EDA_Outlier_Analysis!$I$10, N4542 &gt; EDA_Outlier_Analysis!$I$11),
      "Outlier",
      "Normal"))</f>
        <v>Normal</v>
      </c>
    </row>
    <row r="4543" spans="1:19">
      <c r="A4543" t="s">
        <v>10055</v>
      </c>
      <c r="B4543" s="4">
        <v>44674</v>
      </c>
      <c r="C4543" s="2">
        <v>-38585.51</v>
      </c>
      <c r="D4543" t="s">
        <v>840</v>
      </c>
      <c r="E4543" t="s">
        <v>856</v>
      </c>
      <c r="F4543" t="s">
        <v>11</v>
      </c>
      <c r="G4543" t="s">
        <v>34</v>
      </c>
      <c r="I4543" t="s">
        <v>1485</v>
      </c>
      <c r="J4543" t="s">
        <v>10056</v>
      </c>
      <c r="K4543" t="str">
        <f>IF(COUNTIF(Customers!A:A, H4543)&gt;0, "Valid", "Invalid")</f>
        <v>Invalid</v>
      </c>
      <c r="L4543" t="str">
        <f t="shared" si="350"/>
        <v>4</v>
      </c>
      <c r="M4543" t="str">
        <f t="shared" si="351"/>
        <v>2022</v>
      </c>
      <c r="N4543">
        <f t="shared" si="352"/>
        <v>-38585.51</v>
      </c>
      <c r="O4543" t="str">
        <f t="shared" si="353"/>
        <v/>
      </c>
      <c r="P4543">
        <f t="shared" si="354"/>
        <v>38585.51</v>
      </c>
      <c r="Q4543" s="48" t="str">
        <f>IF(O4543="","",
   IF(OR(O4543&lt;EDA_Outlier_Analysis!$C$10, O4543&gt;EDA_Outlier_Analysis!$C$11),
      "Outlier",
      "Normal"))</f>
        <v/>
      </c>
      <c r="R4543" t="str">
        <f>IF(P4543="","",
   IF(OR(P4543 &lt; EDA_Outlier_Analysis!$F$7, P4543 &gt; EDA_Outlier_Analysis!$F$8),
      "Outlier",
      "Normal"))</f>
        <v>Normal</v>
      </c>
      <c r="S4543" t="str">
        <f>IF(N4543="","",
   IF(OR(N4543 &lt;EDA_Outlier_Analysis!$I$10, N4543 &gt; EDA_Outlier_Analysis!$I$11),
      "Outlier",
      "Normal"))</f>
        <v>Normal</v>
      </c>
    </row>
    <row r="4544" spans="1:19">
      <c r="A4544" t="s">
        <v>10057</v>
      </c>
      <c r="B4544" s="4">
        <v>45242</v>
      </c>
      <c r="C4544" s="2">
        <v>-6466.66</v>
      </c>
      <c r="D4544" t="s">
        <v>840</v>
      </c>
      <c r="E4544" t="s">
        <v>864</v>
      </c>
      <c r="F4544" t="s">
        <v>9</v>
      </c>
      <c r="G4544" t="s">
        <v>34</v>
      </c>
      <c r="I4544" t="s">
        <v>1013</v>
      </c>
      <c r="J4544" t="s">
        <v>10058</v>
      </c>
      <c r="K4544" t="str">
        <f>IF(COUNTIF(Customers!A:A, H4544)&gt;0, "Valid", "Invalid")</f>
        <v>Invalid</v>
      </c>
      <c r="L4544" t="str">
        <f t="shared" si="350"/>
        <v>11</v>
      </c>
      <c r="M4544" t="str">
        <f t="shared" si="351"/>
        <v>2023</v>
      </c>
      <c r="N4544">
        <f t="shared" si="352"/>
        <v>-6466.66</v>
      </c>
      <c r="O4544" t="str">
        <f t="shared" si="353"/>
        <v/>
      </c>
      <c r="P4544">
        <f t="shared" si="354"/>
        <v>6466.66</v>
      </c>
      <c r="Q4544" s="48" t="str">
        <f>IF(O4544="","",
   IF(OR(O4544&lt;EDA_Outlier_Analysis!$C$10, O4544&gt;EDA_Outlier_Analysis!$C$11),
      "Outlier",
      "Normal"))</f>
        <v/>
      </c>
      <c r="R4544" t="str">
        <f>IF(P4544="","",
   IF(OR(P4544 &lt; EDA_Outlier_Analysis!$F$7, P4544 &gt; EDA_Outlier_Analysis!$F$8),
      "Outlier",
      "Normal"))</f>
        <v>Outlier</v>
      </c>
      <c r="S4544" t="str">
        <f>IF(N4544="","",
   IF(OR(N4544 &lt;EDA_Outlier_Analysis!$I$10, N4544 &gt; EDA_Outlier_Analysis!$I$11),
      "Outlier",
      "Normal"))</f>
        <v>Normal</v>
      </c>
    </row>
    <row r="4545" spans="1:19">
      <c r="A4545" t="s">
        <v>10059</v>
      </c>
      <c r="B4545" s="4">
        <v>44770</v>
      </c>
      <c r="C4545" s="2">
        <v>189634.57</v>
      </c>
      <c r="D4545" t="s">
        <v>849</v>
      </c>
      <c r="E4545" t="s">
        <v>853</v>
      </c>
      <c r="F4545" t="s">
        <v>9</v>
      </c>
      <c r="G4545" t="s">
        <v>34</v>
      </c>
      <c r="H4545" t="s">
        <v>533</v>
      </c>
      <c r="J4545" t="s">
        <v>10060</v>
      </c>
      <c r="K4545" t="str">
        <f>IF(COUNTIF(Customers!A:A, H4545)&gt;0, "Valid", "Invalid")</f>
        <v>Valid</v>
      </c>
      <c r="L4545" t="str">
        <f t="shared" si="350"/>
        <v>7</v>
      </c>
      <c r="M4545" t="str">
        <f t="shared" si="351"/>
        <v>2022</v>
      </c>
      <c r="N4545">
        <f t="shared" si="352"/>
        <v>189634.57</v>
      </c>
      <c r="O4545">
        <f t="shared" si="353"/>
        <v>189634.57</v>
      </c>
      <c r="P4545" t="str">
        <f t="shared" si="354"/>
        <v/>
      </c>
      <c r="Q4545" s="48" t="str">
        <f>IF(O4545="","",
   IF(OR(O4545&lt;EDA_Outlier_Analysis!$C$10, O4545&gt;EDA_Outlier_Analysis!$C$11),
      "Outlier",
      "Normal"))</f>
        <v>Normal</v>
      </c>
      <c r="R4545" t="str">
        <f>IF(P4545="","",
   IF(OR(P4545 &lt; EDA_Outlier_Analysis!$F$7, P4545 &gt; EDA_Outlier_Analysis!$F$8),
      "Outlier",
      "Normal"))</f>
        <v/>
      </c>
      <c r="S4545" t="str">
        <f>IF(N4545="","",
   IF(OR(N4545 &lt;EDA_Outlier_Analysis!$I$10, N4545 &gt; EDA_Outlier_Analysis!$I$11),
      "Outlier",
      "Normal"))</f>
        <v>Normal</v>
      </c>
    </row>
    <row r="4546" spans="1:19">
      <c r="A4546" t="s">
        <v>10061</v>
      </c>
      <c r="B4546" s="4">
        <v>45225</v>
      </c>
      <c r="C4546" s="2">
        <v>-2000</v>
      </c>
      <c r="D4546" t="s">
        <v>840</v>
      </c>
      <c r="E4546" t="s">
        <v>864</v>
      </c>
      <c r="F4546" t="s">
        <v>10</v>
      </c>
      <c r="G4546" t="s">
        <v>24</v>
      </c>
      <c r="I4546" t="s">
        <v>1361</v>
      </c>
      <c r="J4546" t="s">
        <v>10062</v>
      </c>
      <c r="K4546" t="str">
        <f>IF(COUNTIF(Customers!A:A, H4546)&gt;0, "Valid", "Invalid")</f>
        <v>Invalid</v>
      </c>
      <c r="L4546" t="str">
        <f t="shared" si="350"/>
        <v>10</v>
      </c>
      <c r="M4546" t="str">
        <f t="shared" si="351"/>
        <v>2023</v>
      </c>
      <c r="N4546">
        <f t="shared" si="352"/>
        <v>-2000</v>
      </c>
      <c r="O4546" t="str">
        <f t="shared" si="353"/>
        <v/>
      </c>
      <c r="P4546">
        <f t="shared" si="354"/>
        <v>2000</v>
      </c>
      <c r="Q4546" s="48" t="str">
        <f>IF(O4546="","",
   IF(OR(O4546&lt;EDA_Outlier_Analysis!$C$10, O4546&gt;EDA_Outlier_Analysis!$C$11),
      "Outlier",
      "Normal"))</f>
        <v/>
      </c>
      <c r="R4546" t="str">
        <f>IF(P4546="","",
   IF(OR(P4546 &lt; EDA_Outlier_Analysis!$F$7, P4546 &gt; EDA_Outlier_Analysis!$F$8),
      "Outlier",
      "Normal"))</f>
        <v>Outlier</v>
      </c>
      <c r="S4546" t="str">
        <f>IF(N4546="","",
   IF(OR(N4546 &lt;EDA_Outlier_Analysis!$I$10, N4546 &gt; EDA_Outlier_Analysis!$I$11),
      "Outlier",
      "Normal"))</f>
        <v>Normal</v>
      </c>
    </row>
    <row r="4547" spans="1:19">
      <c r="A4547" t="s">
        <v>10063</v>
      </c>
      <c r="B4547" s="4">
        <v>44879</v>
      </c>
      <c r="C4547" s="2">
        <v>-72031.13</v>
      </c>
      <c r="D4547" t="s">
        <v>840</v>
      </c>
      <c r="E4547" t="s">
        <v>845</v>
      </c>
      <c r="F4547" t="s">
        <v>9</v>
      </c>
      <c r="G4547" t="s">
        <v>34</v>
      </c>
      <c r="I4547" t="s">
        <v>1468</v>
      </c>
      <c r="J4547" t="s">
        <v>10064</v>
      </c>
      <c r="K4547" t="str">
        <f>IF(COUNTIF(Customers!A:A, H4547)&gt;0, "Valid", "Invalid")</f>
        <v>Invalid</v>
      </c>
      <c r="L4547" t="str">
        <f t="shared" ref="L4547:L4610" si="355">TEXT(B4547,"m")</f>
        <v>11</v>
      </c>
      <c r="M4547" t="str">
        <f t="shared" ref="M4547:M4610" si="356">TEXT(B4547,"yyyy")</f>
        <v>2022</v>
      </c>
      <c r="N4547">
        <f t="shared" ref="N4547:N4610" si="357">IF(D4547="Revenue",C4547,-ABS(C4547))</f>
        <v>-72031.13</v>
      </c>
      <c r="O4547" t="str">
        <f t="shared" ref="O4547:O4610" si="358">IF(D4547="Revenue", C4547, "")</f>
        <v/>
      </c>
      <c r="P4547">
        <f t="shared" ref="P4547:P4610" si="359">IF(D4547="Expense", ABS(C4547), "")</f>
        <v>72031.13</v>
      </c>
      <c r="Q4547" s="48" t="str">
        <f>IF(O4547="","",
   IF(OR(O4547&lt;EDA_Outlier_Analysis!$C$10, O4547&gt;EDA_Outlier_Analysis!$C$11),
      "Outlier",
      "Normal"))</f>
        <v/>
      </c>
      <c r="R4547" t="str">
        <f>IF(P4547="","",
   IF(OR(P4547 &lt; EDA_Outlier_Analysis!$F$7, P4547 &gt; EDA_Outlier_Analysis!$F$8),
      "Outlier",
      "Normal"))</f>
        <v>Outlier</v>
      </c>
      <c r="S4547" t="str">
        <f>IF(N4547="","",
   IF(OR(N4547 &lt;EDA_Outlier_Analysis!$I$10, N4547 &gt; EDA_Outlier_Analysis!$I$11),
      "Outlier",
      "Normal"))</f>
        <v>Normal</v>
      </c>
    </row>
    <row r="4548" spans="1:19">
      <c r="A4548" t="s">
        <v>10065</v>
      </c>
      <c r="B4548" s="4">
        <v>45017</v>
      </c>
      <c r="C4548" s="2">
        <v>-55788.27</v>
      </c>
      <c r="D4548" t="s">
        <v>840</v>
      </c>
      <c r="E4548" t="s">
        <v>841</v>
      </c>
      <c r="F4548" t="s">
        <v>10</v>
      </c>
      <c r="G4548" t="s">
        <v>24</v>
      </c>
      <c r="I4548" t="s">
        <v>1524</v>
      </c>
      <c r="J4548" t="s">
        <v>10066</v>
      </c>
      <c r="K4548" t="str">
        <f>IF(COUNTIF(Customers!A:A, H4548)&gt;0, "Valid", "Invalid")</f>
        <v>Invalid</v>
      </c>
      <c r="L4548" t="str">
        <f t="shared" si="355"/>
        <v>4</v>
      </c>
      <c r="M4548" t="str">
        <f t="shared" si="356"/>
        <v>2023</v>
      </c>
      <c r="N4548">
        <f t="shared" si="357"/>
        <v>-55788.27</v>
      </c>
      <c r="O4548" t="str">
        <f t="shared" si="358"/>
        <v/>
      </c>
      <c r="P4548">
        <f t="shared" si="359"/>
        <v>55788.27</v>
      </c>
      <c r="Q4548" s="48" t="str">
        <f>IF(O4548="","",
   IF(OR(O4548&lt;EDA_Outlier_Analysis!$C$10, O4548&gt;EDA_Outlier_Analysis!$C$11),
      "Outlier",
      "Normal"))</f>
        <v/>
      </c>
      <c r="R4548" t="str">
        <f>IF(P4548="","",
   IF(OR(P4548 &lt; EDA_Outlier_Analysis!$F$7, P4548 &gt; EDA_Outlier_Analysis!$F$8),
      "Outlier",
      "Normal"))</f>
        <v>Outlier</v>
      </c>
      <c r="S4548" t="str">
        <f>IF(N4548="","",
   IF(OR(N4548 &lt;EDA_Outlier_Analysis!$I$10, N4548 &gt; EDA_Outlier_Analysis!$I$11),
      "Outlier",
      "Normal"))</f>
        <v>Normal</v>
      </c>
    </row>
    <row r="4549" spans="1:19">
      <c r="A4549" t="s">
        <v>10067</v>
      </c>
      <c r="B4549" s="4">
        <v>44790</v>
      </c>
      <c r="C4549" s="2">
        <v>24653.72</v>
      </c>
      <c r="D4549" t="s">
        <v>971</v>
      </c>
      <c r="E4549" t="s">
        <v>971</v>
      </c>
      <c r="F4549" t="s">
        <v>9</v>
      </c>
      <c r="G4549" t="s">
        <v>24</v>
      </c>
      <c r="J4549" t="s">
        <v>10068</v>
      </c>
      <c r="K4549" t="str">
        <f>IF(COUNTIF(Customers!A:A, H4549)&gt;0, "Valid", "Invalid")</f>
        <v>Invalid</v>
      </c>
      <c r="L4549" t="str">
        <f t="shared" si="355"/>
        <v>8</v>
      </c>
      <c r="M4549" t="str">
        <f t="shared" si="356"/>
        <v>2022</v>
      </c>
      <c r="N4549">
        <f t="shared" si="357"/>
        <v>-24653.72</v>
      </c>
      <c r="O4549" t="str">
        <f t="shared" si="358"/>
        <v/>
      </c>
      <c r="P4549" t="str">
        <f t="shared" si="359"/>
        <v/>
      </c>
      <c r="Q4549" s="48" t="str">
        <f>IF(O4549="","",
   IF(OR(O4549&lt;EDA_Outlier_Analysis!$C$10, O4549&gt;EDA_Outlier_Analysis!$C$11),
      "Outlier",
      "Normal"))</f>
        <v/>
      </c>
      <c r="R4549" t="str">
        <f>IF(P4549="","",
   IF(OR(P4549 &lt; EDA_Outlier_Analysis!$F$7, P4549 &gt; EDA_Outlier_Analysis!$F$8),
      "Outlier",
      "Normal"))</f>
        <v/>
      </c>
      <c r="S4549" t="str">
        <f>IF(N4549="","",
   IF(OR(N4549 &lt;EDA_Outlier_Analysis!$I$10, N4549 &gt; EDA_Outlier_Analysis!$I$11),
      "Outlier",
      "Normal"))</f>
        <v>Normal</v>
      </c>
    </row>
    <row r="4550" spans="1:19">
      <c r="A4550" t="s">
        <v>10069</v>
      </c>
      <c r="B4550" s="4">
        <v>44813</v>
      </c>
      <c r="C4550" s="2">
        <v>95069.86</v>
      </c>
      <c r="D4550" t="s">
        <v>849</v>
      </c>
      <c r="E4550" t="s">
        <v>853</v>
      </c>
      <c r="F4550" t="s">
        <v>11</v>
      </c>
      <c r="G4550" t="s">
        <v>34</v>
      </c>
      <c r="H4550" t="s">
        <v>443</v>
      </c>
      <c r="J4550" t="s">
        <v>10070</v>
      </c>
      <c r="K4550" t="str">
        <f>IF(COUNTIF(Customers!A:A, H4550)&gt;0, "Valid", "Invalid")</f>
        <v>Valid</v>
      </c>
      <c r="L4550" t="str">
        <f t="shared" si="355"/>
        <v>9</v>
      </c>
      <c r="M4550" t="str">
        <f t="shared" si="356"/>
        <v>2022</v>
      </c>
      <c r="N4550">
        <f t="shared" si="357"/>
        <v>95069.86</v>
      </c>
      <c r="O4550">
        <f t="shared" si="358"/>
        <v>95069.86</v>
      </c>
      <c r="P4550" t="str">
        <f t="shared" si="359"/>
        <v/>
      </c>
      <c r="Q4550" s="48" t="str">
        <f>IF(O4550="","",
   IF(OR(O4550&lt;EDA_Outlier_Analysis!$C$10, O4550&gt;EDA_Outlier_Analysis!$C$11),
      "Outlier",
      "Normal"))</f>
        <v>Normal</v>
      </c>
      <c r="R4550" t="str">
        <f>IF(P4550="","",
   IF(OR(P4550 &lt; EDA_Outlier_Analysis!$F$7, P4550 &gt; EDA_Outlier_Analysis!$F$8),
      "Outlier",
      "Normal"))</f>
        <v/>
      </c>
      <c r="S4550" t="str">
        <f>IF(N4550="","",
   IF(OR(N4550 &lt;EDA_Outlier_Analysis!$I$10, N4550 &gt; EDA_Outlier_Analysis!$I$11),
      "Outlier",
      "Normal"))</f>
        <v>Normal</v>
      </c>
    </row>
    <row r="4551" spans="1:19">
      <c r="A4551" t="s">
        <v>10071</v>
      </c>
      <c r="B4551" s="4">
        <v>44626</v>
      </c>
      <c r="C4551" s="2">
        <v>-46519.97</v>
      </c>
      <c r="D4551" t="s">
        <v>840</v>
      </c>
      <c r="E4551" t="s">
        <v>841</v>
      </c>
      <c r="F4551" t="s">
        <v>10</v>
      </c>
      <c r="G4551" t="s">
        <v>24</v>
      </c>
      <c r="I4551" t="s">
        <v>1428</v>
      </c>
      <c r="J4551" t="s">
        <v>10072</v>
      </c>
      <c r="K4551" t="str">
        <f>IF(COUNTIF(Customers!A:A, H4551)&gt;0, "Valid", "Invalid")</f>
        <v>Invalid</v>
      </c>
      <c r="L4551" t="str">
        <f t="shared" si="355"/>
        <v>3</v>
      </c>
      <c r="M4551" t="str">
        <f t="shared" si="356"/>
        <v>2022</v>
      </c>
      <c r="N4551">
        <f t="shared" si="357"/>
        <v>-46519.97</v>
      </c>
      <c r="O4551" t="str">
        <f t="shared" si="358"/>
        <v/>
      </c>
      <c r="P4551">
        <f t="shared" si="359"/>
        <v>46519.97</v>
      </c>
      <c r="Q4551" s="48" t="str">
        <f>IF(O4551="","",
   IF(OR(O4551&lt;EDA_Outlier_Analysis!$C$10, O4551&gt;EDA_Outlier_Analysis!$C$11),
      "Outlier",
      "Normal"))</f>
        <v/>
      </c>
      <c r="R4551" t="str">
        <f>IF(P4551="","",
   IF(OR(P4551 &lt; EDA_Outlier_Analysis!$F$7, P4551 &gt; EDA_Outlier_Analysis!$F$8),
      "Outlier",
      "Normal"))</f>
        <v>Normal</v>
      </c>
      <c r="S4551" t="str">
        <f>IF(N4551="","",
   IF(OR(N4551 &lt;EDA_Outlier_Analysis!$I$10, N4551 &gt; EDA_Outlier_Analysis!$I$11),
      "Outlier",
      "Normal"))</f>
        <v>Normal</v>
      </c>
    </row>
    <row r="4552" spans="1:19">
      <c r="A4552" t="s">
        <v>10073</v>
      </c>
      <c r="B4552" s="4">
        <v>45128</v>
      </c>
      <c r="C4552" s="2">
        <v>-28176.89</v>
      </c>
      <c r="D4552" t="s">
        <v>840</v>
      </c>
      <c r="E4552" t="s">
        <v>856</v>
      </c>
      <c r="F4552" t="s">
        <v>9</v>
      </c>
      <c r="G4552" t="s">
        <v>31</v>
      </c>
      <c r="I4552" t="s">
        <v>1340</v>
      </c>
      <c r="J4552" t="s">
        <v>10074</v>
      </c>
      <c r="K4552" t="str">
        <f>IF(COUNTIF(Customers!A:A, H4552)&gt;0, "Valid", "Invalid")</f>
        <v>Invalid</v>
      </c>
      <c r="L4552" t="str">
        <f t="shared" si="355"/>
        <v>7</v>
      </c>
      <c r="M4552" t="str">
        <f t="shared" si="356"/>
        <v>2023</v>
      </c>
      <c r="N4552">
        <f t="shared" si="357"/>
        <v>-28176.89</v>
      </c>
      <c r="O4552" t="str">
        <f t="shared" si="358"/>
        <v/>
      </c>
      <c r="P4552">
        <f t="shared" si="359"/>
        <v>28176.89</v>
      </c>
      <c r="Q4552" s="48" t="str">
        <f>IF(O4552="","",
   IF(OR(O4552&lt;EDA_Outlier_Analysis!$C$10, O4552&gt;EDA_Outlier_Analysis!$C$11),
      "Outlier",
      "Normal"))</f>
        <v/>
      </c>
      <c r="R4552" t="str">
        <f>IF(P4552="","",
   IF(OR(P4552 &lt; EDA_Outlier_Analysis!$F$7, P4552 &gt; EDA_Outlier_Analysis!$F$8),
      "Outlier",
      "Normal"))</f>
        <v>Normal</v>
      </c>
      <c r="S4552" t="str">
        <f>IF(N4552="","",
   IF(OR(N4552 &lt;EDA_Outlier_Analysis!$I$10, N4552 &gt; EDA_Outlier_Analysis!$I$11),
      "Outlier",
      "Normal"))</f>
        <v>Normal</v>
      </c>
    </row>
    <row r="4553" spans="1:19">
      <c r="A4553" t="s">
        <v>10075</v>
      </c>
      <c r="B4553" s="4">
        <v>45185</v>
      </c>
      <c r="C4553" s="2">
        <v>137813.4</v>
      </c>
      <c r="D4553" t="s">
        <v>849</v>
      </c>
      <c r="E4553" t="s">
        <v>868</v>
      </c>
      <c r="F4553" t="s">
        <v>11</v>
      </c>
      <c r="G4553" t="s">
        <v>31</v>
      </c>
      <c r="H4553" t="s">
        <v>641</v>
      </c>
      <c r="J4553" t="s">
        <v>10076</v>
      </c>
      <c r="K4553" t="str">
        <f>IF(COUNTIF(Customers!A:A, H4553)&gt;0, "Valid", "Invalid")</f>
        <v>Valid</v>
      </c>
      <c r="L4553" t="str">
        <f t="shared" si="355"/>
        <v>9</v>
      </c>
      <c r="M4553" t="str">
        <f t="shared" si="356"/>
        <v>2023</v>
      </c>
      <c r="N4553">
        <f t="shared" si="357"/>
        <v>137813.4</v>
      </c>
      <c r="O4553">
        <f t="shared" si="358"/>
        <v>137813.4</v>
      </c>
      <c r="P4553" t="str">
        <f t="shared" si="359"/>
        <v/>
      </c>
      <c r="Q4553" s="48" t="str">
        <f>IF(O4553="","",
   IF(OR(O4553&lt;EDA_Outlier_Analysis!$C$10, O4553&gt;EDA_Outlier_Analysis!$C$11),
      "Outlier",
      "Normal"))</f>
        <v>Normal</v>
      </c>
      <c r="R4553" t="str">
        <f>IF(P4553="","",
   IF(OR(P4553 &lt; EDA_Outlier_Analysis!$F$7, P4553 &gt; EDA_Outlier_Analysis!$F$8),
      "Outlier",
      "Normal"))</f>
        <v/>
      </c>
      <c r="S4553" t="str">
        <f>IF(N4553="","",
   IF(OR(N4553 &lt;EDA_Outlier_Analysis!$I$10, N4553 &gt; EDA_Outlier_Analysis!$I$11),
      "Outlier",
      "Normal"))</f>
        <v>Normal</v>
      </c>
    </row>
    <row r="4554" spans="1:19">
      <c r="A4554" t="s">
        <v>10077</v>
      </c>
      <c r="B4554" s="4">
        <v>45176</v>
      </c>
      <c r="C4554" s="2">
        <v>114317.12</v>
      </c>
      <c r="D4554" t="s">
        <v>849</v>
      </c>
      <c r="E4554" t="s">
        <v>853</v>
      </c>
      <c r="F4554" t="s">
        <v>9</v>
      </c>
      <c r="G4554" t="s">
        <v>24</v>
      </c>
      <c r="H4554" t="s">
        <v>257</v>
      </c>
      <c r="J4554" t="s">
        <v>10078</v>
      </c>
      <c r="K4554" t="str">
        <f>IF(COUNTIF(Customers!A:A, H4554)&gt;0, "Valid", "Invalid")</f>
        <v>Valid</v>
      </c>
      <c r="L4554" t="str">
        <f t="shared" si="355"/>
        <v>9</v>
      </c>
      <c r="M4554" t="str">
        <f t="shared" si="356"/>
        <v>2023</v>
      </c>
      <c r="N4554">
        <f t="shared" si="357"/>
        <v>114317.12</v>
      </c>
      <c r="O4554">
        <f t="shared" si="358"/>
        <v>114317.12</v>
      </c>
      <c r="P4554" t="str">
        <f t="shared" si="359"/>
        <v/>
      </c>
      <c r="Q4554" s="48" t="str">
        <f>IF(O4554="","",
   IF(OR(O4554&lt;EDA_Outlier_Analysis!$C$10, O4554&gt;EDA_Outlier_Analysis!$C$11),
      "Outlier",
      "Normal"))</f>
        <v>Normal</v>
      </c>
      <c r="R4554" t="str">
        <f>IF(P4554="","",
   IF(OR(P4554 &lt; EDA_Outlier_Analysis!$F$7, P4554 &gt; EDA_Outlier_Analysis!$F$8),
      "Outlier",
      "Normal"))</f>
        <v/>
      </c>
      <c r="S4554" t="str">
        <f>IF(N4554="","",
   IF(OR(N4554 &lt;EDA_Outlier_Analysis!$I$10, N4554 &gt; EDA_Outlier_Analysis!$I$11),
      "Outlier",
      "Normal"))</f>
        <v>Normal</v>
      </c>
    </row>
    <row r="4555" spans="1:19">
      <c r="A4555" t="s">
        <v>10079</v>
      </c>
      <c r="B4555" s="4">
        <v>45056</v>
      </c>
      <c r="C4555" s="2">
        <v>20365</v>
      </c>
      <c r="D4555" t="s">
        <v>971</v>
      </c>
      <c r="E4555" t="s">
        <v>971</v>
      </c>
      <c r="F4555" t="s">
        <v>10</v>
      </c>
      <c r="G4555" t="s">
        <v>20</v>
      </c>
      <c r="J4555" t="s">
        <v>10080</v>
      </c>
      <c r="K4555" t="str">
        <f>IF(COUNTIF(Customers!A:A, H4555)&gt;0, "Valid", "Invalid")</f>
        <v>Invalid</v>
      </c>
      <c r="L4555" t="str">
        <f t="shared" si="355"/>
        <v>5</v>
      </c>
      <c r="M4555" t="str">
        <f t="shared" si="356"/>
        <v>2023</v>
      </c>
      <c r="N4555">
        <f t="shared" si="357"/>
        <v>-20365</v>
      </c>
      <c r="O4555" t="str">
        <f t="shared" si="358"/>
        <v/>
      </c>
      <c r="P4555" t="str">
        <f t="shared" si="359"/>
        <v/>
      </c>
      <c r="Q4555" s="48" t="str">
        <f>IF(O4555="","",
   IF(OR(O4555&lt;EDA_Outlier_Analysis!$C$10, O4555&gt;EDA_Outlier_Analysis!$C$11),
      "Outlier",
      "Normal"))</f>
        <v/>
      </c>
      <c r="R4555" t="str">
        <f>IF(P4555="","",
   IF(OR(P4555 &lt; EDA_Outlier_Analysis!$F$7, P4555 &gt; EDA_Outlier_Analysis!$F$8),
      "Outlier",
      "Normal"))</f>
        <v/>
      </c>
      <c r="S4555" t="str">
        <f>IF(N4555="","",
   IF(OR(N4555 &lt;EDA_Outlier_Analysis!$I$10, N4555 &gt; EDA_Outlier_Analysis!$I$11),
      "Outlier",
      "Normal"))</f>
        <v>Normal</v>
      </c>
    </row>
    <row r="4556" spans="1:19">
      <c r="A4556" t="s">
        <v>10081</v>
      </c>
      <c r="B4556" s="4">
        <v>45159</v>
      </c>
      <c r="C4556" s="2">
        <v>-55924.55</v>
      </c>
      <c r="D4556" t="s">
        <v>840</v>
      </c>
      <c r="E4556" t="s">
        <v>856</v>
      </c>
      <c r="F4556" t="s">
        <v>9</v>
      </c>
      <c r="G4556" t="s">
        <v>24</v>
      </c>
      <c r="I4556" t="s">
        <v>1018</v>
      </c>
      <c r="J4556" t="s">
        <v>10082</v>
      </c>
      <c r="K4556" t="str">
        <f>IF(COUNTIF(Customers!A:A, H4556)&gt;0, "Valid", "Invalid")</f>
        <v>Invalid</v>
      </c>
      <c r="L4556" t="str">
        <f t="shared" si="355"/>
        <v>8</v>
      </c>
      <c r="M4556" t="str">
        <f t="shared" si="356"/>
        <v>2023</v>
      </c>
      <c r="N4556">
        <f t="shared" si="357"/>
        <v>-55924.55</v>
      </c>
      <c r="O4556" t="str">
        <f t="shared" si="358"/>
        <v/>
      </c>
      <c r="P4556">
        <f t="shared" si="359"/>
        <v>55924.55</v>
      </c>
      <c r="Q4556" s="48" t="str">
        <f>IF(O4556="","",
   IF(OR(O4556&lt;EDA_Outlier_Analysis!$C$10, O4556&gt;EDA_Outlier_Analysis!$C$11),
      "Outlier",
      "Normal"))</f>
        <v/>
      </c>
      <c r="R4556" t="str">
        <f>IF(P4556="","",
   IF(OR(P4556 &lt; EDA_Outlier_Analysis!$F$7, P4556 &gt; EDA_Outlier_Analysis!$F$8),
      "Outlier",
      "Normal"))</f>
        <v>Outlier</v>
      </c>
      <c r="S4556" t="str">
        <f>IF(N4556="","",
   IF(OR(N4556 &lt;EDA_Outlier_Analysis!$I$10, N4556 &gt; EDA_Outlier_Analysis!$I$11),
      "Outlier",
      "Normal"))</f>
        <v>Normal</v>
      </c>
    </row>
    <row r="4557" spans="1:19">
      <c r="A4557" t="s">
        <v>10083</v>
      </c>
      <c r="B4557" s="4">
        <v>45186</v>
      </c>
      <c r="C4557" s="2">
        <v>-2000</v>
      </c>
      <c r="D4557" t="s">
        <v>840</v>
      </c>
      <c r="E4557" t="s">
        <v>845</v>
      </c>
      <c r="F4557" t="s">
        <v>10</v>
      </c>
      <c r="G4557" t="s">
        <v>20</v>
      </c>
      <c r="I4557" t="s">
        <v>1237</v>
      </c>
      <c r="J4557" t="s">
        <v>10084</v>
      </c>
      <c r="K4557" t="str">
        <f>IF(COUNTIF(Customers!A:A, H4557)&gt;0, "Valid", "Invalid")</f>
        <v>Invalid</v>
      </c>
      <c r="L4557" t="str">
        <f t="shared" si="355"/>
        <v>9</v>
      </c>
      <c r="M4557" t="str">
        <f t="shared" si="356"/>
        <v>2023</v>
      </c>
      <c r="N4557">
        <f t="shared" si="357"/>
        <v>-2000</v>
      </c>
      <c r="O4557" t="str">
        <f t="shared" si="358"/>
        <v/>
      </c>
      <c r="P4557">
        <f t="shared" si="359"/>
        <v>2000</v>
      </c>
      <c r="Q4557" s="48" t="str">
        <f>IF(O4557="","",
   IF(OR(O4557&lt;EDA_Outlier_Analysis!$C$10, O4557&gt;EDA_Outlier_Analysis!$C$11),
      "Outlier",
      "Normal"))</f>
        <v/>
      </c>
      <c r="R4557" t="str">
        <f>IF(P4557="","",
   IF(OR(P4557 &lt; EDA_Outlier_Analysis!$F$7, P4557 &gt; EDA_Outlier_Analysis!$F$8),
      "Outlier",
      "Normal"))</f>
        <v>Outlier</v>
      </c>
      <c r="S4557" t="str">
        <f>IF(N4557="","",
   IF(OR(N4557 &lt;EDA_Outlier_Analysis!$I$10, N4557 &gt; EDA_Outlier_Analysis!$I$11),
      "Outlier",
      "Normal"))</f>
        <v>Normal</v>
      </c>
    </row>
    <row r="4558" spans="1:19">
      <c r="A4558" t="s">
        <v>10085</v>
      </c>
      <c r="B4558" s="4">
        <v>45091</v>
      </c>
      <c r="C4558" s="2">
        <v>-36017.89</v>
      </c>
      <c r="D4558" t="s">
        <v>840</v>
      </c>
      <c r="E4558" t="s">
        <v>864</v>
      </c>
      <c r="F4558" t="s">
        <v>9</v>
      </c>
      <c r="G4558" t="s">
        <v>34</v>
      </c>
      <c r="I4558" t="s">
        <v>912</v>
      </c>
      <c r="J4558" t="s">
        <v>10086</v>
      </c>
      <c r="K4558" t="str">
        <f>IF(COUNTIF(Customers!A:A, H4558)&gt;0, "Valid", "Invalid")</f>
        <v>Invalid</v>
      </c>
      <c r="L4558" t="str">
        <f t="shared" si="355"/>
        <v>6</v>
      </c>
      <c r="M4558" t="str">
        <f t="shared" si="356"/>
        <v>2023</v>
      </c>
      <c r="N4558">
        <f t="shared" si="357"/>
        <v>-36017.89</v>
      </c>
      <c r="O4558" t="str">
        <f t="shared" si="358"/>
        <v/>
      </c>
      <c r="P4558">
        <f t="shared" si="359"/>
        <v>36017.89</v>
      </c>
      <c r="Q4558" s="48" t="str">
        <f>IF(O4558="","",
   IF(OR(O4558&lt;EDA_Outlier_Analysis!$C$10, O4558&gt;EDA_Outlier_Analysis!$C$11),
      "Outlier",
      "Normal"))</f>
        <v/>
      </c>
      <c r="R4558" t="str">
        <f>IF(P4558="","",
   IF(OR(P4558 &lt; EDA_Outlier_Analysis!$F$7, P4558 &gt; EDA_Outlier_Analysis!$F$8),
      "Outlier",
      "Normal"))</f>
        <v>Normal</v>
      </c>
      <c r="S4558" t="str">
        <f>IF(N4558="","",
   IF(OR(N4558 &lt;EDA_Outlier_Analysis!$I$10, N4558 &gt; EDA_Outlier_Analysis!$I$11),
      "Outlier",
      "Normal"))</f>
        <v>Normal</v>
      </c>
    </row>
    <row r="4559" spans="1:19">
      <c r="A4559" t="s">
        <v>10087</v>
      </c>
      <c r="B4559" s="4">
        <v>45275</v>
      </c>
      <c r="C4559" s="2">
        <v>170914.64</v>
      </c>
      <c r="D4559" t="s">
        <v>849</v>
      </c>
      <c r="E4559" t="s">
        <v>850</v>
      </c>
      <c r="F4559" t="s">
        <v>10</v>
      </c>
      <c r="G4559" t="s">
        <v>34</v>
      </c>
      <c r="H4559" t="s">
        <v>389</v>
      </c>
      <c r="J4559" t="s">
        <v>10088</v>
      </c>
      <c r="K4559" t="str">
        <f>IF(COUNTIF(Customers!A:A, H4559)&gt;0, "Valid", "Invalid")</f>
        <v>Valid</v>
      </c>
      <c r="L4559" t="str">
        <f t="shared" si="355"/>
        <v>12</v>
      </c>
      <c r="M4559" t="str">
        <f t="shared" si="356"/>
        <v>2023</v>
      </c>
      <c r="N4559">
        <f t="shared" si="357"/>
        <v>170914.64</v>
      </c>
      <c r="O4559">
        <f t="shared" si="358"/>
        <v>170914.64</v>
      </c>
      <c r="P4559" t="str">
        <f t="shared" si="359"/>
        <v/>
      </c>
      <c r="Q4559" s="48" t="str">
        <f>IF(O4559="","",
   IF(OR(O4559&lt;EDA_Outlier_Analysis!$C$10, O4559&gt;EDA_Outlier_Analysis!$C$11),
      "Outlier",
      "Normal"))</f>
        <v>Normal</v>
      </c>
      <c r="R4559" t="str">
        <f>IF(P4559="","",
   IF(OR(P4559 &lt; EDA_Outlier_Analysis!$F$7, P4559 &gt; EDA_Outlier_Analysis!$F$8),
      "Outlier",
      "Normal"))</f>
        <v/>
      </c>
      <c r="S4559" t="str">
        <f>IF(N4559="","",
   IF(OR(N4559 &lt;EDA_Outlier_Analysis!$I$10, N4559 &gt; EDA_Outlier_Analysis!$I$11),
      "Outlier",
      "Normal"))</f>
        <v>Normal</v>
      </c>
    </row>
    <row r="4560" spans="1:19">
      <c r="A4560" t="s">
        <v>10089</v>
      </c>
      <c r="B4560" s="4">
        <v>44877</v>
      </c>
      <c r="C4560" s="2">
        <v>183861.17</v>
      </c>
      <c r="D4560" t="s">
        <v>849</v>
      </c>
      <c r="E4560" t="s">
        <v>868</v>
      </c>
      <c r="F4560" t="s">
        <v>10</v>
      </c>
      <c r="G4560" t="s">
        <v>31</v>
      </c>
      <c r="H4560" t="s">
        <v>699</v>
      </c>
      <c r="J4560" t="s">
        <v>10090</v>
      </c>
      <c r="K4560" t="str">
        <f>IF(COUNTIF(Customers!A:A, H4560)&gt;0, "Valid", "Invalid")</f>
        <v>Valid</v>
      </c>
      <c r="L4560" t="str">
        <f t="shared" si="355"/>
        <v>11</v>
      </c>
      <c r="M4560" t="str">
        <f t="shared" si="356"/>
        <v>2022</v>
      </c>
      <c r="N4560">
        <f t="shared" si="357"/>
        <v>183861.17</v>
      </c>
      <c r="O4560">
        <f t="shared" si="358"/>
        <v>183861.17</v>
      </c>
      <c r="P4560" t="str">
        <f t="shared" si="359"/>
        <v/>
      </c>
      <c r="Q4560" s="48" t="str">
        <f>IF(O4560="","",
   IF(OR(O4560&lt;EDA_Outlier_Analysis!$C$10, O4560&gt;EDA_Outlier_Analysis!$C$11),
      "Outlier",
      "Normal"))</f>
        <v>Normal</v>
      </c>
      <c r="R4560" t="str">
        <f>IF(P4560="","",
   IF(OR(P4560 &lt; EDA_Outlier_Analysis!$F$7, P4560 &gt; EDA_Outlier_Analysis!$F$8),
      "Outlier",
      "Normal"))</f>
        <v/>
      </c>
      <c r="S4560" t="str">
        <f>IF(N4560="","",
   IF(OR(N4560 &lt;EDA_Outlier_Analysis!$I$10, N4560 &gt; EDA_Outlier_Analysis!$I$11),
      "Outlier",
      "Normal"))</f>
        <v>Normal</v>
      </c>
    </row>
    <row r="4561" spans="1:19">
      <c r="A4561" t="s">
        <v>10091</v>
      </c>
      <c r="B4561" s="4">
        <v>45250</v>
      </c>
      <c r="C4561" s="2">
        <v>167699.35</v>
      </c>
      <c r="D4561" t="s">
        <v>849</v>
      </c>
      <c r="E4561" t="s">
        <v>868</v>
      </c>
      <c r="F4561" t="s">
        <v>9</v>
      </c>
      <c r="G4561" t="s">
        <v>31</v>
      </c>
      <c r="H4561" t="s">
        <v>163</v>
      </c>
      <c r="J4561" t="s">
        <v>10092</v>
      </c>
      <c r="K4561" t="str">
        <f>IF(COUNTIF(Customers!A:A, H4561)&gt;0, "Valid", "Invalid")</f>
        <v>Valid</v>
      </c>
      <c r="L4561" t="str">
        <f t="shared" si="355"/>
        <v>11</v>
      </c>
      <c r="M4561" t="str">
        <f t="shared" si="356"/>
        <v>2023</v>
      </c>
      <c r="N4561">
        <f t="shared" si="357"/>
        <v>167699.35</v>
      </c>
      <c r="O4561">
        <f t="shared" si="358"/>
        <v>167699.35</v>
      </c>
      <c r="P4561" t="str">
        <f t="shared" si="359"/>
        <v/>
      </c>
      <c r="Q4561" s="48" t="str">
        <f>IF(O4561="","",
   IF(OR(O4561&lt;EDA_Outlier_Analysis!$C$10, O4561&gt;EDA_Outlier_Analysis!$C$11),
      "Outlier",
      "Normal"))</f>
        <v>Normal</v>
      </c>
      <c r="R4561" t="str">
        <f>IF(P4561="","",
   IF(OR(P4561 &lt; EDA_Outlier_Analysis!$F$7, P4561 &gt; EDA_Outlier_Analysis!$F$8),
      "Outlier",
      "Normal"))</f>
        <v/>
      </c>
      <c r="S4561" t="str">
        <f>IF(N4561="","",
   IF(OR(N4561 &lt;EDA_Outlier_Analysis!$I$10, N4561 &gt; EDA_Outlier_Analysis!$I$11),
      "Outlier",
      "Normal"))</f>
        <v>Normal</v>
      </c>
    </row>
    <row r="4562" spans="1:19">
      <c r="A4562" t="s">
        <v>10093</v>
      </c>
      <c r="B4562" s="4">
        <v>45084</v>
      </c>
      <c r="C4562" s="2">
        <v>219813</v>
      </c>
      <c r="D4562" t="s">
        <v>849</v>
      </c>
      <c r="E4562" t="s">
        <v>850</v>
      </c>
      <c r="F4562" t="s">
        <v>9</v>
      </c>
      <c r="G4562" t="s">
        <v>31</v>
      </c>
      <c r="H4562" t="s">
        <v>203</v>
      </c>
      <c r="J4562" t="s">
        <v>10094</v>
      </c>
      <c r="K4562" t="str">
        <f>IF(COUNTIF(Customers!A:A, H4562)&gt;0, "Valid", "Invalid")</f>
        <v>Valid</v>
      </c>
      <c r="L4562" t="str">
        <f t="shared" si="355"/>
        <v>6</v>
      </c>
      <c r="M4562" t="str">
        <f t="shared" si="356"/>
        <v>2023</v>
      </c>
      <c r="N4562">
        <f t="shared" si="357"/>
        <v>219813</v>
      </c>
      <c r="O4562">
        <f t="shared" si="358"/>
        <v>219813</v>
      </c>
      <c r="P4562" t="str">
        <f t="shared" si="359"/>
        <v/>
      </c>
      <c r="Q4562" s="48" t="str">
        <f>IF(O4562="","",
   IF(OR(O4562&lt;EDA_Outlier_Analysis!$C$10, O4562&gt;EDA_Outlier_Analysis!$C$11),
      "Outlier",
      "Normal"))</f>
        <v>Normal</v>
      </c>
      <c r="R4562" t="str">
        <f>IF(P4562="","",
   IF(OR(P4562 &lt; EDA_Outlier_Analysis!$F$7, P4562 &gt; EDA_Outlier_Analysis!$F$8),
      "Outlier",
      "Normal"))</f>
        <v/>
      </c>
      <c r="S4562" t="str">
        <f>IF(N4562="","",
   IF(OR(N4562 &lt;EDA_Outlier_Analysis!$I$10, N4562 &gt; EDA_Outlier_Analysis!$I$11),
      "Outlier",
      "Normal"))</f>
        <v>Normal</v>
      </c>
    </row>
    <row r="4563" spans="1:19">
      <c r="A4563" t="s">
        <v>10095</v>
      </c>
      <c r="B4563" s="4">
        <v>44819</v>
      </c>
      <c r="C4563" s="2">
        <v>211540.88</v>
      </c>
      <c r="D4563" t="s">
        <v>849</v>
      </c>
      <c r="E4563" t="s">
        <v>868</v>
      </c>
      <c r="F4563" t="s">
        <v>10</v>
      </c>
      <c r="G4563" t="s">
        <v>20</v>
      </c>
      <c r="H4563" t="s">
        <v>535</v>
      </c>
      <c r="J4563" t="s">
        <v>10096</v>
      </c>
      <c r="K4563" t="str">
        <f>IF(COUNTIF(Customers!A:A, H4563)&gt;0, "Valid", "Invalid")</f>
        <v>Valid</v>
      </c>
      <c r="L4563" t="str">
        <f t="shared" si="355"/>
        <v>9</v>
      </c>
      <c r="M4563" t="str">
        <f t="shared" si="356"/>
        <v>2022</v>
      </c>
      <c r="N4563">
        <f t="shared" si="357"/>
        <v>211540.88</v>
      </c>
      <c r="O4563">
        <f t="shared" si="358"/>
        <v>211540.88</v>
      </c>
      <c r="P4563" t="str">
        <f t="shared" si="359"/>
        <v/>
      </c>
      <c r="Q4563" s="48" t="str">
        <f>IF(O4563="","",
   IF(OR(O4563&lt;EDA_Outlier_Analysis!$C$10, O4563&gt;EDA_Outlier_Analysis!$C$11),
      "Outlier",
      "Normal"))</f>
        <v>Normal</v>
      </c>
      <c r="R4563" t="str">
        <f>IF(P4563="","",
   IF(OR(P4563 &lt; EDA_Outlier_Analysis!$F$7, P4563 &gt; EDA_Outlier_Analysis!$F$8),
      "Outlier",
      "Normal"))</f>
        <v/>
      </c>
      <c r="S4563" t="str">
        <f>IF(N4563="","",
   IF(OR(N4563 &lt;EDA_Outlier_Analysis!$I$10, N4563 &gt; EDA_Outlier_Analysis!$I$11),
      "Outlier",
      "Normal"))</f>
        <v>Normal</v>
      </c>
    </row>
    <row r="4564" spans="1:19">
      <c r="A4564" t="s">
        <v>10097</v>
      </c>
      <c r="B4564" s="4">
        <v>44683</v>
      </c>
      <c r="C4564" s="2">
        <v>103609.72</v>
      </c>
      <c r="D4564" t="s">
        <v>849</v>
      </c>
      <c r="E4564" t="s">
        <v>853</v>
      </c>
      <c r="F4564" t="s">
        <v>10</v>
      </c>
      <c r="G4564" t="s">
        <v>20</v>
      </c>
      <c r="H4564" t="s">
        <v>621</v>
      </c>
      <c r="J4564" t="s">
        <v>10098</v>
      </c>
      <c r="K4564" t="str">
        <f>IF(COUNTIF(Customers!A:A, H4564)&gt;0, "Valid", "Invalid")</f>
        <v>Valid</v>
      </c>
      <c r="L4564" t="str">
        <f t="shared" si="355"/>
        <v>5</v>
      </c>
      <c r="M4564" t="str">
        <f t="shared" si="356"/>
        <v>2022</v>
      </c>
      <c r="N4564">
        <f t="shared" si="357"/>
        <v>103609.72</v>
      </c>
      <c r="O4564">
        <f t="shared" si="358"/>
        <v>103609.72</v>
      </c>
      <c r="P4564" t="str">
        <f t="shared" si="359"/>
        <v/>
      </c>
      <c r="Q4564" s="48" t="str">
        <f>IF(O4564="","",
   IF(OR(O4564&lt;EDA_Outlier_Analysis!$C$10, O4564&gt;EDA_Outlier_Analysis!$C$11),
      "Outlier",
      "Normal"))</f>
        <v>Normal</v>
      </c>
      <c r="R4564" t="str">
        <f>IF(P4564="","",
   IF(OR(P4564 &lt; EDA_Outlier_Analysis!$F$7, P4564 &gt; EDA_Outlier_Analysis!$F$8),
      "Outlier",
      "Normal"))</f>
        <v/>
      </c>
      <c r="S4564" t="str">
        <f>IF(N4564="","",
   IF(OR(N4564 &lt;EDA_Outlier_Analysis!$I$10, N4564 &gt; EDA_Outlier_Analysis!$I$11),
      "Outlier",
      "Normal"))</f>
        <v>Normal</v>
      </c>
    </row>
    <row r="4565" spans="1:19">
      <c r="A4565" t="s">
        <v>10099</v>
      </c>
      <c r="B4565" s="4">
        <v>44583</v>
      </c>
      <c r="C4565" s="2">
        <v>-38649.53</v>
      </c>
      <c r="D4565" t="s">
        <v>840</v>
      </c>
      <c r="E4565" t="s">
        <v>841</v>
      </c>
      <c r="F4565" t="s">
        <v>9</v>
      </c>
      <c r="G4565" t="s">
        <v>31</v>
      </c>
      <c r="I4565" t="s">
        <v>1438</v>
      </c>
      <c r="J4565" t="s">
        <v>10100</v>
      </c>
      <c r="K4565" t="str">
        <f>IF(COUNTIF(Customers!A:A, H4565)&gt;0, "Valid", "Invalid")</f>
        <v>Invalid</v>
      </c>
      <c r="L4565" t="str">
        <f t="shared" si="355"/>
        <v>1</v>
      </c>
      <c r="M4565" t="str">
        <f t="shared" si="356"/>
        <v>2022</v>
      </c>
      <c r="N4565">
        <f t="shared" si="357"/>
        <v>-38649.53</v>
      </c>
      <c r="O4565" t="str">
        <f t="shared" si="358"/>
        <v/>
      </c>
      <c r="P4565">
        <f t="shared" si="359"/>
        <v>38649.53</v>
      </c>
      <c r="Q4565" s="48" t="str">
        <f>IF(O4565="","",
   IF(OR(O4565&lt;EDA_Outlier_Analysis!$C$10, O4565&gt;EDA_Outlier_Analysis!$C$11),
      "Outlier",
      "Normal"))</f>
        <v/>
      </c>
      <c r="R4565" t="str">
        <f>IF(P4565="","",
   IF(OR(P4565 &lt; EDA_Outlier_Analysis!$F$7, P4565 &gt; EDA_Outlier_Analysis!$F$8),
      "Outlier",
      "Normal"))</f>
        <v>Normal</v>
      </c>
      <c r="S4565" t="str">
        <f>IF(N4565="","",
   IF(OR(N4565 &lt;EDA_Outlier_Analysis!$I$10, N4565 &gt; EDA_Outlier_Analysis!$I$11),
      "Outlier",
      "Normal"))</f>
        <v>Normal</v>
      </c>
    </row>
    <row r="4566" spans="1:19">
      <c r="A4566" t="s">
        <v>10101</v>
      </c>
      <c r="B4566" s="4">
        <v>45076</v>
      </c>
      <c r="C4566" s="2">
        <v>-32916.120000000003</v>
      </c>
      <c r="D4566" t="s">
        <v>840</v>
      </c>
      <c r="E4566" t="s">
        <v>841</v>
      </c>
      <c r="F4566" t="s">
        <v>10</v>
      </c>
      <c r="G4566" t="s">
        <v>31</v>
      </c>
      <c r="I4566" t="s">
        <v>1415</v>
      </c>
      <c r="J4566" t="s">
        <v>10102</v>
      </c>
      <c r="K4566" t="str">
        <f>IF(COUNTIF(Customers!A:A, H4566)&gt;0, "Valid", "Invalid")</f>
        <v>Invalid</v>
      </c>
      <c r="L4566" t="str">
        <f t="shared" si="355"/>
        <v>5</v>
      </c>
      <c r="M4566" t="str">
        <f t="shared" si="356"/>
        <v>2023</v>
      </c>
      <c r="N4566">
        <f t="shared" si="357"/>
        <v>-32916.120000000003</v>
      </c>
      <c r="O4566" t="str">
        <f t="shared" si="358"/>
        <v/>
      </c>
      <c r="P4566">
        <f t="shared" si="359"/>
        <v>32916.120000000003</v>
      </c>
      <c r="Q4566" s="48" t="str">
        <f>IF(O4566="","",
   IF(OR(O4566&lt;EDA_Outlier_Analysis!$C$10, O4566&gt;EDA_Outlier_Analysis!$C$11),
      "Outlier",
      "Normal"))</f>
        <v/>
      </c>
      <c r="R4566" t="str">
        <f>IF(P4566="","",
   IF(OR(P4566 &lt; EDA_Outlier_Analysis!$F$7, P4566 &gt; EDA_Outlier_Analysis!$F$8),
      "Outlier",
      "Normal"))</f>
        <v>Normal</v>
      </c>
      <c r="S4566" t="str">
        <f>IF(N4566="","",
   IF(OR(N4566 &lt;EDA_Outlier_Analysis!$I$10, N4566 &gt; EDA_Outlier_Analysis!$I$11),
      "Outlier",
      "Normal"))</f>
        <v>Normal</v>
      </c>
    </row>
    <row r="4567" spans="1:19">
      <c r="A4567" t="s">
        <v>10103</v>
      </c>
      <c r="B4567" s="4">
        <v>44677</v>
      </c>
      <c r="C4567" s="2">
        <v>201881.69</v>
      </c>
      <c r="D4567" t="s">
        <v>849</v>
      </c>
      <c r="E4567" t="s">
        <v>868</v>
      </c>
      <c r="F4567" t="s">
        <v>11</v>
      </c>
      <c r="G4567" t="s">
        <v>34</v>
      </c>
      <c r="H4567" t="s">
        <v>741</v>
      </c>
      <c r="J4567" t="s">
        <v>10104</v>
      </c>
      <c r="K4567" t="str">
        <f>IF(COUNTIF(Customers!A:A, H4567)&gt;0, "Valid", "Invalid")</f>
        <v>Valid</v>
      </c>
      <c r="L4567" t="str">
        <f t="shared" si="355"/>
        <v>4</v>
      </c>
      <c r="M4567" t="str">
        <f t="shared" si="356"/>
        <v>2022</v>
      </c>
      <c r="N4567">
        <f t="shared" si="357"/>
        <v>201881.69</v>
      </c>
      <c r="O4567">
        <f t="shared" si="358"/>
        <v>201881.69</v>
      </c>
      <c r="P4567" t="str">
        <f t="shared" si="359"/>
        <v/>
      </c>
      <c r="Q4567" s="48" t="str">
        <f>IF(O4567="","",
   IF(OR(O4567&lt;EDA_Outlier_Analysis!$C$10, O4567&gt;EDA_Outlier_Analysis!$C$11),
      "Outlier",
      "Normal"))</f>
        <v>Normal</v>
      </c>
      <c r="R4567" t="str">
        <f>IF(P4567="","",
   IF(OR(P4567 &lt; EDA_Outlier_Analysis!$F$7, P4567 &gt; EDA_Outlier_Analysis!$F$8),
      "Outlier",
      "Normal"))</f>
        <v/>
      </c>
      <c r="S4567" t="str">
        <f>IF(N4567="","",
   IF(OR(N4567 &lt;EDA_Outlier_Analysis!$I$10, N4567 &gt; EDA_Outlier_Analysis!$I$11),
      "Outlier",
      "Normal"))</f>
        <v>Normal</v>
      </c>
    </row>
    <row r="4568" spans="1:19">
      <c r="A4568" t="s">
        <v>10105</v>
      </c>
      <c r="B4568" s="4">
        <v>44723</v>
      </c>
      <c r="C4568" s="2">
        <v>211376.64000000001</v>
      </c>
      <c r="D4568" t="s">
        <v>849</v>
      </c>
      <c r="E4568" t="s">
        <v>853</v>
      </c>
      <c r="F4568" t="s">
        <v>9</v>
      </c>
      <c r="G4568" t="s">
        <v>20</v>
      </c>
      <c r="H4568" t="s">
        <v>671</v>
      </c>
      <c r="J4568" t="s">
        <v>10106</v>
      </c>
      <c r="K4568" t="str">
        <f>IF(COUNTIF(Customers!A:A, H4568)&gt;0, "Valid", "Invalid")</f>
        <v>Valid</v>
      </c>
      <c r="L4568" t="str">
        <f t="shared" si="355"/>
        <v>6</v>
      </c>
      <c r="M4568" t="str">
        <f t="shared" si="356"/>
        <v>2022</v>
      </c>
      <c r="N4568">
        <f t="shared" si="357"/>
        <v>211376.64000000001</v>
      </c>
      <c r="O4568">
        <f t="shared" si="358"/>
        <v>211376.64000000001</v>
      </c>
      <c r="P4568" t="str">
        <f t="shared" si="359"/>
        <v/>
      </c>
      <c r="Q4568" s="48" t="str">
        <f>IF(O4568="","",
   IF(OR(O4568&lt;EDA_Outlier_Analysis!$C$10, O4568&gt;EDA_Outlier_Analysis!$C$11),
      "Outlier",
      "Normal"))</f>
        <v>Normal</v>
      </c>
      <c r="R4568" t="str">
        <f>IF(P4568="","",
   IF(OR(P4568 &lt; EDA_Outlier_Analysis!$F$7, P4568 &gt; EDA_Outlier_Analysis!$F$8),
      "Outlier",
      "Normal"))</f>
        <v/>
      </c>
      <c r="S4568" t="str">
        <f>IF(N4568="","",
   IF(OR(N4568 &lt;EDA_Outlier_Analysis!$I$10, N4568 &gt; EDA_Outlier_Analysis!$I$11),
      "Outlier",
      "Normal"))</f>
        <v>Normal</v>
      </c>
    </row>
    <row r="4569" spans="1:19">
      <c r="A4569" t="s">
        <v>10107</v>
      </c>
      <c r="B4569" s="4">
        <v>44706</v>
      </c>
      <c r="C4569" s="2">
        <v>169047.5</v>
      </c>
      <c r="D4569" t="s">
        <v>849</v>
      </c>
      <c r="E4569" t="s">
        <v>853</v>
      </c>
      <c r="F4569" t="s">
        <v>9</v>
      </c>
      <c r="G4569" t="s">
        <v>24</v>
      </c>
      <c r="H4569" t="s">
        <v>545</v>
      </c>
      <c r="J4569" t="s">
        <v>10108</v>
      </c>
      <c r="K4569" t="str">
        <f>IF(COUNTIF(Customers!A:A, H4569)&gt;0, "Valid", "Invalid")</f>
        <v>Valid</v>
      </c>
      <c r="L4569" t="str">
        <f t="shared" si="355"/>
        <v>5</v>
      </c>
      <c r="M4569" t="str">
        <f t="shared" si="356"/>
        <v>2022</v>
      </c>
      <c r="N4569">
        <f t="shared" si="357"/>
        <v>169047.5</v>
      </c>
      <c r="O4569">
        <f t="shared" si="358"/>
        <v>169047.5</v>
      </c>
      <c r="P4569" t="str">
        <f t="shared" si="359"/>
        <v/>
      </c>
      <c r="Q4569" s="48" t="str">
        <f>IF(O4569="","",
   IF(OR(O4569&lt;EDA_Outlier_Analysis!$C$10, O4569&gt;EDA_Outlier_Analysis!$C$11),
      "Outlier",
      "Normal"))</f>
        <v>Normal</v>
      </c>
      <c r="R4569" t="str">
        <f>IF(P4569="","",
   IF(OR(P4569 &lt; EDA_Outlier_Analysis!$F$7, P4569 &gt; EDA_Outlier_Analysis!$F$8),
      "Outlier",
      "Normal"))</f>
        <v/>
      </c>
      <c r="S4569" t="str">
        <f>IF(N4569="","",
   IF(OR(N4569 &lt;EDA_Outlier_Analysis!$I$10, N4569 &gt; EDA_Outlier_Analysis!$I$11),
      "Outlier",
      "Normal"))</f>
        <v>Normal</v>
      </c>
    </row>
    <row r="4570" spans="1:19">
      <c r="A4570" t="s">
        <v>10109</v>
      </c>
      <c r="B4570" s="4">
        <v>45141</v>
      </c>
      <c r="C4570" s="2">
        <v>161221.92000000001</v>
      </c>
      <c r="D4570" t="s">
        <v>849</v>
      </c>
      <c r="E4570" t="s">
        <v>853</v>
      </c>
      <c r="F4570" t="s">
        <v>11</v>
      </c>
      <c r="G4570" t="s">
        <v>31</v>
      </c>
      <c r="H4570" t="s">
        <v>747</v>
      </c>
      <c r="J4570" t="s">
        <v>10110</v>
      </c>
      <c r="K4570" t="str">
        <f>IF(COUNTIF(Customers!A:A, H4570)&gt;0, "Valid", "Invalid")</f>
        <v>Valid</v>
      </c>
      <c r="L4570" t="str">
        <f t="shared" si="355"/>
        <v>8</v>
      </c>
      <c r="M4570" t="str">
        <f t="shared" si="356"/>
        <v>2023</v>
      </c>
      <c r="N4570">
        <f t="shared" si="357"/>
        <v>161221.92000000001</v>
      </c>
      <c r="O4570">
        <f t="shared" si="358"/>
        <v>161221.92000000001</v>
      </c>
      <c r="P4570" t="str">
        <f t="shared" si="359"/>
        <v/>
      </c>
      <c r="Q4570" s="48" t="str">
        <f>IF(O4570="","",
   IF(OR(O4570&lt;EDA_Outlier_Analysis!$C$10, O4570&gt;EDA_Outlier_Analysis!$C$11),
      "Outlier",
      "Normal"))</f>
        <v>Normal</v>
      </c>
      <c r="R4570" t="str">
        <f>IF(P4570="","",
   IF(OR(P4570 &lt; EDA_Outlier_Analysis!$F$7, P4570 &gt; EDA_Outlier_Analysis!$F$8),
      "Outlier",
      "Normal"))</f>
        <v/>
      </c>
      <c r="S4570" t="str">
        <f>IF(N4570="","",
   IF(OR(N4570 &lt;EDA_Outlier_Analysis!$I$10, N4570 &gt; EDA_Outlier_Analysis!$I$11),
      "Outlier",
      "Normal"))</f>
        <v>Normal</v>
      </c>
    </row>
    <row r="4571" spans="1:19">
      <c r="A4571" t="s">
        <v>10111</v>
      </c>
      <c r="B4571" s="4">
        <v>45147</v>
      </c>
      <c r="C4571" s="2">
        <v>-20548.650000000001</v>
      </c>
      <c r="D4571" t="s">
        <v>840</v>
      </c>
      <c r="E4571" t="s">
        <v>864</v>
      </c>
      <c r="F4571" t="s">
        <v>9</v>
      </c>
      <c r="G4571" t="s">
        <v>24</v>
      </c>
      <c r="I4571" t="s">
        <v>2391</v>
      </c>
      <c r="J4571" t="s">
        <v>10112</v>
      </c>
      <c r="K4571" t="str">
        <f>IF(COUNTIF(Customers!A:A, H4571)&gt;0, "Valid", "Invalid")</f>
        <v>Invalid</v>
      </c>
      <c r="L4571" t="str">
        <f t="shared" si="355"/>
        <v>8</v>
      </c>
      <c r="M4571" t="str">
        <f t="shared" si="356"/>
        <v>2023</v>
      </c>
      <c r="N4571">
        <f t="shared" si="357"/>
        <v>-20548.650000000001</v>
      </c>
      <c r="O4571" t="str">
        <f t="shared" si="358"/>
        <v/>
      </c>
      <c r="P4571">
        <f t="shared" si="359"/>
        <v>20548.650000000001</v>
      </c>
      <c r="Q4571" s="48" t="str">
        <f>IF(O4571="","",
   IF(OR(O4571&lt;EDA_Outlier_Analysis!$C$10, O4571&gt;EDA_Outlier_Analysis!$C$11),
      "Outlier",
      "Normal"))</f>
        <v/>
      </c>
      <c r="R4571" t="str">
        <f>IF(P4571="","",
   IF(OR(P4571 &lt; EDA_Outlier_Analysis!$F$7, P4571 &gt; EDA_Outlier_Analysis!$F$8),
      "Outlier",
      "Normal"))</f>
        <v>Outlier</v>
      </c>
      <c r="S4571" t="str">
        <f>IF(N4571="","",
   IF(OR(N4571 &lt;EDA_Outlier_Analysis!$I$10, N4571 &gt; EDA_Outlier_Analysis!$I$11),
      "Outlier",
      "Normal"))</f>
        <v>Normal</v>
      </c>
    </row>
    <row r="4572" spans="1:19">
      <c r="A4572" t="s">
        <v>10113</v>
      </c>
      <c r="B4572" s="4">
        <v>44680</v>
      </c>
      <c r="C4572" s="2">
        <v>-32009.31</v>
      </c>
      <c r="D4572" t="s">
        <v>840</v>
      </c>
      <c r="E4572" t="s">
        <v>864</v>
      </c>
      <c r="F4572" t="s">
        <v>10</v>
      </c>
      <c r="G4572" t="s">
        <v>31</v>
      </c>
      <c r="I4572" t="s">
        <v>1714</v>
      </c>
      <c r="J4572" t="s">
        <v>10114</v>
      </c>
      <c r="K4572" t="str">
        <f>IF(COUNTIF(Customers!A:A, H4572)&gt;0, "Valid", "Invalid")</f>
        <v>Invalid</v>
      </c>
      <c r="L4572" t="str">
        <f t="shared" si="355"/>
        <v>4</v>
      </c>
      <c r="M4572" t="str">
        <f t="shared" si="356"/>
        <v>2022</v>
      </c>
      <c r="N4572">
        <f t="shared" si="357"/>
        <v>-32009.31</v>
      </c>
      <c r="O4572" t="str">
        <f t="shared" si="358"/>
        <v/>
      </c>
      <c r="P4572">
        <f t="shared" si="359"/>
        <v>32009.31</v>
      </c>
      <c r="Q4572" s="48" t="str">
        <f>IF(O4572="","",
   IF(OR(O4572&lt;EDA_Outlier_Analysis!$C$10, O4572&gt;EDA_Outlier_Analysis!$C$11),
      "Outlier",
      "Normal"))</f>
        <v/>
      </c>
      <c r="R4572" t="str">
        <f>IF(P4572="","",
   IF(OR(P4572 &lt; EDA_Outlier_Analysis!$F$7, P4572 &gt; EDA_Outlier_Analysis!$F$8),
      "Outlier",
      "Normal"))</f>
        <v>Normal</v>
      </c>
      <c r="S4572" t="str">
        <f>IF(N4572="","",
   IF(OR(N4572 &lt;EDA_Outlier_Analysis!$I$10, N4572 &gt; EDA_Outlier_Analysis!$I$11),
      "Outlier",
      "Normal"))</f>
        <v>Normal</v>
      </c>
    </row>
    <row r="4573" spans="1:19">
      <c r="A4573" t="s">
        <v>10115</v>
      </c>
      <c r="B4573" s="4">
        <v>45204</v>
      </c>
      <c r="C4573" s="2">
        <v>153493.63</v>
      </c>
      <c r="D4573" t="s">
        <v>849</v>
      </c>
      <c r="E4573" t="s">
        <v>850</v>
      </c>
      <c r="F4573" t="s">
        <v>10</v>
      </c>
      <c r="G4573" t="s">
        <v>31</v>
      </c>
      <c r="H4573" t="s">
        <v>637</v>
      </c>
      <c r="J4573" t="s">
        <v>10116</v>
      </c>
      <c r="K4573" t="str">
        <f>IF(COUNTIF(Customers!A:A, H4573)&gt;0, "Valid", "Invalid")</f>
        <v>Valid</v>
      </c>
      <c r="L4573" t="str">
        <f t="shared" si="355"/>
        <v>10</v>
      </c>
      <c r="M4573" t="str">
        <f t="shared" si="356"/>
        <v>2023</v>
      </c>
      <c r="N4573">
        <f t="shared" si="357"/>
        <v>153493.63</v>
      </c>
      <c r="O4573">
        <f t="shared" si="358"/>
        <v>153493.63</v>
      </c>
      <c r="P4573" t="str">
        <f t="shared" si="359"/>
        <v/>
      </c>
      <c r="Q4573" s="48" t="str">
        <f>IF(O4573="","",
   IF(OR(O4573&lt;EDA_Outlier_Analysis!$C$10, O4573&gt;EDA_Outlier_Analysis!$C$11),
      "Outlier",
      "Normal"))</f>
        <v>Normal</v>
      </c>
      <c r="R4573" t="str">
        <f>IF(P4573="","",
   IF(OR(P4573 &lt; EDA_Outlier_Analysis!$F$7, P4573 &gt; EDA_Outlier_Analysis!$F$8),
      "Outlier",
      "Normal"))</f>
        <v/>
      </c>
      <c r="S4573" t="str">
        <f>IF(N4573="","",
   IF(OR(N4573 &lt;EDA_Outlier_Analysis!$I$10, N4573 &gt; EDA_Outlier_Analysis!$I$11),
      "Outlier",
      "Normal"))</f>
        <v>Normal</v>
      </c>
    </row>
    <row r="4574" spans="1:19">
      <c r="A4574" t="s">
        <v>10117</v>
      </c>
      <c r="B4574" s="4">
        <v>45185</v>
      </c>
      <c r="C4574" s="2">
        <v>198770.46</v>
      </c>
      <c r="D4574" t="s">
        <v>849</v>
      </c>
      <c r="E4574" t="s">
        <v>868</v>
      </c>
      <c r="F4574" t="s">
        <v>11</v>
      </c>
      <c r="G4574" t="s">
        <v>24</v>
      </c>
      <c r="H4574" t="s">
        <v>185</v>
      </c>
      <c r="J4574" t="s">
        <v>10118</v>
      </c>
      <c r="K4574" t="str">
        <f>IF(COUNTIF(Customers!A:A, H4574)&gt;0, "Valid", "Invalid")</f>
        <v>Valid</v>
      </c>
      <c r="L4574" t="str">
        <f t="shared" si="355"/>
        <v>9</v>
      </c>
      <c r="M4574" t="str">
        <f t="shared" si="356"/>
        <v>2023</v>
      </c>
      <c r="N4574">
        <f t="shared" si="357"/>
        <v>198770.46</v>
      </c>
      <c r="O4574">
        <f t="shared" si="358"/>
        <v>198770.46</v>
      </c>
      <c r="P4574" t="str">
        <f t="shared" si="359"/>
        <v/>
      </c>
      <c r="Q4574" s="48" t="str">
        <f>IF(O4574="","",
   IF(OR(O4574&lt;EDA_Outlier_Analysis!$C$10, O4574&gt;EDA_Outlier_Analysis!$C$11),
      "Outlier",
      "Normal"))</f>
        <v>Normal</v>
      </c>
      <c r="R4574" t="str">
        <f>IF(P4574="","",
   IF(OR(P4574 &lt; EDA_Outlier_Analysis!$F$7, P4574 &gt; EDA_Outlier_Analysis!$F$8),
      "Outlier",
      "Normal"))</f>
        <v/>
      </c>
      <c r="S4574" t="str">
        <f>IF(N4574="","",
   IF(OR(N4574 &lt;EDA_Outlier_Analysis!$I$10, N4574 &gt; EDA_Outlier_Analysis!$I$11),
      "Outlier",
      "Normal"))</f>
        <v>Normal</v>
      </c>
    </row>
    <row r="4575" spans="1:19">
      <c r="A4575" t="s">
        <v>10119</v>
      </c>
      <c r="B4575" s="4">
        <v>45061</v>
      </c>
      <c r="C4575" s="2">
        <v>169255.34</v>
      </c>
      <c r="D4575" t="s">
        <v>849</v>
      </c>
      <c r="E4575" t="s">
        <v>868</v>
      </c>
      <c r="F4575" t="s">
        <v>9</v>
      </c>
      <c r="G4575" t="s">
        <v>34</v>
      </c>
      <c r="H4575" t="s">
        <v>85</v>
      </c>
      <c r="J4575" t="s">
        <v>10120</v>
      </c>
      <c r="K4575" t="str">
        <f>IF(COUNTIF(Customers!A:A, H4575)&gt;0, "Valid", "Invalid")</f>
        <v>Valid</v>
      </c>
      <c r="L4575" t="str">
        <f t="shared" si="355"/>
        <v>5</v>
      </c>
      <c r="M4575" t="str">
        <f t="shared" si="356"/>
        <v>2023</v>
      </c>
      <c r="N4575">
        <f t="shared" si="357"/>
        <v>169255.34</v>
      </c>
      <c r="O4575">
        <f t="shared" si="358"/>
        <v>169255.34</v>
      </c>
      <c r="P4575" t="str">
        <f t="shared" si="359"/>
        <v/>
      </c>
      <c r="Q4575" s="48" t="str">
        <f>IF(O4575="","",
   IF(OR(O4575&lt;EDA_Outlier_Analysis!$C$10, O4575&gt;EDA_Outlier_Analysis!$C$11),
      "Outlier",
      "Normal"))</f>
        <v>Normal</v>
      </c>
      <c r="R4575" t="str">
        <f>IF(P4575="","",
   IF(OR(P4575 &lt; EDA_Outlier_Analysis!$F$7, P4575 &gt; EDA_Outlier_Analysis!$F$8),
      "Outlier",
      "Normal"))</f>
        <v/>
      </c>
      <c r="S4575" t="str">
        <f>IF(N4575="","",
   IF(OR(N4575 &lt;EDA_Outlier_Analysis!$I$10, N4575 &gt; EDA_Outlier_Analysis!$I$11),
      "Outlier",
      "Normal"))</f>
        <v>Normal</v>
      </c>
    </row>
    <row r="4576" spans="1:19">
      <c r="A4576" t="s">
        <v>10121</v>
      </c>
      <c r="B4576" s="4">
        <v>45164</v>
      </c>
      <c r="C4576" s="2">
        <v>113625.64</v>
      </c>
      <c r="D4576" t="s">
        <v>849</v>
      </c>
      <c r="E4576" t="s">
        <v>868</v>
      </c>
      <c r="F4576" t="s">
        <v>10</v>
      </c>
      <c r="G4576" t="s">
        <v>24</v>
      </c>
      <c r="H4576" t="s">
        <v>687</v>
      </c>
      <c r="J4576" t="s">
        <v>10122</v>
      </c>
      <c r="K4576" t="str">
        <f>IF(COUNTIF(Customers!A:A, H4576)&gt;0, "Valid", "Invalid")</f>
        <v>Valid</v>
      </c>
      <c r="L4576" t="str">
        <f t="shared" si="355"/>
        <v>8</v>
      </c>
      <c r="M4576" t="str">
        <f t="shared" si="356"/>
        <v>2023</v>
      </c>
      <c r="N4576">
        <f t="shared" si="357"/>
        <v>113625.64</v>
      </c>
      <c r="O4576">
        <f t="shared" si="358"/>
        <v>113625.64</v>
      </c>
      <c r="P4576" t="str">
        <f t="shared" si="359"/>
        <v/>
      </c>
      <c r="Q4576" s="48" t="str">
        <f>IF(O4576="","",
   IF(OR(O4576&lt;EDA_Outlier_Analysis!$C$10, O4576&gt;EDA_Outlier_Analysis!$C$11),
      "Outlier",
      "Normal"))</f>
        <v>Normal</v>
      </c>
      <c r="R4576" t="str">
        <f>IF(P4576="","",
   IF(OR(P4576 &lt; EDA_Outlier_Analysis!$F$7, P4576 &gt; EDA_Outlier_Analysis!$F$8),
      "Outlier",
      "Normal"))</f>
        <v/>
      </c>
      <c r="S4576" t="str">
        <f>IF(N4576="","",
   IF(OR(N4576 &lt;EDA_Outlier_Analysis!$I$10, N4576 &gt; EDA_Outlier_Analysis!$I$11),
      "Outlier",
      "Normal"))</f>
        <v>Normal</v>
      </c>
    </row>
    <row r="4577" spans="1:19">
      <c r="A4577" t="s">
        <v>10123</v>
      </c>
      <c r="B4577" s="4">
        <v>44893</v>
      </c>
      <c r="C4577" s="2">
        <v>158311.35999999999</v>
      </c>
      <c r="D4577" t="s">
        <v>849</v>
      </c>
      <c r="E4577" t="s">
        <v>853</v>
      </c>
      <c r="F4577" t="s">
        <v>9</v>
      </c>
      <c r="G4577" t="s">
        <v>24</v>
      </c>
      <c r="H4577" t="s">
        <v>139</v>
      </c>
      <c r="J4577" t="s">
        <v>10124</v>
      </c>
      <c r="K4577" t="str">
        <f>IF(COUNTIF(Customers!A:A, H4577)&gt;0, "Valid", "Invalid")</f>
        <v>Valid</v>
      </c>
      <c r="L4577" t="str">
        <f t="shared" si="355"/>
        <v>11</v>
      </c>
      <c r="M4577" t="str">
        <f t="shared" si="356"/>
        <v>2022</v>
      </c>
      <c r="N4577">
        <f t="shared" si="357"/>
        <v>158311.35999999999</v>
      </c>
      <c r="O4577">
        <f t="shared" si="358"/>
        <v>158311.35999999999</v>
      </c>
      <c r="P4577" t="str">
        <f t="shared" si="359"/>
        <v/>
      </c>
      <c r="Q4577" s="48" t="str">
        <f>IF(O4577="","",
   IF(OR(O4577&lt;EDA_Outlier_Analysis!$C$10, O4577&gt;EDA_Outlier_Analysis!$C$11),
      "Outlier",
      "Normal"))</f>
        <v>Normal</v>
      </c>
      <c r="R4577" t="str">
        <f>IF(P4577="","",
   IF(OR(P4577 &lt; EDA_Outlier_Analysis!$F$7, P4577 &gt; EDA_Outlier_Analysis!$F$8),
      "Outlier",
      "Normal"))</f>
        <v/>
      </c>
      <c r="S4577" t="str">
        <f>IF(N4577="","",
   IF(OR(N4577 &lt;EDA_Outlier_Analysis!$I$10, N4577 &gt; EDA_Outlier_Analysis!$I$11),
      "Outlier",
      "Normal"))</f>
        <v>Normal</v>
      </c>
    </row>
    <row r="4578" spans="1:19">
      <c r="A4578" t="s">
        <v>10125</v>
      </c>
      <c r="B4578" s="4">
        <v>44871</v>
      </c>
      <c r="C4578" s="2">
        <v>194048.57</v>
      </c>
      <c r="D4578" t="s">
        <v>849</v>
      </c>
      <c r="E4578" t="s">
        <v>868</v>
      </c>
      <c r="F4578" t="s">
        <v>10</v>
      </c>
      <c r="G4578" t="s">
        <v>24</v>
      </c>
      <c r="H4578" t="s">
        <v>27</v>
      </c>
      <c r="J4578" t="s">
        <v>10126</v>
      </c>
      <c r="K4578" t="str">
        <f>IF(COUNTIF(Customers!A:A, H4578)&gt;0, "Valid", "Invalid")</f>
        <v>Valid</v>
      </c>
      <c r="L4578" t="str">
        <f t="shared" si="355"/>
        <v>11</v>
      </c>
      <c r="M4578" t="str">
        <f t="shared" si="356"/>
        <v>2022</v>
      </c>
      <c r="N4578">
        <f t="shared" si="357"/>
        <v>194048.57</v>
      </c>
      <c r="O4578">
        <f t="shared" si="358"/>
        <v>194048.57</v>
      </c>
      <c r="P4578" t="str">
        <f t="shared" si="359"/>
        <v/>
      </c>
      <c r="Q4578" s="48" t="str">
        <f>IF(O4578="","",
   IF(OR(O4578&lt;EDA_Outlier_Analysis!$C$10, O4578&gt;EDA_Outlier_Analysis!$C$11),
      "Outlier",
      "Normal"))</f>
        <v>Normal</v>
      </c>
      <c r="R4578" t="str">
        <f>IF(P4578="","",
   IF(OR(P4578 &lt; EDA_Outlier_Analysis!$F$7, P4578 &gt; EDA_Outlier_Analysis!$F$8),
      "Outlier",
      "Normal"))</f>
        <v/>
      </c>
      <c r="S4578" t="str">
        <f>IF(N4578="","",
   IF(OR(N4578 &lt;EDA_Outlier_Analysis!$I$10, N4578 &gt; EDA_Outlier_Analysis!$I$11),
      "Outlier",
      "Normal"))</f>
        <v>Normal</v>
      </c>
    </row>
    <row r="4579" spans="1:19">
      <c r="A4579" t="s">
        <v>10127</v>
      </c>
      <c r="B4579" s="4">
        <v>44799</v>
      </c>
      <c r="C4579" s="2">
        <v>-2900.83</v>
      </c>
      <c r="D4579" t="s">
        <v>840</v>
      </c>
      <c r="E4579" t="s">
        <v>845</v>
      </c>
      <c r="F4579" t="s">
        <v>9</v>
      </c>
      <c r="G4579" t="s">
        <v>31</v>
      </c>
      <c r="I4579" t="s">
        <v>979</v>
      </c>
      <c r="J4579" t="s">
        <v>10128</v>
      </c>
      <c r="K4579" t="str">
        <f>IF(COUNTIF(Customers!A:A, H4579)&gt;0, "Valid", "Invalid")</f>
        <v>Invalid</v>
      </c>
      <c r="L4579" t="str">
        <f t="shared" si="355"/>
        <v>8</v>
      </c>
      <c r="M4579" t="str">
        <f t="shared" si="356"/>
        <v>2022</v>
      </c>
      <c r="N4579">
        <f t="shared" si="357"/>
        <v>-2900.83</v>
      </c>
      <c r="O4579" t="str">
        <f t="shared" si="358"/>
        <v/>
      </c>
      <c r="P4579">
        <f t="shared" si="359"/>
        <v>2900.83</v>
      </c>
      <c r="Q4579" s="48" t="str">
        <f>IF(O4579="","",
   IF(OR(O4579&lt;EDA_Outlier_Analysis!$C$10, O4579&gt;EDA_Outlier_Analysis!$C$11),
      "Outlier",
      "Normal"))</f>
        <v/>
      </c>
      <c r="R4579" t="str">
        <f>IF(P4579="","",
   IF(OR(P4579 &lt; EDA_Outlier_Analysis!$F$7, P4579 &gt; EDA_Outlier_Analysis!$F$8),
      "Outlier",
      "Normal"))</f>
        <v>Outlier</v>
      </c>
      <c r="S4579" t="str">
        <f>IF(N4579="","",
   IF(OR(N4579 &lt;EDA_Outlier_Analysis!$I$10, N4579 &gt; EDA_Outlier_Analysis!$I$11),
      "Outlier",
      "Normal"))</f>
        <v>Normal</v>
      </c>
    </row>
    <row r="4580" spans="1:19">
      <c r="A4580" t="s">
        <v>10129</v>
      </c>
      <c r="B4580" s="4">
        <v>45047</v>
      </c>
      <c r="C4580" s="2">
        <v>107763.81</v>
      </c>
      <c r="D4580" t="s">
        <v>849</v>
      </c>
      <c r="E4580" t="s">
        <v>868</v>
      </c>
      <c r="F4580" t="s">
        <v>10</v>
      </c>
      <c r="G4580" t="s">
        <v>31</v>
      </c>
      <c r="H4580" t="s">
        <v>85</v>
      </c>
      <c r="J4580" t="s">
        <v>10130</v>
      </c>
      <c r="K4580" t="str">
        <f>IF(COUNTIF(Customers!A:A, H4580)&gt;0, "Valid", "Invalid")</f>
        <v>Valid</v>
      </c>
      <c r="L4580" t="str">
        <f t="shared" si="355"/>
        <v>5</v>
      </c>
      <c r="M4580" t="str">
        <f t="shared" si="356"/>
        <v>2023</v>
      </c>
      <c r="N4580">
        <f t="shared" si="357"/>
        <v>107763.81</v>
      </c>
      <c r="O4580">
        <f t="shared" si="358"/>
        <v>107763.81</v>
      </c>
      <c r="P4580" t="str">
        <f t="shared" si="359"/>
        <v/>
      </c>
      <c r="Q4580" s="48" t="str">
        <f>IF(O4580="","",
   IF(OR(O4580&lt;EDA_Outlier_Analysis!$C$10, O4580&gt;EDA_Outlier_Analysis!$C$11),
      "Outlier",
      "Normal"))</f>
        <v>Normal</v>
      </c>
      <c r="R4580" t="str">
        <f>IF(P4580="","",
   IF(OR(P4580 &lt; EDA_Outlier_Analysis!$F$7, P4580 &gt; EDA_Outlier_Analysis!$F$8),
      "Outlier",
      "Normal"))</f>
        <v/>
      </c>
      <c r="S4580" t="str">
        <f>IF(N4580="","",
   IF(OR(N4580 &lt;EDA_Outlier_Analysis!$I$10, N4580 &gt; EDA_Outlier_Analysis!$I$11),
      "Outlier",
      "Normal"))</f>
        <v>Normal</v>
      </c>
    </row>
    <row r="4581" spans="1:19">
      <c r="A4581" t="s">
        <v>10131</v>
      </c>
      <c r="B4581" s="4">
        <v>45067</v>
      </c>
      <c r="C4581" s="2">
        <v>145480.18</v>
      </c>
      <c r="D4581" t="s">
        <v>849</v>
      </c>
      <c r="E4581" t="s">
        <v>850</v>
      </c>
      <c r="F4581" t="s">
        <v>10</v>
      </c>
      <c r="G4581" t="s">
        <v>20</v>
      </c>
      <c r="H4581" t="s">
        <v>123</v>
      </c>
      <c r="J4581" t="s">
        <v>10132</v>
      </c>
      <c r="K4581" t="str">
        <f>IF(COUNTIF(Customers!A:A, H4581)&gt;0, "Valid", "Invalid")</f>
        <v>Valid</v>
      </c>
      <c r="L4581" t="str">
        <f t="shared" si="355"/>
        <v>5</v>
      </c>
      <c r="M4581" t="str">
        <f t="shared" si="356"/>
        <v>2023</v>
      </c>
      <c r="N4581">
        <f t="shared" si="357"/>
        <v>145480.18</v>
      </c>
      <c r="O4581">
        <f t="shared" si="358"/>
        <v>145480.18</v>
      </c>
      <c r="P4581" t="str">
        <f t="shared" si="359"/>
        <v/>
      </c>
      <c r="Q4581" s="48" t="str">
        <f>IF(O4581="","",
   IF(OR(O4581&lt;EDA_Outlier_Analysis!$C$10, O4581&gt;EDA_Outlier_Analysis!$C$11),
      "Outlier",
      "Normal"))</f>
        <v>Normal</v>
      </c>
      <c r="R4581" t="str">
        <f>IF(P4581="","",
   IF(OR(P4581 &lt; EDA_Outlier_Analysis!$F$7, P4581 &gt; EDA_Outlier_Analysis!$F$8),
      "Outlier",
      "Normal"))</f>
        <v/>
      </c>
      <c r="S4581" t="str">
        <f>IF(N4581="","",
   IF(OR(N4581 &lt;EDA_Outlier_Analysis!$I$10, N4581 &gt; EDA_Outlier_Analysis!$I$11),
      "Outlier",
      "Normal"))</f>
        <v>Normal</v>
      </c>
    </row>
    <row r="4582" spans="1:19">
      <c r="A4582" t="s">
        <v>10133</v>
      </c>
      <c r="B4582" s="4">
        <v>44729</v>
      </c>
      <c r="C4582" s="2">
        <v>122353.09</v>
      </c>
      <c r="D4582" t="s">
        <v>849</v>
      </c>
      <c r="E4582" t="s">
        <v>868</v>
      </c>
      <c r="F4582" t="s">
        <v>11</v>
      </c>
      <c r="G4582" t="s">
        <v>20</v>
      </c>
      <c r="H4582" t="s">
        <v>375</v>
      </c>
      <c r="J4582" t="s">
        <v>10134</v>
      </c>
      <c r="K4582" t="str">
        <f>IF(COUNTIF(Customers!A:A, H4582)&gt;0, "Valid", "Invalid")</f>
        <v>Valid</v>
      </c>
      <c r="L4582" t="str">
        <f t="shared" si="355"/>
        <v>6</v>
      </c>
      <c r="M4582" t="str">
        <f t="shared" si="356"/>
        <v>2022</v>
      </c>
      <c r="N4582">
        <f t="shared" si="357"/>
        <v>122353.09</v>
      </c>
      <c r="O4582">
        <f t="shared" si="358"/>
        <v>122353.09</v>
      </c>
      <c r="P4582" t="str">
        <f t="shared" si="359"/>
        <v/>
      </c>
      <c r="Q4582" s="48" t="str">
        <f>IF(O4582="","",
   IF(OR(O4582&lt;EDA_Outlier_Analysis!$C$10, O4582&gt;EDA_Outlier_Analysis!$C$11),
      "Outlier",
      "Normal"))</f>
        <v>Normal</v>
      </c>
      <c r="R4582" t="str">
        <f>IF(P4582="","",
   IF(OR(P4582 &lt; EDA_Outlier_Analysis!$F$7, P4582 &gt; EDA_Outlier_Analysis!$F$8),
      "Outlier",
      "Normal"))</f>
        <v/>
      </c>
      <c r="S4582" t="str">
        <f>IF(N4582="","",
   IF(OR(N4582 &lt;EDA_Outlier_Analysis!$I$10, N4582 &gt; EDA_Outlier_Analysis!$I$11),
      "Outlier",
      "Normal"))</f>
        <v>Normal</v>
      </c>
    </row>
    <row r="4583" spans="1:19">
      <c r="A4583" t="s">
        <v>10135</v>
      </c>
      <c r="B4583" s="4">
        <v>44722</v>
      </c>
      <c r="C4583" s="2">
        <v>13220.41</v>
      </c>
      <c r="D4583" t="s">
        <v>971</v>
      </c>
      <c r="E4583" t="s">
        <v>971</v>
      </c>
      <c r="F4583" t="s">
        <v>11</v>
      </c>
      <c r="G4583" t="s">
        <v>34</v>
      </c>
      <c r="J4583" t="s">
        <v>10136</v>
      </c>
      <c r="K4583" t="str">
        <f>IF(COUNTIF(Customers!A:A, H4583)&gt;0, "Valid", "Invalid")</f>
        <v>Invalid</v>
      </c>
      <c r="L4583" t="str">
        <f t="shared" si="355"/>
        <v>6</v>
      </c>
      <c r="M4583" t="str">
        <f t="shared" si="356"/>
        <v>2022</v>
      </c>
      <c r="N4583">
        <f t="shared" si="357"/>
        <v>-13220.41</v>
      </c>
      <c r="O4583" t="str">
        <f t="shared" si="358"/>
        <v/>
      </c>
      <c r="P4583" t="str">
        <f t="shared" si="359"/>
        <v/>
      </c>
      <c r="Q4583" s="48" t="str">
        <f>IF(O4583="","",
   IF(OR(O4583&lt;EDA_Outlier_Analysis!$C$10, O4583&gt;EDA_Outlier_Analysis!$C$11),
      "Outlier",
      "Normal"))</f>
        <v/>
      </c>
      <c r="R4583" t="str">
        <f>IF(P4583="","",
   IF(OR(P4583 &lt; EDA_Outlier_Analysis!$F$7, P4583 &gt; EDA_Outlier_Analysis!$F$8),
      "Outlier",
      "Normal"))</f>
        <v/>
      </c>
      <c r="S4583" t="str">
        <f>IF(N4583="","",
   IF(OR(N4583 &lt;EDA_Outlier_Analysis!$I$10, N4583 &gt; EDA_Outlier_Analysis!$I$11),
      "Outlier",
      "Normal"))</f>
        <v>Normal</v>
      </c>
    </row>
    <row r="4584" spans="1:19">
      <c r="A4584" t="s">
        <v>10137</v>
      </c>
      <c r="B4584" s="4">
        <v>44871</v>
      </c>
      <c r="C4584" s="2">
        <v>170147.37</v>
      </c>
      <c r="D4584" t="s">
        <v>849</v>
      </c>
      <c r="E4584" t="s">
        <v>868</v>
      </c>
      <c r="F4584" t="s">
        <v>9</v>
      </c>
      <c r="G4584" t="s">
        <v>20</v>
      </c>
      <c r="H4584" t="s">
        <v>225</v>
      </c>
      <c r="J4584" t="s">
        <v>10138</v>
      </c>
      <c r="K4584" t="str">
        <f>IF(COUNTIF(Customers!A:A, H4584)&gt;0, "Valid", "Invalid")</f>
        <v>Valid</v>
      </c>
      <c r="L4584" t="str">
        <f t="shared" si="355"/>
        <v>11</v>
      </c>
      <c r="M4584" t="str">
        <f t="shared" si="356"/>
        <v>2022</v>
      </c>
      <c r="N4584">
        <f t="shared" si="357"/>
        <v>170147.37</v>
      </c>
      <c r="O4584">
        <f t="shared" si="358"/>
        <v>170147.37</v>
      </c>
      <c r="P4584" t="str">
        <f t="shared" si="359"/>
        <v/>
      </c>
      <c r="Q4584" s="48" t="str">
        <f>IF(O4584="","",
   IF(OR(O4584&lt;EDA_Outlier_Analysis!$C$10, O4584&gt;EDA_Outlier_Analysis!$C$11),
      "Outlier",
      "Normal"))</f>
        <v>Normal</v>
      </c>
      <c r="R4584" t="str">
        <f>IF(P4584="","",
   IF(OR(P4584 &lt; EDA_Outlier_Analysis!$F$7, P4584 &gt; EDA_Outlier_Analysis!$F$8),
      "Outlier",
      "Normal"))</f>
        <v/>
      </c>
      <c r="S4584" t="str">
        <f>IF(N4584="","",
   IF(OR(N4584 &lt;EDA_Outlier_Analysis!$I$10, N4584 &gt; EDA_Outlier_Analysis!$I$11),
      "Outlier",
      "Normal"))</f>
        <v>Normal</v>
      </c>
    </row>
    <row r="4585" spans="1:19">
      <c r="A4585" t="s">
        <v>10139</v>
      </c>
      <c r="B4585" s="4">
        <v>44586</v>
      </c>
      <c r="C4585" s="2">
        <v>-26030.41</v>
      </c>
      <c r="D4585" t="s">
        <v>840</v>
      </c>
      <c r="E4585" t="s">
        <v>841</v>
      </c>
      <c r="F4585" t="s">
        <v>9</v>
      </c>
      <c r="G4585" t="s">
        <v>20</v>
      </c>
      <c r="I4585" t="s">
        <v>957</v>
      </c>
      <c r="J4585" t="s">
        <v>10140</v>
      </c>
      <c r="K4585" t="str">
        <f>IF(COUNTIF(Customers!A:A, H4585)&gt;0, "Valid", "Invalid")</f>
        <v>Invalid</v>
      </c>
      <c r="L4585" t="str">
        <f t="shared" si="355"/>
        <v>1</v>
      </c>
      <c r="M4585" t="str">
        <f t="shared" si="356"/>
        <v>2022</v>
      </c>
      <c r="N4585">
        <f t="shared" si="357"/>
        <v>-26030.41</v>
      </c>
      <c r="O4585" t="str">
        <f t="shared" si="358"/>
        <v/>
      </c>
      <c r="P4585">
        <f t="shared" si="359"/>
        <v>26030.41</v>
      </c>
      <c r="Q4585" s="48" t="str">
        <f>IF(O4585="","",
   IF(OR(O4585&lt;EDA_Outlier_Analysis!$C$10, O4585&gt;EDA_Outlier_Analysis!$C$11),
      "Outlier",
      "Normal"))</f>
        <v/>
      </c>
      <c r="R4585" t="str">
        <f>IF(P4585="","",
   IF(OR(P4585 &lt; EDA_Outlier_Analysis!$F$7, P4585 &gt; EDA_Outlier_Analysis!$F$8),
      "Outlier",
      "Normal"))</f>
        <v>Outlier</v>
      </c>
      <c r="S4585" t="str">
        <f>IF(N4585="","",
   IF(OR(N4585 &lt;EDA_Outlier_Analysis!$I$10, N4585 &gt; EDA_Outlier_Analysis!$I$11),
      "Outlier",
      "Normal"))</f>
        <v>Normal</v>
      </c>
    </row>
    <row r="4586" spans="1:19">
      <c r="A4586" t="s">
        <v>10141</v>
      </c>
      <c r="B4586" s="4">
        <v>44976</v>
      </c>
      <c r="C4586" s="2">
        <v>-36658.32</v>
      </c>
      <c r="D4586" t="s">
        <v>840</v>
      </c>
      <c r="E4586" t="s">
        <v>905</v>
      </c>
      <c r="F4586" t="s">
        <v>11</v>
      </c>
      <c r="G4586" t="s">
        <v>20</v>
      </c>
      <c r="I4586" t="s">
        <v>906</v>
      </c>
      <c r="J4586" t="s">
        <v>10142</v>
      </c>
      <c r="K4586" t="str">
        <f>IF(COUNTIF(Customers!A:A, H4586)&gt;0, "Valid", "Invalid")</f>
        <v>Invalid</v>
      </c>
      <c r="L4586" t="str">
        <f t="shared" si="355"/>
        <v>2</v>
      </c>
      <c r="M4586" t="str">
        <f t="shared" si="356"/>
        <v>2023</v>
      </c>
      <c r="N4586">
        <f t="shared" si="357"/>
        <v>-36658.32</v>
      </c>
      <c r="O4586" t="str">
        <f t="shared" si="358"/>
        <v/>
      </c>
      <c r="P4586">
        <f t="shared" si="359"/>
        <v>36658.32</v>
      </c>
      <c r="Q4586" s="48" t="str">
        <f>IF(O4586="","",
   IF(OR(O4586&lt;EDA_Outlier_Analysis!$C$10, O4586&gt;EDA_Outlier_Analysis!$C$11),
      "Outlier",
      "Normal"))</f>
        <v/>
      </c>
      <c r="R4586" t="str">
        <f>IF(P4586="","",
   IF(OR(P4586 &lt; EDA_Outlier_Analysis!$F$7, P4586 &gt; EDA_Outlier_Analysis!$F$8),
      "Outlier",
      "Normal"))</f>
        <v>Normal</v>
      </c>
      <c r="S4586" t="str">
        <f>IF(N4586="","",
   IF(OR(N4586 &lt;EDA_Outlier_Analysis!$I$10, N4586 &gt; EDA_Outlier_Analysis!$I$11),
      "Outlier",
      "Normal"))</f>
        <v>Normal</v>
      </c>
    </row>
    <row r="4587" spans="1:19">
      <c r="A4587" t="s">
        <v>10143</v>
      </c>
      <c r="B4587" s="4">
        <v>45200</v>
      </c>
      <c r="C4587" s="2">
        <v>138360.53</v>
      </c>
      <c r="D4587" t="s">
        <v>849</v>
      </c>
      <c r="E4587" t="s">
        <v>853</v>
      </c>
      <c r="F4587" t="s">
        <v>9</v>
      </c>
      <c r="G4587" t="s">
        <v>24</v>
      </c>
      <c r="H4587" t="s">
        <v>703</v>
      </c>
      <c r="J4587" t="s">
        <v>10144</v>
      </c>
      <c r="K4587" t="str">
        <f>IF(COUNTIF(Customers!A:A, H4587)&gt;0, "Valid", "Invalid")</f>
        <v>Valid</v>
      </c>
      <c r="L4587" t="str">
        <f t="shared" si="355"/>
        <v>10</v>
      </c>
      <c r="M4587" t="str">
        <f t="shared" si="356"/>
        <v>2023</v>
      </c>
      <c r="N4587">
        <f t="shared" si="357"/>
        <v>138360.53</v>
      </c>
      <c r="O4587">
        <f t="shared" si="358"/>
        <v>138360.53</v>
      </c>
      <c r="P4587" t="str">
        <f t="shared" si="359"/>
        <v/>
      </c>
      <c r="Q4587" s="48" t="str">
        <f>IF(O4587="","",
   IF(OR(O4587&lt;EDA_Outlier_Analysis!$C$10, O4587&gt;EDA_Outlier_Analysis!$C$11),
      "Outlier",
      "Normal"))</f>
        <v>Normal</v>
      </c>
      <c r="R4587" t="str">
        <f>IF(P4587="","",
   IF(OR(P4587 &lt; EDA_Outlier_Analysis!$F$7, P4587 &gt; EDA_Outlier_Analysis!$F$8),
      "Outlier",
      "Normal"))</f>
        <v/>
      </c>
      <c r="S4587" t="str">
        <f>IF(N4587="","",
   IF(OR(N4587 &lt;EDA_Outlier_Analysis!$I$10, N4587 &gt; EDA_Outlier_Analysis!$I$11),
      "Outlier",
      "Normal"))</f>
        <v>Normal</v>
      </c>
    </row>
    <row r="4588" spans="1:19">
      <c r="A4588" t="s">
        <v>10145</v>
      </c>
      <c r="B4588" s="4">
        <v>45270</v>
      </c>
      <c r="C4588" s="2">
        <v>226546.84</v>
      </c>
      <c r="D4588" t="s">
        <v>849</v>
      </c>
      <c r="E4588" t="s">
        <v>850</v>
      </c>
      <c r="F4588" t="s">
        <v>9</v>
      </c>
      <c r="G4588" t="s">
        <v>31</v>
      </c>
      <c r="H4588" t="s">
        <v>297</v>
      </c>
      <c r="J4588" t="s">
        <v>10146</v>
      </c>
      <c r="K4588" t="str">
        <f>IF(COUNTIF(Customers!A:A, H4588)&gt;0, "Valid", "Invalid")</f>
        <v>Valid</v>
      </c>
      <c r="L4588" t="str">
        <f t="shared" si="355"/>
        <v>12</v>
      </c>
      <c r="M4588" t="str">
        <f t="shared" si="356"/>
        <v>2023</v>
      </c>
      <c r="N4588">
        <f t="shared" si="357"/>
        <v>226546.84</v>
      </c>
      <c r="O4588">
        <f t="shared" si="358"/>
        <v>226546.84</v>
      </c>
      <c r="P4588" t="str">
        <f t="shared" si="359"/>
        <v/>
      </c>
      <c r="Q4588" s="48" t="str">
        <f>IF(O4588="","",
   IF(OR(O4588&lt;EDA_Outlier_Analysis!$C$10, O4588&gt;EDA_Outlier_Analysis!$C$11),
      "Outlier",
      "Normal"))</f>
        <v>Normal</v>
      </c>
      <c r="R4588" t="str">
        <f>IF(P4588="","",
   IF(OR(P4588 &lt; EDA_Outlier_Analysis!$F$7, P4588 &gt; EDA_Outlier_Analysis!$F$8),
      "Outlier",
      "Normal"))</f>
        <v/>
      </c>
      <c r="S4588" t="str">
        <f>IF(N4588="","",
   IF(OR(N4588 &lt;EDA_Outlier_Analysis!$I$10, N4588 &gt; EDA_Outlier_Analysis!$I$11),
      "Outlier",
      "Normal"))</f>
        <v>Normal</v>
      </c>
    </row>
    <row r="4589" spans="1:19">
      <c r="A4589" t="s">
        <v>10147</v>
      </c>
      <c r="B4589" s="4">
        <v>44576</v>
      </c>
      <c r="C4589" s="2">
        <v>-3193.43</v>
      </c>
      <c r="D4589" t="s">
        <v>840</v>
      </c>
      <c r="E4589" t="s">
        <v>878</v>
      </c>
      <c r="F4589" t="s">
        <v>11</v>
      </c>
      <c r="G4589" t="s">
        <v>20</v>
      </c>
      <c r="I4589" t="s">
        <v>1174</v>
      </c>
      <c r="J4589" t="s">
        <v>10148</v>
      </c>
      <c r="K4589" t="str">
        <f>IF(COUNTIF(Customers!A:A, H4589)&gt;0, "Valid", "Invalid")</f>
        <v>Invalid</v>
      </c>
      <c r="L4589" t="str">
        <f t="shared" si="355"/>
        <v>1</v>
      </c>
      <c r="M4589" t="str">
        <f t="shared" si="356"/>
        <v>2022</v>
      </c>
      <c r="N4589">
        <f t="shared" si="357"/>
        <v>-3193.43</v>
      </c>
      <c r="O4589" t="str">
        <f t="shared" si="358"/>
        <v/>
      </c>
      <c r="P4589">
        <f t="shared" si="359"/>
        <v>3193.43</v>
      </c>
      <c r="Q4589" s="48" t="str">
        <f>IF(O4589="","",
   IF(OR(O4589&lt;EDA_Outlier_Analysis!$C$10, O4589&gt;EDA_Outlier_Analysis!$C$11),
      "Outlier",
      "Normal"))</f>
        <v/>
      </c>
      <c r="R4589" t="str">
        <f>IF(P4589="","",
   IF(OR(P4589 &lt; EDA_Outlier_Analysis!$F$7, P4589 &gt; EDA_Outlier_Analysis!$F$8),
      "Outlier",
      "Normal"))</f>
        <v>Outlier</v>
      </c>
      <c r="S4589" t="str">
        <f>IF(N4589="","",
   IF(OR(N4589 &lt;EDA_Outlier_Analysis!$I$10, N4589 &gt; EDA_Outlier_Analysis!$I$11),
      "Outlier",
      "Normal"))</f>
        <v>Normal</v>
      </c>
    </row>
    <row r="4590" spans="1:19">
      <c r="A4590" t="s">
        <v>10149</v>
      </c>
      <c r="B4590" s="4">
        <v>44604</v>
      </c>
      <c r="C4590" s="2">
        <v>124564.42</v>
      </c>
      <c r="D4590" t="s">
        <v>849</v>
      </c>
      <c r="E4590" t="s">
        <v>868</v>
      </c>
      <c r="F4590" t="s">
        <v>10</v>
      </c>
      <c r="G4590" t="s">
        <v>34</v>
      </c>
      <c r="H4590" t="s">
        <v>157</v>
      </c>
      <c r="J4590" t="s">
        <v>10150</v>
      </c>
      <c r="K4590" t="str">
        <f>IF(COUNTIF(Customers!A:A, H4590)&gt;0, "Valid", "Invalid")</f>
        <v>Valid</v>
      </c>
      <c r="L4590" t="str">
        <f t="shared" si="355"/>
        <v>2</v>
      </c>
      <c r="M4590" t="str">
        <f t="shared" si="356"/>
        <v>2022</v>
      </c>
      <c r="N4590">
        <f t="shared" si="357"/>
        <v>124564.42</v>
      </c>
      <c r="O4590">
        <f t="shared" si="358"/>
        <v>124564.42</v>
      </c>
      <c r="P4590" t="str">
        <f t="shared" si="359"/>
        <v/>
      </c>
      <c r="Q4590" s="48" t="str">
        <f>IF(O4590="","",
   IF(OR(O4590&lt;EDA_Outlier_Analysis!$C$10, O4590&gt;EDA_Outlier_Analysis!$C$11),
      "Outlier",
      "Normal"))</f>
        <v>Normal</v>
      </c>
      <c r="R4590" t="str">
        <f>IF(P4590="","",
   IF(OR(P4590 &lt; EDA_Outlier_Analysis!$F$7, P4590 &gt; EDA_Outlier_Analysis!$F$8),
      "Outlier",
      "Normal"))</f>
        <v/>
      </c>
      <c r="S4590" t="str">
        <f>IF(N4590="","",
   IF(OR(N4590 &lt;EDA_Outlier_Analysis!$I$10, N4590 &gt; EDA_Outlier_Analysis!$I$11),
      "Outlier",
      "Normal"))</f>
        <v>Normal</v>
      </c>
    </row>
    <row r="4591" spans="1:19">
      <c r="A4591" t="s">
        <v>10151</v>
      </c>
      <c r="B4591" s="4">
        <v>44742</v>
      </c>
      <c r="C4591" s="2">
        <v>114968.19</v>
      </c>
      <c r="D4591" t="s">
        <v>849</v>
      </c>
      <c r="E4591" t="s">
        <v>868</v>
      </c>
      <c r="F4591" t="s">
        <v>9</v>
      </c>
      <c r="G4591" t="s">
        <v>34</v>
      </c>
      <c r="H4591" t="s">
        <v>227</v>
      </c>
      <c r="J4591" t="s">
        <v>10152</v>
      </c>
      <c r="K4591" t="str">
        <f>IF(COUNTIF(Customers!A:A, H4591)&gt;0, "Valid", "Invalid")</f>
        <v>Valid</v>
      </c>
      <c r="L4591" t="str">
        <f t="shared" si="355"/>
        <v>6</v>
      </c>
      <c r="M4591" t="str">
        <f t="shared" si="356"/>
        <v>2022</v>
      </c>
      <c r="N4591">
        <f t="shared" si="357"/>
        <v>114968.19</v>
      </c>
      <c r="O4591">
        <f t="shared" si="358"/>
        <v>114968.19</v>
      </c>
      <c r="P4591" t="str">
        <f t="shared" si="359"/>
        <v/>
      </c>
      <c r="Q4591" s="48" t="str">
        <f>IF(O4591="","",
   IF(OR(O4591&lt;EDA_Outlier_Analysis!$C$10, O4591&gt;EDA_Outlier_Analysis!$C$11),
      "Outlier",
      "Normal"))</f>
        <v>Normal</v>
      </c>
      <c r="R4591" t="str">
        <f>IF(P4591="","",
   IF(OR(P4591 &lt; EDA_Outlier_Analysis!$F$7, P4591 &gt; EDA_Outlier_Analysis!$F$8),
      "Outlier",
      "Normal"))</f>
        <v/>
      </c>
      <c r="S4591" t="str">
        <f>IF(N4591="","",
   IF(OR(N4591 &lt;EDA_Outlier_Analysis!$I$10, N4591 &gt; EDA_Outlier_Analysis!$I$11),
      "Outlier",
      "Normal"))</f>
        <v>Normal</v>
      </c>
    </row>
    <row r="4592" spans="1:19">
      <c r="A4592" t="s">
        <v>10153</v>
      </c>
      <c r="B4592" s="4">
        <v>44937</v>
      </c>
      <c r="C4592" s="2">
        <v>-46125.57</v>
      </c>
      <c r="D4592" t="s">
        <v>840</v>
      </c>
      <c r="E4592" t="s">
        <v>856</v>
      </c>
      <c r="F4592" t="s">
        <v>11</v>
      </c>
      <c r="G4592" t="s">
        <v>20</v>
      </c>
      <c r="I4592" t="s">
        <v>1545</v>
      </c>
      <c r="J4592" t="s">
        <v>10154</v>
      </c>
      <c r="K4592" t="str">
        <f>IF(COUNTIF(Customers!A:A, H4592)&gt;0, "Valid", "Invalid")</f>
        <v>Invalid</v>
      </c>
      <c r="L4592" t="str">
        <f t="shared" si="355"/>
        <v>1</v>
      </c>
      <c r="M4592" t="str">
        <f t="shared" si="356"/>
        <v>2023</v>
      </c>
      <c r="N4592">
        <f t="shared" si="357"/>
        <v>-46125.57</v>
      </c>
      <c r="O4592" t="str">
        <f t="shared" si="358"/>
        <v/>
      </c>
      <c r="P4592">
        <f t="shared" si="359"/>
        <v>46125.57</v>
      </c>
      <c r="Q4592" s="48" t="str">
        <f>IF(O4592="","",
   IF(OR(O4592&lt;EDA_Outlier_Analysis!$C$10, O4592&gt;EDA_Outlier_Analysis!$C$11),
      "Outlier",
      "Normal"))</f>
        <v/>
      </c>
      <c r="R4592" t="str">
        <f>IF(P4592="","",
   IF(OR(P4592 &lt; EDA_Outlier_Analysis!$F$7, P4592 &gt; EDA_Outlier_Analysis!$F$8),
      "Outlier",
      "Normal"))</f>
        <v>Normal</v>
      </c>
      <c r="S4592" t="str">
        <f>IF(N4592="","",
   IF(OR(N4592 &lt;EDA_Outlier_Analysis!$I$10, N4592 &gt; EDA_Outlier_Analysis!$I$11),
      "Outlier",
      "Normal"))</f>
        <v>Normal</v>
      </c>
    </row>
    <row r="4593" spans="1:19">
      <c r="A4593" t="s">
        <v>10155</v>
      </c>
      <c r="B4593" s="4">
        <v>45155</v>
      </c>
      <c r="C4593" s="2">
        <v>-30861.53</v>
      </c>
      <c r="D4593" t="s">
        <v>840</v>
      </c>
      <c r="E4593" t="s">
        <v>878</v>
      </c>
      <c r="F4593" t="s">
        <v>10</v>
      </c>
      <c r="G4593" t="s">
        <v>24</v>
      </c>
      <c r="I4593" t="s">
        <v>929</v>
      </c>
      <c r="J4593" t="s">
        <v>10156</v>
      </c>
      <c r="K4593" t="str">
        <f>IF(COUNTIF(Customers!A:A, H4593)&gt;0, "Valid", "Invalid")</f>
        <v>Invalid</v>
      </c>
      <c r="L4593" t="str">
        <f t="shared" si="355"/>
        <v>8</v>
      </c>
      <c r="M4593" t="str">
        <f t="shared" si="356"/>
        <v>2023</v>
      </c>
      <c r="N4593">
        <f t="shared" si="357"/>
        <v>-30861.53</v>
      </c>
      <c r="O4593" t="str">
        <f t="shared" si="358"/>
        <v/>
      </c>
      <c r="P4593">
        <f t="shared" si="359"/>
        <v>30861.53</v>
      </c>
      <c r="Q4593" s="48" t="str">
        <f>IF(O4593="","",
   IF(OR(O4593&lt;EDA_Outlier_Analysis!$C$10, O4593&gt;EDA_Outlier_Analysis!$C$11),
      "Outlier",
      "Normal"))</f>
        <v/>
      </c>
      <c r="R4593" t="str">
        <f>IF(P4593="","",
   IF(OR(P4593 &lt; EDA_Outlier_Analysis!$F$7, P4593 &gt; EDA_Outlier_Analysis!$F$8),
      "Outlier",
      "Normal"))</f>
        <v>Normal</v>
      </c>
      <c r="S4593" t="str">
        <f>IF(N4593="","",
   IF(OR(N4593 &lt;EDA_Outlier_Analysis!$I$10, N4593 &gt; EDA_Outlier_Analysis!$I$11),
      "Outlier",
      "Normal"))</f>
        <v>Normal</v>
      </c>
    </row>
    <row r="4594" spans="1:19">
      <c r="A4594" t="s">
        <v>10157</v>
      </c>
      <c r="B4594" s="4">
        <v>45258</v>
      </c>
      <c r="C4594" s="2">
        <v>119632.22</v>
      </c>
      <c r="D4594" t="s">
        <v>849</v>
      </c>
      <c r="E4594" t="s">
        <v>868</v>
      </c>
      <c r="F4594" t="s">
        <v>9</v>
      </c>
      <c r="G4594" t="s">
        <v>24</v>
      </c>
      <c r="H4594" t="s">
        <v>449</v>
      </c>
      <c r="J4594" t="s">
        <v>10158</v>
      </c>
      <c r="K4594" t="str">
        <f>IF(COUNTIF(Customers!A:A, H4594)&gt;0, "Valid", "Invalid")</f>
        <v>Valid</v>
      </c>
      <c r="L4594" t="str">
        <f t="shared" si="355"/>
        <v>11</v>
      </c>
      <c r="M4594" t="str">
        <f t="shared" si="356"/>
        <v>2023</v>
      </c>
      <c r="N4594">
        <f t="shared" si="357"/>
        <v>119632.22</v>
      </c>
      <c r="O4594">
        <f t="shared" si="358"/>
        <v>119632.22</v>
      </c>
      <c r="P4594" t="str">
        <f t="shared" si="359"/>
        <v/>
      </c>
      <c r="Q4594" s="48" t="str">
        <f>IF(O4594="","",
   IF(OR(O4594&lt;EDA_Outlier_Analysis!$C$10, O4594&gt;EDA_Outlier_Analysis!$C$11),
      "Outlier",
      "Normal"))</f>
        <v>Normal</v>
      </c>
      <c r="R4594" t="str">
        <f>IF(P4594="","",
   IF(OR(P4594 &lt; EDA_Outlier_Analysis!$F$7, P4594 &gt; EDA_Outlier_Analysis!$F$8),
      "Outlier",
      "Normal"))</f>
        <v/>
      </c>
      <c r="S4594" t="str">
        <f>IF(N4594="","",
   IF(OR(N4594 &lt;EDA_Outlier_Analysis!$I$10, N4594 &gt; EDA_Outlier_Analysis!$I$11),
      "Outlier",
      "Normal"))</f>
        <v>Normal</v>
      </c>
    </row>
    <row r="4595" spans="1:19">
      <c r="A4595" t="s">
        <v>10159</v>
      </c>
      <c r="B4595" s="4">
        <v>44780</v>
      </c>
      <c r="C4595" s="2">
        <v>-11898.47</v>
      </c>
      <c r="D4595" t="s">
        <v>840</v>
      </c>
      <c r="E4595" t="s">
        <v>864</v>
      </c>
      <c r="F4595" t="s">
        <v>10</v>
      </c>
      <c r="G4595" t="s">
        <v>20</v>
      </c>
      <c r="I4595" t="s">
        <v>898</v>
      </c>
      <c r="J4595" t="s">
        <v>10160</v>
      </c>
      <c r="K4595" t="str">
        <f>IF(COUNTIF(Customers!A:A, H4595)&gt;0, "Valid", "Invalid")</f>
        <v>Invalid</v>
      </c>
      <c r="L4595" t="str">
        <f t="shared" si="355"/>
        <v>8</v>
      </c>
      <c r="M4595" t="str">
        <f t="shared" si="356"/>
        <v>2022</v>
      </c>
      <c r="N4595">
        <f t="shared" si="357"/>
        <v>-11898.47</v>
      </c>
      <c r="O4595" t="str">
        <f t="shared" si="358"/>
        <v/>
      </c>
      <c r="P4595">
        <f t="shared" si="359"/>
        <v>11898.47</v>
      </c>
      <c r="Q4595" s="48" t="str">
        <f>IF(O4595="","",
   IF(OR(O4595&lt;EDA_Outlier_Analysis!$C$10, O4595&gt;EDA_Outlier_Analysis!$C$11),
      "Outlier",
      "Normal"))</f>
        <v/>
      </c>
      <c r="R4595" t="str">
        <f>IF(P4595="","",
   IF(OR(P4595 &lt; EDA_Outlier_Analysis!$F$7, P4595 &gt; EDA_Outlier_Analysis!$F$8),
      "Outlier",
      "Normal"))</f>
        <v>Outlier</v>
      </c>
      <c r="S4595" t="str">
        <f>IF(N4595="","",
   IF(OR(N4595 &lt;EDA_Outlier_Analysis!$I$10, N4595 &gt; EDA_Outlier_Analysis!$I$11),
      "Outlier",
      "Normal"))</f>
        <v>Normal</v>
      </c>
    </row>
    <row r="4596" spans="1:19">
      <c r="A4596" t="s">
        <v>10161</v>
      </c>
      <c r="B4596" s="4">
        <v>45230</v>
      </c>
      <c r="C4596" s="2">
        <v>219678.37</v>
      </c>
      <c r="D4596" t="s">
        <v>849</v>
      </c>
      <c r="E4596" t="s">
        <v>853</v>
      </c>
      <c r="F4596" t="s">
        <v>11</v>
      </c>
      <c r="G4596" t="s">
        <v>34</v>
      </c>
      <c r="H4596" t="s">
        <v>213</v>
      </c>
      <c r="J4596" t="s">
        <v>10162</v>
      </c>
      <c r="K4596" t="str">
        <f>IF(COUNTIF(Customers!A:A, H4596)&gt;0, "Valid", "Invalid")</f>
        <v>Valid</v>
      </c>
      <c r="L4596" t="str">
        <f t="shared" si="355"/>
        <v>10</v>
      </c>
      <c r="M4596" t="str">
        <f t="shared" si="356"/>
        <v>2023</v>
      </c>
      <c r="N4596">
        <f t="shared" si="357"/>
        <v>219678.37</v>
      </c>
      <c r="O4596">
        <f t="shared" si="358"/>
        <v>219678.37</v>
      </c>
      <c r="P4596" t="str">
        <f t="shared" si="359"/>
        <v/>
      </c>
      <c r="Q4596" s="48" t="str">
        <f>IF(O4596="","",
   IF(OR(O4596&lt;EDA_Outlier_Analysis!$C$10, O4596&gt;EDA_Outlier_Analysis!$C$11),
      "Outlier",
      "Normal"))</f>
        <v>Normal</v>
      </c>
      <c r="R4596" t="str">
        <f>IF(P4596="","",
   IF(OR(P4596 &lt; EDA_Outlier_Analysis!$F$7, P4596 &gt; EDA_Outlier_Analysis!$F$8),
      "Outlier",
      "Normal"))</f>
        <v/>
      </c>
      <c r="S4596" t="str">
        <f>IF(N4596="","",
   IF(OR(N4596 &lt;EDA_Outlier_Analysis!$I$10, N4596 &gt; EDA_Outlier_Analysis!$I$11),
      "Outlier",
      "Normal"))</f>
        <v>Normal</v>
      </c>
    </row>
    <row r="4597" spans="1:19">
      <c r="A4597" t="s">
        <v>10163</v>
      </c>
      <c r="B4597" s="4">
        <v>44612</v>
      </c>
      <c r="C4597" s="2">
        <v>114381.56</v>
      </c>
      <c r="D4597" t="s">
        <v>849</v>
      </c>
      <c r="E4597" t="s">
        <v>850</v>
      </c>
      <c r="F4597" t="s">
        <v>9</v>
      </c>
      <c r="G4597" t="s">
        <v>34</v>
      </c>
      <c r="H4597" t="s">
        <v>759</v>
      </c>
      <c r="J4597" t="s">
        <v>10164</v>
      </c>
      <c r="K4597" t="str">
        <f>IF(COUNTIF(Customers!A:A, H4597)&gt;0, "Valid", "Invalid")</f>
        <v>Valid</v>
      </c>
      <c r="L4597" t="str">
        <f t="shared" si="355"/>
        <v>2</v>
      </c>
      <c r="M4597" t="str">
        <f t="shared" si="356"/>
        <v>2022</v>
      </c>
      <c r="N4597">
        <f t="shared" si="357"/>
        <v>114381.56</v>
      </c>
      <c r="O4597">
        <f t="shared" si="358"/>
        <v>114381.56</v>
      </c>
      <c r="P4597" t="str">
        <f t="shared" si="359"/>
        <v/>
      </c>
      <c r="Q4597" s="48" t="str">
        <f>IF(O4597="","",
   IF(OR(O4597&lt;EDA_Outlier_Analysis!$C$10, O4597&gt;EDA_Outlier_Analysis!$C$11),
      "Outlier",
      "Normal"))</f>
        <v>Normal</v>
      </c>
      <c r="R4597" t="str">
        <f>IF(P4597="","",
   IF(OR(P4597 &lt; EDA_Outlier_Analysis!$F$7, P4597 &gt; EDA_Outlier_Analysis!$F$8),
      "Outlier",
      "Normal"))</f>
        <v/>
      </c>
      <c r="S4597" t="str">
        <f>IF(N4597="","",
   IF(OR(N4597 &lt;EDA_Outlier_Analysis!$I$10, N4597 &gt; EDA_Outlier_Analysis!$I$11),
      "Outlier",
      "Normal"))</f>
        <v>Normal</v>
      </c>
    </row>
    <row r="4598" spans="1:19">
      <c r="A4598" t="s">
        <v>10165</v>
      </c>
      <c r="B4598" s="4">
        <v>45066</v>
      </c>
      <c r="C4598" s="2">
        <v>-74825.89</v>
      </c>
      <c r="D4598" t="s">
        <v>840</v>
      </c>
      <c r="E4598" t="s">
        <v>841</v>
      </c>
      <c r="F4598" t="s">
        <v>9</v>
      </c>
      <c r="G4598" t="s">
        <v>20</v>
      </c>
      <c r="I4598" t="s">
        <v>1080</v>
      </c>
      <c r="J4598" t="s">
        <v>10166</v>
      </c>
      <c r="K4598" t="str">
        <f>IF(COUNTIF(Customers!A:A, H4598)&gt;0, "Valid", "Invalid")</f>
        <v>Invalid</v>
      </c>
      <c r="L4598" t="str">
        <f t="shared" si="355"/>
        <v>5</v>
      </c>
      <c r="M4598" t="str">
        <f t="shared" si="356"/>
        <v>2023</v>
      </c>
      <c r="N4598">
        <f t="shared" si="357"/>
        <v>-74825.89</v>
      </c>
      <c r="O4598" t="str">
        <f t="shared" si="358"/>
        <v/>
      </c>
      <c r="P4598">
        <f t="shared" si="359"/>
        <v>74825.89</v>
      </c>
      <c r="Q4598" s="48" t="str">
        <f>IF(O4598="","",
   IF(OR(O4598&lt;EDA_Outlier_Analysis!$C$10, O4598&gt;EDA_Outlier_Analysis!$C$11),
      "Outlier",
      "Normal"))</f>
        <v/>
      </c>
      <c r="R4598" t="str">
        <f>IF(P4598="","",
   IF(OR(P4598 &lt; EDA_Outlier_Analysis!$F$7, P4598 &gt; EDA_Outlier_Analysis!$F$8),
      "Outlier",
      "Normal"))</f>
        <v>Outlier</v>
      </c>
      <c r="S4598" t="str">
        <f>IF(N4598="","",
   IF(OR(N4598 &lt;EDA_Outlier_Analysis!$I$10, N4598 &gt; EDA_Outlier_Analysis!$I$11),
      "Outlier",
      "Normal"))</f>
        <v>Normal</v>
      </c>
    </row>
    <row r="4599" spans="1:19">
      <c r="A4599" t="s">
        <v>10167</v>
      </c>
      <c r="B4599" s="4">
        <v>45008</v>
      </c>
      <c r="C4599" s="2">
        <v>-60549.760000000002</v>
      </c>
      <c r="D4599" t="s">
        <v>840</v>
      </c>
      <c r="E4599" t="s">
        <v>905</v>
      </c>
      <c r="F4599" t="s">
        <v>10</v>
      </c>
      <c r="G4599" t="s">
        <v>31</v>
      </c>
      <c r="I4599" t="s">
        <v>1494</v>
      </c>
      <c r="J4599" t="s">
        <v>10168</v>
      </c>
      <c r="K4599" t="str">
        <f>IF(COUNTIF(Customers!A:A, H4599)&gt;0, "Valid", "Invalid")</f>
        <v>Invalid</v>
      </c>
      <c r="L4599" t="str">
        <f t="shared" si="355"/>
        <v>3</v>
      </c>
      <c r="M4599" t="str">
        <f t="shared" si="356"/>
        <v>2023</v>
      </c>
      <c r="N4599">
        <f t="shared" si="357"/>
        <v>-60549.760000000002</v>
      </c>
      <c r="O4599" t="str">
        <f t="shared" si="358"/>
        <v/>
      </c>
      <c r="P4599">
        <f t="shared" si="359"/>
        <v>60549.760000000002</v>
      </c>
      <c r="Q4599" s="48" t="str">
        <f>IF(O4599="","",
   IF(OR(O4599&lt;EDA_Outlier_Analysis!$C$10, O4599&gt;EDA_Outlier_Analysis!$C$11),
      "Outlier",
      "Normal"))</f>
        <v/>
      </c>
      <c r="R4599" t="str">
        <f>IF(P4599="","",
   IF(OR(P4599 &lt; EDA_Outlier_Analysis!$F$7, P4599 &gt; EDA_Outlier_Analysis!$F$8),
      "Outlier",
      "Normal"))</f>
        <v>Outlier</v>
      </c>
      <c r="S4599" t="str">
        <f>IF(N4599="","",
   IF(OR(N4599 &lt;EDA_Outlier_Analysis!$I$10, N4599 &gt; EDA_Outlier_Analysis!$I$11),
      "Outlier",
      "Normal"))</f>
        <v>Normal</v>
      </c>
    </row>
    <row r="4600" spans="1:19">
      <c r="A4600" t="s">
        <v>10169</v>
      </c>
      <c r="B4600" s="4">
        <v>44864</v>
      </c>
      <c r="C4600" s="2">
        <v>-80455.649999999994</v>
      </c>
      <c r="D4600" t="s">
        <v>840</v>
      </c>
      <c r="E4600" t="s">
        <v>864</v>
      </c>
      <c r="F4600" t="s">
        <v>9</v>
      </c>
      <c r="G4600" t="s">
        <v>24</v>
      </c>
      <c r="I4600" t="s">
        <v>2491</v>
      </c>
      <c r="J4600" t="s">
        <v>10170</v>
      </c>
      <c r="K4600" t="str">
        <f>IF(COUNTIF(Customers!A:A, H4600)&gt;0, "Valid", "Invalid")</f>
        <v>Invalid</v>
      </c>
      <c r="L4600" t="str">
        <f t="shared" si="355"/>
        <v>10</v>
      </c>
      <c r="M4600" t="str">
        <f t="shared" si="356"/>
        <v>2022</v>
      </c>
      <c r="N4600">
        <f t="shared" si="357"/>
        <v>-80455.649999999994</v>
      </c>
      <c r="O4600" t="str">
        <f t="shared" si="358"/>
        <v/>
      </c>
      <c r="P4600">
        <f t="shared" si="359"/>
        <v>80455.649999999994</v>
      </c>
      <c r="Q4600" s="48" t="str">
        <f>IF(O4600="","",
   IF(OR(O4600&lt;EDA_Outlier_Analysis!$C$10, O4600&gt;EDA_Outlier_Analysis!$C$11),
      "Outlier",
      "Normal"))</f>
        <v/>
      </c>
      <c r="R4600" t="str">
        <f>IF(P4600="","",
   IF(OR(P4600 &lt; EDA_Outlier_Analysis!$F$7, P4600 &gt; EDA_Outlier_Analysis!$F$8),
      "Outlier",
      "Normal"))</f>
        <v>Outlier</v>
      </c>
      <c r="S4600" t="str">
        <f>IF(N4600="","",
   IF(OR(N4600 &lt;EDA_Outlier_Analysis!$I$10, N4600 &gt; EDA_Outlier_Analysis!$I$11),
      "Outlier",
      "Normal"))</f>
        <v>Normal</v>
      </c>
    </row>
    <row r="4601" spans="1:19">
      <c r="A4601" t="s">
        <v>10171</v>
      </c>
      <c r="B4601" s="4">
        <v>44608</v>
      </c>
      <c r="C4601" s="2">
        <v>-57136.06</v>
      </c>
      <c r="D4601" t="s">
        <v>840</v>
      </c>
      <c r="E4601" t="s">
        <v>856</v>
      </c>
      <c r="F4601" t="s">
        <v>11</v>
      </c>
      <c r="G4601" t="s">
        <v>34</v>
      </c>
      <c r="I4601" t="s">
        <v>1953</v>
      </c>
      <c r="J4601" t="s">
        <v>10172</v>
      </c>
      <c r="K4601" t="str">
        <f>IF(COUNTIF(Customers!A:A, H4601)&gt;0, "Valid", "Invalid")</f>
        <v>Invalid</v>
      </c>
      <c r="L4601" t="str">
        <f t="shared" si="355"/>
        <v>2</v>
      </c>
      <c r="M4601" t="str">
        <f t="shared" si="356"/>
        <v>2022</v>
      </c>
      <c r="N4601">
        <f t="shared" si="357"/>
        <v>-57136.06</v>
      </c>
      <c r="O4601" t="str">
        <f t="shared" si="358"/>
        <v/>
      </c>
      <c r="P4601">
        <f t="shared" si="359"/>
        <v>57136.06</v>
      </c>
      <c r="Q4601" s="48" t="str">
        <f>IF(O4601="","",
   IF(OR(O4601&lt;EDA_Outlier_Analysis!$C$10, O4601&gt;EDA_Outlier_Analysis!$C$11),
      "Outlier",
      "Normal"))</f>
        <v/>
      </c>
      <c r="R4601" t="str">
        <f>IF(P4601="","",
   IF(OR(P4601 &lt; EDA_Outlier_Analysis!$F$7, P4601 &gt; EDA_Outlier_Analysis!$F$8),
      "Outlier",
      "Normal"))</f>
        <v>Outlier</v>
      </c>
      <c r="S4601" t="str">
        <f>IF(N4601="","",
   IF(OR(N4601 &lt;EDA_Outlier_Analysis!$I$10, N4601 &gt; EDA_Outlier_Analysis!$I$11),
      "Outlier",
      "Normal"))</f>
        <v>Normal</v>
      </c>
    </row>
    <row r="4602" spans="1:19">
      <c r="A4602" t="s">
        <v>10173</v>
      </c>
      <c r="B4602" s="4">
        <v>44643</v>
      </c>
      <c r="C4602" s="2">
        <v>-57828.61</v>
      </c>
      <c r="D4602" t="s">
        <v>840</v>
      </c>
      <c r="E4602" t="s">
        <v>841</v>
      </c>
      <c r="F4602" t="s">
        <v>9</v>
      </c>
      <c r="G4602" t="s">
        <v>20</v>
      </c>
      <c r="I4602" t="s">
        <v>1080</v>
      </c>
      <c r="J4602" t="s">
        <v>10174</v>
      </c>
      <c r="K4602" t="str">
        <f>IF(COUNTIF(Customers!A:A, H4602)&gt;0, "Valid", "Invalid")</f>
        <v>Invalid</v>
      </c>
      <c r="L4602" t="str">
        <f t="shared" si="355"/>
        <v>3</v>
      </c>
      <c r="M4602" t="str">
        <f t="shared" si="356"/>
        <v>2022</v>
      </c>
      <c r="N4602">
        <f t="shared" si="357"/>
        <v>-57828.61</v>
      </c>
      <c r="O4602" t="str">
        <f t="shared" si="358"/>
        <v/>
      </c>
      <c r="P4602">
        <f t="shared" si="359"/>
        <v>57828.61</v>
      </c>
      <c r="Q4602" s="48" t="str">
        <f>IF(O4602="","",
   IF(OR(O4602&lt;EDA_Outlier_Analysis!$C$10, O4602&gt;EDA_Outlier_Analysis!$C$11),
      "Outlier",
      "Normal"))</f>
        <v/>
      </c>
      <c r="R4602" t="str">
        <f>IF(P4602="","",
   IF(OR(P4602 &lt; EDA_Outlier_Analysis!$F$7, P4602 &gt; EDA_Outlier_Analysis!$F$8),
      "Outlier",
      "Normal"))</f>
        <v>Outlier</v>
      </c>
      <c r="S4602" t="str">
        <f>IF(N4602="","",
   IF(OR(N4602 &lt;EDA_Outlier_Analysis!$I$10, N4602 &gt; EDA_Outlier_Analysis!$I$11),
      "Outlier",
      "Normal"))</f>
        <v>Normal</v>
      </c>
    </row>
    <row r="4603" spans="1:19">
      <c r="A4603" t="s">
        <v>10175</v>
      </c>
      <c r="B4603" s="4">
        <v>44683</v>
      </c>
      <c r="C4603" s="2">
        <v>56518.8</v>
      </c>
      <c r="D4603" t="s">
        <v>849</v>
      </c>
      <c r="E4603" t="s">
        <v>850</v>
      </c>
      <c r="F4603" t="s">
        <v>11</v>
      </c>
      <c r="G4603" t="s">
        <v>20</v>
      </c>
      <c r="H4603" t="s">
        <v>541</v>
      </c>
      <c r="J4603" t="s">
        <v>10176</v>
      </c>
      <c r="K4603" t="str">
        <f>IF(COUNTIF(Customers!A:A, H4603)&gt;0, "Valid", "Invalid")</f>
        <v>Valid</v>
      </c>
      <c r="L4603" t="str">
        <f t="shared" si="355"/>
        <v>5</v>
      </c>
      <c r="M4603" t="str">
        <f t="shared" si="356"/>
        <v>2022</v>
      </c>
      <c r="N4603">
        <f t="shared" si="357"/>
        <v>56518.8</v>
      </c>
      <c r="O4603">
        <f t="shared" si="358"/>
        <v>56518.8</v>
      </c>
      <c r="P4603" t="str">
        <f t="shared" si="359"/>
        <v/>
      </c>
      <c r="Q4603" s="48" t="str">
        <f>IF(O4603="","",
   IF(OR(O4603&lt;EDA_Outlier_Analysis!$C$10, O4603&gt;EDA_Outlier_Analysis!$C$11),
      "Outlier",
      "Normal"))</f>
        <v>Normal</v>
      </c>
      <c r="R4603" t="str">
        <f>IF(P4603="","",
   IF(OR(P4603 &lt; EDA_Outlier_Analysis!$F$7, P4603 &gt; EDA_Outlier_Analysis!$F$8),
      "Outlier",
      "Normal"))</f>
        <v/>
      </c>
      <c r="S4603" t="str">
        <f>IF(N4603="","",
   IF(OR(N4603 &lt;EDA_Outlier_Analysis!$I$10, N4603 &gt; EDA_Outlier_Analysis!$I$11),
      "Outlier",
      "Normal"))</f>
        <v>Normal</v>
      </c>
    </row>
    <row r="4604" spans="1:19">
      <c r="A4604" t="s">
        <v>10177</v>
      </c>
      <c r="B4604" s="4">
        <v>45204</v>
      </c>
      <c r="C4604" s="2">
        <v>109675.84</v>
      </c>
      <c r="D4604" t="s">
        <v>849</v>
      </c>
      <c r="E4604" t="s">
        <v>868</v>
      </c>
      <c r="F4604" t="s">
        <v>9</v>
      </c>
      <c r="G4604" t="s">
        <v>34</v>
      </c>
      <c r="H4604" t="s">
        <v>637</v>
      </c>
      <c r="J4604" t="s">
        <v>10178</v>
      </c>
      <c r="K4604" t="str">
        <f>IF(COUNTIF(Customers!A:A, H4604)&gt;0, "Valid", "Invalid")</f>
        <v>Valid</v>
      </c>
      <c r="L4604" t="str">
        <f t="shared" si="355"/>
        <v>10</v>
      </c>
      <c r="M4604" t="str">
        <f t="shared" si="356"/>
        <v>2023</v>
      </c>
      <c r="N4604">
        <f t="shared" si="357"/>
        <v>109675.84</v>
      </c>
      <c r="O4604">
        <f t="shared" si="358"/>
        <v>109675.84</v>
      </c>
      <c r="P4604" t="str">
        <f t="shared" si="359"/>
        <v/>
      </c>
      <c r="Q4604" s="48" t="str">
        <f>IF(O4604="","",
   IF(OR(O4604&lt;EDA_Outlier_Analysis!$C$10, O4604&gt;EDA_Outlier_Analysis!$C$11),
      "Outlier",
      "Normal"))</f>
        <v>Normal</v>
      </c>
      <c r="R4604" t="str">
        <f>IF(P4604="","",
   IF(OR(P4604 &lt; EDA_Outlier_Analysis!$F$7, P4604 &gt; EDA_Outlier_Analysis!$F$8),
      "Outlier",
      "Normal"))</f>
        <v/>
      </c>
      <c r="S4604" t="str">
        <f>IF(N4604="","",
   IF(OR(N4604 &lt;EDA_Outlier_Analysis!$I$10, N4604 &gt; EDA_Outlier_Analysis!$I$11),
      "Outlier",
      "Normal"))</f>
        <v>Normal</v>
      </c>
    </row>
    <row r="4605" spans="1:19">
      <c r="A4605" t="s">
        <v>10179</v>
      </c>
      <c r="B4605" s="4">
        <v>45237</v>
      </c>
      <c r="C4605" s="2">
        <v>-73437.070000000007</v>
      </c>
      <c r="D4605" t="s">
        <v>840</v>
      </c>
      <c r="E4605" t="s">
        <v>841</v>
      </c>
      <c r="F4605" t="s">
        <v>11</v>
      </c>
      <c r="G4605" t="s">
        <v>24</v>
      </c>
      <c r="I4605" t="s">
        <v>1035</v>
      </c>
      <c r="J4605" t="s">
        <v>10180</v>
      </c>
      <c r="K4605" t="str">
        <f>IF(COUNTIF(Customers!A:A, H4605)&gt;0, "Valid", "Invalid")</f>
        <v>Invalid</v>
      </c>
      <c r="L4605" t="str">
        <f t="shared" si="355"/>
        <v>11</v>
      </c>
      <c r="M4605" t="str">
        <f t="shared" si="356"/>
        <v>2023</v>
      </c>
      <c r="N4605">
        <f t="shared" si="357"/>
        <v>-73437.070000000007</v>
      </c>
      <c r="O4605" t="str">
        <f t="shared" si="358"/>
        <v/>
      </c>
      <c r="P4605">
        <f t="shared" si="359"/>
        <v>73437.070000000007</v>
      </c>
      <c r="Q4605" s="48" t="str">
        <f>IF(O4605="","",
   IF(OR(O4605&lt;EDA_Outlier_Analysis!$C$10, O4605&gt;EDA_Outlier_Analysis!$C$11),
      "Outlier",
      "Normal"))</f>
        <v/>
      </c>
      <c r="R4605" t="str">
        <f>IF(P4605="","",
   IF(OR(P4605 &lt; EDA_Outlier_Analysis!$F$7, P4605 &gt; EDA_Outlier_Analysis!$F$8),
      "Outlier",
      "Normal"))</f>
        <v>Outlier</v>
      </c>
      <c r="S4605" t="str">
        <f>IF(N4605="","",
   IF(OR(N4605 &lt;EDA_Outlier_Analysis!$I$10, N4605 &gt; EDA_Outlier_Analysis!$I$11),
      "Outlier",
      "Normal"))</f>
        <v>Normal</v>
      </c>
    </row>
    <row r="4606" spans="1:19">
      <c r="A4606" t="s">
        <v>10181</v>
      </c>
      <c r="B4606" s="4">
        <v>44655</v>
      </c>
      <c r="C4606" s="2">
        <v>131430.04</v>
      </c>
      <c r="D4606" t="s">
        <v>849</v>
      </c>
      <c r="E4606" t="s">
        <v>868</v>
      </c>
      <c r="F4606" t="s">
        <v>9</v>
      </c>
      <c r="G4606" t="s">
        <v>34</v>
      </c>
      <c r="H4606" t="s">
        <v>163</v>
      </c>
      <c r="J4606" t="s">
        <v>10182</v>
      </c>
      <c r="K4606" t="str">
        <f>IF(COUNTIF(Customers!A:A, H4606)&gt;0, "Valid", "Invalid")</f>
        <v>Valid</v>
      </c>
      <c r="L4606" t="str">
        <f t="shared" si="355"/>
        <v>4</v>
      </c>
      <c r="M4606" t="str">
        <f t="shared" si="356"/>
        <v>2022</v>
      </c>
      <c r="N4606">
        <f t="shared" si="357"/>
        <v>131430.04</v>
      </c>
      <c r="O4606">
        <f t="shared" si="358"/>
        <v>131430.04</v>
      </c>
      <c r="P4606" t="str">
        <f t="shared" si="359"/>
        <v/>
      </c>
      <c r="Q4606" s="48" t="str">
        <f>IF(O4606="","",
   IF(OR(O4606&lt;EDA_Outlier_Analysis!$C$10, O4606&gt;EDA_Outlier_Analysis!$C$11),
      "Outlier",
      "Normal"))</f>
        <v>Normal</v>
      </c>
      <c r="R4606" t="str">
        <f>IF(P4606="","",
   IF(OR(P4606 &lt; EDA_Outlier_Analysis!$F$7, P4606 &gt; EDA_Outlier_Analysis!$F$8),
      "Outlier",
      "Normal"))</f>
        <v/>
      </c>
      <c r="S4606" t="str">
        <f>IF(N4606="","",
   IF(OR(N4606 &lt;EDA_Outlier_Analysis!$I$10, N4606 &gt; EDA_Outlier_Analysis!$I$11),
      "Outlier",
      "Normal"))</f>
        <v>Normal</v>
      </c>
    </row>
    <row r="4607" spans="1:19">
      <c r="A4607" t="s">
        <v>10183</v>
      </c>
      <c r="B4607" s="4">
        <v>45089</v>
      </c>
      <c r="C4607" s="2">
        <v>-25896.39</v>
      </c>
      <c r="D4607" t="s">
        <v>840</v>
      </c>
      <c r="E4607" t="s">
        <v>864</v>
      </c>
      <c r="F4607" t="s">
        <v>10</v>
      </c>
      <c r="G4607" t="s">
        <v>24</v>
      </c>
      <c r="I4607" t="s">
        <v>1086</v>
      </c>
      <c r="J4607" t="s">
        <v>10184</v>
      </c>
      <c r="K4607" t="str">
        <f>IF(COUNTIF(Customers!A:A, H4607)&gt;0, "Valid", "Invalid")</f>
        <v>Invalid</v>
      </c>
      <c r="L4607" t="str">
        <f t="shared" si="355"/>
        <v>6</v>
      </c>
      <c r="M4607" t="str">
        <f t="shared" si="356"/>
        <v>2023</v>
      </c>
      <c r="N4607">
        <f t="shared" si="357"/>
        <v>-25896.39</v>
      </c>
      <c r="O4607" t="str">
        <f t="shared" si="358"/>
        <v/>
      </c>
      <c r="P4607">
        <f t="shared" si="359"/>
        <v>25896.39</v>
      </c>
      <c r="Q4607" s="48" t="str">
        <f>IF(O4607="","",
   IF(OR(O4607&lt;EDA_Outlier_Analysis!$C$10, O4607&gt;EDA_Outlier_Analysis!$C$11),
      "Outlier",
      "Normal"))</f>
        <v/>
      </c>
      <c r="R4607" t="str">
        <f>IF(P4607="","",
   IF(OR(P4607 &lt; EDA_Outlier_Analysis!$F$7, P4607 &gt; EDA_Outlier_Analysis!$F$8),
      "Outlier",
      "Normal"))</f>
        <v>Outlier</v>
      </c>
      <c r="S4607" t="str">
        <f>IF(N4607="","",
   IF(OR(N4607 &lt;EDA_Outlier_Analysis!$I$10, N4607 &gt; EDA_Outlier_Analysis!$I$11),
      "Outlier",
      "Normal"))</f>
        <v>Normal</v>
      </c>
    </row>
    <row r="4608" spans="1:19">
      <c r="A4608" t="s">
        <v>10185</v>
      </c>
      <c r="B4608" s="4">
        <v>45231</v>
      </c>
      <c r="C4608" s="2">
        <v>128345.39</v>
      </c>
      <c r="D4608" t="s">
        <v>849</v>
      </c>
      <c r="E4608" t="s">
        <v>853</v>
      </c>
      <c r="F4608" t="s">
        <v>9</v>
      </c>
      <c r="G4608" t="s">
        <v>24</v>
      </c>
      <c r="H4608" t="s">
        <v>175</v>
      </c>
      <c r="J4608" t="s">
        <v>10186</v>
      </c>
      <c r="K4608" t="str">
        <f>IF(COUNTIF(Customers!A:A, H4608)&gt;0, "Valid", "Invalid")</f>
        <v>Valid</v>
      </c>
      <c r="L4608" t="str">
        <f t="shared" si="355"/>
        <v>11</v>
      </c>
      <c r="M4608" t="str">
        <f t="shared" si="356"/>
        <v>2023</v>
      </c>
      <c r="N4608">
        <f t="shared" si="357"/>
        <v>128345.39</v>
      </c>
      <c r="O4608">
        <f t="shared" si="358"/>
        <v>128345.39</v>
      </c>
      <c r="P4608" t="str">
        <f t="shared" si="359"/>
        <v/>
      </c>
      <c r="Q4608" s="48" t="str">
        <f>IF(O4608="","",
   IF(OR(O4608&lt;EDA_Outlier_Analysis!$C$10, O4608&gt;EDA_Outlier_Analysis!$C$11),
      "Outlier",
      "Normal"))</f>
        <v>Normal</v>
      </c>
      <c r="R4608" t="str">
        <f>IF(P4608="","",
   IF(OR(P4608 &lt; EDA_Outlier_Analysis!$F$7, P4608 &gt; EDA_Outlier_Analysis!$F$8),
      "Outlier",
      "Normal"))</f>
        <v/>
      </c>
      <c r="S4608" t="str">
        <f>IF(N4608="","",
   IF(OR(N4608 &lt;EDA_Outlier_Analysis!$I$10, N4608 &gt; EDA_Outlier_Analysis!$I$11),
      "Outlier",
      "Normal"))</f>
        <v>Normal</v>
      </c>
    </row>
    <row r="4609" spans="1:19">
      <c r="A4609" t="s">
        <v>10187</v>
      </c>
      <c r="B4609" s="4">
        <v>44917</v>
      </c>
      <c r="C4609" s="2">
        <v>173387.03</v>
      </c>
      <c r="D4609" t="s">
        <v>849</v>
      </c>
      <c r="E4609" t="s">
        <v>868</v>
      </c>
      <c r="F4609" t="s">
        <v>10</v>
      </c>
      <c r="G4609" t="s">
        <v>34</v>
      </c>
      <c r="H4609" t="s">
        <v>691</v>
      </c>
      <c r="J4609" t="s">
        <v>10188</v>
      </c>
      <c r="K4609" t="str">
        <f>IF(COUNTIF(Customers!A:A, H4609)&gt;0, "Valid", "Invalid")</f>
        <v>Valid</v>
      </c>
      <c r="L4609" t="str">
        <f t="shared" si="355"/>
        <v>12</v>
      </c>
      <c r="M4609" t="str">
        <f t="shared" si="356"/>
        <v>2022</v>
      </c>
      <c r="N4609">
        <f t="shared" si="357"/>
        <v>173387.03</v>
      </c>
      <c r="O4609">
        <f t="shared" si="358"/>
        <v>173387.03</v>
      </c>
      <c r="P4609" t="str">
        <f t="shared" si="359"/>
        <v/>
      </c>
      <c r="Q4609" s="48" t="str">
        <f>IF(O4609="","",
   IF(OR(O4609&lt;EDA_Outlier_Analysis!$C$10, O4609&gt;EDA_Outlier_Analysis!$C$11),
      "Outlier",
      "Normal"))</f>
        <v>Normal</v>
      </c>
      <c r="R4609" t="str">
        <f>IF(P4609="","",
   IF(OR(P4609 &lt; EDA_Outlier_Analysis!$F$7, P4609 &gt; EDA_Outlier_Analysis!$F$8),
      "Outlier",
      "Normal"))</f>
        <v/>
      </c>
      <c r="S4609" t="str">
        <f>IF(N4609="","",
   IF(OR(N4609 &lt;EDA_Outlier_Analysis!$I$10, N4609 &gt; EDA_Outlier_Analysis!$I$11),
      "Outlier",
      "Normal"))</f>
        <v>Normal</v>
      </c>
    </row>
    <row r="4610" spans="1:19">
      <c r="A4610" t="s">
        <v>10189</v>
      </c>
      <c r="B4610" s="4">
        <v>44596</v>
      </c>
      <c r="C4610" s="2">
        <v>-45369.11</v>
      </c>
      <c r="D4610" t="s">
        <v>840</v>
      </c>
      <c r="E4610" t="s">
        <v>864</v>
      </c>
      <c r="F4610" t="s">
        <v>10</v>
      </c>
      <c r="G4610" t="s">
        <v>34</v>
      </c>
      <c r="I4610" t="s">
        <v>1340</v>
      </c>
      <c r="J4610" t="s">
        <v>10190</v>
      </c>
      <c r="K4610" t="str">
        <f>IF(COUNTIF(Customers!A:A, H4610)&gt;0, "Valid", "Invalid")</f>
        <v>Invalid</v>
      </c>
      <c r="L4610" t="str">
        <f t="shared" si="355"/>
        <v>2</v>
      </c>
      <c r="M4610" t="str">
        <f t="shared" si="356"/>
        <v>2022</v>
      </c>
      <c r="N4610">
        <f t="shared" si="357"/>
        <v>-45369.11</v>
      </c>
      <c r="O4610" t="str">
        <f t="shared" si="358"/>
        <v/>
      </c>
      <c r="P4610">
        <f t="shared" si="359"/>
        <v>45369.11</v>
      </c>
      <c r="Q4610" s="48" t="str">
        <f>IF(O4610="","",
   IF(OR(O4610&lt;EDA_Outlier_Analysis!$C$10, O4610&gt;EDA_Outlier_Analysis!$C$11),
      "Outlier",
      "Normal"))</f>
        <v/>
      </c>
      <c r="R4610" t="str">
        <f>IF(P4610="","",
   IF(OR(P4610 &lt; EDA_Outlier_Analysis!$F$7, P4610 &gt; EDA_Outlier_Analysis!$F$8),
      "Outlier",
      "Normal"))</f>
        <v>Normal</v>
      </c>
      <c r="S4610" t="str">
        <f>IF(N4610="","",
   IF(OR(N4610 &lt;EDA_Outlier_Analysis!$I$10, N4610 &gt; EDA_Outlier_Analysis!$I$11),
      "Outlier",
      "Normal"))</f>
        <v>Normal</v>
      </c>
    </row>
    <row r="4611" spans="1:19">
      <c r="A4611" t="s">
        <v>10191</v>
      </c>
      <c r="B4611" s="4">
        <v>45041</v>
      </c>
      <c r="C4611" s="2">
        <v>121979.78</v>
      </c>
      <c r="D4611" t="s">
        <v>849</v>
      </c>
      <c r="E4611" t="s">
        <v>850</v>
      </c>
      <c r="F4611" t="s">
        <v>9</v>
      </c>
      <c r="G4611" t="s">
        <v>20</v>
      </c>
      <c r="H4611" t="s">
        <v>757</v>
      </c>
      <c r="J4611" t="s">
        <v>10192</v>
      </c>
      <c r="K4611" t="str">
        <f>IF(COUNTIF(Customers!A:A, H4611)&gt;0, "Valid", "Invalid")</f>
        <v>Valid</v>
      </c>
      <c r="L4611" t="str">
        <f t="shared" ref="L4611:L4674" si="360">TEXT(B4611,"m")</f>
        <v>4</v>
      </c>
      <c r="M4611" t="str">
        <f t="shared" ref="M4611:M4674" si="361">TEXT(B4611,"yyyy")</f>
        <v>2023</v>
      </c>
      <c r="N4611">
        <f t="shared" ref="N4611:N4674" si="362">IF(D4611="Revenue",C4611,-ABS(C4611))</f>
        <v>121979.78</v>
      </c>
      <c r="O4611">
        <f t="shared" ref="O4611:O4674" si="363">IF(D4611="Revenue", C4611, "")</f>
        <v>121979.78</v>
      </c>
      <c r="P4611" t="str">
        <f t="shared" ref="P4611:P4674" si="364">IF(D4611="Expense", ABS(C4611), "")</f>
        <v/>
      </c>
      <c r="Q4611" s="48" t="str">
        <f>IF(O4611="","",
   IF(OR(O4611&lt;EDA_Outlier_Analysis!$C$10, O4611&gt;EDA_Outlier_Analysis!$C$11),
      "Outlier",
      "Normal"))</f>
        <v>Normal</v>
      </c>
      <c r="R4611" t="str">
        <f>IF(P4611="","",
   IF(OR(P4611 &lt; EDA_Outlier_Analysis!$F$7, P4611 &gt; EDA_Outlier_Analysis!$F$8),
      "Outlier",
      "Normal"))</f>
        <v/>
      </c>
      <c r="S4611" t="str">
        <f>IF(N4611="","",
   IF(OR(N4611 &lt;EDA_Outlier_Analysis!$I$10, N4611 &gt; EDA_Outlier_Analysis!$I$11),
      "Outlier",
      "Normal"))</f>
        <v>Normal</v>
      </c>
    </row>
    <row r="4612" spans="1:19">
      <c r="A4612" t="s">
        <v>10193</v>
      </c>
      <c r="B4612" s="4">
        <v>45091</v>
      </c>
      <c r="C4612" s="2">
        <v>-2000</v>
      </c>
      <c r="D4612" t="s">
        <v>840</v>
      </c>
      <c r="E4612" t="s">
        <v>905</v>
      </c>
      <c r="F4612" t="s">
        <v>9</v>
      </c>
      <c r="G4612" t="s">
        <v>34</v>
      </c>
      <c r="I4612" t="s">
        <v>949</v>
      </c>
      <c r="J4612" t="s">
        <v>10194</v>
      </c>
      <c r="K4612" t="str">
        <f>IF(COUNTIF(Customers!A:A, H4612)&gt;0, "Valid", "Invalid")</f>
        <v>Invalid</v>
      </c>
      <c r="L4612" t="str">
        <f t="shared" si="360"/>
        <v>6</v>
      </c>
      <c r="M4612" t="str">
        <f t="shared" si="361"/>
        <v>2023</v>
      </c>
      <c r="N4612">
        <f t="shared" si="362"/>
        <v>-2000</v>
      </c>
      <c r="O4612" t="str">
        <f t="shared" si="363"/>
        <v/>
      </c>
      <c r="P4612">
        <f t="shared" si="364"/>
        <v>2000</v>
      </c>
      <c r="Q4612" s="48" t="str">
        <f>IF(O4612="","",
   IF(OR(O4612&lt;EDA_Outlier_Analysis!$C$10, O4612&gt;EDA_Outlier_Analysis!$C$11),
      "Outlier",
      "Normal"))</f>
        <v/>
      </c>
      <c r="R4612" t="str">
        <f>IF(P4612="","",
   IF(OR(P4612 &lt; EDA_Outlier_Analysis!$F$7, P4612 &gt; EDA_Outlier_Analysis!$F$8),
      "Outlier",
      "Normal"))</f>
        <v>Outlier</v>
      </c>
      <c r="S4612" t="str">
        <f>IF(N4612="","",
   IF(OR(N4612 &lt;EDA_Outlier_Analysis!$I$10, N4612 &gt; EDA_Outlier_Analysis!$I$11),
      "Outlier",
      "Normal"))</f>
        <v>Normal</v>
      </c>
    </row>
    <row r="4613" spans="1:19">
      <c r="A4613" t="s">
        <v>10195</v>
      </c>
      <c r="B4613" s="4">
        <v>45104</v>
      </c>
      <c r="C4613" s="2">
        <v>-46390.55</v>
      </c>
      <c r="D4613" t="s">
        <v>840</v>
      </c>
      <c r="E4613" t="s">
        <v>905</v>
      </c>
      <c r="F4613" t="s">
        <v>10</v>
      </c>
      <c r="G4613" t="s">
        <v>31</v>
      </c>
      <c r="I4613" t="s">
        <v>2053</v>
      </c>
      <c r="J4613" t="s">
        <v>10196</v>
      </c>
      <c r="K4613" t="str">
        <f>IF(COUNTIF(Customers!A:A, H4613)&gt;0, "Valid", "Invalid")</f>
        <v>Invalid</v>
      </c>
      <c r="L4613" t="str">
        <f t="shared" si="360"/>
        <v>6</v>
      </c>
      <c r="M4613" t="str">
        <f t="shared" si="361"/>
        <v>2023</v>
      </c>
      <c r="N4613">
        <f t="shared" si="362"/>
        <v>-46390.55</v>
      </c>
      <c r="O4613" t="str">
        <f t="shared" si="363"/>
        <v/>
      </c>
      <c r="P4613">
        <f t="shared" si="364"/>
        <v>46390.55</v>
      </c>
      <c r="Q4613" s="48" t="str">
        <f>IF(O4613="","",
   IF(OR(O4613&lt;EDA_Outlier_Analysis!$C$10, O4613&gt;EDA_Outlier_Analysis!$C$11),
      "Outlier",
      "Normal"))</f>
        <v/>
      </c>
      <c r="R4613" t="str">
        <f>IF(P4613="","",
   IF(OR(P4613 &lt; EDA_Outlier_Analysis!$F$7, P4613 &gt; EDA_Outlier_Analysis!$F$8),
      "Outlier",
      "Normal"))</f>
        <v>Normal</v>
      </c>
      <c r="S4613" t="str">
        <f>IF(N4613="","",
   IF(OR(N4613 &lt;EDA_Outlier_Analysis!$I$10, N4613 &gt; EDA_Outlier_Analysis!$I$11),
      "Outlier",
      "Normal"))</f>
        <v>Normal</v>
      </c>
    </row>
    <row r="4614" spans="1:19">
      <c r="A4614" t="s">
        <v>10197</v>
      </c>
      <c r="B4614" s="4">
        <v>44669</v>
      </c>
      <c r="C4614" s="2">
        <v>187564.84</v>
      </c>
      <c r="D4614" t="s">
        <v>849</v>
      </c>
      <c r="E4614" t="s">
        <v>850</v>
      </c>
      <c r="F4614" t="s">
        <v>11</v>
      </c>
      <c r="G4614" t="s">
        <v>31</v>
      </c>
      <c r="H4614" t="s">
        <v>345</v>
      </c>
      <c r="J4614" t="s">
        <v>10198</v>
      </c>
      <c r="K4614" t="str">
        <f>IF(COUNTIF(Customers!A:A, H4614)&gt;0, "Valid", "Invalid")</f>
        <v>Valid</v>
      </c>
      <c r="L4614" t="str">
        <f t="shared" si="360"/>
        <v>4</v>
      </c>
      <c r="M4614" t="str">
        <f t="shared" si="361"/>
        <v>2022</v>
      </c>
      <c r="N4614">
        <f t="shared" si="362"/>
        <v>187564.84</v>
      </c>
      <c r="O4614">
        <f t="shared" si="363"/>
        <v>187564.84</v>
      </c>
      <c r="P4614" t="str">
        <f t="shared" si="364"/>
        <v/>
      </c>
      <c r="Q4614" s="48" t="str">
        <f>IF(O4614="","",
   IF(OR(O4614&lt;EDA_Outlier_Analysis!$C$10, O4614&gt;EDA_Outlier_Analysis!$C$11),
      "Outlier",
      "Normal"))</f>
        <v>Normal</v>
      </c>
      <c r="R4614" t="str">
        <f>IF(P4614="","",
   IF(OR(P4614 &lt; EDA_Outlier_Analysis!$F$7, P4614 &gt; EDA_Outlier_Analysis!$F$8),
      "Outlier",
      "Normal"))</f>
        <v/>
      </c>
      <c r="S4614" t="str">
        <f>IF(N4614="","",
   IF(OR(N4614 &lt;EDA_Outlier_Analysis!$I$10, N4614 &gt; EDA_Outlier_Analysis!$I$11),
      "Outlier",
      "Normal"))</f>
        <v>Normal</v>
      </c>
    </row>
    <row r="4615" spans="1:19">
      <c r="A4615" t="s">
        <v>10199</v>
      </c>
      <c r="B4615" s="4">
        <v>44927</v>
      </c>
      <c r="C4615" s="2">
        <v>-65754.47</v>
      </c>
      <c r="D4615" t="s">
        <v>840</v>
      </c>
      <c r="E4615" t="s">
        <v>845</v>
      </c>
      <c r="F4615" t="s">
        <v>9</v>
      </c>
      <c r="G4615" t="s">
        <v>24</v>
      </c>
      <c r="I4615" t="s">
        <v>1177</v>
      </c>
      <c r="J4615" t="s">
        <v>10200</v>
      </c>
      <c r="K4615" t="str">
        <f>IF(COUNTIF(Customers!A:A, H4615)&gt;0, "Valid", "Invalid")</f>
        <v>Invalid</v>
      </c>
      <c r="L4615" t="str">
        <f t="shared" si="360"/>
        <v>1</v>
      </c>
      <c r="M4615" t="str">
        <f t="shared" si="361"/>
        <v>2023</v>
      </c>
      <c r="N4615">
        <f t="shared" si="362"/>
        <v>-65754.47</v>
      </c>
      <c r="O4615" t="str">
        <f t="shared" si="363"/>
        <v/>
      </c>
      <c r="P4615">
        <f t="shared" si="364"/>
        <v>65754.47</v>
      </c>
      <c r="Q4615" s="48" t="str">
        <f>IF(O4615="","",
   IF(OR(O4615&lt;EDA_Outlier_Analysis!$C$10, O4615&gt;EDA_Outlier_Analysis!$C$11),
      "Outlier",
      "Normal"))</f>
        <v/>
      </c>
      <c r="R4615" t="str">
        <f>IF(P4615="","",
   IF(OR(P4615 &lt; EDA_Outlier_Analysis!$F$7, P4615 &gt; EDA_Outlier_Analysis!$F$8),
      "Outlier",
      "Normal"))</f>
        <v>Outlier</v>
      </c>
      <c r="S4615" t="str">
        <f>IF(N4615="","",
   IF(OR(N4615 &lt;EDA_Outlier_Analysis!$I$10, N4615 &gt; EDA_Outlier_Analysis!$I$11),
      "Outlier",
      "Normal"))</f>
        <v>Normal</v>
      </c>
    </row>
    <row r="4616" spans="1:19">
      <c r="A4616" t="s">
        <v>10201</v>
      </c>
      <c r="B4616" s="4">
        <v>44826</v>
      </c>
      <c r="C4616" s="2">
        <v>25987.67</v>
      </c>
      <c r="D4616" t="s">
        <v>873</v>
      </c>
      <c r="E4616" t="s">
        <v>873</v>
      </c>
      <c r="F4616" t="s">
        <v>10</v>
      </c>
      <c r="G4616" t="s">
        <v>31</v>
      </c>
      <c r="J4616" t="s">
        <v>10202</v>
      </c>
      <c r="K4616" t="str">
        <f>IF(COUNTIF(Customers!A:A, H4616)&gt;0, "Valid", "Invalid")</f>
        <v>Invalid</v>
      </c>
      <c r="L4616" t="str">
        <f t="shared" si="360"/>
        <v>9</v>
      </c>
      <c r="M4616" t="str">
        <f t="shared" si="361"/>
        <v>2022</v>
      </c>
      <c r="N4616">
        <f t="shared" si="362"/>
        <v>-25987.67</v>
      </c>
      <c r="O4616" t="str">
        <f t="shared" si="363"/>
        <v/>
      </c>
      <c r="P4616" t="str">
        <f t="shared" si="364"/>
        <v/>
      </c>
      <c r="Q4616" s="48" t="str">
        <f>IF(O4616="","",
   IF(OR(O4616&lt;EDA_Outlier_Analysis!$C$10, O4616&gt;EDA_Outlier_Analysis!$C$11),
      "Outlier",
      "Normal"))</f>
        <v/>
      </c>
      <c r="R4616" t="str">
        <f>IF(P4616="","",
   IF(OR(P4616 &lt; EDA_Outlier_Analysis!$F$7, P4616 &gt; EDA_Outlier_Analysis!$F$8),
      "Outlier",
      "Normal"))</f>
        <v/>
      </c>
      <c r="S4616" t="str">
        <f>IF(N4616="","",
   IF(OR(N4616 &lt;EDA_Outlier_Analysis!$I$10, N4616 &gt; EDA_Outlier_Analysis!$I$11),
      "Outlier",
      "Normal"))</f>
        <v>Normal</v>
      </c>
    </row>
    <row r="4617" spans="1:19">
      <c r="A4617" t="s">
        <v>10203</v>
      </c>
      <c r="B4617" s="4">
        <v>44810</v>
      </c>
      <c r="C4617" s="2">
        <v>-5878.31</v>
      </c>
      <c r="D4617" t="s">
        <v>840</v>
      </c>
      <c r="E4617" t="s">
        <v>878</v>
      </c>
      <c r="F4617" t="s">
        <v>11</v>
      </c>
      <c r="G4617" t="s">
        <v>34</v>
      </c>
      <c r="I4617" t="s">
        <v>1533</v>
      </c>
      <c r="J4617" t="s">
        <v>10204</v>
      </c>
      <c r="K4617" t="str">
        <f>IF(COUNTIF(Customers!A:A, H4617)&gt;0, "Valid", "Invalid")</f>
        <v>Invalid</v>
      </c>
      <c r="L4617" t="str">
        <f t="shared" si="360"/>
        <v>9</v>
      </c>
      <c r="M4617" t="str">
        <f t="shared" si="361"/>
        <v>2022</v>
      </c>
      <c r="N4617">
        <f t="shared" si="362"/>
        <v>-5878.31</v>
      </c>
      <c r="O4617" t="str">
        <f t="shared" si="363"/>
        <v/>
      </c>
      <c r="P4617">
        <f t="shared" si="364"/>
        <v>5878.31</v>
      </c>
      <c r="Q4617" s="48" t="str">
        <f>IF(O4617="","",
   IF(OR(O4617&lt;EDA_Outlier_Analysis!$C$10, O4617&gt;EDA_Outlier_Analysis!$C$11),
      "Outlier",
      "Normal"))</f>
        <v/>
      </c>
      <c r="R4617" t="str">
        <f>IF(P4617="","",
   IF(OR(P4617 &lt; EDA_Outlier_Analysis!$F$7, P4617 &gt; EDA_Outlier_Analysis!$F$8),
      "Outlier",
      "Normal"))</f>
        <v>Outlier</v>
      </c>
      <c r="S4617" t="str">
        <f>IF(N4617="","",
   IF(OR(N4617 &lt;EDA_Outlier_Analysis!$I$10, N4617 &gt; EDA_Outlier_Analysis!$I$11),
      "Outlier",
      "Normal"))</f>
        <v>Normal</v>
      </c>
    </row>
    <row r="4618" spans="1:19">
      <c r="A4618" t="s">
        <v>10205</v>
      </c>
      <c r="B4618" s="4">
        <v>44834</v>
      </c>
      <c r="C4618" s="2">
        <v>178728.88</v>
      </c>
      <c r="D4618" t="s">
        <v>849</v>
      </c>
      <c r="E4618" t="s">
        <v>850</v>
      </c>
      <c r="F4618" t="s">
        <v>11</v>
      </c>
      <c r="G4618" t="s">
        <v>31</v>
      </c>
      <c r="H4618" t="s">
        <v>489</v>
      </c>
      <c r="J4618" t="s">
        <v>10206</v>
      </c>
      <c r="K4618" t="str">
        <f>IF(COUNTIF(Customers!A:A, H4618)&gt;0, "Valid", "Invalid")</f>
        <v>Valid</v>
      </c>
      <c r="L4618" t="str">
        <f t="shared" si="360"/>
        <v>9</v>
      </c>
      <c r="M4618" t="str">
        <f t="shared" si="361"/>
        <v>2022</v>
      </c>
      <c r="N4618">
        <f t="shared" si="362"/>
        <v>178728.88</v>
      </c>
      <c r="O4618">
        <f t="shared" si="363"/>
        <v>178728.88</v>
      </c>
      <c r="P4618" t="str">
        <f t="shared" si="364"/>
        <v/>
      </c>
      <c r="Q4618" s="48" t="str">
        <f>IF(O4618="","",
   IF(OR(O4618&lt;EDA_Outlier_Analysis!$C$10, O4618&gt;EDA_Outlier_Analysis!$C$11),
      "Outlier",
      "Normal"))</f>
        <v>Normal</v>
      </c>
      <c r="R4618" t="str">
        <f>IF(P4618="","",
   IF(OR(P4618 &lt; EDA_Outlier_Analysis!$F$7, P4618 &gt; EDA_Outlier_Analysis!$F$8),
      "Outlier",
      "Normal"))</f>
        <v/>
      </c>
      <c r="S4618" t="str">
        <f>IF(N4618="","",
   IF(OR(N4618 &lt;EDA_Outlier_Analysis!$I$10, N4618 &gt; EDA_Outlier_Analysis!$I$11),
      "Outlier",
      "Normal"))</f>
        <v>Normal</v>
      </c>
    </row>
    <row r="4619" spans="1:19">
      <c r="A4619" t="s">
        <v>10207</v>
      </c>
      <c r="B4619" s="4">
        <v>44620</v>
      </c>
      <c r="C4619" s="2">
        <v>-45414.28</v>
      </c>
      <c r="D4619" t="s">
        <v>840</v>
      </c>
      <c r="E4619" t="s">
        <v>878</v>
      </c>
      <c r="F4619" t="s">
        <v>10</v>
      </c>
      <c r="G4619" t="s">
        <v>20</v>
      </c>
      <c r="I4619" t="s">
        <v>842</v>
      </c>
      <c r="J4619" t="s">
        <v>10208</v>
      </c>
      <c r="K4619" t="str">
        <f>IF(COUNTIF(Customers!A:A, H4619)&gt;0, "Valid", "Invalid")</f>
        <v>Invalid</v>
      </c>
      <c r="L4619" t="str">
        <f t="shared" si="360"/>
        <v>2</v>
      </c>
      <c r="M4619" t="str">
        <f t="shared" si="361"/>
        <v>2022</v>
      </c>
      <c r="N4619">
        <f t="shared" si="362"/>
        <v>-45414.28</v>
      </c>
      <c r="O4619" t="str">
        <f t="shared" si="363"/>
        <v/>
      </c>
      <c r="P4619">
        <f t="shared" si="364"/>
        <v>45414.28</v>
      </c>
      <c r="Q4619" s="48" t="str">
        <f>IF(O4619="","",
   IF(OR(O4619&lt;EDA_Outlier_Analysis!$C$10, O4619&gt;EDA_Outlier_Analysis!$C$11),
      "Outlier",
      "Normal"))</f>
        <v/>
      </c>
      <c r="R4619" t="str">
        <f>IF(P4619="","",
   IF(OR(P4619 &lt; EDA_Outlier_Analysis!$F$7, P4619 &gt; EDA_Outlier_Analysis!$F$8),
      "Outlier",
      "Normal"))</f>
        <v>Normal</v>
      </c>
      <c r="S4619" t="str">
        <f>IF(N4619="","",
   IF(OR(N4619 &lt;EDA_Outlier_Analysis!$I$10, N4619 &gt; EDA_Outlier_Analysis!$I$11),
      "Outlier",
      "Normal"))</f>
        <v>Normal</v>
      </c>
    </row>
    <row r="4620" spans="1:19">
      <c r="A4620" t="s">
        <v>10209</v>
      </c>
      <c r="B4620" s="4">
        <v>44866</v>
      </c>
      <c r="C4620" s="2">
        <v>152320.65</v>
      </c>
      <c r="D4620" t="s">
        <v>849</v>
      </c>
      <c r="E4620" t="s">
        <v>868</v>
      </c>
      <c r="F4620" t="s">
        <v>9</v>
      </c>
      <c r="G4620" t="s">
        <v>20</v>
      </c>
      <c r="H4620" t="s">
        <v>333</v>
      </c>
      <c r="J4620" t="s">
        <v>10210</v>
      </c>
      <c r="K4620" t="str">
        <f>IF(COUNTIF(Customers!A:A, H4620)&gt;0, "Valid", "Invalid")</f>
        <v>Valid</v>
      </c>
      <c r="L4620" t="str">
        <f t="shared" si="360"/>
        <v>11</v>
      </c>
      <c r="M4620" t="str">
        <f t="shared" si="361"/>
        <v>2022</v>
      </c>
      <c r="N4620">
        <f t="shared" si="362"/>
        <v>152320.65</v>
      </c>
      <c r="O4620">
        <f t="shared" si="363"/>
        <v>152320.65</v>
      </c>
      <c r="P4620" t="str">
        <f t="shared" si="364"/>
        <v/>
      </c>
      <c r="Q4620" s="48" t="str">
        <f>IF(O4620="","",
   IF(OR(O4620&lt;EDA_Outlier_Analysis!$C$10, O4620&gt;EDA_Outlier_Analysis!$C$11),
      "Outlier",
      "Normal"))</f>
        <v>Normal</v>
      </c>
      <c r="R4620" t="str">
        <f>IF(P4620="","",
   IF(OR(P4620 &lt; EDA_Outlier_Analysis!$F$7, P4620 &gt; EDA_Outlier_Analysis!$F$8),
      "Outlier",
      "Normal"))</f>
        <v/>
      </c>
      <c r="S4620" t="str">
        <f>IF(N4620="","",
   IF(OR(N4620 &lt;EDA_Outlier_Analysis!$I$10, N4620 &gt; EDA_Outlier_Analysis!$I$11),
      "Outlier",
      "Normal"))</f>
        <v>Normal</v>
      </c>
    </row>
    <row r="4621" spans="1:19">
      <c r="A4621" t="s">
        <v>10211</v>
      </c>
      <c r="B4621" s="4">
        <v>44684</v>
      </c>
      <c r="C4621" s="2">
        <v>133110.93</v>
      </c>
      <c r="D4621" t="s">
        <v>849</v>
      </c>
      <c r="E4621" t="s">
        <v>850</v>
      </c>
      <c r="F4621" t="s">
        <v>11</v>
      </c>
      <c r="G4621" t="s">
        <v>24</v>
      </c>
      <c r="H4621" t="s">
        <v>457</v>
      </c>
      <c r="J4621" t="s">
        <v>10212</v>
      </c>
      <c r="K4621" t="str">
        <f>IF(COUNTIF(Customers!A:A, H4621)&gt;0, "Valid", "Invalid")</f>
        <v>Valid</v>
      </c>
      <c r="L4621" t="str">
        <f t="shared" si="360"/>
        <v>5</v>
      </c>
      <c r="M4621" t="str">
        <f t="shared" si="361"/>
        <v>2022</v>
      </c>
      <c r="N4621">
        <f t="shared" si="362"/>
        <v>133110.93</v>
      </c>
      <c r="O4621">
        <f t="shared" si="363"/>
        <v>133110.93</v>
      </c>
      <c r="P4621" t="str">
        <f t="shared" si="364"/>
        <v/>
      </c>
      <c r="Q4621" s="48" t="str">
        <f>IF(O4621="","",
   IF(OR(O4621&lt;EDA_Outlier_Analysis!$C$10, O4621&gt;EDA_Outlier_Analysis!$C$11),
      "Outlier",
      "Normal"))</f>
        <v>Normal</v>
      </c>
      <c r="R4621" t="str">
        <f>IF(P4621="","",
   IF(OR(P4621 &lt; EDA_Outlier_Analysis!$F$7, P4621 &gt; EDA_Outlier_Analysis!$F$8),
      "Outlier",
      "Normal"))</f>
        <v/>
      </c>
      <c r="S4621" t="str">
        <f>IF(N4621="","",
   IF(OR(N4621 &lt;EDA_Outlier_Analysis!$I$10, N4621 &gt; EDA_Outlier_Analysis!$I$11),
      "Outlier",
      "Normal"))</f>
        <v>Normal</v>
      </c>
    </row>
    <row r="4622" spans="1:19">
      <c r="A4622" t="s">
        <v>10213</v>
      </c>
      <c r="B4622" s="4">
        <v>44587</v>
      </c>
      <c r="C4622" s="2">
        <v>-45814.63</v>
      </c>
      <c r="D4622" t="s">
        <v>840</v>
      </c>
      <c r="E4622" t="s">
        <v>856</v>
      </c>
      <c r="F4622" t="s">
        <v>9</v>
      </c>
      <c r="G4622" t="s">
        <v>31</v>
      </c>
      <c r="I4622" t="s">
        <v>909</v>
      </c>
      <c r="J4622" t="s">
        <v>10214</v>
      </c>
      <c r="K4622" t="str">
        <f>IF(COUNTIF(Customers!A:A, H4622)&gt;0, "Valid", "Invalid")</f>
        <v>Invalid</v>
      </c>
      <c r="L4622" t="str">
        <f t="shared" si="360"/>
        <v>1</v>
      </c>
      <c r="M4622" t="str">
        <f t="shared" si="361"/>
        <v>2022</v>
      </c>
      <c r="N4622">
        <f t="shared" si="362"/>
        <v>-45814.63</v>
      </c>
      <c r="O4622" t="str">
        <f t="shared" si="363"/>
        <v/>
      </c>
      <c r="P4622">
        <f t="shared" si="364"/>
        <v>45814.63</v>
      </c>
      <c r="Q4622" s="48" t="str">
        <f>IF(O4622="","",
   IF(OR(O4622&lt;EDA_Outlier_Analysis!$C$10, O4622&gt;EDA_Outlier_Analysis!$C$11),
      "Outlier",
      "Normal"))</f>
        <v/>
      </c>
      <c r="R4622" t="str">
        <f>IF(P4622="","",
   IF(OR(P4622 &lt; EDA_Outlier_Analysis!$F$7, P4622 &gt; EDA_Outlier_Analysis!$F$8),
      "Outlier",
      "Normal"))</f>
        <v>Normal</v>
      </c>
      <c r="S4622" t="str">
        <f>IF(N4622="","",
   IF(OR(N4622 &lt;EDA_Outlier_Analysis!$I$10, N4622 &gt; EDA_Outlier_Analysis!$I$11),
      "Outlier",
      "Normal"))</f>
        <v>Normal</v>
      </c>
    </row>
    <row r="4623" spans="1:19">
      <c r="A4623" t="s">
        <v>10215</v>
      </c>
      <c r="B4623" s="4">
        <v>44571</v>
      </c>
      <c r="C4623" s="2">
        <v>-35393</v>
      </c>
      <c r="D4623" t="s">
        <v>840</v>
      </c>
      <c r="E4623" t="s">
        <v>878</v>
      </c>
      <c r="F4623" t="s">
        <v>9</v>
      </c>
      <c r="G4623" t="s">
        <v>24</v>
      </c>
      <c r="I4623" t="s">
        <v>1438</v>
      </c>
      <c r="J4623" t="s">
        <v>10216</v>
      </c>
      <c r="K4623" t="str">
        <f>IF(COUNTIF(Customers!A:A, H4623)&gt;0, "Valid", "Invalid")</f>
        <v>Invalid</v>
      </c>
      <c r="L4623" t="str">
        <f t="shared" si="360"/>
        <v>1</v>
      </c>
      <c r="M4623" t="str">
        <f t="shared" si="361"/>
        <v>2022</v>
      </c>
      <c r="N4623">
        <f t="shared" si="362"/>
        <v>-35393</v>
      </c>
      <c r="O4623" t="str">
        <f t="shared" si="363"/>
        <v/>
      </c>
      <c r="P4623">
        <f t="shared" si="364"/>
        <v>35393</v>
      </c>
      <c r="Q4623" s="48" t="str">
        <f>IF(O4623="","",
   IF(OR(O4623&lt;EDA_Outlier_Analysis!$C$10, O4623&gt;EDA_Outlier_Analysis!$C$11),
      "Outlier",
      "Normal"))</f>
        <v/>
      </c>
      <c r="R4623" t="str">
        <f>IF(P4623="","",
   IF(OR(P4623 &lt; EDA_Outlier_Analysis!$F$7, P4623 &gt; EDA_Outlier_Analysis!$F$8),
      "Outlier",
      "Normal"))</f>
        <v>Normal</v>
      </c>
      <c r="S4623" t="str">
        <f>IF(N4623="","",
   IF(OR(N4623 &lt;EDA_Outlier_Analysis!$I$10, N4623 &gt; EDA_Outlier_Analysis!$I$11),
      "Outlier",
      "Normal"))</f>
        <v>Normal</v>
      </c>
    </row>
    <row r="4624" spans="1:19">
      <c r="A4624" t="s">
        <v>10217</v>
      </c>
      <c r="B4624" s="4">
        <v>44700</v>
      </c>
      <c r="C4624" s="2">
        <v>174693.4</v>
      </c>
      <c r="D4624" t="s">
        <v>849</v>
      </c>
      <c r="E4624" t="s">
        <v>853</v>
      </c>
      <c r="F4624" t="s">
        <v>10</v>
      </c>
      <c r="G4624" t="s">
        <v>34</v>
      </c>
      <c r="H4624" t="s">
        <v>445</v>
      </c>
      <c r="J4624" t="s">
        <v>10218</v>
      </c>
      <c r="K4624" t="str">
        <f>IF(COUNTIF(Customers!A:A, H4624)&gt;0, "Valid", "Invalid")</f>
        <v>Valid</v>
      </c>
      <c r="L4624" t="str">
        <f t="shared" si="360"/>
        <v>5</v>
      </c>
      <c r="M4624" t="str">
        <f t="shared" si="361"/>
        <v>2022</v>
      </c>
      <c r="N4624">
        <f t="shared" si="362"/>
        <v>174693.4</v>
      </c>
      <c r="O4624">
        <f t="shared" si="363"/>
        <v>174693.4</v>
      </c>
      <c r="P4624" t="str">
        <f t="shared" si="364"/>
        <v/>
      </c>
      <c r="Q4624" s="48" t="str">
        <f>IF(O4624="","",
   IF(OR(O4624&lt;EDA_Outlier_Analysis!$C$10, O4624&gt;EDA_Outlier_Analysis!$C$11),
      "Outlier",
      "Normal"))</f>
        <v>Normal</v>
      </c>
      <c r="R4624" t="str">
        <f>IF(P4624="","",
   IF(OR(P4624 &lt; EDA_Outlier_Analysis!$F$7, P4624 &gt; EDA_Outlier_Analysis!$F$8),
      "Outlier",
      "Normal"))</f>
        <v/>
      </c>
      <c r="S4624" t="str">
        <f>IF(N4624="","",
   IF(OR(N4624 &lt;EDA_Outlier_Analysis!$I$10, N4624 &gt; EDA_Outlier_Analysis!$I$11),
      "Outlier",
      "Normal"))</f>
        <v>Normal</v>
      </c>
    </row>
    <row r="4625" spans="1:19">
      <c r="A4625" t="s">
        <v>10219</v>
      </c>
      <c r="B4625" s="4">
        <v>45166</v>
      </c>
      <c r="C4625" s="2">
        <v>137652.53</v>
      </c>
      <c r="D4625" t="s">
        <v>849</v>
      </c>
      <c r="E4625" t="s">
        <v>850</v>
      </c>
      <c r="F4625" t="s">
        <v>10</v>
      </c>
      <c r="G4625" t="s">
        <v>34</v>
      </c>
      <c r="H4625" t="s">
        <v>629</v>
      </c>
      <c r="J4625" t="s">
        <v>10220</v>
      </c>
      <c r="K4625" t="str">
        <f>IF(COUNTIF(Customers!A:A, H4625)&gt;0, "Valid", "Invalid")</f>
        <v>Valid</v>
      </c>
      <c r="L4625" t="str">
        <f t="shared" si="360"/>
        <v>8</v>
      </c>
      <c r="M4625" t="str">
        <f t="shared" si="361"/>
        <v>2023</v>
      </c>
      <c r="N4625">
        <f t="shared" si="362"/>
        <v>137652.53</v>
      </c>
      <c r="O4625">
        <f t="shared" si="363"/>
        <v>137652.53</v>
      </c>
      <c r="P4625" t="str">
        <f t="shared" si="364"/>
        <v/>
      </c>
      <c r="Q4625" s="48" t="str">
        <f>IF(O4625="","",
   IF(OR(O4625&lt;EDA_Outlier_Analysis!$C$10, O4625&gt;EDA_Outlier_Analysis!$C$11),
      "Outlier",
      "Normal"))</f>
        <v>Normal</v>
      </c>
      <c r="R4625" t="str">
        <f>IF(P4625="","",
   IF(OR(P4625 &lt; EDA_Outlier_Analysis!$F$7, P4625 &gt; EDA_Outlier_Analysis!$F$8),
      "Outlier",
      "Normal"))</f>
        <v/>
      </c>
      <c r="S4625" t="str">
        <f>IF(N4625="","",
   IF(OR(N4625 &lt;EDA_Outlier_Analysis!$I$10, N4625 &gt; EDA_Outlier_Analysis!$I$11),
      "Outlier",
      "Normal"))</f>
        <v>Normal</v>
      </c>
    </row>
    <row r="4626" spans="1:19">
      <c r="A4626" t="s">
        <v>10221</v>
      </c>
      <c r="B4626" s="4">
        <v>44639</v>
      </c>
      <c r="C4626" s="2">
        <v>-17957.419999999998</v>
      </c>
      <c r="D4626" t="s">
        <v>840</v>
      </c>
      <c r="E4626" t="s">
        <v>864</v>
      </c>
      <c r="F4626" t="s">
        <v>11</v>
      </c>
      <c r="G4626" t="s">
        <v>31</v>
      </c>
      <c r="I4626" t="s">
        <v>1358</v>
      </c>
      <c r="J4626" t="s">
        <v>10222</v>
      </c>
      <c r="K4626" t="str">
        <f>IF(COUNTIF(Customers!A:A, H4626)&gt;0, "Valid", "Invalid")</f>
        <v>Invalid</v>
      </c>
      <c r="L4626" t="str">
        <f t="shared" si="360"/>
        <v>3</v>
      </c>
      <c r="M4626" t="str">
        <f t="shared" si="361"/>
        <v>2022</v>
      </c>
      <c r="N4626">
        <f t="shared" si="362"/>
        <v>-17957.419999999998</v>
      </c>
      <c r="O4626" t="str">
        <f t="shared" si="363"/>
        <v/>
      </c>
      <c r="P4626">
        <f t="shared" si="364"/>
        <v>17957.419999999998</v>
      </c>
      <c r="Q4626" s="48" t="str">
        <f>IF(O4626="","",
   IF(OR(O4626&lt;EDA_Outlier_Analysis!$C$10, O4626&gt;EDA_Outlier_Analysis!$C$11),
      "Outlier",
      "Normal"))</f>
        <v/>
      </c>
      <c r="R4626" t="str">
        <f>IF(P4626="","",
   IF(OR(P4626 &lt; EDA_Outlier_Analysis!$F$7, P4626 &gt; EDA_Outlier_Analysis!$F$8),
      "Outlier",
      "Normal"))</f>
        <v>Outlier</v>
      </c>
      <c r="S4626" t="str">
        <f>IF(N4626="","",
   IF(OR(N4626 &lt;EDA_Outlier_Analysis!$I$10, N4626 &gt; EDA_Outlier_Analysis!$I$11),
      "Outlier",
      "Normal"))</f>
        <v>Normal</v>
      </c>
    </row>
    <row r="4627" spans="1:19">
      <c r="A4627" t="s">
        <v>10223</v>
      </c>
      <c r="B4627" s="4">
        <v>44928</v>
      </c>
      <c r="C4627" s="2">
        <v>246861.16</v>
      </c>
      <c r="D4627" t="s">
        <v>849</v>
      </c>
      <c r="E4627" t="s">
        <v>868</v>
      </c>
      <c r="F4627" t="s">
        <v>11</v>
      </c>
      <c r="G4627" t="s">
        <v>20</v>
      </c>
      <c r="H4627" t="s">
        <v>255</v>
      </c>
      <c r="J4627" t="s">
        <v>10224</v>
      </c>
      <c r="K4627" t="str">
        <f>IF(COUNTIF(Customers!A:A, H4627)&gt;0, "Valid", "Invalid")</f>
        <v>Valid</v>
      </c>
      <c r="L4627" t="str">
        <f t="shared" si="360"/>
        <v>1</v>
      </c>
      <c r="M4627" t="str">
        <f t="shared" si="361"/>
        <v>2023</v>
      </c>
      <c r="N4627">
        <f t="shared" si="362"/>
        <v>246861.16</v>
      </c>
      <c r="O4627">
        <f t="shared" si="363"/>
        <v>246861.16</v>
      </c>
      <c r="P4627" t="str">
        <f t="shared" si="364"/>
        <v/>
      </c>
      <c r="Q4627" s="48" t="str">
        <f>IF(O4627="","",
   IF(OR(O4627&lt;EDA_Outlier_Analysis!$C$10, O4627&gt;EDA_Outlier_Analysis!$C$11),
      "Outlier",
      "Normal"))</f>
        <v>Normal</v>
      </c>
      <c r="R4627" t="str">
        <f>IF(P4627="","",
   IF(OR(P4627 &lt; EDA_Outlier_Analysis!$F$7, P4627 &gt; EDA_Outlier_Analysis!$F$8),
      "Outlier",
      "Normal"))</f>
        <v/>
      </c>
      <c r="S4627" t="str">
        <f>IF(N4627="","",
   IF(OR(N4627 &lt;EDA_Outlier_Analysis!$I$10, N4627 &gt; EDA_Outlier_Analysis!$I$11),
      "Outlier",
      "Normal"))</f>
        <v>Normal</v>
      </c>
    </row>
    <row r="4628" spans="1:19">
      <c r="A4628" t="s">
        <v>10225</v>
      </c>
      <c r="B4628" s="4">
        <v>44618</v>
      </c>
      <c r="C4628" s="2">
        <v>135941.39000000001</v>
      </c>
      <c r="D4628" t="s">
        <v>849</v>
      </c>
      <c r="E4628" t="s">
        <v>850</v>
      </c>
      <c r="F4628" t="s">
        <v>10</v>
      </c>
      <c r="G4628" t="s">
        <v>20</v>
      </c>
      <c r="H4628" t="s">
        <v>261</v>
      </c>
      <c r="J4628" t="s">
        <v>10226</v>
      </c>
      <c r="K4628" t="str">
        <f>IF(COUNTIF(Customers!A:A, H4628)&gt;0, "Valid", "Invalid")</f>
        <v>Valid</v>
      </c>
      <c r="L4628" t="str">
        <f t="shared" si="360"/>
        <v>2</v>
      </c>
      <c r="M4628" t="str">
        <f t="shared" si="361"/>
        <v>2022</v>
      </c>
      <c r="N4628">
        <f t="shared" si="362"/>
        <v>135941.39000000001</v>
      </c>
      <c r="O4628">
        <f t="shared" si="363"/>
        <v>135941.39000000001</v>
      </c>
      <c r="P4628" t="str">
        <f t="shared" si="364"/>
        <v/>
      </c>
      <c r="Q4628" s="48" t="str">
        <f>IF(O4628="","",
   IF(OR(O4628&lt;EDA_Outlier_Analysis!$C$10, O4628&gt;EDA_Outlier_Analysis!$C$11),
      "Outlier",
      "Normal"))</f>
        <v>Normal</v>
      </c>
      <c r="R4628" t="str">
        <f>IF(P4628="","",
   IF(OR(P4628 &lt; EDA_Outlier_Analysis!$F$7, P4628 &gt; EDA_Outlier_Analysis!$F$8),
      "Outlier",
      "Normal"))</f>
        <v/>
      </c>
      <c r="S4628" t="str">
        <f>IF(N4628="","",
   IF(OR(N4628 &lt;EDA_Outlier_Analysis!$I$10, N4628 &gt; EDA_Outlier_Analysis!$I$11),
      "Outlier",
      "Normal"))</f>
        <v>Normal</v>
      </c>
    </row>
    <row r="4629" spans="1:19">
      <c r="A4629" t="s">
        <v>10227</v>
      </c>
      <c r="B4629" s="4">
        <v>44826</v>
      </c>
      <c r="C4629" s="2">
        <v>-16572.09</v>
      </c>
      <c r="D4629" t="s">
        <v>840</v>
      </c>
      <c r="E4629" t="s">
        <v>878</v>
      </c>
      <c r="F4629" t="s">
        <v>11</v>
      </c>
      <c r="G4629" t="s">
        <v>31</v>
      </c>
      <c r="I4629" t="s">
        <v>4774</v>
      </c>
      <c r="J4629" t="s">
        <v>10228</v>
      </c>
      <c r="K4629" t="str">
        <f>IF(COUNTIF(Customers!A:A, H4629)&gt;0, "Valid", "Invalid")</f>
        <v>Invalid</v>
      </c>
      <c r="L4629" t="str">
        <f t="shared" si="360"/>
        <v>9</v>
      </c>
      <c r="M4629" t="str">
        <f t="shared" si="361"/>
        <v>2022</v>
      </c>
      <c r="N4629">
        <f t="shared" si="362"/>
        <v>-16572.09</v>
      </c>
      <c r="O4629" t="str">
        <f t="shared" si="363"/>
        <v/>
      </c>
      <c r="P4629">
        <f t="shared" si="364"/>
        <v>16572.09</v>
      </c>
      <c r="Q4629" s="48" t="str">
        <f>IF(O4629="","",
   IF(OR(O4629&lt;EDA_Outlier_Analysis!$C$10, O4629&gt;EDA_Outlier_Analysis!$C$11),
      "Outlier",
      "Normal"))</f>
        <v/>
      </c>
      <c r="R4629" t="str">
        <f>IF(P4629="","",
   IF(OR(P4629 &lt; EDA_Outlier_Analysis!$F$7, P4629 &gt; EDA_Outlier_Analysis!$F$8),
      "Outlier",
      "Normal"))</f>
        <v>Outlier</v>
      </c>
      <c r="S4629" t="str">
        <f>IF(N4629="","",
   IF(OR(N4629 &lt;EDA_Outlier_Analysis!$I$10, N4629 &gt; EDA_Outlier_Analysis!$I$11),
      "Outlier",
      "Normal"))</f>
        <v>Normal</v>
      </c>
    </row>
    <row r="4630" spans="1:19">
      <c r="A4630" t="s">
        <v>10229</v>
      </c>
      <c r="B4630" s="4">
        <v>44893</v>
      </c>
      <c r="C4630" s="2">
        <v>-56174.95</v>
      </c>
      <c r="D4630" t="s">
        <v>840</v>
      </c>
      <c r="E4630" t="s">
        <v>841</v>
      </c>
      <c r="F4630" t="s">
        <v>11</v>
      </c>
      <c r="G4630" t="s">
        <v>24</v>
      </c>
      <c r="I4630" t="s">
        <v>1438</v>
      </c>
      <c r="J4630" t="s">
        <v>10230</v>
      </c>
      <c r="K4630" t="str">
        <f>IF(COUNTIF(Customers!A:A, H4630)&gt;0, "Valid", "Invalid")</f>
        <v>Invalid</v>
      </c>
      <c r="L4630" t="str">
        <f t="shared" si="360"/>
        <v>11</v>
      </c>
      <c r="M4630" t="str">
        <f t="shared" si="361"/>
        <v>2022</v>
      </c>
      <c r="N4630">
        <f t="shared" si="362"/>
        <v>-56174.95</v>
      </c>
      <c r="O4630" t="str">
        <f t="shared" si="363"/>
        <v/>
      </c>
      <c r="P4630">
        <f t="shared" si="364"/>
        <v>56174.95</v>
      </c>
      <c r="Q4630" s="48" t="str">
        <f>IF(O4630="","",
   IF(OR(O4630&lt;EDA_Outlier_Analysis!$C$10, O4630&gt;EDA_Outlier_Analysis!$C$11),
      "Outlier",
      "Normal"))</f>
        <v/>
      </c>
      <c r="R4630" t="str">
        <f>IF(P4630="","",
   IF(OR(P4630 &lt; EDA_Outlier_Analysis!$F$7, P4630 &gt; EDA_Outlier_Analysis!$F$8),
      "Outlier",
      "Normal"))</f>
        <v>Outlier</v>
      </c>
      <c r="S4630" t="str">
        <f>IF(N4630="","",
   IF(OR(N4630 &lt;EDA_Outlier_Analysis!$I$10, N4630 &gt; EDA_Outlier_Analysis!$I$11),
      "Outlier",
      "Normal"))</f>
        <v>Normal</v>
      </c>
    </row>
    <row r="4631" spans="1:19">
      <c r="A4631" t="s">
        <v>10231</v>
      </c>
      <c r="B4631" s="4">
        <v>44618</v>
      </c>
      <c r="C4631" s="2">
        <v>-22713.38</v>
      </c>
      <c r="D4631" t="s">
        <v>840</v>
      </c>
      <c r="E4631" t="s">
        <v>905</v>
      </c>
      <c r="F4631" t="s">
        <v>10</v>
      </c>
      <c r="G4631" t="s">
        <v>34</v>
      </c>
      <c r="I4631" t="s">
        <v>1086</v>
      </c>
      <c r="J4631" t="s">
        <v>10232</v>
      </c>
      <c r="K4631" t="str">
        <f>IF(COUNTIF(Customers!A:A, H4631)&gt;0, "Valid", "Invalid")</f>
        <v>Invalid</v>
      </c>
      <c r="L4631" t="str">
        <f t="shared" si="360"/>
        <v>2</v>
      </c>
      <c r="M4631" t="str">
        <f t="shared" si="361"/>
        <v>2022</v>
      </c>
      <c r="N4631">
        <f t="shared" si="362"/>
        <v>-22713.38</v>
      </c>
      <c r="O4631" t="str">
        <f t="shared" si="363"/>
        <v/>
      </c>
      <c r="P4631">
        <f t="shared" si="364"/>
        <v>22713.38</v>
      </c>
      <c r="Q4631" s="48" t="str">
        <f>IF(O4631="","",
   IF(OR(O4631&lt;EDA_Outlier_Analysis!$C$10, O4631&gt;EDA_Outlier_Analysis!$C$11),
      "Outlier",
      "Normal"))</f>
        <v/>
      </c>
      <c r="R4631" t="str">
        <f>IF(P4631="","",
   IF(OR(P4631 &lt; EDA_Outlier_Analysis!$F$7, P4631 &gt; EDA_Outlier_Analysis!$F$8),
      "Outlier",
      "Normal"))</f>
        <v>Outlier</v>
      </c>
      <c r="S4631" t="str">
        <f>IF(N4631="","",
   IF(OR(N4631 &lt;EDA_Outlier_Analysis!$I$10, N4631 &gt; EDA_Outlier_Analysis!$I$11),
      "Outlier",
      "Normal"))</f>
        <v>Normal</v>
      </c>
    </row>
    <row r="4632" spans="1:19">
      <c r="A4632" t="s">
        <v>10233</v>
      </c>
      <c r="B4632" s="4">
        <v>44868</v>
      </c>
      <c r="C4632" s="2">
        <v>-68045.16</v>
      </c>
      <c r="D4632" t="s">
        <v>840</v>
      </c>
      <c r="E4632" t="s">
        <v>841</v>
      </c>
      <c r="F4632" t="s">
        <v>10</v>
      </c>
      <c r="G4632" t="s">
        <v>31</v>
      </c>
      <c r="I4632" t="s">
        <v>1156</v>
      </c>
      <c r="J4632" t="s">
        <v>10234</v>
      </c>
      <c r="K4632" t="str">
        <f>IF(COUNTIF(Customers!A:A, H4632)&gt;0, "Valid", "Invalid")</f>
        <v>Invalid</v>
      </c>
      <c r="L4632" t="str">
        <f t="shared" si="360"/>
        <v>11</v>
      </c>
      <c r="M4632" t="str">
        <f t="shared" si="361"/>
        <v>2022</v>
      </c>
      <c r="N4632">
        <f t="shared" si="362"/>
        <v>-68045.16</v>
      </c>
      <c r="O4632" t="str">
        <f t="shared" si="363"/>
        <v/>
      </c>
      <c r="P4632">
        <f t="shared" si="364"/>
        <v>68045.16</v>
      </c>
      <c r="Q4632" s="48" t="str">
        <f>IF(O4632="","",
   IF(OR(O4632&lt;EDA_Outlier_Analysis!$C$10, O4632&gt;EDA_Outlier_Analysis!$C$11),
      "Outlier",
      "Normal"))</f>
        <v/>
      </c>
      <c r="R4632" t="str">
        <f>IF(P4632="","",
   IF(OR(P4632 &lt; EDA_Outlier_Analysis!$F$7, P4632 &gt; EDA_Outlier_Analysis!$F$8),
      "Outlier",
      "Normal"))</f>
        <v>Outlier</v>
      </c>
      <c r="S4632" t="str">
        <f>IF(N4632="","",
   IF(OR(N4632 &lt;EDA_Outlier_Analysis!$I$10, N4632 &gt; EDA_Outlier_Analysis!$I$11),
      "Outlier",
      "Normal"))</f>
        <v>Normal</v>
      </c>
    </row>
    <row r="4633" spans="1:19">
      <c r="A4633" t="s">
        <v>10235</v>
      </c>
      <c r="B4633" s="4">
        <v>45017</v>
      </c>
      <c r="C4633" s="2">
        <v>-22927.82</v>
      </c>
      <c r="D4633" t="s">
        <v>840</v>
      </c>
      <c r="E4633" t="s">
        <v>905</v>
      </c>
      <c r="F4633" t="s">
        <v>10</v>
      </c>
      <c r="G4633" t="s">
        <v>20</v>
      </c>
      <c r="I4633" t="s">
        <v>1485</v>
      </c>
      <c r="J4633" t="s">
        <v>10236</v>
      </c>
      <c r="K4633" t="str">
        <f>IF(COUNTIF(Customers!A:A, H4633)&gt;0, "Valid", "Invalid")</f>
        <v>Invalid</v>
      </c>
      <c r="L4633" t="str">
        <f t="shared" si="360"/>
        <v>4</v>
      </c>
      <c r="M4633" t="str">
        <f t="shared" si="361"/>
        <v>2023</v>
      </c>
      <c r="N4633">
        <f t="shared" si="362"/>
        <v>-22927.82</v>
      </c>
      <c r="O4633" t="str">
        <f t="shared" si="363"/>
        <v/>
      </c>
      <c r="P4633">
        <f t="shared" si="364"/>
        <v>22927.82</v>
      </c>
      <c r="Q4633" s="48" t="str">
        <f>IF(O4633="","",
   IF(OR(O4633&lt;EDA_Outlier_Analysis!$C$10, O4633&gt;EDA_Outlier_Analysis!$C$11),
      "Outlier",
      "Normal"))</f>
        <v/>
      </c>
      <c r="R4633" t="str">
        <f>IF(P4633="","",
   IF(OR(P4633 &lt; EDA_Outlier_Analysis!$F$7, P4633 &gt; EDA_Outlier_Analysis!$F$8),
      "Outlier",
      "Normal"))</f>
        <v>Outlier</v>
      </c>
      <c r="S4633" t="str">
        <f>IF(N4633="","",
   IF(OR(N4633 &lt;EDA_Outlier_Analysis!$I$10, N4633 &gt; EDA_Outlier_Analysis!$I$11),
      "Outlier",
      "Normal"))</f>
        <v>Normal</v>
      </c>
    </row>
    <row r="4634" spans="1:19">
      <c r="A4634" t="s">
        <v>10237</v>
      </c>
      <c r="B4634" s="4">
        <v>44854</v>
      </c>
      <c r="C4634" s="2">
        <v>-13591.62</v>
      </c>
      <c r="D4634" t="s">
        <v>840</v>
      </c>
      <c r="E4634" t="s">
        <v>841</v>
      </c>
      <c r="F4634" t="s">
        <v>9</v>
      </c>
      <c r="G4634" t="s">
        <v>34</v>
      </c>
      <c r="I4634" t="s">
        <v>1261</v>
      </c>
      <c r="J4634" t="s">
        <v>10238</v>
      </c>
      <c r="K4634" t="str">
        <f>IF(COUNTIF(Customers!A:A, H4634)&gt;0, "Valid", "Invalid")</f>
        <v>Invalid</v>
      </c>
      <c r="L4634" t="str">
        <f t="shared" si="360"/>
        <v>10</v>
      </c>
      <c r="M4634" t="str">
        <f t="shared" si="361"/>
        <v>2022</v>
      </c>
      <c r="N4634">
        <f t="shared" si="362"/>
        <v>-13591.62</v>
      </c>
      <c r="O4634" t="str">
        <f t="shared" si="363"/>
        <v/>
      </c>
      <c r="P4634">
        <f t="shared" si="364"/>
        <v>13591.62</v>
      </c>
      <c r="Q4634" s="48" t="str">
        <f>IF(O4634="","",
   IF(OR(O4634&lt;EDA_Outlier_Analysis!$C$10, O4634&gt;EDA_Outlier_Analysis!$C$11),
      "Outlier",
      "Normal"))</f>
        <v/>
      </c>
      <c r="R4634" t="str">
        <f>IF(P4634="","",
   IF(OR(P4634 &lt; EDA_Outlier_Analysis!$F$7, P4634 &gt; EDA_Outlier_Analysis!$F$8),
      "Outlier",
      "Normal"))</f>
        <v>Outlier</v>
      </c>
      <c r="S4634" t="str">
        <f>IF(N4634="","",
   IF(OR(N4634 &lt;EDA_Outlier_Analysis!$I$10, N4634 &gt; EDA_Outlier_Analysis!$I$11),
      "Outlier",
      "Normal"))</f>
        <v>Normal</v>
      </c>
    </row>
    <row r="4635" spans="1:19">
      <c r="A4635" t="s">
        <v>10239</v>
      </c>
      <c r="B4635" s="4">
        <v>44850</v>
      </c>
      <c r="C4635" s="2">
        <v>-10443.41</v>
      </c>
      <c r="D4635" t="s">
        <v>840</v>
      </c>
      <c r="E4635" t="s">
        <v>856</v>
      </c>
      <c r="F4635" t="s">
        <v>11</v>
      </c>
      <c r="G4635" t="s">
        <v>31</v>
      </c>
      <c r="I4635" t="s">
        <v>1109</v>
      </c>
      <c r="J4635" t="s">
        <v>10240</v>
      </c>
      <c r="K4635" t="str">
        <f>IF(COUNTIF(Customers!A:A, H4635)&gt;0, "Valid", "Invalid")</f>
        <v>Invalid</v>
      </c>
      <c r="L4635" t="str">
        <f t="shared" si="360"/>
        <v>10</v>
      </c>
      <c r="M4635" t="str">
        <f t="shared" si="361"/>
        <v>2022</v>
      </c>
      <c r="N4635">
        <f t="shared" si="362"/>
        <v>-10443.41</v>
      </c>
      <c r="O4635" t="str">
        <f t="shared" si="363"/>
        <v/>
      </c>
      <c r="P4635">
        <f t="shared" si="364"/>
        <v>10443.41</v>
      </c>
      <c r="Q4635" s="48" t="str">
        <f>IF(O4635="","",
   IF(OR(O4635&lt;EDA_Outlier_Analysis!$C$10, O4635&gt;EDA_Outlier_Analysis!$C$11),
      "Outlier",
      "Normal"))</f>
        <v/>
      </c>
      <c r="R4635" t="str">
        <f>IF(P4635="","",
   IF(OR(P4635 &lt; EDA_Outlier_Analysis!$F$7, P4635 &gt; EDA_Outlier_Analysis!$F$8),
      "Outlier",
      "Normal"))</f>
        <v>Outlier</v>
      </c>
      <c r="S4635" t="str">
        <f>IF(N4635="","",
   IF(OR(N4635 &lt;EDA_Outlier_Analysis!$I$10, N4635 &gt; EDA_Outlier_Analysis!$I$11),
      "Outlier",
      "Normal"))</f>
        <v>Normal</v>
      </c>
    </row>
    <row r="4636" spans="1:19">
      <c r="A4636" t="s">
        <v>10241</v>
      </c>
      <c r="B4636" s="4">
        <v>44666</v>
      </c>
      <c r="C4636" s="2">
        <v>77187.429999999993</v>
      </c>
      <c r="D4636" t="s">
        <v>849</v>
      </c>
      <c r="E4636" t="s">
        <v>850</v>
      </c>
      <c r="F4636" t="s">
        <v>10</v>
      </c>
      <c r="G4636" t="s">
        <v>31</v>
      </c>
      <c r="H4636" t="s">
        <v>185</v>
      </c>
      <c r="J4636" t="s">
        <v>10242</v>
      </c>
      <c r="K4636" t="str">
        <f>IF(COUNTIF(Customers!A:A, H4636)&gt;0, "Valid", "Invalid")</f>
        <v>Valid</v>
      </c>
      <c r="L4636" t="str">
        <f t="shared" si="360"/>
        <v>4</v>
      </c>
      <c r="M4636" t="str">
        <f t="shared" si="361"/>
        <v>2022</v>
      </c>
      <c r="N4636">
        <f t="shared" si="362"/>
        <v>77187.429999999993</v>
      </c>
      <c r="O4636">
        <f t="shared" si="363"/>
        <v>77187.429999999993</v>
      </c>
      <c r="P4636" t="str">
        <f t="shared" si="364"/>
        <v/>
      </c>
      <c r="Q4636" s="48" t="str">
        <f>IF(O4636="","",
   IF(OR(O4636&lt;EDA_Outlier_Analysis!$C$10, O4636&gt;EDA_Outlier_Analysis!$C$11),
      "Outlier",
      "Normal"))</f>
        <v>Normal</v>
      </c>
      <c r="R4636" t="str">
        <f>IF(P4636="","",
   IF(OR(P4636 &lt; EDA_Outlier_Analysis!$F$7, P4636 &gt; EDA_Outlier_Analysis!$F$8),
      "Outlier",
      "Normal"))</f>
        <v/>
      </c>
      <c r="S4636" t="str">
        <f>IF(N4636="","",
   IF(OR(N4636 &lt;EDA_Outlier_Analysis!$I$10, N4636 &gt; EDA_Outlier_Analysis!$I$11),
      "Outlier",
      "Normal"))</f>
        <v>Normal</v>
      </c>
    </row>
    <row r="4637" spans="1:19">
      <c r="A4637" t="s">
        <v>10243</v>
      </c>
      <c r="B4637" s="4">
        <v>44983</v>
      </c>
      <c r="C4637" s="2">
        <v>107485.21</v>
      </c>
      <c r="D4637" t="s">
        <v>849</v>
      </c>
      <c r="E4637" t="s">
        <v>850</v>
      </c>
      <c r="F4637" t="s">
        <v>11</v>
      </c>
      <c r="G4637" t="s">
        <v>34</v>
      </c>
      <c r="H4637" t="s">
        <v>373</v>
      </c>
      <c r="J4637" t="s">
        <v>10244</v>
      </c>
      <c r="K4637" t="str">
        <f>IF(COUNTIF(Customers!A:A, H4637)&gt;0, "Valid", "Invalid")</f>
        <v>Valid</v>
      </c>
      <c r="L4637" t="str">
        <f t="shared" si="360"/>
        <v>2</v>
      </c>
      <c r="M4637" t="str">
        <f t="shared" si="361"/>
        <v>2023</v>
      </c>
      <c r="N4637">
        <f t="shared" si="362"/>
        <v>107485.21</v>
      </c>
      <c r="O4637">
        <f t="shared" si="363"/>
        <v>107485.21</v>
      </c>
      <c r="P4637" t="str">
        <f t="shared" si="364"/>
        <v/>
      </c>
      <c r="Q4637" s="48" t="str">
        <f>IF(O4637="","",
   IF(OR(O4637&lt;EDA_Outlier_Analysis!$C$10, O4637&gt;EDA_Outlier_Analysis!$C$11),
      "Outlier",
      "Normal"))</f>
        <v>Normal</v>
      </c>
      <c r="R4637" t="str">
        <f>IF(P4637="","",
   IF(OR(P4637 &lt; EDA_Outlier_Analysis!$F$7, P4637 &gt; EDA_Outlier_Analysis!$F$8),
      "Outlier",
      "Normal"))</f>
        <v/>
      </c>
      <c r="S4637" t="str">
        <f>IF(N4637="","",
   IF(OR(N4637 &lt;EDA_Outlier_Analysis!$I$10, N4637 &gt; EDA_Outlier_Analysis!$I$11),
      "Outlier",
      "Normal"))</f>
        <v>Normal</v>
      </c>
    </row>
    <row r="4638" spans="1:19">
      <c r="A4638" t="s">
        <v>10245</v>
      </c>
      <c r="B4638" s="4">
        <v>44687</v>
      </c>
      <c r="C4638" s="2">
        <v>195049.73</v>
      </c>
      <c r="D4638" t="s">
        <v>849</v>
      </c>
      <c r="E4638" t="s">
        <v>868</v>
      </c>
      <c r="F4638" t="s">
        <v>9</v>
      </c>
      <c r="G4638" t="s">
        <v>20</v>
      </c>
      <c r="H4638" t="s">
        <v>667</v>
      </c>
      <c r="J4638" t="s">
        <v>10246</v>
      </c>
      <c r="K4638" t="str">
        <f>IF(COUNTIF(Customers!A:A, H4638)&gt;0, "Valid", "Invalid")</f>
        <v>Valid</v>
      </c>
      <c r="L4638" t="str">
        <f t="shared" si="360"/>
        <v>5</v>
      </c>
      <c r="M4638" t="str">
        <f t="shared" si="361"/>
        <v>2022</v>
      </c>
      <c r="N4638">
        <f t="shared" si="362"/>
        <v>195049.73</v>
      </c>
      <c r="O4638">
        <f t="shared" si="363"/>
        <v>195049.73</v>
      </c>
      <c r="P4638" t="str">
        <f t="shared" si="364"/>
        <v/>
      </c>
      <c r="Q4638" s="48" t="str">
        <f>IF(O4638="","",
   IF(OR(O4638&lt;EDA_Outlier_Analysis!$C$10, O4638&gt;EDA_Outlier_Analysis!$C$11),
      "Outlier",
      "Normal"))</f>
        <v>Normal</v>
      </c>
      <c r="R4638" t="str">
        <f>IF(P4638="","",
   IF(OR(P4638 &lt; EDA_Outlier_Analysis!$F$7, P4638 &gt; EDA_Outlier_Analysis!$F$8),
      "Outlier",
      "Normal"))</f>
        <v/>
      </c>
      <c r="S4638" t="str">
        <f>IF(N4638="","",
   IF(OR(N4638 &lt;EDA_Outlier_Analysis!$I$10, N4638 &gt; EDA_Outlier_Analysis!$I$11),
      "Outlier",
      "Normal"))</f>
        <v>Normal</v>
      </c>
    </row>
    <row r="4639" spans="1:19">
      <c r="A4639" t="s">
        <v>10247</v>
      </c>
      <c r="B4639" s="4">
        <v>44681</v>
      </c>
      <c r="C4639" s="2">
        <v>65412.33</v>
      </c>
      <c r="D4639" t="s">
        <v>849</v>
      </c>
      <c r="E4639" t="s">
        <v>868</v>
      </c>
      <c r="F4639" t="s">
        <v>11</v>
      </c>
      <c r="G4639" t="s">
        <v>24</v>
      </c>
      <c r="H4639" t="s">
        <v>551</v>
      </c>
      <c r="J4639" t="s">
        <v>10248</v>
      </c>
      <c r="K4639" t="str">
        <f>IF(COUNTIF(Customers!A:A, H4639)&gt;0, "Valid", "Invalid")</f>
        <v>Valid</v>
      </c>
      <c r="L4639" t="str">
        <f t="shared" si="360"/>
        <v>4</v>
      </c>
      <c r="M4639" t="str">
        <f t="shared" si="361"/>
        <v>2022</v>
      </c>
      <c r="N4639">
        <f t="shared" si="362"/>
        <v>65412.33</v>
      </c>
      <c r="O4639">
        <f t="shared" si="363"/>
        <v>65412.33</v>
      </c>
      <c r="P4639" t="str">
        <f t="shared" si="364"/>
        <v/>
      </c>
      <c r="Q4639" s="48" t="str">
        <f>IF(O4639="","",
   IF(OR(O4639&lt;EDA_Outlier_Analysis!$C$10, O4639&gt;EDA_Outlier_Analysis!$C$11),
      "Outlier",
      "Normal"))</f>
        <v>Normal</v>
      </c>
      <c r="R4639" t="str">
        <f>IF(P4639="","",
   IF(OR(P4639 &lt; EDA_Outlier_Analysis!$F$7, P4639 &gt; EDA_Outlier_Analysis!$F$8),
      "Outlier",
      "Normal"))</f>
        <v/>
      </c>
      <c r="S4639" t="str">
        <f>IF(N4639="","",
   IF(OR(N4639 &lt;EDA_Outlier_Analysis!$I$10, N4639 &gt; EDA_Outlier_Analysis!$I$11),
      "Outlier",
      "Normal"))</f>
        <v>Normal</v>
      </c>
    </row>
    <row r="4640" spans="1:19">
      <c r="A4640" t="s">
        <v>10249</v>
      </c>
      <c r="B4640" s="4">
        <v>44602</v>
      </c>
      <c r="C4640" s="2">
        <v>-61179.41</v>
      </c>
      <c r="D4640" t="s">
        <v>840</v>
      </c>
      <c r="E4640" t="s">
        <v>841</v>
      </c>
      <c r="F4640" t="s">
        <v>10</v>
      </c>
      <c r="G4640" t="s">
        <v>20</v>
      </c>
      <c r="I4640" t="s">
        <v>960</v>
      </c>
      <c r="J4640" t="s">
        <v>10250</v>
      </c>
      <c r="K4640" t="str">
        <f>IF(COUNTIF(Customers!A:A, H4640)&gt;0, "Valid", "Invalid")</f>
        <v>Invalid</v>
      </c>
      <c r="L4640" t="str">
        <f t="shared" si="360"/>
        <v>2</v>
      </c>
      <c r="M4640" t="str">
        <f t="shared" si="361"/>
        <v>2022</v>
      </c>
      <c r="N4640">
        <f t="shared" si="362"/>
        <v>-61179.41</v>
      </c>
      <c r="O4640" t="str">
        <f t="shared" si="363"/>
        <v/>
      </c>
      <c r="P4640">
        <f t="shared" si="364"/>
        <v>61179.41</v>
      </c>
      <c r="Q4640" s="48" t="str">
        <f>IF(O4640="","",
   IF(OR(O4640&lt;EDA_Outlier_Analysis!$C$10, O4640&gt;EDA_Outlier_Analysis!$C$11),
      "Outlier",
      "Normal"))</f>
        <v/>
      </c>
      <c r="R4640" t="str">
        <f>IF(P4640="","",
   IF(OR(P4640 &lt; EDA_Outlier_Analysis!$F$7, P4640 &gt; EDA_Outlier_Analysis!$F$8),
      "Outlier",
      "Normal"))</f>
        <v>Outlier</v>
      </c>
      <c r="S4640" t="str">
        <f>IF(N4640="","",
   IF(OR(N4640 &lt;EDA_Outlier_Analysis!$I$10, N4640 &gt; EDA_Outlier_Analysis!$I$11),
      "Outlier",
      "Normal"))</f>
        <v>Normal</v>
      </c>
    </row>
    <row r="4641" spans="1:19">
      <c r="A4641" t="s">
        <v>10251</v>
      </c>
      <c r="B4641" s="4">
        <v>44602</v>
      </c>
      <c r="C4641" s="2">
        <v>19250.919999999998</v>
      </c>
      <c r="D4641" t="s">
        <v>971</v>
      </c>
      <c r="E4641" t="s">
        <v>971</v>
      </c>
      <c r="F4641" t="s">
        <v>9</v>
      </c>
      <c r="G4641" t="s">
        <v>20</v>
      </c>
      <c r="J4641" t="s">
        <v>10252</v>
      </c>
      <c r="K4641" t="str">
        <f>IF(COUNTIF(Customers!A:A, H4641)&gt;0, "Valid", "Invalid")</f>
        <v>Invalid</v>
      </c>
      <c r="L4641" t="str">
        <f t="shared" si="360"/>
        <v>2</v>
      </c>
      <c r="M4641" t="str">
        <f t="shared" si="361"/>
        <v>2022</v>
      </c>
      <c r="N4641">
        <f t="shared" si="362"/>
        <v>-19250.919999999998</v>
      </c>
      <c r="O4641" t="str">
        <f t="shared" si="363"/>
        <v/>
      </c>
      <c r="P4641" t="str">
        <f t="shared" si="364"/>
        <v/>
      </c>
      <c r="Q4641" s="48" t="str">
        <f>IF(O4641="","",
   IF(OR(O4641&lt;EDA_Outlier_Analysis!$C$10, O4641&gt;EDA_Outlier_Analysis!$C$11),
      "Outlier",
      "Normal"))</f>
        <v/>
      </c>
      <c r="R4641" t="str">
        <f>IF(P4641="","",
   IF(OR(P4641 &lt; EDA_Outlier_Analysis!$F$7, P4641 &gt; EDA_Outlier_Analysis!$F$8),
      "Outlier",
      "Normal"))</f>
        <v/>
      </c>
      <c r="S4641" t="str">
        <f>IF(N4641="","",
   IF(OR(N4641 &lt;EDA_Outlier_Analysis!$I$10, N4641 &gt; EDA_Outlier_Analysis!$I$11),
      "Outlier",
      "Normal"))</f>
        <v>Normal</v>
      </c>
    </row>
    <row r="4642" spans="1:19">
      <c r="A4642" t="s">
        <v>10253</v>
      </c>
      <c r="B4642" s="4">
        <v>44817</v>
      </c>
      <c r="C4642" s="2">
        <v>-54062.38</v>
      </c>
      <c r="D4642" t="s">
        <v>840</v>
      </c>
      <c r="E4642" t="s">
        <v>864</v>
      </c>
      <c r="F4642" t="s">
        <v>10</v>
      </c>
      <c r="G4642" t="s">
        <v>34</v>
      </c>
      <c r="I4642" t="s">
        <v>1083</v>
      </c>
      <c r="J4642" t="s">
        <v>10254</v>
      </c>
      <c r="K4642" t="str">
        <f>IF(COUNTIF(Customers!A:A, H4642)&gt;0, "Valid", "Invalid")</f>
        <v>Invalid</v>
      </c>
      <c r="L4642" t="str">
        <f t="shared" si="360"/>
        <v>9</v>
      </c>
      <c r="M4642" t="str">
        <f t="shared" si="361"/>
        <v>2022</v>
      </c>
      <c r="N4642">
        <f t="shared" si="362"/>
        <v>-54062.38</v>
      </c>
      <c r="O4642" t="str">
        <f t="shared" si="363"/>
        <v/>
      </c>
      <c r="P4642">
        <f t="shared" si="364"/>
        <v>54062.38</v>
      </c>
      <c r="Q4642" s="48" t="str">
        <f>IF(O4642="","",
   IF(OR(O4642&lt;EDA_Outlier_Analysis!$C$10, O4642&gt;EDA_Outlier_Analysis!$C$11),
      "Outlier",
      "Normal"))</f>
        <v/>
      </c>
      <c r="R4642" t="str">
        <f>IF(P4642="","",
   IF(OR(P4642 &lt; EDA_Outlier_Analysis!$F$7, P4642 &gt; EDA_Outlier_Analysis!$F$8),
      "Outlier",
      "Normal"))</f>
        <v>Outlier</v>
      </c>
      <c r="S4642" t="str">
        <f>IF(N4642="","",
   IF(OR(N4642 &lt;EDA_Outlier_Analysis!$I$10, N4642 &gt; EDA_Outlier_Analysis!$I$11),
      "Outlier",
      "Normal"))</f>
        <v>Normal</v>
      </c>
    </row>
    <row r="4643" spans="1:19">
      <c r="A4643" t="s">
        <v>10255</v>
      </c>
      <c r="B4643" s="4">
        <v>45153</v>
      </c>
      <c r="C4643" s="2">
        <v>128995.74</v>
      </c>
      <c r="D4643" t="s">
        <v>849</v>
      </c>
      <c r="E4643" t="s">
        <v>868</v>
      </c>
      <c r="F4643" t="s">
        <v>10</v>
      </c>
      <c r="G4643" t="s">
        <v>20</v>
      </c>
      <c r="H4643" t="s">
        <v>395</v>
      </c>
      <c r="J4643" t="s">
        <v>10256</v>
      </c>
      <c r="K4643" t="str">
        <f>IF(COUNTIF(Customers!A:A, H4643)&gt;0, "Valid", "Invalid")</f>
        <v>Valid</v>
      </c>
      <c r="L4643" t="str">
        <f t="shared" si="360"/>
        <v>8</v>
      </c>
      <c r="M4643" t="str">
        <f t="shared" si="361"/>
        <v>2023</v>
      </c>
      <c r="N4643">
        <f t="shared" si="362"/>
        <v>128995.74</v>
      </c>
      <c r="O4643">
        <f t="shared" si="363"/>
        <v>128995.74</v>
      </c>
      <c r="P4643" t="str">
        <f t="shared" si="364"/>
        <v/>
      </c>
      <c r="Q4643" s="48" t="str">
        <f>IF(O4643="","",
   IF(OR(O4643&lt;EDA_Outlier_Analysis!$C$10, O4643&gt;EDA_Outlier_Analysis!$C$11),
      "Outlier",
      "Normal"))</f>
        <v>Normal</v>
      </c>
      <c r="R4643" t="str">
        <f>IF(P4643="","",
   IF(OR(P4643 &lt; EDA_Outlier_Analysis!$F$7, P4643 &gt; EDA_Outlier_Analysis!$F$8),
      "Outlier",
      "Normal"))</f>
        <v/>
      </c>
      <c r="S4643" t="str">
        <f>IF(N4643="","",
   IF(OR(N4643 &lt;EDA_Outlier_Analysis!$I$10, N4643 &gt; EDA_Outlier_Analysis!$I$11),
      "Outlier",
      "Normal"))</f>
        <v>Normal</v>
      </c>
    </row>
    <row r="4644" spans="1:19">
      <c r="A4644" t="s">
        <v>10257</v>
      </c>
      <c r="B4644" s="4">
        <v>44808</v>
      </c>
      <c r="C4644" s="2">
        <v>160652.85</v>
      </c>
      <c r="D4644" t="s">
        <v>849</v>
      </c>
      <c r="E4644" t="s">
        <v>853</v>
      </c>
      <c r="F4644" t="s">
        <v>10</v>
      </c>
      <c r="G4644" t="s">
        <v>20</v>
      </c>
      <c r="H4644" t="s">
        <v>89</v>
      </c>
      <c r="J4644" t="s">
        <v>10258</v>
      </c>
      <c r="K4644" t="str">
        <f>IF(COUNTIF(Customers!A:A, H4644)&gt;0, "Valid", "Invalid")</f>
        <v>Valid</v>
      </c>
      <c r="L4644" t="str">
        <f t="shared" si="360"/>
        <v>9</v>
      </c>
      <c r="M4644" t="str">
        <f t="shared" si="361"/>
        <v>2022</v>
      </c>
      <c r="N4644">
        <f t="shared" si="362"/>
        <v>160652.85</v>
      </c>
      <c r="O4644">
        <f t="shared" si="363"/>
        <v>160652.85</v>
      </c>
      <c r="P4644" t="str">
        <f t="shared" si="364"/>
        <v/>
      </c>
      <c r="Q4644" s="48" t="str">
        <f>IF(O4644="","",
   IF(OR(O4644&lt;EDA_Outlier_Analysis!$C$10, O4644&gt;EDA_Outlier_Analysis!$C$11),
      "Outlier",
      "Normal"))</f>
        <v>Normal</v>
      </c>
      <c r="R4644" t="str">
        <f>IF(P4644="","",
   IF(OR(P4644 &lt; EDA_Outlier_Analysis!$F$7, P4644 &gt; EDA_Outlier_Analysis!$F$8),
      "Outlier",
      "Normal"))</f>
        <v/>
      </c>
      <c r="S4644" t="str">
        <f>IF(N4644="","",
   IF(OR(N4644 &lt;EDA_Outlier_Analysis!$I$10, N4644 &gt; EDA_Outlier_Analysis!$I$11),
      "Outlier",
      "Normal"))</f>
        <v>Normal</v>
      </c>
    </row>
    <row r="4645" spans="1:19">
      <c r="A4645" t="s">
        <v>10259</v>
      </c>
      <c r="B4645" s="4">
        <v>44954</v>
      </c>
      <c r="C4645" s="2">
        <v>-71728.75</v>
      </c>
      <c r="D4645" t="s">
        <v>840</v>
      </c>
      <c r="E4645" t="s">
        <v>856</v>
      </c>
      <c r="F4645" t="s">
        <v>10</v>
      </c>
      <c r="G4645" t="s">
        <v>24</v>
      </c>
      <c r="I4645" t="s">
        <v>1062</v>
      </c>
      <c r="J4645" t="s">
        <v>10260</v>
      </c>
      <c r="K4645" t="str">
        <f>IF(COUNTIF(Customers!A:A, H4645)&gt;0, "Valid", "Invalid")</f>
        <v>Invalid</v>
      </c>
      <c r="L4645" t="str">
        <f t="shared" si="360"/>
        <v>1</v>
      </c>
      <c r="M4645" t="str">
        <f t="shared" si="361"/>
        <v>2023</v>
      </c>
      <c r="N4645">
        <f t="shared" si="362"/>
        <v>-71728.75</v>
      </c>
      <c r="O4645" t="str">
        <f t="shared" si="363"/>
        <v/>
      </c>
      <c r="P4645">
        <f t="shared" si="364"/>
        <v>71728.75</v>
      </c>
      <c r="Q4645" s="48" t="str">
        <f>IF(O4645="","",
   IF(OR(O4645&lt;EDA_Outlier_Analysis!$C$10, O4645&gt;EDA_Outlier_Analysis!$C$11),
      "Outlier",
      "Normal"))</f>
        <v/>
      </c>
      <c r="R4645" t="str">
        <f>IF(P4645="","",
   IF(OR(P4645 &lt; EDA_Outlier_Analysis!$F$7, P4645 &gt; EDA_Outlier_Analysis!$F$8),
      "Outlier",
      "Normal"))</f>
        <v>Outlier</v>
      </c>
      <c r="S4645" t="str">
        <f>IF(N4645="","",
   IF(OR(N4645 &lt;EDA_Outlier_Analysis!$I$10, N4645 &gt; EDA_Outlier_Analysis!$I$11),
      "Outlier",
      "Normal"))</f>
        <v>Normal</v>
      </c>
    </row>
    <row r="4646" spans="1:19">
      <c r="A4646" t="s">
        <v>10261</v>
      </c>
      <c r="B4646" s="4">
        <v>44773</v>
      </c>
      <c r="C4646" s="2">
        <v>201882.33</v>
      </c>
      <c r="D4646" t="s">
        <v>849</v>
      </c>
      <c r="E4646" t="s">
        <v>868</v>
      </c>
      <c r="F4646" t="s">
        <v>10</v>
      </c>
      <c r="G4646" t="s">
        <v>34</v>
      </c>
      <c r="H4646" t="s">
        <v>117</v>
      </c>
      <c r="J4646" t="s">
        <v>10262</v>
      </c>
      <c r="K4646" t="str">
        <f>IF(COUNTIF(Customers!A:A, H4646)&gt;0, "Valid", "Invalid")</f>
        <v>Valid</v>
      </c>
      <c r="L4646" t="str">
        <f t="shared" si="360"/>
        <v>7</v>
      </c>
      <c r="M4646" t="str">
        <f t="shared" si="361"/>
        <v>2022</v>
      </c>
      <c r="N4646">
        <f t="shared" si="362"/>
        <v>201882.33</v>
      </c>
      <c r="O4646">
        <f t="shared" si="363"/>
        <v>201882.33</v>
      </c>
      <c r="P4646" t="str">
        <f t="shared" si="364"/>
        <v/>
      </c>
      <c r="Q4646" s="48" t="str">
        <f>IF(O4646="","",
   IF(OR(O4646&lt;EDA_Outlier_Analysis!$C$10, O4646&gt;EDA_Outlier_Analysis!$C$11),
      "Outlier",
      "Normal"))</f>
        <v>Normal</v>
      </c>
      <c r="R4646" t="str">
        <f>IF(P4646="","",
   IF(OR(P4646 &lt; EDA_Outlier_Analysis!$F$7, P4646 &gt; EDA_Outlier_Analysis!$F$8),
      "Outlier",
      "Normal"))</f>
        <v/>
      </c>
      <c r="S4646" t="str">
        <f>IF(N4646="","",
   IF(OR(N4646 &lt;EDA_Outlier_Analysis!$I$10, N4646 &gt; EDA_Outlier_Analysis!$I$11),
      "Outlier",
      "Normal"))</f>
        <v>Normal</v>
      </c>
    </row>
    <row r="4647" spans="1:19">
      <c r="A4647" t="s">
        <v>10263</v>
      </c>
      <c r="B4647" s="4">
        <v>44642</v>
      </c>
      <c r="C4647" s="2">
        <v>-76392.259999999995</v>
      </c>
      <c r="D4647" t="s">
        <v>840</v>
      </c>
      <c r="E4647" t="s">
        <v>878</v>
      </c>
      <c r="F4647" t="s">
        <v>10</v>
      </c>
      <c r="G4647" t="s">
        <v>20</v>
      </c>
      <c r="I4647" t="s">
        <v>909</v>
      </c>
      <c r="J4647" t="s">
        <v>10264</v>
      </c>
      <c r="K4647" t="str">
        <f>IF(COUNTIF(Customers!A:A, H4647)&gt;0, "Valid", "Invalid")</f>
        <v>Invalid</v>
      </c>
      <c r="L4647" t="str">
        <f t="shared" si="360"/>
        <v>3</v>
      </c>
      <c r="M4647" t="str">
        <f t="shared" si="361"/>
        <v>2022</v>
      </c>
      <c r="N4647">
        <f t="shared" si="362"/>
        <v>-76392.259999999995</v>
      </c>
      <c r="O4647" t="str">
        <f t="shared" si="363"/>
        <v/>
      </c>
      <c r="P4647">
        <f t="shared" si="364"/>
        <v>76392.259999999995</v>
      </c>
      <c r="Q4647" s="48" t="str">
        <f>IF(O4647="","",
   IF(OR(O4647&lt;EDA_Outlier_Analysis!$C$10, O4647&gt;EDA_Outlier_Analysis!$C$11),
      "Outlier",
      "Normal"))</f>
        <v/>
      </c>
      <c r="R4647" t="str">
        <f>IF(P4647="","",
   IF(OR(P4647 &lt; EDA_Outlier_Analysis!$F$7, P4647 &gt; EDA_Outlier_Analysis!$F$8),
      "Outlier",
      "Normal"))</f>
        <v>Outlier</v>
      </c>
      <c r="S4647" t="str">
        <f>IF(N4647="","",
   IF(OR(N4647 &lt;EDA_Outlier_Analysis!$I$10, N4647 &gt; EDA_Outlier_Analysis!$I$11),
      "Outlier",
      "Normal"))</f>
        <v>Normal</v>
      </c>
    </row>
    <row r="4648" spans="1:19">
      <c r="A4648" t="s">
        <v>10265</v>
      </c>
      <c r="B4648" s="4">
        <v>44587</v>
      </c>
      <c r="C4648" s="2">
        <v>-39715.83</v>
      </c>
      <c r="D4648" t="s">
        <v>840</v>
      </c>
      <c r="E4648" t="s">
        <v>845</v>
      </c>
      <c r="F4648" t="s">
        <v>11</v>
      </c>
      <c r="G4648" t="s">
        <v>20</v>
      </c>
      <c r="I4648" t="s">
        <v>1435</v>
      </c>
      <c r="J4648" t="s">
        <v>10266</v>
      </c>
      <c r="K4648" t="str">
        <f>IF(COUNTIF(Customers!A:A, H4648)&gt;0, "Valid", "Invalid")</f>
        <v>Invalid</v>
      </c>
      <c r="L4648" t="str">
        <f t="shared" si="360"/>
        <v>1</v>
      </c>
      <c r="M4648" t="str">
        <f t="shared" si="361"/>
        <v>2022</v>
      </c>
      <c r="N4648">
        <f t="shared" si="362"/>
        <v>-39715.83</v>
      </c>
      <c r="O4648" t="str">
        <f t="shared" si="363"/>
        <v/>
      </c>
      <c r="P4648">
        <f t="shared" si="364"/>
        <v>39715.83</v>
      </c>
      <c r="Q4648" s="48" t="str">
        <f>IF(O4648="","",
   IF(OR(O4648&lt;EDA_Outlier_Analysis!$C$10, O4648&gt;EDA_Outlier_Analysis!$C$11),
      "Outlier",
      "Normal"))</f>
        <v/>
      </c>
      <c r="R4648" t="str">
        <f>IF(P4648="","",
   IF(OR(P4648 &lt; EDA_Outlier_Analysis!$F$7, P4648 &gt; EDA_Outlier_Analysis!$F$8),
      "Outlier",
      "Normal"))</f>
        <v>Normal</v>
      </c>
      <c r="S4648" t="str">
        <f>IF(N4648="","",
   IF(OR(N4648 &lt;EDA_Outlier_Analysis!$I$10, N4648 &gt; EDA_Outlier_Analysis!$I$11),
      "Outlier",
      "Normal"))</f>
        <v>Normal</v>
      </c>
    </row>
    <row r="4649" spans="1:19">
      <c r="A4649" t="s">
        <v>10267</v>
      </c>
      <c r="B4649" s="4">
        <v>44774</v>
      </c>
      <c r="C4649" s="2">
        <v>145207.79999999999</v>
      </c>
      <c r="D4649" t="s">
        <v>849</v>
      </c>
      <c r="E4649" t="s">
        <v>850</v>
      </c>
      <c r="F4649" t="s">
        <v>10</v>
      </c>
      <c r="G4649" t="s">
        <v>31</v>
      </c>
      <c r="H4649" t="s">
        <v>659</v>
      </c>
      <c r="J4649" t="s">
        <v>10268</v>
      </c>
      <c r="K4649" t="str">
        <f>IF(COUNTIF(Customers!A:A, H4649)&gt;0, "Valid", "Invalid")</f>
        <v>Valid</v>
      </c>
      <c r="L4649" t="str">
        <f t="shared" si="360"/>
        <v>8</v>
      </c>
      <c r="M4649" t="str">
        <f t="shared" si="361"/>
        <v>2022</v>
      </c>
      <c r="N4649">
        <f t="shared" si="362"/>
        <v>145207.79999999999</v>
      </c>
      <c r="O4649">
        <f t="shared" si="363"/>
        <v>145207.79999999999</v>
      </c>
      <c r="P4649" t="str">
        <f t="shared" si="364"/>
        <v/>
      </c>
      <c r="Q4649" s="48" t="str">
        <f>IF(O4649="","",
   IF(OR(O4649&lt;EDA_Outlier_Analysis!$C$10, O4649&gt;EDA_Outlier_Analysis!$C$11),
      "Outlier",
      "Normal"))</f>
        <v>Normal</v>
      </c>
      <c r="R4649" t="str">
        <f>IF(P4649="","",
   IF(OR(P4649 &lt; EDA_Outlier_Analysis!$F$7, P4649 &gt; EDA_Outlier_Analysis!$F$8),
      "Outlier",
      "Normal"))</f>
        <v/>
      </c>
      <c r="S4649" t="str">
        <f>IF(N4649="","",
   IF(OR(N4649 &lt;EDA_Outlier_Analysis!$I$10, N4649 &gt; EDA_Outlier_Analysis!$I$11),
      "Outlier",
      "Normal"))</f>
        <v>Normal</v>
      </c>
    </row>
    <row r="4650" spans="1:19">
      <c r="A4650" t="s">
        <v>10269</v>
      </c>
      <c r="B4650" s="4">
        <v>44637</v>
      </c>
      <c r="C4650" s="2">
        <v>224246.36</v>
      </c>
      <c r="D4650" t="s">
        <v>849</v>
      </c>
      <c r="E4650" t="s">
        <v>850</v>
      </c>
      <c r="F4650" t="s">
        <v>11</v>
      </c>
      <c r="G4650" t="s">
        <v>31</v>
      </c>
      <c r="H4650" t="s">
        <v>597</v>
      </c>
      <c r="J4650" t="s">
        <v>10270</v>
      </c>
      <c r="K4650" t="str">
        <f>IF(COUNTIF(Customers!A:A, H4650)&gt;0, "Valid", "Invalid")</f>
        <v>Valid</v>
      </c>
      <c r="L4650" t="str">
        <f t="shared" si="360"/>
        <v>3</v>
      </c>
      <c r="M4650" t="str">
        <f t="shared" si="361"/>
        <v>2022</v>
      </c>
      <c r="N4650">
        <f t="shared" si="362"/>
        <v>224246.36</v>
      </c>
      <c r="O4650">
        <f t="shared" si="363"/>
        <v>224246.36</v>
      </c>
      <c r="P4650" t="str">
        <f t="shared" si="364"/>
        <v/>
      </c>
      <c r="Q4650" s="48" t="str">
        <f>IF(O4650="","",
   IF(OR(O4650&lt;EDA_Outlier_Analysis!$C$10, O4650&gt;EDA_Outlier_Analysis!$C$11),
      "Outlier",
      "Normal"))</f>
        <v>Normal</v>
      </c>
      <c r="R4650" t="str">
        <f>IF(P4650="","",
   IF(OR(P4650 &lt; EDA_Outlier_Analysis!$F$7, P4650 &gt; EDA_Outlier_Analysis!$F$8),
      "Outlier",
      "Normal"))</f>
        <v/>
      </c>
      <c r="S4650" t="str">
        <f>IF(N4650="","",
   IF(OR(N4650 &lt;EDA_Outlier_Analysis!$I$10, N4650 &gt; EDA_Outlier_Analysis!$I$11),
      "Outlier",
      "Normal"))</f>
        <v>Normal</v>
      </c>
    </row>
    <row r="4651" spans="1:19">
      <c r="A4651" t="s">
        <v>10271</v>
      </c>
      <c r="B4651" s="4">
        <v>44719</v>
      </c>
      <c r="C4651" s="2">
        <v>-31092.33</v>
      </c>
      <c r="D4651" t="s">
        <v>840</v>
      </c>
      <c r="E4651" t="s">
        <v>878</v>
      </c>
      <c r="F4651" t="s">
        <v>11</v>
      </c>
      <c r="G4651" t="s">
        <v>31</v>
      </c>
      <c r="I4651" t="s">
        <v>939</v>
      </c>
      <c r="J4651" t="s">
        <v>10272</v>
      </c>
      <c r="K4651" t="str">
        <f>IF(COUNTIF(Customers!A:A, H4651)&gt;0, "Valid", "Invalid")</f>
        <v>Invalid</v>
      </c>
      <c r="L4651" t="str">
        <f t="shared" si="360"/>
        <v>6</v>
      </c>
      <c r="M4651" t="str">
        <f t="shared" si="361"/>
        <v>2022</v>
      </c>
      <c r="N4651">
        <f t="shared" si="362"/>
        <v>-31092.33</v>
      </c>
      <c r="O4651" t="str">
        <f t="shared" si="363"/>
        <v/>
      </c>
      <c r="P4651">
        <f t="shared" si="364"/>
        <v>31092.33</v>
      </c>
      <c r="Q4651" s="48" t="str">
        <f>IF(O4651="","",
   IF(OR(O4651&lt;EDA_Outlier_Analysis!$C$10, O4651&gt;EDA_Outlier_Analysis!$C$11),
      "Outlier",
      "Normal"))</f>
        <v/>
      </c>
      <c r="R4651" t="str">
        <f>IF(P4651="","",
   IF(OR(P4651 &lt; EDA_Outlier_Analysis!$F$7, P4651 &gt; EDA_Outlier_Analysis!$F$8),
      "Outlier",
      "Normal"))</f>
        <v>Normal</v>
      </c>
      <c r="S4651" t="str">
        <f>IF(N4651="","",
   IF(OR(N4651 &lt;EDA_Outlier_Analysis!$I$10, N4651 &gt; EDA_Outlier_Analysis!$I$11),
      "Outlier",
      "Normal"))</f>
        <v>Normal</v>
      </c>
    </row>
    <row r="4652" spans="1:19">
      <c r="A4652" t="s">
        <v>10273</v>
      </c>
      <c r="B4652" s="4">
        <v>44944</v>
      </c>
      <c r="C4652" s="2">
        <v>223987.28</v>
      </c>
      <c r="D4652" t="s">
        <v>849</v>
      </c>
      <c r="E4652" t="s">
        <v>853</v>
      </c>
      <c r="F4652" t="s">
        <v>11</v>
      </c>
      <c r="G4652" t="s">
        <v>24</v>
      </c>
      <c r="H4652" t="s">
        <v>713</v>
      </c>
      <c r="J4652" t="s">
        <v>10274</v>
      </c>
      <c r="K4652" t="str">
        <f>IF(COUNTIF(Customers!A:A, H4652)&gt;0, "Valid", "Invalid")</f>
        <v>Valid</v>
      </c>
      <c r="L4652" t="str">
        <f t="shared" si="360"/>
        <v>1</v>
      </c>
      <c r="M4652" t="str">
        <f t="shared" si="361"/>
        <v>2023</v>
      </c>
      <c r="N4652">
        <f t="shared" si="362"/>
        <v>223987.28</v>
      </c>
      <c r="O4652">
        <f t="shared" si="363"/>
        <v>223987.28</v>
      </c>
      <c r="P4652" t="str">
        <f t="shared" si="364"/>
        <v/>
      </c>
      <c r="Q4652" s="48" t="str">
        <f>IF(O4652="","",
   IF(OR(O4652&lt;EDA_Outlier_Analysis!$C$10, O4652&gt;EDA_Outlier_Analysis!$C$11),
      "Outlier",
      "Normal"))</f>
        <v>Normal</v>
      </c>
      <c r="R4652" t="str">
        <f>IF(P4652="","",
   IF(OR(P4652 &lt; EDA_Outlier_Analysis!$F$7, P4652 &gt; EDA_Outlier_Analysis!$F$8),
      "Outlier",
      "Normal"))</f>
        <v/>
      </c>
      <c r="S4652" t="str">
        <f>IF(N4652="","",
   IF(OR(N4652 &lt;EDA_Outlier_Analysis!$I$10, N4652 &gt; EDA_Outlier_Analysis!$I$11),
      "Outlier",
      "Normal"))</f>
        <v>Normal</v>
      </c>
    </row>
    <row r="4653" spans="1:19">
      <c r="A4653" t="s">
        <v>10275</v>
      </c>
      <c r="B4653" s="4">
        <v>45028</v>
      </c>
      <c r="C4653" s="2">
        <v>-40771.879999999997</v>
      </c>
      <c r="D4653" t="s">
        <v>840</v>
      </c>
      <c r="E4653" t="s">
        <v>878</v>
      </c>
      <c r="F4653" t="s">
        <v>11</v>
      </c>
      <c r="G4653" t="s">
        <v>34</v>
      </c>
      <c r="I4653" t="s">
        <v>1580</v>
      </c>
      <c r="J4653" t="s">
        <v>10276</v>
      </c>
      <c r="K4653" t="str">
        <f>IF(COUNTIF(Customers!A:A, H4653)&gt;0, "Valid", "Invalid")</f>
        <v>Invalid</v>
      </c>
      <c r="L4653" t="str">
        <f t="shared" si="360"/>
        <v>4</v>
      </c>
      <c r="M4653" t="str">
        <f t="shared" si="361"/>
        <v>2023</v>
      </c>
      <c r="N4653">
        <f t="shared" si="362"/>
        <v>-40771.879999999997</v>
      </c>
      <c r="O4653" t="str">
        <f t="shared" si="363"/>
        <v/>
      </c>
      <c r="P4653">
        <f t="shared" si="364"/>
        <v>40771.879999999997</v>
      </c>
      <c r="Q4653" s="48" t="str">
        <f>IF(O4653="","",
   IF(OR(O4653&lt;EDA_Outlier_Analysis!$C$10, O4653&gt;EDA_Outlier_Analysis!$C$11),
      "Outlier",
      "Normal"))</f>
        <v/>
      </c>
      <c r="R4653" t="str">
        <f>IF(P4653="","",
   IF(OR(P4653 &lt; EDA_Outlier_Analysis!$F$7, P4653 &gt; EDA_Outlier_Analysis!$F$8),
      "Outlier",
      "Normal"))</f>
        <v>Normal</v>
      </c>
      <c r="S4653" t="str">
        <f>IF(N4653="","",
   IF(OR(N4653 &lt;EDA_Outlier_Analysis!$I$10, N4653 &gt; EDA_Outlier_Analysis!$I$11),
      "Outlier",
      "Normal"))</f>
        <v>Normal</v>
      </c>
    </row>
    <row r="4654" spans="1:19">
      <c r="A4654" t="s">
        <v>10277</v>
      </c>
      <c r="B4654" s="4">
        <v>45290</v>
      </c>
      <c r="C4654" s="2">
        <v>127770.04</v>
      </c>
      <c r="D4654" t="s">
        <v>849</v>
      </c>
      <c r="E4654" t="s">
        <v>853</v>
      </c>
      <c r="F4654" t="s">
        <v>10</v>
      </c>
      <c r="G4654" t="s">
        <v>24</v>
      </c>
      <c r="H4654" t="s">
        <v>393</v>
      </c>
      <c r="J4654" t="s">
        <v>10278</v>
      </c>
      <c r="K4654" t="str">
        <f>IF(COUNTIF(Customers!A:A, H4654)&gt;0, "Valid", "Invalid")</f>
        <v>Valid</v>
      </c>
      <c r="L4654" t="str">
        <f t="shared" si="360"/>
        <v>12</v>
      </c>
      <c r="M4654" t="str">
        <f t="shared" si="361"/>
        <v>2023</v>
      </c>
      <c r="N4654">
        <f t="shared" si="362"/>
        <v>127770.04</v>
      </c>
      <c r="O4654">
        <f t="shared" si="363"/>
        <v>127770.04</v>
      </c>
      <c r="P4654" t="str">
        <f t="shared" si="364"/>
        <v/>
      </c>
      <c r="Q4654" s="48" t="str">
        <f>IF(O4654="","",
   IF(OR(O4654&lt;EDA_Outlier_Analysis!$C$10, O4654&gt;EDA_Outlier_Analysis!$C$11),
      "Outlier",
      "Normal"))</f>
        <v>Normal</v>
      </c>
      <c r="R4654" t="str">
        <f>IF(P4654="","",
   IF(OR(P4654 &lt; EDA_Outlier_Analysis!$F$7, P4654 &gt; EDA_Outlier_Analysis!$F$8),
      "Outlier",
      "Normal"))</f>
        <v/>
      </c>
      <c r="S4654" t="str">
        <f>IF(N4654="","",
   IF(OR(N4654 &lt;EDA_Outlier_Analysis!$I$10, N4654 &gt; EDA_Outlier_Analysis!$I$11),
      "Outlier",
      "Normal"))</f>
        <v>Normal</v>
      </c>
    </row>
    <row r="4655" spans="1:19">
      <c r="A4655" t="s">
        <v>10279</v>
      </c>
      <c r="B4655" s="4">
        <v>45163</v>
      </c>
      <c r="C4655" s="2">
        <v>31832.52</v>
      </c>
      <c r="D4655" t="s">
        <v>971</v>
      </c>
      <c r="E4655" t="s">
        <v>971</v>
      </c>
      <c r="F4655" t="s">
        <v>11</v>
      </c>
      <c r="G4655" t="s">
        <v>34</v>
      </c>
      <c r="J4655" t="s">
        <v>10280</v>
      </c>
      <c r="K4655" t="str">
        <f>IF(COUNTIF(Customers!A:A, H4655)&gt;0, "Valid", "Invalid")</f>
        <v>Invalid</v>
      </c>
      <c r="L4655" t="str">
        <f t="shared" si="360"/>
        <v>8</v>
      </c>
      <c r="M4655" t="str">
        <f t="shared" si="361"/>
        <v>2023</v>
      </c>
      <c r="N4655">
        <f t="shared" si="362"/>
        <v>-31832.52</v>
      </c>
      <c r="O4655" t="str">
        <f t="shared" si="363"/>
        <v/>
      </c>
      <c r="P4655" t="str">
        <f t="shared" si="364"/>
        <v/>
      </c>
      <c r="Q4655" s="48" t="str">
        <f>IF(O4655="","",
   IF(OR(O4655&lt;EDA_Outlier_Analysis!$C$10, O4655&gt;EDA_Outlier_Analysis!$C$11),
      "Outlier",
      "Normal"))</f>
        <v/>
      </c>
      <c r="R4655" t="str">
        <f>IF(P4655="","",
   IF(OR(P4655 &lt; EDA_Outlier_Analysis!$F$7, P4655 &gt; EDA_Outlier_Analysis!$F$8),
      "Outlier",
      "Normal"))</f>
        <v/>
      </c>
      <c r="S4655" t="str">
        <f>IF(N4655="","",
   IF(OR(N4655 &lt;EDA_Outlier_Analysis!$I$10, N4655 &gt; EDA_Outlier_Analysis!$I$11),
      "Outlier",
      "Normal"))</f>
        <v>Normal</v>
      </c>
    </row>
    <row r="4656" spans="1:19">
      <c r="A4656" t="s">
        <v>10281</v>
      </c>
      <c r="B4656" s="4">
        <v>44984</v>
      </c>
      <c r="C4656" s="2">
        <v>-41303.86</v>
      </c>
      <c r="D4656" t="s">
        <v>840</v>
      </c>
      <c r="E4656" t="s">
        <v>864</v>
      </c>
      <c r="F4656" t="s">
        <v>9</v>
      </c>
      <c r="G4656" t="s">
        <v>24</v>
      </c>
      <c r="I4656" t="s">
        <v>1210</v>
      </c>
      <c r="J4656" t="s">
        <v>10282</v>
      </c>
      <c r="K4656" t="str">
        <f>IF(COUNTIF(Customers!A:A, H4656)&gt;0, "Valid", "Invalid")</f>
        <v>Invalid</v>
      </c>
      <c r="L4656" t="str">
        <f t="shared" si="360"/>
        <v>2</v>
      </c>
      <c r="M4656" t="str">
        <f t="shared" si="361"/>
        <v>2023</v>
      </c>
      <c r="N4656">
        <f t="shared" si="362"/>
        <v>-41303.86</v>
      </c>
      <c r="O4656" t="str">
        <f t="shared" si="363"/>
        <v/>
      </c>
      <c r="P4656">
        <f t="shared" si="364"/>
        <v>41303.86</v>
      </c>
      <c r="Q4656" s="48" t="str">
        <f>IF(O4656="","",
   IF(OR(O4656&lt;EDA_Outlier_Analysis!$C$10, O4656&gt;EDA_Outlier_Analysis!$C$11),
      "Outlier",
      "Normal"))</f>
        <v/>
      </c>
      <c r="R4656" t="str">
        <f>IF(P4656="","",
   IF(OR(P4656 &lt; EDA_Outlier_Analysis!$F$7, P4656 &gt; EDA_Outlier_Analysis!$F$8),
      "Outlier",
      "Normal"))</f>
        <v>Normal</v>
      </c>
      <c r="S4656" t="str">
        <f>IF(N4656="","",
   IF(OR(N4656 &lt;EDA_Outlier_Analysis!$I$10, N4656 &gt; EDA_Outlier_Analysis!$I$11),
      "Outlier",
      "Normal"))</f>
        <v>Normal</v>
      </c>
    </row>
    <row r="4657" spans="1:19">
      <c r="A4657" t="s">
        <v>10283</v>
      </c>
      <c r="B4657" s="4">
        <v>45048</v>
      </c>
      <c r="C4657" s="2">
        <v>121480.56</v>
      </c>
      <c r="D4657" t="s">
        <v>849</v>
      </c>
      <c r="E4657" t="s">
        <v>868</v>
      </c>
      <c r="F4657" t="s">
        <v>9</v>
      </c>
      <c r="G4657" t="s">
        <v>20</v>
      </c>
      <c r="H4657" t="s">
        <v>273</v>
      </c>
      <c r="J4657" t="s">
        <v>10284</v>
      </c>
      <c r="K4657" t="str">
        <f>IF(COUNTIF(Customers!A:A, H4657)&gt;0, "Valid", "Invalid")</f>
        <v>Valid</v>
      </c>
      <c r="L4657" t="str">
        <f t="shared" si="360"/>
        <v>5</v>
      </c>
      <c r="M4657" t="str">
        <f t="shared" si="361"/>
        <v>2023</v>
      </c>
      <c r="N4657">
        <f t="shared" si="362"/>
        <v>121480.56</v>
      </c>
      <c r="O4657">
        <f t="shared" si="363"/>
        <v>121480.56</v>
      </c>
      <c r="P4657" t="str">
        <f t="shared" si="364"/>
        <v/>
      </c>
      <c r="Q4657" s="48" t="str">
        <f>IF(O4657="","",
   IF(OR(O4657&lt;EDA_Outlier_Analysis!$C$10, O4657&gt;EDA_Outlier_Analysis!$C$11),
      "Outlier",
      "Normal"))</f>
        <v>Normal</v>
      </c>
      <c r="R4657" t="str">
        <f>IF(P4657="","",
   IF(OR(P4657 &lt; EDA_Outlier_Analysis!$F$7, P4657 &gt; EDA_Outlier_Analysis!$F$8),
      "Outlier",
      "Normal"))</f>
        <v/>
      </c>
      <c r="S4657" t="str">
        <f>IF(N4657="","",
   IF(OR(N4657 &lt;EDA_Outlier_Analysis!$I$10, N4657 &gt; EDA_Outlier_Analysis!$I$11),
      "Outlier",
      "Normal"))</f>
        <v>Normal</v>
      </c>
    </row>
    <row r="4658" spans="1:19">
      <c r="A4658" t="s">
        <v>10285</v>
      </c>
      <c r="B4658" s="4">
        <v>44684</v>
      </c>
      <c r="C4658" s="2">
        <v>-71617.990000000005</v>
      </c>
      <c r="D4658" t="s">
        <v>840</v>
      </c>
      <c r="E4658" t="s">
        <v>845</v>
      </c>
      <c r="F4658" t="s">
        <v>10</v>
      </c>
      <c r="G4658" t="s">
        <v>20</v>
      </c>
      <c r="I4658" t="s">
        <v>1141</v>
      </c>
      <c r="J4658" t="s">
        <v>10286</v>
      </c>
      <c r="K4658" t="str">
        <f>IF(COUNTIF(Customers!A:A, H4658)&gt;0, "Valid", "Invalid")</f>
        <v>Invalid</v>
      </c>
      <c r="L4658" t="str">
        <f t="shared" si="360"/>
        <v>5</v>
      </c>
      <c r="M4658" t="str">
        <f t="shared" si="361"/>
        <v>2022</v>
      </c>
      <c r="N4658">
        <f t="shared" si="362"/>
        <v>-71617.990000000005</v>
      </c>
      <c r="O4658" t="str">
        <f t="shared" si="363"/>
        <v/>
      </c>
      <c r="P4658">
        <f t="shared" si="364"/>
        <v>71617.990000000005</v>
      </c>
      <c r="Q4658" s="48" t="str">
        <f>IF(O4658="","",
   IF(OR(O4658&lt;EDA_Outlier_Analysis!$C$10, O4658&gt;EDA_Outlier_Analysis!$C$11),
      "Outlier",
      "Normal"))</f>
        <v/>
      </c>
      <c r="R4658" t="str">
        <f>IF(P4658="","",
   IF(OR(P4658 &lt; EDA_Outlier_Analysis!$F$7, P4658 &gt; EDA_Outlier_Analysis!$F$8),
      "Outlier",
      "Normal"))</f>
        <v>Outlier</v>
      </c>
      <c r="S4658" t="str">
        <f>IF(N4658="","",
   IF(OR(N4658 &lt;EDA_Outlier_Analysis!$I$10, N4658 &gt; EDA_Outlier_Analysis!$I$11),
      "Outlier",
      "Normal"))</f>
        <v>Normal</v>
      </c>
    </row>
    <row r="4659" spans="1:19">
      <c r="A4659" t="s">
        <v>10287</v>
      </c>
      <c r="B4659" s="4">
        <v>45267</v>
      </c>
      <c r="C4659" s="2">
        <v>-68238.009999999995</v>
      </c>
      <c r="D4659" t="s">
        <v>840</v>
      </c>
      <c r="E4659" t="s">
        <v>905</v>
      </c>
      <c r="F4659" t="s">
        <v>11</v>
      </c>
      <c r="G4659" t="s">
        <v>34</v>
      </c>
      <c r="I4659" t="s">
        <v>4500</v>
      </c>
      <c r="J4659" t="s">
        <v>10288</v>
      </c>
      <c r="K4659" t="str">
        <f>IF(COUNTIF(Customers!A:A, H4659)&gt;0, "Valid", "Invalid")</f>
        <v>Invalid</v>
      </c>
      <c r="L4659" t="str">
        <f t="shared" si="360"/>
        <v>12</v>
      </c>
      <c r="M4659" t="str">
        <f t="shared" si="361"/>
        <v>2023</v>
      </c>
      <c r="N4659">
        <f t="shared" si="362"/>
        <v>-68238.009999999995</v>
      </c>
      <c r="O4659" t="str">
        <f t="shared" si="363"/>
        <v/>
      </c>
      <c r="P4659">
        <f t="shared" si="364"/>
        <v>68238.009999999995</v>
      </c>
      <c r="Q4659" s="48" t="str">
        <f>IF(O4659="","",
   IF(OR(O4659&lt;EDA_Outlier_Analysis!$C$10, O4659&gt;EDA_Outlier_Analysis!$C$11),
      "Outlier",
      "Normal"))</f>
        <v/>
      </c>
      <c r="R4659" t="str">
        <f>IF(P4659="","",
   IF(OR(P4659 &lt; EDA_Outlier_Analysis!$F$7, P4659 &gt; EDA_Outlier_Analysis!$F$8),
      "Outlier",
      "Normal"))</f>
        <v>Outlier</v>
      </c>
      <c r="S4659" t="str">
        <f>IF(N4659="","",
   IF(OR(N4659 &lt;EDA_Outlier_Analysis!$I$10, N4659 &gt; EDA_Outlier_Analysis!$I$11),
      "Outlier",
      "Normal"))</f>
        <v>Normal</v>
      </c>
    </row>
    <row r="4660" spans="1:19">
      <c r="A4660" t="s">
        <v>10289</v>
      </c>
      <c r="B4660" s="4">
        <v>44699</v>
      </c>
      <c r="C4660" s="2">
        <v>-36966.160000000003</v>
      </c>
      <c r="D4660" t="s">
        <v>840</v>
      </c>
      <c r="E4660" t="s">
        <v>856</v>
      </c>
      <c r="F4660" t="s">
        <v>9</v>
      </c>
      <c r="G4660" t="s">
        <v>20</v>
      </c>
      <c r="I4660" t="s">
        <v>1062</v>
      </c>
      <c r="J4660" t="s">
        <v>10290</v>
      </c>
      <c r="K4660" t="str">
        <f>IF(COUNTIF(Customers!A:A, H4660)&gt;0, "Valid", "Invalid")</f>
        <v>Invalid</v>
      </c>
      <c r="L4660" t="str">
        <f t="shared" si="360"/>
        <v>5</v>
      </c>
      <c r="M4660" t="str">
        <f t="shared" si="361"/>
        <v>2022</v>
      </c>
      <c r="N4660">
        <f t="shared" si="362"/>
        <v>-36966.160000000003</v>
      </c>
      <c r="O4660" t="str">
        <f t="shared" si="363"/>
        <v/>
      </c>
      <c r="P4660">
        <f t="shared" si="364"/>
        <v>36966.160000000003</v>
      </c>
      <c r="Q4660" s="48" t="str">
        <f>IF(O4660="","",
   IF(OR(O4660&lt;EDA_Outlier_Analysis!$C$10, O4660&gt;EDA_Outlier_Analysis!$C$11),
      "Outlier",
      "Normal"))</f>
        <v/>
      </c>
      <c r="R4660" t="str">
        <f>IF(P4660="","",
   IF(OR(P4660 &lt; EDA_Outlier_Analysis!$F$7, P4660 &gt; EDA_Outlier_Analysis!$F$8),
      "Outlier",
      "Normal"))</f>
        <v>Normal</v>
      </c>
      <c r="S4660" t="str">
        <f>IF(N4660="","",
   IF(OR(N4660 &lt;EDA_Outlier_Analysis!$I$10, N4660 &gt; EDA_Outlier_Analysis!$I$11),
      "Outlier",
      "Normal"))</f>
        <v>Normal</v>
      </c>
    </row>
    <row r="4661" spans="1:19">
      <c r="A4661" t="s">
        <v>10291</v>
      </c>
      <c r="B4661" s="4">
        <v>45026</v>
      </c>
      <c r="C4661" s="2">
        <v>133631.41</v>
      </c>
      <c r="D4661" t="s">
        <v>849</v>
      </c>
      <c r="E4661" t="s">
        <v>850</v>
      </c>
      <c r="F4661" t="s">
        <v>9</v>
      </c>
      <c r="G4661" t="s">
        <v>31</v>
      </c>
      <c r="H4661" t="s">
        <v>125</v>
      </c>
      <c r="J4661" t="s">
        <v>10292</v>
      </c>
      <c r="K4661" t="str">
        <f>IF(COUNTIF(Customers!A:A, H4661)&gt;0, "Valid", "Invalid")</f>
        <v>Valid</v>
      </c>
      <c r="L4661" t="str">
        <f t="shared" si="360"/>
        <v>4</v>
      </c>
      <c r="M4661" t="str">
        <f t="shared" si="361"/>
        <v>2023</v>
      </c>
      <c r="N4661">
        <f t="shared" si="362"/>
        <v>133631.41</v>
      </c>
      <c r="O4661">
        <f t="shared" si="363"/>
        <v>133631.41</v>
      </c>
      <c r="P4661" t="str">
        <f t="shared" si="364"/>
        <v/>
      </c>
      <c r="Q4661" s="48" t="str">
        <f>IF(O4661="","",
   IF(OR(O4661&lt;EDA_Outlier_Analysis!$C$10, O4661&gt;EDA_Outlier_Analysis!$C$11),
      "Outlier",
      "Normal"))</f>
        <v>Normal</v>
      </c>
      <c r="R4661" t="str">
        <f>IF(P4661="","",
   IF(OR(P4661 &lt; EDA_Outlier_Analysis!$F$7, P4661 &gt; EDA_Outlier_Analysis!$F$8),
      "Outlier",
      "Normal"))</f>
        <v/>
      </c>
      <c r="S4661" t="str">
        <f>IF(N4661="","",
   IF(OR(N4661 &lt;EDA_Outlier_Analysis!$I$10, N4661 &gt; EDA_Outlier_Analysis!$I$11),
      "Outlier",
      "Normal"))</f>
        <v>Normal</v>
      </c>
    </row>
    <row r="4662" spans="1:19">
      <c r="A4662" t="s">
        <v>10293</v>
      </c>
      <c r="B4662" s="4">
        <v>44860</v>
      </c>
      <c r="C4662" s="2">
        <v>-57371.82</v>
      </c>
      <c r="D4662" t="s">
        <v>840</v>
      </c>
      <c r="E4662" t="s">
        <v>841</v>
      </c>
      <c r="F4662" t="s">
        <v>10</v>
      </c>
      <c r="G4662" t="s">
        <v>20</v>
      </c>
      <c r="I4662" t="s">
        <v>1524</v>
      </c>
      <c r="J4662" t="s">
        <v>10294</v>
      </c>
      <c r="K4662" t="str">
        <f>IF(COUNTIF(Customers!A:A, H4662)&gt;0, "Valid", "Invalid")</f>
        <v>Invalid</v>
      </c>
      <c r="L4662" t="str">
        <f t="shared" si="360"/>
        <v>10</v>
      </c>
      <c r="M4662" t="str">
        <f t="shared" si="361"/>
        <v>2022</v>
      </c>
      <c r="N4662">
        <f t="shared" si="362"/>
        <v>-57371.82</v>
      </c>
      <c r="O4662" t="str">
        <f t="shared" si="363"/>
        <v/>
      </c>
      <c r="P4662">
        <f t="shared" si="364"/>
        <v>57371.82</v>
      </c>
      <c r="Q4662" s="48" t="str">
        <f>IF(O4662="","",
   IF(OR(O4662&lt;EDA_Outlier_Analysis!$C$10, O4662&gt;EDA_Outlier_Analysis!$C$11),
      "Outlier",
      "Normal"))</f>
        <v/>
      </c>
      <c r="R4662" t="str">
        <f>IF(P4662="","",
   IF(OR(P4662 &lt; EDA_Outlier_Analysis!$F$7, P4662 &gt; EDA_Outlier_Analysis!$F$8),
      "Outlier",
      "Normal"))</f>
        <v>Outlier</v>
      </c>
      <c r="S4662" t="str">
        <f>IF(N4662="","",
   IF(OR(N4662 &lt;EDA_Outlier_Analysis!$I$10, N4662 &gt; EDA_Outlier_Analysis!$I$11),
      "Outlier",
      "Normal"))</f>
        <v>Normal</v>
      </c>
    </row>
    <row r="4663" spans="1:19">
      <c r="A4663" t="s">
        <v>10295</v>
      </c>
      <c r="B4663" s="4">
        <v>45057</v>
      </c>
      <c r="C4663" s="2">
        <v>-59743.81</v>
      </c>
      <c r="D4663" t="s">
        <v>840</v>
      </c>
      <c r="E4663" t="s">
        <v>841</v>
      </c>
      <c r="F4663" t="s">
        <v>9</v>
      </c>
      <c r="G4663" t="s">
        <v>20</v>
      </c>
      <c r="I4663" t="s">
        <v>1438</v>
      </c>
      <c r="J4663" t="s">
        <v>10296</v>
      </c>
      <c r="K4663" t="str">
        <f>IF(COUNTIF(Customers!A:A, H4663)&gt;0, "Valid", "Invalid")</f>
        <v>Invalid</v>
      </c>
      <c r="L4663" t="str">
        <f t="shared" si="360"/>
        <v>5</v>
      </c>
      <c r="M4663" t="str">
        <f t="shared" si="361"/>
        <v>2023</v>
      </c>
      <c r="N4663">
        <f t="shared" si="362"/>
        <v>-59743.81</v>
      </c>
      <c r="O4663" t="str">
        <f t="shared" si="363"/>
        <v/>
      </c>
      <c r="P4663">
        <f t="shared" si="364"/>
        <v>59743.81</v>
      </c>
      <c r="Q4663" s="48" t="str">
        <f>IF(O4663="","",
   IF(OR(O4663&lt;EDA_Outlier_Analysis!$C$10, O4663&gt;EDA_Outlier_Analysis!$C$11),
      "Outlier",
      "Normal"))</f>
        <v/>
      </c>
      <c r="R4663" t="str">
        <f>IF(P4663="","",
   IF(OR(P4663 &lt; EDA_Outlier_Analysis!$F$7, P4663 &gt; EDA_Outlier_Analysis!$F$8),
      "Outlier",
      "Normal"))</f>
        <v>Outlier</v>
      </c>
      <c r="S4663" t="str">
        <f>IF(N4663="","",
   IF(OR(N4663 &lt;EDA_Outlier_Analysis!$I$10, N4663 &gt; EDA_Outlier_Analysis!$I$11),
      "Outlier",
      "Normal"))</f>
        <v>Normal</v>
      </c>
    </row>
    <row r="4664" spans="1:19">
      <c r="A4664" t="s">
        <v>10297</v>
      </c>
      <c r="B4664" s="4">
        <v>44957</v>
      </c>
      <c r="C4664" s="2">
        <v>203414.5</v>
      </c>
      <c r="D4664" t="s">
        <v>849</v>
      </c>
      <c r="E4664" t="s">
        <v>853</v>
      </c>
      <c r="F4664" t="s">
        <v>10</v>
      </c>
      <c r="G4664" t="s">
        <v>20</v>
      </c>
      <c r="H4664" t="s">
        <v>375</v>
      </c>
      <c r="J4664" t="s">
        <v>10298</v>
      </c>
      <c r="K4664" t="str">
        <f>IF(COUNTIF(Customers!A:A, H4664)&gt;0, "Valid", "Invalid")</f>
        <v>Valid</v>
      </c>
      <c r="L4664" t="str">
        <f t="shared" si="360"/>
        <v>1</v>
      </c>
      <c r="M4664" t="str">
        <f t="shared" si="361"/>
        <v>2023</v>
      </c>
      <c r="N4664">
        <f t="shared" si="362"/>
        <v>203414.5</v>
      </c>
      <c r="O4664">
        <f t="shared" si="363"/>
        <v>203414.5</v>
      </c>
      <c r="P4664" t="str">
        <f t="shared" si="364"/>
        <v/>
      </c>
      <c r="Q4664" s="48" t="str">
        <f>IF(O4664="","",
   IF(OR(O4664&lt;EDA_Outlier_Analysis!$C$10, O4664&gt;EDA_Outlier_Analysis!$C$11),
      "Outlier",
      "Normal"))</f>
        <v>Normal</v>
      </c>
      <c r="R4664" t="str">
        <f>IF(P4664="","",
   IF(OR(P4664 &lt; EDA_Outlier_Analysis!$F$7, P4664 &gt; EDA_Outlier_Analysis!$F$8),
      "Outlier",
      "Normal"))</f>
        <v/>
      </c>
      <c r="S4664" t="str">
        <f>IF(N4664="","",
   IF(OR(N4664 &lt;EDA_Outlier_Analysis!$I$10, N4664 &gt; EDA_Outlier_Analysis!$I$11),
      "Outlier",
      "Normal"))</f>
        <v>Normal</v>
      </c>
    </row>
    <row r="4665" spans="1:19">
      <c r="A4665" t="s">
        <v>10299</v>
      </c>
      <c r="B4665" s="4">
        <v>44882</v>
      </c>
      <c r="C4665" s="2">
        <v>225476.84</v>
      </c>
      <c r="D4665" t="s">
        <v>849</v>
      </c>
      <c r="E4665" t="s">
        <v>850</v>
      </c>
      <c r="F4665" t="s">
        <v>9</v>
      </c>
      <c r="G4665" t="s">
        <v>34</v>
      </c>
      <c r="H4665" t="s">
        <v>257</v>
      </c>
      <c r="J4665" t="s">
        <v>10300</v>
      </c>
      <c r="K4665" t="str">
        <f>IF(COUNTIF(Customers!A:A, H4665)&gt;0, "Valid", "Invalid")</f>
        <v>Valid</v>
      </c>
      <c r="L4665" t="str">
        <f t="shared" si="360"/>
        <v>11</v>
      </c>
      <c r="M4665" t="str">
        <f t="shared" si="361"/>
        <v>2022</v>
      </c>
      <c r="N4665">
        <f t="shared" si="362"/>
        <v>225476.84</v>
      </c>
      <c r="O4665">
        <f t="shared" si="363"/>
        <v>225476.84</v>
      </c>
      <c r="P4665" t="str">
        <f t="shared" si="364"/>
        <v/>
      </c>
      <c r="Q4665" s="48" t="str">
        <f>IF(O4665="","",
   IF(OR(O4665&lt;EDA_Outlier_Analysis!$C$10, O4665&gt;EDA_Outlier_Analysis!$C$11),
      "Outlier",
      "Normal"))</f>
        <v>Normal</v>
      </c>
      <c r="R4665" t="str">
        <f>IF(P4665="","",
   IF(OR(P4665 &lt; EDA_Outlier_Analysis!$F$7, P4665 &gt; EDA_Outlier_Analysis!$F$8),
      "Outlier",
      "Normal"))</f>
        <v/>
      </c>
      <c r="S4665" t="str">
        <f>IF(N4665="","",
   IF(OR(N4665 &lt;EDA_Outlier_Analysis!$I$10, N4665 &gt; EDA_Outlier_Analysis!$I$11),
      "Outlier",
      "Normal"))</f>
        <v>Normal</v>
      </c>
    </row>
    <row r="4666" spans="1:19">
      <c r="A4666" t="s">
        <v>10301</v>
      </c>
      <c r="B4666" s="4">
        <v>44873</v>
      </c>
      <c r="C4666" s="2">
        <v>22093.91</v>
      </c>
      <c r="D4666" t="s">
        <v>971</v>
      </c>
      <c r="E4666" t="s">
        <v>971</v>
      </c>
      <c r="F4666" t="s">
        <v>10</v>
      </c>
      <c r="G4666" t="s">
        <v>24</v>
      </c>
      <c r="J4666" t="s">
        <v>10302</v>
      </c>
      <c r="K4666" t="str">
        <f>IF(COUNTIF(Customers!A:A, H4666)&gt;0, "Valid", "Invalid")</f>
        <v>Invalid</v>
      </c>
      <c r="L4666" t="str">
        <f t="shared" si="360"/>
        <v>11</v>
      </c>
      <c r="M4666" t="str">
        <f t="shared" si="361"/>
        <v>2022</v>
      </c>
      <c r="N4666">
        <f t="shared" si="362"/>
        <v>-22093.91</v>
      </c>
      <c r="O4666" t="str">
        <f t="shared" si="363"/>
        <v/>
      </c>
      <c r="P4666" t="str">
        <f t="shared" si="364"/>
        <v/>
      </c>
      <c r="Q4666" s="48" t="str">
        <f>IF(O4666="","",
   IF(OR(O4666&lt;EDA_Outlier_Analysis!$C$10, O4666&gt;EDA_Outlier_Analysis!$C$11),
      "Outlier",
      "Normal"))</f>
        <v/>
      </c>
      <c r="R4666" t="str">
        <f>IF(P4666="","",
   IF(OR(P4666 &lt; EDA_Outlier_Analysis!$F$7, P4666 &gt; EDA_Outlier_Analysis!$F$8),
      "Outlier",
      "Normal"))</f>
        <v/>
      </c>
      <c r="S4666" t="str">
        <f>IF(N4666="","",
   IF(OR(N4666 &lt;EDA_Outlier_Analysis!$I$10, N4666 &gt; EDA_Outlier_Analysis!$I$11),
      "Outlier",
      "Normal"))</f>
        <v>Normal</v>
      </c>
    </row>
    <row r="4667" spans="1:19">
      <c r="A4667" t="s">
        <v>10303</v>
      </c>
      <c r="B4667" s="4">
        <v>44563</v>
      </c>
      <c r="C4667" s="2">
        <v>-67156.45</v>
      </c>
      <c r="D4667" t="s">
        <v>840</v>
      </c>
      <c r="E4667" t="s">
        <v>841</v>
      </c>
      <c r="F4667" t="s">
        <v>10</v>
      </c>
      <c r="G4667" t="s">
        <v>31</v>
      </c>
      <c r="I4667" t="s">
        <v>1438</v>
      </c>
      <c r="J4667" t="s">
        <v>10304</v>
      </c>
      <c r="K4667" t="str">
        <f>IF(COUNTIF(Customers!A:A, H4667)&gt;0, "Valid", "Invalid")</f>
        <v>Invalid</v>
      </c>
      <c r="L4667" t="str">
        <f t="shared" si="360"/>
        <v>1</v>
      </c>
      <c r="M4667" t="str">
        <f t="shared" si="361"/>
        <v>2022</v>
      </c>
      <c r="N4667">
        <f t="shared" si="362"/>
        <v>-67156.45</v>
      </c>
      <c r="O4667" t="str">
        <f t="shared" si="363"/>
        <v/>
      </c>
      <c r="P4667">
        <f t="shared" si="364"/>
        <v>67156.45</v>
      </c>
      <c r="Q4667" s="48" t="str">
        <f>IF(O4667="","",
   IF(OR(O4667&lt;EDA_Outlier_Analysis!$C$10, O4667&gt;EDA_Outlier_Analysis!$C$11),
      "Outlier",
      "Normal"))</f>
        <v/>
      </c>
      <c r="R4667" t="str">
        <f>IF(P4667="","",
   IF(OR(P4667 &lt; EDA_Outlier_Analysis!$F$7, P4667 &gt; EDA_Outlier_Analysis!$F$8),
      "Outlier",
      "Normal"))</f>
        <v>Outlier</v>
      </c>
      <c r="S4667" t="str">
        <f>IF(N4667="","",
   IF(OR(N4667 &lt;EDA_Outlier_Analysis!$I$10, N4667 &gt; EDA_Outlier_Analysis!$I$11),
      "Outlier",
      "Normal"))</f>
        <v>Normal</v>
      </c>
    </row>
    <row r="4668" spans="1:19">
      <c r="A4668" t="s">
        <v>10305</v>
      </c>
      <c r="B4668" s="4">
        <v>44876</v>
      </c>
      <c r="C4668" s="2">
        <v>278920.98</v>
      </c>
      <c r="D4668" t="s">
        <v>849</v>
      </c>
      <c r="E4668" t="s">
        <v>853</v>
      </c>
      <c r="F4668" t="s">
        <v>9</v>
      </c>
      <c r="G4668" t="s">
        <v>31</v>
      </c>
      <c r="H4668" t="s">
        <v>137</v>
      </c>
      <c r="J4668" t="s">
        <v>10306</v>
      </c>
      <c r="K4668" t="str">
        <f>IF(COUNTIF(Customers!A:A, H4668)&gt;0, "Valid", "Invalid")</f>
        <v>Valid</v>
      </c>
      <c r="L4668" t="str">
        <f t="shared" si="360"/>
        <v>11</v>
      </c>
      <c r="M4668" t="str">
        <f t="shared" si="361"/>
        <v>2022</v>
      </c>
      <c r="N4668">
        <f t="shared" si="362"/>
        <v>278920.98</v>
      </c>
      <c r="O4668">
        <f t="shared" si="363"/>
        <v>278920.98</v>
      </c>
      <c r="P4668" t="str">
        <f t="shared" si="364"/>
        <v/>
      </c>
      <c r="Q4668" s="48" t="str">
        <f>IF(O4668="","",
   IF(OR(O4668&lt;EDA_Outlier_Analysis!$C$10, O4668&gt;EDA_Outlier_Analysis!$C$11),
      "Outlier",
      "Normal"))</f>
        <v>Normal</v>
      </c>
      <c r="R4668" t="str">
        <f>IF(P4668="","",
   IF(OR(P4668 &lt; EDA_Outlier_Analysis!$F$7, P4668 &gt; EDA_Outlier_Analysis!$F$8),
      "Outlier",
      "Normal"))</f>
        <v/>
      </c>
      <c r="S4668" t="str">
        <f>IF(N4668="","",
   IF(OR(N4668 &lt;EDA_Outlier_Analysis!$I$10, N4668 &gt; EDA_Outlier_Analysis!$I$11),
      "Outlier",
      "Normal"))</f>
        <v>Normal</v>
      </c>
    </row>
    <row r="4669" spans="1:19">
      <c r="A4669" t="s">
        <v>10307</v>
      </c>
      <c r="B4669" s="4">
        <v>44965</v>
      </c>
      <c r="C4669" s="2">
        <v>14859.13</v>
      </c>
      <c r="D4669" t="s">
        <v>873</v>
      </c>
      <c r="E4669" t="s">
        <v>873</v>
      </c>
      <c r="F4669" t="s">
        <v>10</v>
      </c>
      <c r="G4669" t="s">
        <v>20</v>
      </c>
      <c r="J4669" t="s">
        <v>10308</v>
      </c>
      <c r="K4669" t="str">
        <f>IF(COUNTIF(Customers!A:A, H4669)&gt;0, "Valid", "Invalid")</f>
        <v>Invalid</v>
      </c>
      <c r="L4669" t="str">
        <f t="shared" si="360"/>
        <v>2</v>
      </c>
      <c r="M4669" t="str">
        <f t="shared" si="361"/>
        <v>2023</v>
      </c>
      <c r="N4669">
        <f t="shared" si="362"/>
        <v>-14859.13</v>
      </c>
      <c r="O4669" t="str">
        <f t="shared" si="363"/>
        <v/>
      </c>
      <c r="P4669" t="str">
        <f t="shared" si="364"/>
        <v/>
      </c>
      <c r="Q4669" s="48" t="str">
        <f>IF(O4669="","",
   IF(OR(O4669&lt;EDA_Outlier_Analysis!$C$10, O4669&gt;EDA_Outlier_Analysis!$C$11),
      "Outlier",
      "Normal"))</f>
        <v/>
      </c>
      <c r="R4669" t="str">
        <f>IF(P4669="","",
   IF(OR(P4669 &lt; EDA_Outlier_Analysis!$F$7, P4669 &gt; EDA_Outlier_Analysis!$F$8),
      "Outlier",
      "Normal"))</f>
        <v/>
      </c>
      <c r="S4669" t="str">
        <f>IF(N4669="","",
   IF(OR(N4669 &lt;EDA_Outlier_Analysis!$I$10, N4669 &gt; EDA_Outlier_Analysis!$I$11),
      "Outlier",
      "Normal"))</f>
        <v>Normal</v>
      </c>
    </row>
    <row r="4670" spans="1:19">
      <c r="A4670" t="s">
        <v>10309</v>
      </c>
      <c r="B4670" s="4">
        <v>45273</v>
      </c>
      <c r="C4670" s="2">
        <v>-78658.55</v>
      </c>
      <c r="D4670" t="s">
        <v>840</v>
      </c>
      <c r="E4670" t="s">
        <v>856</v>
      </c>
      <c r="F4670" t="s">
        <v>9</v>
      </c>
      <c r="G4670" t="s">
        <v>34</v>
      </c>
      <c r="I4670" t="s">
        <v>1083</v>
      </c>
      <c r="J4670" t="s">
        <v>10310</v>
      </c>
      <c r="K4670" t="str">
        <f>IF(COUNTIF(Customers!A:A, H4670)&gt;0, "Valid", "Invalid")</f>
        <v>Invalid</v>
      </c>
      <c r="L4670" t="str">
        <f t="shared" si="360"/>
        <v>12</v>
      </c>
      <c r="M4670" t="str">
        <f t="shared" si="361"/>
        <v>2023</v>
      </c>
      <c r="N4670">
        <f t="shared" si="362"/>
        <v>-78658.55</v>
      </c>
      <c r="O4670" t="str">
        <f t="shared" si="363"/>
        <v/>
      </c>
      <c r="P4670">
        <f t="shared" si="364"/>
        <v>78658.55</v>
      </c>
      <c r="Q4670" s="48" t="str">
        <f>IF(O4670="","",
   IF(OR(O4670&lt;EDA_Outlier_Analysis!$C$10, O4670&gt;EDA_Outlier_Analysis!$C$11),
      "Outlier",
      "Normal"))</f>
        <v/>
      </c>
      <c r="R4670" t="str">
        <f>IF(P4670="","",
   IF(OR(P4670 &lt; EDA_Outlier_Analysis!$F$7, P4670 &gt; EDA_Outlier_Analysis!$F$8),
      "Outlier",
      "Normal"))</f>
        <v>Outlier</v>
      </c>
      <c r="S4670" t="str">
        <f>IF(N4670="","",
   IF(OR(N4670 &lt;EDA_Outlier_Analysis!$I$10, N4670 &gt; EDA_Outlier_Analysis!$I$11),
      "Outlier",
      "Normal"))</f>
        <v>Normal</v>
      </c>
    </row>
    <row r="4671" spans="1:19">
      <c r="A4671" t="s">
        <v>10311</v>
      </c>
      <c r="B4671" s="4">
        <v>45064</v>
      </c>
      <c r="C4671" s="2">
        <v>-68365.22</v>
      </c>
      <c r="D4671" t="s">
        <v>840</v>
      </c>
      <c r="E4671" t="s">
        <v>845</v>
      </c>
      <c r="F4671" t="s">
        <v>10</v>
      </c>
      <c r="G4671" t="s">
        <v>31</v>
      </c>
      <c r="I4671" t="s">
        <v>1141</v>
      </c>
      <c r="J4671" t="s">
        <v>10312</v>
      </c>
      <c r="K4671" t="str">
        <f>IF(COUNTIF(Customers!A:A, H4671)&gt;0, "Valid", "Invalid")</f>
        <v>Invalid</v>
      </c>
      <c r="L4671" t="str">
        <f t="shared" si="360"/>
        <v>5</v>
      </c>
      <c r="M4671" t="str">
        <f t="shared" si="361"/>
        <v>2023</v>
      </c>
      <c r="N4671">
        <f t="shared" si="362"/>
        <v>-68365.22</v>
      </c>
      <c r="O4671" t="str">
        <f t="shared" si="363"/>
        <v/>
      </c>
      <c r="P4671">
        <f t="shared" si="364"/>
        <v>68365.22</v>
      </c>
      <c r="Q4671" s="48" t="str">
        <f>IF(O4671="","",
   IF(OR(O4671&lt;EDA_Outlier_Analysis!$C$10, O4671&gt;EDA_Outlier_Analysis!$C$11),
      "Outlier",
      "Normal"))</f>
        <v/>
      </c>
      <c r="R4671" t="str">
        <f>IF(P4671="","",
   IF(OR(P4671 &lt; EDA_Outlier_Analysis!$F$7, P4671 &gt; EDA_Outlier_Analysis!$F$8),
      "Outlier",
      "Normal"))</f>
        <v>Outlier</v>
      </c>
      <c r="S4671" t="str">
        <f>IF(N4671="","",
   IF(OR(N4671 &lt;EDA_Outlier_Analysis!$I$10, N4671 &gt; EDA_Outlier_Analysis!$I$11),
      "Outlier",
      "Normal"))</f>
        <v>Normal</v>
      </c>
    </row>
    <row r="4672" spans="1:19">
      <c r="A4672" t="s">
        <v>10313</v>
      </c>
      <c r="B4672" s="4">
        <v>44708</v>
      </c>
      <c r="C4672" s="2">
        <v>-75636.77</v>
      </c>
      <c r="D4672" t="s">
        <v>840</v>
      </c>
      <c r="E4672" t="s">
        <v>841</v>
      </c>
      <c r="F4672" t="s">
        <v>10</v>
      </c>
      <c r="G4672" t="s">
        <v>20</v>
      </c>
      <c r="I4672" t="s">
        <v>1035</v>
      </c>
      <c r="J4672" t="s">
        <v>10314</v>
      </c>
      <c r="K4672" t="str">
        <f>IF(COUNTIF(Customers!A:A, H4672)&gt;0, "Valid", "Invalid")</f>
        <v>Invalid</v>
      </c>
      <c r="L4672" t="str">
        <f t="shared" si="360"/>
        <v>5</v>
      </c>
      <c r="M4672" t="str">
        <f t="shared" si="361"/>
        <v>2022</v>
      </c>
      <c r="N4672">
        <f t="shared" si="362"/>
        <v>-75636.77</v>
      </c>
      <c r="O4672" t="str">
        <f t="shared" si="363"/>
        <v/>
      </c>
      <c r="P4672">
        <f t="shared" si="364"/>
        <v>75636.77</v>
      </c>
      <c r="Q4672" s="48" t="str">
        <f>IF(O4672="","",
   IF(OR(O4672&lt;EDA_Outlier_Analysis!$C$10, O4672&gt;EDA_Outlier_Analysis!$C$11),
      "Outlier",
      "Normal"))</f>
        <v/>
      </c>
      <c r="R4672" t="str">
        <f>IF(P4672="","",
   IF(OR(P4672 &lt; EDA_Outlier_Analysis!$F$7, P4672 &gt; EDA_Outlier_Analysis!$F$8),
      "Outlier",
      "Normal"))</f>
        <v>Outlier</v>
      </c>
      <c r="S4672" t="str">
        <f>IF(N4672="","",
   IF(OR(N4672 &lt;EDA_Outlier_Analysis!$I$10, N4672 &gt; EDA_Outlier_Analysis!$I$11),
      "Outlier",
      "Normal"))</f>
        <v>Normal</v>
      </c>
    </row>
    <row r="4673" spans="1:19">
      <c r="A4673" t="s">
        <v>10315</v>
      </c>
      <c r="B4673" s="4">
        <v>45040</v>
      </c>
      <c r="C4673" s="2">
        <v>-68151.33</v>
      </c>
      <c r="D4673" t="s">
        <v>840</v>
      </c>
      <c r="E4673" t="s">
        <v>841</v>
      </c>
      <c r="F4673" t="s">
        <v>11</v>
      </c>
      <c r="G4673" t="s">
        <v>31</v>
      </c>
      <c r="I4673" t="s">
        <v>957</v>
      </c>
      <c r="J4673" t="s">
        <v>10316</v>
      </c>
      <c r="K4673" t="str">
        <f>IF(COUNTIF(Customers!A:A, H4673)&gt;0, "Valid", "Invalid")</f>
        <v>Invalid</v>
      </c>
      <c r="L4673" t="str">
        <f t="shared" si="360"/>
        <v>4</v>
      </c>
      <c r="M4673" t="str">
        <f t="shared" si="361"/>
        <v>2023</v>
      </c>
      <c r="N4673">
        <f t="shared" si="362"/>
        <v>-68151.33</v>
      </c>
      <c r="O4673" t="str">
        <f t="shared" si="363"/>
        <v/>
      </c>
      <c r="P4673">
        <f t="shared" si="364"/>
        <v>68151.33</v>
      </c>
      <c r="Q4673" s="48" t="str">
        <f>IF(O4673="","",
   IF(OR(O4673&lt;EDA_Outlier_Analysis!$C$10, O4673&gt;EDA_Outlier_Analysis!$C$11),
      "Outlier",
      "Normal"))</f>
        <v/>
      </c>
      <c r="R4673" t="str">
        <f>IF(P4673="","",
   IF(OR(P4673 &lt; EDA_Outlier_Analysis!$F$7, P4673 &gt; EDA_Outlier_Analysis!$F$8),
      "Outlier",
      "Normal"))</f>
        <v>Outlier</v>
      </c>
      <c r="S4673" t="str">
        <f>IF(N4673="","",
   IF(OR(N4673 &lt;EDA_Outlier_Analysis!$I$10, N4673 &gt; EDA_Outlier_Analysis!$I$11),
      "Outlier",
      "Normal"))</f>
        <v>Normal</v>
      </c>
    </row>
    <row r="4674" spans="1:19">
      <c r="A4674" t="s">
        <v>10317</v>
      </c>
      <c r="B4674" s="4">
        <v>45248</v>
      </c>
      <c r="C4674" s="2">
        <v>29537.73</v>
      </c>
      <c r="D4674" t="s">
        <v>873</v>
      </c>
      <c r="E4674" t="s">
        <v>873</v>
      </c>
      <c r="F4674" t="s">
        <v>9</v>
      </c>
      <c r="G4674" t="s">
        <v>31</v>
      </c>
      <c r="J4674" t="s">
        <v>10318</v>
      </c>
      <c r="K4674" t="str">
        <f>IF(COUNTIF(Customers!A:A, H4674)&gt;0, "Valid", "Invalid")</f>
        <v>Invalid</v>
      </c>
      <c r="L4674" t="str">
        <f t="shared" si="360"/>
        <v>11</v>
      </c>
      <c r="M4674" t="str">
        <f t="shared" si="361"/>
        <v>2023</v>
      </c>
      <c r="N4674">
        <f t="shared" si="362"/>
        <v>-29537.73</v>
      </c>
      <c r="O4674" t="str">
        <f t="shared" si="363"/>
        <v/>
      </c>
      <c r="P4674" t="str">
        <f t="shared" si="364"/>
        <v/>
      </c>
      <c r="Q4674" s="48" t="str">
        <f>IF(O4674="","",
   IF(OR(O4674&lt;EDA_Outlier_Analysis!$C$10, O4674&gt;EDA_Outlier_Analysis!$C$11),
      "Outlier",
      "Normal"))</f>
        <v/>
      </c>
      <c r="R4674" t="str">
        <f>IF(P4674="","",
   IF(OR(P4674 &lt; EDA_Outlier_Analysis!$F$7, P4674 &gt; EDA_Outlier_Analysis!$F$8),
      "Outlier",
      "Normal"))</f>
        <v/>
      </c>
      <c r="S4674" t="str">
        <f>IF(N4674="","",
   IF(OR(N4674 &lt;EDA_Outlier_Analysis!$I$10, N4674 &gt; EDA_Outlier_Analysis!$I$11),
      "Outlier",
      "Normal"))</f>
        <v>Normal</v>
      </c>
    </row>
    <row r="4675" spans="1:19">
      <c r="A4675" t="s">
        <v>10319</v>
      </c>
      <c r="B4675" s="4">
        <v>45277</v>
      </c>
      <c r="C4675" s="2">
        <v>-35536.85</v>
      </c>
      <c r="D4675" t="s">
        <v>840</v>
      </c>
      <c r="E4675" t="s">
        <v>864</v>
      </c>
      <c r="F4675" t="s">
        <v>9</v>
      </c>
      <c r="G4675" t="s">
        <v>34</v>
      </c>
      <c r="I4675" t="s">
        <v>1340</v>
      </c>
      <c r="J4675" t="s">
        <v>10320</v>
      </c>
      <c r="K4675" t="str">
        <f>IF(COUNTIF(Customers!A:A, H4675)&gt;0, "Valid", "Invalid")</f>
        <v>Invalid</v>
      </c>
      <c r="L4675" t="str">
        <f t="shared" ref="L4675:L4738" si="365">TEXT(B4675,"m")</f>
        <v>12</v>
      </c>
      <c r="M4675" t="str">
        <f t="shared" ref="M4675:M4738" si="366">TEXT(B4675,"yyyy")</f>
        <v>2023</v>
      </c>
      <c r="N4675">
        <f t="shared" ref="N4675:N4738" si="367">IF(D4675="Revenue",C4675,-ABS(C4675))</f>
        <v>-35536.85</v>
      </c>
      <c r="O4675" t="str">
        <f t="shared" ref="O4675:O4738" si="368">IF(D4675="Revenue", C4675, "")</f>
        <v/>
      </c>
      <c r="P4675">
        <f t="shared" ref="P4675:P4738" si="369">IF(D4675="Expense", ABS(C4675), "")</f>
        <v>35536.85</v>
      </c>
      <c r="Q4675" s="48" t="str">
        <f>IF(O4675="","",
   IF(OR(O4675&lt;EDA_Outlier_Analysis!$C$10, O4675&gt;EDA_Outlier_Analysis!$C$11),
      "Outlier",
      "Normal"))</f>
        <v/>
      </c>
      <c r="R4675" t="str">
        <f>IF(P4675="","",
   IF(OR(P4675 &lt; EDA_Outlier_Analysis!$F$7, P4675 &gt; EDA_Outlier_Analysis!$F$8),
      "Outlier",
      "Normal"))</f>
        <v>Normal</v>
      </c>
      <c r="S4675" t="str">
        <f>IF(N4675="","",
   IF(OR(N4675 &lt;EDA_Outlier_Analysis!$I$10, N4675 &gt; EDA_Outlier_Analysis!$I$11),
      "Outlier",
      "Normal"))</f>
        <v>Normal</v>
      </c>
    </row>
    <row r="4676" spans="1:19">
      <c r="A4676" t="s">
        <v>10321</v>
      </c>
      <c r="B4676" s="4">
        <v>45221</v>
      </c>
      <c r="C4676" s="2">
        <v>16660.62</v>
      </c>
      <c r="D4676" t="s">
        <v>873</v>
      </c>
      <c r="E4676" t="s">
        <v>873</v>
      </c>
      <c r="F4676" t="s">
        <v>11</v>
      </c>
      <c r="G4676" t="s">
        <v>34</v>
      </c>
      <c r="J4676" t="s">
        <v>10322</v>
      </c>
      <c r="K4676" t="str">
        <f>IF(COUNTIF(Customers!A:A, H4676)&gt;0, "Valid", "Invalid")</f>
        <v>Invalid</v>
      </c>
      <c r="L4676" t="str">
        <f t="shared" si="365"/>
        <v>10</v>
      </c>
      <c r="M4676" t="str">
        <f t="shared" si="366"/>
        <v>2023</v>
      </c>
      <c r="N4676">
        <f t="shared" si="367"/>
        <v>-16660.62</v>
      </c>
      <c r="O4676" t="str">
        <f t="shared" si="368"/>
        <v/>
      </c>
      <c r="P4676" t="str">
        <f t="shared" si="369"/>
        <v/>
      </c>
      <c r="Q4676" s="48" t="str">
        <f>IF(O4676="","",
   IF(OR(O4676&lt;EDA_Outlier_Analysis!$C$10, O4676&gt;EDA_Outlier_Analysis!$C$11),
      "Outlier",
      "Normal"))</f>
        <v/>
      </c>
      <c r="R4676" t="str">
        <f>IF(P4676="","",
   IF(OR(P4676 &lt; EDA_Outlier_Analysis!$F$7, P4676 &gt; EDA_Outlier_Analysis!$F$8),
      "Outlier",
      "Normal"))</f>
        <v/>
      </c>
      <c r="S4676" t="str">
        <f>IF(N4676="","",
   IF(OR(N4676 &lt;EDA_Outlier_Analysis!$I$10, N4676 &gt; EDA_Outlier_Analysis!$I$11),
      "Outlier",
      "Normal"))</f>
        <v>Normal</v>
      </c>
    </row>
    <row r="4677" spans="1:19">
      <c r="A4677" t="s">
        <v>10323</v>
      </c>
      <c r="B4677" s="4">
        <v>45239</v>
      </c>
      <c r="C4677" s="2">
        <v>-50954.39</v>
      </c>
      <c r="D4677" t="s">
        <v>840</v>
      </c>
      <c r="E4677" t="s">
        <v>845</v>
      </c>
      <c r="F4677" t="s">
        <v>9</v>
      </c>
      <c r="G4677" t="s">
        <v>20</v>
      </c>
      <c r="I4677" t="s">
        <v>1800</v>
      </c>
      <c r="J4677" t="s">
        <v>10324</v>
      </c>
      <c r="K4677" t="str">
        <f>IF(COUNTIF(Customers!A:A, H4677)&gt;0, "Valid", "Invalid")</f>
        <v>Invalid</v>
      </c>
      <c r="L4677" t="str">
        <f t="shared" si="365"/>
        <v>11</v>
      </c>
      <c r="M4677" t="str">
        <f t="shared" si="366"/>
        <v>2023</v>
      </c>
      <c r="N4677">
        <f t="shared" si="367"/>
        <v>-50954.39</v>
      </c>
      <c r="O4677" t="str">
        <f t="shared" si="368"/>
        <v/>
      </c>
      <c r="P4677">
        <f t="shared" si="369"/>
        <v>50954.39</v>
      </c>
      <c r="Q4677" s="48" t="str">
        <f>IF(O4677="","",
   IF(OR(O4677&lt;EDA_Outlier_Analysis!$C$10, O4677&gt;EDA_Outlier_Analysis!$C$11),
      "Outlier",
      "Normal"))</f>
        <v/>
      </c>
      <c r="R4677" t="str">
        <f>IF(P4677="","",
   IF(OR(P4677 &lt; EDA_Outlier_Analysis!$F$7, P4677 &gt; EDA_Outlier_Analysis!$F$8),
      "Outlier",
      "Normal"))</f>
        <v>Normal</v>
      </c>
      <c r="S4677" t="str">
        <f>IF(N4677="","",
   IF(OR(N4677 &lt;EDA_Outlier_Analysis!$I$10, N4677 &gt; EDA_Outlier_Analysis!$I$11),
      "Outlier",
      "Normal"))</f>
        <v>Normal</v>
      </c>
    </row>
    <row r="4678" spans="1:19">
      <c r="A4678" t="s">
        <v>10325</v>
      </c>
      <c r="B4678" s="4">
        <v>44828</v>
      </c>
      <c r="C4678" s="2">
        <v>180131.73</v>
      </c>
      <c r="D4678" t="s">
        <v>849</v>
      </c>
      <c r="E4678" t="s">
        <v>853</v>
      </c>
      <c r="F4678" t="s">
        <v>11</v>
      </c>
      <c r="G4678" t="s">
        <v>34</v>
      </c>
      <c r="H4678" t="s">
        <v>45</v>
      </c>
      <c r="J4678" t="s">
        <v>10326</v>
      </c>
      <c r="K4678" t="str">
        <f>IF(COUNTIF(Customers!A:A, H4678)&gt;0, "Valid", "Invalid")</f>
        <v>Valid</v>
      </c>
      <c r="L4678" t="str">
        <f t="shared" si="365"/>
        <v>9</v>
      </c>
      <c r="M4678" t="str">
        <f t="shared" si="366"/>
        <v>2022</v>
      </c>
      <c r="N4678">
        <f t="shared" si="367"/>
        <v>180131.73</v>
      </c>
      <c r="O4678">
        <f t="shared" si="368"/>
        <v>180131.73</v>
      </c>
      <c r="P4678" t="str">
        <f t="shared" si="369"/>
        <v/>
      </c>
      <c r="Q4678" s="48" t="str">
        <f>IF(O4678="","",
   IF(OR(O4678&lt;EDA_Outlier_Analysis!$C$10, O4678&gt;EDA_Outlier_Analysis!$C$11),
      "Outlier",
      "Normal"))</f>
        <v>Normal</v>
      </c>
      <c r="R4678" t="str">
        <f>IF(P4678="","",
   IF(OR(P4678 &lt; EDA_Outlier_Analysis!$F$7, P4678 &gt; EDA_Outlier_Analysis!$F$8),
      "Outlier",
      "Normal"))</f>
        <v/>
      </c>
      <c r="S4678" t="str">
        <f>IF(N4678="","",
   IF(OR(N4678 &lt;EDA_Outlier_Analysis!$I$10, N4678 &gt; EDA_Outlier_Analysis!$I$11),
      "Outlier",
      "Normal"))</f>
        <v>Normal</v>
      </c>
    </row>
    <row r="4679" spans="1:19">
      <c r="A4679" t="s">
        <v>10327</v>
      </c>
      <c r="B4679" s="4">
        <v>44923</v>
      </c>
      <c r="C4679" s="2">
        <v>-43667.17</v>
      </c>
      <c r="D4679" t="s">
        <v>840</v>
      </c>
      <c r="E4679" t="s">
        <v>841</v>
      </c>
      <c r="F4679" t="s">
        <v>9</v>
      </c>
      <c r="G4679" t="s">
        <v>31</v>
      </c>
      <c r="I4679" t="s">
        <v>1210</v>
      </c>
      <c r="J4679" t="s">
        <v>10328</v>
      </c>
      <c r="K4679" t="str">
        <f>IF(COUNTIF(Customers!A:A, H4679)&gt;0, "Valid", "Invalid")</f>
        <v>Invalid</v>
      </c>
      <c r="L4679" t="str">
        <f t="shared" si="365"/>
        <v>12</v>
      </c>
      <c r="M4679" t="str">
        <f t="shared" si="366"/>
        <v>2022</v>
      </c>
      <c r="N4679">
        <f t="shared" si="367"/>
        <v>-43667.17</v>
      </c>
      <c r="O4679" t="str">
        <f t="shared" si="368"/>
        <v/>
      </c>
      <c r="P4679">
        <f t="shared" si="369"/>
        <v>43667.17</v>
      </c>
      <c r="Q4679" s="48" t="str">
        <f>IF(O4679="","",
   IF(OR(O4679&lt;EDA_Outlier_Analysis!$C$10, O4679&gt;EDA_Outlier_Analysis!$C$11),
      "Outlier",
      "Normal"))</f>
        <v/>
      </c>
      <c r="R4679" t="str">
        <f>IF(P4679="","",
   IF(OR(P4679 &lt; EDA_Outlier_Analysis!$F$7, P4679 &gt; EDA_Outlier_Analysis!$F$8),
      "Outlier",
      "Normal"))</f>
        <v>Normal</v>
      </c>
      <c r="S4679" t="str">
        <f>IF(N4679="","",
   IF(OR(N4679 &lt;EDA_Outlier_Analysis!$I$10, N4679 &gt; EDA_Outlier_Analysis!$I$11),
      "Outlier",
      "Normal"))</f>
        <v>Normal</v>
      </c>
    </row>
    <row r="4680" spans="1:19">
      <c r="A4680" t="s">
        <v>10329</v>
      </c>
      <c r="B4680" s="4">
        <v>45175</v>
      </c>
      <c r="C4680" s="2">
        <v>178826.18</v>
      </c>
      <c r="D4680" t="s">
        <v>849</v>
      </c>
      <c r="E4680" t="s">
        <v>850</v>
      </c>
      <c r="F4680" t="s">
        <v>9</v>
      </c>
      <c r="G4680" t="s">
        <v>34</v>
      </c>
      <c r="H4680" t="s">
        <v>221</v>
      </c>
      <c r="J4680" t="s">
        <v>10330</v>
      </c>
      <c r="K4680" t="str">
        <f>IF(COUNTIF(Customers!A:A, H4680)&gt;0, "Valid", "Invalid")</f>
        <v>Valid</v>
      </c>
      <c r="L4680" t="str">
        <f t="shared" si="365"/>
        <v>9</v>
      </c>
      <c r="M4680" t="str">
        <f t="shared" si="366"/>
        <v>2023</v>
      </c>
      <c r="N4680">
        <f t="shared" si="367"/>
        <v>178826.18</v>
      </c>
      <c r="O4680">
        <f t="shared" si="368"/>
        <v>178826.18</v>
      </c>
      <c r="P4680" t="str">
        <f t="shared" si="369"/>
        <v/>
      </c>
      <c r="Q4680" s="48" t="str">
        <f>IF(O4680="","",
   IF(OR(O4680&lt;EDA_Outlier_Analysis!$C$10, O4680&gt;EDA_Outlier_Analysis!$C$11),
      "Outlier",
      "Normal"))</f>
        <v>Normal</v>
      </c>
      <c r="R4680" t="str">
        <f>IF(P4680="","",
   IF(OR(P4680 &lt; EDA_Outlier_Analysis!$F$7, P4680 &gt; EDA_Outlier_Analysis!$F$8),
      "Outlier",
      "Normal"))</f>
        <v/>
      </c>
      <c r="S4680" t="str">
        <f>IF(N4680="","",
   IF(OR(N4680 &lt;EDA_Outlier_Analysis!$I$10, N4680 &gt; EDA_Outlier_Analysis!$I$11),
      "Outlier",
      "Normal"))</f>
        <v>Normal</v>
      </c>
    </row>
    <row r="4681" spans="1:19">
      <c r="A4681" t="s">
        <v>10331</v>
      </c>
      <c r="B4681" s="4">
        <v>44946</v>
      </c>
      <c r="C4681" s="2">
        <v>168815.92</v>
      </c>
      <c r="D4681" t="s">
        <v>849</v>
      </c>
      <c r="E4681" t="s">
        <v>850</v>
      </c>
      <c r="F4681" t="s">
        <v>11</v>
      </c>
      <c r="G4681" t="s">
        <v>24</v>
      </c>
      <c r="H4681" t="s">
        <v>595</v>
      </c>
      <c r="J4681" t="s">
        <v>10332</v>
      </c>
      <c r="K4681" t="str">
        <f>IF(COUNTIF(Customers!A:A, H4681)&gt;0, "Valid", "Invalid")</f>
        <v>Valid</v>
      </c>
      <c r="L4681" t="str">
        <f t="shared" si="365"/>
        <v>1</v>
      </c>
      <c r="M4681" t="str">
        <f t="shared" si="366"/>
        <v>2023</v>
      </c>
      <c r="N4681">
        <f t="shared" si="367"/>
        <v>168815.92</v>
      </c>
      <c r="O4681">
        <f t="shared" si="368"/>
        <v>168815.92</v>
      </c>
      <c r="P4681" t="str">
        <f t="shared" si="369"/>
        <v/>
      </c>
      <c r="Q4681" s="48" t="str">
        <f>IF(O4681="","",
   IF(OR(O4681&lt;EDA_Outlier_Analysis!$C$10, O4681&gt;EDA_Outlier_Analysis!$C$11),
      "Outlier",
      "Normal"))</f>
        <v>Normal</v>
      </c>
      <c r="R4681" t="str">
        <f>IF(P4681="","",
   IF(OR(P4681 &lt; EDA_Outlier_Analysis!$F$7, P4681 &gt; EDA_Outlier_Analysis!$F$8),
      "Outlier",
      "Normal"))</f>
        <v/>
      </c>
      <c r="S4681" t="str">
        <f>IF(N4681="","",
   IF(OR(N4681 &lt;EDA_Outlier_Analysis!$I$10, N4681 &gt; EDA_Outlier_Analysis!$I$11),
      "Outlier",
      "Normal"))</f>
        <v>Normal</v>
      </c>
    </row>
    <row r="4682" spans="1:19">
      <c r="A4682" t="s">
        <v>10333</v>
      </c>
      <c r="B4682" s="4">
        <v>44709</v>
      </c>
      <c r="C4682" s="2">
        <v>121251.27</v>
      </c>
      <c r="D4682" t="s">
        <v>849</v>
      </c>
      <c r="E4682" t="s">
        <v>868</v>
      </c>
      <c r="F4682" t="s">
        <v>10</v>
      </c>
      <c r="G4682" t="s">
        <v>24</v>
      </c>
      <c r="H4682" t="s">
        <v>635</v>
      </c>
      <c r="J4682" t="s">
        <v>10334</v>
      </c>
      <c r="K4682" t="str">
        <f>IF(COUNTIF(Customers!A:A, H4682)&gt;0, "Valid", "Invalid")</f>
        <v>Valid</v>
      </c>
      <c r="L4682" t="str">
        <f t="shared" si="365"/>
        <v>5</v>
      </c>
      <c r="M4682" t="str">
        <f t="shared" si="366"/>
        <v>2022</v>
      </c>
      <c r="N4682">
        <f t="shared" si="367"/>
        <v>121251.27</v>
      </c>
      <c r="O4682">
        <f t="shared" si="368"/>
        <v>121251.27</v>
      </c>
      <c r="P4682" t="str">
        <f t="shared" si="369"/>
        <v/>
      </c>
      <c r="Q4682" s="48" t="str">
        <f>IF(O4682="","",
   IF(OR(O4682&lt;EDA_Outlier_Analysis!$C$10, O4682&gt;EDA_Outlier_Analysis!$C$11),
      "Outlier",
      "Normal"))</f>
        <v>Normal</v>
      </c>
      <c r="R4682" t="str">
        <f>IF(P4682="","",
   IF(OR(P4682 &lt; EDA_Outlier_Analysis!$F$7, P4682 &gt; EDA_Outlier_Analysis!$F$8),
      "Outlier",
      "Normal"))</f>
        <v/>
      </c>
      <c r="S4682" t="str">
        <f>IF(N4682="","",
   IF(OR(N4682 &lt;EDA_Outlier_Analysis!$I$10, N4682 &gt; EDA_Outlier_Analysis!$I$11),
      "Outlier",
      "Normal"))</f>
        <v>Normal</v>
      </c>
    </row>
    <row r="4683" spans="1:19">
      <c r="A4683" t="s">
        <v>10335</v>
      </c>
      <c r="B4683" s="4">
        <v>44845</v>
      </c>
      <c r="C4683" s="2">
        <v>141182.51</v>
      </c>
      <c r="D4683" t="s">
        <v>849</v>
      </c>
      <c r="E4683" t="s">
        <v>868</v>
      </c>
      <c r="F4683" t="s">
        <v>10</v>
      </c>
      <c r="G4683" t="s">
        <v>31</v>
      </c>
      <c r="H4683" t="s">
        <v>501</v>
      </c>
      <c r="J4683" t="s">
        <v>10336</v>
      </c>
      <c r="K4683" t="str">
        <f>IF(COUNTIF(Customers!A:A, H4683)&gt;0, "Valid", "Invalid")</f>
        <v>Valid</v>
      </c>
      <c r="L4683" t="str">
        <f t="shared" si="365"/>
        <v>10</v>
      </c>
      <c r="M4683" t="str">
        <f t="shared" si="366"/>
        <v>2022</v>
      </c>
      <c r="N4683">
        <f t="shared" si="367"/>
        <v>141182.51</v>
      </c>
      <c r="O4683">
        <f t="shared" si="368"/>
        <v>141182.51</v>
      </c>
      <c r="P4683" t="str">
        <f t="shared" si="369"/>
        <v/>
      </c>
      <c r="Q4683" s="48" t="str">
        <f>IF(O4683="","",
   IF(OR(O4683&lt;EDA_Outlier_Analysis!$C$10, O4683&gt;EDA_Outlier_Analysis!$C$11),
      "Outlier",
      "Normal"))</f>
        <v>Normal</v>
      </c>
      <c r="R4683" t="str">
        <f>IF(P4683="","",
   IF(OR(P4683 &lt; EDA_Outlier_Analysis!$F$7, P4683 &gt; EDA_Outlier_Analysis!$F$8),
      "Outlier",
      "Normal"))</f>
        <v/>
      </c>
      <c r="S4683" t="str">
        <f>IF(N4683="","",
   IF(OR(N4683 &lt;EDA_Outlier_Analysis!$I$10, N4683 &gt; EDA_Outlier_Analysis!$I$11),
      "Outlier",
      "Normal"))</f>
        <v>Normal</v>
      </c>
    </row>
    <row r="4684" spans="1:19">
      <c r="A4684" t="s">
        <v>10337</v>
      </c>
      <c r="B4684" s="4">
        <v>45281</v>
      </c>
      <c r="C4684" s="2">
        <v>210372.59</v>
      </c>
      <c r="D4684" t="s">
        <v>849</v>
      </c>
      <c r="E4684" t="s">
        <v>868</v>
      </c>
      <c r="F4684" t="s">
        <v>10</v>
      </c>
      <c r="G4684" t="s">
        <v>34</v>
      </c>
      <c r="H4684" t="s">
        <v>253</v>
      </c>
      <c r="J4684" t="s">
        <v>10338</v>
      </c>
      <c r="K4684" t="str">
        <f>IF(COUNTIF(Customers!A:A, H4684)&gt;0, "Valid", "Invalid")</f>
        <v>Valid</v>
      </c>
      <c r="L4684" t="str">
        <f t="shared" si="365"/>
        <v>12</v>
      </c>
      <c r="M4684" t="str">
        <f t="shared" si="366"/>
        <v>2023</v>
      </c>
      <c r="N4684">
        <f t="shared" si="367"/>
        <v>210372.59</v>
      </c>
      <c r="O4684">
        <f t="shared" si="368"/>
        <v>210372.59</v>
      </c>
      <c r="P4684" t="str">
        <f t="shared" si="369"/>
        <v/>
      </c>
      <c r="Q4684" s="48" t="str">
        <f>IF(O4684="","",
   IF(OR(O4684&lt;EDA_Outlier_Analysis!$C$10, O4684&gt;EDA_Outlier_Analysis!$C$11),
      "Outlier",
      "Normal"))</f>
        <v>Normal</v>
      </c>
      <c r="R4684" t="str">
        <f>IF(P4684="","",
   IF(OR(P4684 &lt; EDA_Outlier_Analysis!$F$7, P4684 &gt; EDA_Outlier_Analysis!$F$8),
      "Outlier",
      "Normal"))</f>
        <v/>
      </c>
      <c r="S4684" t="str">
        <f>IF(N4684="","",
   IF(OR(N4684 &lt;EDA_Outlier_Analysis!$I$10, N4684 &gt; EDA_Outlier_Analysis!$I$11),
      "Outlier",
      "Normal"))</f>
        <v>Normal</v>
      </c>
    </row>
    <row r="4685" spans="1:19">
      <c r="A4685" t="s">
        <v>10339</v>
      </c>
      <c r="B4685" s="4">
        <v>44760</v>
      </c>
      <c r="C4685" s="2">
        <v>-58819.74</v>
      </c>
      <c r="D4685" t="s">
        <v>840</v>
      </c>
      <c r="E4685" t="s">
        <v>845</v>
      </c>
      <c r="F4685" t="s">
        <v>11</v>
      </c>
      <c r="G4685" t="s">
        <v>24</v>
      </c>
      <c r="I4685" t="s">
        <v>1141</v>
      </c>
      <c r="J4685" t="s">
        <v>10340</v>
      </c>
      <c r="K4685" t="str">
        <f>IF(COUNTIF(Customers!A:A, H4685)&gt;0, "Valid", "Invalid")</f>
        <v>Invalid</v>
      </c>
      <c r="L4685" t="str">
        <f t="shared" si="365"/>
        <v>7</v>
      </c>
      <c r="M4685" t="str">
        <f t="shared" si="366"/>
        <v>2022</v>
      </c>
      <c r="N4685">
        <f t="shared" si="367"/>
        <v>-58819.74</v>
      </c>
      <c r="O4685" t="str">
        <f t="shared" si="368"/>
        <v/>
      </c>
      <c r="P4685">
        <f t="shared" si="369"/>
        <v>58819.74</v>
      </c>
      <c r="Q4685" s="48" t="str">
        <f>IF(O4685="","",
   IF(OR(O4685&lt;EDA_Outlier_Analysis!$C$10, O4685&gt;EDA_Outlier_Analysis!$C$11),
      "Outlier",
      "Normal"))</f>
        <v/>
      </c>
      <c r="R4685" t="str">
        <f>IF(P4685="","",
   IF(OR(P4685 &lt; EDA_Outlier_Analysis!$F$7, P4685 &gt; EDA_Outlier_Analysis!$F$8),
      "Outlier",
      "Normal"))</f>
        <v>Outlier</v>
      </c>
      <c r="S4685" t="str">
        <f>IF(N4685="","",
   IF(OR(N4685 &lt;EDA_Outlier_Analysis!$I$10, N4685 &gt; EDA_Outlier_Analysis!$I$11),
      "Outlier",
      "Normal"))</f>
        <v>Normal</v>
      </c>
    </row>
    <row r="4686" spans="1:19">
      <c r="A4686" t="s">
        <v>10341</v>
      </c>
      <c r="B4686" s="4">
        <v>44583</v>
      </c>
      <c r="C4686" s="2">
        <v>201890.78</v>
      </c>
      <c r="D4686" t="s">
        <v>849</v>
      </c>
      <c r="E4686" t="s">
        <v>853</v>
      </c>
      <c r="F4686" t="s">
        <v>11</v>
      </c>
      <c r="G4686" t="s">
        <v>31</v>
      </c>
      <c r="H4686" t="s">
        <v>523</v>
      </c>
      <c r="J4686" t="s">
        <v>10342</v>
      </c>
      <c r="K4686" t="str">
        <f>IF(COUNTIF(Customers!A:A, H4686)&gt;0, "Valid", "Invalid")</f>
        <v>Valid</v>
      </c>
      <c r="L4686" t="str">
        <f t="shared" si="365"/>
        <v>1</v>
      </c>
      <c r="M4686" t="str">
        <f t="shared" si="366"/>
        <v>2022</v>
      </c>
      <c r="N4686">
        <f t="shared" si="367"/>
        <v>201890.78</v>
      </c>
      <c r="O4686">
        <f t="shared" si="368"/>
        <v>201890.78</v>
      </c>
      <c r="P4686" t="str">
        <f t="shared" si="369"/>
        <v/>
      </c>
      <c r="Q4686" s="48" t="str">
        <f>IF(O4686="","",
   IF(OR(O4686&lt;EDA_Outlier_Analysis!$C$10, O4686&gt;EDA_Outlier_Analysis!$C$11),
      "Outlier",
      "Normal"))</f>
        <v>Normal</v>
      </c>
      <c r="R4686" t="str">
        <f>IF(P4686="","",
   IF(OR(P4686 &lt; EDA_Outlier_Analysis!$F$7, P4686 &gt; EDA_Outlier_Analysis!$F$8),
      "Outlier",
      "Normal"))</f>
        <v/>
      </c>
      <c r="S4686" t="str">
        <f>IF(N4686="","",
   IF(OR(N4686 &lt;EDA_Outlier_Analysis!$I$10, N4686 &gt; EDA_Outlier_Analysis!$I$11),
      "Outlier",
      "Normal"))</f>
        <v>Normal</v>
      </c>
    </row>
    <row r="4687" spans="1:19">
      <c r="A4687" t="s">
        <v>10343</v>
      </c>
      <c r="B4687" s="4">
        <v>45047</v>
      </c>
      <c r="C4687" s="2">
        <v>-85673.71</v>
      </c>
      <c r="D4687" t="s">
        <v>840</v>
      </c>
      <c r="E4687" t="s">
        <v>878</v>
      </c>
      <c r="F4687" t="s">
        <v>11</v>
      </c>
      <c r="G4687" t="s">
        <v>24</v>
      </c>
      <c r="I4687" t="s">
        <v>898</v>
      </c>
      <c r="J4687" t="s">
        <v>10344</v>
      </c>
      <c r="K4687" t="str">
        <f>IF(COUNTIF(Customers!A:A, H4687)&gt;0, "Valid", "Invalid")</f>
        <v>Invalid</v>
      </c>
      <c r="L4687" t="str">
        <f t="shared" si="365"/>
        <v>5</v>
      </c>
      <c r="M4687" t="str">
        <f t="shared" si="366"/>
        <v>2023</v>
      </c>
      <c r="N4687">
        <f t="shared" si="367"/>
        <v>-85673.71</v>
      </c>
      <c r="O4687" t="str">
        <f t="shared" si="368"/>
        <v/>
      </c>
      <c r="P4687">
        <f t="shared" si="369"/>
        <v>85673.71</v>
      </c>
      <c r="Q4687" s="48" t="str">
        <f>IF(O4687="","",
   IF(OR(O4687&lt;EDA_Outlier_Analysis!$C$10, O4687&gt;EDA_Outlier_Analysis!$C$11),
      "Outlier",
      "Normal"))</f>
        <v/>
      </c>
      <c r="R4687" t="str">
        <f>IF(P4687="","",
   IF(OR(P4687 &lt; EDA_Outlier_Analysis!$F$7, P4687 &gt; EDA_Outlier_Analysis!$F$8),
      "Outlier",
      "Normal"))</f>
        <v>Outlier</v>
      </c>
      <c r="S4687" t="str">
        <f>IF(N4687="","",
   IF(OR(N4687 &lt;EDA_Outlier_Analysis!$I$10, N4687 &gt; EDA_Outlier_Analysis!$I$11),
      "Outlier",
      "Normal"))</f>
        <v>Normal</v>
      </c>
    </row>
    <row r="4688" spans="1:19">
      <c r="A4688" t="s">
        <v>10345</v>
      </c>
      <c r="B4688" s="4">
        <v>45245</v>
      </c>
      <c r="C4688" s="2">
        <v>135438.9</v>
      </c>
      <c r="D4688" t="s">
        <v>849</v>
      </c>
      <c r="E4688" t="s">
        <v>850</v>
      </c>
      <c r="F4688" t="s">
        <v>10</v>
      </c>
      <c r="G4688" t="s">
        <v>24</v>
      </c>
      <c r="H4688" t="s">
        <v>225</v>
      </c>
      <c r="J4688" t="s">
        <v>10346</v>
      </c>
      <c r="K4688" t="str">
        <f>IF(COUNTIF(Customers!A:A, H4688)&gt;0, "Valid", "Invalid")</f>
        <v>Valid</v>
      </c>
      <c r="L4688" t="str">
        <f t="shared" si="365"/>
        <v>11</v>
      </c>
      <c r="M4688" t="str">
        <f t="shared" si="366"/>
        <v>2023</v>
      </c>
      <c r="N4688">
        <f t="shared" si="367"/>
        <v>135438.9</v>
      </c>
      <c r="O4688">
        <f t="shared" si="368"/>
        <v>135438.9</v>
      </c>
      <c r="P4688" t="str">
        <f t="shared" si="369"/>
        <v/>
      </c>
      <c r="Q4688" s="48" t="str">
        <f>IF(O4688="","",
   IF(OR(O4688&lt;EDA_Outlier_Analysis!$C$10, O4688&gt;EDA_Outlier_Analysis!$C$11),
      "Outlier",
      "Normal"))</f>
        <v>Normal</v>
      </c>
      <c r="R4688" t="str">
        <f>IF(P4688="","",
   IF(OR(P4688 &lt; EDA_Outlier_Analysis!$F$7, P4688 &gt; EDA_Outlier_Analysis!$F$8),
      "Outlier",
      "Normal"))</f>
        <v/>
      </c>
      <c r="S4688" t="str">
        <f>IF(N4688="","",
   IF(OR(N4688 &lt;EDA_Outlier_Analysis!$I$10, N4688 &gt; EDA_Outlier_Analysis!$I$11),
      "Outlier",
      "Normal"))</f>
        <v>Normal</v>
      </c>
    </row>
    <row r="4689" spans="1:19">
      <c r="A4689" t="s">
        <v>10347</v>
      </c>
      <c r="B4689" s="4">
        <v>44819</v>
      </c>
      <c r="C4689" s="2">
        <v>140306.41</v>
      </c>
      <c r="D4689" t="s">
        <v>849</v>
      </c>
      <c r="E4689" t="s">
        <v>850</v>
      </c>
      <c r="F4689" t="s">
        <v>9</v>
      </c>
      <c r="G4689" t="s">
        <v>31</v>
      </c>
      <c r="H4689" t="s">
        <v>557</v>
      </c>
      <c r="J4689" t="s">
        <v>10348</v>
      </c>
      <c r="K4689" t="str">
        <f>IF(COUNTIF(Customers!A:A, H4689)&gt;0, "Valid", "Invalid")</f>
        <v>Valid</v>
      </c>
      <c r="L4689" t="str">
        <f t="shared" si="365"/>
        <v>9</v>
      </c>
      <c r="M4689" t="str">
        <f t="shared" si="366"/>
        <v>2022</v>
      </c>
      <c r="N4689">
        <f t="shared" si="367"/>
        <v>140306.41</v>
      </c>
      <c r="O4689">
        <f t="shared" si="368"/>
        <v>140306.41</v>
      </c>
      <c r="P4689" t="str">
        <f t="shared" si="369"/>
        <v/>
      </c>
      <c r="Q4689" s="48" t="str">
        <f>IF(O4689="","",
   IF(OR(O4689&lt;EDA_Outlier_Analysis!$C$10, O4689&gt;EDA_Outlier_Analysis!$C$11),
      "Outlier",
      "Normal"))</f>
        <v>Normal</v>
      </c>
      <c r="R4689" t="str">
        <f>IF(P4689="","",
   IF(OR(P4689 &lt; EDA_Outlier_Analysis!$F$7, P4689 &gt; EDA_Outlier_Analysis!$F$8),
      "Outlier",
      "Normal"))</f>
        <v/>
      </c>
      <c r="S4689" t="str">
        <f>IF(N4689="","",
   IF(OR(N4689 &lt;EDA_Outlier_Analysis!$I$10, N4689 &gt; EDA_Outlier_Analysis!$I$11),
      "Outlier",
      "Normal"))</f>
        <v>Normal</v>
      </c>
    </row>
    <row r="4690" spans="1:19">
      <c r="A4690" t="s">
        <v>10349</v>
      </c>
      <c r="B4690" s="4">
        <v>45199</v>
      </c>
      <c r="C4690" s="2">
        <v>209432.92</v>
      </c>
      <c r="D4690" t="s">
        <v>849</v>
      </c>
      <c r="E4690" t="s">
        <v>850</v>
      </c>
      <c r="F4690" t="s">
        <v>11</v>
      </c>
      <c r="G4690" t="s">
        <v>34</v>
      </c>
      <c r="H4690" t="s">
        <v>707</v>
      </c>
      <c r="J4690" t="s">
        <v>10350</v>
      </c>
      <c r="K4690" t="str">
        <f>IF(COUNTIF(Customers!A:A, H4690)&gt;0, "Valid", "Invalid")</f>
        <v>Valid</v>
      </c>
      <c r="L4690" t="str">
        <f t="shared" si="365"/>
        <v>9</v>
      </c>
      <c r="M4690" t="str">
        <f t="shared" si="366"/>
        <v>2023</v>
      </c>
      <c r="N4690">
        <f t="shared" si="367"/>
        <v>209432.92</v>
      </c>
      <c r="O4690">
        <f t="shared" si="368"/>
        <v>209432.92</v>
      </c>
      <c r="P4690" t="str">
        <f t="shared" si="369"/>
        <v/>
      </c>
      <c r="Q4690" s="48" t="str">
        <f>IF(O4690="","",
   IF(OR(O4690&lt;EDA_Outlier_Analysis!$C$10, O4690&gt;EDA_Outlier_Analysis!$C$11),
      "Outlier",
      "Normal"))</f>
        <v>Normal</v>
      </c>
      <c r="R4690" t="str">
        <f>IF(P4690="","",
   IF(OR(P4690 &lt; EDA_Outlier_Analysis!$F$7, P4690 &gt; EDA_Outlier_Analysis!$F$8),
      "Outlier",
      "Normal"))</f>
        <v/>
      </c>
      <c r="S4690" t="str">
        <f>IF(N4690="","",
   IF(OR(N4690 &lt;EDA_Outlier_Analysis!$I$10, N4690 &gt; EDA_Outlier_Analysis!$I$11),
      "Outlier",
      "Normal"))</f>
        <v>Normal</v>
      </c>
    </row>
    <row r="4691" spans="1:19">
      <c r="A4691" t="s">
        <v>10351</v>
      </c>
      <c r="B4691" s="4">
        <v>44643</v>
      </c>
      <c r="C4691" s="2">
        <v>158657.22</v>
      </c>
      <c r="D4691" t="s">
        <v>849</v>
      </c>
      <c r="E4691" t="s">
        <v>853</v>
      </c>
      <c r="F4691" t="s">
        <v>11</v>
      </c>
      <c r="G4691" t="s">
        <v>34</v>
      </c>
      <c r="H4691" t="s">
        <v>509</v>
      </c>
      <c r="J4691" t="s">
        <v>10352</v>
      </c>
      <c r="K4691" t="str">
        <f>IF(COUNTIF(Customers!A:A, H4691)&gt;0, "Valid", "Invalid")</f>
        <v>Valid</v>
      </c>
      <c r="L4691" t="str">
        <f t="shared" si="365"/>
        <v>3</v>
      </c>
      <c r="M4691" t="str">
        <f t="shared" si="366"/>
        <v>2022</v>
      </c>
      <c r="N4691">
        <f t="shared" si="367"/>
        <v>158657.22</v>
      </c>
      <c r="O4691">
        <f t="shared" si="368"/>
        <v>158657.22</v>
      </c>
      <c r="P4691" t="str">
        <f t="shared" si="369"/>
        <v/>
      </c>
      <c r="Q4691" s="48" t="str">
        <f>IF(O4691="","",
   IF(OR(O4691&lt;EDA_Outlier_Analysis!$C$10, O4691&gt;EDA_Outlier_Analysis!$C$11),
      "Outlier",
      "Normal"))</f>
        <v>Normal</v>
      </c>
      <c r="R4691" t="str">
        <f>IF(P4691="","",
   IF(OR(P4691 &lt; EDA_Outlier_Analysis!$F$7, P4691 &gt; EDA_Outlier_Analysis!$F$8),
      "Outlier",
      "Normal"))</f>
        <v/>
      </c>
      <c r="S4691" t="str">
        <f>IF(N4691="","",
   IF(OR(N4691 &lt;EDA_Outlier_Analysis!$I$10, N4691 &gt; EDA_Outlier_Analysis!$I$11),
      "Outlier",
      "Normal"))</f>
        <v>Normal</v>
      </c>
    </row>
    <row r="4692" spans="1:19">
      <c r="A4692" t="s">
        <v>10353</v>
      </c>
      <c r="B4692" s="4">
        <v>45061</v>
      </c>
      <c r="C4692" s="2">
        <v>-41589.769999999997</v>
      </c>
      <c r="D4692" t="s">
        <v>840</v>
      </c>
      <c r="E4692" t="s">
        <v>878</v>
      </c>
      <c r="F4692" t="s">
        <v>9</v>
      </c>
      <c r="G4692" t="s">
        <v>20</v>
      </c>
      <c r="I4692" t="s">
        <v>1109</v>
      </c>
      <c r="J4692" t="s">
        <v>10354</v>
      </c>
      <c r="K4692" t="str">
        <f>IF(COUNTIF(Customers!A:A, H4692)&gt;0, "Valid", "Invalid")</f>
        <v>Invalid</v>
      </c>
      <c r="L4692" t="str">
        <f t="shared" si="365"/>
        <v>5</v>
      </c>
      <c r="M4692" t="str">
        <f t="shared" si="366"/>
        <v>2023</v>
      </c>
      <c r="N4692">
        <f t="shared" si="367"/>
        <v>-41589.769999999997</v>
      </c>
      <c r="O4692" t="str">
        <f t="shared" si="368"/>
        <v/>
      </c>
      <c r="P4692">
        <f t="shared" si="369"/>
        <v>41589.769999999997</v>
      </c>
      <c r="Q4692" s="48" t="str">
        <f>IF(O4692="","",
   IF(OR(O4692&lt;EDA_Outlier_Analysis!$C$10, O4692&gt;EDA_Outlier_Analysis!$C$11),
      "Outlier",
      "Normal"))</f>
        <v/>
      </c>
      <c r="R4692" t="str">
        <f>IF(P4692="","",
   IF(OR(P4692 &lt; EDA_Outlier_Analysis!$F$7, P4692 &gt; EDA_Outlier_Analysis!$F$8),
      "Outlier",
      "Normal"))</f>
        <v>Normal</v>
      </c>
      <c r="S4692" t="str">
        <f>IF(N4692="","",
   IF(OR(N4692 &lt;EDA_Outlier_Analysis!$I$10, N4692 &gt; EDA_Outlier_Analysis!$I$11),
      "Outlier",
      "Normal"))</f>
        <v>Normal</v>
      </c>
    </row>
    <row r="4693" spans="1:19">
      <c r="A4693" t="s">
        <v>10355</v>
      </c>
      <c r="B4693" s="4">
        <v>45098</v>
      </c>
      <c r="C4693" s="2">
        <v>99915.36</v>
      </c>
      <c r="D4693" t="s">
        <v>849</v>
      </c>
      <c r="E4693" t="s">
        <v>850</v>
      </c>
      <c r="F4693" t="s">
        <v>9</v>
      </c>
      <c r="G4693" t="s">
        <v>34</v>
      </c>
      <c r="H4693" t="s">
        <v>691</v>
      </c>
      <c r="J4693" t="s">
        <v>10356</v>
      </c>
      <c r="K4693" t="str">
        <f>IF(COUNTIF(Customers!A:A, H4693)&gt;0, "Valid", "Invalid")</f>
        <v>Valid</v>
      </c>
      <c r="L4693" t="str">
        <f t="shared" si="365"/>
        <v>6</v>
      </c>
      <c r="M4693" t="str">
        <f t="shared" si="366"/>
        <v>2023</v>
      </c>
      <c r="N4693">
        <f t="shared" si="367"/>
        <v>99915.36</v>
      </c>
      <c r="O4693">
        <f t="shared" si="368"/>
        <v>99915.36</v>
      </c>
      <c r="P4693" t="str">
        <f t="shared" si="369"/>
        <v/>
      </c>
      <c r="Q4693" s="48" t="str">
        <f>IF(O4693="","",
   IF(OR(O4693&lt;EDA_Outlier_Analysis!$C$10, O4693&gt;EDA_Outlier_Analysis!$C$11),
      "Outlier",
      "Normal"))</f>
        <v>Normal</v>
      </c>
      <c r="R4693" t="str">
        <f>IF(P4693="","",
   IF(OR(P4693 &lt; EDA_Outlier_Analysis!$F$7, P4693 &gt; EDA_Outlier_Analysis!$F$8),
      "Outlier",
      "Normal"))</f>
        <v/>
      </c>
      <c r="S4693" t="str">
        <f>IF(N4693="","",
   IF(OR(N4693 &lt;EDA_Outlier_Analysis!$I$10, N4693 &gt; EDA_Outlier_Analysis!$I$11),
      "Outlier",
      "Normal"))</f>
        <v>Normal</v>
      </c>
    </row>
    <row r="4694" spans="1:19">
      <c r="A4694" t="s">
        <v>10357</v>
      </c>
      <c r="B4694" s="4">
        <v>44856</v>
      </c>
      <c r="C4694" s="2">
        <v>125858.08</v>
      </c>
      <c r="D4694" t="s">
        <v>849</v>
      </c>
      <c r="E4694" t="s">
        <v>868</v>
      </c>
      <c r="F4694" t="s">
        <v>10</v>
      </c>
      <c r="G4694" t="s">
        <v>24</v>
      </c>
      <c r="H4694" t="s">
        <v>341</v>
      </c>
      <c r="J4694" t="s">
        <v>10358</v>
      </c>
      <c r="K4694" t="str">
        <f>IF(COUNTIF(Customers!A:A, H4694)&gt;0, "Valid", "Invalid")</f>
        <v>Valid</v>
      </c>
      <c r="L4694" t="str">
        <f t="shared" si="365"/>
        <v>10</v>
      </c>
      <c r="M4694" t="str">
        <f t="shared" si="366"/>
        <v>2022</v>
      </c>
      <c r="N4694">
        <f t="shared" si="367"/>
        <v>125858.08</v>
      </c>
      <c r="O4694">
        <f t="shared" si="368"/>
        <v>125858.08</v>
      </c>
      <c r="P4694" t="str">
        <f t="shared" si="369"/>
        <v/>
      </c>
      <c r="Q4694" s="48" t="str">
        <f>IF(O4694="","",
   IF(OR(O4694&lt;EDA_Outlier_Analysis!$C$10, O4694&gt;EDA_Outlier_Analysis!$C$11),
      "Outlier",
      "Normal"))</f>
        <v>Normal</v>
      </c>
      <c r="R4694" t="str">
        <f>IF(P4694="","",
   IF(OR(P4694 &lt; EDA_Outlier_Analysis!$F$7, P4694 &gt; EDA_Outlier_Analysis!$F$8),
      "Outlier",
      "Normal"))</f>
        <v/>
      </c>
      <c r="S4694" t="str">
        <f>IF(N4694="","",
   IF(OR(N4694 &lt;EDA_Outlier_Analysis!$I$10, N4694 &gt; EDA_Outlier_Analysis!$I$11),
      "Outlier",
      "Normal"))</f>
        <v>Normal</v>
      </c>
    </row>
    <row r="4695" spans="1:19">
      <c r="A4695" t="s">
        <v>10359</v>
      </c>
      <c r="B4695" s="4">
        <v>45263</v>
      </c>
      <c r="C4695" s="2">
        <v>-51696.88</v>
      </c>
      <c r="D4695" t="s">
        <v>840</v>
      </c>
      <c r="E4695" t="s">
        <v>905</v>
      </c>
      <c r="F4695" t="s">
        <v>10</v>
      </c>
      <c r="G4695" t="s">
        <v>20</v>
      </c>
      <c r="I4695" t="s">
        <v>1394</v>
      </c>
      <c r="J4695" t="s">
        <v>10360</v>
      </c>
      <c r="K4695" t="str">
        <f>IF(COUNTIF(Customers!A:A, H4695)&gt;0, "Valid", "Invalid")</f>
        <v>Invalid</v>
      </c>
      <c r="L4695" t="str">
        <f t="shared" si="365"/>
        <v>12</v>
      </c>
      <c r="M4695" t="str">
        <f t="shared" si="366"/>
        <v>2023</v>
      </c>
      <c r="N4695">
        <f t="shared" si="367"/>
        <v>-51696.88</v>
      </c>
      <c r="O4695" t="str">
        <f t="shared" si="368"/>
        <v/>
      </c>
      <c r="P4695">
        <f t="shared" si="369"/>
        <v>51696.88</v>
      </c>
      <c r="Q4695" s="48" t="str">
        <f>IF(O4695="","",
   IF(OR(O4695&lt;EDA_Outlier_Analysis!$C$10, O4695&gt;EDA_Outlier_Analysis!$C$11),
      "Outlier",
      "Normal"))</f>
        <v/>
      </c>
      <c r="R4695" t="str">
        <f>IF(P4695="","",
   IF(OR(P4695 &lt; EDA_Outlier_Analysis!$F$7, P4695 &gt; EDA_Outlier_Analysis!$F$8),
      "Outlier",
      "Normal"))</f>
        <v>Normal</v>
      </c>
      <c r="S4695" t="str">
        <f>IF(N4695="","",
   IF(OR(N4695 &lt;EDA_Outlier_Analysis!$I$10, N4695 &gt; EDA_Outlier_Analysis!$I$11),
      "Outlier",
      "Normal"))</f>
        <v>Normal</v>
      </c>
    </row>
    <row r="4696" spans="1:19">
      <c r="A4696" t="s">
        <v>10361</v>
      </c>
      <c r="B4696" s="4">
        <v>44882</v>
      </c>
      <c r="C4696" s="2">
        <v>-43900.81</v>
      </c>
      <c r="D4696" t="s">
        <v>840</v>
      </c>
      <c r="E4696" t="s">
        <v>878</v>
      </c>
      <c r="F4696" t="s">
        <v>10</v>
      </c>
      <c r="G4696" t="s">
        <v>20</v>
      </c>
      <c r="I4696" t="s">
        <v>1035</v>
      </c>
      <c r="J4696" t="s">
        <v>10362</v>
      </c>
      <c r="K4696" t="str">
        <f>IF(COUNTIF(Customers!A:A, H4696)&gt;0, "Valid", "Invalid")</f>
        <v>Invalid</v>
      </c>
      <c r="L4696" t="str">
        <f t="shared" si="365"/>
        <v>11</v>
      </c>
      <c r="M4696" t="str">
        <f t="shared" si="366"/>
        <v>2022</v>
      </c>
      <c r="N4696">
        <f t="shared" si="367"/>
        <v>-43900.81</v>
      </c>
      <c r="O4696" t="str">
        <f t="shared" si="368"/>
        <v/>
      </c>
      <c r="P4696">
        <f t="shared" si="369"/>
        <v>43900.81</v>
      </c>
      <c r="Q4696" s="48" t="str">
        <f>IF(O4696="","",
   IF(OR(O4696&lt;EDA_Outlier_Analysis!$C$10, O4696&gt;EDA_Outlier_Analysis!$C$11),
      "Outlier",
      "Normal"))</f>
        <v/>
      </c>
      <c r="R4696" t="str">
        <f>IF(P4696="","",
   IF(OR(P4696 &lt; EDA_Outlier_Analysis!$F$7, P4696 &gt; EDA_Outlier_Analysis!$F$8),
      "Outlier",
      "Normal"))</f>
        <v>Normal</v>
      </c>
      <c r="S4696" t="str">
        <f>IF(N4696="","",
   IF(OR(N4696 &lt;EDA_Outlier_Analysis!$I$10, N4696 &gt; EDA_Outlier_Analysis!$I$11),
      "Outlier",
      "Normal"))</f>
        <v>Normal</v>
      </c>
    </row>
    <row r="4697" spans="1:19">
      <c r="A4697" t="s">
        <v>10363</v>
      </c>
      <c r="B4697" s="4">
        <v>45204</v>
      </c>
      <c r="C4697" s="2">
        <v>-71567.95</v>
      </c>
      <c r="D4697" t="s">
        <v>840</v>
      </c>
      <c r="E4697" t="s">
        <v>878</v>
      </c>
      <c r="F4697" t="s">
        <v>10</v>
      </c>
      <c r="G4697" t="s">
        <v>31</v>
      </c>
      <c r="I4697" t="s">
        <v>1620</v>
      </c>
      <c r="J4697" t="s">
        <v>10364</v>
      </c>
      <c r="K4697" t="str">
        <f>IF(COUNTIF(Customers!A:A, H4697)&gt;0, "Valid", "Invalid")</f>
        <v>Invalid</v>
      </c>
      <c r="L4697" t="str">
        <f t="shared" si="365"/>
        <v>10</v>
      </c>
      <c r="M4697" t="str">
        <f t="shared" si="366"/>
        <v>2023</v>
      </c>
      <c r="N4697">
        <f t="shared" si="367"/>
        <v>-71567.95</v>
      </c>
      <c r="O4697" t="str">
        <f t="shared" si="368"/>
        <v/>
      </c>
      <c r="P4697">
        <f t="shared" si="369"/>
        <v>71567.95</v>
      </c>
      <c r="Q4697" s="48" t="str">
        <f>IF(O4697="","",
   IF(OR(O4697&lt;EDA_Outlier_Analysis!$C$10, O4697&gt;EDA_Outlier_Analysis!$C$11),
      "Outlier",
      "Normal"))</f>
        <v/>
      </c>
      <c r="R4697" t="str">
        <f>IF(P4697="","",
   IF(OR(P4697 &lt; EDA_Outlier_Analysis!$F$7, P4697 &gt; EDA_Outlier_Analysis!$F$8),
      "Outlier",
      "Normal"))</f>
        <v>Outlier</v>
      </c>
      <c r="S4697" t="str">
        <f>IF(N4697="","",
   IF(OR(N4697 &lt;EDA_Outlier_Analysis!$I$10, N4697 &gt; EDA_Outlier_Analysis!$I$11),
      "Outlier",
      "Normal"))</f>
        <v>Normal</v>
      </c>
    </row>
    <row r="4698" spans="1:19">
      <c r="A4698" t="s">
        <v>10365</v>
      </c>
      <c r="B4698" s="4">
        <v>44620</v>
      </c>
      <c r="C4698" s="2">
        <v>-38883.86</v>
      </c>
      <c r="D4698" t="s">
        <v>840</v>
      </c>
      <c r="E4698" t="s">
        <v>878</v>
      </c>
      <c r="F4698" t="s">
        <v>11</v>
      </c>
      <c r="G4698" t="s">
        <v>34</v>
      </c>
      <c r="I4698" t="s">
        <v>1399</v>
      </c>
      <c r="J4698" t="s">
        <v>10366</v>
      </c>
      <c r="K4698" t="str">
        <f>IF(COUNTIF(Customers!A:A, H4698)&gt;0, "Valid", "Invalid")</f>
        <v>Invalid</v>
      </c>
      <c r="L4698" t="str">
        <f t="shared" si="365"/>
        <v>2</v>
      </c>
      <c r="M4698" t="str">
        <f t="shared" si="366"/>
        <v>2022</v>
      </c>
      <c r="N4698">
        <f t="shared" si="367"/>
        <v>-38883.86</v>
      </c>
      <c r="O4698" t="str">
        <f t="shared" si="368"/>
        <v/>
      </c>
      <c r="P4698">
        <f t="shared" si="369"/>
        <v>38883.86</v>
      </c>
      <c r="Q4698" s="48" t="str">
        <f>IF(O4698="","",
   IF(OR(O4698&lt;EDA_Outlier_Analysis!$C$10, O4698&gt;EDA_Outlier_Analysis!$C$11),
      "Outlier",
      "Normal"))</f>
        <v/>
      </c>
      <c r="R4698" t="str">
        <f>IF(P4698="","",
   IF(OR(P4698 &lt; EDA_Outlier_Analysis!$F$7, P4698 &gt; EDA_Outlier_Analysis!$F$8),
      "Outlier",
      "Normal"))</f>
        <v>Normal</v>
      </c>
      <c r="S4698" t="str">
        <f>IF(N4698="","",
   IF(OR(N4698 &lt;EDA_Outlier_Analysis!$I$10, N4698 &gt; EDA_Outlier_Analysis!$I$11),
      "Outlier",
      "Normal"))</f>
        <v>Normal</v>
      </c>
    </row>
    <row r="4699" spans="1:19">
      <c r="A4699" t="s">
        <v>10367</v>
      </c>
      <c r="B4699" s="4">
        <v>44989</v>
      </c>
      <c r="C4699" s="2">
        <v>141304.66</v>
      </c>
      <c r="D4699" t="s">
        <v>849</v>
      </c>
      <c r="E4699" t="s">
        <v>853</v>
      </c>
      <c r="F4699" t="s">
        <v>9</v>
      </c>
      <c r="G4699" t="s">
        <v>24</v>
      </c>
      <c r="H4699" t="s">
        <v>18</v>
      </c>
      <c r="J4699" t="s">
        <v>10368</v>
      </c>
      <c r="K4699" t="str">
        <f>IF(COUNTIF(Customers!A:A, H4699)&gt;0, "Valid", "Invalid")</f>
        <v>Valid</v>
      </c>
      <c r="L4699" t="str">
        <f t="shared" si="365"/>
        <v>3</v>
      </c>
      <c r="M4699" t="str">
        <f t="shared" si="366"/>
        <v>2023</v>
      </c>
      <c r="N4699">
        <f t="shared" si="367"/>
        <v>141304.66</v>
      </c>
      <c r="O4699">
        <f t="shared" si="368"/>
        <v>141304.66</v>
      </c>
      <c r="P4699" t="str">
        <f t="shared" si="369"/>
        <v/>
      </c>
      <c r="Q4699" s="48" t="str">
        <f>IF(O4699="","",
   IF(OR(O4699&lt;EDA_Outlier_Analysis!$C$10, O4699&gt;EDA_Outlier_Analysis!$C$11),
      "Outlier",
      "Normal"))</f>
        <v>Normal</v>
      </c>
      <c r="R4699" t="str">
        <f>IF(P4699="","",
   IF(OR(P4699 &lt; EDA_Outlier_Analysis!$F$7, P4699 &gt; EDA_Outlier_Analysis!$F$8),
      "Outlier",
      "Normal"))</f>
        <v/>
      </c>
      <c r="S4699" t="str">
        <f>IF(N4699="","",
   IF(OR(N4699 &lt;EDA_Outlier_Analysis!$I$10, N4699 &gt; EDA_Outlier_Analysis!$I$11),
      "Outlier",
      "Normal"))</f>
        <v>Normal</v>
      </c>
    </row>
    <row r="4700" spans="1:19">
      <c r="A4700" t="s">
        <v>10369</v>
      </c>
      <c r="B4700" s="4">
        <v>45248</v>
      </c>
      <c r="C4700" s="2">
        <v>143856.31</v>
      </c>
      <c r="D4700" t="s">
        <v>849</v>
      </c>
      <c r="E4700" t="s">
        <v>853</v>
      </c>
      <c r="F4700" t="s">
        <v>9</v>
      </c>
      <c r="G4700" t="s">
        <v>31</v>
      </c>
      <c r="H4700" t="s">
        <v>617</v>
      </c>
      <c r="J4700" t="s">
        <v>10370</v>
      </c>
      <c r="K4700" t="str">
        <f>IF(COUNTIF(Customers!A:A, H4700)&gt;0, "Valid", "Invalid")</f>
        <v>Valid</v>
      </c>
      <c r="L4700" t="str">
        <f t="shared" si="365"/>
        <v>11</v>
      </c>
      <c r="M4700" t="str">
        <f t="shared" si="366"/>
        <v>2023</v>
      </c>
      <c r="N4700">
        <f t="shared" si="367"/>
        <v>143856.31</v>
      </c>
      <c r="O4700">
        <f t="shared" si="368"/>
        <v>143856.31</v>
      </c>
      <c r="P4700" t="str">
        <f t="shared" si="369"/>
        <v/>
      </c>
      <c r="Q4700" s="48" t="str">
        <f>IF(O4700="","",
   IF(OR(O4700&lt;EDA_Outlier_Analysis!$C$10, O4700&gt;EDA_Outlier_Analysis!$C$11),
      "Outlier",
      "Normal"))</f>
        <v>Normal</v>
      </c>
      <c r="R4700" t="str">
        <f>IF(P4700="","",
   IF(OR(P4700 &lt; EDA_Outlier_Analysis!$F$7, P4700 &gt; EDA_Outlier_Analysis!$F$8),
      "Outlier",
      "Normal"))</f>
        <v/>
      </c>
      <c r="S4700" t="str">
        <f>IF(N4700="","",
   IF(OR(N4700 &lt;EDA_Outlier_Analysis!$I$10, N4700 &gt; EDA_Outlier_Analysis!$I$11),
      "Outlier",
      "Normal"))</f>
        <v>Normal</v>
      </c>
    </row>
    <row r="4701" spans="1:19">
      <c r="A4701" t="s">
        <v>10371</v>
      </c>
      <c r="B4701" s="4">
        <v>45134</v>
      </c>
      <c r="C4701" s="2">
        <v>-24150.95</v>
      </c>
      <c r="D4701" t="s">
        <v>840</v>
      </c>
      <c r="E4701" t="s">
        <v>845</v>
      </c>
      <c r="F4701" t="s">
        <v>10</v>
      </c>
      <c r="G4701" t="s">
        <v>34</v>
      </c>
      <c r="I4701" t="s">
        <v>979</v>
      </c>
      <c r="J4701" t="s">
        <v>10372</v>
      </c>
      <c r="K4701" t="str">
        <f>IF(COUNTIF(Customers!A:A, H4701)&gt;0, "Valid", "Invalid")</f>
        <v>Invalid</v>
      </c>
      <c r="L4701" t="str">
        <f t="shared" si="365"/>
        <v>7</v>
      </c>
      <c r="M4701" t="str">
        <f t="shared" si="366"/>
        <v>2023</v>
      </c>
      <c r="N4701">
        <f t="shared" si="367"/>
        <v>-24150.95</v>
      </c>
      <c r="O4701" t="str">
        <f t="shared" si="368"/>
        <v/>
      </c>
      <c r="P4701">
        <f t="shared" si="369"/>
        <v>24150.95</v>
      </c>
      <c r="Q4701" s="48" t="str">
        <f>IF(O4701="","",
   IF(OR(O4701&lt;EDA_Outlier_Analysis!$C$10, O4701&gt;EDA_Outlier_Analysis!$C$11),
      "Outlier",
      "Normal"))</f>
        <v/>
      </c>
      <c r="R4701" t="str">
        <f>IF(P4701="","",
   IF(OR(P4701 &lt; EDA_Outlier_Analysis!$F$7, P4701 &gt; EDA_Outlier_Analysis!$F$8),
      "Outlier",
      "Normal"))</f>
        <v>Outlier</v>
      </c>
      <c r="S4701" t="str">
        <f>IF(N4701="","",
   IF(OR(N4701 &lt;EDA_Outlier_Analysis!$I$10, N4701 &gt; EDA_Outlier_Analysis!$I$11),
      "Outlier",
      "Normal"))</f>
        <v>Normal</v>
      </c>
    </row>
    <row r="4702" spans="1:19">
      <c r="A4702" t="s">
        <v>10373</v>
      </c>
      <c r="B4702" s="4">
        <v>45045</v>
      </c>
      <c r="C4702" s="2">
        <v>117257.94</v>
      </c>
      <c r="D4702" t="s">
        <v>849</v>
      </c>
      <c r="E4702" t="s">
        <v>853</v>
      </c>
      <c r="F4702" t="s">
        <v>10</v>
      </c>
      <c r="G4702" t="s">
        <v>20</v>
      </c>
      <c r="H4702" t="s">
        <v>269</v>
      </c>
      <c r="J4702" t="s">
        <v>10374</v>
      </c>
      <c r="K4702" t="str">
        <f>IF(COUNTIF(Customers!A:A, H4702)&gt;0, "Valid", "Invalid")</f>
        <v>Valid</v>
      </c>
      <c r="L4702" t="str">
        <f t="shared" si="365"/>
        <v>4</v>
      </c>
      <c r="M4702" t="str">
        <f t="shared" si="366"/>
        <v>2023</v>
      </c>
      <c r="N4702">
        <f t="shared" si="367"/>
        <v>117257.94</v>
      </c>
      <c r="O4702">
        <f t="shared" si="368"/>
        <v>117257.94</v>
      </c>
      <c r="P4702" t="str">
        <f t="shared" si="369"/>
        <v/>
      </c>
      <c r="Q4702" s="48" t="str">
        <f>IF(O4702="","",
   IF(OR(O4702&lt;EDA_Outlier_Analysis!$C$10, O4702&gt;EDA_Outlier_Analysis!$C$11),
      "Outlier",
      "Normal"))</f>
        <v>Normal</v>
      </c>
      <c r="R4702" t="str">
        <f>IF(P4702="","",
   IF(OR(P4702 &lt; EDA_Outlier_Analysis!$F$7, P4702 &gt; EDA_Outlier_Analysis!$F$8),
      "Outlier",
      "Normal"))</f>
        <v/>
      </c>
      <c r="S4702" t="str">
        <f>IF(N4702="","",
   IF(OR(N4702 &lt;EDA_Outlier_Analysis!$I$10, N4702 &gt; EDA_Outlier_Analysis!$I$11),
      "Outlier",
      "Normal"))</f>
        <v>Normal</v>
      </c>
    </row>
    <row r="4703" spans="1:19">
      <c r="A4703" t="s">
        <v>10375</v>
      </c>
      <c r="B4703" s="4">
        <v>44575</v>
      </c>
      <c r="C4703" s="2">
        <v>113744.6</v>
      </c>
      <c r="D4703" t="s">
        <v>849</v>
      </c>
      <c r="E4703" t="s">
        <v>868</v>
      </c>
      <c r="F4703" t="s">
        <v>9</v>
      </c>
      <c r="G4703" t="s">
        <v>34</v>
      </c>
      <c r="H4703" t="s">
        <v>497</v>
      </c>
      <c r="J4703" t="s">
        <v>10376</v>
      </c>
      <c r="K4703" t="str">
        <f>IF(COUNTIF(Customers!A:A, H4703)&gt;0, "Valid", "Invalid")</f>
        <v>Valid</v>
      </c>
      <c r="L4703" t="str">
        <f t="shared" si="365"/>
        <v>1</v>
      </c>
      <c r="M4703" t="str">
        <f t="shared" si="366"/>
        <v>2022</v>
      </c>
      <c r="N4703">
        <f t="shared" si="367"/>
        <v>113744.6</v>
      </c>
      <c r="O4703">
        <f t="shared" si="368"/>
        <v>113744.6</v>
      </c>
      <c r="P4703" t="str">
        <f t="shared" si="369"/>
        <v/>
      </c>
      <c r="Q4703" s="48" t="str">
        <f>IF(O4703="","",
   IF(OR(O4703&lt;EDA_Outlier_Analysis!$C$10, O4703&gt;EDA_Outlier_Analysis!$C$11),
      "Outlier",
      "Normal"))</f>
        <v>Normal</v>
      </c>
      <c r="R4703" t="str">
        <f>IF(P4703="","",
   IF(OR(P4703 &lt; EDA_Outlier_Analysis!$F$7, P4703 &gt; EDA_Outlier_Analysis!$F$8),
      "Outlier",
      "Normal"))</f>
        <v/>
      </c>
      <c r="S4703" t="str">
        <f>IF(N4703="","",
   IF(OR(N4703 &lt;EDA_Outlier_Analysis!$I$10, N4703 &gt; EDA_Outlier_Analysis!$I$11),
      "Outlier",
      "Normal"))</f>
        <v>Normal</v>
      </c>
    </row>
    <row r="4704" spans="1:19">
      <c r="A4704" t="s">
        <v>10377</v>
      </c>
      <c r="B4704" s="4">
        <v>44947</v>
      </c>
      <c r="C4704" s="2">
        <v>-2000</v>
      </c>
      <c r="D4704" t="s">
        <v>840</v>
      </c>
      <c r="E4704" t="s">
        <v>841</v>
      </c>
      <c r="F4704" t="s">
        <v>9</v>
      </c>
      <c r="G4704" t="s">
        <v>31</v>
      </c>
      <c r="I4704" t="s">
        <v>1080</v>
      </c>
      <c r="J4704" t="s">
        <v>10378</v>
      </c>
      <c r="K4704" t="str">
        <f>IF(COUNTIF(Customers!A:A, H4704)&gt;0, "Valid", "Invalid")</f>
        <v>Invalid</v>
      </c>
      <c r="L4704" t="str">
        <f t="shared" si="365"/>
        <v>1</v>
      </c>
      <c r="M4704" t="str">
        <f t="shared" si="366"/>
        <v>2023</v>
      </c>
      <c r="N4704">
        <f t="shared" si="367"/>
        <v>-2000</v>
      </c>
      <c r="O4704" t="str">
        <f t="shared" si="368"/>
        <v/>
      </c>
      <c r="P4704">
        <f t="shared" si="369"/>
        <v>2000</v>
      </c>
      <c r="Q4704" s="48" t="str">
        <f>IF(O4704="","",
   IF(OR(O4704&lt;EDA_Outlier_Analysis!$C$10, O4704&gt;EDA_Outlier_Analysis!$C$11),
      "Outlier",
      "Normal"))</f>
        <v/>
      </c>
      <c r="R4704" t="str">
        <f>IF(P4704="","",
   IF(OR(P4704 &lt; EDA_Outlier_Analysis!$F$7, P4704 &gt; EDA_Outlier_Analysis!$F$8),
      "Outlier",
      "Normal"))</f>
        <v>Outlier</v>
      </c>
      <c r="S4704" t="str">
        <f>IF(N4704="","",
   IF(OR(N4704 &lt;EDA_Outlier_Analysis!$I$10, N4704 &gt; EDA_Outlier_Analysis!$I$11),
      "Outlier",
      "Normal"))</f>
        <v>Normal</v>
      </c>
    </row>
    <row r="4705" spans="1:19">
      <c r="A4705" t="s">
        <v>10379</v>
      </c>
      <c r="B4705" s="4">
        <v>45244</v>
      </c>
      <c r="C4705" s="2">
        <v>153565.24</v>
      </c>
      <c r="D4705" t="s">
        <v>849</v>
      </c>
      <c r="E4705" t="s">
        <v>850</v>
      </c>
      <c r="F4705" t="s">
        <v>9</v>
      </c>
      <c r="G4705" t="s">
        <v>24</v>
      </c>
      <c r="H4705" t="s">
        <v>231</v>
      </c>
      <c r="J4705" t="s">
        <v>10380</v>
      </c>
      <c r="K4705" t="str">
        <f>IF(COUNTIF(Customers!A:A, H4705)&gt;0, "Valid", "Invalid")</f>
        <v>Valid</v>
      </c>
      <c r="L4705" t="str">
        <f t="shared" si="365"/>
        <v>11</v>
      </c>
      <c r="M4705" t="str">
        <f t="shared" si="366"/>
        <v>2023</v>
      </c>
      <c r="N4705">
        <f t="shared" si="367"/>
        <v>153565.24</v>
      </c>
      <c r="O4705">
        <f t="shared" si="368"/>
        <v>153565.24</v>
      </c>
      <c r="P4705" t="str">
        <f t="shared" si="369"/>
        <v/>
      </c>
      <c r="Q4705" s="48" t="str">
        <f>IF(O4705="","",
   IF(OR(O4705&lt;EDA_Outlier_Analysis!$C$10, O4705&gt;EDA_Outlier_Analysis!$C$11),
      "Outlier",
      "Normal"))</f>
        <v>Normal</v>
      </c>
      <c r="R4705" t="str">
        <f>IF(P4705="","",
   IF(OR(P4705 &lt; EDA_Outlier_Analysis!$F$7, P4705 &gt; EDA_Outlier_Analysis!$F$8),
      "Outlier",
      "Normal"))</f>
        <v/>
      </c>
      <c r="S4705" t="str">
        <f>IF(N4705="","",
   IF(OR(N4705 &lt;EDA_Outlier_Analysis!$I$10, N4705 &gt; EDA_Outlier_Analysis!$I$11),
      "Outlier",
      "Normal"))</f>
        <v>Normal</v>
      </c>
    </row>
    <row r="4706" spans="1:19">
      <c r="A4706" t="s">
        <v>10381</v>
      </c>
      <c r="B4706" s="4">
        <v>44738</v>
      </c>
      <c r="C4706" s="2">
        <v>11953.49</v>
      </c>
      <c r="D4706" t="s">
        <v>971</v>
      </c>
      <c r="E4706" t="s">
        <v>971</v>
      </c>
      <c r="F4706" t="s">
        <v>10</v>
      </c>
      <c r="G4706" t="s">
        <v>24</v>
      </c>
      <c r="J4706" t="s">
        <v>10382</v>
      </c>
      <c r="K4706" t="str">
        <f>IF(COUNTIF(Customers!A:A, H4706)&gt;0, "Valid", "Invalid")</f>
        <v>Invalid</v>
      </c>
      <c r="L4706" t="str">
        <f t="shared" si="365"/>
        <v>6</v>
      </c>
      <c r="M4706" t="str">
        <f t="shared" si="366"/>
        <v>2022</v>
      </c>
      <c r="N4706">
        <f t="shared" si="367"/>
        <v>-11953.49</v>
      </c>
      <c r="O4706" t="str">
        <f t="shared" si="368"/>
        <v/>
      </c>
      <c r="P4706" t="str">
        <f t="shared" si="369"/>
        <v/>
      </c>
      <c r="Q4706" s="48" t="str">
        <f>IF(O4706="","",
   IF(OR(O4706&lt;EDA_Outlier_Analysis!$C$10, O4706&gt;EDA_Outlier_Analysis!$C$11),
      "Outlier",
      "Normal"))</f>
        <v/>
      </c>
      <c r="R4706" t="str">
        <f>IF(P4706="","",
   IF(OR(P4706 &lt; EDA_Outlier_Analysis!$F$7, P4706 &gt; EDA_Outlier_Analysis!$F$8),
      "Outlier",
      "Normal"))</f>
        <v/>
      </c>
      <c r="S4706" t="str">
        <f>IF(N4706="","",
   IF(OR(N4706 &lt;EDA_Outlier_Analysis!$I$10, N4706 &gt; EDA_Outlier_Analysis!$I$11),
      "Outlier",
      "Normal"))</f>
        <v>Normal</v>
      </c>
    </row>
    <row r="4707" spans="1:19">
      <c r="A4707" t="s">
        <v>10383</v>
      </c>
      <c r="B4707" s="4">
        <v>44643</v>
      </c>
      <c r="C4707" s="2">
        <v>-75330.06</v>
      </c>
      <c r="D4707" t="s">
        <v>840</v>
      </c>
      <c r="E4707" t="s">
        <v>905</v>
      </c>
      <c r="F4707" t="s">
        <v>9</v>
      </c>
      <c r="G4707" t="s">
        <v>20</v>
      </c>
      <c r="I4707" t="s">
        <v>1485</v>
      </c>
      <c r="J4707" t="s">
        <v>10384</v>
      </c>
      <c r="K4707" t="str">
        <f>IF(COUNTIF(Customers!A:A, H4707)&gt;0, "Valid", "Invalid")</f>
        <v>Invalid</v>
      </c>
      <c r="L4707" t="str">
        <f t="shared" si="365"/>
        <v>3</v>
      </c>
      <c r="M4707" t="str">
        <f t="shared" si="366"/>
        <v>2022</v>
      </c>
      <c r="N4707">
        <f t="shared" si="367"/>
        <v>-75330.06</v>
      </c>
      <c r="O4707" t="str">
        <f t="shared" si="368"/>
        <v/>
      </c>
      <c r="P4707">
        <f t="shared" si="369"/>
        <v>75330.06</v>
      </c>
      <c r="Q4707" s="48" t="str">
        <f>IF(O4707="","",
   IF(OR(O4707&lt;EDA_Outlier_Analysis!$C$10, O4707&gt;EDA_Outlier_Analysis!$C$11),
      "Outlier",
      "Normal"))</f>
        <v/>
      </c>
      <c r="R4707" t="str">
        <f>IF(P4707="","",
   IF(OR(P4707 &lt; EDA_Outlier_Analysis!$F$7, P4707 &gt; EDA_Outlier_Analysis!$F$8),
      "Outlier",
      "Normal"))</f>
        <v>Outlier</v>
      </c>
      <c r="S4707" t="str">
        <f>IF(N4707="","",
   IF(OR(N4707 &lt;EDA_Outlier_Analysis!$I$10, N4707 &gt; EDA_Outlier_Analysis!$I$11),
      "Outlier",
      "Normal"))</f>
        <v>Normal</v>
      </c>
    </row>
    <row r="4708" spans="1:19">
      <c r="A4708" t="s">
        <v>10385</v>
      </c>
      <c r="B4708" s="4">
        <v>44949</v>
      </c>
      <c r="C4708" s="2">
        <v>45389.54</v>
      </c>
      <c r="D4708" t="s">
        <v>849</v>
      </c>
      <c r="E4708" t="s">
        <v>850</v>
      </c>
      <c r="F4708" t="s">
        <v>10</v>
      </c>
      <c r="G4708" t="s">
        <v>24</v>
      </c>
      <c r="H4708" t="s">
        <v>453</v>
      </c>
      <c r="J4708" t="s">
        <v>10386</v>
      </c>
      <c r="K4708" t="str">
        <f>IF(COUNTIF(Customers!A:A, H4708)&gt;0, "Valid", "Invalid")</f>
        <v>Valid</v>
      </c>
      <c r="L4708" t="str">
        <f t="shared" si="365"/>
        <v>1</v>
      </c>
      <c r="M4708" t="str">
        <f t="shared" si="366"/>
        <v>2023</v>
      </c>
      <c r="N4708">
        <f t="shared" si="367"/>
        <v>45389.54</v>
      </c>
      <c r="O4708">
        <f t="shared" si="368"/>
        <v>45389.54</v>
      </c>
      <c r="P4708" t="str">
        <f t="shared" si="369"/>
        <v/>
      </c>
      <c r="Q4708" s="48" t="str">
        <f>IF(O4708="","",
   IF(OR(O4708&lt;EDA_Outlier_Analysis!$C$10, O4708&gt;EDA_Outlier_Analysis!$C$11),
      "Outlier",
      "Normal"))</f>
        <v>Normal</v>
      </c>
      <c r="R4708" t="str">
        <f>IF(P4708="","",
   IF(OR(P4708 &lt; EDA_Outlier_Analysis!$F$7, P4708 &gt; EDA_Outlier_Analysis!$F$8),
      "Outlier",
      "Normal"))</f>
        <v/>
      </c>
      <c r="S4708" t="str">
        <f>IF(N4708="","",
   IF(OR(N4708 &lt;EDA_Outlier_Analysis!$I$10, N4708 &gt; EDA_Outlier_Analysis!$I$11),
      "Outlier",
      "Normal"))</f>
        <v>Normal</v>
      </c>
    </row>
    <row r="4709" spans="1:19">
      <c r="A4709" t="s">
        <v>10387</v>
      </c>
      <c r="B4709" s="4">
        <v>45085</v>
      </c>
      <c r="C4709" s="2">
        <v>150828.18</v>
      </c>
      <c r="D4709" t="s">
        <v>849</v>
      </c>
      <c r="E4709" t="s">
        <v>850</v>
      </c>
      <c r="F4709" t="s">
        <v>9</v>
      </c>
      <c r="G4709" t="s">
        <v>34</v>
      </c>
      <c r="H4709" t="s">
        <v>95</v>
      </c>
      <c r="J4709" t="s">
        <v>10388</v>
      </c>
      <c r="K4709" t="str">
        <f>IF(COUNTIF(Customers!A:A, H4709)&gt;0, "Valid", "Invalid")</f>
        <v>Valid</v>
      </c>
      <c r="L4709" t="str">
        <f t="shared" si="365"/>
        <v>6</v>
      </c>
      <c r="M4709" t="str">
        <f t="shared" si="366"/>
        <v>2023</v>
      </c>
      <c r="N4709">
        <f t="shared" si="367"/>
        <v>150828.18</v>
      </c>
      <c r="O4709">
        <f t="shared" si="368"/>
        <v>150828.18</v>
      </c>
      <c r="P4709" t="str">
        <f t="shared" si="369"/>
        <v/>
      </c>
      <c r="Q4709" s="48" t="str">
        <f>IF(O4709="","",
   IF(OR(O4709&lt;EDA_Outlier_Analysis!$C$10, O4709&gt;EDA_Outlier_Analysis!$C$11),
      "Outlier",
      "Normal"))</f>
        <v>Normal</v>
      </c>
      <c r="R4709" t="str">
        <f>IF(P4709="","",
   IF(OR(P4709 &lt; EDA_Outlier_Analysis!$F$7, P4709 &gt; EDA_Outlier_Analysis!$F$8),
      "Outlier",
      "Normal"))</f>
        <v/>
      </c>
      <c r="S4709" t="str">
        <f>IF(N4709="","",
   IF(OR(N4709 &lt;EDA_Outlier_Analysis!$I$10, N4709 &gt; EDA_Outlier_Analysis!$I$11),
      "Outlier",
      "Normal"))</f>
        <v>Normal</v>
      </c>
    </row>
    <row r="4710" spans="1:19">
      <c r="A4710" t="s">
        <v>10389</v>
      </c>
      <c r="B4710" s="4">
        <v>45031</v>
      </c>
      <c r="C4710" s="2">
        <v>-65992.19</v>
      </c>
      <c r="D4710" t="s">
        <v>840</v>
      </c>
      <c r="E4710" t="s">
        <v>905</v>
      </c>
      <c r="F4710" t="s">
        <v>9</v>
      </c>
      <c r="G4710" t="s">
        <v>24</v>
      </c>
      <c r="I4710" t="s">
        <v>906</v>
      </c>
      <c r="J4710" t="s">
        <v>10390</v>
      </c>
      <c r="K4710" t="str">
        <f>IF(COUNTIF(Customers!A:A, H4710)&gt;0, "Valid", "Invalid")</f>
        <v>Invalid</v>
      </c>
      <c r="L4710" t="str">
        <f t="shared" si="365"/>
        <v>4</v>
      </c>
      <c r="M4710" t="str">
        <f t="shared" si="366"/>
        <v>2023</v>
      </c>
      <c r="N4710">
        <f t="shared" si="367"/>
        <v>-65992.19</v>
      </c>
      <c r="O4710" t="str">
        <f t="shared" si="368"/>
        <v/>
      </c>
      <c r="P4710">
        <f t="shared" si="369"/>
        <v>65992.19</v>
      </c>
      <c r="Q4710" s="48" t="str">
        <f>IF(O4710="","",
   IF(OR(O4710&lt;EDA_Outlier_Analysis!$C$10, O4710&gt;EDA_Outlier_Analysis!$C$11),
      "Outlier",
      "Normal"))</f>
        <v/>
      </c>
      <c r="R4710" t="str">
        <f>IF(P4710="","",
   IF(OR(P4710 &lt; EDA_Outlier_Analysis!$F$7, P4710 &gt; EDA_Outlier_Analysis!$F$8),
      "Outlier",
      "Normal"))</f>
        <v>Outlier</v>
      </c>
      <c r="S4710" t="str">
        <f>IF(N4710="","",
   IF(OR(N4710 &lt;EDA_Outlier_Analysis!$I$10, N4710 &gt; EDA_Outlier_Analysis!$I$11),
      "Outlier",
      "Normal"))</f>
        <v>Normal</v>
      </c>
    </row>
    <row r="4711" spans="1:19">
      <c r="A4711" t="s">
        <v>10391</v>
      </c>
      <c r="B4711" s="4">
        <v>45078</v>
      </c>
      <c r="C4711" s="2">
        <v>-62228.07</v>
      </c>
      <c r="D4711" t="s">
        <v>840</v>
      </c>
      <c r="E4711" t="s">
        <v>878</v>
      </c>
      <c r="F4711" t="s">
        <v>10</v>
      </c>
      <c r="G4711" t="s">
        <v>31</v>
      </c>
      <c r="I4711" t="s">
        <v>1545</v>
      </c>
      <c r="J4711" t="s">
        <v>10392</v>
      </c>
      <c r="K4711" t="str">
        <f>IF(COUNTIF(Customers!A:A, H4711)&gt;0, "Valid", "Invalid")</f>
        <v>Invalid</v>
      </c>
      <c r="L4711" t="str">
        <f t="shared" si="365"/>
        <v>6</v>
      </c>
      <c r="M4711" t="str">
        <f t="shared" si="366"/>
        <v>2023</v>
      </c>
      <c r="N4711">
        <f t="shared" si="367"/>
        <v>-62228.07</v>
      </c>
      <c r="O4711" t="str">
        <f t="shared" si="368"/>
        <v/>
      </c>
      <c r="P4711">
        <f t="shared" si="369"/>
        <v>62228.07</v>
      </c>
      <c r="Q4711" s="48" t="str">
        <f>IF(O4711="","",
   IF(OR(O4711&lt;EDA_Outlier_Analysis!$C$10, O4711&gt;EDA_Outlier_Analysis!$C$11),
      "Outlier",
      "Normal"))</f>
        <v/>
      </c>
      <c r="R4711" t="str">
        <f>IF(P4711="","",
   IF(OR(P4711 &lt; EDA_Outlier_Analysis!$F$7, P4711 &gt; EDA_Outlier_Analysis!$F$8),
      "Outlier",
      "Normal"))</f>
        <v>Outlier</v>
      </c>
      <c r="S4711" t="str">
        <f>IF(N4711="","",
   IF(OR(N4711 &lt;EDA_Outlier_Analysis!$I$10, N4711 &gt; EDA_Outlier_Analysis!$I$11),
      "Outlier",
      "Normal"))</f>
        <v>Normal</v>
      </c>
    </row>
    <row r="4712" spans="1:19">
      <c r="A4712" t="s">
        <v>10393</v>
      </c>
      <c r="B4712" s="4">
        <v>45271</v>
      </c>
      <c r="C4712" s="2">
        <v>170186.72</v>
      </c>
      <c r="D4712" t="s">
        <v>849</v>
      </c>
      <c r="E4712" t="s">
        <v>868</v>
      </c>
      <c r="F4712" t="s">
        <v>11</v>
      </c>
      <c r="G4712" t="s">
        <v>24</v>
      </c>
      <c r="H4712" t="s">
        <v>41</v>
      </c>
      <c r="J4712" t="s">
        <v>10394</v>
      </c>
      <c r="K4712" t="str">
        <f>IF(COUNTIF(Customers!A:A, H4712)&gt;0, "Valid", "Invalid")</f>
        <v>Valid</v>
      </c>
      <c r="L4712" t="str">
        <f t="shared" si="365"/>
        <v>12</v>
      </c>
      <c r="M4712" t="str">
        <f t="shared" si="366"/>
        <v>2023</v>
      </c>
      <c r="N4712">
        <f t="shared" si="367"/>
        <v>170186.72</v>
      </c>
      <c r="O4712">
        <f t="shared" si="368"/>
        <v>170186.72</v>
      </c>
      <c r="P4712" t="str">
        <f t="shared" si="369"/>
        <v/>
      </c>
      <c r="Q4712" s="48" t="str">
        <f>IF(O4712="","",
   IF(OR(O4712&lt;EDA_Outlier_Analysis!$C$10, O4712&gt;EDA_Outlier_Analysis!$C$11),
      "Outlier",
      "Normal"))</f>
        <v>Normal</v>
      </c>
      <c r="R4712" t="str">
        <f>IF(P4712="","",
   IF(OR(P4712 &lt; EDA_Outlier_Analysis!$F$7, P4712 &gt; EDA_Outlier_Analysis!$F$8),
      "Outlier",
      "Normal"))</f>
        <v/>
      </c>
      <c r="S4712" t="str">
        <f>IF(N4712="","",
   IF(OR(N4712 &lt;EDA_Outlier_Analysis!$I$10, N4712 &gt; EDA_Outlier_Analysis!$I$11),
      "Outlier",
      "Normal"))</f>
        <v>Normal</v>
      </c>
    </row>
    <row r="4713" spans="1:19">
      <c r="A4713" t="s">
        <v>10395</v>
      </c>
      <c r="B4713" s="4">
        <v>44919</v>
      </c>
      <c r="C4713" s="2">
        <v>-45922.45</v>
      </c>
      <c r="D4713" t="s">
        <v>840</v>
      </c>
      <c r="E4713" t="s">
        <v>905</v>
      </c>
      <c r="F4713" t="s">
        <v>10</v>
      </c>
      <c r="G4713" t="s">
        <v>34</v>
      </c>
      <c r="I4713" t="s">
        <v>929</v>
      </c>
      <c r="J4713" t="s">
        <v>10396</v>
      </c>
      <c r="K4713" t="str">
        <f>IF(COUNTIF(Customers!A:A, H4713)&gt;0, "Valid", "Invalid")</f>
        <v>Invalid</v>
      </c>
      <c r="L4713" t="str">
        <f t="shared" si="365"/>
        <v>12</v>
      </c>
      <c r="M4713" t="str">
        <f t="shared" si="366"/>
        <v>2022</v>
      </c>
      <c r="N4713">
        <f t="shared" si="367"/>
        <v>-45922.45</v>
      </c>
      <c r="O4713" t="str">
        <f t="shared" si="368"/>
        <v/>
      </c>
      <c r="P4713">
        <f t="shared" si="369"/>
        <v>45922.45</v>
      </c>
      <c r="Q4713" s="48" t="str">
        <f>IF(O4713="","",
   IF(OR(O4713&lt;EDA_Outlier_Analysis!$C$10, O4713&gt;EDA_Outlier_Analysis!$C$11),
      "Outlier",
      "Normal"))</f>
        <v/>
      </c>
      <c r="R4713" t="str">
        <f>IF(P4713="","",
   IF(OR(P4713 &lt; EDA_Outlier_Analysis!$F$7, P4713 &gt; EDA_Outlier_Analysis!$F$8),
      "Outlier",
      "Normal"))</f>
        <v>Normal</v>
      </c>
      <c r="S4713" t="str">
        <f>IF(N4713="","",
   IF(OR(N4713 &lt;EDA_Outlier_Analysis!$I$10, N4713 &gt; EDA_Outlier_Analysis!$I$11),
      "Outlier",
      "Normal"))</f>
        <v>Normal</v>
      </c>
    </row>
    <row r="4714" spans="1:19">
      <c r="A4714" t="s">
        <v>10397</v>
      </c>
      <c r="B4714" s="4">
        <v>44925</v>
      </c>
      <c r="C4714" s="2">
        <v>127365.25</v>
      </c>
      <c r="D4714" t="s">
        <v>849</v>
      </c>
      <c r="E4714" t="s">
        <v>868</v>
      </c>
      <c r="F4714" t="s">
        <v>11</v>
      </c>
      <c r="G4714" t="s">
        <v>31</v>
      </c>
      <c r="H4714" t="s">
        <v>303</v>
      </c>
      <c r="J4714" t="s">
        <v>10398</v>
      </c>
      <c r="K4714" t="str">
        <f>IF(COUNTIF(Customers!A:A, H4714)&gt;0, "Valid", "Invalid")</f>
        <v>Valid</v>
      </c>
      <c r="L4714" t="str">
        <f t="shared" si="365"/>
        <v>12</v>
      </c>
      <c r="M4714" t="str">
        <f t="shared" si="366"/>
        <v>2022</v>
      </c>
      <c r="N4714">
        <f t="shared" si="367"/>
        <v>127365.25</v>
      </c>
      <c r="O4714">
        <f t="shared" si="368"/>
        <v>127365.25</v>
      </c>
      <c r="P4714" t="str">
        <f t="shared" si="369"/>
        <v/>
      </c>
      <c r="Q4714" s="48" t="str">
        <f>IF(O4714="","",
   IF(OR(O4714&lt;EDA_Outlier_Analysis!$C$10, O4714&gt;EDA_Outlier_Analysis!$C$11),
      "Outlier",
      "Normal"))</f>
        <v>Normal</v>
      </c>
      <c r="R4714" t="str">
        <f>IF(P4714="","",
   IF(OR(P4714 &lt; EDA_Outlier_Analysis!$F$7, P4714 &gt; EDA_Outlier_Analysis!$F$8),
      "Outlier",
      "Normal"))</f>
        <v/>
      </c>
      <c r="S4714" t="str">
        <f>IF(N4714="","",
   IF(OR(N4714 &lt;EDA_Outlier_Analysis!$I$10, N4714 &gt; EDA_Outlier_Analysis!$I$11),
      "Outlier",
      "Normal"))</f>
        <v>Normal</v>
      </c>
    </row>
    <row r="4715" spans="1:19">
      <c r="A4715" t="s">
        <v>10399</v>
      </c>
      <c r="B4715" s="4">
        <v>44798</v>
      </c>
      <c r="C4715" s="2">
        <v>-48221.17</v>
      </c>
      <c r="D4715" t="s">
        <v>840</v>
      </c>
      <c r="E4715" t="s">
        <v>841</v>
      </c>
      <c r="F4715" t="s">
        <v>9</v>
      </c>
      <c r="G4715" t="s">
        <v>31</v>
      </c>
      <c r="I4715" t="s">
        <v>1524</v>
      </c>
      <c r="J4715" t="s">
        <v>10400</v>
      </c>
      <c r="K4715" t="str">
        <f>IF(COUNTIF(Customers!A:A, H4715)&gt;0, "Valid", "Invalid")</f>
        <v>Invalid</v>
      </c>
      <c r="L4715" t="str">
        <f t="shared" si="365"/>
        <v>8</v>
      </c>
      <c r="M4715" t="str">
        <f t="shared" si="366"/>
        <v>2022</v>
      </c>
      <c r="N4715">
        <f t="shared" si="367"/>
        <v>-48221.17</v>
      </c>
      <c r="O4715" t="str">
        <f t="shared" si="368"/>
        <v/>
      </c>
      <c r="P4715">
        <f t="shared" si="369"/>
        <v>48221.17</v>
      </c>
      <c r="Q4715" s="48" t="str">
        <f>IF(O4715="","",
   IF(OR(O4715&lt;EDA_Outlier_Analysis!$C$10, O4715&gt;EDA_Outlier_Analysis!$C$11),
      "Outlier",
      "Normal"))</f>
        <v/>
      </c>
      <c r="R4715" t="str">
        <f>IF(P4715="","",
   IF(OR(P4715 &lt; EDA_Outlier_Analysis!$F$7, P4715 &gt; EDA_Outlier_Analysis!$F$8),
      "Outlier",
      "Normal"))</f>
        <v>Normal</v>
      </c>
      <c r="S4715" t="str">
        <f>IF(N4715="","",
   IF(OR(N4715 &lt;EDA_Outlier_Analysis!$I$10, N4715 &gt; EDA_Outlier_Analysis!$I$11),
      "Outlier",
      "Normal"))</f>
        <v>Normal</v>
      </c>
    </row>
    <row r="4716" spans="1:19">
      <c r="A4716" t="s">
        <v>10401</v>
      </c>
      <c r="B4716" s="4">
        <v>44684</v>
      </c>
      <c r="C4716" s="2">
        <v>154023.13</v>
      </c>
      <c r="D4716" t="s">
        <v>849</v>
      </c>
      <c r="E4716" t="s">
        <v>853</v>
      </c>
      <c r="F4716" t="s">
        <v>10</v>
      </c>
      <c r="G4716" t="s">
        <v>34</v>
      </c>
      <c r="H4716" t="s">
        <v>755</v>
      </c>
      <c r="J4716" t="s">
        <v>10402</v>
      </c>
      <c r="K4716" t="str">
        <f>IF(COUNTIF(Customers!A:A, H4716)&gt;0, "Valid", "Invalid")</f>
        <v>Valid</v>
      </c>
      <c r="L4716" t="str">
        <f t="shared" si="365"/>
        <v>5</v>
      </c>
      <c r="M4716" t="str">
        <f t="shared" si="366"/>
        <v>2022</v>
      </c>
      <c r="N4716">
        <f t="shared" si="367"/>
        <v>154023.13</v>
      </c>
      <c r="O4716">
        <f t="shared" si="368"/>
        <v>154023.13</v>
      </c>
      <c r="P4716" t="str">
        <f t="shared" si="369"/>
        <v/>
      </c>
      <c r="Q4716" s="48" t="str">
        <f>IF(O4716="","",
   IF(OR(O4716&lt;EDA_Outlier_Analysis!$C$10, O4716&gt;EDA_Outlier_Analysis!$C$11),
      "Outlier",
      "Normal"))</f>
        <v>Normal</v>
      </c>
      <c r="R4716" t="str">
        <f>IF(P4716="","",
   IF(OR(P4716 &lt; EDA_Outlier_Analysis!$F$7, P4716 &gt; EDA_Outlier_Analysis!$F$8),
      "Outlier",
      "Normal"))</f>
        <v/>
      </c>
      <c r="S4716" t="str">
        <f>IF(N4716="","",
   IF(OR(N4716 &lt;EDA_Outlier_Analysis!$I$10, N4716 &gt; EDA_Outlier_Analysis!$I$11),
      "Outlier",
      "Normal"))</f>
        <v>Normal</v>
      </c>
    </row>
    <row r="4717" spans="1:19">
      <c r="A4717" t="s">
        <v>10403</v>
      </c>
      <c r="B4717" s="4">
        <v>45110</v>
      </c>
      <c r="C4717" s="2">
        <v>-25676.07</v>
      </c>
      <c r="D4717" t="s">
        <v>840</v>
      </c>
      <c r="E4717" t="s">
        <v>905</v>
      </c>
      <c r="F4717" t="s">
        <v>11</v>
      </c>
      <c r="G4717" t="s">
        <v>20</v>
      </c>
      <c r="I4717" t="s">
        <v>2969</v>
      </c>
      <c r="J4717" t="s">
        <v>10404</v>
      </c>
      <c r="K4717" t="str">
        <f>IF(COUNTIF(Customers!A:A, H4717)&gt;0, "Valid", "Invalid")</f>
        <v>Invalid</v>
      </c>
      <c r="L4717" t="str">
        <f t="shared" si="365"/>
        <v>7</v>
      </c>
      <c r="M4717" t="str">
        <f t="shared" si="366"/>
        <v>2023</v>
      </c>
      <c r="N4717">
        <f t="shared" si="367"/>
        <v>-25676.07</v>
      </c>
      <c r="O4717" t="str">
        <f t="shared" si="368"/>
        <v/>
      </c>
      <c r="P4717">
        <f t="shared" si="369"/>
        <v>25676.07</v>
      </c>
      <c r="Q4717" s="48" t="str">
        <f>IF(O4717="","",
   IF(OR(O4717&lt;EDA_Outlier_Analysis!$C$10, O4717&gt;EDA_Outlier_Analysis!$C$11),
      "Outlier",
      "Normal"))</f>
        <v/>
      </c>
      <c r="R4717" t="str">
        <f>IF(P4717="","",
   IF(OR(P4717 &lt; EDA_Outlier_Analysis!$F$7, P4717 &gt; EDA_Outlier_Analysis!$F$8),
      "Outlier",
      "Normal"))</f>
        <v>Outlier</v>
      </c>
      <c r="S4717" t="str">
        <f>IF(N4717="","",
   IF(OR(N4717 &lt;EDA_Outlier_Analysis!$I$10, N4717 &gt; EDA_Outlier_Analysis!$I$11),
      "Outlier",
      "Normal"))</f>
        <v>Normal</v>
      </c>
    </row>
    <row r="4718" spans="1:19">
      <c r="A4718" t="s">
        <v>10405</v>
      </c>
      <c r="B4718" s="4">
        <v>45218</v>
      </c>
      <c r="C4718" s="2">
        <v>81015.02</v>
      </c>
      <c r="D4718" t="s">
        <v>849</v>
      </c>
      <c r="E4718" t="s">
        <v>850</v>
      </c>
      <c r="F4718" t="s">
        <v>9</v>
      </c>
      <c r="G4718" t="s">
        <v>31</v>
      </c>
      <c r="H4718" t="s">
        <v>109</v>
      </c>
      <c r="J4718" t="s">
        <v>10406</v>
      </c>
      <c r="K4718" t="str">
        <f>IF(COUNTIF(Customers!A:A, H4718)&gt;0, "Valid", "Invalid")</f>
        <v>Valid</v>
      </c>
      <c r="L4718" t="str">
        <f t="shared" si="365"/>
        <v>10</v>
      </c>
      <c r="M4718" t="str">
        <f t="shared" si="366"/>
        <v>2023</v>
      </c>
      <c r="N4718">
        <f t="shared" si="367"/>
        <v>81015.02</v>
      </c>
      <c r="O4718">
        <f t="shared" si="368"/>
        <v>81015.02</v>
      </c>
      <c r="P4718" t="str">
        <f t="shared" si="369"/>
        <v/>
      </c>
      <c r="Q4718" s="48" t="str">
        <f>IF(O4718="","",
   IF(OR(O4718&lt;EDA_Outlier_Analysis!$C$10, O4718&gt;EDA_Outlier_Analysis!$C$11),
      "Outlier",
      "Normal"))</f>
        <v>Normal</v>
      </c>
      <c r="R4718" t="str">
        <f>IF(P4718="","",
   IF(OR(P4718 &lt; EDA_Outlier_Analysis!$F$7, P4718 &gt; EDA_Outlier_Analysis!$F$8),
      "Outlier",
      "Normal"))</f>
        <v/>
      </c>
      <c r="S4718" t="str">
        <f>IF(N4718="","",
   IF(OR(N4718 &lt;EDA_Outlier_Analysis!$I$10, N4718 &gt; EDA_Outlier_Analysis!$I$11),
      "Outlier",
      "Normal"))</f>
        <v>Normal</v>
      </c>
    </row>
    <row r="4719" spans="1:19">
      <c r="A4719" t="s">
        <v>10407</v>
      </c>
      <c r="B4719" s="4">
        <v>45218</v>
      </c>
      <c r="C4719" s="2">
        <v>-61627.98</v>
      </c>
      <c r="D4719" t="s">
        <v>840</v>
      </c>
      <c r="E4719" t="s">
        <v>845</v>
      </c>
      <c r="F4719" t="s">
        <v>9</v>
      </c>
      <c r="G4719" t="s">
        <v>20</v>
      </c>
      <c r="I4719" t="s">
        <v>1971</v>
      </c>
      <c r="J4719" t="s">
        <v>10408</v>
      </c>
      <c r="K4719" t="str">
        <f>IF(COUNTIF(Customers!A:A, H4719)&gt;0, "Valid", "Invalid")</f>
        <v>Invalid</v>
      </c>
      <c r="L4719" t="str">
        <f t="shared" si="365"/>
        <v>10</v>
      </c>
      <c r="M4719" t="str">
        <f t="shared" si="366"/>
        <v>2023</v>
      </c>
      <c r="N4719">
        <f t="shared" si="367"/>
        <v>-61627.98</v>
      </c>
      <c r="O4719" t="str">
        <f t="shared" si="368"/>
        <v/>
      </c>
      <c r="P4719">
        <f t="shared" si="369"/>
        <v>61627.98</v>
      </c>
      <c r="Q4719" s="48" t="str">
        <f>IF(O4719="","",
   IF(OR(O4719&lt;EDA_Outlier_Analysis!$C$10, O4719&gt;EDA_Outlier_Analysis!$C$11),
      "Outlier",
      "Normal"))</f>
        <v/>
      </c>
      <c r="R4719" t="str">
        <f>IF(P4719="","",
   IF(OR(P4719 &lt; EDA_Outlier_Analysis!$F$7, P4719 &gt; EDA_Outlier_Analysis!$F$8),
      "Outlier",
      "Normal"))</f>
        <v>Outlier</v>
      </c>
      <c r="S4719" t="str">
        <f>IF(N4719="","",
   IF(OR(N4719 &lt;EDA_Outlier_Analysis!$I$10, N4719 &gt; EDA_Outlier_Analysis!$I$11),
      "Outlier",
      "Normal"))</f>
        <v>Normal</v>
      </c>
    </row>
    <row r="4720" spans="1:19">
      <c r="A4720" t="s">
        <v>10409</v>
      </c>
      <c r="B4720" s="4">
        <v>44760</v>
      </c>
      <c r="C4720" s="2">
        <v>163752.20000000001</v>
      </c>
      <c r="D4720" t="s">
        <v>849</v>
      </c>
      <c r="E4720" t="s">
        <v>850</v>
      </c>
      <c r="F4720" t="s">
        <v>10</v>
      </c>
      <c r="G4720" t="s">
        <v>34</v>
      </c>
      <c r="H4720" t="s">
        <v>691</v>
      </c>
      <c r="J4720" t="s">
        <v>10410</v>
      </c>
      <c r="K4720" t="str">
        <f>IF(COUNTIF(Customers!A:A, H4720)&gt;0, "Valid", "Invalid")</f>
        <v>Valid</v>
      </c>
      <c r="L4720" t="str">
        <f t="shared" si="365"/>
        <v>7</v>
      </c>
      <c r="M4720" t="str">
        <f t="shared" si="366"/>
        <v>2022</v>
      </c>
      <c r="N4720">
        <f t="shared" si="367"/>
        <v>163752.20000000001</v>
      </c>
      <c r="O4720">
        <f t="shared" si="368"/>
        <v>163752.20000000001</v>
      </c>
      <c r="P4720" t="str">
        <f t="shared" si="369"/>
        <v/>
      </c>
      <c r="Q4720" s="48" t="str">
        <f>IF(O4720="","",
   IF(OR(O4720&lt;EDA_Outlier_Analysis!$C$10, O4720&gt;EDA_Outlier_Analysis!$C$11),
      "Outlier",
      "Normal"))</f>
        <v>Normal</v>
      </c>
      <c r="R4720" t="str">
        <f>IF(P4720="","",
   IF(OR(P4720 &lt; EDA_Outlier_Analysis!$F$7, P4720 &gt; EDA_Outlier_Analysis!$F$8),
      "Outlier",
      "Normal"))</f>
        <v/>
      </c>
      <c r="S4720" t="str">
        <f>IF(N4720="","",
   IF(OR(N4720 &lt;EDA_Outlier_Analysis!$I$10, N4720 &gt; EDA_Outlier_Analysis!$I$11),
      "Outlier",
      "Normal"))</f>
        <v>Normal</v>
      </c>
    </row>
    <row r="4721" spans="1:19">
      <c r="A4721" t="s">
        <v>10411</v>
      </c>
      <c r="B4721" s="4">
        <v>45208</v>
      </c>
      <c r="C4721" s="2">
        <v>189496.26</v>
      </c>
      <c r="D4721" t="s">
        <v>849</v>
      </c>
      <c r="E4721" t="s">
        <v>868</v>
      </c>
      <c r="F4721" t="s">
        <v>11</v>
      </c>
      <c r="G4721" t="s">
        <v>34</v>
      </c>
      <c r="H4721" t="s">
        <v>269</v>
      </c>
      <c r="J4721" t="s">
        <v>10412</v>
      </c>
      <c r="K4721" t="str">
        <f>IF(COUNTIF(Customers!A:A, H4721)&gt;0, "Valid", "Invalid")</f>
        <v>Valid</v>
      </c>
      <c r="L4721" t="str">
        <f t="shared" si="365"/>
        <v>10</v>
      </c>
      <c r="M4721" t="str">
        <f t="shared" si="366"/>
        <v>2023</v>
      </c>
      <c r="N4721">
        <f t="shared" si="367"/>
        <v>189496.26</v>
      </c>
      <c r="O4721">
        <f t="shared" si="368"/>
        <v>189496.26</v>
      </c>
      <c r="P4721" t="str">
        <f t="shared" si="369"/>
        <v/>
      </c>
      <c r="Q4721" s="48" t="str">
        <f>IF(O4721="","",
   IF(OR(O4721&lt;EDA_Outlier_Analysis!$C$10, O4721&gt;EDA_Outlier_Analysis!$C$11),
      "Outlier",
      "Normal"))</f>
        <v>Normal</v>
      </c>
      <c r="R4721" t="str">
        <f>IF(P4721="","",
   IF(OR(P4721 &lt; EDA_Outlier_Analysis!$F$7, P4721 &gt; EDA_Outlier_Analysis!$F$8),
      "Outlier",
      "Normal"))</f>
        <v/>
      </c>
      <c r="S4721" t="str">
        <f>IF(N4721="","",
   IF(OR(N4721 &lt;EDA_Outlier_Analysis!$I$10, N4721 &gt; EDA_Outlier_Analysis!$I$11),
      "Outlier",
      "Normal"))</f>
        <v>Normal</v>
      </c>
    </row>
    <row r="4722" spans="1:19">
      <c r="A4722" t="s">
        <v>10413</v>
      </c>
      <c r="B4722" s="4">
        <v>44934</v>
      </c>
      <c r="C4722" s="2">
        <v>15612.16</v>
      </c>
      <c r="D4722" t="s">
        <v>873</v>
      </c>
      <c r="E4722" t="s">
        <v>873</v>
      </c>
      <c r="F4722" t="s">
        <v>11</v>
      </c>
      <c r="G4722" t="s">
        <v>31</v>
      </c>
      <c r="J4722" t="s">
        <v>10414</v>
      </c>
      <c r="K4722" t="str">
        <f>IF(COUNTIF(Customers!A:A, H4722)&gt;0, "Valid", "Invalid")</f>
        <v>Invalid</v>
      </c>
      <c r="L4722" t="str">
        <f t="shared" si="365"/>
        <v>1</v>
      </c>
      <c r="M4722" t="str">
        <f t="shared" si="366"/>
        <v>2023</v>
      </c>
      <c r="N4722">
        <f t="shared" si="367"/>
        <v>-15612.16</v>
      </c>
      <c r="O4722" t="str">
        <f t="shared" si="368"/>
        <v/>
      </c>
      <c r="P4722" t="str">
        <f t="shared" si="369"/>
        <v/>
      </c>
      <c r="Q4722" s="48" t="str">
        <f>IF(O4722="","",
   IF(OR(O4722&lt;EDA_Outlier_Analysis!$C$10, O4722&gt;EDA_Outlier_Analysis!$C$11),
      "Outlier",
      "Normal"))</f>
        <v/>
      </c>
      <c r="R4722" t="str">
        <f>IF(P4722="","",
   IF(OR(P4722 &lt; EDA_Outlier_Analysis!$F$7, P4722 &gt; EDA_Outlier_Analysis!$F$8),
      "Outlier",
      "Normal"))</f>
        <v/>
      </c>
      <c r="S4722" t="str">
        <f>IF(N4722="","",
   IF(OR(N4722 &lt;EDA_Outlier_Analysis!$I$10, N4722 &gt; EDA_Outlier_Analysis!$I$11),
      "Outlier",
      "Normal"))</f>
        <v>Normal</v>
      </c>
    </row>
    <row r="4723" spans="1:19">
      <c r="A4723" t="s">
        <v>10415</v>
      </c>
      <c r="B4723" s="4">
        <v>44596</v>
      </c>
      <c r="C4723" s="2">
        <v>121777.71</v>
      </c>
      <c r="D4723" t="s">
        <v>849</v>
      </c>
      <c r="E4723" t="s">
        <v>853</v>
      </c>
      <c r="F4723" t="s">
        <v>9</v>
      </c>
      <c r="G4723" t="s">
        <v>24</v>
      </c>
      <c r="H4723" t="s">
        <v>697</v>
      </c>
      <c r="J4723" t="s">
        <v>10416</v>
      </c>
      <c r="K4723" t="str">
        <f>IF(COUNTIF(Customers!A:A, H4723)&gt;0, "Valid", "Invalid")</f>
        <v>Valid</v>
      </c>
      <c r="L4723" t="str">
        <f t="shared" si="365"/>
        <v>2</v>
      </c>
      <c r="M4723" t="str">
        <f t="shared" si="366"/>
        <v>2022</v>
      </c>
      <c r="N4723">
        <f t="shared" si="367"/>
        <v>121777.71</v>
      </c>
      <c r="O4723">
        <f t="shared" si="368"/>
        <v>121777.71</v>
      </c>
      <c r="P4723" t="str">
        <f t="shared" si="369"/>
        <v/>
      </c>
      <c r="Q4723" s="48" t="str">
        <f>IF(O4723="","",
   IF(OR(O4723&lt;EDA_Outlier_Analysis!$C$10, O4723&gt;EDA_Outlier_Analysis!$C$11),
      "Outlier",
      "Normal"))</f>
        <v>Normal</v>
      </c>
      <c r="R4723" t="str">
        <f>IF(P4723="","",
   IF(OR(P4723 &lt; EDA_Outlier_Analysis!$F$7, P4723 &gt; EDA_Outlier_Analysis!$F$8),
      "Outlier",
      "Normal"))</f>
        <v/>
      </c>
      <c r="S4723" t="str">
        <f>IF(N4723="","",
   IF(OR(N4723 &lt;EDA_Outlier_Analysis!$I$10, N4723 &gt; EDA_Outlier_Analysis!$I$11),
      "Outlier",
      "Normal"))</f>
        <v>Normal</v>
      </c>
    </row>
    <row r="4724" spans="1:19">
      <c r="A4724" t="s">
        <v>10417</v>
      </c>
      <c r="B4724" s="4">
        <v>44747</v>
      </c>
      <c r="C4724" s="2">
        <v>172779.68</v>
      </c>
      <c r="D4724" t="s">
        <v>849</v>
      </c>
      <c r="E4724" t="s">
        <v>868</v>
      </c>
      <c r="F4724" t="s">
        <v>10</v>
      </c>
      <c r="G4724" t="s">
        <v>31</v>
      </c>
      <c r="H4724" t="s">
        <v>101</v>
      </c>
      <c r="J4724" t="s">
        <v>10418</v>
      </c>
      <c r="K4724" t="str">
        <f>IF(COUNTIF(Customers!A:A, H4724)&gt;0, "Valid", "Invalid")</f>
        <v>Valid</v>
      </c>
      <c r="L4724" t="str">
        <f t="shared" si="365"/>
        <v>7</v>
      </c>
      <c r="M4724" t="str">
        <f t="shared" si="366"/>
        <v>2022</v>
      </c>
      <c r="N4724">
        <f t="shared" si="367"/>
        <v>172779.68</v>
      </c>
      <c r="O4724">
        <f t="shared" si="368"/>
        <v>172779.68</v>
      </c>
      <c r="P4724" t="str">
        <f t="shared" si="369"/>
        <v/>
      </c>
      <c r="Q4724" s="48" t="str">
        <f>IF(O4724="","",
   IF(OR(O4724&lt;EDA_Outlier_Analysis!$C$10, O4724&gt;EDA_Outlier_Analysis!$C$11),
      "Outlier",
      "Normal"))</f>
        <v>Normal</v>
      </c>
      <c r="R4724" t="str">
        <f>IF(P4724="","",
   IF(OR(P4724 &lt; EDA_Outlier_Analysis!$F$7, P4724 &gt; EDA_Outlier_Analysis!$F$8),
      "Outlier",
      "Normal"))</f>
        <v/>
      </c>
      <c r="S4724" t="str">
        <f>IF(N4724="","",
   IF(OR(N4724 &lt;EDA_Outlier_Analysis!$I$10, N4724 &gt; EDA_Outlier_Analysis!$I$11),
      "Outlier",
      "Normal"))</f>
        <v>Normal</v>
      </c>
    </row>
    <row r="4725" spans="1:19">
      <c r="A4725" t="s">
        <v>10419</v>
      </c>
      <c r="B4725" s="4">
        <v>45082</v>
      </c>
      <c r="C4725" s="2">
        <v>178302.09</v>
      </c>
      <c r="D4725" t="s">
        <v>849</v>
      </c>
      <c r="E4725" t="s">
        <v>868</v>
      </c>
      <c r="F4725" t="s">
        <v>9</v>
      </c>
      <c r="G4725" t="s">
        <v>20</v>
      </c>
      <c r="H4725" t="s">
        <v>451</v>
      </c>
      <c r="J4725" t="s">
        <v>10420</v>
      </c>
      <c r="K4725" t="str">
        <f>IF(COUNTIF(Customers!A:A, H4725)&gt;0, "Valid", "Invalid")</f>
        <v>Valid</v>
      </c>
      <c r="L4725" t="str">
        <f t="shared" si="365"/>
        <v>6</v>
      </c>
      <c r="M4725" t="str">
        <f t="shared" si="366"/>
        <v>2023</v>
      </c>
      <c r="N4725">
        <f t="shared" si="367"/>
        <v>178302.09</v>
      </c>
      <c r="O4725">
        <f t="shared" si="368"/>
        <v>178302.09</v>
      </c>
      <c r="P4725" t="str">
        <f t="shared" si="369"/>
        <v/>
      </c>
      <c r="Q4725" s="48" t="str">
        <f>IF(O4725="","",
   IF(OR(O4725&lt;EDA_Outlier_Analysis!$C$10, O4725&gt;EDA_Outlier_Analysis!$C$11),
      "Outlier",
      "Normal"))</f>
        <v>Normal</v>
      </c>
      <c r="R4725" t="str">
        <f>IF(P4725="","",
   IF(OR(P4725 &lt; EDA_Outlier_Analysis!$F$7, P4725 &gt; EDA_Outlier_Analysis!$F$8),
      "Outlier",
      "Normal"))</f>
        <v/>
      </c>
      <c r="S4725" t="str">
        <f>IF(N4725="","",
   IF(OR(N4725 &lt;EDA_Outlier_Analysis!$I$10, N4725 &gt; EDA_Outlier_Analysis!$I$11),
      "Outlier",
      "Normal"))</f>
        <v>Normal</v>
      </c>
    </row>
    <row r="4726" spans="1:19">
      <c r="A4726" t="s">
        <v>10421</v>
      </c>
      <c r="B4726" s="4">
        <v>45062</v>
      </c>
      <c r="C4726" s="2">
        <v>-49798.239999999998</v>
      </c>
      <c r="D4726" t="s">
        <v>840</v>
      </c>
      <c r="E4726" t="s">
        <v>864</v>
      </c>
      <c r="F4726" t="s">
        <v>10</v>
      </c>
      <c r="G4726" t="s">
        <v>31</v>
      </c>
      <c r="I4726" t="s">
        <v>987</v>
      </c>
      <c r="J4726" t="s">
        <v>10422</v>
      </c>
      <c r="K4726" t="str">
        <f>IF(COUNTIF(Customers!A:A, H4726)&gt;0, "Valid", "Invalid")</f>
        <v>Invalid</v>
      </c>
      <c r="L4726" t="str">
        <f t="shared" si="365"/>
        <v>5</v>
      </c>
      <c r="M4726" t="str">
        <f t="shared" si="366"/>
        <v>2023</v>
      </c>
      <c r="N4726">
        <f t="shared" si="367"/>
        <v>-49798.239999999998</v>
      </c>
      <c r="O4726" t="str">
        <f t="shared" si="368"/>
        <v/>
      </c>
      <c r="P4726">
        <f t="shared" si="369"/>
        <v>49798.239999999998</v>
      </c>
      <c r="Q4726" s="48" t="str">
        <f>IF(O4726="","",
   IF(OR(O4726&lt;EDA_Outlier_Analysis!$C$10, O4726&gt;EDA_Outlier_Analysis!$C$11),
      "Outlier",
      "Normal"))</f>
        <v/>
      </c>
      <c r="R4726" t="str">
        <f>IF(P4726="","",
   IF(OR(P4726 &lt; EDA_Outlier_Analysis!$F$7, P4726 &gt; EDA_Outlier_Analysis!$F$8),
      "Outlier",
      "Normal"))</f>
        <v>Normal</v>
      </c>
      <c r="S4726" t="str">
        <f>IF(N4726="","",
   IF(OR(N4726 &lt;EDA_Outlier_Analysis!$I$10, N4726 &gt; EDA_Outlier_Analysis!$I$11),
      "Outlier",
      "Normal"))</f>
        <v>Normal</v>
      </c>
    </row>
    <row r="4727" spans="1:19">
      <c r="A4727" t="s">
        <v>10423</v>
      </c>
      <c r="B4727" s="4">
        <v>45167</v>
      </c>
      <c r="C4727" s="2">
        <v>-47126.07</v>
      </c>
      <c r="D4727" t="s">
        <v>840</v>
      </c>
      <c r="E4727" t="s">
        <v>845</v>
      </c>
      <c r="F4727" t="s">
        <v>10</v>
      </c>
      <c r="G4727" t="s">
        <v>34</v>
      </c>
      <c r="I4727" t="s">
        <v>1141</v>
      </c>
      <c r="J4727" t="s">
        <v>10424</v>
      </c>
      <c r="K4727" t="str">
        <f>IF(COUNTIF(Customers!A:A, H4727)&gt;0, "Valid", "Invalid")</f>
        <v>Invalid</v>
      </c>
      <c r="L4727" t="str">
        <f t="shared" si="365"/>
        <v>8</v>
      </c>
      <c r="M4727" t="str">
        <f t="shared" si="366"/>
        <v>2023</v>
      </c>
      <c r="N4727">
        <f t="shared" si="367"/>
        <v>-47126.07</v>
      </c>
      <c r="O4727" t="str">
        <f t="shared" si="368"/>
        <v/>
      </c>
      <c r="P4727">
        <f t="shared" si="369"/>
        <v>47126.07</v>
      </c>
      <c r="Q4727" s="48" t="str">
        <f>IF(O4727="","",
   IF(OR(O4727&lt;EDA_Outlier_Analysis!$C$10, O4727&gt;EDA_Outlier_Analysis!$C$11),
      "Outlier",
      "Normal"))</f>
        <v/>
      </c>
      <c r="R4727" t="str">
        <f>IF(P4727="","",
   IF(OR(P4727 &lt; EDA_Outlier_Analysis!$F$7, P4727 &gt; EDA_Outlier_Analysis!$F$8),
      "Outlier",
      "Normal"))</f>
        <v>Normal</v>
      </c>
      <c r="S4727" t="str">
        <f>IF(N4727="","",
   IF(OR(N4727 &lt;EDA_Outlier_Analysis!$I$10, N4727 &gt; EDA_Outlier_Analysis!$I$11),
      "Outlier",
      "Normal"))</f>
        <v>Normal</v>
      </c>
    </row>
    <row r="4728" spans="1:19">
      <c r="A4728" t="s">
        <v>10425</v>
      </c>
      <c r="B4728" s="4">
        <v>44721</v>
      </c>
      <c r="C4728" s="2">
        <v>-72039.64</v>
      </c>
      <c r="D4728" t="s">
        <v>840</v>
      </c>
      <c r="E4728" t="s">
        <v>856</v>
      </c>
      <c r="F4728" t="s">
        <v>11</v>
      </c>
      <c r="G4728" t="s">
        <v>20</v>
      </c>
      <c r="I4728" t="s">
        <v>1533</v>
      </c>
      <c r="J4728" t="s">
        <v>10426</v>
      </c>
      <c r="K4728" t="str">
        <f>IF(COUNTIF(Customers!A:A, H4728)&gt;0, "Valid", "Invalid")</f>
        <v>Invalid</v>
      </c>
      <c r="L4728" t="str">
        <f t="shared" si="365"/>
        <v>6</v>
      </c>
      <c r="M4728" t="str">
        <f t="shared" si="366"/>
        <v>2022</v>
      </c>
      <c r="N4728">
        <f t="shared" si="367"/>
        <v>-72039.64</v>
      </c>
      <c r="O4728" t="str">
        <f t="shared" si="368"/>
        <v/>
      </c>
      <c r="P4728">
        <f t="shared" si="369"/>
        <v>72039.64</v>
      </c>
      <c r="Q4728" s="48" t="str">
        <f>IF(O4728="","",
   IF(OR(O4728&lt;EDA_Outlier_Analysis!$C$10, O4728&gt;EDA_Outlier_Analysis!$C$11),
      "Outlier",
      "Normal"))</f>
        <v/>
      </c>
      <c r="R4728" t="str">
        <f>IF(P4728="","",
   IF(OR(P4728 &lt; EDA_Outlier_Analysis!$F$7, P4728 &gt; EDA_Outlier_Analysis!$F$8),
      "Outlier",
      "Normal"))</f>
        <v>Outlier</v>
      </c>
      <c r="S4728" t="str">
        <f>IF(N4728="","",
   IF(OR(N4728 &lt;EDA_Outlier_Analysis!$I$10, N4728 &gt; EDA_Outlier_Analysis!$I$11),
      "Outlier",
      "Normal"))</f>
        <v>Normal</v>
      </c>
    </row>
    <row r="4729" spans="1:19">
      <c r="A4729" t="s">
        <v>10427</v>
      </c>
      <c r="B4729" s="4">
        <v>44697</v>
      </c>
      <c r="C4729" s="2">
        <v>-33609.75</v>
      </c>
      <c r="D4729" t="s">
        <v>840</v>
      </c>
      <c r="E4729" t="s">
        <v>841</v>
      </c>
      <c r="F4729" t="s">
        <v>11</v>
      </c>
      <c r="G4729" t="s">
        <v>34</v>
      </c>
      <c r="I4729" t="s">
        <v>1428</v>
      </c>
      <c r="J4729" t="s">
        <v>10428</v>
      </c>
      <c r="K4729" t="str">
        <f>IF(COUNTIF(Customers!A:A, H4729)&gt;0, "Valid", "Invalid")</f>
        <v>Invalid</v>
      </c>
      <c r="L4729" t="str">
        <f t="shared" si="365"/>
        <v>5</v>
      </c>
      <c r="M4729" t="str">
        <f t="shared" si="366"/>
        <v>2022</v>
      </c>
      <c r="N4729">
        <f t="shared" si="367"/>
        <v>-33609.75</v>
      </c>
      <c r="O4729" t="str">
        <f t="shared" si="368"/>
        <v/>
      </c>
      <c r="P4729">
        <f t="shared" si="369"/>
        <v>33609.75</v>
      </c>
      <c r="Q4729" s="48" t="str">
        <f>IF(O4729="","",
   IF(OR(O4729&lt;EDA_Outlier_Analysis!$C$10, O4729&gt;EDA_Outlier_Analysis!$C$11),
      "Outlier",
      "Normal"))</f>
        <v/>
      </c>
      <c r="R4729" t="str">
        <f>IF(P4729="","",
   IF(OR(P4729 &lt; EDA_Outlier_Analysis!$F$7, P4729 &gt; EDA_Outlier_Analysis!$F$8),
      "Outlier",
      "Normal"))</f>
        <v>Normal</v>
      </c>
      <c r="S4729" t="str">
        <f>IF(N4729="","",
   IF(OR(N4729 &lt;EDA_Outlier_Analysis!$I$10, N4729 &gt; EDA_Outlier_Analysis!$I$11),
      "Outlier",
      "Normal"))</f>
        <v>Normal</v>
      </c>
    </row>
    <row r="4730" spans="1:19">
      <c r="A4730" t="s">
        <v>10429</v>
      </c>
      <c r="B4730" s="4">
        <v>45047</v>
      </c>
      <c r="C4730" s="2">
        <v>172117.11</v>
      </c>
      <c r="D4730" t="s">
        <v>849</v>
      </c>
      <c r="E4730" t="s">
        <v>868</v>
      </c>
      <c r="F4730" t="s">
        <v>9</v>
      </c>
      <c r="G4730" t="s">
        <v>24</v>
      </c>
      <c r="H4730" t="s">
        <v>85</v>
      </c>
      <c r="J4730" t="s">
        <v>10430</v>
      </c>
      <c r="K4730" t="str">
        <f>IF(COUNTIF(Customers!A:A, H4730)&gt;0, "Valid", "Invalid")</f>
        <v>Valid</v>
      </c>
      <c r="L4730" t="str">
        <f t="shared" si="365"/>
        <v>5</v>
      </c>
      <c r="M4730" t="str">
        <f t="shared" si="366"/>
        <v>2023</v>
      </c>
      <c r="N4730">
        <f t="shared" si="367"/>
        <v>172117.11</v>
      </c>
      <c r="O4730">
        <f t="shared" si="368"/>
        <v>172117.11</v>
      </c>
      <c r="P4730" t="str">
        <f t="shared" si="369"/>
        <v/>
      </c>
      <c r="Q4730" s="48" t="str">
        <f>IF(O4730="","",
   IF(OR(O4730&lt;EDA_Outlier_Analysis!$C$10, O4730&gt;EDA_Outlier_Analysis!$C$11),
      "Outlier",
      "Normal"))</f>
        <v>Normal</v>
      </c>
      <c r="R4730" t="str">
        <f>IF(P4730="","",
   IF(OR(P4730 &lt; EDA_Outlier_Analysis!$F$7, P4730 &gt; EDA_Outlier_Analysis!$F$8),
      "Outlier",
      "Normal"))</f>
        <v/>
      </c>
      <c r="S4730" t="str">
        <f>IF(N4730="","",
   IF(OR(N4730 &lt;EDA_Outlier_Analysis!$I$10, N4730 &gt; EDA_Outlier_Analysis!$I$11),
      "Outlier",
      "Normal"))</f>
        <v>Normal</v>
      </c>
    </row>
    <row r="4731" spans="1:19">
      <c r="A4731" t="s">
        <v>10431</v>
      </c>
      <c r="B4731" s="4">
        <v>45133</v>
      </c>
      <c r="C4731" s="2">
        <v>16700.28</v>
      </c>
      <c r="D4731" t="s">
        <v>971</v>
      </c>
      <c r="E4731" t="s">
        <v>971</v>
      </c>
      <c r="F4731" t="s">
        <v>10</v>
      </c>
      <c r="G4731" t="s">
        <v>31</v>
      </c>
      <c r="J4731" t="s">
        <v>10432</v>
      </c>
      <c r="K4731" t="str">
        <f>IF(COUNTIF(Customers!A:A, H4731)&gt;0, "Valid", "Invalid")</f>
        <v>Invalid</v>
      </c>
      <c r="L4731" t="str">
        <f t="shared" si="365"/>
        <v>7</v>
      </c>
      <c r="M4731" t="str">
        <f t="shared" si="366"/>
        <v>2023</v>
      </c>
      <c r="N4731">
        <f t="shared" si="367"/>
        <v>-16700.28</v>
      </c>
      <c r="O4731" t="str">
        <f t="shared" si="368"/>
        <v/>
      </c>
      <c r="P4731" t="str">
        <f t="shared" si="369"/>
        <v/>
      </c>
      <c r="Q4731" s="48" t="str">
        <f>IF(O4731="","",
   IF(OR(O4731&lt;EDA_Outlier_Analysis!$C$10, O4731&gt;EDA_Outlier_Analysis!$C$11),
      "Outlier",
      "Normal"))</f>
        <v/>
      </c>
      <c r="R4731" t="str">
        <f>IF(P4731="","",
   IF(OR(P4731 &lt; EDA_Outlier_Analysis!$F$7, P4731 &gt; EDA_Outlier_Analysis!$F$8),
      "Outlier",
      "Normal"))</f>
        <v/>
      </c>
      <c r="S4731" t="str">
        <f>IF(N4731="","",
   IF(OR(N4731 &lt;EDA_Outlier_Analysis!$I$10, N4731 &gt; EDA_Outlier_Analysis!$I$11),
      "Outlier",
      "Normal"))</f>
        <v>Normal</v>
      </c>
    </row>
    <row r="4732" spans="1:19">
      <c r="A4732" t="s">
        <v>10433</v>
      </c>
      <c r="B4732" s="4">
        <v>44811</v>
      </c>
      <c r="C4732" s="2">
        <v>-19685.57</v>
      </c>
      <c r="D4732" t="s">
        <v>840</v>
      </c>
      <c r="E4732" t="s">
        <v>905</v>
      </c>
      <c r="F4732" t="s">
        <v>9</v>
      </c>
      <c r="G4732" t="s">
        <v>20</v>
      </c>
      <c r="I4732" t="s">
        <v>2017</v>
      </c>
      <c r="J4732" t="s">
        <v>10434</v>
      </c>
      <c r="K4732" t="str">
        <f>IF(COUNTIF(Customers!A:A, H4732)&gt;0, "Valid", "Invalid")</f>
        <v>Invalid</v>
      </c>
      <c r="L4732" t="str">
        <f t="shared" si="365"/>
        <v>9</v>
      </c>
      <c r="M4732" t="str">
        <f t="shared" si="366"/>
        <v>2022</v>
      </c>
      <c r="N4732">
        <f t="shared" si="367"/>
        <v>-19685.57</v>
      </c>
      <c r="O4732" t="str">
        <f t="shared" si="368"/>
        <v/>
      </c>
      <c r="P4732">
        <f t="shared" si="369"/>
        <v>19685.57</v>
      </c>
      <c r="Q4732" s="48" t="str">
        <f>IF(O4732="","",
   IF(OR(O4732&lt;EDA_Outlier_Analysis!$C$10, O4732&gt;EDA_Outlier_Analysis!$C$11),
      "Outlier",
      "Normal"))</f>
        <v/>
      </c>
      <c r="R4732" t="str">
        <f>IF(P4732="","",
   IF(OR(P4732 &lt; EDA_Outlier_Analysis!$F$7, P4732 &gt; EDA_Outlier_Analysis!$F$8),
      "Outlier",
      "Normal"))</f>
        <v>Outlier</v>
      </c>
      <c r="S4732" t="str">
        <f>IF(N4732="","",
   IF(OR(N4732 &lt;EDA_Outlier_Analysis!$I$10, N4732 &gt; EDA_Outlier_Analysis!$I$11),
      "Outlier",
      "Normal"))</f>
        <v>Normal</v>
      </c>
    </row>
    <row r="4733" spans="1:19">
      <c r="A4733" t="s">
        <v>10435</v>
      </c>
      <c r="B4733" s="4">
        <v>45080</v>
      </c>
      <c r="C4733" s="2">
        <v>18629.95</v>
      </c>
      <c r="D4733" t="s">
        <v>873</v>
      </c>
      <c r="E4733" t="s">
        <v>873</v>
      </c>
      <c r="F4733" t="s">
        <v>9</v>
      </c>
      <c r="G4733" t="s">
        <v>20</v>
      </c>
      <c r="J4733" t="s">
        <v>10436</v>
      </c>
      <c r="K4733" t="str">
        <f>IF(COUNTIF(Customers!A:A, H4733)&gt;0, "Valid", "Invalid")</f>
        <v>Invalid</v>
      </c>
      <c r="L4733" t="str">
        <f t="shared" si="365"/>
        <v>6</v>
      </c>
      <c r="M4733" t="str">
        <f t="shared" si="366"/>
        <v>2023</v>
      </c>
      <c r="N4733">
        <f t="shared" si="367"/>
        <v>-18629.95</v>
      </c>
      <c r="O4733" t="str">
        <f t="shared" si="368"/>
        <v/>
      </c>
      <c r="P4733" t="str">
        <f t="shared" si="369"/>
        <v/>
      </c>
      <c r="Q4733" s="48" t="str">
        <f>IF(O4733="","",
   IF(OR(O4733&lt;EDA_Outlier_Analysis!$C$10, O4733&gt;EDA_Outlier_Analysis!$C$11),
      "Outlier",
      "Normal"))</f>
        <v/>
      </c>
      <c r="R4733" t="str">
        <f>IF(P4733="","",
   IF(OR(P4733 &lt; EDA_Outlier_Analysis!$F$7, P4733 &gt; EDA_Outlier_Analysis!$F$8),
      "Outlier",
      "Normal"))</f>
        <v/>
      </c>
      <c r="S4733" t="str">
        <f>IF(N4733="","",
   IF(OR(N4733 &lt;EDA_Outlier_Analysis!$I$10, N4733 &gt; EDA_Outlier_Analysis!$I$11),
      "Outlier",
      "Normal"))</f>
        <v>Normal</v>
      </c>
    </row>
    <row r="4734" spans="1:19">
      <c r="A4734" t="s">
        <v>10437</v>
      </c>
      <c r="B4734" s="4">
        <v>45175</v>
      </c>
      <c r="C4734" s="2">
        <v>-51225.919999999998</v>
      </c>
      <c r="D4734" t="s">
        <v>840</v>
      </c>
      <c r="E4734" t="s">
        <v>905</v>
      </c>
      <c r="F4734" t="s">
        <v>11</v>
      </c>
      <c r="G4734" t="s">
        <v>31</v>
      </c>
      <c r="I4734" t="s">
        <v>2969</v>
      </c>
      <c r="J4734" t="s">
        <v>10438</v>
      </c>
      <c r="K4734" t="str">
        <f>IF(COUNTIF(Customers!A:A, H4734)&gt;0, "Valid", "Invalid")</f>
        <v>Invalid</v>
      </c>
      <c r="L4734" t="str">
        <f t="shared" si="365"/>
        <v>9</v>
      </c>
      <c r="M4734" t="str">
        <f t="shared" si="366"/>
        <v>2023</v>
      </c>
      <c r="N4734">
        <f t="shared" si="367"/>
        <v>-51225.919999999998</v>
      </c>
      <c r="O4734" t="str">
        <f t="shared" si="368"/>
        <v/>
      </c>
      <c r="P4734">
        <f t="shared" si="369"/>
        <v>51225.919999999998</v>
      </c>
      <c r="Q4734" s="48" t="str">
        <f>IF(O4734="","",
   IF(OR(O4734&lt;EDA_Outlier_Analysis!$C$10, O4734&gt;EDA_Outlier_Analysis!$C$11),
      "Outlier",
      "Normal"))</f>
        <v/>
      </c>
      <c r="R4734" t="str">
        <f>IF(P4734="","",
   IF(OR(P4734 &lt; EDA_Outlier_Analysis!$F$7, P4734 &gt; EDA_Outlier_Analysis!$F$8),
      "Outlier",
      "Normal"))</f>
        <v>Normal</v>
      </c>
      <c r="S4734" t="str">
        <f>IF(N4734="","",
   IF(OR(N4734 &lt;EDA_Outlier_Analysis!$I$10, N4734 &gt; EDA_Outlier_Analysis!$I$11),
      "Outlier",
      "Normal"))</f>
        <v>Normal</v>
      </c>
    </row>
    <row r="4735" spans="1:19">
      <c r="A4735" t="s">
        <v>10439</v>
      </c>
      <c r="B4735" s="4">
        <v>44593</v>
      </c>
      <c r="C4735" s="2">
        <v>-23223.96</v>
      </c>
      <c r="D4735" t="s">
        <v>840</v>
      </c>
      <c r="E4735" t="s">
        <v>841</v>
      </c>
      <c r="F4735" t="s">
        <v>10</v>
      </c>
      <c r="G4735" t="s">
        <v>31</v>
      </c>
      <c r="I4735" t="s">
        <v>1035</v>
      </c>
      <c r="J4735" t="s">
        <v>10440</v>
      </c>
      <c r="K4735" t="str">
        <f>IF(COUNTIF(Customers!A:A, H4735)&gt;0, "Valid", "Invalid")</f>
        <v>Invalid</v>
      </c>
      <c r="L4735" t="str">
        <f t="shared" si="365"/>
        <v>2</v>
      </c>
      <c r="M4735" t="str">
        <f t="shared" si="366"/>
        <v>2022</v>
      </c>
      <c r="N4735">
        <f t="shared" si="367"/>
        <v>-23223.96</v>
      </c>
      <c r="O4735" t="str">
        <f t="shared" si="368"/>
        <v/>
      </c>
      <c r="P4735">
        <f t="shared" si="369"/>
        <v>23223.96</v>
      </c>
      <c r="Q4735" s="48" t="str">
        <f>IF(O4735="","",
   IF(OR(O4735&lt;EDA_Outlier_Analysis!$C$10, O4735&gt;EDA_Outlier_Analysis!$C$11),
      "Outlier",
      "Normal"))</f>
        <v/>
      </c>
      <c r="R4735" t="str">
        <f>IF(P4735="","",
   IF(OR(P4735 &lt; EDA_Outlier_Analysis!$F$7, P4735 &gt; EDA_Outlier_Analysis!$F$8),
      "Outlier",
      "Normal"))</f>
        <v>Outlier</v>
      </c>
      <c r="S4735" t="str">
        <f>IF(N4735="","",
   IF(OR(N4735 &lt;EDA_Outlier_Analysis!$I$10, N4735 &gt; EDA_Outlier_Analysis!$I$11),
      "Outlier",
      "Normal"))</f>
        <v>Normal</v>
      </c>
    </row>
    <row r="4736" spans="1:19">
      <c r="A4736" t="s">
        <v>10441</v>
      </c>
      <c r="B4736" s="4">
        <v>44621</v>
      </c>
      <c r="C4736" s="2">
        <v>-58317.24</v>
      </c>
      <c r="D4736" t="s">
        <v>840</v>
      </c>
      <c r="E4736" t="s">
        <v>845</v>
      </c>
      <c r="F4736" t="s">
        <v>9</v>
      </c>
      <c r="G4736" t="s">
        <v>34</v>
      </c>
      <c r="I4736" t="s">
        <v>865</v>
      </c>
      <c r="J4736" t="s">
        <v>10442</v>
      </c>
      <c r="K4736" t="str">
        <f>IF(COUNTIF(Customers!A:A, H4736)&gt;0, "Valid", "Invalid")</f>
        <v>Invalid</v>
      </c>
      <c r="L4736" t="str">
        <f t="shared" si="365"/>
        <v>3</v>
      </c>
      <c r="M4736" t="str">
        <f t="shared" si="366"/>
        <v>2022</v>
      </c>
      <c r="N4736">
        <f t="shared" si="367"/>
        <v>-58317.24</v>
      </c>
      <c r="O4736" t="str">
        <f t="shared" si="368"/>
        <v/>
      </c>
      <c r="P4736">
        <f t="shared" si="369"/>
        <v>58317.24</v>
      </c>
      <c r="Q4736" s="48" t="str">
        <f>IF(O4736="","",
   IF(OR(O4736&lt;EDA_Outlier_Analysis!$C$10, O4736&gt;EDA_Outlier_Analysis!$C$11),
      "Outlier",
      "Normal"))</f>
        <v/>
      </c>
      <c r="R4736" t="str">
        <f>IF(P4736="","",
   IF(OR(P4736 &lt; EDA_Outlier_Analysis!$F$7, P4736 &gt; EDA_Outlier_Analysis!$F$8),
      "Outlier",
      "Normal"))</f>
        <v>Outlier</v>
      </c>
      <c r="S4736" t="str">
        <f>IF(N4736="","",
   IF(OR(N4736 &lt;EDA_Outlier_Analysis!$I$10, N4736 &gt; EDA_Outlier_Analysis!$I$11),
      "Outlier",
      "Normal"))</f>
        <v>Normal</v>
      </c>
    </row>
    <row r="4737" spans="1:19">
      <c r="A4737" t="s">
        <v>10443</v>
      </c>
      <c r="B4737" s="4">
        <v>45137</v>
      </c>
      <c r="C4737" s="2">
        <v>129332.53</v>
      </c>
      <c r="D4737" t="s">
        <v>849</v>
      </c>
      <c r="E4737" t="s">
        <v>868</v>
      </c>
      <c r="F4737" t="s">
        <v>11</v>
      </c>
      <c r="G4737" t="s">
        <v>20</v>
      </c>
      <c r="H4737" t="s">
        <v>349</v>
      </c>
      <c r="J4737" t="s">
        <v>10444</v>
      </c>
      <c r="K4737" t="str">
        <f>IF(COUNTIF(Customers!A:A, H4737)&gt;0, "Valid", "Invalid")</f>
        <v>Valid</v>
      </c>
      <c r="L4737" t="str">
        <f t="shared" si="365"/>
        <v>7</v>
      </c>
      <c r="M4737" t="str">
        <f t="shared" si="366"/>
        <v>2023</v>
      </c>
      <c r="N4737">
        <f t="shared" si="367"/>
        <v>129332.53</v>
      </c>
      <c r="O4737">
        <f t="shared" si="368"/>
        <v>129332.53</v>
      </c>
      <c r="P4737" t="str">
        <f t="shared" si="369"/>
        <v/>
      </c>
      <c r="Q4737" s="48" t="str">
        <f>IF(O4737="","",
   IF(OR(O4737&lt;EDA_Outlier_Analysis!$C$10, O4737&gt;EDA_Outlier_Analysis!$C$11),
      "Outlier",
      "Normal"))</f>
        <v>Normal</v>
      </c>
      <c r="R4737" t="str">
        <f>IF(P4737="","",
   IF(OR(P4737 &lt; EDA_Outlier_Analysis!$F$7, P4737 &gt; EDA_Outlier_Analysis!$F$8),
      "Outlier",
      "Normal"))</f>
        <v/>
      </c>
      <c r="S4737" t="str">
        <f>IF(N4737="","",
   IF(OR(N4737 &lt;EDA_Outlier_Analysis!$I$10, N4737 &gt; EDA_Outlier_Analysis!$I$11),
      "Outlier",
      "Normal"))</f>
        <v>Normal</v>
      </c>
    </row>
    <row r="4738" spans="1:19">
      <c r="A4738" t="s">
        <v>10445</v>
      </c>
      <c r="B4738" s="4">
        <v>45211</v>
      </c>
      <c r="C4738" s="2">
        <v>-32919.99</v>
      </c>
      <c r="D4738" t="s">
        <v>840</v>
      </c>
      <c r="E4738" t="s">
        <v>845</v>
      </c>
      <c r="F4738" t="s">
        <v>11</v>
      </c>
      <c r="G4738" t="s">
        <v>24</v>
      </c>
      <c r="I4738" t="s">
        <v>1435</v>
      </c>
      <c r="J4738" t="s">
        <v>10446</v>
      </c>
      <c r="K4738" t="str">
        <f>IF(COUNTIF(Customers!A:A, H4738)&gt;0, "Valid", "Invalid")</f>
        <v>Invalid</v>
      </c>
      <c r="L4738" t="str">
        <f t="shared" si="365"/>
        <v>10</v>
      </c>
      <c r="M4738" t="str">
        <f t="shared" si="366"/>
        <v>2023</v>
      </c>
      <c r="N4738">
        <f t="shared" si="367"/>
        <v>-32919.99</v>
      </c>
      <c r="O4738" t="str">
        <f t="shared" si="368"/>
        <v/>
      </c>
      <c r="P4738">
        <f t="shared" si="369"/>
        <v>32919.99</v>
      </c>
      <c r="Q4738" s="48" t="str">
        <f>IF(O4738="","",
   IF(OR(O4738&lt;EDA_Outlier_Analysis!$C$10, O4738&gt;EDA_Outlier_Analysis!$C$11),
      "Outlier",
      "Normal"))</f>
        <v/>
      </c>
      <c r="R4738" t="str">
        <f>IF(P4738="","",
   IF(OR(P4738 &lt; EDA_Outlier_Analysis!$F$7, P4738 &gt; EDA_Outlier_Analysis!$F$8),
      "Outlier",
      "Normal"))</f>
        <v>Normal</v>
      </c>
      <c r="S4738" t="str">
        <f>IF(N4738="","",
   IF(OR(N4738 &lt;EDA_Outlier_Analysis!$I$10, N4738 &gt; EDA_Outlier_Analysis!$I$11),
      "Outlier",
      "Normal"))</f>
        <v>Normal</v>
      </c>
    </row>
    <row r="4739" spans="1:19">
      <c r="A4739" t="s">
        <v>10447</v>
      </c>
      <c r="B4739" s="4">
        <v>44651</v>
      </c>
      <c r="C4739" s="2">
        <v>-15403.86</v>
      </c>
      <c r="D4739" t="s">
        <v>840</v>
      </c>
      <c r="E4739" t="s">
        <v>905</v>
      </c>
      <c r="F4739" t="s">
        <v>10</v>
      </c>
      <c r="G4739" t="s">
        <v>31</v>
      </c>
      <c r="I4739" t="s">
        <v>1415</v>
      </c>
      <c r="J4739" t="s">
        <v>10448</v>
      </c>
      <c r="K4739" t="str">
        <f>IF(COUNTIF(Customers!A:A, H4739)&gt;0, "Valid", "Invalid")</f>
        <v>Invalid</v>
      </c>
      <c r="L4739" t="str">
        <f t="shared" ref="L4739:L4802" si="370">TEXT(B4739,"m")</f>
        <v>3</v>
      </c>
      <c r="M4739" t="str">
        <f t="shared" ref="M4739:M4802" si="371">TEXT(B4739,"yyyy")</f>
        <v>2022</v>
      </c>
      <c r="N4739">
        <f t="shared" ref="N4739:N4802" si="372">IF(D4739="Revenue",C4739,-ABS(C4739))</f>
        <v>-15403.86</v>
      </c>
      <c r="O4739" t="str">
        <f t="shared" ref="O4739:O4802" si="373">IF(D4739="Revenue", C4739, "")</f>
        <v/>
      </c>
      <c r="P4739">
        <f t="shared" ref="P4739:P4802" si="374">IF(D4739="Expense", ABS(C4739), "")</f>
        <v>15403.86</v>
      </c>
      <c r="Q4739" s="48" t="str">
        <f>IF(O4739="","",
   IF(OR(O4739&lt;EDA_Outlier_Analysis!$C$10, O4739&gt;EDA_Outlier_Analysis!$C$11),
      "Outlier",
      "Normal"))</f>
        <v/>
      </c>
      <c r="R4739" t="str">
        <f>IF(P4739="","",
   IF(OR(P4739 &lt; EDA_Outlier_Analysis!$F$7, P4739 &gt; EDA_Outlier_Analysis!$F$8),
      "Outlier",
      "Normal"))</f>
        <v>Outlier</v>
      </c>
      <c r="S4739" t="str">
        <f>IF(N4739="","",
   IF(OR(N4739 &lt;EDA_Outlier_Analysis!$I$10, N4739 &gt; EDA_Outlier_Analysis!$I$11),
      "Outlier",
      "Normal"))</f>
        <v>Normal</v>
      </c>
    </row>
    <row r="4740" spans="1:19">
      <c r="A4740" t="s">
        <v>10449</v>
      </c>
      <c r="B4740" s="4">
        <v>44619</v>
      </c>
      <c r="C4740" s="2">
        <v>-22691.32</v>
      </c>
      <c r="D4740" t="s">
        <v>840</v>
      </c>
      <c r="E4740" t="s">
        <v>864</v>
      </c>
      <c r="F4740" t="s">
        <v>10</v>
      </c>
      <c r="G4740" t="s">
        <v>31</v>
      </c>
      <c r="I4740" t="s">
        <v>3081</v>
      </c>
      <c r="J4740" t="s">
        <v>10450</v>
      </c>
      <c r="K4740" t="str">
        <f>IF(COUNTIF(Customers!A:A, H4740)&gt;0, "Valid", "Invalid")</f>
        <v>Invalid</v>
      </c>
      <c r="L4740" t="str">
        <f t="shared" si="370"/>
        <v>2</v>
      </c>
      <c r="M4740" t="str">
        <f t="shared" si="371"/>
        <v>2022</v>
      </c>
      <c r="N4740">
        <f t="shared" si="372"/>
        <v>-22691.32</v>
      </c>
      <c r="O4740" t="str">
        <f t="shared" si="373"/>
        <v/>
      </c>
      <c r="P4740">
        <f t="shared" si="374"/>
        <v>22691.32</v>
      </c>
      <c r="Q4740" s="48" t="str">
        <f>IF(O4740="","",
   IF(OR(O4740&lt;EDA_Outlier_Analysis!$C$10, O4740&gt;EDA_Outlier_Analysis!$C$11),
      "Outlier",
      "Normal"))</f>
        <v/>
      </c>
      <c r="R4740" t="str">
        <f>IF(P4740="","",
   IF(OR(P4740 &lt; EDA_Outlier_Analysis!$F$7, P4740 &gt; EDA_Outlier_Analysis!$F$8),
      "Outlier",
      "Normal"))</f>
        <v>Outlier</v>
      </c>
      <c r="S4740" t="str">
        <f>IF(N4740="","",
   IF(OR(N4740 &lt;EDA_Outlier_Analysis!$I$10, N4740 &gt; EDA_Outlier_Analysis!$I$11),
      "Outlier",
      "Normal"))</f>
        <v>Normal</v>
      </c>
    </row>
    <row r="4741" spans="1:19">
      <c r="A4741" t="s">
        <v>10451</v>
      </c>
      <c r="B4741" s="4">
        <v>45052</v>
      </c>
      <c r="C4741" s="2">
        <v>-51864.25</v>
      </c>
      <c r="D4741" t="s">
        <v>840</v>
      </c>
      <c r="E4741" t="s">
        <v>841</v>
      </c>
      <c r="F4741" t="s">
        <v>11</v>
      </c>
      <c r="G4741" t="s">
        <v>20</v>
      </c>
      <c r="I4741" t="s">
        <v>1080</v>
      </c>
      <c r="J4741" t="s">
        <v>10452</v>
      </c>
      <c r="K4741" t="str">
        <f>IF(COUNTIF(Customers!A:A, H4741)&gt;0, "Valid", "Invalid")</f>
        <v>Invalid</v>
      </c>
      <c r="L4741" t="str">
        <f t="shared" si="370"/>
        <v>5</v>
      </c>
      <c r="M4741" t="str">
        <f t="shared" si="371"/>
        <v>2023</v>
      </c>
      <c r="N4741">
        <f t="shared" si="372"/>
        <v>-51864.25</v>
      </c>
      <c r="O4741" t="str">
        <f t="shared" si="373"/>
        <v/>
      </c>
      <c r="P4741">
        <f t="shared" si="374"/>
        <v>51864.25</v>
      </c>
      <c r="Q4741" s="48" t="str">
        <f>IF(O4741="","",
   IF(OR(O4741&lt;EDA_Outlier_Analysis!$C$10, O4741&gt;EDA_Outlier_Analysis!$C$11),
      "Outlier",
      "Normal"))</f>
        <v/>
      </c>
      <c r="R4741" t="str">
        <f>IF(P4741="","",
   IF(OR(P4741 &lt; EDA_Outlier_Analysis!$F$7, P4741 &gt; EDA_Outlier_Analysis!$F$8),
      "Outlier",
      "Normal"))</f>
        <v>Normal</v>
      </c>
      <c r="S4741" t="str">
        <f>IF(N4741="","",
   IF(OR(N4741 &lt;EDA_Outlier_Analysis!$I$10, N4741 &gt; EDA_Outlier_Analysis!$I$11),
      "Outlier",
      "Normal"))</f>
        <v>Normal</v>
      </c>
    </row>
    <row r="4742" spans="1:19">
      <c r="A4742" t="s">
        <v>10453</v>
      </c>
      <c r="B4742" s="4">
        <v>44872</v>
      </c>
      <c r="C4742" s="2">
        <v>147956.69</v>
      </c>
      <c r="D4742" t="s">
        <v>849</v>
      </c>
      <c r="E4742" t="s">
        <v>868</v>
      </c>
      <c r="F4742" t="s">
        <v>9</v>
      </c>
      <c r="G4742" t="s">
        <v>20</v>
      </c>
      <c r="H4742" t="s">
        <v>179</v>
      </c>
      <c r="J4742" t="s">
        <v>10454</v>
      </c>
      <c r="K4742" t="str">
        <f>IF(COUNTIF(Customers!A:A, H4742)&gt;0, "Valid", "Invalid")</f>
        <v>Valid</v>
      </c>
      <c r="L4742" t="str">
        <f t="shared" si="370"/>
        <v>11</v>
      </c>
      <c r="M4742" t="str">
        <f t="shared" si="371"/>
        <v>2022</v>
      </c>
      <c r="N4742">
        <f t="shared" si="372"/>
        <v>147956.69</v>
      </c>
      <c r="O4742">
        <f t="shared" si="373"/>
        <v>147956.69</v>
      </c>
      <c r="P4742" t="str">
        <f t="shared" si="374"/>
        <v/>
      </c>
      <c r="Q4742" s="48" t="str">
        <f>IF(O4742="","",
   IF(OR(O4742&lt;EDA_Outlier_Analysis!$C$10, O4742&gt;EDA_Outlier_Analysis!$C$11),
      "Outlier",
      "Normal"))</f>
        <v>Normal</v>
      </c>
      <c r="R4742" t="str">
        <f>IF(P4742="","",
   IF(OR(P4742 &lt; EDA_Outlier_Analysis!$F$7, P4742 &gt; EDA_Outlier_Analysis!$F$8),
      "Outlier",
      "Normal"))</f>
        <v/>
      </c>
      <c r="S4742" t="str">
        <f>IF(N4742="","",
   IF(OR(N4742 &lt;EDA_Outlier_Analysis!$I$10, N4742 &gt; EDA_Outlier_Analysis!$I$11),
      "Outlier",
      "Normal"))</f>
        <v>Normal</v>
      </c>
    </row>
    <row r="4743" spans="1:19">
      <c r="A4743" t="s">
        <v>10455</v>
      </c>
      <c r="B4743" s="4">
        <v>44647</v>
      </c>
      <c r="C4743" s="2">
        <v>-66651.58</v>
      </c>
      <c r="D4743" t="s">
        <v>840</v>
      </c>
      <c r="E4743" t="s">
        <v>856</v>
      </c>
      <c r="F4743" t="s">
        <v>11</v>
      </c>
      <c r="G4743" t="s">
        <v>20</v>
      </c>
      <c r="I4743" t="s">
        <v>1340</v>
      </c>
      <c r="J4743" t="s">
        <v>10456</v>
      </c>
      <c r="K4743" t="str">
        <f>IF(COUNTIF(Customers!A:A, H4743)&gt;0, "Valid", "Invalid")</f>
        <v>Invalid</v>
      </c>
      <c r="L4743" t="str">
        <f t="shared" si="370"/>
        <v>3</v>
      </c>
      <c r="M4743" t="str">
        <f t="shared" si="371"/>
        <v>2022</v>
      </c>
      <c r="N4743">
        <f t="shared" si="372"/>
        <v>-66651.58</v>
      </c>
      <c r="O4743" t="str">
        <f t="shared" si="373"/>
        <v/>
      </c>
      <c r="P4743">
        <f t="shared" si="374"/>
        <v>66651.58</v>
      </c>
      <c r="Q4743" s="48" t="str">
        <f>IF(O4743="","",
   IF(OR(O4743&lt;EDA_Outlier_Analysis!$C$10, O4743&gt;EDA_Outlier_Analysis!$C$11),
      "Outlier",
      "Normal"))</f>
        <v/>
      </c>
      <c r="R4743" t="str">
        <f>IF(P4743="","",
   IF(OR(P4743 &lt; EDA_Outlier_Analysis!$F$7, P4743 &gt; EDA_Outlier_Analysis!$F$8),
      "Outlier",
      "Normal"))</f>
        <v>Outlier</v>
      </c>
      <c r="S4743" t="str">
        <f>IF(N4743="","",
   IF(OR(N4743 &lt;EDA_Outlier_Analysis!$I$10, N4743 &gt; EDA_Outlier_Analysis!$I$11),
      "Outlier",
      "Normal"))</f>
        <v>Normal</v>
      </c>
    </row>
    <row r="4744" spans="1:19">
      <c r="A4744" t="s">
        <v>10457</v>
      </c>
      <c r="B4744" s="4">
        <v>44802</v>
      </c>
      <c r="C4744" s="2">
        <v>219929.82</v>
      </c>
      <c r="D4744" t="s">
        <v>849</v>
      </c>
      <c r="E4744" t="s">
        <v>868</v>
      </c>
      <c r="F4744" t="s">
        <v>10</v>
      </c>
      <c r="G4744" t="s">
        <v>24</v>
      </c>
      <c r="H4744" t="s">
        <v>32</v>
      </c>
      <c r="J4744" t="s">
        <v>10458</v>
      </c>
      <c r="K4744" t="str">
        <f>IF(COUNTIF(Customers!A:A, H4744)&gt;0, "Valid", "Invalid")</f>
        <v>Valid</v>
      </c>
      <c r="L4744" t="str">
        <f t="shared" si="370"/>
        <v>8</v>
      </c>
      <c r="M4744" t="str">
        <f t="shared" si="371"/>
        <v>2022</v>
      </c>
      <c r="N4744">
        <f t="shared" si="372"/>
        <v>219929.82</v>
      </c>
      <c r="O4744">
        <f t="shared" si="373"/>
        <v>219929.82</v>
      </c>
      <c r="P4744" t="str">
        <f t="shared" si="374"/>
        <v/>
      </c>
      <c r="Q4744" s="48" t="str">
        <f>IF(O4744="","",
   IF(OR(O4744&lt;EDA_Outlier_Analysis!$C$10, O4744&gt;EDA_Outlier_Analysis!$C$11),
      "Outlier",
      "Normal"))</f>
        <v>Normal</v>
      </c>
      <c r="R4744" t="str">
        <f>IF(P4744="","",
   IF(OR(P4744 &lt; EDA_Outlier_Analysis!$F$7, P4744 &gt; EDA_Outlier_Analysis!$F$8),
      "Outlier",
      "Normal"))</f>
        <v/>
      </c>
      <c r="S4744" t="str">
        <f>IF(N4744="","",
   IF(OR(N4744 &lt;EDA_Outlier_Analysis!$I$10, N4744 &gt; EDA_Outlier_Analysis!$I$11),
      "Outlier",
      "Normal"))</f>
        <v>Normal</v>
      </c>
    </row>
    <row r="4745" spans="1:19">
      <c r="A4745" t="s">
        <v>10459</v>
      </c>
      <c r="B4745" s="4">
        <v>45170</v>
      </c>
      <c r="C4745" s="2">
        <v>48597.45</v>
      </c>
      <c r="D4745" t="s">
        <v>849</v>
      </c>
      <c r="E4745" t="s">
        <v>853</v>
      </c>
      <c r="F4745" t="s">
        <v>10</v>
      </c>
      <c r="G4745" t="s">
        <v>24</v>
      </c>
      <c r="H4745" t="s">
        <v>753</v>
      </c>
      <c r="J4745" t="s">
        <v>10460</v>
      </c>
      <c r="K4745" t="str">
        <f>IF(COUNTIF(Customers!A:A, H4745)&gt;0, "Valid", "Invalid")</f>
        <v>Valid</v>
      </c>
      <c r="L4745" t="str">
        <f t="shared" si="370"/>
        <v>9</v>
      </c>
      <c r="M4745" t="str">
        <f t="shared" si="371"/>
        <v>2023</v>
      </c>
      <c r="N4745">
        <f t="shared" si="372"/>
        <v>48597.45</v>
      </c>
      <c r="O4745">
        <f t="shared" si="373"/>
        <v>48597.45</v>
      </c>
      <c r="P4745" t="str">
        <f t="shared" si="374"/>
        <v/>
      </c>
      <c r="Q4745" s="48" t="str">
        <f>IF(O4745="","",
   IF(OR(O4745&lt;EDA_Outlier_Analysis!$C$10, O4745&gt;EDA_Outlier_Analysis!$C$11),
      "Outlier",
      "Normal"))</f>
        <v>Normal</v>
      </c>
      <c r="R4745" t="str">
        <f>IF(P4745="","",
   IF(OR(P4745 &lt; EDA_Outlier_Analysis!$F$7, P4745 &gt; EDA_Outlier_Analysis!$F$8),
      "Outlier",
      "Normal"))</f>
        <v/>
      </c>
      <c r="S4745" t="str">
        <f>IF(N4745="","",
   IF(OR(N4745 &lt;EDA_Outlier_Analysis!$I$10, N4745 &gt; EDA_Outlier_Analysis!$I$11),
      "Outlier",
      "Normal"))</f>
        <v>Normal</v>
      </c>
    </row>
    <row r="4746" spans="1:19">
      <c r="A4746" t="s">
        <v>10461</v>
      </c>
      <c r="B4746" s="4">
        <v>44576</v>
      </c>
      <c r="C4746" s="2">
        <v>151109.95000000001</v>
      </c>
      <c r="D4746" t="s">
        <v>849</v>
      </c>
      <c r="E4746" t="s">
        <v>853</v>
      </c>
      <c r="F4746" t="s">
        <v>10</v>
      </c>
      <c r="G4746" t="s">
        <v>24</v>
      </c>
      <c r="H4746" t="s">
        <v>325</v>
      </c>
      <c r="J4746" t="s">
        <v>10462</v>
      </c>
      <c r="K4746" t="str">
        <f>IF(COUNTIF(Customers!A:A, H4746)&gt;0, "Valid", "Invalid")</f>
        <v>Valid</v>
      </c>
      <c r="L4746" t="str">
        <f t="shared" si="370"/>
        <v>1</v>
      </c>
      <c r="M4746" t="str">
        <f t="shared" si="371"/>
        <v>2022</v>
      </c>
      <c r="N4746">
        <f t="shared" si="372"/>
        <v>151109.95000000001</v>
      </c>
      <c r="O4746">
        <f t="shared" si="373"/>
        <v>151109.95000000001</v>
      </c>
      <c r="P4746" t="str">
        <f t="shared" si="374"/>
        <v/>
      </c>
      <c r="Q4746" s="48" t="str">
        <f>IF(O4746="","",
   IF(OR(O4746&lt;EDA_Outlier_Analysis!$C$10, O4746&gt;EDA_Outlier_Analysis!$C$11),
      "Outlier",
      "Normal"))</f>
        <v>Normal</v>
      </c>
      <c r="R4746" t="str">
        <f>IF(P4746="","",
   IF(OR(P4746 &lt; EDA_Outlier_Analysis!$F$7, P4746 &gt; EDA_Outlier_Analysis!$F$8),
      "Outlier",
      "Normal"))</f>
        <v/>
      </c>
      <c r="S4746" t="str">
        <f>IF(N4746="","",
   IF(OR(N4746 &lt;EDA_Outlier_Analysis!$I$10, N4746 &gt; EDA_Outlier_Analysis!$I$11),
      "Outlier",
      "Normal"))</f>
        <v>Normal</v>
      </c>
    </row>
    <row r="4747" spans="1:19">
      <c r="A4747" t="s">
        <v>10463</v>
      </c>
      <c r="B4747" s="4">
        <v>44978</v>
      </c>
      <c r="C4747" s="2">
        <v>194648.34</v>
      </c>
      <c r="D4747" t="s">
        <v>849</v>
      </c>
      <c r="E4747" t="s">
        <v>868</v>
      </c>
      <c r="F4747" t="s">
        <v>10</v>
      </c>
      <c r="G4747" t="s">
        <v>20</v>
      </c>
      <c r="H4747" t="s">
        <v>127</v>
      </c>
      <c r="J4747" t="s">
        <v>10464</v>
      </c>
      <c r="K4747" t="str">
        <f>IF(COUNTIF(Customers!A:A, H4747)&gt;0, "Valid", "Invalid")</f>
        <v>Valid</v>
      </c>
      <c r="L4747" t="str">
        <f t="shared" si="370"/>
        <v>2</v>
      </c>
      <c r="M4747" t="str">
        <f t="shared" si="371"/>
        <v>2023</v>
      </c>
      <c r="N4747">
        <f t="shared" si="372"/>
        <v>194648.34</v>
      </c>
      <c r="O4747">
        <f t="shared" si="373"/>
        <v>194648.34</v>
      </c>
      <c r="P4747" t="str">
        <f t="shared" si="374"/>
        <v/>
      </c>
      <c r="Q4747" s="48" t="str">
        <f>IF(O4747="","",
   IF(OR(O4747&lt;EDA_Outlier_Analysis!$C$10, O4747&gt;EDA_Outlier_Analysis!$C$11),
      "Outlier",
      "Normal"))</f>
        <v>Normal</v>
      </c>
      <c r="R4747" t="str">
        <f>IF(P4747="","",
   IF(OR(P4747 &lt; EDA_Outlier_Analysis!$F$7, P4747 &gt; EDA_Outlier_Analysis!$F$8),
      "Outlier",
      "Normal"))</f>
        <v/>
      </c>
      <c r="S4747" t="str">
        <f>IF(N4747="","",
   IF(OR(N4747 &lt;EDA_Outlier_Analysis!$I$10, N4747 &gt; EDA_Outlier_Analysis!$I$11),
      "Outlier",
      "Normal"))</f>
        <v>Normal</v>
      </c>
    </row>
    <row r="4748" spans="1:19">
      <c r="A4748" t="s">
        <v>10465</v>
      </c>
      <c r="B4748" s="4">
        <v>44891</v>
      </c>
      <c r="C4748" s="2">
        <v>107064.76</v>
      </c>
      <c r="D4748" t="s">
        <v>849</v>
      </c>
      <c r="E4748" t="s">
        <v>850</v>
      </c>
      <c r="F4748" t="s">
        <v>10</v>
      </c>
      <c r="G4748" t="s">
        <v>31</v>
      </c>
      <c r="H4748" t="s">
        <v>327</v>
      </c>
      <c r="J4748" t="s">
        <v>10466</v>
      </c>
      <c r="K4748" t="str">
        <f>IF(COUNTIF(Customers!A:A, H4748)&gt;0, "Valid", "Invalid")</f>
        <v>Valid</v>
      </c>
      <c r="L4748" t="str">
        <f t="shared" si="370"/>
        <v>11</v>
      </c>
      <c r="M4748" t="str">
        <f t="shared" si="371"/>
        <v>2022</v>
      </c>
      <c r="N4748">
        <f t="shared" si="372"/>
        <v>107064.76</v>
      </c>
      <c r="O4748">
        <f t="shared" si="373"/>
        <v>107064.76</v>
      </c>
      <c r="P4748" t="str">
        <f t="shared" si="374"/>
        <v/>
      </c>
      <c r="Q4748" s="48" t="str">
        <f>IF(O4748="","",
   IF(OR(O4748&lt;EDA_Outlier_Analysis!$C$10, O4748&gt;EDA_Outlier_Analysis!$C$11),
      "Outlier",
      "Normal"))</f>
        <v>Normal</v>
      </c>
      <c r="R4748" t="str">
        <f>IF(P4748="","",
   IF(OR(P4748 &lt; EDA_Outlier_Analysis!$F$7, P4748 &gt; EDA_Outlier_Analysis!$F$8),
      "Outlier",
      "Normal"))</f>
        <v/>
      </c>
      <c r="S4748" t="str">
        <f>IF(N4748="","",
   IF(OR(N4748 &lt;EDA_Outlier_Analysis!$I$10, N4748 &gt; EDA_Outlier_Analysis!$I$11),
      "Outlier",
      "Normal"))</f>
        <v>Normal</v>
      </c>
    </row>
    <row r="4749" spans="1:19">
      <c r="A4749" t="s">
        <v>10467</v>
      </c>
      <c r="B4749" s="4">
        <v>44926</v>
      </c>
      <c r="C4749" s="2">
        <v>-32499.96</v>
      </c>
      <c r="D4749" t="s">
        <v>840</v>
      </c>
      <c r="E4749" t="s">
        <v>905</v>
      </c>
      <c r="F4749" t="s">
        <v>11</v>
      </c>
      <c r="G4749" t="s">
        <v>31</v>
      </c>
      <c r="I4749" t="s">
        <v>2544</v>
      </c>
      <c r="J4749" t="s">
        <v>10468</v>
      </c>
      <c r="K4749" t="str">
        <f>IF(COUNTIF(Customers!A:A, H4749)&gt;0, "Valid", "Invalid")</f>
        <v>Invalid</v>
      </c>
      <c r="L4749" t="str">
        <f t="shared" si="370"/>
        <v>12</v>
      </c>
      <c r="M4749" t="str">
        <f t="shared" si="371"/>
        <v>2022</v>
      </c>
      <c r="N4749">
        <f t="shared" si="372"/>
        <v>-32499.96</v>
      </c>
      <c r="O4749" t="str">
        <f t="shared" si="373"/>
        <v/>
      </c>
      <c r="P4749">
        <f t="shared" si="374"/>
        <v>32499.96</v>
      </c>
      <c r="Q4749" s="48" t="str">
        <f>IF(O4749="","",
   IF(OR(O4749&lt;EDA_Outlier_Analysis!$C$10, O4749&gt;EDA_Outlier_Analysis!$C$11),
      "Outlier",
      "Normal"))</f>
        <v/>
      </c>
      <c r="R4749" t="str">
        <f>IF(P4749="","",
   IF(OR(P4749 &lt; EDA_Outlier_Analysis!$F$7, P4749 &gt; EDA_Outlier_Analysis!$F$8),
      "Outlier",
      "Normal"))</f>
        <v>Normal</v>
      </c>
      <c r="S4749" t="str">
        <f>IF(N4749="","",
   IF(OR(N4749 &lt;EDA_Outlier_Analysis!$I$10, N4749 &gt; EDA_Outlier_Analysis!$I$11),
      "Outlier",
      "Normal"))</f>
        <v>Normal</v>
      </c>
    </row>
    <row r="4750" spans="1:19">
      <c r="A4750" t="s">
        <v>10469</v>
      </c>
      <c r="B4750" s="4">
        <v>45122</v>
      </c>
      <c r="C4750" s="2">
        <v>169506.67</v>
      </c>
      <c r="D4750" t="s">
        <v>849</v>
      </c>
      <c r="E4750" t="s">
        <v>850</v>
      </c>
      <c r="F4750" t="s">
        <v>10</v>
      </c>
      <c r="G4750" t="s">
        <v>31</v>
      </c>
      <c r="H4750" t="s">
        <v>549</v>
      </c>
      <c r="J4750" t="s">
        <v>10470</v>
      </c>
      <c r="K4750" t="str">
        <f>IF(COUNTIF(Customers!A:A, H4750)&gt;0, "Valid", "Invalid")</f>
        <v>Valid</v>
      </c>
      <c r="L4750" t="str">
        <f t="shared" si="370"/>
        <v>7</v>
      </c>
      <c r="M4750" t="str">
        <f t="shared" si="371"/>
        <v>2023</v>
      </c>
      <c r="N4750">
        <f t="shared" si="372"/>
        <v>169506.67</v>
      </c>
      <c r="O4750">
        <f t="shared" si="373"/>
        <v>169506.67</v>
      </c>
      <c r="P4750" t="str">
        <f t="shared" si="374"/>
        <v/>
      </c>
      <c r="Q4750" s="48" t="str">
        <f>IF(O4750="","",
   IF(OR(O4750&lt;EDA_Outlier_Analysis!$C$10, O4750&gt;EDA_Outlier_Analysis!$C$11),
      "Outlier",
      "Normal"))</f>
        <v>Normal</v>
      </c>
      <c r="R4750" t="str">
        <f>IF(P4750="","",
   IF(OR(P4750 &lt; EDA_Outlier_Analysis!$F$7, P4750 &gt; EDA_Outlier_Analysis!$F$8),
      "Outlier",
      "Normal"))</f>
        <v/>
      </c>
      <c r="S4750" t="str">
        <f>IF(N4750="","",
   IF(OR(N4750 &lt;EDA_Outlier_Analysis!$I$10, N4750 &gt; EDA_Outlier_Analysis!$I$11),
      "Outlier",
      "Normal"))</f>
        <v>Normal</v>
      </c>
    </row>
    <row r="4751" spans="1:19">
      <c r="A4751" t="s">
        <v>10471</v>
      </c>
      <c r="B4751" s="4">
        <v>44945</v>
      </c>
      <c r="C4751" s="2">
        <v>121474.69</v>
      </c>
      <c r="D4751" t="s">
        <v>849</v>
      </c>
      <c r="E4751" t="s">
        <v>853</v>
      </c>
      <c r="F4751" t="s">
        <v>10</v>
      </c>
      <c r="G4751" t="s">
        <v>24</v>
      </c>
      <c r="H4751" t="s">
        <v>561</v>
      </c>
      <c r="J4751" t="s">
        <v>10472</v>
      </c>
      <c r="K4751" t="str">
        <f>IF(COUNTIF(Customers!A:A, H4751)&gt;0, "Valid", "Invalid")</f>
        <v>Valid</v>
      </c>
      <c r="L4751" t="str">
        <f t="shared" si="370"/>
        <v>1</v>
      </c>
      <c r="M4751" t="str">
        <f t="shared" si="371"/>
        <v>2023</v>
      </c>
      <c r="N4751">
        <f t="shared" si="372"/>
        <v>121474.69</v>
      </c>
      <c r="O4751">
        <f t="shared" si="373"/>
        <v>121474.69</v>
      </c>
      <c r="P4751" t="str">
        <f t="shared" si="374"/>
        <v/>
      </c>
      <c r="Q4751" s="48" t="str">
        <f>IF(O4751="","",
   IF(OR(O4751&lt;EDA_Outlier_Analysis!$C$10, O4751&gt;EDA_Outlier_Analysis!$C$11),
      "Outlier",
      "Normal"))</f>
        <v>Normal</v>
      </c>
      <c r="R4751" t="str">
        <f>IF(P4751="","",
   IF(OR(P4751 &lt; EDA_Outlier_Analysis!$F$7, P4751 &gt; EDA_Outlier_Analysis!$F$8),
      "Outlier",
      "Normal"))</f>
        <v/>
      </c>
      <c r="S4751" t="str">
        <f>IF(N4751="","",
   IF(OR(N4751 &lt;EDA_Outlier_Analysis!$I$10, N4751 &gt; EDA_Outlier_Analysis!$I$11),
      "Outlier",
      "Normal"))</f>
        <v>Normal</v>
      </c>
    </row>
    <row r="4752" spans="1:19">
      <c r="A4752" t="s">
        <v>10473</v>
      </c>
      <c r="B4752" s="4">
        <v>45057</v>
      </c>
      <c r="C4752" s="2">
        <v>-57568.83</v>
      </c>
      <c r="D4752" t="s">
        <v>840</v>
      </c>
      <c r="E4752" t="s">
        <v>905</v>
      </c>
      <c r="F4752" t="s">
        <v>9</v>
      </c>
      <c r="G4752" t="s">
        <v>20</v>
      </c>
      <c r="I4752" t="s">
        <v>2105</v>
      </c>
      <c r="J4752" t="s">
        <v>10474</v>
      </c>
      <c r="K4752" t="str">
        <f>IF(COUNTIF(Customers!A:A, H4752)&gt;0, "Valid", "Invalid")</f>
        <v>Invalid</v>
      </c>
      <c r="L4752" t="str">
        <f t="shared" si="370"/>
        <v>5</v>
      </c>
      <c r="M4752" t="str">
        <f t="shared" si="371"/>
        <v>2023</v>
      </c>
      <c r="N4752">
        <f t="shared" si="372"/>
        <v>-57568.83</v>
      </c>
      <c r="O4752" t="str">
        <f t="shared" si="373"/>
        <v/>
      </c>
      <c r="P4752">
        <f t="shared" si="374"/>
        <v>57568.83</v>
      </c>
      <c r="Q4752" s="48" t="str">
        <f>IF(O4752="","",
   IF(OR(O4752&lt;EDA_Outlier_Analysis!$C$10, O4752&gt;EDA_Outlier_Analysis!$C$11),
      "Outlier",
      "Normal"))</f>
        <v/>
      </c>
      <c r="R4752" t="str">
        <f>IF(P4752="","",
   IF(OR(P4752 &lt; EDA_Outlier_Analysis!$F$7, P4752 &gt; EDA_Outlier_Analysis!$F$8),
      "Outlier",
      "Normal"))</f>
        <v>Outlier</v>
      </c>
      <c r="S4752" t="str">
        <f>IF(N4752="","",
   IF(OR(N4752 &lt;EDA_Outlier_Analysis!$I$10, N4752 &gt; EDA_Outlier_Analysis!$I$11),
      "Outlier",
      "Normal"))</f>
        <v>Normal</v>
      </c>
    </row>
    <row r="4753" spans="1:19">
      <c r="A4753" t="s">
        <v>10475</v>
      </c>
      <c r="B4753" s="4">
        <v>44890</v>
      </c>
      <c r="C4753" s="2">
        <v>21849.05</v>
      </c>
      <c r="D4753" t="s">
        <v>1345</v>
      </c>
      <c r="E4753" t="s">
        <v>1345</v>
      </c>
      <c r="F4753" t="s">
        <v>9</v>
      </c>
      <c r="G4753" t="s">
        <v>34</v>
      </c>
      <c r="J4753" t="s">
        <v>10476</v>
      </c>
      <c r="K4753" t="str">
        <f>IF(COUNTIF(Customers!A:A, H4753)&gt;0, "Valid", "Invalid")</f>
        <v>Invalid</v>
      </c>
      <c r="L4753" t="str">
        <f t="shared" si="370"/>
        <v>11</v>
      </c>
      <c r="M4753" t="str">
        <f t="shared" si="371"/>
        <v>2022</v>
      </c>
      <c r="N4753">
        <f t="shared" si="372"/>
        <v>-21849.05</v>
      </c>
      <c r="O4753" t="str">
        <f t="shared" si="373"/>
        <v/>
      </c>
      <c r="P4753" t="str">
        <f t="shared" si="374"/>
        <v/>
      </c>
      <c r="Q4753" s="48" t="str">
        <f>IF(O4753="","",
   IF(OR(O4753&lt;EDA_Outlier_Analysis!$C$10, O4753&gt;EDA_Outlier_Analysis!$C$11),
      "Outlier",
      "Normal"))</f>
        <v/>
      </c>
      <c r="R4753" t="str">
        <f>IF(P4753="","",
   IF(OR(P4753 &lt; EDA_Outlier_Analysis!$F$7, P4753 &gt; EDA_Outlier_Analysis!$F$8),
      "Outlier",
      "Normal"))</f>
        <v/>
      </c>
      <c r="S4753" t="str">
        <f>IF(N4753="","",
   IF(OR(N4753 &lt;EDA_Outlier_Analysis!$I$10, N4753 &gt; EDA_Outlier_Analysis!$I$11),
      "Outlier",
      "Normal"))</f>
        <v>Normal</v>
      </c>
    </row>
    <row r="4754" spans="1:19">
      <c r="A4754" t="s">
        <v>10477</v>
      </c>
      <c r="B4754" s="4">
        <v>44982</v>
      </c>
      <c r="C4754" s="2">
        <v>222926.31</v>
      </c>
      <c r="D4754" t="s">
        <v>849</v>
      </c>
      <c r="E4754" t="s">
        <v>853</v>
      </c>
      <c r="F4754" t="s">
        <v>10</v>
      </c>
      <c r="G4754" t="s">
        <v>31</v>
      </c>
      <c r="H4754" t="s">
        <v>497</v>
      </c>
      <c r="J4754" t="s">
        <v>10478</v>
      </c>
      <c r="K4754" t="str">
        <f>IF(COUNTIF(Customers!A:A, H4754)&gt;0, "Valid", "Invalid")</f>
        <v>Valid</v>
      </c>
      <c r="L4754" t="str">
        <f t="shared" si="370"/>
        <v>2</v>
      </c>
      <c r="M4754" t="str">
        <f t="shared" si="371"/>
        <v>2023</v>
      </c>
      <c r="N4754">
        <f t="shared" si="372"/>
        <v>222926.31</v>
      </c>
      <c r="O4754">
        <f t="shared" si="373"/>
        <v>222926.31</v>
      </c>
      <c r="P4754" t="str">
        <f t="shared" si="374"/>
        <v/>
      </c>
      <c r="Q4754" s="48" t="str">
        <f>IF(O4754="","",
   IF(OR(O4754&lt;EDA_Outlier_Analysis!$C$10, O4754&gt;EDA_Outlier_Analysis!$C$11),
      "Outlier",
      "Normal"))</f>
        <v>Normal</v>
      </c>
      <c r="R4754" t="str">
        <f>IF(P4754="","",
   IF(OR(P4754 &lt; EDA_Outlier_Analysis!$F$7, P4754 &gt; EDA_Outlier_Analysis!$F$8),
      "Outlier",
      "Normal"))</f>
        <v/>
      </c>
      <c r="S4754" t="str">
        <f>IF(N4754="","",
   IF(OR(N4754 &lt;EDA_Outlier_Analysis!$I$10, N4754 &gt; EDA_Outlier_Analysis!$I$11),
      "Outlier",
      "Normal"))</f>
        <v>Normal</v>
      </c>
    </row>
    <row r="4755" spans="1:19">
      <c r="A4755" t="s">
        <v>10479</v>
      </c>
      <c r="B4755" s="4">
        <v>45270</v>
      </c>
      <c r="C4755" s="2">
        <v>247039.86</v>
      </c>
      <c r="D4755" t="s">
        <v>849</v>
      </c>
      <c r="E4755" t="s">
        <v>850</v>
      </c>
      <c r="F4755" t="s">
        <v>11</v>
      </c>
      <c r="G4755" t="s">
        <v>31</v>
      </c>
      <c r="H4755" t="s">
        <v>143</v>
      </c>
      <c r="J4755" t="s">
        <v>10480</v>
      </c>
      <c r="K4755" t="str">
        <f>IF(COUNTIF(Customers!A:A, H4755)&gt;0, "Valid", "Invalid")</f>
        <v>Valid</v>
      </c>
      <c r="L4755" t="str">
        <f t="shared" si="370"/>
        <v>12</v>
      </c>
      <c r="M4755" t="str">
        <f t="shared" si="371"/>
        <v>2023</v>
      </c>
      <c r="N4755">
        <f t="shared" si="372"/>
        <v>247039.86</v>
      </c>
      <c r="O4755">
        <f t="shared" si="373"/>
        <v>247039.86</v>
      </c>
      <c r="P4755" t="str">
        <f t="shared" si="374"/>
        <v/>
      </c>
      <c r="Q4755" s="48" t="str">
        <f>IF(O4755="","",
   IF(OR(O4755&lt;EDA_Outlier_Analysis!$C$10, O4755&gt;EDA_Outlier_Analysis!$C$11),
      "Outlier",
      "Normal"))</f>
        <v>Normal</v>
      </c>
      <c r="R4755" t="str">
        <f>IF(P4755="","",
   IF(OR(P4755 &lt; EDA_Outlier_Analysis!$F$7, P4755 &gt; EDA_Outlier_Analysis!$F$8),
      "Outlier",
      "Normal"))</f>
        <v/>
      </c>
      <c r="S4755" t="str">
        <f>IF(N4755="","",
   IF(OR(N4755 &lt;EDA_Outlier_Analysis!$I$10, N4755 &gt; EDA_Outlier_Analysis!$I$11),
      "Outlier",
      "Normal"))</f>
        <v>Normal</v>
      </c>
    </row>
    <row r="4756" spans="1:19">
      <c r="A4756" t="s">
        <v>10481</v>
      </c>
      <c r="B4756" s="4">
        <v>44791</v>
      </c>
      <c r="C4756" s="2">
        <v>-31526.59</v>
      </c>
      <c r="D4756" t="s">
        <v>840</v>
      </c>
      <c r="E4756" t="s">
        <v>845</v>
      </c>
      <c r="F4756" t="s">
        <v>11</v>
      </c>
      <c r="G4756" t="s">
        <v>34</v>
      </c>
      <c r="I4756" t="s">
        <v>1394</v>
      </c>
      <c r="J4756" t="s">
        <v>10482</v>
      </c>
      <c r="K4756" t="str">
        <f>IF(COUNTIF(Customers!A:A, H4756)&gt;0, "Valid", "Invalid")</f>
        <v>Invalid</v>
      </c>
      <c r="L4756" t="str">
        <f t="shared" si="370"/>
        <v>8</v>
      </c>
      <c r="M4756" t="str">
        <f t="shared" si="371"/>
        <v>2022</v>
      </c>
      <c r="N4756">
        <f t="shared" si="372"/>
        <v>-31526.59</v>
      </c>
      <c r="O4756" t="str">
        <f t="shared" si="373"/>
        <v/>
      </c>
      <c r="P4756">
        <f t="shared" si="374"/>
        <v>31526.59</v>
      </c>
      <c r="Q4756" s="48" t="str">
        <f>IF(O4756="","",
   IF(OR(O4756&lt;EDA_Outlier_Analysis!$C$10, O4756&gt;EDA_Outlier_Analysis!$C$11),
      "Outlier",
      "Normal"))</f>
        <v/>
      </c>
      <c r="R4756" t="str">
        <f>IF(P4756="","",
   IF(OR(P4756 &lt; EDA_Outlier_Analysis!$F$7, P4756 &gt; EDA_Outlier_Analysis!$F$8),
      "Outlier",
      "Normal"))</f>
        <v>Normal</v>
      </c>
      <c r="S4756" t="str">
        <f>IF(N4756="","",
   IF(OR(N4756 &lt;EDA_Outlier_Analysis!$I$10, N4756 &gt; EDA_Outlier_Analysis!$I$11),
      "Outlier",
      "Normal"))</f>
        <v>Normal</v>
      </c>
    </row>
    <row r="4757" spans="1:19">
      <c r="A4757" t="s">
        <v>10483</v>
      </c>
      <c r="B4757" s="4">
        <v>44784</v>
      </c>
      <c r="C4757" s="2">
        <v>208154.4</v>
      </c>
      <c r="D4757" t="s">
        <v>849</v>
      </c>
      <c r="E4757" t="s">
        <v>850</v>
      </c>
      <c r="F4757" t="s">
        <v>9</v>
      </c>
      <c r="G4757" t="s">
        <v>20</v>
      </c>
      <c r="H4757" t="s">
        <v>311</v>
      </c>
      <c r="J4757" t="s">
        <v>10484</v>
      </c>
      <c r="K4757" t="str">
        <f>IF(COUNTIF(Customers!A:A, H4757)&gt;0, "Valid", "Invalid")</f>
        <v>Valid</v>
      </c>
      <c r="L4757" t="str">
        <f t="shared" si="370"/>
        <v>8</v>
      </c>
      <c r="M4757" t="str">
        <f t="shared" si="371"/>
        <v>2022</v>
      </c>
      <c r="N4757">
        <f t="shared" si="372"/>
        <v>208154.4</v>
      </c>
      <c r="O4757">
        <f t="shared" si="373"/>
        <v>208154.4</v>
      </c>
      <c r="P4757" t="str">
        <f t="shared" si="374"/>
        <v/>
      </c>
      <c r="Q4757" s="48" t="str">
        <f>IF(O4757="","",
   IF(OR(O4757&lt;EDA_Outlier_Analysis!$C$10, O4757&gt;EDA_Outlier_Analysis!$C$11),
      "Outlier",
      "Normal"))</f>
        <v>Normal</v>
      </c>
      <c r="R4757" t="str">
        <f>IF(P4757="","",
   IF(OR(P4757 &lt; EDA_Outlier_Analysis!$F$7, P4757 &gt; EDA_Outlier_Analysis!$F$8),
      "Outlier",
      "Normal"))</f>
        <v/>
      </c>
      <c r="S4757" t="str">
        <f>IF(N4757="","",
   IF(OR(N4757 &lt;EDA_Outlier_Analysis!$I$10, N4757 &gt; EDA_Outlier_Analysis!$I$11),
      "Outlier",
      "Normal"))</f>
        <v>Normal</v>
      </c>
    </row>
    <row r="4758" spans="1:19">
      <c r="A4758" t="s">
        <v>10485</v>
      </c>
      <c r="B4758" s="4">
        <v>45222</v>
      </c>
      <c r="C4758" s="2">
        <v>83993.64</v>
      </c>
      <c r="D4758" t="s">
        <v>849</v>
      </c>
      <c r="E4758" t="s">
        <v>850</v>
      </c>
      <c r="F4758" t="s">
        <v>9</v>
      </c>
      <c r="G4758" t="s">
        <v>20</v>
      </c>
      <c r="H4758" t="s">
        <v>99</v>
      </c>
      <c r="J4758" t="s">
        <v>10486</v>
      </c>
      <c r="K4758" t="str">
        <f>IF(COUNTIF(Customers!A:A, H4758)&gt;0, "Valid", "Invalid")</f>
        <v>Valid</v>
      </c>
      <c r="L4758" t="str">
        <f t="shared" si="370"/>
        <v>10</v>
      </c>
      <c r="M4758" t="str">
        <f t="shared" si="371"/>
        <v>2023</v>
      </c>
      <c r="N4758">
        <f t="shared" si="372"/>
        <v>83993.64</v>
      </c>
      <c r="O4758">
        <f t="shared" si="373"/>
        <v>83993.64</v>
      </c>
      <c r="P4758" t="str">
        <f t="shared" si="374"/>
        <v/>
      </c>
      <c r="Q4758" s="48" t="str">
        <f>IF(O4758="","",
   IF(OR(O4758&lt;EDA_Outlier_Analysis!$C$10, O4758&gt;EDA_Outlier_Analysis!$C$11),
      "Outlier",
      "Normal"))</f>
        <v>Normal</v>
      </c>
      <c r="R4758" t="str">
        <f>IF(P4758="","",
   IF(OR(P4758 &lt; EDA_Outlier_Analysis!$F$7, P4758 &gt; EDA_Outlier_Analysis!$F$8),
      "Outlier",
      "Normal"))</f>
        <v/>
      </c>
      <c r="S4758" t="str">
        <f>IF(N4758="","",
   IF(OR(N4758 &lt;EDA_Outlier_Analysis!$I$10, N4758 &gt; EDA_Outlier_Analysis!$I$11),
      "Outlier",
      "Normal"))</f>
        <v>Normal</v>
      </c>
    </row>
    <row r="4759" spans="1:19">
      <c r="A4759" t="s">
        <v>10487</v>
      </c>
      <c r="B4759" s="4">
        <v>44610</v>
      </c>
      <c r="C4759" s="2">
        <v>-2000</v>
      </c>
      <c r="D4759" t="s">
        <v>840</v>
      </c>
      <c r="E4759" t="s">
        <v>905</v>
      </c>
      <c r="F4759" t="s">
        <v>11</v>
      </c>
      <c r="G4759" t="s">
        <v>24</v>
      </c>
      <c r="I4759" t="s">
        <v>2914</v>
      </c>
      <c r="J4759" t="s">
        <v>10488</v>
      </c>
      <c r="K4759" t="str">
        <f>IF(COUNTIF(Customers!A:A, H4759)&gt;0, "Valid", "Invalid")</f>
        <v>Invalid</v>
      </c>
      <c r="L4759" t="str">
        <f t="shared" si="370"/>
        <v>2</v>
      </c>
      <c r="M4759" t="str">
        <f t="shared" si="371"/>
        <v>2022</v>
      </c>
      <c r="N4759">
        <f t="shared" si="372"/>
        <v>-2000</v>
      </c>
      <c r="O4759" t="str">
        <f t="shared" si="373"/>
        <v/>
      </c>
      <c r="P4759">
        <f t="shared" si="374"/>
        <v>2000</v>
      </c>
      <c r="Q4759" s="48" t="str">
        <f>IF(O4759="","",
   IF(OR(O4759&lt;EDA_Outlier_Analysis!$C$10, O4759&gt;EDA_Outlier_Analysis!$C$11),
      "Outlier",
      "Normal"))</f>
        <v/>
      </c>
      <c r="R4759" t="str">
        <f>IF(P4759="","",
   IF(OR(P4759 &lt; EDA_Outlier_Analysis!$F$7, P4759 &gt; EDA_Outlier_Analysis!$F$8),
      "Outlier",
      "Normal"))</f>
        <v>Outlier</v>
      </c>
      <c r="S4759" t="str">
        <f>IF(N4759="","",
   IF(OR(N4759 &lt;EDA_Outlier_Analysis!$I$10, N4759 &gt; EDA_Outlier_Analysis!$I$11),
      "Outlier",
      "Normal"))</f>
        <v>Normal</v>
      </c>
    </row>
    <row r="4760" spans="1:19">
      <c r="A4760" t="s">
        <v>10489</v>
      </c>
      <c r="B4760" s="4">
        <v>45259</v>
      </c>
      <c r="C4760" s="2">
        <v>-32632.73</v>
      </c>
      <c r="D4760" t="s">
        <v>840</v>
      </c>
      <c r="E4760" t="s">
        <v>905</v>
      </c>
      <c r="F4760" t="s">
        <v>11</v>
      </c>
      <c r="G4760" t="s">
        <v>34</v>
      </c>
      <c r="I4760" t="s">
        <v>1453</v>
      </c>
      <c r="J4760" t="s">
        <v>10490</v>
      </c>
      <c r="K4760" t="str">
        <f>IF(COUNTIF(Customers!A:A, H4760)&gt;0, "Valid", "Invalid")</f>
        <v>Invalid</v>
      </c>
      <c r="L4760" t="str">
        <f t="shared" si="370"/>
        <v>11</v>
      </c>
      <c r="M4760" t="str">
        <f t="shared" si="371"/>
        <v>2023</v>
      </c>
      <c r="N4760">
        <f t="shared" si="372"/>
        <v>-32632.73</v>
      </c>
      <c r="O4760" t="str">
        <f t="shared" si="373"/>
        <v/>
      </c>
      <c r="P4760">
        <f t="shared" si="374"/>
        <v>32632.73</v>
      </c>
      <c r="Q4760" s="48" t="str">
        <f>IF(O4760="","",
   IF(OR(O4760&lt;EDA_Outlier_Analysis!$C$10, O4760&gt;EDA_Outlier_Analysis!$C$11),
      "Outlier",
      "Normal"))</f>
        <v/>
      </c>
      <c r="R4760" t="str">
        <f>IF(P4760="","",
   IF(OR(P4760 &lt; EDA_Outlier_Analysis!$F$7, P4760 &gt; EDA_Outlier_Analysis!$F$8),
      "Outlier",
      "Normal"))</f>
        <v>Normal</v>
      </c>
      <c r="S4760" t="str">
        <f>IF(N4760="","",
   IF(OR(N4760 &lt;EDA_Outlier_Analysis!$I$10, N4760 &gt; EDA_Outlier_Analysis!$I$11),
      "Outlier",
      "Normal"))</f>
        <v>Normal</v>
      </c>
    </row>
    <row r="4761" spans="1:19">
      <c r="A4761" t="s">
        <v>10491</v>
      </c>
      <c r="B4761" s="4">
        <v>45172</v>
      </c>
      <c r="C4761" s="2">
        <v>139529.60999999999</v>
      </c>
      <c r="D4761" t="s">
        <v>849</v>
      </c>
      <c r="E4761" t="s">
        <v>868</v>
      </c>
      <c r="F4761" t="s">
        <v>9</v>
      </c>
      <c r="G4761" t="s">
        <v>34</v>
      </c>
      <c r="H4761" t="s">
        <v>469</v>
      </c>
      <c r="J4761" t="s">
        <v>10492</v>
      </c>
      <c r="K4761" t="str">
        <f>IF(COUNTIF(Customers!A:A, H4761)&gt;0, "Valid", "Invalid")</f>
        <v>Valid</v>
      </c>
      <c r="L4761" t="str">
        <f t="shared" si="370"/>
        <v>9</v>
      </c>
      <c r="M4761" t="str">
        <f t="shared" si="371"/>
        <v>2023</v>
      </c>
      <c r="N4761">
        <f t="shared" si="372"/>
        <v>139529.60999999999</v>
      </c>
      <c r="O4761">
        <f t="shared" si="373"/>
        <v>139529.60999999999</v>
      </c>
      <c r="P4761" t="str">
        <f t="shared" si="374"/>
        <v/>
      </c>
      <c r="Q4761" s="48" t="str">
        <f>IF(O4761="","",
   IF(OR(O4761&lt;EDA_Outlier_Analysis!$C$10, O4761&gt;EDA_Outlier_Analysis!$C$11),
      "Outlier",
      "Normal"))</f>
        <v>Normal</v>
      </c>
      <c r="R4761" t="str">
        <f>IF(P4761="","",
   IF(OR(P4761 &lt; EDA_Outlier_Analysis!$F$7, P4761 &gt; EDA_Outlier_Analysis!$F$8),
      "Outlier",
      "Normal"))</f>
        <v/>
      </c>
      <c r="S4761" t="str">
        <f>IF(N4761="","",
   IF(OR(N4761 &lt;EDA_Outlier_Analysis!$I$10, N4761 &gt; EDA_Outlier_Analysis!$I$11),
      "Outlier",
      "Normal"))</f>
        <v>Normal</v>
      </c>
    </row>
    <row r="4762" spans="1:19">
      <c r="A4762" t="s">
        <v>10493</v>
      </c>
      <c r="B4762" s="4">
        <v>45058</v>
      </c>
      <c r="C4762" s="2">
        <v>241641.92</v>
      </c>
      <c r="D4762" t="s">
        <v>849</v>
      </c>
      <c r="E4762" t="s">
        <v>850</v>
      </c>
      <c r="F4762" t="s">
        <v>10</v>
      </c>
      <c r="G4762" t="s">
        <v>31</v>
      </c>
      <c r="H4762" t="s">
        <v>289</v>
      </c>
      <c r="J4762" t="s">
        <v>10494</v>
      </c>
      <c r="K4762" t="str">
        <f>IF(COUNTIF(Customers!A:A, H4762)&gt;0, "Valid", "Invalid")</f>
        <v>Valid</v>
      </c>
      <c r="L4762" t="str">
        <f t="shared" si="370"/>
        <v>5</v>
      </c>
      <c r="M4762" t="str">
        <f t="shared" si="371"/>
        <v>2023</v>
      </c>
      <c r="N4762">
        <f t="shared" si="372"/>
        <v>241641.92</v>
      </c>
      <c r="O4762">
        <f t="shared" si="373"/>
        <v>241641.92</v>
      </c>
      <c r="P4762" t="str">
        <f t="shared" si="374"/>
        <v/>
      </c>
      <c r="Q4762" s="48" t="str">
        <f>IF(O4762="","",
   IF(OR(O4762&lt;EDA_Outlier_Analysis!$C$10, O4762&gt;EDA_Outlier_Analysis!$C$11),
      "Outlier",
      "Normal"))</f>
        <v>Normal</v>
      </c>
      <c r="R4762" t="str">
        <f>IF(P4762="","",
   IF(OR(P4762 &lt; EDA_Outlier_Analysis!$F$7, P4762 &gt; EDA_Outlier_Analysis!$F$8),
      "Outlier",
      "Normal"))</f>
        <v/>
      </c>
      <c r="S4762" t="str">
        <f>IF(N4762="","",
   IF(OR(N4762 &lt;EDA_Outlier_Analysis!$I$10, N4762 &gt; EDA_Outlier_Analysis!$I$11),
      "Outlier",
      "Normal"))</f>
        <v>Normal</v>
      </c>
    </row>
    <row r="4763" spans="1:19">
      <c r="A4763" t="s">
        <v>10495</v>
      </c>
      <c r="B4763" s="4">
        <v>45131</v>
      </c>
      <c r="C4763" s="2">
        <v>-37520.17</v>
      </c>
      <c r="D4763" t="s">
        <v>840</v>
      </c>
      <c r="E4763" t="s">
        <v>905</v>
      </c>
      <c r="F4763" t="s">
        <v>10</v>
      </c>
      <c r="G4763" t="s">
        <v>34</v>
      </c>
      <c r="I4763" t="s">
        <v>4371</v>
      </c>
      <c r="J4763" t="s">
        <v>10496</v>
      </c>
      <c r="K4763" t="str">
        <f>IF(COUNTIF(Customers!A:A, H4763)&gt;0, "Valid", "Invalid")</f>
        <v>Invalid</v>
      </c>
      <c r="L4763" t="str">
        <f t="shared" si="370"/>
        <v>7</v>
      </c>
      <c r="M4763" t="str">
        <f t="shared" si="371"/>
        <v>2023</v>
      </c>
      <c r="N4763">
        <f t="shared" si="372"/>
        <v>-37520.17</v>
      </c>
      <c r="O4763" t="str">
        <f t="shared" si="373"/>
        <v/>
      </c>
      <c r="P4763">
        <f t="shared" si="374"/>
        <v>37520.17</v>
      </c>
      <c r="Q4763" s="48" t="str">
        <f>IF(O4763="","",
   IF(OR(O4763&lt;EDA_Outlier_Analysis!$C$10, O4763&gt;EDA_Outlier_Analysis!$C$11),
      "Outlier",
      "Normal"))</f>
        <v/>
      </c>
      <c r="R4763" t="str">
        <f>IF(P4763="","",
   IF(OR(P4763 &lt; EDA_Outlier_Analysis!$F$7, P4763 &gt; EDA_Outlier_Analysis!$F$8),
      "Outlier",
      "Normal"))</f>
        <v>Normal</v>
      </c>
      <c r="S4763" t="str">
        <f>IF(N4763="","",
   IF(OR(N4763 &lt;EDA_Outlier_Analysis!$I$10, N4763 &gt; EDA_Outlier_Analysis!$I$11),
      "Outlier",
      "Normal"))</f>
        <v>Normal</v>
      </c>
    </row>
    <row r="4764" spans="1:19">
      <c r="A4764" t="s">
        <v>10497</v>
      </c>
      <c r="B4764" s="4">
        <v>44854</v>
      </c>
      <c r="C4764" s="2">
        <v>-20131.53</v>
      </c>
      <c r="D4764" t="s">
        <v>840</v>
      </c>
      <c r="E4764" t="s">
        <v>856</v>
      </c>
      <c r="F4764" t="s">
        <v>9</v>
      </c>
      <c r="G4764" t="s">
        <v>31</v>
      </c>
      <c r="I4764" t="s">
        <v>1505</v>
      </c>
      <c r="J4764" t="s">
        <v>10498</v>
      </c>
      <c r="K4764" t="str">
        <f>IF(COUNTIF(Customers!A:A, H4764)&gt;0, "Valid", "Invalid")</f>
        <v>Invalid</v>
      </c>
      <c r="L4764" t="str">
        <f t="shared" si="370"/>
        <v>10</v>
      </c>
      <c r="M4764" t="str">
        <f t="shared" si="371"/>
        <v>2022</v>
      </c>
      <c r="N4764">
        <f t="shared" si="372"/>
        <v>-20131.53</v>
      </c>
      <c r="O4764" t="str">
        <f t="shared" si="373"/>
        <v/>
      </c>
      <c r="P4764">
        <f t="shared" si="374"/>
        <v>20131.53</v>
      </c>
      <c r="Q4764" s="48" t="str">
        <f>IF(O4764="","",
   IF(OR(O4764&lt;EDA_Outlier_Analysis!$C$10, O4764&gt;EDA_Outlier_Analysis!$C$11),
      "Outlier",
      "Normal"))</f>
        <v/>
      </c>
      <c r="R4764" t="str">
        <f>IF(P4764="","",
   IF(OR(P4764 &lt; EDA_Outlier_Analysis!$F$7, P4764 &gt; EDA_Outlier_Analysis!$F$8),
      "Outlier",
      "Normal"))</f>
        <v>Outlier</v>
      </c>
      <c r="S4764" t="str">
        <f>IF(N4764="","",
   IF(OR(N4764 &lt;EDA_Outlier_Analysis!$I$10, N4764 &gt; EDA_Outlier_Analysis!$I$11),
      "Outlier",
      "Normal"))</f>
        <v>Normal</v>
      </c>
    </row>
    <row r="4765" spans="1:19">
      <c r="A4765" t="s">
        <v>10499</v>
      </c>
      <c r="B4765" s="4">
        <v>45167</v>
      </c>
      <c r="C4765" s="2">
        <v>130557.78</v>
      </c>
      <c r="D4765" t="s">
        <v>849</v>
      </c>
      <c r="E4765" t="s">
        <v>850</v>
      </c>
      <c r="F4765" t="s">
        <v>11</v>
      </c>
      <c r="G4765" t="s">
        <v>31</v>
      </c>
      <c r="H4765" t="s">
        <v>583</v>
      </c>
      <c r="J4765" t="s">
        <v>10500</v>
      </c>
      <c r="K4765" t="str">
        <f>IF(COUNTIF(Customers!A:A, H4765)&gt;0, "Valid", "Invalid")</f>
        <v>Valid</v>
      </c>
      <c r="L4765" t="str">
        <f t="shared" si="370"/>
        <v>8</v>
      </c>
      <c r="M4765" t="str">
        <f t="shared" si="371"/>
        <v>2023</v>
      </c>
      <c r="N4765">
        <f t="shared" si="372"/>
        <v>130557.78</v>
      </c>
      <c r="O4765">
        <f t="shared" si="373"/>
        <v>130557.78</v>
      </c>
      <c r="P4765" t="str">
        <f t="shared" si="374"/>
        <v/>
      </c>
      <c r="Q4765" s="48" t="str">
        <f>IF(O4765="","",
   IF(OR(O4765&lt;EDA_Outlier_Analysis!$C$10, O4765&gt;EDA_Outlier_Analysis!$C$11),
      "Outlier",
      "Normal"))</f>
        <v>Normal</v>
      </c>
      <c r="R4765" t="str">
        <f>IF(P4765="","",
   IF(OR(P4765 &lt; EDA_Outlier_Analysis!$F$7, P4765 &gt; EDA_Outlier_Analysis!$F$8),
      "Outlier",
      "Normal"))</f>
        <v/>
      </c>
      <c r="S4765" t="str">
        <f>IF(N4765="","",
   IF(OR(N4765 &lt;EDA_Outlier_Analysis!$I$10, N4765 &gt; EDA_Outlier_Analysis!$I$11),
      "Outlier",
      "Normal"))</f>
        <v>Normal</v>
      </c>
    </row>
    <row r="4766" spans="1:19">
      <c r="A4766" t="s">
        <v>10501</v>
      </c>
      <c r="B4766" s="4">
        <v>44738</v>
      </c>
      <c r="C4766" s="2">
        <v>-49911.35</v>
      </c>
      <c r="D4766" t="s">
        <v>840</v>
      </c>
      <c r="E4766" t="s">
        <v>905</v>
      </c>
      <c r="F4766" t="s">
        <v>11</v>
      </c>
      <c r="G4766" t="s">
        <v>34</v>
      </c>
      <c r="I4766" t="s">
        <v>1545</v>
      </c>
      <c r="J4766" t="s">
        <v>10502</v>
      </c>
      <c r="K4766" t="str">
        <f>IF(COUNTIF(Customers!A:A, H4766)&gt;0, "Valid", "Invalid")</f>
        <v>Invalid</v>
      </c>
      <c r="L4766" t="str">
        <f t="shared" si="370"/>
        <v>6</v>
      </c>
      <c r="M4766" t="str">
        <f t="shared" si="371"/>
        <v>2022</v>
      </c>
      <c r="N4766">
        <f t="shared" si="372"/>
        <v>-49911.35</v>
      </c>
      <c r="O4766" t="str">
        <f t="shared" si="373"/>
        <v/>
      </c>
      <c r="P4766">
        <f t="shared" si="374"/>
        <v>49911.35</v>
      </c>
      <c r="Q4766" s="48" t="str">
        <f>IF(O4766="","",
   IF(OR(O4766&lt;EDA_Outlier_Analysis!$C$10, O4766&gt;EDA_Outlier_Analysis!$C$11),
      "Outlier",
      "Normal"))</f>
        <v/>
      </c>
      <c r="R4766" t="str">
        <f>IF(P4766="","",
   IF(OR(P4766 &lt; EDA_Outlier_Analysis!$F$7, P4766 &gt; EDA_Outlier_Analysis!$F$8),
      "Outlier",
      "Normal"))</f>
        <v>Normal</v>
      </c>
      <c r="S4766" t="str">
        <f>IF(N4766="","",
   IF(OR(N4766 &lt;EDA_Outlier_Analysis!$I$10, N4766 &gt; EDA_Outlier_Analysis!$I$11),
      "Outlier",
      "Normal"))</f>
        <v>Normal</v>
      </c>
    </row>
    <row r="4767" spans="1:19">
      <c r="A4767" t="s">
        <v>10503</v>
      </c>
      <c r="B4767" s="4">
        <v>45228</v>
      </c>
      <c r="C4767" s="2">
        <v>250248.6</v>
      </c>
      <c r="D4767" t="s">
        <v>849</v>
      </c>
      <c r="E4767" t="s">
        <v>853</v>
      </c>
      <c r="F4767" t="s">
        <v>11</v>
      </c>
      <c r="G4767" t="s">
        <v>24</v>
      </c>
      <c r="H4767" t="s">
        <v>697</v>
      </c>
      <c r="J4767" t="s">
        <v>10504</v>
      </c>
      <c r="K4767" t="str">
        <f>IF(COUNTIF(Customers!A:A, H4767)&gt;0, "Valid", "Invalid")</f>
        <v>Valid</v>
      </c>
      <c r="L4767" t="str">
        <f t="shared" si="370"/>
        <v>10</v>
      </c>
      <c r="M4767" t="str">
        <f t="shared" si="371"/>
        <v>2023</v>
      </c>
      <c r="N4767">
        <f t="shared" si="372"/>
        <v>250248.6</v>
      </c>
      <c r="O4767">
        <f t="shared" si="373"/>
        <v>250248.6</v>
      </c>
      <c r="P4767" t="str">
        <f t="shared" si="374"/>
        <v/>
      </c>
      <c r="Q4767" s="48" t="str">
        <f>IF(O4767="","",
   IF(OR(O4767&lt;EDA_Outlier_Analysis!$C$10, O4767&gt;EDA_Outlier_Analysis!$C$11),
      "Outlier",
      "Normal"))</f>
        <v>Normal</v>
      </c>
      <c r="R4767" t="str">
        <f>IF(P4767="","",
   IF(OR(P4767 &lt; EDA_Outlier_Analysis!$F$7, P4767 &gt; EDA_Outlier_Analysis!$F$8),
      "Outlier",
      "Normal"))</f>
        <v/>
      </c>
      <c r="S4767" t="str">
        <f>IF(N4767="","",
   IF(OR(N4767 &lt;EDA_Outlier_Analysis!$I$10, N4767 &gt; EDA_Outlier_Analysis!$I$11),
      "Outlier",
      "Normal"))</f>
        <v>Normal</v>
      </c>
    </row>
    <row r="4768" spans="1:19">
      <c r="A4768" t="s">
        <v>10505</v>
      </c>
      <c r="B4768" s="4">
        <v>44918</v>
      </c>
      <c r="C4768" s="2">
        <v>-57461.77</v>
      </c>
      <c r="D4768" t="s">
        <v>840</v>
      </c>
      <c r="E4768" t="s">
        <v>841</v>
      </c>
      <c r="F4768" t="s">
        <v>10</v>
      </c>
      <c r="G4768" t="s">
        <v>24</v>
      </c>
      <c r="I4768" t="s">
        <v>1210</v>
      </c>
      <c r="J4768" t="s">
        <v>10506</v>
      </c>
      <c r="K4768" t="str">
        <f>IF(COUNTIF(Customers!A:A, H4768)&gt;0, "Valid", "Invalid")</f>
        <v>Invalid</v>
      </c>
      <c r="L4768" t="str">
        <f t="shared" si="370"/>
        <v>12</v>
      </c>
      <c r="M4768" t="str">
        <f t="shared" si="371"/>
        <v>2022</v>
      </c>
      <c r="N4768">
        <f t="shared" si="372"/>
        <v>-57461.77</v>
      </c>
      <c r="O4768" t="str">
        <f t="shared" si="373"/>
        <v/>
      </c>
      <c r="P4768">
        <f t="shared" si="374"/>
        <v>57461.77</v>
      </c>
      <c r="Q4768" s="48" t="str">
        <f>IF(O4768="","",
   IF(OR(O4768&lt;EDA_Outlier_Analysis!$C$10, O4768&gt;EDA_Outlier_Analysis!$C$11),
      "Outlier",
      "Normal"))</f>
        <v/>
      </c>
      <c r="R4768" t="str">
        <f>IF(P4768="","",
   IF(OR(P4768 &lt; EDA_Outlier_Analysis!$F$7, P4768 &gt; EDA_Outlier_Analysis!$F$8),
      "Outlier",
      "Normal"))</f>
        <v>Outlier</v>
      </c>
      <c r="S4768" t="str">
        <f>IF(N4768="","",
   IF(OR(N4768 &lt;EDA_Outlier_Analysis!$I$10, N4768 &gt; EDA_Outlier_Analysis!$I$11),
      "Outlier",
      "Normal"))</f>
        <v>Normal</v>
      </c>
    </row>
    <row r="4769" spans="1:19">
      <c r="A4769" t="s">
        <v>10507</v>
      </c>
      <c r="B4769" s="4">
        <v>45188</v>
      </c>
      <c r="C4769" s="2">
        <v>192820.64</v>
      </c>
      <c r="D4769" t="s">
        <v>849</v>
      </c>
      <c r="E4769" t="s">
        <v>850</v>
      </c>
      <c r="F4769" t="s">
        <v>10</v>
      </c>
      <c r="G4769" t="s">
        <v>34</v>
      </c>
      <c r="H4769" t="s">
        <v>75</v>
      </c>
      <c r="J4769" t="s">
        <v>10508</v>
      </c>
      <c r="K4769" t="str">
        <f>IF(COUNTIF(Customers!A:A, H4769)&gt;0, "Valid", "Invalid")</f>
        <v>Valid</v>
      </c>
      <c r="L4769" t="str">
        <f t="shared" si="370"/>
        <v>9</v>
      </c>
      <c r="M4769" t="str">
        <f t="shared" si="371"/>
        <v>2023</v>
      </c>
      <c r="N4769">
        <f t="shared" si="372"/>
        <v>192820.64</v>
      </c>
      <c r="O4769">
        <f t="shared" si="373"/>
        <v>192820.64</v>
      </c>
      <c r="P4769" t="str">
        <f t="shared" si="374"/>
        <v/>
      </c>
      <c r="Q4769" s="48" t="str">
        <f>IF(O4769="","",
   IF(OR(O4769&lt;EDA_Outlier_Analysis!$C$10, O4769&gt;EDA_Outlier_Analysis!$C$11),
      "Outlier",
      "Normal"))</f>
        <v>Normal</v>
      </c>
      <c r="R4769" t="str">
        <f>IF(P4769="","",
   IF(OR(P4769 &lt; EDA_Outlier_Analysis!$F$7, P4769 &gt; EDA_Outlier_Analysis!$F$8),
      "Outlier",
      "Normal"))</f>
        <v/>
      </c>
      <c r="S4769" t="str">
        <f>IF(N4769="","",
   IF(OR(N4769 &lt;EDA_Outlier_Analysis!$I$10, N4769 &gt; EDA_Outlier_Analysis!$I$11),
      "Outlier",
      "Normal"))</f>
        <v>Normal</v>
      </c>
    </row>
    <row r="4770" spans="1:19">
      <c r="A4770" t="s">
        <v>10509</v>
      </c>
      <c r="B4770" s="4">
        <v>45244</v>
      </c>
      <c r="C4770" s="2">
        <v>190797.82</v>
      </c>
      <c r="D4770" t="s">
        <v>849</v>
      </c>
      <c r="E4770" t="s">
        <v>868</v>
      </c>
      <c r="F4770" t="s">
        <v>10</v>
      </c>
      <c r="G4770" t="s">
        <v>24</v>
      </c>
      <c r="H4770" t="s">
        <v>665</v>
      </c>
      <c r="J4770" t="s">
        <v>10510</v>
      </c>
      <c r="K4770" t="str">
        <f>IF(COUNTIF(Customers!A:A, H4770)&gt;0, "Valid", "Invalid")</f>
        <v>Valid</v>
      </c>
      <c r="L4770" t="str">
        <f t="shared" si="370"/>
        <v>11</v>
      </c>
      <c r="M4770" t="str">
        <f t="shared" si="371"/>
        <v>2023</v>
      </c>
      <c r="N4770">
        <f t="shared" si="372"/>
        <v>190797.82</v>
      </c>
      <c r="O4770">
        <f t="shared" si="373"/>
        <v>190797.82</v>
      </c>
      <c r="P4770" t="str">
        <f t="shared" si="374"/>
        <v/>
      </c>
      <c r="Q4770" s="48" t="str">
        <f>IF(O4770="","",
   IF(OR(O4770&lt;EDA_Outlier_Analysis!$C$10, O4770&gt;EDA_Outlier_Analysis!$C$11),
      "Outlier",
      "Normal"))</f>
        <v>Normal</v>
      </c>
      <c r="R4770" t="str">
        <f>IF(P4770="","",
   IF(OR(P4770 &lt; EDA_Outlier_Analysis!$F$7, P4770 &gt; EDA_Outlier_Analysis!$F$8),
      "Outlier",
      "Normal"))</f>
        <v/>
      </c>
      <c r="S4770" t="str">
        <f>IF(N4770="","",
   IF(OR(N4770 &lt;EDA_Outlier_Analysis!$I$10, N4770 &gt; EDA_Outlier_Analysis!$I$11),
      "Outlier",
      "Normal"))</f>
        <v>Normal</v>
      </c>
    </row>
    <row r="4771" spans="1:19">
      <c r="A4771" t="s">
        <v>10511</v>
      </c>
      <c r="B4771" s="4">
        <v>44833</v>
      </c>
      <c r="C4771" s="2">
        <v>-83046.320000000007</v>
      </c>
      <c r="D4771" t="s">
        <v>840</v>
      </c>
      <c r="E4771" t="s">
        <v>878</v>
      </c>
      <c r="F4771" t="s">
        <v>9</v>
      </c>
      <c r="G4771" t="s">
        <v>34</v>
      </c>
      <c r="I4771" t="s">
        <v>982</v>
      </c>
      <c r="J4771" t="s">
        <v>10512</v>
      </c>
      <c r="K4771" t="str">
        <f>IF(COUNTIF(Customers!A:A, H4771)&gt;0, "Valid", "Invalid")</f>
        <v>Invalid</v>
      </c>
      <c r="L4771" t="str">
        <f t="shared" si="370"/>
        <v>9</v>
      </c>
      <c r="M4771" t="str">
        <f t="shared" si="371"/>
        <v>2022</v>
      </c>
      <c r="N4771">
        <f t="shared" si="372"/>
        <v>-83046.320000000007</v>
      </c>
      <c r="O4771" t="str">
        <f t="shared" si="373"/>
        <v/>
      </c>
      <c r="P4771">
        <f t="shared" si="374"/>
        <v>83046.320000000007</v>
      </c>
      <c r="Q4771" s="48" t="str">
        <f>IF(O4771="","",
   IF(OR(O4771&lt;EDA_Outlier_Analysis!$C$10, O4771&gt;EDA_Outlier_Analysis!$C$11),
      "Outlier",
      "Normal"))</f>
        <v/>
      </c>
      <c r="R4771" t="str">
        <f>IF(P4771="","",
   IF(OR(P4771 &lt; EDA_Outlier_Analysis!$F$7, P4771 &gt; EDA_Outlier_Analysis!$F$8),
      "Outlier",
      "Normal"))</f>
        <v>Outlier</v>
      </c>
      <c r="S4771" t="str">
        <f>IF(N4771="","",
   IF(OR(N4771 &lt;EDA_Outlier_Analysis!$I$10, N4771 &gt; EDA_Outlier_Analysis!$I$11),
      "Outlier",
      "Normal"))</f>
        <v>Normal</v>
      </c>
    </row>
    <row r="4772" spans="1:19">
      <c r="A4772" t="s">
        <v>10513</v>
      </c>
      <c r="B4772" s="4">
        <v>44591</v>
      </c>
      <c r="C4772" s="2">
        <v>121643.79</v>
      </c>
      <c r="D4772" t="s">
        <v>849</v>
      </c>
      <c r="E4772" t="s">
        <v>850</v>
      </c>
      <c r="F4772" t="s">
        <v>10</v>
      </c>
      <c r="G4772" t="s">
        <v>24</v>
      </c>
      <c r="H4772" t="s">
        <v>189</v>
      </c>
      <c r="J4772" t="s">
        <v>10514</v>
      </c>
      <c r="K4772" t="str">
        <f>IF(COUNTIF(Customers!A:A, H4772)&gt;0, "Valid", "Invalid")</f>
        <v>Valid</v>
      </c>
      <c r="L4772" t="str">
        <f t="shared" si="370"/>
        <v>1</v>
      </c>
      <c r="M4772" t="str">
        <f t="shared" si="371"/>
        <v>2022</v>
      </c>
      <c r="N4772">
        <f t="shared" si="372"/>
        <v>121643.79</v>
      </c>
      <c r="O4772">
        <f t="shared" si="373"/>
        <v>121643.79</v>
      </c>
      <c r="P4772" t="str">
        <f t="shared" si="374"/>
        <v/>
      </c>
      <c r="Q4772" s="48" t="str">
        <f>IF(O4772="","",
   IF(OR(O4772&lt;EDA_Outlier_Analysis!$C$10, O4772&gt;EDA_Outlier_Analysis!$C$11),
      "Outlier",
      "Normal"))</f>
        <v>Normal</v>
      </c>
      <c r="R4772" t="str">
        <f>IF(P4772="","",
   IF(OR(P4772 &lt; EDA_Outlier_Analysis!$F$7, P4772 &gt; EDA_Outlier_Analysis!$F$8),
      "Outlier",
      "Normal"))</f>
        <v/>
      </c>
      <c r="S4772" t="str">
        <f>IF(N4772="","",
   IF(OR(N4772 &lt;EDA_Outlier_Analysis!$I$10, N4772 &gt; EDA_Outlier_Analysis!$I$11),
      "Outlier",
      "Normal"))</f>
        <v>Normal</v>
      </c>
    </row>
    <row r="4773" spans="1:19">
      <c r="A4773" t="s">
        <v>10515</v>
      </c>
      <c r="B4773" s="4">
        <v>45257</v>
      </c>
      <c r="C4773" s="2">
        <v>97288.39</v>
      </c>
      <c r="D4773" t="s">
        <v>849</v>
      </c>
      <c r="E4773" t="s">
        <v>868</v>
      </c>
      <c r="F4773" t="s">
        <v>9</v>
      </c>
      <c r="G4773" t="s">
        <v>31</v>
      </c>
      <c r="H4773" t="s">
        <v>473</v>
      </c>
      <c r="J4773" t="s">
        <v>10516</v>
      </c>
      <c r="K4773" t="str">
        <f>IF(COUNTIF(Customers!A:A, H4773)&gt;0, "Valid", "Invalid")</f>
        <v>Valid</v>
      </c>
      <c r="L4773" t="str">
        <f t="shared" si="370"/>
        <v>11</v>
      </c>
      <c r="M4773" t="str">
        <f t="shared" si="371"/>
        <v>2023</v>
      </c>
      <c r="N4773">
        <f t="shared" si="372"/>
        <v>97288.39</v>
      </c>
      <c r="O4773">
        <f t="shared" si="373"/>
        <v>97288.39</v>
      </c>
      <c r="P4773" t="str">
        <f t="shared" si="374"/>
        <v/>
      </c>
      <c r="Q4773" s="48" t="str">
        <f>IF(O4773="","",
   IF(OR(O4773&lt;EDA_Outlier_Analysis!$C$10, O4773&gt;EDA_Outlier_Analysis!$C$11),
      "Outlier",
      "Normal"))</f>
        <v>Normal</v>
      </c>
      <c r="R4773" t="str">
        <f>IF(P4773="","",
   IF(OR(P4773 &lt; EDA_Outlier_Analysis!$F$7, P4773 &gt; EDA_Outlier_Analysis!$F$8),
      "Outlier",
      "Normal"))</f>
        <v/>
      </c>
      <c r="S4773" t="str">
        <f>IF(N4773="","",
   IF(OR(N4773 &lt;EDA_Outlier_Analysis!$I$10, N4773 &gt; EDA_Outlier_Analysis!$I$11),
      "Outlier",
      "Normal"))</f>
        <v>Normal</v>
      </c>
    </row>
    <row r="4774" spans="1:19">
      <c r="A4774" t="s">
        <v>10517</v>
      </c>
      <c r="B4774" s="4">
        <v>45168</v>
      </c>
      <c r="C4774" s="2">
        <v>215028.43</v>
      </c>
      <c r="D4774" t="s">
        <v>849</v>
      </c>
      <c r="E4774" t="s">
        <v>868</v>
      </c>
      <c r="F4774" t="s">
        <v>11</v>
      </c>
      <c r="G4774" t="s">
        <v>20</v>
      </c>
      <c r="H4774" t="s">
        <v>393</v>
      </c>
      <c r="J4774" t="s">
        <v>10518</v>
      </c>
      <c r="K4774" t="str">
        <f>IF(COUNTIF(Customers!A:A, H4774)&gt;0, "Valid", "Invalid")</f>
        <v>Valid</v>
      </c>
      <c r="L4774" t="str">
        <f t="shared" si="370"/>
        <v>8</v>
      </c>
      <c r="M4774" t="str">
        <f t="shared" si="371"/>
        <v>2023</v>
      </c>
      <c r="N4774">
        <f t="shared" si="372"/>
        <v>215028.43</v>
      </c>
      <c r="O4774">
        <f t="shared" si="373"/>
        <v>215028.43</v>
      </c>
      <c r="P4774" t="str">
        <f t="shared" si="374"/>
        <v/>
      </c>
      <c r="Q4774" s="48" t="str">
        <f>IF(O4774="","",
   IF(OR(O4774&lt;EDA_Outlier_Analysis!$C$10, O4774&gt;EDA_Outlier_Analysis!$C$11),
      "Outlier",
      "Normal"))</f>
        <v>Normal</v>
      </c>
      <c r="R4774" t="str">
        <f>IF(P4774="","",
   IF(OR(P4774 &lt; EDA_Outlier_Analysis!$F$7, P4774 &gt; EDA_Outlier_Analysis!$F$8),
      "Outlier",
      "Normal"))</f>
        <v/>
      </c>
      <c r="S4774" t="str">
        <f>IF(N4774="","",
   IF(OR(N4774 &lt;EDA_Outlier_Analysis!$I$10, N4774 &gt; EDA_Outlier_Analysis!$I$11),
      "Outlier",
      "Normal"))</f>
        <v>Normal</v>
      </c>
    </row>
    <row r="4775" spans="1:19">
      <c r="A4775" t="s">
        <v>10519</v>
      </c>
      <c r="B4775" s="4">
        <v>45271</v>
      </c>
      <c r="C4775" s="2">
        <v>-2000</v>
      </c>
      <c r="D4775" t="s">
        <v>840</v>
      </c>
      <c r="E4775" t="s">
        <v>845</v>
      </c>
      <c r="F4775" t="s">
        <v>11</v>
      </c>
      <c r="G4775" t="s">
        <v>20</v>
      </c>
      <c r="I4775" t="s">
        <v>1468</v>
      </c>
      <c r="J4775" t="s">
        <v>10520</v>
      </c>
      <c r="K4775" t="str">
        <f>IF(COUNTIF(Customers!A:A, H4775)&gt;0, "Valid", "Invalid")</f>
        <v>Invalid</v>
      </c>
      <c r="L4775" t="str">
        <f t="shared" si="370"/>
        <v>12</v>
      </c>
      <c r="M4775" t="str">
        <f t="shared" si="371"/>
        <v>2023</v>
      </c>
      <c r="N4775">
        <f t="shared" si="372"/>
        <v>-2000</v>
      </c>
      <c r="O4775" t="str">
        <f t="shared" si="373"/>
        <v/>
      </c>
      <c r="P4775">
        <f t="shared" si="374"/>
        <v>2000</v>
      </c>
      <c r="Q4775" s="48" t="str">
        <f>IF(O4775="","",
   IF(OR(O4775&lt;EDA_Outlier_Analysis!$C$10, O4775&gt;EDA_Outlier_Analysis!$C$11),
      "Outlier",
      "Normal"))</f>
        <v/>
      </c>
      <c r="R4775" t="str">
        <f>IF(P4775="","",
   IF(OR(P4775 &lt; EDA_Outlier_Analysis!$F$7, P4775 &gt; EDA_Outlier_Analysis!$F$8),
      "Outlier",
      "Normal"))</f>
        <v>Outlier</v>
      </c>
      <c r="S4775" t="str">
        <f>IF(N4775="","",
   IF(OR(N4775 &lt;EDA_Outlier_Analysis!$I$10, N4775 &gt; EDA_Outlier_Analysis!$I$11),
      "Outlier",
      "Normal"))</f>
        <v>Normal</v>
      </c>
    </row>
    <row r="4776" spans="1:19">
      <c r="A4776" t="s">
        <v>10521</v>
      </c>
      <c r="B4776" s="4">
        <v>45140</v>
      </c>
      <c r="C4776" s="2">
        <v>63677.78</v>
      </c>
      <c r="D4776" t="s">
        <v>849</v>
      </c>
      <c r="E4776" t="s">
        <v>850</v>
      </c>
      <c r="F4776" t="s">
        <v>9</v>
      </c>
      <c r="G4776" t="s">
        <v>20</v>
      </c>
      <c r="H4776" t="s">
        <v>337</v>
      </c>
      <c r="J4776" t="s">
        <v>10522</v>
      </c>
      <c r="K4776" t="str">
        <f>IF(COUNTIF(Customers!A:A, H4776)&gt;0, "Valid", "Invalid")</f>
        <v>Valid</v>
      </c>
      <c r="L4776" t="str">
        <f t="shared" si="370"/>
        <v>8</v>
      </c>
      <c r="M4776" t="str">
        <f t="shared" si="371"/>
        <v>2023</v>
      </c>
      <c r="N4776">
        <f t="shared" si="372"/>
        <v>63677.78</v>
      </c>
      <c r="O4776">
        <f t="shared" si="373"/>
        <v>63677.78</v>
      </c>
      <c r="P4776" t="str">
        <f t="shared" si="374"/>
        <v/>
      </c>
      <c r="Q4776" s="48" t="str">
        <f>IF(O4776="","",
   IF(OR(O4776&lt;EDA_Outlier_Analysis!$C$10, O4776&gt;EDA_Outlier_Analysis!$C$11),
      "Outlier",
      "Normal"))</f>
        <v>Normal</v>
      </c>
      <c r="R4776" t="str">
        <f>IF(P4776="","",
   IF(OR(P4776 &lt; EDA_Outlier_Analysis!$F$7, P4776 &gt; EDA_Outlier_Analysis!$F$8),
      "Outlier",
      "Normal"))</f>
        <v/>
      </c>
      <c r="S4776" t="str">
        <f>IF(N4776="","",
   IF(OR(N4776 &lt;EDA_Outlier_Analysis!$I$10, N4776 &gt; EDA_Outlier_Analysis!$I$11),
      "Outlier",
      "Normal"))</f>
        <v>Normal</v>
      </c>
    </row>
    <row r="4777" spans="1:19">
      <c r="A4777" t="s">
        <v>10523</v>
      </c>
      <c r="B4777" s="4">
        <v>45098</v>
      </c>
      <c r="C4777" s="2">
        <v>-34533.86</v>
      </c>
      <c r="D4777" t="s">
        <v>840</v>
      </c>
      <c r="E4777" t="s">
        <v>905</v>
      </c>
      <c r="F4777" t="s">
        <v>11</v>
      </c>
      <c r="G4777" t="s">
        <v>24</v>
      </c>
      <c r="I4777" t="s">
        <v>3307</v>
      </c>
      <c r="J4777" t="s">
        <v>10524</v>
      </c>
      <c r="K4777" t="str">
        <f>IF(COUNTIF(Customers!A:A, H4777)&gt;0, "Valid", "Invalid")</f>
        <v>Invalid</v>
      </c>
      <c r="L4777" t="str">
        <f t="shared" si="370"/>
        <v>6</v>
      </c>
      <c r="M4777" t="str">
        <f t="shared" si="371"/>
        <v>2023</v>
      </c>
      <c r="N4777">
        <f t="shared" si="372"/>
        <v>-34533.86</v>
      </c>
      <c r="O4777" t="str">
        <f t="shared" si="373"/>
        <v/>
      </c>
      <c r="P4777">
        <f t="shared" si="374"/>
        <v>34533.86</v>
      </c>
      <c r="Q4777" s="48" t="str">
        <f>IF(O4777="","",
   IF(OR(O4777&lt;EDA_Outlier_Analysis!$C$10, O4777&gt;EDA_Outlier_Analysis!$C$11),
      "Outlier",
      "Normal"))</f>
        <v/>
      </c>
      <c r="R4777" t="str">
        <f>IF(P4777="","",
   IF(OR(P4777 &lt; EDA_Outlier_Analysis!$F$7, P4777 &gt; EDA_Outlier_Analysis!$F$8),
      "Outlier",
      "Normal"))</f>
        <v>Normal</v>
      </c>
      <c r="S4777" t="str">
        <f>IF(N4777="","",
   IF(OR(N4777 &lt;EDA_Outlier_Analysis!$I$10, N4777 &gt; EDA_Outlier_Analysis!$I$11),
      "Outlier",
      "Normal"))</f>
        <v>Normal</v>
      </c>
    </row>
    <row r="4778" spans="1:19">
      <c r="A4778" t="s">
        <v>10525</v>
      </c>
      <c r="B4778" s="4">
        <v>44834</v>
      </c>
      <c r="C4778" s="2">
        <v>269729.98</v>
      </c>
      <c r="D4778" t="s">
        <v>849</v>
      </c>
      <c r="E4778" t="s">
        <v>853</v>
      </c>
      <c r="F4778" t="s">
        <v>11</v>
      </c>
      <c r="G4778" t="s">
        <v>31</v>
      </c>
      <c r="H4778" t="s">
        <v>489</v>
      </c>
      <c r="J4778" t="s">
        <v>10526</v>
      </c>
      <c r="K4778" t="str">
        <f>IF(COUNTIF(Customers!A:A, H4778)&gt;0, "Valid", "Invalid")</f>
        <v>Valid</v>
      </c>
      <c r="L4778" t="str">
        <f t="shared" si="370"/>
        <v>9</v>
      </c>
      <c r="M4778" t="str">
        <f t="shared" si="371"/>
        <v>2022</v>
      </c>
      <c r="N4778">
        <f t="shared" si="372"/>
        <v>269729.98</v>
      </c>
      <c r="O4778">
        <f t="shared" si="373"/>
        <v>269729.98</v>
      </c>
      <c r="P4778" t="str">
        <f t="shared" si="374"/>
        <v/>
      </c>
      <c r="Q4778" s="48" t="str">
        <f>IF(O4778="","",
   IF(OR(O4778&lt;EDA_Outlier_Analysis!$C$10, O4778&gt;EDA_Outlier_Analysis!$C$11),
      "Outlier",
      "Normal"))</f>
        <v>Normal</v>
      </c>
      <c r="R4778" t="str">
        <f>IF(P4778="","",
   IF(OR(P4778 &lt; EDA_Outlier_Analysis!$F$7, P4778 &gt; EDA_Outlier_Analysis!$F$8),
      "Outlier",
      "Normal"))</f>
        <v/>
      </c>
      <c r="S4778" t="str">
        <f>IF(N4778="","",
   IF(OR(N4778 &lt;EDA_Outlier_Analysis!$I$10, N4778 &gt; EDA_Outlier_Analysis!$I$11),
      "Outlier",
      "Normal"))</f>
        <v>Normal</v>
      </c>
    </row>
    <row r="4779" spans="1:19">
      <c r="A4779" t="s">
        <v>10527</v>
      </c>
      <c r="B4779" s="4">
        <v>44851</v>
      </c>
      <c r="C4779" s="2">
        <v>193106.65</v>
      </c>
      <c r="D4779" t="s">
        <v>849</v>
      </c>
      <c r="E4779" t="s">
        <v>868</v>
      </c>
      <c r="F4779" t="s">
        <v>10</v>
      </c>
      <c r="G4779" t="s">
        <v>31</v>
      </c>
      <c r="H4779" t="s">
        <v>567</v>
      </c>
      <c r="J4779" t="s">
        <v>10528</v>
      </c>
      <c r="K4779" t="str">
        <f>IF(COUNTIF(Customers!A:A, H4779)&gt;0, "Valid", "Invalid")</f>
        <v>Valid</v>
      </c>
      <c r="L4779" t="str">
        <f t="shared" si="370"/>
        <v>10</v>
      </c>
      <c r="M4779" t="str">
        <f t="shared" si="371"/>
        <v>2022</v>
      </c>
      <c r="N4779">
        <f t="shared" si="372"/>
        <v>193106.65</v>
      </c>
      <c r="O4779">
        <f t="shared" si="373"/>
        <v>193106.65</v>
      </c>
      <c r="P4779" t="str">
        <f t="shared" si="374"/>
        <v/>
      </c>
      <c r="Q4779" s="48" t="str">
        <f>IF(O4779="","",
   IF(OR(O4779&lt;EDA_Outlier_Analysis!$C$10, O4779&gt;EDA_Outlier_Analysis!$C$11),
      "Outlier",
      "Normal"))</f>
        <v>Normal</v>
      </c>
      <c r="R4779" t="str">
        <f>IF(P4779="","",
   IF(OR(P4779 &lt; EDA_Outlier_Analysis!$F$7, P4779 &gt; EDA_Outlier_Analysis!$F$8),
      "Outlier",
      "Normal"))</f>
        <v/>
      </c>
      <c r="S4779" t="str">
        <f>IF(N4779="","",
   IF(OR(N4779 &lt;EDA_Outlier_Analysis!$I$10, N4779 &gt; EDA_Outlier_Analysis!$I$11),
      "Outlier",
      "Normal"))</f>
        <v>Normal</v>
      </c>
    </row>
    <row r="4780" spans="1:19">
      <c r="A4780" t="s">
        <v>10529</v>
      </c>
      <c r="B4780" s="4">
        <v>44675</v>
      </c>
      <c r="C4780" s="2">
        <v>149552</v>
      </c>
      <c r="D4780" t="s">
        <v>849</v>
      </c>
      <c r="E4780" t="s">
        <v>868</v>
      </c>
      <c r="F4780" t="s">
        <v>10</v>
      </c>
      <c r="G4780" t="s">
        <v>34</v>
      </c>
      <c r="H4780" t="s">
        <v>431</v>
      </c>
      <c r="J4780" t="s">
        <v>10530</v>
      </c>
      <c r="K4780" t="str">
        <f>IF(COUNTIF(Customers!A:A, H4780)&gt;0, "Valid", "Invalid")</f>
        <v>Valid</v>
      </c>
      <c r="L4780" t="str">
        <f t="shared" si="370"/>
        <v>4</v>
      </c>
      <c r="M4780" t="str">
        <f t="shared" si="371"/>
        <v>2022</v>
      </c>
      <c r="N4780">
        <f t="shared" si="372"/>
        <v>149552</v>
      </c>
      <c r="O4780">
        <f t="shared" si="373"/>
        <v>149552</v>
      </c>
      <c r="P4780" t="str">
        <f t="shared" si="374"/>
        <v/>
      </c>
      <c r="Q4780" s="48" t="str">
        <f>IF(O4780="","",
   IF(OR(O4780&lt;EDA_Outlier_Analysis!$C$10, O4780&gt;EDA_Outlier_Analysis!$C$11),
      "Outlier",
      "Normal"))</f>
        <v>Normal</v>
      </c>
      <c r="R4780" t="str">
        <f>IF(P4780="","",
   IF(OR(P4780 &lt; EDA_Outlier_Analysis!$F$7, P4780 &gt; EDA_Outlier_Analysis!$F$8),
      "Outlier",
      "Normal"))</f>
        <v/>
      </c>
      <c r="S4780" t="str">
        <f>IF(N4780="","",
   IF(OR(N4780 &lt;EDA_Outlier_Analysis!$I$10, N4780 &gt; EDA_Outlier_Analysis!$I$11),
      "Outlier",
      "Normal"))</f>
        <v>Normal</v>
      </c>
    </row>
    <row r="4781" spans="1:19">
      <c r="A4781" t="s">
        <v>10531</v>
      </c>
      <c r="B4781" s="4">
        <v>44716</v>
      </c>
      <c r="C4781" s="2">
        <v>240983.39</v>
      </c>
      <c r="D4781" t="s">
        <v>849</v>
      </c>
      <c r="E4781" t="s">
        <v>850</v>
      </c>
      <c r="F4781" t="s">
        <v>10</v>
      </c>
      <c r="G4781" t="s">
        <v>34</v>
      </c>
      <c r="H4781" t="s">
        <v>363</v>
      </c>
      <c r="J4781" t="s">
        <v>10532</v>
      </c>
      <c r="K4781" t="str">
        <f>IF(COUNTIF(Customers!A:A, H4781)&gt;0, "Valid", "Invalid")</f>
        <v>Valid</v>
      </c>
      <c r="L4781" t="str">
        <f t="shared" si="370"/>
        <v>6</v>
      </c>
      <c r="M4781" t="str">
        <f t="shared" si="371"/>
        <v>2022</v>
      </c>
      <c r="N4781">
        <f t="shared" si="372"/>
        <v>240983.39</v>
      </c>
      <c r="O4781">
        <f t="shared" si="373"/>
        <v>240983.39</v>
      </c>
      <c r="P4781" t="str">
        <f t="shared" si="374"/>
        <v/>
      </c>
      <c r="Q4781" s="48" t="str">
        <f>IF(O4781="","",
   IF(OR(O4781&lt;EDA_Outlier_Analysis!$C$10, O4781&gt;EDA_Outlier_Analysis!$C$11),
      "Outlier",
      "Normal"))</f>
        <v>Normal</v>
      </c>
      <c r="R4781" t="str">
        <f>IF(P4781="","",
   IF(OR(P4781 &lt; EDA_Outlier_Analysis!$F$7, P4781 &gt; EDA_Outlier_Analysis!$F$8),
      "Outlier",
      "Normal"))</f>
        <v/>
      </c>
      <c r="S4781" t="str">
        <f>IF(N4781="","",
   IF(OR(N4781 &lt;EDA_Outlier_Analysis!$I$10, N4781 &gt; EDA_Outlier_Analysis!$I$11),
      "Outlier",
      "Normal"))</f>
        <v>Normal</v>
      </c>
    </row>
    <row r="4782" spans="1:19">
      <c r="A4782" t="s">
        <v>10533</v>
      </c>
      <c r="B4782" s="4">
        <v>44575</v>
      </c>
      <c r="C4782" s="2">
        <v>86414.51</v>
      </c>
      <c r="D4782" t="s">
        <v>849</v>
      </c>
      <c r="E4782" t="s">
        <v>853</v>
      </c>
      <c r="F4782" t="s">
        <v>9</v>
      </c>
      <c r="G4782" t="s">
        <v>24</v>
      </c>
      <c r="H4782" t="s">
        <v>485</v>
      </c>
      <c r="J4782" t="s">
        <v>10534</v>
      </c>
      <c r="K4782" t="str">
        <f>IF(COUNTIF(Customers!A:A, H4782)&gt;0, "Valid", "Invalid")</f>
        <v>Valid</v>
      </c>
      <c r="L4782" t="str">
        <f t="shared" si="370"/>
        <v>1</v>
      </c>
      <c r="M4782" t="str">
        <f t="shared" si="371"/>
        <v>2022</v>
      </c>
      <c r="N4782">
        <f t="shared" si="372"/>
        <v>86414.51</v>
      </c>
      <c r="O4782">
        <f t="shared" si="373"/>
        <v>86414.51</v>
      </c>
      <c r="P4782" t="str">
        <f t="shared" si="374"/>
        <v/>
      </c>
      <c r="Q4782" s="48" t="str">
        <f>IF(O4782="","",
   IF(OR(O4782&lt;EDA_Outlier_Analysis!$C$10, O4782&gt;EDA_Outlier_Analysis!$C$11),
      "Outlier",
      "Normal"))</f>
        <v>Normal</v>
      </c>
      <c r="R4782" t="str">
        <f>IF(P4782="","",
   IF(OR(P4782 &lt; EDA_Outlier_Analysis!$F$7, P4782 &gt; EDA_Outlier_Analysis!$F$8),
      "Outlier",
      "Normal"))</f>
        <v/>
      </c>
      <c r="S4782" t="str">
        <f>IF(N4782="","",
   IF(OR(N4782 &lt;EDA_Outlier_Analysis!$I$10, N4782 &gt; EDA_Outlier_Analysis!$I$11),
      "Outlier",
      "Normal"))</f>
        <v>Normal</v>
      </c>
    </row>
    <row r="4783" spans="1:19">
      <c r="A4783" t="s">
        <v>10535</v>
      </c>
      <c r="B4783" s="4">
        <v>44904</v>
      </c>
      <c r="C4783" s="2">
        <v>190638.24</v>
      </c>
      <c r="D4783" t="s">
        <v>849</v>
      </c>
      <c r="E4783" t="s">
        <v>868</v>
      </c>
      <c r="F4783" t="s">
        <v>9</v>
      </c>
      <c r="G4783" t="s">
        <v>24</v>
      </c>
      <c r="H4783" t="s">
        <v>765</v>
      </c>
      <c r="J4783" t="s">
        <v>10536</v>
      </c>
      <c r="K4783" t="str">
        <f>IF(COUNTIF(Customers!A:A, H4783)&gt;0, "Valid", "Invalid")</f>
        <v>Valid</v>
      </c>
      <c r="L4783" t="str">
        <f t="shared" si="370"/>
        <v>12</v>
      </c>
      <c r="M4783" t="str">
        <f t="shared" si="371"/>
        <v>2022</v>
      </c>
      <c r="N4783">
        <f t="shared" si="372"/>
        <v>190638.24</v>
      </c>
      <c r="O4783">
        <f t="shared" si="373"/>
        <v>190638.24</v>
      </c>
      <c r="P4783" t="str">
        <f t="shared" si="374"/>
        <v/>
      </c>
      <c r="Q4783" s="48" t="str">
        <f>IF(O4783="","",
   IF(OR(O4783&lt;EDA_Outlier_Analysis!$C$10, O4783&gt;EDA_Outlier_Analysis!$C$11),
      "Outlier",
      "Normal"))</f>
        <v>Normal</v>
      </c>
      <c r="R4783" t="str">
        <f>IF(P4783="","",
   IF(OR(P4783 &lt; EDA_Outlier_Analysis!$F$7, P4783 &gt; EDA_Outlier_Analysis!$F$8),
      "Outlier",
      "Normal"))</f>
        <v/>
      </c>
      <c r="S4783" t="str">
        <f>IF(N4783="","",
   IF(OR(N4783 &lt;EDA_Outlier_Analysis!$I$10, N4783 &gt; EDA_Outlier_Analysis!$I$11),
      "Outlier",
      "Normal"))</f>
        <v>Normal</v>
      </c>
    </row>
    <row r="4784" spans="1:19">
      <c r="A4784" t="s">
        <v>10537</v>
      </c>
      <c r="B4784" s="4">
        <v>44992</v>
      </c>
      <c r="C4784" s="2">
        <v>-49735.199999999997</v>
      </c>
      <c r="D4784" t="s">
        <v>840</v>
      </c>
      <c r="E4784" t="s">
        <v>856</v>
      </c>
      <c r="F4784" t="s">
        <v>10</v>
      </c>
      <c r="G4784" t="s">
        <v>34</v>
      </c>
      <c r="I4784" t="s">
        <v>1086</v>
      </c>
      <c r="J4784" t="s">
        <v>10538</v>
      </c>
      <c r="K4784" t="str">
        <f>IF(COUNTIF(Customers!A:A, H4784)&gt;0, "Valid", "Invalid")</f>
        <v>Invalid</v>
      </c>
      <c r="L4784" t="str">
        <f t="shared" si="370"/>
        <v>3</v>
      </c>
      <c r="M4784" t="str">
        <f t="shared" si="371"/>
        <v>2023</v>
      </c>
      <c r="N4784">
        <f t="shared" si="372"/>
        <v>-49735.199999999997</v>
      </c>
      <c r="O4784" t="str">
        <f t="shared" si="373"/>
        <v/>
      </c>
      <c r="P4784">
        <f t="shared" si="374"/>
        <v>49735.199999999997</v>
      </c>
      <c r="Q4784" s="48" t="str">
        <f>IF(O4784="","",
   IF(OR(O4784&lt;EDA_Outlier_Analysis!$C$10, O4784&gt;EDA_Outlier_Analysis!$C$11),
      "Outlier",
      "Normal"))</f>
        <v/>
      </c>
      <c r="R4784" t="str">
        <f>IF(P4784="","",
   IF(OR(P4784 &lt; EDA_Outlier_Analysis!$F$7, P4784 &gt; EDA_Outlier_Analysis!$F$8),
      "Outlier",
      "Normal"))</f>
        <v>Normal</v>
      </c>
      <c r="S4784" t="str">
        <f>IF(N4784="","",
   IF(OR(N4784 &lt;EDA_Outlier_Analysis!$I$10, N4784 &gt; EDA_Outlier_Analysis!$I$11),
      "Outlier",
      "Normal"))</f>
        <v>Normal</v>
      </c>
    </row>
    <row r="4785" spans="1:19">
      <c r="A4785" t="s">
        <v>10539</v>
      </c>
      <c r="B4785" s="4">
        <v>45169</v>
      </c>
      <c r="C4785" s="2">
        <v>-46027.97</v>
      </c>
      <c r="D4785" t="s">
        <v>840</v>
      </c>
      <c r="E4785" t="s">
        <v>878</v>
      </c>
      <c r="F4785" t="s">
        <v>9</v>
      </c>
      <c r="G4785" t="s">
        <v>20</v>
      </c>
      <c r="I4785" t="s">
        <v>2555</v>
      </c>
      <c r="J4785" t="s">
        <v>10540</v>
      </c>
      <c r="K4785" t="str">
        <f>IF(COUNTIF(Customers!A:A, H4785)&gt;0, "Valid", "Invalid")</f>
        <v>Invalid</v>
      </c>
      <c r="L4785" t="str">
        <f t="shared" si="370"/>
        <v>8</v>
      </c>
      <c r="M4785" t="str">
        <f t="shared" si="371"/>
        <v>2023</v>
      </c>
      <c r="N4785">
        <f t="shared" si="372"/>
        <v>-46027.97</v>
      </c>
      <c r="O4785" t="str">
        <f t="shared" si="373"/>
        <v/>
      </c>
      <c r="P4785">
        <f t="shared" si="374"/>
        <v>46027.97</v>
      </c>
      <c r="Q4785" s="48" t="str">
        <f>IF(O4785="","",
   IF(OR(O4785&lt;EDA_Outlier_Analysis!$C$10, O4785&gt;EDA_Outlier_Analysis!$C$11),
      "Outlier",
      "Normal"))</f>
        <v/>
      </c>
      <c r="R4785" t="str">
        <f>IF(P4785="","",
   IF(OR(P4785 &lt; EDA_Outlier_Analysis!$F$7, P4785 &gt; EDA_Outlier_Analysis!$F$8),
      "Outlier",
      "Normal"))</f>
        <v>Normal</v>
      </c>
      <c r="S4785" t="str">
        <f>IF(N4785="","",
   IF(OR(N4785 &lt;EDA_Outlier_Analysis!$I$10, N4785 &gt; EDA_Outlier_Analysis!$I$11),
      "Outlier",
      "Normal"))</f>
        <v>Normal</v>
      </c>
    </row>
    <row r="4786" spans="1:19">
      <c r="A4786" t="s">
        <v>10541</v>
      </c>
      <c r="B4786" s="4">
        <v>44713</v>
      </c>
      <c r="C4786" s="2">
        <v>188078.5</v>
      </c>
      <c r="D4786" t="s">
        <v>849</v>
      </c>
      <c r="E4786" t="s">
        <v>868</v>
      </c>
      <c r="F4786" t="s">
        <v>10</v>
      </c>
      <c r="G4786" t="s">
        <v>24</v>
      </c>
      <c r="H4786" t="s">
        <v>251</v>
      </c>
      <c r="J4786" t="s">
        <v>10542</v>
      </c>
      <c r="K4786" t="str">
        <f>IF(COUNTIF(Customers!A:A, H4786)&gt;0, "Valid", "Invalid")</f>
        <v>Valid</v>
      </c>
      <c r="L4786" t="str">
        <f t="shared" si="370"/>
        <v>6</v>
      </c>
      <c r="M4786" t="str">
        <f t="shared" si="371"/>
        <v>2022</v>
      </c>
      <c r="N4786">
        <f t="shared" si="372"/>
        <v>188078.5</v>
      </c>
      <c r="O4786">
        <f t="shared" si="373"/>
        <v>188078.5</v>
      </c>
      <c r="P4786" t="str">
        <f t="shared" si="374"/>
        <v/>
      </c>
      <c r="Q4786" s="48" t="str">
        <f>IF(O4786="","",
   IF(OR(O4786&lt;EDA_Outlier_Analysis!$C$10, O4786&gt;EDA_Outlier_Analysis!$C$11),
      "Outlier",
      "Normal"))</f>
        <v>Normal</v>
      </c>
      <c r="R4786" t="str">
        <f>IF(P4786="","",
   IF(OR(P4786 &lt; EDA_Outlier_Analysis!$F$7, P4786 &gt; EDA_Outlier_Analysis!$F$8),
      "Outlier",
      "Normal"))</f>
        <v/>
      </c>
      <c r="S4786" t="str">
        <f>IF(N4786="","",
   IF(OR(N4786 &lt;EDA_Outlier_Analysis!$I$10, N4786 &gt; EDA_Outlier_Analysis!$I$11),
      "Outlier",
      "Normal"))</f>
        <v>Normal</v>
      </c>
    </row>
    <row r="4787" spans="1:19">
      <c r="A4787" t="s">
        <v>10543</v>
      </c>
      <c r="B4787" s="4">
        <v>45259</v>
      </c>
      <c r="C4787" s="2">
        <v>-65157.99</v>
      </c>
      <c r="D4787" t="s">
        <v>840</v>
      </c>
      <c r="E4787" t="s">
        <v>856</v>
      </c>
      <c r="F4787" t="s">
        <v>9</v>
      </c>
      <c r="G4787" t="s">
        <v>34</v>
      </c>
      <c r="I4787" t="s">
        <v>1018</v>
      </c>
      <c r="J4787" t="s">
        <v>10544</v>
      </c>
      <c r="K4787" t="str">
        <f>IF(COUNTIF(Customers!A:A, H4787)&gt;0, "Valid", "Invalid")</f>
        <v>Invalid</v>
      </c>
      <c r="L4787" t="str">
        <f t="shared" si="370"/>
        <v>11</v>
      </c>
      <c r="M4787" t="str">
        <f t="shared" si="371"/>
        <v>2023</v>
      </c>
      <c r="N4787">
        <f t="shared" si="372"/>
        <v>-65157.99</v>
      </c>
      <c r="O4787" t="str">
        <f t="shared" si="373"/>
        <v/>
      </c>
      <c r="P4787">
        <f t="shared" si="374"/>
        <v>65157.99</v>
      </c>
      <c r="Q4787" s="48" t="str">
        <f>IF(O4787="","",
   IF(OR(O4787&lt;EDA_Outlier_Analysis!$C$10, O4787&gt;EDA_Outlier_Analysis!$C$11),
      "Outlier",
      "Normal"))</f>
        <v/>
      </c>
      <c r="R4787" t="str">
        <f>IF(P4787="","",
   IF(OR(P4787 &lt; EDA_Outlier_Analysis!$F$7, P4787 &gt; EDA_Outlier_Analysis!$F$8),
      "Outlier",
      "Normal"))</f>
        <v>Outlier</v>
      </c>
      <c r="S4787" t="str">
        <f>IF(N4787="","",
   IF(OR(N4787 &lt;EDA_Outlier_Analysis!$I$10, N4787 &gt; EDA_Outlier_Analysis!$I$11),
      "Outlier",
      "Normal"))</f>
        <v>Normal</v>
      </c>
    </row>
    <row r="4788" spans="1:19">
      <c r="A4788" t="s">
        <v>10545</v>
      </c>
      <c r="B4788" s="4">
        <v>44816</v>
      </c>
      <c r="C4788" s="2">
        <v>-39137.519999999997</v>
      </c>
      <c r="D4788" t="s">
        <v>840</v>
      </c>
      <c r="E4788" t="s">
        <v>864</v>
      </c>
      <c r="F4788" t="s">
        <v>10</v>
      </c>
      <c r="G4788" t="s">
        <v>20</v>
      </c>
      <c r="I4788" t="s">
        <v>1813</v>
      </c>
      <c r="J4788" t="s">
        <v>10546</v>
      </c>
      <c r="K4788" t="str">
        <f>IF(COUNTIF(Customers!A:A, H4788)&gt;0, "Valid", "Invalid")</f>
        <v>Invalid</v>
      </c>
      <c r="L4788" t="str">
        <f t="shared" si="370"/>
        <v>9</v>
      </c>
      <c r="M4788" t="str">
        <f t="shared" si="371"/>
        <v>2022</v>
      </c>
      <c r="N4788">
        <f t="shared" si="372"/>
        <v>-39137.519999999997</v>
      </c>
      <c r="O4788" t="str">
        <f t="shared" si="373"/>
        <v/>
      </c>
      <c r="P4788">
        <f t="shared" si="374"/>
        <v>39137.519999999997</v>
      </c>
      <c r="Q4788" s="48" t="str">
        <f>IF(O4788="","",
   IF(OR(O4788&lt;EDA_Outlier_Analysis!$C$10, O4788&gt;EDA_Outlier_Analysis!$C$11),
      "Outlier",
      "Normal"))</f>
        <v/>
      </c>
      <c r="R4788" t="str">
        <f>IF(P4788="","",
   IF(OR(P4788 &lt; EDA_Outlier_Analysis!$F$7, P4788 &gt; EDA_Outlier_Analysis!$F$8),
      "Outlier",
      "Normal"))</f>
        <v>Normal</v>
      </c>
      <c r="S4788" t="str">
        <f>IF(N4788="","",
   IF(OR(N4788 &lt;EDA_Outlier_Analysis!$I$10, N4788 &gt; EDA_Outlier_Analysis!$I$11),
      "Outlier",
      "Normal"))</f>
        <v>Normal</v>
      </c>
    </row>
    <row r="4789" spans="1:19">
      <c r="A4789" t="s">
        <v>10547</v>
      </c>
      <c r="B4789" s="4">
        <v>45155</v>
      </c>
      <c r="C4789" s="2">
        <v>-4149.99</v>
      </c>
      <c r="D4789" t="s">
        <v>840</v>
      </c>
      <c r="E4789" t="s">
        <v>878</v>
      </c>
      <c r="F4789" t="s">
        <v>9</v>
      </c>
      <c r="G4789" t="s">
        <v>20</v>
      </c>
      <c r="I4789" t="s">
        <v>990</v>
      </c>
      <c r="J4789" t="s">
        <v>10548</v>
      </c>
      <c r="K4789" t="str">
        <f>IF(COUNTIF(Customers!A:A, H4789)&gt;0, "Valid", "Invalid")</f>
        <v>Invalid</v>
      </c>
      <c r="L4789" t="str">
        <f t="shared" si="370"/>
        <v>8</v>
      </c>
      <c r="M4789" t="str">
        <f t="shared" si="371"/>
        <v>2023</v>
      </c>
      <c r="N4789">
        <f t="shared" si="372"/>
        <v>-4149.99</v>
      </c>
      <c r="O4789" t="str">
        <f t="shared" si="373"/>
        <v/>
      </c>
      <c r="P4789">
        <f t="shared" si="374"/>
        <v>4149.99</v>
      </c>
      <c r="Q4789" s="48" t="str">
        <f>IF(O4789="","",
   IF(OR(O4789&lt;EDA_Outlier_Analysis!$C$10, O4789&gt;EDA_Outlier_Analysis!$C$11),
      "Outlier",
      "Normal"))</f>
        <v/>
      </c>
      <c r="R4789" t="str">
        <f>IF(P4789="","",
   IF(OR(P4789 &lt; EDA_Outlier_Analysis!$F$7, P4789 &gt; EDA_Outlier_Analysis!$F$8),
      "Outlier",
      "Normal"))</f>
        <v>Outlier</v>
      </c>
      <c r="S4789" t="str">
        <f>IF(N4789="","",
   IF(OR(N4789 &lt;EDA_Outlier_Analysis!$I$10, N4789 &gt; EDA_Outlier_Analysis!$I$11),
      "Outlier",
      "Normal"))</f>
        <v>Normal</v>
      </c>
    </row>
    <row r="4790" spans="1:19">
      <c r="A4790" t="s">
        <v>10549</v>
      </c>
      <c r="B4790" s="4">
        <v>44754</v>
      </c>
      <c r="C4790" s="2">
        <v>-48785.51</v>
      </c>
      <c r="D4790" t="s">
        <v>840</v>
      </c>
      <c r="E4790" t="s">
        <v>864</v>
      </c>
      <c r="F4790" t="s">
        <v>10</v>
      </c>
      <c r="G4790" t="s">
        <v>20</v>
      </c>
      <c r="I4790" t="s">
        <v>942</v>
      </c>
      <c r="J4790" t="s">
        <v>10550</v>
      </c>
      <c r="K4790" t="str">
        <f>IF(COUNTIF(Customers!A:A, H4790)&gt;0, "Valid", "Invalid")</f>
        <v>Invalid</v>
      </c>
      <c r="L4790" t="str">
        <f t="shared" si="370"/>
        <v>7</v>
      </c>
      <c r="M4790" t="str">
        <f t="shared" si="371"/>
        <v>2022</v>
      </c>
      <c r="N4790">
        <f t="shared" si="372"/>
        <v>-48785.51</v>
      </c>
      <c r="O4790" t="str">
        <f t="shared" si="373"/>
        <v/>
      </c>
      <c r="P4790">
        <f t="shared" si="374"/>
        <v>48785.51</v>
      </c>
      <c r="Q4790" s="48" t="str">
        <f>IF(O4790="","",
   IF(OR(O4790&lt;EDA_Outlier_Analysis!$C$10, O4790&gt;EDA_Outlier_Analysis!$C$11),
      "Outlier",
      "Normal"))</f>
        <v/>
      </c>
      <c r="R4790" t="str">
        <f>IF(P4790="","",
   IF(OR(P4790 &lt; EDA_Outlier_Analysis!$F$7, P4790 &gt; EDA_Outlier_Analysis!$F$8),
      "Outlier",
      "Normal"))</f>
        <v>Normal</v>
      </c>
      <c r="S4790" t="str">
        <f>IF(N4790="","",
   IF(OR(N4790 &lt;EDA_Outlier_Analysis!$I$10, N4790 &gt; EDA_Outlier_Analysis!$I$11),
      "Outlier",
      "Normal"))</f>
        <v>Normal</v>
      </c>
    </row>
    <row r="4791" spans="1:19">
      <c r="A4791" t="s">
        <v>10551</v>
      </c>
      <c r="B4791" s="4">
        <v>44900</v>
      </c>
      <c r="C4791" s="2">
        <v>71163.91</v>
      </c>
      <c r="D4791" t="s">
        <v>849</v>
      </c>
      <c r="E4791" t="s">
        <v>868</v>
      </c>
      <c r="F4791" t="s">
        <v>10</v>
      </c>
      <c r="G4791" t="s">
        <v>31</v>
      </c>
      <c r="H4791" t="s">
        <v>253</v>
      </c>
      <c r="J4791" t="s">
        <v>10552</v>
      </c>
      <c r="K4791" t="str">
        <f>IF(COUNTIF(Customers!A:A, H4791)&gt;0, "Valid", "Invalid")</f>
        <v>Valid</v>
      </c>
      <c r="L4791" t="str">
        <f t="shared" si="370"/>
        <v>12</v>
      </c>
      <c r="M4791" t="str">
        <f t="shared" si="371"/>
        <v>2022</v>
      </c>
      <c r="N4791">
        <f t="shared" si="372"/>
        <v>71163.91</v>
      </c>
      <c r="O4791">
        <f t="shared" si="373"/>
        <v>71163.91</v>
      </c>
      <c r="P4791" t="str">
        <f t="shared" si="374"/>
        <v/>
      </c>
      <c r="Q4791" s="48" t="str">
        <f>IF(O4791="","",
   IF(OR(O4791&lt;EDA_Outlier_Analysis!$C$10, O4791&gt;EDA_Outlier_Analysis!$C$11),
      "Outlier",
      "Normal"))</f>
        <v>Normal</v>
      </c>
      <c r="R4791" t="str">
        <f>IF(P4791="","",
   IF(OR(P4791 &lt; EDA_Outlier_Analysis!$F$7, P4791 &gt; EDA_Outlier_Analysis!$F$8),
      "Outlier",
      "Normal"))</f>
        <v/>
      </c>
      <c r="S4791" t="str">
        <f>IF(N4791="","",
   IF(OR(N4791 &lt;EDA_Outlier_Analysis!$I$10, N4791 &gt; EDA_Outlier_Analysis!$I$11),
      "Outlier",
      "Normal"))</f>
        <v>Normal</v>
      </c>
    </row>
    <row r="4792" spans="1:19">
      <c r="A4792" t="s">
        <v>10553</v>
      </c>
      <c r="B4792" s="4">
        <v>44813</v>
      </c>
      <c r="C4792" s="2">
        <v>165677.85</v>
      </c>
      <c r="D4792" t="s">
        <v>849</v>
      </c>
      <c r="E4792" t="s">
        <v>850</v>
      </c>
      <c r="F4792" t="s">
        <v>10</v>
      </c>
      <c r="G4792" t="s">
        <v>20</v>
      </c>
      <c r="H4792" t="s">
        <v>431</v>
      </c>
      <c r="J4792" t="s">
        <v>10554</v>
      </c>
      <c r="K4792" t="str">
        <f>IF(COUNTIF(Customers!A:A, H4792)&gt;0, "Valid", "Invalid")</f>
        <v>Valid</v>
      </c>
      <c r="L4792" t="str">
        <f t="shared" si="370"/>
        <v>9</v>
      </c>
      <c r="M4792" t="str">
        <f t="shared" si="371"/>
        <v>2022</v>
      </c>
      <c r="N4792">
        <f t="shared" si="372"/>
        <v>165677.85</v>
      </c>
      <c r="O4792">
        <f t="shared" si="373"/>
        <v>165677.85</v>
      </c>
      <c r="P4792" t="str">
        <f t="shared" si="374"/>
        <v/>
      </c>
      <c r="Q4792" s="48" t="str">
        <f>IF(O4792="","",
   IF(OR(O4792&lt;EDA_Outlier_Analysis!$C$10, O4792&gt;EDA_Outlier_Analysis!$C$11),
      "Outlier",
      "Normal"))</f>
        <v>Normal</v>
      </c>
      <c r="R4792" t="str">
        <f>IF(P4792="","",
   IF(OR(P4792 &lt; EDA_Outlier_Analysis!$F$7, P4792 &gt; EDA_Outlier_Analysis!$F$8),
      "Outlier",
      "Normal"))</f>
        <v/>
      </c>
      <c r="S4792" t="str">
        <f>IF(N4792="","",
   IF(OR(N4792 &lt;EDA_Outlier_Analysis!$I$10, N4792 &gt; EDA_Outlier_Analysis!$I$11),
      "Outlier",
      "Normal"))</f>
        <v>Normal</v>
      </c>
    </row>
    <row r="4793" spans="1:19">
      <c r="A4793" t="s">
        <v>10555</v>
      </c>
      <c r="B4793" s="4">
        <v>44664</v>
      </c>
      <c r="C4793" s="2">
        <v>22680.41</v>
      </c>
      <c r="D4793" t="s">
        <v>1345</v>
      </c>
      <c r="E4793" t="s">
        <v>1345</v>
      </c>
      <c r="F4793" t="s">
        <v>9</v>
      </c>
      <c r="G4793" t="s">
        <v>20</v>
      </c>
      <c r="J4793" t="s">
        <v>10556</v>
      </c>
      <c r="K4793" t="str">
        <f>IF(COUNTIF(Customers!A:A, H4793)&gt;0, "Valid", "Invalid")</f>
        <v>Invalid</v>
      </c>
      <c r="L4793" t="str">
        <f t="shared" si="370"/>
        <v>4</v>
      </c>
      <c r="M4793" t="str">
        <f t="shared" si="371"/>
        <v>2022</v>
      </c>
      <c r="N4793">
        <f t="shared" si="372"/>
        <v>-22680.41</v>
      </c>
      <c r="O4793" t="str">
        <f t="shared" si="373"/>
        <v/>
      </c>
      <c r="P4793" t="str">
        <f t="shared" si="374"/>
        <v/>
      </c>
      <c r="Q4793" s="48" t="str">
        <f>IF(O4793="","",
   IF(OR(O4793&lt;EDA_Outlier_Analysis!$C$10, O4793&gt;EDA_Outlier_Analysis!$C$11),
      "Outlier",
      "Normal"))</f>
        <v/>
      </c>
      <c r="R4793" t="str">
        <f>IF(P4793="","",
   IF(OR(P4793 &lt; EDA_Outlier_Analysis!$F$7, P4793 &gt; EDA_Outlier_Analysis!$F$8),
      "Outlier",
      "Normal"))</f>
        <v/>
      </c>
      <c r="S4793" t="str">
        <f>IF(N4793="","",
   IF(OR(N4793 &lt;EDA_Outlier_Analysis!$I$10, N4793 &gt; EDA_Outlier_Analysis!$I$11),
      "Outlier",
      "Normal"))</f>
        <v>Normal</v>
      </c>
    </row>
    <row r="4794" spans="1:19">
      <c r="A4794" t="s">
        <v>10557</v>
      </c>
      <c r="B4794" s="4">
        <v>44628</v>
      </c>
      <c r="C4794" s="2">
        <v>143244.94</v>
      </c>
      <c r="D4794" t="s">
        <v>849</v>
      </c>
      <c r="E4794" t="s">
        <v>850</v>
      </c>
      <c r="F4794" t="s">
        <v>10</v>
      </c>
      <c r="G4794" t="s">
        <v>20</v>
      </c>
      <c r="H4794" t="s">
        <v>553</v>
      </c>
      <c r="J4794" t="s">
        <v>10558</v>
      </c>
      <c r="K4794" t="str">
        <f>IF(COUNTIF(Customers!A:A, H4794)&gt;0, "Valid", "Invalid")</f>
        <v>Valid</v>
      </c>
      <c r="L4794" t="str">
        <f t="shared" si="370"/>
        <v>3</v>
      </c>
      <c r="M4794" t="str">
        <f t="shared" si="371"/>
        <v>2022</v>
      </c>
      <c r="N4794">
        <f t="shared" si="372"/>
        <v>143244.94</v>
      </c>
      <c r="O4794">
        <f t="shared" si="373"/>
        <v>143244.94</v>
      </c>
      <c r="P4794" t="str">
        <f t="shared" si="374"/>
        <v/>
      </c>
      <c r="Q4794" s="48" t="str">
        <f>IF(O4794="","",
   IF(OR(O4794&lt;EDA_Outlier_Analysis!$C$10, O4794&gt;EDA_Outlier_Analysis!$C$11),
      "Outlier",
      "Normal"))</f>
        <v>Normal</v>
      </c>
      <c r="R4794" t="str">
        <f>IF(P4794="","",
   IF(OR(P4794 &lt; EDA_Outlier_Analysis!$F$7, P4794 &gt; EDA_Outlier_Analysis!$F$8),
      "Outlier",
      "Normal"))</f>
        <v/>
      </c>
      <c r="S4794" t="str">
        <f>IF(N4794="","",
   IF(OR(N4794 &lt;EDA_Outlier_Analysis!$I$10, N4794 &gt; EDA_Outlier_Analysis!$I$11),
      "Outlier",
      "Normal"))</f>
        <v>Normal</v>
      </c>
    </row>
    <row r="4795" spans="1:19">
      <c r="A4795" t="s">
        <v>10559</v>
      </c>
      <c r="B4795" s="4">
        <v>44652</v>
      </c>
      <c r="C4795" s="2">
        <v>-60661.48</v>
      </c>
      <c r="D4795" t="s">
        <v>840</v>
      </c>
      <c r="E4795" t="s">
        <v>878</v>
      </c>
      <c r="F4795" t="s">
        <v>11</v>
      </c>
      <c r="G4795" t="s">
        <v>24</v>
      </c>
      <c r="I4795" t="s">
        <v>1018</v>
      </c>
      <c r="J4795" t="s">
        <v>10560</v>
      </c>
      <c r="K4795" t="str">
        <f>IF(COUNTIF(Customers!A:A, H4795)&gt;0, "Valid", "Invalid")</f>
        <v>Invalid</v>
      </c>
      <c r="L4795" t="str">
        <f t="shared" si="370"/>
        <v>4</v>
      </c>
      <c r="M4795" t="str">
        <f t="shared" si="371"/>
        <v>2022</v>
      </c>
      <c r="N4795">
        <f t="shared" si="372"/>
        <v>-60661.48</v>
      </c>
      <c r="O4795" t="str">
        <f t="shared" si="373"/>
        <v/>
      </c>
      <c r="P4795">
        <f t="shared" si="374"/>
        <v>60661.48</v>
      </c>
      <c r="Q4795" s="48" t="str">
        <f>IF(O4795="","",
   IF(OR(O4795&lt;EDA_Outlier_Analysis!$C$10, O4795&gt;EDA_Outlier_Analysis!$C$11),
      "Outlier",
      "Normal"))</f>
        <v/>
      </c>
      <c r="R4795" t="str">
        <f>IF(P4795="","",
   IF(OR(P4795 &lt; EDA_Outlier_Analysis!$F$7, P4795 &gt; EDA_Outlier_Analysis!$F$8),
      "Outlier",
      "Normal"))</f>
        <v>Outlier</v>
      </c>
      <c r="S4795" t="str">
        <f>IF(N4795="","",
   IF(OR(N4795 &lt;EDA_Outlier_Analysis!$I$10, N4795 &gt; EDA_Outlier_Analysis!$I$11),
      "Outlier",
      "Normal"))</f>
        <v>Normal</v>
      </c>
    </row>
    <row r="4796" spans="1:19">
      <c r="A4796" t="s">
        <v>10561</v>
      </c>
      <c r="B4796" s="4">
        <v>45155</v>
      </c>
      <c r="C4796" s="2">
        <v>-30821.43</v>
      </c>
      <c r="D4796" t="s">
        <v>840</v>
      </c>
      <c r="E4796" t="s">
        <v>841</v>
      </c>
      <c r="F4796" t="s">
        <v>10</v>
      </c>
      <c r="G4796" t="s">
        <v>20</v>
      </c>
      <c r="I4796" t="s">
        <v>1453</v>
      </c>
      <c r="J4796" t="s">
        <v>10562</v>
      </c>
      <c r="K4796" t="str">
        <f>IF(COUNTIF(Customers!A:A, H4796)&gt;0, "Valid", "Invalid")</f>
        <v>Invalid</v>
      </c>
      <c r="L4796" t="str">
        <f t="shared" si="370"/>
        <v>8</v>
      </c>
      <c r="M4796" t="str">
        <f t="shared" si="371"/>
        <v>2023</v>
      </c>
      <c r="N4796">
        <f t="shared" si="372"/>
        <v>-30821.43</v>
      </c>
      <c r="O4796" t="str">
        <f t="shared" si="373"/>
        <v/>
      </c>
      <c r="P4796">
        <f t="shared" si="374"/>
        <v>30821.43</v>
      </c>
      <c r="Q4796" s="48" t="str">
        <f>IF(O4796="","",
   IF(OR(O4796&lt;EDA_Outlier_Analysis!$C$10, O4796&gt;EDA_Outlier_Analysis!$C$11),
      "Outlier",
      "Normal"))</f>
        <v/>
      </c>
      <c r="R4796" t="str">
        <f>IF(P4796="","",
   IF(OR(P4796 &lt; EDA_Outlier_Analysis!$F$7, P4796 &gt; EDA_Outlier_Analysis!$F$8),
      "Outlier",
      "Normal"))</f>
        <v>Normal</v>
      </c>
      <c r="S4796" t="str">
        <f>IF(N4796="","",
   IF(OR(N4796 &lt;EDA_Outlier_Analysis!$I$10, N4796 &gt; EDA_Outlier_Analysis!$I$11),
      "Outlier",
      "Normal"))</f>
        <v>Normal</v>
      </c>
    </row>
    <row r="4797" spans="1:19">
      <c r="A4797" t="s">
        <v>10563</v>
      </c>
      <c r="B4797" s="4">
        <v>45288</v>
      </c>
      <c r="C4797" s="2">
        <v>-63138.25</v>
      </c>
      <c r="D4797" t="s">
        <v>840</v>
      </c>
      <c r="E4797" t="s">
        <v>878</v>
      </c>
      <c r="F4797" t="s">
        <v>9</v>
      </c>
      <c r="G4797" t="s">
        <v>31</v>
      </c>
      <c r="I4797" t="s">
        <v>1261</v>
      </c>
      <c r="J4797" t="s">
        <v>10564</v>
      </c>
      <c r="K4797" t="str">
        <f>IF(COUNTIF(Customers!A:A, H4797)&gt;0, "Valid", "Invalid")</f>
        <v>Invalid</v>
      </c>
      <c r="L4797" t="str">
        <f t="shared" si="370"/>
        <v>12</v>
      </c>
      <c r="M4797" t="str">
        <f t="shared" si="371"/>
        <v>2023</v>
      </c>
      <c r="N4797">
        <f t="shared" si="372"/>
        <v>-63138.25</v>
      </c>
      <c r="O4797" t="str">
        <f t="shared" si="373"/>
        <v/>
      </c>
      <c r="P4797">
        <f t="shared" si="374"/>
        <v>63138.25</v>
      </c>
      <c r="Q4797" s="48" t="str">
        <f>IF(O4797="","",
   IF(OR(O4797&lt;EDA_Outlier_Analysis!$C$10, O4797&gt;EDA_Outlier_Analysis!$C$11),
      "Outlier",
      "Normal"))</f>
        <v/>
      </c>
      <c r="R4797" t="str">
        <f>IF(P4797="","",
   IF(OR(P4797 &lt; EDA_Outlier_Analysis!$F$7, P4797 &gt; EDA_Outlier_Analysis!$F$8),
      "Outlier",
      "Normal"))</f>
        <v>Outlier</v>
      </c>
      <c r="S4797" t="str">
        <f>IF(N4797="","",
   IF(OR(N4797 &lt;EDA_Outlier_Analysis!$I$10, N4797 &gt; EDA_Outlier_Analysis!$I$11),
      "Outlier",
      "Normal"))</f>
        <v>Normal</v>
      </c>
    </row>
    <row r="4798" spans="1:19">
      <c r="A4798" t="s">
        <v>10565</v>
      </c>
      <c r="B4798" s="4">
        <v>45169</v>
      </c>
      <c r="C4798" s="2">
        <v>-48800.85</v>
      </c>
      <c r="D4798" t="s">
        <v>840</v>
      </c>
      <c r="E4798" t="s">
        <v>878</v>
      </c>
      <c r="F4798" t="s">
        <v>9</v>
      </c>
      <c r="G4798" t="s">
        <v>34</v>
      </c>
      <c r="I4798" t="s">
        <v>939</v>
      </c>
      <c r="J4798" t="s">
        <v>10566</v>
      </c>
      <c r="K4798" t="str">
        <f>IF(COUNTIF(Customers!A:A, H4798)&gt;0, "Valid", "Invalid")</f>
        <v>Invalid</v>
      </c>
      <c r="L4798" t="str">
        <f t="shared" si="370"/>
        <v>8</v>
      </c>
      <c r="M4798" t="str">
        <f t="shared" si="371"/>
        <v>2023</v>
      </c>
      <c r="N4798">
        <f t="shared" si="372"/>
        <v>-48800.85</v>
      </c>
      <c r="O4798" t="str">
        <f t="shared" si="373"/>
        <v/>
      </c>
      <c r="P4798">
        <f t="shared" si="374"/>
        <v>48800.85</v>
      </c>
      <c r="Q4798" s="48" t="str">
        <f>IF(O4798="","",
   IF(OR(O4798&lt;EDA_Outlier_Analysis!$C$10, O4798&gt;EDA_Outlier_Analysis!$C$11),
      "Outlier",
      "Normal"))</f>
        <v/>
      </c>
      <c r="R4798" t="str">
        <f>IF(P4798="","",
   IF(OR(P4798 &lt; EDA_Outlier_Analysis!$F$7, P4798 &gt; EDA_Outlier_Analysis!$F$8),
      "Outlier",
      "Normal"))</f>
        <v>Normal</v>
      </c>
      <c r="S4798" t="str">
        <f>IF(N4798="","",
   IF(OR(N4798 &lt;EDA_Outlier_Analysis!$I$10, N4798 &gt; EDA_Outlier_Analysis!$I$11),
      "Outlier",
      "Normal"))</f>
        <v>Normal</v>
      </c>
    </row>
    <row r="4799" spans="1:19">
      <c r="A4799" t="s">
        <v>10567</v>
      </c>
      <c r="B4799" s="4">
        <v>44970</v>
      </c>
      <c r="C4799" s="2">
        <v>160930.34</v>
      </c>
      <c r="D4799" t="s">
        <v>849</v>
      </c>
      <c r="E4799" t="s">
        <v>853</v>
      </c>
      <c r="F4799" t="s">
        <v>10</v>
      </c>
      <c r="G4799" t="s">
        <v>31</v>
      </c>
      <c r="H4799" t="s">
        <v>665</v>
      </c>
      <c r="J4799" t="s">
        <v>10568</v>
      </c>
      <c r="K4799" t="str">
        <f>IF(COUNTIF(Customers!A:A, H4799)&gt;0, "Valid", "Invalid")</f>
        <v>Valid</v>
      </c>
      <c r="L4799" t="str">
        <f t="shared" si="370"/>
        <v>2</v>
      </c>
      <c r="M4799" t="str">
        <f t="shared" si="371"/>
        <v>2023</v>
      </c>
      <c r="N4799">
        <f t="shared" si="372"/>
        <v>160930.34</v>
      </c>
      <c r="O4799">
        <f t="shared" si="373"/>
        <v>160930.34</v>
      </c>
      <c r="P4799" t="str">
        <f t="shared" si="374"/>
        <v/>
      </c>
      <c r="Q4799" s="48" t="str">
        <f>IF(O4799="","",
   IF(OR(O4799&lt;EDA_Outlier_Analysis!$C$10, O4799&gt;EDA_Outlier_Analysis!$C$11),
      "Outlier",
      "Normal"))</f>
        <v>Normal</v>
      </c>
      <c r="R4799" t="str">
        <f>IF(P4799="","",
   IF(OR(P4799 &lt; EDA_Outlier_Analysis!$F$7, P4799 &gt; EDA_Outlier_Analysis!$F$8),
      "Outlier",
      "Normal"))</f>
        <v/>
      </c>
      <c r="S4799" t="str">
        <f>IF(N4799="","",
   IF(OR(N4799 &lt;EDA_Outlier_Analysis!$I$10, N4799 &gt; EDA_Outlier_Analysis!$I$11),
      "Outlier",
      "Normal"))</f>
        <v>Normal</v>
      </c>
    </row>
    <row r="4800" spans="1:19">
      <c r="A4800" t="s">
        <v>10569</v>
      </c>
      <c r="B4800" s="4">
        <v>44972</v>
      </c>
      <c r="C4800" s="2">
        <v>-37116.67</v>
      </c>
      <c r="D4800" t="s">
        <v>840</v>
      </c>
      <c r="E4800" t="s">
        <v>845</v>
      </c>
      <c r="F4800" t="s">
        <v>11</v>
      </c>
      <c r="G4800" t="s">
        <v>20</v>
      </c>
      <c r="I4800" t="s">
        <v>1412</v>
      </c>
      <c r="J4800" t="s">
        <v>10570</v>
      </c>
      <c r="K4800" t="str">
        <f>IF(COUNTIF(Customers!A:A, H4800)&gt;0, "Valid", "Invalid")</f>
        <v>Invalid</v>
      </c>
      <c r="L4800" t="str">
        <f t="shared" si="370"/>
        <v>2</v>
      </c>
      <c r="M4800" t="str">
        <f t="shared" si="371"/>
        <v>2023</v>
      </c>
      <c r="N4800">
        <f t="shared" si="372"/>
        <v>-37116.67</v>
      </c>
      <c r="O4800" t="str">
        <f t="shared" si="373"/>
        <v/>
      </c>
      <c r="P4800">
        <f t="shared" si="374"/>
        <v>37116.67</v>
      </c>
      <c r="Q4800" s="48" t="str">
        <f>IF(O4800="","",
   IF(OR(O4800&lt;EDA_Outlier_Analysis!$C$10, O4800&gt;EDA_Outlier_Analysis!$C$11),
      "Outlier",
      "Normal"))</f>
        <v/>
      </c>
      <c r="R4800" t="str">
        <f>IF(P4800="","",
   IF(OR(P4800 &lt; EDA_Outlier_Analysis!$F$7, P4800 &gt; EDA_Outlier_Analysis!$F$8),
      "Outlier",
      "Normal"))</f>
        <v>Normal</v>
      </c>
      <c r="S4800" t="str">
        <f>IF(N4800="","",
   IF(OR(N4800 &lt;EDA_Outlier_Analysis!$I$10, N4800 &gt; EDA_Outlier_Analysis!$I$11),
      "Outlier",
      "Normal"))</f>
        <v>Normal</v>
      </c>
    </row>
    <row r="4801" spans="1:19">
      <c r="A4801" t="s">
        <v>10571</v>
      </c>
      <c r="B4801" s="4">
        <v>45130</v>
      </c>
      <c r="C4801" s="2">
        <v>111679.27</v>
      </c>
      <c r="D4801" t="s">
        <v>849</v>
      </c>
      <c r="E4801" t="s">
        <v>853</v>
      </c>
      <c r="F4801" t="s">
        <v>10</v>
      </c>
      <c r="G4801" t="s">
        <v>31</v>
      </c>
      <c r="H4801" t="s">
        <v>721</v>
      </c>
      <c r="J4801" t="s">
        <v>10572</v>
      </c>
      <c r="K4801" t="str">
        <f>IF(COUNTIF(Customers!A:A, H4801)&gt;0, "Valid", "Invalid")</f>
        <v>Valid</v>
      </c>
      <c r="L4801" t="str">
        <f t="shared" si="370"/>
        <v>7</v>
      </c>
      <c r="M4801" t="str">
        <f t="shared" si="371"/>
        <v>2023</v>
      </c>
      <c r="N4801">
        <f t="shared" si="372"/>
        <v>111679.27</v>
      </c>
      <c r="O4801">
        <f t="shared" si="373"/>
        <v>111679.27</v>
      </c>
      <c r="P4801" t="str">
        <f t="shared" si="374"/>
        <v/>
      </c>
      <c r="Q4801" s="48" t="str">
        <f>IF(O4801="","",
   IF(OR(O4801&lt;EDA_Outlier_Analysis!$C$10, O4801&gt;EDA_Outlier_Analysis!$C$11),
      "Outlier",
      "Normal"))</f>
        <v>Normal</v>
      </c>
      <c r="R4801" t="str">
        <f>IF(P4801="","",
   IF(OR(P4801 &lt; EDA_Outlier_Analysis!$F$7, P4801 &gt; EDA_Outlier_Analysis!$F$8),
      "Outlier",
      "Normal"))</f>
        <v/>
      </c>
      <c r="S4801" t="str">
        <f>IF(N4801="","",
   IF(OR(N4801 &lt;EDA_Outlier_Analysis!$I$10, N4801 &gt; EDA_Outlier_Analysis!$I$11),
      "Outlier",
      "Normal"))</f>
        <v>Normal</v>
      </c>
    </row>
    <row r="4802" spans="1:19">
      <c r="A4802" t="s">
        <v>10573</v>
      </c>
      <c r="B4802" s="4">
        <v>44737</v>
      </c>
      <c r="C4802" s="2">
        <v>-20463.099999999999</v>
      </c>
      <c r="D4802" t="s">
        <v>840</v>
      </c>
      <c r="E4802" t="s">
        <v>856</v>
      </c>
      <c r="F4802" t="s">
        <v>9</v>
      </c>
      <c r="G4802" t="s">
        <v>31</v>
      </c>
      <c r="I4802" t="s">
        <v>1623</v>
      </c>
      <c r="J4802" t="s">
        <v>10574</v>
      </c>
      <c r="K4802" t="str">
        <f>IF(COUNTIF(Customers!A:A, H4802)&gt;0, "Valid", "Invalid")</f>
        <v>Invalid</v>
      </c>
      <c r="L4802" t="str">
        <f t="shared" si="370"/>
        <v>6</v>
      </c>
      <c r="M4802" t="str">
        <f t="shared" si="371"/>
        <v>2022</v>
      </c>
      <c r="N4802">
        <f t="shared" si="372"/>
        <v>-20463.099999999999</v>
      </c>
      <c r="O4802" t="str">
        <f t="shared" si="373"/>
        <v/>
      </c>
      <c r="P4802">
        <f t="shared" si="374"/>
        <v>20463.099999999999</v>
      </c>
      <c r="Q4802" s="48" t="str">
        <f>IF(O4802="","",
   IF(OR(O4802&lt;EDA_Outlier_Analysis!$C$10, O4802&gt;EDA_Outlier_Analysis!$C$11),
      "Outlier",
      "Normal"))</f>
        <v/>
      </c>
      <c r="R4802" t="str">
        <f>IF(P4802="","",
   IF(OR(P4802 &lt; EDA_Outlier_Analysis!$F$7, P4802 &gt; EDA_Outlier_Analysis!$F$8),
      "Outlier",
      "Normal"))</f>
        <v>Outlier</v>
      </c>
      <c r="S4802" t="str">
        <f>IF(N4802="","",
   IF(OR(N4802 &lt;EDA_Outlier_Analysis!$I$10, N4802 &gt; EDA_Outlier_Analysis!$I$11),
      "Outlier",
      "Normal"))</f>
        <v>Normal</v>
      </c>
    </row>
    <row r="4803" spans="1:19">
      <c r="A4803" t="s">
        <v>10575</v>
      </c>
      <c r="B4803" s="4">
        <v>44564</v>
      </c>
      <c r="C4803" s="2">
        <v>187477.41</v>
      </c>
      <c r="D4803" t="s">
        <v>849</v>
      </c>
      <c r="E4803" t="s">
        <v>868</v>
      </c>
      <c r="F4803" t="s">
        <v>9</v>
      </c>
      <c r="G4803" t="s">
        <v>31</v>
      </c>
      <c r="H4803" t="s">
        <v>437</v>
      </c>
      <c r="J4803" t="s">
        <v>10576</v>
      </c>
      <c r="K4803" t="str">
        <f>IF(COUNTIF(Customers!A:A, H4803)&gt;0, "Valid", "Invalid")</f>
        <v>Valid</v>
      </c>
      <c r="L4803" t="str">
        <f t="shared" ref="L4803:L4866" si="375">TEXT(B4803,"m")</f>
        <v>1</v>
      </c>
      <c r="M4803" t="str">
        <f t="shared" ref="M4803:M4866" si="376">TEXT(B4803,"yyyy")</f>
        <v>2022</v>
      </c>
      <c r="N4803">
        <f t="shared" ref="N4803:N4866" si="377">IF(D4803="Revenue",C4803,-ABS(C4803))</f>
        <v>187477.41</v>
      </c>
      <c r="O4803">
        <f t="shared" ref="O4803:O4866" si="378">IF(D4803="Revenue", C4803, "")</f>
        <v>187477.41</v>
      </c>
      <c r="P4803" t="str">
        <f t="shared" ref="P4803:P4866" si="379">IF(D4803="Expense", ABS(C4803), "")</f>
        <v/>
      </c>
      <c r="Q4803" s="48" t="str">
        <f>IF(O4803="","",
   IF(OR(O4803&lt;EDA_Outlier_Analysis!$C$10, O4803&gt;EDA_Outlier_Analysis!$C$11),
      "Outlier",
      "Normal"))</f>
        <v>Normal</v>
      </c>
      <c r="R4803" t="str">
        <f>IF(P4803="","",
   IF(OR(P4803 &lt; EDA_Outlier_Analysis!$F$7, P4803 &gt; EDA_Outlier_Analysis!$F$8),
      "Outlier",
      "Normal"))</f>
        <v/>
      </c>
      <c r="S4803" t="str">
        <f>IF(N4803="","",
   IF(OR(N4803 &lt;EDA_Outlier_Analysis!$I$10, N4803 &gt; EDA_Outlier_Analysis!$I$11),
      "Outlier",
      "Normal"))</f>
        <v>Normal</v>
      </c>
    </row>
    <row r="4804" spans="1:19">
      <c r="A4804" t="s">
        <v>10577</v>
      </c>
      <c r="B4804" s="4">
        <v>44831</v>
      </c>
      <c r="C4804" s="2">
        <v>-26152</v>
      </c>
      <c r="D4804" t="s">
        <v>840</v>
      </c>
      <c r="E4804" t="s">
        <v>845</v>
      </c>
      <c r="F4804" t="s">
        <v>11</v>
      </c>
      <c r="G4804" t="s">
        <v>31</v>
      </c>
      <c r="I4804" t="s">
        <v>932</v>
      </c>
      <c r="J4804" t="s">
        <v>10578</v>
      </c>
      <c r="K4804" t="str">
        <f>IF(COUNTIF(Customers!A:A, H4804)&gt;0, "Valid", "Invalid")</f>
        <v>Invalid</v>
      </c>
      <c r="L4804" t="str">
        <f t="shared" si="375"/>
        <v>9</v>
      </c>
      <c r="M4804" t="str">
        <f t="shared" si="376"/>
        <v>2022</v>
      </c>
      <c r="N4804">
        <f t="shared" si="377"/>
        <v>-26152</v>
      </c>
      <c r="O4804" t="str">
        <f t="shared" si="378"/>
        <v/>
      </c>
      <c r="P4804">
        <f t="shared" si="379"/>
        <v>26152</v>
      </c>
      <c r="Q4804" s="48" t="str">
        <f>IF(O4804="","",
   IF(OR(O4804&lt;EDA_Outlier_Analysis!$C$10, O4804&gt;EDA_Outlier_Analysis!$C$11),
      "Outlier",
      "Normal"))</f>
        <v/>
      </c>
      <c r="R4804" t="str">
        <f>IF(P4804="","",
   IF(OR(P4804 &lt; EDA_Outlier_Analysis!$F$7, P4804 &gt; EDA_Outlier_Analysis!$F$8),
      "Outlier",
      "Normal"))</f>
        <v>Outlier</v>
      </c>
      <c r="S4804" t="str">
        <f>IF(N4804="","",
   IF(OR(N4804 &lt;EDA_Outlier_Analysis!$I$10, N4804 &gt; EDA_Outlier_Analysis!$I$11),
      "Outlier",
      "Normal"))</f>
        <v>Normal</v>
      </c>
    </row>
    <row r="4805" spans="1:19">
      <c r="A4805" t="s">
        <v>10579</v>
      </c>
      <c r="B4805" s="4">
        <v>44903</v>
      </c>
      <c r="C4805" s="2">
        <v>-49712.51</v>
      </c>
      <c r="D4805" t="s">
        <v>840</v>
      </c>
      <c r="E4805" t="s">
        <v>864</v>
      </c>
      <c r="F4805" t="s">
        <v>11</v>
      </c>
      <c r="G4805" t="s">
        <v>31</v>
      </c>
      <c r="I4805" t="s">
        <v>1435</v>
      </c>
      <c r="J4805" t="s">
        <v>10580</v>
      </c>
      <c r="K4805" t="str">
        <f>IF(COUNTIF(Customers!A:A, H4805)&gt;0, "Valid", "Invalid")</f>
        <v>Invalid</v>
      </c>
      <c r="L4805" t="str">
        <f t="shared" si="375"/>
        <v>12</v>
      </c>
      <c r="M4805" t="str">
        <f t="shared" si="376"/>
        <v>2022</v>
      </c>
      <c r="N4805">
        <f t="shared" si="377"/>
        <v>-49712.51</v>
      </c>
      <c r="O4805" t="str">
        <f t="shared" si="378"/>
        <v/>
      </c>
      <c r="P4805">
        <f t="shared" si="379"/>
        <v>49712.51</v>
      </c>
      <c r="Q4805" s="48" t="str">
        <f>IF(O4805="","",
   IF(OR(O4805&lt;EDA_Outlier_Analysis!$C$10, O4805&gt;EDA_Outlier_Analysis!$C$11),
      "Outlier",
      "Normal"))</f>
        <v/>
      </c>
      <c r="R4805" t="str">
        <f>IF(P4805="","",
   IF(OR(P4805 &lt; EDA_Outlier_Analysis!$F$7, P4805 &gt; EDA_Outlier_Analysis!$F$8),
      "Outlier",
      "Normal"))</f>
        <v>Normal</v>
      </c>
      <c r="S4805" t="str">
        <f>IF(N4805="","",
   IF(OR(N4805 &lt;EDA_Outlier_Analysis!$I$10, N4805 &gt; EDA_Outlier_Analysis!$I$11),
      "Outlier",
      "Normal"))</f>
        <v>Normal</v>
      </c>
    </row>
    <row r="4806" spans="1:19">
      <c r="A4806" t="s">
        <v>10581</v>
      </c>
      <c r="B4806" s="4">
        <v>44843</v>
      </c>
      <c r="C4806" s="2">
        <v>170083.27</v>
      </c>
      <c r="D4806" t="s">
        <v>849</v>
      </c>
      <c r="E4806" t="s">
        <v>868</v>
      </c>
      <c r="F4806" t="s">
        <v>9</v>
      </c>
      <c r="G4806" t="s">
        <v>20</v>
      </c>
      <c r="H4806" t="s">
        <v>91</v>
      </c>
      <c r="J4806" t="s">
        <v>10582</v>
      </c>
      <c r="K4806" t="str">
        <f>IF(COUNTIF(Customers!A:A, H4806)&gt;0, "Valid", "Invalid")</f>
        <v>Valid</v>
      </c>
      <c r="L4806" t="str">
        <f t="shared" si="375"/>
        <v>10</v>
      </c>
      <c r="M4806" t="str">
        <f t="shared" si="376"/>
        <v>2022</v>
      </c>
      <c r="N4806">
        <f t="shared" si="377"/>
        <v>170083.27</v>
      </c>
      <c r="O4806">
        <f t="shared" si="378"/>
        <v>170083.27</v>
      </c>
      <c r="P4806" t="str">
        <f t="shared" si="379"/>
        <v/>
      </c>
      <c r="Q4806" s="48" t="str">
        <f>IF(O4806="","",
   IF(OR(O4806&lt;EDA_Outlier_Analysis!$C$10, O4806&gt;EDA_Outlier_Analysis!$C$11),
      "Outlier",
      "Normal"))</f>
        <v>Normal</v>
      </c>
      <c r="R4806" t="str">
        <f>IF(P4806="","",
   IF(OR(P4806 &lt; EDA_Outlier_Analysis!$F$7, P4806 &gt; EDA_Outlier_Analysis!$F$8),
      "Outlier",
      "Normal"))</f>
        <v/>
      </c>
      <c r="S4806" t="str">
        <f>IF(N4806="","",
   IF(OR(N4806 &lt;EDA_Outlier_Analysis!$I$10, N4806 &gt; EDA_Outlier_Analysis!$I$11),
      "Outlier",
      "Normal"))</f>
        <v>Normal</v>
      </c>
    </row>
    <row r="4807" spans="1:19">
      <c r="A4807" t="s">
        <v>10583</v>
      </c>
      <c r="B4807" s="4">
        <v>44890</v>
      </c>
      <c r="C4807" s="2">
        <v>122551.65</v>
      </c>
      <c r="D4807" t="s">
        <v>849</v>
      </c>
      <c r="E4807" t="s">
        <v>853</v>
      </c>
      <c r="F4807" t="s">
        <v>10</v>
      </c>
      <c r="G4807" t="s">
        <v>34</v>
      </c>
      <c r="H4807" t="s">
        <v>413</v>
      </c>
      <c r="J4807" t="s">
        <v>10584</v>
      </c>
      <c r="K4807" t="str">
        <f>IF(COUNTIF(Customers!A:A, H4807)&gt;0, "Valid", "Invalid")</f>
        <v>Valid</v>
      </c>
      <c r="L4807" t="str">
        <f t="shared" si="375"/>
        <v>11</v>
      </c>
      <c r="M4807" t="str">
        <f t="shared" si="376"/>
        <v>2022</v>
      </c>
      <c r="N4807">
        <f t="shared" si="377"/>
        <v>122551.65</v>
      </c>
      <c r="O4807">
        <f t="shared" si="378"/>
        <v>122551.65</v>
      </c>
      <c r="P4807" t="str">
        <f t="shared" si="379"/>
        <v/>
      </c>
      <c r="Q4807" s="48" t="str">
        <f>IF(O4807="","",
   IF(OR(O4807&lt;EDA_Outlier_Analysis!$C$10, O4807&gt;EDA_Outlier_Analysis!$C$11),
      "Outlier",
      "Normal"))</f>
        <v>Normal</v>
      </c>
      <c r="R4807" t="str">
        <f>IF(P4807="","",
   IF(OR(P4807 &lt; EDA_Outlier_Analysis!$F$7, P4807 &gt; EDA_Outlier_Analysis!$F$8),
      "Outlier",
      "Normal"))</f>
        <v/>
      </c>
      <c r="S4807" t="str">
        <f>IF(N4807="","",
   IF(OR(N4807 &lt;EDA_Outlier_Analysis!$I$10, N4807 &gt; EDA_Outlier_Analysis!$I$11),
      "Outlier",
      "Normal"))</f>
        <v>Normal</v>
      </c>
    </row>
    <row r="4808" spans="1:19">
      <c r="A4808" t="s">
        <v>10585</v>
      </c>
      <c r="B4808" s="4">
        <v>44808</v>
      </c>
      <c r="C4808" s="2">
        <v>93504</v>
      </c>
      <c r="D4808" t="s">
        <v>849</v>
      </c>
      <c r="E4808" t="s">
        <v>850</v>
      </c>
      <c r="F4808" t="s">
        <v>9</v>
      </c>
      <c r="G4808" t="s">
        <v>34</v>
      </c>
      <c r="H4808" t="s">
        <v>641</v>
      </c>
      <c r="J4808" t="s">
        <v>10586</v>
      </c>
      <c r="K4808" t="str">
        <f>IF(COUNTIF(Customers!A:A, H4808)&gt;0, "Valid", "Invalid")</f>
        <v>Valid</v>
      </c>
      <c r="L4808" t="str">
        <f t="shared" si="375"/>
        <v>9</v>
      </c>
      <c r="M4808" t="str">
        <f t="shared" si="376"/>
        <v>2022</v>
      </c>
      <c r="N4808">
        <f t="shared" si="377"/>
        <v>93504</v>
      </c>
      <c r="O4808">
        <f t="shared" si="378"/>
        <v>93504</v>
      </c>
      <c r="P4808" t="str">
        <f t="shared" si="379"/>
        <v/>
      </c>
      <c r="Q4808" s="48" t="str">
        <f>IF(O4808="","",
   IF(OR(O4808&lt;EDA_Outlier_Analysis!$C$10, O4808&gt;EDA_Outlier_Analysis!$C$11),
      "Outlier",
      "Normal"))</f>
        <v>Normal</v>
      </c>
      <c r="R4808" t="str">
        <f>IF(P4808="","",
   IF(OR(P4808 &lt; EDA_Outlier_Analysis!$F$7, P4808 &gt; EDA_Outlier_Analysis!$F$8),
      "Outlier",
      "Normal"))</f>
        <v/>
      </c>
      <c r="S4808" t="str">
        <f>IF(N4808="","",
   IF(OR(N4808 &lt;EDA_Outlier_Analysis!$I$10, N4808 &gt; EDA_Outlier_Analysis!$I$11),
      "Outlier",
      "Normal"))</f>
        <v>Normal</v>
      </c>
    </row>
    <row r="4809" spans="1:19">
      <c r="A4809" t="s">
        <v>10587</v>
      </c>
      <c r="B4809" s="4">
        <v>45061</v>
      </c>
      <c r="C4809" s="2">
        <v>212401.43</v>
      </c>
      <c r="D4809" t="s">
        <v>849</v>
      </c>
      <c r="E4809" t="s">
        <v>853</v>
      </c>
      <c r="F4809" t="s">
        <v>9</v>
      </c>
      <c r="G4809" t="s">
        <v>31</v>
      </c>
      <c r="H4809" t="s">
        <v>695</v>
      </c>
      <c r="J4809" t="s">
        <v>10588</v>
      </c>
      <c r="K4809" t="str">
        <f>IF(COUNTIF(Customers!A:A, H4809)&gt;0, "Valid", "Invalid")</f>
        <v>Valid</v>
      </c>
      <c r="L4809" t="str">
        <f t="shared" si="375"/>
        <v>5</v>
      </c>
      <c r="M4809" t="str">
        <f t="shared" si="376"/>
        <v>2023</v>
      </c>
      <c r="N4809">
        <f t="shared" si="377"/>
        <v>212401.43</v>
      </c>
      <c r="O4809">
        <f t="shared" si="378"/>
        <v>212401.43</v>
      </c>
      <c r="P4809" t="str">
        <f t="shared" si="379"/>
        <v/>
      </c>
      <c r="Q4809" s="48" t="str">
        <f>IF(O4809="","",
   IF(OR(O4809&lt;EDA_Outlier_Analysis!$C$10, O4809&gt;EDA_Outlier_Analysis!$C$11),
      "Outlier",
      "Normal"))</f>
        <v>Normal</v>
      </c>
      <c r="R4809" t="str">
        <f>IF(P4809="","",
   IF(OR(P4809 &lt; EDA_Outlier_Analysis!$F$7, P4809 &gt; EDA_Outlier_Analysis!$F$8),
      "Outlier",
      "Normal"))</f>
        <v/>
      </c>
      <c r="S4809" t="str">
        <f>IF(N4809="","",
   IF(OR(N4809 &lt;EDA_Outlier_Analysis!$I$10, N4809 &gt; EDA_Outlier_Analysis!$I$11),
      "Outlier",
      "Normal"))</f>
        <v>Normal</v>
      </c>
    </row>
    <row r="4810" spans="1:19">
      <c r="A4810" t="s">
        <v>10589</v>
      </c>
      <c r="B4810" s="4">
        <v>44629</v>
      </c>
      <c r="C4810" s="2">
        <v>-26188.26</v>
      </c>
      <c r="D4810" t="s">
        <v>840</v>
      </c>
      <c r="E4810" t="s">
        <v>878</v>
      </c>
      <c r="F4810" t="s">
        <v>11</v>
      </c>
      <c r="G4810" t="s">
        <v>20</v>
      </c>
      <c r="I4810" t="s">
        <v>1971</v>
      </c>
      <c r="J4810" t="s">
        <v>10590</v>
      </c>
      <c r="K4810" t="str">
        <f>IF(COUNTIF(Customers!A:A, H4810)&gt;0, "Valid", "Invalid")</f>
        <v>Invalid</v>
      </c>
      <c r="L4810" t="str">
        <f t="shared" si="375"/>
        <v>3</v>
      </c>
      <c r="M4810" t="str">
        <f t="shared" si="376"/>
        <v>2022</v>
      </c>
      <c r="N4810">
        <f t="shared" si="377"/>
        <v>-26188.26</v>
      </c>
      <c r="O4810" t="str">
        <f t="shared" si="378"/>
        <v/>
      </c>
      <c r="P4810">
        <f t="shared" si="379"/>
        <v>26188.26</v>
      </c>
      <c r="Q4810" s="48" t="str">
        <f>IF(O4810="","",
   IF(OR(O4810&lt;EDA_Outlier_Analysis!$C$10, O4810&gt;EDA_Outlier_Analysis!$C$11),
      "Outlier",
      "Normal"))</f>
        <v/>
      </c>
      <c r="R4810" t="str">
        <f>IF(P4810="","",
   IF(OR(P4810 &lt; EDA_Outlier_Analysis!$F$7, P4810 &gt; EDA_Outlier_Analysis!$F$8),
      "Outlier",
      "Normal"))</f>
        <v>Outlier</v>
      </c>
      <c r="S4810" t="str">
        <f>IF(N4810="","",
   IF(OR(N4810 &lt;EDA_Outlier_Analysis!$I$10, N4810 &gt; EDA_Outlier_Analysis!$I$11),
      "Outlier",
      "Normal"))</f>
        <v>Normal</v>
      </c>
    </row>
    <row r="4811" spans="1:19">
      <c r="A4811" t="s">
        <v>10591</v>
      </c>
      <c r="B4811" s="4">
        <v>44867</v>
      </c>
      <c r="C4811" s="2">
        <v>14283.42</v>
      </c>
      <c r="D4811" t="s">
        <v>971</v>
      </c>
      <c r="E4811" t="s">
        <v>971</v>
      </c>
      <c r="F4811" t="s">
        <v>11</v>
      </c>
      <c r="G4811" t="s">
        <v>20</v>
      </c>
      <c r="J4811" t="s">
        <v>10592</v>
      </c>
      <c r="K4811" t="str">
        <f>IF(COUNTIF(Customers!A:A, H4811)&gt;0, "Valid", "Invalid")</f>
        <v>Invalid</v>
      </c>
      <c r="L4811" t="str">
        <f t="shared" si="375"/>
        <v>11</v>
      </c>
      <c r="M4811" t="str">
        <f t="shared" si="376"/>
        <v>2022</v>
      </c>
      <c r="N4811">
        <f t="shared" si="377"/>
        <v>-14283.42</v>
      </c>
      <c r="O4811" t="str">
        <f t="shared" si="378"/>
        <v/>
      </c>
      <c r="P4811" t="str">
        <f t="shared" si="379"/>
        <v/>
      </c>
      <c r="Q4811" s="48" t="str">
        <f>IF(O4811="","",
   IF(OR(O4811&lt;EDA_Outlier_Analysis!$C$10, O4811&gt;EDA_Outlier_Analysis!$C$11),
      "Outlier",
      "Normal"))</f>
        <v/>
      </c>
      <c r="R4811" t="str">
        <f>IF(P4811="","",
   IF(OR(P4811 &lt; EDA_Outlier_Analysis!$F$7, P4811 &gt; EDA_Outlier_Analysis!$F$8),
      "Outlier",
      "Normal"))</f>
        <v/>
      </c>
      <c r="S4811" t="str">
        <f>IF(N4811="","",
   IF(OR(N4811 &lt;EDA_Outlier_Analysis!$I$10, N4811 &gt; EDA_Outlier_Analysis!$I$11),
      "Outlier",
      "Normal"))</f>
        <v>Normal</v>
      </c>
    </row>
    <row r="4812" spans="1:19">
      <c r="A4812" t="s">
        <v>10593</v>
      </c>
      <c r="B4812" s="4">
        <v>45165</v>
      </c>
      <c r="C4812" s="2">
        <v>-66512.72</v>
      </c>
      <c r="D4812" t="s">
        <v>840</v>
      </c>
      <c r="E4812" t="s">
        <v>841</v>
      </c>
      <c r="F4812" t="s">
        <v>9</v>
      </c>
      <c r="G4812" t="s">
        <v>24</v>
      </c>
      <c r="I4812" t="s">
        <v>960</v>
      </c>
      <c r="J4812" t="s">
        <v>10594</v>
      </c>
      <c r="K4812" t="str">
        <f>IF(COUNTIF(Customers!A:A, H4812)&gt;0, "Valid", "Invalid")</f>
        <v>Invalid</v>
      </c>
      <c r="L4812" t="str">
        <f t="shared" si="375"/>
        <v>8</v>
      </c>
      <c r="M4812" t="str">
        <f t="shared" si="376"/>
        <v>2023</v>
      </c>
      <c r="N4812">
        <f t="shared" si="377"/>
        <v>-66512.72</v>
      </c>
      <c r="O4812" t="str">
        <f t="shared" si="378"/>
        <v/>
      </c>
      <c r="P4812">
        <f t="shared" si="379"/>
        <v>66512.72</v>
      </c>
      <c r="Q4812" s="48" t="str">
        <f>IF(O4812="","",
   IF(OR(O4812&lt;EDA_Outlier_Analysis!$C$10, O4812&gt;EDA_Outlier_Analysis!$C$11),
      "Outlier",
      "Normal"))</f>
        <v/>
      </c>
      <c r="R4812" t="str">
        <f>IF(P4812="","",
   IF(OR(P4812 &lt; EDA_Outlier_Analysis!$F$7, P4812 &gt; EDA_Outlier_Analysis!$F$8),
      "Outlier",
      "Normal"))</f>
        <v>Outlier</v>
      </c>
      <c r="S4812" t="str">
        <f>IF(N4812="","",
   IF(OR(N4812 &lt;EDA_Outlier_Analysis!$I$10, N4812 &gt; EDA_Outlier_Analysis!$I$11),
      "Outlier",
      "Normal"))</f>
        <v>Normal</v>
      </c>
    </row>
    <row r="4813" spans="1:19">
      <c r="A4813" t="s">
        <v>10595</v>
      </c>
      <c r="B4813" s="4">
        <v>45214</v>
      </c>
      <c r="C4813" s="2">
        <v>223937.56</v>
      </c>
      <c r="D4813" t="s">
        <v>849</v>
      </c>
      <c r="E4813" t="s">
        <v>853</v>
      </c>
      <c r="F4813" t="s">
        <v>11</v>
      </c>
      <c r="G4813" t="s">
        <v>31</v>
      </c>
      <c r="H4813" t="s">
        <v>385</v>
      </c>
      <c r="J4813" t="s">
        <v>10596</v>
      </c>
      <c r="K4813" t="str">
        <f>IF(COUNTIF(Customers!A:A, H4813)&gt;0, "Valid", "Invalid")</f>
        <v>Valid</v>
      </c>
      <c r="L4813" t="str">
        <f t="shared" si="375"/>
        <v>10</v>
      </c>
      <c r="M4813" t="str">
        <f t="shared" si="376"/>
        <v>2023</v>
      </c>
      <c r="N4813">
        <f t="shared" si="377"/>
        <v>223937.56</v>
      </c>
      <c r="O4813">
        <f t="shared" si="378"/>
        <v>223937.56</v>
      </c>
      <c r="P4813" t="str">
        <f t="shared" si="379"/>
        <v/>
      </c>
      <c r="Q4813" s="48" t="str">
        <f>IF(O4813="","",
   IF(OR(O4813&lt;EDA_Outlier_Analysis!$C$10, O4813&gt;EDA_Outlier_Analysis!$C$11),
      "Outlier",
      "Normal"))</f>
        <v>Normal</v>
      </c>
      <c r="R4813" t="str">
        <f>IF(P4813="","",
   IF(OR(P4813 &lt; EDA_Outlier_Analysis!$F$7, P4813 &gt; EDA_Outlier_Analysis!$F$8),
      "Outlier",
      "Normal"))</f>
        <v/>
      </c>
      <c r="S4813" t="str">
        <f>IF(N4813="","",
   IF(OR(N4813 &lt;EDA_Outlier_Analysis!$I$10, N4813 &gt; EDA_Outlier_Analysis!$I$11),
      "Outlier",
      "Normal"))</f>
        <v>Normal</v>
      </c>
    </row>
    <row r="4814" spans="1:19">
      <c r="A4814" t="s">
        <v>10597</v>
      </c>
      <c r="B4814" s="4">
        <v>44580</v>
      </c>
      <c r="C4814" s="2">
        <v>157318.95000000001</v>
      </c>
      <c r="D4814" t="s">
        <v>849</v>
      </c>
      <c r="E4814" t="s">
        <v>868</v>
      </c>
      <c r="F4814" t="s">
        <v>9</v>
      </c>
      <c r="G4814" t="s">
        <v>34</v>
      </c>
      <c r="H4814" t="s">
        <v>641</v>
      </c>
      <c r="J4814" t="s">
        <v>10598</v>
      </c>
      <c r="K4814" t="str">
        <f>IF(COUNTIF(Customers!A:A, H4814)&gt;0, "Valid", "Invalid")</f>
        <v>Valid</v>
      </c>
      <c r="L4814" t="str">
        <f t="shared" si="375"/>
        <v>1</v>
      </c>
      <c r="M4814" t="str">
        <f t="shared" si="376"/>
        <v>2022</v>
      </c>
      <c r="N4814">
        <f t="shared" si="377"/>
        <v>157318.95000000001</v>
      </c>
      <c r="O4814">
        <f t="shared" si="378"/>
        <v>157318.95000000001</v>
      </c>
      <c r="P4814" t="str">
        <f t="shared" si="379"/>
        <v/>
      </c>
      <c r="Q4814" s="48" t="str">
        <f>IF(O4814="","",
   IF(OR(O4814&lt;EDA_Outlier_Analysis!$C$10, O4814&gt;EDA_Outlier_Analysis!$C$11),
      "Outlier",
      "Normal"))</f>
        <v>Normal</v>
      </c>
      <c r="R4814" t="str">
        <f>IF(P4814="","",
   IF(OR(P4814 &lt; EDA_Outlier_Analysis!$F$7, P4814 &gt; EDA_Outlier_Analysis!$F$8),
      "Outlier",
      "Normal"))</f>
        <v/>
      </c>
      <c r="S4814" t="str">
        <f>IF(N4814="","",
   IF(OR(N4814 &lt;EDA_Outlier_Analysis!$I$10, N4814 &gt; EDA_Outlier_Analysis!$I$11),
      "Outlier",
      "Normal"))</f>
        <v>Normal</v>
      </c>
    </row>
    <row r="4815" spans="1:19">
      <c r="A4815" t="s">
        <v>10599</v>
      </c>
      <c r="B4815" s="4">
        <v>45132</v>
      </c>
      <c r="C4815" s="2">
        <v>-65512.88</v>
      </c>
      <c r="D4815" t="s">
        <v>840</v>
      </c>
      <c r="E4815" t="s">
        <v>856</v>
      </c>
      <c r="F4815" t="s">
        <v>9</v>
      </c>
      <c r="G4815" t="s">
        <v>20</v>
      </c>
      <c r="I4815" t="s">
        <v>1018</v>
      </c>
      <c r="J4815" t="s">
        <v>10600</v>
      </c>
      <c r="K4815" t="str">
        <f>IF(COUNTIF(Customers!A:A, H4815)&gt;0, "Valid", "Invalid")</f>
        <v>Invalid</v>
      </c>
      <c r="L4815" t="str">
        <f t="shared" si="375"/>
        <v>7</v>
      </c>
      <c r="M4815" t="str">
        <f t="shared" si="376"/>
        <v>2023</v>
      </c>
      <c r="N4815">
        <f t="shared" si="377"/>
        <v>-65512.88</v>
      </c>
      <c r="O4815" t="str">
        <f t="shared" si="378"/>
        <v/>
      </c>
      <c r="P4815">
        <f t="shared" si="379"/>
        <v>65512.88</v>
      </c>
      <c r="Q4815" s="48" t="str">
        <f>IF(O4815="","",
   IF(OR(O4815&lt;EDA_Outlier_Analysis!$C$10, O4815&gt;EDA_Outlier_Analysis!$C$11),
      "Outlier",
      "Normal"))</f>
        <v/>
      </c>
      <c r="R4815" t="str">
        <f>IF(P4815="","",
   IF(OR(P4815 &lt; EDA_Outlier_Analysis!$F$7, P4815 &gt; EDA_Outlier_Analysis!$F$8),
      "Outlier",
      "Normal"))</f>
        <v>Outlier</v>
      </c>
      <c r="S4815" t="str">
        <f>IF(N4815="","",
   IF(OR(N4815 &lt;EDA_Outlier_Analysis!$I$10, N4815 &gt; EDA_Outlier_Analysis!$I$11),
      "Outlier",
      "Normal"))</f>
        <v>Normal</v>
      </c>
    </row>
    <row r="4816" spans="1:19">
      <c r="A4816" t="s">
        <v>10601</v>
      </c>
      <c r="B4816" s="4">
        <v>45114</v>
      </c>
      <c r="C4816" s="2">
        <v>197783.39</v>
      </c>
      <c r="D4816" t="s">
        <v>849</v>
      </c>
      <c r="E4816" t="s">
        <v>850</v>
      </c>
      <c r="F4816" t="s">
        <v>10</v>
      </c>
      <c r="G4816" t="s">
        <v>20</v>
      </c>
      <c r="H4816" t="s">
        <v>327</v>
      </c>
      <c r="J4816" t="s">
        <v>10602</v>
      </c>
      <c r="K4816" t="str">
        <f>IF(COUNTIF(Customers!A:A, H4816)&gt;0, "Valid", "Invalid")</f>
        <v>Valid</v>
      </c>
      <c r="L4816" t="str">
        <f t="shared" si="375"/>
        <v>7</v>
      </c>
      <c r="M4816" t="str">
        <f t="shared" si="376"/>
        <v>2023</v>
      </c>
      <c r="N4816">
        <f t="shared" si="377"/>
        <v>197783.39</v>
      </c>
      <c r="O4816">
        <f t="shared" si="378"/>
        <v>197783.39</v>
      </c>
      <c r="P4816" t="str">
        <f t="shared" si="379"/>
        <v/>
      </c>
      <c r="Q4816" s="48" t="str">
        <f>IF(O4816="","",
   IF(OR(O4816&lt;EDA_Outlier_Analysis!$C$10, O4816&gt;EDA_Outlier_Analysis!$C$11),
      "Outlier",
      "Normal"))</f>
        <v>Normal</v>
      </c>
      <c r="R4816" t="str">
        <f>IF(P4816="","",
   IF(OR(P4816 &lt; EDA_Outlier_Analysis!$F$7, P4816 &gt; EDA_Outlier_Analysis!$F$8),
      "Outlier",
      "Normal"))</f>
        <v/>
      </c>
      <c r="S4816" t="str">
        <f>IF(N4816="","",
   IF(OR(N4816 &lt;EDA_Outlier_Analysis!$I$10, N4816 &gt; EDA_Outlier_Analysis!$I$11),
      "Outlier",
      "Normal"))</f>
        <v>Normal</v>
      </c>
    </row>
    <row r="4817" spans="1:19">
      <c r="A4817" t="s">
        <v>10603</v>
      </c>
      <c r="B4817" s="4">
        <v>44815</v>
      </c>
      <c r="C4817" s="2">
        <v>-46770.91</v>
      </c>
      <c r="D4817" t="s">
        <v>840</v>
      </c>
      <c r="E4817" t="s">
        <v>878</v>
      </c>
      <c r="F4817" t="s">
        <v>11</v>
      </c>
      <c r="G4817" t="s">
        <v>20</v>
      </c>
      <c r="I4817" t="s">
        <v>1399</v>
      </c>
      <c r="J4817" t="s">
        <v>10604</v>
      </c>
      <c r="K4817" t="str">
        <f>IF(COUNTIF(Customers!A:A, H4817)&gt;0, "Valid", "Invalid")</f>
        <v>Invalid</v>
      </c>
      <c r="L4817" t="str">
        <f t="shared" si="375"/>
        <v>9</v>
      </c>
      <c r="M4817" t="str">
        <f t="shared" si="376"/>
        <v>2022</v>
      </c>
      <c r="N4817">
        <f t="shared" si="377"/>
        <v>-46770.91</v>
      </c>
      <c r="O4817" t="str">
        <f t="shared" si="378"/>
        <v/>
      </c>
      <c r="P4817">
        <f t="shared" si="379"/>
        <v>46770.91</v>
      </c>
      <c r="Q4817" s="48" t="str">
        <f>IF(O4817="","",
   IF(OR(O4817&lt;EDA_Outlier_Analysis!$C$10, O4817&gt;EDA_Outlier_Analysis!$C$11),
      "Outlier",
      "Normal"))</f>
        <v/>
      </c>
      <c r="R4817" t="str">
        <f>IF(P4817="","",
   IF(OR(P4817 &lt; EDA_Outlier_Analysis!$F$7, P4817 &gt; EDA_Outlier_Analysis!$F$8),
      "Outlier",
      "Normal"))</f>
        <v>Normal</v>
      </c>
      <c r="S4817" t="str">
        <f>IF(N4817="","",
   IF(OR(N4817 &lt;EDA_Outlier_Analysis!$I$10, N4817 &gt; EDA_Outlier_Analysis!$I$11),
      "Outlier",
      "Normal"))</f>
        <v>Normal</v>
      </c>
    </row>
    <row r="4818" spans="1:19">
      <c r="A4818" t="s">
        <v>10605</v>
      </c>
      <c r="B4818" s="4">
        <v>44701</v>
      </c>
      <c r="C4818" s="2">
        <v>-25551.9</v>
      </c>
      <c r="D4818" t="s">
        <v>840</v>
      </c>
      <c r="E4818" t="s">
        <v>856</v>
      </c>
      <c r="F4818" t="s">
        <v>10</v>
      </c>
      <c r="G4818" t="s">
        <v>34</v>
      </c>
      <c r="I4818" t="s">
        <v>1620</v>
      </c>
      <c r="J4818" t="s">
        <v>10606</v>
      </c>
      <c r="K4818" t="str">
        <f>IF(COUNTIF(Customers!A:A, H4818)&gt;0, "Valid", "Invalid")</f>
        <v>Invalid</v>
      </c>
      <c r="L4818" t="str">
        <f t="shared" si="375"/>
        <v>5</v>
      </c>
      <c r="M4818" t="str">
        <f t="shared" si="376"/>
        <v>2022</v>
      </c>
      <c r="N4818">
        <f t="shared" si="377"/>
        <v>-25551.9</v>
      </c>
      <c r="O4818" t="str">
        <f t="shared" si="378"/>
        <v/>
      </c>
      <c r="P4818">
        <f t="shared" si="379"/>
        <v>25551.9</v>
      </c>
      <c r="Q4818" s="48" t="str">
        <f>IF(O4818="","",
   IF(OR(O4818&lt;EDA_Outlier_Analysis!$C$10, O4818&gt;EDA_Outlier_Analysis!$C$11),
      "Outlier",
      "Normal"))</f>
        <v/>
      </c>
      <c r="R4818" t="str">
        <f>IF(P4818="","",
   IF(OR(P4818 &lt; EDA_Outlier_Analysis!$F$7, P4818 &gt; EDA_Outlier_Analysis!$F$8),
      "Outlier",
      "Normal"))</f>
        <v>Outlier</v>
      </c>
      <c r="S4818" t="str">
        <f>IF(N4818="","",
   IF(OR(N4818 &lt;EDA_Outlier_Analysis!$I$10, N4818 &gt; EDA_Outlier_Analysis!$I$11),
      "Outlier",
      "Normal"))</f>
        <v>Normal</v>
      </c>
    </row>
    <row r="4819" spans="1:19">
      <c r="A4819" t="s">
        <v>10607</v>
      </c>
      <c r="B4819" s="4">
        <v>44799</v>
      </c>
      <c r="C4819" s="2">
        <v>-51898.35</v>
      </c>
      <c r="D4819" t="s">
        <v>840</v>
      </c>
      <c r="E4819" t="s">
        <v>845</v>
      </c>
      <c r="F4819" t="s">
        <v>9</v>
      </c>
      <c r="G4819" t="s">
        <v>24</v>
      </c>
      <c r="I4819" t="s">
        <v>1132</v>
      </c>
      <c r="J4819" t="s">
        <v>10608</v>
      </c>
      <c r="K4819" t="str">
        <f>IF(COUNTIF(Customers!A:A, H4819)&gt;0, "Valid", "Invalid")</f>
        <v>Invalid</v>
      </c>
      <c r="L4819" t="str">
        <f t="shared" si="375"/>
        <v>8</v>
      </c>
      <c r="M4819" t="str">
        <f t="shared" si="376"/>
        <v>2022</v>
      </c>
      <c r="N4819">
        <f t="shared" si="377"/>
        <v>-51898.35</v>
      </c>
      <c r="O4819" t="str">
        <f t="shared" si="378"/>
        <v/>
      </c>
      <c r="P4819">
        <f t="shared" si="379"/>
        <v>51898.35</v>
      </c>
      <c r="Q4819" s="48" t="str">
        <f>IF(O4819="","",
   IF(OR(O4819&lt;EDA_Outlier_Analysis!$C$10, O4819&gt;EDA_Outlier_Analysis!$C$11),
      "Outlier",
      "Normal"))</f>
        <v/>
      </c>
      <c r="R4819" t="str">
        <f>IF(P4819="","",
   IF(OR(P4819 &lt; EDA_Outlier_Analysis!$F$7, P4819 &gt; EDA_Outlier_Analysis!$F$8),
      "Outlier",
      "Normal"))</f>
        <v>Normal</v>
      </c>
      <c r="S4819" t="str">
        <f>IF(N4819="","",
   IF(OR(N4819 &lt;EDA_Outlier_Analysis!$I$10, N4819 &gt; EDA_Outlier_Analysis!$I$11),
      "Outlier",
      "Normal"))</f>
        <v>Normal</v>
      </c>
    </row>
    <row r="4820" spans="1:19">
      <c r="A4820" t="s">
        <v>10609</v>
      </c>
      <c r="B4820" s="4">
        <v>44757</v>
      </c>
      <c r="C4820" s="2">
        <v>22793.66</v>
      </c>
      <c r="D4820" t="s">
        <v>873</v>
      </c>
      <c r="E4820" t="s">
        <v>873</v>
      </c>
      <c r="F4820" t="s">
        <v>11</v>
      </c>
      <c r="G4820" t="s">
        <v>31</v>
      </c>
      <c r="J4820" t="s">
        <v>10610</v>
      </c>
      <c r="K4820" t="str">
        <f>IF(COUNTIF(Customers!A:A, H4820)&gt;0, "Valid", "Invalid")</f>
        <v>Invalid</v>
      </c>
      <c r="L4820" t="str">
        <f t="shared" si="375"/>
        <v>7</v>
      </c>
      <c r="M4820" t="str">
        <f t="shared" si="376"/>
        <v>2022</v>
      </c>
      <c r="N4820">
        <f t="shared" si="377"/>
        <v>-22793.66</v>
      </c>
      <c r="O4820" t="str">
        <f t="shared" si="378"/>
        <v/>
      </c>
      <c r="P4820" t="str">
        <f t="shared" si="379"/>
        <v/>
      </c>
      <c r="Q4820" s="48" t="str">
        <f>IF(O4820="","",
   IF(OR(O4820&lt;EDA_Outlier_Analysis!$C$10, O4820&gt;EDA_Outlier_Analysis!$C$11),
      "Outlier",
      "Normal"))</f>
        <v/>
      </c>
      <c r="R4820" t="str">
        <f>IF(P4820="","",
   IF(OR(P4820 &lt; EDA_Outlier_Analysis!$F$7, P4820 &gt; EDA_Outlier_Analysis!$F$8),
      "Outlier",
      "Normal"))</f>
        <v/>
      </c>
      <c r="S4820" t="str">
        <f>IF(N4820="","",
   IF(OR(N4820 &lt;EDA_Outlier_Analysis!$I$10, N4820 &gt; EDA_Outlier_Analysis!$I$11),
      "Outlier",
      "Normal"))</f>
        <v>Normal</v>
      </c>
    </row>
    <row r="4821" spans="1:19">
      <c r="A4821" t="s">
        <v>10611</v>
      </c>
      <c r="B4821" s="4">
        <v>44859</v>
      </c>
      <c r="C4821" s="2">
        <v>96170.09</v>
      </c>
      <c r="D4821" t="s">
        <v>849</v>
      </c>
      <c r="E4821" t="s">
        <v>868</v>
      </c>
      <c r="F4821" t="s">
        <v>10</v>
      </c>
      <c r="G4821" t="s">
        <v>20</v>
      </c>
      <c r="H4821" t="s">
        <v>547</v>
      </c>
      <c r="J4821" t="s">
        <v>10612</v>
      </c>
      <c r="K4821" t="str">
        <f>IF(COUNTIF(Customers!A:A, H4821)&gt;0, "Valid", "Invalid")</f>
        <v>Valid</v>
      </c>
      <c r="L4821" t="str">
        <f t="shared" si="375"/>
        <v>10</v>
      </c>
      <c r="M4821" t="str">
        <f t="shared" si="376"/>
        <v>2022</v>
      </c>
      <c r="N4821">
        <f t="shared" si="377"/>
        <v>96170.09</v>
      </c>
      <c r="O4821">
        <f t="shared" si="378"/>
        <v>96170.09</v>
      </c>
      <c r="P4821" t="str">
        <f t="shared" si="379"/>
        <v/>
      </c>
      <c r="Q4821" s="48" t="str">
        <f>IF(O4821="","",
   IF(OR(O4821&lt;EDA_Outlier_Analysis!$C$10, O4821&gt;EDA_Outlier_Analysis!$C$11),
      "Outlier",
      "Normal"))</f>
        <v>Normal</v>
      </c>
      <c r="R4821" t="str">
        <f>IF(P4821="","",
   IF(OR(P4821 &lt; EDA_Outlier_Analysis!$F$7, P4821 &gt; EDA_Outlier_Analysis!$F$8),
      "Outlier",
      "Normal"))</f>
        <v/>
      </c>
      <c r="S4821" t="str">
        <f>IF(N4821="","",
   IF(OR(N4821 &lt;EDA_Outlier_Analysis!$I$10, N4821 &gt; EDA_Outlier_Analysis!$I$11),
      "Outlier",
      "Normal"))</f>
        <v>Normal</v>
      </c>
    </row>
    <row r="4822" spans="1:19">
      <c r="A4822" t="s">
        <v>10613</v>
      </c>
      <c r="B4822" s="4">
        <v>45134</v>
      </c>
      <c r="C4822" s="2">
        <v>154322.57</v>
      </c>
      <c r="D4822" t="s">
        <v>849</v>
      </c>
      <c r="E4822" t="s">
        <v>868</v>
      </c>
      <c r="F4822" t="s">
        <v>10</v>
      </c>
      <c r="G4822" t="s">
        <v>31</v>
      </c>
      <c r="H4822" t="s">
        <v>333</v>
      </c>
      <c r="J4822" t="s">
        <v>10614</v>
      </c>
      <c r="K4822" t="str">
        <f>IF(COUNTIF(Customers!A:A, H4822)&gt;0, "Valid", "Invalid")</f>
        <v>Valid</v>
      </c>
      <c r="L4822" t="str">
        <f t="shared" si="375"/>
        <v>7</v>
      </c>
      <c r="M4822" t="str">
        <f t="shared" si="376"/>
        <v>2023</v>
      </c>
      <c r="N4822">
        <f t="shared" si="377"/>
        <v>154322.57</v>
      </c>
      <c r="O4822">
        <f t="shared" si="378"/>
        <v>154322.57</v>
      </c>
      <c r="P4822" t="str">
        <f t="shared" si="379"/>
        <v/>
      </c>
      <c r="Q4822" s="48" t="str">
        <f>IF(O4822="","",
   IF(OR(O4822&lt;EDA_Outlier_Analysis!$C$10, O4822&gt;EDA_Outlier_Analysis!$C$11),
      "Outlier",
      "Normal"))</f>
        <v>Normal</v>
      </c>
      <c r="R4822" t="str">
        <f>IF(P4822="","",
   IF(OR(P4822 &lt; EDA_Outlier_Analysis!$F$7, P4822 &gt; EDA_Outlier_Analysis!$F$8),
      "Outlier",
      "Normal"))</f>
        <v/>
      </c>
      <c r="S4822" t="str">
        <f>IF(N4822="","",
   IF(OR(N4822 &lt;EDA_Outlier_Analysis!$I$10, N4822 &gt; EDA_Outlier_Analysis!$I$11),
      "Outlier",
      "Normal"))</f>
        <v>Normal</v>
      </c>
    </row>
    <row r="4823" spans="1:19">
      <c r="A4823" t="s">
        <v>10615</v>
      </c>
      <c r="B4823" s="4">
        <v>45212</v>
      </c>
      <c r="C4823" s="2">
        <v>24870.71</v>
      </c>
      <c r="D4823" t="s">
        <v>971</v>
      </c>
      <c r="E4823" t="s">
        <v>971</v>
      </c>
      <c r="F4823" t="s">
        <v>9</v>
      </c>
      <c r="G4823" t="s">
        <v>20</v>
      </c>
      <c r="J4823" t="s">
        <v>10616</v>
      </c>
      <c r="K4823" t="str">
        <f>IF(COUNTIF(Customers!A:A, H4823)&gt;0, "Valid", "Invalid")</f>
        <v>Invalid</v>
      </c>
      <c r="L4823" t="str">
        <f t="shared" si="375"/>
        <v>10</v>
      </c>
      <c r="M4823" t="str">
        <f t="shared" si="376"/>
        <v>2023</v>
      </c>
      <c r="N4823">
        <f t="shared" si="377"/>
        <v>-24870.71</v>
      </c>
      <c r="O4823" t="str">
        <f t="shared" si="378"/>
        <v/>
      </c>
      <c r="P4823" t="str">
        <f t="shared" si="379"/>
        <v/>
      </c>
      <c r="Q4823" s="48" t="str">
        <f>IF(O4823="","",
   IF(OR(O4823&lt;EDA_Outlier_Analysis!$C$10, O4823&gt;EDA_Outlier_Analysis!$C$11),
      "Outlier",
      "Normal"))</f>
        <v/>
      </c>
      <c r="R4823" t="str">
        <f>IF(P4823="","",
   IF(OR(P4823 &lt; EDA_Outlier_Analysis!$F$7, P4823 &gt; EDA_Outlier_Analysis!$F$8),
      "Outlier",
      "Normal"))</f>
        <v/>
      </c>
      <c r="S4823" t="str">
        <f>IF(N4823="","",
   IF(OR(N4823 &lt;EDA_Outlier_Analysis!$I$10, N4823 &gt; EDA_Outlier_Analysis!$I$11),
      "Outlier",
      "Normal"))</f>
        <v>Normal</v>
      </c>
    </row>
    <row r="4824" spans="1:19">
      <c r="A4824" t="s">
        <v>10617</v>
      </c>
      <c r="B4824" s="4">
        <v>44933</v>
      </c>
      <c r="C4824" s="2">
        <v>60400.04</v>
      </c>
      <c r="D4824" t="s">
        <v>849</v>
      </c>
      <c r="E4824" t="s">
        <v>853</v>
      </c>
      <c r="F4824" t="s">
        <v>9</v>
      </c>
      <c r="G4824" t="s">
        <v>34</v>
      </c>
      <c r="H4824" t="s">
        <v>143</v>
      </c>
      <c r="J4824" t="s">
        <v>10618</v>
      </c>
      <c r="K4824" t="str">
        <f>IF(COUNTIF(Customers!A:A, H4824)&gt;0, "Valid", "Invalid")</f>
        <v>Valid</v>
      </c>
      <c r="L4824" t="str">
        <f t="shared" si="375"/>
        <v>1</v>
      </c>
      <c r="M4824" t="str">
        <f t="shared" si="376"/>
        <v>2023</v>
      </c>
      <c r="N4824">
        <f t="shared" si="377"/>
        <v>60400.04</v>
      </c>
      <c r="O4824">
        <f t="shared" si="378"/>
        <v>60400.04</v>
      </c>
      <c r="P4824" t="str">
        <f t="shared" si="379"/>
        <v/>
      </c>
      <c r="Q4824" s="48" t="str">
        <f>IF(O4824="","",
   IF(OR(O4824&lt;EDA_Outlier_Analysis!$C$10, O4824&gt;EDA_Outlier_Analysis!$C$11),
      "Outlier",
      "Normal"))</f>
        <v>Normal</v>
      </c>
      <c r="R4824" t="str">
        <f>IF(P4824="","",
   IF(OR(P4824 &lt; EDA_Outlier_Analysis!$F$7, P4824 &gt; EDA_Outlier_Analysis!$F$8),
      "Outlier",
      "Normal"))</f>
        <v/>
      </c>
      <c r="S4824" t="str">
        <f>IF(N4824="","",
   IF(OR(N4824 &lt;EDA_Outlier_Analysis!$I$10, N4824 &gt; EDA_Outlier_Analysis!$I$11),
      "Outlier",
      "Normal"))</f>
        <v>Normal</v>
      </c>
    </row>
    <row r="4825" spans="1:19">
      <c r="A4825" t="s">
        <v>10619</v>
      </c>
      <c r="B4825" s="4">
        <v>44999</v>
      </c>
      <c r="C4825" s="2">
        <v>82902.559999999998</v>
      </c>
      <c r="D4825" t="s">
        <v>849</v>
      </c>
      <c r="E4825" t="s">
        <v>850</v>
      </c>
      <c r="F4825" t="s">
        <v>9</v>
      </c>
      <c r="G4825" t="s">
        <v>31</v>
      </c>
      <c r="H4825" t="s">
        <v>563</v>
      </c>
      <c r="J4825" t="s">
        <v>10620</v>
      </c>
      <c r="K4825" t="str">
        <f>IF(COUNTIF(Customers!A:A, H4825)&gt;0, "Valid", "Invalid")</f>
        <v>Valid</v>
      </c>
      <c r="L4825" t="str">
        <f t="shared" si="375"/>
        <v>3</v>
      </c>
      <c r="M4825" t="str">
        <f t="shared" si="376"/>
        <v>2023</v>
      </c>
      <c r="N4825">
        <f t="shared" si="377"/>
        <v>82902.559999999998</v>
      </c>
      <c r="O4825">
        <f t="shared" si="378"/>
        <v>82902.559999999998</v>
      </c>
      <c r="P4825" t="str">
        <f t="shared" si="379"/>
        <v/>
      </c>
      <c r="Q4825" s="48" t="str">
        <f>IF(O4825="","",
   IF(OR(O4825&lt;EDA_Outlier_Analysis!$C$10, O4825&gt;EDA_Outlier_Analysis!$C$11),
      "Outlier",
      "Normal"))</f>
        <v>Normal</v>
      </c>
      <c r="R4825" t="str">
        <f>IF(P4825="","",
   IF(OR(P4825 &lt; EDA_Outlier_Analysis!$F$7, P4825 &gt; EDA_Outlier_Analysis!$F$8),
      "Outlier",
      "Normal"))</f>
        <v/>
      </c>
      <c r="S4825" t="str">
        <f>IF(N4825="","",
   IF(OR(N4825 &lt;EDA_Outlier_Analysis!$I$10, N4825 &gt; EDA_Outlier_Analysis!$I$11),
      "Outlier",
      "Normal"))</f>
        <v>Normal</v>
      </c>
    </row>
    <row r="4826" spans="1:19">
      <c r="A4826" t="s">
        <v>10621</v>
      </c>
      <c r="B4826" s="4">
        <v>44957</v>
      </c>
      <c r="C4826" s="2">
        <v>160748.32999999999</v>
      </c>
      <c r="D4826" t="s">
        <v>849</v>
      </c>
      <c r="E4826" t="s">
        <v>850</v>
      </c>
      <c r="F4826" t="s">
        <v>11</v>
      </c>
      <c r="G4826" t="s">
        <v>34</v>
      </c>
      <c r="H4826" t="s">
        <v>573</v>
      </c>
      <c r="J4826" t="s">
        <v>10622</v>
      </c>
      <c r="K4826" t="str">
        <f>IF(COUNTIF(Customers!A:A, H4826)&gt;0, "Valid", "Invalid")</f>
        <v>Valid</v>
      </c>
      <c r="L4826" t="str">
        <f t="shared" si="375"/>
        <v>1</v>
      </c>
      <c r="M4826" t="str">
        <f t="shared" si="376"/>
        <v>2023</v>
      </c>
      <c r="N4826">
        <f t="shared" si="377"/>
        <v>160748.32999999999</v>
      </c>
      <c r="O4826">
        <f t="shared" si="378"/>
        <v>160748.32999999999</v>
      </c>
      <c r="P4826" t="str">
        <f t="shared" si="379"/>
        <v/>
      </c>
      <c r="Q4826" s="48" t="str">
        <f>IF(O4826="","",
   IF(OR(O4826&lt;EDA_Outlier_Analysis!$C$10, O4826&gt;EDA_Outlier_Analysis!$C$11),
      "Outlier",
      "Normal"))</f>
        <v>Normal</v>
      </c>
      <c r="R4826" t="str">
        <f>IF(P4826="","",
   IF(OR(P4826 &lt; EDA_Outlier_Analysis!$F$7, P4826 &gt; EDA_Outlier_Analysis!$F$8),
      "Outlier",
      "Normal"))</f>
        <v/>
      </c>
      <c r="S4826" t="str">
        <f>IF(N4826="","",
   IF(OR(N4826 &lt;EDA_Outlier_Analysis!$I$10, N4826 &gt; EDA_Outlier_Analysis!$I$11),
      "Outlier",
      "Normal"))</f>
        <v>Normal</v>
      </c>
    </row>
    <row r="4827" spans="1:19">
      <c r="A4827" t="s">
        <v>10623</v>
      </c>
      <c r="B4827" s="4">
        <v>44753</v>
      </c>
      <c r="C4827" s="2">
        <v>163635.09</v>
      </c>
      <c r="D4827" t="s">
        <v>849</v>
      </c>
      <c r="E4827" t="s">
        <v>868</v>
      </c>
      <c r="F4827" t="s">
        <v>11</v>
      </c>
      <c r="G4827" t="s">
        <v>20</v>
      </c>
      <c r="H4827" t="s">
        <v>709</v>
      </c>
      <c r="J4827" t="s">
        <v>10624</v>
      </c>
      <c r="K4827" t="str">
        <f>IF(COUNTIF(Customers!A:A, H4827)&gt;0, "Valid", "Invalid")</f>
        <v>Valid</v>
      </c>
      <c r="L4827" t="str">
        <f t="shared" si="375"/>
        <v>7</v>
      </c>
      <c r="M4827" t="str">
        <f t="shared" si="376"/>
        <v>2022</v>
      </c>
      <c r="N4827">
        <f t="shared" si="377"/>
        <v>163635.09</v>
      </c>
      <c r="O4827">
        <f t="shared" si="378"/>
        <v>163635.09</v>
      </c>
      <c r="P4827" t="str">
        <f t="shared" si="379"/>
        <v/>
      </c>
      <c r="Q4827" s="48" t="str">
        <f>IF(O4827="","",
   IF(OR(O4827&lt;EDA_Outlier_Analysis!$C$10, O4827&gt;EDA_Outlier_Analysis!$C$11),
      "Outlier",
      "Normal"))</f>
        <v>Normal</v>
      </c>
      <c r="R4827" t="str">
        <f>IF(P4827="","",
   IF(OR(P4827 &lt; EDA_Outlier_Analysis!$F$7, P4827 &gt; EDA_Outlier_Analysis!$F$8),
      "Outlier",
      "Normal"))</f>
        <v/>
      </c>
      <c r="S4827" t="str">
        <f>IF(N4827="","",
   IF(OR(N4827 &lt;EDA_Outlier_Analysis!$I$10, N4827 &gt; EDA_Outlier_Analysis!$I$11),
      "Outlier",
      "Normal"))</f>
        <v>Normal</v>
      </c>
    </row>
    <row r="4828" spans="1:19">
      <c r="A4828" t="s">
        <v>10625</v>
      </c>
      <c r="B4828" s="4">
        <v>44982</v>
      </c>
      <c r="C4828" s="2">
        <v>92404.59</v>
      </c>
      <c r="D4828" t="s">
        <v>849</v>
      </c>
      <c r="E4828" t="s">
        <v>850</v>
      </c>
      <c r="F4828" t="s">
        <v>11</v>
      </c>
      <c r="G4828" t="s">
        <v>34</v>
      </c>
      <c r="H4828" t="s">
        <v>111</v>
      </c>
      <c r="J4828" t="s">
        <v>10626</v>
      </c>
      <c r="K4828" t="str">
        <f>IF(COUNTIF(Customers!A:A, H4828)&gt;0, "Valid", "Invalid")</f>
        <v>Valid</v>
      </c>
      <c r="L4828" t="str">
        <f t="shared" si="375"/>
        <v>2</v>
      </c>
      <c r="M4828" t="str">
        <f t="shared" si="376"/>
        <v>2023</v>
      </c>
      <c r="N4828">
        <f t="shared" si="377"/>
        <v>92404.59</v>
      </c>
      <c r="O4828">
        <f t="shared" si="378"/>
        <v>92404.59</v>
      </c>
      <c r="P4828" t="str">
        <f t="shared" si="379"/>
        <v/>
      </c>
      <c r="Q4828" s="48" t="str">
        <f>IF(O4828="","",
   IF(OR(O4828&lt;EDA_Outlier_Analysis!$C$10, O4828&gt;EDA_Outlier_Analysis!$C$11),
      "Outlier",
      "Normal"))</f>
        <v>Normal</v>
      </c>
      <c r="R4828" t="str">
        <f>IF(P4828="","",
   IF(OR(P4828 &lt; EDA_Outlier_Analysis!$F$7, P4828 &gt; EDA_Outlier_Analysis!$F$8),
      "Outlier",
      "Normal"))</f>
        <v/>
      </c>
      <c r="S4828" t="str">
        <f>IF(N4828="","",
   IF(OR(N4828 &lt;EDA_Outlier_Analysis!$I$10, N4828 &gt; EDA_Outlier_Analysis!$I$11),
      "Outlier",
      "Normal"))</f>
        <v>Normal</v>
      </c>
    </row>
    <row r="4829" spans="1:19">
      <c r="A4829" t="s">
        <v>10627</v>
      </c>
      <c r="B4829" s="4">
        <v>45195</v>
      </c>
      <c r="C4829" s="2">
        <v>13974.03</v>
      </c>
      <c r="D4829" t="s">
        <v>971</v>
      </c>
      <c r="E4829" t="s">
        <v>971</v>
      </c>
      <c r="F4829" t="s">
        <v>11</v>
      </c>
      <c r="G4829" t="s">
        <v>20</v>
      </c>
      <c r="J4829" t="s">
        <v>10628</v>
      </c>
      <c r="K4829" t="str">
        <f>IF(COUNTIF(Customers!A:A, H4829)&gt;0, "Valid", "Invalid")</f>
        <v>Invalid</v>
      </c>
      <c r="L4829" t="str">
        <f t="shared" si="375"/>
        <v>9</v>
      </c>
      <c r="M4829" t="str">
        <f t="shared" si="376"/>
        <v>2023</v>
      </c>
      <c r="N4829">
        <f t="shared" si="377"/>
        <v>-13974.03</v>
      </c>
      <c r="O4829" t="str">
        <f t="shared" si="378"/>
        <v/>
      </c>
      <c r="P4829" t="str">
        <f t="shared" si="379"/>
        <v/>
      </c>
      <c r="Q4829" s="48" t="str">
        <f>IF(O4829="","",
   IF(OR(O4829&lt;EDA_Outlier_Analysis!$C$10, O4829&gt;EDA_Outlier_Analysis!$C$11),
      "Outlier",
      "Normal"))</f>
        <v/>
      </c>
      <c r="R4829" t="str">
        <f>IF(P4829="","",
   IF(OR(P4829 &lt; EDA_Outlier_Analysis!$F$7, P4829 &gt; EDA_Outlier_Analysis!$F$8),
      "Outlier",
      "Normal"))</f>
        <v/>
      </c>
      <c r="S4829" t="str">
        <f>IF(N4829="","",
   IF(OR(N4829 &lt;EDA_Outlier_Analysis!$I$10, N4829 &gt; EDA_Outlier_Analysis!$I$11),
      "Outlier",
      "Normal"))</f>
        <v>Normal</v>
      </c>
    </row>
    <row r="4830" spans="1:19">
      <c r="A4830" t="s">
        <v>10629</v>
      </c>
      <c r="B4830" s="4">
        <v>44565</v>
      </c>
      <c r="C4830" s="2">
        <v>15235</v>
      </c>
      <c r="D4830" t="s">
        <v>1345</v>
      </c>
      <c r="E4830" t="s">
        <v>1345</v>
      </c>
      <c r="F4830" t="s">
        <v>11</v>
      </c>
      <c r="G4830" t="s">
        <v>34</v>
      </c>
      <c r="J4830" t="s">
        <v>10630</v>
      </c>
      <c r="K4830" t="str">
        <f>IF(COUNTIF(Customers!A:A, H4830)&gt;0, "Valid", "Invalid")</f>
        <v>Invalid</v>
      </c>
      <c r="L4830" t="str">
        <f t="shared" si="375"/>
        <v>1</v>
      </c>
      <c r="M4830" t="str">
        <f t="shared" si="376"/>
        <v>2022</v>
      </c>
      <c r="N4830">
        <f t="shared" si="377"/>
        <v>-15235</v>
      </c>
      <c r="O4830" t="str">
        <f t="shared" si="378"/>
        <v/>
      </c>
      <c r="P4830" t="str">
        <f t="shared" si="379"/>
        <v/>
      </c>
      <c r="Q4830" s="48" t="str">
        <f>IF(O4830="","",
   IF(OR(O4830&lt;EDA_Outlier_Analysis!$C$10, O4830&gt;EDA_Outlier_Analysis!$C$11),
      "Outlier",
      "Normal"))</f>
        <v/>
      </c>
      <c r="R4830" t="str">
        <f>IF(P4830="","",
   IF(OR(P4830 &lt; EDA_Outlier_Analysis!$F$7, P4830 &gt; EDA_Outlier_Analysis!$F$8),
      "Outlier",
      "Normal"))</f>
        <v/>
      </c>
      <c r="S4830" t="str">
        <f>IF(N4830="","",
   IF(OR(N4830 &lt;EDA_Outlier_Analysis!$I$10, N4830 &gt; EDA_Outlier_Analysis!$I$11),
      "Outlier",
      "Normal"))</f>
        <v>Normal</v>
      </c>
    </row>
    <row r="4831" spans="1:19">
      <c r="A4831" t="s">
        <v>10631</v>
      </c>
      <c r="B4831" s="4">
        <v>44569</v>
      </c>
      <c r="C4831" s="2">
        <v>17052.099999999999</v>
      </c>
      <c r="D4831" t="s">
        <v>873</v>
      </c>
      <c r="E4831" t="s">
        <v>873</v>
      </c>
      <c r="F4831" t="s">
        <v>9</v>
      </c>
      <c r="G4831" t="s">
        <v>20</v>
      </c>
      <c r="J4831" t="s">
        <v>10632</v>
      </c>
      <c r="K4831" t="str">
        <f>IF(COUNTIF(Customers!A:A, H4831)&gt;0, "Valid", "Invalid")</f>
        <v>Invalid</v>
      </c>
      <c r="L4831" t="str">
        <f t="shared" si="375"/>
        <v>1</v>
      </c>
      <c r="M4831" t="str">
        <f t="shared" si="376"/>
        <v>2022</v>
      </c>
      <c r="N4831">
        <f t="shared" si="377"/>
        <v>-17052.099999999999</v>
      </c>
      <c r="O4831" t="str">
        <f t="shared" si="378"/>
        <v/>
      </c>
      <c r="P4831" t="str">
        <f t="shared" si="379"/>
        <v/>
      </c>
      <c r="Q4831" s="48" t="str">
        <f>IF(O4831="","",
   IF(OR(O4831&lt;EDA_Outlier_Analysis!$C$10, O4831&gt;EDA_Outlier_Analysis!$C$11),
      "Outlier",
      "Normal"))</f>
        <v/>
      </c>
      <c r="R4831" t="str">
        <f>IF(P4831="","",
   IF(OR(P4831 &lt; EDA_Outlier_Analysis!$F$7, P4831 &gt; EDA_Outlier_Analysis!$F$8),
      "Outlier",
      "Normal"))</f>
        <v/>
      </c>
      <c r="S4831" t="str">
        <f>IF(N4831="","",
   IF(OR(N4831 &lt;EDA_Outlier_Analysis!$I$10, N4831 &gt; EDA_Outlier_Analysis!$I$11),
      "Outlier",
      "Normal"))</f>
        <v>Normal</v>
      </c>
    </row>
    <row r="4832" spans="1:19">
      <c r="A4832" t="s">
        <v>10633</v>
      </c>
      <c r="B4832" s="4">
        <v>44990</v>
      </c>
      <c r="C4832" s="2">
        <v>118055.82</v>
      </c>
      <c r="D4832" t="s">
        <v>849</v>
      </c>
      <c r="E4832" t="s">
        <v>853</v>
      </c>
      <c r="F4832" t="s">
        <v>11</v>
      </c>
      <c r="G4832" t="s">
        <v>20</v>
      </c>
      <c r="H4832" t="s">
        <v>119</v>
      </c>
      <c r="J4832" t="s">
        <v>10634</v>
      </c>
      <c r="K4832" t="str">
        <f>IF(COUNTIF(Customers!A:A, H4832)&gt;0, "Valid", "Invalid")</f>
        <v>Valid</v>
      </c>
      <c r="L4832" t="str">
        <f t="shared" si="375"/>
        <v>3</v>
      </c>
      <c r="M4832" t="str">
        <f t="shared" si="376"/>
        <v>2023</v>
      </c>
      <c r="N4832">
        <f t="shared" si="377"/>
        <v>118055.82</v>
      </c>
      <c r="O4832">
        <f t="shared" si="378"/>
        <v>118055.82</v>
      </c>
      <c r="P4832" t="str">
        <f t="shared" si="379"/>
        <v/>
      </c>
      <c r="Q4832" s="48" t="str">
        <f>IF(O4832="","",
   IF(OR(O4832&lt;EDA_Outlier_Analysis!$C$10, O4832&gt;EDA_Outlier_Analysis!$C$11),
      "Outlier",
      "Normal"))</f>
        <v>Normal</v>
      </c>
      <c r="R4832" t="str">
        <f>IF(P4832="","",
   IF(OR(P4832 &lt; EDA_Outlier_Analysis!$F$7, P4832 &gt; EDA_Outlier_Analysis!$F$8),
      "Outlier",
      "Normal"))</f>
        <v/>
      </c>
      <c r="S4832" t="str">
        <f>IF(N4832="","",
   IF(OR(N4832 &lt;EDA_Outlier_Analysis!$I$10, N4832 &gt; EDA_Outlier_Analysis!$I$11),
      "Outlier",
      "Normal"))</f>
        <v>Normal</v>
      </c>
    </row>
    <row r="4833" spans="1:19">
      <c r="A4833" t="s">
        <v>10635</v>
      </c>
      <c r="B4833" s="4">
        <v>44883</v>
      </c>
      <c r="C4833" s="2">
        <v>-2414.59</v>
      </c>
      <c r="D4833" t="s">
        <v>840</v>
      </c>
      <c r="E4833" t="s">
        <v>856</v>
      </c>
      <c r="F4833" t="s">
        <v>10</v>
      </c>
      <c r="G4833" t="s">
        <v>20</v>
      </c>
      <c r="I4833" t="s">
        <v>1083</v>
      </c>
      <c r="J4833" t="s">
        <v>10636</v>
      </c>
      <c r="K4833" t="str">
        <f>IF(COUNTIF(Customers!A:A, H4833)&gt;0, "Valid", "Invalid")</f>
        <v>Invalid</v>
      </c>
      <c r="L4833" t="str">
        <f t="shared" si="375"/>
        <v>11</v>
      </c>
      <c r="M4833" t="str">
        <f t="shared" si="376"/>
        <v>2022</v>
      </c>
      <c r="N4833">
        <f t="shared" si="377"/>
        <v>-2414.59</v>
      </c>
      <c r="O4833" t="str">
        <f t="shared" si="378"/>
        <v/>
      </c>
      <c r="P4833">
        <f t="shared" si="379"/>
        <v>2414.59</v>
      </c>
      <c r="Q4833" s="48" t="str">
        <f>IF(O4833="","",
   IF(OR(O4833&lt;EDA_Outlier_Analysis!$C$10, O4833&gt;EDA_Outlier_Analysis!$C$11),
      "Outlier",
      "Normal"))</f>
        <v/>
      </c>
      <c r="R4833" t="str">
        <f>IF(P4833="","",
   IF(OR(P4833 &lt; EDA_Outlier_Analysis!$F$7, P4833 &gt; EDA_Outlier_Analysis!$F$8),
      "Outlier",
      "Normal"))</f>
        <v>Outlier</v>
      </c>
      <c r="S4833" t="str">
        <f>IF(N4833="","",
   IF(OR(N4833 &lt;EDA_Outlier_Analysis!$I$10, N4833 &gt; EDA_Outlier_Analysis!$I$11),
      "Outlier",
      "Normal"))</f>
        <v>Normal</v>
      </c>
    </row>
    <row r="4834" spans="1:19">
      <c r="A4834" t="s">
        <v>10637</v>
      </c>
      <c r="B4834" s="4">
        <v>44618</v>
      </c>
      <c r="C4834" s="2">
        <v>-86068.94</v>
      </c>
      <c r="D4834" t="s">
        <v>840</v>
      </c>
      <c r="E4834" t="s">
        <v>905</v>
      </c>
      <c r="F4834" t="s">
        <v>11</v>
      </c>
      <c r="G4834" t="s">
        <v>31</v>
      </c>
      <c r="I4834" t="s">
        <v>1540</v>
      </c>
      <c r="J4834" t="s">
        <v>10638</v>
      </c>
      <c r="K4834" t="str">
        <f>IF(COUNTIF(Customers!A:A, H4834)&gt;0, "Valid", "Invalid")</f>
        <v>Invalid</v>
      </c>
      <c r="L4834" t="str">
        <f t="shared" si="375"/>
        <v>2</v>
      </c>
      <c r="M4834" t="str">
        <f t="shared" si="376"/>
        <v>2022</v>
      </c>
      <c r="N4834">
        <f t="shared" si="377"/>
        <v>-86068.94</v>
      </c>
      <c r="O4834" t="str">
        <f t="shared" si="378"/>
        <v/>
      </c>
      <c r="P4834">
        <f t="shared" si="379"/>
        <v>86068.94</v>
      </c>
      <c r="Q4834" s="48" t="str">
        <f>IF(O4834="","",
   IF(OR(O4834&lt;EDA_Outlier_Analysis!$C$10, O4834&gt;EDA_Outlier_Analysis!$C$11),
      "Outlier",
      "Normal"))</f>
        <v/>
      </c>
      <c r="R4834" t="str">
        <f>IF(P4834="","",
   IF(OR(P4834 &lt; EDA_Outlier_Analysis!$F$7, P4834 &gt; EDA_Outlier_Analysis!$F$8),
      "Outlier",
      "Normal"))</f>
        <v>Outlier</v>
      </c>
      <c r="S4834" t="str">
        <f>IF(N4834="","",
   IF(OR(N4834 &lt;EDA_Outlier_Analysis!$I$10, N4834 &gt; EDA_Outlier_Analysis!$I$11),
      "Outlier",
      "Normal"))</f>
        <v>Normal</v>
      </c>
    </row>
    <row r="4835" spans="1:19">
      <c r="A4835" t="s">
        <v>10639</v>
      </c>
      <c r="B4835" s="4">
        <v>44957</v>
      </c>
      <c r="C4835" s="2">
        <v>-28002.29</v>
      </c>
      <c r="D4835" t="s">
        <v>840</v>
      </c>
      <c r="E4835" t="s">
        <v>905</v>
      </c>
      <c r="F4835" t="s">
        <v>10</v>
      </c>
      <c r="G4835" t="s">
        <v>31</v>
      </c>
      <c r="I4835" t="s">
        <v>987</v>
      </c>
      <c r="J4835" t="s">
        <v>10640</v>
      </c>
      <c r="K4835" t="str">
        <f>IF(COUNTIF(Customers!A:A, H4835)&gt;0, "Valid", "Invalid")</f>
        <v>Invalid</v>
      </c>
      <c r="L4835" t="str">
        <f t="shared" si="375"/>
        <v>1</v>
      </c>
      <c r="M4835" t="str">
        <f t="shared" si="376"/>
        <v>2023</v>
      </c>
      <c r="N4835">
        <f t="shared" si="377"/>
        <v>-28002.29</v>
      </c>
      <c r="O4835" t="str">
        <f t="shared" si="378"/>
        <v/>
      </c>
      <c r="P4835">
        <f t="shared" si="379"/>
        <v>28002.29</v>
      </c>
      <c r="Q4835" s="48" t="str">
        <f>IF(O4835="","",
   IF(OR(O4835&lt;EDA_Outlier_Analysis!$C$10, O4835&gt;EDA_Outlier_Analysis!$C$11),
      "Outlier",
      "Normal"))</f>
        <v/>
      </c>
      <c r="R4835" t="str">
        <f>IF(P4835="","",
   IF(OR(P4835 &lt; EDA_Outlier_Analysis!$F$7, P4835 &gt; EDA_Outlier_Analysis!$F$8),
      "Outlier",
      "Normal"))</f>
        <v>Normal</v>
      </c>
      <c r="S4835" t="str">
        <f>IF(N4835="","",
   IF(OR(N4835 &lt;EDA_Outlier_Analysis!$I$10, N4835 &gt; EDA_Outlier_Analysis!$I$11),
      "Outlier",
      "Normal"))</f>
        <v>Normal</v>
      </c>
    </row>
    <row r="4836" spans="1:19">
      <c r="A4836" t="s">
        <v>10641</v>
      </c>
      <c r="B4836" s="4">
        <v>45240</v>
      </c>
      <c r="C4836" s="2">
        <v>84948.33</v>
      </c>
      <c r="D4836" t="s">
        <v>849</v>
      </c>
      <c r="E4836" t="s">
        <v>853</v>
      </c>
      <c r="F4836" t="s">
        <v>11</v>
      </c>
      <c r="G4836" t="s">
        <v>24</v>
      </c>
      <c r="H4836" t="s">
        <v>81</v>
      </c>
      <c r="J4836" t="s">
        <v>10642</v>
      </c>
      <c r="K4836" t="str">
        <f>IF(COUNTIF(Customers!A:A, H4836)&gt;0, "Valid", "Invalid")</f>
        <v>Valid</v>
      </c>
      <c r="L4836" t="str">
        <f t="shared" si="375"/>
        <v>11</v>
      </c>
      <c r="M4836" t="str">
        <f t="shared" si="376"/>
        <v>2023</v>
      </c>
      <c r="N4836">
        <f t="shared" si="377"/>
        <v>84948.33</v>
      </c>
      <c r="O4836">
        <f t="shared" si="378"/>
        <v>84948.33</v>
      </c>
      <c r="P4836" t="str">
        <f t="shared" si="379"/>
        <v/>
      </c>
      <c r="Q4836" s="48" t="str">
        <f>IF(O4836="","",
   IF(OR(O4836&lt;EDA_Outlier_Analysis!$C$10, O4836&gt;EDA_Outlier_Analysis!$C$11),
      "Outlier",
      "Normal"))</f>
        <v>Normal</v>
      </c>
      <c r="R4836" t="str">
        <f>IF(P4836="","",
   IF(OR(P4836 &lt; EDA_Outlier_Analysis!$F$7, P4836 &gt; EDA_Outlier_Analysis!$F$8),
      "Outlier",
      "Normal"))</f>
        <v/>
      </c>
      <c r="S4836" t="str">
        <f>IF(N4836="","",
   IF(OR(N4836 &lt;EDA_Outlier_Analysis!$I$10, N4836 &gt; EDA_Outlier_Analysis!$I$11),
      "Outlier",
      "Normal"))</f>
        <v>Normal</v>
      </c>
    </row>
    <row r="4837" spans="1:19">
      <c r="A4837" t="s">
        <v>10643</v>
      </c>
      <c r="B4837" s="4">
        <v>44787</v>
      </c>
      <c r="C4837" s="2">
        <v>188346.76</v>
      </c>
      <c r="D4837" t="s">
        <v>849</v>
      </c>
      <c r="E4837" t="s">
        <v>853</v>
      </c>
      <c r="F4837" t="s">
        <v>10</v>
      </c>
      <c r="G4837" t="s">
        <v>24</v>
      </c>
      <c r="H4837" t="s">
        <v>355</v>
      </c>
      <c r="J4837" t="s">
        <v>10644</v>
      </c>
      <c r="K4837" t="str">
        <f>IF(COUNTIF(Customers!A:A, H4837)&gt;0, "Valid", "Invalid")</f>
        <v>Valid</v>
      </c>
      <c r="L4837" t="str">
        <f t="shared" si="375"/>
        <v>8</v>
      </c>
      <c r="M4837" t="str">
        <f t="shared" si="376"/>
        <v>2022</v>
      </c>
      <c r="N4837">
        <f t="shared" si="377"/>
        <v>188346.76</v>
      </c>
      <c r="O4837">
        <f t="shared" si="378"/>
        <v>188346.76</v>
      </c>
      <c r="P4837" t="str">
        <f t="shared" si="379"/>
        <v/>
      </c>
      <c r="Q4837" s="48" t="str">
        <f>IF(O4837="","",
   IF(OR(O4837&lt;EDA_Outlier_Analysis!$C$10, O4837&gt;EDA_Outlier_Analysis!$C$11),
      "Outlier",
      "Normal"))</f>
        <v>Normal</v>
      </c>
      <c r="R4837" t="str">
        <f>IF(P4837="","",
   IF(OR(P4837 &lt; EDA_Outlier_Analysis!$F$7, P4837 &gt; EDA_Outlier_Analysis!$F$8),
      "Outlier",
      "Normal"))</f>
        <v/>
      </c>
      <c r="S4837" t="str">
        <f>IF(N4837="","",
   IF(OR(N4837 &lt;EDA_Outlier_Analysis!$I$10, N4837 &gt; EDA_Outlier_Analysis!$I$11),
      "Outlier",
      "Normal"))</f>
        <v>Normal</v>
      </c>
    </row>
    <row r="4838" spans="1:19">
      <c r="A4838" t="s">
        <v>10645</v>
      </c>
      <c r="B4838" s="4">
        <v>45028</v>
      </c>
      <c r="C4838" s="2">
        <v>-84544.52</v>
      </c>
      <c r="D4838" t="s">
        <v>840</v>
      </c>
      <c r="E4838" t="s">
        <v>856</v>
      </c>
      <c r="F4838" t="s">
        <v>11</v>
      </c>
      <c r="G4838" t="s">
        <v>20</v>
      </c>
      <c r="I4838" t="s">
        <v>1010</v>
      </c>
      <c r="J4838" t="s">
        <v>10646</v>
      </c>
      <c r="K4838" t="str">
        <f>IF(COUNTIF(Customers!A:A, H4838)&gt;0, "Valid", "Invalid")</f>
        <v>Invalid</v>
      </c>
      <c r="L4838" t="str">
        <f t="shared" si="375"/>
        <v>4</v>
      </c>
      <c r="M4838" t="str">
        <f t="shared" si="376"/>
        <v>2023</v>
      </c>
      <c r="N4838">
        <f t="shared" si="377"/>
        <v>-84544.52</v>
      </c>
      <c r="O4838" t="str">
        <f t="shared" si="378"/>
        <v/>
      </c>
      <c r="P4838">
        <f t="shared" si="379"/>
        <v>84544.52</v>
      </c>
      <c r="Q4838" s="48" t="str">
        <f>IF(O4838="","",
   IF(OR(O4838&lt;EDA_Outlier_Analysis!$C$10, O4838&gt;EDA_Outlier_Analysis!$C$11),
      "Outlier",
      "Normal"))</f>
        <v/>
      </c>
      <c r="R4838" t="str">
        <f>IF(P4838="","",
   IF(OR(P4838 &lt; EDA_Outlier_Analysis!$F$7, P4838 &gt; EDA_Outlier_Analysis!$F$8),
      "Outlier",
      "Normal"))</f>
        <v>Outlier</v>
      </c>
      <c r="S4838" t="str">
        <f>IF(N4838="","",
   IF(OR(N4838 &lt;EDA_Outlier_Analysis!$I$10, N4838 &gt; EDA_Outlier_Analysis!$I$11),
      "Outlier",
      "Normal"))</f>
        <v>Normal</v>
      </c>
    </row>
    <row r="4839" spans="1:19">
      <c r="A4839" t="s">
        <v>10647</v>
      </c>
      <c r="B4839" s="4">
        <v>44967</v>
      </c>
      <c r="C4839" s="2">
        <v>141527.88</v>
      </c>
      <c r="D4839" t="s">
        <v>849</v>
      </c>
      <c r="E4839" t="s">
        <v>853</v>
      </c>
      <c r="F4839" t="s">
        <v>11</v>
      </c>
      <c r="G4839" t="s">
        <v>31</v>
      </c>
      <c r="H4839" t="s">
        <v>463</v>
      </c>
      <c r="J4839" t="s">
        <v>10648</v>
      </c>
      <c r="K4839" t="str">
        <f>IF(COUNTIF(Customers!A:A, H4839)&gt;0, "Valid", "Invalid")</f>
        <v>Valid</v>
      </c>
      <c r="L4839" t="str">
        <f t="shared" si="375"/>
        <v>2</v>
      </c>
      <c r="M4839" t="str">
        <f t="shared" si="376"/>
        <v>2023</v>
      </c>
      <c r="N4839">
        <f t="shared" si="377"/>
        <v>141527.88</v>
      </c>
      <c r="O4839">
        <f t="shared" si="378"/>
        <v>141527.88</v>
      </c>
      <c r="P4839" t="str">
        <f t="shared" si="379"/>
        <v/>
      </c>
      <c r="Q4839" s="48" t="str">
        <f>IF(O4839="","",
   IF(OR(O4839&lt;EDA_Outlier_Analysis!$C$10, O4839&gt;EDA_Outlier_Analysis!$C$11),
      "Outlier",
      "Normal"))</f>
        <v>Normal</v>
      </c>
      <c r="R4839" t="str">
        <f>IF(P4839="","",
   IF(OR(P4839 &lt; EDA_Outlier_Analysis!$F$7, P4839 &gt; EDA_Outlier_Analysis!$F$8),
      "Outlier",
      "Normal"))</f>
        <v/>
      </c>
      <c r="S4839" t="str">
        <f>IF(N4839="","",
   IF(OR(N4839 &lt;EDA_Outlier_Analysis!$I$10, N4839 &gt; EDA_Outlier_Analysis!$I$11),
      "Outlier",
      "Normal"))</f>
        <v>Normal</v>
      </c>
    </row>
    <row r="4840" spans="1:19">
      <c r="A4840" t="s">
        <v>10649</v>
      </c>
      <c r="B4840" s="4">
        <v>45101</v>
      </c>
      <c r="C4840" s="2">
        <v>190045.64</v>
      </c>
      <c r="D4840" t="s">
        <v>849</v>
      </c>
      <c r="E4840" t="s">
        <v>868</v>
      </c>
      <c r="F4840" t="s">
        <v>11</v>
      </c>
      <c r="G4840" t="s">
        <v>24</v>
      </c>
      <c r="H4840" t="s">
        <v>467</v>
      </c>
      <c r="J4840" t="s">
        <v>10650</v>
      </c>
      <c r="K4840" t="str">
        <f>IF(COUNTIF(Customers!A:A, H4840)&gt;0, "Valid", "Invalid")</f>
        <v>Valid</v>
      </c>
      <c r="L4840" t="str">
        <f t="shared" si="375"/>
        <v>6</v>
      </c>
      <c r="M4840" t="str">
        <f t="shared" si="376"/>
        <v>2023</v>
      </c>
      <c r="N4840">
        <f t="shared" si="377"/>
        <v>190045.64</v>
      </c>
      <c r="O4840">
        <f t="shared" si="378"/>
        <v>190045.64</v>
      </c>
      <c r="P4840" t="str">
        <f t="shared" si="379"/>
        <v/>
      </c>
      <c r="Q4840" s="48" t="str">
        <f>IF(O4840="","",
   IF(OR(O4840&lt;EDA_Outlier_Analysis!$C$10, O4840&gt;EDA_Outlier_Analysis!$C$11),
      "Outlier",
      "Normal"))</f>
        <v>Normal</v>
      </c>
      <c r="R4840" t="str">
        <f>IF(P4840="","",
   IF(OR(P4840 &lt; EDA_Outlier_Analysis!$F$7, P4840 &gt; EDA_Outlier_Analysis!$F$8),
      "Outlier",
      "Normal"))</f>
        <v/>
      </c>
      <c r="S4840" t="str">
        <f>IF(N4840="","",
   IF(OR(N4840 &lt;EDA_Outlier_Analysis!$I$10, N4840 &gt; EDA_Outlier_Analysis!$I$11),
      "Outlier",
      "Normal"))</f>
        <v>Normal</v>
      </c>
    </row>
    <row r="4841" spans="1:19">
      <c r="A4841" t="s">
        <v>10651</v>
      </c>
      <c r="B4841" s="4">
        <v>45085</v>
      </c>
      <c r="C4841" s="2">
        <v>158226.48000000001</v>
      </c>
      <c r="D4841" t="s">
        <v>849</v>
      </c>
      <c r="E4841" t="s">
        <v>850</v>
      </c>
      <c r="F4841" t="s">
        <v>9</v>
      </c>
      <c r="G4841" t="s">
        <v>20</v>
      </c>
      <c r="H4841" t="s">
        <v>171</v>
      </c>
      <c r="J4841" t="s">
        <v>10652</v>
      </c>
      <c r="K4841" t="str">
        <f>IF(COUNTIF(Customers!A:A, H4841)&gt;0, "Valid", "Invalid")</f>
        <v>Valid</v>
      </c>
      <c r="L4841" t="str">
        <f t="shared" si="375"/>
        <v>6</v>
      </c>
      <c r="M4841" t="str">
        <f t="shared" si="376"/>
        <v>2023</v>
      </c>
      <c r="N4841">
        <f t="shared" si="377"/>
        <v>158226.48000000001</v>
      </c>
      <c r="O4841">
        <f t="shared" si="378"/>
        <v>158226.48000000001</v>
      </c>
      <c r="P4841" t="str">
        <f t="shared" si="379"/>
        <v/>
      </c>
      <c r="Q4841" s="48" t="str">
        <f>IF(O4841="","",
   IF(OR(O4841&lt;EDA_Outlier_Analysis!$C$10, O4841&gt;EDA_Outlier_Analysis!$C$11),
      "Outlier",
      "Normal"))</f>
        <v>Normal</v>
      </c>
      <c r="R4841" t="str">
        <f>IF(P4841="","",
   IF(OR(P4841 &lt; EDA_Outlier_Analysis!$F$7, P4841 &gt; EDA_Outlier_Analysis!$F$8),
      "Outlier",
      "Normal"))</f>
        <v/>
      </c>
      <c r="S4841" t="str">
        <f>IF(N4841="","",
   IF(OR(N4841 &lt;EDA_Outlier_Analysis!$I$10, N4841 &gt; EDA_Outlier_Analysis!$I$11),
      "Outlier",
      "Normal"))</f>
        <v>Normal</v>
      </c>
    </row>
    <row r="4842" spans="1:19">
      <c r="A4842" t="s">
        <v>10653</v>
      </c>
      <c r="B4842" s="4">
        <v>44985</v>
      </c>
      <c r="C4842" s="2">
        <v>251738.17</v>
      </c>
      <c r="D4842" t="s">
        <v>849</v>
      </c>
      <c r="E4842" t="s">
        <v>868</v>
      </c>
      <c r="F4842" t="s">
        <v>9</v>
      </c>
      <c r="G4842" t="s">
        <v>34</v>
      </c>
      <c r="H4842" t="s">
        <v>563</v>
      </c>
      <c r="J4842" t="s">
        <v>10654</v>
      </c>
      <c r="K4842" t="str">
        <f>IF(COUNTIF(Customers!A:A, H4842)&gt;0, "Valid", "Invalid")</f>
        <v>Valid</v>
      </c>
      <c r="L4842" t="str">
        <f t="shared" si="375"/>
        <v>2</v>
      </c>
      <c r="M4842" t="str">
        <f t="shared" si="376"/>
        <v>2023</v>
      </c>
      <c r="N4842">
        <f t="shared" si="377"/>
        <v>251738.17</v>
      </c>
      <c r="O4842">
        <f t="shared" si="378"/>
        <v>251738.17</v>
      </c>
      <c r="P4842" t="str">
        <f t="shared" si="379"/>
        <v/>
      </c>
      <c r="Q4842" s="48" t="str">
        <f>IF(O4842="","",
   IF(OR(O4842&lt;EDA_Outlier_Analysis!$C$10, O4842&gt;EDA_Outlier_Analysis!$C$11),
      "Outlier",
      "Normal"))</f>
        <v>Normal</v>
      </c>
      <c r="R4842" t="str">
        <f>IF(P4842="","",
   IF(OR(P4842 &lt; EDA_Outlier_Analysis!$F$7, P4842 &gt; EDA_Outlier_Analysis!$F$8),
      "Outlier",
      "Normal"))</f>
        <v/>
      </c>
      <c r="S4842" t="str">
        <f>IF(N4842="","",
   IF(OR(N4842 &lt;EDA_Outlier_Analysis!$I$10, N4842 &gt; EDA_Outlier_Analysis!$I$11),
      "Outlier",
      "Normal"))</f>
        <v>Normal</v>
      </c>
    </row>
    <row r="4843" spans="1:19">
      <c r="A4843" t="s">
        <v>10655</v>
      </c>
      <c r="B4843" s="4">
        <v>44639</v>
      </c>
      <c r="C4843" s="2">
        <v>169636.98</v>
      </c>
      <c r="D4843" t="s">
        <v>849</v>
      </c>
      <c r="E4843" t="s">
        <v>850</v>
      </c>
      <c r="F4843" t="s">
        <v>9</v>
      </c>
      <c r="G4843" t="s">
        <v>20</v>
      </c>
      <c r="H4843" t="s">
        <v>131</v>
      </c>
      <c r="J4843" t="s">
        <v>10656</v>
      </c>
      <c r="K4843" t="str">
        <f>IF(COUNTIF(Customers!A:A, H4843)&gt;0, "Valid", "Invalid")</f>
        <v>Valid</v>
      </c>
      <c r="L4843" t="str">
        <f t="shared" si="375"/>
        <v>3</v>
      </c>
      <c r="M4843" t="str">
        <f t="shared" si="376"/>
        <v>2022</v>
      </c>
      <c r="N4843">
        <f t="shared" si="377"/>
        <v>169636.98</v>
      </c>
      <c r="O4843">
        <f t="shared" si="378"/>
        <v>169636.98</v>
      </c>
      <c r="P4843" t="str">
        <f t="shared" si="379"/>
        <v/>
      </c>
      <c r="Q4843" s="48" t="str">
        <f>IF(O4843="","",
   IF(OR(O4843&lt;EDA_Outlier_Analysis!$C$10, O4843&gt;EDA_Outlier_Analysis!$C$11),
      "Outlier",
      "Normal"))</f>
        <v>Normal</v>
      </c>
      <c r="R4843" t="str">
        <f>IF(P4843="","",
   IF(OR(P4843 &lt; EDA_Outlier_Analysis!$F$7, P4843 &gt; EDA_Outlier_Analysis!$F$8),
      "Outlier",
      "Normal"))</f>
        <v/>
      </c>
      <c r="S4843" t="str">
        <f>IF(N4843="","",
   IF(OR(N4843 &lt;EDA_Outlier_Analysis!$I$10, N4843 &gt; EDA_Outlier_Analysis!$I$11),
      "Outlier",
      "Normal"))</f>
        <v>Normal</v>
      </c>
    </row>
    <row r="4844" spans="1:19">
      <c r="A4844" t="s">
        <v>10657</v>
      </c>
      <c r="B4844" s="4">
        <v>45033</v>
      </c>
      <c r="C4844" s="2">
        <v>136813.22</v>
      </c>
      <c r="D4844" t="s">
        <v>849</v>
      </c>
      <c r="E4844" t="s">
        <v>853</v>
      </c>
      <c r="F4844" t="s">
        <v>9</v>
      </c>
      <c r="G4844" t="s">
        <v>34</v>
      </c>
      <c r="H4844" t="s">
        <v>497</v>
      </c>
      <c r="J4844" t="s">
        <v>10658</v>
      </c>
      <c r="K4844" t="str">
        <f>IF(COUNTIF(Customers!A:A, H4844)&gt;0, "Valid", "Invalid")</f>
        <v>Valid</v>
      </c>
      <c r="L4844" t="str">
        <f t="shared" si="375"/>
        <v>4</v>
      </c>
      <c r="M4844" t="str">
        <f t="shared" si="376"/>
        <v>2023</v>
      </c>
      <c r="N4844">
        <f t="shared" si="377"/>
        <v>136813.22</v>
      </c>
      <c r="O4844">
        <f t="shared" si="378"/>
        <v>136813.22</v>
      </c>
      <c r="P4844" t="str">
        <f t="shared" si="379"/>
        <v/>
      </c>
      <c r="Q4844" s="48" t="str">
        <f>IF(O4844="","",
   IF(OR(O4844&lt;EDA_Outlier_Analysis!$C$10, O4844&gt;EDA_Outlier_Analysis!$C$11),
      "Outlier",
      "Normal"))</f>
        <v>Normal</v>
      </c>
      <c r="R4844" t="str">
        <f>IF(P4844="","",
   IF(OR(P4844 &lt; EDA_Outlier_Analysis!$F$7, P4844 &gt; EDA_Outlier_Analysis!$F$8),
      "Outlier",
      "Normal"))</f>
        <v/>
      </c>
      <c r="S4844" t="str">
        <f>IF(N4844="","",
   IF(OR(N4844 &lt;EDA_Outlier_Analysis!$I$10, N4844 &gt; EDA_Outlier_Analysis!$I$11),
      "Outlier",
      "Normal"))</f>
        <v>Normal</v>
      </c>
    </row>
    <row r="4845" spans="1:19">
      <c r="A4845" t="s">
        <v>10659</v>
      </c>
      <c r="B4845" s="4">
        <v>45179</v>
      </c>
      <c r="C4845" s="2">
        <v>196388.38</v>
      </c>
      <c r="D4845" t="s">
        <v>849</v>
      </c>
      <c r="E4845" t="s">
        <v>853</v>
      </c>
      <c r="F4845" t="s">
        <v>11</v>
      </c>
      <c r="G4845" t="s">
        <v>24</v>
      </c>
      <c r="H4845" t="s">
        <v>471</v>
      </c>
      <c r="J4845" t="s">
        <v>10660</v>
      </c>
      <c r="K4845" t="str">
        <f>IF(COUNTIF(Customers!A:A, H4845)&gt;0, "Valid", "Invalid")</f>
        <v>Valid</v>
      </c>
      <c r="L4845" t="str">
        <f t="shared" si="375"/>
        <v>9</v>
      </c>
      <c r="M4845" t="str">
        <f t="shared" si="376"/>
        <v>2023</v>
      </c>
      <c r="N4845">
        <f t="shared" si="377"/>
        <v>196388.38</v>
      </c>
      <c r="O4845">
        <f t="shared" si="378"/>
        <v>196388.38</v>
      </c>
      <c r="P4845" t="str">
        <f t="shared" si="379"/>
        <v/>
      </c>
      <c r="Q4845" s="48" t="str">
        <f>IF(O4845="","",
   IF(OR(O4845&lt;EDA_Outlier_Analysis!$C$10, O4845&gt;EDA_Outlier_Analysis!$C$11),
      "Outlier",
      "Normal"))</f>
        <v>Normal</v>
      </c>
      <c r="R4845" t="str">
        <f>IF(P4845="","",
   IF(OR(P4845 &lt; EDA_Outlier_Analysis!$F$7, P4845 &gt; EDA_Outlier_Analysis!$F$8),
      "Outlier",
      "Normal"))</f>
        <v/>
      </c>
      <c r="S4845" t="str">
        <f>IF(N4845="","",
   IF(OR(N4845 &lt;EDA_Outlier_Analysis!$I$10, N4845 &gt; EDA_Outlier_Analysis!$I$11),
      "Outlier",
      "Normal"))</f>
        <v>Normal</v>
      </c>
    </row>
    <row r="4846" spans="1:19">
      <c r="A4846" t="s">
        <v>10661</v>
      </c>
      <c r="B4846" s="4">
        <v>44622</v>
      </c>
      <c r="C4846" s="2">
        <v>94345.45</v>
      </c>
      <c r="D4846" t="s">
        <v>849</v>
      </c>
      <c r="E4846" t="s">
        <v>868</v>
      </c>
      <c r="F4846" t="s">
        <v>9</v>
      </c>
      <c r="G4846" t="s">
        <v>20</v>
      </c>
      <c r="H4846" t="s">
        <v>207</v>
      </c>
      <c r="J4846" t="s">
        <v>10662</v>
      </c>
      <c r="K4846" t="str">
        <f>IF(COUNTIF(Customers!A:A, H4846)&gt;0, "Valid", "Invalid")</f>
        <v>Valid</v>
      </c>
      <c r="L4846" t="str">
        <f t="shared" si="375"/>
        <v>3</v>
      </c>
      <c r="M4846" t="str">
        <f t="shared" si="376"/>
        <v>2022</v>
      </c>
      <c r="N4846">
        <f t="shared" si="377"/>
        <v>94345.45</v>
      </c>
      <c r="O4846">
        <f t="shared" si="378"/>
        <v>94345.45</v>
      </c>
      <c r="P4846" t="str">
        <f t="shared" si="379"/>
        <v/>
      </c>
      <c r="Q4846" s="48" t="str">
        <f>IF(O4846="","",
   IF(OR(O4846&lt;EDA_Outlier_Analysis!$C$10, O4846&gt;EDA_Outlier_Analysis!$C$11),
      "Outlier",
      "Normal"))</f>
        <v>Normal</v>
      </c>
      <c r="R4846" t="str">
        <f>IF(P4846="","",
   IF(OR(P4846 &lt; EDA_Outlier_Analysis!$F$7, P4846 &gt; EDA_Outlier_Analysis!$F$8),
      "Outlier",
      "Normal"))</f>
        <v/>
      </c>
      <c r="S4846" t="str">
        <f>IF(N4846="","",
   IF(OR(N4846 &lt;EDA_Outlier_Analysis!$I$10, N4846 &gt; EDA_Outlier_Analysis!$I$11),
      "Outlier",
      "Normal"))</f>
        <v>Normal</v>
      </c>
    </row>
    <row r="4847" spans="1:19">
      <c r="A4847" t="s">
        <v>10663</v>
      </c>
      <c r="B4847" s="4">
        <v>44841</v>
      </c>
      <c r="C4847" s="2">
        <v>-29317.439999999999</v>
      </c>
      <c r="D4847" t="s">
        <v>840</v>
      </c>
      <c r="E4847" t="s">
        <v>864</v>
      </c>
      <c r="F4847" t="s">
        <v>11</v>
      </c>
      <c r="G4847" t="s">
        <v>20</v>
      </c>
      <c r="I4847" t="s">
        <v>857</v>
      </c>
      <c r="J4847" t="s">
        <v>10664</v>
      </c>
      <c r="K4847" t="str">
        <f>IF(COUNTIF(Customers!A:A, H4847)&gt;0, "Valid", "Invalid")</f>
        <v>Invalid</v>
      </c>
      <c r="L4847" t="str">
        <f t="shared" si="375"/>
        <v>10</v>
      </c>
      <c r="M4847" t="str">
        <f t="shared" si="376"/>
        <v>2022</v>
      </c>
      <c r="N4847">
        <f t="shared" si="377"/>
        <v>-29317.439999999999</v>
      </c>
      <c r="O4847" t="str">
        <f t="shared" si="378"/>
        <v/>
      </c>
      <c r="P4847">
        <f t="shared" si="379"/>
        <v>29317.439999999999</v>
      </c>
      <c r="Q4847" s="48" t="str">
        <f>IF(O4847="","",
   IF(OR(O4847&lt;EDA_Outlier_Analysis!$C$10, O4847&gt;EDA_Outlier_Analysis!$C$11),
      "Outlier",
      "Normal"))</f>
        <v/>
      </c>
      <c r="R4847" t="str">
        <f>IF(P4847="","",
   IF(OR(P4847 &lt; EDA_Outlier_Analysis!$F$7, P4847 &gt; EDA_Outlier_Analysis!$F$8),
      "Outlier",
      "Normal"))</f>
        <v>Normal</v>
      </c>
      <c r="S4847" t="str">
        <f>IF(N4847="","",
   IF(OR(N4847 &lt;EDA_Outlier_Analysis!$I$10, N4847 &gt; EDA_Outlier_Analysis!$I$11),
      "Outlier",
      "Normal"))</f>
        <v>Normal</v>
      </c>
    </row>
    <row r="4848" spans="1:19">
      <c r="A4848" t="s">
        <v>10665</v>
      </c>
      <c r="B4848" s="4">
        <v>45166</v>
      </c>
      <c r="C4848" s="2">
        <v>203920.2</v>
      </c>
      <c r="D4848" t="s">
        <v>849</v>
      </c>
      <c r="E4848" t="s">
        <v>868</v>
      </c>
      <c r="F4848" t="s">
        <v>9</v>
      </c>
      <c r="G4848" t="s">
        <v>24</v>
      </c>
      <c r="H4848" t="s">
        <v>249</v>
      </c>
      <c r="J4848" t="s">
        <v>10666</v>
      </c>
      <c r="K4848" t="str">
        <f>IF(COUNTIF(Customers!A:A, H4848)&gt;0, "Valid", "Invalid")</f>
        <v>Valid</v>
      </c>
      <c r="L4848" t="str">
        <f t="shared" si="375"/>
        <v>8</v>
      </c>
      <c r="M4848" t="str">
        <f t="shared" si="376"/>
        <v>2023</v>
      </c>
      <c r="N4848">
        <f t="shared" si="377"/>
        <v>203920.2</v>
      </c>
      <c r="O4848">
        <f t="shared" si="378"/>
        <v>203920.2</v>
      </c>
      <c r="P4848" t="str">
        <f t="shared" si="379"/>
        <v/>
      </c>
      <c r="Q4848" s="48" t="str">
        <f>IF(O4848="","",
   IF(OR(O4848&lt;EDA_Outlier_Analysis!$C$10, O4848&gt;EDA_Outlier_Analysis!$C$11),
      "Outlier",
      "Normal"))</f>
        <v>Normal</v>
      </c>
      <c r="R4848" t="str">
        <f>IF(P4848="","",
   IF(OR(P4848 &lt; EDA_Outlier_Analysis!$F$7, P4848 &gt; EDA_Outlier_Analysis!$F$8),
      "Outlier",
      "Normal"))</f>
        <v/>
      </c>
      <c r="S4848" t="str">
        <f>IF(N4848="","",
   IF(OR(N4848 &lt;EDA_Outlier_Analysis!$I$10, N4848 &gt; EDA_Outlier_Analysis!$I$11),
      "Outlier",
      "Normal"))</f>
        <v>Normal</v>
      </c>
    </row>
    <row r="4849" spans="1:19">
      <c r="A4849" t="s">
        <v>10667</v>
      </c>
      <c r="B4849" s="4">
        <v>45267</v>
      </c>
      <c r="C4849" s="2">
        <v>-77958.42</v>
      </c>
      <c r="D4849" t="s">
        <v>840</v>
      </c>
      <c r="E4849" t="s">
        <v>845</v>
      </c>
      <c r="F4849" t="s">
        <v>9</v>
      </c>
      <c r="G4849" t="s">
        <v>34</v>
      </c>
      <c r="I4849" t="s">
        <v>979</v>
      </c>
      <c r="J4849" t="s">
        <v>10668</v>
      </c>
      <c r="K4849" t="str">
        <f>IF(COUNTIF(Customers!A:A, H4849)&gt;0, "Valid", "Invalid")</f>
        <v>Invalid</v>
      </c>
      <c r="L4849" t="str">
        <f t="shared" si="375"/>
        <v>12</v>
      </c>
      <c r="M4849" t="str">
        <f t="shared" si="376"/>
        <v>2023</v>
      </c>
      <c r="N4849">
        <f t="shared" si="377"/>
        <v>-77958.42</v>
      </c>
      <c r="O4849" t="str">
        <f t="shared" si="378"/>
        <v/>
      </c>
      <c r="P4849">
        <f t="shared" si="379"/>
        <v>77958.42</v>
      </c>
      <c r="Q4849" s="48" t="str">
        <f>IF(O4849="","",
   IF(OR(O4849&lt;EDA_Outlier_Analysis!$C$10, O4849&gt;EDA_Outlier_Analysis!$C$11),
      "Outlier",
      "Normal"))</f>
        <v/>
      </c>
      <c r="R4849" t="str">
        <f>IF(P4849="","",
   IF(OR(P4849 &lt; EDA_Outlier_Analysis!$F$7, P4849 &gt; EDA_Outlier_Analysis!$F$8),
      "Outlier",
      "Normal"))</f>
        <v>Outlier</v>
      </c>
      <c r="S4849" t="str">
        <f>IF(N4849="","",
   IF(OR(N4849 &lt;EDA_Outlier_Analysis!$I$10, N4849 &gt; EDA_Outlier_Analysis!$I$11),
      "Outlier",
      "Normal"))</f>
        <v>Normal</v>
      </c>
    </row>
    <row r="4850" spans="1:19">
      <c r="A4850" t="s">
        <v>10669</v>
      </c>
      <c r="B4850" s="4">
        <v>44739</v>
      </c>
      <c r="C4850" s="2">
        <v>-6414.93</v>
      </c>
      <c r="D4850" t="s">
        <v>840</v>
      </c>
      <c r="E4850" t="s">
        <v>845</v>
      </c>
      <c r="F4850" t="s">
        <v>10</v>
      </c>
      <c r="G4850" t="s">
        <v>20</v>
      </c>
      <c r="I4850" t="s">
        <v>1971</v>
      </c>
      <c r="J4850" t="s">
        <v>10670</v>
      </c>
      <c r="K4850" t="str">
        <f>IF(COUNTIF(Customers!A:A, H4850)&gt;0, "Valid", "Invalid")</f>
        <v>Invalid</v>
      </c>
      <c r="L4850" t="str">
        <f t="shared" si="375"/>
        <v>6</v>
      </c>
      <c r="M4850" t="str">
        <f t="shared" si="376"/>
        <v>2022</v>
      </c>
      <c r="N4850">
        <f t="shared" si="377"/>
        <v>-6414.93</v>
      </c>
      <c r="O4850" t="str">
        <f t="shared" si="378"/>
        <v/>
      </c>
      <c r="P4850">
        <f t="shared" si="379"/>
        <v>6414.93</v>
      </c>
      <c r="Q4850" s="48" t="str">
        <f>IF(O4850="","",
   IF(OR(O4850&lt;EDA_Outlier_Analysis!$C$10, O4850&gt;EDA_Outlier_Analysis!$C$11),
      "Outlier",
      "Normal"))</f>
        <v/>
      </c>
      <c r="R4850" t="str">
        <f>IF(P4850="","",
   IF(OR(P4850 &lt; EDA_Outlier_Analysis!$F$7, P4850 &gt; EDA_Outlier_Analysis!$F$8),
      "Outlier",
      "Normal"))</f>
        <v>Outlier</v>
      </c>
      <c r="S4850" t="str">
        <f>IF(N4850="","",
   IF(OR(N4850 &lt;EDA_Outlier_Analysis!$I$10, N4850 &gt; EDA_Outlier_Analysis!$I$11),
      "Outlier",
      "Normal"))</f>
        <v>Normal</v>
      </c>
    </row>
    <row r="4851" spans="1:19">
      <c r="A4851" t="s">
        <v>10671</v>
      </c>
      <c r="B4851" s="4">
        <v>45053</v>
      </c>
      <c r="C4851" s="2">
        <v>236350.42</v>
      </c>
      <c r="D4851" t="s">
        <v>849</v>
      </c>
      <c r="E4851" t="s">
        <v>868</v>
      </c>
      <c r="F4851" t="s">
        <v>10</v>
      </c>
      <c r="G4851" t="s">
        <v>20</v>
      </c>
      <c r="H4851" t="s">
        <v>421</v>
      </c>
      <c r="J4851" t="s">
        <v>10672</v>
      </c>
      <c r="K4851" t="str">
        <f>IF(COUNTIF(Customers!A:A, H4851)&gt;0, "Valid", "Invalid")</f>
        <v>Valid</v>
      </c>
      <c r="L4851" t="str">
        <f t="shared" si="375"/>
        <v>5</v>
      </c>
      <c r="M4851" t="str">
        <f t="shared" si="376"/>
        <v>2023</v>
      </c>
      <c r="N4851">
        <f t="shared" si="377"/>
        <v>236350.42</v>
      </c>
      <c r="O4851">
        <f t="shared" si="378"/>
        <v>236350.42</v>
      </c>
      <c r="P4851" t="str">
        <f t="shared" si="379"/>
        <v/>
      </c>
      <c r="Q4851" s="48" t="str">
        <f>IF(O4851="","",
   IF(OR(O4851&lt;EDA_Outlier_Analysis!$C$10, O4851&gt;EDA_Outlier_Analysis!$C$11),
      "Outlier",
      "Normal"))</f>
        <v>Normal</v>
      </c>
      <c r="R4851" t="str">
        <f>IF(P4851="","",
   IF(OR(P4851 &lt; EDA_Outlier_Analysis!$F$7, P4851 &gt; EDA_Outlier_Analysis!$F$8),
      "Outlier",
      "Normal"))</f>
        <v/>
      </c>
      <c r="S4851" t="str">
        <f>IF(N4851="","",
   IF(OR(N4851 &lt;EDA_Outlier_Analysis!$I$10, N4851 &gt; EDA_Outlier_Analysis!$I$11),
      "Outlier",
      "Normal"))</f>
        <v>Normal</v>
      </c>
    </row>
    <row r="4852" spans="1:19">
      <c r="A4852" t="s">
        <v>10673</v>
      </c>
      <c r="B4852" s="4">
        <v>44787</v>
      </c>
      <c r="C4852" s="2">
        <v>156301.21</v>
      </c>
      <c r="D4852" t="s">
        <v>849</v>
      </c>
      <c r="E4852" t="s">
        <v>850</v>
      </c>
      <c r="F4852" t="s">
        <v>11</v>
      </c>
      <c r="G4852" t="s">
        <v>24</v>
      </c>
      <c r="H4852" t="s">
        <v>697</v>
      </c>
      <c r="J4852" t="s">
        <v>10674</v>
      </c>
      <c r="K4852" t="str">
        <f>IF(COUNTIF(Customers!A:A, H4852)&gt;0, "Valid", "Invalid")</f>
        <v>Valid</v>
      </c>
      <c r="L4852" t="str">
        <f t="shared" si="375"/>
        <v>8</v>
      </c>
      <c r="M4852" t="str">
        <f t="shared" si="376"/>
        <v>2022</v>
      </c>
      <c r="N4852">
        <f t="shared" si="377"/>
        <v>156301.21</v>
      </c>
      <c r="O4852">
        <f t="shared" si="378"/>
        <v>156301.21</v>
      </c>
      <c r="P4852" t="str">
        <f t="shared" si="379"/>
        <v/>
      </c>
      <c r="Q4852" s="48" t="str">
        <f>IF(O4852="","",
   IF(OR(O4852&lt;EDA_Outlier_Analysis!$C$10, O4852&gt;EDA_Outlier_Analysis!$C$11),
      "Outlier",
      "Normal"))</f>
        <v>Normal</v>
      </c>
      <c r="R4852" t="str">
        <f>IF(P4852="","",
   IF(OR(P4852 &lt; EDA_Outlier_Analysis!$F$7, P4852 &gt; EDA_Outlier_Analysis!$F$8),
      "Outlier",
      "Normal"))</f>
        <v/>
      </c>
      <c r="S4852" t="str">
        <f>IF(N4852="","",
   IF(OR(N4852 &lt;EDA_Outlier_Analysis!$I$10, N4852 &gt; EDA_Outlier_Analysis!$I$11),
      "Outlier",
      "Normal"))</f>
        <v>Normal</v>
      </c>
    </row>
    <row r="4853" spans="1:19">
      <c r="A4853" t="s">
        <v>10675</v>
      </c>
      <c r="B4853" s="4">
        <v>44843</v>
      </c>
      <c r="C4853" s="2">
        <v>-16911.66</v>
      </c>
      <c r="D4853" t="s">
        <v>840</v>
      </c>
      <c r="E4853" t="s">
        <v>878</v>
      </c>
      <c r="F4853" t="s">
        <v>11</v>
      </c>
      <c r="G4853" t="s">
        <v>31</v>
      </c>
      <c r="I4853" t="s">
        <v>1438</v>
      </c>
      <c r="J4853" t="s">
        <v>10676</v>
      </c>
      <c r="K4853" t="str">
        <f>IF(COUNTIF(Customers!A:A, H4853)&gt;0, "Valid", "Invalid")</f>
        <v>Invalid</v>
      </c>
      <c r="L4853" t="str">
        <f t="shared" si="375"/>
        <v>10</v>
      </c>
      <c r="M4853" t="str">
        <f t="shared" si="376"/>
        <v>2022</v>
      </c>
      <c r="N4853">
        <f t="shared" si="377"/>
        <v>-16911.66</v>
      </c>
      <c r="O4853" t="str">
        <f t="shared" si="378"/>
        <v/>
      </c>
      <c r="P4853">
        <f t="shared" si="379"/>
        <v>16911.66</v>
      </c>
      <c r="Q4853" s="48" t="str">
        <f>IF(O4853="","",
   IF(OR(O4853&lt;EDA_Outlier_Analysis!$C$10, O4853&gt;EDA_Outlier_Analysis!$C$11),
      "Outlier",
      "Normal"))</f>
        <v/>
      </c>
      <c r="R4853" t="str">
        <f>IF(P4853="","",
   IF(OR(P4853 &lt; EDA_Outlier_Analysis!$F$7, P4853 &gt; EDA_Outlier_Analysis!$F$8),
      "Outlier",
      "Normal"))</f>
        <v>Outlier</v>
      </c>
      <c r="S4853" t="str">
        <f>IF(N4853="","",
   IF(OR(N4853 &lt;EDA_Outlier_Analysis!$I$10, N4853 &gt; EDA_Outlier_Analysis!$I$11),
      "Outlier",
      "Normal"))</f>
        <v>Normal</v>
      </c>
    </row>
    <row r="4854" spans="1:19">
      <c r="A4854" t="s">
        <v>10677</v>
      </c>
      <c r="B4854" s="4">
        <v>44574</v>
      </c>
      <c r="C4854" s="2">
        <v>92677.19</v>
      </c>
      <c r="D4854" t="s">
        <v>849</v>
      </c>
      <c r="E4854" t="s">
        <v>850</v>
      </c>
      <c r="F4854" t="s">
        <v>9</v>
      </c>
      <c r="G4854" t="s">
        <v>24</v>
      </c>
      <c r="H4854" t="s">
        <v>587</v>
      </c>
      <c r="J4854" t="s">
        <v>10678</v>
      </c>
      <c r="K4854" t="str">
        <f>IF(COUNTIF(Customers!A:A, H4854)&gt;0, "Valid", "Invalid")</f>
        <v>Valid</v>
      </c>
      <c r="L4854" t="str">
        <f t="shared" si="375"/>
        <v>1</v>
      </c>
      <c r="M4854" t="str">
        <f t="shared" si="376"/>
        <v>2022</v>
      </c>
      <c r="N4854">
        <f t="shared" si="377"/>
        <v>92677.19</v>
      </c>
      <c r="O4854">
        <f t="shared" si="378"/>
        <v>92677.19</v>
      </c>
      <c r="P4854" t="str">
        <f t="shared" si="379"/>
        <v/>
      </c>
      <c r="Q4854" s="48" t="str">
        <f>IF(O4854="","",
   IF(OR(O4854&lt;EDA_Outlier_Analysis!$C$10, O4854&gt;EDA_Outlier_Analysis!$C$11),
      "Outlier",
      "Normal"))</f>
        <v>Normal</v>
      </c>
      <c r="R4854" t="str">
        <f>IF(P4854="","",
   IF(OR(P4854 &lt; EDA_Outlier_Analysis!$F$7, P4854 &gt; EDA_Outlier_Analysis!$F$8),
      "Outlier",
      "Normal"))</f>
        <v/>
      </c>
      <c r="S4854" t="str">
        <f>IF(N4854="","",
   IF(OR(N4854 &lt;EDA_Outlier_Analysis!$I$10, N4854 &gt; EDA_Outlier_Analysis!$I$11),
      "Outlier",
      "Normal"))</f>
        <v>Normal</v>
      </c>
    </row>
    <row r="4855" spans="1:19">
      <c r="A4855" t="s">
        <v>10679</v>
      </c>
      <c r="B4855" s="4">
        <v>45241</v>
      </c>
      <c r="C4855" s="2">
        <v>140038.39999999999</v>
      </c>
      <c r="D4855" t="s">
        <v>849</v>
      </c>
      <c r="E4855" t="s">
        <v>868</v>
      </c>
      <c r="F4855" t="s">
        <v>11</v>
      </c>
      <c r="G4855" t="s">
        <v>20</v>
      </c>
      <c r="H4855" t="s">
        <v>493</v>
      </c>
      <c r="J4855" t="s">
        <v>10680</v>
      </c>
      <c r="K4855" t="str">
        <f>IF(COUNTIF(Customers!A:A, H4855)&gt;0, "Valid", "Invalid")</f>
        <v>Valid</v>
      </c>
      <c r="L4855" t="str">
        <f t="shared" si="375"/>
        <v>11</v>
      </c>
      <c r="M4855" t="str">
        <f t="shared" si="376"/>
        <v>2023</v>
      </c>
      <c r="N4855">
        <f t="shared" si="377"/>
        <v>140038.39999999999</v>
      </c>
      <c r="O4855">
        <f t="shared" si="378"/>
        <v>140038.39999999999</v>
      </c>
      <c r="P4855" t="str">
        <f t="shared" si="379"/>
        <v/>
      </c>
      <c r="Q4855" s="48" t="str">
        <f>IF(O4855="","",
   IF(OR(O4855&lt;EDA_Outlier_Analysis!$C$10, O4855&gt;EDA_Outlier_Analysis!$C$11),
      "Outlier",
      "Normal"))</f>
        <v>Normal</v>
      </c>
      <c r="R4855" t="str">
        <f>IF(P4855="","",
   IF(OR(P4855 &lt; EDA_Outlier_Analysis!$F$7, P4855 &gt; EDA_Outlier_Analysis!$F$8),
      "Outlier",
      "Normal"))</f>
        <v/>
      </c>
      <c r="S4855" t="str">
        <f>IF(N4855="","",
   IF(OR(N4855 &lt;EDA_Outlier_Analysis!$I$10, N4855 &gt; EDA_Outlier_Analysis!$I$11),
      "Outlier",
      "Normal"))</f>
        <v>Normal</v>
      </c>
    </row>
    <row r="4856" spans="1:19">
      <c r="A4856" t="s">
        <v>10681</v>
      </c>
      <c r="B4856" s="4">
        <v>45218</v>
      </c>
      <c r="C4856" s="2">
        <v>139158.85999999999</v>
      </c>
      <c r="D4856" t="s">
        <v>849</v>
      </c>
      <c r="E4856" t="s">
        <v>853</v>
      </c>
      <c r="F4856" t="s">
        <v>11</v>
      </c>
      <c r="G4856" t="s">
        <v>20</v>
      </c>
      <c r="H4856" t="s">
        <v>18</v>
      </c>
      <c r="J4856" t="s">
        <v>10682</v>
      </c>
      <c r="K4856" t="str">
        <f>IF(COUNTIF(Customers!A:A, H4856)&gt;0, "Valid", "Invalid")</f>
        <v>Valid</v>
      </c>
      <c r="L4856" t="str">
        <f t="shared" si="375"/>
        <v>10</v>
      </c>
      <c r="M4856" t="str">
        <f t="shared" si="376"/>
        <v>2023</v>
      </c>
      <c r="N4856">
        <f t="shared" si="377"/>
        <v>139158.85999999999</v>
      </c>
      <c r="O4856">
        <f t="shared" si="378"/>
        <v>139158.85999999999</v>
      </c>
      <c r="P4856" t="str">
        <f t="shared" si="379"/>
        <v/>
      </c>
      <c r="Q4856" s="48" t="str">
        <f>IF(O4856="","",
   IF(OR(O4856&lt;EDA_Outlier_Analysis!$C$10, O4856&gt;EDA_Outlier_Analysis!$C$11),
      "Outlier",
      "Normal"))</f>
        <v>Normal</v>
      </c>
      <c r="R4856" t="str">
        <f>IF(P4856="","",
   IF(OR(P4856 &lt; EDA_Outlier_Analysis!$F$7, P4856 &gt; EDA_Outlier_Analysis!$F$8),
      "Outlier",
      "Normal"))</f>
        <v/>
      </c>
      <c r="S4856" t="str">
        <f>IF(N4856="","",
   IF(OR(N4856 &lt;EDA_Outlier_Analysis!$I$10, N4856 &gt; EDA_Outlier_Analysis!$I$11),
      "Outlier",
      "Normal"))</f>
        <v>Normal</v>
      </c>
    </row>
    <row r="4857" spans="1:19">
      <c r="A4857" t="s">
        <v>10683</v>
      </c>
      <c r="B4857" s="4">
        <v>45207</v>
      </c>
      <c r="C4857" s="2">
        <v>-33483.699999999997</v>
      </c>
      <c r="D4857" t="s">
        <v>840</v>
      </c>
      <c r="E4857" t="s">
        <v>845</v>
      </c>
      <c r="F4857" t="s">
        <v>9</v>
      </c>
      <c r="G4857" t="s">
        <v>31</v>
      </c>
      <c r="I4857" t="s">
        <v>929</v>
      </c>
      <c r="J4857" t="s">
        <v>10684</v>
      </c>
      <c r="K4857" t="str">
        <f>IF(COUNTIF(Customers!A:A, H4857)&gt;0, "Valid", "Invalid")</f>
        <v>Invalid</v>
      </c>
      <c r="L4857" t="str">
        <f t="shared" si="375"/>
        <v>10</v>
      </c>
      <c r="M4857" t="str">
        <f t="shared" si="376"/>
        <v>2023</v>
      </c>
      <c r="N4857">
        <f t="shared" si="377"/>
        <v>-33483.699999999997</v>
      </c>
      <c r="O4857" t="str">
        <f t="shared" si="378"/>
        <v/>
      </c>
      <c r="P4857">
        <f t="shared" si="379"/>
        <v>33483.699999999997</v>
      </c>
      <c r="Q4857" s="48" t="str">
        <f>IF(O4857="","",
   IF(OR(O4857&lt;EDA_Outlier_Analysis!$C$10, O4857&gt;EDA_Outlier_Analysis!$C$11),
      "Outlier",
      "Normal"))</f>
        <v/>
      </c>
      <c r="R4857" t="str">
        <f>IF(P4857="","",
   IF(OR(P4857 &lt; EDA_Outlier_Analysis!$F$7, P4857 &gt; EDA_Outlier_Analysis!$F$8),
      "Outlier",
      "Normal"))</f>
        <v>Normal</v>
      </c>
      <c r="S4857" t="str">
        <f>IF(N4857="","",
   IF(OR(N4857 &lt;EDA_Outlier_Analysis!$I$10, N4857 &gt; EDA_Outlier_Analysis!$I$11),
      "Outlier",
      "Normal"))</f>
        <v>Normal</v>
      </c>
    </row>
    <row r="4858" spans="1:19">
      <c r="A4858" t="s">
        <v>10685</v>
      </c>
      <c r="B4858" s="4">
        <v>45028</v>
      </c>
      <c r="C4858" s="2">
        <v>182369.45</v>
      </c>
      <c r="D4858" t="s">
        <v>849</v>
      </c>
      <c r="E4858" t="s">
        <v>868</v>
      </c>
      <c r="F4858" t="s">
        <v>9</v>
      </c>
      <c r="G4858" t="s">
        <v>20</v>
      </c>
      <c r="H4858" t="s">
        <v>427</v>
      </c>
      <c r="J4858" t="s">
        <v>10686</v>
      </c>
      <c r="K4858" t="str">
        <f>IF(COUNTIF(Customers!A:A, H4858)&gt;0, "Valid", "Invalid")</f>
        <v>Valid</v>
      </c>
      <c r="L4858" t="str">
        <f t="shared" si="375"/>
        <v>4</v>
      </c>
      <c r="M4858" t="str">
        <f t="shared" si="376"/>
        <v>2023</v>
      </c>
      <c r="N4858">
        <f t="shared" si="377"/>
        <v>182369.45</v>
      </c>
      <c r="O4858">
        <f t="shared" si="378"/>
        <v>182369.45</v>
      </c>
      <c r="P4858" t="str">
        <f t="shared" si="379"/>
        <v/>
      </c>
      <c r="Q4858" s="48" t="str">
        <f>IF(O4858="","",
   IF(OR(O4858&lt;EDA_Outlier_Analysis!$C$10, O4858&gt;EDA_Outlier_Analysis!$C$11),
      "Outlier",
      "Normal"))</f>
        <v>Normal</v>
      </c>
      <c r="R4858" t="str">
        <f>IF(P4858="","",
   IF(OR(P4858 &lt; EDA_Outlier_Analysis!$F$7, P4858 &gt; EDA_Outlier_Analysis!$F$8),
      "Outlier",
      "Normal"))</f>
        <v/>
      </c>
      <c r="S4858" t="str">
        <f>IF(N4858="","",
   IF(OR(N4858 &lt;EDA_Outlier_Analysis!$I$10, N4858 &gt; EDA_Outlier_Analysis!$I$11),
      "Outlier",
      "Normal"))</f>
        <v>Normal</v>
      </c>
    </row>
    <row r="4859" spans="1:19">
      <c r="A4859" t="s">
        <v>10687</v>
      </c>
      <c r="B4859" s="4">
        <v>44727</v>
      </c>
      <c r="C4859" s="2">
        <v>180871.04000000001</v>
      </c>
      <c r="D4859" t="s">
        <v>849</v>
      </c>
      <c r="E4859" t="s">
        <v>850</v>
      </c>
      <c r="F4859" t="s">
        <v>11</v>
      </c>
      <c r="G4859" t="s">
        <v>34</v>
      </c>
      <c r="H4859" t="s">
        <v>677</v>
      </c>
      <c r="J4859" t="s">
        <v>10688</v>
      </c>
      <c r="K4859" t="str">
        <f>IF(COUNTIF(Customers!A:A, H4859)&gt;0, "Valid", "Invalid")</f>
        <v>Valid</v>
      </c>
      <c r="L4859" t="str">
        <f t="shared" si="375"/>
        <v>6</v>
      </c>
      <c r="M4859" t="str">
        <f t="shared" si="376"/>
        <v>2022</v>
      </c>
      <c r="N4859">
        <f t="shared" si="377"/>
        <v>180871.04000000001</v>
      </c>
      <c r="O4859">
        <f t="shared" si="378"/>
        <v>180871.04000000001</v>
      </c>
      <c r="P4859" t="str">
        <f t="shared" si="379"/>
        <v/>
      </c>
      <c r="Q4859" s="48" t="str">
        <f>IF(O4859="","",
   IF(OR(O4859&lt;EDA_Outlier_Analysis!$C$10, O4859&gt;EDA_Outlier_Analysis!$C$11),
      "Outlier",
      "Normal"))</f>
        <v>Normal</v>
      </c>
      <c r="R4859" t="str">
        <f>IF(P4859="","",
   IF(OR(P4859 &lt; EDA_Outlier_Analysis!$F$7, P4859 &gt; EDA_Outlier_Analysis!$F$8),
      "Outlier",
      "Normal"))</f>
        <v/>
      </c>
      <c r="S4859" t="str">
        <f>IF(N4859="","",
   IF(OR(N4859 &lt;EDA_Outlier_Analysis!$I$10, N4859 &gt; EDA_Outlier_Analysis!$I$11),
      "Outlier",
      "Normal"))</f>
        <v>Normal</v>
      </c>
    </row>
    <row r="4860" spans="1:19">
      <c r="A4860" t="s">
        <v>10689</v>
      </c>
      <c r="B4860" s="4">
        <v>45186</v>
      </c>
      <c r="C4860" s="2">
        <v>120778.81</v>
      </c>
      <c r="D4860" t="s">
        <v>849</v>
      </c>
      <c r="E4860" t="s">
        <v>853</v>
      </c>
      <c r="F4860" t="s">
        <v>10</v>
      </c>
      <c r="G4860" t="s">
        <v>24</v>
      </c>
      <c r="H4860" t="s">
        <v>127</v>
      </c>
      <c r="J4860" t="s">
        <v>10690</v>
      </c>
      <c r="K4860" t="str">
        <f>IF(COUNTIF(Customers!A:A, H4860)&gt;0, "Valid", "Invalid")</f>
        <v>Valid</v>
      </c>
      <c r="L4860" t="str">
        <f t="shared" si="375"/>
        <v>9</v>
      </c>
      <c r="M4860" t="str">
        <f t="shared" si="376"/>
        <v>2023</v>
      </c>
      <c r="N4860">
        <f t="shared" si="377"/>
        <v>120778.81</v>
      </c>
      <c r="O4860">
        <f t="shared" si="378"/>
        <v>120778.81</v>
      </c>
      <c r="P4860" t="str">
        <f t="shared" si="379"/>
        <v/>
      </c>
      <c r="Q4860" s="48" t="str">
        <f>IF(O4860="","",
   IF(OR(O4860&lt;EDA_Outlier_Analysis!$C$10, O4860&gt;EDA_Outlier_Analysis!$C$11),
      "Outlier",
      "Normal"))</f>
        <v>Normal</v>
      </c>
      <c r="R4860" t="str">
        <f>IF(P4860="","",
   IF(OR(P4860 &lt; EDA_Outlier_Analysis!$F$7, P4860 &gt; EDA_Outlier_Analysis!$F$8),
      "Outlier",
      "Normal"))</f>
        <v/>
      </c>
      <c r="S4860" t="str">
        <f>IF(N4860="","",
   IF(OR(N4860 &lt;EDA_Outlier_Analysis!$I$10, N4860 &gt; EDA_Outlier_Analysis!$I$11),
      "Outlier",
      "Normal"))</f>
        <v>Normal</v>
      </c>
    </row>
    <row r="4861" spans="1:19">
      <c r="A4861" t="s">
        <v>10691</v>
      </c>
      <c r="B4861" s="4">
        <v>45156</v>
      </c>
      <c r="C4861" s="2">
        <v>-27034.29</v>
      </c>
      <c r="D4861" t="s">
        <v>840</v>
      </c>
      <c r="E4861" t="s">
        <v>841</v>
      </c>
      <c r="F4861" t="s">
        <v>9</v>
      </c>
      <c r="G4861" t="s">
        <v>24</v>
      </c>
      <c r="I4861" t="s">
        <v>968</v>
      </c>
      <c r="J4861" t="s">
        <v>10692</v>
      </c>
      <c r="K4861" t="str">
        <f>IF(COUNTIF(Customers!A:A, H4861)&gt;0, "Valid", "Invalid")</f>
        <v>Invalid</v>
      </c>
      <c r="L4861" t="str">
        <f t="shared" si="375"/>
        <v>8</v>
      </c>
      <c r="M4861" t="str">
        <f t="shared" si="376"/>
        <v>2023</v>
      </c>
      <c r="N4861">
        <f t="shared" si="377"/>
        <v>-27034.29</v>
      </c>
      <c r="O4861" t="str">
        <f t="shared" si="378"/>
        <v/>
      </c>
      <c r="P4861">
        <f t="shared" si="379"/>
        <v>27034.29</v>
      </c>
      <c r="Q4861" s="48" t="str">
        <f>IF(O4861="","",
   IF(OR(O4861&lt;EDA_Outlier_Analysis!$C$10, O4861&gt;EDA_Outlier_Analysis!$C$11),
      "Outlier",
      "Normal"))</f>
        <v/>
      </c>
      <c r="R4861" t="str">
        <f>IF(P4861="","",
   IF(OR(P4861 &lt; EDA_Outlier_Analysis!$F$7, P4861 &gt; EDA_Outlier_Analysis!$F$8),
      "Outlier",
      "Normal"))</f>
        <v>Outlier</v>
      </c>
      <c r="S4861" t="str">
        <f>IF(N4861="","",
   IF(OR(N4861 &lt;EDA_Outlier_Analysis!$I$10, N4861 &gt; EDA_Outlier_Analysis!$I$11),
      "Outlier",
      "Normal"))</f>
        <v>Normal</v>
      </c>
    </row>
    <row r="4862" spans="1:19">
      <c r="A4862" t="s">
        <v>10693</v>
      </c>
      <c r="B4862" s="4">
        <v>44894</v>
      </c>
      <c r="C4862" s="2">
        <v>231235.74</v>
      </c>
      <c r="D4862" t="s">
        <v>849</v>
      </c>
      <c r="E4862" t="s">
        <v>868</v>
      </c>
      <c r="F4862" t="s">
        <v>11</v>
      </c>
      <c r="G4862" t="s">
        <v>31</v>
      </c>
      <c r="H4862" t="s">
        <v>223</v>
      </c>
      <c r="J4862" t="s">
        <v>10694</v>
      </c>
      <c r="K4862" t="str">
        <f>IF(COUNTIF(Customers!A:A, H4862)&gt;0, "Valid", "Invalid")</f>
        <v>Valid</v>
      </c>
      <c r="L4862" t="str">
        <f t="shared" si="375"/>
        <v>11</v>
      </c>
      <c r="M4862" t="str">
        <f t="shared" si="376"/>
        <v>2022</v>
      </c>
      <c r="N4862">
        <f t="shared" si="377"/>
        <v>231235.74</v>
      </c>
      <c r="O4862">
        <f t="shared" si="378"/>
        <v>231235.74</v>
      </c>
      <c r="P4862" t="str">
        <f t="shared" si="379"/>
        <v/>
      </c>
      <c r="Q4862" s="48" t="str">
        <f>IF(O4862="","",
   IF(OR(O4862&lt;EDA_Outlier_Analysis!$C$10, O4862&gt;EDA_Outlier_Analysis!$C$11),
      "Outlier",
      "Normal"))</f>
        <v>Normal</v>
      </c>
      <c r="R4862" t="str">
        <f>IF(P4862="","",
   IF(OR(P4862 &lt; EDA_Outlier_Analysis!$F$7, P4862 &gt; EDA_Outlier_Analysis!$F$8),
      "Outlier",
      "Normal"))</f>
        <v/>
      </c>
      <c r="S4862" t="str">
        <f>IF(N4862="","",
   IF(OR(N4862 &lt;EDA_Outlier_Analysis!$I$10, N4862 &gt; EDA_Outlier_Analysis!$I$11),
      "Outlier",
      "Normal"))</f>
        <v>Normal</v>
      </c>
    </row>
    <row r="4863" spans="1:19">
      <c r="A4863" t="s">
        <v>10695</v>
      </c>
      <c r="B4863" s="4">
        <v>44837</v>
      </c>
      <c r="C4863" s="2">
        <v>82568.47</v>
      </c>
      <c r="D4863" t="s">
        <v>849</v>
      </c>
      <c r="E4863" t="s">
        <v>868</v>
      </c>
      <c r="F4863" t="s">
        <v>10</v>
      </c>
      <c r="G4863" t="s">
        <v>24</v>
      </c>
      <c r="H4863" t="s">
        <v>533</v>
      </c>
      <c r="J4863" t="s">
        <v>10696</v>
      </c>
      <c r="K4863" t="str">
        <f>IF(COUNTIF(Customers!A:A, H4863)&gt;0, "Valid", "Invalid")</f>
        <v>Valid</v>
      </c>
      <c r="L4863" t="str">
        <f t="shared" si="375"/>
        <v>10</v>
      </c>
      <c r="M4863" t="str">
        <f t="shared" si="376"/>
        <v>2022</v>
      </c>
      <c r="N4863">
        <f t="shared" si="377"/>
        <v>82568.47</v>
      </c>
      <c r="O4863">
        <f t="shared" si="378"/>
        <v>82568.47</v>
      </c>
      <c r="P4863" t="str">
        <f t="shared" si="379"/>
        <v/>
      </c>
      <c r="Q4863" s="48" t="str">
        <f>IF(O4863="","",
   IF(OR(O4863&lt;EDA_Outlier_Analysis!$C$10, O4863&gt;EDA_Outlier_Analysis!$C$11),
      "Outlier",
      "Normal"))</f>
        <v>Normal</v>
      </c>
      <c r="R4863" t="str">
        <f>IF(P4863="","",
   IF(OR(P4863 &lt; EDA_Outlier_Analysis!$F$7, P4863 &gt; EDA_Outlier_Analysis!$F$8),
      "Outlier",
      "Normal"))</f>
        <v/>
      </c>
      <c r="S4863" t="str">
        <f>IF(N4863="","",
   IF(OR(N4863 &lt;EDA_Outlier_Analysis!$I$10, N4863 &gt; EDA_Outlier_Analysis!$I$11),
      "Outlier",
      "Normal"))</f>
        <v>Normal</v>
      </c>
    </row>
    <row r="4864" spans="1:19">
      <c r="A4864" t="s">
        <v>10697</v>
      </c>
      <c r="B4864" s="4">
        <v>45136</v>
      </c>
      <c r="C4864" s="2">
        <v>102094.55</v>
      </c>
      <c r="D4864" t="s">
        <v>849</v>
      </c>
      <c r="E4864" t="s">
        <v>850</v>
      </c>
      <c r="F4864" t="s">
        <v>11</v>
      </c>
      <c r="G4864" t="s">
        <v>20</v>
      </c>
      <c r="H4864" t="s">
        <v>735</v>
      </c>
      <c r="J4864" t="s">
        <v>10698</v>
      </c>
      <c r="K4864" t="str">
        <f>IF(COUNTIF(Customers!A:A, H4864)&gt;0, "Valid", "Invalid")</f>
        <v>Valid</v>
      </c>
      <c r="L4864" t="str">
        <f t="shared" si="375"/>
        <v>7</v>
      </c>
      <c r="M4864" t="str">
        <f t="shared" si="376"/>
        <v>2023</v>
      </c>
      <c r="N4864">
        <f t="shared" si="377"/>
        <v>102094.55</v>
      </c>
      <c r="O4864">
        <f t="shared" si="378"/>
        <v>102094.55</v>
      </c>
      <c r="P4864" t="str">
        <f t="shared" si="379"/>
        <v/>
      </c>
      <c r="Q4864" s="48" t="str">
        <f>IF(O4864="","",
   IF(OR(O4864&lt;EDA_Outlier_Analysis!$C$10, O4864&gt;EDA_Outlier_Analysis!$C$11),
      "Outlier",
      "Normal"))</f>
        <v>Normal</v>
      </c>
      <c r="R4864" t="str">
        <f>IF(P4864="","",
   IF(OR(P4864 &lt; EDA_Outlier_Analysis!$F$7, P4864 &gt; EDA_Outlier_Analysis!$F$8),
      "Outlier",
      "Normal"))</f>
        <v/>
      </c>
      <c r="S4864" t="str">
        <f>IF(N4864="","",
   IF(OR(N4864 &lt;EDA_Outlier_Analysis!$I$10, N4864 &gt; EDA_Outlier_Analysis!$I$11),
      "Outlier",
      "Normal"))</f>
        <v>Normal</v>
      </c>
    </row>
    <row r="4865" spans="1:19">
      <c r="A4865" t="s">
        <v>10699</v>
      </c>
      <c r="B4865" s="4">
        <v>45129</v>
      </c>
      <c r="C4865" s="2">
        <v>-45100.54</v>
      </c>
      <c r="D4865" t="s">
        <v>840</v>
      </c>
      <c r="E4865" t="s">
        <v>864</v>
      </c>
      <c r="F4865" t="s">
        <v>11</v>
      </c>
      <c r="G4865" t="s">
        <v>20</v>
      </c>
      <c r="I4865" t="s">
        <v>3102</v>
      </c>
      <c r="J4865" t="s">
        <v>10700</v>
      </c>
      <c r="K4865" t="str">
        <f>IF(COUNTIF(Customers!A:A, H4865)&gt;0, "Valid", "Invalid")</f>
        <v>Invalid</v>
      </c>
      <c r="L4865" t="str">
        <f t="shared" si="375"/>
        <v>7</v>
      </c>
      <c r="M4865" t="str">
        <f t="shared" si="376"/>
        <v>2023</v>
      </c>
      <c r="N4865">
        <f t="shared" si="377"/>
        <v>-45100.54</v>
      </c>
      <c r="O4865" t="str">
        <f t="shared" si="378"/>
        <v/>
      </c>
      <c r="P4865">
        <f t="shared" si="379"/>
        <v>45100.54</v>
      </c>
      <c r="Q4865" s="48" t="str">
        <f>IF(O4865="","",
   IF(OR(O4865&lt;EDA_Outlier_Analysis!$C$10, O4865&gt;EDA_Outlier_Analysis!$C$11),
      "Outlier",
      "Normal"))</f>
        <v/>
      </c>
      <c r="R4865" t="str">
        <f>IF(P4865="","",
   IF(OR(P4865 &lt; EDA_Outlier_Analysis!$F$7, P4865 &gt; EDA_Outlier_Analysis!$F$8),
      "Outlier",
      "Normal"))</f>
        <v>Normal</v>
      </c>
      <c r="S4865" t="str">
        <f>IF(N4865="","",
   IF(OR(N4865 &lt;EDA_Outlier_Analysis!$I$10, N4865 &gt; EDA_Outlier_Analysis!$I$11),
      "Outlier",
      "Normal"))</f>
        <v>Normal</v>
      </c>
    </row>
    <row r="4866" spans="1:19">
      <c r="A4866" t="s">
        <v>10701</v>
      </c>
      <c r="B4866" s="4">
        <v>45234</v>
      </c>
      <c r="C4866" s="2">
        <v>122754.13</v>
      </c>
      <c r="D4866" t="s">
        <v>849</v>
      </c>
      <c r="E4866" t="s">
        <v>850</v>
      </c>
      <c r="F4866" t="s">
        <v>10</v>
      </c>
      <c r="G4866" t="s">
        <v>34</v>
      </c>
      <c r="H4866" t="s">
        <v>147</v>
      </c>
      <c r="J4866" t="s">
        <v>10702</v>
      </c>
      <c r="K4866" t="str">
        <f>IF(COUNTIF(Customers!A:A, H4866)&gt;0, "Valid", "Invalid")</f>
        <v>Valid</v>
      </c>
      <c r="L4866" t="str">
        <f t="shared" si="375"/>
        <v>11</v>
      </c>
      <c r="M4866" t="str">
        <f t="shared" si="376"/>
        <v>2023</v>
      </c>
      <c r="N4866">
        <f t="shared" si="377"/>
        <v>122754.13</v>
      </c>
      <c r="O4866">
        <f t="shared" si="378"/>
        <v>122754.13</v>
      </c>
      <c r="P4866" t="str">
        <f t="shared" si="379"/>
        <v/>
      </c>
      <c r="Q4866" s="48" t="str">
        <f>IF(O4866="","",
   IF(OR(O4866&lt;EDA_Outlier_Analysis!$C$10, O4866&gt;EDA_Outlier_Analysis!$C$11),
      "Outlier",
      "Normal"))</f>
        <v>Normal</v>
      </c>
      <c r="R4866" t="str">
        <f>IF(P4866="","",
   IF(OR(P4866 &lt; EDA_Outlier_Analysis!$F$7, P4866 &gt; EDA_Outlier_Analysis!$F$8),
      "Outlier",
      "Normal"))</f>
        <v/>
      </c>
      <c r="S4866" t="str">
        <f>IF(N4866="","",
   IF(OR(N4866 &lt;EDA_Outlier_Analysis!$I$10, N4866 &gt; EDA_Outlier_Analysis!$I$11),
      "Outlier",
      "Normal"))</f>
        <v>Normal</v>
      </c>
    </row>
    <row r="4867" spans="1:19">
      <c r="A4867" t="s">
        <v>10703</v>
      </c>
      <c r="B4867" s="4">
        <v>44622</v>
      </c>
      <c r="C4867" s="2">
        <v>207952.38</v>
      </c>
      <c r="D4867" t="s">
        <v>849</v>
      </c>
      <c r="E4867" t="s">
        <v>853</v>
      </c>
      <c r="F4867" t="s">
        <v>10</v>
      </c>
      <c r="G4867" t="s">
        <v>24</v>
      </c>
      <c r="H4867" t="s">
        <v>173</v>
      </c>
      <c r="J4867" t="s">
        <v>10704</v>
      </c>
      <c r="K4867" t="str">
        <f>IF(COUNTIF(Customers!A:A, H4867)&gt;0, "Valid", "Invalid")</f>
        <v>Valid</v>
      </c>
      <c r="L4867" t="str">
        <f t="shared" ref="L4867:L4930" si="380">TEXT(B4867,"m")</f>
        <v>3</v>
      </c>
      <c r="M4867" t="str">
        <f t="shared" ref="M4867:M4930" si="381">TEXT(B4867,"yyyy")</f>
        <v>2022</v>
      </c>
      <c r="N4867">
        <f t="shared" ref="N4867:N4930" si="382">IF(D4867="Revenue",C4867,-ABS(C4867))</f>
        <v>207952.38</v>
      </c>
      <c r="O4867">
        <f t="shared" ref="O4867:O4930" si="383">IF(D4867="Revenue", C4867, "")</f>
        <v>207952.38</v>
      </c>
      <c r="P4867" t="str">
        <f t="shared" ref="P4867:P4930" si="384">IF(D4867="Expense", ABS(C4867), "")</f>
        <v/>
      </c>
      <c r="Q4867" s="48" t="str">
        <f>IF(O4867="","",
   IF(OR(O4867&lt;EDA_Outlier_Analysis!$C$10, O4867&gt;EDA_Outlier_Analysis!$C$11),
      "Outlier",
      "Normal"))</f>
        <v>Normal</v>
      </c>
      <c r="R4867" t="str">
        <f>IF(P4867="","",
   IF(OR(P4867 &lt; EDA_Outlier_Analysis!$F$7, P4867 &gt; EDA_Outlier_Analysis!$F$8),
      "Outlier",
      "Normal"))</f>
        <v/>
      </c>
      <c r="S4867" t="str">
        <f>IF(N4867="","",
   IF(OR(N4867 &lt;EDA_Outlier_Analysis!$I$10, N4867 &gt; EDA_Outlier_Analysis!$I$11),
      "Outlier",
      "Normal"))</f>
        <v>Normal</v>
      </c>
    </row>
    <row r="4868" spans="1:19">
      <c r="A4868" t="s">
        <v>10705</v>
      </c>
      <c r="B4868" s="4">
        <v>44856</v>
      </c>
      <c r="C4868" s="2">
        <v>-48198.42</v>
      </c>
      <c r="D4868" t="s">
        <v>840</v>
      </c>
      <c r="E4868" t="s">
        <v>845</v>
      </c>
      <c r="F4868" t="s">
        <v>9</v>
      </c>
      <c r="G4868" t="s">
        <v>31</v>
      </c>
      <c r="I4868" t="s">
        <v>865</v>
      </c>
      <c r="J4868" t="s">
        <v>10706</v>
      </c>
      <c r="K4868" t="str">
        <f>IF(COUNTIF(Customers!A:A, H4868)&gt;0, "Valid", "Invalid")</f>
        <v>Invalid</v>
      </c>
      <c r="L4868" t="str">
        <f t="shared" si="380"/>
        <v>10</v>
      </c>
      <c r="M4868" t="str">
        <f t="shared" si="381"/>
        <v>2022</v>
      </c>
      <c r="N4868">
        <f t="shared" si="382"/>
        <v>-48198.42</v>
      </c>
      <c r="O4868" t="str">
        <f t="shared" si="383"/>
        <v/>
      </c>
      <c r="P4868">
        <f t="shared" si="384"/>
        <v>48198.42</v>
      </c>
      <c r="Q4868" s="48" t="str">
        <f>IF(O4868="","",
   IF(OR(O4868&lt;EDA_Outlier_Analysis!$C$10, O4868&gt;EDA_Outlier_Analysis!$C$11),
      "Outlier",
      "Normal"))</f>
        <v/>
      </c>
      <c r="R4868" t="str">
        <f>IF(P4868="","",
   IF(OR(P4868 &lt; EDA_Outlier_Analysis!$F$7, P4868 &gt; EDA_Outlier_Analysis!$F$8),
      "Outlier",
      "Normal"))</f>
        <v>Normal</v>
      </c>
      <c r="S4868" t="str">
        <f>IF(N4868="","",
   IF(OR(N4868 &lt;EDA_Outlier_Analysis!$I$10, N4868 &gt; EDA_Outlier_Analysis!$I$11),
      "Outlier",
      "Normal"))</f>
        <v>Normal</v>
      </c>
    </row>
    <row r="4869" spans="1:19">
      <c r="A4869" t="s">
        <v>10707</v>
      </c>
      <c r="B4869" s="4">
        <v>44920</v>
      </c>
      <c r="C4869" s="2">
        <v>-38256.19</v>
      </c>
      <c r="D4869" t="s">
        <v>840</v>
      </c>
      <c r="E4869" t="s">
        <v>878</v>
      </c>
      <c r="F4869" t="s">
        <v>9</v>
      </c>
      <c r="G4869" t="s">
        <v>31</v>
      </c>
      <c r="I4869" t="s">
        <v>1167</v>
      </c>
      <c r="J4869" t="s">
        <v>10708</v>
      </c>
      <c r="K4869" t="str">
        <f>IF(COUNTIF(Customers!A:A, H4869)&gt;0, "Valid", "Invalid")</f>
        <v>Invalid</v>
      </c>
      <c r="L4869" t="str">
        <f t="shared" si="380"/>
        <v>12</v>
      </c>
      <c r="M4869" t="str">
        <f t="shared" si="381"/>
        <v>2022</v>
      </c>
      <c r="N4869">
        <f t="shared" si="382"/>
        <v>-38256.19</v>
      </c>
      <c r="O4869" t="str">
        <f t="shared" si="383"/>
        <v/>
      </c>
      <c r="P4869">
        <f t="shared" si="384"/>
        <v>38256.19</v>
      </c>
      <c r="Q4869" s="48" t="str">
        <f>IF(O4869="","",
   IF(OR(O4869&lt;EDA_Outlier_Analysis!$C$10, O4869&gt;EDA_Outlier_Analysis!$C$11),
      "Outlier",
      "Normal"))</f>
        <v/>
      </c>
      <c r="R4869" t="str">
        <f>IF(P4869="","",
   IF(OR(P4869 &lt; EDA_Outlier_Analysis!$F$7, P4869 &gt; EDA_Outlier_Analysis!$F$8),
      "Outlier",
      "Normal"))</f>
        <v>Normal</v>
      </c>
      <c r="S4869" t="str">
        <f>IF(N4869="","",
   IF(OR(N4869 &lt;EDA_Outlier_Analysis!$I$10, N4869 &gt; EDA_Outlier_Analysis!$I$11),
      "Outlier",
      "Normal"))</f>
        <v>Normal</v>
      </c>
    </row>
    <row r="4870" spans="1:19">
      <c r="A4870" t="s">
        <v>10709</v>
      </c>
      <c r="B4870" s="4">
        <v>45098</v>
      </c>
      <c r="C4870" s="2">
        <v>-37550.76</v>
      </c>
      <c r="D4870" t="s">
        <v>840</v>
      </c>
      <c r="E4870" t="s">
        <v>841</v>
      </c>
      <c r="F4870" t="s">
        <v>10</v>
      </c>
      <c r="G4870" t="s">
        <v>34</v>
      </c>
      <c r="I4870" t="s">
        <v>1210</v>
      </c>
      <c r="J4870" t="s">
        <v>10710</v>
      </c>
      <c r="K4870" t="str">
        <f>IF(COUNTIF(Customers!A:A, H4870)&gt;0, "Valid", "Invalid")</f>
        <v>Invalid</v>
      </c>
      <c r="L4870" t="str">
        <f t="shared" si="380"/>
        <v>6</v>
      </c>
      <c r="M4870" t="str">
        <f t="shared" si="381"/>
        <v>2023</v>
      </c>
      <c r="N4870">
        <f t="shared" si="382"/>
        <v>-37550.76</v>
      </c>
      <c r="O4870" t="str">
        <f t="shared" si="383"/>
        <v/>
      </c>
      <c r="P4870">
        <f t="shared" si="384"/>
        <v>37550.76</v>
      </c>
      <c r="Q4870" s="48" t="str">
        <f>IF(O4870="","",
   IF(OR(O4870&lt;EDA_Outlier_Analysis!$C$10, O4870&gt;EDA_Outlier_Analysis!$C$11),
      "Outlier",
      "Normal"))</f>
        <v/>
      </c>
      <c r="R4870" t="str">
        <f>IF(P4870="","",
   IF(OR(P4870 &lt; EDA_Outlier_Analysis!$F$7, P4870 &gt; EDA_Outlier_Analysis!$F$8),
      "Outlier",
      "Normal"))</f>
        <v>Normal</v>
      </c>
      <c r="S4870" t="str">
        <f>IF(N4870="","",
   IF(OR(N4870 &lt;EDA_Outlier_Analysis!$I$10, N4870 &gt; EDA_Outlier_Analysis!$I$11),
      "Outlier",
      "Normal"))</f>
        <v>Normal</v>
      </c>
    </row>
    <row r="4871" spans="1:19">
      <c r="A4871" t="s">
        <v>10711</v>
      </c>
      <c r="B4871" s="4">
        <v>44980</v>
      </c>
      <c r="C4871" s="2">
        <v>157025.07999999999</v>
      </c>
      <c r="D4871" t="s">
        <v>849</v>
      </c>
      <c r="E4871" t="s">
        <v>850</v>
      </c>
      <c r="F4871" t="s">
        <v>9</v>
      </c>
      <c r="G4871" t="s">
        <v>24</v>
      </c>
      <c r="H4871" t="s">
        <v>533</v>
      </c>
      <c r="J4871" t="s">
        <v>10712</v>
      </c>
      <c r="K4871" t="str">
        <f>IF(COUNTIF(Customers!A:A, H4871)&gt;0, "Valid", "Invalid")</f>
        <v>Valid</v>
      </c>
      <c r="L4871" t="str">
        <f t="shared" si="380"/>
        <v>2</v>
      </c>
      <c r="M4871" t="str">
        <f t="shared" si="381"/>
        <v>2023</v>
      </c>
      <c r="N4871">
        <f t="shared" si="382"/>
        <v>157025.07999999999</v>
      </c>
      <c r="O4871">
        <f t="shared" si="383"/>
        <v>157025.07999999999</v>
      </c>
      <c r="P4871" t="str">
        <f t="shared" si="384"/>
        <v/>
      </c>
      <c r="Q4871" s="48" t="str">
        <f>IF(O4871="","",
   IF(OR(O4871&lt;EDA_Outlier_Analysis!$C$10, O4871&gt;EDA_Outlier_Analysis!$C$11),
      "Outlier",
      "Normal"))</f>
        <v>Normal</v>
      </c>
      <c r="R4871" t="str">
        <f>IF(P4871="","",
   IF(OR(P4871 &lt; EDA_Outlier_Analysis!$F$7, P4871 &gt; EDA_Outlier_Analysis!$F$8),
      "Outlier",
      "Normal"))</f>
        <v/>
      </c>
      <c r="S4871" t="str">
        <f>IF(N4871="","",
   IF(OR(N4871 &lt;EDA_Outlier_Analysis!$I$10, N4871 &gt; EDA_Outlier_Analysis!$I$11),
      "Outlier",
      "Normal"))</f>
        <v>Normal</v>
      </c>
    </row>
    <row r="4872" spans="1:19">
      <c r="A4872" t="s">
        <v>10713</v>
      </c>
      <c r="B4872" s="4">
        <v>44835</v>
      </c>
      <c r="C4872" s="2">
        <v>214304.64000000001</v>
      </c>
      <c r="D4872" t="s">
        <v>849</v>
      </c>
      <c r="E4872" t="s">
        <v>868</v>
      </c>
      <c r="F4872" t="s">
        <v>9</v>
      </c>
      <c r="G4872" t="s">
        <v>31</v>
      </c>
      <c r="H4872" t="s">
        <v>165</v>
      </c>
      <c r="J4872" t="s">
        <v>10714</v>
      </c>
      <c r="K4872" t="str">
        <f>IF(COUNTIF(Customers!A:A, H4872)&gt;0, "Valid", "Invalid")</f>
        <v>Valid</v>
      </c>
      <c r="L4872" t="str">
        <f t="shared" si="380"/>
        <v>10</v>
      </c>
      <c r="M4872" t="str">
        <f t="shared" si="381"/>
        <v>2022</v>
      </c>
      <c r="N4872">
        <f t="shared" si="382"/>
        <v>214304.64000000001</v>
      </c>
      <c r="O4872">
        <f t="shared" si="383"/>
        <v>214304.64000000001</v>
      </c>
      <c r="P4872" t="str">
        <f t="shared" si="384"/>
        <v/>
      </c>
      <c r="Q4872" s="48" t="str">
        <f>IF(O4872="","",
   IF(OR(O4872&lt;EDA_Outlier_Analysis!$C$10, O4872&gt;EDA_Outlier_Analysis!$C$11),
      "Outlier",
      "Normal"))</f>
        <v>Normal</v>
      </c>
      <c r="R4872" t="str">
        <f>IF(P4872="","",
   IF(OR(P4872 &lt; EDA_Outlier_Analysis!$F$7, P4872 &gt; EDA_Outlier_Analysis!$F$8),
      "Outlier",
      "Normal"))</f>
        <v/>
      </c>
      <c r="S4872" t="str">
        <f>IF(N4872="","",
   IF(OR(N4872 &lt;EDA_Outlier_Analysis!$I$10, N4872 &gt; EDA_Outlier_Analysis!$I$11),
      "Outlier",
      "Normal"))</f>
        <v>Normal</v>
      </c>
    </row>
    <row r="4873" spans="1:19">
      <c r="A4873" t="s">
        <v>10715</v>
      </c>
      <c r="B4873" s="4">
        <v>45216</v>
      </c>
      <c r="C4873" s="2">
        <v>-20841.32</v>
      </c>
      <c r="D4873" t="s">
        <v>840</v>
      </c>
      <c r="E4873" t="s">
        <v>841</v>
      </c>
      <c r="F4873" t="s">
        <v>9</v>
      </c>
      <c r="G4873" t="s">
        <v>31</v>
      </c>
      <c r="I4873" t="s">
        <v>1210</v>
      </c>
      <c r="J4873" t="s">
        <v>10716</v>
      </c>
      <c r="K4873" t="str">
        <f>IF(COUNTIF(Customers!A:A, H4873)&gt;0, "Valid", "Invalid")</f>
        <v>Invalid</v>
      </c>
      <c r="L4873" t="str">
        <f t="shared" si="380"/>
        <v>10</v>
      </c>
      <c r="M4873" t="str">
        <f t="shared" si="381"/>
        <v>2023</v>
      </c>
      <c r="N4873">
        <f t="shared" si="382"/>
        <v>-20841.32</v>
      </c>
      <c r="O4873" t="str">
        <f t="shared" si="383"/>
        <v/>
      </c>
      <c r="P4873">
        <f t="shared" si="384"/>
        <v>20841.32</v>
      </c>
      <c r="Q4873" s="48" t="str">
        <f>IF(O4873="","",
   IF(OR(O4873&lt;EDA_Outlier_Analysis!$C$10, O4873&gt;EDA_Outlier_Analysis!$C$11),
      "Outlier",
      "Normal"))</f>
        <v/>
      </c>
      <c r="R4873" t="str">
        <f>IF(P4873="","",
   IF(OR(P4873 &lt; EDA_Outlier_Analysis!$F$7, P4873 &gt; EDA_Outlier_Analysis!$F$8),
      "Outlier",
      "Normal"))</f>
        <v>Outlier</v>
      </c>
      <c r="S4873" t="str">
        <f>IF(N4873="","",
   IF(OR(N4873 &lt;EDA_Outlier_Analysis!$I$10, N4873 &gt; EDA_Outlier_Analysis!$I$11),
      "Outlier",
      "Normal"))</f>
        <v>Normal</v>
      </c>
    </row>
    <row r="4874" spans="1:19">
      <c r="A4874" t="s">
        <v>10717</v>
      </c>
      <c r="B4874" s="4">
        <v>44615</v>
      </c>
      <c r="C4874" s="2">
        <v>-41178.35</v>
      </c>
      <c r="D4874" t="s">
        <v>840</v>
      </c>
      <c r="E4874" t="s">
        <v>864</v>
      </c>
      <c r="F4874" t="s">
        <v>10</v>
      </c>
      <c r="G4874" t="s">
        <v>20</v>
      </c>
      <c r="I4874" t="s">
        <v>1284</v>
      </c>
      <c r="J4874" t="s">
        <v>10718</v>
      </c>
      <c r="K4874" t="str">
        <f>IF(COUNTIF(Customers!A:A, H4874)&gt;0, "Valid", "Invalid")</f>
        <v>Invalid</v>
      </c>
      <c r="L4874" t="str">
        <f t="shared" si="380"/>
        <v>2</v>
      </c>
      <c r="M4874" t="str">
        <f t="shared" si="381"/>
        <v>2022</v>
      </c>
      <c r="N4874">
        <f t="shared" si="382"/>
        <v>-41178.35</v>
      </c>
      <c r="O4874" t="str">
        <f t="shared" si="383"/>
        <v/>
      </c>
      <c r="P4874">
        <f t="shared" si="384"/>
        <v>41178.35</v>
      </c>
      <c r="Q4874" s="48" t="str">
        <f>IF(O4874="","",
   IF(OR(O4874&lt;EDA_Outlier_Analysis!$C$10, O4874&gt;EDA_Outlier_Analysis!$C$11),
      "Outlier",
      "Normal"))</f>
        <v/>
      </c>
      <c r="R4874" t="str">
        <f>IF(P4874="","",
   IF(OR(P4874 &lt; EDA_Outlier_Analysis!$F$7, P4874 &gt; EDA_Outlier_Analysis!$F$8),
      "Outlier",
      "Normal"))</f>
        <v>Normal</v>
      </c>
      <c r="S4874" t="str">
        <f>IF(N4874="","",
   IF(OR(N4874 &lt;EDA_Outlier_Analysis!$I$10, N4874 &gt; EDA_Outlier_Analysis!$I$11),
      "Outlier",
      "Normal"))</f>
        <v>Normal</v>
      </c>
    </row>
    <row r="4875" spans="1:19">
      <c r="A4875" t="s">
        <v>10719</v>
      </c>
      <c r="B4875" s="4">
        <v>44593</v>
      </c>
      <c r="C4875" s="2">
        <v>120111.73</v>
      </c>
      <c r="D4875" t="s">
        <v>849</v>
      </c>
      <c r="E4875" t="s">
        <v>850</v>
      </c>
      <c r="F4875" t="s">
        <v>11</v>
      </c>
      <c r="G4875" t="s">
        <v>24</v>
      </c>
      <c r="H4875" t="s">
        <v>669</v>
      </c>
      <c r="J4875" t="s">
        <v>10720</v>
      </c>
      <c r="K4875" t="str">
        <f>IF(COUNTIF(Customers!A:A, H4875)&gt;0, "Valid", "Invalid")</f>
        <v>Valid</v>
      </c>
      <c r="L4875" t="str">
        <f t="shared" si="380"/>
        <v>2</v>
      </c>
      <c r="M4875" t="str">
        <f t="shared" si="381"/>
        <v>2022</v>
      </c>
      <c r="N4875">
        <f t="shared" si="382"/>
        <v>120111.73</v>
      </c>
      <c r="O4875">
        <f t="shared" si="383"/>
        <v>120111.73</v>
      </c>
      <c r="P4875" t="str">
        <f t="shared" si="384"/>
        <v/>
      </c>
      <c r="Q4875" s="48" t="str">
        <f>IF(O4875="","",
   IF(OR(O4875&lt;EDA_Outlier_Analysis!$C$10, O4875&gt;EDA_Outlier_Analysis!$C$11),
      "Outlier",
      "Normal"))</f>
        <v>Normal</v>
      </c>
      <c r="R4875" t="str">
        <f>IF(P4875="","",
   IF(OR(P4875 &lt; EDA_Outlier_Analysis!$F$7, P4875 &gt; EDA_Outlier_Analysis!$F$8),
      "Outlier",
      "Normal"))</f>
        <v/>
      </c>
      <c r="S4875" t="str">
        <f>IF(N4875="","",
   IF(OR(N4875 &lt;EDA_Outlier_Analysis!$I$10, N4875 &gt; EDA_Outlier_Analysis!$I$11),
      "Outlier",
      "Normal"))</f>
        <v>Normal</v>
      </c>
    </row>
    <row r="4876" spans="1:19">
      <c r="A4876" t="s">
        <v>10721</v>
      </c>
      <c r="B4876" s="4">
        <v>44624</v>
      </c>
      <c r="C4876" s="2">
        <v>-46889.19</v>
      </c>
      <c r="D4876" t="s">
        <v>840</v>
      </c>
      <c r="E4876" t="s">
        <v>864</v>
      </c>
      <c r="F4876" t="s">
        <v>9</v>
      </c>
      <c r="G4876" t="s">
        <v>20</v>
      </c>
      <c r="I4876" t="s">
        <v>982</v>
      </c>
      <c r="J4876" t="s">
        <v>10722</v>
      </c>
      <c r="K4876" t="str">
        <f>IF(COUNTIF(Customers!A:A, H4876)&gt;0, "Valid", "Invalid")</f>
        <v>Invalid</v>
      </c>
      <c r="L4876" t="str">
        <f t="shared" si="380"/>
        <v>3</v>
      </c>
      <c r="M4876" t="str">
        <f t="shared" si="381"/>
        <v>2022</v>
      </c>
      <c r="N4876">
        <f t="shared" si="382"/>
        <v>-46889.19</v>
      </c>
      <c r="O4876" t="str">
        <f t="shared" si="383"/>
        <v/>
      </c>
      <c r="P4876">
        <f t="shared" si="384"/>
        <v>46889.19</v>
      </c>
      <c r="Q4876" s="48" t="str">
        <f>IF(O4876="","",
   IF(OR(O4876&lt;EDA_Outlier_Analysis!$C$10, O4876&gt;EDA_Outlier_Analysis!$C$11),
      "Outlier",
      "Normal"))</f>
        <v/>
      </c>
      <c r="R4876" t="str">
        <f>IF(P4876="","",
   IF(OR(P4876 &lt; EDA_Outlier_Analysis!$F$7, P4876 &gt; EDA_Outlier_Analysis!$F$8),
      "Outlier",
      "Normal"))</f>
        <v>Normal</v>
      </c>
      <c r="S4876" t="str">
        <f>IF(N4876="","",
   IF(OR(N4876 &lt;EDA_Outlier_Analysis!$I$10, N4876 &gt; EDA_Outlier_Analysis!$I$11),
      "Outlier",
      "Normal"))</f>
        <v>Normal</v>
      </c>
    </row>
    <row r="4877" spans="1:19">
      <c r="A4877" t="s">
        <v>10723</v>
      </c>
      <c r="B4877" s="4">
        <v>44672</v>
      </c>
      <c r="C4877" s="2">
        <v>176338.8</v>
      </c>
      <c r="D4877" t="s">
        <v>849</v>
      </c>
      <c r="E4877" t="s">
        <v>868</v>
      </c>
      <c r="F4877" t="s">
        <v>9</v>
      </c>
      <c r="G4877" t="s">
        <v>31</v>
      </c>
      <c r="H4877" t="s">
        <v>585</v>
      </c>
      <c r="J4877" t="s">
        <v>10724</v>
      </c>
      <c r="K4877" t="str">
        <f>IF(COUNTIF(Customers!A:A, H4877)&gt;0, "Valid", "Invalid")</f>
        <v>Valid</v>
      </c>
      <c r="L4877" t="str">
        <f t="shared" si="380"/>
        <v>4</v>
      </c>
      <c r="M4877" t="str">
        <f t="shared" si="381"/>
        <v>2022</v>
      </c>
      <c r="N4877">
        <f t="shared" si="382"/>
        <v>176338.8</v>
      </c>
      <c r="O4877">
        <f t="shared" si="383"/>
        <v>176338.8</v>
      </c>
      <c r="P4877" t="str">
        <f t="shared" si="384"/>
        <v/>
      </c>
      <c r="Q4877" s="48" t="str">
        <f>IF(O4877="","",
   IF(OR(O4877&lt;EDA_Outlier_Analysis!$C$10, O4877&gt;EDA_Outlier_Analysis!$C$11),
      "Outlier",
      "Normal"))</f>
        <v>Normal</v>
      </c>
      <c r="R4877" t="str">
        <f>IF(P4877="","",
   IF(OR(P4877 &lt; EDA_Outlier_Analysis!$F$7, P4877 &gt; EDA_Outlier_Analysis!$F$8),
      "Outlier",
      "Normal"))</f>
        <v/>
      </c>
      <c r="S4877" t="str">
        <f>IF(N4877="","",
   IF(OR(N4877 &lt;EDA_Outlier_Analysis!$I$10, N4877 &gt; EDA_Outlier_Analysis!$I$11),
      "Outlier",
      "Normal"))</f>
        <v>Normal</v>
      </c>
    </row>
    <row r="4878" spans="1:19">
      <c r="A4878" t="s">
        <v>10725</v>
      </c>
      <c r="B4878" s="4">
        <v>44834</v>
      </c>
      <c r="C4878" s="2">
        <v>174928.14</v>
      </c>
      <c r="D4878" t="s">
        <v>849</v>
      </c>
      <c r="E4878" t="s">
        <v>868</v>
      </c>
      <c r="F4878" t="s">
        <v>9</v>
      </c>
      <c r="G4878" t="s">
        <v>34</v>
      </c>
      <c r="H4878" t="s">
        <v>489</v>
      </c>
      <c r="J4878" t="s">
        <v>10726</v>
      </c>
      <c r="K4878" t="str">
        <f>IF(COUNTIF(Customers!A:A, H4878)&gt;0, "Valid", "Invalid")</f>
        <v>Valid</v>
      </c>
      <c r="L4878" t="str">
        <f t="shared" si="380"/>
        <v>9</v>
      </c>
      <c r="M4878" t="str">
        <f t="shared" si="381"/>
        <v>2022</v>
      </c>
      <c r="N4878">
        <f t="shared" si="382"/>
        <v>174928.14</v>
      </c>
      <c r="O4878">
        <f t="shared" si="383"/>
        <v>174928.14</v>
      </c>
      <c r="P4878" t="str">
        <f t="shared" si="384"/>
        <v/>
      </c>
      <c r="Q4878" s="48" t="str">
        <f>IF(O4878="","",
   IF(OR(O4878&lt;EDA_Outlier_Analysis!$C$10, O4878&gt;EDA_Outlier_Analysis!$C$11),
      "Outlier",
      "Normal"))</f>
        <v>Normal</v>
      </c>
      <c r="R4878" t="str">
        <f>IF(P4878="","",
   IF(OR(P4878 &lt; EDA_Outlier_Analysis!$F$7, P4878 &gt; EDA_Outlier_Analysis!$F$8),
      "Outlier",
      "Normal"))</f>
        <v/>
      </c>
      <c r="S4878" t="str">
        <f>IF(N4878="","",
   IF(OR(N4878 &lt;EDA_Outlier_Analysis!$I$10, N4878 &gt; EDA_Outlier_Analysis!$I$11),
      "Outlier",
      "Normal"))</f>
        <v>Normal</v>
      </c>
    </row>
    <row r="4879" spans="1:19">
      <c r="A4879" t="s">
        <v>10727</v>
      </c>
      <c r="B4879" s="4">
        <v>45248</v>
      </c>
      <c r="C4879" s="2">
        <v>112770.46</v>
      </c>
      <c r="D4879" t="s">
        <v>849</v>
      </c>
      <c r="E4879" t="s">
        <v>850</v>
      </c>
      <c r="F4879" t="s">
        <v>11</v>
      </c>
      <c r="G4879" t="s">
        <v>20</v>
      </c>
      <c r="H4879" t="s">
        <v>373</v>
      </c>
      <c r="J4879" t="s">
        <v>10728</v>
      </c>
      <c r="K4879" t="str">
        <f>IF(COUNTIF(Customers!A:A, H4879)&gt;0, "Valid", "Invalid")</f>
        <v>Valid</v>
      </c>
      <c r="L4879" t="str">
        <f t="shared" si="380"/>
        <v>11</v>
      </c>
      <c r="M4879" t="str">
        <f t="shared" si="381"/>
        <v>2023</v>
      </c>
      <c r="N4879">
        <f t="shared" si="382"/>
        <v>112770.46</v>
      </c>
      <c r="O4879">
        <f t="shared" si="383"/>
        <v>112770.46</v>
      </c>
      <c r="P4879" t="str">
        <f t="shared" si="384"/>
        <v/>
      </c>
      <c r="Q4879" s="48" t="str">
        <f>IF(O4879="","",
   IF(OR(O4879&lt;EDA_Outlier_Analysis!$C$10, O4879&gt;EDA_Outlier_Analysis!$C$11),
      "Outlier",
      "Normal"))</f>
        <v>Normal</v>
      </c>
      <c r="R4879" t="str">
        <f>IF(P4879="","",
   IF(OR(P4879 &lt; EDA_Outlier_Analysis!$F$7, P4879 &gt; EDA_Outlier_Analysis!$F$8),
      "Outlier",
      "Normal"))</f>
        <v/>
      </c>
      <c r="S4879" t="str">
        <f>IF(N4879="","",
   IF(OR(N4879 &lt;EDA_Outlier_Analysis!$I$10, N4879 &gt; EDA_Outlier_Analysis!$I$11),
      "Outlier",
      "Normal"))</f>
        <v>Normal</v>
      </c>
    </row>
    <row r="4880" spans="1:19">
      <c r="A4880" t="s">
        <v>10729</v>
      </c>
      <c r="B4880" s="4">
        <v>44780</v>
      </c>
      <c r="C4880" s="2">
        <v>173795.83</v>
      </c>
      <c r="D4880" t="s">
        <v>849</v>
      </c>
      <c r="E4880" t="s">
        <v>853</v>
      </c>
      <c r="F4880" t="s">
        <v>9</v>
      </c>
      <c r="G4880" t="s">
        <v>20</v>
      </c>
      <c r="H4880" t="s">
        <v>629</v>
      </c>
      <c r="J4880" t="s">
        <v>10730</v>
      </c>
      <c r="K4880" t="str">
        <f>IF(COUNTIF(Customers!A:A, H4880)&gt;0, "Valid", "Invalid")</f>
        <v>Valid</v>
      </c>
      <c r="L4880" t="str">
        <f t="shared" si="380"/>
        <v>8</v>
      </c>
      <c r="M4880" t="str">
        <f t="shared" si="381"/>
        <v>2022</v>
      </c>
      <c r="N4880">
        <f t="shared" si="382"/>
        <v>173795.83</v>
      </c>
      <c r="O4880">
        <f t="shared" si="383"/>
        <v>173795.83</v>
      </c>
      <c r="P4880" t="str">
        <f t="shared" si="384"/>
        <v/>
      </c>
      <c r="Q4880" s="48" t="str">
        <f>IF(O4880="","",
   IF(OR(O4880&lt;EDA_Outlier_Analysis!$C$10, O4880&gt;EDA_Outlier_Analysis!$C$11),
      "Outlier",
      "Normal"))</f>
        <v>Normal</v>
      </c>
      <c r="R4880" t="str">
        <f>IF(P4880="","",
   IF(OR(P4880 &lt; EDA_Outlier_Analysis!$F$7, P4880 &gt; EDA_Outlier_Analysis!$F$8),
      "Outlier",
      "Normal"))</f>
        <v/>
      </c>
      <c r="S4880" t="str">
        <f>IF(N4880="","",
   IF(OR(N4880 &lt;EDA_Outlier_Analysis!$I$10, N4880 &gt; EDA_Outlier_Analysis!$I$11),
      "Outlier",
      "Normal"))</f>
        <v>Normal</v>
      </c>
    </row>
    <row r="4881" spans="1:19">
      <c r="A4881" t="s">
        <v>10731</v>
      </c>
      <c r="B4881" s="4">
        <v>44961</v>
      </c>
      <c r="C4881" s="2">
        <v>-45153.91</v>
      </c>
      <c r="D4881" t="s">
        <v>840</v>
      </c>
      <c r="E4881" t="s">
        <v>856</v>
      </c>
      <c r="F4881" t="s">
        <v>11</v>
      </c>
      <c r="G4881" t="s">
        <v>20</v>
      </c>
      <c r="I4881" t="s">
        <v>1623</v>
      </c>
      <c r="J4881" t="s">
        <v>10732</v>
      </c>
      <c r="K4881" t="str">
        <f>IF(COUNTIF(Customers!A:A, H4881)&gt;0, "Valid", "Invalid")</f>
        <v>Invalid</v>
      </c>
      <c r="L4881" t="str">
        <f t="shared" si="380"/>
        <v>2</v>
      </c>
      <c r="M4881" t="str">
        <f t="shared" si="381"/>
        <v>2023</v>
      </c>
      <c r="N4881">
        <f t="shared" si="382"/>
        <v>-45153.91</v>
      </c>
      <c r="O4881" t="str">
        <f t="shared" si="383"/>
        <v/>
      </c>
      <c r="P4881">
        <f t="shared" si="384"/>
        <v>45153.91</v>
      </c>
      <c r="Q4881" s="48" t="str">
        <f>IF(O4881="","",
   IF(OR(O4881&lt;EDA_Outlier_Analysis!$C$10, O4881&gt;EDA_Outlier_Analysis!$C$11),
      "Outlier",
      "Normal"))</f>
        <v/>
      </c>
      <c r="R4881" t="str">
        <f>IF(P4881="","",
   IF(OR(P4881 &lt; EDA_Outlier_Analysis!$F$7, P4881 &gt; EDA_Outlier_Analysis!$F$8),
      "Outlier",
      "Normal"))</f>
        <v>Normal</v>
      </c>
      <c r="S4881" t="str">
        <f>IF(N4881="","",
   IF(OR(N4881 &lt;EDA_Outlier_Analysis!$I$10, N4881 &gt; EDA_Outlier_Analysis!$I$11),
      "Outlier",
      "Normal"))</f>
        <v>Normal</v>
      </c>
    </row>
    <row r="4882" spans="1:19">
      <c r="A4882" t="s">
        <v>10733</v>
      </c>
      <c r="B4882" s="4">
        <v>45246</v>
      </c>
      <c r="C4882" s="2">
        <v>139686.10999999999</v>
      </c>
      <c r="D4882" t="s">
        <v>849</v>
      </c>
      <c r="E4882" t="s">
        <v>850</v>
      </c>
      <c r="F4882" t="s">
        <v>9</v>
      </c>
      <c r="G4882" t="s">
        <v>24</v>
      </c>
      <c r="H4882" t="s">
        <v>485</v>
      </c>
      <c r="J4882" t="s">
        <v>10734</v>
      </c>
      <c r="K4882" t="str">
        <f>IF(COUNTIF(Customers!A:A, H4882)&gt;0, "Valid", "Invalid")</f>
        <v>Valid</v>
      </c>
      <c r="L4882" t="str">
        <f t="shared" si="380"/>
        <v>11</v>
      </c>
      <c r="M4882" t="str">
        <f t="shared" si="381"/>
        <v>2023</v>
      </c>
      <c r="N4882">
        <f t="shared" si="382"/>
        <v>139686.10999999999</v>
      </c>
      <c r="O4882">
        <f t="shared" si="383"/>
        <v>139686.10999999999</v>
      </c>
      <c r="P4882" t="str">
        <f t="shared" si="384"/>
        <v/>
      </c>
      <c r="Q4882" s="48" t="str">
        <f>IF(O4882="","",
   IF(OR(O4882&lt;EDA_Outlier_Analysis!$C$10, O4882&gt;EDA_Outlier_Analysis!$C$11),
      "Outlier",
      "Normal"))</f>
        <v>Normal</v>
      </c>
      <c r="R4882" t="str">
        <f>IF(P4882="","",
   IF(OR(P4882 &lt; EDA_Outlier_Analysis!$F$7, P4882 &gt; EDA_Outlier_Analysis!$F$8),
      "Outlier",
      "Normal"))</f>
        <v/>
      </c>
      <c r="S4882" t="str">
        <f>IF(N4882="","",
   IF(OR(N4882 &lt;EDA_Outlier_Analysis!$I$10, N4882 &gt; EDA_Outlier_Analysis!$I$11),
      "Outlier",
      "Normal"))</f>
        <v>Normal</v>
      </c>
    </row>
    <row r="4883" spans="1:19">
      <c r="A4883" t="s">
        <v>10735</v>
      </c>
      <c r="B4883" s="4">
        <v>45290</v>
      </c>
      <c r="C4883" s="2">
        <v>230615.35</v>
      </c>
      <c r="D4883" t="s">
        <v>849</v>
      </c>
      <c r="E4883" t="s">
        <v>868</v>
      </c>
      <c r="F4883" t="s">
        <v>9</v>
      </c>
      <c r="G4883" t="s">
        <v>20</v>
      </c>
      <c r="H4883" t="s">
        <v>141</v>
      </c>
      <c r="J4883" t="s">
        <v>10736</v>
      </c>
      <c r="K4883" t="str">
        <f>IF(COUNTIF(Customers!A:A, H4883)&gt;0, "Valid", "Invalid")</f>
        <v>Valid</v>
      </c>
      <c r="L4883" t="str">
        <f t="shared" si="380"/>
        <v>12</v>
      </c>
      <c r="M4883" t="str">
        <f t="shared" si="381"/>
        <v>2023</v>
      </c>
      <c r="N4883">
        <f t="shared" si="382"/>
        <v>230615.35</v>
      </c>
      <c r="O4883">
        <f t="shared" si="383"/>
        <v>230615.35</v>
      </c>
      <c r="P4883" t="str">
        <f t="shared" si="384"/>
        <v/>
      </c>
      <c r="Q4883" s="48" t="str">
        <f>IF(O4883="","",
   IF(OR(O4883&lt;EDA_Outlier_Analysis!$C$10, O4883&gt;EDA_Outlier_Analysis!$C$11),
      "Outlier",
      "Normal"))</f>
        <v>Normal</v>
      </c>
      <c r="R4883" t="str">
        <f>IF(P4883="","",
   IF(OR(P4883 &lt; EDA_Outlier_Analysis!$F$7, P4883 &gt; EDA_Outlier_Analysis!$F$8),
      "Outlier",
      "Normal"))</f>
        <v/>
      </c>
      <c r="S4883" t="str">
        <f>IF(N4883="","",
   IF(OR(N4883 &lt;EDA_Outlier_Analysis!$I$10, N4883 &gt; EDA_Outlier_Analysis!$I$11),
      "Outlier",
      "Normal"))</f>
        <v>Normal</v>
      </c>
    </row>
    <row r="4884" spans="1:19">
      <c r="A4884" t="s">
        <v>10737</v>
      </c>
      <c r="B4884" s="4">
        <v>45000</v>
      </c>
      <c r="C4884" s="2">
        <v>-10664.8</v>
      </c>
      <c r="D4884" t="s">
        <v>840</v>
      </c>
      <c r="E4884" t="s">
        <v>856</v>
      </c>
      <c r="F4884" t="s">
        <v>11</v>
      </c>
      <c r="G4884" t="s">
        <v>34</v>
      </c>
      <c r="I4884" t="s">
        <v>1083</v>
      </c>
      <c r="J4884" t="s">
        <v>10738</v>
      </c>
      <c r="K4884" t="str">
        <f>IF(COUNTIF(Customers!A:A, H4884)&gt;0, "Valid", "Invalid")</f>
        <v>Invalid</v>
      </c>
      <c r="L4884" t="str">
        <f t="shared" si="380"/>
        <v>3</v>
      </c>
      <c r="M4884" t="str">
        <f t="shared" si="381"/>
        <v>2023</v>
      </c>
      <c r="N4884">
        <f t="shared" si="382"/>
        <v>-10664.8</v>
      </c>
      <c r="O4884" t="str">
        <f t="shared" si="383"/>
        <v/>
      </c>
      <c r="P4884">
        <f t="shared" si="384"/>
        <v>10664.8</v>
      </c>
      <c r="Q4884" s="48" t="str">
        <f>IF(O4884="","",
   IF(OR(O4884&lt;EDA_Outlier_Analysis!$C$10, O4884&gt;EDA_Outlier_Analysis!$C$11),
      "Outlier",
      "Normal"))</f>
        <v/>
      </c>
      <c r="R4884" t="str">
        <f>IF(P4884="","",
   IF(OR(P4884 &lt; EDA_Outlier_Analysis!$F$7, P4884 &gt; EDA_Outlier_Analysis!$F$8),
      "Outlier",
      "Normal"))</f>
        <v>Outlier</v>
      </c>
      <c r="S4884" t="str">
        <f>IF(N4884="","",
   IF(OR(N4884 &lt;EDA_Outlier_Analysis!$I$10, N4884 &gt; EDA_Outlier_Analysis!$I$11),
      "Outlier",
      "Normal"))</f>
        <v>Normal</v>
      </c>
    </row>
    <row r="4885" spans="1:19">
      <c r="A4885" t="s">
        <v>10739</v>
      </c>
      <c r="B4885" s="4">
        <v>45126</v>
      </c>
      <c r="C4885" s="2">
        <v>-15694.87</v>
      </c>
      <c r="D4885" t="s">
        <v>840</v>
      </c>
      <c r="E4885" t="s">
        <v>856</v>
      </c>
      <c r="F4885" t="s">
        <v>10</v>
      </c>
      <c r="G4885" t="s">
        <v>34</v>
      </c>
      <c r="I4885" t="s">
        <v>1485</v>
      </c>
      <c r="J4885" t="s">
        <v>10740</v>
      </c>
      <c r="K4885" t="str">
        <f>IF(COUNTIF(Customers!A:A, H4885)&gt;0, "Valid", "Invalid")</f>
        <v>Invalid</v>
      </c>
      <c r="L4885" t="str">
        <f t="shared" si="380"/>
        <v>7</v>
      </c>
      <c r="M4885" t="str">
        <f t="shared" si="381"/>
        <v>2023</v>
      </c>
      <c r="N4885">
        <f t="shared" si="382"/>
        <v>-15694.87</v>
      </c>
      <c r="O4885" t="str">
        <f t="shared" si="383"/>
        <v/>
      </c>
      <c r="P4885">
        <f t="shared" si="384"/>
        <v>15694.87</v>
      </c>
      <c r="Q4885" s="48" t="str">
        <f>IF(O4885="","",
   IF(OR(O4885&lt;EDA_Outlier_Analysis!$C$10, O4885&gt;EDA_Outlier_Analysis!$C$11),
      "Outlier",
      "Normal"))</f>
        <v/>
      </c>
      <c r="R4885" t="str">
        <f>IF(P4885="","",
   IF(OR(P4885 &lt; EDA_Outlier_Analysis!$F$7, P4885 &gt; EDA_Outlier_Analysis!$F$8),
      "Outlier",
      "Normal"))</f>
        <v>Outlier</v>
      </c>
      <c r="S4885" t="str">
        <f>IF(N4885="","",
   IF(OR(N4885 &lt;EDA_Outlier_Analysis!$I$10, N4885 &gt; EDA_Outlier_Analysis!$I$11),
      "Outlier",
      "Normal"))</f>
        <v>Normal</v>
      </c>
    </row>
    <row r="4886" spans="1:19">
      <c r="A4886" t="s">
        <v>10741</v>
      </c>
      <c r="B4886" s="4">
        <v>44694</v>
      </c>
      <c r="C4886" s="2">
        <v>24383.95</v>
      </c>
      <c r="D4886" t="s">
        <v>873</v>
      </c>
      <c r="E4886" t="s">
        <v>873</v>
      </c>
      <c r="F4886" t="s">
        <v>9</v>
      </c>
      <c r="G4886" t="s">
        <v>20</v>
      </c>
      <c r="J4886" t="s">
        <v>10742</v>
      </c>
      <c r="K4886" t="str">
        <f>IF(COUNTIF(Customers!A:A, H4886)&gt;0, "Valid", "Invalid")</f>
        <v>Invalid</v>
      </c>
      <c r="L4886" t="str">
        <f t="shared" si="380"/>
        <v>5</v>
      </c>
      <c r="M4886" t="str">
        <f t="shared" si="381"/>
        <v>2022</v>
      </c>
      <c r="N4886">
        <f t="shared" si="382"/>
        <v>-24383.95</v>
      </c>
      <c r="O4886" t="str">
        <f t="shared" si="383"/>
        <v/>
      </c>
      <c r="P4886" t="str">
        <f t="shared" si="384"/>
        <v/>
      </c>
      <c r="Q4886" s="48" t="str">
        <f>IF(O4886="","",
   IF(OR(O4886&lt;EDA_Outlier_Analysis!$C$10, O4886&gt;EDA_Outlier_Analysis!$C$11),
      "Outlier",
      "Normal"))</f>
        <v/>
      </c>
      <c r="R4886" t="str">
        <f>IF(P4886="","",
   IF(OR(P4886 &lt; EDA_Outlier_Analysis!$F$7, P4886 &gt; EDA_Outlier_Analysis!$F$8),
      "Outlier",
      "Normal"))</f>
        <v/>
      </c>
      <c r="S4886" t="str">
        <f>IF(N4886="","",
   IF(OR(N4886 &lt;EDA_Outlier_Analysis!$I$10, N4886 &gt; EDA_Outlier_Analysis!$I$11),
      "Outlier",
      "Normal"))</f>
        <v>Normal</v>
      </c>
    </row>
    <row r="4887" spans="1:19">
      <c r="A4887" t="s">
        <v>10743</v>
      </c>
      <c r="B4887" s="4">
        <v>45045</v>
      </c>
      <c r="C4887" s="2">
        <v>83411.039999999994</v>
      </c>
      <c r="D4887" t="s">
        <v>849</v>
      </c>
      <c r="E4887" t="s">
        <v>853</v>
      </c>
      <c r="F4887" t="s">
        <v>9</v>
      </c>
      <c r="G4887" t="s">
        <v>24</v>
      </c>
      <c r="H4887" t="s">
        <v>601</v>
      </c>
      <c r="J4887" t="s">
        <v>10744</v>
      </c>
      <c r="K4887" t="str">
        <f>IF(COUNTIF(Customers!A:A, H4887)&gt;0, "Valid", "Invalid")</f>
        <v>Valid</v>
      </c>
      <c r="L4887" t="str">
        <f t="shared" si="380"/>
        <v>4</v>
      </c>
      <c r="M4887" t="str">
        <f t="shared" si="381"/>
        <v>2023</v>
      </c>
      <c r="N4887">
        <f t="shared" si="382"/>
        <v>83411.039999999994</v>
      </c>
      <c r="O4887">
        <f t="shared" si="383"/>
        <v>83411.039999999994</v>
      </c>
      <c r="P4887" t="str">
        <f t="shared" si="384"/>
        <v/>
      </c>
      <c r="Q4887" s="48" t="str">
        <f>IF(O4887="","",
   IF(OR(O4887&lt;EDA_Outlier_Analysis!$C$10, O4887&gt;EDA_Outlier_Analysis!$C$11),
      "Outlier",
      "Normal"))</f>
        <v>Normal</v>
      </c>
      <c r="R4887" t="str">
        <f>IF(P4887="","",
   IF(OR(P4887 &lt; EDA_Outlier_Analysis!$F$7, P4887 &gt; EDA_Outlier_Analysis!$F$8),
      "Outlier",
      "Normal"))</f>
        <v/>
      </c>
      <c r="S4887" t="str">
        <f>IF(N4887="","",
   IF(OR(N4887 &lt;EDA_Outlier_Analysis!$I$10, N4887 &gt; EDA_Outlier_Analysis!$I$11),
      "Outlier",
      "Normal"))</f>
        <v>Normal</v>
      </c>
    </row>
    <row r="4888" spans="1:19">
      <c r="A4888" t="s">
        <v>10745</v>
      </c>
      <c r="B4888" s="4">
        <v>44952</v>
      </c>
      <c r="C4888" s="2">
        <v>-45760.98</v>
      </c>
      <c r="D4888" t="s">
        <v>840</v>
      </c>
      <c r="E4888" t="s">
        <v>856</v>
      </c>
      <c r="F4888" t="s">
        <v>11</v>
      </c>
      <c r="G4888" t="s">
        <v>31</v>
      </c>
      <c r="I4888" t="s">
        <v>909</v>
      </c>
      <c r="J4888" t="s">
        <v>10746</v>
      </c>
      <c r="K4888" t="str">
        <f>IF(COUNTIF(Customers!A:A, H4888)&gt;0, "Valid", "Invalid")</f>
        <v>Invalid</v>
      </c>
      <c r="L4888" t="str">
        <f t="shared" si="380"/>
        <v>1</v>
      </c>
      <c r="M4888" t="str">
        <f t="shared" si="381"/>
        <v>2023</v>
      </c>
      <c r="N4888">
        <f t="shared" si="382"/>
        <v>-45760.98</v>
      </c>
      <c r="O4888" t="str">
        <f t="shared" si="383"/>
        <v/>
      </c>
      <c r="P4888">
        <f t="shared" si="384"/>
        <v>45760.98</v>
      </c>
      <c r="Q4888" s="48" t="str">
        <f>IF(O4888="","",
   IF(OR(O4888&lt;EDA_Outlier_Analysis!$C$10, O4888&gt;EDA_Outlier_Analysis!$C$11),
      "Outlier",
      "Normal"))</f>
        <v/>
      </c>
      <c r="R4888" t="str">
        <f>IF(P4888="","",
   IF(OR(P4888 &lt; EDA_Outlier_Analysis!$F$7, P4888 &gt; EDA_Outlier_Analysis!$F$8),
      "Outlier",
      "Normal"))</f>
        <v>Normal</v>
      </c>
      <c r="S4888" t="str">
        <f>IF(N4888="","",
   IF(OR(N4888 &lt;EDA_Outlier_Analysis!$I$10, N4888 &gt; EDA_Outlier_Analysis!$I$11),
      "Outlier",
      "Normal"))</f>
        <v>Normal</v>
      </c>
    </row>
    <row r="4889" spans="1:19">
      <c r="A4889" t="s">
        <v>10747</v>
      </c>
      <c r="B4889" s="4">
        <v>45243</v>
      </c>
      <c r="C4889" s="2">
        <v>162601.85</v>
      </c>
      <c r="D4889" t="s">
        <v>849</v>
      </c>
      <c r="E4889" t="s">
        <v>850</v>
      </c>
      <c r="F4889" t="s">
        <v>11</v>
      </c>
      <c r="G4889" t="s">
        <v>20</v>
      </c>
      <c r="H4889" t="s">
        <v>549</v>
      </c>
      <c r="J4889" t="s">
        <v>10748</v>
      </c>
      <c r="K4889" t="str">
        <f>IF(COUNTIF(Customers!A:A, H4889)&gt;0, "Valid", "Invalid")</f>
        <v>Valid</v>
      </c>
      <c r="L4889" t="str">
        <f t="shared" si="380"/>
        <v>11</v>
      </c>
      <c r="M4889" t="str">
        <f t="shared" si="381"/>
        <v>2023</v>
      </c>
      <c r="N4889">
        <f t="shared" si="382"/>
        <v>162601.85</v>
      </c>
      <c r="O4889">
        <f t="shared" si="383"/>
        <v>162601.85</v>
      </c>
      <c r="P4889" t="str">
        <f t="shared" si="384"/>
        <v/>
      </c>
      <c r="Q4889" s="48" t="str">
        <f>IF(O4889="","",
   IF(OR(O4889&lt;EDA_Outlier_Analysis!$C$10, O4889&gt;EDA_Outlier_Analysis!$C$11),
      "Outlier",
      "Normal"))</f>
        <v>Normal</v>
      </c>
      <c r="R4889" t="str">
        <f>IF(P4889="","",
   IF(OR(P4889 &lt; EDA_Outlier_Analysis!$F$7, P4889 &gt; EDA_Outlier_Analysis!$F$8),
      "Outlier",
      "Normal"))</f>
        <v/>
      </c>
      <c r="S4889" t="str">
        <f>IF(N4889="","",
   IF(OR(N4889 &lt;EDA_Outlier_Analysis!$I$10, N4889 &gt; EDA_Outlier_Analysis!$I$11),
      "Outlier",
      "Normal"))</f>
        <v>Normal</v>
      </c>
    </row>
    <row r="4890" spans="1:19">
      <c r="A4890" t="s">
        <v>10749</v>
      </c>
      <c r="B4890" s="4">
        <v>44662</v>
      </c>
      <c r="C4890" s="2">
        <v>29293.57</v>
      </c>
      <c r="D4890" t="s">
        <v>873</v>
      </c>
      <c r="E4890" t="s">
        <v>873</v>
      </c>
      <c r="F4890" t="s">
        <v>9</v>
      </c>
      <c r="G4890" t="s">
        <v>34</v>
      </c>
      <c r="J4890" t="s">
        <v>10750</v>
      </c>
      <c r="K4890" t="str">
        <f>IF(COUNTIF(Customers!A:A, H4890)&gt;0, "Valid", "Invalid")</f>
        <v>Invalid</v>
      </c>
      <c r="L4890" t="str">
        <f t="shared" si="380"/>
        <v>4</v>
      </c>
      <c r="M4890" t="str">
        <f t="shared" si="381"/>
        <v>2022</v>
      </c>
      <c r="N4890">
        <f t="shared" si="382"/>
        <v>-29293.57</v>
      </c>
      <c r="O4890" t="str">
        <f t="shared" si="383"/>
        <v/>
      </c>
      <c r="P4890" t="str">
        <f t="shared" si="384"/>
        <v/>
      </c>
      <c r="Q4890" s="48" t="str">
        <f>IF(O4890="","",
   IF(OR(O4890&lt;EDA_Outlier_Analysis!$C$10, O4890&gt;EDA_Outlier_Analysis!$C$11),
      "Outlier",
      "Normal"))</f>
        <v/>
      </c>
      <c r="R4890" t="str">
        <f>IF(P4890="","",
   IF(OR(P4890 &lt; EDA_Outlier_Analysis!$F$7, P4890 &gt; EDA_Outlier_Analysis!$F$8),
      "Outlier",
      "Normal"))</f>
        <v/>
      </c>
      <c r="S4890" t="str">
        <f>IF(N4890="","",
   IF(OR(N4890 &lt;EDA_Outlier_Analysis!$I$10, N4890 &gt; EDA_Outlier_Analysis!$I$11),
      "Outlier",
      "Normal"))</f>
        <v>Normal</v>
      </c>
    </row>
    <row r="4891" spans="1:19">
      <c r="A4891" t="s">
        <v>10751</v>
      </c>
      <c r="B4891" s="4">
        <v>44724</v>
      </c>
      <c r="C4891" s="2">
        <v>16240.14</v>
      </c>
      <c r="D4891" t="s">
        <v>873</v>
      </c>
      <c r="E4891" t="s">
        <v>873</v>
      </c>
      <c r="F4891" t="s">
        <v>11</v>
      </c>
      <c r="G4891" t="s">
        <v>34</v>
      </c>
      <c r="J4891" t="s">
        <v>10752</v>
      </c>
      <c r="K4891" t="str">
        <f>IF(COUNTIF(Customers!A:A, H4891)&gt;0, "Valid", "Invalid")</f>
        <v>Invalid</v>
      </c>
      <c r="L4891" t="str">
        <f t="shared" si="380"/>
        <v>6</v>
      </c>
      <c r="M4891" t="str">
        <f t="shared" si="381"/>
        <v>2022</v>
      </c>
      <c r="N4891">
        <f t="shared" si="382"/>
        <v>-16240.14</v>
      </c>
      <c r="O4891" t="str">
        <f t="shared" si="383"/>
        <v/>
      </c>
      <c r="P4891" t="str">
        <f t="shared" si="384"/>
        <v/>
      </c>
      <c r="Q4891" s="48" t="str">
        <f>IF(O4891="","",
   IF(OR(O4891&lt;EDA_Outlier_Analysis!$C$10, O4891&gt;EDA_Outlier_Analysis!$C$11),
      "Outlier",
      "Normal"))</f>
        <v/>
      </c>
      <c r="R4891" t="str">
        <f>IF(P4891="","",
   IF(OR(P4891 &lt; EDA_Outlier_Analysis!$F$7, P4891 &gt; EDA_Outlier_Analysis!$F$8),
      "Outlier",
      "Normal"))</f>
        <v/>
      </c>
      <c r="S4891" t="str">
        <f>IF(N4891="","",
   IF(OR(N4891 &lt;EDA_Outlier_Analysis!$I$10, N4891 &gt; EDA_Outlier_Analysis!$I$11),
      "Outlier",
      "Normal"))</f>
        <v>Normal</v>
      </c>
    </row>
    <row r="4892" spans="1:19">
      <c r="A4892" t="s">
        <v>10753</v>
      </c>
      <c r="B4892" s="4">
        <v>44607</v>
      </c>
      <c r="C4892" s="2">
        <v>22570.43</v>
      </c>
      <c r="D4892" t="s">
        <v>1345</v>
      </c>
      <c r="E4892" t="s">
        <v>1345</v>
      </c>
      <c r="F4892" t="s">
        <v>10</v>
      </c>
      <c r="G4892" t="s">
        <v>24</v>
      </c>
      <c r="J4892" t="s">
        <v>10754</v>
      </c>
      <c r="K4892" t="str">
        <f>IF(COUNTIF(Customers!A:A, H4892)&gt;0, "Valid", "Invalid")</f>
        <v>Invalid</v>
      </c>
      <c r="L4892" t="str">
        <f t="shared" si="380"/>
        <v>2</v>
      </c>
      <c r="M4892" t="str">
        <f t="shared" si="381"/>
        <v>2022</v>
      </c>
      <c r="N4892">
        <f t="shared" si="382"/>
        <v>-22570.43</v>
      </c>
      <c r="O4892" t="str">
        <f t="shared" si="383"/>
        <v/>
      </c>
      <c r="P4892" t="str">
        <f t="shared" si="384"/>
        <v/>
      </c>
      <c r="Q4892" s="48" t="str">
        <f>IF(O4892="","",
   IF(OR(O4892&lt;EDA_Outlier_Analysis!$C$10, O4892&gt;EDA_Outlier_Analysis!$C$11),
      "Outlier",
      "Normal"))</f>
        <v/>
      </c>
      <c r="R4892" t="str">
        <f>IF(P4892="","",
   IF(OR(P4892 &lt; EDA_Outlier_Analysis!$F$7, P4892 &gt; EDA_Outlier_Analysis!$F$8),
      "Outlier",
      "Normal"))</f>
        <v/>
      </c>
      <c r="S4892" t="str">
        <f>IF(N4892="","",
   IF(OR(N4892 &lt;EDA_Outlier_Analysis!$I$10, N4892 &gt; EDA_Outlier_Analysis!$I$11),
      "Outlier",
      "Normal"))</f>
        <v>Normal</v>
      </c>
    </row>
    <row r="4893" spans="1:19">
      <c r="A4893" t="s">
        <v>10755</v>
      </c>
      <c r="B4893" s="4">
        <v>44632</v>
      </c>
      <c r="C4893" s="2">
        <v>-2000</v>
      </c>
      <c r="D4893" t="s">
        <v>840</v>
      </c>
      <c r="E4893" t="s">
        <v>878</v>
      </c>
      <c r="F4893" t="s">
        <v>10</v>
      </c>
      <c r="G4893" t="s">
        <v>24</v>
      </c>
      <c r="I4893" t="s">
        <v>5493</v>
      </c>
      <c r="J4893" t="s">
        <v>10756</v>
      </c>
      <c r="K4893" t="str">
        <f>IF(COUNTIF(Customers!A:A, H4893)&gt;0, "Valid", "Invalid")</f>
        <v>Invalid</v>
      </c>
      <c r="L4893" t="str">
        <f t="shared" si="380"/>
        <v>3</v>
      </c>
      <c r="M4893" t="str">
        <f t="shared" si="381"/>
        <v>2022</v>
      </c>
      <c r="N4893">
        <f t="shared" si="382"/>
        <v>-2000</v>
      </c>
      <c r="O4893" t="str">
        <f t="shared" si="383"/>
        <v/>
      </c>
      <c r="P4893">
        <f t="shared" si="384"/>
        <v>2000</v>
      </c>
      <c r="Q4893" s="48" t="str">
        <f>IF(O4893="","",
   IF(OR(O4893&lt;EDA_Outlier_Analysis!$C$10, O4893&gt;EDA_Outlier_Analysis!$C$11),
      "Outlier",
      "Normal"))</f>
        <v/>
      </c>
      <c r="R4893" t="str">
        <f>IF(P4893="","",
   IF(OR(P4893 &lt; EDA_Outlier_Analysis!$F$7, P4893 &gt; EDA_Outlier_Analysis!$F$8),
      "Outlier",
      "Normal"))</f>
        <v>Outlier</v>
      </c>
      <c r="S4893" t="str">
        <f>IF(N4893="","",
   IF(OR(N4893 &lt;EDA_Outlier_Analysis!$I$10, N4893 &gt; EDA_Outlier_Analysis!$I$11),
      "Outlier",
      "Normal"))</f>
        <v>Normal</v>
      </c>
    </row>
    <row r="4894" spans="1:19">
      <c r="A4894" t="s">
        <v>10757</v>
      </c>
      <c r="B4894" s="4">
        <v>44777</v>
      </c>
      <c r="C4894" s="2">
        <v>143512.37</v>
      </c>
      <c r="D4894" t="s">
        <v>849</v>
      </c>
      <c r="E4894" t="s">
        <v>868</v>
      </c>
      <c r="F4894" t="s">
        <v>9</v>
      </c>
      <c r="G4894" t="s">
        <v>20</v>
      </c>
      <c r="H4894" t="s">
        <v>765</v>
      </c>
      <c r="J4894" t="s">
        <v>10758</v>
      </c>
      <c r="K4894" t="str">
        <f>IF(COUNTIF(Customers!A:A, H4894)&gt;0, "Valid", "Invalid")</f>
        <v>Valid</v>
      </c>
      <c r="L4894" t="str">
        <f t="shared" si="380"/>
        <v>8</v>
      </c>
      <c r="M4894" t="str">
        <f t="shared" si="381"/>
        <v>2022</v>
      </c>
      <c r="N4894">
        <f t="shared" si="382"/>
        <v>143512.37</v>
      </c>
      <c r="O4894">
        <f t="shared" si="383"/>
        <v>143512.37</v>
      </c>
      <c r="P4894" t="str">
        <f t="shared" si="384"/>
        <v/>
      </c>
      <c r="Q4894" s="48" t="str">
        <f>IF(O4894="","",
   IF(OR(O4894&lt;EDA_Outlier_Analysis!$C$10, O4894&gt;EDA_Outlier_Analysis!$C$11),
      "Outlier",
      "Normal"))</f>
        <v>Normal</v>
      </c>
      <c r="R4894" t="str">
        <f>IF(P4894="","",
   IF(OR(P4894 &lt; EDA_Outlier_Analysis!$F$7, P4894 &gt; EDA_Outlier_Analysis!$F$8),
      "Outlier",
      "Normal"))</f>
        <v/>
      </c>
      <c r="S4894" t="str">
        <f>IF(N4894="","",
   IF(OR(N4894 &lt;EDA_Outlier_Analysis!$I$10, N4894 &gt; EDA_Outlier_Analysis!$I$11),
      "Outlier",
      "Normal"))</f>
        <v>Normal</v>
      </c>
    </row>
    <row r="4895" spans="1:19">
      <c r="A4895" t="s">
        <v>10759</v>
      </c>
      <c r="B4895" s="4">
        <v>45259</v>
      </c>
      <c r="C4895" s="2">
        <v>-62694.3</v>
      </c>
      <c r="D4895" t="s">
        <v>840</v>
      </c>
      <c r="E4895" t="s">
        <v>841</v>
      </c>
      <c r="F4895" t="s">
        <v>9</v>
      </c>
      <c r="G4895" t="s">
        <v>20</v>
      </c>
      <c r="I4895" t="s">
        <v>1096</v>
      </c>
      <c r="J4895" t="s">
        <v>10760</v>
      </c>
      <c r="K4895" t="str">
        <f>IF(COUNTIF(Customers!A:A, H4895)&gt;0, "Valid", "Invalid")</f>
        <v>Invalid</v>
      </c>
      <c r="L4895" t="str">
        <f t="shared" si="380"/>
        <v>11</v>
      </c>
      <c r="M4895" t="str">
        <f t="shared" si="381"/>
        <v>2023</v>
      </c>
      <c r="N4895">
        <f t="shared" si="382"/>
        <v>-62694.3</v>
      </c>
      <c r="O4895" t="str">
        <f t="shared" si="383"/>
        <v/>
      </c>
      <c r="P4895">
        <f t="shared" si="384"/>
        <v>62694.3</v>
      </c>
      <c r="Q4895" s="48" t="str">
        <f>IF(O4895="","",
   IF(OR(O4895&lt;EDA_Outlier_Analysis!$C$10, O4895&gt;EDA_Outlier_Analysis!$C$11),
      "Outlier",
      "Normal"))</f>
        <v/>
      </c>
      <c r="R4895" t="str">
        <f>IF(P4895="","",
   IF(OR(P4895 &lt; EDA_Outlier_Analysis!$F$7, P4895 &gt; EDA_Outlier_Analysis!$F$8),
      "Outlier",
      "Normal"))</f>
        <v>Outlier</v>
      </c>
      <c r="S4895" t="str">
        <f>IF(N4895="","",
   IF(OR(N4895 &lt;EDA_Outlier_Analysis!$I$10, N4895 &gt; EDA_Outlier_Analysis!$I$11),
      "Outlier",
      "Normal"))</f>
        <v>Normal</v>
      </c>
    </row>
    <row r="4896" spans="1:19">
      <c r="A4896" t="s">
        <v>10761</v>
      </c>
      <c r="B4896" s="4">
        <v>44651</v>
      </c>
      <c r="C4896" s="2">
        <v>169683.86</v>
      </c>
      <c r="D4896" t="s">
        <v>849</v>
      </c>
      <c r="E4896" t="s">
        <v>853</v>
      </c>
      <c r="F4896" t="s">
        <v>11</v>
      </c>
      <c r="G4896" t="s">
        <v>24</v>
      </c>
      <c r="H4896" t="s">
        <v>555</v>
      </c>
      <c r="J4896" t="s">
        <v>10762</v>
      </c>
      <c r="K4896" t="str">
        <f>IF(COUNTIF(Customers!A:A, H4896)&gt;0, "Valid", "Invalid")</f>
        <v>Valid</v>
      </c>
      <c r="L4896" t="str">
        <f t="shared" si="380"/>
        <v>3</v>
      </c>
      <c r="M4896" t="str">
        <f t="shared" si="381"/>
        <v>2022</v>
      </c>
      <c r="N4896">
        <f t="shared" si="382"/>
        <v>169683.86</v>
      </c>
      <c r="O4896">
        <f t="shared" si="383"/>
        <v>169683.86</v>
      </c>
      <c r="P4896" t="str">
        <f t="shared" si="384"/>
        <v/>
      </c>
      <c r="Q4896" s="48" t="str">
        <f>IF(O4896="","",
   IF(OR(O4896&lt;EDA_Outlier_Analysis!$C$10, O4896&gt;EDA_Outlier_Analysis!$C$11),
      "Outlier",
      "Normal"))</f>
        <v>Normal</v>
      </c>
      <c r="R4896" t="str">
        <f>IF(P4896="","",
   IF(OR(P4896 &lt; EDA_Outlier_Analysis!$F$7, P4896 &gt; EDA_Outlier_Analysis!$F$8),
      "Outlier",
      "Normal"))</f>
        <v/>
      </c>
      <c r="S4896" t="str">
        <f>IF(N4896="","",
   IF(OR(N4896 &lt;EDA_Outlier_Analysis!$I$10, N4896 &gt; EDA_Outlier_Analysis!$I$11),
      "Outlier",
      "Normal"))</f>
        <v>Normal</v>
      </c>
    </row>
    <row r="4897" spans="1:19">
      <c r="A4897" t="s">
        <v>10763</v>
      </c>
      <c r="B4897" s="4">
        <v>45118</v>
      </c>
      <c r="C4897" s="2">
        <v>136720.04</v>
      </c>
      <c r="D4897" t="s">
        <v>849</v>
      </c>
      <c r="E4897" t="s">
        <v>850</v>
      </c>
      <c r="F4897" t="s">
        <v>10</v>
      </c>
      <c r="G4897" t="s">
        <v>31</v>
      </c>
      <c r="H4897" t="s">
        <v>159</v>
      </c>
      <c r="J4897" t="s">
        <v>10764</v>
      </c>
      <c r="K4897" t="str">
        <f>IF(COUNTIF(Customers!A:A, H4897)&gt;0, "Valid", "Invalid")</f>
        <v>Valid</v>
      </c>
      <c r="L4897" t="str">
        <f t="shared" si="380"/>
        <v>7</v>
      </c>
      <c r="M4897" t="str">
        <f t="shared" si="381"/>
        <v>2023</v>
      </c>
      <c r="N4897">
        <f t="shared" si="382"/>
        <v>136720.04</v>
      </c>
      <c r="O4897">
        <f t="shared" si="383"/>
        <v>136720.04</v>
      </c>
      <c r="P4897" t="str">
        <f t="shared" si="384"/>
        <v/>
      </c>
      <c r="Q4897" s="48" t="str">
        <f>IF(O4897="","",
   IF(OR(O4897&lt;EDA_Outlier_Analysis!$C$10, O4897&gt;EDA_Outlier_Analysis!$C$11),
      "Outlier",
      "Normal"))</f>
        <v>Normal</v>
      </c>
      <c r="R4897" t="str">
        <f>IF(P4897="","",
   IF(OR(P4897 &lt; EDA_Outlier_Analysis!$F$7, P4897 &gt; EDA_Outlier_Analysis!$F$8),
      "Outlier",
      "Normal"))</f>
        <v/>
      </c>
      <c r="S4897" t="str">
        <f>IF(N4897="","",
   IF(OR(N4897 &lt;EDA_Outlier_Analysis!$I$10, N4897 &gt; EDA_Outlier_Analysis!$I$11),
      "Outlier",
      "Normal"))</f>
        <v>Normal</v>
      </c>
    </row>
    <row r="4898" spans="1:19">
      <c r="A4898" t="s">
        <v>10765</v>
      </c>
      <c r="B4898" s="4">
        <v>44803</v>
      </c>
      <c r="C4898" s="2">
        <v>134381.13</v>
      </c>
      <c r="D4898" t="s">
        <v>849</v>
      </c>
      <c r="E4898" t="s">
        <v>853</v>
      </c>
      <c r="F4898" t="s">
        <v>11</v>
      </c>
      <c r="G4898" t="s">
        <v>20</v>
      </c>
      <c r="H4898" t="s">
        <v>735</v>
      </c>
      <c r="J4898" t="s">
        <v>10766</v>
      </c>
      <c r="K4898" t="str">
        <f>IF(COUNTIF(Customers!A:A, H4898)&gt;0, "Valid", "Invalid")</f>
        <v>Valid</v>
      </c>
      <c r="L4898" t="str">
        <f t="shared" si="380"/>
        <v>8</v>
      </c>
      <c r="M4898" t="str">
        <f t="shared" si="381"/>
        <v>2022</v>
      </c>
      <c r="N4898">
        <f t="shared" si="382"/>
        <v>134381.13</v>
      </c>
      <c r="O4898">
        <f t="shared" si="383"/>
        <v>134381.13</v>
      </c>
      <c r="P4898" t="str">
        <f t="shared" si="384"/>
        <v/>
      </c>
      <c r="Q4898" s="48" t="str">
        <f>IF(O4898="","",
   IF(OR(O4898&lt;EDA_Outlier_Analysis!$C$10, O4898&gt;EDA_Outlier_Analysis!$C$11),
      "Outlier",
      "Normal"))</f>
        <v>Normal</v>
      </c>
      <c r="R4898" t="str">
        <f>IF(P4898="","",
   IF(OR(P4898 &lt; EDA_Outlier_Analysis!$F$7, P4898 &gt; EDA_Outlier_Analysis!$F$8),
      "Outlier",
      "Normal"))</f>
        <v/>
      </c>
      <c r="S4898" t="str">
        <f>IF(N4898="","",
   IF(OR(N4898 &lt;EDA_Outlier_Analysis!$I$10, N4898 &gt; EDA_Outlier_Analysis!$I$11),
      "Outlier",
      "Normal"))</f>
        <v>Normal</v>
      </c>
    </row>
    <row r="4899" spans="1:19">
      <c r="A4899" t="s">
        <v>10767</v>
      </c>
      <c r="B4899" s="4">
        <v>45190</v>
      </c>
      <c r="C4899" s="2">
        <v>153052.78</v>
      </c>
      <c r="D4899" t="s">
        <v>849</v>
      </c>
      <c r="E4899" t="s">
        <v>868</v>
      </c>
      <c r="F4899" t="s">
        <v>10</v>
      </c>
      <c r="G4899" t="s">
        <v>34</v>
      </c>
      <c r="H4899" t="s">
        <v>251</v>
      </c>
      <c r="J4899" t="s">
        <v>10768</v>
      </c>
      <c r="K4899" t="str">
        <f>IF(COUNTIF(Customers!A:A, H4899)&gt;0, "Valid", "Invalid")</f>
        <v>Valid</v>
      </c>
      <c r="L4899" t="str">
        <f t="shared" si="380"/>
        <v>9</v>
      </c>
      <c r="M4899" t="str">
        <f t="shared" si="381"/>
        <v>2023</v>
      </c>
      <c r="N4899">
        <f t="shared" si="382"/>
        <v>153052.78</v>
      </c>
      <c r="O4899">
        <f t="shared" si="383"/>
        <v>153052.78</v>
      </c>
      <c r="P4899" t="str">
        <f t="shared" si="384"/>
        <v/>
      </c>
      <c r="Q4899" s="48" t="str">
        <f>IF(O4899="","",
   IF(OR(O4899&lt;EDA_Outlier_Analysis!$C$10, O4899&gt;EDA_Outlier_Analysis!$C$11),
      "Outlier",
      "Normal"))</f>
        <v>Normal</v>
      </c>
      <c r="R4899" t="str">
        <f>IF(P4899="","",
   IF(OR(P4899 &lt; EDA_Outlier_Analysis!$F$7, P4899 &gt; EDA_Outlier_Analysis!$F$8),
      "Outlier",
      "Normal"))</f>
        <v/>
      </c>
      <c r="S4899" t="str">
        <f>IF(N4899="","",
   IF(OR(N4899 &lt;EDA_Outlier_Analysis!$I$10, N4899 &gt; EDA_Outlier_Analysis!$I$11),
      "Outlier",
      "Normal"))</f>
        <v>Normal</v>
      </c>
    </row>
    <row r="4900" spans="1:19">
      <c r="A4900" t="s">
        <v>10769</v>
      </c>
      <c r="B4900" s="4">
        <v>45128</v>
      </c>
      <c r="C4900" s="2">
        <v>91882.66</v>
      </c>
      <c r="D4900" t="s">
        <v>849</v>
      </c>
      <c r="E4900" t="s">
        <v>853</v>
      </c>
      <c r="F4900" t="s">
        <v>11</v>
      </c>
      <c r="G4900" t="s">
        <v>34</v>
      </c>
      <c r="H4900" t="s">
        <v>163</v>
      </c>
      <c r="J4900" t="s">
        <v>10770</v>
      </c>
      <c r="K4900" t="str">
        <f>IF(COUNTIF(Customers!A:A, H4900)&gt;0, "Valid", "Invalid")</f>
        <v>Valid</v>
      </c>
      <c r="L4900" t="str">
        <f t="shared" si="380"/>
        <v>7</v>
      </c>
      <c r="M4900" t="str">
        <f t="shared" si="381"/>
        <v>2023</v>
      </c>
      <c r="N4900">
        <f t="shared" si="382"/>
        <v>91882.66</v>
      </c>
      <c r="O4900">
        <f t="shared" si="383"/>
        <v>91882.66</v>
      </c>
      <c r="P4900" t="str">
        <f t="shared" si="384"/>
        <v/>
      </c>
      <c r="Q4900" s="48" t="str">
        <f>IF(O4900="","",
   IF(OR(O4900&lt;EDA_Outlier_Analysis!$C$10, O4900&gt;EDA_Outlier_Analysis!$C$11),
      "Outlier",
      "Normal"))</f>
        <v>Normal</v>
      </c>
      <c r="R4900" t="str">
        <f>IF(P4900="","",
   IF(OR(P4900 &lt; EDA_Outlier_Analysis!$F$7, P4900 &gt; EDA_Outlier_Analysis!$F$8),
      "Outlier",
      "Normal"))</f>
        <v/>
      </c>
      <c r="S4900" t="str">
        <f>IF(N4900="","",
   IF(OR(N4900 &lt;EDA_Outlier_Analysis!$I$10, N4900 &gt; EDA_Outlier_Analysis!$I$11),
      "Outlier",
      "Normal"))</f>
        <v>Normal</v>
      </c>
    </row>
    <row r="4901" spans="1:19">
      <c r="A4901" t="s">
        <v>10771</v>
      </c>
      <c r="B4901" s="4">
        <v>44824</v>
      </c>
      <c r="C4901" s="2">
        <v>159088.43</v>
      </c>
      <c r="D4901" t="s">
        <v>849</v>
      </c>
      <c r="E4901" t="s">
        <v>868</v>
      </c>
      <c r="F4901" t="s">
        <v>9</v>
      </c>
      <c r="G4901" t="s">
        <v>24</v>
      </c>
      <c r="H4901" t="s">
        <v>305</v>
      </c>
      <c r="J4901" t="s">
        <v>10772</v>
      </c>
      <c r="K4901" t="str">
        <f>IF(COUNTIF(Customers!A:A, H4901)&gt;0, "Valid", "Invalid")</f>
        <v>Valid</v>
      </c>
      <c r="L4901" t="str">
        <f t="shared" si="380"/>
        <v>9</v>
      </c>
      <c r="M4901" t="str">
        <f t="shared" si="381"/>
        <v>2022</v>
      </c>
      <c r="N4901">
        <f t="shared" si="382"/>
        <v>159088.43</v>
      </c>
      <c r="O4901">
        <f t="shared" si="383"/>
        <v>159088.43</v>
      </c>
      <c r="P4901" t="str">
        <f t="shared" si="384"/>
        <v/>
      </c>
      <c r="Q4901" s="48" t="str">
        <f>IF(O4901="","",
   IF(OR(O4901&lt;EDA_Outlier_Analysis!$C$10, O4901&gt;EDA_Outlier_Analysis!$C$11),
      "Outlier",
      "Normal"))</f>
        <v>Normal</v>
      </c>
      <c r="R4901" t="str">
        <f>IF(P4901="","",
   IF(OR(P4901 &lt; EDA_Outlier_Analysis!$F$7, P4901 &gt; EDA_Outlier_Analysis!$F$8),
      "Outlier",
      "Normal"))</f>
        <v/>
      </c>
      <c r="S4901" t="str">
        <f>IF(N4901="","",
   IF(OR(N4901 &lt;EDA_Outlier_Analysis!$I$10, N4901 &gt; EDA_Outlier_Analysis!$I$11),
      "Outlier",
      "Normal"))</f>
        <v>Normal</v>
      </c>
    </row>
    <row r="4902" spans="1:19">
      <c r="A4902" t="s">
        <v>10773</v>
      </c>
      <c r="B4902" s="4">
        <v>45041</v>
      </c>
      <c r="C4902" s="2">
        <v>134766.35</v>
      </c>
      <c r="D4902" t="s">
        <v>849</v>
      </c>
      <c r="E4902" t="s">
        <v>850</v>
      </c>
      <c r="F4902" t="s">
        <v>9</v>
      </c>
      <c r="G4902" t="s">
        <v>34</v>
      </c>
      <c r="H4902" t="s">
        <v>491</v>
      </c>
      <c r="J4902" t="s">
        <v>10774</v>
      </c>
      <c r="K4902" t="str">
        <f>IF(COUNTIF(Customers!A:A, H4902)&gt;0, "Valid", "Invalid")</f>
        <v>Valid</v>
      </c>
      <c r="L4902" t="str">
        <f t="shared" si="380"/>
        <v>4</v>
      </c>
      <c r="M4902" t="str">
        <f t="shared" si="381"/>
        <v>2023</v>
      </c>
      <c r="N4902">
        <f t="shared" si="382"/>
        <v>134766.35</v>
      </c>
      <c r="O4902">
        <f t="shared" si="383"/>
        <v>134766.35</v>
      </c>
      <c r="P4902" t="str">
        <f t="shared" si="384"/>
        <v/>
      </c>
      <c r="Q4902" s="48" t="str">
        <f>IF(O4902="","",
   IF(OR(O4902&lt;EDA_Outlier_Analysis!$C$10, O4902&gt;EDA_Outlier_Analysis!$C$11),
      "Outlier",
      "Normal"))</f>
        <v>Normal</v>
      </c>
      <c r="R4902" t="str">
        <f>IF(P4902="","",
   IF(OR(P4902 &lt; EDA_Outlier_Analysis!$F$7, P4902 &gt; EDA_Outlier_Analysis!$F$8),
      "Outlier",
      "Normal"))</f>
        <v/>
      </c>
      <c r="S4902" t="str">
        <f>IF(N4902="","",
   IF(OR(N4902 &lt;EDA_Outlier_Analysis!$I$10, N4902 &gt; EDA_Outlier_Analysis!$I$11),
      "Outlier",
      "Normal"))</f>
        <v>Normal</v>
      </c>
    </row>
    <row r="4903" spans="1:19">
      <c r="A4903" t="s">
        <v>10775</v>
      </c>
      <c r="B4903" s="4">
        <v>44822</v>
      </c>
      <c r="C4903" s="2">
        <v>-76665.97</v>
      </c>
      <c r="D4903" t="s">
        <v>840</v>
      </c>
      <c r="E4903" t="s">
        <v>864</v>
      </c>
      <c r="F4903" t="s">
        <v>9</v>
      </c>
      <c r="G4903" t="s">
        <v>34</v>
      </c>
      <c r="I4903" t="s">
        <v>1013</v>
      </c>
      <c r="J4903" t="s">
        <v>10776</v>
      </c>
      <c r="K4903" t="str">
        <f>IF(COUNTIF(Customers!A:A, H4903)&gt;0, "Valid", "Invalid")</f>
        <v>Invalid</v>
      </c>
      <c r="L4903" t="str">
        <f t="shared" si="380"/>
        <v>9</v>
      </c>
      <c r="M4903" t="str">
        <f t="shared" si="381"/>
        <v>2022</v>
      </c>
      <c r="N4903">
        <f t="shared" si="382"/>
        <v>-76665.97</v>
      </c>
      <c r="O4903" t="str">
        <f t="shared" si="383"/>
        <v/>
      </c>
      <c r="P4903">
        <f t="shared" si="384"/>
        <v>76665.97</v>
      </c>
      <c r="Q4903" s="48" t="str">
        <f>IF(O4903="","",
   IF(OR(O4903&lt;EDA_Outlier_Analysis!$C$10, O4903&gt;EDA_Outlier_Analysis!$C$11),
      "Outlier",
      "Normal"))</f>
        <v/>
      </c>
      <c r="R4903" t="str">
        <f>IF(P4903="","",
   IF(OR(P4903 &lt; EDA_Outlier_Analysis!$F$7, P4903 &gt; EDA_Outlier_Analysis!$F$8),
      "Outlier",
      "Normal"))</f>
        <v>Outlier</v>
      </c>
      <c r="S4903" t="str">
        <f>IF(N4903="","",
   IF(OR(N4903 &lt;EDA_Outlier_Analysis!$I$10, N4903 &gt; EDA_Outlier_Analysis!$I$11),
      "Outlier",
      "Normal"))</f>
        <v>Normal</v>
      </c>
    </row>
    <row r="4904" spans="1:19">
      <c r="A4904" t="s">
        <v>10777</v>
      </c>
      <c r="B4904" s="4">
        <v>44589</v>
      </c>
      <c r="C4904" s="2">
        <v>-39545.79</v>
      </c>
      <c r="D4904" t="s">
        <v>840</v>
      </c>
      <c r="E4904" t="s">
        <v>864</v>
      </c>
      <c r="F4904" t="s">
        <v>11</v>
      </c>
      <c r="G4904" t="s">
        <v>20</v>
      </c>
      <c r="I4904" t="s">
        <v>954</v>
      </c>
      <c r="J4904" t="s">
        <v>10778</v>
      </c>
      <c r="K4904" t="str">
        <f>IF(COUNTIF(Customers!A:A, H4904)&gt;0, "Valid", "Invalid")</f>
        <v>Invalid</v>
      </c>
      <c r="L4904" t="str">
        <f t="shared" si="380"/>
        <v>1</v>
      </c>
      <c r="M4904" t="str">
        <f t="shared" si="381"/>
        <v>2022</v>
      </c>
      <c r="N4904">
        <f t="shared" si="382"/>
        <v>-39545.79</v>
      </c>
      <c r="O4904" t="str">
        <f t="shared" si="383"/>
        <v/>
      </c>
      <c r="P4904">
        <f t="shared" si="384"/>
        <v>39545.79</v>
      </c>
      <c r="Q4904" s="48" t="str">
        <f>IF(O4904="","",
   IF(OR(O4904&lt;EDA_Outlier_Analysis!$C$10, O4904&gt;EDA_Outlier_Analysis!$C$11),
      "Outlier",
      "Normal"))</f>
        <v/>
      </c>
      <c r="R4904" t="str">
        <f>IF(P4904="","",
   IF(OR(P4904 &lt; EDA_Outlier_Analysis!$F$7, P4904 &gt; EDA_Outlier_Analysis!$F$8),
      "Outlier",
      "Normal"))</f>
        <v>Normal</v>
      </c>
      <c r="S4904" t="str">
        <f>IF(N4904="","",
   IF(OR(N4904 &lt;EDA_Outlier_Analysis!$I$10, N4904 &gt; EDA_Outlier_Analysis!$I$11),
      "Outlier",
      "Normal"))</f>
        <v>Normal</v>
      </c>
    </row>
    <row r="4905" spans="1:19">
      <c r="A4905" t="s">
        <v>10779</v>
      </c>
      <c r="B4905" s="4">
        <v>44631</v>
      </c>
      <c r="C4905" s="2">
        <v>-56933.96</v>
      </c>
      <c r="D4905" t="s">
        <v>840</v>
      </c>
      <c r="E4905" t="s">
        <v>864</v>
      </c>
      <c r="F4905" t="s">
        <v>9</v>
      </c>
      <c r="G4905" t="s">
        <v>20</v>
      </c>
      <c r="I4905" t="s">
        <v>1035</v>
      </c>
      <c r="J4905" t="s">
        <v>10780</v>
      </c>
      <c r="K4905" t="str">
        <f>IF(COUNTIF(Customers!A:A, H4905)&gt;0, "Valid", "Invalid")</f>
        <v>Invalid</v>
      </c>
      <c r="L4905" t="str">
        <f t="shared" si="380"/>
        <v>3</v>
      </c>
      <c r="M4905" t="str">
        <f t="shared" si="381"/>
        <v>2022</v>
      </c>
      <c r="N4905">
        <f t="shared" si="382"/>
        <v>-56933.96</v>
      </c>
      <c r="O4905" t="str">
        <f t="shared" si="383"/>
        <v/>
      </c>
      <c r="P4905">
        <f t="shared" si="384"/>
        <v>56933.96</v>
      </c>
      <c r="Q4905" s="48" t="str">
        <f>IF(O4905="","",
   IF(OR(O4905&lt;EDA_Outlier_Analysis!$C$10, O4905&gt;EDA_Outlier_Analysis!$C$11),
      "Outlier",
      "Normal"))</f>
        <v/>
      </c>
      <c r="R4905" t="str">
        <f>IF(P4905="","",
   IF(OR(P4905 &lt; EDA_Outlier_Analysis!$F$7, P4905 &gt; EDA_Outlier_Analysis!$F$8),
      "Outlier",
      "Normal"))</f>
        <v>Outlier</v>
      </c>
      <c r="S4905" t="str">
        <f>IF(N4905="","",
   IF(OR(N4905 &lt;EDA_Outlier_Analysis!$I$10, N4905 &gt; EDA_Outlier_Analysis!$I$11),
      "Outlier",
      "Normal"))</f>
        <v>Normal</v>
      </c>
    </row>
    <row r="4906" spans="1:19">
      <c r="A4906" t="s">
        <v>10781</v>
      </c>
      <c r="B4906" s="4">
        <v>45112</v>
      </c>
      <c r="C4906" s="2">
        <v>77658.960000000006</v>
      </c>
      <c r="D4906" t="s">
        <v>849</v>
      </c>
      <c r="E4906" t="s">
        <v>853</v>
      </c>
      <c r="F4906" t="s">
        <v>10</v>
      </c>
      <c r="G4906" t="s">
        <v>20</v>
      </c>
      <c r="H4906" t="s">
        <v>529</v>
      </c>
      <c r="J4906" t="s">
        <v>10782</v>
      </c>
      <c r="K4906" t="str">
        <f>IF(COUNTIF(Customers!A:A, H4906)&gt;0, "Valid", "Invalid")</f>
        <v>Valid</v>
      </c>
      <c r="L4906" t="str">
        <f t="shared" si="380"/>
        <v>7</v>
      </c>
      <c r="M4906" t="str">
        <f t="shared" si="381"/>
        <v>2023</v>
      </c>
      <c r="N4906">
        <f t="shared" si="382"/>
        <v>77658.960000000006</v>
      </c>
      <c r="O4906">
        <f t="shared" si="383"/>
        <v>77658.960000000006</v>
      </c>
      <c r="P4906" t="str">
        <f t="shared" si="384"/>
        <v/>
      </c>
      <c r="Q4906" s="48" t="str">
        <f>IF(O4906="","",
   IF(OR(O4906&lt;EDA_Outlier_Analysis!$C$10, O4906&gt;EDA_Outlier_Analysis!$C$11),
      "Outlier",
      "Normal"))</f>
        <v>Normal</v>
      </c>
      <c r="R4906" t="str">
        <f>IF(P4906="","",
   IF(OR(P4906 &lt; EDA_Outlier_Analysis!$F$7, P4906 &gt; EDA_Outlier_Analysis!$F$8),
      "Outlier",
      "Normal"))</f>
        <v/>
      </c>
      <c r="S4906" t="str">
        <f>IF(N4906="","",
   IF(OR(N4906 &lt;EDA_Outlier_Analysis!$I$10, N4906 &gt; EDA_Outlier_Analysis!$I$11),
      "Outlier",
      "Normal"))</f>
        <v>Normal</v>
      </c>
    </row>
    <row r="4907" spans="1:19">
      <c r="A4907" t="s">
        <v>10783</v>
      </c>
      <c r="B4907" s="4">
        <v>45038</v>
      </c>
      <c r="C4907" s="2">
        <v>-66145.820000000007</v>
      </c>
      <c r="D4907" t="s">
        <v>840</v>
      </c>
      <c r="E4907" t="s">
        <v>905</v>
      </c>
      <c r="F4907" t="s">
        <v>10</v>
      </c>
      <c r="G4907" t="s">
        <v>20</v>
      </c>
      <c r="I4907" t="s">
        <v>2391</v>
      </c>
      <c r="J4907" t="s">
        <v>10784</v>
      </c>
      <c r="K4907" t="str">
        <f>IF(COUNTIF(Customers!A:A, H4907)&gt;0, "Valid", "Invalid")</f>
        <v>Invalid</v>
      </c>
      <c r="L4907" t="str">
        <f t="shared" si="380"/>
        <v>4</v>
      </c>
      <c r="M4907" t="str">
        <f t="shared" si="381"/>
        <v>2023</v>
      </c>
      <c r="N4907">
        <f t="shared" si="382"/>
        <v>-66145.820000000007</v>
      </c>
      <c r="O4907" t="str">
        <f t="shared" si="383"/>
        <v/>
      </c>
      <c r="P4907">
        <f t="shared" si="384"/>
        <v>66145.820000000007</v>
      </c>
      <c r="Q4907" s="48" t="str">
        <f>IF(O4907="","",
   IF(OR(O4907&lt;EDA_Outlier_Analysis!$C$10, O4907&gt;EDA_Outlier_Analysis!$C$11),
      "Outlier",
      "Normal"))</f>
        <v/>
      </c>
      <c r="R4907" t="str">
        <f>IF(P4907="","",
   IF(OR(P4907 &lt; EDA_Outlier_Analysis!$F$7, P4907 &gt; EDA_Outlier_Analysis!$F$8),
      "Outlier",
      "Normal"))</f>
        <v>Outlier</v>
      </c>
      <c r="S4907" t="str">
        <f>IF(N4907="","",
   IF(OR(N4907 &lt;EDA_Outlier_Analysis!$I$10, N4907 &gt; EDA_Outlier_Analysis!$I$11),
      "Outlier",
      "Normal"))</f>
        <v>Normal</v>
      </c>
    </row>
    <row r="4908" spans="1:19">
      <c r="A4908" t="s">
        <v>10785</v>
      </c>
      <c r="B4908" s="4">
        <v>44851</v>
      </c>
      <c r="C4908" s="2">
        <v>149556.76999999999</v>
      </c>
      <c r="D4908" t="s">
        <v>849</v>
      </c>
      <c r="E4908" t="s">
        <v>868</v>
      </c>
      <c r="F4908" t="s">
        <v>10</v>
      </c>
      <c r="G4908" t="s">
        <v>20</v>
      </c>
      <c r="H4908" t="s">
        <v>649</v>
      </c>
      <c r="J4908" t="s">
        <v>10786</v>
      </c>
      <c r="K4908" t="str">
        <f>IF(COUNTIF(Customers!A:A, H4908)&gt;0, "Valid", "Invalid")</f>
        <v>Valid</v>
      </c>
      <c r="L4908" t="str">
        <f t="shared" si="380"/>
        <v>10</v>
      </c>
      <c r="M4908" t="str">
        <f t="shared" si="381"/>
        <v>2022</v>
      </c>
      <c r="N4908">
        <f t="shared" si="382"/>
        <v>149556.76999999999</v>
      </c>
      <c r="O4908">
        <f t="shared" si="383"/>
        <v>149556.76999999999</v>
      </c>
      <c r="P4908" t="str">
        <f t="shared" si="384"/>
        <v/>
      </c>
      <c r="Q4908" s="48" t="str">
        <f>IF(O4908="","",
   IF(OR(O4908&lt;EDA_Outlier_Analysis!$C$10, O4908&gt;EDA_Outlier_Analysis!$C$11),
      "Outlier",
      "Normal"))</f>
        <v>Normal</v>
      </c>
      <c r="R4908" t="str">
        <f>IF(P4908="","",
   IF(OR(P4908 &lt; EDA_Outlier_Analysis!$F$7, P4908 &gt; EDA_Outlier_Analysis!$F$8),
      "Outlier",
      "Normal"))</f>
        <v/>
      </c>
      <c r="S4908" t="str">
        <f>IF(N4908="","",
   IF(OR(N4908 &lt;EDA_Outlier_Analysis!$I$10, N4908 &gt; EDA_Outlier_Analysis!$I$11),
      "Outlier",
      "Normal"))</f>
        <v>Normal</v>
      </c>
    </row>
    <row r="4909" spans="1:19">
      <c r="A4909" t="s">
        <v>10787</v>
      </c>
      <c r="B4909" s="4">
        <v>45076</v>
      </c>
      <c r="C4909" s="2">
        <v>-53333.19</v>
      </c>
      <c r="D4909" t="s">
        <v>840</v>
      </c>
      <c r="E4909" t="s">
        <v>905</v>
      </c>
      <c r="F4909" t="s">
        <v>10</v>
      </c>
      <c r="G4909" t="s">
        <v>24</v>
      </c>
      <c r="I4909" t="s">
        <v>1415</v>
      </c>
      <c r="J4909" t="s">
        <v>10788</v>
      </c>
      <c r="K4909" t="str">
        <f>IF(COUNTIF(Customers!A:A, H4909)&gt;0, "Valid", "Invalid")</f>
        <v>Invalid</v>
      </c>
      <c r="L4909" t="str">
        <f t="shared" si="380"/>
        <v>5</v>
      </c>
      <c r="M4909" t="str">
        <f t="shared" si="381"/>
        <v>2023</v>
      </c>
      <c r="N4909">
        <f t="shared" si="382"/>
        <v>-53333.19</v>
      </c>
      <c r="O4909" t="str">
        <f t="shared" si="383"/>
        <v/>
      </c>
      <c r="P4909">
        <f t="shared" si="384"/>
        <v>53333.19</v>
      </c>
      <c r="Q4909" s="48" t="str">
        <f>IF(O4909="","",
   IF(OR(O4909&lt;EDA_Outlier_Analysis!$C$10, O4909&gt;EDA_Outlier_Analysis!$C$11),
      "Outlier",
      "Normal"))</f>
        <v/>
      </c>
      <c r="R4909" t="str">
        <f>IF(P4909="","",
   IF(OR(P4909 &lt; EDA_Outlier_Analysis!$F$7, P4909 &gt; EDA_Outlier_Analysis!$F$8),
      "Outlier",
      "Normal"))</f>
        <v>Normal</v>
      </c>
      <c r="S4909" t="str">
        <f>IF(N4909="","",
   IF(OR(N4909 &lt;EDA_Outlier_Analysis!$I$10, N4909 &gt; EDA_Outlier_Analysis!$I$11),
      "Outlier",
      "Normal"))</f>
        <v>Normal</v>
      </c>
    </row>
    <row r="4910" spans="1:19">
      <c r="A4910" t="s">
        <v>10789</v>
      </c>
      <c r="B4910" s="4">
        <v>44905</v>
      </c>
      <c r="C4910" s="2">
        <v>-43666.52</v>
      </c>
      <c r="D4910" t="s">
        <v>840</v>
      </c>
      <c r="E4910" t="s">
        <v>864</v>
      </c>
      <c r="F4910" t="s">
        <v>11</v>
      </c>
      <c r="G4910" t="s">
        <v>24</v>
      </c>
      <c r="I4910" t="s">
        <v>987</v>
      </c>
      <c r="J4910" t="s">
        <v>10790</v>
      </c>
      <c r="K4910" t="str">
        <f>IF(COUNTIF(Customers!A:A, H4910)&gt;0, "Valid", "Invalid")</f>
        <v>Invalid</v>
      </c>
      <c r="L4910" t="str">
        <f t="shared" si="380"/>
        <v>12</v>
      </c>
      <c r="M4910" t="str">
        <f t="shared" si="381"/>
        <v>2022</v>
      </c>
      <c r="N4910">
        <f t="shared" si="382"/>
        <v>-43666.52</v>
      </c>
      <c r="O4910" t="str">
        <f t="shared" si="383"/>
        <v/>
      </c>
      <c r="P4910">
        <f t="shared" si="384"/>
        <v>43666.52</v>
      </c>
      <c r="Q4910" s="48" t="str">
        <f>IF(O4910="","",
   IF(OR(O4910&lt;EDA_Outlier_Analysis!$C$10, O4910&gt;EDA_Outlier_Analysis!$C$11),
      "Outlier",
      "Normal"))</f>
        <v/>
      </c>
      <c r="R4910" t="str">
        <f>IF(P4910="","",
   IF(OR(P4910 &lt; EDA_Outlier_Analysis!$F$7, P4910 &gt; EDA_Outlier_Analysis!$F$8),
      "Outlier",
      "Normal"))</f>
        <v>Normal</v>
      </c>
      <c r="S4910" t="str">
        <f>IF(N4910="","",
   IF(OR(N4910 &lt;EDA_Outlier_Analysis!$I$10, N4910 &gt; EDA_Outlier_Analysis!$I$11),
      "Outlier",
      "Normal"))</f>
        <v>Normal</v>
      </c>
    </row>
    <row r="4911" spans="1:19">
      <c r="A4911" t="s">
        <v>10791</v>
      </c>
      <c r="B4911" s="4">
        <v>44789</v>
      </c>
      <c r="C4911" s="2">
        <v>184951.36</v>
      </c>
      <c r="D4911" t="s">
        <v>849</v>
      </c>
      <c r="E4911" t="s">
        <v>868</v>
      </c>
      <c r="F4911" t="s">
        <v>10</v>
      </c>
      <c r="G4911" t="s">
        <v>31</v>
      </c>
      <c r="H4911" t="s">
        <v>645</v>
      </c>
      <c r="J4911" t="s">
        <v>10792</v>
      </c>
      <c r="K4911" t="str">
        <f>IF(COUNTIF(Customers!A:A, H4911)&gt;0, "Valid", "Invalid")</f>
        <v>Valid</v>
      </c>
      <c r="L4911" t="str">
        <f t="shared" si="380"/>
        <v>8</v>
      </c>
      <c r="M4911" t="str">
        <f t="shared" si="381"/>
        <v>2022</v>
      </c>
      <c r="N4911">
        <f t="shared" si="382"/>
        <v>184951.36</v>
      </c>
      <c r="O4911">
        <f t="shared" si="383"/>
        <v>184951.36</v>
      </c>
      <c r="P4911" t="str">
        <f t="shared" si="384"/>
        <v/>
      </c>
      <c r="Q4911" s="48" t="str">
        <f>IF(O4911="","",
   IF(OR(O4911&lt;EDA_Outlier_Analysis!$C$10, O4911&gt;EDA_Outlier_Analysis!$C$11),
      "Outlier",
      "Normal"))</f>
        <v>Normal</v>
      </c>
      <c r="R4911" t="str">
        <f>IF(P4911="","",
   IF(OR(P4911 &lt; EDA_Outlier_Analysis!$F$7, P4911 &gt; EDA_Outlier_Analysis!$F$8),
      "Outlier",
      "Normal"))</f>
        <v/>
      </c>
      <c r="S4911" t="str">
        <f>IF(N4911="","",
   IF(OR(N4911 &lt;EDA_Outlier_Analysis!$I$10, N4911 &gt; EDA_Outlier_Analysis!$I$11),
      "Outlier",
      "Normal"))</f>
        <v>Normal</v>
      </c>
    </row>
    <row r="4912" spans="1:19">
      <c r="A4912" t="s">
        <v>10793</v>
      </c>
      <c r="B4912" s="4">
        <v>45016</v>
      </c>
      <c r="C4912" s="2">
        <v>148811.53</v>
      </c>
      <c r="D4912" t="s">
        <v>849</v>
      </c>
      <c r="E4912" t="s">
        <v>868</v>
      </c>
      <c r="F4912" t="s">
        <v>10</v>
      </c>
      <c r="G4912" t="s">
        <v>24</v>
      </c>
      <c r="H4912" t="s">
        <v>55</v>
      </c>
      <c r="J4912" t="s">
        <v>10794</v>
      </c>
      <c r="K4912" t="str">
        <f>IF(COUNTIF(Customers!A:A, H4912)&gt;0, "Valid", "Invalid")</f>
        <v>Valid</v>
      </c>
      <c r="L4912" t="str">
        <f t="shared" si="380"/>
        <v>3</v>
      </c>
      <c r="M4912" t="str">
        <f t="shared" si="381"/>
        <v>2023</v>
      </c>
      <c r="N4912">
        <f t="shared" si="382"/>
        <v>148811.53</v>
      </c>
      <c r="O4912">
        <f t="shared" si="383"/>
        <v>148811.53</v>
      </c>
      <c r="P4912" t="str">
        <f t="shared" si="384"/>
        <v/>
      </c>
      <c r="Q4912" s="48" t="str">
        <f>IF(O4912="","",
   IF(OR(O4912&lt;EDA_Outlier_Analysis!$C$10, O4912&gt;EDA_Outlier_Analysis!$C$11),
      "Outlier",
      "Normal"))</f>
        <v>Normal</v>
      </c>
      <c r="R4912" t="str">
        <f>IF(P4912="","",
   IF(OR(P4912 &lt; EDA_Outlier_Analysis!$F$7, P4912 &gt; EDA_Outlier_Analysis!$F$8),
      "Outlier",
      "Normal"))</f>
        <v/>
      </c>
      <c r="S4912" t="str">
        <f>IF(N4912="","",
   IF(OR(N4912 &lt;EDA_Outlier_Analysis!$I$10, N4912 &gt; EDA_Outlier_Analysis!$I$11),
      "Outlier",
      "Normal"))</f>
        <v>Normal</v>
      </c>
    </row>
    <row r="4913" spans="1:19">
      <c r="A4913" t="s">
        <v>10795</v>
      </c>
      <c r="B4913" s="4">
        <v>45125</v>
      </c>
      <c r="C4913" s="2">
        <v>-2000</v>
      </c>
      <c r="D4913" t="s">
        <v>840</v>
      </c>
      <c r="E4913" t="s">
        <v>841</v>
      </c>
      <c r="F4913" t="s">
        <v>10</v>
      </c>
      <c r="G4913" t="s">
        <v>20</v>
      </c>
      <c r="I4913" t="s">
        <v>1585</v>
      </c>
      <c r="J4913" t="s">
        <v>10796</v>
      </c>
      <c r="K4913" t="str">
        <f>IF(COUNTIF(Customers!A:A, H4913)&gt;0, "Valid", "Invalid")</f>
        <v>Invalid</v>
      </c>
      <c r="L4913" t="str">
        <f t="shared" si="380"/>
        <v>7</v>
      </c>
      <c r="M4913" t="str">
        <f t="shared" si="381"/>
        <v>2023</v>
      </c>
      <c r="N4913">
        <f t="shared" si="382"/>
        <v>-2000</v>
      </c>
      <c r="O4913" t="str">
        <f t="shared" si="383"/>
        <v/>
      </c>
      <c r="P4913">
        <f t="shared" si="384"/>
        <v>2000</v>
      </c>
      <c r="Q4913" s="48" t="str">
        <f>IF(O4913="","",
   IF(OR(O4913&lt;EDA_Outlier_Analysis!$C$10, O4913&gt;EDA_Outlier_Analysis!$C$11),
      "Outlier",
      "Normal"))</f>
        <v/>
      </c>
      <c r="R4913" t="str">
        <f>IF(P4913="","",
   IF(OR(P4913 &lt; EDA_Outlier_Analysis!$F$7, P4913 &gt; EDA_Outlier_Analysis!$F$8),
      "Outlier",
      "Normal"))</f>
        <v>Outlier</v>
      </c>
      <c r="S4913" t="str">
        <f>IF(N4913="","",
   IF(OR(N4913 &lt;EDA_Outlier_Analysis!$I$10, N4913 &gt; EDA_Outlier_Analysis!$I$11),
      "Outlier",
      "Normal"))</f>
        <v>Normal</v>
      </c>
    </row>
    <row r="4914" spans="1:19">
      <c r="A4914" t="s">
        <v>10797</v>
      </c>
      <c r="B4914" s="4">
        <v>44701</v>
      </c>
      <c r="C4914" s="2">
        <v>78214.81</v>
      </c>
      <c r="D4914" t="s">
        <v>849</v>
      </c>
      <c r="E4914" t="s">
        <v>868</v>
      </c>
      <c r="F4914" t="s">
        <v>11</v>
      </c>
      <c r="G4914" t="s">
        <v>34</v>
      </c>
      <c r="H4914" t="s">
        <v>65</v>
      </c>
      <c r="J4914" t="s">
        <v>10798</v>
      </c>
      <c r="K4914" t="str">
        <f>IF(COUNTIF(Customers!A:A, H4914)&gt;0, "Valid", "Invalid")</f>
        <v>Valid</v>
      </c>
      <c r="L4914" t="str">
        <f t="shared" si="380"/>
        <v>5</v>
      </c>
      <c r="M4914" t="str">
        <f t="shared" si="381"/>
        <v>2022</v>
      </c>
      <c r="N4914">
        <f t="shared" si="382"/>
        <v>78214.81</v>
      </c>
      <c r="O4914">
        <f t="shared" si="383"/>
        <v>78214.81</v>
      </c>
      <c r="P4914" t="str">
        <f t="shared" si="384"/>
        <v/>
      </c>
      <c r="Q4914" s="48" t="str">
        <f>IF(O4914="","",
   IF(OR(O4914&lt;EDA_Outlier_Analysis!$C$10, O4914&gt;EDA_Outlier_Analysis!$C$11),
      "Outlier",
      "Normal"))</f>
        <v>Normal</v>
      </c>
      <c r="R4914" t="str">
        <f>IF(P4914="","",
   IF(OR(P4914 &lt; EDA_Outlier_Analysis!$F$7, P4914 &gt; EDA_Outlier_Analysis!$F$8),
      "Outlier",
      "Normal"))</f>
        <v/>
      </c>
      <c r="S4914" t="str">
        <f>IF(N4914="","",
   IF(OR(N4914 &lt;EDA_Outlier_Analysis!$I$10, N4914 &gt; EDA_Outlier_Analysis!$I$11),
      "Outlier",
      "Normal"))</f>
        <v>Normal</v>
      </c>
    </row>
    <row r="4915" spans="1:19">
      <c r="A4915" t="s">
        <v>10799</v>
      </c>
      <c r="B4915" s="4">
        <v>45098</v>
      </c>
      <c r="C4915" s="2">
        <v>-68114.28</v>
      </c>
      <c r="D4915" t="s">
        <v>840</v>
      </c>
      <c r="E4915" t="s">
        <v>905</v>
      </c>
      <c r="F4915" t="s">
        <v>11</v>
      </c>
      <c r="G4915" t="s">
        <v>24</v>
      </c>
      <c r="I4915" t="s">
        <v>1167</v>
      </c>
      <c r="J4915" t="s">
        <v>10800</v>
      </c>
      <c r="K4915" t="str">
        <f>IF(COUNTIF(Customers!A:A, H4915)&gt;0, "Valid", "Invalid")</f>
        <v>Invalid</v>
      </c>
      <c r="L4915" t="str">
        <f t="shared" si="380"/>
        <v>6</v>
      </c>
      <c r="M4915" t="str">
        <f t="shared" si="381"/>
        <v>2023</v>
      </c>
      <c r="N4915">
        <f t="shared" si="382"/>
        <v>-68114.28</v>
      </c>
      <c r="O4915" t="str">
        <f t="shared" si="383"/>
        <v/>
      </c>
      <c r="P4915">
        <f t="shared" si="384"/>
        <v>68114.28</v>
      </c>
      <c r="Q4915" s="48" t="str">
        <f>IF(O4915="","",
   IF(OR(O4915&lt;EDA_Outlier_Analysis!$C$10, O4915&gt;EDA_Outlier_Analysis!$C$11),
      "Outlier",
      "Normal"))</f>
        <v/>
      </c>
      <c r="R4915" t="str">
        <f>IF(P4915="","",
   IF(OR(P4915 &lt; EDA_Outlier_Analysis!$F$7, P4915 &gt; EDA_Outlier_Analysis!$F$8),
      "Outlier",
      "Normal"))</f>
        <v>Outlier</v>
      </c>
      <c r="S4915" t="str">
        <f>IF(N4915="","",
   IF(OR(N4915 &lt;EDA_Outlier_Analysis!$I$10, N4915 &gt; EDA_Outlier_Analysis!$I$11),
      "Outlier",
      "Normal"))</f>
        <v>Normal</v>
      </c>
    </row>
    <row r="4916" spans="1:19">
      <c r="A4916" t="s">
        <v>10801</v>
      </c>
      <c r="B4916" s="4">
        <v>45116</v>
      </c>
      <c r="C4916" s="2">
        <v>124277.94</v>
      </c>
      <c r="D4916" t="s">
        <v>849</v>
      </c>
      <c r="E4916" t="s">
        <v>853</v>
      </c>
      <c r="F4916" t="s">
        <v>9</v>
      </c>
      <c r="G4916" t="s">
        <v>34</v>
      </c>
      <c r="H4916" t="s">
        <v>217</v>
      </c>
      <c r="J4916" t="s">
        <v>10802</v>
      </c>
      <c r="K4916" t="str">
        <f>IF(COUNTIF(Customers!A:A, H4916)&gt;0, "Valid", "Invalid")</f>
        <v>Valid</v>
      </c>
      <c r="L4916" t="str">
        <f t="shared" si="380"/>
        <v>7</v>
      </c>
      <c r="M4916" t="str">
        <f t="shared" si="381"/>
        <v>2023</v>
      </c>
      <c r="N4916">
        <f t="shared" si="382"/>
        <v>124277.94</v>
      </c>
      <c r="O4916">
        <f t="shared" si="383"/>
        <v>124277.94</v>
      </c>
      <c r="P4916" t="str">
        <f t="shared" si="384"/>
        <v/>
      </c>
      <c r="Q4916" s="48" t="str">
        <f>IF(O4916="","",
   IF(OR(O4916&lt;EDA_Outlier_Analysis!$C$10, O4916&gt;EDA_Outlier_Analysis!$C$11),
      "Outlier",
      "Normal"))</f>
        <v>Normal</v>
      </c>
      <c r="R4916" t="str">
        <f>IF(P4916="","",
   IF(OR(P4916 &lt; EDA_Outlier_Analysis!$F$7, P4916 &gt; EDA_Outlier_Analysis!$F$8),
      "Outlier",
      "Normal"))</f>
        <v/>
      </c>
      <c r="S4916" t="str">
        <f>IF(N4916="","",
   IF(OR(N4916 &lt;EDA_Outlier_Analysis!$I$10, N4916 &gt; EDA_Outlier_Analysis!$I$11),
      "Outlier",
      "Normal"))</f>
        <v>Normal</v>
      </c>
    </row>
    <row r="4917" spans="1:19">
      <c r="A4917" t="s">
        <v>10803</v>
      </c>
      <c r="B4917" s="4">
        <v>45218</v>
      </c>
      <c r="C4917" s="2">
        <v>-39843.69</v>
      </c>
      <c r="D4917" t="s">
        <v>840</v>
      </c>
      <c r="E4917" t="s">
        <v>841</v>
      </c>
      <c r="F4917" t="s">
        <v>11</v>
      </c>
      <c r="G4917" t="s">
        <v>31</v>
      </c>
      <c r="I4917" t="s">
        <v>1585</v>
      </c>
      <c r="J4917" t="s">
        <v>10804</v>
      </c>
      <c r="K4917" t="str">
        <f>IF(COUNTIF(Customers!A:A, H4917)&gt;0, "Valid", "Invalid")</f>
        <v>Invalid</v>
      </c>
      <c r="L4917" t="str">
        <f t="shared" si="380"/>
        <v>10</v>
      </c>
      <c r="M4917" t="str">
        <f t="shared" si="381"/>
        <v>2023</v>
      </c>
      <c r="N4917">
        <f t="shared" si="382"/>
        <v>-39843.69</v>
      </c>
      <c r="O4917" t="str">
        <f t="shared" si="383"/>
        <v/>
      </c>
      <c r="P4917">
        <f t="shared" si="384"/>
        <v>39843.69</v>
      </c>
      <c r="Q4917" s="48" t="str">
        <f>IF(O4917="","",
   IF(OR(O4917&lt;EDA_Outlier_Analysis!$C$10, O4917&gt;EDA_Outlier_Analysis!$C$11),
      "Outlier",
      "Normal"))</f>
        <v/>
      </c>
      <c r="R4917" t="str">
        <f>IF(P4917="","",
   IF(OR(P4917 &lt; EDA_Outlier_Analysis!$F$7, P4917 &gt; EDA_Outlier_Analysis!$F$8),
      "Outlier",
      "Normal"))</f>
        <v>Normal</v>
      </c>
      <c r="S4917" t="str">
        <f>IF(N4917="","",
   IF(OR(N4917 &lt;EDA_Outlier_Analysis!$I$10, N4917 &gt; EDA_Outlier_Analysis!$I$11),
      "Outlier",
      "Normal"))</f>
        <v>Normal</v>
      </c>
    </row>
    <row r="4918" spans="1:19">
      <c r="A4918" t="s">
        <v>10805</v>
      </c>
      <c r="B4918" s="4">
        <v>44941</v>
      </c>
      <c r="C4918" s="2">
        <v>88897.95</v>
      </c>
      <c r="D4918" t="s">
        <v>849</v>
      </c>
      <c r="E4918" t="s">
        <v>853</v>
      </c>
      <c r="F4918" t="s">
        <v>10</v>
      </c>
      <c r="G4918" t="s">
        <v>20</v>
      </c>
      <c r="H4918" t="s">
        <v>61</v>
      </c>
      <c r="J4918" t="s">
        <v>10806</v>
      </c>
      <c r="K4918" t="str">
        <f>IF(COUNTIF(Customers!A:A, H4918)&gt;0, "Valid", "Invalid")</f>
        <v>Valid</v>
      </c>
      <c r="L4918" t="str">
        <f t="shared" si="380"/>
        <v>1</v>
      </c>
      <c r="M4918" t="str">
        <f t="shared" si="381"/>
        <v>2023</v>
      </c>
      <c r="N4918">
        <f t="shared" si="382"/>
        <v>88897.95</v>
      </c>
      <c r="O4918">
        <f t="shared" si="383"/>
        <v>88897.95</v>
      </c>
      <c r="P4918" t="str">
        <f t="shared" si="384"/>
        <v/>
      </c>
      <c r="Q4918" s="48" t="str">
        <f>IF(O4918="","",
   IF(OR(O4918&lt;EDA_Outlier_Analysis!$C$10, O4918&gt;EDA_Outlier_Analysis!$C$11),
      "Outlier",
      "Normal"))</f>
        <v>Normal</v>
      </c>
      <c r="R4918" t="str">
        <f>IF(P4918="","",
   IF(OR(P4918 &lt; EDA_Outlier_Analysis!$F$7, P4918 &gt; EDA_Outlier_Analysis!$F$8),
      "Outlier",
      "Normal"))</f>
        <v/>
      </c>
      <c r="S4918" t="str">
        <f>IF(N4918="","",
   IF(OR(N4918 &lt;EDA_Outlier_Analysis!$I$10, N4918 &gt; EDA_Outlier_Analysis!$I$11),
      "Outlier",
      "Normal"))</f>
        <v>Normal</v>
      </c>
    </row>
    <row r="4919" spans="1:19">
      <c r="A4919" t="s">
        <v>10807</v>
      </c>
      <c r="B4919" s="4">
        <v>44902</v>
      </c>
      <c r="C4919" s="2">
        <v>228385.04</v>
      </c>
      <c r="D4919" t="s">
        <v>849</v>
      </c>
      <c r="E4919" t="s">
        <v>853</v>
      </c>
      <c r="F4919" t="s">
        <v>9</v>
      </c>
      <c r="G4919" t="s">
        <v>24</v>
      </c>
      <c r="H4919" t="s">
        <v>567</v>
      </c>
      <c r="J4919" t="s">
        <v>10808</v>
      </c>
      <c r="K4919" t="str">
        <f>IF(COUNTIF(Customers!A:A, H4919)&gt;0, "Valid", "Invalid")</f>
        <v>Valid</v>
      </c>
      <c r="L4919" t="str">
        <f t="shared" si="380"/>
        <v>12</v>
      </c>
      <c r="M4919" t="str">
        <f t="shared" si="381"/>
        <v>2022</v>
      </c>
      <c r="N4919">
        <f t="shared" si="382"/>
        <v>228385.04</v>
      </c>
      <c r="O4919">
        <f t="shared" si="383"/>
        <v>228385.04</v>
      </c>
      <c r="P4919" t="str">
        <f t="shared" si="384"/>
        <v/>
      </c>
      <c r="Q4919" s="48" t="str">
        <f>IF(O4919="","",
   IF(OR(O4919&lt;EDA_Outlier_Analysis!$C$10, O4919&gt;EDA_Outlier_Analysis!$C$11),
      "Outlier",
      "Normal"))</f>
        <v>Normal</v>
      </c>
      <c r="R4919" t="str">
        <f>IF(P4919="","",
   IF(OR(P4919 &lt; EDA_Outlier_Analysis!$F$7, P4919 &gt; EDA_Outlier_Analysis!$F$8),
      "Outlier",
      "Normal"))</f>
        <v/>
      </c>
      <c r="S4919" t="str">
        <f>IF(N4919="","",
   IF(OR(N4919 &lt;EDA_Outlier_Analysis!$I$10, N4919 &gt; EDA_Outlier_Analysis!$I$11),
      "Outlier",
      "Normal"))</f>
        <v>Normal</v>
      </c>
    </row>
    <row r="4920" spans="1:19">
      <c r="A4920" t="s">
        <v>10809</v>
      </c>
      <c r="B4920" s="4">
        <v>45033</v>
      </c>
      <c r="C4920" s="2">
        <v>90152.39</v>
      </c>
      <c r="D4920" t="s">
        <v>849</v>
      </c>
      <c r="E4920" t="s">
        <v>850</v>
      </c>
      <c r="F4920" t="s">
        <v>11</v>
      </c>
      <c r="G4920" t="s">
        <v>24</v>
      </c>
      <c r="H4920" t="s">
        <v>333</v>
      </c>
      <c r="J4920" t="s">
        <v>10810</v>
      </c>
      <c r="K4920" t="str">
        <f>IF(COUNTIF(Customers!A:A, H4920)&gt;0, "Valid", "Invalid")</f>
        <v>Valid</v>
      </c>
      <c r="L4920" t="str">
        <f t="shared" si="380"/>
        <v>4</v>
      </c>
      <c r="M4920" t="str">
        <f t="shared" si="381"/>
        <v>2023</v>
      </c>
      <c r="N4920">
        <f t="shared" si="382"/>
        <v>90152.39</v>
      </c>
      <c r="O4920">
        <f t="shared" si="383"/>
        <v>90152.39</v>
      </c>
      <c r="P4920" t="str">
        <f t="shared" si="384"/>
        <v/>
      </c>
      <c r="Q4920" s="48" t="str">
        <f>IF(O4920="","",
   IF(OR(O4920&lt;EDA_Outlier_Analysis!$C$10, O4920&gt;EDA_Outlier_Analysis!$C$11),
      "Outlier",
      "Normal"))</f>
        <v>Normal</v>
      </c>
      <c r="R4920" t="str">
        <f>IF(P4920="","",
   IF(OR(P4920 &lt; EDA_Outlier_Analysis!$F$7, P4920 &gt; EDA_Outlier_Analysis!$F$8),
      "Outlier",
      "Normal"))</f>
        <v/>
      </c>
      <c r="S4920" t="str">
        <f>IF(N4920="","",
   IF(OR(N4920 &lt;EDA_Outlier_Analysis!$I$10, N4920 &gt; EDA_Outlier_Analysis!$I$11),
      "Outlier",
      "Normal"))</f>
        <v>Normal</v>
      </c>
    </row>
    <row r="4921" spans="1:19">
      <c r="A4921" t="s">
        <v>10811</v>
      </c>
      <c r="B4921" s="4">
        <v>45191</v>
      </c>
      <c r="C4921" s="2">
        <v>187036.17</v>
      </c>
      <c r="D4921" t="s">
        <v>849</v>
      </c>
      <c r="E4921" t="s">
        <v>868</v>
      </c>
      <c r="F4921" t="s">
        <v>10</v>
      </c>
      <c r="G4921" t="s">
        <v>31</v>
      </c>
      <c r="H4921" t="s">
        <v>443</v>
      </c>
      <c r="J4921" t="s">
        <v>10812</v>
      </c>
      <c r="K4921" t="str">
        <f>IF(COUNTIF(Customers!A:A, H4921)&gt;0, "Valid", "Invalid")</f>
        <v>Valid</v>
      </c>
      <c r="L4921" t="str">
        <f t="shared" si="380"/>
        <v>9</v>
      </c>
      <c r="M4921" t="str">
        <f t="shared" si="381"/>
        <v>2023</v>
      </c>
      <c r="N4921">
        <f t="shared" si="382"/>
        <v>187036.17</v>
      </c>
      <c r="O4921">
        <f t="shared" si="383"/>
        <v>187036.17</v>
      </c>
      <c r="P4921" t="str">
        <f t="shared" si="384"/>
        <v/>
      </c>
      <c r="Q4921" s="48" t="str">
        <f>IF(O4921="","",
   IF(OR(O4921&lt;EDA_Outlier_Analysis!$C$10, O4921&gt;EDA_Outlier_Analysis!$C$11),
      "Outlier",
      "Normal"))</f>
        <v>Normal</v>
      </c>
      <c r="R4921" t="str">
        <f>IF(P4921="","",
   IF(OR(P4921 &lt; EDA_Outlier_Analysis!$F$7, P4921 &gt; EDA_Outlier_Analysis!$F$8),
      "Outlier",
      "Normal"))</f>
        <v/>
      </c>
      <c r="S4921" t="str">
        <f>IF(N4921="","",
   IF(OR(N4921 &lt;EDA_Outlier_Analysis!$I$10, N4921 &gt; EDA_Outlier_Analysis!$I$11),
      "Outlier",
      "Normal"))</f>
        <v>Normal</v>
      </c>
    </row>
    <row r="4922" spans="1:19">
      <c r="A4922" t="s">
        <v>10813</v>
      </c>
      <c r="B4922" s="4">
        <v>45181</v>
      </c>
      <c r="C4922" s="2">
        <v>66937.83</v>
      </c>
      <c r="D4922" t="s">
        <v>849</v>
      </c>
      <c r="E4922" t="s">
        <v>868</v>
      </c>
      <c r="F4922" t="s">
        <v>10</v>
      </c>
      <c r="G4922" t="s">
        <v>24</v>
      </c>
      <c r="H4922" t="s">
        <v>563</v>
      </c>
      <c r="J4922" t="s">
        <v>10814</v>
      </c>
      <c r="K4922" t="str">
        <f>IF(COUNTIF(Customers!A:A, H4922)&gt;0, "Valid", "Invalid")</f>
        <v>Valid</v>
      </c>
      <c r="L4922" t="str">
        <f t="shared" si="380"/>
        <v>9</v>
      </c>
      <c r="M4922" t="str">
        <f t="shared" si="381"/>
        <v>2023</v>
      </c>
      <c r="N4922">
        <f t="shared" si="382"/>
        <v>66937.83</v>
      </c>
      <c r="O4922">
        <f t="shared" si="383"/>
        <v>66937.83</v>
      </c>
      <c r="P4922" t="str">
        <f t="shared" si="384"/>
        <v/>
      </c>
      <c r="Q4922" s="48" t="str">
        <f>IF(O4922="","",
   IF(OR(O4922&lt;EDA_Outlier_Analysis!$C$10, O4922&gt;EDA_Outlier_Analysis!$C$11),
      "Outlier",
      "Normal"))</f>
        <v>Normal</v>
      </c>
      <c r="R4922" t="str">
        <f>IF(P4922="","",
   IF(OR(P4922 &lt; EDA_Outlier_Analysis!$F$7, P4922 &gt; EDA_Outlier_Analysis!$F$8),
      "Outlier",
      "Normal"))</f>
        <v/>
      </c>
      <c r="S4922" t="str">
        <f>IF(N4922="","",
   IF(OR(N4922 &lt;EDA_Outlier_Analysis!$I$10, N4922 &gt; EDA_Outlier_Analysis!$I$11),
      "Outlier",
      "Normal"))</f>
        <v>Normal</v>
      </c>
    </row>
    <row r="4923" spans="1:19">
      <c r="A4923" t="s">
        <v>10815</v>
      </c>
      <c r="B4923" s="4">
        <v>44589</v>
      </c>
      <c r="C4923" s="2">
        <v>153621.5</v>
      </c>
      <c r="D4923" t="s">
        <v>849</v>
      </c>
      <c r="E4923" t="s">
        <v>850</v>
      </c>
      <c r="F4923" t="s">
        <v>10</v>
      </c>
      <c r="G4923" t="s">
        <v>31</v>
      </c>
      <c r="H4923" t="s">
        <v>299</v>
      </c>
      <c r="J4923" t="s">
        <v>10816</v>
      </c>
      <c r="K4923" t="str">
        <f>IF(COUNTIF(Customers!A:A, H4923)&gt;0, "Valid", "Invalid")</f>
        <v>Valid</v>
      </c>
      <c r="L4923" t="str">
        <f t="shared" si="380"/>
        <v>1</v>
      </c>
      <c r="M4923" t="str">
        <f t="shared" si="381"/>
        <v>2022</v>
      </c>
      <c r="N4923">
        <f t="shared" si="382"/>
        <v>153621.5</v>
      </c>
      <c r="O4923">
        <f t="shared" si="383"/>
        <v>153621.5</v>
      </c>
      <c r="P4923" t="str">
        <f t="shared" si="384"/>
        <v/>
      </c>
      <c r="Q4923" s="48" t="str">
        <f>IF(O4923="","",
   IF(OR(O4923&lt;EDA_Outlier_Analysis!$C$10, O4923&gt;EDA_Outlier_Analysis!$C$11),
      "Outlier",
      "Normal"))</f>
        <v>Normal</v>
      </c>
      <c r="R4923" t="str">
        <f>IF(P4923="","",
   IF(OR(P4923 &lt; EDA_Outlier_Analysis!$F$7, P4923 &gt; EDA_Outlier_Analysis!$F$8),
      "Outlier",
      "Normal"))</f>
        <v/>
      </c>
      <c r="S4923" t="str">
        <f>IF(N4923="","",
   IF(OR(N4923 &lt;EDA_Outlier_Analysis!$I$10, N4923 &gt; EDA_Outlier_Analysis!$I$11),
      "Outlier",
      "Normal"))</f>
        <v>Normal</v>
      </c>
    </row>
    <row r="4924" spans="1:19">
      <c r="A4924" t="s">
        <v>10817</v>
      </c>
      <c r="B4924" s="4">
        <v>45018</v>
      </c>
      <c r="C4924" s="2">
        <v>179481.94</v>
      </c>
      <c r="D4924" t="s">
        <v>849</v>
      </c>
      <c r="E4924" t="s">
        <v>853</v>
      </c>
      <c r="F4924" t="s">
        <v>11</v>
      </c>
      <c r="G4924" t="s">
        <v>31</v>
      </c>
      <c r="H4924" t="s">
        <v>721</v>
      </c>
      <c r="J4924" t="s">
        <v>10818</v>
      </c>
      <c r="K4924" t="str">
        <f>IF(COUNTIF(Customers!A:A, H4924)&gt;0, "Valid", "Invalid")</f>
        <v>Valid</v>
      </c>
      <c r="L4924" t="str">
        <f t="shared" si="380"/>
        <v>4</v>
      </c>
      <c r="M4924" t="str">
        <f t="shared" si="381"/>
        <v>2023</v>
      </c>
      <c r="N4924">
        <f t="shared" si="382"/>
        <v>179481.94</v>
      </c>
      <c r="O4924">
        <f t="shared" si="383"/>
        <v>179481.94</v>
      </c>
      <c r="P4924" t="str">
        <f t="shared" si="384"/>
        <v/>
      </c>
      <c r="Q4924" s="48" t="str">
        <f>IF(O4924="","",
   IF(OR(O4924&lt;EDA_Outlier_Analysis!$C$10, O4924&gt;EDA_Outlier_Analysis!$C$11),
      "Outlier",
      "Normal"))</f>
        <v>Normal</v>
      </c>
      <c r="R4924" t="str">
        <f>IF(P4924="","",
   IF(OR(P4924 &lt; EDA_Outlier_Analysis!$F$7, P4924 &gt; EDA_Outlier_Analysis!$F$8),
      "Outlier",
      "Normal"))</f>
        <v/>
      </c>
      <c r="S4924" t="str">
        <f>IF(N4924="","",
   IF(OR(N4924 &lt;EDA_Outlier_Analysis!$I$10, N4924 &gt; EDA_Outlier_Analysis!$I$11),
      "Outlier",
      "Normal"))</f>
        <v>Normal</v>
      </c>
    </row>
    <row r="4925" spans="1:19">
      <c r="A4925" t="s">
        <v>10819</v>
      </c>
      <c r="B4925" s="4">
        <v>45078</v>
      </c>
      <c r="C4925" s="2">
        <v>156152.70000000001</v>
      </c>
      <c r="D4925" t="s">
        <v>849</v>
      </c>
      <c r="E4925" t="s">
        <v>853</v>
      </c>
      <c r="F4925" t="s">
        <v>9</v>
      </c>
      <c r="G4925" t="s">
        <v>20</v>
      </c>
      <c r="H4925" t="s">
        <v>727</v>
      </c>
      <c r="J4925" t="s">
        <v>10820</v>
      </c>
      <c r="K4925" t="str">
        <f>IF(COUNTIF(Customers!A:A, H4925)&gt;0, "Valid", "Invalid")</f>
        <v>Valid</v>
      </c>
      <c r="L4925" t="str">
        <f t="shared" si="380"/>
        <v>6</v>
      </c>
      <c r="M4925" t="str">
        <f t="shared" si="381"/>
        <v>2023</v>
      </c>
      <c r="N4925">
        <f t="shared" si="382"/>
        <v>156152.70000000001</v>
      </c>
      <c r="O4925">
        <f t="shared" si="383"/>
        <v>156152.70000000001</v>
      </c>
      <c r="P4925" t="str">
        <f t="shared" si="384"/>
        <v/>
      </c>
      <c r="Q4925" s="48" t="str">
        <f>IF(O4925="","",
   IF(OR(O4925&lt;EDA_Outlier_Analysis!$C$10, O4925&gt;EDA_Outlier_Analysis!$C$11),
      "Outlier",
      "Normal"))</f>
        <v>Normal</v>
      </c>
      <c r="R4925" t="str">
        <f>IF(P4925="","",
   IF(OR(P4925 &lt; EDA_Outlier_Analysis!$F$7, P4925 &gt; EDA_Outlier_Analysis!$F$8),
      "Outlier",
      "Normal"))</f>
        <v/>
      </c>
      <c r="S4925" t="str">
        <f>IF(N4925="","",
   IF(OR(N4925 &lt;EDA_Outlier_Analysis!$I$10, N4925 &gt; EDA_Outlier_Analysis!$I$11),
      "Outlier",
      "Normal"))</f>
        <v>Normal</v>
      </c>
    </row>
    <row r="4926" spans="1:19">
      <c r="A4926" t="s">
        <v>10821</v>
      </c>
      <c r="B4926" s="4">
        <v>45227</v>
      </c>
      <c r="C4926" s="2">
        <v>96157.74</v>
      </c>
      <c r="D4926" t="s">
        <v>849</v>
      </c>
      <c r="E4926" t="s">
        <v>850</v>
      </c>
      <c r="F4926" t="s">
        <v>11</v>
      </c>
      <c r="G4926" t="s">
        <v>24</v>
      </c>
      <c r="H4926" t="s">
        <v>79</v>
      </c>
      <c r="J4926" t="s">
        <v>10822</v>
      </c>
      <c r="K4926" t="str">
        <f>IF(COUNTIF(Customers!A:A, H4926)&gt;0, "Valid", "Invalid")</f>
        <v>Valid</v>
      </c>
      <c r="L4926" t="str">
        <f t="shared" si="380"/>
        <v>10</v>
      </c>
      <c r="M4926" t="str">
        <f t="shared" si="381"/>
        <v>2023</v>
      </c>
      <c r="N4926">
        <f t="shared" si="382"/>
        <v>96157.74</v>
      </c>
      <c r="O4926">
        <f t="shared" si="383"/>
        <v>96157.74</v>
      </c>
      <c r="P4926" t="str">
        <f t="shared" si="384"/>
        <v/>
      </c>
      <c r="Q4926" s="48" t="str">
        <f>IF(O4926="","",
   IF(OR(O4926&lt;EDA_Outlier_Analysis!$C$10, O4926&gt;EDA_Outlier_Analysis!$C$11),
      "Outlier",
      "Normal"))</f>
        <v>Normal</v>
      </c>
      <c r="R4926" t="str">
        <f>IF(P4926="","",
   IF(OR(P4926 &lt; EDA_Outlier_Analysis!$F$7, P4926 &gt; EDA_Outlier_Analysis!$F$8),
      "Outlier",
      "Normal"))</f>
        <v/>
      </c>
      <c r="S4926" t="str">
        <f>IF(N4926="","",
   IF(OR(N4926 &lt;EDA_Outlier_Analysis!$I$10, N4926 &gt; EDA_Outlier_Analysis!$I$11),
      "Outlier",
      "Normal"))</f>
        <v>Normal</v>
      </c>
    </row>
    <row r="4927" spans="1:19">
      <c r="A4927" t="s">
        <v>10823</v>
      </c>
      <c r="B4927" s="4">
        <v>45211</v>
      </c>
      <c r="C4927" s="2">
        <v>139120.59</v>
      </c>
      <c r="D4927" t="s">
        <v>849</v>
      </c>
      <c r="E4927" t="s">
        <v>853</v>
      </c>
      <c r="F4927" t="s">
        <v>10</v>
      </c>
      <c r="G4927" t="s">
        <v>31</v>
      </c>
      <c r="H4927" t="s">
        <v>425</v>
      </c>
      <c r="J4927" t="s">
        <v>10824</v>
      </c>
      <c r="K4927" t="str">
        <f>IF(COUNTIF(Customers!A:A, H4927)&gt;0, "Valid", "Invalid")</f>
        <v>Valid</v>
      </c>
      <c r="L4927" t="str">
        <f t="shared" si="380"/>
        <v>10</v>
      </c>
      <c r="M4927" t="str">
        <f t="shared" si="381"/>
        <v>2023</v>
      </c>
      <c r="N4927">
        <f t="shared" si="382"/>
        <v>139120.59</v>
      </c>
      <c r="O4927">
        <f t="shared" si="383"/>
        <v>139120.59</v>
      </c>
      <c r="P4927" t="str">
        <f t="shared" si="384"/>
        <v/>
      </c>
      <c r="Q4927" s="48" t="str">
        <f>IF(O4927="","",
   IF(OR(O4927&lt;EDA_Outlier_Analysis!$C$10, O4927&gt;EDA_Outlier_Analysis!$C$11),
      "Outlier",
      "Normal"))</f>
        <v>Normal</v>
      </c>
      <c r="R4927" t="str">
        <f>IF(P4927="","",
   IF(OR(P4927 &lt; EDA_Outlier_Analysis!$F$7, P4927 &gt; EDA_Outlier_Analysis!$F$8),
      "Outlier",
      "Normal"))</f>
        <v/>
      </c>
      <c r="S4927" t="str">
        <f>IF(N4927="","",
   IF(OR(N4927 &lt;EDA_Outlier_Analysis!$I$10, N4927 &gt; EDA_Outlier_Analysis!$I$11),
      "Outlier",
      "Normal"))</f>
        <v>Normal</v>
      </c>
    </row>
    <row r="4928" spans="1:19">
      <c r="A4928" t="s">
        <v>10825</v>
      </c>
      <c r="B4928" s="4">
        <v>44735</v>
      </c>
      <c r="C4928" s="2">
        <v>254331.72</v>
      </c>
      <c r="D4928" t="s">
        <v>849</v>
      </c>
      <c r="E4928" t="s">
        <v>853</v>
      </c>
      <c r="F4928" t="s">
        <v>11</v>
      </c>
      <c r="G4928" t="s">
        <v>34</v>
      </c>
      <c r="H4928" t="s">
        <v>263</v>
      </c>
      <c r="J4928" t="s">
        <v>10826</v>
      </c>
      <c r="K4928" t="str">
        <f>IF(COUNTIF(Customers!A:A, H4928)&gt;0, "Valid", "Invalid")</f>
        <v>Valid</v>
      </c>
      <c r="L4928" t="str">
        <f t="shared" si="380"/>
        <v>6</v>
      </c>
      <c r="M4928" t="str">
        <f t="shared" si="381"/>
        <v>2022</v>
      </c>
      <c r="N4928">
        <f t="shared" si="382"/>
        <v>254331.72</v>
      </c>
      <c r="O4928">
        <f t="shared" si="383"/>
        <v>254331.72</v>
      </c>
      <c r="P4928" t="str">
        <f t="shared" si="384"/>
        <v/>
      </c>
      <c r="Q4928" s="48" t="str">
        <f>IF(O4928="","",
   IF(OR(O4928&lt;EDA_Outlier_Analysis!$C$10, O4928&gt;EDA_Outlier_Analysis!$C$11),
      "Outlier",
      "Normal"))</f>
        <v>Normal</v>
      </c>
      <c r="R4928" t="str">
        <f>IF(P4928="","",
   IF(OR(P4928 &lt; EDA_Outlier_Analysis!$F$7, P4928 &gt; EDA_Outlier_Analysis!$F$8),
      "Outlier",
      "Normal"))</f>
        <v/>
      </c>
      <c r="S4928" t="str">
        <f>IF(N4928="","",
   IF(OR(N4928 &lt;EDA_Outlier_Analysis!$I$10, N4928 &gt; EDA_Outlier_Analysis!$I$11),
      "Outlier",
      "Normal"))</f>
        <v>Normal</v>
      </c>
    </row>
    <row r="4929" spans="1:19">
      <c r="A4929" t="s">
        <v>10827</v>
      </c>
      <c r="B4929" s="4">
        <v>44589</v>
      </c>
      <c r="C4929" s="2">
        <v>120025.14</v>
      </c>
      <c r="D4929" t="s">
        <v>849</v>
      </c>
      <c r="E4929" t="s">
        <v>868</v>
      </c>
      <c r="F4929" t="s">
        <v>9</v>
      </c>
      <c r="G4929" t="s">
        <v>34</v>
      </c>
      <c r="H4929" t="s">
        <v>759</v>
      </c>
      <c r="J4929" t="s">
        <v>10828</v>
      </c>
      <c r="K4929" t="str">
        <f>IF(COUNTIF(Customers!A:A, H4929)&gt;0, "Valid", "Invalid")</f>
        <v>Valid</v>
      </c>
      <c r="L4929" t="str">
        <f t="shared" si="380"/>
        <v>1</v>
      </c>
      <c r="M4929" t="str">
        <f t="shared" si="381"/>
        <v>2022</v>
      </c>
      <c r="N4929">
        <f t="shared" si="382"/>
        <v>120025.14</v>
      </c>
      <c r="O4929">
        <f t="shared" si="383"/>
        <v>120025.14</v>
      </c>
      <c r="P4929" t="str">
        <f t="shared" si="384"/>
        <v/>
      </c>
      <c r="Q4929" s="48" t="str">
        <f>IF(O4929="","",
   IF(OR(O4929&lt;EDA_Outlier_Analysis!$C$10, O4929&gt;EDA_Outlier_Analysis!$C$11),
      "Outlier",
      "Normal"))</f>
        <v>Normal</v>
      </c>
      <c r="R4929" t="str">
        <f>IF(P4929="","",
   IF(OR(P4929 &lt; EDA_Outlier_Analysis!$F$7, P4929 &gt; EDA_Outlier_Analysis!$F$8),
      "Outlier",
      "Normal"))</f>
        <v/>
      </c>
      <c r="S4929" t="str">
        <f>IF(N4929="","",
   IF(OR(N4929 &lt;EDA_Outlier_Analysis!$I$10, N4929 &gt; EDA_Outlier_Analysis!$I$11),
      "Outlier",
      "Normal"))</f>
        <v>Normal</v>
      </c>
    </row>
    <row r="4930" spans="1:19">
      <c r="A4930" t="s">
        <v>10829</v>
      </c>
      <c r="B4930" s="4">
        <v>44639</v>
      </c>
      <c r="C4930" s="2">
        <v>-39677.32</v>
      </c>
      <c r="D4930" t="s">
        <v>840</v>
      </c>
      <c r="E4930" t="s">
        <v>905</v>
      </c>
      <c r="F4930" t="s">
        <v>11</v>
      </c>
      <c r="G4930" t="s">
        <v>34</v>
      </c>
      <c r="I4930" t="s">
        <v>1620</v>
      </c>
      <c r="J4930" t="s">
        <v>10830</v>
      </c>
      <c r="K4930" t="str">
        <f>IF(COUNTIF(Customers!A:A, H4930)&gt;0, "Valid", "Invalid")</f>
        <v>Invalid</v>
      </c>
      <c r="L4930" t="str">
        <f t="shared" si="380"/>
        <v>3</v>
      </c>
      <c r="M4930" t="str">
        <f t="shared" si="381"/>
        <v>2022</v>
      </c>
      <c r="N4930">
        <f t="shared" si="382"/>
        <v>-39677.32</v>
      </c>
      <c r="O4930" t="str">
        <f t="shared" si="383"/>
        <v/>
      </c>
      <c r="P4930">
        <f t="shared" si="384"/>
        <v>39677.32</v>
      </c>
      <c r="Q4930" s="48" t="str">
        <f>IF(O4930="","",
   IF(OR(O4930&lt;EDA_Outlier_Analysis!$C$10, O4930&gt;EDA_Outlier_Analysis!$C$11),
      "Outlier",
      "Normal"))</f>
        <v/>
      </c>
      <c r="R4930" t="str">
        <f>IF(P4930="","",
   IF(OR(P4930 &lt; EDA_Outlier_Analysis!$F$7, P4930 &gt; EDA_Outlier_Analysis!$F$8),
      "Outlier",
      "Normal"))</f>
        <v>Normal</v>
      </c>
      <c r="S4930" t="str">
        <f>IF(N4930="","",
   IF(OR(N4930 &lt;EDA_Outlier_Analysis!$I$10, N4930 &gt; EDA_Outlier_Analysis!$I$11),
      "Outlier",
      "Normal"))</f>
        <v>Normal</v>
      </c>
    </row>
    <row r="4931" spans="1:19">
      <c r="A4931" t="s">
        <v>10831</v>
      </c>
      <c r="B4931" s="4">
        <v>45247</v>
      </c>
      <c r="C4931" s="2">
        <v>146431.76999999999</v>
      </c>
      <c r="D4931" t="s">
        <v>849</v>
      </c>
      <c r="E4931" t="s">
        <v>853</v>
      </c>
      <c r="F4931" t="s">
        <v>9</v>
      </c>
      <c r="G4931" t="s">
        <v>24</v>
      </c>
      <c r="H4931" t="s">
        <v>443</v>
      </c>
      <c r="J4931" t="s">
        <v>10832</v>
      </c>
      <c r="K4931" t="str">
        <f>IF(COUNTIF(Customers!A:A, H4931)&gt;0, "Valid", "Invalid")</f>
        <v>Valid</v>
      </c>
      <c r="L4931" t="str">
        <f t="shared" ref="L4931:L4994" si="385">TEXT(B4931,"m")</f>
        <v>11</v>
      </c>
      <c r="M4931" t="str">
        <f t="shared" ref="M4931:M4994" si="386">TEXT(B4931,"yyyy")</f>
        <v>2023</v>
      </c>
      <c r="N4931">
        <f t="shared" ref="N4931:N4994" si="387">IF(D4931="Revenue",C4931,-ABS(C4931))</f>
        <v>146431.76999999999</v>
      </c>
      <c r="O4931">
        <f t="shared" ref="O4931:O4994" si="388">IF(D4931="Revenue", C4931, "")</f>
        <v>146431.76999999999</v>
      </c>
      <c r="P4931" t="str">
        <f t="shared" ref="P4931:P4994" si="389">IF(D4931="Expense", ABS(C4931), "")</f>
        <v/>
      </c>
      <c r="Q4931" s="48" t="str">
        <f>IF(O4931="","",
   IF(OR(O4931&lt;EDA_Outlier_Analysis!$C$10, O4931&gt;EDA_Outlier_Analysis!$C$11),
      "Outlier",
      "Normal"))</f>
        <v>Normal</v>
      </c>
      <c r="R4931" t="str">
        <f>IF(P4931="","",
   IF(OR(P4931 &lt; EDA_Outlier_Analysis!$F$7, P4931 &gt; EDA_Outlier_Analysis!$F$8),
      "Outlier",
      "Normal"))</f>
        <v/>
      </c>
      <c r="S4931" t="str">
        <f>IF(N4931="","",
   IF(OR(N4931 &lt;EDA_Outlier_Analysis!$I$10, N4931 &gt; EDA_Outlier_Analysis!$I$11),
      "Outlier",
      "Normal"))</f>
        <v>Normal</v>
      </c>
    </row>
    <row r="4932" spans="1:19">
      <c r="A4932" t="s">
        <v>10833</v>
      </c>
      <c r="B4932" s="4">
        <v>44751</v>
      </c>
      <c r="C4932" s="2">
        <v>170353.14</v>
      </c>
      <c r="D4932" t="s">
        <v>849</v>
      </c>
      <c r="E4932" t="s">
        <v>868</v>
      </c>
      <c r="F4932" t="s">
        <v>11</v>
      </c>
      <c r="G4932" t="s">
        <v>34</v>
      </c>
      <c r="H4932" t="s">
        <v>303</v>
      </c>
      <c r="J4932" t="s">
        <v>10834</v>
      </c>
      <c r="K4932" t="str">
        <f>IF(COUNTIF(Customers!A:A, H4932)&gt;0, "Valid", "Invalid")</f>
        <v>Valid</v>
      </c>
      <c r="L4932" t="str">
        <f t="shared" si="385"/>
        <v>7</v>
      </c>
      <c r="M4932" t="str">
        <f t="shared" si="386"/>
        <v>2022</v>
      </c>
      <c r="N4932">
        <f t="shared" si="387"/>
        <v>170353.14</v>
      </c>
      <c r="O4932">
        <f t="shared" si="388"/>
        <v>170353.14</v>
      </c>
      <c r="P4932" t="str">
        <f t="shared" si="389"/>
        <v/>
      </c>
      <c r="Q4932" s="48" t="str">
        <f>IF(O4932="","",
   IF(OR(O4932&lt;EDA_Outlier_Analysis!$C$10, O4932&gt;EDA_Outlier_Analysis!$C$11),
      "Outlier",
      "Normal"))</f>
        <v>Normal</v>
      </c>
      <c r="R4932" t="str">
        <f>IF(P4932="","",
   IF(OR(P4932 &lt; EDA_Outlier_Analysis!$F$7, P4932 &gt; EDA_Outlier_Analysis!$F$8),
      "Outlier",
      "Normal"))</f>
        <v/>
      </c>
      <c r="S4932" t="str">
        <f>IF(N4932="","",
   IF(OR(N4932 &lt;EDA_Outlier_Analysis!$I$10, N4932 &gt; EDA_Outlier_Analysis!$I$11),
      "Outlier",
      "Normal"))</f>
        <v>Normal</v>
      </c>
    </row>
    <row r="4933" spans="1:19">
      <c r="A4933" t="s">
        <v>10835</v>
      </c>
      <c r="B4933" s="4">
        <v>44786</v>
      </c>
      <c r="C4933" s="2">
        <v>-32975.24</v>
      </c>
      <c r="D4933" t="s">
        <v>840</v>
      </c>
      <c r="E4933" t="s">
        <v>878</v>
      </c>
      <c r="F4933" t="s">
        <v>11</v>
      </c>
      <c r="G4933" t="s">
        <v>34</v>
      </c>
      <c r="I4933" t="s">
        <v>2017</v>
      </c>
      <c r="J4933" t="s">
        <v>10836</v>
      </c>
      <c r="K4933" t="str">
        <f>IF(COUNTIF(Customers!A:A, H4933)&gt;0, "Valid", "Invalid")</f>
        <v>Invalid</v>
      </c>
      <c r="L4933" t="str">
        <f t="shared" si="385"/>
        <v>8</v>
      </c>
      <c r="M4933" t="str">
        <f t="shared" si="386"/>
        <v>2022</v>
      </c>
      <c r="N4933">
        <f t="shared" si="387"/>
        <v>-32975.24</v>
      </c>
      <c r="O4933" t="str">
        <f t="shared" si="388"/>
        <v/>
      </c>
      <c r="P4933">
        <f t="shared" si="389"/>
        <v>32975.24</v>
      </c>
      <c r="Q4933" s="48" t="str">
        <f>IF(O4933="","",
   IF(OR(O4933&lt;EDA_Outlier_Analysis!$C$10, O4933&gt;EDA_Outlier_Analysis!$C$11),
      "Outlier",
      "Normal"))</f>
        <v/>
      </c>
      <c r="R4933" t="str">
        <f>IF(P4933="","",
   IF(OR(P4933 &lt; EDA_Outlier_Analysis!$F$7, P4933 &gt; EDA_Outlier_Analysis!$F$8),
      "Outlier",
      "Normal"))</f>
        <v>Normal</v>
      </c>
      <c r="S4933" t="str">
        <f>IF(N4933="","",
   IF(OR(N4933 &lt;EDA_Outlier_Analysis!$I$10, N4933 &gt; EDA_Outlier_Analysis!$I$11),
      "Outlier",
      "Normal"))</f>
        <v>Normal</v>
      </c>
    </row>
    <row r="4934" spans="1:19">
      <c r="A4934" t="s">
        <v>10837</v>
      </c>
      <c r="B4934" s="4">
        <v>45053</v>
      </c>
      <c r="C4934" s="2">
        <v>115794.09</v>
      </c>
      <c r="D4934" t="s">
        <v>849</v>
      </c>
      <c r="E4934" t="s">
        <v>853</v>
      </c>
      <c r="F4934" t="s">
        <v>10</v>
      </c>
      <c r="G4934" t="s">
        <v>20</v>
      </c>
      <c r="H4934" t="s">
        <v>421</v>
      </c>
      <c r="J4934" t="s">
        <v>10838</v>
      </c>
      <c r="K4934" t="str">
        <f>IF(COUNTIF(Customers!A:A, H4934)&gt;0, "Valid", "Invalid")</f>
        <v>Valid</v>
      </c>
      <c r="L4934" t="str">
        <f t="shared" si="385"/>
        <v>5</v>
      </c>
      <c r="M4934" t="str">
        <f t="shared" si="386"/>
        <v>2023</v>
      </c>
      <c r="N4934">
        <f t="shared" si="387"/>
        <v>115794.09</v>
      </c>
      <c r="O4934">
        <f t="shared" si="388"/>
        <v>115794.09</v>
      </c>
      <c r="P4934" t="str">
        <f t="shared" si="389"/>
        <v/>
      </c>
      <c r="Q4934" s="48" t="str">
        <f>IF(O4934="","",
   IF(OR(O4934&lt;EDA_Outlier_Analysis!$C$10, O4934&gt;EDA_Outlier_Analysis!$C$11),
      "Outlier",
      "Normal"))</f>
        <v>Normal</v>
      </c>
      <c r="R4934" t="str">
        <f>IF(P4934="","",
   IF(OR(P4934 &lt; EDA_Outlier_Analysis!$F$7, P4934 &gt; EDA_Outlier_Analysis!$F$8),
      "Outlier",
      "Normal"))</f>
        <v/>
      </c>
      <c r="S4934" t="str">
        <f>IF(N4934="","",
   IF(OR(N4934 &lt;EDA_Outlier_Analysis!$I$10, N4934 &gt; EDA_Outlier_Analysis!$I$11),
      "Outlier",
      "Normal"))</f>
        <v>Normal</v>
      </c>
    </row>
    <row r="4935" spans="1:19">
      <c r="A4935" t="s">
        <v>10839</v>
      </c>
      <c r="B4935" s="4">
        <v>45270</v>
      </c>
      <c r="C4935" s="2">
        <v>256174.36</v>
      </c>
      <c r="D4935" t="s">
        <v>849</v>
      </c>
      <c r="E4935" t="s">
        <v>853</v>
      </c>
      <c r="F4935" t="s">
        <v>11</v>
      </c>
      <c r="G4935" t="s">
        <v>31</v>
      </c>
      <c r="H4935" t="s">
        <v>297</v>
      </c>
      <c r="J4935" t="s">
        <v>10840</v>
      </c>
      <c r="K4935" t="str">
        <f>IF(COUNTIF(Customers!A:A, H4935)&gt;0, "Valid", "Invalid")</f>
        <v>Valid</v>
      </c>
      <c r="L4935" t="str">
        <f t="shared" si="385"/>
        <v>12</v>
      </c>
      <c r="M4935" t="str">
        <f t="shared" si="386"/>
        <v>2023</v>
      </c>
      <c r="N4935">
        <f t="shared" si="387"/>
        <v>256174.36</v>
      </c>
      <c r="O4935">
        <f t="shared" si="388"/>
        <v>256174.36</v>
      </c>
      <c r="P4935" t="str">
        <f t="shared" si="389"/>
        <v/>
      </c>
      <c r="Q4935" s="48" t="str">
        <f>IF(O4935="","",
   IF(OR(O4935&lt;EDA_Outlier_Analysis!$C$10, O4935&gt;EDA_Outlier_Analysis!$C$11),
      "Outlier",
      "Normal"))</f>
        <v>Normal</v>
      </c>
      <c r="R4935" t="str">
        <f>IF(P4935="","",
   IF(OR(P4935 &lt; EDA_Outlier_Analysis!$F$7, P4935 &gt; EDA_Outlier_Analysis!$F$8),
      "Outlier",
      "Normal"))</f>
        <v/>
      </c>
      <c r="S4935" t="str">
        <f>IF(N4935="","",
   IF(OR(N4935 &lt;EDA_Outlier_Analysis!$I$10, N4935 &gt; EDA_Outlier_Analysis!$I$11),
      "Outlier",
      "Normal"))</f>
        <v>Normal</v>
      </c>
    </row>
    <row r="4936" spans="1:19">
      <c r="A4936" t="s">
        <v>10841</v>
      </c>
      <c r="B4936" s="4">
        <v>44897</v>
      </c>
      <c r="C4936" s="2">
        <v>137768.4</v>
      </c>
      <c r="D4936" t="s">
        <v>849</v>
      </c>
      <c r="E4936" t="s">
        <v>853</v>
      </c>
      <c r="F4936" t="s">
        <v>11</v>
      </c>
      <c r="G4936" t="s">
        <v>31</v>
      </c>
      <c r="H4936" t="s">
        <v>161</v>
      </c>
      <c r="J4936" t="s">
        <v>10842</v>
      </c>
      <c r="K4936" t="str">
        <f>IF(COUNTIF(Customers!A:A, H4936)&gt;0, "Valid", "Invalid")</f>
        <v>Valid</v>
      </c>
      <c r="L4936" t="str">
        <f t="shared" si="385"/>
        <v>12</v>
      </c>
      <c r="M4936" t="str">
        <f t="shared" si="386"/>
        <v>2022</v>
      </c>
      <c r="N4936">
        <f t="shared" si="387"/>
        <v>137768.4</v>
      </c>
      <c r="O4936">
        <f t="shared" si="388"/>
        <v>137768.4</v>
      </c>
      <c r="P4936" t="str">
        <f t="shared" si="389"/>
        <v/>
      </c>
      <c r="Q4936" s="48" t="str">
        <f>IF(O4936="","",
   IF(OR(O4936&lt;EDA_Outlier_Analysis!$C$10, O4936&gt;EDA_Outlier_Analysis!$C$11),
      "Outlier",
      "Normal"))</f>
        <v>Normal</v>
      </c>
      <c r="R4936" t="str">
        <f>IF(P4936="","",
   IF(OR(P4936 &lt; EDA_Outlier_Analysis!$F$7, P4936 &gt; EDA_Outlier_Analysis!$F$8),
      "Outlier",
      "Normal"))</f>
        <v/>
      </c>
      <c r="S4936" t="str">
        <f>IF(N4936="","",
   IF(OR(N4936 &lt;EDA_Outlier_Analysis!$I$10, N4936 &gt; EDA_Outlier_Analysis!$I$11),
      "Outlier",
      "Normal"))</f>
        <v>Normal</v>
      </c>
    </row>
    <row r="4937" spans="1:19">
      <c r="A4937" t="s">
        <v>10843</v>
      </c>
      <c r="B4937" s="4">
        <v>45197</v>
      </c>
      <c r="C4937" s="2">
        <v>221849.87</v>
      </c>
      <c r="D4937" t="s">
        <v>849</v>
      </c>
      <c r="E4937" t="s">
        <v>850</v>
      </c>
      <c r="F4937" t="s">
        <v>9</v>
      </c>
      <c r="G4937" t="s">
        <v>20</v>
      </c>
      <c r="H4937" t="s">
        <v>243</v>
      </c>
      <c r="J4937" t="s">
        <v>10844</v>
      </c>
      <c r="K4937" t="str">
        <f>IF(COUNTIF(Customers!A:A, H4937)&gt;0, "Valid", "Invalid")</f>
        <v>Valid</v>
      </c>
      <c r="L4937" t="str">
        <f t="shared" si="385"/>
        <v>9</v>
      </c>
      <c r="M4937" t="str">
        <f t="shared" si="386"/>
        <v>2023</v>
      </c>
      <c r="N4937">
        <f t="shared" si="387"/>
        <v>221849.87</v>
      </c>
      <c r="O4937">
        <f t="shared" si="388"/>
        <v>221849.87</v>
      </c>
      <c r="P4937" t="str">
        <f t="shared" si="389"/>
        <v/>
      </c>
      <c r="Q4937" s="48" t="str">
        <f>IF(O4937="","",
   IF(OR(O4937&lt;EDA_Outlier_Analysis!$C$10, O4937&gt;EDA_Outlier_Analysis!$C$11),
      "Outlier",
      "Normal"))</f>
        <v>Normal</v>
      </c>
      <c r="R4937" t="str">
        <f>IF(P4937="","",
   IF(OR(P4937 &lt; EDA_Outlier_Analysis!$F$7, P4937 &gt; EDA_Outlier_Analysis!$F$8),
      "Outlier",
      "Normal"))</f>
        <v/>
      </c>
      <c r="S4937" t="str">
        <f>IF(N4937="","",
   IF(OR(N4937 &lt;EDA_Outlier_Analysis!$I$10, N4937 &gt; EDA_Outlier_Analysis!$I$11),
      "Outlier",
      "Normal"))</f>
        <v>Normal</v>
      </c>
    </row>
    <row r="4938" spans="1:19">
      <c r="A4938" t="s">
        <v>10845</v>
      </c>
      <c r="B4938" s="4">
        <v>44829</v>
      </c>
      <c r="C4938" s="2">
        <v>80683.990000000005</v>
      </c>
      <c r="D4938" t="s">
        <v>849</v>
      </c>
      <c r="E4938" t="s">
        <v>868</v>
      </c>
      <c r="F4938" t="s">
        <v>11</v>
      </c>
      <c r="G4938" t="s">
        <v>31</v>
      </c>
      <c r="H4938" t="s">
        <v>639</v>
      </c>
      <c r="J4938" t="s">
        <v>10846</v>
      </c>
      <c r="K4938" t="str">
        <f>IF(COUNTIF(Customers!A:A, H4938)&gt;0, "Valid", "Invalid")</f>
        <v>Valid</v>
      </c>
      <c r="L4938" t="str">
        <f t="shared" si="385"/>
        <v>9</v>
      </c>
      <c r="M4938" t="str">
        <f t="shared" si="386"/>
        <v>2022</v>
      </c>
      <c r="N4938">
        <f t="shared" si="387"/>
        <v>80683.990000000005</v>
      </c>
      <c r="O4938">
        <f t="shared" si="388"/>
        <v>80683.990000000005</v>
      </c>
      <c r="P4938" t="str">
        <f t="shared" si="389"/>
        <v/>
      </c>
      <c r="Q4938" s="48" t="str">
        <f>IF(O4938="","",
   IF(OR(O4938&lt;EDA_Outlier_Analysis!$C$10, O4938&gt;EDA_Outlier_Analysis!$C$11),
      "Outlier",
      "Normal"))</f>
        <v>Normal</v>
      </c>
      <c r="R4938" t="str">
        <f>IF(P4938="","",
   IF(OR(P4938 &lt; EDA_Outlier_Analysis!$F$7, P4938 &gt; EDA_Outlier_Analysis!$F$8),
      "Outlier",
      "Normal"))</f>
        <v/>
      </c>
      <c r="S4938" t="str">
        <f>IF(N4938="","",
   IF(OR(N4938 &lt;EDA_Outlier_Analysis!$I$10, N4938 &gt; EDA_Outlier_Analysis!$I$11),
      "Outlier",
      "Normal"))</f>
        <v>Normal</v>
      </c>
    </row>
    <row r="4939" spans="1:19">
      <c r="A4939" t="s">
        <v>10847</v>
      </c>
      <c r="B4939" s="4">
        <v>44912</v>
      </c>
      <c r="C4939" s="2">
        <v>-15793.21</v>
      </c>
      <c r="D4939" t="s">
        <v>840</v>
      </c>
      <c r="E4939" t="s">
        <v>905</v>
      </c>
      <c r="F4939" t="s">
        <v>11</v>
      </c>
      <c r="G4939" t="s">
        <v>34</v>
      </c>
      <c r="I4939" t="s">
        <v>1428</v>
      </c>
      <c r="J4939" t="s">
        <v>10848</v>
      </c>
      <c r="K4939" t="str">
        <f>IF(COUNTIF(Customers!A:A, H4939)&gt;0, "Valid", "Invalid")</f>
        <v>Invalid</v>
      </c>
      <c r="L4939" t="str">
        <f t="shared" si="385"/>
        <v>12</v>
      </c>
      <c r="M4939" t="str">
        <f t="shared" si="386"/>
        <v>2022</v>
      </c>
      <c r="N4939">
        <f t="shared" si="387"/>
        <v>-15793.21</v>
      </c>
      <c r="O4939" t="str">
        <f t="shared" si="388"/>
        <v/>
      </c>
      <c r="P4939">
        <f t="shared" si="389"/>
        <v>15793.21</v>
      </c>
      <c r="Q4939" s="48" t="str">
        <f>IF(O4939="","",
   IF(OR(O4939&lt;EDA_Outlier_Analysis!$C$10, O4939&gt;EDA_Outlier_Analysis!$C$11),
      "Outlier",
      "Normal"))</f>
        <v/>
      </c>
      <c r="R4939" t="str">
        <f>IF(P4939="","",
   IF(OR(P4939 &lt; EDA_Outlier_Analysis!$F$7, P4939 &gt; EDA_Outlier_Analysis!$F$8),
      "Outlier",
      "Normal"))</f>
        <v>Outlier</v>
      </c>
      <c r="S4939" t="str">
        <f>IF(N4939="","",
   IF(OR(N4939 &lt;EDA_Outlier_Analysis!$I$10, N4939 &gt; EDA_Outlier_Analysis!$I$11),
      "Outlier",
      "Normal"))</f>
        <v>Normal</v>
      </c>
    </row>
    <row r="4940" spans="1:19">
      <c r="A4940" t="s">
        <v>10849</v>
      </c>
      <c r="B4940" s="4">
        <v>44751</v>
      </c>
      <c r="C4940" s="2">
        <v>171911.86</v>
      </c>
      <c r="D4940" t="s">
        <v>849</v>
      </c>
      <c r="E4940" t="s">
        <v>853</v>
      </c>
      <c r="F4940" t="s">
        <v>9</v>
      </c>
      <c r="G4940" t="s">
        <v>24</v>
      </c>
      <c r="H4940" t="s">
        <v>595</v>
      </c>
      <c r="J4940" t="s">
        <v>10850</v>
      </c>
      <c r="K4940" t="str">
        <f>IF(COUNTIF(Customers!A:A, H4940)&gt;0, "Valid", "Invalid")</f>
        <v>Valid</v>
      </c>
      <c r="L4940" t="str">
        <f t="shared" si="385"/>
        <v>7</v>
      </c>
      <c r="M4940" t="str">
        <f t="shared" si="386"/>
        <v>2022</v>
      </c>
      <c r="N4940">
        <f t="shared" si="387"/>
        <v>171911.86</v>
      </c>
      <c r="O4940">
        <f t="shared" si="388"/>
        <v>171911.86</v>
      </c>
      <c r="P4940" t="str">
        <f t="shared" si="389"/>
        <v/>
      </c>
      <c r="Q4940" s="48" t="str">
        <f>IF(O4940="","",
   IF(OR(O4940&lt;EDA_Outlier_Analysis!$C$10, O4940&gt;EDA_Outlier_Analysis!$C$11),
      "Outlier",
      "Normal"))</f>
        <v>Normal</v>
      </c>
      <c r="R4940" t="str">
        <f>IF(P4940="","",
   IF(OR(P4940 &lt; EDA_Outlier_Analysis!$F$7, P4940 &gt; EDA_Outlier_Analysis!$F$8),
      "Outlier",
      "Normal"))</f>
        <v/>
      </c>
      <c r="S4940" t="str">
        <f>IF(N4940="","",
   IF(OR(N4940 &lt;EDA_Outlier_Analysis!$I$10, N4940 &gt; EDA_Outlier_Analysis!$I$11),
      "Outlier",
      "Normal"))</f>
        <v>Normal</v>
      </c>
    </row>
    <row r="4941" spans="1:19">
      <c r="A4941" t="s">
        <v>10851</v>
      </c>
      <c r="B4941" s="4">
        <v>45199</v>
      </c>
      <c r="C4941" s="2">
        <v>152256.65</v>
      </c>
      <c r="D4941" t="s">
        <v>849</v>
      </c>
      <c r="E4941" t="s">
        <v>853</v>
      </c>
      <c r="F4941" t="s">
        <v>11</v>
      </c>
      <c r="G4941" t="s">
        <v>24</v>
      </c>
      <c r="H4941" t="s">
        <v>707</v>
      </c>
      <c r="J4941" t="s">
        <v>10852</v>
      </c>
      <c r="K4941" t="str">
        <f>IF(COUNTIF(Customers!A:A, H4941)&gt;0, "Valid", "Invalid")</f>
        <v>Valid</v>
      </c>
      <c r="L4941" t="str">
        <f t="shared" si="385"/>
        <v>9</v>
      </c>
      <c r="M4941" t="str">
        <f t="shared" si="386"/>
        <v>2023</v>
      </c>
      <c r="N4941">
        <f t="shared" si="387"/>
        <v>152256.65</v>
      </c>
      <c r="O4941">
        <f t="shared" si="388"/>
        <v>152256.65</v>
      </c>
      <c r="P4941" t="str">
        <f t="shared" si="389"/>
        <v/>
      </c>
      <c r="Q4941" s="48" t="str">
        <f>IF(O4941="","",
   IF(OR(O4941&lt;EDA_Outlier_Analysis!$C$10, O4941&gt;EDA_Outlier_Analysis!$C$11),
      "Outlier",
      "Normal"))</f>
        <v>Normal</v>
      </c>
      <c r="R4941" t="str">
        <f>IF(P4941="","",
   IF(OR(P4941 &lt; EDA_Outlier_Analysis!$F$7, P4941 &gt; EDA_Outlier_Analysis!$F$8),
      "Outlier",
      "Normal"))</f>
        <v/>
      </c>
      <c r="S4941" t="str">
        <f>IF(N4941="","",
   IF(OR(N4941 &lt;EDA_Outlier_Analysis!$I$10, N4941 &gt; EDA_Outlier_Analysis!$I$11),
      "Outlier",
      "Normal"))</f>
        <v>Normal</v>
      </c>
    </row>
    <row r="4942" spans="1:19">
      <c r="A4942" t="s">
        <v>10853</v>
      </c>
      <c r="B4942" s="4">
        <v>45244</v>
      </c>
      <c r="C4942" s="2">
        <v>232924.84</v>
      </c>
      <c r="D4942" t="s">
        <v>849</v>
      </c>
      <c r="E4942" t="s">
        <v>853</v>
      </c>
      <c r="F4942" t="s">
        <v>10</v>
      </c>
      <c r="G4942" t="s">
        <v>24</v>
      </c>
      <c r="H4942" t="s">
        <v>39</v>
      </c>
      <c r="J4942" t="s">
        <v>10854</v>
      </c>
      <c r="K4942" t="str">
        <f>IF(COUNTIF(Customers!A:A, H4942)&gt;0, "Valid", "Invalid")</f>
        <v>Valid</v>
      </c>
      <c r="L4942" t="str">
        <f t="shared" si="385"/>
        <v>11</v>
      </c>
      <c r="M4942" t="str">
        <f t="shared" si="386"/>
        <v>2023</v>
      </c>
      <c r="N4942">
        <f t="shared" si="387"/>
        <v>232924.84</v>
      </c>
      <c r="O4942">
        <f t="shared" si="388"/>
        <v>232924.84</v>
      </c>
      <c r="P4942" t="str">
        <f t="shared" si="389"/>
        <v/>
      </c>
      <c r="Q4942" s="48" t="str">
        <f>IF(O4942="","",
   IF(OR(O4942&lt;EDA_Outlier_Analysis!$C$10, O4942&gt;EDA_Outlier_Analysis!$C$11),
      "Outlier",
      "Normal"))</f>
        <v>Normal</v>
      </c>
      <c r="R4942" t="str">
        <f>IF(P4942="","",
   IF(OR(P4942 &lt; EDA_Outlier_Analysis!$F$7, P4942 &gt; EDA_Outlier_Analysis!$F$8),
      "Outlier",
      "Normal"))</f>
        <v/>
      </c>
      <c r="S4942" t="str">
        <f>IF(N4942="","",
   IF(OR(N4942 &lt;EDA_Outlier_Analysis!$I$10, N4942 &gt; EDA_Outlier_Analysis!$I$11),
      "Outlier",
      "Normal"))</f>
        <v>Normal</v>
      </c>
    </row>
    <row r="4943" spans="1:19">
      <c r="A4943" t="s">
        <v>10855</v>
      </c>
      <c r="B4943" s="4">
        <v>44584</v>
      </c>
      <c r="C4943" s="2">
        <v>-33495.5</v>
      </c>
      <c r="D4943" t="s">
        <v>840</v>
      </c>
      <c r="E4943" t="s">
        <v>878</v>
      </c>
      <c r="F4943" t="s">
        <v>9</v>
      </c>
      <c r="G4943" t="s">
        <v>34</v>
      </c>
      <c r="I4943" t="s">
        <v>968</v>
      </c>
      <c r="J4943" t="s">
        <v>10856</v>
      </c>
      <c r="K4943" t="str">
        <f>IF(COUNTIF(Customers!A:A, H4943)&gt;0, "Valid", "Invalid")</f>
        <v>Invalid</v>
      </c>
      <c r="L4943" t="str">
        <f t="shared" si="385"/>
        <v>1</v>
      </c>
      <c r="M4943" t="str">
        <f t="shared" si="386"/>
        <v>2022</v>
      </c>
      <c r="N4943">
        <f t="shared" si="387"/>
        <v>-33495.5</v>
      </c>
      <c r="O4943" t="str">
        <f t="shared" si="388"/>
        <v/>
      </c>
      <c r="P4943">
        <f t="shared" si="389"/>
        <v>33495.5</v>
      </c>
      <c r="Q4943" s="48" t="str">
        <f>IF(O4943="","",
   IF(OR(O4943&lt;EDA_Outlier_Analysis!$C$10, O4943&gt;EDA_Outlier_Analysis!$C$11),
      "Outlier",
      "Normal"))</f>
        <v/>
      </c>
      <c r="R4943" t="str">
        <f>IF(P4943="","",
   IF(OR(P4943 &lt; EDA_Outlier_Analysis!$F$7, P4943 &gt; EDA_Outlier_Analysis!$F$8),
      "Outlier",
      "Normal"))</f>
        <v>Normal</v>
      </c>
      <c r="S4943" t="str">
        <f>IF(N4943="","",
   IF(OR(N4943 &lt;EDA_Outlier_Analysis!$I$10, N4943 &gt; EDA_Outlier_Analysis!$I$11),
      "Outlier",
      "Normal"))</f>
        <v>Normal</v>
      </c>
    </row>
    <row r="4944" spans="1:19">
      <c r="A4944" t="s">
        <v>10857</v>
      </c>
      <c r="B4944" s="4">
        <v>45150</v>
      </c>
      <c r="C4944" s="2">
        <v>-52210</v>
      </c>
      <c r="D4944" t="s">
        <v>840</v>
      </c>
      <c r="E4944" t="s">
        <v>905</v>
      </c>
      <c r="F4944" t="s">
        <v>11</v>
      </c>
      <c r="G4944" t="s">
        <v>24</v>
      </c>
      <c r="I4944" t="s">
        <v>846</v>
      </c>
      <c r="J4944" t="s">
        <v>10858</v>
      </c>
      <c r="K4944" t="str">
        <f>IF(COUNTIF(Customers!A:A, H4944)&gt;0, "Valid", "Invalid")</f>
        <v>Invalid</v>
      </c>
      <c r="L4944" t="str">
        <f t="shared" si="385"/>
        <v>8</v>
      </c>
      <c r="M4944" t="str">
        <f t="shared" si="386"/>
        <v>2023</v>
      </c>
      <c r="N4944">
        <f t="shared" si="387"/>
        <v>-52210</v>
      </c>
      <c r="O4944" t="str">
        <f t="shared" si="388"/>
        <v/>
      </c>
      <c r="P4944">
        <f t="shared" si="389"/>
        <v>52210</v>
      </c>
      <c r="Q4944" s="48" t="str">
        <f>IF(O4944="","",
   IF(OR(O4944&lt;EDA_Outlier_Analysis!$C$10, O4944&gt;EDA_Outlier_Analysis!$C$11),
      "Outlier",
      "Normal"))</f>
        <v/>
      </c>
      <c r="R4944" t="str">
        <f>IF(P4944="","",
   IF(OR(P4944 &lt; EDA_Outlier_Analysis!$F$7, P4944 &gt; EDA_Outlier_Analysis!$F$8),
      "Outlier",
      "Normal"))</f>
        <v>Normal</v>
      </c>
      <c r="S4944" t="str">
        <f>IF(N4944="","",
   IF(OR(N4944 &lt;EDA_Outlier_Analysis!$I$10, N4944 &gt; EDA_Outlier_Analysis!$I$11),
      "Outlier",
      "Normal"))</f>
        <v>Normal</v>
      </c>
    </row>
    <row r="4945" spans="1:19">
      <c r="A4945" t="s">
        <v>10859</v>
      </c>
      <c r="B4945" s="4">
        <v>45113</v>
      </c>
      <c r="C4945" s="2">
        <v>163151.89000000001</v>
      </c>
      <c r="D4945" t="s">
        <v>849</v>
      </c>
      <c r="E4945" t="s">
        <v>868</v>
      </c>
      <c r="F4945" t="s">
        <v>9</v>
      </c>
      <c r="G4945" t="s">
        <v>24</v>
      </c>
      <c r="H4945" t="s">
        <v>343</v>
      </c>
      <c r="J4945" t="s">
        <v>10860</v>
      </c>
      <c r="K4945" t="str">
        <f>IF(COUNTIF(Customers!A:A, H4945)&gt;0, "Valid", "Invalid")</f>
        <v>Valid</v>
      </c>
      <c r="L4945" t="str">
        <f t="shared" si="385"/>
        <v>7</v>
      </c>
      <c r="M4945" t="str">
        <f t="shared" si="386"/>
        <v>2023</v>
      </c>
      <c r="N4945">
        <f t="shared" si="387"/>
        <v>163151.89000000001</v>
      </c>
      <c r="O4945">
        <f t="shared" si="388"/>
        <v>163151.89000000001</v>
      </c>
      <c r="P4945" t="str">
        <f t="shared" si="389"/>
        <v/>
      </c>
      <c r="Q4945" s="48" t="str">
        <f>IF(O4945="","",
   IF(OR(O4945&lt;EDA_Outlier_Analysis!$C$10, O4945&gt;EDA_Outlier_Analysis!$C$11),
      "Outlier",
      "Normal"))</f>
        <v>Normal</v>
      </c>
      <c r="R4945" t="str">
        <f>IF(P4945="","",
   IF(OR(P4945 &lt; EDA_Outlier_Analysis!$F$7, P4945 &gt; EDA_Outlier_Analysis!$F$8),
      "Outlier",
      "Normal"))</f>
        <v/>
      </c>
      <c r="S4945" t="str">
        <f>IF(N4945="","",
   IF(OR(N4945 &lt;EDA_Outlier_Analysis!$I$10, N4945 &gt; EDA_Outlier_Analysis!$I$11),
      "Outlier",
      "Normal"))</f>
        <v>Normal</v>
      </c>
    </row>
    <row r="4946" spans="1:19">
      <c r="A4946" t="s">
        <v>10861</v>
      </c>
      <c r="B4946" s="4">
        <v>45202</v>
      </c>
      <c r="C4946" s="2">
        <v>-62131.65</v>
      </c>
      <c r="D4946" t="s">
        <v>840</v>
      </c>
      <c r="E4946" t="s">
        <v>864</v>
      </c>
      <c r="F4946" t="s">
        <v>10</v>
      </c>
      <c r="G4946" t="s">
        <v>31</v>
      </c>
      <c r="I4946" t="s">
        <v>4561</v>
      </c>
      <c r="J4946" t="s">
        <v>10862</v>
      </c>
      <c r="K4946" t="str">
        <f>IF(COUNTIF(Customers!A:A, H4946)&gt;0, "Valid", "Invalid")</f>
        <v>Invalid</v>
      </c>
      <c r="L4946" t="str">
        <f t="shared" si="385"/>
        <v>10</v>
      </c>
      <c r="M4946" t="str">
        <f t="shared" si="386"/>
        <v>2023</v>
      </c>
      <c r="N4946">
        <f t="shared" si="387"/>
        <v>-62131.65</v>
      </c>
      <c r="O4946" t="str">
        <f t="shared" si="388"/>
        <v/>
      </c>
      <c r="P4946">
        <f t="shared" si="389"/>
        <v>62131.65</v>
      </c>
      <c r="Q4946" s="48" t="str">
        <f>IF(O4946="","",
   IF(OR(O4946&lt;EDA_Outlier_Analysis!$C$10, O4946&gt;EDA_Outlier_Analysis!$C$11),
      "Outlier",
      "Normal"))</f>
        <v/>
      </c>
      <c r="R4946" t="str">
        <f>IF(P4946="","",
   IF(OR(P4946 &lt; EDA_Outlier_Analysis!$F$7, P4946 &gt; EDA_Outlier_Analysis!$F$8),
      "Outlier",
      "Normal"))</f>
        <v>Outlier</v>
      </c>
      <c r="S4946" t="str">
        <f>IF(N4946="","",
   IF(OR(N4946 &lt;EDA_Outlier_Analysis!$I$10, N4946 &gt; EDA_Outlier_Analysis!$I$11),
      "Outlier",
      "Normal"))</f>
        <v>Normal</v>
      </c>
    </row>
    <row r="4947" spans="1:19">
      <c r="A4947" t="s">
        <v>10863</v>
      </c>
      <c r="B4947" s="4">
        <v>44771</v>
      </c>
      <c r="C4947" s="2">
        <v>-47951.88</v>
      </c>
      <c r="D4947" t="s">
        <v>840</v>
      </c>
      <c r="E4947" t="s">
        <v>864</v>
      </c>
      <c r="F4947" t="s">
        <v>9</v>
      </c>
      <c r="G4947" t="s">
        <v>34</v>
      </c>
      <c r="I4947" t="s">
        <v>1399</v>
      </c>
      <c r="J4947" t="s">
        <v>10864</v>
      </c>
      <c r="K4947" t="str">
        <f>IF(COUNTIF(Customers!A:A, H4947)&gt;0, "Valid", "Invalid")</f>
        <v>Invalid</v>
      </c>
      <c r="L4947" t="str">
        <f t="shared" si="385"/>
        <v>7</v>
      </c>
      <c r="M4947" t="str">
        <f t="shared" si="386"/>
        <v>2022</v>
      </c>
      <c r="N4947">
        <f t="shared" si="387"/>
        <v>-47951.88</v>
      </c>
      <c r="O4947" t="str">
        <f t="shared" si="388"/>
        <v/>
      </c>
      <c r="P4947">
        <f t="shared" si="389"/>
        <v>47951.88</v>
      </c>
      <c r="Q4947" s="48" t="str">
        <f>IF(O4947="","",
   IF(OR(O4947&lt;EDA_Outlier_Analysis!$C$10, O4947&gt;EDA_Outlier_Analysis!$C$11),
      "Outlier",
      "Normal"))</f>
        <v/>
      </c>
      <c r="R4947" t="str">
        <f>IF(P4947="","",
   IF(OR(P4947 &lt; EDA_Outlier_Analysis!$F$7, P4947 &gt; EDA_Outlier_Analysis!$F$8),
      "Outlier",
      "Normal"))</f>
        <v>Normal</v>
      </c>
      <c r="S4947" t="str">
        <f>IF(N4947="","",
   IF(OR(N4947 &lt;EDA_Outlier_Analysis!$I$10, N4947 &gt; EDA_Outlier_Analysis!$I$11),
      "Outlier",
      "Normal"))</f>
        <v>Normal</v>
      </c>
    </row>
    <row r="4948" spans="1:19">
      <c r="A4948" t="s">
        <v>10865</v>
      </c>
      <c r="B4948" s="4">
        <v>44902</v>
      </c>
      <c r="C4948" s="2">
        <v>-56733.3</v>
      </c>
      <c r="D4948" t="s">
        <v>840</v>
      </c>
      <c r="E4948" t="s">
        <v>856</v>
      </c>
      <c r="F4948" t="s">
        <v>11</v>
      </c>
      <c r="G4948" t="s">
        <v>31</v>
      </c>
      <c r="I4948" t="s">
        <v>1112</v>
      </c>
      <c r="J4948" t="s">
        <v>10866</v>
      </c>
      <c r="K4948" t="str">
        <f>IF(COUNTIF(Customers!A:A, H4948)&gt;0, "Valid", "Invalid")</f>
        <v>Invalid</v>
      </c>
      <c r="L4948" t="str">
        <f t="shared" si="385"/>
        <v>12</v>
      </c>
      <c r="M4948" t="str">
        <f t="shared" si="386"/>
        <v>2022</v>
      </c>
      <c r="N4948">
        <f t="shared" si="387"/>
        <v>-56733.3</v>
      </c>
      <c r="O4948" t="str">
        <f t="shared" si="388"/>
        <v/>
      </c>
      <c r="P4948">
        <f t="shared" si="389"/>
        <v>56733.3</v>
      </c>
      <c r="Q4948" s="48" t="str">
        <f>IF(O4948="","",
   IF(OR(O4948&lt;EDA_Outlier_Analysis!$C$10, O4948&gt;EDA_Outlier_Analysis!$C$11),
      "Outlier",
      "Normal"))</f>
        <v/>
      </c>
      <c r="R4948" t="str">
        <f>IF(P4948="","",
   IF(OR(P4948 &lt; EDA_Outlier_Analysis!$F$7, P4948 &gt; EDA_Outlier_Analysis!$F$8),
      "Outlier",
      "Normal"))</f>
        <v>Outlier</v>
      </c>
      <c r="S4948" t="str">
        <f>IF(N4948="","",
   IF(OR(N4948 &lt;EDA_Outlier_Analysis!$I$10, N4948 &gt; EDA_Outlier_Analysis!$I$11),
      "Outlier",
      "Normal"))</f>
        <v>Normal</v>
      </c>
    </row>
    <row r="4949" spans="1:19">
      <c r="A4949" t="s">
        <v>10867</v>
      </c>
      <c r="B4949" s="4">
        <v>44599</v>
      </c>
      <c r="C4949" s="2">
        <v>103596.52</v>
      </c>
      <c r="D4949" t="s">
        <v>849</v>
      </c>
      <c r="E4949" t="s">
        <v>868</v>
      </c>
      <c r="F4949" t="s">
        <v>9</v>
      </c>
      <c r="G4949" t="s">
        <v>20</v>
      </c>
      <c r="H4949" t="s">
        <v>481</v>
      </c>
      <c r="J4949" t="s">
        <v>10868</v>
      </c>
      <c r="K4949" t="str">
        <f>IF(COUNTIF(Customers!A:A, H4949)&gt;0, "Valid", "Invalid")</f>
        <v>Valid</v>
      </c>
      <c r="L4949" t="str">
        <f t="shared" si="385"/>
        <v>2</v>
      </c>
      <c r="M4949" t="str">
        <f t="shared" si="386"/>
        <v>2022</v>
      </c>
      <c r="N4949">
        <f t="shared" si="387"/>
        <v>103596.52</v>
      </c>
      <c r="O4949">
        <f t="shared" si="388"/>
        <v>103596.52</v>
      </c>
      <c r="P4949" t="str">
        <f t="shared" si="389"/>
        <v/>
      </c>
      <c r="Q4949" s="48" t="str">
        <f>IF(O4949="","",
   IF(OR(O4949&lt;EDA_Outlier_Analysis!$C$10, O4949&gt;EDA_Outlier_Analysis!$C$11),
      "Outlier",
      "Normal"))</f>
        <v>Normal</v>
      </c>
      <c r="R4949" t="str">
        <f>IF(P4949="","",
   IF(OR(P4949 &lt; EDA_Outlier_Analysis!$F$7, P4949 &gt; EDA_Outlier_Analysis!$F$8),
      "Outlier",
      "Normal"))</f>
        <v/>
      </c>
      <c r="S4949" t="str">
        <f>IF(N4949="","",
   IF(OR(N4949 &lt;EDA_Outlier_Analysis!$I$10, N4949 &gt; EDA_Outlier_Analysis!$I$11),
      "Outlier",
      "Normal"))</f>
        <v>Normal</v>
      </c>
    </row>
    <row r="4950" spans="1:19">
      <c r="A4950" t="s">
        <v>10869</v>
      </c>
      <c r="B4950" s="4">
        <v>45038</v>
      </c>
      <c r="C4950" s="2">
        <v>-32520.9</v>
      </c>
      <c r="D4950" t="s">
        <v>840</v>
      </c>
      <c r="E4950" t="s">
        <v>905</v>
      </c>
      <c r="F4950" t="s">
        <v>11</v>
      </c>
      <c r="G4950" t="s">
        <v>20</v>
      </c>
      <c r="I4950" t="s">
        <v>990</v>
      </c>
      <c r="J4950" t="s">
        <v>10870</v>
      </c>
      <c r="K4950" t="str">
        <f>IF(COUNTIF(Customers!A:A, H4950)&gt;0, "Valid", "Invalid")</f>
        <v>Invalid</v>
      </c>
      <c r="L4950" t="str">
        <f t="shared" si="385"/>
        <v>4</v>
      </c>
      <c r="M4950" t="str">
        <f t="shared" si="386"/>
        <v>2023</v>
      </c>
      <c r="N4950">
        <f t="shared" si="387"/>
        <v>-32520.9</v>
      </c>
      <c r="O4950" t="str">
        <f t="shared" si="388"/>
        <v/>
      </c>
      <c r="P4950">
        <f t="shared" si="389"/>
        <v>32520.9</v>
      </c>
      <c r="Q4950" s="48" t="str">
        <f>IF(O4950="","",
   IF(OR(O4950&lt;EDA_Outlier_Analysis!$C$10, O4950&gt;EDA_Outlier_Analysis!$C$11),
      "Outlier",
      "Normal"))</f>
        <v/>
      </c>
      <c r="R4950" t="str">
        <f>IF(P4950="","",
   IF(OR(P4950 &lt; EDA_Outlier_Analysis!$F$7, P4950 &gt; EDA_Outlier_Analysis!$F$8),
      "Outlier",
      "Normal"))</f>
        <v>Normal</v>
      </c>
      <c r="S4950" t="str">
        <f>IF(N4950="","",
   IF(OR(N4950 &lt;EDA_Outlier_Analysis!$I$10, N4950 &gt; EDA_Outlier_Analysis!$I$11),
      "Outlier",
      "Normal"))</f>
        <v>Normal</v>
      </c>
    </row>
    <row r="4951" spans="1:19">
      <c r="A4951" t="s">
        <v>10871</v>
      </c>
      <c r="B4951" s="4">
        <v>44886</v>
      </c>
      <c r="C4951" s="2">
        <v>-9197.2800000000007</v>
      </c>
      <c r="D4951" t="s">
        <v>840</v>
      </c>
      <c r="E4951" t="s">
        <v>845</v>
      </c>
      <c r="F4951" t="s">
        <v>11</v>
      </c>
      <c r="G4951" t="s">
        <v>34</v>
      </c>
      <c r="I4951" t="s">
        <v>912</v>
      </c>
      <c r="J4951" t="s">
        <v>10872</v>
      </c>
      <c r="K4951" t="str">
        <f>IF(COUNTIF(Customers!A:A, H4951)&gt;0, "Valid", "Invalid")</f>
        <v>Invalid</v>
      </c>
      <c r="L4951" t="str">
        <f t="shared" si="385"/>
        <v>11</v>
      </c>
      <c r="M4951" t="str">
        <f t="shared" si="386"/>
        <v>2022</v>
      </c>
      <c r="N4951">
        <f t="shared" si="387"/>
        <v>-9197.2800000000007</v>
      </c>
      <c r="O4951" t="str">
        <f t="shared" si="388"/>
        <v/>
      </c>
      <c r="P4951">
        <f t="shared" si="389"/>
        <v>9197.2800000000007</v>
      </c>
      <c r="Q4951" s="48" t="str">
        <f>IF(O4951="","",
   IF(OR(O4951&lt;EDA_Outlier_Analysis!$C$10, O4951&gt;EDA_Outlier_Analysis!$C$11),
      "Outlier",
      "Normal"))</f>
        <v/>
      </c>
      <c r="R4951" t="str">
        <f>IF(P4951="","",
   IF(OR(P4951 &lt; EDA_Outlier_Analysis!$F$7, P4951 &gt; EDA_Outlier_Analysis!$F$8),
      "Outlier",
      "Normal"))</f>
        <v>Outlier</v>
      </c>
      <c r="S4951" t="str">
        <f>IF(N4951="","",
   IF(OR(N4951 &lt;EDA_Outlier_Analysis!$I$10, N4951 &gt; EDA_Outlier_Analysis!$I$11),
      "Outlier",
      "Normal"))</f>
        <v>Normal</v>
      </c>
    </row>
    <row r="4952" spans="1:19">
      <c r="A4952" t="s">
        <v>10873</v>
      </c>
      <c r="B4952" s="4">
        <v>45141</v>
      </c>
      <c r="C4952" s="2">
        <v>173510.73</v>
      </c>
      <c r="D4952" t="s">
        <v>849</v>
      </c>
      <c r="E4952" t="s">
        <v>850</v>
      </c>
      <c r="F4952" t="s">
        <v>10</v>
      </c>
      <c r="G4952" t="s">
        <v>31</v>
      </c>
      <c r="H4952" t="s">
        <v>551</v>
      </c>
      <c r="J4952" t="s">
        <v>10874</v>
      </c>
      <c r="K4952" t="str">
        <f>IF(COUNTIF(Customers!A:A, H4952)&gt;0, "Valid", "Invalid")</f>
        <v>Valid</v>
      </c>
      <c r="L4952" t="str">
        <f t="shared" si="385"/>
        <v>8</v>
      </c>
      <c r="M4952" t="str">
        <f t="shared" si="386"/>
        <v>2023</v>
      </c>
      <c r="N4952">
        <f t="shared" si="387"/>
        <v>173510.73</v>
      </c>
      <c r="O4952">
        <f t="shared" si="388"/>
        <v>173510.73</v>
      </c>
      <c r="P4952" t="str">
        <f t="shared" si="389"/>
        <v/>
      </c>
      <c r="Q4952" s="48" t="str">
        <f>IF(O4952="","",
   IF(OR(O4952&lt;EDA_Outlier_Analysis!$C$10, O4952&gt;EDA_Outlier_Analysis!$C$11),
      "Outlier",
      "Normal"))</f>
        <v>Normal</v>
      </c>
      <c r="R4952" t="str">
        <f>IF(P4952="","",
   IF(OR(P4952 &lt; EDA_Outlier_Analysis!$F$7, P4952 &gt; EDA_Outlier_Analysis!$F$8),
      "Outlier",
      "Normal"))</f>
        <v/>
      </c>
      <c r="S4952" t="str">
        <f>IF(N4952="","",
   IF(OR(N4952 &lt;EDA_Outlier_Analysis!$I$10, N4952 &gt; EDA_Outlier_Analysis!$I$11),
      "Outlier",
      "Normal"))</f>
        <v>Normal</v>
      </c>
    </row>
    <row r="4953" spans="1:19">
      <c r="A4953" t="s">
        <v>10875</v>
      </c>
      <c r="B4953" s="4">
        <v>45059</v>
      </c>
      <c r="C4953" s="2">
        <v>-46471.83</v>
      </c>
      <c r="D4953" t="s">
        <v>840</v>
      </c>
      <c r="E4953" t="s">
        <v>856</v>
      </c>
      <c r="F4953" t="s">
        <v>10</v>
      </c>
      <c r="G4953" t="s">
        <v>31</v>
      </c>
      <c r="I4953" t="s">
        <v>1340</v>
      </c>
      <c r="J4953" t="s">
        <v>10876</v>
      </c>
      <c r="K4953" t="str">
        <f>IF(COUNTIF(Customers!A:A, H4953)&gt;0, "Valid", "Invalid")</f>
        <v>Invalid</v>
      </c>
      <c r="L4953" t="str">
        <f t="shared" si="385"/>
        <v>5</v>
      </c>
      <c r="M4953" t="str">
        <f t="shared" si="386"/>
        <v>2023</v>
      </c>
      <c r="N4953">
        <f t="shared" si="387"/>
        <v>-46471.83</v>
      </c>
      <c r="O4953" t="str">
        <f t="shared" si="388"/>
        <v/>
      </c>
      <c r="P4953">
        <f t="shared" si="389"/>
        <v>46471.83</v>
      </c>
      <c r="Q4953" s="48" t="str">
        <f>IF(O4953="","",
   IF(OR(O4953&lt;EDA_Outlier_Analysis!$C$10, O4953&gt;EDA_Outlier_Analysis!$C$11),
      "Outlier",
      "Normal"))</f>
        <v/>
      </c>
      <c r="R4953" t="str">
        <f>IF(P4953="","",
   IF(OR(P4953 &lt; EDA_Outlier_Analysis!$F$7, P4953 &gt; EDA_Outlier_Analysis!$F$8),
      "Outlier",
      "Normal"))</f>
        <v>Normal</v>
      </c>
      <c r="S4953" t="str">
        <f>IF(N4953="","",
   IF(OR(N4953 &lt;EDA_Outlier_Analysis!$I$10, N4953 &gt; EDA_Outlier_Analysis!$I$11),
      "Outlier",
      "Normal"))</f>
        <v>Normal</v>
      </c>
    </row>
    <row r="4954" spans="1:19">
      <c r="A4954" t="s">
        <v>10877</v>
      </c>
      <c r="B4954" s="4">
        <v>45242</v>
      </c>
      <c r="C4954" s="2">
        <v>198526.29</v>
      </c>
      <c r="D4954" t="s">
        <v>849</v>
      </c>
      <c r="E4954" t="s">
        <v>868</v>
      </c>
      <c r="F4954" t="s">
        <v>11</v>
      </c>
      <c r="G4954" t="s">
        <v>24</v>
      </c>
      <c r="H4954" t="s">
        <v>379</v>
      </c>
      <c r="J4954" t="s">
        <v>10878</v>
      </c>
      <c r="K4954" t="str">
        <f>IF(COUNTIF(Customers!A:A, H4954)&gt;0, "Valid", "Invalid")</f>
        <v>Valid</v>
      </c>
      <c r="L4954" t="str">
        <f t="shared" si="385"/>
        <v>11</v>
      </c>
      <c r="M4954" t="str">
        <f t="shared" si="386"/>
        <v>2023</v>
      </c>
      <c r="N4954">
        <f t="shared" si="387"/>
        <v>198526.29</v>
      </c>
      <c r="O4954">
        <f t="shared" si="388"/>
        <v>198526.29</v>
      </c>
      <c r="P4954" t="str">
        <f t="shared" si="389"/>
        <v/>
      </c>
      <c r="Q4954" s="48" t="str">
        <f>IF(O4954="","",
   IF(OR(O4954&lt;EDA_Outlier_Analysis!$C$10, O4954&gt;EDA_Outlier_Analysis!$C$11),
      "Outlier",
      "Normal"))</f>
        <v>Normal</v>
      </c>
      <c r="R4954" t="str">
        <f>IF(P4954="","",
   IF(OR(P4954 &lt; EDA_Outlier_Analysis!$F$7, P4954 &gt; EDA_Outlier_Analysis!$F$8),
      "Outlier",
      "Normal"))</f>
        <v/>
      </c>
      <c r="S4954" t="str">
        <f>IF(N4954="","",
   IF(OR(N4954 &lt;EDA_Outlier_Analysis!$I$10, N4954 &gt; EDA_Outlier_Analysis!$I$11),
      "Outlier",
      "Normal"))</f>
        <v>Normal</v>
      </c>
    </row>
    <row r="4955" spans="1:19">
      <c r="A4955" t="s">
        <v>10879</v>
      </c>
      <c r="B4955" s="4">
        <v>44925</v>
      </c>
      <c r="C4955" s="2">
        <v>168842.93</v>
      </c>
      <c r="D4955" t="s">
        <v>849</v>
      </c>
      <c r="E4955" t="s">
        <v>868</v>
      </c>
      <c r="F4955" t="s">
        <v>11</v>
      </c>
      <c r="G4955" t="s">
        <v>31</v>
      </c>
      <c r="H4955" t="s">
        <v>175</v>
      </c>
      <c r="J4955" t="s">
        <v>10880</v>
      </c>
      <c r="K4955" t="str">
        <f>IF(COUNTIF(Customers!A:A, H4955)&gt;0, "Valid", "Invalid")</f>
        <v>Valid</v>
      </c>
      <c r="L4955" t="str">
        <f t="shared" si="385"/>
        <v>12</v>
      </c>
      <c r="M4955" t="str">
        <f t="shared" si="386"/>
        <v>2022</v>
      </c>
      <c r="N4955">
        <f t="shared" si="387"/>
        <v>168842.93</v>
      </c>
      <c r="O4955">
        <f t="shared" si="388"/>
        <v>168842.93</v>
      </c>
      <c r="P4955" t="str">
        <f t="shared" si="389"/>
        <v/>
      </c>
      <c r="Q4955" s="48" t="str">
        <f>IF(O4955="","",
   IF(OR(O4955&lt;EDA_Outlier_Analysis!$C$10, O4955&gt;EDA_Outlier_Analysis!$C$11),
      "Outlier",
      "Normal"))</f>
        <v>Normal</v>
      </c>
      <c r="R4955" t="str">
        <f>IF(P4955="","",
   IF(OR(P4955 &lt; EDA_Outlier_Analysis!$F$7, P4955 &gt; EDA_Outlier_Analysis!$F$8),
      "Outlier",
      "Normal"))</f>
        <v/>
      </c>
      <c r="S4955" t="str">
        <f>IF(N4955="","",
   IF(OR(N4955 &lt;EDA_Outlier_Analysis!$I$10, N4955 &gt; EDA_Outlier_Analysis!$I$11),
      "Outlier",
      "Normal"))</f>
        <v>Normal</v>
      </c>
    </row>
    <row r="4956" spans="1:19">
      <c r="A4956" t="s">
        <v>10881</v>
      </c>
      <c r="B4956" s="4">
        <v>44916</v>
      </c>
      <c r="C4956" s="2">
        <v>-66507.08</v>
      </c>
      <c r="D4956" t="s">
        <v>840</v>
      </c>
      <c r="E4956" t="s">
        <v>878</v>
      </c>
      <c r="F4956" t="s">
        <v>11</v>
      </c>
      <c r="G4956" t="s">
        <v>20</v>
      </c>
      <c r="I4956" t="s">
        <v>2491</v>
      </c>
      <c r="J4956" t="s">
        <v>10882</v>
      </c>
      <c r="K4956" t="str">
        <f>IF(COUNTIF(Customers!A:A, H4956)&gt;0, "Valid", "Invalid")</f>
        <v>Invalid</v>
      </c>
      <c r="L4956" t="str">
        <f t="shared" si="385"/>
        <v>12</v>
      </c>
      <c r="M4956" t="str">
        <f t="shared" si="386"/>
        <v>2022</v>
      </c>
      <c r="N4956">
        <f t="shared" si="387"/>
        <v>-66507.08</v>
      </c>
      <c r="O4956" t="str">
        <f t="shared" si="388"/>
        <v/>
      </c>
      <c r="P4956">
        <f t="shared" si="389"/>
        <v>66507.08</v>
      </c>
      <c r="Q4956" s="48" t="str">
        <f>IF(O4956="","",
   IF(OR(O4956&lt;EDA_Outlier_Analysis!$C$10, O4956&gt;EDA_Outlier_Analysis!$C$11),
      "Outlier",
      "Normal"))</f>
        <v/>
      </c>
      <c r="R4956" t="str">
        <f>IF(P4956="","",
   IF(OR(P4956 &lt; EDA_Outlier_Analysis!$F$7, P4956 &gt; EDA_Outlier_Analysis!$F$8),
      "Outlier",
      "Normal"))</f>
        <v>Outlier</v>
      </c>
      <c r="S4956" t="str">
        <f>IF(N4956="","",
   IF(OR(N4956 &lt;EDA_Outlier_Analysis!$I$10, N4956 &gt; EDA_Outlier_Analysis!$I$11),
      "Outlier",
      "Normal"))</f>
        <v>Normal</v>
      </c>
    </row>
    <row r="4957" spans="1:19">
      <c r="A4957" t="s">
        <v>10883</v>
      </c>
      <c r="B4957" s="4">
        <v>44763</v>
      </c>
      <c r="C4957" s="2">
        <v>24553.18</v>
      </c>
      <c r="D4957" t="s">
        <v>971</v>
      </c>
      <c r="E4957" t="s">
        <v>971</v>
      </c>
      <c r="F4957" t="s">
        <v>11</v>
      </c>
      <c r="G4957" t="s">
        <v>24</v>
      </c>
      <c r="J4957" t="s">
        <v>10884</v>
      </c>
      <c r="K4957" t="str">
        <f>IF(COUNTIF(Customers!A:A, H4957)&gt;0, "Valid", "Invalid")</f>
        <v>Invalid</v>
      </c>
      <c r="L4957" t="str">
        <f t="shared" si="385"/>
        <v>7</v>
      </c>
      <c r="M4957" t="str">
        <f t="shared" si="386"/>
        <v>2022</v>
      </c>
      <c r="N4957">
        <f t="shared" si="387"/>
        <v>-24553.18</v>
      </c>
      <c r="O4957" t="str">
        <f t="shared" si="388"/>
        <v/>
      </c>
      <c r="P4957" t="str">
        <f t="shared" si="389"/>
        <v/>
      </c>
      <c r="Q4957" s="48" t="str">
        <f>IF(O4957="","",
   IF(OR(O4957&lt;EDA_Outlier_Analysis!$C$10, O4957&gt;EDA_Outlier_Analysis!$C$11),
      "Outlier",
      "Normal"))</f>
        <v/>
      </c>
      <c r="R4957" t="str">
        <f>IF(P4957="","",
   IF(OR(P4957 &lt; EDA_Outlier_Analysis!$F$7, P4957 &gt; EDA_Outlier_Analysis!$F$8),
      "Outlier",
      "Normal"))</f>
        <v/>
      </c>
      <c r="S4957" t="str">
        <f>IF(N4957="","",
   IF(OR(N4957 &lt;EDA_Outlier_Analysis!$I$10, N4957 &gt; EDA_Outlier_Analysis!$I$11),
      "Outlier",
      "Normal"))</f>
        <v>Normal</v>
      </c>
    </row>
    <row r="4958" spans="1:19">
      <c r="A4958" t="s">
        <v>10885</v>
      </c>
      <c r="B4958" s="4">
        <v>44967</v>
      </c>
      <c r="C4958" s="2">
        <v>112662.07</v>
      </c>
      <c r="D4958" t="s">
        <v>849</v>
      </c>
      <c r="E4958" t="s">
        <v>850</v>
      </c>
      <c r="F4958" t="s">
        <v>10</v>
      </c>
      <c r="G4958" t="s">
        <v>20</v>
      </c>
      <c r="H4958" t="s">
        <v>753</v>
      </c>
      <c r="J4958" t="s">
        <v>10886</v>
      </c>
      <c r="K4958" t="str">
        <f>IF(COUNTIF(Customers!A:A, H4958)&gt;0, "Valid", "Invalid")</f>
        <v>Valid</v>
      </c>
      <c r="L4958" t="str">
        <f t="shared" si="385"/>
        <v>2</v>
      </c>
      <c r="M4958" t="str">
        <f t="shared" si="386"/>
        <v>2023</v>
      </c>
      <c r="N4958">
        <f t="shared" si="387"/>
        <v>112662.07</v>
      </c>
      <c r="O4958">
        <f t="shared" si="388"/>
        <v>112662.07</v>
      </c>
      <c r="P4958" t="str">
        <f t="shared" si="389"/>
        <v/>
      </c>
      <c r="Q4958" s="48" t="str">
        <f>IF(O4958="","",
   IF(OR(O4958&lt;EDA_Outlier_Analysis!$C$10, O4958&gt;EDA_Outlier_Analysis!$C$11),
      "Outlier",
      "Normal"))</f>
        <v>Normal</v>
      </c>
      <c r="R4958" t="str">
        <f>IF(P4958="","",
   IF(OR(P4958 &lt; EDA_Outlier_Analysis!$F$7, P4958 &gt; EDA_Outlier_Analysis!$F$8),
      "Outlier",
      "Normal"))</f>
        <v/>
      </c>
      <c r="S4958" t="str">
        <f>IF(N4958="","",
   IF(OR(N4958 &lt;EDA_Outlier_Analysis!$I$10, N4958 &gt; EDA_Outlier_Analysis!$I$11),
      "Outlier",
      "Normal"))</f>
        <v>Normal</v>
      </c>
    </row>
    <row r="4959" spans="1:19">
      <c r="A4959" t="s">
        <v>10887</v>
      </c>
      <c r="B4959" s="4">
        <v>44864</v>
      </c>
      <c r="C4959" s="2">
        <v>182712.89</v>
      </c>
      <c r="D4959" t="s">
        <v>849</v>
      </c>
      <c r="E4959" t="s">
        <v>850</v>
      </c>
      <c r="F4959" t="s">
        <v>10</v>
      </c>
      <c r="G4959" t="s">
        <v>20</v>
      </c>
      <c r="H4959" t="s">
        <v>251</v>
      </c>
      <c r="J4959" t="s">
        <v>10888</v>
      </c>
      <c r="K4959" t="str">
        <f>IF(COUNTIF(Customers!A:A, H4959)&gt;0, "Valid", "Invalid")</f>
        <v>Valid</v>
      </c>
      <c r="L4959" t="str">
        <f t="shared" si="385"/>
        <v>10</v>
      </c>
      <c r="M4959" t="str">
        <f t="shared" si="386"/>
        <v>2022</v>
      </c>
      <c r="N4959">
        <f t="shared" si="387"/>
        <v>182712.89</v>
      </c>
      <c r="O4959">
        <f t="shared" si="388"/>
        <v>182712.89</v>
      </c>
      <c r="P4959" t="str">
        <f t="shared" si="389"/>
        <v/>
      </c>
      <c r="Q4959" s="48" t="str">
        <f>IF(O4959="","",
   IF(OR(O4959&lt;EDA_Outlier_Analysis!$C$10, O4959&gt;EDA_Outlier_Analysis!$C$11),
      "Outlier",
      "Normal"))</f>
        <v>Normal</v>
      </c>
      <c r="R4959" t="str">
        <f>IF(P4959="","",
   IF(OR(P4959 &lt; EDA_Outlier_Analysis!$F$7, P4959 &gt; EDA_Outlier_Analysis!$F$8),
      "Outlier",
      "Normal"))</f>
        <v/>
      </c>
      <c r="S4959" t="str">
        <f>IF(N4959="","",
   IF(OR(N4959 &lt;EDA_Outlier_Analysis!$I$10, N4959 &gt; EDA_Outlier_Analysis!$I$11),
      "Outlier",
      "Normal"))</f>
        <v>Normal</v>
      </c>
    </row>
    <row r="4960" spans="1:19">
      <c r="A4960" t="s">
        <v>10889</v>
      </c>
      <c r="B4960" s="4">
        <v>45132</v>
      </c>
      <c r="C4960" s="2">
        <v>-73544.929999999993</v>
      </c>
      <c r="D4960" t="s">
        <v>840</v>
      </c>
      <c r="E4960" t="s">
        <v>856</v>
      </c>
      <c r="F4960" t="s">
        <v>9</v>
      </c>
      <c r="G4960" t="s">
        <v>34</v>
      </c>
      <c r="I4960" t="s">
        <v>909</v>
      </c>
      <c r="J4960" t="s">
        <v>10890</v>
      </c>
      <c r="K4960" t="str">
        <f>IF(COUNTIF(Customers!A:A, H4960)&gt;0, "Valid", "Invalid")</f>
        <v>Invalid</v>
      </c>
      <c r="L4960" t="str">
        <f t="shared" si="385"/>
        <v>7</v>
      </c>
      <c r="M4960" t="str">
        <f t="shared" si="386"/>
        <v>2023</v>
      </c>
      <c r="N4960">
        <f t="shared" si="387"/>
        <v>-73544.929999999993</v>
      </c>
      <c r="O4960" t="str">
        <f t="shared" si="388"/>
        <v/>
      </c>
      <c r="P4960">
        <f t="shared" si="389"/>
        <v>73544.929999999993</v>
      </c>
      <c r="Q4960" s="48" t="str">
        <f>IF(O4960="","",
   IF(OR(O4960&lt;EDA_Outlier_Analysis!$C$10, O4960&gt;EDA_Outlier_Analysis!$C$11),
      "Outlier",
      "Normal"))</f>
        <v/>
      </c>
      <c r="R4960" t="str">
        <f>IF(P4960="","",
   IF(OR(P4960 &lt; EDA_Outlier_Analysis!$F$7, P4960 &gt; EDA_Outlier_Analysis!$F$8),
      "Outlier",
      "Normal"))</f>
        <v>Outlier</v>
      </c>
      <c r="S4960" t="str">
        <f>IF(N4960="","",
   IF(OR(N4960 &lt;EDA_Outlier_Analysis!$I$10, N4960 &gt; EDA_Outlier_Analysis!$I$11),
      "Outlier",
      "Normal"))</f>
        <v>Normal</v>
      </c>
    </row>
    <row r="4961" spans="1:19">
      <c r="A4961" t="s">
        <v>10891</v>
      </c>
      <c r="B4961" s="4">
        <v>45260</v>
      </c>
      <c r="C4961" s="2">
        <v>121258.18</v>
      </c>
      <c r="D4961" t="s">
        <v>849</v>
      </c>
      <c r="E4961" t="s">
        <v>853</v>
      </c>
      <c r="F4961" t="s">
        <v>9</v>
      </c>
      <c r="G4961" t="s">
        <v>34</v>
      </c>
      <c r="H4961" t="s">
        <v>601</v>
      </c>
      <c r="J4961" t="s">
        <v>10892</v>
      </c>
      <c r="K4961" t="str">
        <f>IF(COUNTIF(Customers!A:A, H4961)&gt;0, "Valid", "Invalid")</f>
        <v>Valid</v>
      </c>
      <c r="L4961" t="str">
        <f t="shared" si="385"/>
        <v>11</v>
      </c>
      <c r="M4961" t="str">
        <f t="shared" si="386"/>
        <v>2023</v>
      </c>
      <c r="N4961">
        <f t="shared" si="387"/>
        <v>121258.18</v>
      </c>
      <c r="O4961">
        <f t="shared" si="388"/>
        <v>121258.18</v>
      </c>
      <c r="P4961" t="str">
        <f t="shared" si="389"/>
        <v/>
      </c>
      <c r="Q4961" s="48" t="str">
        <f>IF(O4961="","",
   IF(OR(O4961&lt;EDA_Outlier_Analysis!$C$10, O4961&gt;EDA_Outlier_Analysis!$C$11),
      "Outlier",
      "Normal"))</f>
        <v>Normal</v>
      </c>
      <c r="R4961" t="str">
        <f>IF(P4961="","",
   IF(OR(P4961 &lt; EDA_Outlier_Analysis!$F$7, P4961 &gt; EDA_Outlier_Analysis!$F$8),
      "Outlier",
      "Normal"))</f>
        <v/>
      </c>
      <c r="S4961" t="str">
        <f>IF(N4961="","",
   IF(OR(N4961 &lt;EDA_Outlier_Analysis!$I$10, N4961 &gt; EDA_Outlier_Analysis!$I$11),
      "Outlier",
      "Normal"))</f>
        <v>Normal</v>
      </c>
    </row>
    <row r="4962" spans="1:19">
      <c r="A4962" t="s">
        <v>10893</v>
      </c>
      <c r="B4962" s="4">
        <v>44944</v>
      </c>
      <c r="C4962" s="2">
        <v>-32101.8</v>
      </c>
      <c r="D4962" t="s">
        <v>840</v>
      </c>
      <c r="E4962" t="s">
        <v>905</v>
      </c>
      <c r="F4962" t="s">
        <v>11</v>
      </c>
      <c r="G4962" t="s">
        <v>31</v>
      </c>
      <c r="I4962" t="s">
        <v>2829</v>
      </c>
      <c r="J4962" t="s">
        <v>10894</v>
      </c>
      <c r="K4962" t="str">
        <f>IF(COUNTIF(Customers!A:A, H4962)&gt;0, "Valid", "Invalid")</f>
        <v>Invalid</v>
      </c>
      <c r="L4962" t="str">
        <f t="shared" si="385"/>
        <v>1</v>
      </c>
      <c r="M4962" t="str">
        <f t="shared" si="386"/>
        <v>2023</v>
      </c>
      <c r="N4962">
        <f t="shared" si="387"/>
        <v>-32101.8</v>
      </c>
      <c r="O4962" t="str">
        <f t="shared" si="388"/>
        <v/>
      </c>
      <c r="P4962">
        <f t="shared" si="389"/>
        <v>32101.8</v>
      </c>
      <c r="Q4962" s="48" t="str">
        <f>IF(O4962="","",
   IF(OR(O4962&lt;EDA_Outlier_Analysis!$C$10, O4962&gt;EDA_Outlier_Analysis!$C$11),
      "Outlier",
      "Normal"))</f>
        <v/>
      </c>
      <c r="R4962" t="str">
        <f>IF(P4962="","",
   IF(OR(P4962 &lt; EDA_Outlier_Analysis!$F$7, P4962 &gt; EDA_Outlier_Analysis!$F$8),
      "Outlier",
      "Normal"))</f>
        <v>Normal</v>
      </c>
      <c r="S4962" t="str">
        <f>IF(N4962="","",
   IF(OR(N4962 &lt;EDA_Outlier_Analysis!$I$10, N4962 &gt; EDA_Outlier_Analysis!$I$11),
      "Outlier",
      "Normal"))</f>
        <v>Normal</v>
      </c>
    </row>
    <row r="4963" spans="1:19">
      <c r="A4963" t="s">
        <v>10895</v>
      </c>
      <c r="B4963" s="4">
        <v>45278</v>
      </c>
      <c r="C4963" s="2">
        <v>296456.81</v>
      </c>
      <c r="D4963" t="s">
        <v>849</v>
      </c>
      <c r="E4963" t="s">
        <v>853</v>
      </c>
      <c r="F4963" t="s">
        <v>10</v>
      </c>
      <c r="G4963" t="s">
        <v>34</v>
      </c>
      <c r="H4963" t="s">
        <v>143</v>
      </c>
      <c r="J4963" t="s">
        <v>10896</v>
      </c>
      <c r="K4963" t="str">
        <f>IF(COUNTIF(Customers!A:A, H4963)&gt;0, "Valid", "Invalid")</f>
        <v>Valid</v>
      </c>
      <c r="L4963" t="str">
        <f t="shared" si="385"/>
        <v>12</v>
      </c>
      <c r="M4963" t="str">
        <f t="shared" si="386"/>
        <v>2023</v>
      </c>
      <c r="N4963">
        <f t="shared" si="387"/>
        <v>296456.81</v>
      </c>
      <c r="O4963">
        <f t="shared" si="388"/>
        <v>296456.81</v>
      </c>
      <c r="P4963" t="str">
        <f t="shared" si="389"/>
        <v/>
      </c>
      <c r="Q4963" s="48" t="str">
        <f>IF(O4963="","",
   IF(OR(O4963&lt;EDA_Outlier_Analysis!$C$10, O4963&gt;EDA_Outlier_Analysis!$C$11),
      "Outlier",
      "Normal"))</f>
        <v>Outlier</v>
      </c>
      <c r="R4963" t="str">
        <f>IF(P4963="","",
   IF(OR(P4963 &lt; EDA_Outlier_Analysis!$F$7, P4963 &gt; EDA_Outlier_Analysis!$F$8),
      "Outlier",
      "Normal"))</f>
        <v/>
      </c>
      <c r="S4963" t="str">
        <f>IF(N4963="","",
   IF(OR(N4963 &lt;EDA_Outlier_Analysis!$I$10, N4963 &gt; EDA_Outlier_Analysis!$I$11),
      "Outlier",
      "Normal"))</f>
        <v>Normal</v>
      </c>
    </row>
    <row r="4964" spans="1:19">
      <c r="A4964" t="s">
        <v>10897</v>
      </c>
      <c r="B4964" s="4">
        <v>45275</v>
      </c>
      <c r="C4964" s="2">
        <v>294060.11</v>
      </c>
      <c r="D4964" t="s">
        <v>849</v>
      </c>
      <c r="E4964" t="s">
        <v>868</v>
      </c>
      <c r="F4964" t="s">
        <v>10</v>
      </c>
      <c r="G4964" t="s">
        <v>34</v>
      </c>
      <c r="H4964" t="s">
        <v>269</v>
      </c>
      <c r="J4964" t="s">
        <v>10898</v>
      </c>
      <c r="K4964" t="str">
        <f>IF(COUNTIF(Customers!A:A, H4964)&gt;0, "Valid", "Invalid")</f>
        <v>Valid</v>
      </c>
      <c r="L4964" t="str">
        <f t="shared" si="385"/>
        <v>12</v>
      </c>
      <c r="M4964" t="str">
        <f t="shared" si="386"/>
        <v>2023</v>
      </c>
      <c r="N4964">
        <f t="shared" si="387"/>
        <v>294060.11</v>
      </c>
      <c r="O4964">
        <f t="shared" si="388"/>
        <v>294060.11</v>
      </c>
      <c r="P4964" t="str">
        <f t="shared" si="389"/>
        <v/>
      </c>
      <c r="Q4964" s="48" t="str">
        <f>IF(O4964="","",
   IF(OR(O4964&lt;EDA_Outlier_Analysis!$C$10, O4964&gt;EDA_Outlier_Analysis!$C$11),
      "Outlier",
      "Normal"))</f>
        <v>Outlier</v>
      </c>
      <c r="R4964" t="str">
        <f>IF(P4964="","",
   IF(OR(P4964 &lt; EDA_Outlier_Analysis!$F$7, P4964 &gt; EDA_Outlier_Analysis!$F$8),
      "Outlier",
      "Normal"))</f>
        <v/>
      </c>
      <c r="S4964" t="str">
        <f>IF(N4964="","",
   IF(OR(N4964 &lt;EDA_Outlier_Analysis!$I$10, N4964 &gt; EDA_Outlier_Analysis!$I$11),
      "Outlier",
      "Normal"))</f>
        <v>Normal</v>
      </c>
    </row>
    <row r="4965" spans="1:19">
      <c r="A4965" t="s">
        <v>10899</v>
      </c>
      <c r="B4965" s="4">
        <v>44909</v>
      </c>
      <c r="C4965" s="2">
        <v>-33785.599999999999</v>
      </c>
      <c r="D4965" t="s">
        <v>840</v>
      </c>
      <c r="E4965" t="s">
        <v>856</v>
      </c>
      <c r="F4965" t="s">
        <v>9</v>
      </c>
      <c r="G4965" t="s">
        <v>31</v>
      </c>
      <c r="I4965" t="s">
        <v>857</v>
      </c>
      <c r="J4965" t="s">
        <v>10900</v>
      </c>
      <c r="K4965" t="str">
        <f>IF(COUNTIF(Customers!A:A, H4965)&gt;0, "Valid", "Invalid")</f>
        <v>Invalid</v>
      </c>
      <c r="L4965" t="str">
        <f t="shared" si="385"/>
        <v>12</v>
      </c>
      <c r="M4965" t="str">
        <f t="shared" si="386"/>
        <v>2022</v>
      </c>
      <c r="N4965">
        <f t="shared" si="387"/>
        <v>-33785.599999999999</v>
      </c>
      <c r="O4965" t="str">
        <f t="shared" si="388"/>
        <v/>
      </c>
      <c r="P4965">
        <f t="shared" si="389"/>
        <v>33785.599999999999</v>
      </c>
      <c r="Q4965" s="48" t="str">
        <f>IF(O4965="","",
   IF(OR(O4965&lt;EDA_Outlier_Analysis!$C$10, O4965&gt;EDA_Outlier_Analysis!$C$11),
      "Outlier",
      "Normal"))</f>
        <v/>
      </c>
      <c r="R4965" t="str">
        <f>IF(P4965="","",
   IF(OR(P4965 &lt; EDA_Outlier_Analysis!$F$7, P4965 &gt; EDA_Outlier_Analysis!$F$8),
      "Outlier",
      "Normal"))</f>
        <v>Normal</v>
      </c>
      <c r="S4965" t="str">
        <f>IF(N4965="","",
   IF(OR(N4965 &lt;EDA_Outlier_Analysis!$I$10, N4965 &gt; EDA_Outlier_Analysis!$I$11),
      "Outlier",
      "Normal"))</f>
        <v>Normal</v>
      </c>
    </row>
    <row r="4966" spans="1:19">
      <c r="A4966" t="s">
        <v>10901</v>
      </c>
      <c r="B4966" s="4">
        <v>44868</v>
      </c>
      <c r="C4966" s="2">
        <v>156284.07999999999</v>
      </c>
      <c r="D4966" t="s">
        <v>849</v>
      </c>
      <c r="E4966" t="s">
        <v>868</v>
      </c>
      <c r="F4966" t="s">
        <v>9</v>
      </c>
      <c r="G4966" t="s">
        <v>20</v>
      </c>
      <c r="H4966" t="s">
        <v>579</v>
      </c>
      <c r="J4966" t="s">
        <v>10902</v>
      </c>
      <c r="K4966" t="str">
        <f>IF(COUNTIF(Customers!A:A, H4966)&gt;0, "Valid", "Invalid")</f>
        <v>Valid</v>
      </c>
      <c r="L4966" t="str">
        <f t="shared" si="385"/>
        <v>11</v>
      </c>
      <c r="M4966" t="str">
        <f t="shared" si="386"/>
        <v>2022</v>
      </c>
      <c r="N4966">
        <f t="shared" si="387"/>
        <v>156284.07999999999</v>
      </c>
      <c r="O4966">
        <f t="shared" si="388"/>
        <v>156284.07999999999</v>
      </c>
      <c r="P4966" t="str">
        <f t="shared" si="389"/>
        <v/>
      </c>
      <c r="Q4966" s="48" t="str">
        <f>IF(O4966="","",
   IF(OR(O4966&lt;EDA_Outlier_Analysis!$C$10, O4966&gt;EDA_Outlier_Analysis!$C$11),
      "Outlier",
      "Normal"))</f>
        <v>Normal</v>
      </c>
      <c r="R4966" t="str">
        <f>IF(P4966="","",
   IF(OR(P4966 &lt; EDA_Outlier_Analysis!$F$7, P4966 &gt; EDA_Outlier_Analysis!$F$8),
      "Outlier",
      "Normal"))</f>
        <v/>
      </c>
      <c r="S4966" t="str">
        <f>IF(N4966="","",
   IF(OR(N4966 &lt;EDA_Outlier_Analysis!$I$10, N4966 &gt; EDA_Outlier_Analysis!$I$11),
      "Outlier",
      "Normal"))</f>
        <v>Normal</v>
      </c>
    </row>
    <row r="4967" spans="1:19">
      <c r="A4967" t="s">
        <v>10903</v>
      </c>
      <c r="B4967" s="4">
        <v>44860</v>
      </c>
      <c r="C4967" s="2">
        <v>124070.26</v>
      </c>
      <c r="D4967" t="s">
        <v>849</v>
      </c>
      <c r="E4967" t="s">
        <v>868</v>
      </c>
      <c r="F4967" t="s">
        <v>10</v>
      </c>
      <c r="G4967" t="s">
        <v>31</v>
      </c>
      <c r="H4967" t="s">
        <v>473</v>
      </c>
      <c r="J4967" t="s">
        <v>10904</v>
      </c>
      <c r="K4967" t="str">
        <f>IF(COUNTIF(Customers!A:A, H4967)&gt;0, "Valid", "Invalid")</f>
        <v>Valid</v>
      </c>
      <c r="L4967" t="str">
        <f t="shared" si="385"/>
        <v>10</v>
      </c>
      <c r="M4967" t="str">
        <f t="shared" si="386"/>
        <v>2022</v>
      </c>
      <c r="N4967">
        <f t="shared" si="387"/>
        <v>124070.26</v>
      </c>
      <c r="O4967">
        <f t="shared" si="388"/>
        <v>124070.26</v>
      </c>
      <c r="P4967" t="str">
        <f t="shared" si="389"/>
        <v/>
      </c>
      <c r="Q4967" s="48" t="str">
        <f>IF(O4967="","",
   IF(OR(O4967&lt;EDA_Outlier_Analysis!$C$10, O4967&gt;EDA_Outlier_Analysis!$C$11),
      "Outlier",
      "Normal"))</f>
        <v>Normal</v>
      </c>
      <c r="R4967" t="str">
        <f>IF(P4967="","",
   IF(OR(P4967 &lt; EDA_Outlier_Analysis!$F$7, P4967 &gt; EDA_Outlier_Analysis!$F$8),
      "Outlier",
      "Normal"))</f>
        <v/>
      </c>
      <c r="S4967" t="str">
        <f>IF(N4967="","",
   IF(OR(N4967 &lt;EDA_Outlier_Analysis!$I$10, N4967 &gt; EDA_Outlier_Analysis!$I$11),
      "Outlier",
      "Normal"))</f>
        <v>Normal</v>
      </c>
    </row>
    <row r="4968" spans="1:19">
      <c r="A4968" t="s">
        <v>10905</v>
      </c>
      <c r="B4968" s="4">
        <v>44576</v>
      </c>
      <c r="C4968" s="2">
        <v>-31254.84</v>
      </c>
      <c r="D4968" t="s">
        <v>840</v>
      </c>
      <c r="E4968" t="s">
        <v>841</v>
      </c>
      <c r="F4968" t="s">
        <v>10</v>
      </c>
      <c r="G4968" t="s">
        <v>31</v>
      </c>
      <c r="I4968" t="s">
        <v>965</v>
      </c>
      <c r="J4968" t="s">
        <v>10906</v>
      </c>
      <c r="K4968" t="str">
        <f>IF(COUNTIF(Customers!A:A, H4968)&gt;0, "Valid", "Invalid")</f>
        <v>Invalid</v>
      </c>
      <c r="L4968" t="str">
        <f t="shared" si="385"/>
        <v>1</v>
      </c>
      <c r="M4968" t="str">
        <f t="shared" si="386"/>
        <v>2022</v>
      </c>
      <c r="N4968">
        <f t="shared" si="387"/>
        <v>-31254.84</v>
      </c>
      <c r="O4968" t="str">
        <f t="shared" si="388"/>
        <v/>
      </c>
      <c r="P4968">
        <f t="shared" si="389"/>
        <v>31254.84</v>
      </c>
      <c r="Q4968" s="48" t="str">
        <f>IF(O4968="","",
   IF(OR(O4968&lt;EDA_Outlier_Analysis!$C$10, O4968&gt;EDA_Outlier_Analysis!$C$11),
      "Outlier",
      "Normal"))</f>
        <v/>
      </c>
      <c r="R4968" t="str">
        <f>IF(P4968="","",
   IF(OR(P4968 &lt; EDA_Outlier_Analysis!$F$7, P4968 &gt; EDA_Outlier_Analysis!$F$8),
      "Outlier",
      "Normal"))</f>
        <v>Normal</v>
      </c>
      <c r="S4968" t="str">
        <f>IF(N4968="","",
   IF(OR(N4968 &lt;EDA_Outlier_Analysis!$I$10, N4968 &gt; EDA_Outlier_Analysis!$I$11),
      "Outlier",
      "Normal"))</f>
        <v>Normal</v>
      </c>
    </row>
    <row r="4969" spans="1:19">
      <c r="A4969" t="s">
        <v>10907</v>
      </c>
      <c r="B4969" s="4">
        <v>44603</v>
      </c>
      <c r="C4969" s="2">
        <v>-8847.94</v>
      </c>
      <c r="D4969" t="s">
        <v>840</v>
      </c>
      <c r="E4969" t="s">
        <v>845</v>
      </c>
      <c r="F4969" t="s">
        <v>9</v>
      </c>
      <c r="G4969" t="s">
        <v>34</v>
      </c>
      <c r="I4969" t="s">
        <v>1519</v>
      </c>
      <c r="J4969" t="s">
        <v>10908</v>
      </c>
      <c r="K4969" t="str">
        <f>IF(COUNTIF(Customers!A:A, H4969)&gt;0, "Valid", "Invalid")</f>
        <v>Invalid</v>
      </c>
      <c r="L4969" t="str">
        <f t="shared" si="385"/>
        <v>2</v>
      </c>
      <c r="M4969" t="str">
        <f t="shared" si="386"/>
        <v>2022</v>
      </c>
      <c r="N4969">
        <f t="shared" si="387"/>
        <v>-8847.94</v>
      </c>
      <c r="O4969" t="str">
        <f t="shared" si="388"/>
        <v/>
      </c>
      <c r="P4969">
        <f t="shared" si="389"/>
        <v>8847.94</v>
      </c>
      <c r="Q4969" s="48" t="str">
        <f>IF(O4969="","",
   IF(OR(O4969&lt;EDA_Outlier_Analysis!$C$10, O4969&gt;EDA_Outlier_Analysis!$C$11),
      "Outlier",
      "Normal"))</f>
        <v/>
      </c>
      <c r="R4969" t="str">
        <f>IF(P4969="","",
   IF(OR(P4969 &lt; EDA_Outlier_Analysis!$F$7, P4969 &gt; EDA_Outlier_Analysis!$F$8),
      "Outlier",
      "Normal"))</f>
        <v>Outlier</v>
      </c>
      <c r="S4969" t="str">
        <f>IF(N4969="","",
   IF(OR(N4969 &lt;EDA_Outlier_Analysis!$I$10, N4969 &gt; EDA_Outlier_Analysis!$I$11),
      "Outlier",
      "Normal"))</f>
        <v>Normal</v>
      </c>
    </row>
    <row r="4970" spans="1:19">
      <c r="A4970" t="s">
        <v>10909</v>
      </c>
      <c r="B4970" s="4">
        <v>45002</v>
      </c>
      <c r="C4970" s="2">
        <v>-24146.33</v>
      </c>
      <c r="D4970" t="s">
        <v>840</v>
      </c>
      <c r="E4970" t="s">
        <v>878</v>
      </c>
      <c r="F4970" t="s">
        <v>10</v>
      </c>
      <c r="G4970" t="s">
        <v>34</v>
      </c>
      <c r="I4970" t="s">
        <v>906</v>
      </c>
      <c r="J4970" t="s">
        <v>10910</v>
      </c>
      <c r="K4970" t="str">
        <f>IF(COUNTIF(Customers!A:A, H4970)&gt;0, "Valid", "Invalid")</f>
        <v>Invalid</v>
      </c>
      <c r="L4970" t="str">
        <f t="shared" si="385"/>
        <v>3</v>
      </c>
      <c r="M4970" t="str">
        <f t="shared" si="386"/>
        <v>2023</v>
      </c>
      <c r="N4970">
        <f t="shared" si="387"/>
        <v>-24146.33</v>
      </c>
      <c r="O4970" t="str">
        <f t="shared" si="388"/>
        <v/>
      </c>
      <c r="P4970">
        <f t="shared" si="389"/>
        <v>24146.33</v>
      </c>
      <c r="Q4970" s="48" t="str">
        <f>IF(O4970="","",
   IF(OR(O4970&lt;EDA_Outlier_Analysis!$C$10, O4970&gt;EDA_Outlier_Analysis!$C$11),
      "Outlier",
      "Normal"))</f>
        <v/>
      </c>
      <c r="R4970" t="str">
        <f>IF(P4970="","",
   IF(OR(P4970 &lt; EDA_Outlier_Analysis!$F$7, P4970 &gt; EDA_Outlier_Analysis!$F$8),
      "Outlier",
      "Normal"))</f>
        <v>Outlier</v>
      </c>
      <c r="S4970" t="str">
        <f>IF(N4970="","",
   IF(OR(N4970 &lt;EDA_Outlier_Analysis!$I$10, N4970 &gt; EDA_Outlier_Analysis!$I$11),
      "Outlier",
      "Normal"))</f>
        <v>Normal</v>
      </c>
    </row>
    <row r="4971" spans="1:19">
      <c r="A4971" t="s">
        <v>10911</v>
      </c>
      <c r="B4971" s="4">
        <v>44786</v>
      </c>
      <c r="C4971" s="2">
        <v>161050.45000000001</v>
      </c>
      <c r="D4971" t="s">
        <v>849</v>
      </c>
      <c r="E4971" t="s">
        <v>850</v>
      </c>
      <c r="F4971" t="s">
        <v>9</v>
      </c>
      <c r="G4971" t="s">
        <v>31</v>
      </c>
      <c r="H4971" t="s">
        <v>573</v>
      </c>
      <c r="J4971" t="s">
        <v>10912</v>
      </c>
      <c r="K4971" t="str">
        <f>IF(COUNTIF(Customers!A:A, H4971)&gt;0, "Valid", "Invalid")</f>
        <v>Valid</v>
      </c>
      <c r="L4971" t="str">
        <f t="shared" si="385"/>
        <v>8</v>
      </c>
      <c r="M4971" t="str">
        <f t="shared" si="386"/>
        <v>2022</v>
      </c>
      <c r="N4971">
        <f t="shared" si="387"/>
        <v>161050.45000000001</v>
      </c>
      <c r="O4971">
        <f t="shared" si="388"/>
        <v>161050.45000000001</v>
      </c>
      <c r="P4971" t="str">
        <f t="shared" si="389"/>
        <v/>
      </c>
      <c r="Q4971" s="48" t="str">
        <f>IF(O4971="","",
   IF(OR(O4971&lt;EDA_Outlier_Analysis!$C$10, O4971&gt;EDA_Outlier_Analysis!$C$11),
      "Outlier",
      "Normal"))</f>
        <v>Normal</v>
      </c>
      <c r="R4971" t="str">
        <f>IF(P4971="","",
   IF(OR(P4971 &lt; EDA_Outlier_Analysis!$F$7, P4971 &gt; EDA_Outlier_Analysis!$F$8),
      "Outlier",
      "Normal"))</f>
        <v/>
      </c>
      <c r="S4971" t="str">
        <f>IF(N4971="","",
   IF(OR(N4971 &lt;EDA_Outlier_Analysis!$I$10, N4971 &gt; EDA_Outlier_Analysis!$I$11),
      "Outlier",
      "Normal"))</f>
        <v>Normal</v>
      </c>
    </row>
    <row r="4972" spans="1:19">
      <c r="A4972" t="s">
        <v>10913</v>
      </c>
      <c r="B4972" s="4">
        <v>44935</v>
      </c>
      <c r="C4972" s="2">
        <v>162741.31</v>
      </c>
      <c r="D4972" t="s">
        <v>849</v>
      </c>
      <c r="E4972" t="s">
        <v>850</v>
      </c>
      <c r="F4972" t="s">
        <v>9</v>
      </c>
      <c r="G4972" t="s">
        <v>20</v>
      </c>
      <c r="H4972" t="s">
        <v>679</v>
      </c>
      <c r="J4972" t="s">
        <v>10914</v>
      </c>
      <c r="K4972" t="str">
        <f>IF(COUNTIF(Customers!A:A, H4972)&gt;0, "Valid", "Invalid")</f>
        <v>Valid</v>
      </c>
      <c r="L4972" t="str">
        <f t="shared" si="385"/>
        <v>1</v>
      </c>
      <c r="M4972" t="str">
        <f t="shared" si="386"/>
        <v>2023</v>
      </c>
      <c r="N4972">
        <f t="shared" si="387"/>
        <v>162741.31</v>
      </c>
      <c r="O4972">
        <f t="shared" si="388"/>
        <v>162741.31</v>
      </c>
      <c r="P4972" t="str">
        <f t="shared" si="389"/>
        <v/>
      </c>
      <c r="Q4972" s="48" t="str">
        <f>IF(O4972="","",
   IF(OR(O4972&lt;EDA_Outlier_Analysis!$C$10, O4972&gt;EDA_Outlier_Analysis!$C$11),
      "Outlier",
      "Normal"))</f>
        <v>Normal</v>
      </c>
      <c r="R4972" t="str">
        <f>IF(P4972="","",
   IF(OR(P4972 &lt; EDA_Outlier_Analysis!$F$7, P4972 &gt; EDA_Outlier_Analysis!$F$8),
      "Outlier",
      "Normal"))</f>
        <v/>
      </c>
      <c r="S4972" t="str">
        <f>IF(N4972="","",
   IF(OR(N4972 &lt;EDA_Outlier_Analysis!$I$10, N4972 &gt; EDA_Outlier_Analysis!$I$11),
      "Outlier",
      "Normal"))</f>
        <v>Normal</v>
      </c>
    </row>
    <row r="4973" spans="1:19">
      <c r="A4973" t="s">
        <v>10915</v>
      </c>
      <c r="B4973" s="4">
        <v>44586</v>
      </c>
      <c r="C4973" s="2">
        <v>30188.67</v>
      </c>
      <c r="D4973" t="s">
        <v>849</v>
      </c>
      <c r="E4973" t="s">
        <v>868</v>
      </c>
      <c r="F4973" t="s">
        <v>9</v>
      </c>
      <c r="G4973" t="s">
        <v>34</v>
      </c>
      <c r="H4973" t="s">
        <v>733</v>
      </c>
      <c r="J4973" t="s">
        <v>10916</v>
      </c>
      <c r="K4973" t="str">
        <f>IF(COUNTIF(Customers!A:A, H4973)&gt;0, "Valid", "Invalid")</f>
        <v>Valid</v>
      </c>
      <c r="L4973" t="str">
        <f t="shared" si="385"/>
        <v>1</v>
      </c>
      <c r="M4973" t="str">
        <f t="shared" si="386"/>
        <v>2022</v>
      </c>
      <c r="N4973">
        <f t="shared" si="387"/>
        <v>30188.67</v>
      </c>
      <c r="O4973">
        <f t="shared" si="388"/>
        <v>30188.67</v>
      </c>
      <c r="P4973" t="str">
        <f t="shared" si="389"/>
        <v/>
      </c>
      <c r="Q4973" s="48" t="str">
        <f>IF(O4973="","",
   IF(OR(O4973&lt;EDA_Outlier_Analysis!$C$10, O4973&gt;EDA_Outlier_Analysis!$C$11),
      "Outlier",
      "Normal"))</f>
        <v>Normal</v>
      </c>
      <c r="R4973" t="str">
        <f>IF(P4973="","",
   IF(OR(P4973 &lt; EDA_Outlier_Analysis!$F$7, P4973 &gt; EDA_Outlier_Analysis!$F$8),
      "Outlier",
      "Normal"))</f>
        <v/>
      </c>
      <c r="S4973" t="str">
        <f>IF(N4973="","",
   IF(OR(N4973 &lt;EDA_Outlier_Analysis!$I$10, N4973 &gt; EDA_Outlier_Analysis!$I$11),
      "Outlier",
      "Normal"))</f>
        <v>Normal</v>
      </c>
    </row>
    <row r="4974" spans="1:19">
      <c r="A4974" t="s">
        <v>10917</v>
      </c>
      <c r="B4974" s="4">
        <v>44736</v>
      </c>
      <c r="C4974" s="2">
        <v>161549.62</v>
      </c>
      <c r="D4974" t="s">
        <v>849</v>
      </c>
      <c r="E4974" t="s">
        <v>853</v>
      </c>
      <c r="F4974" t="s">
        <v>11</v>
      </c>
      <c r="G4974" t="s">
        <v>20</v>
      </c>
      <c r="H4974" t="s">
        <v>691</v>
      </c>
      <c r="J4974" t="s">
        <v>10918</v>
      </c>
      <c r="K4974" t="str">
        <f>IF(COUNTIF(Customers!A:A, H4974)&gt;0, "Valid", "Invalid")</f>
        <v>Valid</v>
      </c>
      <c r="L4974" t="str">
        <f t="shared" si="385"/>
        <v>6</v>
      </c>
      <c r="M4974" t="str">
        <f t="shared" si="386"/>
        <v>2022</v>
      </c>
      <c r="N4974">
        <f t="shared" si="387"/>
        <v>161549.62</v>
      </c>
      <c r="O4974">
        <f t="shared" si="388"/>
        <v>161549.62</v>
      </c>
      <c r="P4974" t="str">
        <f t="shared" si="389"/>
        <v/>
      </c>
      <c r="Q4974" s="48" t="str">
        <f>IF(O4974="","",
   IF(OR(O4974&lt;EDA_Outlier_Analysis!$C$10, O4974&gt;EDA_Outlier_Analysis!$C$11),
      "Outlier",
      "Normal"))</f>
        <v>Normal</v>
      </c>
      <c r="R4974" t="str">
        <f>IF(P4974="","",
   IF(OR(P4974 &lt; EDA_Outlier_Analysis!$F$7, P4974 &gt; EDA_Outlier_Analysis!$F$8),
      "Outlier",
      "Normal"))</f>
        <v/>
      </c>
      <c r="S4974" t="str">
        <f>IF(N4974="","",
   IF(OR(N4974 &lt;EDA_Outlier_Analysis!$I$10, N4974 &gt; EDA_Outlier_Analysis!$I$11),
      "Outlier",
      "Normal"))</f>
        <v>Normal</v>
      </c>
    </row>
    <row r="4975" spans="1:19">
      <c r="A4975" t="s">
        <v>10919</v>
      </c>
      <c r="B4975" s="4">
        <v>45013</v>
      </c>
      <c r="C4975" s="2">
        <v>-25576.959999999999</v>
      </c>
      <c r="D4975" t="s">
        <v>840</v>
      </c>
      <c r="E4975" t="s">
        <v>864</v>
      </c>
      <c r="F4975" t="s">
        <v>10</v>
      </c>
      <c r="G4975" t="s">
        <v>24</v>
      </c>
      <c r="I4975" t="s">
        <v>1361</v>
      </c>
      <c r="J4975" t="s">
        <v>10920</v>
      </c>
      <c r="K4975" t="str">
        <f>IF(COUNTIF(Customers!A:A, H4975)&gt;0, "Valid", "Invalid")</f>
        <v>Invalid</v>
      </c>
      <c r="L4975" t="str">
        <f t="shared" si="385"/>
        <v>3</v>
      </c>
      <c r="M4975" t="str">
        <f t="shared" si="386"/>
        <v>2023</v>
      </c>
      <c r="N4975">
        <f t="shared" si="387"/>
        <v>-25576.959999999999</v>
      </c>
      <c r="O4975" t="str">
        <f t="shared" si="388"/>
        <v/>
      </c>
      <c r="P4975">
        <f t="shared" si="389"/>
        <v>25576.959999999999</v>
      </c>
      <c r="Q4975" s="48" t="str">
        <f>IF(O4975="","",
   IF(OR(O4975&lt;EDA_Outlier_Analysis!$C$10, O4975&gt;EDA_Outlier_Analysis!$C$11),
      "Outlier",
      "Normal"))</f>
        <v/>
      </c>
      <c r="R4975" t="str">
        <f>IF(P4975="","",
   IF(OR(P4975 &lt; EDA_Outlier_Analysis!$F$7, P4975 &gt; EDA_Outlier_Analysis!$F$8),
      "Outlier",
      "Normal"))</f>
        <v>Outlier</v>
      </c>
      <c r="S4975" t="str">
        <f>IF(N4975="","",
   IF(OR(N4975 &lt;EDA_Outlier_Analysis!$I$10, N4975 &gt; EDA_Outlier_Analysis!$I$11),
      "Outlier",
      "Normal"))</f>
        <v>Normal</v>
      </c>
    </row>
    <row r="4976" spans="1:19">
      <c r="A4976" t="s">
        <v>10921</v>
      </c>
      <c r="B4976" s="4">
        <v>44646</v>
      </c>
      <c r="C4976" s="2">
        <v>-2000</v>
      </c>
      <c r="D4976" t="s">
        <v>840</v>
      </c>
      <c r="E4976" t="s">
        <v>841</v>
      </c>
      <c r="F4976" t="s">
        <v>10</v>
      </c>
      <c r="G4976" t="s">
        <v>24</v>
      </c>
      <c r="I4976" t="s">
        <v>960</v>
      </c>
      <c r="J4976" t="s">
        <v>10922</v>
      </c>
      <c r="K4976" t="str">
        <f>IF(COUNTIF(Customers!A:A, H4976)&gt;0, "Valid", "Invalid")</f>
        <v>Invalid</v>
      </c>
      <c r="L4976" t="str">
        <f t="shared" si="385"/>
        <v>3</v>
      </c>
      <c r="M4976" t="str">
        <f t="shared" si="386"/>
        <v>2022</v>
      </c>
      <c r="N4976">
        <f t="shared" si="387"/>
        <v>-2000</v>
      </c>
      <c r="O4976" t="str">
        <f t="shared" si="388"/>
        <v/>
      </c>
      <c r="P4976">
        <f t="shared" si="389"/>
        <v>2000</v>
      </c>
      <c r="Q4976" s="48" t="str">
        <f>IF(O4976="","",
   IF(OR(O4976&lt;EDA_Outlier_Analysis!$C$10, O4976&gt;EDA_Outlier_Analysis!$C$11),
      "Outlier",
      "Normal"))</f>
        <v/>
      </c>
      <c r="R4976" t="str">
        <f>IF(P4976="","",
   IF(OR(P4976 &lt; EDA_Outlier_Analysis!$F$7, P4976 &gt; EDA_Outlier_Analysis!$F$8),
      "Outlier",
      "Normal"))</f>
        <v>Outlier</v>
      </c>
      <c r="S4976" t="str">
        <f>IF(N4976="","",
   IF(OR(N4976 &lt;EDA_Outlier_Analysis!$I$10, N4976 &gt; EDA_Outlier_Analysis!$I$11),
      "Outlier",
      "Normal"))</f>
        <v>Normal</v>
      </c>
    </row>
    <row r="4977" spans="1:19">
      <c r="A4977" t="s">
        <v>10923</v>
      </c>
      <c r="B4977" s="4">
        <v>44712</v>
      </c>
      <c r="C4977" s="2">
        <v>-2000</v>
      </c>
      <c r="D4977" t="s">
        <v>840</v>
      </c>
      <c r="E4977" t="s">
        <v>845</v>
      </c>
      <c r="F4977" t="s">
        <v>9</v>
      </c>
      <c r="G4977" t="s">
        <v>24</v>
      </c>
      <c r="I4977" t="s">
        <v>1971</v>
      </c>
      <c r="J4977" t="s">
        <v>10924</v>
      </c>
      <c r="K4977" t="str">
        <f>IF(COUNTIF(Customers!A:A, H4977)&gt;0, "Valid", "Invalid")</f>
        <v>Invalid</v>
      </c>
      <c r="L4977" t="str">
        <f t="shared" si="385"/>
        <v>5</v>
      </c>
      <c r="M4977" t="str">
        <f t="shared" si="386"/>
        <v>2022</v>
      </c>
      <c r="N4977">
        <f t="shared" si="387"/>
        <v>-2000</v>
      </c>
      <c r="O4977" t="str">
        <f t="shared" si="388"/>
        <v/>
      </c>
      <c r="P4977">
        <f t="shared" si="389"/>
        <v>2000</v>
      </c>
      <c r="Q4977" s="48" t="str">
        <f>IF(O4977="","",
   IF(OR(O4977&lt;EDA_Outlier_Analysis!$C$10, O4977&gt;EDA_Outlier_Analysis!$C$11),
      "Outlier",
      "Normal"))</f>
        <v/>
      </c>
      <c r="R4977" t="str">
        <f>IF(P4977="","",
   IF(OR(P4977 &lt; EDA_Outlier_Analysis!$F$7, P4977 &gt; EDA_Outlier_Analysis!$F$8),
      "Outlier",
      "Normal"))</f>
        <v>Outlier</v>
      </c>
      <c r="S4977" t="str">
        <f>IF(N4977="","",
   IF(OR(N4977 &lt;EDA_Outlier_Analysis!$I$10, N4977 &gt; EDA_Outlier_Analysis!$I$11),
      "Outlier",
      "Normal"))</f>
        <v>Normal</v>
      </c>
    </row>
    <row r="4978" spans="1:19">
      <c r="A4978" t="s">
        <v>10925</v>
      </c>
      <c r="B4978" s="4">
        <v>44654</v>
      </c>
      <c r="C4978" s="2">
        <v>222497.47</v>
      </c>
      <c r="D4978" t="s">
        <v>849</v>
      </c>
      <c r="E4978" t="s">
        <v>868</v>
      </c>
      <c r="F4978" t="s">
        <v>10</v>
      </c>
      <c r="G4978" t="s">
        <v>34</v>
      </c>
      <c r="H4978" t="s">
        <v>523</v>
      </c>
      <c r="J4978" t="s">
        <v>10926</v>
      </c>
      <c r="K4978" t="str">
        <f>IF(COUNTIF(Customers!A:A, H4978)&gt;0, "Valid", "Invalid")</f>
        <v>Valid</v>
      </c>
      <c r="L4978" t="str">
        <f t="shared" si="385"/>
        <v>4</v>
      </c>
      <c r="M4978" t="str">
        <f t="shared" si="386"/>
        <v>2022</v>
      </c>
      <c r="N4978">
        <f t="shared" si="387"/>
        <v>222497.47</v>
      </c>
      <c r="O4978">
        <f t="shared" si="388"/>
        <v>222497.47</v>
      </c>
      <c r="P4978" t="str">
        <f t="shared" si="389"/>
        <v/>
      </c>
      <c r="Q4978" s="48" t="str">
        <f>IF(O4978="","",
   IF(OR(O4978&lt;EDA_Outlier_Analysis!$C$10, O4978&gt;EDA_Outlier_Analysis!$C$11),
      "Outlier",
      "Normal"))</f>
        <v>Normal</v>
      </c>
      <c r="R4978" t="str">
        <f>IF(P4978="","",
   IF(OR(P4978 &lt; EDA_Outlier_Analysis!$F$7, P4978 &gt; EDA_Outlier_Analysis!$F$8),
      "Outlier",
      "Normal"))</f>
        <v/>
      </c>
      <c r="S4978" t="str">
        <f>IF(N4978="","",
   IF(OR(N4978 &lt;EDA_Outlier_Analysis!$I$10, N4978 &gt; EDA_Outlier_Analysis!$I$11),
      "Outlier",
      "Normal"))</f>
        <v>Normal</v>
      </c>
    </row>
    <row r="4979" spans="1:19">
      <c r="A4979" t="s">
        <v>10927</v>
      </c>
      <c r="B4979" s="4">
        <v>44957</v>
      </c>
      <c r="C4979" s="2">
        <v>-44628.18</v>
      </c>
      <c r="D4979" t="s">
        <v>840</v>
      </c>
      <c r="E4979" t="s">
        <v>856</v>
      </c>
      <c r="F4979" t="s">
        <v>10</v>
      </c>
      <c r="G4979" t="s">
        <v>34</v>
      </c>
      <c r="I4979" t="s">
        <v>1505</v>
      </c>
      <c r="J4979" t="s">
        <v>10928</v>
      </c>
      <c r="K4979" t="str">
        <f>IF(COUNTIF(Customers!A:A, H4979)&gt;0, "Valid", "Invalid")</f>
        <v>Invalid</v>
      </c>
      <c r="L4979" t="str">
        <f t="shared" si="385"/>
        <v>1</v>
      </c>
      <c r="M4979" t="str">
        <f t="shared" si="386"/>
        <v>2023</v>
      </c>
      <c r="N4979">
        <f t="shared" si="387"/>
        <v>-44628.18</v>
      </c>
      <c r="O4979" t="str">
        <f t="shared" si="388"/>
        <v/>
      </c>
      <c r="P4979">
        <f t="shared" si="389"/>
        <v>44628.18</v>
      </c>
      <c r="Q4979" s="48" t="str">
        <f>IF(O4979="","",
   IF(OR(O4979&lt;EDA_Outlier_Analysis!$C$10, O4979&gt;EDA_Outlier_Analysis!$C$11),
      "Outlier",
      "Normal"))</f>
        <v/>
      </c>
      <c r="R4979" t="str">
        <f>IF(P4979="","",
   IF(OR(P4979 &lt; EDA_Outlier_Analysis!$F$7, P4979 &gt; EDA_Outlier_Analysis!$F$8),
      "Outlier",
      "Normal"))</f>
        <v>Normal</v>
      </c>
      <c r="S4979" t="str">
        <f>IF(N4979="","",
   IF(OR(N4979 &lt;EDA_Outlier_Analysis!$I$10, N4979 &gt; EDA_Outlier_Analysis!$I$11),
      "Outlier",
      "Normal"))</f>
        <v>Normal</v>
      </c>
    </row>
    <row r="4980" spans="1:19">
      <c r="A4980" t="s">
        <v>10929</v>
      </c>
      <c r="B4980" s="4">
        <v>44710</v>
      </c>
      <c r="C4980" s="2">
        <v>282474.26</v>
      </c>
      <c r="D4980" t="s">
        <v>849</v>
      </c>
      <c r="E4980" t="s">
        <v>850</v>
      </c>
      <c r="F4980" t="s">
        <v>11</v>
      </c>
      <c r="G4980" t="s">
        <v>24</v>
      </c>
      <c r="H4980" t="s">
        <v>511</v>
      </c>
      <c r="J4980" t="s">
        <v>10930</v>
      </c>
      <c r="K4980" t="str">
        <f>IF(COUNTIF(Customers!A:A, H4980)&gt;0, "Valid", "Invalid")</f>
        <v>Valid</v>
      </c>
      <c r="L4980" t="str">
        <f t="shared" si="385"/>
        <v>5</v>
      </c>
      <c r="M4980" t="str">
        <f t="shared" si="386"/>
        <v>2022</v>
      </c>
      <c r="N4980">
        <f t="shared" si="387"/>
        <v>282474.26</v>
      </c>
      <c r="O4980">
        <f t="shared" si="388"/>
        <v>282474.26</v>
      </c>
      <c r="P4980" t="str">
        <f t="shared" si="389"/>
        <v/>
      </c>
      <c r="Q4980" s="48" t="str">
        <f>IF(O4980="","",
   IF(OR(O4980&lt;EDA_Outlier_Analysis!$C$10, O4980&gt;EDA_Outlier_Analysis!$C$11),
      "Outlier",
      "Normal"))</f>
        <v>Normal</v>
      </c>
      <c r="R4980" t="str">
        <f>IF(P4980="","",
   IF(OR(P4980 &lt; EDA_Outlier_Analysis!$F$7, P4980 &gt; EDA_Outlier_Analysis!$F$8),
      "Outlier",
      "Normal"))</f>
        <v/>
      </c>
      <c r="S4980" t="str">
        <f>IF(N4980="","",
   IF(OR(N4980 &lt;EDA_Outlier_Analysis!$I$10, N4980 &gt; EDA_Outlier_Analysis!$I$11),
      "Outlier",
      "Normal"))</f>
        <v>Normal</v>
      </c>
    </row>
    <row r="4981" spans="1:19">
      <c r="A4981" t="s">
        <v>10931</v>
      </c>
      <c r="B4981" s="4">
        <v>45112</v>
      </c>
      <c r="C4981" s="2">
        <v>-22696.95</v>
      </c>
      <c r="D4981" t="s">
        <v>840</v>
      </c>
      <c r="E4981" t="s">
        <v>845</v>
      </c>
      <c r="F4981" t="s">
        <v>11</v>
      </c>
      <c r="G4981" t="s">
        <v>20</v>
      </c>
      <c r="I4981" t="s">
        <v>1971</v>
      </c>
      <c r="J4981" t="s">
        <v>10932</v>
      </c>
      <c r="K4981" t="str">
        <f>IF(COUNTIF(Customers!A:A, H4981)&gt;0, "Valid", "Invalid")</f>
        <v>Invalid</v>
      </c>
      <c r="L4981" t="str">
        <f t="shared" si="385"/>
        <v>7</v>
      </c>
      <c r="M4981" t="str">
        <f t="shared" si="386"/>
        <v>2023</v>
      </c>
      <c r="N4981">
        <f t="shared" si="387"/>
        <v>-22696.95</v>
      </c>
      <c r="O4981" t="str">
        <f t="shared" si="388"/>
        <v/>
      </c>
      <c r="P4981">
        <f t="shared" si="389"/>
        <v>22696.95</v>
      </c>
      <c r="Q4981" s="48" t="str">
        <f>IF(O4981="","",
   IF(OR(O4981&lt;EDA_Outlier_Analysis!$C$10, O4981&gt;EDA_Outlier_Analysis!$C$11),
      "Outlier",
      "Normal"))</f>
        <v/>
      </c>
      <c r="R4981" t="str">
        <f>IF(P4981="","",
   IF(OR(P4981 &lt; EDA_Outlier_Analysis!$F$7, P4981 &gt; EDA_Outlier_Analysis!$F$8),
      "Outlier",
      "Normal"))</f>
        <v>Outlier</v>
      </c>
      <c r="S4981" t="str">
        <f>IF(N4981="","",
   IF(OR(N4981 &lt;EDA_Outlier_Analysis!$I$10, N4981 &gt; EDA_Outlier_Analysis!$I$11),
      "Outlier",
      "Normal"))</f>
        <v>Normal</v>
      </c>
    </row>
    <row r="4982" spans="1:19">
      <c r="A4982" t="s">
        <v>10933</v>
      </c>
      <c r="B4982" s="4">
        <v>45058</v>
      </c>
      <c r="C4982" s="2">
        <v>-27047.8</v>
      </c>
      <c r="D4982" t="s">
        <v>840</v>
      </c>
      <c r="E4982" t="s">
        <v>864</v>
      </c>
      <c r="F4982" t="s">
        <v>10</v>
      </c>
      <c r="G4982" t="s">
        <v>31</v>
      </c>
      <c r="I4982" t="s">
        <v>1254</v>
      </c>
      <c r="J4982" t="s">
        <v>10934</v>
      </c>
      <c r="K4982" t="str">
        <f>IF(COUNTIF(Customers!A:A, H4982)&gt;0, "Valid", "Invalid")</f>
        <v>Invalid</v>
      </c>
      <c r="L4982" t="str">
        <f t="shared" si="385"/>
        <v>5</v>
      </c>
      <c r="M4982" t="str">
        <f t="shared" si="386"/>
        <v>2023</v>
      </c>
      <c r="N4982">
        <f t="shared" si="387"/>
        <v>-27047.8</v>
      </c>
      <c r="O4982" t="str">
        <f t="shared" si="388"/>
        <v/>
      </c>
      <c r="P4982">
        <f t="shared" si="389"/>
        <v>27047.8</v>
      </c>
      <c r="Q4982" s="48" t="str">
        <f>IF(O4982="","",
   IF(OR(O4982&lt;EDA_Outlier_Analysis!$C$10, O4982&gt;EDA_Outlier_Analysis!$C$11),
      "Outlier",
      "Normal"))</f>
        <v/>
      </c>
      <c r="R4982" t="str">
        <f>IF(P4982="","",
   IF(OR(P4982 &lt; EDA_Outlier_Analysis!$F$7, P4982 &gt; EDA_Outlier_Analysis!$F$8),
      "Outlier",
      "Normal"))</f>
        <v>Outlier</v>
      </c>
      <c r="S4982" t="str">
        <f>IF(N4982="","",
   IF(OR(N4982 &lt;EDA_Outlier_Analysis!$I$10, N4982 &gt; EDA_Outlier_Analysis!$I$11),
      "Outlier",
      "Normal"))</f>
        <v>Normal</v>
      </c>
    </row>
    <row r="4983" spans="1:19">
      <c r="A4983" t="s">
        <v>10935</v>
      </c>
      <c r="B4983" s="4">
        <v>44595</v>
      </c>
      <c r="C4983" s="2">
        <v>79189.919999999998</v>
      </c>
      <c r="D4983" t="s">
        <v>849</v>
      </c>
      <c r="E4983" t="s">
        <v>853</v>
      </c>
      <c r="F4983" t="s">
        <v>11</v>
      </c>
      <c r="G4983" t="s">
        <v>20</v>
      </c>
      <c r="H4983" t="s">
        <v>547</v>
      </c>
      <c r="J4983" t="s">
        <v>10936</v>
      </c>
      <c r="K4983" t="str">
        <f>IF(COUNTIF(Customers!A:A, H4983)&gt;0, "Valid", "Invalid")</f>
        <v>Valid</v>
      </c>
      <c r="L4983" t="str">
        <f t="shared" si="385"/>
        <v>2</v>
      </c>
      <c r="M4983" t="str">
        <f t="shared" si="386"/>
        <v>2022</v>
      </c>
      <c r="N4983">
        <f t="shared" si="387"/>
        <v>79189.919999999998</v>
      </c>
      <c r="O4983">
        <f t="shared" si="388"/>
        <v>79189.919999999998</v>
      </c>
      <c r="P4983" t="str">
        <f t="shared" si="389"/>
        <v/>
      </c>
      <c r="Q4983" s="48" t="str">
        <f>IF(O4983="","",
   IF(OR(O4983&lt;EDA_Outlier_Analysis!$C$10, O4983&gt;EDA_Outlier_Analysis!$C$11),
      "Outlier",
      "Normal"))</f>
        <v>Normal</v>
      </c>
      <c r="R4983" t="str">
        <f>IF(P4983="","",
   IF(OR(P4983 &lt; EDA_Outlier_Analysis!$F$7, P4983 &gt; EDA_Outlier_Analysis!$F$8),
      "Outlier",
      "Normal"))</f>
        <v/>
      </c>
      <c r="S4983" t="str">
        <f>IF(N4983="","",
   IF(OR(N4983 &lt;EDA_Outlier_Analysis!$I$10, N4983 &gt; EDA_Outlier_Analysis!$I$11),
      "Outlier",
      "Normal"))</f>
        <v>Normal</v>
      </c>
    </row>
    <row r="4984" spans="1:19">
      <c r="A4984" t="s">
        <v>10937</v>
      </c>
      <c r="B4984" s="4">
        <v>45041</v>
      </c>
      <c r="C4984" s="2">
        <v>-29017.82</v>
      </c>
      <c r="D4984" t="s">
        <v>840</v>
      </c>
      <c r="E4984" t="s">
        <v>845</v>
      </c>
      <c r="F4984" t="s">
        <v>10</v>
      </c>
      <c r="G4984" t="s">
        <v>24</v>
      </c>
      <c r="I4984" t="s">
        <v>1940</v>
      </c>
      <c r="J4984" t="s">
        <v>10938</v>
      </c>
      <c r="K4984" t="str">
        <f>IF(COUNTIF(Customers!A:A, H4984)&gt;0, "Valid", "Invalid")</f>
        <v>Invalid</v>
      </c>
      <c r="L4984" t="str">
        <f t="shared" si="385"/>
        <v>4</v>
      </c>
      <c r="M4984" t="str">
        <f t="shared" si="386"/>
        <v>2023</v>
      </c>
      <c r="N4984">
        <f t="shared" si="387"/>
        <v>-29017.82</v>
      </c>
      <c r="O4984" t="str">
        <f t="shared" si="388"/>
        <v/>
      </c>
      <c r="P4984">
        <f t="shared" si="389"/>
        <v>29017.82</v>
      </c>
      <c r="Q4984" s="48" t="str">
        <f>IF(O4984="","",
   IF(OR(O4984&lt;EDA_Outlier_Analysis!$C$10, O4984&gt;EDA_Outlier_Analysis!$C$11),
      "Outlier",
      "Normal"))</f>
        <v/>
      </c>
      <c r="R4984" t="str">
        <f>IF(P4984="","",
   IF(OR(P4984 &lt; EDA_Outlier_Analysis!$F$7, P4984 &gt; EDA_Outlier_Analysis!$F$8),
      "Outlier",
      "Normal"))</f>
        <v>Normal</v>
      </c>
      <c r="S4984" t="str">
        <f>IF(N4984="","",
   IF(OR(N4984 &lt;EDA_Outlier_Analysis!$I$10, N4984 &gt; EDA_Outlier_Analysis!$I$11),
      "Outlier",
      "Normal"))</f>
        <v>Normal</v>
      </c>
    </row>
    <row r="4985" spans="1:19">
      <c r="A4985" t="s">
        <v>10939</v>
      </c>
      <c r="B4985" s="4">
        <v>45252</v>
      </c>
      <c r="C4985" s="2">
        <v>105893.66</v>
      </c>
      <c r="D4985" t="s">
        <v>849</v>
      </c>
      <c r="E4985" t="s">
        <v>868</v>
      </c>
      <c r="F4985" t="s">
        <v>9</v>
      </c>
      <c r="G4985" t="s">
        <v>31</v>
      </c>
      <c r="H4985" t="s">
        <v>483</v>
      </c>
      <c r="J4985" t="s">
        <v>10940</v>
      </c>
      <c r="K4985" t="str">
        <f>IF(COUNTIF(Customers!A:A, H4985)&gt;0, "Valid", "Invalid")</f>
        <v>Valid</v>
      </c>
      <c r="L4985" t="str">
        <f t="shared" si="385"/>
        <v>11</v>
      </c>
      <c r="M4985" t="str">
        <f t="shared" si="386"/>
        <v>2023</v>
      </c>
      <c r="N4985">
        <f t="shared" si="387"/>
        <v>105893.66</v>
      </c>
      <c r="O4985">
        <f t="shared" si="388"/>
        <v>105893.66</v>
      </c>
      <c r="P4985" t="str">
        <f t="shared" si="389"/>
        <v/>
      </c>
      <c r="Q4985" s="48" t="str">
        <f>IF(O4985="","",
   IF(OR(O4985&lt;EDA_Outlier_Analysis!$C$10, O4985&gt;EDA_Outlier_Analysis!$C$11),
      "Outlier",
      "Normal"))</f>
        <v>Normal</v>
      </c>
      <c r="R4985" t="str">
        <f>IF(P4985="","",
   IF(OR(P4985 &lt; EDA_Outlier_Analysis!$F$7, P4985 &gt; EDA_Outlier_Analysis!$F$8),
      "Outlier",
      "Normal"))</f>
        <v/>
      </c>
      <c r="S4985" t="str">
        <f>IF(N4985="","",
   IF(OR(N4985 &lt;EDA_Outlier_Analysis!$I$10, N4985 &gt; EDA_Outlier_Analysis!$I$11),
      "Outlier",
      "Normal"))</f>
        <v>Normal</v>
      </c>
    </row>
    <row r="4986" spans="1:19">
      <c r="A4986" t="s">
        <v>10941</v>
      </c>
      <c r="B4986" s="4">
        <v>44608</v>
      </c>
      <c r="C4986" s="2">
        <v>83185.460000000006</v>
      </c>
      <c r="D4986" t="s">
        <v>849</v>
      </c>
      <c r="E4986" t="s">
        <v>853</v>
      </c>
      <c r="F4986" t="s">
        <v>10</v>
      </c>
      <c r="G4986" t="s">
        <v>31</v>
      </c>
      <c r="H4986" t="s">
        <v>287</v>
      </c>
      <c r="J4986" t="s">
        <v>10942</v>
      </c>
      <c r="K4986" t="str">
        <f>IF(COUNTIF(Customers!A:A, H4986)&gt;0, "Valid", "Invalid")</f>
        <v>Valid</v>
      </c>
      <c r="L4986" t="str">
        <f t="shared" si="385"/>
        <v>2</v>
      </c>
      <c r="M4986" t="str">
        <f t="shared" si="386"/>
        <v>2022</v>
      </c>
      <c r="N4986">
        <f t="shared" si="387"/>
        <v>83185.460000000006</v>
      </c>
      <c r="O4986">
        <f t="shared" si="388"/>
        <v>83185.460000000006</v>
      </c>
      <c r="P4986" t="str">
        <f t="shared" si="389"/>
        <v/>
      </c>
      <c r="Q4986" s="48" t="str">
        <f>IF(O4986="","",
   IF(OR(O4986&lt;EDA_Outlier_Analysis!$C$10, O4986&gt;EDA_Outlier_Analysis!$C$11),
      "Outlier",
      "Normal"))</f>
        <v>Normal</v>
      </c>
      <c r="R4986" t="str">
        <f>IF(P4986="","",
   IF(OR(P4986 &lt; EDA_Outlier_Analysis!$F$7, P4986 &gt; EDA_Outlier_Analysis!$F$8),
      "Outlier",
      "Normal"))</f>
        <v/>
      </c>
      <c r="S4986" t="str">
        <f>IF(N4986="","",
   IF(OR(N4986 &lt;EDA_Outlier_Analysis!$I$10, N4986 &gt; EDA_Outlier_Analysis!$I$11),
      "Outlier",
      "Normal"))</f>
        <v>Normal</v>
      </c>
    </row>
    <row r="4987" spans="1:19">
      <c r="A4987" t="s">
        <v>10943</v>
      </c>
      <c r="B4987" s="4">
        <v>45242</v>
      </c>
      <c r="C4987" s="2">
        <v>112094.72</v>
      </c>
      <c r="D4987" t="s">
        <v>849</v>
      </c>
      <c r="E4987" t="s">
        <v>868</v>
      </c>
      <c r="F4987" t="s">
        <v>9</v>
      </c>
      <c r="G4987" t="s">
        <v>31</v>
      </c>
      <c r="H4987" t="s">
        <v>49</v>
      </c>
      <c r="J4987" t="s">
        <v>10944</v>
      </c>
      <c r="K4987" t="str">
        <f>IF(COUNTIF(Customers!A:A, H4987)&gt;0, "Valid", "Invalid")</f>
        <v>Valid</v>
      </c>
      <c r="L4987" t="str">
        <f t="shared" si="385"/>
        <v>11</v>
      </c>
      <c r="M4987" t="str">
        <f t="shared" si="386"/>
        <v>2023</v>
      </c>
      <c r="N4987">
        <f t="shared" si="387"/>
        <v>112094.72</v>
      </c>
      <c r="O4987">
        <f t="shared" si="388"/>
        <v>112094.72</v>
      </c>
      <c r="P4987" t="str">
        <f t="shared" si="389"/>
        <v/>
      </c>
      <c r="Q4987" s="48" t="str">
        <f>IF(O4987="","",
   IF(OR(O4987&lt;EDA_Outlier_Analysis!$C$10, O4987&gt;EDA_Outlier_Analysis!$C$11),
      "Outlier",
      "Normal"))</f>
        <v>Normal</v>
      </c>
      <c r="R4987" t="str">
        <f>IF(P4987="","",
   IF(OR(P4987 &lt; EDA_Outlier_Analysis!$F$7, P4987 &gt; EDA_Outlier_Analysis!$F$8),
      "Outlier",
      "Normal"))</f>
        <v/>
      </c>
      <c r="S4987" t="str">
        <f>IF(N4987="","",
   IF(OR(N4987 &lt;EDA_Outlier_Analysis!$I$10, N4987 &gt; EDA_Outlier_Analysis!$I$11),
      "Outlier",
      "Normal"))</f>
        <v>Normal</v>
      </c>
    </row>
    <row r="4988" spans="1:19">
      <c r="A4988" t="s">
        <v>10945</v>
      </c>
      <c r="B4988" s="4">
        <v>45090</v>
      </c>
      <c r="C4988" s="2">
        <v>141042.16</v>
      </c>
      <c r="D4988" t="s">
        <v>849</v>
      </c>
      <c r="E4988" t="s">
        <v>853</v>
      </c>
      <c r="F4988" t="s">
        <v>9</v>
      </c>
      <c r="G4988" t="s">
        <v>34</v>
      </c>
      <c r="H4988" t="s">
        <v>673</v>
      </c>
      <c r="J4988" t="s">
        <v>10946</v>
      </c>
      <c r="K4988" t="str">
        <f>IF(COUNTIF(Customers!A:A, H4988)&gt;0, "Valid", "Invalid")</f>
        <v>Valid</v>
      </c>
      <c r="L4988" t="str">
        <f t="shared" si="385"/>
        <v>6</v>
      </c>
      <c r="M4988" t="str">
        <f t="shared" si="386"/>
        <v>2023</v>
      </c>
      <c r="N4988">
        <f t="shared" si="387"/>
        <v>141042.16</v>
      </c>
      <c r="O4988">
        <f t="shared" si="388"/>
        <v>141042.16</v>
      </c>
      <c r="P4988" t="str">
        <f t="shared" si="389"/>
        <v/>
      </c>
      <c r="Q4988" s="48" t="str">
        <f>IF(O4988="","",
   IF(OR(O4988&lt;EDA_Outlier_Analysis!$C$10, O4988&gt;EDA_Outlier_Analysis!$C$11),
      "Outlier",
      "Normal"))</f>
        <v>Normal</v>
      </c>
      <c r="R4988" t="str">
        <f>IF(P4988="","",
   IF(OR(P4988 &lt; EDA_Outlier_Analysis!$F$7, P4988 &gt; EDA_Outlier_Analysis!$F$8),
      "Outlier",
      "Normal"))</f>
        <v/>
      </c>
      <c r="S4988" t="str">
        <f>IF(N4988="","",
   IF(OR(N4988 &lt;EDA_Outlier_Analysis!$I$10, N4988 &gt; EDA_Outlier_Analysis!$I$11),
      "Outlier",
      "Normal"))</f>
        <v>Normal</v>
      </c>
    </row>
    <row r="4989" spans="1:19">
      <c r="A4989" t="s">
        <v>10947</v>
      </c>
      <c r="B4989" s="4">
        <v>44656</v>
      </c>
      <c r="C4989" s="2">
        <v>95536.02</v>
      </c>
      <c r="D4989" t="s">
        <v>849</v>
      </c>
      <c r="E4989" t="s">
        <v>853</v>
      </c>
      <c r="F4989" t="s">
        <v>9</v>
      </c>
      <c r="G4989" t="s">
        <v>31</v>
      </c>
      <c r="H4989" t="s">
        <v>355</v>
      </c>
      <c r="J4989" t="s">
        <v>10948</v>
      </c>
      <c r="K4989" t="str">
        <f>IF(COUNTIF(Customers!A:A, H4989)&gt;0, "Valid", "Invalid")</f>
        <v>Valid</v>
      </c>
      <c r="L4989" t="str">
        <f t="shared" si="385"/>
        <v>4</v>
      </c>
      <c r="M4989" t="str">
        <f t="shared" si="386"/>
        <v>2022</v>
      </c>
      <c r="N4989">
        <f t="shared" si="387"/>
        <v>95536.02</v>
      </c>
      <c r="O4989">
        <f t="shared" si="388"/>
        <v>95536.02</v>
      </c>
      <c r="P4989" t="str">
        <f t="shared" si="389"/>
        <v/>
      </c>
      <c r="Q4989" s="48" t="str">
        <f>IF(O4989="","",
   IF(OR(O4989&lt;EDA_Outlier_Analysis!$C$10, O4989&gt;EDA_Outlier_Analysis!$C$11),
      "Outlier",
      "Normal"))</f>
        <v>Normal</v>
      </c>
      <c r="R4989" t="str">
        <f>IF(P4989="","",
   IF(OR(P4989 &lt; EDA_Outlier_Analysis!$F$7, P4989 &gt; EDA_Outlier_Analysis!$F$8),
      "Outlier",
      "Normal"))</f>
        <v/>
      </c>
      <c r="S4989" t="str">
        <f>IF(N4989="","",
   IF(OR(N4989 &lt;EDA_Outlier_Analysis!$I$10, N4989 &gt; EDA_Outlier_Analysis!$I$11),
      "Outlier",
      "Normal"))</f>
        <v>Normal</v>
      </c>
    </row>
    <row r="4990" spans="1:19">
      <c r="A4990" t="s">
        <v>10949</v>
      </c>
      <c r="B4990" s="4">
        <v>44753</v>
      </c>
      <c r="C4990" s="2">
        <v>187156.1</v>
      </c>
      <c r="D4990" t="s">
        <v>849</v>
      </c>
      <c r="E4990" t="s">
        <v>850</v>
      </c>
      <c r="F4990" t="s">
        <v>10</v>
      </c>
      <c r="G4990" t="s">
        <v>24</v>
      </c>
      <c r="H4990" t="s">
        <v>567</v>
      </c>
      <c r="J4990" t="s">
        <v>10950</v>
      </c>
      <c r="K4990" t="str">
        <f>IF(COUNTIF(Customers!A:A, H4990)&gt;0, "Valid", "Invalid")</f>
        <v>Valid</v>
      </c>
      <c r="L4990" t="str">
        <f t="shared" si="385"/>
        <v>7</v>
      </c>
      <c r="M4990" t="str">
        <f t="shared" si="386"/>
        <v>2022</v>
      </c>
      <c r="N4990">
        <f t="shared" si="387"/>
        <v>187156.1</v>
      </c>
      <c r="O4990">
        <f t="shared" si="388"/>
        <v>187156.1</v>
      </c>
      <c r="P4990" t="str">
        <f t="shared" si="389"/>
        <v/>
      </c>
      <c r="Q4990" s="48" t="str">
        <f>IF(O4990="","",
   IF(OR(O4990&lt;EDA_Outlier_Analysis!$C$10, O4990&gt;EDA_Outlier_Analysis!$C$11),
      "Outlier",
      "Normal"))</f>
        <v>Normal</v>
      </c>
      <c r="R4990" t="str">
        <f>IF(P4990="","",
   IF(OR(P4990 &lt; EDA_Outlier_Analysis!$F$7, P4990 &gt; EDA_Outlier_Analysis!$F$8),
      "Outlier",
      "Normal"))</f>
        <v/>
      </c>
      <c r="S4990" t="str">
        <f>IF(N4990="","",
   IF(OR(N4990 &lt;EDA_Outlier_Analysis!$I$10, N4990 &gt; EDA_Outlier_Analysis!$I$11),
      "Outlier",
      "Normal"))</f>
        <v>Normal</v>
      </c>
    </row>
    <row r="4991" spans="1:19">
      <c r="A4991" t="s">
        <v>10951</v>
      </c>
      <c r="B4991" s="4">
        <v>44896</v>
      </c>
      <c r="C4991" s="2">
        <v>82129.58</v>
      </c>
      <c r="D4991" t="s">
        <v>849</v>
      </c>
      <c r="E4991" t="s">
        <v>868</v>
      </c>
      <c r="F4991" t="s">
        <v>10</v>
      </c>
      <c r="G4991" t="s">
        <v>24</v>
      </c>
      <c r="H4991" t="s">
        <v>401</v>
      </c>
      <c r="J4991" t="s">
        <v>10952</v>
      </c>
      <c r="K4991" t="str">
        <f>IF(COUNTIF(Customers!A:A, H4991)&gt;0, "Valid", "Invalid")</f>
        <v>Valid</v>
      </c>
      <c r="L4991" t="str">
        <f t="shared" si="385"/>
        <v>12</v>
      </c>
      <c r="M4991" t="str">
        <f t="shared" si="386"/>
        <v>2022</v>
      </c>
      <c r="N4991">
        <f t="shared" si="387"/>
        <v>82129.58</v>
      </c>
      <c r="O4991">
        <f t="shared" si="388"/>
        <v>82129.58</v>
      </c>
      <c r="P4991" t="str">
        <f t="shared" si="389"/>
        <v/>
      </c>
      <c r="Q4991" s="48" t="str">
        <f>IF(O4991="","",
   IF(OR(O4991&lt;EDA_Outlier_Analysis!$C$10, O4991&gt;EDA_Outlier_Analysis!$C$11),
      "Outlier",
      "Normal"))</f>
        <v>Normal</v>
      </c>
      <c r="R4991" t="str">
        <f>IF(P4991="","",
   IF(OR(P4991 &lt; EDA_Outlier_Analysis!$F$7, P4991 &gt; EDA_Outlier_Analysis!$F$8),
      "Outlier",
      "Normal"))</f>
        <v/>
      </c>
      <c r="S4991" t="str">
        <f>IF(N4991="","",
   IF(OR(N4991 &lt;EDA_Outlier_Analysis!$I$10, N4991 &gt; EDA_Outlier_Analysis!$I$11),
      "Outlier",
      "Normal"))</f>
        <v>Normal</v>
      </c>
    </row>
    <row r="4992" spans="1:19">
      <c r="A4992" t="s">
        <v>10953</v>
      </c>
      <c r="B4992" s="4">
        <v>44794</v>
      </c>
      <c r="C4992" s="2">
        <v>107917.65</v>
      </c>
      <c r="D4992" t="s">
        <v>849</v>
      </c>
      <c r="E4992" t="s">
        <v>850</v>
      </c>
      <c r="F4992" t="s">
        <v>10</v>
      </c>
      <c r="G4992" t="s">
        <v>31</v>
      </c>
      <c r="H4992" t="s">
        <v>59</v>
      </c>
      <c r="J4992" t="s">
        <v>10954</v>
      </c>
      <c r="K4992" t="str">
        <f>IF(COUNTIF(Customers!A:A, H4992)&gt;0, "Valid", "Invalid")</f>
        <v>Valid</v>
      </c>
      <c r="L4992" t="str">
        <f t="shared" si="385"/>
        <v>8</v>
      </c>
      <c r="M4992" t="str">
        <f t="shared" si="386"/>
        <v>2022</v>
      </c>
      <c r="N4992">
        <f t="shared" si="387"/>
        <v>107917.65</v>
      </c>
      <c r="O4992">
        <f t="shared" si="388"/>
        <v>107917.65</v>
      </c>
      <c r="P4992" t="str">
        <f t="shared" si="389"/>
        <v/>
      </c>
      <c r="Q4992" s="48" t="str">
        <f>IF(O4992="","",
   IF(OR(O4992&lt;EDA_Outlier_Analysis!$C$10, O4992&gt;EDA_Outlier_Analysis!$C$11),
      "Outlier",
      "Normal"))</f>
        <v>Normal</v>
      </c>
      <c r="R4992" t="str">
        <f>IF(P4992="","",
   IF(OR(P4992 &lt; EDA_Outlier_Analysis!$F$7, P4992 &gt; EDA_Outlier_Analysis!$F$8),
      "Outlier",
      "Normal"))</f>
        <v/>
      </c>
      <c r="S4992" t="str">
        <f>IF(N4992="","",
   IF(OR(N4992 &lt;EDA_Outlier_Analysis!$I$10, N4992 &gt; EDA_Outlier_Analysis!$I$11),
      "Outlier",
      "Normal"))</f>
        <v>Normal</v>
      </c>
    </row>
    <row r="4993" spans="1:19">
      <c r="A4993" t="s">
        <v>10955</v>
      </c>
      <c r="B4993" s="4">
        <v>44741</v>
      </c>
      <c r="C4993" s="2">
        <v>145064.39000000001</v>
      </c>
      <c r="D4993" t="s">
        <v>849</v>
      </c>
      <c r="E4993" t="s">
        <v>853</v>
      </c>
      <c r="F4993" t="s">
        <v>11</v>
      </c>
      <c r="G4993" t="s">
        <v>24</v>
      </c>
      <c r="H4993" t="s">
        <v>413</v>
      </c>
      <c r="J4993" t="s">
        <v>10956</v>
      </c>
      <c r="K4993" t="str">
        <f>IF(COUNTIF(Customers!A:A, H4993)&gt;0, "Valid", "Invalid")</f>
        <v>Valid</v>
      </c>
      <c r="L4993" t="str">
        <f t="shared" si="385"/>
        <v>6</v>
      </c>
      <c r="M4993" t="str">
        <f t="shared" si="386"/>
        <v>2022</v>
      </c>
      <c r="N4993">
        <f t="shared" si="387"/>
        <v>145064.39000000001</v>
      </c>
      <c r="O4993">
        <f t="shared" si="388"/>
        <v>145064.39000000001</v>
      </c>
      <c r="P4993" t="str">
        <f t="shared" si="389"/>
        <v/>
      </c>
      <c r="Q4993" s="48" t="str">
        <f>IF(O4993="","",
   IF(OR(O4993&lt;EDA_Outlier_Analysis!$C$10, O4993&gt;EDA_Outlier_Analysis!$C$11),
      "Outlier",
      "Normal"))</f>
        <v>Normal</v>
      </c>
      <c r="R4993" t="str">
        <f>IF(P4993="","",
   IF(OR(P4993 &lt; EDA_Outlier_Analysis!$F$7, P4993 &gt; EDA_Outlier_Analysis!$F$8),
      "Outlier",
      "Normal"))</f>
        <v/>
      </c>
      <c r="S4993" t="str">
        <f>IF(N4993="","",
   IF(OR(N4993 &lt;EDA_Outlier_Analysis!$I$10, N4993 &gt; EDA_Outlier_Analysis!$I$11),
      "Outlier",
      "Normal"))</f>
        <v>Normal</v>
      </c>
    </row>
    <row r="4994" spans="1:19">
      <c r="A4994" t="s">
        <v>10957</v>
      </c>
      <c r="B4994" s="4">
        <v>44854</v>
      </c>
      <c r="C4994" s="2">
        <v>-55773.87</v>
      </c>
      <c r="D4994" t="s">
        <v>840</v>
      </c>
      <c r="E4994" t="s">
        <v>845</v>
      </c>
      <c r="F4994" t="s">
        <v>11</v>
      </c>
      <c r="G4994" t="s">
        <v>24</v>
      </c>
      <c r="I4994" t="s">
        <v>932</v>
      </c>
      <c r="J4994" t="s">
        <v>10958</v>
      </c>
      <c r="K4994" t="str">
        <f>IF(COUNTIF(Customers!A:A, H4994)&gt;0, "Valid", "Invalid")</f>
        <v>Invalid</v>
      </c>
      <c r="L4994" t="str">
        <f t="shared" si="385"/>
        <v>10</v>
      </c>
      <c r="M4994" t="str">
        <f t="shared" si="386"/>
        <v>2022</v>
      </c>
      <c r="N4994">
        <f t="shared" si="387"/>
        <v>-55773.87</v>
      </c>
      <c r="O4994" t="str">
        <f t="shared" si="388"/>
        <v/>
      </c>
      <c r="P4994">
        <f t="shared" si="389"/>
        <v>55773.87</v>
      </c>
      <c r="Q4994" s="48" t="str">
        <f>IF(O4994="","",
   IF(OR(O4994&lt;EDA_Outlier_Analysis!$C$10, O4994&gt;EDA_Outlier_Analysis!$C$11),
      "Outlier",
      "Normal"))</f>
        <v/>
      </c>
      <c r="R4994" t="str">
        <f>IF(P4994="","",
   IF(OR(P4994 &lt; EDA_Outlier_Analysis!$F$7, P4994 &gt; EDA_Outlier_Analysis!$F$8),
      "Outlier",
      "Normal"))</f>
        <v>Outlier</v>
      </c>
      <c r="S4994" t="str">
        <f>IF(N4994="","",
   IF(OR(N4994 &lt;EDA_Outlier_Analysis!$I$10, N4994 &gt; EDA_Outlier_Analysis!$I$11),
      "Outlier",
      "Normal"))</f>
        <v>Normal</v>
      </c>
    </row>
    <row r="4995" spans="1:19">
      <c r="A4995" t="s">
        <v>10959</v>
      </c>
      <c r="B4995" s="4">
        <v>45147</v>
      </c>
      <c r="C4995" s="2">
        <v>174243.72</v>
      </c>
      <c r="D4995" t="s">
        <v>849</v>
      </c>
      <c r="E4995" t="s">
        <v>868</v>
      </c>
      <c r="F4995" t="s">
        <v>10</v>
      </c>
      <c r="G4995" t="s">
        <v>24</v>
      </c>
      <c r="H4995" t="s">
        <v>341</v>
      </c>
      <c r="J4995" t="s">
        <v>10960</v>
      </c>
      <c r="K4995" t="str">
        <f>IF(COUNTIF(Customers!A:A, H4995)&gt;0, "Valid", "Invalid")</f>
        <v>Valid</v>
      </c>
      <c r="L4995" t="str">
        <f t="shared" ref="L4995:L5058" si="390">TEXT(B4995,"m")</f>
        <v>8</v>
      </c>
      <c r="M4995" t="str">
        <f t="shared" ref="M4995:M5058" si="391">TEXT(B4995,"yyyy")</f>
        <v>2023</v>
      </c>
      <c r="N4995">
        <f t="shared" ref="N4995:N5058" si="392">IF(D4995="Revenue",C4995,-ABS(C4995))</f>
        <v>174243.72</v>
      </c>
      <c r="O4995">
        <f t="shared" ref="O4995:O5058" si="393">IF(D4995="Revenue", C4995, "")</f>
        <v>174243.72</v>
      </c>
      <c r="P4995" t="str">
        <f t="shared" ref="P4995:P5058" si="394">IF(D4995="Expense", ABS(C4995), "")</f>
        <v/>
      </c>
      <c r="Q4995" s="48" t="str">
        <f>IF(O4995="","",
   IF(OR(O4995&lt;EDA_Outlier_Analysis!$C$10, O4995&gt;EDA_Outlier_Analysis!$C$11),
      "Outlier",
      "Normal"))</f>
        <v>Normal</v>
      </c>
      <c r="R4995" t="str">
        <f>IF(P4995="","",
   IF(OR(P4995 &lt; EDA_Outlier_Analysis!$F$7, P4995 &gt; EDA_Outlier_Analysis!$F$8),
      "Outlier",
      "Normal"))</f>
        <v/>
      </c>
      <c r="S4995" t="str">
        <f>IF(N4995="","",
   IF(OR(N4995 &lt;EDA_Outlier_Analysis!$I$10, N4995 &gt; EDA_Outlier_Analysis!$I$11),
      "Outlier",
      "Normal"))</f>
        <v>Normal</v>
      </c>
    </row>
    <row r="4996" spans="1:19">
      <c r="A4996" t="s">
        <v>10961</v>
      </c>
      <c r="B4996" s="4">
        <v>44695</v>
      </c>
      <c r="C4996" s="2">
        <v>-71427.009999999995</v>
      </c>
      <c r="D4996" t="s">
        <v>840</v>
      </c>
      <c r="E4996" t="s">
        <v>864</v>
      </c>
      <c r="F4996" t="s">
        <v>9</v>
      </c>
      <c r="G4996" t="s">
        <v>20</v>
      </c>
      <c r="I4996" t="s">
        <v>842</v>
      </c>
      <c r="J4996" t="s">
        <v>10962</v>
      </c>
      <c r="K4996" t="str">
        <f>IF(COUNTIF(Customers!A:A, H4996)&gt;0, "Valid", "Invalid")</f>
        <v>Invalid</v>
      </c>
      <c r="L4996" t="str">
        <f t="shared" si="390"/>
        <v>5</v>
      </c>
      <c r="M4996" t="str">
        <f t="shared" si="391"/>
        <v>2022</v>
      </c>
      <c r="N4996">
        <f t="shared" si="392"/>
        <v>-71427.009999999995</v>
      </c>
      <c r="O4996" t="str">
        <f t="shared" si="393"/>
        <v/>
      </c>
      <c r="P4996">
        <f t="shared" si="394"/>
        <v>71427.009999999995</v>
      </c>
      <c r="Q4996" s="48" t="str">
        <f>IF(O4996="","",
   IF(OR(O4996&lt;EDA_Outlier_Analysis!$C$10, O4996&gt;EDA_Outlier_Analysis!$C$11),
      "Outlier",
      "Normal"))</f>
        <v/>
      </c>
      <c r="R4996" t="str">
        <f>IF(P4996="","",
   IF(OR(P4996 &lt; EDA_Outlier_Analysis!$F$7, P4996 &gt; EDA_Outlier_Analysis!$F$8),
      "Outlier",
      "Normal"))</f>
        <v>Outlier</v>
      </c>
      <c r="S4996" t="str">
        <f>IF(N4996="","",
   IF(OR(N4996 &lt;EDA_Outlier_Analysis!$I$10, N4996 &gt; EDA_Outlier_Analysis!$I$11),
      "Outlier",
      "Normal"))</f>
        <v>Normal</v>
      </c>
    </row>
    <row r="4997" spans="1:19">
      <c r="A4997" t="s">
        <v>10963</v>
      </c>
      <c r="B4997" s="4">
        <v>45181</v>
      </c>
      <c r="C4997" s="2">
        <v>-2000</v>
      </c>
      <c r="D4997" t="s">
        <v>840</v>
      </c>
      <c r="E4997" t="s">
        <v>845</v>
      </c>
      <c r="F4997" t="s">
        <v>9</v>
      </c>
      <c r="G4997" t="s">
        <v>24</v>
      </c>
      <c r="I4997" t="s">
        <v>1141</v>
      </c>
      <c r="J4997" t="s">
        <v>10964</v>
      </c>
      <c r="K4997" t="str">
        <f>IF(COUNTIF(Customers!A:A, H4997)&gt;0, "Valid", "Invalid")</f>
        <v>Invalid</v>
      </c>
      <c r="L4997" t="str">
        <f t="shared" si="390"/>
        <v>9</v>
      </c>
      <c r="M4997" t="str">
        <f t="shared" si="391"/>
        <v>2023</v>
      </c>
      <c r="N4997">
        <f t="shared" si="392"/>
        <v>-2000</v>
      </c>
      <c r="O4997" t="str">
        <f t="shared" si="393"/>
        <v/>
      </c>
      <c r="P4997">
        <f t="shared" si="394"/>
        <v>2000</v>
      </c>
      <c r="Q4997" s="48" t="str">
        <f>IF(O4997="","",
   IF(OR(O4997&lt;EDA_Outlier_Analysis!$C$10, O4997&gt;EDA_Outlier_Analysis!$C$11),
      "Outlier",
      "Normal"))</f>
        <v/>
      </c>
      <c r="R4997" t="str">
        <f>IF(P4997="","",
   IF(OR(P4997 &lt; EDA_Outlier_Analysis!$F$7, P4997 &gt; EDA_Outlier_Analysis!$F$8),
      "Outlier",
      "Normal"))</f>
        <v>Outlier</v>
      </c>
      <c r="S4997" t="str">
        <f>IF(N4997="","",
   IF(OR(N4997 &lt;EDA_Outlier_Analysis!$I$10, N4997 &gt; EDA_Outlier_Analysis!$I$11),
      "Outlier",
      "Normal"))</f>
        <v>Normal</v>
      </c>
    </row>
    <row r="4998" spans="1:19">
      <c r="A4998" t="s">
        <v>10965</v>
      </c>
      <c r="B4998" s="4">
        <v>44633</v>
      </c>
      <c r="C4998" s="2">
        <v>207621.81</v>
      </c>
      <c r="D4998" t="s">
        <v>849</v>
      </c>
      <c r="E4998" t="s">
        <v>853</v>
      </c>
      <c r="F4998" t="s">
        <v>11</v>
      </c>
      <c r="G4998" t="s">
        <v>34</v>
      </c>
      <c r="H4998" t="s">
        <v>531</v>
      </c>
      <c r="J4998" t="s">
        <v>10966</v>
      </c>
      <c r="K4998" t="str">
        <f>IF(COUNTIF(Customers!A:A, H4998)&gt;0, "Valid", "Invalid")</f>
        <v>Valid</v>
      </c>
      <c r="L4998" t="str">
        <f t="shared" si="390"/>
        <v>3</v>
      </c>
      <c r="M4998" t="str">
        <f t="shared" si="391"/>
        <v>2022</v>
      </c>
      <c r="N4998">
        <f t="shared" si="392"/>
        <v>207621.81</v>
      </c>
      <c r="O4998">
        <f t="shared" si="393"/>
        <v>207621.81</v>
      </c>
      <c r="P4998" t="str">
        <f t="shared" si="394"/>
        <v/>
      </c>
      <c r="Q4998" s="48" t="str">
        <f>IF(O4998="","",
   IF(OR(O4998&lt;EDA_Outlier_Analysis!$C$10, O4998&gt;EDA_Outlier_Analysis!$C$11),
      "Outlier",
      "Normal"))</f>
        <v>Normal</v>
      </c>
      <c r="R4998" t="str">
        <f>IF(P4998="","",
   IF(OR(P4998 &lt; EDA_Outlier_Analysis!$F$7, P4998 &gt; EDA_Outlier_Analysis!$F$8),
      "Outlier",
      "Normal"))</f>
        <v/>
      </c>
      <c r="S4998" t="str">
        <f>IF(N4998="","",
   IF(OR(N4998 &lt;EDA_Outlier_Analysis!$I$10, N4998 &gt; EDA_Outlier_Analysis!$I$11),
      "Outlier",
      "Normal"))</f>
        <v>Normal</v>
      </c>
    </row>
    <row r="4999" spans="1:19">
      <c r="A4999" t="s">
        <v>10967</v>
      </c>
      <c r="B4999" s="4">
        <v>44629</v>
      </c>
      <c r="C4999" s="2">
        <v>-17024.189999999999</v>
      </c>
      <c r="D4999" t="s">
        <v>840</v>
      </c>
      <c r="E4999" t="s">
        <v>841</v>
      </c>
      <c r="F4999" t="s">
        <v>9</v>
      </c>
      <c r="G4999" t="s">
        <v>24</v>
      </c>
      <c r="I4999" t="s">
        <v>1428</v>
      </c>
      <c r="J4999" t="s">
        <v>10968</v>
      </c>
      <c r="K4999" t="str">
        <f>IF(COUNTIF(Customers!A:A, H4999)&gt;0, "Valid", "Invalid")</f>
        <v>Invalid</v>
      </c>
      <c r="L4999" t="str">
        <f t="shared" si="390"/>
        <v>3</v>
      </c>
      <c r="M4999" t="str">
        <f t="shared" si="391"/>
        <v>2022</v>
      </c>
      <c r="N4999">
        <f t="shared" si="392"/>
        <v>-17024.189999999999</v>
      </c>
      <c r="O4999" t="str">
        <f t="shared" si="393"/>
        <v/>
      </c>
      <c r="P4999">
        <f t="shared" si="394"/>
        <v>17024.189999999999</v>
      </c>
      <c r="Q4999" s="48" t="str">
        <f>IF(O4999="","",
   IF(OR(O4999&lt;EDA_Outlier_Analysis!$C$10, O4999&gt;EDA_Outlier_Analysis!$C$11),
      "Outlier",
      "Normal"))</f>
        <v/>
      </c>
      <c r="R4999" t="str">
        <f>IF(P4999="","",
   IF(OR(P4999 &lt; EDA_Outlier_Analysis!$F$7, P4999 &gt; EDA_Outlier_Analysis!$F$8),
      "Outlier",
      "Normal"))</f>
        <v>Outlier</v>
      </c>
      <c r="S4999" t="str">
        <f>IF(N4999="","",
   IF(OR(N4999 &lt;EDA_Outlier_Analysis!$I$10, N4999 &gt; EDA_Outlier_Analysis!$I$11),
      "Outlier",
      "Normal"))</f>
        <v>Normal</v>
      </c>
    </row>
    <row r="5000" spans="1:19">
      <c r="A5000" t="s">
        <v>10969</v>
      </c>
      <c r="B5000" s="4">
        <v>45245</v>
      </c>
      <c r="C5000" s="2">
        <v>205954.93</v>
      </c>
      <c r="D5000" t="s">
        <v>849</v>
      </c>
      <c r="E5000" t="s">
        <v>868</v>
      </c>
      <c r="F5000" t="s">
        <v>10</v>
      </c>
      <c r="G5000" t="s">
        <v>31</v>
      </c>
      <c r="H5000" t="s">
        <v>747</v>
      </c>
      <c r="J5000" t="s">
        <v>10970</v>
      </c>
      <c r="K5000" t="str">
        <f>IF(COUNTIF(Customers!A:A, H5000)&gt;0, "Valid", "Invalid")</f>
        <v>Valid</v>
      </c>
      <c r="L5000" t="str">
        <f t="shared" si="390"/>
        <v>11</v>
      </c>
      <c r="M5000" t="str">
        <f t="shared" si="391"/>
        <v>2023</v>
      </c>
      <c r="N5000">
        <f t="shared" si="392"/>
        <v>205954.93</v>
      </c>
      <c r="O5000">
        <f t="shared" si="393"/>
        <v>205954.93</v>
      </c>
      <c r="P5000" t="str">
        <f t="shared" si="394"/>
        <v/>
      </c>
      <c r="Q5000" s="48" t="str">
        <f>IF(O5000="","",
   IF(OR(O5000&lt;EDA_Outlier_Analysis!$C$10, O5000&gt;EDA_Outlier_Analysis!$C$11),
      "Outlier",
      "Normal"))</f>
        <v>Normal</v>
      </c>
      <c r="R5000" t="str">
        <f>IF(P5000="","",
   IF(OR(P5000 &lt; EDA_Outlier_Analysis!$F$7, P5000 &gt; EDA_Outlier_Analysis!$F$8),
      "Outlier",
      "Normal"))</f>
        <v/>
      </c>
      <c r="S5000" t="str">
        <f>IF(N5000="","",
   IF(OR(N5000 &lt;EDA_Outlier_Analysis!$I$10, N5000 &gt; EDA_Outlier_Analysis!$I$11),
      "Outlier",
      "Normal"))</f>
        <v>Normal</v>
      </c>
    </row>
    <row r="5001" spans="1:19">
      <c r="A5001" t="s">
        <v>10971</v>
      </c>
      <c r="B5001" s="4">
        <v>44583</v>
      </c>
      <c r="C5001" s="2">
        <v>150284.51</v>
      </c>
      <c r="D5001" t="s">
        <v>849</v>
      </c>
      <c r="E5001" t="s">
        <v>853</v>
      </c>
      <c r="F5001" t="s">
        <v>10</v>
      </c>
      <c r="G5001" t="s">
        <v>34</v>
      </c>
      <c r="H5001" t="s">
        <v>22</v>
      </c>
      <c r="J5001" t="s">
        <v>10972</v>
      </c>
      <c r="K5001" t="str">
        <f>IF(COUNTIF(Customers!A:A, H5001)&gt;0, "Valid", "Invalid")</f>
        <v>Valid</v>
      </c>
      <c r="L5001" t="str">
        <f t="shared" si="390"/>
        <v>1</v>
      </c>
      <c r="M5001" t="str">
        <f t="shared" si="391"/>
        <v>2022</v>
      </c>
      <c r="N5001">
        <f t="shared" si="392"/>
        <v>150284.51</v>
      </c>
      <c r="O5001">
        <f t="shared" si="393"/>
        <v>150284.51</v>
      </c>
      <c r="P5001" t="str">
        <f t="shared" si="394"/>
        <v/>
      </c>
      <c r="Q5001" s="48" t="str">
        <f>IF(O5001="","",
   IF(OR(O5001&lt;EDA_Outlier_Analysis!$C$10, O5001&gt;EDA_Outlier_Analysis!$C$11),
      "Outlier",
      "Normal"))</f>
        <v>Normal</v>
      </c>
      <c r="R5001" t="str">
        <f>IF(P5001="","",
   IF(OR(P5001 &lt; EDA_Outlier_Analysis!$F$7, P5001 &gt; EDA_Outlier_Analysis!$F$8),
      "Outlier",
      "Normal"))</f>
        <v/>
      </c>
      <c r="S5001" t="str">
        <f>IF(N5001="","",
   IF(OR(N5001 &lt;EDA_Outlier_Analysis!$I$10, N5001 &gt; EDA_Outlier_Analysis!$I$11),
      "Outlier",
      "Normal"))</f>
        <v>Normal</v>
      </c>
    </row>
    <row r="5002" spans="1:19">
      <c r="A5002" t="s">
        <v>10973</v>
      </c>
      <c r="B5002" s="4">
        <v>45027</v>
      </c>
      <c r="C5002" s="2">
        <v>107304.47</v>
      </c>
      <c r="D5002" t="s">
        <v>849</v>
      </c>
      <c r="E5002" t="s">
        <v>853</v>
      </c>
      <c r="F5002" t="s">
        <v>11</v>
      </c>
      <c r="G5002" t="s">
        <v>34</v>
      </c>
      <c r="H5002" t="s">
        <v>623</v>
      </c>
      <c r="J5002" t="s">
        <v>10974</v>
      </c>
      <c r="K5002" t="str">
        <f>IF(COUNTIF(Customers!A:A, H5002)&gt;0, "Valid", "Invalid")</f>
        <v>Valid</v>
      </c>
      <c r="L5002" t="str">
        <f t="shared" si="390"/>
        <v>4</v>
      </c>
      <c r="M5002" t="str">
        <f t="shared" si="391"/>
        <v>2023</v>
      </c>
      <c r="N5002">
        <f t="shared" si="392"/>
        <v>107304.47</v>
      </c>
      <c r="O5002">
        <f t="shared" si="393"/>
        <v>107304.47</v>
      </c>
      <c r="P5002" t="str">
        <f t="shared" si="394"/>
        <v/>
      </c>
      <c r="Q5002" s="48" t="str">
        <f>IF(O5002="","",
   IF(OR(O5002&lt;EDA_Outlier_Analysis!$C$10, O5002&gt;EDA_Outlier_Analysis!$C$11),
      "Outlier",
      "Normal"))</f>
        <v>Normal</v>
      </c>
      <c r="R5002" t="str">
        <f>IF(P5002="","",
   IF(OR(P5002 &lt; EDA_Outlier_Analysis!$F$7, P5002 &gt; EDA_Outlier_Analysis!$F$8),
      "Outlier",
      "Normal"))</f>
        <v/>
      </c>
      <c r="S5002" t="str">
        <f>IF(N5002="","",
   IF(OR(N5002 &lt;EDA_Outlier_Analysis!$I$10, N5002 &gt; EDA_Outlier_Analysis!$I$11),
      "Outlier",
      "Normal"))</f>
        <v>Normal</v>
      </c>
    </row>
    <row r="5003" spans="1:19">
      <c r="A5003" t="s">
        <v>10975</v>
      </c>
      <c r="B5003" s="4">
        <v>44978</v>
      </c>
      <c r="C5003" s="2">
        <v>106898.64</v>
      </c>
      <c r="D5003" t="s">
        <v>849</v>
      </c>
      <c r="E5003" t="s">
        <v>850</v>
      </c>
      <c r="F5003" t="s">
        <v>10</v>
      </c>
      <c r="G5003" t="s">
        <v>31</v>
      </c>
      <c r="H5003" t="s">
        <v>715</v>
      </c>
      <c r="J5003" t="s">
        <v>10976</v>
      </c>
      <c r="K5003" t="str">
        <f>IF(COUNTIF(Customers!A:A, H5003)&gt;0, "Valid", "Invalid")</f>
        <v>Valid</v>
      </c>
      <c r="L5003" t="str">
        <f t="shared" si="390"/>
        <v>2</v>
      </c>
      <c r="M5003" t="str">
        <f t="shared" si="391"/>
        <v>2023</v>
      </c>
      <c r="N5003">
        <f t="shared" si="392"/>
        <v>106898.64</v>
      </c>
      <c r="O5003">
        <f t="shared" si="393"/>
        <v>106898.64</v>
      </c>
      <c r="P5003" t="str">
        <f t="shared" si="394"/>
        <v/>
      </c>
      <c r="Q5003" s="48" t="str">
        <f>IF(O5003="","",
   IF(OR(O5003&lt;EDA_Outlier_Analysis!$C$10, O5003&gt;EDA_Outlier_Analysis!$C$11),
      "Outlier",
      "Normal"))</f>
        <v>Normal</v>
      </c>
      <c r="R5003" t="str">
        <f>IF(P5003="","",
   IF(OR(P5003 &lt; EDA_Outlier_Analysis!$F$7, P5003 &gt; EDA_Outlier_Analysis!$F$8),
      "Outlier",
      "Normal"))</f>
        <v/>
      </c>
      <c r="S5003" t="str">
        <f>IF(N5003="","",
   IF(OR(N5003 &lt;EDA_Outlier_Analysis!$I$10, N5003 &gt; EDA_Outlier_Analysis!$I$11),
      "Outlier",
      "Normal"))</f>
        <v>Normal</v>
      </c>
    </row>
    <row r="5004" spans="1:19">
      <c r="A5004" t="s">
        <v>10977</v>
      </c>
      <c r="B5004" s="4">
        <v>45166</v>
      </c>
      <c r="C5004" s="2">
        <v>175873.83</v>
      </c>
      <c r="D5004" t="s">
        <v>849</v>
      </c>
      <c r="E5004" t="s">
        <v>853</v>
      </c>
      <c r="F5004" t="s">
        <v>11</v>
      </c>
      <c r="G5004" t="s">
        <v>24</v>
      </c>
      <c r="H5004" t="s">
        <v>383</v>
      </c>
      <c r="J5004" t="s">
        <v>10978</v>
      </c>
      <c r="K5004" t="str">
        <f>IF(COUNTIF(Customers!A:A, H5004)&gt;0, "Valid", "Invalid")</f>
        <v>Valid</v>
      </c>
      <c r="L5004" t="str">
        <f t="shared" si="390"/>
        <v>8</v>
      </c>
      <c r="M5004" t="str">
        <f t="shared" si="391"/>
        <v>2023</v>
      </c>
      <c r="N5004">
        <f t="shared" si="392"/>
        <v>175873.83</v>
      </c>
      <c r="O5004">
        <f t="shared" si="393"/>
        <v>175873.83</v>
      </c>
      <c r="P5004" t="str">
        <f t="shared" si="394"/>
        <v/>
      </c>
      <c r="Q5004" s="48" t="str">
        <f>IF(O5004="","",
   IF(OR(O5004&lt;EDA_Outlier_Analysis!$C$10, O5004&gt;EDA_Outlier_Analysis!$C$11),
      "Outlier",
      "Normal"))</f>
        <v>Normal</v>
      </c>
      <c r="R5004" t="str">
        <f>IF(P5004="","",
   IF(OR(P5004 &lt; EDA_Outlier_Analysis!$F$7, P5004 &gt; EDA_Outlier_Analysis!$F$8),
      "Outlier",
      "Normal"))</f>
        <v/>
      </c>
      <c r="S5004" t="str">
        <f>IF(N5004="","",
   IF(OR(N5004 &lt;EDA_Outlier_Analysis!$I$10, N5004 &gt; EDA_Outlier_Analysis!$I$11),
      "Outlier",
      "Normal"))</f>
        <v>Normal</v>
      </c>
    </row>
    <row r="5005" spans="1:19">
      <c r="A5005" t="s">
        <v>10979</v>
      </c>
      <c r="B5005" s="4">
        <v>45167</v>
      </c>
      <c r="C5005" s="2">
        <v>192367.18</v>
      </c>
      <c r="D5005" t="s">
        <v>849</v>
      </c>
      <c r="E5005" t="s">
        <v>850</v>
      </c>
      <c r="F5005" t="s">
        <v>9</v>
      </c>
      <c r="G5005" t="s">
        <v>31</v>
      </c>
      <c r="H5005" t="s">
        <v>583</v>
      </c>
      <c r="J5005" t="s">
        <v>10980</v>
      </c>
      <c r="K5005" t="str">
        <f>IF(COUNTIF(Customers!A:A, H5005)&gt;0, "Valid", "Invalid")</f>
        <v>Valid</v>
      </c>
      <c r="L5005" t="str">
        <f t="shared" si="390"/>
        <v>8</v>
      </c>
      <c r="M5005" t="str">
        <f t="shared" si="391"/>
        <v>2023</v>
      </c>
      <c r="N5005">
        <f t="shared" si="392"/>
        <v>192367.18</v>
      </c>
      <c r="O5005">
        <f t="shared" si="393"/>
        <v>192367.18</v>
      </c>
      <c r="P5005" t="str">
        <f t="shared" si="394"/>
        <v/>
      </c>
      <c r="Q5005" s="48" t="str">
        <f>IF(O5005="","",
   IF(OR(O5005&lt;EDA_Outlier_Analysis!$C$10, O5005&gt;EDA_Outlier_Analysis!$C$11),
      "Outlier",
      "Normal"))</f>
        <v>Normal</v>
      </c>
      <c r="R5005" t="str">
        <f>IF(P5005="","",
   IF(OR(P5005 &lt; EDA_Outlier_Analysis!$F$7, P5005 &gt; EDA_Outlier_Analysis!$F$8),
      "Outlier",
      "Normal"))</f>
        <v/>
      </c>
      <c r="S5005" t="str">
        <f>IF(N5005="","",
   IF(OR(N5005 &lt;EDA_Outlier_Analysis!$I$10, N5005 &gt; EDA_Outlier_Analysis!$I$11),
      "Outlier",
      "Normal"))</f>
        <v>Normal</v>
      </c>
    </row>
    <row r="5006" spans="1:19">
      <c r="A5006" t="s">
        <v>10981</v>
      </c>
      <c r="B5006" s="4">
        <v>44637</v>
      </c>
      <c r="C5006" s="2">
        <v>-5918.09</v>
      </c>
      <c r="D5006" t="s">
        <v>840</v>
      </c>
      <c r="E5006" t="s">
        <v>841</v>
      </c>
      <c r="F5006" t="s">
        <v>10</v>
      </c>
      <c r="G5006" t="s">
        <v>20</v>
      </c>
      <c r="I5006" t="s">
        <v>1080</v>
      </c>
      <c r="J5006" t="s">
        <v>10982</v>
      </c>
      <c r="K5006" t="str">
        <f>IF(COUNTIF(Customers!A:A, H5006)&gt;0, "Valid", "Invalid")</f>
        <v>Invalid</v>
      </c>
      <c r="L5006" t="str">
        <f t="shared" si="390"/>
        <v>3</v>
      </c>
      <c r="M5006" t="str">
        <f t="shared" si="391"/>
        <v>2022</v>
      </c>
      <c r="N5006">
        <f t="shared" si="392"/>
        <v>-5918.09</v>
      </c>
      <c r="O5006" t="str">
        <f t="shared" si="393"/>
        <v/>
      </c>
      <c r="P5006">
        <f t="shared" si="394"/>
        <v>5918.09</v>
      </c>
      <c r="Q5006" s="48" t="str">
        <f>IF(O5006="","",
   IF(OR(O5006&lt;EDA_Outlier_Analysis!$C$10, O5006&gt;EDA_Outlier_Analysis!$C$11),
      "Outlier",
      "Normal"))</f>
        <v/>
      </c>
      <c r="R5006" t="str">
        <f>IF(P5006="","",
   IF(OR(P5006 &lt; EDA_Outlier_Analysis!$F$7, P5006 &gt; EDA_Outlier_Analysis!$F$8),
      "Outlier",
      "Normal"))</f>
        <v>Outlier</v>
      </c>
      <c r="S5006" t="str">
        <f>IF(N5006="","",
   IF(OR(N5006 &lt;EDA_Outlier_Analysis!$I$10, N5006 &gt; EDA_Outlier_Analysis!$I$11),
      "Outlier",
      "Normal"))</f>
        <v>Normal</v>
      </c>
    </row>
    <row r="5007" spans="1:19">
      <c r="A5007" t="s">
        <v>10983</v>
      </c>
      <c r="B5007" s="4">
        <v>45100</v>
      </c>
      <c r="C5007" s="2">
        <v>-39624.81</v>
      </c>
      <c r="D5007" t="s">
        <v>840</v>
      </c>
      <c r="E5007" t="s">
        <v>878</v>
      </c>
      <c r="F5007" t="s">
        <v>10</v>
      </c>
      <c r="G5007" t="s">
        <v>34</v>
      </c>
      <c r="I5007" t="s">
        <v>2829</v>
      </c>
      <c r="J5007" t="s">
        <v>10984</v>
      </c>
      <c r="K5007" t="str">
        <f>IF(COUNTIF(Customers!A:A, H5007)&gt;0, "Valid", "Invalid")</f>
        <v>Invalid</v>
      </c>
      <c r="L5007" t="str">
        <f t="shared" si="390"/>
        <v>6</v>
      </c>
      <c r="M5007" t="str">
        <f t="shared" si="391"/>
        <v>2023</v>
      </c>
      <c r="N5007">
        <f t="shared" si="392"/>
        <v>-39624.81</v>
      </c>
      <c r="O5007" t="str">
        <f t="shared" si="393"/>
        <v/>
      </c>
      <c r="P5007">
        <f t="shared" si="394"/>
        <v>39624.81</v>
      </c>
      <c r="Q5007" s="48" t="str">
        <f>IF(O5007="","",
   IF(OR(O5007&lt;EDA_Outlier_Analysis!$C$10, O5007&gt;EDA_Outlier_Analysis!$C$11),
      "Outlier",
      "Normal"))</f>
        <v/>
      </c>
      <c r="R5007" t="str">
        <f>IF(P5007="","",
   IF(OR(P5007 &lt; EDA_Outlier_Analysis!$F$7, P5007 &gt; EDA_Outlier_Analysis!$F$8),
      "Outlier",
      "Normal"))</f>
        <v>Normal</v>
      </c>
      <c r="S5007" t="str">
        <f>IF(N5007="","",
   IF(OR(N5007 &lt;EDA_Outlier_Analysis!$I$10, N5007 &gt; EDA_Outlier_Analysis!$I$11),
      "Outlier",
      "Normal"))</f>
        <v>Normal</v>
      </c>
    </row>
    <row r="5008" spans="1:19">
      <c r="A5008" t="s">
        <v>10985</v>
      </c>
      <c r="B5008" s="4">
        <v>44829</v>
      </c>
      <c r="C5008" s="2">
        <v>199178.22</v>
      </c>
      <c r="D5008" t="s">
        <v>849</v>
      </c>
      <c r="E5008" t="s">
        <v>850</v>
      </c>
      <c r="F5008" t="s">
        <v>9</v>
      </c>
      <c r="G5008" t="s">
        <v>20</v>
      </c>
      <c r="H5008" t="s">
        <v>639</v>
      </c>
      <c r="J5008" t="s">
        <v>10986</v>
      </c>
      <c r="K5008" t="str">
        <f>IF(COUNTIF(Customers!A:A, H5008)&gt;0, "Valid", "Invalid")</f>
        <v>Valid</v>
      </c>
      <c r="L5008" t="str">
        <f t="shared" si="390"/>
        <v>9</v>
      </c>
      <c r="M5008" t="str">
        <f t="shared" si="391"/>
        <v>2022</v>
      </c>
      <c r="N5008">
        <f t="shared" si="392"/>
        <v>199178.22</v>
      </c>
      <c r="O5008">
        <f t="shared" si="393"/>
        <v>199178.22</v>
      </c>
      <c r="P5008" t="str">
        <f t="shared" si="394"/>
        <v/>
      </c>
      <c r="Q5008" s="48" t="str">
        <f>IF(O5008="","",
   IF(OR(O5008&lt;EDA_Outlier_Analysis!$C$10, O5008&gt;EDA_Outlier_Analysis!$C$11),
      "Outlier",
      "Normal"))</f>
        <v>Normal</v>
      </c>
      <c r="R5008" t="str">
        <f>IF(P5008="","",
   IF(OR(P5008 &lt; EDA_Outlier_Analysis!$F$7, P5008 &gt; EDA_Outlier_Analysis!$F$8),
      "Outlier",
      "Normal"))</f>
        <v/>
      </c>
      <c r="S5008" t="str">
        <f>IF(N5008="","",
   IF(OR(N5008 &lt;EDA_Outlier_Analysis!$I$10, N5008 &gt; EDA_Outlier_Analysis!$I$11),
      "Outlier",
      "Normal"))</f>
        <v>Normal</v>
      </c>
    </row>
    <row r="5009" spans="1:19">
      <c r="A5009" t="s">
        <v>10987</v>
      </c>
      <c r="B5009" s="4">
        <v>44767</v>
      </c>
      <c r="C5009" s="2">
        <v>-44910.85</v>
      </c>
      <c r="D5009" t="s">
        <v>840</v>
      </c>
      <c r="E5009" t="s">
        <v>905</v>
      </c>
      <c r="F5009" t="s">
        <v>10</v>
      </c>
      <c r="G5009" t="s">
        <v>31</v>
      </c>
      <c r="I5009" t="s">
        <v>3502</v>
      </c>
      <c r="J5009" t="s">
        <v>10988</v>
      </c>
      <c r="K5009" t="str">
        <f>IF(COUNTIF(Customers!A:A, H5009)&gt;0, "Valid", "Invalid")</f>
        <v>Invalid</v>
      </c>
      <c r="L5009" t="str">
        <f t="shared" si="390"/>
        <v>7</v>
      </c>
      <c r="M5009" t="str">
        <f t="shared" si="391"/>
        <v>2022</v>
      </c>
      <c r="N5009">
        <f t="shared" si="392"/>
        <v>-44910.85</v>
      </c>
      <c r="O5009" t="str">
        <f t="shared" si="393"/>
        <v/>
      </c>
      <c r="P5009">
        <f t="shared" si="394"/>
        <v>44910.85</v>
      </c>
      <c r="Q5009" s="48" t="str">
        <f>IF(O5009="","",
   IF(OR(O5009&lt;EDA_Outlier_Analysis!$C$10, O5009&gt;EDA_Outlier_Analysis!$C$11),
      "Outlier",
      "Normal"))</f>
        <v/>
      </c>
      <c r="R5009" t="str">
        <f>IF(P5009="","",
   IF(OR(P5009 &lt; EDA_Outlier_Analysis!$F$7, P5009 &gt; EDA_Outlier_Analysis!$F$8),
      "Outlier",
      "Normal"))</f>
        <v>Normal</v>
      </c>
      <c r="S5009" t="str">
        <f>IF(N5009="","",
   IF(OR(N5009 &lt;EDA_Outlier_Analysis!$I$10, N5009 &gt; EDA_Outlier_Analysis!$I$11),
      "Outlier",
      "Normal"))</f>
        <v>Normal</v>
      </c>
    </row>
    <row r="5010" spans="1:19">
      <c r="A5010" t="s">
        <v>10989</v>
      </c>
      <c r="B5010" s="4">
        <v>44831</v>
      </c>
      <c r="C5010" s="2">
        <v>42213.9</v>
      </c>
      <c r="D5010" t="s">
        <v>849</v>
      </c>
      <c r="E5010" t="s">
        <v>853</v>
      </c>
      <c r="F5010" t="s">
        <v>11</v>
      </c>
      <c r="G5010" t="s">
        <v>20</v>
      </c>
      <c r="H5010" t="s">
        <v>213</v>
      </c>
      <c r="J5010" t="s">
        <v>10990</v>
      </c>
      <c r="K5010" t="str">
        <f>IF(COUNTIF(Customers!A:A, H5010)&gt;0, "Valid", "Invalid")</f>
        <v>Valid</v>
      </c>
      <c r="L5010" t="str">
        <f t="shared" si="390"/>
        <v>9</v>
      </c>
      <c r="M5010" t="str">
        <f t="shared" si="391"/>
        <v>2022</v>
      </c>
      <c r="N5010">
        <f t="shared" si="392"/>
        <v>42213.9</v>
      </c>
      <c r="O5010">
        <f t="shared" si="393"/>
        <v>42213.9</v>
      </c>
      <c r="P5010" t="str">
        <f t="shared" si="394"/>
        <v/>
      </c>
      <c r="Q5010" s="48" t="str">
        <f>IF(O5010="","",
   IF(OR(O5010&lt;EDA_Outlier_Analysis!$C$10, O5010&gt;EDA_Outlier_Analysis!$C$11),
      "Outlier",
      "Normal"))</f>
        <v>Normal</v>
      </c>
      <c r="R5010" t="str">
        <f>IF(P5010="","",
   IF(OR(P5010 &lt; EDA_Outlier_Analysis!$F$7, P5010 &gt; EDA_Outlier_Analysis!$F$8),
      "Outlier",
      "Normal"))</f>
        <v/>
      </c>
      <c r="S5010" t="str">
        <f>IF(N5010="","",
   IF(OR(N5010 &lt;EDA_Outlier_Analysis!$I$10, N5010 &gt; EDA_Outlier_Analysis!$I$11),
      "Outlier",
      "Normal"))</f>
        <v>Normal</v>
      </c>
    </row>
    <row r="5011" spans="1:19">
      <c r="A5011" t="s">
        <v>10991</v>
      </c>
      <c r="B5011" s="4">
        <v>44762</v>
      </c>
      <c r="C5011" s="2">
        <v>174304.76</v>
      </c>
      <c r="D5011" t="s">
        <v>849</v>
      </c>
      <c r="E5011" t="s">
        <v>868</v>
      </c>
      <c r="F5011" t="s">
        <v>10</v>
      </c>
      <c r="G5011" t="s">
        <v>20</v>
      </c>
      <c r="H5011" t="s">
        <v>327</v>
      </c>
      <c r="J5011" t="s">
        <v>10992</v>
      </c>
      <c r="K5011" t="str">
        <f>IF(COUNTIF(Customers!A:A, H5011)&gt;0, "Valid", "Invalid")</f>
        <v>Valid</v>
      </c>
      <c r="L5011" t="str">
        <f t="shared" si="390"/>
        <v>7</v>
      </c>
      <c r="M5011" t="str">
        <f t="shared" si="391"/>
        <v>2022</v>
      </c>
      <c r="N5011">
        <f t="shared" si="392"/>
        <v>174304.76</v>
      </c>
      <c r="O5011">
        <f t="shared" si="393"/>
        <v>174304.76</v>
      </c>
      <c r="P5011" t="str">
        <f t="shared" si="394"/>
        <v/>
      </c>
      <c r="Q5011" s="48" t="str">
        <f>IF(O5011="","",
   IF(OR(O5011&lt;EDA_Outlier_Analysis!$C$10, O5011&gt;EDA_Outlier_Analysis!$C$11),
      "Outlier",
      "Normal"))</f>
        <v>Normal</v>
      </c>
      <c r="R5011" t="str">
        <f>IF(P5011="","",
   IF(OR(P5011 &lt; EDA_Outlier_Analysis!$F$7, P5011 &gt; EDA_Outlier_Analysis!$F$8),
      "Outlier",
      "Normal"))</f>
        <v/>
      </c>
      <c r="S5011" t="str">
        <f>IF(N5011="","",
   IF(OR(N5011 &lt;EDA_Outlier_Analysis!$I$10, N5011 &gt; EDA_Outlier_Analysis!$I$11),
      "Outlier",
      "Normal"))</f>
        <v>Normal</v>
      </c>
    </row>
    <row r="5012" spans="1:19">
      <c r="A5012" t="s">
        <v>10993</v>
      </c>
      <c r="B5012" s="4">
        <v>44581</v>
      </c>
      <c r="C5012" s="2">
        <v>-55307.64</v>
      </c>
      <c r="D5012" t="s">
        <v>840</v>
      </c>
      <c r="E5012" t="s">
        <v>878</v>
      </c>
      <c r="F5012" t="s">
        <v>11</v>
      </c>
      <c r="G5012" t="s">
        <v>20</v>
      </c>
      <c r="I5012" t="s">
        <v>1940</v>
      </c>
      <c r="J5012" t="s">
        <v>10994</v>
      </c>
      <c r="K5012" t="str">
        <f>IF(COUNTIF(Customers!A:A, H5012)&gt;0, "Valid", "Invalid")</f>
        <v>Invalid</v>
      </c>
      <c r="L5012" t="str">
        <f t="shared" si="390"/>
        <v>1</v>
      </c>
      <c r="M5012" t="str">
        <f t="shared" si="391"/>
        <v>2022</v>
      </c>
      <c r="N5012">
        <f t="shared" si="392"/>
        <v>-55307.64</v>
      </c>
      <c r="O5012" t="str">
        <f t="shared" si="393"/>
        <v/>
      </c>
      <c r="P5012">
        <f t="shared" si="394"/>
        <v>55307.64</v>
      </c>
      <c r="Q5012" s="48" t="str">
        <f>IF(O5012="","",
   IF(OR(O5012&lt;EDA_Outlier_Analysis!$C$10, O5012&gt;EDA_Outlier_Analysis!$C$11),
      "Outlier",
      "Normal"))</f>
        <v/>
      </c>
      <c r="R5012" t="str">
        <f>IF(P5012="","",
   IF(OR(P5012 &lt; EDA_Outlier_Analysis!$F$7, P5012 &gt; EDA_Outlier_Analysis!$F$8),
      "Outlier",
      "Normal"))</f>
        <v>Outlier</v>
      </c>
      <c r="S5012" t="str">
        <f>IF(N5012="","",
   IF(OR(N5012 &lt;EDA_Outlier_Analysis!$I$10, N5012 &gt; EDA_Outlier_Analysis!$I$11),
      "Outlier",
      "Normal"))</f>
        <v>Normal</v>
      </c>
    </row>
    <row r="5013" spans="1:19">
      <c r="A5013" t="s">
        <v>10995</v>
      </c>
      <c r="B5013" s="4">
        <v>44737</v>
      </c>
      <c r="C5013" s="2">
        <v>194935.22</v>
      </c>
      <c r="D5013" t="s">
        <v>849</v>
      </c>
      <c r="E5013" t="s">
        <v>850</v>
      </c>
      <c r="F5013" t="s">
        <v>11</v>
      </c>
      <c r="G5013" t="s">
        <v>34</v>
      </c>
      <c r="H5013" t="s">
        <v>761</v>
      </c>
      <c r="J5013" t="s">
        <v>10996</v>
      </c>
      <c r="K5013" t="str">
        <f>IF(COUNTIF(Customers!A:A, H5013)&gt;0, "Valid", "Invalid")</f>
        <v>Valid</v>
      </c>
      <c r="L5013" t="str">
        <f t="shared" si="390"/>
        <v>6</v>
      </c>
      <c r="M5013" t="str">
        <f t="shared" si="391"/>
        <v>2022</v>
      </c>
      <c r="N5013">
        <f t="shared" si="392"/>
        <v>194935.22</v>
      </c>
      <c r="O5013">
        <f t="shared" si="393"/>
        <v>194935.22</v>
      </c>
      <c r="P5013" t="str">
        <f t="shared" si="394"/>
        <v/>
      </c>
      <c r="Q5013" s="48" t="str">
        <f>IF(O5013="","",
   IF(OR(O5013&lt;EDA_Outlier_Analysis!$C$10, O5013&gt;EDA_Outlier_Analysis!$C$11),
      "Outlier",
      "Normal"))</f>
        <v>Normal</v>
      </c>
      <c r="R5013" t="str">
        <f>IF(P5013="","",
   IF(OR(P5013 &lt; EDA_Outlier_Analysis!$F$7, P5013 &gt; EDA_Outlier_Analysis!$F$8),
      "Outlier",
      "Normal"))</f>
        <v/>
      </c>
      <c r="S5013" t="str">
        <f>IF(N5013="","",
   IF(OR(N5013 &lt;EDA_Outlier_Analysis!$I$10, N5013 &gt; EDA_Outlier_Analysis!$I$11),
      "Outlier",
      "Normal"))</f>
        <v>Normal</v>
      </c>
    </row>
    <row r="5014" spans="1:19">
      <c r="A5014" t="s">
        <v>10997</v>
      </c>
      <c r="B5014" s="4">
        <v>45044</v>
      </c>
      <c r="C5014" s="2">
        <v>130233.65</v>
      </c>
      <c r="D5014" t="s">
        <v>849</v>
      </c>
      <c r="E5014" t="s">
        <v>850</v>
      </c>
      <c r="F5014" t="s">
        <v>11</v>
      </c>
      <c r="G5014" t="s">
        <v>34</v>
      </c>
      <c r="H5014" t="s">
        <v>383</v>
      </c>
      <c r="J5014" t="s">
        <v>10998</v>
      </c>
      <c r="K5014" t="str">
        <f>IF(COUNTIF(Customers!A:A, H5014)&gt;0, "Valid", "Invalid")</f>
        <v>Valid</v>
      </c>
      <c r="L5014" t="str">
        <f t="shared" si="390"/>
        <v>4</v>
      </c>
      <c r="M5014" t="str">
        <f t="shared" si="391"/>
        <v>2023</v>
      </c>
      <c r="N5014">
        <f t="shared" si="392"/>
        <v>130233.65</v>
      </c>
      <c r="O5014">
        <f t="shared" si="393"/>
        <v>130233.65</v>
      </c>
      <c r="P5014" t="str">
        <f t="shared" si="394"/>
        <v/>
      </c>
      <c r="Q5014" s="48" t="str">
        <f>IF(O5014="","",
   IF(OR(O5014&lt;EDA_Outlier_Analysis!$C$10, O5014&gt;EDA_Outlier_Analysis!$C$11),
      "Outlier",
      "Normal"))</f>
        <v>Normal</v>
      </c>
      <c r="R5014" t="str">
        <f>IF(P5014="","",
   IF(OR(P5014 &lt; EDA_Outlier_Analysis!$F$7, P5014 &gt; EDA_Outlier_Analysis!$F$8),
      "Outlier",
      "Normal"))</f>
        <v/>
      </c>
      <c r="S5014" t="str">
        <f>IF(N5014="","",
   IF(OR(N5014 &lt;EDA_Outlier_Analysis!$I$10, N5014 &gt; EDA_Outlier_Analysis!$I$11),
      "Outlier",
      "Normal"))</f>
        <v>Normal</v>
      </c>
    </row>
    <row r="5015" spans="1:19">
      <c r="A5015" t="s">
        <v>10999</v>
      </c>
      <c r="B5015" s="4">
        <v>45073</v>
      </c>
      <c r="C5015" s="2">
        <v>107114.7</v>
      </c>
      <c r="D5015" t="s">
        <v>849</v>
      </c>
      <c r="E5015" t="s">
        <v>853</v>
      </c>
      <c r="F5015" t="s">
        <v>9</v>
      </c>
      <c r="G5015" t="s">
        <v>31</v>
      </c>
      <c r="H5015" t="s">
        <v>505</v>
      </c>
      <c r="J5015" t="s">
        <v>11000</v>
      </c>
      <c r="K5015" t="str">
        <f>IF(COUNTIF(Customers!A:A, H5015)&gt;0, "Valid", "Invalid")</f>
        <v>Valid</v>
      </c>
      <c r="L5015" t="str">
        <f t="shared" si="390"/>
        <v>5</v>
      </c>
      <c r="M5015" t="str">
        <f t="shared" si="391"/>
        <v>2023</v>
      </c>
      <c r="N5015">
        <f t="shared" si="392"/>
        <v>107114.7</v>
      </c>
      <c r="O5015">
        <f t="shared" si="393"/>
        <v>107114.7</v>
      </c>
      <c r="P5015" t="str">
        <f t="shared" si="394"/>
        <v/>
      </c>
      <c r="Q5015" s="48" t="str">
        <f>IF(O5015="","",
   IF(OR(O5015&lt;EDA_Outlier_Analysis!$C$10, O5015&gt;EDA_Outlier_Analysis!$C$11),
      "Outlier",
      "Normal"))</f>
        <v>Normal</v>
      </c>
      <c r="R5015" t="str">
        <f>IF(P5015="","",
   IF(OR(P5015 &lt; EDA_Outlier_Analysis!$F$7, P5015 &gt; EDA_Outlier_Analysis!$F$8),
      "Outlier",
      "Normal"))</f>
        <v/>
      </c>
      <c r="S5015" t="str">
        <f>IF(N5015="","",
   IF(OR(N5015 &lt;EDA_Outlier_Analysis!$I$10, N5015 &gt; EDA_Outlier_Analysis!$I$11),
      "Outlier",
      "Normal"))</f>
        <v>Normal</v>
      </c>
    </row>
    <row r="5016" spans="1:19">
      <c r="A5016" t="s">
        <v>11001</v>
      </c>
      <c r="B5016" s="4">
        <v>45287</v>
      </c>
      <c r="C5016" s="2">
        <v>132477.38</v>
      </c>
      <c r="D5016" t="s">
        <v>849</v>
      </c>
      <c r="E5016" t="s">
        <v>868</v>
      </c>
      <c r="F5016" t="s">
        <v>10</v>
      </c>
      <c r="G5016" t="s">
        <v>34</v>
      </c>
      <c r="H5016" t="s">
        <v>547</v>
      </c>
      <c r="J5016" t="s">
        <v>11002</v>
      </c>
      <c r="K5016" t="str">
        <f>IF(COUNTIF(Customers!A:A, H5016)&gt;0, "Valid", "Invalid")</f>
        <v>Valid</v>
      </c>
      <c r="L5016" t="str">
        <f t="shared" si="390"/>
        <v>12</v>
      </c>
      <c r="M5016" t="str">
        <f t="shared" si="391"/>
        <v>2023</v>
      </c>
      <c r="N5016">
        <f t="shared" si="392"/>
        <v>132477.38</v>
      </c>
      <c r="O5016">
        <f t="shared" si="393"/>
        <v>132477.38</v>
      </c>
      <c r="P5016" t="str">
        <f t="shared" si="394"/>
        <v/>
      </c>
      <c r="Q5016" s="48" t="str">
        <f>IF(O5016="","",
   IF(OR(O5016&lt;EDA_Outlier_Analysis!$C$10, O5016&gt;EDA_Outlier_Analysis!$C$11),
      "Outlier",
      "Normal"))</f>
        <v>Normal</v>
      </c>
      <c r="R5016" t="str">
        <f>IF(P5016="","",
   IF(OR(P5016 &lt; EDA_Outlier_Analysis!$F$7, P5016 &gt; EDA_Outlier_Analysis!$F$8),
      "Outlier",
      "Normal"))</f>
        <v/>
      </c>
      <c r="S5016" t="str">
        <f>IF(N5016="","",
   IF(OR(N5016 &lt;EDA_Outlier_Analysis!$I$10, N5016 &gt; EDA_Outlier_Analysis!$I$11),
      "Outlier",
      "Normal"))</f>
        <v>Normal</v>
      </c>
    </row>
    <row r="5017" spans="1:19">
      <c r="A5017" t="s">
        <v>11003</v>
      </c>
      <c r="B5017" s="4">
        <v>44641</v>
      </c>
      <c r="C5017" s="2">
        <v>-14946.44</v>
      </c>
      <c r="D5017" t="s">
        <v>840</v>
      </c>
      <c r="E5017" t="s">
        <v>878</v>
      </c>
      <c r="F5017" t="s">
        <v>11</v>
      </c>
      <c r="G5017" t="s">
        <v>20</v>
      </c>
      <c r="I5017" t="s">
        <v>1083</v>
      </c>
      <c r="J5017" t="s">
        <v>11004</v>
      </c>
      <c r="K5017" t="str">
        <f>IF(COUNTIF(Customers!A:A, H5017)&gt;0, "Valid", "Invalid")</f>
        <v>Invalid</v>
      </c>
      <c r="L5017" t="str">
        <f t="shared" si="390"/>
        <v>3</v>
      </c>
      <c r="M5017" t="str">
        <f t="shared" si="391"/>
        <v>2022</v>
      </c>
      <c r="N5017">
        <f t="shared" si="392"/>
        <v>-14946.44</v>
      </c>
      <c r="O5017" t="str">
        <f t="shared" si="393"/>
        <v/>
      </c>
      <c r="P5017">
        <f t="shared" si="394"/>
        <v>14946.44</v>
      </c>
      <c r="Q5017" s="48" t="str">
        <f>IF(O5017="","",
   IF(OR(O5017&lt;EDA_Outlier_Analysis!$C$10, O5017&gt;EDA_Outlier_Analysis!$C$11),
      "Outlier",
      "Normal"))</f>
        <v/>
      </c>
      <c r="R5017" t="str">
        <f>IF(P5017="","",
   IF(OR(P5017 &lt; EDA_Outlier_Analysis!$F$7, P5017 &gt; EDA_Outlier_Analysis!$F$8),
      "Outlier",
      "Normal"))</f>
        <v>Outlier</v>
      </c>
      <c r="S5017" t="str">
        <f>IF(N5017="","",
   IF(OR(N5017 &lt;EDA_Outlier_Analysis!$I$10, N5017 &gt; EDA_Outlier_Analysis!$I$11),
      "Outlier",
      "Normal"))</f>
        <v>Normal</v>
      </c>
    </row>
    <row r="5018" spans="1:19">
      <c r="A5018" t="s">
        <v>11005</v>
      </c>
      <c r="B5018" s="4">
        <v>44722</v>
      </c>
      <c r="C5018" s="2">
        <v>-33092</v>
      </c>
      <c r="D5018" t="s">
        <v>840</v>
      </c>
      <c r="E5018" t="s">
        <v>845</v>
      </c>
      <c r="F5018" t="s">
        <v>9</v>
      </c>
      <c r="G5018" t="s">
        <v>20</v>
      </c>
      <c r="I5018" t="s">
        <v>990</v>
      </c>
      <c r="J5018" t="s">
        <v>11006</v>
      </c>
      <c r="K5018" t="str">
        <f>IF(COUNTIF(Customers!A:A, H5018)&gt;0, "Valid", "Invalid")</f>
        <v>Invalid</v>
      </c>
      <c r="L5018" t="str">
        <f t="shared" si="390"/>
        <v>6</v>
      </c>
      <c r="M5018" t="str">
        <f t="shared" si="391"/>
        <v>2022</v>
      </c>
      <c r="N5018">
        <f t="shared" si="392"/>
        <v>-33092</v>
      </c>
      <c r="O5018" t="str">
        <f t="shared" si="393"/>
        <v/>
      </c>
      <c r="P5018">
        <f t="shared" si="394"/>
        <v>33092</v>
      </c>
      <c r="Q5018" s="48" t="str">
        <f>IF(O5018="","",
   IF(OR(O5018&lt;EDA_Outlier_Analysis!$C$10, O5018&gt;EDA_Outlier_Analysis!$C$11),
      "Outlier",
      "Normal"))</f>
        <v/>
      </c>
      <c r="R5018" t="str">
        <f>IF(P5018="","",
   IF(OR(P5018 &lt; EDA_Outlier_Analysis!$F$7, P5018 &gt; EDA_Outlier_Analysis!$F$8),
      "Outlier",
      "Normal"))</f>
        <v>Normal</v>
      </c>
      <c r="S5018" t="str">
        <f>IF(N5018="","",
   IF(OR(N5018 &lt;EDA_Outlier_Analysis!$I$10, N5018 &gt; EDA_Outlier_Analysis!$I$11),
      "Outlier",
      "Normal"))</f>
        <v>Normal</v>
      </c>
    </row>
    <row r="5019" spans="1:19">
      <c r="A5019" t="s">
        <v>11007</v>
      </c>
      <c r="B5019" s="4">
        <v>44963</v>
      </c>
      <c r="C5019" s="2">
        <v>-48362.19</v>
      </c>
      <c r="D5019" t="s">
        <v>840</v>
      </c>
      <c r="E5019" t="s">
        <v>841</v>
      </c>
      <c r="F5019" t="s">
        <v>10</v>
      </c>
      <c r="G5019" t="s">
        <v>20</v>
      </c>
      <c r="I5019" t="s">
        <v>965</v>
      </c>
      <c r="J5019" t="s">
        <v>11008</v>
      </c>
      <c r="K5019" t="str">
        <f>IF(COUNTIF(Customers!A:A, H5019)&gt;0, "Valid", "Invalid")</f>
        <v>Invalid</v>
      </c>
      <c r="L5019" t="str">
        <f t="shared" si="390"/>
        <v>2</v>
      </c>
      <c r="M5019" t="str">
        <f t="shared" si="391"/>
        <v>2023</v>
      </c>
      <c r="N5019">
        <f t="shared" si="392"/>
        <v>-48362.19</v>
      </c>
      <c r="O5019" t="str">
        <f t="shared" si="393"/>
        <v/>
      </c>
      <c r="P5019">
        <f t="shared" si="394"/>
        <v>48362.19</v>
      </c>
      <c r="Q5019" s="48" t="str">
        <f>IF(O5019="","",
   IF(OR(O5019&lt;EDA_Outlier_Analysis!$C$10, O5019&gt;EDA_Outlier_Analysis!$C$11),
      "Outlier",
      "Normal"))</f>
        <v/>
      </c>
      <c r="R5019" t="str">
        <f>IF(P5019="","",
   IF(OR(P5019 &lt; EDA_Outlier_Analysis!$F$7, P5019 &gt; EDA_Outlier_Analysis!$F$8),
      "Outlier",
      "Normal"))</f>
        <v>Normal</v>
      </c>
      <c r="S5019" t="str">
        <f>IF(N5019="","",
   IF(OR(N5019 &lt;EDA_Outlier_Analysis!$I$10, N5019 &gt; EDA_Outlier_Analysis!$I$11),
      "Outlier",
      "Normal"))</f>
        <v>Normal</v>
      </c>
    </row>
    <row r="5020" spans="1:19">
      <c r="A5020" t="s">
        <v>11009</v>
      </c>
      <c r="B5020" s="4">
        <v>45217</v>
      </c>
      <c r="C5020" s="2">
        <v>-47190.19</v>
      </c>
      <c r="D5020" t="s">
        <v>840</v>
      </c>
      <c r="E5020" t="s">
        <v>864</v>
      </c>
      <c r="F5020" t="s">
        <v>10</v>
      </c>
      <c r="G5020" t="s">
        <v>20</v>
      </c>
      <c r="I5020" t="s">
        <v>1062</v>
      </c>
      <c r="J5020" t="s">
        <v>11010</v>
      </c>
      <c r="K5020" t="str">
        <f>IF(COUNTIF(Customers!A:A, H5020)&gt;0, "Valid", "Invalid")</f>
        <v>Invalid</v>
      </c>
      <c r="L5020" t="str">
        <f t="shared" si="390"/>
        <v>10</v>
      </c>
      <c r="M5020" t="str">
        <f t="shared" si="391"/>
        <v>2023</v>
      </c>
      <c r="N5020">
        <f t="shared" si="392"/>
        <v>-47190.19</v>
      </c>
      <c r="O5020" t="str">
        <f t="shared" si="393"/>
        <v/>
      </c>
      <c r="P5020">
        <f t="shared" si="394"/>
        <v>47190.19</v>
      </c>
      <c r="Q5020" s="48" t="str">
        <f>IF(O5020="","",
   IF(OR(O5020&lt;EDA_Outlier_Analysis!$C$10, O5020&gt;EDA_Outlier_Analysis!$C$11),
      "Outlier",
      "Normal"))</f>
        <v/>
      </c>
      <c r="R5020" t="str">
        <f>IF(P5020="","",
   IF(OR(P5020 &lt; EDA_Outlier_Analysis!$F$7, P5020 &gt; EDA_Outlier_Analysis!$F$8),
      "Outlier",
      "Normal"))</f>
        <v>Normal</v>
      </c>
      <c r="S5020" t="str">
        <f>IF(N5020="","",
   IF(OR(N5020 &lt;EDA_Outlier_Analysis!$I$10, N5020 &gt; EDA_Outlier_Analysis!$I$11),
      "Outlier",
      "Normal"))</f>
        <v>Normal</v>
      </c>
    </row>
    <row r="5021" spans="1:19">
      <c r="A5021" t="s">
        <v>11011</v>
      </c>
      <c r="B5021" s="4">
        <v>45128</v>
      </c>
      <c r="C5021" s="2">
        <v>96388.11</v>
      </c>
      <c r="D5021" t="s">
        <v>849</v>
      </c>
      <c r="E5021" t="s">
        <v>868</v>
      </c>
      <c r="F5021" t="s">
        <v>11</v>
      </c>
      <c r="G5021" t="s">
        <v>34</v>
      </c>
      <c r="H5021" t="s">
        <v>413</v>
      </c>
      <c r="J5021" t="s">
        <v>11012</v>
      </c>
      <c r="K5021" t="str">
        <f>IF(COUNTIF(Customers!A:A, H5021)&gt;0, "Valid", "Invalid")</f>
        <v>Valid</v>
      </c>
      <c r="L5021" t="str">
        <f t="shared" si="390"/>
        <v>7</v>
      </c>
      <c r="M5021" t="str">
        <f t="shared" si="391"/>
        <v>2023</v>
      </c>
      <c r="N5021">
        <f t="shared" si="392"/>
        <v>96388.11</v>
      </c>
      <c r="O5021">
        <f t="shared" si="393"/>
        <v>96388.11</v>
      </c>
      <c r="P5021" t="str">
        <f t="shared" si="394"/>
        <v/>
      </c>
      <c r="Q5021" s="48" t="str">
        <f>IF(O5021="","",
   IF(OR(O5021&lt;EDA_Outlier_Analysis!$C$10, O5021&gt;EDA_Outlier_Analysis!$C$11),
      "Outlier",
      "Normal"))</f>
        <v>Normal</v>
      </c>
      <c r="R5021" t="str">
        <f>IF(P5021="","",
   IF(OR(P5021 &lt; EDA_Outlier_Analysis!$F$7, P5021 &gt; EDA_Outlier_Analysis!$F$8),
      "Outlier",
      "Normal"))</f>
        <v/>
      </c>
      <c r="S5021" t="str">
        <f>IF(N5021="","",
   IF(OR(N5021 &lt;EDA_Outlier_Analysis!$I$10, N5021 &gt; EDA_Outlier_Analysis!$I$11),
      "Outlier",
      "Normal"))</f>
        <v>Normal</v>
      </c>
    </row>
    <row r="5022" spans="1:19">
      <c r="A5022" t="s">
        <v>11013</v>
      </c>
      <c r="B5022" s="4">
        <v>45167</v>
      </c>
      <c r="C5022" s="2">
        <v>207912.17</v>
      </c>
      <c r="D5022" t="s">
        <v>849</v>
      </c>
      <c r="E5022" t="s">
        <v>868</v>
      </c>
      <c r="F5022" t="s">
        <v>9</v>
      </c>
      <c r="G5022" t="s">
        <v>20</v>
      </c>
      <c r="H5022" t="s">
        <v>729</v>
      </c>
      <c r="J5022" t="s">
        <v>11014</v>
      </c>
      <c r="K5022" t="str">
        <f>IF(COUNTIF(Customers!A:A, H5022)&gt;0, "Valid", "Invalid")</f>
        <v>Valid</v>
      </c>
      <c r="L5022" t="str">
        <f t="shared" si="390"/>
        <v>8</v>
      </c>
      <c r="M5022" t="str">
        <f t="shared" si="391"/>
        <v>2023</v>
      </c>
      <c r="N5022">
        <f t="shared" si="392"/>
        <v>207912.17</v>
      </c>
      <c r="O5022">
        <f t="shared" si="393"/>
        <v>207912.17</v>
      </c>
      <c r="P5022" t="str">
        <f t="shared" si="394"/>
        <v/>
      </c>
      <c r="Q5022" s="48" t="str">
        <f>IF(O5022="","",
   IF(OR(O5022&lt;EDA_Outlier_Analysis!$C$10, O5022&gt;EDA_Outlier_Analysis!$C$11),
      "Outlier",
      "Normal"))</f>
        <v>Normal</v>
      </c>
      <c r="R5022" t="str">
        <f>IF(P5022="","",
   IF(OR(P5022 &lt; EDA_Outlier_Analysis!$F$7, P5022 &gt; EDA_Outlier_Analysis!$F$8),
      "Outlier",
      "Normal"))</f>
        <v/>
      </c>
      <c r="S5022" t="str">
        <f>IF(N5022="","",
   IF(OR(N5022 &lt;EDA_Outlier_Analysis!$I$10, N5022 &gt; EDA_Outlier_Analysis!$I$11),
      "Outlier",
      "Normal"))</f>
        <v>Normal</v>
      </c>
    </row>
    <row r="5023" spans="1:19">
      <c r="A5023" t="s">
        <v>11015</v>
      </c>
      <c r="B5023" s="4">
        <v>45052</v>
      </c>
      <c r="C5023" s="2">
        <v>-5628.82</v>
      </c>
      <c r="D5023" t="s">
        <v>840</v>
      </c>
      <c r="E5023" t="s">
        <v>878</v>
      </c>
      <c r="F5023" t="s">
        <v>9</v>
      </c>
      <c r="G5023" t="s">
        <v>34</v>
      </c>
      <c r="I5023" t="s">
        <v>1533</v>
      </c>
      <c r="J5023" t="s">
        <v>11016</v>
      </c>
      <c r="K5023" t="str">
        <f>IF(COUNTIF(Customers!A:A, H5023)&gt;0, "Valid", "Invalid")</f>
        <v>Invalid</v>
      </c>
      <c r="L5023" t="str">
        <f t="shared" si="390"/>
        <v>5</v>
      </c>
      <c r="M5023" t="str">
        <f t="shared" si="391"/>
        <v>2023</v>
      </c>
      <c r="N5023">
        <f t="shared" si="392"/>
        <v>-5628.82</v>
      </c>
      <c r="O5023" t="str">
        <f t="shared" si="393"/>
        <v/>
      </c>
      <c r="P5023">
        <f t="shared" si="394"/>
        <v>5628.82</v>
      </c>
      <c r="Q5023" s="48" t="str">
        <f>IF(O5023="","",
   IF(OR(O5023&lt;EDA_Outlier_Analysis!$C$10, O5023&gt;EDA_Outlier_Analysis!$C$11),
      "Outlier",
      "Normal"))</f>
        <v/>
      </c>
      <c r="R5023" t="str">
        <f>IF(P5023="","",
   IF(OR(P5023 &lt; EDA_Outlier_Analysis!$F$7, P5023 &gt; EDA_Outlier_Analysis!$F$8),
      "Outlier",
      "Normal"))</f>
        <v>Outlier</v>
      </c>
      <c r="S5023" t="str">
        <f>IF(N5023="","",
   IF(OR(N5023 &lt;EDA_Outlier_Analysis!$I$10, N5023 &gt; EDA_Outlier_Analysis!$I$11),
      "Outlier",
      "Normal"))</f>
        <v>Normal</v>
      </c>
    </row>
    <row r="5024" spans="1:19">
      <c r="A5024" t="s">
        <v>11017</v>
      </c>
      <c r="B5024" s="4">
        <v>45043</v>
      </c>
      <c r="C5024" s="2">
        <v>-26222.73</v>
      </c>
      <c r="D5024" t="s">
        <v>840</v>
      </c>
      <c r="E5024" t="s">
        <v>878</v>
      </c>
      <c r="F5024" t="s">
        <v>11</v>
      </c>
      <c r="G5024" t="s">
        <v>34</v>
      </c>
      <c r="I5024" t="s">
        <v>1435</v>
      </c>
      <c r="J5024" t="s">
        <v>11018</v>
      </c>
      <c r="K5024" t="str">
        <f>IF(COUNTIF(Customers!A:A, H5024)&gt;0, "Valid", "Invalid")</f>
        <v>Invalid</v>
      </c>
      <c r="L5024" t="str">
        <f t="shared" si="390"/>
        <v>4</v>
      </c>
      <c r="M5024" t="str">
        <f t="shared" si="391"/>
        <v>2023</v>
      </c>
      <c r="N5024">
        <f t="shared" si="392"/>
        <v>-26222.73</v>
      </c>
      <c r="O5024" t="str">
        <f t="shared" si="393"/>
        <v/>
      </c>
      <c r="P5024">
        <f t="shared" si="394"/>
        <v>26222.73</v>
      </c>
      <c r="Q5024" s="48" t="str">
        <f>IF(O5024="","",
   IF(OR(O5024&lt;EDA_Outlier_Analysis!$C$10, O5024&gt;EDA_Outlier_Analysis!$C$11),
      "Outlier",
      "Normal"))</f>
        <v/>
      </c>
      <c r="R5024" t="str">
        <f>IF(P5024="","",
   IF(OR(P5024 &lt; EDA_Outlier_Analysis!$F$7, P5024 &gt; EDA_Outlier_Analysis!$F$8),
      "Outlier",
      "Normal"))</f>
        <v>Outlier</v>
      </c>
      <c r="S5024" t="str">
        <f>IF(N5024="","",
   IF(OR(N5024 &lt;EDA_Outlier_Analysis!$I$10, N5024 &gt; EDA_Outlier_Analysis!$I$11),
      "Outlier",
      "Normal"))</f>
        <v>Normal</v>
      </c>
    </row>
    <row r="5025" spans="1:19">
      <c r="A5025" t="s">
        <v>11019</v>
      </c>
      <c r="B5025" s="4">
        <v>45198</v>
      </c>
      <c r="C5025" s="2">
        <v>6124.92</v>
      </c>
      <c r="D5025" t="s">
        <v>971</v>
      </c>
      <c r="E5025" t="s">
        <v>971</v>
      </c>
      <c r="F5025" t="s">
        <v>9</v>
      </c>
      <c r="G5025" t="s">
        <v>24</v>
      </c>
      <c r="J5025" t="s">
        <v>11020</v>
      </c>
      <c r="K5025" t="str">
        <f>IF(COUNTIF(Customers!A:A, H5025)&gt;0, "Valid", "Invalid")</f>
        <v>Invalid</v>
      </c>
      <c r="L5025" t="str">
        <f t="shared" si="390"/>
        <v>9</v>
      </c>
      <c r="M5025" t="str">
        <f t="shared" si="391"/>
        <v>2023</v>
      </c>
      <c r="N5025">
        <f t="shared" si="392"/>
        <v>-6124.92</v>
      </c>
      <c r="O5025" t="str">
        <f t="shared" si="393"/>
        <v/>
      </c>
      <c r="P5025" t="str">
        <f t="shared" si="394"/>
        <v/>
      </c>
      <c r="Q5025" s="48" t="str">
        <f>IF(O5025="","",
   IF(OR(O5025&lt;EDA_Outlier_Analysis!$C$10, O5025&gt;EDA_Outlier_Analysis!$C$11),
      "Outlier",
      "Normal"))</f>
        <v/>
      </c>
      <c r="R5025" t="str">
        <f>IF(P5025="","",
   IF(OR(P5025 &lt; EDA_Outlier_Analysis!$F$7, P5025 &gt; EDA_Outlier_Analysis!$F$8),
      "Outlier",
      "Normal"))</f>
        <v/>
      </c>
      <c r="S5025" t="str">
        <f>IF(N5025="","",
   IF(OR(N5025 &lt;EDA_Outlier_Analysis!$I$10, N5025 &gt; EDA_Outlier_Analysis!$I$11),
      "Outlier",
      "Normal"))</f>
        <v>Normal</v>
      </c>
    </row>
    <row r="5026" spans="1:19">
      <c r="A5026" t="s">
        <v>11021</v>
      </c>
      <c r="B5026" s="4">
        <v>44649</v>
      </c>
      <c r="C5026" s="2">
        <v>-8722.7999999999993</v>
      </c>
      <c r="D5026" t="s">
        <v>840</v>
      </c>
      <c r="E5026" t="s">
        <v>864</v>
      </c>
      <c r="F5026" t="s">
        <v>9</v>
      </c>
      <c r="G5026" t="s">
        <v>24</v>
      </c>
      <c r="I5026" t="s">
        <v>1210</v>
      </c>
      <c r="J5026" t="s">
        <v>11022</v>
      </c>
      <c r="K5026" t="str">
        <f>IF(COUNTIF(Customers!A:A, H5026)&gt;0, "Valid", "Invalid")</f>
        <v>Invalid</v>
      </c>
      <c r="L5026" t="str">
        <f t="shared" si="390"/>
        <v>3</v>
      </c>
      <c r="M5026" t="str">
        <f t="shared" si="391"/>
        <v>2022</v>
      </c>
      <c r="N5026">
        <f t="shared" si="392"/>
        <v>-8722.7999999999993</v>
      </c>
      <c r="O5026" t="str">
        <f t="shared" si="393"/>
        <v/>
      </c>
      <c r="P5026">
        <f t="shared" si="394"/>
        <v>8722.7999999999993</v>
      </c>
      <c r="Q5026" s="48" t="str">
        <f>IF(O5026="","",
   IF(OR(O5026&lt;EDA_Outlier_Analysis!$C$10, O5026&gt;EDA_Outlier_Analysis!$C$11),
      "Outlier",
      "Normal"))</f>
        <v/>
      </c>
      <c r="R5026" t="str">
        <f>IF(P5026="","",
   IF(OR(P5026 &lt; EDA_Outlier_Analysis!$F$7, P5026 &gt; EDA_Outlier_Analysis!$F$8),
      "Outlier",
      "Normal"))</f>
        <v>Outlier</v>
      </c>
      <c r="S5026" t="str">
        <f>IF(N5026="","",
   IF(OR(N5026 &lt;EDA_Outlier_Analysis!$I$10, N5026 &gt; EDA_Outlier_Analysis!$I$11),
      "Outlier",
      "Normal"))</f>
        <v>Normal</v>
      </c>
    </row>
    <row r="5027" spans="1:19">
      <c r="A5027" t="s">
        <v>11023</v>
      </c>
      <c r="B5027" s="4">
        <v>45093</v>
      </c>
      <c r="C5027" s="2">
        <v>-26027.3</v>
      </c>
      <c r="D5027" t="s">
        <v>840</v>
      </c>
      <c r="E5027" t="s">
        <v>864</v>
      </c>
      <c r="F5027" t="s">
        <v>11</v>
      </c>
      <c r="G5027" t="s">
        <v>24</v>
      </c>
      <c r="I5027" t="s">
        <v>1968</v>
      </c>
      <c r="J5027" t="s">
        <v>11024</v>
      </c>
      <c r="K5027" t="str">
        <f>IF(COUNTIF(Customers!A:A, H5027)&gt;0, "Valid", "Invalid")</f>
        <v>Invalid</v>
      </c>
      <c r="L5027" t="str">
        <f t="shared" si="390"/>
        <v>6</v>
      </c>
      <c r="M5027" t="str">
        <f t="shared" si="391"/>
        <v>2023</v>
      </c>
      <c r="N5027">
        <f t="shared" si="392"/>
        <v>-26027.3</v>
      </c>
      <c r="O5027" t="str">
        <f t="shared" si="393"/>
        <v/>
      </c>
      <c r="P5027">
        <f t="shared" si="394"/>
        <v>26027.3</v>
      </c>
      <c r="Q5027" s="48" t="str">
        <f>IF(O5027="","",
   IF(OR(O5027&lt;EDA_Outlier_Analysis!$C$10, O5027&gt;EDA_Outlier_Analysis!$C$11),
      "Outlier",
      "Normal"))</f>
        <v/>
      </c>
      <c r="R5027" t="str">
        <f>IF(P5027="","",
   IF(OR(P5027 &lt; EDA_Outlier_Analysis!$F$7, P5027 &gt; EDA_Outlier_Analysis!$F$8),
      "Outlier",
      "Normal"))</f>
        <v>Outlier</v>
      </c>
      <c r="S5027" t="str">
        <f>IF(N5027="","",
   IF(OR(N5027 &lt;EDA_Outlier_Analysis!$I$10, N5027 &gt; EDA_Outlier_Analysis!$I$11),
      "Outlier",
      "Normal"))</f>
        <v>Normal</v>
      </c>
    </row>
    <row r="5028" spans="1:19">
      <c r="A5028" t="s">
        <v>11025</v>
      </c>
      <c r="B5028" s="4">
        <v>44610</v>
      </c>
      <c r="C5028" s="2">
        <v>120922.25</v>
      </c>
      <c r="D5028" t="s">
        <v>849</v>
      </c>
      <c r="E5028" t="s">
        <v>853</v>
      </c>
      <c r="F5028" t="s">
        <v>10</v>
      </c>
      <c r="G5028" t="s">
        <v>20</v>
      </c>
      <c r="H5028" t="s">
        <v>139</v>
      </c>
      <c r="J5028" t="s">
        <v>11026</v>
      </c>
      <c r="K5028" t="str">
        <f>IF(COUNTIF(Customers!A:A, H5028)&gt;0, "Valid", "Invalid")</f>
        <v>Valid</v>
      </c>
      <c r="L5028" t="str">
        <f t="shared" si="390"/>
        <v>2</v>
      </c>
      <c r="M5028" t="str">
        <f t="shared" si="391"/>
        <v>2022</v>
      </c>
      <c r="N5028">
        <f t="shared" si="392"/>
        <v>120922.25</v>
      </c>
      <c r="O5028">
        <f t="shared" si="393"/>
        <v>120922.25</v>
      </c>
      <c r="P5028" t="str">
        <f t="shared" si="394"/>
        <v/>
      </c>
      <c r="Q5028" s="48" t="str">
        <f>IF(O5028="","",
   IF(OR(O5028&lt;EDA_Outlier_Analysis!$C$10, O5028&gt;EDA_Outlier_Analysis!$C$11),
      "Outlier",
      "Normal"))</f>
        <v>Normal</v>
      </c>
      <c r="R5028" t="str">
        <f>IF(P5028="","",
   IF(OR(P5028 &lt; EDA_Outlier_Analysis!$F$7, P5028 &gt; EDA_Outlier_Analysis!$F$8),
      "Outlier",
      "Normal"))</f>
        <v/>
      </c>
      <c r="S5028" t="str">
        <f>IF(N5028="","",
   IF(OR(N5028 &lt;EDA_Outlier_Analysis!$I$10, N5028 &gt; EDA_Outlier_Analysis!$I$11),
      "Outlier",
      "Normal"))</f>
        <v>Normal</v>
      </c>
    </row>
    <row r="5029" spans="1:19">
      <c r="A5029" t="s">
        <v>11027</v>
      </c>
      <c r="B5029" s="4">
        <v>44628</v>
      </c>
      <c r="C5029" s="2">
        <v>-48676.77</v>
      </c>
      <c r="D5029" t="s">
        <v>840</v>
      </c>
      <c r="E5029" t="s">
        <v>878</v>
      </c>
      <c r="F5029" t="s">
        <v>9</v>
      </c>
      <c r="G5029" t="s">
        <v>34</v>
      </c>
      <c r="I5029" t="s">
        <v>1813</v>
      </c>
      <c r="J5029" t="s">
        <v>11028</v>
      </c>
      <c r="K5029" t="str">
        <f>IF(COUNTIF(Customers!A:A, H5029)&gt;0, "Valid", "Invalid")</f>
        <v>Invalid</v>
      </c>
      <c r="L5029" t="str">
        <f t="shared" si="390"/>
        <v>3</v>
      </c>
      <c r="M5029" t="str">
        <f t="shared" si="391"/>
        <v>2022</v>
      </c>
      <c r="N5029">
        <f t="shared" si="392"/>
        <v>-48676.77</v>
      </c>
      <c r="O5029" t="str">
        <f t="shared" si="393"/>
        <v/>
      </c>
      <c r="P5029">
        <f t="shared" si="394"/>
        <v>48676.77</v>
      </c>
      <c r="Q5029" s="48" t="str">
        <f>IF(O5029="","",
   IF(OR(O5029&lt;EDA_Outlier_Analysis!$C$10, O5029&gt;EDA_Outlier_Analysis!$C$11),
      "Outlier",
      "Normal"))</f>
        <v/>
      </c>
      <c r="R5029" t="str">
        <f>IF(P5029="","",
   IF(OR(P5029 &lt; EDA_Outlier_Analysis!$F$7, P5029 &gt; EDA_Outlier_Analysis!$F$8),
      "Outlier",
      "Normal"))</f>
        <v>Normal</v>
      </c>
      <c r="S5029" t="str">
        <f>IF(N5029="","",
   IF(OR(N5029 &lt;EDA_Outlier_Analysis!$I$10, N5029 &gt; EDA_Outlier_Analysis!$I$11),
      "Outlier",
      "Normal"))</f>
        <v>Normal</v>
      </c>
    </row>
    <row r="5030" spans="1:19">
      <c r="A5030" t="s">
        <v>11029</v>
      </c>
      <c r="B5030" s="4">
        <v>44952</v>
      </c>
      <c r="C5030" s="2">
        <v>153356.88</v>
      </c>
      <c r="D5030" t="s">
        <v>849</v>
      </c>
      <c r="E5030" t="s">
        <v>868</v>
      </c>
      <c r="F5030" t="s">
        <v>11</v>
      </c>
      <c r="G5030" t="s">
        <v>31</v>
      </c>
      <c r="H5030" t="s">
        <v>223</v>
      </c>
      <c r="J5030" t="s">
        <v>11030</v>
      </c>
      <c r="K5030" t="str">
        <f>IF(COUNTIF(Customers!A:A, H5030)&gt;0, "Valid", "Invalid")</f>
        <v>Valid</v>
      </c>
      <c r="L5030" t="str">
        <f t="shared" si="390"/>
        <v>1</v>
      </c>
      <c r="M5030" t="str">
        <f t="shared" si="391"/>
        <v>2023</v>
      </c>
      <c r="N5030">
        <f t="shared" si="392"/>
        <v>153356.88</v>
      </c>
      <c r="O5030">
        <f t="shared" si="393"/>
        <v>153356.88</v>
      </c>
      <c r="P5030" t="str">
        <f t="shared" si="394"/>
        <v/>
      </c>
      <c r="Q5030" s="48" t="str">
        <f>IF(O5030="","",
   IF(OR(O5030&lt;EDA_Outlier_Analysis!$C$10, O5030&gt;EDA_Outlier_Analysis!$C$11),
      "Outlier",
      "Normal"))</f>
        <v>Normal</v>
      </c>
      <c r="R5030" t="str">
        <f>IF(P5030="","",
   IF(OR(P5030 &lt; EDA_Outlier_Analysis!$F$7, P5030 &gt; EDA_Outlier_Analysis!$F$8),
      "Outlier",
      "Normal"))</f>
        <v/>
      </c>
      <c r="S5030" t="str">
        <f>IF(N5030="","",
   IF(OR(N5030 &lt;EDA_Outlier_Analysis!$I$10, N5030 &gt; EDA_Outlier_Analysis!$I$11),
      "Outlier",
      "Normal"))</f>
        <v>Normal</v>
      </c>
    </row>
    <row r="5031" spans="1:19">
      <c r="A5031" t="s">
        <v>11031</v>
      </c>
      <c r="B5031" s="4">
        <v>44873</v>
      </c>
      <c r="C5031" s="2">
        <v>-63548.71</v>
      </c>
      <c r="D5031" t="s">
        <v>840</v>
      </c>
      <c r="E5031" t="s">
        <v>845</v>
      </c>
      <c r="F5031" t="s">
        <v>11</v>
      </c>
      <c r="G5031" t="s">
        <v>24</v>
      </c>
      <c r="I5031" t="s">
        <v>1141</v>
      </c>
      <c r="J5031" t="s">
        <v>11032</v>
      </c>
      <c r="K5031" t="str">
        <f>IF(COUNTIF(Customers!A:A, H5031)&gt;0, "Valid", "Invalid")</f>
        <v>Invalid</v>
      </c>
      <c r="L5031" t="str">
        <f t="shared" si="390"/>
        <v>11</v>
      </c>
      <c r="M5031" t="str">
        <f t="shared" si="391"/>
        <v>2022</v>
      </c>
      <c r="N5031">
        <f t="shared" si="392"/>
        <v>-63548.71</v>
      </c>
      <c r="O5031" t="str">
        <f t="shared" si="393"/>
        <v/>
      </c>
      <c r="P5031">
        <f t="shared" si="394"/>
        <v>63548.71</v>
      </c>
      <c r="Q5031" s="48" t="str">
        <f>IF(O5031="","",
   IF(OR(O5031&lt;EDA_Outlier_Analysis!$C$10, O5031&gt;EDA_Outlier_Analysis!$C$11),
      "Outlier",
      "Normal"))</f>
        <v/>
      </c>
      <c r="R5031" t="str">
        <f>IF(P5031="","",
   IF(OR(P5031 &lt; EDA_Outlier_Analysis!$F$7, P5031 &gt; EDA_Outlier_Analysis!$F$8),
      "Outlier",
      "Normal"))</f>
        <v>Outlier</v>
      </c>
      <c r="S5031" t="str">
        <f>IF(N5031="","",
   IF(OR(N5031 &lt;EDA_Outlier_Analysis!$I$10, N5031 &gt; EDA_Outlier_Analysis!$I$11),
      "Outlier",
      "Normal"))</f>
        <v>Normal</v>
      </c>
    </row>
    <row r="5032" spans="1:19">
      <c r="A5032" t="s">
        <v>11033</v>
      </c>
      <c r="B5032" s="4">
        <v>44730</v>
      </c>
      <c r="C5032" s="2">
        <v>25600.080000000002</v>
      </c>
      <c r="D5032" t="s">
        <v>1345</v>
      </c>
      <c r="E5032" t="s">
        <v>1345</v>
      </c>
      <c r="F5032" t="s">
        <v>11</v>
      </c>
      <c r="G5032" t="s">
        <v>20</v>
      </c>
      <c r="J5032" t="s">
        <v>11034</v>
      </c>
      <c r="K5032" t="str">
        <f>IF(COUNTIF(Customers!A:A, H5032)&gt;0, "Valid", "Invalid")</f>
        <v>Invalid</v>
      </c>
      <c r="L5032" t="str">
        <f t="shared" si="390"/>
        <v>6</v>
      </c>
      <c r="M5032" t="str">
        <f t="shared" si="391"/>
        <v>2022</v>
      </c>
      <c r="N5032">
        <f t="shared" si="392"/>
        <v>-25600.080000000002</v>
      </c>
      <c r="O5032" t="str">
        <f t="shared" si="393"/>
        <v/>
      </c>
      <c r="P5032" t="str">
        <f t="shared" si="394"/>
        <v/>
      </c>
      <c r="Q5032" s="48" t="str">
        <f>IF(O5032="","",
   IF(OR(O5032&lt;EDA_Outlier_Analysis!$C$10, O5032&gt;EDA_Outlier_Analysis!$C$11),
      "Outlier",
      "Normal"))</f>
        <v/>
      </c>
      <c r="R5032" t="str">
        <f>IF(P5032="","",
   IF(OR(P5032 &lt; EDA_Outlier_Analysis!$F$7, P5032 &gt; EDA_Outlier_Analysis!$F$8),
      "Outlier",
      "Normal"))</f>
        <v/>
      </c>
      <c r="S5032" t="str">
        <f>IF(N5032="","",
   IF(OR(N5032 &lt;EDA_Outlier_Analysis!$I$10, N5032 &gt; EDA_Outlier_Analysis!$I$11),
      "Outlier",
      "Normal"))</f>
        <v>Normal</v>
      </c>
    </row>
    <row r="5033" spans="1:19">
      <c r="A5033" t="s">
        <v>11035</v>
      </c>
      <c r="B5033" s="4">
        <v>45016</v>
      </c>
      <c r="C5033" s="2">
        <v>155318.82</v>
      </c>
      <c r="D5033" t="s">
        <v>849</v>
      </c>
      <c r="E5033" t="s">
        <v>868</v>
      </c>
      <c r="F5033" t="s">
        <v>10</v>
      </c>
      <c r="G5033" t="s">
        <v>24</v>
      </c>
      <c r="H5033" t="s">
        <v>337</v>
      </c>
      <c r="J5033" t="s">
        <v>11036</v>
      </c>
      <c r="K5033" t="str">
        <f>IF(COUNTIF(Customers!A:A, H5033)&gt;0, "Valid", "Invalid")</f>
        <v>Valid</v>
      </c>
      <c r="L5033" t="str">
        <f t="shared" si="390"/>
        <v>3</v>
      </c>
      <c r="M5033" t="str">
        <f t="shared" si="391"/>
        <v>2023</v>
      </c>
      <c r="N5033">
        <f t="shared" si="392"/>
        <v>155318.82</v>
      </c>
      <c r="O5033">
        <f t="shared" si="393"/>
        <v>155318.82</v>
      </c>
      <c r="P5033" t="str">
        <f t="shared" si="394"/>
        <v/>
      </c>
      <c r="Q5033" s="48" t="str">
        <f>IF(O5033="","",
   IF(OR(O5033&lt;EDA_Outlier_Analysis!$C$10, O5033&gt;EDA_Outlier_Analysis!$C$11),
      "Outlier",
      "Normal"))</f>
        <v>Normal</v>
      </c>
      <c r="R5033" t="str">
        <f>IF(P5033="","",
   IF(OR(P5033 &lt; EDA_Outlier_Analysis!$F$7, P5033 &gt; EDA_Outlier_Analysis!$F$8),
      "Outlier",
      "Normal"))</f>
        <v/>
      </c>
      <c r="S5033" t="str">
        <f>IF(N5033="","",
   IF(OR(N5033 &lt;EDA_Outlier_Analysis!$I$10, N5033 &gt; EDA_Outlier_Analysis!$I$11),
      "Outlier",
      "Normal"))</f>
        <v>Normal</v>
      </c>
    </row>
    <row r="5034" spans="1:19">
      <c r="A5034" t="s">
        <v>11037</v>
      </c>
      <c r="B5034" s="4">
        <v>45055</v>
      </c>
      <c r="C5034" s="2">
        <v>74528.14</v>
      </c>
      <c r="D5034" t="s">
        <v>849</v>
      </c>
      <c r="E5034" t="s">
        <v>853</v>
      </c>
      <c r="F5034" t="s">
        <v>9</v>
      </c>
      <c r="G5034" t="s">
        <v>24</v>
      </c>
      <c r="H5034" t="s">
        <v>423</v>
      </c>
      <c r="J5034" t="s">
        <v>11038</v>
      </c>
      <c r="K5034" t="str">
        <f>IF(COUNTIF(Customers!A:A, H5034)&gt;0, "Valid", "Invalid")</f>
        <v>Valid</v>
      </c>
      <c r="L5034" t="str">
        <f t="shared" si="390"/>
        <v>5</v>
      </c>
      <c r="M5034" t="str">
        <f t="shared" si="391"/>
        <v>2023</v>
      </c>
      <c r="N5034">
        <f t="shared" si="392"/>
        <v>74528.14</v>
      </c>
      <c r="O5034">
        <f t="shared" si="393"/>
        <v>74528.14</v>
      </c>
      <c r="P5034" t="str">
        <f t="shared" si="394"/>
        <v/>
      </c>
      <c r="Q5034" s="48" t="str">
        <f>IF(O5034="","",
   IF(OR(O5034&lt;EDA_Outlier_Analysis!$C$10, O5034&gt;EDA_Outlier_Analysis!$C$11),
      "Outlier",
      "Normal"))</f>
        <v>Normal</v>
      </c>
      <c r="R5034" t="str">
        <f>IF(P5034="","",
   IF(OR(P5034 &lt; EDA_Outlier_Analysis!$F$7, P5034 &gt; EDA_Outlier_Analysis!$F$8),
      "Outlier",
      "Normal"))</f>
        <v/>
      </c>
      <c r="S5034" t="str">
        <f>IF(N5034="","",
   IF(OR(N5034 &lt;EDA_Outlier_Analysis!$I$10, N5034 &gt; EDA_Outlier_Analysis!$I$11),
      "Outlier",
      "Normal"))</f>
        <v>Normal</v>
      </c>
    </row>
    <row r="5035" spans="1:19">
      <c r="A5035" t="s">
        <v>11039</v>
      </c>
      <c r="B5035" s="4">
        <v>44649</v>
      </c>
      <c r="C5035" s="2">
        <v>-26638.84</v>
      </c>
      <c r="D5035" t="s">
        <v>840</v>
      </c>
      <c r="E5035" t="s">
        <v>878</v>
      </c>
      <c r="F5035" t="s">
        <v>10</v>
      </c>
      <c r="G5035" t="s">
        <v>24</v>
      </c>
      <c r="I5035" t="s">
        <v>1254</v>
      </c>
      <c r="J5035" t="s">
        <v>11040</v>
      </c>
      <c r="K5035" t="str">
        <f>IF(COUNTIF(Customers!A:A, H5035)&gt;0, "Valid", "Invalid")</f>
        <v>Invalid</v>
      </c>
      <c r="L5035" t="str">
        <f t="shared" si="390"/>
        <v>3</v>
      </c>
      <c r="M5035" t="str">
        <f t="shared" si="391"/>
        <v>2022</v>
      </c>
      <c r="N5035">
        <f t="shared" si="392"/>
        <v>-26638.84</v>
      </c>
      <c r="O5035" t="str">
        <f t="shared" si="393"/>
        <v/>
      </c>
      <c r="P5035">
        <f t="shared" si="394"/>
        <v>26638.84</v>
      </c>
      <c r="Q5035" s="48" t="str">
        <f>IF(O5035="","",
   IF(OR(O5035&lt;EDA_Outlier_Analysis!$C$10, O5035&gt;EDA_Outlier_Analysis!$C$11),
      "Outlier",
      "Normal"))</f>
        <v/>
      </c>
      <c r="R5035" t="str">
        <f>IF(P5035="","",
   IF(OR(P5035 &lt; EDA_Outlier_Analysis!$F$7, P5035 &gt; EDA_Outlier_Analysis!$F$8),
      "Outlier",
      "Normal"))</f>
        <v>Outlier</v>
      </c>
      <c r="S5035" t="str">
        <f>IF(N5035="","",
   IF(OR(N5035 &lt;EDA_Outlier_Analysis!$I$10, N5035 &gt; EDA_Outlier_Analysis!$I$11),
      "Outlier",
      "Normal"))</f>
        <v>Normal</v>
      </c>
    </row>
    <row r="5036" spans="1:19">
      <c r="A5036" t="s">
        <v>11041</v>
      </c>
      <c r="B5036" s="4">
        <v>44862</v>
      </c>
      <c r="C5036" s="2">
        <v>-42788.18</v>
      </c>
      <c r="D5036" t="s">
        <v>840</v>
      </c>
      <c r="E5036" t="s">
        <v>841</v>
      </c>
      <c r="F5036" t="s">
        <v>10</v>
      </c>
      <c r="G5036" t="s">
        <v>31</v>
      </c>
      <c r="I5036" t="s">
        <v>1443</v>
      </c>
      <c r="J5036" t="s">
        <v>11042</v>
      </c>
      <c r="K5036" t="str">
        <f>IF(COUNTIF(Customers!A:A, H5036)&gt;0, "Valid", "Invalid")</f>
        <v>Invalid</v>
      </c>
      <c r="L5036" t="str">
        <f t="shared" si="390"/>
        <v>10</v>
      </c>
      <c r="M5036" t="str">
        <f t="shared" si="391"/>
        <v>2022</v>
      </c>
      <c r="N5036">
        <f t="shared" si="392"/>
        <v>-42788.18</v>
      </c>
      <c r="O5036" t="str">
        <f t="shared" si="393"/>
        <v/>
      </c>
      <c r="P5036">
        <f t="shared" si="394"/>
        <v>42788.18</v>
      </c>
      <c r="Q5036" s="48" t="str">
        <f>IF(O5036="","",
   IF(OR(O5036&lt;EDA_Outlier_Analysis!$C$10, O5036&gt;EDA_Outlier_Analysis!$C$11),
      "Outlier",
      "Normal"))</f>
        <v/>
      </c>
      <c r="R5036" t="str">
        <f>IF(P5036="","",
   IF(OR(P5036 &lt; EDA_Outlier_Analysis!$F$7, P5036 &gt; EDA_Outlier_Analysis!$F$8),
      "Outlier",
      "Normal"))</f>
        <v>Normal</v>
      </c>
      <c r="S5036" t="str">
        <f>IF(N5036="","",
   IF(OR(N5036 &lt;EDA_Outlier_Analysis!$I$10, N5036 &gt; EDA_Outlier_Analysis!$I$11),
      "Outlier",
      "Normal"))</f>
        <v>Normal</v>
      </c>
    </row>
    <row r="5037" spans="1:19">
      <c r="A5037" t="s">
        <v>11043</v>
      </c>
      <c r="B5037" s="4">
        <v>44787</v>
      </c>
      <c r="C5037" s="2">
        <v>-54466.62</v>
      </c>
      <c r="D5037" t="s">
        <v>840</v>
      </c>
      <c r="E5037" t="s">
        <v>856</v>
      </c>
      <c r="F5037" t="s">
        <v>9</v>
      </c>
      <c r="G5037" t="s">
        <v>20</v>
      </c>
      <c r="I5037" t="s">
        <v>1117</v>
      </c>
      <c r="J5037" t="s">
        <v>11044</v>
      </c>
      <c r="K5037" t="str">
        <f>IF(COUNTIF(Customers!A:A, H5037)&gt;0, "Valid", "Invalid")</f>
        <v>Invalid</v>
      </c>
      <c r="L5037" t="str">
        <f t="shared" si="390"/>
        <v>8</v>
      </c>
      <c r="M5037" t="str">
        <f t="shared" si="391"/>
        <v>2022</v>
      </c>
      <c r="N5037">
        <f t="shared" si="392"/>
        <v>-54466.62</v>
      </c>
      <c r="O5037" t="str">
        <f t="shared" si="393"/>
        <v/>
      </c>
      <c r="P5037">
        <f t="shared" si="394"/>
        <v>54466.62</v>
      </c>
      <c r="Q5037" s="48" t="str">
        <f>IF(O5037="","",
   IF(OR(O5037&lt;EDA_Outlier_Analysis!$C$10, O5037&gt;EDA_Outlier_Analysis!$C$11),
      "Outlier",
      "Normal"))</f>
        <v/>
      </c>
      <c r="R5037" t="str">
        <f>IF(P5037="","",
   IF(OR(P5037 &lt; EDA_Outlier_Analysis!$F$7, P5037 &gt; EDA_Outlier_Analysis!$F$8),
      "Outlier",
      "Normal"))</f>
        <v>Outlier</v>
      </c>
      <c r="S5037" t="str">
        <f>IF(N5037="","",
   IF(OR(N5037 &lt;EDA_Outlier_Analysis!$I$10, N5037 &gt; EDA_Outlier_Analysis!$I$11),
      "Outlier",
      "Normal"))</f>
        <v>Normal</v>
      </c>
    </row>
    <row r="5038" spans="1:19">
      <c r="A5038" t="s">
        <v>11045</v>
      </c>
      <c r="B5038" s="4">
        <v>44804</v>
      </c>
      <c r="C5038" s="2">
        <v>-20397.939999999999</v>
      </c>
      <c r="D5038" t="s">
        <v>840</v>
      </c>
      <c r="E5038" t="s">
        <v>856</v>
      </c>
      <c r="F5038" t="s">
        <v>9</v>
      </c>
      <c r="G5038" t="s">
        <v>31</v>
      </c>
      <c r="I5038" t="s">
        <v>1505</v>
      </c>
      <c r="J5038" t="s">
        <v>11046</v>
      </c>
      <c r="K5038" t="str">
        <f>IF(COUNTIF(Customers!A:A, H5038)&gt;0, "Valid", "Invalid")</f>
        <v>Invalid</v>
      </c>
      <c r="L5038" t="str">
        <f t="shared" si="390"/>
        <v>8</v>
      </c>
      <c r="M5038" t="str">
        <f t="shared" si="391"/>
        <v>2022</v>
      </c>
      <c r="N5038">
        <f t="shared" si="392"/>
        <v>-20397.939999999999</v>
      </c>
      <c r="O5038" t="str">
        <f t="shared" si="393"/>
        <v/>
      </c>
      <c r="P5038">
        <f t="shared" si="394"/>
        <v>20397.939999999999</v>
      </c>
      <c r="Q5038" s="48" t="str">
        <f>IF(O5038="","",
   IF(OR(O5038&lt;EDA_Outlier_Analysis!$C$10, O5038&gt;EDA_Outlier_Analysis!$C$11),
      "Outlier",
      "Normal"))</f>
        <v/>
      </c>
      <c r="R5038" t="str">
        <f>IF(P5038="","",
   IF(OR(P5038 &lt; EDA_Outlier_Analysis!$F$7, P5038 &gt; EDA_Outlier_Analysis!$F$8),
      "Outlier",
      "Normal"))</f>
        <v>Outlier</v>
      </c>
      <c r="S5038" t="str">
        <f>IF(N5038="","",
   IF(OR(N5038 &lt;EDA_Outlier_Analysis!$I$10, N5038 &gt; EDA_Outlier_Analysis!$I$11),
      "Outlier",
      "Normal"))</f>
        <v>Normal</v>
      </c>
    </row>
    <row r="5039" spans="1:19">
      <c r="A5039" t="s">
        <v>11047</v>
      </c>
      <c r="B5039" s="4">
        <v>44889</v>
      </c>
      <c r="C5039" s="2">
        <v>71661.95</v>
      </c>
      <c r="D5039" t="s">
        <v>849</v>
      </c>
      <c r="E5039" t="s">
        <v>868</v>
      </c>
      <c r="F5039" t="s">
        <v>10</v>
      </c>
      <c r="G5039" t="s">
        <v>24</v>
      </c>
      <c r="H5039" t="s">
        <v>101</v>
      </c>
      <c r="J5039" t="s">
        <v>11048</v>
      </c>
      <c r="K5039" t="str">
        <f>IF(COUNTIF(Customers!A:A, H5039)&gt;0, "Valid", "Invalid")</f>
        <v>Valid</v>
      </c>
      <c r="L5039" t="str">
        <f t="shared" si="390"/>
        <v>11</v>
      </c>
      <c r="M5039" t="str">
        <f t="shared" si="391"/>
        <v>2022</v>
      </c>
      <c r="N5039">
        <f t="shared" si="392"/>
        <v>71661.95</v>
      </c>
      <c r="O5039">
        <f t="shared" si="393"/>
        <v>71661.95</v>
      </c>
      <c r="P5039" t="str">
        <f t="shared" si="394"/>
        <v/>
      </c>
      <c r="Q5039" s="48" t="str">
        <f>IF(O5039="","",
   IF(OR(O5039&lt;EDA_Outlier_Analysis!$C$10, O5039&gt;EDA_Outlier_Analysis!$C$11),
      "Outlier",
      "Normal"))</f>
        <v>Normal</v>
      </c>
      <c r="R5039" t="str">
        <f>IF(P5039="","",
   IF(OR(P5039 &lt; EDA_Outlier_Analysis!$F$7, P5039 &gt; EDA_Outlier_Analysis!$F$8),
      "Outlier",
      "Normal"))</f>
        <v/>
      </c>
      <c r="S5039" t="str">
        <f>IF(N5039="","",
   IF(OR(N5039 &lt;EDA_Outlier_Analysis!$I$10, N5039 &gt; EDA_Outlier_Analysis!$I$11),
      "Outlier",
      "Normal"))</f>
        <v>Normal</v>
      </c>
    </row>
    <row r="5040" spans="1:19">
      <c r="A5040" t="s">
        <v>11049</v>
      </c>
      <c r="B5040" s="4">
        <v>44856</v>
      </c>
      <c r="C5040" s="2">
        <v>182900.03</v>
      </c>
      <c r="D5040" t="s">
        <v>849</v>
      </c>
      <c r="E5040" t="s">
        <v>850</v>
      </c>
      <c r="F5040" t="s">
        <v>9</v>
      </c>
      <c r="G5040" t="s">
        <v>34</v>
      </c>
      <c r="H5040" t="s">
        <v>247</v>
      </c>
      <c r="J5040" t="s">
        <v>11050</v>
      </c>
      <c r="K5040" t="str">
        <f>IF(COUNTIF(Customers!A:A, H5040)&gt;0, "Valid", "Invalid")</f>
        <v>Valid</v>
      </c>
      <c r="L5040" t="str">
        <f t="shared" si="390"/>
        <v>10</v>
      </c>
      <c r="M5040" t="str">
        <f t="shared" si="391"/>
        <v>2022</v>
      </c>
      <c r="N5040">
        <f t="shared" si="392"/>
        <v>182900.03</v>
      </c>
      <c r="O5040">
        <f t="shared" si="393"/>
        <v>182900.03</v>
      </c>
      <c r="P5040" t="str">
        <f t="shared" si="394"/>
        <v/>
      </c>
      <c r="Q5040" s="48" t="str">
        <f>IF(O5040="","",
   IF(OR(O5040&lt;EDA_Outlier_Analysis!$C$10, O5040&gt;EDA_Outlier_Analysis!$C$11),
      "Outlier",
      "Normal"))</f>
        <v>Normal</v>
      </c>
      <c r="R5040" t="str">
        <f>IF(P5040="","",
   IF(OR(P5040 &lt; EDA_Outlier_Analysis!$F$7, P5040 &gt; EDA_Outlier_Analysis!$F$8),
      "Outlier",
      "Normal"))</f>
        <v/>
      </c>
      <c r="S5040" t="str">
        <f>IF(N5040="","",
   IF(OR(N5040 &lt;EDA_Outlier_Analysis!$I$10, N5040 &gt; EDA_Outlier_Analysis!$I$11),
      "Outlier",
      "Normal"))</f>
        <v>Normal</v>
      </c>
    </row>
    <row r="5041" spans="1:19">
      <c r="A5041" t="s">
        <v>11051</v>
      </c>
      <c r="B5041" s="4">
        <v>44804</v>
      </c>
      <c r="C5041" s="2">
        <v>-3529.62</v>
      </c>
      <c r="D5041" t="s">
        <v>840</v>
      </c>
      <c r="E5041" t="s">
        <v>905</v>
      </c>
      <c r="F5041" t="s">
        <v>10</v>
      </c>
      <c r="G5041" t="s">
        <v>34</v>
      </c>
      <c r="I5041" t="s">
        <v>2105</v>
      </c>
      <c r="J5041" t="s">
        <v>11052</v>
      </c>
      <c r="K5041" t="str">
        <f>IF(COUNTIF(Customers!A:A, H5041)&gt;0, "Valid", "Invalid")</f>
        <v>Invalid</v>
      </c>
      <c r="L5041" t="str">
        <f t="shared" si="390"/>
        <v>8</v>
      </c>
      <c r="M5041" t="str">
        <f t="shared" si="391"/>
        <v>2022</v>
      </c>
      <c r="N5041">
        <f t="shared" si="392"/>
        <v>-3529.62</v>
      </c>
      <c r="O5041" t="str">
        <f t="shared" si="393"/>
        <v/>
      </c>
      <c r="P5041">
        <f t="shared" si="394"/>
        <v>3529.62</v>
      </c>
      <c r="Q5041" s="48" t="str">
        <f>IF(O5041="","",
   IF(OR(O5041&lt;EDA_Outlier_Analysis!$C$10, O5041&gt;EDA_Outlier_Analysis!$C$11),
      "Outlier",
      "Normal"))</f>
        <v/>
      </c>
      <c r="R5041" t="str">
        <f>IF(P5041="","",
   IF(OR(P5041 &lt; EDA_Outlier_Analysis!$F$7, P5041 &gt; EDA_Outlier_Analysis!$F$8),
      "Outlier",
      "Normal"))</f>
        <v>Outlier</v>
      </c>
      <c r="S5041" t="str">
        <f>IF(N5041="","",
   IF(OR(N5041 &lt;EDA_Outlier_Analysis!$I$10, N5041 &gt; EDA_Outlier_Analysis!$I$11),
      "Outlier",
      "Normal"))</f>
        <v>Normal</v>
      </c>
    </row>
    <row r="5042" spans="1:19">
      <c r="A5042" t="s">
        <v>11053</v>
      </c>
      <c r="B5042" s="4">
        <v>45211</v>
      </c>
      <c r="C5042" s="2">
        <v>161316.35</v>
      </c>
      <c r="D5042" t="s">
        <v>849</v>
      </c>
      <c r="E5042" t="s">
        <v>868</v>
      </c>
      <c r="F5042" t="s">
        <v>10</v>
      </c>
      <c r="G5042" t="s">
        <v>24</v>
      </c>
      <c r="H5042" t="s">
        <v>27</v>
      </c>
      <c r="J5042" t="s">
        <v>11054</v>
      </c>
      <c r="K5042" t="str">
        <f>IF(COUNTIF(Customers!A:A, H5042)&gt;0, "Valid", "Invalid")</f>
        <v>Valid</v>
      </c>
      <c r="L5042" t="str">
        <f t="shared" si="390"/>
        <v>10</v>
      </c>
      <c r="M5042" t="str">
        <f t="shared" si="391"/>
        <v>2023</v>
      </c>
      <c r="N5042">
        <f t="shared" si="392"/>
        <v>161316.35</v>
      </c>
      <c r="O5042">
        <f t="shared" si="393"/>
        <v>161316.35</v>
      </c>
      <c r="P5042" t="str">
        <f t="shared" si="394"/>
        <v/>
      </c>
      <c r="Q5042" s="48" t="str">
        <f>IF(O5042="","",
   IF(OR(O5042&lt;EDA_Outlier_Analysis!$C$10, O5042&gt;EDA_Outlier_Analysis!$C$11),
      "Outlier",
      "Normal"))</f>
        <v>Normal</v>
      </c>
      <c r="R5042" t="str">
        <f>IF(P5042="","",
   IF(OR(P5042 &lt; EDA_Outlier_Analysis!$F$7, P5042 &gt; EDA_Outlier_Analysis!$F$8),
      "Outlier",
      "Normal"))</f>
        <v/>
      </c>
      <c r="S5042" t="str">
        <f>IF(N5042="","",
   IF(OR(N5042 &lt;EDA_Outlier_Analysis!$I$10, N5042 &gt; EDA_Outlier_Analysis!$I$11),
      "Outlier",
      "Normal"))</f>
        <v>Normal</v>
      </c>
    </row>
    <row r="5043" spans="1:19">
      <c r="A5043" t="s">
        <v>11055</v>
      </c>
      <c r="B5043" s="4">
        <v>45199</v>
      </c>
      <c r="C5043" s="2">
        <v>56211.21</v>
      </c>
      <c r="D5043" t="s">
        <v>849</v>
      </c>
      <c r="E5043" t="s">
        <v>853</v>
      </c>
      <c r="F5043" t="s">
        <v>10</v>
      </c>
      <c r="G5043" t="s">
        <v>20</v>
      </c>
      <c r="H5043" t="s">
        <v>707</v>
      </c>
      <c r="J5043" t="s">
        <v>11056</v>
      </c>
      <c r="K5043" t="str">
        <f>IF(COUNTIF(Customers!A:A, H5043)&gt;0, "Valid", "Invalid")</f>
        <v>Valid</v>
      </c>
      <c r="L5043" t="str">
        <f t="shared" si="390"/>
        <v>9</v>
      </c>
      <c r="M5043" t="str">
        <f t="shared" si="391"/>
        <v>2023</v>
      </c>
      <c r="N5043">
        <f t="shared" si="392"/>
        <v>56211.21</v>
      </c>
      <c r="O5043">
        <f t="shared" si="393"/>
        <v>56211.21</v>
      </c>
      <c r="P5043" t="str">
        <f t="shared" si="394"/>
        <v/>
      </c>
      <c r="Q5043" s="48" t="str">
        <f>IF(O5043="","",
   IF(OR(O5043&lt;EDA_Outlier_Analysis!$C$10, O5043&gt;EDA_Outlier_Analysis!$C$11),
      "Outlier",
      "Normal"))</f>
        <v>Normal</v>
      </c>
      <c r="R5043" t="str">
        <f>IF(P5043="","",
   IF(OR(P5043 &lt; EDA_Outlier_Analysis!$F$7, P5043 &gt; EDA_Outlier_Analysis!$F$8),
      "Outlier",
      "Normal"))</f>
        <v/>
      </c>
      <c r="S5043" t="str">
        <f>IF(N5043="","",
   IF(OR(N5043 &lt;EDA_Outlier_Analysis!$I$10, N5043 &gt; EDA_Outlier_Analysis!$I$11),
      "Outlier",
      "Normal"))</f>
        <v>Normal</v>
      </c>
    </row>
    <row r="5044" spans="1:19">
      <c r="A5044" t="s">
        <v>11057</v>
      </c>
      <c r="B5044" s="4">
        <v>44868</v>
      </c>
      <c r="C5044" s="2">
        <v>182902.68</v>
      </c>
      <c r="D5044" t="s">
        <v>849</v>
      </c>
      <c r="E5044" t="s">
        <v>853</v>
      </c>
      <c r="F5044" t="s">
        <v>10</v>
      </c>
      <c r="G5044" t="s">
        <v>34</v>
      </c>
      <c r="H5044" t="s">
        <v>579</v>
      </c>
      <c r="J5044" t="s">
        <v>11058</v>
      </c>
      <c r="K5044" t="str">
        <f>IF(COUNTIF(Customers!A:A, H5044)&gt;0, "Valid", "Invalid")</f>
        <v>Valid</v>
      </c>
      <c r="L5044" t="str">
        <f t="shared" si="390"/>
        <v>11</v>
      </c>
      <c r="M5044" t="str">
        <f t="shared" si="391"/>
        <v>2022</v>
      </c>
      <c r="N5044">
        <f t="shared" si="392"/>
        <v>182902.68</v>
      </c>
      <c r="O5044">
        <f t="shared" si="393"/>
        <v>182902.68</v>
      </c>
      <c r="P5044" t="str">
        <f t="shared" si="394"/>
        <v/>
      </c>
      <c r="Q5044" s="48" t="str">
        <f>IF(O5044="","",
   IF(OR(O5044&lt;EDA_Outlier_Analysis!$C$10, O5044&gt;EDA_Outlier_Analysis!$C$11),
      "Outlier",
      "Normal"))</f>
        <v>Normal</v>
      </c>
      <c r="R5044" t="str">
        <f>IF(P5044="","",
   IF(OR(P5044 &lt; EDA_Outlier_Analysis!$F$7, P5044 &gt; EDA_Outlier_Analysis!$F$8),
      "Outlier",
      "Normal"))</f>
        <v/>
      </c>
      <c r="S5044" t="str">
        <f>IF(N5044="","",
   IF(OR(N5044 &lt;EDA_Outlier_Analysis!$I$10, N5044 &gt; EDA_Outlier_Analysis!$I$11),
      "Outlier",
      "Normal"))</f>
        <v>Normal</v>
      </c>
    </row>
    <row r="5045" spans="1:19">
      <c r="A5045" t="s">
        <v>11059</v>
      </c>
      <c r="B5045" s="4">
        <v>45124</v>
      </c>
      <c r="C5045" s="2">
        <v>134153.87</v>
      </c>
      <c r="D5045" t="s">
        <v>849</v>
      </c>
      <c r="E5045" t="s">
        <v>868</v>
      </c>
      <c r="F5045" t="s">
        <v>9</v>
      </c>
      <c r="G5045" t="s">
        <v>24</v>
      </c>
      <c r="H5045" t="s">
        <v>373</v>
      </c>
      <c r="J5045" t="s">
        <v>11060</v>
      </c>
      <c r="K5045" t="str">
        <f>IF(COUNTIF(Customers!A:A, H5045)&gt;0, "Valid", "Invalid")</f>
        <v>Valid</v>
      </c>
      <c r="L5045" t="str">
        <f t="shared" si="390"/>
        <v>7</v>
      </c>
      <c r="M5045" t="str">
        <f t="shared" si="391"/>
        <v>2023</v>
      </c>
      <c r="N5045">
        <f t="shared" si="392"/>
        <v>134153.87</v>
      </c>
      <c r="O5045">
        <f t="shared" si="393"/>
        <v>134153.87</v>
      </c>
      <c r="P5045" t="str">
        <f t="shared" si="394"/>
        <v/>
      </c>
      <c r="Q5045" s="48" t="str">
        <f>IF(O5045="","",
   IF(OR(O5045&lt;EDA_Outlier_Analysis!$C$10, O5045&gt;EDA_Outlier_Analysis!$C$11),
      "Outlier",
      "Normal"))</f>
        <v>Normal</v>
      </c>
      <c r="R5045" t="str">
        <f>IF(P5045="","",
   IF(OR(P5045 &lt; EDA_Outlier_Analysis!$F$7, P5045 &gt; EDA_Outlier_Analysis!$F$8),
      "Outlier",
      "Normal"))</f>
        <v/>
      </c>
      <c r="S5045" t="str">
        <f>IF(N5045="","",
   IF(OR(N5045 &lt;EDA_Outlier_Analysis!$I$10, N5045 &gt; EDA_Outlier_Analysis!$I$11),
      "Outlier",
      "Normal"))</f>
        <v>Normal</v>
      </c>
    </row>
    <row r="5046" spans="1:19">
      <c r="A5046" t="s">
        <v>11061</v>
      </c>
      <c r="B5046" s="4">
        <v>44887</v>
      </c>
      <c r="C5046" s="2">
        <v>170605.08</v>
      </c>
      <c r="D5046" t="s">
        <v>849</v>
      </c>
      <c r="E5046" t="s">
        <v>868</v>
      </c>
      <c r="F5046" t="s">
        <v>10</v>
      </c>
      <c r="G5046" t="s">
        <v>24</v>
      </c>
      <c r="H5046" t="s">
        <v>735</v>
      </c>
      <c r="J5046" t="s">
        <v>11062</v>
      </c>
      <c r="K5046" t="str">
        <f>IF(COUNTIF(Customers!A:A, H5046)&gt;0, "Valid", "Invalid")</f>
        <v>Valid</v>
      </c>
      <c r="L5046" t="str">
        <f t="shared" si="390"/>
        <v>11</v>
      </c>
      <c r="M5046" t="str">
        <f t="shared" si="391"/>
        <v>2022</v>
      </c>
      <c r="N5046">
        <f t="shared" si="392"/>
        <v>170605.08</v>
      </c>
      <c r="O5046">
        <f t="shared" si="393"/>
        <v>170605.08</v>
      </c>
      <c r="P5046" t="str">
        <f t="shared" si="394"/>
        <v/>
      </c>
      <c r="Q5046" s="48" t="str">
        <f>IF(O5046="","",
   IF(OR(O5046&lt;EDA_Outlier_Analysis!$C$10, O5046&gt;EDA_Outlier_Analysis!$C$11),
      "Outlier",
      "Normal"))</f>
        <v>Normal</v>
      </c>
      <c r="R5046" t="str">
        <f>IF(P5046="","",
   IF(OR(P5046 &lt; EDA_Outlier_Analysis!$F$7, P5046 &gt; EDA_Outlier_Analysis!$F$8),
      "Outlier",
      "Normal"))</f>
        <v/>
      </c>
      <c r="S5046" t="str">
        <f>IF(N5046="","",
   IF(OR(N5046 &lt;EDA_Outlier_Analysis!$I$10, N5046 &gt; EDA_Outlier_Analysis!$I$11),
      "Outlier",
      "Normal"))</f>
        <v>Normal</v>
      </c>
    </row>
    <row r="5047" spans="1:19">
      <c r="A5047" t="s">
        <v>11063</v>
      </c>
      <c r="B5047" s="4">
        <v>44829</v>
      </c>
      <c r="C5047" s="2">
        <v>233200.85</v>
      </c>
      <c r="D5047" t="s">
        <v>849</v>
      </c>
      <c r="E5047" t="s">
        <v>853</v>
      </c>
      <c r="F5047" t="s">
        <v>11</v>
      </c>
      <c r="G5047" t="s">
        <v>20</v>
      </c>
      <c r="H5047" t="s">
        <v>639</v>
      </c>
      <c r="J5047" t="s">
        <v>11064</v>
      </c>
      <c r="K5047" t="str">
        <f>IF(COUNTIF(Customers!A:A, H5047)&gt;0, "Valid", "Invalid")</f>
        <v>Valid</v>
      </c>
      <c r="L5047" t="str">
        <f t="shared" si="390"/>
        <v>9</v>
      </c>
      <c r="M5047" t="str">
        <f t="shared" si="391"/>
        <v>2022</v>
      </c>
      <c r="N5047">
        <f t="shared" si="392"/>
        <v>233200.85</v>
      </c>
      <c r="O5047">
        <f t="shared" si="393"/>
        <v>233200.85</v>
      </c>
      <c r="P5047" t="str">
        <f t="shared" si="394"/>
        <v/>
      </c>
      <c r="Q5047" s="48" t="str">
        <f>IF(O5047="","",
   IF(OR(O5047&lt;EDA_Outlier_Analysis!$C$10, O5047&gt;EDA_Outlier_Analysis!$C$11),
      "Outlier",
      "Normal"))</f>
        <v>Normal</v>
      </c>
      <c r="R5047" t="str">
        <f>IF(P5047="","",
   IF(OR(P5047 &lt; EDA_Outlier_Analysis!$F$7, P5047 &gt; EDA_Outlier_Analysis!$F$8),
      "Outlier",
      "Normal"))</f>
        <v/>
      </c>
      <c r="S5047" t="str">
        <f>IF(N5047="","",
   IF(OR(N5047 &lt;EDA_Outlier_Analysis!$I$10, N5047 &gt; EDA_Outlier_Analysis!$I$11),
      "Outlier",
      "Normal"))</f>
        <v>Normal</v>
      </c>
    </row>
    <row r="5048" spans="1:19">
      <c r="A5048" t="s">
        <v>11065</v>
      </c>
      <c r="B5048" s="4">
        <v>44660</v>
      </c>
      <c r="C5048" s="2">
        <v>-53221.19</v>
      </c>
      <c r="D5048" t="s">
        <v>840</v>
      </c>
      <c r="E5048" t="s">
        <v>841</v>
      </c>
      <c r="F5048" t="s">
        <v>9</v>
      </c>
      <c r="G5048" t="s">
        <v>34</v>
      </c>
      <c r="I5048" t="s">
        <v>1210</v>
      </c>
      <c r="J5048" t="s">
        <v>11066</v>
      </c>
      <c r="K5048" t="str">
        <f>IF(COUNTIF(Customers!A:A, H5048)&gt;0, "Valid", "Invalid")</f>
        <v>Invalid</v>
      </c>
      <c r="L5048" t="str">
        <f t="shared" si="390"/>
        <v>4</v>
      </c>
      <c r="M5048" t="str">
        <f t="shared" si="391"/>
        <v>2022</v>
      </c>
      <c r="N5048">
        <f t="shared" si="392"/>
        <v>-53221.19</v>
      </c>
      <c r="O5048" t="str">
        <f t="shared" si="393"/>
        <v/>
      </c>
      <c r="P5048">
        <f t="shared" si="394"/>
        <v>53221.19</v>
      </c>
      <c r="Q5048" s="48" t="str">
        <f>IF(O5048="","",
   IF(OR(O5048&lt;EDA_Outlier_Analysis!$C$10, O5048&gt;EDA_Outlier_Analysis!$C$11),
      "Outlier",
      "Normal"))</f>
        <v/>
      </c>
      <c r="R5048" t="str">
        <f>IF(P5048="","",
   IF(OR(P5048 &lt; EDA_Outlier_Analysis!$F$7, P5048 &gt; EDA_Outlier_Analysis!$F$8),
      "Outlier",
      "Normal"))</f>
        <v>Normal</v>
      </c>
      <c r="S5048" t="str">
        <f>IF(N5048="","",
   IF(OR(N5048 &lt;EDA_Outlier_Analysis!$I$10, N5048 &gt; EDA_Outlier_Analysis!$I$11),
      "Outlier",
      "Normal"))</f>
        <v>Normal</v>
      </c>
    </row>
    <row r="5049" spans="1:19">
      <c r="A5049" t="s">
        <v>11067</v>
      </c>
      <c r="B5049" s="4">
        <v>45175</v>
      </c>
      <c r="C5049" s="2">
        <v>239728.19</v>
      </c>
      <c r="D5049" t="s">
        <v>849</v>
      </c>
      <c r="E5049" t="s">
        <v>850</v>
      </c>
      <c r="F5049" t="s">
        <v>9</v>
      </c>
      <c r="G5049" t="s">
        <v>24</v>
      </c>
      <c r="H5049" t="s">
        <v>363</v>
      </c>
      <c r="J5049" t="s">
        <v>11068</v>
      </c>
      <c r="K5049" t="str">
        <f>IF(COUNTIF(Customers!A:A, H5049)&gt;0, "Valid", "Invalid")</f>
        <v>Valid</v>
      </c>
      <c r="L5049" t="str">
        <f t="shared" si="390"/>
        <v>9</v>
      </c>
      <c r="M5049" t="str">
        <f t="shared" si="391"/>
        <v>2023</v>
      </c>
      <c r="N5049">
        <f t="shared" si="392"/>
        <v>239728.19</v>
      </c>
      <c r="O5049">
        <f t="shared" si="393"/>
        <v>239728.19</v>
      </c>
      <c r="P5049" t="str">
        <f t="shared" si="394"/>
        <v/>
      </c>
      <c r="Q5049" s="48" t="str">
        <f>IF(O5049="","",
   IF(OR(O5049&lt;EDA_Outlier_Analysis!$C$10, O5049&gt;EDA_Outlier_Analysis!$C$11),
      "Outlier",
      "Normal"))</f>
        <v>Normal</v>
      </c>
      <c r="R5049" t="str">
        <f>IF(P5049="","",
   IF(OR(P5049 &lt; EDA_Outlier_Analysis!$F$7, P5049 &gt; EDA_Outlier_Analysis!$F$8),
      "Outlier",
      "Normal"))</f>
        <v/>
      </c>
      <c r="S5049" t="str">
        <f>IF(N5049="","",
   IF(OR(N5049 &lt;EDA_Outlier_Analysis!$I$10, N5049 &gt; EDA_Outlier_Analysis!$I$11),
      "Outlier",
      "Normal"))</f>
        <v>Normal</v>
      </c>
    </row>
    <row r="5050" spans="1:19">
      <c r="A5050" t="s">
        <v>11069</v>
      </c>
      <c r="B5050" s="4">
        <v>44610</v>
      </c>
      <c r="C5050" s="2">
        <v>-52552.82</v>
      </c>
      <c r="D5050" t="s">
        <v>840</v>
      </c>
      <c r="E5050" t="s">
        <v>905</v>
      </c>
      <c r="F5050" t="s">
        <v>11</v>
      </c>
      <c r="G5050" t="s">
        <v>20</v>
      </c>
      <c r="I5050" t="s">
        <v>982</v>
      </c>
      <c r="J5050" t="s">
        <v>11070</v>
      </c>
      <c r="K5050" t="str">
        <f>IF(COUNTIF(Customers!A:A, H5050)&gt;0, "Valid", "Invalid")</f>
        <v>Invalid</v>
      </c>
      <c r="L5050" t="str">
        <f t="shared" si="390"/>
        <v>2</v>
      </c>
      <c r="M5050" t="str">
        <f t="shared" si="391"/>
        <v>2022</v>
      </c>
      <c r="N5050">
        <f t="shared" si="392"/>
        <v>-52552.82</v>
      </c>
      <c r="O5050" t="str">
        <f t="shared" si="393"/>
        <v/>
      </c>
      <c r="P5050">
        <f t="shared" si="394"/>
        <v>52552.82</v>
      </c>
      <c r="Q5050" s="48" t="str">
        <f>IF(O5050="","",
   IF(OR(O5050&lt;EDA_Outlier_Analysis!$C$10, O5050&gt;EDA_Outlier_Analysis!$C$11),
      "Outlier",
      "Normal"))</f>
        <v/>
      </c>
      <c r="R5050" t="str">
        <f>IF(P5050="","",
   IF(OR(P5050 &lt; EDA_Outlier_Analysis!$F$7, P5050 &gt; EDA_Outlier_Analysis!$F$8),
      "Outlier",
      "Normal"))</f>
        <v>Normal</v>
      </c>
      <c r="S5050" t="str">
        <f>IF(N5050="","",
   IF(OR(N5050 &lt;EDA_Outlier_Analysis!$I$10, N5050 &gt; EDA_Outlier_Analysis!$I$11),
      "Outlier",
      "Normal"))</f>
        <v>Normal</v>
      </c>
    </row>
    <row r="5051" spans="1:19">
      <c r="A5051" t="s">
        <v>11071</v>
      </c>
      <c r="B5051" s="4">
        <v>44747</v>
      </c>
      <c r="C5051" s="2">
        <v>43628.74</v>
      </c>
      <c r="D5051" t="s">
        <v>849</v>
      </c>
      <c r="E5051" t="s">
        <v>853</v>
      </c>
      <c r="F5051" t="s">
        <v>9</v>
      </c>
      <c r="G5051" t="s">
        <v>31</v>
      </c>
      <c r="H5051" t="s">
        <v>193</v>
      </c>
      <c r="J5051" t="s">
        <v>11072</v>
      </c>
      <c r="K5051" t="str">
        <f>IF(COUNTIF(Customers!A:A, H5051)&gt;0, "Valid", "Invalid")</f>
        <v>Valid</v>
      </c>
      <c r="L5051" t="str">
        <f t="shared" si="390"/>
        <v>7</v>
      </c>
      <c r="M5051" t="str">
        <f t="shared" si="391"/>
        <v>2022</v>
      </c>
      <c r="N5051">
        <f t="shared" si="392"/>
        <v>43628.74</v>
      </c>
      <c r="O5051">
        <f t="shared" si="393"/>
        <v>43628.74</v>
      </c>
      <c r="P5051" t="str">
        <f t="shared" si="394"/>
        <v/>
      </c>
      <c r="Q5051" s="48" t="str">
        <f>IF(O5051="","",
   IF(OR(O5051&lt;EDA_Outlier_Analysis!$C$10, O5051&gt;EDA_Outlier_Analysis!$C$11),
      "Outlier",
      "Normal"))</f>
        <v>Normal</v>
      </c>
      <c r="R5051" t="str">
        <f>IF(P5051="","",
   IF(OR(P5051 &lt; EDA_Outlier_Analysis!$F$7, P5051 &gt; EDA_Outlier_Analysis!$F$8),
      "Outlier",
      "Normal"))</f>
        <v/>
      </c>
      <c r="S5051" t="str">
        <f>IF(N5051="","",
   IF(OR(N5051 &lt;EDA_Outlier_Analysis!$I$10, N5051 &gt; EDA_Outlier_Analysis!$I$11),
      "Outlier",
      "Normal"))</f>
        <v>Normal</v>
      </c>
    </row>
    <row r="5052" spans="1:19">
      <c r="A5052" t="s">
        <v>11073</v>
      </c>
      <c r="B5052" s="4">
        <v>45024</v>
      </c>
      <c r="C5052" s="2">
        <v>-19497.259999999998</v>
      </c>
      <c r="D5052" t="s">
        <v>840</v>
      </c>
      <c r="E5052" t="s">
        <v>878</v>
      </c>
      <c r="F5052" t="s">
        <v>11</v>
      </c>
      <c r="G5052" t="s">
        <v>34</v>
      </c>
      <c r="I5052" t="s">
        <v>949</v>
      </c>
      <c r="J5052" t="s">
        <v>11074</v>
      </c>
      <c r="K5052" t="str">
        <f>IF(COUNTIF(Customers!A:A, H5052)&gt;0, "Valid", "Invalid")</f>
        <v>Invalid</v>
      </c>
      <c r="L5052" t="str">
        <f t="shared" si="390"/>
        <v>4</v>
      </c>
      <c r="M5052" t="str">
        <f t="shared" si="391"/>
        <v>2023</v>
      </c>
      <c r="N5052">
        <f t="shared" si="392"/>
        <v>-19497.259999999998</v>
      </c>
      <c r="O5052" t="str">
        <f t="shared" si="393"/>
        <v/>
      </c>
      <c r="P5052">
        <f t="shared" si="394"/>
        <v>19497.259999999998</v>
      </c>
      <c r="Q5052" s="48" t="str">
        <f>IF(O5052="","",
   IF(OR(O5052&lt;EDA_Outlier_Analysis!$C$10, O5052&gt;EDA_Outlier_Analysis!$C$11),
      "Outlier",
      "Normal"))</f>
        <v/>
      </c>
      <c r="R5052" t="str">
        <f>IF(P5052="","",
   IF(OR(P5052 &lt; EDA_Outlier_Analysis!$F$7, P5052 &gt; EDA_Outlier_Analysis!$F$8),
      "Outlier",
      "Normal"))</f>
        <v>Outlier</v>
      </c>
      <c r="S5052" t="str">
        <f>IF(N5052="","",
   IF(OR(N5052 &lt;EDA_Outlier_Analysis!$I$10, N5052 &gt; EDA_Outlier_Analysis!$I$11),
      "Outlier",
      "Normal"))</f>
        <v>Normal</v>
      </c>
    </row>
    <row r="5053" spans="1:19">
      <c r="A5053" t="s">
        <v>11075</v>
      </c>
      <c r="B5053" s="4">
        <v>44821</v>
      </c>
      <c r="C5053" s="2">
        <v>-70992.740000000005</v>
      </c>
      <c r="D5053" t="s">
        <v>840</v>
      </c>
      <c r="E5053" t="s">
        <v>856</v>
      </c>
      <c r="F5053" t="s">
        <v>11</v>
      </c>
      <c r="G5053" t="s">
        <v>24</v>
      </c>
      <c r="I5053" t="s">
        <v>1485</v>
      </c>
      <c r="J5053" t="s">
        <v>11076</v>
      </c>
      <c r="K5053" t="str">
        <f>IF(COUNTIF(Customers!A:A, H5053)&gt;0, "Valid", "Invalid")</f>
        <v>Invalid</v>
      </c>
      <c r="L5053" t="str">
        <f t="shared" si="390"/>
        <v>9</v>
      </c>
      <c r="M5053" t="str">
        <f t="shared" si="391"/>
        <v>2022</v>
      </c>
      <c r="N5053">
        <f t="shared" si="392"/>
        <v>-70992.740000000005</v>
      </c>
      <c r="O5053" t="str">
        <f t="shared" si="393"/>
        <v/>
      </c>
      <c r="P5053">
        <f t="shared" si="394"/>
        <v>70992.740000000005</v>
      </c>
      <c r="Q5053" s="48" t="str">
        <f>IF(O5053="","",
   IF(OR(O5053&lt;EDA_Outlier_Analysis!$C$10, O5053&gt;EDA_Outlier_Analysis!$C$11),
      "Outlier",
      "Normal"))</f>
        <v/>
      </c>
      <c r="R5053" t="str">
        <f>IF(P5053="","",
   IF(OR(P5053 &lt; EDA_Outlier_Analysis!$F$7, P5053 &gt; EDA_Outlier_Analysis!$F$8),
      "Outlier",
      "Normal"))</f>
        <v>Outlier</v>
      </c>
      <c r="S5053" t="str">
        <f>IF(N5053="","",
   IF(OR(N5053 &lt;EDA_Outlier_Analysis!$I$10, N5053 &gt; EDA_Outlier_Analysis!$I$11),
      "Outlier",
      "Normal"))</f>
        <v>Normal</v>
      </c>
    </row>
    <row r="5054" spans="1:19">
      <c r="A5054" t="s">
        <v>11077</v>
      </c>
      <c r="B5054" s="4">
        <v>45150</v>
      </c>
      <c r="C5054" s="2">
        <v>-46988.55</v>
      </c>
      <c r="D5054" t="s">
        <v>840</v>
      </c>
      <c r="E5054" t="s">
        <v>905</v>
      </c>
      <c r="F5054" t="s">
        <v>10</v>
      </c>
      <c r="G5054" t="s">
        <v>20</v>
      </c>
      <c r="I5054" t="s">
        <v>1394</v>
      </c>
      <c r="J5054" t="s">
        <v>11078</v>
      </c>
      <c r="K5054" t="str">
        <f>IF(COUNTIF(Customers!A:A, H5054)&gt;0, "Valid", "Invalid")</f>
        <v>Invalid</v>
      </c>
      <c r="L5054" t="str">
        <f t="shared" si="390"/>
        <v>8</v>
      </c>
      <c r="M5054" t="str">
        <f t="shared" si="391"/>
        <v>2023</v>
      </c>
      <c r="N5054">
        <f t="shared" si="392"/>
        <v>-46988.55</v>
      </c>
      <c r="O5054" t="str">
        <f t="shared" si="393"/>
        <v/>
      </c>
      <c r="P5054">
        <f t="shared" si="394"/>
        <v>46988.55</v>
      </c>
      <c r="Q5054" s="48" t="str">
        <f>IF(O5054="","",
   IF(OR(O5054&lt;EDA_Outlier_Analysis!$C$10, O5054&gt;EDA_Outlier_Analysis!$C$11),
      "Outlier",
      "Normal"))</f>
        <v/>
      </c>
      <c r="R5054" t="str">
        <f>IF(P5054="","",
   IF(OR(P5054 &lt; EDA_Outlier_Analysis!$F$7, P5054 &gt; EDA_Outlier_Analysis!$F$8),
      "Outlier",
      "Normal"))</f>
        <v>Normal</v>
      </c>
      <c r="S5054" t="str">
        <f>IF(N5054="","",
   IF(OR(N5054 &lt;EDA_Outlier_Analysis!$I$10, N5054 &gt; EDA_Outlier_Analysis!$I$11),
      "Outlier",
      "Normal"))</f>
        <v>Normal</v>
      </c>
    </row>
    <row r="5055" spans="1:19">
      <c r="A5055" t="s">
        <v>11079</v>
      </c>
      <c r="B5055" s="4">
        <v>45025</v>
      </c>
      <c r="C5055" s="2">
        <v>100269.83</v>
      </c>
      <c r="D5055" t="s">
        <v>849</v>
      </c>
      <c r="E5055" t="s">
        <v>853</v>
      </c>
      <c r="F5055" t="s">
        <v>10</v>
      </c>
      <c r="G5055" t="s">
        <v>34</v>
      </c>
      <c r="H5055" t="s">
        <v>225</v>
      </c>
      <c r="J5055" t="s">
        <v>11080</v>
      </c>
      <c r="K5055" t="str">
        <f>IF(COUNTIF(Customers!A:A, H5055)&gt;0, "Valid", "Invalid")</f>
        <v>Valid</v>
      </c>
      <c r="L5055" t="str">
        <f t="shared" si="390"/>
        <v>4</v>
      </c>
      <c r="M5055" t="str">
        <f t="shared" si="391"/>
        <v>2023</v>
      </c>
      <c r="N5055">
        <f t="shared" si="392"/>
        <v>100269.83</v>
      </c>
      <c r="O5055">
        <f t="shared" si="393"/>
        <v>100269.83</v>
      </c>
      <c r="P5055" t="str">
        <f t="shared" si="394"/>
        <v/>
      </c>
      <c r="Q5055" s="48" t="str">
        <f>IF(O5055="","",
   IF(OR(O5055&lt;EDA_Outlier_Analysis!$C$10, O5055&gt;EDA_Outlier_Analysis!$C$11),
      "Outlier",
      "Normal"))</f>
        <v>Normal</v>
      </c>
      <c r="R5055" t="str">
        <f>IF(P5055="","",
   IF(OR(P5055 &lt; EDA_Outlier_Analysis!$F$7, P5055 &gt; EDA_Outlier_Analysis!$F$8),
      "Outlier",
      "Normal"))</f>
        <v/>
      </c>
      <c r="S5055" t="str">
        <f>IF(N5055="","",
   IF(OR(N5055 &lt;EDA_Outlier_Analysis!$I$10, N5055 &gt; EDA_Outlier_Analysis!$I$11),
      "Outlier",
      "Normal"))</f>
        <v>Normal</v>
      </c>
    </row>
    <row r="5056" spans="1:19">
      <c r="A5056" t="s">
        <v>11081</v>
      </c>
      <c r="B5056" s="4">
        <v>45232</v>
      </c>
      <c r="C5056" s="2">
        <v>73179.22</v>
      </c>
      <c r="D5056" t="s">
        <v>849</v>
      </c>
      <c r="E5056" t="s">
        <v>850</v>
      </c>
      <c r="F5056" t="s">
        <v>9</v>
      </c>
      <c r="G5056" t="s">
        <v>34</v>
      </c>
      <c r="H5056" t="s">
        <v>419</v>
      </c>
      <c r="J5056" t="s">
        <v>11082</v>
      </c>
      <c r="K5056" t="str">
        <f>IF(COUNTIF(Customers!A:A, H5056)&gt;0, "Valid", "Invalid")</f>
        <v>Valid</v>
      </c>
      <c r="L5056" t="str">
        <f t="shared" si="390"/>
        <v>11</v>
      </c>
      <c r="M5056" t="str">
        <f t="shared" si="391"/>
        <v>2023</v>
      </c>
      <c r="N5056">
        <f t="shared" si="392"/>
        <v>73179.22</v>
      </c>
      <c r="O5056">
        <f t="shared" si="393"/>
        <v>73179.22</v>
      </c>
      <c r="P5056" t="str">
        <f t="shared" si="394"/>
        <v/>
      </c>
      <c r="Q5056" s="48" t="str">
        <f>IF(O5056="","",
   IF(OR(O5056&lt;EDA_Outlier_Analysis!$C$10, O5056&gt;EDA_Outlier_Analysis!$C$11),
      "Outlier",
      "Normal"))</f>
        <v>Normal</v>
      </c>
      <c r="R5056" t="str">
        <f>IF(P5056="","",
   IF(OR(P5056 &lt; EDA_Outlier_Analysis!$F$7, P5056 &gt; EDA_Outlier_Analysis!$F$8),
      "Outlier",
      "Normal"))</f>
        <v/>
      </c>
      <c r="S5056" t="str">
        <f>IF(N5056="","",
   IF(OR(N5056 &lt;EDA_Outlier_Analysis!$I$10, N5056 &gt; EDA_Outlier_Analysis!$I$11),
      "Outlier",
      "Normal"))</f>
        <v>Normal</v>
      </c>
    </row>
    <row r="5057" spans="1:19">
      <c r="A5057" t="s">
        <v>11083</v>
      </c>
      <c r="B5057" s="4">
        <v>45005</v>
      </c>
      <c r="C5057" s="2">
        <v>-43334.26</v>
      </c>
      <c r="D5057" t="s">
        <v>840</v>
      </c>
      <c r="E5057" t="s">
        <v>856</v>
      </c>
      <c r="F5057" t="s">
        <v>10</v>
      </c>
      <c r="G5057" t="s">
        <v>20</v>
      </c>
      <c r="I5057" t="s">
        <v>909</v>
      </c>
      <c r="J5057" t="s">
        <v>11084</v>
      </c>
      <c r="K5057" t="str">
        <f>IF(COUNTIF(Customers!A:A, H5057)&gt;0, "Valid", "Invalid")</f>
        <v>Invalid</v>
      </c>
      <c r="L5057" t="str">
        <f t="shared" si="390"/>
        <v>3</v>
      </c>
      <c r="M5057" t="str">
        <f t="shared" si="391"/>
        <v>2023</v>
      </c>
      <c r="N5057">
        <f t="shared" si="392"/>
        <v>-43334.26</v>
      </c>
      <c r="O5057" t="str">
        <f t="shared" si="393"/>
        <v/>
      </c>
      <c r="P5057">
        <f t="shared" si="394"/>
        <v>43334.26</v>
      </c>
      <c r="Q5057" s="48" t="str">
        <f>IF(O5057="","",
   IF(OR(O5057&lt;EDA_Outlier_Analysis!$C$10, O5057&gt;EDA_Outlier_Analysis!$C$11),
      "Outlier",
      "Normal"))</f>
        <v/>
      </c>
      <c r="R5057" t="str">
        <f>IF(P5057="","",
   IF(OR(P5057 &lt; EDA_Outlier_Analysis!$F$7, P5057 &gt; EDA_Outlier_Analysis!$F$8),
      "Outlier",
      "Normal"))</f>
        <v>Normal</v>
      </c>
      <c r="S5057" t="str">
        <f>IF(N5057="","",
   IF(OR(N5057 &lt;EDA_Outlier_Analysis!$I$10, N5057 &gt; EDA_Outlier_Analysis!$I$11),
      "Outlier",
      "Normal"))</f>
        <v>Normal</v>
      </c>
    </row>
    <row r="5058" spans="1:19">
      <c r="A5058" t="s">
        <v>11085</v>
      </c>
      <c r="B5058" s="4">
        <v>44753</v>
      </c>
      <c r="C5058" s="2">
        <v>139039.51</v>
      </c>
      <c r="D5058" t="s">
        <v>849</v>
      </c>
      <c r="E5058" t="s">
        <v>850</v>
      </c>
      <c r="F5058" t="s">
        <v>11</v>
      </c>
      <c r="G5058" t="s">
        <v>34</v>
      </c>
      <c r="H5058" t="s">
        <v>645</v>
      </c>
      <c r="J5058" t="s">
        <v>11086</v>
      </c>
      <c r="K5058" t="str">
        <f>IF(COUNTIF(Customers!A:A, H5058)&gt;0, "Valid", "Invalid")</f>
        <v>Valid</v>
      </c>
      <c r="L5058" t="str">
        <f t="shared" si="390"/>
        <v>7</v>
      </c>
      <c r="M5058" t="str">
        <f t="shared" si="391"/>
        <v>2022</v>
      </c>
      <c r="N5058">
        <f t="shared" si="392"/>
        <v>139039.51</v>
      </c>
      <c r="O5058">
        <f t="shared" si="393"/>
        <v>139039.51</v>
      </c>
      <c r="P5058" t="str">
        <f t="shared" si="394"/>
        <v/>
      </c>
      <c r="Q5058" s="48" t="str">
        <f>IF(O5058="","",
   IF(OR(O5058&lt;EDA_Outlier_Analysis!$C$10, O5058&gt;EDA_Outlier_Analysis!$C$11),
      "Outlier",
      "Normal"))</f>
        <v>Normal</v>
      </c>
      <c r="R5058" t="str">
        <f>IF(P5058="","",
   IF(OR(P5058 &lt; EDA_Outlier_Analysis!$F$7, P5058 &gt; EDA_Outlier_Analysis!$F$8),
      "Outlier",
      "Normal"))</f>
        <v/>
      </c>
      <c r="S5058" t="str">
        <f>IF(N5058="","",
   IF(OR(N5058 &lt;EDA_Outlier_Analysis!$I$10, N5058 &gt; EDA_Outlier_Analysis!$I$11),
      "Outlier",
      "Normal"))</f>
        <v>Normal</v>
      </c>
    </row>
    <row r="5059" spans="1:19">
      <c r="A5059" t="s">
        <v>11087</v>
      </c>
      <c r="B5059" s="4">
        <v>44659</v>
      </c>
      <c r="C5059" s="2">
        <v>134507</v>
      </c>
      <c r="D5059" t="s">
        <v>849</v>
      </c>
      <c r="E5059" t="s">
        <v>853</v>
      </c>
      <c r="F5059" t="s">
        <v>10</v>
      </c>
      <c r="G5059" t="s">
        <v>20</v>
      </c>
      <c r="H5059" t="s">
        <v>737</v>
      </c>
      <c r="J5059" t="s">
        <v>11088</v>
      </c>
      <c r="K5059" t="str">
        <f>IF(COUNTIF(Customers!A:A, H5059)&gt;0, "Valid", "Invalid")</f>
        <v>Valid</v>
      </c>
      <c r="L5059" t="str">
        <f t="shared" ref="L5059:L5122" si="395">TEXT(B5059,"m")</f>
        <v>4</v>
      </c>
      <c r="M5059" t="str">
        <f t="shared" ref="M5059:M5122" si="396">TEXT(B5059,"yyyy")</f>
        <v>2022</v>
      </c>
      <c r="N5059">
        <f t="shared" ref="N5059:N5122" si="397">IF(D5059="Revenue",C5059,-ABS(C5059))</f>
        <v>134507</v>
      </c>
      <c r="O5059">
        <f t="shared" ref="O5059:O5122" si="398">IF(D5059="Revenue", C5059, "")</f>
        <v>134507</v>
      </c>
      <c r="P5059" t="str">
        <f t="shared" ref="P5059:P5122" si="399">IF(D5059="Expense", ABS(C5059), "")</f>
        <v/>
      </c>
      <c r="Q5059" s="48" t="str">
        <f>IF(O5059="","",
   IF(OR(O5059&lt;EDA_Outlier_Analysis!$C$10, O5059&gt;EDA_Outlier_Analysis!$C$11),
      "Outlier",
      "Normal"))</f>
        <v>Normal</v>
      </c>
      <c r="R5059" t="str">
        <f>IF(P5059="","",
   IF(OR(P5059 &lt; EDA_Outlier_Analysis!$F$7, P5059 &gt; EDA_Outlier_Analysis!$F$8),
      "Outlier",
      "Normal"))</f>
        <v/>
      </c>
      <c r="S5059" t="str">
        <f>IF(N5059="","",
   IF(OR(N5059 &lt;EDA_Outlier_Analysis!$I$10, N5059 &gt; EDA_Outlier_Analysis!$I$11),
      "Outlier",
      "Normal"))</f>
        <v>Normal</v>
      </c>
    </row>
    <row r="5060" spans="1:19">
      <c r="A5060" t="s">
        <v>11089</v>
      </c>
      <c r="B5060" s="4">
        <v>44669</v>
      </c>
      <c r="C5060" s="2">
        <v>157205.45000000001</v>
      </c>
      <c r="D5060" t="s">
        <v>849</v>
      </c>
      <c r="E5060" t="s">
        <v>850</v>
      </c>
      <c r="F5060" t="s">
        <v>10</v>
      </c>
      <c r="G5060" t="s">
        <v>31</v>
      </c>
      <c r="H5060" t="s">
        <v>177</v>
      </c>
      <c r="J5060" t="s">
        <v>11090</v>
      </c>
      <c r="K5060" t="str">
        <f>IF(COUNTIF(Customers!A:A, H5060)&gt;0, "Valid", "Invalid")</f>
        <v>Valid</v>
      </c>
      <c r="L5060" t="str">
        <f t="shared" si="395"/>
        <v>4</v>
      </c>
      <c r="M5060" t="str">
        <f t="shared" si="396"/>
        <v>2022</v>
      </c>
      <c r="N5060">
        <f t="shared" si="397"/>
        <v>157205.45000000001</v>
      </c>
      <c r="O5060">
        <f t="shared" si="398"/>
        <v>157205.45000000001</v>
      </c>
      <c r="P5060" t="str">
        <f t="shared" si="399"/>
        <v/>
      </c>
      <c r="Q5060" s="48" t="str">
        <f>IF(O5060="","",
   IF(OR(O5060&lt;EDA_Outlier_Analysis!$C$10, O5060&gt;EDA_Outlier_Analysis!$C$11),
      "Outlier",
      "Normal"))</f>
        <v>Normal</v>
      </c>
      <c r="R5060" t="str">
        <f>IF(P5060="","",
   IF(OR(P5060 &lt; EDA_Outlier_Analysis!$F$7, P5060 &gt; EDA_Outlier_Analysis!$F$8),
      "Outlier",
      "Normal"))</f>
        <v/>
      </c>
      <c r="S5060" t="str">
        <f>IF(N5060="","",
   IF(OR(N5060 &lt;EDA_Outlier_Analysis!$I$10, N5060 &gt; EDA_Outlier_Analysis!$I$11),
      "Outlier",
      "Normal"))</f>
        <v>Normal</v>
      </c>
    </row>
    <row r="5061" spans="1:19">
      <c r="A5061" t="s">
        <v>11091</v>
      </c>
      <c r="B5061" s="4">
        <v>44629</v>
      </c>
      <c r="C5061" s="2">
        <v>86002.75</v>
      </c>
      <c r="D5061" t="s">
        <v>849</v>
      </c>
      <c r="E5061" t="s">
        <v>850</v>
      </c>
      <c r="F5061" t="s">
        <v>11</v>
      </c>
      <c r="G5061" t="s">
        <v>31</v>
      </c>
      <c r="H5061" t="s">
        <v>743</v>
      </c>
      <c r="J5061" t="s">
        <v>11092</v>
      </c>
      <c r="K5061" t="str">
        <f>IF(COUNTIF(Customers!A:A, H5061)&gt;0, "Valid", "Invalid")</f>
        <v>Valid</v>
      </c>
      <c r="L5061" t="str">
        <f t="shared" si="395"/>
        <v>3</v>
      </c>
      <c r="M5061" t="str">
        <f t="shared" si="396"/>
        <v>2022</v>
      </c>
      <c r="N5061">
        <f t="shared" si="397"/>
        <v>86002.75</v>
      </c>
      <c r="O5061">
        <f t="shared" si="398"/>
        <v>86002.75</v>
      </c>
      <c r="P5061" t="str">
        <f t="shared" si="399"/>
        <v/>
      </c>
      <c r="Q5061" s="48" t="str">
        <f>IF(O5061="","",
   IF(OR(O5061&lt;EDA_Outlier_Analysis!$C$10, O5061&gt;EDA_Outlier_Analysis!$C$11),
      "Outlier",
      "Normal"))</f>
        <v>Normal</v>
      </c>
      <c r="R5061" t="str">
        <f>IF(P5061="","",
   IF(OR(P5061 &lt; EDA_Outlier_Analysis!$F$7, P5061 &gt; EDA_Outlier_Analysis!$F$8),
      "Outlier",
      "Normal"))</f>
        <v/>
      </c>
      <c r="S5061" t="str">
        <f>IF(N5061="","",
   IF(OR(N5061 &lt;EDA_Outlier_Analysis!$I$10, N5061 &gt; EDA_Outlier_Analysis!$I$11),
      "Outlier",
      "Normal"))</f>
        <v>Normal</v>
      </c>
    </row>
    <row r="5062" spans="1:19">
      <c r="A5062" t="s">
        <v>11093</v>
      </c>
      <c r="B5062" s="4">
        <v>44667</v>
      </c>
      <c r="C5062" s="2">
        <v>-34978.1</v>
      </c>
      <c r="D5062" t="s">
        <v>840</v>
      </c>
      <c r="E5062" t="s">
        <v>878</v>
      </c>
      <c r="F5062" t="s">
        <v>10</v>
      </c>
      <c r="G5062" t="s">
        <v>34</v>
      </c>
      <c r="I5062" t="s">
        <v>1448</v>
      </c>
      <c r="J5062" t="s">
        <v>11094</v>
      </c>
      <c r="K5062" t="str">
        <f>IF(COUNTIF(Customers!A:A, H5062)&gt;0, "Valid", "Invalid")</f>
        <v>Invalid</v>
      </c>
      <c r="L5062" t="str">
        <f t="shared" si="395"/>
        <v>4</v>
      </c>
      <c r="M5062" t="str">
        <f t="shared" si="396"/>
        <v>2022</v>
      </c>
      <c r="N5062">
        <f t="shared" si="397"/>
        <v>-34978.1</v>
      </c>
      <c r="O5062" t="str">
        <f t="shared" si="398"/>
        <v/>
      </c>
      <c r="P5062">
        <f t="shared" si="399"/>
        <v>34978.1</v>
      </c>
      <c r="Q5062" s="48" t="str">
        <f>IF(O5062="","",
   IF(OR(O5062&lt;EDA_Outlier_Analysis!$C$10, O5062&gt;EDA_Outlier_Analysis!$C$11),
      "Outlier",
      "Normal"))</f>
        <v/>
      </c>
      <c r="R5062" t="str">
        <f>IF(P5062="","",
   IF(OR(P5062 &lt; EDA_Outlier_Analysis!$F$7, P5062 &gt; EDA_Outlier_Analysis!$F$8),
      "Outlier",
      "Normal"))</f>
        <v>Normal</v>
      </c>
      <c r="S5062" t="str">
        <f>IF(N5062="","",
   IF(OR(N5062 &lt;EDA_Outlier_Analysis!$I$10, N5062 &gt; EDA_Outlier_Analysis!$I$11),
      "Outlier",
      "Normal"))</f>
        <v>Normal</v>
      </c>
    </row>
    <row r="5063" spans="1:19">
      <c r="A5063" t="s">
        <v>11095</v>
      </c>
      <c r="B5063" s="4">
        <v>44875</v>
      </c>
      <c r="C5063" s="2">
        <v>-43115.519999999997</v>
      </c>
      <c r="D5063" t="s">
        <v>840</v>
      </c>
      <c r="E5063" t="s">
        <v>856</v>
      </c>
      <c r="F5063" t="s">
        <v>11</v>
      </c>
      <c r="G5063" t="s">
        <v>34</v>
      </c>
      <c r="I5063" t="s">
        <v>3081</v>
      </c>
      <c r="J5063" t="s">
        <v>11096</v>
      </c>
      <c r="K5063" t="str">
        <f>IF(COUNTIF(Customers!A:A, H5063)&gt;0, "Valid", "Invalid")</f>
        <v>Invalid</v>
      </c>
      <c r="L5063" t="str">
        <f t="shared" si="395"/>
        <v>11</v>
      </c>
      <c r="M5063" t="str">
        <f t="shared" si="396"/>
        <v>2022</v>
      </c>
      <c r="N5063">
        <f t="shared" si="397"/>
        <v>-43115.519999999997</v>
      </c>
      <c r="O5063" t="str">
        <f t="shared" si="398"/>
        <v/>
      </c>
      <c r="P5063">
        <f t="shared" si="399"/>
        <v>43115.519999999997</v>
      </c>
      <c r="Q5063" s="48" t="str">
        <f>IF(O5063="","",
   IF(OR(O5063&lt;EDA_Outlier_Analysis!$C$10, O5063&gt;EDA_Outlier_Analysis!$C$11),
      "Outlier",
      "Normal"))</f>
        <v/>
      </c>
      <c r="R5063" t="str">
        <f>IF(P5063="","",
   IF(OR(P5063 &lt; EDA_Outlier_Analysis!$F$7, P5063 &gt; EDA_Outlier_Analysis!$F$8),
      "Outlier",
      "Normal"))</f>
        <v>Normal</v>
      </c>
      <c r="S5063" t="str">
        <f>IF(N5063="","",
   IF(OR(N5063 &lt;EDA_Outlier_Analysis!$I$10, N5063 &gt; EDA_Outlier_Analysis!$I$11),
      "Outlier",
      "Normal"))</f>
        <v>Normal</v>
      </c>
    </row>
    <row r="5064" spans="1:19">
      <c r="A5064" t="s">
        <v>11097</v>
      </c>
      <c r="B5064" s="4">
        <v>44596</v>
      </c>
      <c r="C5064" s="2">
        <v>-54493.81</v>
      </c>
      <c r="D5064" t="s">
        <v>840</v>
      </c>
      <c r="E5064" t="s">
        <v>878</v>
      </c>
      <c r="F5064" t="s">
        <v>9</v>
      </c>
      <c r="G5064" t="s">
        <v>24</v>
      </c>
      <c r="I5064" t="s">
        <v>976</v>
      </c>
      <c r="J5064" t="s">
        <v>11098</v>
      </c>
      <c r="K5064" t="str">
        <f>IF(COUNTIF(Customers!A:A, H5064)&gt;0, "Valid", "Invalid")</f>
        <v>Invalid</v>
      </c>
      <c r="L5064" t="str">
        <f t="shared" si="395"/>
        <v>2</v>
      </c>
      <c r="M5064" t="str">
        <f t="shared" si="396"/>
        <v>2022</v>
      </c>
      <c r="N5064">
        <f t="shared" si="397"/>
        <v>-54493.81</v>
      </c>
      <c r="O5064" t="str">
        <f t="shared" si="398"/>
        <v/>
      </c>
      <c r="P5064">
        <f t="shared" si="399"/>
        <v>54493.81</v>
      </c>
      <c r="Q5064" s="48" t="str">
        <f>IF(O5064="","",
   IF(OR(O5064&lt;EDA_Outlier_Analysis!$C$10, O5064&gt;EDA_Outlier_Analysis!$C$11),
      "Outlier",
      "Normal"))</f>
        <v/>
      </c>
      <c r="R5064" t="str">
        <f>IF(P5064="","",
   IF(OR(P5064 &lt; EDA_Outlier_Analysis!$F$7, P5064 &gt; EDA_Outlier_Analysis!$F$8),
      "Outlier",
      "Normal"))</f>
        <v>Outlier</v>
      </c>
      <c r="S5064" t="str">
        <f>IF(N5064="","",
   IF(OR(N5064 &lt;EDA_Outlier_Analysis!$I$10, N5064 &gt; EDA_Outlier_Analysis!$I$11),
      "Outlier",
      "Normal"))</f>
        <v>Normal</v>
      </c>
    </row>
    <row r="5065" spans="1:19">
      <c r="A5065" t="s">
        <v>11099</v>
      </c>
      <c r="B5065" s="4">
        <v>44873</v>
      </c>
      <c r="C5065" s="2">
        <v>-34505.9</v>
      </c>
      <c r="D5065" t="s">
        <v>840</v>
      </c>
      <c r="E5065" t="s">
        <v>905</v>
      </c>
      <c r="F5065" t="s">
        <v>9</v>
      </c>
      <c r="G5065" t="s">
        <v>34</v>
      </c>
      <c r="I5065" t="s">
        <v>1540</v>
      </c>
      <c r="J5065" t="s">
        <v>11100</v>
      </c>
      <c r="K5065" t="str">
        <f>IF(COUNTIF(Customers!A:A, H5065)&gt;0, "Valid", "Invalid")</f>
        <v>Invalid</v>
      </c>
      <c r="L5065" t="str">
        <f t="shared" si="395"/>
        <v>11</v>
      </c>
      <c r="M5065" t="str">
        <f t="shared" si="396"/>
        <v>2022</v>
      </c>
      <c r="N5065">
        <f t="shared" si="397"/>
        <v>-34505.9</v>
      </c>
      <c r="O5065" t="str">
        <f t="shared" si="398"/>
        <v/>
      </c>
      <c r="P5065">
        <f t="shared" si="399"/>
        <v>34505.9</v>
      </c>
      <c r="Q5065" s="48" t="str">
        <f>IF(O5065="","",
   IF(OR(O5065&lt;EDA_Outlier_Analysis!$C$10, O5065&gt;EDA_Outlier_Analysis!$C$11),
      "Outlier",
      "Normal"))</f>
        <v/>
      </c>
      <c r="R5065" t="str">
        <f>IF(P5065="","",
   IF(OR(P5065 &lt; EDA_Outlier_Analysis!$F$7, P5065 &gt; EDA_Outlier_Analysis!$F$8),
      "Outlier",
      "Normal"))</f>
        <v>Normal</v>
      </c>
      <c r="S5065" t="str">
        <f>IF(N5065="","",
   IF(OR(N5065 &lt;EDA_Outlier_Analysis!$I$10, N5065 &gt; EDA_Outlier_Analysis!$I$11),
      "Outlier",
      "Normal"))</f>
        <v>Normal</v>
      </c>
    </row>
    <row r="5066" spans="1:19">
      <c r="A5066" t="s">
        <v>11101</v>
      </c>
      <c r="B5066" s="4">
        <v>44926</v>
      </c>
      <c r="C5066" s="2">
        <v>-40814.29</v>
      </c>
      <c r="D5066" t="s">
        <v>840</v>
      </c>
      <c r="E5066" t="s">
        <v>905</v>
      </c>
      <c r="F5066" t="s">
        <v>9</v>
      </c>
      <c r="G5066" t="s">
        <v>24</v>
      </c>
      <c r="I5066" t="s">
        <v>1010</v>
      </c>
      <c r="J5066" t="s">
        <v>11102</v>
      </c>
      <c r="K5066" t="str">
        <f>IF(COUNTIF(Customers!A:A, H5066)&gt;0, "Valid", "Invalid")</f>
        <v>Invalid</v>
      </c>
      <c r="L5066" t="str">
        <f t="shared" si="395"/>
        <v>12</v>
      </c>
      <c r="M5066" t="str">
        <f t="shared" si="396"/>
        <v>2022</v>
      </c>
      <c r="N5066">
        <f t="shared" si="397"/>
        <v>-40814.29</v>
      </c>
      <c r="O5066" t="str">
        <f t="shared" si="398"/>
        <v/>
      </c>
      <c r="P5066">
        <f t="shared" si="399"/>
        <v>40814.29</v>
      </c>
      <c r="Q5066" s="48" t="str">
        <f>IF(O5066="","",
   IF(OR(O5066&lt;EDA_Outlier_Analysis!$C$10, O5066&gt;EDA_Outlier_Analysis!$C$11),
      "Outlier",
      "Normal"))</f>
        <v/>
      </c>
      <c r="R5066" t="str">
        <f>IF(P5066="","",
   IF(OR(P5066 &lt; EDA_Outlier_Analysis!$F$7, P5066 &gt; EDA_Outlier_Analysis!$F$8),
      "Outlier",
      "Normal"))</f>
        <v>Normal</v>
      </c>
      <c r="S5066" t="str">
        <f>IF(N5066="","",
   IF(OR(N5066 &lt;EDA_Outlier_Analysis!$I$10, N5066 &gt; EDA_Outlier_Analysis!$I$11),
      "Outlier",
      "Normal"))</f>
        <v>Normal</v>
      </c>
    </row>
    <row r="5067" spans="1:19">
      <c r="A5067" t="s">
        <v>11103</v>
      </c>
      <c r="B5067" s="4">
        <v>45281</v>
      </c>
      <c r="C5067" s="2">
        <v>-61804.45</v>
      </c>
      <c r="D5067" t="s">
        <v>840</v>
      </c>
      <c r="E5067" t="s">
        <v>856</v>
      </c>
      <c r="F5067" t="s">
        <v>10</v>
      </c>
      <c r="G5067" t="s">
        <v>34</v>
      </c>
      <c r="I5067" t="s">
        <v>1545</v>
      </c>
      <c r="J5067" t="s">
        <v>11104</v>
      </c>
      <c r="K5067" t="str">
        <f>IF(COUNTIF(Customers!A:A, H5067)&gt;0, "Valid", "Invalid")</f>
        <v>Invalid</v>
      </c>
      <c r="L5067" t="str">
        <f t="shared" si="395"/>
        <v>12</v>
      </c>
      <c r="M5067" t="str">
        <f t="shared" si="396"/>
        <v>2023</v>
      </c>
      <c r="N5067">
        <f t="shared" si="397"/>
        <v>-61804.45</v>
      </c>
      <c r="O5067" t="str">
        <f t="shared" si="398"/>
        <v/>
      </c>
      <c r="P5067">
        <f t="shared" si="399"/>
        <v>61804.45</v>
      </c>
      <c r="Q5067" s="48" t="str">
        <f>IF(O5067="","",
   IF(OR(O5067&lt;EDA_Outlier_Analysis!$C$10, O5067&gt;EDA_Outlier_Analysis!$C$11),
      "Outlier",
      "Normal"))</f>
        <v/>
      </c>
      <c r="R5067" t="str">
        <f>IF(P5067="","",
   IF(OR(P5067 &lt; EDA_Outlier_Analysis!$F$7, P5067 &gt; EDA_Outlier_Analysis!$F$8),
      "Outlier",
      "Normal"))</f>
        <v>Outlier</v>
      </c>
      <c r="S5067" t="str">
        <f>IF(N5067="","",
   IF(OR(N5067 &lt;EDA_Outlier_Analysis!$I$10, N5067 &gt; EDA_Outlier_Analysis!$I$11),
      "Outlier",
      "Normal"))</f>
        <v>Normal</v>
      </c>
    </row>
    <row r="5068" spans="1:19">
      <c r="A5068" t="s">
        <v>11105</v>
      </c>
      <c r="B5068" s="4">
        <v>45264</v>
      </c>
      <c r="C5068" s="2">
        <v>223396</v>
      </c>
      <c r="D5068" t="s">
        <v>849</v>
      </c>
      <c r="E5068" t="s">
        <v>868</v>
      </c>
      <c r="F5068" t="s">
        <v>11</v>
      </c>
      <c r="G5068" t="s">
        <v>20</v>
      </c>
      <c r="H5068" t="s">
        <v>77</v>
      </c>
      <c r="J5068" t="s">
        <v>11106</v>
      </c>
      <c r="K5068" t="str">
        <f>IF(COUNTIF(Customers!A:A, H5068)&gt;0, "Valid", "Invalid")</f>
        <v>Valid</v>
      </c>
      <c r="L5068" t="str">
        <f t="shared" si="395"/>
        <v>12</v>
      </c>
      <c r="M5068" t="str">
        <f t="shared" si="396"/>
        <v>2023</v>
      </c>
      <c r="N5068">
        <f t="shared" si="397"/>
        <v>223396</v>
      </c>
      <c r="O5068">
        <f t="shared" si="398"/>
        <v>223396</v>
      </c>
      <c r="P5068" t="str">
        <f t="shared" si="399"/>
        <v/>
      </c>
      <c r="Q5068" s="48" t="str">
        <f>IF(O5068="","",
   IF(OR(O5068&lt;EDA_Outlier_Analysis!$C$10, O5068&gt;EDA_Outlier_Analysis!$C$11),
      "Outlier",
      "Normal"))</f>
        <v>Normal</v>
      </c>
      <c r="R5068" t="str">
        <f>IF(P5068="","",
   IF(OR(P5068 &lt; EDA_Outlier_Analysis!$F$7, P5068 &gt; EDA_Outlier_Analysis!$F$8),
      "Outlier",
      "Normal"))</f>
        <v/>
      </c>
      <c r="S5068" t="str">
        <f>IF(N5068="","",
   IF(OR(N5068 &lt;EDA_Outlier_Analysis!$I$10, N5068 &gt; EDA_Outlier_Analysis!$I$11),
      "Outlier",
      "Normal"))</f>
        <v>Normal</v>
      </c>
    </row>
    <row r="5069" spans="1:19">
      <c r="A5069" t="s">
        <v>11107</v>
      </c>
      <c r="B5069" s="4">
        <v>45146</v>
      </c>
      <c r="C5069" s="2">
        <v>160805.22</v>
      </c>
      <c r="D5069" t="s">
        <v>849</v>
      </c>
      <c r="E5069" t="s">
        <v>850</v>
      </c>
      <c r="F5069" t="s">
        <v>10</v>
      </c>
      <c r="G5069" t="s">
        <v>24</v>
      </c>
      <c r="H5069" t="s">
        <v>579</v>
      </c>
      <c r="J5069" t="s">
        <v>11108</v>
      </c>
      <c r="K5069" t="str">
        <f>IF(COUNTIF(Customers!A:A, H5069)&gt;0, "Valid", "Invalid")</f>
        <v>Valid</v>
      </c>
      <c r="L5069" t="str">
        <f t="shared" si="395"/>
        <v>8</v>
      </c>
      <c r="M5069" t="str">
        <f t="shared" si="396"/>
        <v>2023</v>
      </c>
      <c r="N5069">
        <f t="shared" si="397"/>
        <v>160805.22</v>
      </c>
      <c r="O5069">
        <f t="shared" si="398"/>
        <v>160805.22</v>
      </c>
      <c r="P5069" t="str">
        <f t="shared" si="399"/>
        <v/>
      </c>
      <c r="Q5069" s="48" t="str">
        <f>IF(O5069="","",
   IF(OR(O5069&lt;EDA_Outlier_Analysis!$C$10, O5069&gt;EDA_Outlier_Analysis!$C$11),
      "Outlier",
      "Normal"))</f>
        <v>Normal</v>
      </c>
      <c r="R5069" t="str">
        <f>IF(P5069="","",
   IF(OR(P5069 &lt; EDA_Outlier_Analysis!$F$7, P5069 &gt; EDA_Outlier_Analysis!$F$8),
      "Outlier",
      "Normal"))</f>
        <v/>
      </c>
      <c r="S5069" t="str">
        <f>IF(N5069="","",
   IF(OR(N5069 &lt;EDA_Outlier_Analysis!$I$10, N5069 &gt; EDA_Outlier_Analysis!$I$11),
      "Outlier",
      "Normal"))</f>
        <v>Normal</v>
      </c>
    </row>
    <row r="5070" spans="1:19">
      <c r="A5070" t="s">
        <v>11109</v>
      </c>
      <c r="B5070" s="4">
        <v>45256</v>
      </c>
      <c r="C5070" s="2">
        <v>-51491.61</v>
      </c>
      <c r="D5070" t="s">
        <v>840</v>
      </c>
      <c r="E5070" t="s">
        <v>878</v>
      </c>
      <c r="F5070" t="s">
        <v>11</v>
      </c>
      <c r="G5070" t="s">
        <v>24</v>
      </c>
      <c r="I5070" t="s">
        <v>2017</v>
      </c>
      <c r="J5070" t="s">
        <v>11110</v>
      </c>
      <c r="K5070" t="str">
        <f>IF(COUNTIF(Customers!A:A, H5070)&gt;0, "Valid", "Invalid")</f>
        <v>Invalid</v>
      </c>
      <c r="L5070" t="str">
        <f t="shared" si="395"/>
        <v>11</v>
      </c>
      <c r="M5070" t="str">
        <f t="shared" si="396"/>
        <v>2023</v>
      </c>
      <c r="N5070">
        <f t="shared" si="397"/>
        <v>-51491.61</v>
      </c>
      <c r="O5070" t="str">
        <f t="shared" si="398"/>
        <v/>
      </c>
      <c r="P5070">
        <f t="shared" si="399"/>
        <v>51491.61</v>
      </c>
      <c r="Q5070" s="48" t="str">
        <f>IF(O5070="","",
   IF(OR(O5070&lt;EDA_Outlier_Analysis!$C$10, O5070&gt;EDA_Outlier_Analysis!$C$11),
      "Outlier",
      "Normal"))</f>
        <v/>
      </c>
      <c r="R5070" t="str">
        <f>IF(P5070="","",
   IF(OR(P5070 &lt; EDA_Outlier_Analysis!$F$7, P5070 &gt; EDA_Outlier_Analysis!$F$8),
      "Outlier",
      "Normal"))</f>
        <v>Normal</v>
      </c>
      <c r="S5070" t="str">
        <f>IF(N5070="","",
   IF(OR(N5070 &lt;EDA_Outlier_Analysis!$I$10, N5070 &gt; EDA_Outlier_Analysis!$I$11),
      "Outlier",
      "Normal"))</f>
        <v>Normal</v>
      </c>
    </row>
    <row r="5071" spans="1:19">
      <c r="A5071" t="s">
        <v>11111</v>
      </c>
      <c r="B5071" s="4">
        <v>44911</v>
      </c>
      <c r="C5071" s="2">
        <v>214506.91</v>
      </c>
      <c r="D5071" t="s">
        <v>849</v>
      </c>
      <c r="E5071" t="s">
        <v>853</v>
      </c>
      <c r="F5071" t="s">
        <v>9</v>
      </c>
      <c r="G5071" t="s">
        <v>34</v>
      </c>
      <c r="H5071" t="s">
        <v>215</v>
      </c>
      <c r="J5071" t="s">
        <v>11112</v>
      </c>
      <c r="K5071" t="str">
        <f>IF(COUNTIF(Customers!A:A, H5071)&gt;0, "Valid", "Invalid")</f>
        <v>Valid</v>
      </c>
      <c r="L5071" t="str">
        <f t="shared" si="395"/>
        <v>12</v>
      </c>
      <c r="M5071" t="str">
        <f t="shared" si="396"/>
        <v>2022</v>
      </c>
      <c r="N5071">
        <f t="shared" si="397"/>
        <v>214506.91</v>
      </c>
      <c r="O5071">
        <f t="shared" si="398"/>
        <v>214506.91</v>
      </c>
      <c r="P5071" t="str">
        <f t="shared" si="399"/>
        <v/>
      </c>
      <c r="Q5071" s="48" t="str">
        <f>IF(O5071="","",
   IF(OR(O5071&lt;EDA_Outlier_Analysis!$C$10, O5071&gt;EDA_Outlier_Analysis!$C$11),
      "Outlier",
      "Normal"))</f>
        <v>Normal</v>
      </c>
      <c r="R5071" t="str">
        <f>IF(P5071="","",
   IF(OR(P5071 &lt; EDA_Outlier_Analysis!$F$7, P5071 &gt; EDA_Outlier_Analysis!$F$8),
      "Outlier",
      "Normal"))</f>
        <v/>
      </c>
      <c r="S5071" t="str">
        <f>IF(N5071="","",
   IF(OR(N5071 &lt;EDA_Outlier_Analysis!$I$10, N5071 &gt; EDA_Outlier_Analysis!$I$11),
      "Outlier",
      "Normal"))</f>
        <v>Normal</v>
      </c>
    </row>
    <row r="5072" spans="1:19">
      <c r="A5072" t="s">
        <v>11113</v>
      </c>
      <c r="B5072" s="4">
        <v>44602</v>
      </c>
      <c r="C5072" s="2">
        <v>-22640.74</v>
      </c>
      <c r="D5072" t="s">
        <v>840</v>
      </c>
      <c r="E5072" t="s">
        <v>841</v>
      </c>
      <c r="F5072" t="s">
        <v>10</v>
      </c>
      <c r="G5072" t="s">
        <v>20</v>
      </c>
      <c r="I5072" t="s">
        <v>1453</v>
      </c>
      <c r="J5072" t="s">
        <v>11114</v>
      </c>
      <c r="K5072" t="str">
        <f>IF(COUNTIF(Customers!A:A, H5072)&gt;0, "Valid", "Invalid")</f>
        <v>Invalid</v>
      </c>
      <c r="L5072" t="str">
        <f t="shared" si="395"/>
        <v>2</v>
      </c>
      <c r="M5072" t="str">
        <f t="shared" si="396"/>
        <v>2022</v>
      </c>
      <c r="N5072">
        <f t="shared" si="397"/>
        <v>-22640.74</v>
      </c>
      <c r="O5072" t="str">
        <f t="shared" si="398"/>
        <v/>
      </c>
      <c r="P5072">
        <f t="shared" si="399"/>
        <v>22640.74</v>
      </c>
      <c r="Q5072" s="48" t="str">
        <f>IF(O5072="","",
   IF(OR(O5072&lt;EDA_Outlier_Analysis!$C$10, O5072&gt;EDA_Outlier_Analysis!$C$11),
      "Outlier",
      "Normal"))</f>
        <v/>
      </c>
      <c r="R5072" t="str">
        <f>IF(P5072="","",
   IF(OR(P5072 &lt; EDA_Outlier_Analysis!$F$7, P5072 &gt; EDA_Outlier_Analysis!$F$8),
      "Outlier",
      "Normal"))</f>
        <v>Outlier</v>
      </c>
      <c r="S5072" t="str">
        <f>IF(N5072="","",
   IF(OR(N5072 &lt;EDA_Outlier_Analysis!$I$10, N5072 &gt; EDA_Outlier_Analysis!$I$11),
      "Outlier",
      "Normal"))</f>
        <v>Normal</v>
      </c>
    </row>
    <row r="5073" spans="1:19">
      <c r="A5073" t="s">
        <v>11115</v>
      </c>
      <c r="B5073" s="4">
        <v>45201</v>
      </c>
      <c r="C5073" s="2">
        <v>139261.72</v>
      </c>
      <c r="D5073" t="s">
        <v>849</v>
      </c>
      <c r="E5073" t="s">
        <v>853</v>
      </c>
      <c r="F5073" t="s">
        <v>9</v>
      </c>
      <c r="G5073" t="s">
        <v>34</v>
      </c>
      <c r="H5073" t="s">
        <v>575</v>
      </c>
      <c r="J5073" t="s">
        <v>11116</v>
      </c>
      <c r="K5073" t="str">
        <f>IF(COUNTIF(Customers!A:A, H5073)&gt;0, "Valid", "Invalid")</f>
        <v>Valid</v>
      </c>
      <c r="L5073" t="str">
        <f t="shared" si="395"/>
        <v>10</v>
      </c>
      <c r="M5073" t="str">
        <f t="shared" si="396"/>
        <v>2023</v>
      </c>
      <c r="N5073">
        <f t="shared" si="397"/>
        <v>139261.72</v>
      </c>
      <c r="O5073">
        <f t="shared" si="398"/>
        <v>139261.72</v>
      </c>
      <c r="P5073" t="str">
        <f t="shared" si="399"/>
        <v/>
      </c>
      <c r="Q5073" s="48" t="str">
        <f>IF(O5073="","",
   IF(OR(O5073&lt;EDA_Outlier_Analysis!$C$10, O5073&gt;EDA_Outlier_Analysis!$C$11),
      "Outlier",
      "Normal"))</f>
        <v>Normal</v>
      </c>
      <c r="R5073" t="str">
        <f>IF(P5073="","",
   IF(OR(P5073 &lt; EDA_Outlier_Analysis!$F$7, P5073 &gt; EDA_Outlier_Analysis!$F$8),
      "Outlier",
      "Normal"))</f>
        <v/>
      </c>
      <c r="S5073" t="str">
        <f>IF(N5073="","",
   IF(OR(N5073 &lt;EDA_Outlier_Analysis!$I$10, N5073 &gt; EDA_Outlier_Analysis!$I$11),
      "Outlier",
      "Normal"))</f>
        <v>Normal</v>
      </c>
    </row>
    <row r="5074" spans="1:19">
      <c r="A5074" t="s">
        <v>11117</v>
      </c>
      <c r="B5074" s="4">
        <v>44725</v>
      </c>
      <c r="C5074" s="2">
        <v>18934.73</v>
      </c>
      <c r="D5074" t="s">
        <v>971</v>
      </c>
      <c r="E5074" t="s">
        <v>971</v>
      </c>
      <c r="F5074" t="s">
        <v>10</v>
      </c>
      <c r="G5074" t="s">
        <v>24</v>
      </c>
      <c r="J5074" t="s">
        <v>11118</v>
      </c>
      <c r="K5074" t="str">
        <f>IF(COUNTIF(Customers!A:A, H5074)&gt;0, "Valid", "Invalid")</f>
        <v>Invalid</v>
      </c>
      <c r="L5074" t="str">
        <f t="shared" si="395"/>
        <v>6</v>
      </c>
      <c r="M5074" t="str">
        <f t="shared" si="396"/>
        <v>2022</v>
      </c>
      <c r="N5074">
        <f t="shared" si="397"/>
        <v>-18934.73</v>
      </c>
      <c r="O5074" t="str">
        <f t="shared" si="398"/>
        <v/>
      </c>
      <c r="P5074" t="str">
        <f t="shared" si="399"/>
        <v/>
      </c>
      <c r="Q5074" s="48" t="str">
        <f>IF(O5074="","",
   IF(OR(O5074&lt;EDA_Outlier_Analysis!$C$10, O5074&gt;EDA_Outlier_Analysis!$C$11),
      "Outlier",
      "Normal"))</f>
        <v/>
      </c>
      <c r="R5074" t="str">
        <f>IF(P5074="","",
   IF(OR(P5074 &lt; EDA_Outlier_Analysis!$F$7, P5074 &gt; EDA_Outlier_Analysis!$F$8),
      "Outlier",
      "Normal"))</f>
        <v/>
      </c>
      <c r="S5074" t="str">
        <f>IF(N5074="","",
   IF(OR(N5074 &lt;EDA_Outlier_Analysis!$I$10, N5074 &gt; EDA_Outlier_Analysis!$I$11),
      "Outlier",
      "Normal"))</f>
        <v>Normal</v>
      </c>
    </row>
    <row r="5075" spans="1:19">
      <c r="A5075" t="s">
        <v>11119</v>
      </c>
      <c r="B5075" s="4">
        <v>45047</v>
      </c>
      <c r="C5075" s="2">
        <v>-57918.26</v>
      </c>
      <c r="D5075" t="s">
        <v>840</v>
      </c>
      <c r="E5075" t="s">
        <v>841</v>
      </c>
      <c r="F5075" t="s">
        <v>11</v>
      </c>
      <c r="G5075" t="s">
        <v>20</v>
      </c>
      <c r="I5075" t="s">
        <v>1443</v>
      </c>
      <c r="J5075" t="s">
        <v>11120</v>
      </c>
      <c r="K5075" t="str">
        <f>IF(COUNTIF(Customers!A:A, H5075)&gt;0, "Valid", "Invalid")</f>
        <v>Invalid</v>
      </c>
      <c r="L5075" t="str">
        <f t="shared" si="395"/>
        <v>5</v>
      </c>
      <c r="M5075" t="str">
        <f t="shared" si="396"/>
        <v>2023</v>
      </c>
      <c r="N5075">
        <f t="shared" si="397"/>
        <v>-57918.26</v>
      </c>
      <c r="O5075" t="str">
        <f t="shared" si="398"/>
        <v/>
      </c>
      <c r="P5075">
        <f t="shared" si="399"/>
        <v>57918.26</v>
      </c>
      <c r="Q5075" s="48" t="str">
        <f>IF(O5075="","",
   IF(OR(O5075&lt;EDA_Outlier_Analysis!$C$10, O5075&gt;EDA_Outlier_Analysis!$C$11),
      "Outlier",
      "Normal"))</f>
        <v/>
      </c>
      <c r="R5075" t="str">
        <f>IF(P5075="","",
   IF(OR(P5075 &lt; EDA_Outlier_Analysis!$F$7, P5075 &gt; EDA_Outlier_Analysis!$F$8),
      "Outlier",
      "Normal"))</f>
        <v>Outlier</v>
      </c>
      <c r="S5075" t="str">
        <f>IF(N5075="","",
   IF(OR(N5075 &lt;EDA_Outlier_Analysis!$I$10, N5075 &gt; EDA_Outlier_Analysis!$I$11),
      "Outlier",
      "Normal"))</f>
        <v>Normal</v>
      </c>
    </row>
    <row r="5076" spans="1:19">
      <c r="A5076" t="s">
        <v>11121</v>
      </c>
      <c r="B5076" s="4">
        <v>45281</v>
      </c>
      <c r="C5076" s="2">
        <v>188522.97</v>
      </c>
      <c r="D5076" t="s">
        <v>849</v>
      </c>
      <c r="E5076" t="s">
        <v>853</v>
      </c>
      <c r="F5076" t="s">
        <v>9</v>
      </c>
      <c r="G5076" t="s">
        <v>20</v>
      </c>
      <c r="H5076" t="s">
        <v>353</v>
      </c>
      <c r="J5076" t="s">
        <v>11122</v>
      </c>
      <c r="K5076" t="str">
        <f>IF(COUNTIF(Customers!A:A, H5076)&gt;0, "Valid", "Invalid")</f>
        <v>Valid</v>
      </c>
      <c r="L5076" t="str">
        <f t="shared" si="395"/>
        <v>12</v>
      </c>
      <c r="M5076" t="str">
        <f t="shared" si="396"/>
        <v>2023</v>
      </c>
      <c r="N5076">
        <f t="shared" si="397"/>
        <v>188522.97</v>
      </c>
      <c r="O5076">
        <f t="shared" si="398"/>
        <v>188522.97</v>
      </c>
      <c r="P5076" t="str">
        <f t="shared" si="399"/>
        <v/>
      </c>
      <c r="Q5076" s="48" t="str">
        <f>IF(O5076="","",
   IF(OR(O5076&lt;EDA_Outlier_Analysis!$C$10, O5076&gt;EDA_Outlier_Analysis!$C$11),
      "Outlier",
      "Normal"))</f>
        <v>Normal</v>
      </c>
      <c r="R5076" t="str">
        <f>IF(P5076="","",
   IF(OR(P5076 &lt; EDA_Outlier_Analysis!$F$7, P5076 &gt; EDA_Outlier_Analysis!$F$8),
      "Outlier",
      "Normal"))</f>
        <v/>
      </c>
      <c r="S5076" t="str">
        <f>IF(N5076="","",
   IF(OR(N5076 &lt;EDA_Outlier_Analysis!$I$10, N5076 &gt; EDA_Outlier_Analysis!$I$11),
      "Outlier",
      "Normal"))</f>
        <v>Normal</v>
      </c>
    </row>
    <row r="5077" spans="1:19">
      <c r="A5077" t="s">
        <v>11123</v>
      </c>
      <c r="B5077" s="4">
        <v>45238</v>
      </c>
      <c r="C5077" s="2">
        <v>-80015.44</v>
      </c>
      <c r="D5077" t="s">
        <v>840</v>
      </c>
      <c r="E5077" t="s">
        <v>864</v>
      </c>
      <c r="F5077" t="s">
        <v>11</v>
      </c>
      <c r="G5077" t="s">
        <v>34</v>
      </c>
      <c r="I5077" t="s">
        <v>2017</v>
      </c>
      <c r="J5077" t="s">
        <v>11124</v>
      </c>
      <c r="K5077" t="str">
        <f>IF(COUNTIF(Customers!A:A, H5077)&gt;0, "Valid", "Invalid")</f>
        <v>Invalid</v>
      </c>
      <c r="L5077" t="str">
        <f t="shared" si="395"/>
        <v>11</v>
      </c>
      <c r="M5077" t="str">
        <f t="shared" si="396"/>
        <v>2023</v>
      </c>
      <c r="N5077">
        <f t="shared" si="397"/>
        <v>-80015.44</v>
      </c>
      <c r="O5077" t="str">
        <f t="shared" si="398"/>
        <v/>
      </c>
      <c r="P5077">
        <f t="shared" si="399"/>
        <v>80015.44</v>
      </c>
      <c r="Q5077" s="48" t="str">
        <f>IF(O5077="","",
   IF(OR(O5077&lt;EDA_Outlier_Analysis!$C$10, O5077&gt;EDA_Outlier_Analysis!$C$11),
      "Outlier",
      "Normal"))</f>
        <v/>
      </c>
      <c r="R5077" t="str">
        <f>IF(P5077="","",
   IF(OR(P5077 &lt; EDA_Outlier_Analysis!$F$7, P5077 &gt; EDA_Outlier_Analysis!$F$8),
      "Outlier",
      "Normal"))</f>
        <v>Outlier</v>
      </c>
      <c r="S5077" t="str">
        <f>IF(N5077="","",
   IF(OR(N5077 &lt;EDA_Outlier_Analysis!$I$10, N5077 &gt; EDA_Outlier_Analysis!$I$11),
      "Outlier",
      "Normal"))</f>
        <v>Normal</v>
      </c>
    </row>
    <row r="5078" spans="1:19">
      <c r="A5078" t="s">
        <v>11125</v>
      </c>
      <c r="B5078" s="4">
        <v>44613</v>
      </c>
      <c r="C5078" s="2">
        <v>-23448.99</v>
      </c>
      <c r="D5078" t="s">
        <v>840</v>
      </c>
      <c r="E5078" t="s">
        <v>864</v>
      </c>
      <c r="F5078" t="s">
        <v>9</v>
      </c>
      <c r="G5078" t="s">
        <v>31</v>
      </c>
      <c r="I5078" t="s">
        <v>1415</v>
      </c>
      <c r="J5078" t="s">
        <v>11126</v>
      </c>
      <c r="K5078" t="str">
        <f>IF(COUNTIF(Customers!A:A, H5078)&gt;0, "Valid", "Invalid")</f>
        <v>Invalid</v>
      </c>
      <c r="L5078" t="str">
        <f t="shared" si="395"/>
        <v>2</v>
      </c>
      <c r="M5078" t="str">
        <f t="shared" si="396"/>
        <v>2022</v>
      </c>
      <c r="N5078">
        <f t="shared" si="397"/>
        <v>-23448.99</v>
      </c>
      <c r="O5078" t="str">
        <f t="shared" si="398"/>
        <v/>
      </c>
      <c r="P5078">
        <f t="shared" si="399"/>
        <v>23448.99</v>
      </c>
      <c r="Q5078" s="48" t="str">
        <f>IF(O5078="","",
   IF(OR(O5078&lt;EDA_Outlier_Analysis!$C$10, O5078&gt;EDA_Outlier_Analysis!$C$11),
      "Outlier",
      "Normal"))</f>
        <v/>
      </c>
      <c r="R5078" t="str">
        <f>IF(P5078="","",
   IF(OR(P5078 &lt; EDA_Outlier_Analysis!$F$7, P5078 &gt; EDA_Outlier_Analysis!$F$8),
      "Outlier",
      "Normal"))</f>
        <v>Outlier</v>
      </c>
      <c r="S5078" t="str">
        <f>IF(N5078="","",
   IF(OR(N5078 &lt;EDA_Outlier_Analysis!$I$10, N5078 &gt; EDA_Outlier_Analysis!$I$11),
      "Outlier",
      "Normal"))</f>
        <v>Normal</v>
      </c>
    </row>
    <row r="5079" spans="1:19">
      <c r="A5079" t="s">
        <v>11127</v>
      </c>
      <c r="B5079" s="4">
        <v>45174</v>
      </c>
      <c r="C5079" s="2">
        <v>-11504.11</v>
      </c>
      <c r="D5079" t="s">
        <v>840</v>
      </c>
      <c r="E5079" t="s">
        <v>841</v>
      </c>
      <c r="F5079" t="s">
        <v>9</v>
      </c>
      <c r="G5079" t="s">
        <v>34</v>
      </c>
      <c r="I5079" t="s">
        <v>1317</v>
      </c>
      <c r="J5079" t="s">
        <v>11128</v>
      </c>
      <c r="K5079" t="str">
        <f>IF(COUNTIF(Customers!A:A, H5079)&gt;0, "Valid", "Invalid")</f>
        <v>Invalid</v>
      </c>
      <c r="L5079" t="str">
        <f t="shared" si="395"/>
        <v>9</v>
      </c>
      <c r="M5079" t="str">
        <f t="shared" si="396"/>
        <v>2023</v>
      </c>
      <c r="N5079">
        <f t="shared" si="397"/>
        <v>-11504.11</v>
      </c>
      <c r="O5079" t="str">
        <f t="shared" si="398"/>
        <v/>
      </c>
      <c r="P5079">
        <f t="shared" si="399"/>
        <v>11504.11</v>
      </c>
      <c r="Q5079" s="48" t="str">
        <f>IF(O5079="","",
   IF(OR(O5079&lt;EDA_Outlier_Analysis!$C$10, O5079&gt;EDA_Outlier_Analysis!$C$11),
      "Outlier",
      "Normal"))</f>
        <v/>
      </c>
      <c r="R5079" t="str">
        <f>IF(P5079="","",
   IF(OR(P5079 &lt; EDA_Outlier_Analysis!$F$7, P5079 &gt; EDA_Outlier_Analysis!$F$8),
      "Outlier",
      "Normal"))</f>
        <v>Outlier</v>
      </c>
      <c r="S5079" t="str">
        <f>IF(N5079="","",
   IF(OR(N5079 &lt;EDA_Outlier_Analysis!$I$10, N5079 &gt; EDA_Outlier_Analysis!$I$11),
      "Outlier",
      "Normal"))</f>
        <v>Normal</v>
      </c>
    </row>
    <row r="5080" spans="1:19">
      <c r="A5080" t="s">
        <v>11129</v>
      </c>
      <c r="B5080" s="4">
        <v>45128</v>
      </c>
      <c r="C5080" s="2">
        <v>26752.94</v>
      </c>
      <c r="D5080" t="s">
        <v>849</v>
      </c>
      <c r="E5080" t="s">
        <v>868</v>
      </c>
      <c r="F5080" t="s">
        <v>10</v>
      </c>
      <c r="G5080" t="s">
        <v>34</v>
      </c>
      <c r="H5080" t="s">
        <v>445</v>
      </c>
      <c r="J5080" t="s">
        <v>11130</v>
      </c>
      <c r="K5080" t="str">
        <f>IF(COUNTIF(Customers!A:A, H5080)&gt;0, "Valid", "Invalid")</f>
        <v>Valid</v>
      </c>
      <c r="L5080" t="str">
        <f t="shared" si="395"/>
        <v>7</v>
      </c>
      <c r="M5080" t="str">
        <f t="shared" si="396"/>
        <v>2023</v>
      </c>
      <c r="N5080">
        <f t="shared" si="397"/>
        <v>26752.94</v>
      </c>
      <c r="O5080">
        <f t="shared" si="398"/>
        <v>26752.94</v>
      </c>
      <c r="P5080" t="str">
        <f t="shared" si="399"/>
        <v/>
      </c>
      <c r="Q5080" s="48" t="str">
        <f>IF(O5080="","",
   IF(OR(O5080&lt;EDA_Outlier_Analysis!$C$10, O5080&gt;EDA_Outlier_Analysis!$C$11),
      "Outlier",
      "Normal"))</f>
        <v>Normal</v>
      </c>
      <c r="R5080" t="str">
        <f>IF(P5080="","",
   IF(OR(P5080 &lt; EDA_Outlier_Analysis!$F$7, P5080 &gt; EDA_Outlier_Analysis!$F$8),
      "Outlier",
      "Normal"))</f>
        <v/>
      </c>
      <c r="S5080" t="str">
        <f>IF(N5080="","",
   IF(OR(N5080 &lt;EDA_Outlier_Analysis!$I$10, N5080 &gt; EDA_Outlier_Analysis!$I$11),
      "Outlier",
      "Normal"))</f>
        <v>Normal</v>
      </c>
    </row>
    <row r="5081" spans="1:19">
      <c r="A5081" t="s">
        <v>11131</v>
      </c>
      <c r="B5081" s="4">
        <v>44647</v>
      </c>
      <c r="C5081" s="2">
        <v>182150.23</v>
      </c>
      <c r="D5081" t="s">
        <v>849</v>
      </c>
      <c r="E5081" t="s">
        <v>868</v>
      </c>
      <c r="F5081" t="s">
        <v>10</v>
      </c>
      <c r="G5081" t="s">
        <v>24</v>
      </c>
      <c r="H5081" t="s">
        <v>497</v>
      </c>
      <c r="J5081" t="s">
        <v>11132</v>
      </c>
      <c r="K5081" t="str">
        <f>IF(COUNTIF(Customers!A:A, H5081)&gt;0, "Valid", "Invalid")</f>
        <v>Valid</v>
      </c>
      <c r="L5081" t="str">
        <f t="shared" si="395"/>
        <v>3</v>
      </c>
      <c r="M5081" t="str">
        <f t="shared" si="396"/>
        <v>2022</v>
      </c>
      <c r="N5081">
        <f t="shared" si="397"/>
        <v>182150.23</v>
      </c>
      <c r="O5081">
        <f t="shared" si="398"/>
        <v>182150.23</v>
      </c>
      <c r="P5081" t="str">
        <f t="shared" si="399"/>
        <v/>
      </c>
      <c r="Q5081" s="48" t="str">
        <f>IF(O5081="","",
   IF(OR(O5081&lt;EDA_Outlier_Analysis!$C$10, O5081&gt;EDA_Outlier_Analysis!$C$11),
      "Outlier",
      "Normal"))</f>
        <v>Normal</v>
      </c>
      <c r="R5081" t="str">
        <f>IF(P5081="","",
   IF(OR(P5081 &lt; EDA_Outlier_Analysis!$F$7, P5081 &gt; EDA_Outlier_Analysis!$F$8),
      "Outlier",
      "Normal"))</f>
        <v/>
      </c>
      <c r="S5081" t="str">
        <f>IF(N5081="","",
   IF(OR(N5081 &lt;EDA_Outlier_Analysis!$I$10, N5081 &gt; EDA_Outlier_Analysis!$I$11),
      "Outlier",
      "Normal"))</f>
        <v>Normal</v>
      </c>
    </row>
    <row r="5082" spans="1:19">
      <c r="A5082" t="s">
        <v>11133</v>
      </c>
      <c r="B5082" s="4">
        <v>44741</v>
      </c>
      <c r="C5082" s="2">
        <v>229651.31</v>
      </c>
      <c r="D5082" t="s">
        <v>849</v>
      </c>
      <c r="E5082" t="s">
        <v>868</v>
      </c>
      <c r="F5082" t="s">
        <v>9</v>
      </c>
      <c r="G5082" t="s">
        <v>34</v>
      </c>
      <c r="H5082" t="s">
        <v>309</v>
      </c>
      <c r="J5082" t="s">
        <v>11134</v>
      </c>
      <c r="K5082" t="str">
        <f>IF(COUNTIF(Customers!A:A, H5082)&gt;0, "Valid", "Invalid")</f>
        <v>Valid</v>
      </c>
      <c r="L5082" t="str">
        <f t="shared" si="395"/>
        <v>6</v>
      </c>
      <c r="M5082" t="str">
        <f t="shared" si="396"/>
        <v>2022</v>
      </c>
      <c r="N5082">
        <f t="shared" si="397"/>
        <v>229651.31</v>
      </c>
      <c r="O5082">
        <f t="shared" si="398"/>
        <v>229651.31</v>
      </c>
      <c r="P5082" t="str">
        <f t="shared" si="399"/>
        <v/>
      </c>
      <c r="Q5082" s="48" t="str">
        <f>IF(O5082="","",
   IF(OR(O5082&lt;EDA_Outlier_Analysis!$C$10, O5082&gt;EDA_Outlier_Analysis!$C$11),
      "Outlier",
      "Normal"))</f>
        <v>Normal</v>
      </c>
      <c r="R5082" t="str">
        <f>IF(P5082="","",
   IF(OR(P5082 &lt; EDA_Outlier_Analysis!$F$7, P5082 &gt; EDA_Outlier_Analysis!$F$8),
      "Outlier",
      "Normal"))</f>
        <v/>
      </c>
      <c r="S5082" t="str">
        <f>IF(N5082="","",
   IF(OR(N5082 &lt;EDA_Outlier_Analysis!$I$10, N5082 &gt; EDA_Outlier_Analysis!$I$11),
      "Outlier",
      "Normal"))</f>
        <v>Normal</v>
      </c>
    </row>
    <row r="5083" spans="1:19">
      <c r="A5083" t="s">
        <v>11135</v>
      </c>
      <c r="B5083" s="4">
        <v>44968</v>
      </c>
      <c r="C5083" s="2">
        <v>21555.62</v>
      </c>
      <c r="D5083" t="s">
        <v>1345</v>
      </c>
      <c r="E5083" t="s">
        <v>1345</v>
      </c>
      <c r="F5083" t="s">
        <v>11</v>
      </c>
      <c r="G5083" t="s">
        <v>24</v>
      </c>
      <c r="J5083" t="s">
        <v>11136</v>
      </c>
      <c r="K5083" t="str">
        <f>IF(COUNTIF(Customers!A:A, H5083)&gt;0, "Valid", "Invalid")</f>
        <v>Invalid</v>
      </c>
      <c r="L5083" t="str">
        <f t="shared" si="395"/>
        <v>2</v>
      </c>
      <c r="M5083" t="str">
        <f t="shared" si="396"/>
        <v>2023</v>
      </c>
      <c r="N5083">
        <f t="shared" si="397"/>
        <v>-21555.62</v>
      </c>
      <c r="O5083" t="str">
        <f t="shared" si="398"/>
        <v/>
      </c>
      <c r="P5083" t="str">
        <f t="shared" si="399"/>
        <v/>
      </c>
      <c r="Q5083" s="48" t="str">
        <f>IF(O5083="","",
   IF(OR(O5083&lt;EDA_Outlier_Analysis!$C$10, O5083&gt;EDA_Outlier_Analysis!$C$11),
      "Outlier",
      "Normal"))</f>
        <v/>
      </c>
      <c r="R5083" t="str">
        <f>IF(P5083="","",
   IF(OR(P5083 &lt; EDA_Outlier_Analysis!$F$7, P5083 &gt; EDA_Outlier_Analysis!$F$8),
      "Outlier",
      "Normal"))</f>
        <v/>
      </c>
      <c r="S5083" t="str">
        <f>IF(N5083="","",
   IF(OR(N5083 &lt;EDA_Outlier_Analysis!$I$10, N5083 &gt; EDA_Outlier_Analysis!$I$11),
      "Outlier",
      "Normal"))</f>
        <v>Normal</v>
      </c>
    </row>
    <row r="5084" spans="1:19">
      <c r="A5084" t="s">
        <v>11137</v>
      </c>
      <c r="B5084" s="4">
        <v>45090</v>
      </c>
      <c r="C5084" s="2">
        <v>-28188.52</v>
      </c>
      <c r="D5084" t="s">
        <v>840</v>
      </c>
      <c r="E5084" t="s">
        <v>856</v>
      </c>
      <c r="F5084" t="s">
        <v>9</v>
      </c>
      <c r="G5084" t="s">
        <v>31</v>
      </c>
      <c r="I5084" t="s">
        <v>1109</v>
      </c>
      <c r="J5084" t="s">
        <v>11138</v>
      </c>
      <c r="K5084" t="str">
        <f>IF(COUNTIF(Customers!A:A, H5084)&gt;0, "Valid", "Invalid")</f>
        <v>Invalid</v>
      </c>
      <c r="L5084" t="str">
        <f t="shared" si="395"/>
        <v>6</v>
      </c>
      <c r="M5084" t="str">
        <f t="shared" si="396"/>
        <v>2023</v>
      </c>
      <c r="N5084">
        <f t="shared" si="397"/>
        <v>-28188.52</v>
      </c>
      <c r="O5084" t="str">
        <f t="shared" si="398"/>
        <v/>
      </c>
      <c r="P5084">
        <f t="shared" si="399"/>
        <v>28188.52</v>
      </c>
      <c r="Q5084" s="48" t="str">
        <f>IF(O5084="","",
   IF(OR(O5084&lt;EDA_Outlier_Analysis!$C$10, O5084&gt;EDA_Outlier_Analysis!$C$11),
      "Outlier",
      "Normal"))</f>
        <v/>
      </c>
      <c r="R5084" t="str">
        <f>IF(P5084="","",
   IF(OR(P5084 &lt; EDA_Outlier_Analysis!$F$7, P5084 &gt; EDA_Outlier_Analysis!$F$8),
      "Outlier",
      "Normal"))</f>
        <v>Normal</v>
      </c>
      <c r="S5084" t="str">
        <f>IF(N5084="","",
   IF(OR(N5084 &lt;EDA_Outlier_Analysis!$I$10, N5084 &gt; EDA_Outlier_Analysis!$I$11),
      "Outlier",
      "Normal"))</f>
        <v>Normal</v>
      </c>
    </row>
    <row r="5085" spans="1:19">
      <c r="A5085" t="s">
        <v>11139</v>
      </c>
      <c r="B5085" s="4">
        <v>44861</v>
      </c>
      <c r="C5085" s="2">
        <v>-45694.1</v>
      </c>
      <c r="D5085" t="s">
        <v>840</v>
      </c>
      <c r="E5085" t="s">
        <v>878</v>
      </c>
      <c r="F5085" t="s">
        <v>10</v>
      </c>
      <c r="G5085" t="s">
        <v>34</v>
      </c>
      <c r="I5085" t="s">
        <v>1580</v>
      </c>
      <c r="J5085" t="s">
        <v>11140</v>
      </c>
      <c r="K5085" t="str">
        <f>IF(COUNTIF(Customers!A:A, H5085)&gt;0, "Valid", "Invalid")</f>
        <v>Invalid</v>
      </c>
      <c r="L5085" t="str">
        <f t="shared" si="395"/>
        <v>10</v>
      </c>
      <c r="M5085" t="str">
        <f t="shared" si="396"/>
        <v>2022</v>
      </c>
      <c r="N5085">
        <f t="shared" si="397"/>
        <v>-45694.1</v>
      </c>
      <c r="O5085" t="str">
        <f t="shared" si="398"/>
        <v/>
      </c>
      <c r="P5085">
        <f t="shared" si="399"/>
        <v>45694.1</v>
      </c>
      <c r="Q5085" s="48" t="str">
        <f>IF(O5085="","",
   IF(OR(O5085&lt;EDA_Outlier_Analysis!$C$10, O5085&gt;EDA_Outlier_Analysis!$C$11),
      "Outlier",
      "Normal"))</f>
        <v/>
      </c>
      <c r="R5085" t="str">
        <f>IF(P5085="","",
   IF(OR(P5085 &lt; EDA_Outlier_Analysis!$F$7, P5085 &gt; EDA_Outlier_Analysis!$F$8),
      "Outlier",
      "Normal"))</f>
        <v>Normal</v>
      </c>
      <c r="S5085" t="str">
        <f>IF(N5085="","",
   IF(OR(N5085 &lt;EDA_Outlier_Analysis!$I$10, N5085 &gt; EDA_Outlier_Analysis!$I$11),
      "Outlier",
      "Normal"))</f>
        <v>Normal</v>
      </c>
    </row>
    <row r="5086" spans="1:19">
      <c r="A5086" t="s">
        <v>11141</v>
      </c>
      <c r="B5086" s="4">
        <v>45262</v>
      </c>
      <c r="C5086" s="2">
        <v>253797.56</v>
      </c>
      <c r="D5086" t="s">
        <v>849</v>
      </c>
      <c r="E5086" t="s">
        <v>853</v>
      </c>
      <c r="F5086" t="s">
        <v>11</v>
      </c>
      <c r="G5086" t="s">
        <v>24</v>
      </c>
      <c r="H5086" t="s">
        <v>265</v>
      </c>
      <c r="J5086" t="s">
        <v>11142</v>
      </c>
      <c r="K5086" t="str">
        <f>IF(COUNTIF(Customers!A:A, H5086)&gt;0, "Valid", "Invalid")</f>
        <v>Valid</v>
      </c>
      <c r="L5086" t="str">
        <f t="shared" si="395"/>
        <v>12</v>
      </c>
      <c r="M5086" t="str">
        <f t="shared" si="396"/>
        <v>2023</v>
      </c>
      <c r="N5086">
        <f t="shared" si="397"/>
        <v>253797.56</v>
      </c>
      <c r="O5086">
        <f t="shared" si="398"/>
        <v>253797.56</v>
      </c>
      <c r="P5086" t="str">
        <f t="shared" si="399"/>
        <v/>
      </c>
      <c r="Q5086" s="48" t="str">
        <f>IF(O5086="","",
   IF(OR(O5086&lt;EDA_Outlier_Analysis!$C$10, O5086&gt;EDA_Outlier_Analysis!$C$11),
      "Outlier",
      "Normal"))</f>
        <v>Normal</v>
      </c>
      <c r="R5086" t="str">
        <f>IF(P5086="","",
   IF(OR(P5086 &lt; EDA_Outlier_Analysis!$F$7, P5086 &gt; EDA_Outlier_Analysis!$F$8),
      "Outlier",
      "Normal"))</f>
        <v/>
      </c>
      <c r="S5086" t="str">
        <f>IF(N5086="","",
   IF(OR(N5086 &lt;EDA_Outlier_Analysis!$I$10, N5086 &gt; EDA_Outlier_Analysis!$I$11),
      "Outlier",
      "Normal"))</f>
        <v>Normal</v>
      </c>
    </row>
    <row r="5087" spans="1:19">
      <c r="A5087" t="s">
        <v>11143</v>
      </c>
      <c r="B5087" s="4">
        <v>45211</v>
      </c>
      <c r="C5087" s="2">
        <v>251158.46</v>
      </c>
      <c r="D5087" t="s">
        <v>849</v>
      </c>
      <c r="E5087" t="s">
        <v>850</v>
      </c>
      <c r="F5087" t="s">
        <v>10</v>
      </c>
      <c r="G5087" t="s">
        <v>34</v>
      </c>
      <c r="H5087" t="s">
        <v>417</v>
      </c>
      <c r="J5087" t="s">
        <v>11144</v>
      </c>
      <c r="K5087" t="str">
        <f>IF(COUNTIF(Customers!A:A, H5087)&gt;0, "Valid", "Invalid")</f>
        <v>Valid</v>
      </c>
      <c r="L5087" t="str">
        <f t="shared" si="395"/>
        <v>10</v>
      </c>
      <c r="M5087" t="str">
        <f t="shared" si="396"/>
        <v>2023</v>
      </c>
      <c r="N5087">
        <f t="shared" si="397"/>
        <v>251158.46</v>
      </c>
      <c r="O5087">
        <f t="shared" si="398"/>
        <v>251158.46</v>
      </c>
      <c r="P5087" t="str">
        <f t="shared" si="399"/>
        <v/>
      </c>
      <c r="Q5087" s="48" t="str">
        <f>IF(O5087="","",
   IF(OR(O5087&lt;EDA_Outlier_Analysis!$C$10, O5087&gt;EDA_Outlier_Analysis!$C$11),
      "Outlier",
      "Normal"))</f>
        <v>Normal</v>
      </c>
      <c r="R5087" t="str">
        <f>IF(P5087="","",
   IF(OR(P5087 &lt; EDA_Outlier_Analysis!$F$7, P5087 &gt; EDA_Outlier_Analysis!$F$8),
      "Outlier",
      "Normal"))</f>
        <v/>
      </c>
      <c r="S5087" t="str">
        <f>IF(N5087="","",
   IF(OR(N5087 &lt;EDA_Outlier_Analysis!$I$10, N5087 &gt; EDA_Outlier_Analysis!$I$11),
      "Outlier",
      "Normal"))</f>
        <v>Normal</v>
      </c>
    </row>
    <row r="5088" spans="1:19">
      <c r="A5088" t="s">
        <v>11145</v>
      </c>
      <c r="B5088" s="4">
        <v>45001</v>
      </c>
      <c r="C5088" s="2">
        <v>-69468.25</v>
      </c>
      <c r="D5088" t="s">
        <v>840</v>
      </c>
      <c r="E5088" t="s">
        <v>841</v>
      </c>
      <c r="F5088" t="s">
        <v>9</v>
      </c>
      <c r="G5088" t="s">
        <v>34</v>
      </c>
      <c r="I5088" t="s">
        <v>842</v>
      </c>
      <c r="J5088" t="s">
        <v>11146</v>
      </c>
      <c r="K5088" t="str">
        <f>IF(COUNTIF(Customers!A:A, H5088)&gt;0, "Valid", "Invalid")</f>
        <v>Invalid</v>
      </c>
      <c r="L5088" t="str">
        <f t="shared" si="395"/>
        <v>3</v>
      </c>
      <c r="M5088" t="str">
        <f t="shared" si="396"/>
        <v>2023</v>
      </c>
      <c r="N5088">
        <f t="shared" si="397"/>
        <v>-69468.25</v>
      </c>
      <c r="O5088" t="str">
        <f t="shared" si="398"/>
        <v/>
      </c>
      <c r="P5088">
        <f t="shared" si="399"/>
        <v>69468.25</v>
      </c>
      <c r="Q5088" s="48" t="str">
        <f>IF(O5088="","",
   IF(OR(O5088&lt;EDA_Outlier_Analysis!$C$10, O5088&gt;EDA_Outlier_Analysis!$C$11),
      "Outlier",
      "Normal"))</f>
        <v/>
      </c>
      <c r="R5088" t="str">
        <f>IF(P5088="","",
   IF(OR(P5088 &lt; EDA_Outlier_Analysis!$F$7, P5088 &gt; EDA_Outlier_Analysis!$F$8),
      "Outlier",
      "Normal"))</f>
        <v>Outlier</v>
      </c>
      <c r="S5088" t="str">
        <f>IF(N5088="","",
   IF(OR(N5088 &lt;EDA_Outlier_Analysis!$I$10, N5088 &gt; EDA_Outlier_Analysis!$I$11),
      "Outlier",
      "Normal"))</f>
        <v>Normal</v>
      </c>
    </row>
    <row r="5089" spans="1:19">
      <c r="A5089" t="s">
        <v>11147</v>
      </c>
      <c r="B5089" s="4">
        <v>45004</v>
      </c>
      <c r="C5089" s="2">
        <v>107416.81</v>
      </c>
      <c r="D5089" t="s">
        <v>849</v>
      </c>
      <c r="E5089" t="s">
        <v>853</v>
      </c>
      <c r="F5089" t="s">
        <v>9</v>
      </c>
      <c r="G5089" t="s">
        <v>34</v>
      </c>
      <c r="H5089" t="s">
        <v>115</v>
      </c>
      <c r="J5089" t="s">
        <v>11148</v>
      </c>
      <c r="K5089" t="str">
        <f>IF(COUNTIF(Customers!A:A, H5089)&gt;0, "Valid", "Invalid")</f>
        <v>Valid</v>
      </c>
      <c r="L5089" t="str">
        <f t="shared" si="395"/>
        <v>3</v>
      </c>
      <c r="M5089" t="str">
        <f t="shared" si="396"/>
        <v>2023</v>
      </c>
      <c r="N5089">
        <f t="shared" si="397"/>
        <v>107416.81</v>
      </c>
      <c r="O5089">
        <f t="shared" si="398"/>
        <v>107416.81</v>
      </c>
      <c r="P5089" t="str">
        <f t="shared" si="399"/>
        <v/>
      </c>
      <c r="Q5089" s="48" t="str">
        <f>IF(O5089="","",
   IF(OR(O5089&lt;EDA_Outlier_Analysis!$C$10, O5089&gt;EDA_Outlier_Analysis!$C$11),
      "Outlier",
      "Normal"))</f>
        <v>Normal</v>
      </c>
      <c r="R5089" t="str">
        <f>IF(P5089="","",
   IF(OR(P5089 &lt; EDA_Outlier_Analysis!$F$7, P5089 &gt; EDA_Outlier_Analysis!$F$8),
      "Outlier",
      "Normal"))</f>
        <v/>
      </c>
      <c r="S5089" t="str">
        <f>IF(N5089="","",
   IF(OR(N5089 &lt;EDA_Outlier_Analysis!$I$10, N5089 &gt; EDA_Outlier_Analysis!$I$11),
      "Outlier",
      "Normal"))</f>
        <v>Normal</v>
      </c>
    </row>
    <row r="5090" spans="1:19">
      <c r="A5090" t="s">
        <v>11149</v>
      </c>
      <c r="B5090" s="4">
        <v>45136</v>
      </c>
      <c r="C5090" s="2">
        <v>-59773.68</v>
      </c>
      <c r="D5090" t="s">
        <v>840</v>
      </c>
      <c r="E5090" t="s">
        <v>905</v>
      </c>
      <c r="F5090" t="s">
        <v>11</v>
      </c>
      <c r="G5090" t="s">
        <v>20</v>
      </c>
      <c r="I5090" t="s">
        <v>1141</v>
      </c>
      <c r="J5090" t="s">
        <v>11150</v>
      </c>
      <c r="K5090" t="str">
        <f>IF(COUNTIF(Customers!A:A, H5090)&gt;0, "Valid", "Invalid")</f>
        <v>Invalid</v>
      </c>
      <c r="L5090" t="str">
        <f t="shared" si="395"/>
        <v>7</v>
      </c>
      <c r="M5090" t="str">
        <f t="shared" si="396"/>
        <v>2023</v>
      </c>
      <c r="N5090">
        <f t="shared" si="397"/>
        <v>-59773.68</v>
      </c>
      <c r="O5090" t="str">
        <f t="shared" si="398"/>
        <v/>
      </c>
      <c r="P5090">
        <f t="shared" si="399"/>
        <v>59773.68</v>
      </c>
      <c r="Q5090" s="48" t="str">
        <f>IF(O5090="","",
   IF(OR(O5090&lt;EDA_Outlier_Analysis!$C$10, O5090&gt;EDA_Outlier_Analysis!$C$11),
      "Outlier",
      "Normal"))</f>
        <v/>
      </c>
      <c r="R5090" t="str">
        <f>IF(P5090="","",
   IF(OR(P5090 &lt; EDA_Outlier_Analysis!$F$7, P5090 &gt; EDA_Outlier_Analysis!$F$8),
      "Outlier",
      "Normal"))</f>
        <v>Outlier</v>
      </c>
      <c r="S5090" t="str">
        <f>IF(N5090="","",
   IF(OR(N5090 &lt;EDA_Outlier_Analysis!$I$10, N5090 &gt; EDA_Outlier_Analysis!$I$11),
      "Outlier",
      "Normal"))</f>
        <v>Normal</v>
      </c>
    </row>
    <row r="5091" spans="1:19">
      <c r="A5091" t="s">
        <v>11151</v>
      </c>
      <c r="B5091" s="4">
        <v>45270</v>
      </c>
      <c r="C5091" s="2">
        <v>197509.28</v>
      </c>
      <c r="D5091" t="s">
        <v>849</v>
      </c>
      <c r="E5091" t="s">
        <v>868</v>
      </c>
      <c r="F5091" t="s">
        <v>11</v>
      </c>
      <c r="G5091" t="s">
        <v>24</v>
      </c>
      <c r="H5091" t="s">
        <v>297</v>
      </c>
      <c r="J5091" t="s">
        <v>11152</v>
      </c>
      <c r="K5091" t="str">
        <f>IF(COUNTIF(Customers!A:A, H5091)&gt;0, "Valid", "Invalid")</f>
        <v>Valid</v>
      </c>
      <c r="L5091" t="str">
        <f t="shared" si="395"/>
        <v>12</v>
      </c>
      <c r="M5091" t="str">
        <f t="shared" si="396"/>
        <v>2023</v>
      </c>
      <c r="N5091">
        <f t="shared" si="397"/>
        <v>197509.28</v>
      </c>
      <c r="O5091">
        <f t="shared" si="398"/>
        <v>197509.28</v>
      </c>
      <c r="P5091" t="str">
        <f t="shared" si="399"/>
        <v/>
      </c>
      <c r="Q5091" s="48" t="str">
        <f>IF(O5091="","",
   IF(OR(O5091&lt;EDA_Outlier_Analysis!$C$10, O5091&gt;EDA_Outlier_Analysis!$C$11),
      "Outlier",
      "Normal"))</f>
        <v>Normal</v>
      </c>
      <c r="R5091" t="str">
        <f>IF(P5091="","",
   IF(OR(P5091 &lt; EDA_Outlier_Analysis!$F$7, P5091 &gt; EDA_Outlier_Analysis!$F$8),
      "Outlier",
      "Normal"))</f>
        <v/>
      </c>
      <c r="S5091" t="str">
        <f>IF(N5091="","",
   IF(OR(N5091 &lt;EDA_Outlier_Analysis!$I$10, N5091 &gt; EDA_Outlier_Analysis!$I$11),
      "Outlier",
      "Normal"))</f>
        <v>Normal</v>
      </c>
    </row>
    <row r="5092" spans="1:19">
      <c r="A5092" t="s">
        <v>11153</v>
      </c>
      <c r="B5092" s="4">
        <v>44662</v>
      </c>
      <c r="C5092" s="2">
        <v>-25516.18</v>
      </c>
      <c r="D5092" t="s">
        <v>840</v>
      </c>
      <c r="E5092" t="s">
        <v>845</v>
      </c>
      <c r="F5092" t="s">
        <v>10</v>
      </c>
      <c r="G5092" t="s">
        <v>34</v>
      </c>
      <c r="I5092" t="s">
        <v>879</v>
      </c>
      <c r="J5092" t="s">
        <v>11154</v>
      </c>
      <c r="K5092" t="str">
        <f>IF(COUNTIF(Customers!A:A, H5092)&gt;0, "Valid", "Invalid")</f>
        <v>Invalid</v>
      </c>
      <c r="L5092" t="str">
        <f t="shared" si="395"/>
        <v>4</v>
      </c>
      <c r="M5092" t="str">
        <f t="shared" si="396"/>
        <v>2022</v>
      </c>
      <c r="N5092">
        <f t="shared" si="397"/>
        <v>-25516.18</v>
      </c>
      <c r="O5092" t="str">
        <f t="shared" si="398"/>
        <v/>
      </c>
      <c r="P5092">
        <f t="shared" si="399"/>
        <v>25516.18</v>
      </c>
      <c r="Q5092" s="48" t="str">
        <f>IF(O5092="","",
   IF(OR(O5092&lt;EDA_Outlier_Analysis!$C$10, O5092&gt;EDA_Outlier_Analysis!$C$11),
      "Outlier",
      "Normal"))</f>
        <v/>
      </c>
      <c r="R5092" t="str">
        <f>IF(P5092="","",
   IF(OR(P5092 &lt; EDA_Outlier_Analysis!$F$7, P5092 &gt; EDA_Outlier_Analysis!$F$8),
      "Outlier",
      "Normal"))</f>
        <v>Outlier</v>
      </c>
      <c r="S5092" t="str">
        <f>IF(N5092="","",
   IF(OR(N5092 &lt;EDA_Outlier_Analysis!$I$10, N5092 &gt; EDA_Outlier_Analysis!$I$11),
      "Outlier",
      "Normal"))</f>
        <v>Normal</v>
      </c>
    </row>
    <row r="5093" spans="1:19">
      <c r="A5093" t="s">
        <v>11155</v>
      </c>
      <c r="B5093" s="4">
        <v>44639</v>
      </c>
      <c r="C5093" s="2">
        <v>149162.73000000001</v>
      </c>
      <c r="D5093" t="s">
        <v>849</v>
      </c>
      <c r="E5093" t="s">
        <v>850</v>
      </c>
      <c r="F5093" t="s">
        <v>11</v>
      </c>
      <c r="G5093" t="s">
        <v>20</v>
      </c>
      <c r="H5093" t="s">
        <v>185</v>
      </c>
      <c r="J5093" t="s">
        <v>11156</v>
      </c>
      <c r="K5093" t="str">
        <f>IF(COUNTIF(Customers!A:A, H5093)&gt;0, "Valid", "Invalid")</f>
        <v>Valid</v>
      </c>
      <c r="L5093" t="str">
        <f t="shared" si="395"/>
        <v>3</v>
      </c>
      <c r="M5093" t="str">
        <f t="shared" si="396"/>
        <v>2022</v>
      </c>
      <c r="N5093">
        <f t="shared" si="397"/>
        <v>149162.73000000001</v>
      </c>
      <c r="O5093">
        <f t="shared" si="398"/>
        <v>149162.73000000001</v>
      </c>
      <c r="P5093" t="str">
        <f t="shared" si="399"/>
        <v/>
      </c>
      <c r="Q5093" s="48" t="str">
        <f>IF(O5093="","",
   IF(OR(O5093&lt;EDA_Outlier_Analysis!$C$10, O5093&gt;EDA_Outlier_Analysis!$C$11),
      "Outlier",
      "Normal"))</f>
        <v>Normal</v>
      </c>
      <c r="R5093" t="str">
        <f>IF(P5093="","",
   IF(OR(P5093 &lt; EDA_Outlier_Analysis!$F$7, P5093 &gt; EDA_Outlier_Analysis!$F$8),
      "Outlier",
      "Normal"))</f>
        <v/>
      </c>
      <c r="S5093" t="str">
        <f>IF(N5093="","",
   IF(OR(N5093 &lt;EDA_Outlier_Analysis!$I$10, N5093 &gt; EDA_Outlier_Analysis!$I$11),
      "Outlier",
      "Normal"))</f>
        <v>Normal</v>
      </c>
    </row>
    <row r="5094" spans="1:19">
      <c r="A5094" t="s">
        <v>11157</v>
      </c>
      <c r="B5094" s="4">
        <v>44679</v>
      </c>
      <c r="C5094" s="2">
        <v>-44766.63</v>
      </c>
      <c r="D5094" t="s">
        <v>840</v>
      </c>
      <c r="E5094" t="s">
        <v>864</v>
      </c>
      <c r="F5094" t="s">
        <v>10</v>
      </c>
      <c r="G5094" t="s">
        <v>31</v>
      </c>
      <c r="I5094" t="s">
        <v>857</v>
      </c>
      <c r="J5094" t="s">
        <v>11158</v>
      </c>
      <c r="K5094" t="str">
        <f>IF(COUNTIF(Customers!A:A, H5094)&gt;0, "Valid", "Invalid")</f>
        <v>Invalid</v>
      </c>
      <c r="L5094" t="str">
        <f t="shared" si="395"/>
        <v>4</v>
      </c>
      <c r="M5094" t="str">
        <f t="shared" si="396"/>
        <v>2022</v>
      </c>
      <c r="N5094">
        <f t="shared" si="397"/>
        <v>-44766.63</v>
      </c>
      <c r="O5094" t="str">
        <f t="shared" si="398"/>
        <v/>
      </c>
      <c r="P5094">
        <f t="shared" si="399"/>
        <v>44766.63</v>
      </c>
      <c r="Q5094" s="48" t="str">
        <f>IF(O5094="","",
   IF(OR(O5094&lt;EDA_Outlier_Analysis!$C$10, O5094&gt;EDA_Outlier_Analysis!$C$11),
      "Outlier",
      "Normal"))</f>
        <v/>
      </c>
      <c r="R5094" t="str">
        <f>IF(P5094="","",
   IF(OR(P5094 &lt; EDA_Outlier_Analysis!$F$7, P5094 &gt; EDA_Outlier_Analysis!$F$8),
      "Outlier",
      "Normal"))</f>
        <v>Normal</v>
      </c>
      <c r="S5094" t="str">
        <f>IF(N5094="","",
   IF(OR(N5094 &lt;EDA_Outlier_Analysis!$I$10, N5094 &gt; EDA_Outlier_Analysis!$I$11),
      "Outlier",
      "Normal"))</f>
        <v>Normal</v>
      </c>
    </row>
    <row r="5095" spans="1:19">
      <c r="A5095" t="s">
        <v>11159</v>
      </c>
      <c r="B5095" s="4">
        <v>44989</v>
      </c>
      <c r="C5095" s="2">
        <v>244932.65</v>
      </c>
      <c r="D5095" t="s">
        <v>849</v>
      </c>
      <c r="E5095" t="s">
        <v>850</v>
      </c>
      <c r="F5095" t="s">
        <v>10</v>
      </c>
      <c r="G5095" t="s">
        <v>34</v>
      </c>
      <c r="H5095" t="s">
        <v>27</v>
      </c>
      <c r="J5095" t="s">
        <v>11160</v>
      </c>
      <c r="K5095" t="str">
        <f>IF(COUNTIF(Customers!A:A, H5095)&gt;0, "Valid", "Invalid")</f>
        <v>Valid</v>
      </c>
      <c r="L5095" t="str">
        <f t="shared" si="395"/>
        <v>3</v>
      </c>
      <c r="M5095" t="str">
        <f t="shared" si="396"/>
        <v>2023</v>
      </c>
      <c r="N5095">
        <f t="shared" si="397"/>
        <v>244932.65</v>
      </c>
      <c r="O5095">
        <f t="shared" si="398"/>
        <v>244932.65</v>
      </c>
      <c r="P5095" t="str">
        <f t="shared" si="399"/>
        <v/>
      </c>
      <c r="Q5095" s="48" t="str">
        <f>IF(O5095="","",
   IF(OR(O5095&lt;EDA_Outlier_Analysis!$C$10, O5095&gt;EDA_Outlier_Analysis!$C$11),
      "Outlier",
      "Normal"))</f>
        <v>Normal</v>
      </c>
      <c r="R5095" t="str">
        <f>IF(P5095="","",
   IF(OR(P5095 &lt; EDA_Outlier_Analysis!$F$7, P5095 &gt; EDA_Outlier_Analysis!$F$8),
      "Outlier",
      "Normal"))</f>
        <v/>
      </c>
      <c r="S5095" t="str">
        <f>IF(N5095="","",
   IF(OR(N5095 &lt;EDA_Outlier_Analysis!$I$10, N5095 &gt; EDA_Outlier_Analysis!$I$11),
      "Outlier",
      "Normal"))</f>
        <v>Normal</v>
      </c>
    </row>
    <row r="5096" spans="1:19">
      <c r="A5096" t="s">
        <v>11161</v>
      </c>
      <c r="B5096" s="4">
        <v>45008</v>
      </c>
      <c r="C5096" s="2">
        <v>130472.88</v>
      </c>
      <c r="D5096" t="s">
        <v>849</v>
      </c>
      <c r="E5096" t="s">
        <v>850</v>
      </c>
      <c r="F5096" t="s">
        <v>9</v>
      </c>
      <c r="G5096" t="s">
        <v>20</v>
      </c>
      <c r="H5096" t="s">
        <v>719</v>
      </c>
      <c r="J5096" t="s">
        <v>11162</v>
      </c>
      <c r="K5096" t="str">
        <f>IF(COUNTIF(Customers!A:A, H5096)&gt;0, "Valid", "Invalid")</f>
        <v>Valid</v>
      </c>
      <c r="L5096" t="str">
        <f t="shared" si="395"/>
        <v>3</v>
      </c>
      <c r="M5096" t="str">
        <f t="shared" si="396"/>
        <v>2023</v>
      </c>
      <c r="N5096">
        <f t="shared" si="397"/>
        <v>130472.88</v>
      </c>
      <c r="O5096">
        <f t="shared" si="398"/>
        <v>130472.88</v>
      </c>
      <c r="P5096" t="str">
        <f t="shared" si="399"/>
        <v/>
      </c>
      <c r="Q5096" s="48" t="str">
        <f>IF(O5096="","",
   IF(OR(O5096&lt;EDA_Outlier_Analysis!$C$10, O5096&gt;EDA_Outlier_Analysis!$C$11),
      "Outlier",
      "Normal"))</f>
        <v>Normal</v>
      </c>
      <c r="R5096" t="str">
        <f>IF(P5096="","",
   IF(OR(P5096 &lt; EDA_Outlier_Analysis!$F$7, P5096 &gt; EDA_Outlier_Analysis!$F$8),
      "Outlier",
      "Normal"))</f>
        <v/>
      </c>
      <c r="S5096" t="str">
        <f>IF(N5096="","",
   IF(OR(N5096 &lt;EDA_Outlier_Analysis!$I$10, N5096 &gt; EDA_Outlier_Analysis!$I$11),
      "Outlier",
      "Normal"))</f>
        <v>Normal</v>
      </c>
    </row>
    <row r="5097" spans="1:19">
      <c r="A5097" t="s">
        <v>11163</v>
      </c>
      <c r="B5097" s="4">
        <v>44579</v>
      </c>
      <c r="C5097" s="2">
        <v>-42749.67</v>
      </c>
      <c r="D5097" t="s">
        <v>840</v>
      </c>
      <c r="E5097" t="s">
        <v>841</v>
      </c>
      <c r="F5097" t="s">
        <v>9</v>
      </c>
      <c r="G5097" t="s">
        <v>31</v>
      </c>
      <c r="I5097" t="s">
        <v>957</v>
      </c>
      <c r="J5097" t="s">
        <v>11164</v>
      </c>
      <c r="K5097" t="str">
        <f>IF(COUNTIF(Customers!A:A, H5097)&gt;0, "Valid", "Invalid")</f>
        <v>Invalid</v>
      </c>
      <c r="L5097" t="str">
        <f t="shared" si="395"/>
        <v>1</v>
      </c>
      <c r="M5097" t="str">
        <f t="shared" si="396"/>
        <v>2022</v>
      </c>
      <c r="N5097">
        <f t="shared" si="397"/>
        <v>-42749.67</v>
      </c>
      <c r="O5097" t="str">
        <f t="shared" si="398"/>
        <v/>
      </c>
      <c r="P5097">
        <f t="shared" si="399"/>
        <v>42749.67</v>
      </c>
      <c r="Q5097" s="48" t="str">
        <f>IF(O5097="","",
   IF(OR(O5097&lt;EDA_Outlier_Analysis!$C$10, O5097&gt;EDA_Outlier_Analysis!$C$11),
      "Outlier",
      "Normal"))</f>
        <v/>
      </c>
      <c r="R5097" t="str">
        <f>IF(P5097="","",
   IF(OR(P5097 &lt; EDA_Outlier_Analysis!$F$7, P5097 &gt; EDA_Outlier_Analysis!$F$8),
      "Outlier",
      "Normal"))</f>
        <v>Normal</v>
      </c>
      <c r="S5097" t="str">
        <f>IF(N5097="","",
   IF(OR(N5097 &lt;EDA_Outlier_Analysis!$I$10, N5097 &gt; EDA_Outlier_Analysis!$I$11),
      "Outlier",
      "Normal"))</f>
        <v>Normal</v>
      </c>
    </row>
    <row r="5098" spans="1:19">
      <c r="A5098" t="s">
        <v>11165</v>
      </c>
      <c r="B5098" s="4">
        <v>44864</v>
      </c>
      <c r="C5098" s="2">
        <v>34373.43</v>
      </c>
      <c r="D5098" t="s">
        <v>1345</v>
      </c>
      <c r="E5098" t="s">
        <v>1345</v>
      </c>
      <c r="F5098" t="s">
        <v>9</v>
      </c>
      <c r="G5098" t="s">
        <v>34</v>
      </c>
      <c r="J5098" t="s">
        <v>11166</v>
      </c>
      <c r="K5098" t="str">
        <f>IF(COUNTIF(Customers!A:A, H5098)&gt;0, "Valid", "Invalid")</f>
        <v>Invalid</v>
      </c>
      <c r="L5098" t="str">
        <f t="shared" si="395"/>
        <v>10</v>
      </c>
      <c r="M5098" t="str">
        <f t="shared" si="396"/>
        <v>2022</v>
      </c>
      <c r="N5098">
        <f t="shared" si="397"/>
        <v>-34373.43</v>
      </c>
      <c r="O5098" t="str">
        <f t="shared" si="398"/>
        <v/>
      </c>
      <c r="P5098" t="str">
        <f t="shared" si="399"/>
        <v/>
      </c>
      <c r="Q5098" s="48" t="str">
        <f>IF(O5098="","",
   IF(OR(O5098&lt;EDA_Outlier_Analysis!$C$10, O5098&gt;EDA_Outlier_Analysis!$C$11),
      "Outlier",
      "Normal"))</f>
        <v/>
      </c>
      <c r="R5098" t="str">
        <f>IF(P5098="","",
   IF(OR(P5098 &lt; EDA_Outlier_Analysis!$F$7, P5098 &gt; EDA_Outlier_Analysis!$F$8),
      "Outlier",
      "Normal"))</f>
        <v/>
      </c>
      <c r="S5098" t="str">
        <f>IF(N5098="","",
   IF(OR(N5098 &lt;EDA_Outlier_Analysis!$I$10, N5098 &gt; EDA_Outlier_Analysis!$I$11),
      "Outlier",
      "Normal"))</f>
        <v>Normal</v>
      </c>
    </row>
    <row r="5099" spans="1:19">
      <c r="A5099" t="s">
        <v>11167</v>
      </c>
      <c r="B5099" s="4">
        <v>45285</v>
      </c>
      <c r="C5099" s="2">
        <v>241338.92</v>
      </c>
      <c r="D5099" t="s">
        <v>849</v>
      </c>
      <c r="E5099" t="s">
        <v>853</v>
      </c>
      <c r="F5099" t="s">
        <v>11</v>
      </c>
      <c r="G5099" t="s">
        <v>31</v>
      </c>
      <c r="H5099" t="s">
        <v>337</v>
      </c>
      <c r="J5099" t="s">
        <v>11168</v>
      </c>
      <c r="K5099" t="str">
        <f>IF(COUNTIF(Customers!A:A, H5099)&gt;0, "Valid", "Invalid")</f>
        <v>Valid</v>
      </c>
      <c r="L5099" t="str">
        <f t="shared" si="395"/>
        <v>12</v>
      </c>
      <c r="M5099" t="str">
        <f t="shared" si="396"/>
        <v>2023</v>
      </c>
      <c r="N5099">
        <f t="shared" si="397"/>
        <v>241338.92</v>
      </c>
      <c r="O5099">
        <f t="shared" si="398"/>
        <v>241338.92</v>
      </c>
      <c r="P5099" t="str">
        <f t="shared" si="399"/>
        <v/>
      </c>
      <c r="Q5099" s="48" t="str">
        <f>IF(O5099="","",
   IF(OR(O5099&lt;EDA_Outlier_Analysis!$C$10, O5099&gt;EDA_Outlier_Analysis!$C$11),
      "Outlier",
      "Normal"))</f>
        <v>Normal</v>
      </c>
      <c r="R5099" t="str">
        <f>IF(P5099="","",
   IF(OR(P5099 &lt; EDA_Outlier_Analysis!$F$7, P5099 &gt; EDA_Outlier_Analysis!$F$8),
      "Outlier",
      "Normal"))</f>
        <v/>
      </c>
      <c r="S5099" t="str">
        <f>IF(N5099="","",
   IF(OR(N5099 &lt;EDA_Outlier_Analysis!$I$10, N5099 &gt; EDA_Outlier_Analysis!$I$11),
      "Outlier",
      "Normal"))</f>
        <v>Normal</v>
      </c>
    </row>
    <row r="5100" spans="1:19">
      <c r="A5100" t="s">
        <v>11169</v>
      </c>
      <c r="B5100" s="4">
        <v>45272</v>
      </c>
      <c r="C5100" s="2">
        <v>61309.86</v>
      </c>
      <c r="D5100" t="s">
        <v>849</v>
      </c>
      <c r="E5100" t="s">
        <v>853</v>
      </c>
      <c r="F5100" t="s">
        <v>10</v>
      </c>
      <c r="G5100" t="s">
        <v>34</v>
      </c>
      <c r="H5100" t="s">
        <v>99</v>
      </c>
      <c r="J5100" t="s">
        <v>11170</v>
      </c>
      <c r="K5100" t="str">
        <f>IF(COUNTIF(Customers!A:A, H5100)&gt;0, "Valid", "Invalid")</f>
        <v>Valid</v>
      </c>
      <c r="L5100" t="str">
        <f t="shared" si="395"/>
        <v>12</v>
      </c>
      <c r="M5100" t="str">
        <f t="shared" si="396"/>
        <v>2023</v>
      </c>
      <c r="N5100">
        <f t="shared" si="397"/>
        <v>61309.86</v>
      </c>
      <c r="O5100">
        <f t="shared" si="398"/>
        <v>61309.86</v>
      </c>
      <c r="P5100" t="str">
        <f t="shared" si="399"/>
        <v/>
      </c>
      <c r="Q5100" s="48" t="str">
        <f>IF(O5100="","",
   IF(OR(O5100&lt;EDA_Outlier_Analysis!$C$10, O5100&gt;EDA_Outlier_Analysis!$C$11),
      "Outlier",
      "Normal"))</f>
        <v>Normal</v>
      </c>
      <c r="R5100" t="str">
        <f>IF(P5100="","",
   IF(OR(P5100 &lt; EDA_Outlier_Analysis!$F$7, P5100 &gt; EDA_Outlier_Analysis!$F$8),
      "Outlier",
      "Normal"))</f>
        <v/>
      </c>
      <c r="S5100" t="str">
        <f>IF(N5100="","",
   IF(OR(N5100 &lt;EDA_Outlier_Analysis!$I$10, N5100 &gt; EDA_Outlier_Analysis!$I$11),
      "Outlier",
      "Normal"))</f>
        <v>Normal</v>
      </c>
    </row>
    <row r="5101" spans="1:19">
      <c r="A5101" t="s">
        <v>11171</v>
      </c>
      <c r="B5101" s="4">
        <v>44865</v>
      </c>
      <c r="C5101" s="2">
        <v>-49104.3</v>
      </c>
      <c r="D5101" t="s">
        <v>840</v>
      </c>
      <c r="E5101" t="s">
        <v>864</v>
      </c>
      <c r="F5101" t="s">
        <v>9</v>
      </c>
      <c r="G5101" t="s">
        <v>31</v>
      </c>
      <c r="I5101" t="s">
        <v>1217</v>
      </c>
      <c r="J5101" t="s">
        <v>11172</v>
      </c>
      <c r="K5101" t="str">
        <f>IF(COUNTIF(Customers!A:A, H5101)&gt;0, "Valid", "Invalid")</f>
        <v>Invalid</v>
      </c>
      <c r="L5101" t="str">
        <f t="shared" si="395"/>
        <v>10</v>
      </c>
      <c r="M5101" t="str">
        <f t="shared" si="396"/>
        <v>2022</v>
      </c>
      <c r="N5101">
        <f t="shared" si="397"/>
        <v>-49104.3</v>
      </c>
      <c r="O5101" t="str">
        <f t="shared" si="398"/>
        <v/>
      </c>
      <c r="P5101">
        <f t="shared" si="399"/>
        <v>49104.3</v>
      </c>
      <c r="Q5101" s="48" t="str">
        <f>IF(O5101="","",
   IF(OR(O5101&lt;EDA_Outlier_Analysis!$C$10, O5101&gt;EDA_Outlier_Analysis!$C$11),
      "Outlier",
      "Normal"))</f>
        <v/>
      </c>
      <c r="R5101" t="str">
        <f>IF(P5101="","",
   IF(OR(P5101 &lt; EDA_Outlier_Analysis!$F$7, P5101 &gt; EDA_Outlier_Analysis!$F$8),
      "Outlier",
      "Normal"))</f>
        <v>Normal</v>
      </c>
      <c r="S5101" t="str">
        <f>IF(N5101="","",
   IF(OR(N5101 &lt;EDA_Outlier_Analysis!$I$10, N5101 &gt; EDA_Outlier_Analysis!$I$11),
      "Outlier",
      "Normal"))</f>
        <v>Normal</v>
      </c>
    </row>
    <row r="5102" spans="1:19">
      <c r="A5102" t="s">
        <v>11173</v>
      </c>
      <c r="B5102" s="4">
        <v>44721</v>
      </c>
      <c r="C5102" s="2">
        <v>-50246.07</v>
      </c>
      <c r="D5102" t="s">
        <v>840</v>
      </c>
      <c r="E5102" t="s">
        <v>845</v>
      </c>
      <c r="F5102" t="s">
        <v>10</v>
      </c>
      <c r="G5102" t="s">
        <v>34</v>
      </c>
      <c r="I5102" t="s">
        <v>865</v>
      </c>
      <c r="J5102" t="s">
        <v>11174</v>
      </c>
      <c r="K5102" t="str">
        <f>IF(COUNTIF(Customers!A:A, H5102)&gt;0, "Valid", "Invalid")</f>
        <v>Invalid</v>
      </c>
      <c r="L5102" t="str">
        <f t="shared" si="395"/>
        <v>6</v>
      </c>
      <c r="M5102" t="str">
        <f t="shared" si="396"/>
        <v>2022</v>
      </c>
      <c r="N5102">
        <f t="shared" si="397"/>
        <v>-50246.07</v>
      </c>
      <c r="O5102" t="str">
        <f t="shared" si="398"/>
        <v/>
      </c>
      <c r="P5102">
        <f t="shared" si="399"/>
        <v>50246.07</v>
      </c>
      <c r="Q5102" s="48" t="str">
        <f>IF(O5102="","",
   IF(OR(O5102&lt;EDA_Outlier_Analysis!$C$10, O5102&gt;EDA_Outlier_Analysis!$C$11),
      "Outlier",
      "Normal"))</f>
        <v/>
      </c>
      <c r="R5102" t="str">
        <f>IF(P5102="","",
   IF(OR(P5102 &lt; EDA_Outlier_Analysis!$F$7, P5102 &gt; EDA_Outlier_Analysis!$F$8),
      "Outlier",
      "Normal"))</f>
        <v>Normal</v>
      </c>
      <c r="S5102" t="str">
        <f>IF(N5102="","",
   IF(OR(N5102 &lt;EDA_Outlier_Analysis!$I$10, N5102 &gt; EDA_Outlier_Analysis!$I$11),
      "Outlier",
      "Normal"))</f>
        <v>Normal</v>
      </c>
    </row>
    <row r="5103" spans="1:19">
      <c r="A5103" t="s">
        <v>11175</v>
      </c>
      <c r="B5103" s="4">
        <v>45215</v>
      </c>
      <c r="C5103" s="2">
        <v>144666.4</v>
      </c>
      <c r="D5103" t="s">
        <v>849</v>
      </c>
      <c r="E5103" t="s">
        <v>853</v>
      </c>
      <c r="F5103" t="s">
        <v>11</v>
      </c>
      <c r="G5103" t="s">
        <v>20</v>
      </c>
      <c r="H5103" t="s">
        <v>71</v>
      </c>
      <c r="J5103" t="s">
        <v>11176</v>
      </c>
      <c r="K5103" t="str">
        <f>IF(COUNTIF(Customers!A:A, H5103)&gt;0, "Valid", "Invalid")</f>
        <v>Valid</v>
      </c>
      <c r="L5103" t="str">
        <f t="shared" si="395"/>
        <v>10</v>
      </c>
      <c r="M5103" t="str">
        <f t="shared" si="396"/>
        <v>2023</v>
      </c>
      <c r="N5103">
        <f t="shared" si="397"/>
        <v>144666.4</v>
      </c>
      <c r="O5103">
        <f t="shared" si="398"/>
        <v>144666.4</v>
      </c>
      <c r="P5103" t="str">
        <f t="shared" si="399"/>
        <v/>
      </c>
      <c r="Q5103" s="48" t="str">
        <f>IF(O5103="","",
   IF(OR(O5103&lt;EDA_Outlier_Analysis!$C$10, O5103&gt;EDA_Outlier_Analysis!$C$11),
      "Outlier",
      "Normal"))</f>
        <v>Normal</v>
      </c>
      <c r="R5103" t="str">
        <f>IF(P5103="","",
   IF(OR(P5103 &lt; EDA_Outlier_Analysis!$F$7, P5103 &gt; EDA_Outlier_Analysis!$F$8),
      "Outlier",
      "Normal"))</f>
        <v/>
      </c>
      <c r="S5103" t="str">
        <f>IF(N5103="","",
   IF(OR(N5103 &lt;EDA_Outlier_Analysis!$I$10, N5103 &gt; EDA_Outlier_Analysis!$I$11),
      "Outlier",
      "Normal"))</f>
        <v>Normal</v>
      </c>
    </row>
    <row r="5104" spans="1:19">
      <c r="A5104" t="s">
        <v>11177</v>
      </c>
      <c r="B5104" s="4">
        <v>44608</v>
      </c>
      <c r="C5104" s="2">
        <v>106065.55</v>
      </c>
      <c r="D5104" t="s">
        <v>849</v>
      </c>
      <c r="E5104" t="s">
        <v>853</v>
      </c>
      <c r="F5104" t="s">
        <v>10</v>
      </c>
      <c r="G5104" t="s">
        <v>20</v>
      </c>
      <c r="H5104" t="s">
        <v>275</v>
      </c>
      <c r="J5104" t="s">
        <v>11178</v>
      </c>
      <c r="K5104" t="str">
        <f>IF(COUNTIF(Customers!A:A, H5104)&gt;0, "Valid", "Invalid")</f>
        <v>Valid</v>
      </c>
      <c r="L5104" t="str">
        <f t="shared" si="395"/>
        <v>2</v>
      </c>
      <c r="M5104" t="str">
        <f t="shared" si="396"/>
        <v>2022</v>
      </c>
      <c r="N5104">
        <f t="shared" si="397"/>
        <v>106065.55</v>
      </c>
      <c r="O5104">
        <f t="shared" si="398"/>
        <v>106065.55</v>
      </c>
      <c r="P5104" t="str">
        <f t="shared" si="399"/>
        <v/>
      </c>
      <c r="Q5104" s="48" t="str">
        <f>IF(O5104="","",
   IF(OR(O5104&lt;EDA_Outlier_Analysis!$C$10, O5104&gt;EDA_Outlier_Analysis!$C$11),
      "Outlier",
      "Normal"))</f>
        <v>Normal</v>
      </c>
      <c r="R5104" t="str">
        <f>IF(P5104="","",
   IF(OR(P5104 &lt; EDA_Outlier_Analysis!$F$7, P5104 &gt; EDA_Outlier_Analysis!$F$8),
      "Outlier",
      "Normal"))</f>
        <v/>
      </c>
      <c r="S5104" t="str">
        <f>IF(N5104="","",
   IF(OR(N5104 &lt;EDA_Outlier_Analysis!$I$10, N5104 &gt; EDA_Outlier_Analysis!$I$11),
      "Outlier",
      "Normal"))</f>
        <v>Normal</v>
      </c>
    </row>
    <row r="5105" spans="1:19">
      <c r="A5105" t="s">
        <v>11179</v>
      </c>
      <c r="B5105" s="4">
        <v>45245</v>
      </c>
      <c r="C5105" s="2">
        <v>-47522.38</v>
      </c>
      <c r="D5105" t="s">
        <v>840</v>
      </c>
      <c r="E5105" t="s">
        <v>856</v>
      </c>
      <c r="F5105" t="s">
        <v>10</v>
      </c>
      <c r="G5105" t="s">
        <v>20</v>
      </c>
      <c r="I5105" t="s">
        <v>942</v>
      </c>
      <c r="J5105" t="s">
        <v>11180</v>
      </c>
      <c r="K5105" t="str">
        <f>IF(COUNTIF(Customers!A:A, H5105)&gt;0, "Valid", "Invalid")</f>
        <v>Invalid</v>
      </c>
      <c r="L5105" t="str">
        <f t="shared" si="395"/>
        <v>11</v>
      </c>
      <c r="M5105" t="str">
        <f t="shared" si="396"/>
        <v>2023</v>
      </c>
      <c r="N5105">
        <f t="shared" si="397"/>
        <v>-47522.38</v>
      </c>
      <c r="O5105" t="str">
        <f t="shared" si="398"/>
        <v/>
      </c>
      <c r="P5105">
        <f t="shared" si="399"/>
        <v>47522.38</v>
      </c>
      <c r="Q5105" s="48" t="str">
        <f>IF(O5105="","",
   IF(OR(O5105&lt;EDA_Outlier_Analysis!$C$10, O5105&gt;EDA_Outlier_Analysis!$C$11),
      "Outlier",
      "Normal"))</f>
        <v/>
      </c>
      <c r="R5105" t="str">
        <f>IF(P5105="","",
   IF(OR(P5105 &lt; EDA_Outlier_Analysis!$F$7, P5105 &gt; EDA_Outlier_Analysis!$F$8),
      "Outlier",
      "Normal"))</f>
        <v>Normal</v>
      </c>
      <c r="S5105" t="str">
        <f>IF(N5105="","",
   IF(OR(N5105 &lt;EDA_Outlier_Analysis!$I$10, N5105 &gt; EDA_Outlier_Analysis!$I$11),
      "Outlier",
      "Normal"))</f>
        <v>Normal</v>
      </c>
    </row>
    <row r="5106" spans="1:19">
      <c r="A5106" t="s">
        <v>11181</v>
      </c>
      <c r="B5106" s="4">
        <v>44824</v>
      </c>
      <c r="C5106" s="2">
        <v>184006.65</v>
      </c>
      <c r="D5106" t="s">
        <v>849</v>
      </c>
      <c r="E5106" t="s">
        <v>868</v>
      </c>
      <c r="F5106" t="s">
        <v>9</v>
      </c>
      <c r="G5106" t="s">
        <v>24</v>
      </c>
      <c r="H5106" t="s">
        <v>387</v>
      </c>
      <c r="J5106" t="s">
        <v>11182</v>
      </c>
      <c r="K5106" t="str">
        <f>IF(COUNTIF(Customers!A:A, H5106)&gt;0, "Valid", "Invalid")</f>
        <v>Valid</v>
      </c>
      <c r="L5106" t="str">
        <f t="shared" si="395"/>
        <v>9</v>
      </c>
      <c r="M5106" t="str">
        <f t="shared" si="396"/>
        <v>2022</v>
      </c>
      <c r="N5106">
        <f t="shared" si="397"/>
        <v>184006.65</v>
      </c>
      <c r="O5106">
        <f t="shared" si="398"/>
        <v>184006.65</v>
      </c>
      <c r="P5106" t="str">
        <f t="shared" si="399"/>
        <v/>
      </c>
      <c r="Q5106" s="48" t="str">
        <f>IF(O5106="","",
   IF(OR(O5106&lt;EDA_Outlier_Analysis!$C$10, O5106&gt;EDA_Outlier_Analysis!$C$11),
      "Outlier",
      "Normal"))</f>
        <v>Normal</v>
      </c>
      <c r="R5106" t="str">
        <f>IF(P5106="","",
   IF(OR(P5106 &lt; EDA_Outlier_Analysis!$F$7, P5106 &gt; EDA_Outlier_Analysis!$F$8),
      "Outlier",
      "Normal"))</f>
        <v/>
      </c>
      <c r="S5106" t="str">
        <f>IF(N5106="","",
   IF(OR(N5106 &lt;EDA_Outlier_Analysis!$I$10, N5106 &gt; EDA_Outlier_Analysis!$I$11),
      "Outlier",
      "Normal"))</f>
        <v>Normal</v>
      </c>
    </row>
    <row r="5107" spans="1:19">
      <c r="A5107" t="s">
        <v>11183</v>
      </c>
      <c r="B5107" s="4">
        <v>44974</v>
      </c>
      <c r="C5107" s="2">
        <v>-65257.35</v>
      </c>
      <c r="D5107" t="s">
        <v>840</v>
      </c>
      <c r="E5107" t="s">
        <v>856</v>
      </c>
      <c r="F5107" t="s">
        <v>10</v>
      </c>
      <c r="G5107" t="s">
        <v>24</v>
      </c>
      <c r="I5107" t="s">
        <v>1117</v>
      </c>
      <c r="J5107" t="s">
        <v>11184</v>
      </c>
      <c r="K5107" t="str">
        <f>IF(COUNTIF(Customers!A:A, H5107)&gt;0, "Valid", "Invalid")</f>
        <v>Invalid</v>
      </c>
      <c r="L5107" t="str">
        <f t="shared" si="395"/>
        <v>2</v>
      </c>
      <c r="M5107" t="str">
        <f t="shared" si="396"/>
        <v>2023</v>
      </c>
      <c r="N5107">
        <f t="shared" si="397"/>
        <v>-65257.35</v>
      </c>
      <c r="O5107" t="str">
        <f t="shared" si="398"/>
        <v/>
      </c>
      <c r="P5107">
        <f t="shared" si="399"/>
        <v>65257.35</v>
      </c>
      <c r="Q5107" s="48" t="str">
        <f>IF(O5107="","",
   IF(OR(O5107&lt;EDA_Outlier_Analysis!$C$10, O5107&gt;EDA_Outlier_Analysis!$C$11),
      "Outlier",
      "Normal"))</f>
        <v/>
      </c>
      <c r="R5107" t="str">
        <f>IF(P5107="","",
   IF(OR(P5107 &lt; EDA_Outlier_Analysis!$F$7, P5107 &gt; EDA_Outlier_Analysis!$F$8),
      "Outlier",
      "Normal"))</f>
        <v>Outlier</v>
      </c>
      <c r="S5107" t="str">
        <f>IF(N5107="","",
   IF(OR(N5107 &lt;EDA_Outlier_Analysis!$I$10, N5107 &gt; EDA_Outlier_Analysis!$I$11),
      "Outlier",
      "Normal"))</f>
        <v>Normal</v>
      </c>
    </row>
    <row r="5108" spans="1:19">
      <c r="A5108" t="s">
        <v>11185</v>
      </c>
      <c r="B5108" s="4">
        <v>44692</v>
      </c>
      <c r="C5108" s="2">
        <v>16900.8</v>
      </c>
      <c r="D5108" t="s">
        <v>873</v>
      </c>
      <c r="E5108" t="s">
        <v>873</v>
      </c>
      <c r="F5108" t="s">
        <v>10</v>
      </c>
      <c r="G5108" t="s">
        <v>24</v>
      </c>
      <c r="J5108" t="s">
        <v>11186</v>
      </c>
      <c r="K5108" t="str">
        <f>IF(COUNTIF(Customers!A:A, H5108)&gt;0, "Valid", "Invalid")</f>
        <v>Invalid</v>
      </c>
      <c r="L5108" t="str">
        <f t="shared" si="395"/>
        <v>5</v>
      </c>
      <c r="M5108" t="str">
        <f t="shared" si="396"/>
        <v>2022</v>
      </c>
      <c r="N5108">
        <f t="shared" si="397"/>
        <v>-16900.8</v>
      </c>
      <c r="O5108" t="str">
        <f t="shared" si="398"/>
        <v/>
      </c>
      <c r="P5108" t="str">
        <f t="shared" si="399"/>
        <v/>
      </c>
      <c r="Q5108" s="48" t="str">
        <f>IF(O5108="","",
   IF(OR(O5108&lt;EDA_Outlier_Analysis!$C$10, O5108&gt;EDA_Outlier_Analysis!$C$11),
      "Outlier",
      "Normal"))</f>
        <v/>
      </c>
      <c r="R5108" t="str">
        <f>IF(P5108="","",
   IF(OR(P5108 &lt; EDA_Outlier_Analysis!$F$7, P5108 &gt; EDA_Outlier_Analysis!$F$8),
      "Outlier",
      "Normal"))</f>
        <v/>
      </c>
      <c r="S5108" t="str">
        <f>IF(N5108="","",
   IF(OR(N5108 &lt;EDA_Outlier_Analysis!$I$10, N5108 &gt; EDA_Outlier_Analysis!$I$11),
      "Outlier",
      "Normal"))</f>
        <v>Normal</v>
      </c>
    </row>
    <row r="5109" spans="1:19">
      <c r="A5109" t="s">
        <v>11187</v>
      </c>
      <c r="B5109" s="4">
        <v>45070</v>
      </c>
      <c r="C5109" s="2">
        <v>-29282.53</v>
      </c>
      <c r="D5109" t="s">
        <v>840</v>
      </c>
      <c r="E5109" t="s">
        <v>845</v>
      </c>
      <c r="F5109" t="s">
        <v>9</v>
      </c>
      <c r="G5109" t="s">
        <v>31</v>
      </c>
      <c r="I5109" t="s">
        <v>1971</v>
      </c>
      <c r="J5109" t="s">
        <v>11188</v>
      </c>
      <c r="K5109" t="str">
        <f>IF(COUNTIF(Customers!A:A, H5109)&gt;0, "Valid", "Invalid")</f>
        <v>Invalid</v>
      </c>
      <c r="L5109" t="str">
        <f t="shared" si="395"/>
        <v>5</v>
      </c>
      <c r="M5109" t="str">
        <f t="shared" si="396"/>
        <v>2023</v>
      </c>
      <c r="N5109">
        <f t="shared" si="397"/>
        <v>-29282.53</v>
      </c>
      <c r="O5109" t="str">
        <f t="shared" si="398"/>
        <v/>
      </c>
      <c r="P5109">
        <f t="shared" si="399"/>
        <v>29282.53</v>
      </c>
      <c r="Q5109" s="48" t="str">
        <f>IF(O5109="","",
   IF(OR(O5109&lt;EDA_Outlier_Analysis!$C$10, O5109&gt;EDA_Outlier_Analysis!$C$11),
      "Outlier",
      "Normal"))</f>
        <v/>
      </c>
      <c r="R5109" t="str">
        <f>IF(P5109="","",
   IF(OR(P5109 &lt; EDA_Outlier_Analysis!$F$7, P5109 &gt; EDA_Outlier_Analysis!$F$8),
      "Outlier",
      "Normal"))</f>
        <v>Normal</v>
      </c>
      <c r="S5109" t="str">
        <f>IF(N5109="","",
   IF(OR(N5109 &lt;EDA_Outlier_Analysis!$I$10, N5109 &gt; EDA_Outlier_Analysis!$I$11),
      "Outlier",
      "Normal"))</f>
        <v>Normal</v>
      </c>
    </row>
    <row r="5110" spans="1:19">
      <c r="A5110" t="s">
        <v>11189</v>
      </c>
      <c r="B5110" s="4">
        <v>44902</v>
      </c>
      <c r="C5110" s="2">
        <v>205694.21</v>
      </c>
      <c r="D5110" t="s">
        <v>849</v>
      </c>
      <c r="E5110" t="s">
        <v>850</v>
      </c>
      <c r="F5110" t="s">
        <v>9</v>
      </c>
      <c r="G5110" t="s">
        <v>20</v>
      </c>
      <c r="H5110" t="s">
        <v>65</v>
      </c>
      <c r="J5110" t="s">
        <v>11190</v>
      </c>
      <c r="K5110" t="str">
        <f>IF(COUNTIF(Customers!A:A, H5110)&gt;0, "Valid", "Invalid")</f>
        <v>Valid</v>
      </c>
      <c r="L5110" t="str">
        <f t="shared" si="395"/>
        <v>12</v>
      </c>
      <c r="M5110" t="str">
        <f t="shared" si="396"/>
        <v>2022</v>
      </c>
      <c r="N5110">
        <f t="shared" si="397"/>
        <v>205694.21</v>
      </c>
      <c r="O5110">
        <f t="shared" si="398"/>
        <v>205694.21</v>
      </c>
      <c r="P5110" t="str">
        <f t="shared" si="399"/>
        <v/>
      </c>
      <c r="Q5110" s="48" t="str">
        <f>IF(O5110="","",
   IF(OR(O5110&lt;EDA_Outlier_Analysis!$C$10, O5110&gt;EDA_Outlier_Analysis!$C$11),
      "Outlier",
      "Normal"))</f>
        <v>Normal</v>
      </c>
      <c r="R5110" t="str">
        <f>IF(P5110="","",
   IF(OR(P5110 &lt; EDA_Outlier_Analysis!$F$7, P5110 &gt; EDA_Outlier_Analysis!$F$8),
      "Outlier",
      "Normal"))</f>
        <v/>
      </c>
      <c r="S5110" t="str">
        <f>IF(N5110="","",
   IF(OR(N5110 &lt;EDA_Outlier_Analysis!$I$10, N5110 &gt; EDA_Outlier_Analysis!$I$11),
      "Outlier",
      "Normal"))</f>
        <v>Normal</v>
      </c>
    </row>
    <row r="5111" spans="1:19">
      <c r="A5111" t="s">
        <v>11191</v>
      </c>
      <c r="B5111" s="4">
        <v>44609</v>
      </c>
      <c r="C5111" s="2">
        <v>162046.82</v>
      </c>
      <c r="D5111" t="s">
        <v>849</v>
      </c>
      <c r="E5111" t="s">
        <v>853</v>
      </c>
      <c r="F5111" t="s">
        <v>9</v>
      </c>
      <c r="G5111" t="s">
        <v>31</v>
      </c>
      <c r="H5111" t="s">
        <v>459</v>
      </c>
      <c r="J5111" t="s">
        <v>11192</v>
      </c>
      <c r="K5111" t="str">
        <f>IF(COUNTIF(Customers!A:A, H5111)&gt;0, "Valid", "Invalid")</f>
        <v>Valid</v>
      </c>
      <c r="L5111" t="str">
        <f t="shared" si="395"/>
        <v>2</v>
      </c>
      <c r="M5111" t="str">
        <f t="shared" si="396"/>
        <v>2022</v>
      </c>
      <c r="N5111">
        <f t="shared" si="397"/>
        <v>162046.82</v>
      </c>
      <c r="O5111">
        <f t="shared" si="398"/>
        <v>162046.82</v>
      </c>
      <c r="P5111" t="str">
        <f t="shared" si="399"/>
        <v/>
      </c>
      <c r="Q5111" s="48" t="str">
        <f>IF(O5111="","",
   IF(OR(O5111&lt;EDA_Outlier_Analysis!$C$10, O5111&gt;EDA_Outlier_Analysis!$C$11),
      "Outlier",
      "Normal"))</f>
        <v>Normal</v>
      </c>
      <c r="R5111" t="str">
        <f>IF(P5111="","",
   IF(OR(P5111 &lt; EDA_Outlier_Analysis!$F$7, P5111 &gt; EDA_Outlier_Analysis!$F$8),
      "Outlier",
      "Normal"))</f>
        <v/>
      </c>
      <c r="S5111" t="str">
        <f>IF(N5111="","",
   IF(OR(N5111 &lt;EDA_Outlier_Analysis!$I$10, N5111 &gt; EDA_Outlier_Analysis!$I$11),
      "Outlier",
      "Normal"))</f>
        <v>Normal</v>
      </c>
    </row>
    <row r="5112" spans="1:19">
      <c r="A5112" t="s">
        <v>11193</v>
      </c>
      <c r="B5112" s="4">
        <v>45146</v>
      </c>
      <c r="C5112" s="2">
        <v>127545.83</v>
      </c>
      <c r="D5112" t="s">
        <v>849</v>
      </c>
      <c r="E5112" t="s">
        <v>868</v>
      </c>
      <c r="F5112" t="s">
        <v>9</v>
      </c>
      <c r="G5112" t="s">
        <v>31</v>
      </c>
      <c r="H5112" t="s">
        <v>361</v>
      </c>
      <c r="J5112" t="s">
        <v>11194</v>
      </c>
      <c r="K5112" t="str">
        <f>IF(COUNTIF(Customers!A:A, H5112)&gt;0, "Valid", "Invalid")</f>
        <v>Valid</v>
      </c>
      <c r="L5112" t="str">
        <f t="shared" si="395"/>
        <v>8</v>
      </c>
      <c r="M5112" t="str">
        <f t="shared" si="396"/>
        <v>2023</v>
      </c>
      <c r="N5112">
        <f t="shared" si="397"/>
        <v>127545.83</v>
      </c>
      <c r="O5112">
        <f t="shared" si="398"/>
        <v>127545.83</v>
      </c>
      <c r="P5112" t="str">
        <f t="shared" si="399"/>
        <v/>
      </c>
      <c r="Q5112" s="48" t="str">
        <f>IF(O5112="","",
   IF(OR(O5112&lt;EDA_Outlier_Analysis!$C$10, O5112&gt;EDA_Outlier_Analysis!$C$11),
      "Outlier",
      "Normal"))</f>
        <v>Normal</v>
      </c>
      <c r="R5112" t="str">
        <f>IF(P5112="","",
   IF(OR(P5112 &lt; EDA_Outlier_Analysis!$F$7, P5112 &gt; EDA_Outlier_Analysis!$F$8),
      "Outlier",
      "Normal"))</f>
        <v/>
      </c>
      <c r="S5112" t="str">
        <f>IF(N5112="","",
   IF(OR(N5112 &lt;EDA_Outlier_Analysis!$I$10, N5112 &gt; EDA_Outlier_Analysis!$I$11),
      "Outlier",
      "Normal"))</f>
        <v>Normal</v>
      </c>
    </row>
    <row r="5113" spans="1:19">
      <c r="A5113" t="s">
        <v>11195</v>
      </c>
      <c r="B5113" s="4">
        <v>45157</v>
      </c>
      <c r="C5113" s="2">
        <v>-46196.76</v>
      </c>
      <c r="D5113" t="s">
        <v>840</v>
      </c>
      <c r="E5113" t="s">
        <v>864</v>
      </c>
      <c r="F5113" t="s">
        <v>10</v>
      </c>
      <c r="G5113" t="s">
        <v>31</v>
      </c>
      <c r="I5113" t="s">
        <v>1196</v>
      </c>
      <c r="J5113" t="s">
        <v>11196</v>
      </c>
      <c r="K5113" t="str">
        <f>IF(COUNTIF(Customers!A:A, H5113)&gt;0, "Valid", "Invalid")</f>
        <v>Invalid</v>
      </c>
      <c r="L5113" t="str">
        <f t="shared" si="395"/>
        <v>8</v>
      </c>
      <c r="M5113" t="str">
        <f t="shared" si="396"/>
        <v>2023</v>
      </c>
      <c r="N5113">
        <f t="shared" si="397"/>
        <v>-46196.76</v>
      </c>
      <c r="O5113" t="str">
        <f t="shared" si="398"/>
        <v/>
      </c>
      <c r="P5113">
        <f t="shared" si="399"/>
        <v>46196.76</v>
      </c>
      <c r="Q5113" s="48" t="str">
        <f>IF(O5113="","",
   IF(OR(O5113&lt;EDA_Outlier_Analysis!$C$10, O5113&gt;EDA_Outlier_Analysis!$C$11),
      "Outlier",
      "Normal"))</f>
        <v/>
      </c>
      <c r="R5113" t="str">
        <f>IF(P5113="","",
   IF(OR(P5113 &lt; EDA_Outlier_Analysis!$F$7, P5113 &gt; EDA_Outlier_Analysis!$F$8),
      "Outlier",
      "Normal"))</f>
        <v>Normal</v>
      </c>
      <c r="S5113" t="str">
        <f>IF(N5113="","",
   IF(OR(N5113 &lt;EDA_Outlier_Analysis!$I$10, N5113 &gt; EDA_Outlier_Analysis!$I$11),
      "Outlier",
      "Normal"))</f>
        <v>Normal</v>
      </c>
    </row>
    <row r="5114" spans="1:19">
      <c r="A5114" t="s">
        <v>11197</v>
      </c>
      <c r="B5114" s="4">
        <v>45082</v>
      </c>
      <c r="C5114" s="2">
        <v>-2000</v>
      </c>
      <c r="D5114" t="s">
        <v>840</v>
      </c>
      <c r="E5114" t="s">
        <v>841</v>
      </c>
      <c r="F5114" t="s">
        <v>11</v>
      </c>
      <c r="G5114" t="s">
        <v>20</v>
      </c>
      <c r="I5114" t="s">
        <v>965</v>
      </c>
      <c r="J5114" t="s">
        <v>11198</v>
      </c>
      <c r="K5114" t="str">
        <f>IF(COUNTIF(Customers!A:A, H5114)&gt;0, "Valid", "Invalid")</f>
        <v>Invalid</v>
      </c>
      <c r="L5114" t="str">
        <f t="shared" si="395"/>
        <v>6</v>
      </c>
      <c r="M5114" t="str">
        <f t="shared" si="396"/>
        <v>2023</v>
      </c>
      <c r="N5114">
        <f t="shared" si="397"/>
        <v>-2000</v>
      </c>
      <c r="O5114" t="str">
        <f t="shared" si="398"/>
        <v/>
      </c>
      <c r="P5114">
        <f t="shared" si="399"/>
        <v>2000</v>
      </c>
      <c r="Q5114" s="48" t="str">
        <f>IF(O5114="","",
   IF(OR(O5114&lt;EDA_Outlier_Analysis!$C$10, O5114&gt;EDA_Outlier_Analysis!$C$11),
      "Outlier",
      "Normal"))</f>
        <v/>
      </c>
      <c r="R5114" t="str">
        <f>IF(P5114="","",
   IF(OR(P5114 &lt; EDA_Outlier_Analysis!$F$7, P5114 &gt; EDA_Outlier_Analysis!$F$8),
      "Outlier",
      "Normal"))</f>
        <v>Outlier</v>
      </c>
      <c r="S5114" t="str">
        <f>IF(N5114="","",
   IF(OR(N5114 &lt;EDA_Outlier_Analysis!$I$10, N5114 &gt; EDA_Outlier_Analysis!$I$11),
      "Outlier",
      "Normal"))</f>
        <v>Normal</v>
      </c>
    </row>
    <row r="5115" spans="1:19">
      <c r="A5115" t="s">
        <v>11199</v>
      </c>
      <c r="B5115" s="4">
        <v>45026</v>
      </c>
      <c r="C5115" s="2">
        <v>120205.89</v>
      </c>
      <c r="D5115" t="s">
        <v>849</v>
      </c>
      <c r="E5115" t="s">
        <v>868</v>
      </c>
      <c r="F5115" t="s">
        <v>9</v>
      </c>
      <c r="G5115" t="s">
        <v>24</v>
      </c>
      <c r="H5115" t="s">
        <v>93</v>
      </c>
      <c r="J5115" t="s">
        <v>11200</v>
      </c>
      <c r="K5115" t="str">
        <f>IF(COUNTIF(Customers!A:A, H5115)&gt;0, "Valid", "Invalid")</f>
        <v>Valid</v>
      </c>
      <c r="L5115" t="str">
        <f t="shared" si="395"/>
        <v>4</v>
      </c>
      <c r="M5115" t="str">
        <f t="shared" si="396"/>
        <v>2023</v>
      </c>
      <c r="N5115">
        <f t="shared" si="397"/>
        <v>120205.89</v>
      </c>
      <c r="O5115">
        <f t="shared" si="398"/>
        <v>120205.89</v>
      </c>
      <c r="P5115" t="str">
        <f t="shared" si="399"/>
        <v/>
      </c>
      <c r="Q5115" s="48" t="str">
        <f>IF(O5115="","",
   IF(OR(O5115&lt;EDA_Outlier_Analysis!$C$10, O5115&gt;EDA_Outlier_Analysis!$C$11),
      "Outlier",
      "Normal"))</f>
        <v>Normal</v>
      </c>
      <c r="R5115" t="str">
        <f>IF(P5115="","",
   IF(OR(P5115 &lt; EDA_Outlier_Analysis!$F$7, P5115 &gt; EDA_Outlier_Analysis!$F$8),
      "Outlier",
      "Normal"))</f>
        <v/>
      </c>
      <c r="S5115" t="str">
        <f>IF(N5115="","",
   IF(OR(N5115 &lt;EDA_Outlier_Analysis!$I$10, N5115 &gt; EDA_Outlier_Analysis!$I$11),
      "Outlier",
      "Normal"))</f>
        <v>Normal</v>
      </c>
    </row>
    <row r="5116" spans="1:19">
      <c r="A5116" t="s">
        <v>11201</v>
      </c>
      <c r="B5116" s="4">
        <v>44820</v>
      </c>
      <c r="C5116" s="2">
        <v>-56628.9</v>
      </c>
      <c r="D5116" t="s">
        <v>840</v>
      </c>
      <c r="E5116" t="s">
        <v>864</v>
      </c>
      <c r="F5116" t="s">
        <v>9</v>
      </c>
      <c r="G5116" t="s">
        <v>24</v>
      </c>
      <c r="I5116" t="s">
        <v>2014</v>
      </c>
      <c r="J5116" t="s">
        <v>11202</v>
      </c>
      <c r="K5116" t="str">
        <f>IF(COUNTIF(Customers!A:A, H5116)&gt;0, "Valid", "Invalid")</f>
        <v>Invalid</v>
      </c>
      <c r="L5116" t="str">
        <f t="shared" si="395"/>
        <v>9</v>
      </c>
      <c r="M5116" t="str">
        <f t="shared" si="396"/>
        <v>2022</v>
      </c>
      <c r="N5116">
        <f t="shared" si="397"/>
        <v>-56628.9</v>
      </c>
      <c r="O5116" t="str">
        <f t="shared" si="398"/>
        <v/>
      </c>
      <c r="P5116">
        <f t="shared" si="399"/>
        <v>56628.9</v>
      </c>
      <c r="Q5116" s="48" t="str">
        <f>IF(O5116="","",
   IF(OR(O5116&lt;EDA_Outlier_Analysis!$C$10, O5116&gt;EDA_Outlier_Analysis!$C$11),
      "Outlier",
      "Normal"))</f>
        <v/>
      </c>
      <c r="R5116" t="str">
        <f>IF(P5116="","",
   IF(OR(P5116 &lt; EDA_Outlier_Analysis!$F$7, P5116 &gt; EDA_Outlier_Analysis!$F$8),
      "Outlier",
      "Normal"))</f>
        <v>Outlier</v>
      </c>
      <c r="S5116" t="str">
        <f>IF(N5116="","",
   IF(OR(N5116 &lt;EDA_Outlier_Analysis!$I$10, N5116 &gt; EDA_Outlier_Analysis!$I$11),
      "Outlier",
      "Normal"))</f>
        <v>Normal</v>
      </c>
    </row>
    <row r="5117" spans="1:19">
      <c r="A5117" t="s">
        <v>11203</v>
      </c>
      <c r="B5117" s="4">
        <v>44590</v>
      </c>
      <c r="C5117" s="2">
        <v>20393.150000000001</v>
      </c>
      <c r="D5117" t="s">
        <v>971</v>
      </c>
      <c r="E5117" t="s">
        <v>971</v>
      </c>
      <c r="F5117" t="s">
        <v>9</v>
      </c>
      <c r="G5117" t="s">
        <v>20</v>
      </c>
      <c r="J5117" t="s">
        <v>11204</v>
      </c>
      <c r="K5117" t="str">
        <f>IF(COUNTIF(Customers!A:A, H5117)&gt;0, "Valid", "Invalid")</f>
        <v>Invalid</v>
      </c>
      <c r="L5117" t="str">
        <f t="shared" si="395"/>
        <v>1</v>
      </c>
      <c r="M5117" t="str">
        <f t="shared" si="396"/>
        <v>2022</v>
      </c>
      <c r="N5117">
        <f t="shared" si="397"/>
        <v>-20393.150000000001</v>
      </c>
      <c r="O5117" t="str">
        <f t="shared" si="398"/>
        <v/>
      </c>
      <c r="P5117" t="str">
        <f t="shared" si="399"/>
        <v/>
      </c>
      <c r="Q5117" s="48" t="str">
        <f>IF(O5117="","",
   IF(OR(O5117&lt;EDA_Outlier_Analysis!$C$10, O5117&gt;EDA_Outlier_Analysis!$C$11),
      "Outlier",
      "Normal"))</f>
        <v/>
      </c>
      <c r="R5117" t="str">
        <f>IF(P5117="","",
   IF(OR(P5117 &lt; EDA_Outlier_Analysis!$F$7, P5117 &gt; EDA_Outlier_Analysis!$F$8),
      "Outlier",
      "Normal"))</f>
        <v/>
      </c>
      <c r="S5117" t="str">
        <f>IF(N5117="","",
   IF(OR(N5117 &lt;EDA_Outlier_Analysis!$I$10, N5117 &gt; EDA_Outlier_Analysis!$I$11),
      "Outlier",
      "Normal"))</f>
        <v>Normal</v>
      </c>
    </row>
    <row r="5118" spans="1:19">
      <c r="A5118" t="s">
        <v>11205</v>
      </c>
      <c r="B5118" s="4">
        <v>44942</v>
      </c>
      <c r="C5118" s="2">
        <v>-56246.11</v>
      </c>
      <c r="D5118" t="s">
        <v>840</v>
      </c>
      <c r="E5118" t="s">
        <v>845</v>
      </c>
      <c r="F5118" t="s">
        <v>9</v>
      </c>
      <c r="G5118" t="s">
        <v>20</v>
      </c>
      <c r="I5118" t="s">
        <v>1394</v>
      </c>
      <c r="J5118" t="s">
        <v>11206</v>
      </c>
      <c r="K5118" t="str">
        <f>IF(COUNTIF(Customers!A:A, H5118)&gt;0, "Valid", "Invalid")</f>
        <v>Invalid</v>
      </c>
      <c r="L5118" t="str">
        <f t="shared" si="395"/>
        <v>1</v>
      </c>
      <c r="M5118" t="str">
        <f t="shared" si="396"/>
        <v>2023</v>
      </c>
      <c r="N5118">
        <f t="shared" si="397"/>
        <v>-56246.11</v>
      </c>
      <c r="O5118" t="str">
        <f t="shared" si="398"/>
        <v/>
      </c>
      <c r="P5118">
        <f t="shared" si="399"/>
        <v>56246.11</v>
      </c>
      <c r="Q5118" s="48" t="str">
        <f>IF(O5118="","",
   IF(OR(O5118&lt;EDA_Outlier_Analysis!$C$10, O5118&gt;EDA_Outlier_Analysis!$C$11),
      "Outlier",
      "Normal"))</f>
        <v/>
      </c>
      <c r="R5118" t="str">
        <f>IF(P5118="","",
   IF(OR(P5118 &lt; EDA_Outlier_Analysis!$F$7, P5118 &gt; EDA_Outlier_Analysis!$F$8),
      "Outlier",
      "Normal"))</f>
        <v>Outlier</v>
      </c>
      <c r="S5118" t="str">
        <f>IF(N5118="","",
   IF(OR(N5118 &lt;EDA_Outlier_Analysis!$I$10, N5118 &gt; EDA_Outlier_Analysis!$I$11),
      "Outlier",
      "Normal"))</f>
        <v>Normal</v>
      </c>
    </row>
    <row r="5119" spans="1:19">
      <c r="A5119" t="s">
        <v>11207</v>
      </c>
      <c r="B5119" s="4">
        <v>44989</v>
      </c>
      <c r="C5119" s="2">
        <v>149499.12</v>
      </c>
      <c r="D5119" t="s">
        <v>849</v>
      </c>
      <c r="E5119" t="s">
        <v>850</v>
      </c>
      <c r="F5119" t="s">
        <v>11</v>
      </c>
      <c r="G5119" t="s">
        <v>24</v>
      </c>
      <c r="H5119" t="s">
        <v>715</v>
      </c>
      <c r="J5119" t="s">
        <v>11208</v>
      </c>
      <c r="K5119" t="str">
        <f>IF(COUNTIF(Customers!A:A, H5119)&gt;0, "Valid", "Invalid")</f>
        <v>Valid</v>
      </c>
      <c r="L5119" t="str">
        <f t="shared" si="395"/>
        <v>3</v>
      </c>
      <c r="M5119" t="str">
        <f t="shared" si="396"/>
        <v>2023</v>
      </c>
      <c r="N5119">
        <f t="shared" si="397"/>
        <v>149499.12</v>
      </c>
      <c r="O5119">
        <f t="shared" si="398"/>
        <v>149499.12</v>
      </c>
      <c r="P5119" t="str">
        <f t="shared" si="399"/>
        <v/>
      </c>
      <c r="Q5119" s="48" t="str">
        <f>IF(O5119="","",
   IF(OR(O5119&lt;EDA_Outlier_Analysis!$C$10, O5119&gt;EDA_Outlier_Analysis!$C$11),
      "Outlier",
      "Normal"))</f>
        <v>Normal</v>
      </c>
      <c r="R5119" t="str">
        <f>IF(P5119="","",
   IF(OR(P5119 &lt; EDA_Outlier_Analysis!$F$7, P5119 &gt; EDA_Outlier_Analysis!$F$8),
      "Outlier",
      "Normal"))</f>
        <v/>
      </c>
      <c r="S5119" t="str">
        <f>IF(N5119="","",
   IF(OR(N5119 &lt;EDA_Outlier_Analysis!$I$10, N5119 &gt; EDA_Outlier_Analysis!$I$11),
      "Outlier",
      "Normal"))</f>
        <v>Normal</v>
      </c>
    </row>
    <row r="5120" spans="1:19">
      <c r="A5120" t="s">
        <v>11209</v>
      </c>
      <c r="B5120" s="4">
        <v>45188</v>
      </c>
      <c r="C5120" s="2">
        <v>160001.04</v>
      </c>
      <c r="D5120" t="s">
        <v>849</v>
      </c>
      <c r="E5120" t="s">
        <v>868</v>
      </c>
      <c r="F5120" t="s">
        <v>10</v>
      </c>
      <c r="G5120" t="s">
        <v>31</v>
      </c>
      <c r="H5120" t="s">
        <v>691</v>
      </c>
      <c r="J5120" t="s">
        <v>11210</v>
      </c>
      <c r="K5120" t="str">
        <f>IF(COUNTIF(Customers!A:A, H5120)&gt;0, "Valid", "Invalid")</f>
        <v>Valid</v>
      </c>
      <c r="L5120" t="str">
        <f t="shared" si="395"/>
        <v>9</v>
      </c>
      <c r="M5120" t="str">
        <f t="shared" si="396"/>
        <v>2023</v>
      </c>
      <c r="N5120">
        <f t="shared" si="397"/>
        <v>160001.04</v>
      </c>
      <c r="O5120">
        <f t="shared" si="398"/>
        <v>160001.04</v>
      </c>
      <c r="P5120" t="str">
        <f t="shared" si="399"/>
        <v/>
      </c>
      <c r="Q5120" s="48" t="str">
        <f>IF(O5120="","",
   IF(OR(O5120&lt;EDA_Outlier_Analysis!$C$10, O5120&gt;EDA_Outlier_Analysis!$C$11),
      "Outlier",
      "Normal"))</f>
        <v>Normal</v>
      </c>
      <c r="R5120" t="str">
        <f>IF(P5120="","",
   IF(OR(P5120 &lt; EDA_Outlier_Analysis!$F$7, P5120 &gt; EDA_Outlier_Analysis!$F$8),
      "Outlier",
      "Normal"))</f>
        <v/>
      </c>
      <c r="S5120" t="str">
        <f>IF(N5120="","",
   IF(OR(N5120 &lt;EDA_Outlier_Analysis!$I$10, N5120 &gt; EDA_Outlier_Analysis!$I$11),
      "Outlier",
      "Normal"))</f>
        <v>Normal</v>
      </c>
    </row>
    <row r="5121" spans="1:19">
      <c r="A5121" t="s">
        <v>11211</v>
      </c>
      <c r="B5121" s="4">
        <v>44855</v>
      </c>
      <c r="C5121" s="2">
        <v>157214.88</v>
      </c>
      <c r="D5121" t="s">
        <v>849</v>
      </c>
      <c r="E5121" t="s">
        <v>850</v>
      </c>
      <c r="F5121" t="s">
        <v>10</v>
      </c>
      <c r="G5121" t="s">
        <v>34</v>
      </c>
      <c r="H5121" t="s">
        <v>479</v>
      </c>
      <c r="J5121" t="s">
        <v>11212</v>
      </c>
      <c r="K5121" t="str">
        <f>IF(COUNTIF(Customers!A:A, H5121)&gt;0, "Valid", "Invalid")</f>
        <v>Valid</v>
      </c>
      <c r="L5121" t="str">
        <f t="shared" si="395"/>
        <v>10</v>
      </c>
      <c r="M5121" t="str">
        <f t="shared" si="396"/>
        <v>2022</v>
      </c>
      <c r="N5121">
        <f t="shared" si="397"/>
        <v>157214.88</v>
      </c>
      <c r="O5121">
        <f t="shared" si="398"/>
        <v>157214.88</v>
      </c>
      <c r="P5121" t="str">
        <f t="shared" si="399"/>
        <v/>
      </c>
      <c r="Q5121" s="48" t="str">
        <f>IF(O5121="","",
   IF(OR(O5121&lt;EDA_Outlier_Analysis!$C$10, O5121&gt;EDA_Outlier_Analysis!$C$11),
      "Outlier",
      "Normal"))</f>
        <v>Normal</v>
      </c>
      <c r="R5121" t="str">
        <f>IF(P5121="","",
   IF(OR(P5121 &lt; EDA_Outlier_Analysis!$F$7, P5121 &gt; EDA_Outlier_Analysis!$F$8),
      "Outlier",
      "Normal"))</f>
        <v/>
      </c>
      <c r="S5121" t="str">
        <f>IF(N5121="","",
   IF(OR(N5121 &lt;EDA_Outlier_Analysis!$I$10, N5121 &gt; EDA_Outlier_Analysis!$I$11),
      "Outlier",
      "Normal"))</f>
        <v>Normal</v>
      </c>
    </row>
    <row r="5122" spans="1:19">
      <c r="A5122" t="s">
        <v>11213</v>
      </c>
      <c r="B5122" s="4">
        <v>45170</v>
      </c>
      <c r="C5122" s="2">
        <v>122213.67</v>
      </c>
      <c r="D5122" t="s">
        <v>849</v>
      </c>
      <c r="E5122" t="s">
        <v>868</v>
      </c>
      <c r="F5122" t="s">
        <v>11</v>
      </c>
      <c r="G5122" t="s">
        <v>34</v>
      </c>
      <c r="H5122" t="s">
        <v>347</v>
      </c>
      <c r="J5122" t="s">
        <v>11214</v>
      </c>
      <c r="K5122" t="str">
        <f>IF(COUNTIF(Customers!A:A, H5122)&gt;0, "Valid", "Invalid")</f>
        <v>Valid</v>
      </c>
      <c r="L5122" t="str">
        <f t="shared" si="395"/>
        <v>9</v>
      </c>
      <c r="M5122" t="str">
        <f t="shared" si="396"/>
        <v>2023</v>
      </c>
      <c r="N5122">
        <f t="shared" si="397"/>
        <v>122213.67</v>
      </c>
      <c r="O5122">
        <f t="shared" si="398"/>
        <v>122213.67</v>
      </c>
      <c r="P5122" t="str">
        <f t="shared" si="399"/>
        <v/>
      </c>
      <c r="Q5122" s="48" t="str">
        <f>IF(O5122="","",
   IF(OR(O5122&lt;EDA_Outlier_Analysis!$C$10, O5122&gt;EDA_Outlier_Analysis!$C$11),
      "Outlier",
      "Normal"))</f>
        <v>Normal</v>
      </c>
      <c r="R5122" t="str">
        <f>IF(P5122="","",
   IF(OR(P5122 &lt; EDA_Outlier_Analysis!$F$7, P5122 &gt; EDA_Outlier_Analysis!$F$8),
      "Outlier",
      "Normal"))</f>
        <v/>
      </c>
      <c r="S5122" t="str">
        <f>IF(N5122="","",
   IF(OR(N5122 &lt;EDA_Outlier_Analysis!$I$10, N5122 &gt; EDA_Outlier_Analysis!$I$11),
      "Outlier",
      "Normal"))</f>
        <v>Normal</v>
      </c>
    </row>
    <row r="5123" spans="1:19">
      <c r="A5123" t="s">
        <v>11215</v>
      </c>
      <c r="B5123" s="4">
        <v>44747</v>
      </c>
      <c r="C5123" s="2">
        <v>-41788.97</v>
      </c>
      <c r="D5123" t="s">
        <v>840</v>
      </c>
      <c r="E5123" t="s">
        <v>864</v>
      </c>
      <c r="F5123" t="s">
        <v>9</v>
      </c>
      <c r="G5123" t="s">
        <v>24</v>
      </c>
      <c r="I5123" t="s">
        <v>1399</v>
      </c>
      <c r="J5123" t="s">
        <v>11216</v>
      </c>
      <c r="K5123" t="str">
        <f>IF(COUNTIF(Customers!A:A, H5123)&gt;0, "Valid", "Invalid")</f>
        <v>Invalid</v>
      </c>
      <c r="L5123" t="str">
        <f t="shared" ref="L5123:L5186" si="400">TEXT(B5123,"m")</f>
        <v>7</v>
      </c>
      <c r="M5123" t="str">
        <f t="shared" ref="M5123:M5186" si="401">TEXT(B5123,"yyyy")</f>
        <v>2022</v>
      </c>
      <c r="N5123">
        <f t="shared" ref="N5123:N5186" si="402">IF(D5123="Revenue",C5123,-ABS(C5123))</f>
        <v>-41788.97</v>
      </c>
      <c r="O5123" t="str">
        <f t="shared" ref="O5123:O5186" si="403">IF(D5123="Revenue", C5123, "")</f>
        <v/>
      </c>
      <c r="P5123">
        <f t="shared" ref="P5123:P5186" si="404">IF(D5123="Expense", ABS(C5123), "")</f>
        <v>41788.97</v>
      </c>
      <c r="Q5123" s="48" t="str">
        <f>IF(O5123="","",
   IF(OR(O5123&lt;EDA_Outlier_Analysis!$C$10, O5123&gt;EDA_Outlier_Analysis!$C$11),
      "Outlier",
      "Normal"))</f>
        <v/>
      </c>
      <c r="R5123" t="str">
        <f>IF(P5123="","",
   IF(OR(P5123 &lt; EDA_Outlier_Analysis!$F$7, P5123 &gt; EDA_Outlier_Analysis!$F$8),
      "Outlier",
      "Normal"))</f>
        <v>Normal</v>
      </c>
      <c r="S5123" t="str">
        <f>IF(N5123="","",
   IF(OR(N5123 &lt;EDA_Outlier_Analysis!$I$10, N5123 &gt; EDA_Outlier_Analysis!$I$11),
      "Outlier",
      "Normal"))</f>
        <v>Normal</v>
      </c>
    </row>
    <row r="5124" spans="1:19">
      <c r="A5124" t="s">
        <v>11217</v>
      </c>
      <c r="B5124" s="4">
        <v>44846</v>
      </c>
      <c r="C5124" s="2">
        <v>-69831.8</v>
      </c>
      <c r="D5124" t="s">
        <v>840</v>
      </c>
      <c r="E5124" t="s">
        <v>905</v>
      </c>
      <c r="F5124" t="s">
        <v>10</v>
      </c>
      <c r="G5124" t="s">
        <v>34</v>
      </c>
      <c r="I5124" t="s">
        <v>1585</v>
      </c>
      <c r="J5124" t="s">
        <v>11218</v>
      </c>
      <c r="K5124" t="str">
        <f>IF(COUNTIF(Customers!A:A, H5124)&gt;0, "Valid", "Invalid")</f>
        <v>Invalid</v>
      </c>
      <c r="L5124" t="str">
        <f t="shared" si="400"/>
        <v>10</v>
      </c>
      <c r="M5124" t="str">
        <f t="shared" si="401"/>
        <v>2022</v>
      </c>
      <c r="N5124">
        <f t="shared" si="402"/>
        <v>-69831.8</v>
      </c>
      <c r="O5124" t="str">
        <f t="shared" si="403"/>
        <v/>
      </c>
      <c r="P5124">
        <f t="shared" si="404"/>
        <v>69831.8</v>
      </c>
      <c r="Q5124" s="48" t="str">
        <f>IF(O5124="","",
   IF(OR(O5124&lt;EDA_Outlier_Analysis!$C$10, O5124&gt;EDA_Outlier_Analysis!$C$11),
      "Outlier",
      "Normal"))</f>
        <v/>
      </c>
      <c r="R5124" t="str">
        <f>IF(P5124="","",
   IF(OR(P5124 &lt; EDA_Outlier_Analysis!$F$7, P5124 &gt; EDA_Outlier_Analysis!$F$8),
      "Outlier",
      "Normal"))</f>
        <v>Outlier</v>
      </c>
      <c r="S5124" t="str">
        <f>IF(N5124="","",
   IF(OR(N5124 &lt;EDA_Outlier_Analysis!$I$10, N5124 &gt; EDA_Outlier_Analysis!$I$11),
      "Outlier",
      "Normal"))</f>
        <v>Normal</v>
      </c>
    </row>
    <row r="5125" spans="1:19">
      <c r="A5125" t="s">
        <v>11219</v>
      </c>
      <c r="B5125" s="4">
        <v>44891</v>
      </c>
      <c r="C5125" s="2">
        <v>156216.95999999999</v>
      </c>
      <c r="D5125" t="s">
        <v>849</v>
      </c>
      <c r="E5125" t="s">
        <v>853</v>
      </c>
      <c r="F5125" t="s">
        <v>10</v>
      </c>
      <c r="G5125" t="s">
        <v>24</v>
      </c>
      <c r="H5125" t="s">
        <v>745</v>
      </c>
      <c r="J5125" t="s">
        <v>11220</v>
      </c>
      <c r="K5125" t="str">
        <f>IF(COUNTIF(Customers!A:A, H5125)&gt;0, "Valid", "Invalid")</f>
        <v>Valid</v>
      </c>
      <c r="L5125" t="str">
        <f t="shared" si="400"/>
        <v>11</v>
      </c>
      <c r="M5125" t="str">
        <f t="shared" si="401"/>
        <v>2022</v>
      </c>
      <c r="N5125">
        <f t="shared" si="402"/>
        <v>156216.95999999999</v>
      </c>
      <c r="O5125">
        <f t="shared" si="403"/>
        <v>156216.95999999999</v>
      </c>
      <c r="P5125" t="str">
        <f t="shared" si="404"/>
        <v/>
      </c>
      <c r="Q5125" s="48" t="str">
        <f>IF(O5125="","",
   IF(OR(O5125&lt;EDA_Outlier_Analysis!$C$10, O5125&gt;EDA_Outlier_Analysis!$C$11),
      "Outlier",
      "Normal"))</f>
        <v>Normal</v>
      </c>
      <c r="R5125" t="str">
        <f>IF(P5125="","",
   IF(OR(P5125 &lt; EDA_Outlier_Analysis!$F$7, P5125 &gt; EDA_Outlier_Analysis!$F$8),
      "Outlier",
      "Normal"))</f>
        <v/>
      </c>
      <c r="S5125" t="str">
        <f>IF(N5125="","",
   IF(OR(N5125 &lt;EDA_Outlier_Analysis!$I$10, N5125 &gt; EDA_Outlier_Analysis!$I$11),
      "Outlier",
      "Normal"))</f>
        <v>Normal</v>
      </c>
    </row>
    <row r="5126" spans="1:19">
      <c r="A5126" t="s">
        <v>11221</v>
      </c>
      <c r="B5126" s="4">
        <v>44589</v>
      </c>
      <c r="C5126" s="2">
        <v>-31548.58</v>
      </c>
      <c r="D5126" t="s">
        <v>840</v>
      </c>
      <c r="E5126" t="s">
        <v>878</v>
      </c>
      <c r="F5126" t="s">
        <v>10</v>
      </c>
      <c r="G5126" t="s">
        <v>31</v>
      </c>
      <c r="I5126" t="s">
        <v>1080</v>
      </c>
      <c r="J5126" t="s">
        <v>11222</v>
      </c>
      <c r="K5126" t="str">
        <f>IF(COUNTIF(Customers!A:A, H5126)&gt;0, "Valid", "Invalid")</f>
        <v>Invalid</v>
      </c>
      <c r="L5126" t="str">
        <f t="shared" si="400"/>
        <v>1</v>
      </c>
      <c r="M5126" t="str">
        <f t="shared" si="401"/>
        <v>2022</v>
      </c>
      <c r="N5126">
        <f t="shared" si="402"/>
        <v>-31548.58</v>
      </c>
      <c r="O5126" t="str">
        <f t="shared" si="403"/>
        <v/>
      </c>
      <c r="P5126">
        <f t="shared" si="404"/>
        <v>31548.58</v>
      </c>
      <c r="Q5126" s="48" t="str">
        <f>IF(O5126="","",
   IF(OR(O5126&lt;EDA_Outlier_Analysis!$C$10, O5126&gt;EDA_Outlier_Analysis!$C$11),
      "Outlier",
      "Normal"))</f>
        <v/>
      </c>
      <c r="R5126" t="str">
        <f>IF(P5126="","",
   IF(OR(P5126 &lt; EDA_Outlier_Analysis!$F$7, P5126 &gt; EDA_Outlier_Analysis!$F$8),
      "Outlier",
      "Normal"))</f>
        <v>Normal</v>
      </c>
      <c r="S5126" t="str">
        <f>IF(N5126="","",
   IF(OR(N5126 &lt;EDA_Outlier_Analysis!$I$10, N5126 &gt; EDA_Outlier_Analysis!$I$11),
      "Outlier",
      "Normal"))</f>
        <v>Normal</v>
      </c>
    </row>
    <row r="5127" spans="1:19">
      <c r="A5127" t="s">
        <v>11223</v>
      </c>
      <c r="B5127" s="4">
        <v>45244</v>
      </c>
      <c r="C5127" s="2">
        <v>117512.98</v>
      </c>
      <c r="D5127" t="s">
        <v>849</v>
      </c>
      <c r="E5127" t="s">
        <v>868</v>
      </c>
      <c r="F5127" t="s">
        <v>9</v>
      </c>
      <c r="G5127" t="s">
        <v>34</v>
      </c>
      <c r="H5127" t="s">
        <v>231</v>
      </c>
      <c r="J5127" t="s">
        <v>11224</v>
      </c>
      <c r="K5127" t="str">
        <f>IF(COUNTIF(Customers!A:A, H5127)&gt;0, "Valid", "Invalid")</f>
        <v>Valid</v>
      </c>
      <c r="L5127" t="str">
        <f t="shared" si="400"/>
        <v>11</v>
      </c>
      <c r="M5127" t="str">
        <f t="shared" si="401"/>
        <v>2023</v>
      </c>
      <c r="N5127">
        <f t="shared" si="402"/>
        <v>117512.98</v>
      </c>
      <c r="O5127">
        <f t="shared" si="403"/>
        <v>117512.98</v>
      </c>
      <c r="P5127" t="str">
        <f t="shared" si="404"/>
        <v/>
      </c>
      <c r="Q5127" s="48" t="str">
        <f>IF(O5127="","",
   IF(OR(O5127&lt;EDA_Outlier_Analysis!$C$10, O5127&gt;EDA_Outlier_Analysis!$C$11),
      "Outlier",
      "Normal"))</f>
        <v>Normal</v>
      </c>
      <c r="R5127" t="str">
        <f>IF(P5127="","",
   IF(OR(P5127 &lt; EDA_Outlier_Analysis!$F$7, P5127 &gt; EDA_Outlier_Analysis!$F$8),
      "Outlier",
      "Normal"))</f>
        <v/>
      </c>
      <c r="S5127" t="str">
        <f>IF(N5127="","",
   IF(OR(N5127 &lt;EDA_Outlier_Analysis!$I$10, N5127 &gt; EDA_Outlier_Analysis!$I$11),
      "Outlier",
      "Normal"))</f>
        <v>Normal</v>
      </c>
    </row>
    <row r="5128" spans="1:19">
      <c r="A5128" t="s">
        <v>11225</v>
      </c>
      <c r="B5128" s="4">
        <v>45288</v>
      </c>
      <c r="C5128" s="2">
        <v>192740.66</v>
      </c>
      <c r="D5128" t="s">
        <v>849</v>
      </c>
      <c r="E5128" t="s">
        <v>853</v>
      </c>
      <c r="F5128" t="s">
        <v>10</v>
      </c>
      <c r="G5128" t="s">
        <v>31</v>
      </c>
      <c r="H5128" t="s">
        <v>739</v>
      </c>
      <c r="J5128" t="s">
        <v>11226</v>
      </c>
      <c r="K5128" t="str">
        <f>IF(COUNTIF(Customers!A:A, H5128)&gt;0, "Valid", "Invalid")</f>
        <v>Valid</v>
      </c>
      <c r="L5128" t="str">
        <f t="shared" si="400"/>
        <v>12</v>
      </c>
      <c r="M5128" t="str">
        <f t="shared" si="401"/>
        <v>2023</v>
      </c>
      <c r="N5128">
        <f t="shared" si="402"/>
        <v>192740.66</v>
      </c>
      <c r="O5128">
        <f t="shared" si="403"/>
        <v>192740.66</v>
      </c>
      <c r="P5128" t="str">
        <f t="shared" si="404"/>
        <v/>
      </c>
      <c r="Q5128" s="48" t="str">
        <f>IF(O5128="","",
   IF(OR(O5128&lt;EDA_Outlier_Analysis!$C$10, O5128&gt;EDA_Outlier_Analysis!$C$11),
      "Outlier",
      "Normal"))</f>
        <v>Normal</v>
      </c>
      <c r="R5128" t="str">
        <f>IF(P5128="","",
   IF(OR(P5128 &lt; EDA_Outlier_Analysis!$F$7, P5128 &gt; EDA_Outlier_Analysis!$F$8),
      "Outlier",
      "Normal"))</f>
        <v/>
      </c>
      <c r="S5128" t="str">
        <f>IF(N5128="","",
   IF(OR(N5128 &lt;EDA_Outlier_Analysis!$I$10, N5128 &gt; EDA_Outlier_Analysis!$I$11),
      "Outlier",
      "Normal"))</f>
        <v>Normal</v>
      </c>
    </row>
    <row r="5129" spans="1:19">
      <c r="A5129" t="s">
        <v>11227</v>
      </c>
      <c r="B5129" s="4">
        <v>44809</v>
      </c>
      <c r="C5129" s="2">
        <v>164644.79999999999</v>
      </c>
      <c r="D5129" t="s">
        <v>849</v>
      </c>
      <c r="E5129" t="s">
        <v>868</v>
      </c>
      <c r="F5129" t="s">
        <v>10</v>
      </c>
      <c r="G5129" t="s">
        <v>31</v>
      </c>
      <c r="H5129" t="s">
        <v>605</v>
      </c>
      <c r="J5129" t="s">
        <v>11228</v>
      </c>
      <c r="K5129" t="str">
        <f>IF(COUNTIF(Customers!A:A, H5129)&gt;0, "Valid", "Invalid")</f>
        <v>Valid</v>
      </c>
      <c r="L5129" t="str">
        <f t="shared" si="400"/>
        <v>9</v>
      </c>
      <c r="M5129" t="str">
        <f t="shared" si="401"/>
        <v>2022</v>
      </c>
      <c r="N5129">
        <f t="shared" si="402"/>
        <v>164644.79999999999</v>
      </c>
      <c r="O5129">
        <f t="shared" si="403"/>
        <v>164644.79999999999</v>
      </c>
      <c r="P5129" t="str">
        <f t="shared" si="404"/>
        <v/>
      </c>
      <c r="Q5129" s="48" t="str">
        <f>IF(O5129="","",
   IF(OR(O5129&lt;EDA_Outlier_Analysis!$C$10, O5129&gt;EDA_Outlier_Analysis!$C$11),
      "Outlier",
      "Normal"))</f>
        <v>Normal</v>
      </c>
      <c r="R5129" t="str">
        <f>IF(P5129="","",
   IF(OR(P5129 &lt; EDA_Outlier_Analysis!$F$7, P5129 &gt; EDA_Outlier_Analysis!$F$8),
      "Outlier",
      "Normal"))</f>
        <v/>
      </c>
      <c r="S5129" t="str">
        <f>IF(N5129="","",
   IF(OR(N5129 &lt;EDA_Outlier_Analysis!$I$10, N5129 &gt; EDA_Outlier_Analysis!$I$11),
      "Outlier",
      "Normal"))</f>
        <v>Normal</v>
      </c>
    </row>
    <row r="5130" spans="1:19">
      <c r="A5130" t="s">
        <v>11229</v>
      </c>
      <c r="B5130" s="4">
        <v>45281</v>
      </c>
      <c r="C5130" s="2">
        <v>147239.57999999999</v>
      </c>
      <c r="D5130" t="s">
        <v>849</v>
      </c>
      <c r="E5130" t="s">
        <v>853</v>
      </c>
      <c r="F5130" t="s">
        <v>10</v>
      </c>
      <c r="G5130" t="s">
        <v>20</v>
      </c>
      <c r="H5130" t="s">
        <v>655</v>
      </c>
      <c r="J5130" t="s">
        <v>11230</v>
      </c>
      <c r="K5130" t="str">
        <f>IF(COUNTIF(Customers!A:A, H5130)&gt;0, "Valid", "Invalid")</f>
        <v>Valid</v>
      </c>
      <c r="L5130" t="str">
        <f t="shared" si="400"/>
        <v>12</v>
      </c>
      <c r="M5130" t="str">
        <f t="shared" si="401"/>
        <v>2023</v>
      </c>
      <c r="N5130">
        <f t="shared" si="402"/>
        <v>147239.57999999999</v>
      </c>
      <c r="O5130">
        <f t="shared" si="403"/>
        <v>147239.57999999999</v>
      </c>
      <c r="P5130" t="str">
        <f t="shared" si="404"/>
        <v/>
      </c>
      <c r="Q5130" s="48" t="str">
        <f>IF(O5130="","",
   IF(OR(O5130&lt;EDA_Outlier_Analysis!$C$10, O5130&gt;EDA_Outlier_Analysis!$C$11),
      "Outlier",
      "Normal"))</f>
        <v>Normal</v>
      </c>
      <c r="R5130" t="str">
        <f>IF(P5130="","",
   IF(OR(P5130 &lt; EDA_Outlier_Analysis!$F$7, P5130 &gt; EDA_Outlier_Analysis!$F$8),
      "Outlier",
      "Normal"))</f>
        <v/>
      </c>
      <c r="S5130" t="str">
        <f>IF(N5130="","",
   IF(OR(N5130 &lt;EDA_Outlier_Analysis!$I$10, N5130 &gt; EDA_Outlier_Analysis!$I$11),
      "Outlier",
      "Normal"))</f>
        <v>Normal</v>
      </c>
    </row>
    <row r="5131" spans="1:19">
      <c r="A5131" t="s">
        <v>11231</v>
      </c>
      <c r="B5131" s="4">
        <v>44992</v>
      </c>
      <c r="C5131" s="2">
        <v>-26587.85</v>
      </c>
      <c r="D5131" t="s">
        <v>840</v>
      </c>
      <c r="E5131" t="s">
        <v>856</v>
      </c>
      <c r="F5131" t="s">
        <v>11</v>
      </c>
      <c r="G5131" t="s">
        <v>31</v>
      </c>
      <c r="I5131" t="s">
        <v>954</v>
      </c>
      <c r="J5131" t="s">
        <v>11232</v>
      </c>
      <c r="K5131" t="str">
        <f>IF(COUNTIF(Customers!A:A, H5131)&gt;0, "Valid", "Invalid")</f>
        <v>Invalid</v>
      </c>
      <c r="L5131" t="str">
        <f t="shared" si="400"/>
        <v>3</v>
      </c>
      <c r="M5131" t="str">
        <f t="shared" si="401"/>
        <v>2023</v>
      </c>
      <c r="N5131">
        <f t="shared" si="402"/>
        <v>-26587.85</v>
      </c>
      <c r="O5131" t="str">
        <f t="shared" si="403"/>
        <v/>
      </c>
      <c r="P5131">
        <f t="shared" si="404"/>
        <v>26587.85</v>
      </c>
      <c r="Q5131" s="48" t="str">
        <f>IF(O5131="","",
   IF(OR(O5131&lt;EDA_Outlier_Analysis!$C$10, O5131&gt;EDA_Outlier_Analysis!$C$11),
      "Outlier",
      "Normal"))</f>
        <v/>
      </c>
      <c r="R5131" t="str">
        <f>IF(P5131="","",
   IF(OR(P5131 &lt; EDA_Outlier_Analysis!$F$7, P5131 &gt; EDA_Outlier_Analysis!$F$8),
      "Outlier",
      "Normal"))</f>
        <v>Outlier</v>
      </c>
      <c r="S5131" t="str">
        <f>IF(N5131="","",
   IF(OR(N5131 &lt;EDA_Outlier_Analysis!$I$10, N5131 &gt; EDA_Outlier_Analysis!$I$11),
      "Outlier",
      "Normal"))</f>
        <v>Normal</v>
      </c>
    </row>
    <row r="5132" spans="1:19">
      <c r="A5132" t="s">
        <v>11233</v>
      </c>
      <c r="B5132" s="4">
        <v>45257</v>
      </c>
      <c r="C5132" s="2">
        <v>-27217.48</v>
      </c>
      <c r="D5132" t="s">
        <v>840</v>
      </c>
      <c r="E5132" t="s">
        <v>878</v>
      </c>
      <c r="F5132" t="s">
        <v>11</v>
      </c>
      <c r="G5132" t="s">
        <v>20</v>
      </c>
      <c r="I5132" t="s">
        <v>1371</v>
      </c>
      <c r="J5132" t="s">
        <v>11234</v>
      </c>
      <c r="K5132" t="str">
        <f>IF(COUNTIF(Customers!A:A, H5132)&gt;0, "Valid", "Invalid")</f>
        <v>Invalid</v>
      </c>
      <c r="L5132" t="str">
        <f t="shared" si="400"/>
        <v>11</v>
      </c>
      <c r="M5132" t="str">
        <f t="shared" si="401"/>
        <v>2023</v>
      </c>
      <c r="N5132">
        <f t="shared" si="402"/>
        <v>-27217.48</v>
      </c>
      <c r="O5132" t="str">
        <f t="shared" si="403"/>
        <v/>
      </c>
      <c r="P5132">
        <f t="shared" si="404"/>
        <v>27217.48</v>
      </c>
      <c r="Q5132" s="48" t="str">
        <f>IF(O5132="","",
   IF(OR(O5132&lt;EDA_Outlier_Analysis!$C$10, O5132&gt;EDA_Outlier_Analysis!$C$11),
      "Outlier",
      "Normal"))</f>
        <v/>
      </c>
      <c r="R5132" t="str">
        <f>IF(P5132="","",
   IF(OR(P5132 &lt; EDA_Outlier_Analysis!$F$7, P5132 &gt; EDA_Outlier_Analysis!$F$8),
      "Outlier",
      "Normal"))</f>
        <v>Normal</v>
      </c>
      <c r="S5132" t="str">
        <f>IF(N5132="","",
   IF(OR(N5132 &lt;EDA_Outlier_Analysis!$I$10, N5132 &gt; EDA_Outlier_Analysis!$I$11),
      "Outlier",
      "Normal"))</f>
        <v>Normal</v>
      </c>
    </row>
    <row r="5133" spans="1:19">
      <c r="A5133" t="s">
        <v>11235</v>
      </c>
      <c r="B5133" s="4">
        <v>45209</v>
      </c>
      <c r="C5133" s="2">
        <v>136463.67999999999</v>
      </c>
      <c r="D5133" t="s">
        <v>849</v>
      </c>
      <c r="E5133" t="s">
        <v>853</v>
      </c>
      <c r="F5133" t="s">
        <v>10</v>
      </c>
      <c r="G5133" t="s">
        <v>31</v>
      </c>
      <c r="H5133" t="s">
        <v>693</v>
      </c>
      <c r="J5133" t="s">
        <v>11236</v>
      </c>
      <c r="K5133" t="str">
        <f>IF(COUNTIF(Customers!A:A, H5133)&gt;0, "Valid", "Invalid")</f>
        <v>Valid</v>
      </c>
      <c r="L5133" t="str">
        <f t="shared" si="400"/>
        <v>10</v>
      </c>
      <c r="M5133" t="str">
        <f t="shared" si="401"/>
        <v>2023</v>
      </c>
      <c r="N5133">
        <f t="shared" si="402"/>
        <v>136463.67999999999</v>
      </c>
      <c r="O5133">
        <f t="shared" si="403"/>
        <v>136463.67999999999</v>
      </c>
      <c r="P5133" t="str">
        <f t="shared" si="404"/>
        <v/>
      </c>
      <c r="Q5133" s="48" t="str">
        <f>IF(O5133="","",
   IF(OR(O5133&lt;EDA_Outlier_Analysis!$C$10, O5133&gt;EDA_Outlier_Analysis!$C$11),
      "Outlier",
      "Normal"))</f>
        <v>Normal</v>
      </c>
      <c r="R5133" t="str">
        <f>IF(P5133="","",
   IF(OR(P5133 &lt; EDA_Outlier_Analysis!$F$7, P5133 &gt; EDA_Outlier_Analysis!$F$8),
      "Outlier",
      "Normal"))</f>
        <v/>
      </c>
      <c r="S5133" t="str">
        <f>IF(N5133="","",
   IF(OR(N5133 &lt;EDA_Outlier_Analysis!$I$10, N5133 &gt; EDA_Outlier_Analysis!$I$11),
      "Outlier",
      "Normal"))</f>
        <v>Normal</v>
      </c>
    </row>
    <row r="5134" spans="1:19">
      <c r="A5134" t="s">
        <v>11237</v>
      </c>
      <c r="B5134" s="4">
        <v>44957</v>
      </c>
      <c r="C5134" s="2">
        <v>-46621.54</v>
      </c>
      <c r="D5134" t="s">
        <v>840</v>
      </c>
      <c r="E5134" t="s">
        <v>841</v>
      </c>
      <c r="F5134" t="s">
        <v>11</v>
      </c>
      <c r="G5134" t="s">
        <v>20</v>
      </c>
      <c r="I5134" t="s">
        <v>965</v>
      </c>
      <c r="J5134" t="s">
        <v>11238</v>
      </c>
      <c r="K5134" t="str">
        <f>IF(COUNTIF(Customers!A:A, H5134)&gt;0, "Valid", "Invalid")</f>
        <v>Invalid</v>
      </c>
      <c r="L5134" t="str">
        <f t="shared" si="400"/>
        <v>1</v>
      </c>
      <c r="M5134" t="str">
        <f t="shared" si="401"/>
        <v>2023</v>
      </c>
      <c r="N5134">
        <f t="shared" si="402"/>
        <v>-46621.54</v>
      </c>
      <c r="O5134" t="str">
        <f t="shared" si="403"/>
        <v/>
      </c>
      <c r="P5134">
        <f t="shared" si="404"/>
        <v>46621.54</v>
      </c>
      <c r="Q5134" s="48" t="str">
        <f>IF(O5134="","",
   IF(OR(O5134&lt;EDA_Outlier_Analysis!$C$10, O5134&gt;EDA_Outlier_Analysis!$C$11),
      "Outlier",
      "Normal"))</f>
        <v/>
      </c>
      <c r="R5134" t="str">
        <f>IF(P5134="","",
   IF(OR(P5134 &lt; EDA_Outlier_Analysis!$F$7, P5134 &gt; EDA_Outlier_Analysis!$F$8),
      "Outlier",
      "Normal"))</f>
        <v>Normal</v>
      </c>
      <c r="S5134" t="str">
        <f>IF(N5134="","",
   IF(OR(N5134 &lt;EDA_Outlier_Analysis!$I$10, N5134 &gt; EDA_Outlier_Analysis!$I$11),
      "Outlier",
      "Normal"))</f>
        <v>Normal</v>
      </c>
    </row>
    <row r="5135" spans="1:19">
      <c r="A5135" t="s">
        <v>11239</v>
      </c>
      <c r="B5135" s="4">
        <v>45271</v>
      </c>
      <c r="C5135" s="2">
        <v>179912.32000000001</v>
      </c>
      <c r="D5135" t="s">
        <v>849</v>
      </c>
      <c r="E5135" t="s">
        <v>868</v>
      </c>
      <c r="F5135" t="s">
        <v>10</v>
      </c>
      <c r="G5135" t="s">
        <v>20</v>
      </c>
      <c r="H5135" t="s">
        <v>121</v>
      </c>
      <c r="J5135" t="s">
        <v>11240</v>
      </c>
      <c r="K5135" t="str">
        <f>IF(COUNTIF(Customers!A:A, H5135)&gt;0, "Valid", "Invalid")</f>
        <v>Valid</v>
      </c>
      <c r="L5135" t="str">
        <f t="shared" si="400"/>
        <v>12</v>
      </c>
      <c r="M5135" t="str">
        <f t="shared" si="401"/>
        <v>2023</v>
      </c>
      <c r="N5135">
        <f t="shared" si="402"/>
        <v>179912.32000000001</v>
      </c>
      <c r="O5135">
        <f t="shared" si="403"/>
        <v>179912.32000000001</v>
      </c>
      <c r="P5135" t="str">
        <f t="shared" si="404"/>
        <v/>
      </c>
      <c r="Q5135" s="48" t="str">
        <f>IF(O5135="","",
   IF(OR(O5135&lt;EDA_Outlier_Analysis!$C$10, O5135&gt;EDA_Outlier_Analysis!$C$11),
      "Outlier",
      "Normal"))</f>
        <v>Normal</v>
      </c>
      <c r="R5135" t="str">
        <f>IF(P5135="","",
   IF(OR(P5135 &lt; EDA_Outlier_Analysis!$F$7, P5135 &gt; EDA_Outlier_Analysis!$F$8),
      "Outlier",
      "Normal"))</f>
        <v/>
      </c>
      <c r="S5135" t="str">
        <f>IF(N5135="","",
   IF(OR(N5135 &lt;EDA_Outlier_Analysis!$I$10, N5135 &gt; EDA_Outlier_Analysis!$I$11),
      "Outlier",
      "Normal"))</f>
        <v>Normal</v>
      </c>
    </row>
    <row r="5136" spans="1:19">
      <c r="A5136" t="s">
        <v>11241</v>
      </c>
      <c r="B5136" s="4">
        <v>45015</v>
      </c>
      <c r="C5136" s="2">
        <v>-49879.75</v>
      </c>
      <c r="D5136" t="s">
        <v>840</v>
      </c>
      <c r="E5136" t="s">
        <v>864</v>
      </c>
      <c r="F5136" t="s">
        <v>11</v>
      </c>
      <c r="G5136" t="s">
        <v>24</v>
      </c>
      <c r="I5136" t="s">
        <v>4929</v>
      </c>
      <c r="J5136" t="s">
        <v>11242</v>
      </c>
      <c r="K5136" t="str">
        <f>IF(COUNTIF(Customers!A:A, H5136)&gt;0, "Valid", "Invalid")</f>
        <v>Invalid</v>
      </c>
      <c r="L5136" t="str">
        <f t="shared" si="400"/>
        <v>3</v>
      </c>
      <c r="M5136" t="str">
        <f t="shared" si="401"/>
        <v>2023</v>
      </c>
      <c r="N5136">
        <f t="shared" si="402"/>
        <v>-49879.75</v>
      </c>
      <c r="O5136" t="str">
        <f t="shared" si="403"/>
        <v/>
      </c>
      <c r="P5136">
        <f t="shared" si="404"/>
        <v>49879.75</v>
      </c>
      <c r="Q5136" s="48" t="str">
        <f>IF(O5136="","",
   IF(OR(O5136&lt;EDA_Outlier_Analysis!$C$10, O5136&gt;EDA_Outlier_Analysis!$C$11),
      "Outlier",
      "Normal"))</f>
        <v/>
      </c>
      <c r="R5136" t="str">
        <f>IF(P5136="","",
   IF(OR(P5136 &lt; EDA_Outlier_Analysis!$F$7, P5136 &gt; EDA_Outlier_Analysis!$F$8),
      "Outlier",
      "Normal"))</f>
        <v>Normal</v>
      </c>
      <c r="S5136" t="str">
        <f>IF(N5136="","",
   IF(OR(N5136 &lt;EDA_Outlier_Analysis!$I$10, N5136 &gt; EDA_Outlier_Analysis!$I$11),
      "Outlier",
      "Normal"))</f>
        <v>Normal</v>
      </c>
    </row>
    <row r="5137" spans="1:19">
      <c r="A5137" t="s">
        <v>11243</v>
      </c>
      <c r="B5137" s="4">
        <v>44581</v>
      </c>
      <c r="C5137" s="2">
        <v>-32210.65</v>
      </c>
      <c r="D5137" t="s">
        <v>840</v>
      </c>
      <c r="E5137" t="s">
        <v>864</v>
      </c>
      <c r="F5137" t="s">
        <v>9</v>
      </c>
      <c r="G5137" t="s">
        <v>24</v>
      </c>
      <c r="I5137" t="s">
        <v>1714</v>
      </c>
      <c r="J5137" t="s">
        <v>11244</v>
      </c>
      <c r="K5137" t="str">
        <f>IF(COUNTIF(Customers!A:A, H5137)&gt;0, "Valid", "Invalid")</f>
        <v>Invalid</v>
      </c>
      <c r="L5137" t="str">
        <f t="shared" si="400"/>
        <v>1</v>
      </c>
      <c r="M5137" t="str">
        <f t="shared" si="401"/>
        <v>2022</v>
      </c>
      <c r="N5137">
        <f t="shared" si="402"/>
        <v>-32210.65</v>
      </c>
      <c r="O5137" t="str">
        <f t="shared" si="403"/>
        <v/>
      </c>
      <c r="P5137">
        <f t="shared" si="404"/>
        <v>32210.65</v>
      </c>
      <c r="Q5137" s="48" t="str">
        <f>IF(O5137="","",
   IF(OR(O5137&lt;EDA_Outlier_Analysis!$C$10, O5137&gt;EDA_Outlier_Analysis!$C$11),
      "Outlier",
      "Normal"))</f>
        <v/>
      </c>
      <c r="R5137" t="str">
        <f>IF(P5137="","",
   IF(OR(P5137 &lt; EDA_Outlier_Analysis!$F$7, P5137 &gt; EDA_Outlier_Analysis!$F$8),
      "Outlier",
      "Normal"))</f>
        <v>Normal</v>
      </c>
      <c r="S5137" t="str">
        <f>IF(N5137="","",
   IF(OR(N5137 &lt;EDA_Outlier_Analysis!$I$10, N5137 &gt; EDA_Outlier_Analysis!$I$11),
      "Outlier",
      "Normal"))</f>
        <v>Normal</v>
      </c>
    </row>
    <row r="5138" spans="1:19">
      <c r="A5138" t="s">
        <v>11245</v>
      </c>
      <c r="B5138" s="4">
        <v>44566</v>
      </c>
      <c r="C5138" s="2">
        <v>-26758.240000000002</v>
      </c>
      <c r="D5138" t="s">
        <v>840</v>
      </c>
      <c r="E5138" t="s">
        <v>905</v>
      </c>
      <c r="F5138" t="s">
        <v>11</v>
      </c>
      <c r="G5138" t="s">
        <v>31</v>
      </c>
      <c r="I5138" t="s">
        <v>1714</v>
      </c>
      <c r="J5138" t="s">
        <v>11246</v>
      </c>
      <c r="K5138" t="str">
        <f>IF(COUNTIF(Customers!A:A, H5138)&gt;0, "Valid", "Invalid")</f>
        <v>Invalid</v>
      </c>
      <c r="L5138" t="str">
        <f t="shared" si="400"/>
        <v>1</v>
      </c>
      <c r="M5138" t="str">
        <f t="shared" si="401"/>
        <v>2022</v>
      </c>
      <c r="N5138">
        <f t="shared" si="402"/>
        <v>-26758.240000000002</v>
      </c>
      <c r="O5138" t="str">
        <f t="shared" si="403"/>
        <v/>
      </c>
      <c r="P5138">
        <f t="shared" si="404"/>
        <v>26758.240000000002</v>
      </c>
      <c r="Q5138" s="48" t="str">
        <f>IF(O5138="","",
   IF(OR(O5138&lt;EDA_Outlier_Analysis!$C$10, O5138&gt;EDA_Outlier_Analysis!$C$11),
      "Outlier",
      "Normal"))</f>
        <v/>
      </c>
      <c r="R5138" t="str">
        <f>IF(P5138="","",
   IF(OR(P5138 &lt; EDA_Outlier_Analysis!$F$7, P5138 &gt; EDA_Outlier_Analysis!$F$8),
      "Outlier",
      "Normal"))</f>
        <v>Outlier</v>
      </c>
      <c r="S5138" t="str">
        <f>IF(N5138="","",
   IF(OR(N5138 &lt;EDA_Outlier_Analysis!$I$10, N5138 &gt; EDA_Outlier_Analysis!$I$11),
      "Outlier",
      "Normal"))</f>
        <v>Normal</v>
      </c>
    </row>
    <row r="5139" spans="1:19">
      <c r="A5139" t="s">
        <v>11247</v>
      </c>
      <c r="B5139" s="4">
        <v>44648</v>
      </c>
      <c r="C5139" s="2">
        <v>21533.37</v>
      </c>
      <c r="D5139" t="s">
        <v>1345</v>
      </c>
      <c r="E5139" t="s">
        <v>1345</v>
      </c>
      <c r="F5139" t="s">
        <v>9</v>
      </c>
      <c r="G5139" t="s">
        <v>31</v>
      </c>
      <c r="J5139" t="s">
        <v>11248</v>
      </c>
      <c r="K5139" t="str">
        <f>IF(COUNTIF(Customers!A:A, H5139)&gt;0, "Valid", "Invalid")</f>
        <v>Invalid</v>
      </c>
      <c r="L5139" t="str">
        <f t="shared" si="400"/>
        <v>3</v>
      </c>
      <c r="M5139" t="str">
        <f t="shared" si="401"/>
        <v>2022</v>
      </c>
      <c r="N5139">
        <f t="shared" si="402"/>
        <v>-21533.37</v>
      </c>
      <c r="O5139" t="str">
        <f t="shared" si="403"/>
        <v/>
      </c>
      <c r="P5139" t="str">
        <f t="shared" si="404"/>
        <v/>
      </c>
      <c r="Q5139" s="48" t="str">
        <f>IF(O5139="","",
   IF(OR(O5139&lt;EDA_Outlier_Analysis!$C$10, O5139&gt;EDA_Outlier_Analysis!$C$11),
      "Outlier",
      "Normal"))</f>
        <v/>
      </c>
      <c r="R5139" t="str">
        <f>IF(P5139="","",
   IF(OR(P5139 &lt; EDA_Outlier_Analysis!$F$7, P5139 &gt; EDA_Outlier_Analysis!$F$8),
      "Outlier",
      "Normal"))</f>
        <v/>
      </c>
      <c r="S5139" t="str">
        <f>IF(N5139="","",
   IF(OR(N5139 &lt;EDA_Outlier_Analysis!$I$10, N5139 &gt; EDA_Outlier_Analysis!$I$11),
      "Outlier",
      "Normal"))</f>
        <v>Normal</v>
      </c>
    </row>
    <row r="5140" spans="1:19">
      <c r="A5140" t="s">
        <v>11249</v>
      </c>
      <c r="B5140" s="4">
        <v>44596</v>
      </c>
      <c r="C5140" s="2">
        <v>202586.28</v>
      </c>
      <c r="D5140" t="s">
        <v>849</v>
      </c>
      <c r="E5140" t="s">
        <v>868</v>
      </c>
      <c r="F5140" t="s">
        <v>10</v>
      </c>
      <c r="G5140" t="s">
        <v>31</v>
      </c>
      <c r="H5140" t="s">
        <v>201</v>
      </c>
      <c r="J5140" t="s">
        <v>11250</v>
      </c>
      <c r="K5140" t="str">
        <f>IF(COUNTIF(Customers!A:A, H5140)&gt;0, "Valid", "Invalid")</f>
        <v>Valid</v>
      </c>
      <c r="L5140" t="str">
        <f t="shared" si="400"/>
        <v>2</v>
      </c>
      <c r="M5140" t="str">
        <f t="shared" si="401"/>
        <v>2022</v>
      </c>
      <c r="N5140">
        <f t="shared" si="402"/>
        <v>202586.28</v>
      </c>
      <c r="O5140">
        <f t="shared" si="403"/>
        <v>202586.28</v>
      </c>
      <c r="P5140" t="str">
        <f t="shared" si="404"/>
        <v/>
      </c>
      <c r="Q5140" s="48" t="str">
        <f>IF(O5140="","",
   IF(OR(O5140&lt;EDA_Outlier_Analysis!$C$10, O5140&gt;EDA_Outlier_Analysis!$C$11),
      "Outlier",
      "Normal"))</f>
        <v>Normal</v>
      </c>
      <c r="R5140" t="str">
        <f>IF(P5140="","",
   IF(OR(P5140 &lt; EDA_Outlier_Analysis!$F$7, P5140 &gt; EDA_Outlier_Analysis!$F$8),
      "Outlier",
      "Normal"))</f>
        <v/>
      </c>
      <c r="S5140" t="str">
        <f>IF(N5140="","",
   IF(OR(N5140 &lt;EDA_Outlier_Analysis!$I$10, N5140 &gt; EDA_Outlier_Analysis!$I$11),
      "Outlier",
      "Normal"))</f>
        <v>Normal</v>
      </c>
    </row>
    <row r="5141" spans="1:19">
      <c r="A5141" t="s">
        <v>11251</v>
      </c>
      <c r="B5141" s="4">
        <v>44849</v>
      </c>
      <c r="C5141" s="2">
        <v>158256.14000000001</v>
      </c>
      <c r="D5141" t="s">
        <v>849</v>
      </c>
      <c r="E5141" t="s">
        <v>850</v>
      </c>
      <c r="F5141" t="s">
        <v>11</v>
      </c>
      <c r="G5141" t="s">
        <v>31</v>
      </c>
      <c r="H5141" t="s">
        <v>663</v>
      </c>
      <c r="J5141" t="s">
        <v>11252</v>
      </c>
      <c r="K5141" t="str">
        <f>IF(COUNTIF(Customers!A:A, H5141)&gt;0, "Valid", "Invalid")</f>
        <v>Valid</v>
      </c>
      <c r="L5141" t="str">
        <f t="shared" si="400"/>
        <v>10</v>
      </c>
      <c r="M5141" t="str">
        <f t="shared" si="401"/>
        <v>2022</v>
      </c>
      <c r="N5141">
        <f t="shared" si="402"/>
        <v>158256.14000000001</v>
      </c>
      <c r="O5141">
        <f t="shared" si="403"/>
        <v>158256.14000000001</v>
      </c>
      <c r="P5141" t="str">
        <f t="shared" si="404"/>
        <v/>
      </c>
      <c r="Q5141" s="48" t="str">
        <f>IF(O5141="","",
   IF(OR(O5141&lt;EDA_Outlier_Analysis!$C$10, O5141&gt;EDA_Outlier_Analysis!$C$11),
      "Outlier",
      "Normal"))</f>
        <v>Normal</v>
      </c>
      <c r="R5141" t="str">
        <f>IF(P5141="","",
   IF(OR(P5141 &lt; EDA_Outlier_Analysis!$F$7, P5141 &gt; EDA_Outlier_Analysis!$F$8),
      "Outlier",
      "Normal"))</f>
        <v/>
      </c>
      <c r="S5141" t="str">
        <f>IF(N5141="","",
   IF(OR(N5141 &lt;EDA_Outlier_Analysis!$I$10, N5141 &gt; EDA_Outlier_Analysis!$I$11),
      "Outlier",
      "Normal"))</f>
        <v>Normal</v>
      </c>
    </row>
    <row r="5142" spans="1:19">
      <c r="A5142" t="s">
        <v>11253</v>
      </c>
      <c r="B5142" s="4">
        <v>44661</v>
      </c>
      <c r="C5142" s="2">
        <v>-71723.86</v>
      </c>
      <c r="D5142" t="s">
        <v>840</v>
      </c>
      <c r="E5142" t="s">
        <v>856</v>
      </c>
      <c r="F5142" t="s">
        <v>11</v>
      </c>
      <c r="G5142" t="s">
        <v>24</v>
      </c>
      <c r="I5142" t="s">
        <v>1112</v>
      </c>
      <c r="J5142" t="s">
        <v>11254</v>
      </c>
      <c r="K5142" t="str">
        <f>IF(COUNTIF(Customers!A:A, H5142)&gt;0, "Valid", "Invalid")</f>
        <v>Invalid</v>
      </c>
      <c r="L5142" t="str">
        <f t="shared" si="400"/>
        <v>4</v>
      </c>
      <c r="M5142" t="str">
        <f t="shared" si="401"/>
        <v>2022</v>
      </c>
      <c r="N5142">
        <f t="shared" si="402"/>
        <v>-71723.86</v>
      </c>
      <c r="O5142" t="str">
        <f t="shared" si="403"/>
        <v/>
      </c>
      <c r="P5142">
        <f t="shared" si="404"/>
        <v>71723.86</v>
      </c>
      <c r="Q5142" s="48" t="str">
        <f>IF(O5142="","",
   IF(OR(O5142&lt;EDA_Outlier_Analysis!$C$10, O5142&gt;EDA_Outlier_Analysis!$C$11),
      "Outlier",
      "Normal"))</f>
        <v/>
      </c>
      <c r="R5142" t="str">
        <f>IF(P5142="","",
   IF(OR(P5142 &lt; EDA_Outlier_Analysis!$F$7, P5142 &gt; EDA_Outlier_Analysis!$F$8),
      "Outlier",
      "Normal"))</f>
        <v>Outlier</v>
      </c>
      <c r="S5142" t="str">
        <f>IF(N5142="","",
   IF(OR(N5142 &lt;EDA_Outlier_Analysis!$I$10, N5142 &gt; EDA_Outlier_Analysis!$I$11),
      "Outlier",
      "Normal"))</f>
        <v>Normal</v>
      </c>
    </row>
    <row r="5143" spans="1:19">
      <c r="A5143" t="s">
        <v>11255</v>
      </c>
      <c r="B5143" s="4">
        <v>45067</v>
      </c>
      <c r="C5143" s="2">
        <v>24461.1</v>
      </c>
      <c r="D5143" t="s">
        <v>971</v>
      </c>
      <c r="E5143" t="s">
        <v>971</v>
      </c>
      <c r="F5143" t="s">
        <v>9</v>
      </c>
      <c r="G5143" t="s">
        <v>34</v>
      </c>
      <c r="J5143" t="s">
        <v>11256</v>
      </c>
      <c r="K5143" t="str">
        <f>IF(COUNTIF(Customers!A:A, H5143)&gt;0, "Valid", "Invalid")</f>
        <v>Invalid</v>
      </c>
      <c r="L5143" t="str">
        <f t="shared" si="400"/>
        <v>5</v>
      </c>
      <c r="M5143" t="str">
        <f t="shared" si="401"/>
        <v>2023</v>
      </c>
      <c r="N5143">
        <f t="shared" si="402"/>
        <v>-24461.1</v>
      </c>
      <c r="O5143" t="str">
        <f t="shared" si="403"/>
        <v/>
      </c>
      <c r="P5143" t="str">
        <f t="shared" si="404"/>
        <v/>
      </c>
      <c r="Q5143" s="48" t="str">
        <f>IF(O5143="","",
   IF(OR(O5143&lt;EDA_Outlier_Analysis!$C$10, O5143&gt;EDA_Outlier_Analysis!$C$11),
      "Outlier",
      "Normal"))</f>
        <v/>
      </c>
      <c r="R5143" t="str">
        <f>IF(P5143="","",
   IF(OR(P5143 &lt; EDA_Outlier_Analysis!$F$7, P5143 &gt; EDA_Outlier_Analysis!$F$8),
      "Outlier",
      "Normal"))</f>
        <v/>
      </c>
      <c r="S5143" t="str">
        <f>IF(N5143="","",
   IF(OR(N5143 &lt;EDA_Outlier_Analysis!$I$10, N5143 &gt; EDA_Outlier_Analysis!$I$11),
      "Outlier",
      "Normal"))</f>
        <v>Normal</v>
      </c>
    </row>
    <row r="5144" spans="1:19">
      <c r="A5144" t="s">
        <v>11257</v>
      </c>
      <c r="B5144" s="4">
        <v>45175</v>
      </c>
      <c r="C5144" s="2">
        <v>240494.82</v>
      </c>
      <c r="D5144" t="s">
        <v>849</v>
      </c>
      <c r="E5144" t="s">
        <v>853</v>
      </c>
      <c r="F5144" t="s">
        <v>11</v>
      </c>
      <c r="G5144" t="s">
        <v>31</v>
      </c>
      <c r="H5144" t="s">
        <v>201</v>
      </c>
      <c r="J5144" t="s">
        <v>11258</v>
      </c>
      <c r="K5144" t="str">
        <f>IF(COUNTIF(Customers!A:A, H5144)&gt;0, "Valid", "Invalid")</f>
        <v>Valid</v>
      </c>
      <c r="L5144" t="str">
        <f t="shared" si="400"/>
        <v>9</v>
      </c>
      <c r="M5144" t="str">
        <f t="shared" si="401"/>
        <v>2023</v>
      </c>
      <c r="N5144">
        <f t="shared" si="402"/>
        <v>240494.82</v>
      </c>
      <c r="O5144">
        <f t="shared" si="403"/>
        <v>240494.82</v>
      </c>
      <c r="P5144" t="str">
        <f t="shared" si="404"/>
        <v/>
      </c>
      <c r="Q5144" s="48" t="str">
        <f>IF(O5144="","",
   IF(OR(O5144&lt;EDA_Outlier_Analysis!$C$10, O5144&gt;EDA_Outlier_Analysis!$C$11),
      "Outlier",
      "Normal"))</f>
        <v>Normal</v>
      </c>
      <c r="R5144" t="str">
        <f>IF(P5144="","",
   IF(OR(P5144 &lt; EDA_Outlier_Analysis!$F$7, P5144 &gt; EDA_Outlier_Analysis!$F$8),
      "Outlier",
      "Normal"))</f>
        <v/>
      </c>
      <c r="S5144" t="str">
        <f>IF(N5144="","",
   IF(OR(N5144 &lt;EDA_Outlier_Analysis!$I$10, N5144 &gt; EDA_Outlier_Analysis!$I$11),
      "Outlier",
      "Normal"))</f>
        <v>Normal</v>
      </c>
    </row>
    <row r="5145" spans="1:19">
      <c r="A5145" t="s">
        <v>11259</v>
      </c>
      <c r="B5145" s="4">
        <v>45141</v>
      </c>
      <c r="C5145" s="2">
        <v>-36689.06</v>
      </c>
      <c r="D5145" t="s">
        <v>840</v>
      </c>
      <c r="E5145" t="s">
        <v>878</v>
      </c>
      <c r="F5145" t="s">
        <v>10</v>
      </c>
      <c r="G5145" t="s">
        <v>24</v>
      </c>
      <c r="I5145" t="s">
        <v>1524</v>
      </c>
      <c r="J5145" t="s">
        <v>11260</v>
      </c>
      <c r="K5145" t="str">
        <f>IF(COUNTIF(Customers!A:A, H5145)&gt;0, "Valid", "Invalid")</f>
        <v>Invalid</v>
      </c>
      <c r="L5145" t="str">
        <f t="shared" si="400"/>
        <v>8</v>
      </c>
      <c r="M5145" t="str">
        <f t="shared" si="401"/>
        <v>2023</v>
      </c>
      <c r="N5145">
        <f t="shared" si="402"/>
        <v>-36689.06</v>
      </c>
      <c r="O5145" t="str">
        <f t="shared" si="403"/>
        <v/>
      </c>
      <c r="P5145">
        <f t="shared" si="404"/>
        <v>36689.06</v>
      </c>
      <c r="Q5145" s="48" t="str">
        <f>IF(O5145="","",
   IF(OR(O5145&lt;EDA_Outlier_Analysis!$C$10, O5145&gt;EDA_Outlier_Analysis!$C$11),
      "Outlier",
      "Normal"))</f>
        <v/>
      </c>
      <c r="R5145" t="str">
        <f>IF(P5145="","",
   IF(OR(P5145 &lt; EDA_Outlier_Analysis!$F$7, P5145 &gt; EDA_Outlier_Analysis!$F$8),
      "Outlier",
      "Normal"))</f>
        <v>Normal</v>
      </c>
      <c r="S5145" t="str">
        <f>IF(N5145="","",
   IF(OR(N5145 &lt;EDA_Outlier_Analysis!$I$10, N5145 &gt; EDA_Outlier_Analysis!$I$11),
      "Outlier",
      "Normal"))</f>
        <v>Normal</v>
      </c>
    </row>
    <row r="5146" spans="1:19">
      <c r="A5146" t="s">
        <v>11261</v>
      </c>
      <c r="B5146" s="4">
        <v>44854</v>
      </c>
      <c r="C5146" s="2">
        <v>211697.96</v>
      </c>
      <c r="D5146" t="s">
        <v>849</v>
      </c>
      <c r="E5146" t="s">
        <v>853</v>
      </c>
      <c r="F5146" t="s">
        <v>11</v>
      </c>
      <c r="G5146" t="s">
        <v>24</v>
      </c>
      <c r="H5146" t="s">
        <v>515</v>
      </c>
      <c r="J5146" t="s">
        <v>11262</v>
      </c>
      <c r="K5146" t="str">
        <f>IF(COUNTIF(Customers!A:A, H5146)&gt;0, "Valid", "Invalid")</f>
        <v>Valid</v>
      </c>
      <c r="L5146" t="str">
        <f t="shared" si="400"/>
        <v>10</v>
      </c>
      <c r="M5146" t="str">
        <f t="shared" si="401"/>
        <v>2022</v>
      </c>
      <c r="N5146">
        <f t="shared" si="402"/>
        <v>211697.96</v>
      </c>
      <c r="O5146">
        <f t="shared" si="403"/>
        <v>211697.96</v>
      </c>
      <c r="P5146" t="str">
        <f t="shared" si="404"/>
        <v/>
      </c>
      <c r="Q5146" s="48" t="str">
        <f>IF(O5146="","",
   IF(OR(O5146&lt;EDA_Outlier_Analysis!$C$10, O5146&gt;EDA_Outlier_Analysis!$C$11),
      "Outlier",
      "Normal"))</f>
        <v>Normal</v>
      </c>
      <c r="R5146" t="str">
        <f>IF(P5146="","",
   IF(OR(P5146 &lt; EDA_Outlier_Analysis!$F$7, P5146 &gt; EDA_Outlier_Analysis!$F$8),
      "Outlier",
      "Normal"))</f>
        <v/>
      </c>
      <c r="S5146" t="str">
        <f>IF(N5146="","",
   IF(OR(N5146 &lt;EDA_Outlier_Analysis!$I$10, N5146 &gt; EDA_Outlier_Analysis!$I$11),
      "Outlier",
      "Normal"))</f>
        <v>Normal</v>
      </c>
    </row>
    <row r="5147" spans="1:19">
      <c r="A5147" t="s">
        <v>11263</v>
      </c>
      <c r="B5147" s="4">
        <v>45049</v>
      </c>
      <c r="C5147" s="2">
        <v>-35962.44</v>
      </c>
      <c r="D5147" t="s">
        <v>840</v>
      </c>
      <c r="E5147" t="s">
        <v>864</v>
      </c>
      <c r="F5147" t="s">
        <v>9</v>
      </c>
      <c r="G5147" t="s">
        <v>20</v>
      </c>
      <c r="I5147" t="s">
        <v>1371</v>
      </c>
      <c r="J5147" t="s">
        <v>11264</v>
      </c>
      <c r="K5147" t="str">
        <f>IF(COUNTIF(Customers!A:A, H5147)&gt;0, "Valid", "Invalid")</f>
        <v>Invalid</v>
      </c>
      <c r="L5147" t="str">
        <f t="shared" si="400"/>
        <v>5</v>
      </c>
      <c r="M5147" t="str">
        <f t="shared" si="401"/>
        <v>2023</v>
      </c>
      <c r="N5147">
        <f t="shared" si="402"/>
        <v>-35962.44</v>
      </c>
      <c r="O5147" t="str">
        <f t="shared" si="403"/>
        <v/>
      </c>
      <c r="P5147">
        <f t="shared" si="404"/>
        <v>35962.44</v>
      </c>
      <c r="Q5147" s="48" t="str">
        <f>IF(O5147="","",
   IF(OR(O5147&lt;EDA_Outlier_Analysis!$C$10, O5147&gt;EDA_Outlier_Analysis!$C$11),
      "Outlier",
      "Normal"))</f>
        <v/>
      </c>
      <c r="R5147" t="str">
        <f>IF(P5147="","",
   IF(OR(P5147 &lt; EDA_Outlier_Analysis!$F$7, P5147 &gt; EDA_Outlier_Analysis!$F$8),
      "Outlier",
      "Normal"))</f>
        <v>Normal</v>
      </c>
      <c r="S5147" t="str">
        <f>IF(N5147="","",
   IF(OR(N5147 &lt;EDA_Outlier_Analysis!$I$10, N5147 &gt; EDA_Outlier_Analysis!$I$11),
      "Outlier",
      "Normal"))</f>
        <v>Normal</v>
      </c>
    </row>
    <row r="5148" spans="1:19">
      <c r="A5148" t="s">
        <v>11265</v>
      </c>
      <c r="B5148" s="4">
        <v>44729</v>
      </c>
      <c r="C5148" s="2">
        <v>-41294.79</v>
      </c>
      <c r="D5148" t="s">
        <v>840</v>
      </c>
      <c r="E5148" t="s">
        <v>878</v>
      </c>
      <c r="F5148" t="s">
        <v>10</v>
      </c>
      <c r="G5148" t="s">
        <v>34</v>
      </c>
      <c r="I5148" t="s">
        <v>1510</v>
      </c>
      <c r="J5148" t="s">
        <v>11266</v>
      </c>
      <c r="K5148" t="str">
        <f>IF(COUNTIF(Customers!A:A, H5148)&gt;0, "Valid", "Invalid")</f>
        <v>Invalid</v>
      </c>
      <c r="L5148" t="str">
        <f t="shared" si="400"/>
        <v>6</v>
      </c>
      <c r="M5148" t="str">
        <f t="shared" si="401"/>
        <v>2022</v>
      </c>
      <c r="N5148">
        <f t="shared" si="402"/>
        <v>-41294.79</v>
      </c>
      <c r="O5148" t="str">
        <f t="shared" si="403"/>
        <v/>
      </c>
      <c r="P5148">
        <f t="shared" si="404"/>
        <v>41294.79</v>
      </c>
      <c r="Q5148" s="48" t="str">
        <f>IF(O5148="","",
   IF(OR(O5148&lt;EDA_Outlier_Analysis!$C$10, O5148&gt;EDA_Outlier_Analysis!$C$11),
      "Outlier",
      "Normal"))</f>
        <v/>
      </c>
      <c r="R5148" t="str">
        <f>IF(P5148="","",
   IF(OR(P5148 &lt; EDA_Outlier_Analysis!$F$7, P5148 &gt; EDA_Outlier_Analysis!$F$8),
      "Outlier",
      "Normal"))</f>
        <v>Normal</v>
      </c>
      <c r="S5148" t="str">
        <f>IF(N5148="","",
   IF(OR(N5148 &lt;EDA_Outlier_Analysis!$I$10, N5148 &gt; EDA_Outlier_Analysis!$I$11),
      "Outlier",
      "Normal"))</f>
        <v>Normal</v>
      </c>
    </row>
    <row r="5149" spans="1:19">
      <c r="A5149" t="s">
        <v>11267</v>
      </c>
      <c r="B5149" s="4">
        <v>45197</v>
      </c>
      <c r="C5149" s="2">
        <v>-22691.59</v>
      </c>
      <c r="D5149" t="s">
        <v>840</v>
      </c>
      <c r="E5149" t="s">
        <v>864</v>
      </c>
      <c r="F5149" t="s">
        <v>10</v>
      </c>
      <c r="G5149" t="s">
        <v>34</v>
      </c>
      <c r="I5149" t="s">
        <v>3081</v>
      </c>
      <c r="J5149" t="s">
        <v>11268</v>
      </c>
      <c r="K5149" t="str">
        <f>IF(COUNTIF(Customers!A:A, H5149)&gt;0, "Valid", "Invalid")</f>
        <v>Invalid</v>
      </c>
      <c r="L5149" t="str">
        <f t="shared" si="400"/>
        <v>9</v>
      </c>
      <c r="M5149" t="str">
        <f t="shared" si="401"/>
        <v>2023</v>
      </c>
      <c r="N5149">
        <f t="shared" si="402"/>
        <v>-22691.59</v>
      </c>
      <c r="O5149" t="str">
        <f t="shared" si="403"/>
        <v/>
      </c>
      <c r="P5149">
        <f t="shared" si="404"/>
        <v>22691.59</v>
      </c>
      <c r="Q5149" s="48" t="str">
        <f>IF(O5149="","",
   IF(OR(O5149&lt;EDA_Outlier_Analysis!$C$10, O5149&gt;EDA_Outlier_Analysis!$C$11),
      "Outlier",
      "Normal"))</f>
        <v/>
      </c>
      <c r="R5149" t="str">
        <f>IF(P5149="","",
   IF(OR(P5149 &lt; EDA_Outlier_Analysis!$F$7, P5149 &gt; EDA_Outlier_Analysis!$F$8),
      "Outlier",
      "Normal"))</f>
        <v>Outlier</v>
      </c>
      <c r="S5149" t="str">
        <f>IF(N5149="","",
   IF(OR(N5149 &lt;EDA_Outlier_Analysis!$I$10, N5149 &gt; EDA_Outlier_Analysis!$I$11),
      "Outlier",
      "Normal"))</f>
        <v>Normal</v>
      </c>
    </row>
    <row r="5150" spans="1:19">
      <c r="A5150" t="s">
        <v>11269</v>
      </c>
      <c r="B5150" s="4">
        <v>45237</v>
      </c>
      <c r="C5150" s="2">
        <v>-46536</v>
      </c>
      <c r="D5150" t="s">
        <v>840</v>
      </c>
      <c r="E5150" t="s">
        <v>905</v>
      </c>
      <c r="F5150" t="s">
        <v>9</v>
      </c>
      <c r="G5150" t="s">
        <v>34</v>
      </c>
      <c r="I5150" t="s">
        <v>2014</v>
      </c>
      <c r="J5150" t="s">
        <v>11270</v>
      </c>
      <c r="K5150" t="str">
        <f>IF(COUNTIF(Customers!A:A, H5150)&gt;0, "Valid", "Invalid")</f>
        <v>Invalid</v>
      </c>
      <c r="L5150" t="str">
        <f t="shared" si="400"/>
        <v>11</v>
      </c>
      <c r="M5150" t="str">
        <f t="shared" si="401"/>
        <v>2023</v>
      </c>
      <c r="N5150">
        <f t="shared" si="402"/>
        <v>-46536</v>
      </c>
      <c r="O5150" t="str">
        <f t="shared" si="403"/>
        <v/>
      </c>
      <c r="P5150">
        <f t="shared" si="404"/>
        <v>46536</v>
      </c>
      <c r="Q5150" s="48" t="str">
        <f>IF(O5150="","",
   IF(OR(O5150&lt;EDA_Outlier_Analysis!$C$10, O5150&gt;EDA_Outlier_Analysis!$C$11),
      "Outlier",
      "Normal"))</f>
        <v/>
      </c>
      <c r="R5150" t="str">
        <f>IF(P5150="","",
   IF(OR(P5150 &lt; EDA_Outlier_Analysis!$F$7, P5150 &gt; EDA_Outlier_Analysis!$F$8),
      "Outlier",
      "Normal"))</f>
        <v>Normal</v>
      </c>
      <c r="S5150" t="str">
        <f>IF(N5150="","",
   IF(OR(N5150 &lt;EDA_Outlier_Analysis!$I$10, N5150 &gt; EDA_Outlier_Analysis!$I$11),
      "Outlier",
      "Normal"))</f>
        <v>Normal</v>
      </c>
    </row>
    <row r="5151" spans="1:19">
      <c r="A5151" t="s">
        <v>11271</v>
      </c>
      <c r="B5151" s="4">
        <v>44974</v>
      </c>
      <c r="C5151" s="2">
        <v>-65637.98</v>
      </c>
      <c r="D5151" t="s">
        <v>840</v>
      </c>
      <c r="E5151" t="s">
        <v>878</v>
      </c>
      <c r="F5151" t="s">
        <v>10</v>
      </c>
      <c r="G5151" t="s">
        <v>34</v>
      </c>
      <c r="I5151" t="s">
        <v>2752</v>
      </c>
      <c r="J5151" t="s">
        <v>11272</v>
      </c>
      <c r="K5151" t="str">
        <f>IF(COUNTIF(Customers!A:A, H5151)&gt;0, "Valid", "Invalid")</f>
        <v>Invalid</v>
      </c>
      <c r="L5151" t="str">
        <f t="shared" si="400"/>
        <v>2</v>
      </c>
      <c r="M5151" t="str">
        <f t="shared" si="401"/>
        <v>2023</v>
      </c>
      <c r="N5151">
        <f t="shared" si="402"/>
        <v>-65637.98</v>
      </c>
      <c r="O5151" t="str">
        <f t="shared" si="403"/>
        <v/>
      </c>
      <c r="P5151">
        <f t="shared" si="404"/>
        <v>65637.98</v>
      </c>
      <c r="Q5151" s="48" t="str">
        <f>IF(O5151="","",
   IF(OR(O5151&lt;EDA_Outlier_Analysis!$C$10, O5151&gt;EDA_Outlier_Analysis!$C$11),
      "Outlier",
      "Normal"))</f>
        <v/>
      </c>
      <c r="R5151" t="str">
        <f>IF(P5151="","",
   IF(OR(P5151 &lt; EDA_Outlier_Analysis!$F$7, P5151 &gt; EDA_Outlier_Analysis!$F$8),
      "Outlier",
      "Normal"))</f>
        <v>Outlier</v>
      </c>
      <c r="S5151" t="str">
        <f>IF(N5151="","",
   IF(OR(N5151 &lt;EDA_Outlier_Analysis!$I$10, N5151 &gt; EDA_Outlier_Analysis!$I$11),
      "Outlier",
      "Normal"))</f>
        <v>Normal</v>
      </c>
    </row>
    <row r="5152" spans="1:19">
      <c r="A5152" t="s">
        <v>11273</v>
      </c>
      <c r="B5152" s="4">
        <v>45192</v>
      </c>
      <c r="C5152" s="2">
        <v>161668.93</v>
      </c>
      <c r="D5152" t="s">
        <v>849</v>
      </c>
      <c r="E5152" t="s">
        <v>850</v>
      </c>
      <c r="F5152" t="s">
        <v>9</v>
      </c>
      <c r="G5152" t="s">
        <v>24</v>
      </c>
      <c r="H5152" t="s">
        <v>567</v>
      </c>
      <c r="J5152" t="s">
        <v>11274</v>
      </c>
      <c r="K5152" t="str">
        <f>IF(COUNTIF(Customers!A:A, H5152)&gt;0, "Valid", "Invalid")</f>
        <v>Valid</v>
      </c>
      <c r="L5152" t="str">
        <f t="shared" si="400"/>
        <v>9</v>
      </c>
      <c r="M5152" t="str">
        <f t="shared" si="401"/>
        <v>2023</v>
      </c>
      <c r="N5152">
        <f t="shared" si="402"/>
        <v>161668.93</v>
      </c>
      <c r="O5152">
        <f t="shared" si="403"/>
        <v>161668.93</v>
      </c>
      <c r="P5152" t="str">
        <f t="shared" si="404"/>
        <v/>
      </c>
      <c r="Q5152" s="48" t="str">
        <f>IF(O5152="","",
   IF(OR(O5152&lt;EDA_Outlier_Analysis!$C$10, O5152&gt;EDA_Outlier_Analysis!$C$11),
      "Outlier",
      "Normal"))</f>
        <v>Normal</v>
      </c>
      <c r="R5152" t="str">
        <f>IF(P5152="","",
   IF(OR(P5152 &lt; EDA_Outlier_Analysis!$F$7, P5152 &gt; EDA_Outlier_Analysis!$F$8),
      "Outlier",
      "Normal"))</f>
        <v/>
      </c>
      <c r="S5152" t="str">
        <f>IF(N5152="","",
   IF(OR(N5152 &lt;EDA_Outlier_Analysis!$I$10, N5152 &gt; EDA_Outlier_Analysis!$I$11),
      "Outlier",
      "Normal"))</f>
        <v>Normal</v>
      </c>
    </row>
    <row r="5153" spans="1:19">
      <c r="A5153" t="s">
        <v>11275</v>
      </c>
      <c r="B5153" s="4">
        <v>45059</v>
      </c>
      <c r="C5153" s="2">
        <v>19257.169999999998</v>
      </c>
      <c r="D5153" t="s">
        <v>873</v>
      </c>
      <c r="E5153" t="s">
        <v>873</v>
      </c>
      <c r="F5153" t="s">
        <v>9</v>
      </c>
      <c r="G5153" t="s">
        <v>34</v>
      </c>
      <c r="J5153" t="s">
        <v>11276</v>
      </c>
      <c r="K5153" t="str">
        <f>IF(COUNTIF(Customers!A:A, H5153)&gt;0, "Valid", "Invalid")</f>
        <v>Invalid</v>
      </c>
      <c r="L5153" t="str">
        <f t="shared" si="400"/>
        <v>5</v>
      </c>
      <c r="M5153" t="str">
        <f t="shared" si="401"/>
        <v>2023</v>
      </c>
      <c r="N5153">
        <f t="shared" si="402"/>
        <v>-19257.169999999998</v>
      </c>
      <c r="O5153" t="str">
        <f t="shared" si="403"/>
        <v/>
      </c>
      <c r="P5153" t="str">
        <f t="shared" si="404"/>
        <v/>
      </c>
      <c r="Q5153" s="48" t="str">
        <f>IF(O5153="","",
   IF(OR(O5153&lt;EDA_Outlier_Analysis!$C$10, O5153&gt;EDA_Outlier_Analysis!$C$11),
      "Outlier",
      "Normal"))</f>
        <v/>
      </c>
      <c r="R5153" t="str">
        <f>IF(P5153="","",
   IF(OR(P5153 &lt; EDA_Outlier_Analysis!$F$7, P5153 &gt; EDA_Outlier_Analysis!$F$8),
      "Outlier",
      "Normal"))</f>
        <v/>
      </c>
      <c r="S5153" t="str">
        <f>IF(N5153="","",
   IF(OR(N5153 &lt;EDA_Outlier_Analysis!$I$10, N5153 &gt; EDA_Outlier_Analysis!$I$11),
      "Outlier",
      "Normal"))</f>
        <v>Normal</v>
      </c>
    </row>
    <row r="5154" spans="1:19">
      <c r="A5154" t="s">
        <v>11277</v>
      </c>
      <c r="B5154" s="4">
        <v>45108</v>
      </c>
      <c r="C5154" s="2">
        <v>112953.3</v>
      </c>
      <c r="D5154" t="s">
        <v>849</v>
      </c>
      <c r="E5154" t="s">
        <v>868</v>
      </c>
      <c r="F5154" t="s">
        <v>9</v>
      </c>
      <c r="G5154" t="s">
        <v>34</v>
      </c>
      <c r="H5154" t="s">
        <v>193</v>
      </c>
      <c r="J5154" t="s">
        <v>11278</v>
      </c>
      <c r="K5154" t="str">
        <f>IF(COUNTIF(Customers!A:A, H5154)&gt;0, "Valid", "Invalid")</f>
        <v>Valid</v>
      </c>
      <c r="L5154" t="str">
        <f t="shared" si="400"/>
        <v>7</v>
      </c>
      <c r="M5154" t="str">
        <f t="shared" si="401"/>
        <v>2023</v>
      </c>
      <c r="N5154">
        <f t="shared" si="402"/>
        <v>112953.3</v>
      </c>
      <c r="O5154">
        <f t="shared" si="403"/>
        <v>112953.3</v>
      </c>
      <c r="P5154" t="str">
        <f t="shared" si="404"/>
        <v/>
      </c>
      <c r="Q5154" s="48" t="str">
        <f>IF(O5154="","",
   IF(OR(O5154&lt;EDA_Outlier_Analysis!$C$10, O5154&gt;EDA_Outlier_Analysis!$C$11),
      "Outlier",
      "Normal"))</f>
        <v>Normal</v>
      </c>
      <c r="R5154" t="str">
        <f>IF(P5154="","",
   IF(OR(P5154 &lt; EDA_Outlier_Analysis!$F$7, P5154 &gt; EDA_Outlier_Analysis!$F$8),
      "Outlier",
      "Normal"))</f>
        <v/>
      </c>
      <c r="S5154" t="str">
        <f>IF(N5154="","",
   IF(OR(N5154 &lt;EDA_Outlier_Analysis!$I$10, N5154 &gt; EDA_Outlier_Analysis!$I$11),
      "Outlier",
      "Normal"))</f>
        <v>Normal</v>
      </c>
    </row>
    <row r="5155" spans="1:19">
      <c r="A5155" t="s">
        <v>11279</v>
      </c>
      <c r="B5155" s="4">
        <v>45186</v>
      </c>
      <c r="C5155" s="2">
        <v>153720.28</v>
      </c>
      <c r="D5155" t="s">
        <v>849</v>
      </c>
      <c r="E5155" t="s">
        <v>868</v>
      </c>
      <c r="F5155" t="s">
        <v>9</v>
      </c>
      <c r="G5155" t="s">
        <v>34</v>
      </c>
      <c r="H5155" t="s">
        <v>747</v>
      </c>
      <c r="J5155" t="s">
        <v>11280</v>
      </c>
      <c r="K5155" t="str">
        <f>IF(COUNTIF(Customers!A:A, H5155)&gt;0, "Valid", "Invalid")</f>
        <v>Valid</v>
      </c>
      <c r="L5155" t="str">
        <f t="shared" si="400"/>
        <v>9</v>
      </c>
      <c r="M5155" t="str">
        <f t="shared" si="401"/>
        <v>2023</v>
      </c>
      <c r="N5155">
        <f t="shared" si="402"/>
        <v>153720.28</v>
      </c>
      <c r="O5155">
        <f t="shared" si="403"/>
        <v>153720.28</v>
      </c>
      <c r="P5155" t="str">
        <f t="shared" si="404"/>
        <v/>
      </c>
      <c r="Q5155" s="48" t="str">
        <f>IF(O5155="","",
   IF(OR(O5155&lt;EDA_Outlier_Analysis!$C$10, O5155&gt;EDA_Outlier_Analysis!$C$11),
      "Outlier",
      "Normal"))</f>
        <v>Normal</v>
      </c>
      <c r="R5155" t="str">
        <f>IF(P5155="","",
   IF(OR(P5155 &lt; EDA_Outlier_Analysis!$F$7, P5155 &gt; EDA_Outlier_Analysis!$F$8),
      "Outlier",
      "Normal"))</f>
        <v/>
      </c>
      <c r="S5155" t="str">
        <f>IF(N5155="","",
   IF(OR(N5155 &lt;EDA_Outlier_Analysis!$I$10, N5155 &gt; EDA_Outlier_Analysis!$I$11),
      "Outlier",
      "Normal"))</f>
        <v>Normal</v>
      </c>
    </row>
    <row r="5156" spans="1:19">
      <c r="A5156" t="s">
        <v>11281</v>
      </c>
      <c r="B5156" s="4">
        <v>44631</v>
      </c>
      <c r="C5156" s="2">
        <v>-25135.39</v>
      </c>
      <c r="D5156" t="s">
        <v>840</v>
      </c>
      <c r="E5156" t="s">
        <v>841</v>
      </c>
      <c r="F5156" t="s">
        <v>11</v>
      </c>
      <c r="G5156" t="s">
        <v>31</v>
      </c>
      <c r="I5156" t="s">
        <v>1438</v>
      </c>
      <c r="J5156" t="s">
        <v>11282</v>
      </c>
      <c r="K5156" t="str">
        <f>IF(COUNTIF(Customers!A:A, H5156)&gt;0, "Valid", "Invalid")</f>
        <v>Invalid</v>
      </c>
      <c r="L5156" t="str">
        <f t="shared" si="400"/>
        <v>3</v>
      </c>
      <c r="M5156" t="str">
        <f t="shared" si="401"/>
        <v>2022</v>
      </c>
      <c r="N5156">
        <f t="shared" si="402"/>
        <v>-25135.39</v>
      </c>
      <c r="O5156" t="str">
        <f t="shared" si="403"/>
        <v/>
      </c>
      <c r="P5156">
        <f t="shared" si="404"/>
        <v>25135.39</v>
      </c>
      <c r="Q5156" s="48" t="str">
        <f>IF(O5156="","",
   IF(OR(O5156&lt;EDA_Outlier_Analysis!$C$10, O5156&gt;EDA_Outlier_Analysis!$C$11),
      "Outlier",
      "Normal"))</f>
        <v/>
      </c>
      <c r="R5156" t="str">
        <f>IF(P5156="","",
   IF(OR(P5156 &lt; EDA_Outlier_Analysis!$F$7, P5156 &gt; EDA_Outlier_Analysis!$F$8),
      "Outlier",
      "Normal"))</f>
        <v>Outlier</v>
      </c>
      <c r="S5156" t="str">
        <f>IF(N5156="","",
   IF(OR(N5156 &lt;EDA_Outlier_Analysis!$I$10, N5156 &gt; EDA_Outlier_Analysis!$I$11),
      "Outlier",
      "Normal"))</f>
        <v>Normal</v>
      </c>
    </row>
    <row r="5157" spans="1:19">
      <c r="A5157" t="s">
        <v>11283</v>
      </c>
      <c r="B5157" s="4">
        <v>45084</v>
      </c>
      <c r="C5157" s="2">
        <v>-66709.02</v>
      </c>
      <c r="D5157" t="s">
        <v>840</v>
      </c>
      <c r="E5157" t="s">
        <v>841</v>
      </c>
      <c r="F5157" t="s">
        <v>10</v>
      </c>
      <c r="G5157" t="s">
        <v>20</v>
      </c>
      <c r="I5157" t="s">
        <v>1415</v>
      </c>
      <c r="J5157" t="s">
        <v>11284</v>
      </c>
      <c r="K5157" t="str">
        <f>IF(COUNTIF(Customers!A:A, H5157)&gt;0, "Valid", "Invalid")</f>
        <v>Invalid</v>
      </c>
      <c r="L5157" t="str">
        <f t="shared" si="400"/>
        <v>6</v>
      </c>
      <c r="M5157" t="str">
        <f t="shared" si="401"/>
        <v>2023</v>
      </c>
      <c r="N5157">
        <f t="shared" si="402"/>
        <v>-66709.02</v>
      </c>
      <c r="O5157" t="str">
        <f t="shared" si="403"/>
        <v/>
      </c>
      <c r="P5157">
        <f t="shared" si="404"/>
        <v>66709.02</v>
      </c>
      <c r="Q5157" s="48" t="str">
        <f>IF(O5157="","",
   IF(OR(O5157&lt;EDA_Outlier_Analysis!$C$10, O5157&gt;EDA_Outlier_Analysis!$C$11),
      "Outlier",
      "Normal"))</f>
        <v/>
      </c>
      <c r="R5157" t="str">
        <f>IF(P5157="","",
   IF(OR(P5157 &lt; EDA_Outlier_Analysis!$F$7, P5157 &gt; EDA_Outlier_Analysis!$F$8),
      "Outlier",
      "Normal"))</f>
        <v>Outlier</v>
      </c>
      <c r="S5157" t="str">
        <f>IF(N5157="","",
   IF(OR(N5157 &lt;EDA_Outlier_Analysis!$I$10, N5157 &gt; EDA_Outlier_Analysis!$I$11),
      "Outlier",
      "Normal"))</f>
        <v>Normal</v>
      </c>
    </row>
    <row r="5158" spans="1:19">
      <c r="A5158" t="s">
        <v>11285</v>
      </c>
      <c r="B5158" s="4">
        <v>44757</v>
      </c>
      <c r="C5158" s="2">
        <v>29682.97</v>
      </c>
      <c r="D5158" t="s">
        <v>1345</v>
      </c>
      <c r="E5158" t="s">
        <v>1345</v>
      </c>
      <c r="F5158" t="s">
        <v>9</v>
      </c>
      <c r="G5158" t="s">
        <v>24</v>
      </c>
      <c r="J5158" t="s">
        <v>11286</v>
      </c>
      <c r="K5158" t="str">
        <f>IF(COUNTIF(Customers!A:A, H5158)&gt;0, "Valid", "Invalid")</f>
        <v>Invalid</v>
      </c>
      <c r="L5158" t="str">
        <f t="shared" si="400"/>
        <v>7</v>
      </c>
      <c r="M5158" t="str">
        <f t="shared" si="401"/>
        <v>2022</v>
      </c>
      <c r="N5158">
        <f t="shared" si="402"/>
        <v>-29682.97</v>
      </c>
      <c r="O5158" t="str">
        <f t="shared" si="403"/>
        <v/>
      </c>
      <c r="P5158" t="str">
        <f t="shared" si="404"/>
        <v/>
      </c>
      <c r="Q5158" s="48" t="str">
        <f>IF(O5158="","",
   IF(OR(O5158&lt;EDA_Outlier_Analysis!$C$10, O5158&gt;EDA_Outlier_Analysis!$C$11),
      "Outlier",
      "Normal"))</f>
        <v/>
      </c>
      <c r="R5158" t="str">
        <f>IF(P5158="","",
   IF(OR(P5158 &lt; EDA_Outlier_Analysis!$F$7, P5158 &gt; EDA_Outlier_Analysis!$F$8),
      "Outlier",
      "Normal"))</f>
        <v/>
      </c>
      <c r="S5158" t="str">
        <f>IF(N5158="","",
   IF(OR(N5158 &lt;EDA_Outlier_Analysis!$I$10, N5158 &gt; EDA_Outlier_Analysis!$I$11),
      "Outlier",
      "Normal"))</f>
        <v>Normal</v>
      </c>
    </row>
    <row r="5159" spans="1:19">
      <c r="A5159" t="s">
        <v>11287</v>
      </c>
      <c r="B5159" s="4">
        <v>44928</v>
      </c>
      <c r="C5159" s="2">
        <v>239764.86</v>
      </c>
      <c r="D5159" t="s">
        <v>849</v>
      </c>
      <c r="E5159" t="s">
        <v>868</v>
      </c>
      <c r="F5159" t="s">
        <v>11</v>
      </c>
      <c r="G5159" t="s">
        <v>31</v>
      </c>
      <c r="H5159" t="s">
        <v>423</v>
      </c>
      <c r="J5159" t="s">
        <v>11288</v>
      </c>
      <c r="K5159" t="str">
        <f>IF(COUNTIF(Customers!A:A, H5159)&gt;0, "Valid", "Invalid")</f>
        <v>Valid</v>
      </c>
      <c r="L5159" t="str">
        <f t="shared" si="400"/>
        <v>1</v>
      </c>
      <c r="M5159" t="str">
        <f t="shared" si="401"/>
        <v>2023</v>
      </c>
      <c r="N5159">
        <f t="shared" si="402"/>
        <v>239764.86</v>
      </c>
      <c r="O5159">
        <f t="shared" si="403"/>
        <v>239764.86</v>
      </c>
      <c r="P5159" t="str">
        <f t="shared" si="404"/>
        <v/>
      </c>
      <c r="Q5159" s="48" t="str">
        <f>IF(O5159="","",
   IF(OR(O5159&lt;EDA_Outlier_Analysis!$C$10, O5159&gt;EDA_Outlier_Analysis!$C$11),
      "Outlier",
      "Normal"))</f>
        <v>Normal</v>
      </c>
      <c r="R5159" t="str">
        <f>IF(P5159="","",
   IF(OR(P5159 &lt; EDA_Outlier_Analysis!$F$7, P5159 &gt; EDA_Outlier_Analysis!$F$8),
      "Outlier",
      "Normal"))</f>
        <v/>
      </c>
      <c r="S5159" t="str">
        <f>IF(N5159="","",
   IF(OR(N5159 &lt;EDA_Outlier_Analysis!$I$10, N5159 &gt; EDA_Outlier_Analysis!$I$11),
      "Outlier",
      "Normal"))</f>
        <v>Normal</v>
      </c>
    </row>
    <row r="5160" spans="1:19">
      <c r="A5160" t="s">
        <v>11289</v>
      </c>
      <c r="B5160" s="4">
        <v>44569</v>
      </c>
      <c r="C5160" s="2">
        <v>23865.61</v>
      </c>
      <c r="D5160" t="s">
        <v>971</v>
      </c>
      <c r="E5160" t="s">
        <v>971</v>
      </c>
      <c r="F5160" t="s">
        <v>9</v>
      </c>
      <c r="G5160" t="s">
        <v>31</v>
      </c>
      <c r="J5160" t="s">
        <v>11290</v>
      </c>
      <c r="K5160" t="str">
        <f>IF(COUNTIF(Customers!A:A, H5160)&gt;0, "Valid", "Invalid")</f>
        <v>Invalid</v>
      </c>
      <c r="L5160" t="str">
        <f t="shared" si="400"/>
        <v>1</v>
      </c>
      <c r="M5160" t="str">
        <f t="shared" si="401"/>
        <v>2022</v>
      </c>
      <c r="N5160">
        <f t="shared" si="402"/>
        <v>-23865.61</v>
      </c>
      <c r="O5160" t="str">
        <f t="shared" si="403"/>
        <v/>
      </c>
      <c r="P5160" t="str">
        <f t="shared" si="404"/>
        <v/>
      </c>
      <c r="Q5160" s="48" t="str">
        <f>IF(O5160="","",
   IF(OR(O5160&lt;EDA_Outlier_Analysis!$C$10, O5160&gt;EDA_Outlier_Analysis!$C$11),
      "Outlier",
      "Normal"))</f>
        <v/>
      </c>
      <c r="R5160" t="str">
        <f>IF(P5160="","",
   IF(OR(P5160 &lt; EDA_Outlier_Analysis!$F$7, P5160 &gt; EDA_Outlier_Analysis!$F$8),
      "Outlier",
      "Normal"))</f>
        <v/>
      </c>
      <c r="S5160" t="str">
        <f>IF(N5160="","",
   IF(OR(N5160 &lt;EDA_Outlier_Analysis!$I$10, N5160 &gt; EDA_Outlier_Analysis!$I$11),
      "Outlier",
      "Normal"))</f>
        <v>Normal</v>
      </c>
    </row>
    <row r="5161" spans="1:19">
      <c r="A5161" t="s">
        <v>11291</v>
      </c>
      <c r="B5161" s="4">
        <v>44842</v>
      </c>
      <c r="C5161" s="2">
        <v>27160.95</v>
      </c>
      <c r="D5161" t="s">
        <v>873</v>
      </c>
      <c r="E5161" t="s">
        <v>873</v>
      </c>
      <c r="F5161" t="s">
        <v>11</v>
      </c>
      <c r="G5161" t="s">
        <v>31</v>
      </c>
      <c r="J5161" t="s">
        <v>11292</v>
      </c>
      <c r="K5161" t="str">
        <f>IF(COUNTIF(Customers!A:A, H5161)&gt;0, "Valid", "Invalid")</f>
        <v>Invalid</v>
      </c>
      <c r="L5161" t="str">
        <f t="shared" si="400"/>
        <v>10</v>
      </c>
      <c r="M5161" t="str">
        <f t="shared" si="401"/>
        <v>2022</v>
      </c>
      <c r="N5161">
        <f t="shared" si="402"/>
        <v>-27160.95</v>
      </c>
      <c r="O5161" t="str">
        <f t="shared" si="403"/>
        <v/>
      </c>
      <c r="P5161" t="str">
        <f t="shared" si="404"/>
        <v/>
      </c>
      <c r="Q5161" s="48" t="str">
        <f>IF(O5161="","",
   IF(OR(O5161&lt;EDA_Outlier_Analysis!$C$10, O5161&gt;EDA_Outlier_Analysis!$C$11),
      "Outlier",
      "Normal"))</f>
        <v/>
      </c>
      <c r="R5161" t="str">
        <f>IF(P5161="","",
   IF(OR(P5161 &lt; EDA_Outlier_Analysis!$F$7, P5161 &gt; EDA_Outlier_Analysis!$F$8),
      "Outlier",
      "Normal"))</f>
        <v/>
      </c>
      <c r="S5161" t="str">
        <f>IF(N5161="","",
   IF(OR(N5161 &lt;EDA_Outlier_Analysis!$I$10, N5161 &gt; EDA_Outlier_Analysis!$I$11),
      "Outlier",
      "Normal"))</f>
        <v>Normal</v>
      </c>
    </row>
    <row r="5162" spans="1:19">
      <c r="A5162" t="s">
        <v>11293</v>
      </c>
      <c r="B5162" s="4">
        <v>44629</v>
      </c>
      <c r="C5162" s="2">
        <v>-39553.43</v>
      </c>
      <c r="D5162" t="s">
        <v>840</v>
      </c>
      <c r="E5162" t="s">
        <v>878</v>
      </c>
      <c r="F5162" t="s">
        <v>9</v>
      </c>
      <c r="G5162" t="s">
        <v>24</v>
      </c>
      <c r="I5162" t="s">
        <v>4561</v>
      </c>
      <c r="J5162" t="s">
        <v>11294</v>
      </c>
      <c r="K5162" t="str">
        <f>IF(COUNTIF(Customers!A:A, H5162)&gt;0, "Valid", "Invalid")</f>
        <v>Invalid</v>
      </c>
      <c r="L5162" t="str">
        <f t="shared" si="400"/>
        <v>3</v>
      </c>
      <c r="M5162" t="str">
        <f t="shared" si="401"/>
        <v>2022</v>
      </c>
      <c r="N5162">
        <f t="shared" si="402"/>
        <v>-39553.43</v>
      </c>
      <c r="O5162" t="str">
        <f t="shared" si="403"/>
        <v/>
      </c>
      <c r="P5162">
        <f t="shared" si="404"/>
        <v>39553.43</v>
      </c>
      <c r="Q5162" s="48" t="str">
        <f>IF(O5162="","",
   IF(OR(O5162&lt;EDA_Outlier_Analysis!$C$10, O5162&gt;EDA_Outlier_Analysis!$C$11),
      "Outlier",
      "Normal"))</f>
        <v/>
      </c>
      <c r="R5162" t="str">
        <f>IF(P5162="","",
   IF(OR(P5162 &lt; EDA_Outlier_Analysis!$F$7, P5162 &gt; EDA_Outlier_Analysis!$F$8),
      "Outlier",
      "Normal"))</f>
        <v>Normal</v>
      </c>
      <c r="S5162" t="str">
        <f>IF(N5162="","",
   IF(OR(N5162 &lt;EDA_Outlier_Analysis!$I$10, N5162 &gt; EDA_Outlier_Analysis!$I$11),
      "Outlier",
      "Normal"))</f>
        <v>Normal</v>
      </c>
    </row>
    <row r="5163" spans="1:19">
      <c r="A5163" t="s">
        <v>11295</v>
      </c>
      <c r="B5163" s="4">
        <v>45206</v>
      </c>
      <c r="C5163" s="2">
        <v>154862.82999999999</v>
      </c>
      <c r="D5163" t="s">
        <v>849</v>
      </c>
      <c r="E5163" t="s">
        <v>868</v>
      </c>
      <c r="F5163" t="s">
        <v>11</v>
      </c>
      <c r="G5163" t="s">
        <v>34</v>
      </c>
      <c r="H5163" t="s">
        <v>483</v>
      </c>
      <c r="J5163" t="s">
        <v>11296</v>
      </c>
      <c r="K5163" t="str">
        <f>IF(COUNTIF(Customers!A:A, H5163)&gt;0, "Valid", "Invalid")</f>
        <v>Valid</v>
      </c>
      <c r="L5163" t="str">
        <f t="shared" si="400"/>
        <v>10</v>
      </c>
      <c r="M5163" t="str">
        <f t="shared" si="401"/>
        <v>2023</v>
      </c>
      <c r="N5163">
        <f t="shared" si="402"/>
        <v>154862.82999999999</v>
      </c>
      <c r="O5163">
        <f t="shared" si="403"/>
        <v>154862.82999999999</v>
      </c>
      <c r="P5163" t="str">
        <f t="shared" si="404"/>
        <v/>
      </c>
      <c r="Q5163" s="48" t="str">
        <f>IF(O5163="","",
   IF(OR(O5163&lt;EDA_Outlier_Analysis!$C$10, O5163&gt;EDA_Outlier_Analysis!$C$11),
      "Outlier",
      "Normal"))</f>
        <v>Normal</v>
      </c>
      <c r="R5163" t="str">
        <f>IF(P5163="","",
   IF(OR(P5163 &lt; EDA_Outlier_Analysis!$F$7, P5163 &gt; EDA_Outlier_Analysis!$F$8),
      "Outlier",
      "Normal"))</f>
        <v/>
      </c>
      <c r="S5163" t="str">
        <f>IF(N5163="","",
   IF(OR(N5163 &lt;EDA_Outlier_Analysis!$I$10, N5163 &gt; EDA_Outlier_Analysis!$I$11),
      "Outlier",
      "Normal"))</f>
        <v>Normal</v>
      </c>
    </row>
    <row r="5164" spans="1:19">
      <c r="A5164" t="s">
        <v>11297</v>
      </c>
      <c r="B5164" s="4">
        <v>45241</v>
      </c>
      <c r="C5164" s="2">
        <v>25359.7</v>
      </c>
      <c r="D5164" t="s">
        <v>971</v>
      </c>
      <c r="E5164" t="s">
        <v>971</v>
      </c>
      <c r="F5164" t="s">
        <v>9</v>
      </c>
      <c r="G5164" t="s">
        <v>34</v>
      </c>
      <c r="J5164" t="s">
        <v>11298</v>
      </c>
      <c r="K5164" t="str">
        <f>IF(COUNTIF(Customers!A:A, H5164)&gt;0, "Valid", "Invalid")</f>
        <v>Invalid</v>
      </c>
      <c r="L5164" t="str">
        <f t="shared" si="400"/>
        <v>11</v>
      </c>
      <c r="M5164" t="str">
        <f t="shared" si="401"/>
        <v>2023</v>
      </c>
      <c r="N5164">
        <f t="shared" si="402"/>
        <v>-25359.7</v>
      </c>
      <c r="O5164" t="str">
        <f t="shared" si="403"/>
        <v/>
      </c>
      <c r="P5164" t="str">
        <f t="shared" si="404"/>
        <v/>
      </c>
      <c r="Q5164" s="48" t="str">
        <f>IF(O5164="","",
   IF(OR(O5164&lt;EDA_Outlier_Analysis!$C$10, O5164&gt;EDA_Outlier_Analysis!$C$11),
      "Outlier",
      "Normal"))</f>
        <v/>
      </c>
      <c r="R5164" t="str">
        <f>IF(P5164="","",
   IF(OR(P5164 &lt; EDA_Outlier_Analysis!$F$7, P5164 &gt; EDA_Outlier_Analysis!$F$8),
      "Outlier",
      "Normal"))</f>
        <v/>
      </c>
      <c r="S5164" t="str">
        <f>IF(N5164="","",
   IF(OR(N5164 &lt;EDA_Outlier_Analysis!$I$10, N5164 &gt; EDA_Outlier_Analysis!$I$11),
      "Outlier",
      "Normal"))</f>
        <v>Normal</v>
      </c>
    </row>
    <row r="5165" spans="1:19">
      <c r="A5165" t="s">
        <v>11299</v>
      </c>
      <c r="B5165" s="4">
        <v>44963</v>
      </c>
      <c r="C5165" s="2">
        <v>-10130.39</v>
      </c>
      <c r="D5165" t="s">
        <v>840</v>
      </c>
      <c r="E5165" t="s">
        <v>856</v>
      </c>
      <c r="F5165" t="s">
        <v>10</v>
      </c>
      <c r="G5165" t="s">
        <v>34</v>
      </c>
      <c r="I5165" t="s">
        <v>1340</v>
      </c>
      <c r="J5165" t="s">
        <v>11300</v>
      </c>
      <c r="K5165" t="str">
        <f>IF(COUNTIF(Customers!A:A, H5165)&gt;0, "Valid", "Invalid")</f>
        <v>Invalid</v>
      </c>
      <c r="L5165" t="str">
        <f t="shared" si="400"/>
        <v>2</v>
      </c>
      <c r="M5165" t="str">
        <f t="shared" si="401"/>
        <v>2023</v>
      </c>
      <c r="N5165">
        <f t="shared" si="402"/>
        <v>-10130.39</v>
      </c>
      <c r="O5165" t="str">
        <f t="shared" si="403"/>
        <v/>
      </c>
      <c r="P5165">
        <f t="shared" si="404"/>
        <v>10130.39</v>
      </c>
      <c r="Q5165" s="48" t="str">
        <f>IF(O5165="","",
   IF(OR(O5165&lt;EDA_Outlier_Analysis!$C$10, O5165&gt;EDA_Outlier_Analysis!$C$11),
      "Outlier",
      "Normal"))</f>
        <v/>
      </c>
      <c r="R5165" t="str">
        <f>IF(P5165="","",
   IF(OR(P5165 &lt; EDA_Outlier_Analysis!$F$7, P5165 &gt; EDA_Outlier_Analysis!$F$8),
      "Outlier",
      "Normal"))</f>
        <v>Outlier</v>
      </c>
      <c r="S5165" t="str">
        <f>IF(N5165="","",
   IF(OR(N5165 &lt;EDA_Outlier_Analysis!$I$10, N5165 &gt; EDA_Outlier_Analysis!$I$11),
      "Outlier",
      "Normal"))</f>
        <v>Normal</v>
      </c>
    </row>
    <row r="5166" spans="1:19">
      <c r="A5166" t="s">
        <v>11301</v>
      </c>
      <c r="B5166" s="4">
        <v>44847</v>
      </c>
      <c r="C5166" s="2">
        <v>86326.86</v>
      </c>
      <c r="D5166" t="s">
        <v>849</v>
      </c>
      <c r="E5166" t="s">
        <v>853</v>
      </c>
      <c r="F5166" t="s">
        <v>9</v>
      </c>
      <c r="G5166" t="s">
        <v>20</v>
      </c>
      <c r="H5166" t="s">
        <v>747</v>
      </c>
      <c r="J5166" t="s">
        <v>11302</v>
      </c>
      <c r="K5166" t="str">
        <f>IF(COUNTIF(Customers!A:A, H5166)&gt;0, "Valid", "Invalid")</f>
        <v>Valid</v>
      </c>
      <c r="L5166" t="str">
        <f t="shared" si="400"/>
        <v>10</v>
      </c>
      <c r="M5166" t="str">
        <f t="shared" si="401"/>
        <v>2022</v>
      </c>
      <c r="N5166">
        <f t="shared" si="402"/>
        <v>86326.86</v>
      </c>
      <c r="O5166">
        <f t="shared" si="403"/>
        <v>86326.86</v>
      </c>
      <c r="P5166" t="str">
        <f t="shared" si="404"/>
        <v/>
      </c>
      <c r="Q5166" s="48" t="str">
        <f>IF(O5166="","",
   IF(OR(O5166&lt;EDA_Outlier_Analysis!$C$10, O5166&gt;EDA_Outlier_Analysis!$C$11),
      "Outlier",
      "Normal"))</f>
        <v>Normal</v>
      </c>
      <c r="R5166" t="str">
        <f>IF(P5166="","",
   IF(OR(P5166 &lt; EDA_Outlier_Analysis!$F$7, P5166 &gt; EDA_Outlier_Analysis!$F$8),
      "Outlier",
      "Normal"))</f>
        <v/>
      </c>
      <c r="S5166" t="str">
        <f>IF(N5166="","",
   IF(OR(N5166 &lt;EDA_Outlier_Analysis!$I$10, N5166 &gt; EDA_Outlier_Analysis!$I$11),
      "Outlier",
      "Normal"))</f>
        <v>Normal</v>
      </c>
    </row>
    <row r="5167" spans="1:19">
      <c r="A5167" t="s">
        <v>11303</v>
      </c>
      <c r="B5167" s="4">
        <v>45193</v>
      </c>
      <c r="C5167" s="2">
        <v>-47481.23</v>
      </c>
      <c r="D5167" t="s">
        <v>840</v>
      </c>
      <c r="E5167" t="s">
        <v>878</v>
      </c>
      <c r="F5167" t="s">
        <v>11</v>
      </c>
      <c r="G5167" t="s">
        <v>24</v>
      </c>
      <c r="I5167" t="s">
        <v>1340</v>
      </c>
      <c r="J5167" t="s">
        <v>11304</v>
      </c>
      <c r="K5167" t="str">
        <f>IF(COUNTIF(Customers!A:A, H5167)&gt;0, "Valid", "Invalid")</f>
        <v>Invalid</v>
      </c>
      <c r="L5167" t="str">
        <f t="shared" si="400"/>
        <v>9</v>
      </c>
      <c r="M5167" t="str">
        <f t="shared" si="401"/>
        <v>2023</v>
      </c>
      <c r="N5167">
        <f t="shared" si="402"/>
        <v>-47481.23</v>
      </c>
      <c r="O5167" t="str">
        <f t="shared" si="403"/>
        <v/>
      </c>
      <c r="P5167">
        <f t="shared" si="404"/>
        <v>47481.23</v>
      </c>
      <c r="Q5167" s="48" t="str">
        <f>IF(O5167="","",
   IF(OR(O5167&lt;EDA_Outlier_Analysis!$C$10, O5167&gt;EDA_Outlier_Analysis!$C$11),
      "Outlier",
      "Normal"))</f>
        <v/>
      </c>
      <c r="R5167" t="str">
        <f>IF(P5167="","",
   IF(OR(P5167 &lt; EDA_Outlier_Analysis!$F$7, P5167 &gt; EDA_Outlier_Analysis!$F$8),
      "Outlier",
      "Normal"))</f>
        <v>Normal</v>
      </c>
      <c r="S5167" t="str">
        <f>IF(N5167="","",
   IF(OR(N5167 &lt;EDA_Outlier_Analysis!$I$10, N5167 &gt; EDA_Outlier_Analysis!$I$11),
      "Outlier",
      "Normal"))</f>
        <v>Normal</v>
      </c>
    </row>
    <row r="5168" spans="1:19">
      <c r="A5168" t="s">
        <v>11305</v>
      </c>
      <c r="B5168" s="4">
        <v>44604</v>
      </c>
      <c r="C5168" s="2">
        <v>161110.21</v>
      </c>
      <c r="D5168" t="s">
        <v>849</v>
      </c>
      <c r="E5168" t="s">
        <v>850</v>
      </c>
      <c r="F5168" t="s">
        <v>11</v>
      </c>
      <c r="G5168" t="s">
        <v>31</v>
      </c>
      <c r="H5168" t="s">
        <v>147</v>
      </c>
      <c r="J5168" t="s">
        <v>11306</v>
      </c>
      <c r="K5168" t="str">
        <f>IF(COUNTIF(Customers!A:A, H5168)&gt;0, "Valid", "Invalid")</f>
        <v>Valid</v>
      </c>
      <c r="L5168" t="str">
        <f t="shared" si="400"/>
        <v>2</v>
      </c>
      <c r="M5168" t="str">
        <f t="shared" si="401"/>
        <v>2022</v>
      </c>
      <c r="N5168">
        <f t="shared" si="402"/>
        <v>161110.21</v>
      </c>
      <c r="O5168">
        <f t="shared" si="403"/>
        <v>161110.21</v>
      </c>
      <c r="P5168" t="str">
        <f t="shared" si="404"/>
        <v/>
      </c>
      <c r="Q5168" s="48" t="str">
        <f>IF(O5168="","",
   IF(OR(O5168&lt;EDA_Outlier_Analysis!$C$10, O5168&gt;EDA_Outlier_Analysis!$C$11),
      "Outlier",
      "Normal"))</f>
        <v>Normal</v>
      </c>
      <c r="R5168" t="str">
        <f>IF(P5168="","",
   IF(OR(P5168 &lt; EDA_Outlier_Analysis!$F$7, P5168 &gt; EDA_Outlier_Analysis!$F$8),
      "Outlier",
      "Normal"))</f>
        <v/>
      </c>
      <c r="S5168" t="str">
        <f>IF(N5168="","",
   IF(OR(N5168 &lt;EDA_Outlier_Analysis!$I$10, N5168 &gt; EDA_Outlier_Analysis!$I$11),
      "Outlier",
      "Normal"))</f>
        <v>Normal</v>
      </c>
    </row>
    <row r="5169" spans="1:19">
      <c r="A5169" t="s">
        <v>11307</v>
      </c>
      <c r="B5169" s="4">
        <v>45052</v>
      </c>
      <c r="C5169" s="2">
        <v>83556.3</v>
      </c>
      <c r="D5169" t="s">
        <v>849</v>
      </c>
      <c r="E5169" t="s">
        <v>868</v>
      </c>
      <c r="F5169" t="s">
        <v>9</v>
      </c>
      <c r="G5169" t="s">
        <v>24</v>
      </c>
      <c r="H5169" t="s">
        <v>205</v>
      </c>
      <c r="J5169" t="s">
        <v>11308</v>
      </c>
      <c r="K5169" t="str">
        <f>IF(COUNTIF(Customers!A:A, H5169)&gt;0, "Valid", "Invalid")</f>
        <v>Valid</v>
      </c>
      <c r="L5169" t="str">
        <f t="shared" si="400"/>
        <v>5</v>
      </c>
      <c r="M5169" t="str">
        <f t="shared" si="401"/>
        <v>2023</v>
      </c>
      <c r="N5169">
        <f t="shared" si="402"/>
        <v>83556.3</v>
      </c>
      <c r="O5169">
        <f t="shared" si="403"/>
        <v>83556.3</v>
      </c>
      <c r="P5169" t="str">
        <f t="shared" si="404"/>
        <v/>
      </c>
      <c r="Q5169" s="48" t="str">
        <f>IF(O5169="","",
   IF(OR(O5169&lt;EDA_Outlier_Analysis!$C$10, O5169&gt;EDA_Outlier_Analysis!$C$11),
      "Outlier",
      "Normal"))</f>
        <v>Normal</v>
      </c>
      <c r="R5169" t="str">
        <f>IF(P5169="","",
   IF(OR(P5169 &lt; EDA_Outlier_Analysis!$F$7, P5169 &gt; EDA_Outlier_Analysis!$F$8),
      "Outlier",
      "Normal"))</f>
        <v/>
      </c>
      <c r="S5169" t="str">
        <f>IF(N5169="","",
   IF(OR(N5169 &lt;EDA_Outlier_Analysis!$I$10, N5169 &gt; EDA_Outlier_Analysis!$I$11),
      "Outlier",
      "Normal"))</f>
        <v>Normal</v>
      </c>
    </row>
    <row r="5170" spans="1:19">
      <c r="A5170" t="s">
        <v>11309</v>
      </c>
      <c r="B5170" s="4">
        <v>44925</v>
      </c>
      <c r="C5170" s="2">
        <v>184499.69</v>
      </c>
      <c r="D5170" t="s">
        <v>849</v>
      </c>
      <c r="E5170" t="s">
        <v>853</v>
      </c>
      <c r="F5170" t="s">
        <v>9</v>
      </c>
      <c r="G5170" t="s">
        <v>31</v>
      </c>
      <c r="H5170" t="s">
        <v>501</v>
      </c>
      <c r="J5170" t="s">
        <v>11310</v>
      </c>
      <c r="K5170" t="str">
        <f>IF(COUNTIF(Customers!A:A, H5170)&gt;0, "Valid", "Invalid")</f>
        <v>Valid</v>
      </c>
      <c r="L5170" t="str">
        <f t="shared" si="400"/>
        <v>12</v>
      </c>
      <c r="M5170" t="str">
        <f t="shared" si="401"/>
        <v>2022</v>
      </c>
      <c r="N5170">
        <f t="shared" si="402"/>
        <v>184499.69</v>
      </c>
      <c r="O5170">
        <f t="shared" si="403"/>
        <v>184499.69</v>
      </c>
      <c r="P5170" t="str">
        <f t="shared" si="404"/>
        <v/>
      </c>
      <c r="Q5170" s="48" t="str">
        <f>IF(O5170="","",
   IF(OR(O5170&lt;EDA_Outlier_Analysis!$C$10, O5170&gt;EDA_Outlier_Analysis!$C$11),
      "Outlier",
      "Normal"))</f>
        <v>Normal</v>
      </c>
      <c r="R5170" t="str">
        <f>IF(P5170="","",
   IF(OR(P5170 &lt; EDA_Outlier_Analysis!$F$7, P5170 &gt; EDA_Outlier_Analysis!$F$8),
      "Outlier",
      "Normal"))</f>
        <v/>
      </c>
      <c r="S5170" t="str">
        <f>IF(N5170="","",
   IF(OR(N5170 &lt;EDA_Outlier_Analysis!$I$10, N5170 &gt; EDA_Outlier_Analysis!$I$11),
      "Outlier",
      "Normal"))</f>
        <v>Normal</v>
      </c>
    </row>
    <row r="5171" spans="1:19">
      <c r="A5171" t="s">
        <v>11311</v>
      </c>
      <c r="B5171" s="4">
        <v>44833</v>
      </c>
      <c r="C5171" s="2">
        <v>180724</v>
      </c>
      <c r="D5171" t="s">
        <v>849</v>
      </c>
      <c r="E5171" t="s">
        <v>853</v>
      </c>
      <c r="F5171" t="s">
        <v>10</v>
      </c>
      <c r="G5171" t="s">
        <v>24</v>
      </c>
      <c r="H5171" t="s">
        <v>391</v>
      </c>
      <c r="J5171" t="s">
        <v>11312</v>
      </c>
      <c r="K5171" t="str">
        <f>IF(COUNTIF(Customers!A:A, H5171)&gt;0, "Valid", "Invalid")</f>
        <v>Valid</v>
      </c>
      <c r="L5171" t="str">
        <f t="shared" si="400"/>
        <v>9</v>
      </c>
      <c r="M5171" t="str">
        <f t="shared" si="401"/>
        <v>2022</v>
      </c>
      <c r="N5171">
        <f t="shared" si="402"/>
        <v>180724</v>
      </c>
      <c r="O5171">
        <f t="shared" si="403"/>
        <v>180724</v>
      </c>
      <c r="P5171" t="str">
        <f t="shared" si="404"/>
        <v/>
      </c>
      <c r="Q5171" s="48" t="str">
        <f>IF(O5171="","",
   IF(OR(O5171&lt;EDA_Outlier_Analysis!$C$10, O5171&gt;EDA_Outlier_Analysis!$C$11),
      "Outlier",
      "Normal"))</f>
        <v>Normal</v>
      </c>
      <c r="R5171" t="str">
        <f>IF(P5171="","",
   IF(OR(P5171 &lt; EDA_Outlier_Analysis!$F$7, P5171 &gt; EDA_Outlier_Analysis!$F$8),
      "Outlier",
      "Normal"))</f>
        <v/>
      </c>
      <c r="S5171" t="str">
        <f>IF(N5171="","",
   IF(OR(N5171 &lt;EDA_Outlier_Analysis!$I$10, N5171 &gt; EDA_Outlier_Analysis!$I$11),
      "Outlier",
      "Normal"))</f>
        <v>Normal</v>
      </c>
    </row>
    <row r="5172" spans="1:19">
      <c r="A5172" t="s">
        <v>11313</v>
      </c>
      <c r="B5172" s="4">
        <v>45103</v>
      </c>
      <c r="C5172" s="2">
        <v>206507.44</v>
      </c>
      <c r="D5172" t="s">
        <v>849</v>
      </c>
      <c r="E5172" t="s">
        <v>853</v>
      </c>
      <c r="F5172" t="s">
        <v>11</v>
      </c>
      <c r="G5172" t="s">
        <v>34</v>
      </c>
      <c r="H5172" t="s">
        <v>151</v>
      </c>
      <c r="J5172" t="s">
        <v>11314</v>
      </c>
      <c r="K5172" t="str">
        <f>IF(COUNTIF(Customers!A:A, H5172)&gt;0, "Valid", "Invalid")</f>
        <v>Valid</v>
      </c>
      <c r="L5172" t="str">
        <f t="shared" si="400"/>
        <v>6</v>
      </c>
      <c r="M5172" t="str">
        <f t="shared" si="401"/>
        <v>2023</v>
      </c>
      <c r="N5172">
        <f t="shared" si="402"/>
        <v>206507.44</v>
      </c>
      <c r="O5172">
        <f t="shared" si="403"/>
        <v>206507.44</v>
      </c>
      <c r="P5172" t="str">
        <f t="shared" si="404"/>
        <v/>
      </c>
      <c r="Q5172" s="48" t="str">
        <f>IF(O5172="","",
   IF(OR(O5172&lt;EDA_Outlier_Analysis!$C$10, O5172&gt;EDA_Outlier_Analysis!$C$11),
      "Outlier",
      "Normal"))</f>
        <v>Normal</v>
      </c>
      <c r="R5172" t="str">
        <f>IF(P5172="","",
   IF(OR(P5172 &lt; EDA_Outlier_Analysis!$F$7, P5172 &gt; EDA_Outlier_Analysis!$F$8),
      "Outlier",
      "Normal"))</f>
        <v/>
      </c>
      <c r="S5172" t="str">
        <f>IF(N5172="","",
   IF(OR(N5172 &lt;EDA_Outlier_Analysis!$I$10, N5172 &gt; EDA_Outlier_Analysis!$I$11),
      "Outlier",
      "Normal"))</f>
        <v>Normal</v>
      </c>
    </row>
    <row r="5173" spans="1:19">
      <c r="A5173" t="s">
        <v>11315</v>
      </c>
      <c r="B5173" s="4">
        <v>44785</v>
      </c>
      <c r="C5173" s="2">
        <v>-2000</v>
      </c>
      <c r="D5173" t="s">
        <v>840</v>
      </c>
      <c r="E5173" t="s">
        <v>905</v>
      </c>
      <c r="F5173" t="s">
        <v>10</v>
      </c>
      <c r="G5173" t="s">
        <v>31</v>
      </c>
      <c r="I5173" t="s">
        <v>1940</v>
      </c>
      <c r="J5173" t="s">
        <v>11316</v>
      </c>
      <c r="K5173" t="str">
        <f>IF(COUNTIF(Customers!A:A, H5173)&gt;0, "Valid", "Invalid")</f>
        <v>Invalid</v>
      </c>
      <c r="L5173" t="str">
        <f t="shared" si="400"/>
        <v>8</v>
      </c>
      <c r="M5173" t="str">
        <f t="shared" si="401"/>
        <v>2022</v>
      </c>
      <c r="N5173">
        <f t="shared" si="402"/>
        <v>-2000</v>
      </c>
      <c r="O5173" t="str">
        <f t="shared" si="403"/>
        <v/>
      </c>
      <c r="P5173">
        <f t="shared" si="404"/>
        <v>2000</v>
      </c>
      <c r="Q5173" s="48" t="str">
        <f>IF(O5173="","",
   IF(OR(O5173&lt;EDA_Outlier_Analysis!$C$10, O5173&gt;EDA_Outlier_Analysis!$C$11),
      "Outlier",
      "Normal"))</f>
        <v/>
      </c>
      <c r="R5173" t="str">
        <f>IF(P5173="","",
   IF(OR(P5173 &lt; EDA_Outlier_Analysis!$F$7, P5173 &gt; EDA_Outlier_Analysis!$F$8),
      "Outlier",
      "Normal"))</f>
        <v>Outlier</v>
      </c>
      <c r="S5173" t="str">
        <f>IF(N5173="","",
   IF(OR(N5173 &lt;EDA_Outlier_Analysis!$I$10, N5173 &gt; EDA_Outlier_Analysis!$I$11),
      "Outlier",
      "Normal"))</f>
        <v>Normal</v>
      </c>
    </row>
    <row r="5174" spans="1:19">
      <c r="A5174" t="s">
        <v>11317</v>
      </c>
      <c r="B5174" s="4">
        <v>45004</v>
      </c>
      <c r="C5174" s="2">
        <v>170131.4</v>
      </c>
      <c r="D5174" t="s">
        <v>849</v>
      </c>
      <c r="E5174" t="s">
        <v>853</v>
      </c>
      <c r="F5174" t="s">
        <v>9</v>
      </c>
      <c r="G5174" t="s">
        <v>20</v>
      </c>
      <c r="H5174" t="s">
        <v>755</v>
      </c>
      <c r="J5174" t="s">
        <v>11318</v>
      </c>
      <c r="K5174" t="str">
        <f>IF(COUNTIF(Customers!A:A, H5174)&gt;0, "Valid", "Invalid")</f>
        <v>Valid</v>
      </c>
      <c r="L5174" t="str">
        <f t="shared" si="400"/>
        <v>3</v>
      </c>
      <c r="M5174" t="str">
        <f t="shared" si="401"/>
        <v>2023</v>
      </c>
      <c r="N5174">
        <f t="shared" si="402"/>
        <v>170131.4</v>
      </c>
      <c r="O5174">
        <f t="shared" si="403"/>
        <v>170131.4</v>
      </c>
      <c r="P5174" t="str">
        <f t="shared" si="404"/>
        <v/>
      </c>
      <c r="Q5174" s="48" t="str">
        <f>IF(O5174="","",
   IF(OR(O5174&lt;EDA_Outlier_Analysis!$C$10, O5174&gt;EDA_Outlier_Analysis!$C$11),
      "Outlier",
      "Normal"))</f>
        <v>Normal</v>
      </c>
      <c r="R5174" t="str">
        <f>IF(P5174="","",
   IF(OR(P5174 &lt; EDA_Outlier_Analysis!$F$7, P5174 &gt; EDA_Outlier_Analysis!$F$8),
      "Outlier",
      "Normal"))</f>
        <v/>
      </c>
      <c r="S5174" t="str">
        <f>IF(N5174="","",
   IF(OR(N5174 &lt;EDA_Outlier_Analysis!$I$10, N5174 &gt; EDA_Outlier_Analysis!$I$11),
      "Outlier",
      "Normal"))</f>
        <v>Normal</v>
      </c>
    </row>
    <row r="5175" spans="1:19">
      <c r="A5175" t="s">
        <v>11319</v>
      </c>
      <c r="B5175" s="4">
        <v>45258</v>
      </c>
      <c r="C5175" s="2">
        <v>19649.87</v>
      </c>
      <c r="D5175" t="s">
        <v>971</v>
      </c>
      <c r="E5175" t="s">
        <v>971</v>
      </c>
      <c r="F5175" t="s">
        <v>9</v>
      </c>
      <c r="G5175" t="s">
        <v>20</v>
      </c>
      <c r="J5175" t="s">
        <v>11320</v>
      </c>
      <c r="K5175" t="str">
        <f>IF(COUNTIF(Customers!A:A, H5175)&gt;0, "Valid", "Invalid")</f>
        <v>Invalid</v>
      </c>
      <c r="L5175" t="str">
        <f t="shared" si="400"/>
        <v>11</v>
      </c>
      <c r="M5175" t="str">
        <f t="shared" si="401"/>
        <v>2023</v>
      </c>
      <c r="N5175">
        <f t="shared" si="402"/>
        <v>-19649.87</v>
      </c>
      <c r="O5175" t="str">
        <f t="shared" si="403"/>
        <v/>
      </c>
      <c r="P5175" t="str">
        <f t="shared" si="404"/>
        <v/>
      </c>
      <c r="Q5175" s="48" t="str">
        <f>IF(O5175="","",
   IF(OR(O5175&lt;EDA_Outlier_Analysis!$C$10, O5175&gt;EDA_Outlier_Analysis!$C$11),
      "Outlier",
      "Normal"))</f>
        <v/>
      </c>
      <c r="R5175" t="str">
        <f>IF(P5175="","",
   IF(OR(P5175 &lt; EDA_Outlier_Analysis!$F$7, P5175 &gt; EDA_Outlier_Analysis!$F$8),
      "Outlier",
      "Normal"))</f>
        <v/>
      </c>
      <c r="S5175" t="str">
        <f>IF(N5175="","",
   IF(OR(N5175 &lt;EDA_Outlier_Analysis!$I$10, N5175 &gt; EDA_Outlier_Analysis!$I$11),
      "Outlier",
      "Normal"))</f>
        <v>Normal</v>
      </c>
    </row>
    <row r="5176" spans="1:19">
      <c r="A5176" t="s">
        <v>11321</v>
      </c>
      <c r="B5176" s="4">
        <v>45088</v>
      </c>
      <c r="C5176" s="2">
        <v>92468.56</v>
      </c>
      <c r="D5176" t="s">
        <v>849</v>
      </c>
      <c r="E5176" t="s">
        <v>853</v>
      </c>
      <c r="F5176" t="s">
        <v>9</v>
      </c>
      <c r="G5176" t="s">
        <v>34</v>
      </c>
      <c r="H5176" t="s">
        <v>63</v>
      </c>
      <c r="J5176" t="s">
        <v>11322</v>
      </c>
      <c r="K5176" t="str">
        <f>IF(COUNTIF(Customers!A:A, H5176)&gt;0, "Valid", "Invalid")</f>
        <v>Valid</v>
      </c>
      <c r="L5176" t="str">
        <f t="shared" si="400"/>
        <v>6</v>
      </c>
      <c r="M5176" t="str">
        <f t="shared" si="401"/>
        <v>2023</v>
      </c>
      <c r="N5176">
        <f t="shared" si="402"/>
        <v>92468.56</v>
      </c>
      <c r="O5176">
        <f t="shared" si="403"/>
        <v>92468.56</v>
      </c>
      <c r="P5176" t="str">
        <f t="shared" si="404"/>
        <v/>
      </c>
      <c r="Q5176" s="48" t="str">
        <f>IF(O5176="","",
   IF(OR(O5176&lt;EDA_Outlier_Analysis!$C$10, O5176&gt;EDA_Outlier_Analysis!$C$11),
      "Outlier",
      "Normal"))</f>
        <v>Normal</v>
      </c>
      <c r="R5176" t="str">
        <f>IF(P5176="","",
   IF(OR(P5176 &lt; EDA_Outlier_Analysis!$F$7, P5176 &gt; EDA_Outlier_Analysis!$F$8),
      "Outlier",
      "Normal"))</f>
        <v/>
      </c>
      <c r="S5176" t="str">
        <f>IF(N5176="","",
   IF(OR(N5176 &lt;EDA_Outlier_Analysis!$I$10, N5176 &gt; EDA_Outlier_Analysis!$I$11),
      "Outlier",
      "Normal"))</f>
        <v>Normal</v>
      </c>
    </row>
    <row r="5177" spans="1:19">
      <c r="A5177" t="s">
        <v>11323</v>
      </c>
      <c r="B5177" s="4">
        <v>45134</v>
      </c>
      <c r="C5177" s="2">
        <v>-52329.95</v>
      </c>
      <c r="D5177" t="s">
        <v>840</v>
      </c>
      <c r="E5177" t="s">
        <v>864</v>
      </c>
      <c r="F5177" t="s">
        <v>9</v>
      </c>
      <c r="G5177" t="s">
        <v>20</v>
      </c>
      <c r="I5177" t="s">
        <v>1767</v>
      </c>
      <c r="J5177" t="s">
        <v>11324</v>
      </c>
      <c r="K5177" t="str">
        <f>IF(COUNTIF(Customers!A:A, H5177)&gt;0, "Valid", "Invalid")</f>
        <v>Invalid</v>
      </c>
      <c r="L5177" t="str">
        <f t="shared" si="400"/>
        <v>7</v>
      </c>
      <c r="M5177" t="str">
        <f t="shared" si="401"/>
        <v>2023</v>
      </c>
      <c r="N5177">
        <f t="shared" si="402"/>
        <v>-52329.95</v>
      </c>
      <c r="O5177" t="str">
        <f t="shared" si="403"/>
        <v/>
      </c>
      <c r="P5177">
        <f t="shared" si="404"/>
        <v>52329.95</v>
      </c>
      <c r="Q5177" s="48" t="str">
        <f>IF(O5177="","",
   IF(OR(O5177&lt;EDA_Outlier_Analysis!$C$10, O5177&gt;EDA_Outlier_Analysis!$C$11),
      "Outlier",
      "Normal"))</f>
        <v/>
      </c>
      <c r="R5177" t="str">
        <f>IF(P5177="","",
   IF(OR(P5177 &lt; EDA_Outlier_Analysis!$F$7, P5177 &gt; EDA_Outlier_Analysis!$F$8),
      "Outlier",
      "Normal"))</f>
        <v>Normal</v>
      </c>
      <c r="S5177" t="str">
        <f>IF(N5177="","",
   IF(OR(N5177 &lt;EDA_Outlier_Analysis!$I$10, N5177 &gt; EDA_Outlier_Analysis!$I$11),
      "Outlier",
      "Normal"))</f>
        <v>Normal</v>
      </c>
    </row>
    <row r="5178" spans="1:19">
      <c r="A5178" t="s">
        <v>11325</v>
      </c>
      <c r="B5178" s="4">
        <v>44753</v>
      </c>
      <c r="C5178" s="2">
        <v>135905.54999999999</v>
      </c>
      <c r="D5178" t="s">
        <v>849</v>
      </c>
      <c r="E5178" t="s">
        <v>850</v>
      </c>
      <c r="F5178" t="s">
        <v>11</v>
      </c>
      <c r="G5178" t="s">
        <v>20</v>
      </c>
      <c r="H5178" t="s">
        <v>753</v>
      </c>
      <c r="J5178" t="s">
        <v>11326</v>
      </c>
      <c r="K5178" t="str">
        <f>IF(COUNTIF(Customers!A:A, H5178)&gt;0, "Valid", "Invalid")</f>
        <v>Valid</v>
      </c>
      <c r="L5178" t="str">
        <f t="shared" si="400"/>
        <v>7</v>
      </c>
      <c r="M5178" t="str">
        <f t="shared" si="401"/>
        <v>2022</v>
      </c>
      <c r="N5178">
        <f t="shared" si="402"/>
        <v>135905.54999999999</v>
      </c>
      <c r="O5178">
        <f t="shared" si="403"/>
        <v>135905.54999999999</v>
      </c>
      <c r="P5178" t="str">
        <f t="shared" si="404"/>
        <v/>
      </c>
      <c r="Q5178" s="48" t="str">
        <f>IF(O5178="","",
   IF(OR(O5178&lt;EDA_Outlier_Analysis!$C$10, O5178&gt;EDA_Outlier_Analysis!$C$11),
      "Outlier",
      "Normal"))</f>
        <v>Normal</v>
      </c>
      <c r="R5178" t="str">
        <f>IF(P5178="","",
   IF(OR(P5178 &lt; EDA_Outlier_Analysis!$F$7, P5178 &gt; EDA_Outlier_Analysis!$F$8),
      "Outlier",
      "Normal"))</f>
        <v/>
      </c>
      <c r="S5178" t="str">
        <f>IF(N5178="","",
   IF(OR(N5178 &lt;EDA_Outlier_Analysis!$I$10, N5178 &gt; EDA_Outlier_Analysis!$I$11),
      "Outlier",
      "Normal"))</f>
        <v>Normal</v>
      </c>
    </row>
    <row r="5179" spans="1:19">
      <c r="A5179" t="s">
        <v>11327</v>
      </c>
      <c r="B5179" s="4">
        <v>44705</v>
      </c>
      <c r="C5179" s="2">
        <v>113859.59</v>
      </c>
      <c r="D5179" t="s">
        <v>849</v>
      </c>
      <c r="E5179" t="s">
        <v>853</v>
      </c>
      <c r="F5179" t="s">
        <v>11</v>
      </c>
      <c r="G5179" t="s">
        <v>20</v>
      </c>
      <c r="H5179" t="s">
        <v>499</v>
      </c>
      <c r="J5179" t="s">
        <v>11328</v>
      </c>
      <c r="K5179" t="str">
        <f>IF(COUNTIF(Customers!A:A, H5179)&gt;0, "Valid", "Invalid")</f>
        <v>Valid</v>
      </c>
      <c r="L5179" t="str">
        <f t="shared" si="400"/>
        <v>5</v>
      </c>
      <c r="M5179" t="str">
        <f t="shared" si="401"/>
        <v>2022</v>
      </c>
      <c r="N5179">
        <f t="shared" si="402"/>
        <v>113859.59</v>
      </c>
      <c r="O5179">
        <f t="shared" si="403"/>
        <v>113859.59</v>
      </c>
      <c r="P5179" t="str">
        <f t="shared" si="404"/>
        <v/>
      </c>
      <c r="Q5179" s="48" t="str">
        <f>IF(O5179="","",
   IF(OR(O5179&lt;EDA_Outlier_Analysis!$C$10, O5179&gt;EDA_Outlier_Analysis!$C$11),
      "Outlier",
      "Normal"))</f>
        <v>Normal</v>
      </c>
      <c r="R5179" t="str">
        <f>IF(P5179="","",
   IF(OR(P5179 &lt; EDA_Outlier_Analysis!$F$7, P5179 &gt; EDA_Outlier_Analysis!$F$8),
      "Outlier",
      "Normal"))</f>
        <v/>
      </c>
      <c r="S5179" t="str">
        <f>IF(N5179="","",
   IF(OR(N5179 &lt;EDA_Outlier_Analysis!$I$10, N5179 &gt; EDA_Outlier_Analysis!$I$11),
      "Outlier",
      "Normal"))</f>
        <v>Normal</v>
      </c>
    </row>
    <row r="5180" spans="1:19">
      <c r="A5180" t="s">
        <v>11329</v>
      </c>
      <c r="B5180" s="4">
        <v>44896</v>
      </c>
      <c r="C5180" s="2">
        <v>234513.08</v>
      </c>
      <c r="D5180" t="s">
        <v>849</v>
      </c>
      <c r="E5180" t="s">
        <v>850</v>
      </c>
      <c r="F5180" t="s">
        <v>11</v>
      </c>
      <c r="G5180" t="s">
        <v>31</v>
      </c>
      <c r="H5180" t="s">
        <v>401</v>
      </c>
      <c r="J5180" t="s">
        <v>11330</v>
      </c>
      <c r="K5180" t="str">
        <f>IF(COUNTIF(Customers!A:A, H5180)&gt;0, "Valid", "Invalid")</f>
        <v>Valid</v>
      </c>
      <c r="L5180" t="str">
        <f t="shared" si="400"/>
        <v>12</v>
      </c>
      <c r="M5180" t="str">
        <f t="shared" si="401"/>
        <v>2022</v>
      </c>
      <c r="N5180">
        <f t="shared" si="402"/>
        <v>234513.08</v>
      </c>
      <c r="O5180">
        <f t="shared" si="403"/>
        <v>234513.08</v>
      </c>
      <c r="P5180" t="str">
        <f t="shared" si="404"/>
        <v/>
      </c>
      <c r="Q5180" s="48" t="str">
        <f>IF(O5180="","",
   IF(OR(O5180&lt;EDA_Outlier_Analysis!$C$10, O5180&gt;EDA_Outlier_Analysis!$C$11),
      "Outlier",
      "Normal"))</f>
        <v>Normal</v>
      </c>
      <c r="R5180" t="str">
        <f>IF(P5180="","",
   IF(OR(P5180 &lt; EDA_Outlier_Analysis!$F$7, P5180 &gt; EDA_Outlier_Analysis!$F$8),
      "Outlier",
      "Normal"))</f>
        <v/>
      </c>
      <c r="S5180" t="str">
        <f>IF(N5180="","",
   IF(OR(N5180 &lt;EDA_Outlier_Analysis!$I$10, N5180 &gt; EDA_Outlier_Analysis!$I$11),
      "Outlier",
      "Normal"))</f>
        <v>Normal</v>
      </c>
    </row>
    <row r="5181" spans="1:19">
      <c r="A5181" t="s">
        <v>11331</v>
      </c>
      <c r="B5181" s="4">
        <v>44933</v>
      </c>
      <c r="C5181" s="2">
        <v>101849.12</v>
      </c>
      <c r="D5181" t="s">
        <v>849</v>
      </c>
      <c r="E5181" t="s">
        <v>868</v>
      </c>
      <c r="F5181" t="s">
        <v>10</v>
      </c>
      <c r="G5181" t="s">
        <v>31</v>
      </c>
      <c r="H5181" t="s">
        <v>683</v>
      </c>
      <c r="J5181" t="s">
        <v>11332</v>
      </c>
      <c r="K5181" t="str">
        <f>IF(COUNTIF(Customers!A:A, H5181)&gt;0, "Valid", "Invalid")</f>
        <v>Valid</v>
      </c>
      <c r="L5181" t="str">
        <f t="shared" si="400"/>
        <v>1</v>
      </c>
      <c r="M5181" t="str">
        <f t="shared" si="401"/>
        <v>2023</v>
      </c>
      <c r="N5181">
        <f t="shared" si="402"/>
        <v>101849.12</v>
      </c>
      <c r="O5181">
        <f t="shared" si="403"/>
        <v>101849.12</v>
      </c>
      <c r="P5181" t="str">
        <f t="shared" si="404"/>
        <v/>
      </c>
      <c r="Q5181" s="48" t="str">
        <f>IF(O5181="","",
   IF(OR(O5181&lt;EDA_Outlier_Analysis!$C$10, O5181&gt;EDA_Outlier_Analysis!$C$11),
      "Outlier",
      "Normal"))</f>
        <v>Normal</v>
      </c>
      <c r="R5181" t="str">
        <f>IF(P5181="","",
   IF(OR(P5181 &lt; EDA_Outlier_Analysis!$F$7, P5181 &gt; EDA_Outlier_Analysis!$F$8),
      "Outlier",
      "Normal"))</f>
        <v/>
      </c>
      <c r="S5181" t="str">
        <f>IF(N5181="","",
   IF(OR(N5181 &lt;EDA_Outlier_Analysis!$I$10, N5181 &gt; EDA_Outlier_Analysis!$I$11),
      "Outlier",
      "Normal"))</f>
        <v>Normal</v>
      </c>
    </row>
    <row r="5182" spans="1:19">
      <c r="A5182" t="s">
        <v>11333</v>
      </c>
      <c r="B5182" s="4">
        <v>44804</v>
      </c>
      <c r="C5182" s="2">
        <v>177478.76</v>
      </c>
      <c r="D5182" t="s">
        <v>849</v>
      </c>
      <c r="E5182" t="s">
        <v>850</v>
      </c>
      <c r="F5182" t="s">
        <v>9</v>
      </c>
      <c r="G5182" t="s">
        <v>34</v>
      </c>
      <c r="H5182" t="s">
        <v>385</v>
      </c>
      <c r="J5182" t="s">
        <v>11334</v>
      </c>
      <c r="K5182" t="str">
        <f>IF(COUNTIF(Customers!A:A, H5182)&gt;0, "Valid", "Invalid")</f>
        <v>Valid</v>
      </c>
      <c r="L5182" t="str">
        <f t="shared" si="400"/>
        <v>8</v>
      </c>
      <c r="M5182" t="str">
        <f t="shared" si="401"/>
        <v>2022</v>
      </c>
      <c r="N5182">
        <f t="shared" si="402"/>
        <v>177478.76</v>
      </c>
      <c r="O5182">
        <f t="shared" si="403"/>
        <v>177478.76</v>
      </c>
      <c r="P5182" t="str">
        <f t="shared" si="404"/>
        <v/>
      </c>
      <c r="Q5182" s="48" t="str">
        <f>IF(O5182="","",
   IF(OR(O5182&lt;EDA_Outlier_Analysis!$C$10, O5182&gt;EDA_Outlier_Analysis!$C$11),
      "Outlier",
      "Normal"))</f>
        <v>Normal</v>
      </c>
      <c r="R5182" t="str">
        <f>IF(P5182="","",
   IF(OR(P5182 &lt; EDA_Outlier_Analysis!$F$7, P5182 &gt; EDA_Outlier_Analysis!$F$8),
      "Outlier",
      "Normal"))</f>
        <v/>
      </c>
      <c r="S5182" t="str">
        <f>IF(N5182="","",
   IF(OR(N5182 &lt;EDA_Outlier_Analysis!$I$10, N5182 &gt; EDA_Outlier_Analysis!$I$11),
      "Outlier",
      "Normal"))</f>
        <v>Normal</v>
      </c>
    </row>
    <row r="5183" spans="1:19">
      <c r="A5183" t="s">
        <v>11335</v>
      </c>
      <c r="B5183" s="4">
        <v>44701</v>
      </c>
      <c r="C5183" s="2">
        <v>-22357.21</v>
      </c>
      <c r="D5183" t="s">
        <v>840</v>
      </c>
      <c r="E5183" t="s">
        <v>878</v>
      </c>
      <c r="F5183" t="s">
        <v>10</v>
      </c>
      <c r="G5183" t="s">
        <v>24</v>
      </c>
      <c r="I5183" t="s">
        <v>906</v>
      </c>
      <c r="J5183" t="s">
        <v>11336</v>
      </c>
      <c r="K5183" t="str">
        <f>IF(COUNTIF(Customers!A:A, H5183)&gt;0, "Valid", "Invalid")</f>
        <v>Invalid</v>
      </c>
      <c r="L5183" t="str">
        <f t="shared" si="400"/>
        <v>5</v>
      </c>
      <c r="M5183" t="str">
        <f t="shared" si="401"/>
        <v>2022</v>
      </c>
      <c r="N5183">
        <f t="shared" si="402"/>
        <v>-22357.21</v>
      </c>
      <c r="O5183" t="str">
        <f t="shared" si="403"/>
        <v/>
      </c>
      <c r="P5183">
        <f t="shared" si="404"/>
        <v>22357.21</v>
      </c>
      <c r="Q5183" s="48" t="str">
        <f>IF(O5183="","",
   IF(OR(O5183&lt;EDA_Outlier_Analysis!$C$10, O5183&gt;EDA_Outlier_Analysis!$C$11),
      "Outlier",
      "Normal"))</f>
        <v/>
      </c>
      <c r="R5183" t="str">
        <f>IF(P5183="","",
   IF(OR(P5183 &lt; EDA_Outlier_Analysis!$F$7, P5183 &gt; EDA_Outlier_Analysis!$F$8),
      "Outlier",
      "Normal"))</f>
        <v>Outlier</v>
      </c>
      <c r="S5183" t="str">
        <f>IF(N5183="","",
   IF(OR(N5183 &lt;EDA_Outlier_Analysis!$I$10, N5183 &gt; EDA_Outlier_Analysis!$I$11),
      "Outlier",
      "Normal"))</f>
        <v>Normal</v>
      </c>
    </row>
    <row r="5184" spans="1:19">
      <c r="A5184" t="s">
        <v>11337</v>
      </c>
      <c r="B5184" s="4">
        <v>44911</v>
      </c>
      <c r="C5184" s="2">
        <v>211782.17</v>
      </c>
      <c r="D5184" t="s">
        <v>849</v>
      </c>
      <c r="E5184" t="s">
        <v>868</v>
      </c>
      <c r="F5184" t="s">
        <v>11</v>
      </c>
      <c r="G5184" t="s">
        <v>24</v>
      </c>
      <c r="H5184" t="s">
        <v>489</v>
      </c>
      <c r="J5184" t="s">
        <v>11338</v>
      </c>
      <c r="K5184" t="str">
        <f>IF(COUNTIF(Customers!A:A, H5184)&gt;0, "Valid", "Invalid")</f>
        <v>Valid</v>
      </c>
      <c r="L5184" t="str">
        <f t="shared" si="400"/>
        <v>12</v>
      </c>
      <c r="M5184" t="str">
        <f t="shared" si="401"/>
        <v>2022</v>
      </c>
      <c r="N5184">
        <f t="shared" si="402"/>
        <v>211782.17</v>
      </c>
      <c r="O5184">
        <f t="shared" si="403"/>
        <v>211782.17</v>
      </c>
      <c r="P5184" t="str">
        <f t="shared" si="404"/>
        <v/>
      </c>
      <c r="Q5184" s="48" t="str">
        <f>IF(O5184="","",
   IF(OR(O5184&lt;EDA_Outlier_Analysis!$C$10, O5184&gt;EDA_Outlier_Analysis!$C$11),
      "Outlier",
      "Normal"))</f>
        <v>Normal</v>
      </c>
      <c r="R5184" t="str">
        <f>IF(P5184="","",
   IF(OR(P5184 &lt; EDA_Outlier_Analysis!$F$7, P5184 &gt; EDA_Outlier_Analysis!$F$8),
      "Outlier",
      "Normal"))</f>
        <v/>
      </c>
      <c r="S5184" t="str">
        <f>IF(N5184="","",
   IF(OR(N5184 &lt;EDA_Outlier_Analysis!$I$10, N5184 &gt; EDA_Outlier_Analysis!$I$11),
      "Outlier",
      "Normal"))</f>
        <v>Normal</v>
      </c>
    </row>
    <row r="5185" spans="1:19">
      <c r="A5185" t="s">
        <v>11339</v>
      </c>
      <c r="B5185" s="4">
        <v>45128</v>
      </c>
      <c r="C5185" s="2">
        <v>-12388.18</v>
      </c>
      <c r="D5185" t="s">
        <v>840</v>
      </c>
      <c r="E5185" t="s">
        <v>878</v>
      </c>
      <c r="F5185" t="s">
        <v>10</v>
      </c>
      <c r="G5185" t="s">
        <v>31</v>
      </c>
      <c r="I5185" t="s">
        <v>1018</v>
      </c>
      <c r="J5185" t="s">
        <v>11340</v>
      </c>
      <c r="K5185" t="str">
        <f>IF(COUNTIF(Customers!A:A, H5185)&gt;0, "Valid", "Invalid")</f>
        <v>Invalid</v>
      </c>
      <c r="L5185" t="str">
        <f t="shared" si="400"/>
        <v>7</v>
      </c>
      <c r="M5185" t="str">
        <f t="shared" si="401"/>
        <v>2023</v>
      </c>
      <c r="N5185">
        <f t="shared" si="402"/>
        <v>-12388.18</v>
      </c>
      <c r="O5185" t="str">
        <f t="shared" si="403"/>
        <v/>
      </c>
      <c r="P5185">
        <f t="shared" si="404"/>
        <v>12388.18</v>
      </c>
      <c r="Q5185" s="48" t="str">
        <f>IF(O5185="","",
   IF(OR(O5185&lt;EDA_Outlier_Analysis!$C$10, O5185&gt;EDA_Outlier_Analysis!$C$11),
      "Outlier",
      "Normal"))</f>
        <v/>
      </c>
      <c r="R5185" t="str">
        <f>IF(P5185="","",
   IF(OR(P5185 &lt; EDA_Outlier_Analysis!$F$7, P5185 &gt; EDA_Outlier_Analysis!$F$8),
      "Outlier",
      "Normal"))</f>
        <v>Outlier</v>
      </c>
      <c r="S5185" t="str">
        <f>IF(N5185="","",
   IF(OR(N5185 &lt;EDA_Outlier_Analysis!$I$10, N5185 &gt; EDA_Outlier_Analysis!$I$11),
      "Outlier",
      "Normal"))</f>
        <v>Normal</v>
      </c>
    </row>
    <row r="5186" spans="1:19">
      <c r="A5186" t="s">
        <v>11341</v>
      </c>
      <c r="B5186" s="4">
        <v>44818</v>
      </c>
      <c r="C5186" s="2">
        <v>156935.32999999999</v>
      </c>
      <c r="D5186" t="s">
        <v>849</v>
      </c>
      <c r="E5186" t="s">
        <v>868</v>
      </c>
      <c r="F5186" t="s">
        <v>9</v>
      </c>
      <c r="G5186" t="s">
        <v>20</v>
      </c>
      <c r="H5186" t="s">
        <v>383</v>
      </c>
      <c r="J5186" t="s">
        <v>11342</v>
      </c>
      <c r="K5186" t="str">
        <f>IF(COUNTIF(Customers!A:A, H5186)&gt;0, "Valid", "Invalid")</f>
        <v>Valid</v>
      </c>
      <c r="L5186" t="str">
        <f t="shared" si="400"/>
        <v>9</v>
      </c>
      <c r="M5186" t="str">
        <f t="shared" si="401"/>
        <v>2022</v>
      </c>
      <c r="N5186">
        <f t="shared" si="402"/>
        <v>156935.32999999999</v>
      </c>
      <c r="O5186">
        <f t="shared" si="403"/>
        <v>156935.32999999999</v>
      </c>
      <c r="P5186" t="str">
        <f t="shared" si="404"/>
        <v/>
      </c>
      <c r="Q5186" s="48" t="str">
        <f>IF(O5186="","",
   IF(OR(O5186&lt;EDA_Outlier_Analysis!$C$10, O5186&gt;EDA_Outlier_Analysis!$C$11),
      "Outlier",
      "Normal"))</f>
        <v>Normal</v>
      </c>
      <c r="R5186" t="str">
        <f>IF(P5186="","",
   IF(OR(P5186 &lt; EDA_Outlier_Analysis!$F$7, P5186 &gt; EDA_Outlier_Analysis!$F$8),
      "Outlier",
      "Normal"))</f>
        <v/>
      </c>
      <c r="S5186" t="str">
        <f>IF(N5186="","",
   IF(OR(N5186 &lt;EDA_Outlier_Analysis!$I$10, N5186 &gt; EDA_Outlier_Analysis!$I$11),
      "Outlier",
      "Normal"))</f>
        <v>Normal</v>
      </c>
    </row>
    <row r="5187" spans="1:19">
      <c r="A5187" t="s">
        <v>11343</v>
      </c>
      <c r="B5187" s="4">
        <v>44791</v>
      </c>
      <c r="C5187" s="2">
        <v>-27680.69</v>
      </c>
      <c r="D5187" t="s">
        <v>840</v>
      </c>
      <c r="E5187" t="s">
        <v>878</v>
      </c>
      <c r="F5187" t="s">
        <v>11</v>
      </c>
      <c r="G5187" t="s">
        <v>20</v>
      </c>
      <c r="I5187" t="s">
        <v>1443</v>
      </c>
      <c r="J5187" t="s">
        <v>11344</v>
      </c>
      <c r="K5187" t="str">
        <f>IF(COUNTIF(Customers!A:A, H5187)&gt;0, "Valid", "Invalid")</f>
        <v>Invalid</v>
      </c>
      <c r="L5187" t="str">
        <f t="shared" ref="L5187:L5250" si="405">TEXT(B5187,"m")</f>
        <v>8</v>
      </c>
      <c r="M5187" t="str">
        <f t="shared" ref="M5187:M5250" si="406">TEXT(B5187,"yyyy")</f>
        <v>2022</v>
      </c>
      <c r="N5187">
        <f t="shared" ref="N5187:N5250" si="407">IF(D5187="Revenue",C5187,-ABS(C5187))</f>
        <v>-27680.69</v>
      </c>
      <c r="O5187" t="str">
        <f t="shared" ref="O5187:O5250" si="408">IF(D5187="Revenue", C5187, "")</f>
        <v/>
      </c>
      <c r="P5187">
        <f t="shared" ref="P5187:P5250" si="409">IF(D5187="Expense", ABS(C5187), "")</f>
        <v>27680.69</v>
      </c>
      <c r="Q5187" s="48" t="str">
        <f>IF(O5187="","",
   IF(OR(O5187&lt;EDA_Outlier_Analysis!$C$10, O5187&gt;EDA_Outlier_Analysis!$C$11),
      "Outlier",
      "Normal"))</f>
        <v/>
      </c>
      <c r="R5187" t="str">
        <f>IF(P5187="","",
   IF(OR(P5187 &lt; EDA_Outlier_Analysis!$F$7, P5187 &gt; EDA_Outlier_Analysis!$F$8),
      "Outlier",
      "Normal"))</f>
        <v>Normal</v>
      </c>
      <c r="S5187" t="str">
        <f>IF(N5187="","",
   IF(OR(N5187 &lt;EDA_Outlier_Analysis!$I$10, N5187 &gt; EDA_Outlier_Analysis!$I$11),
      "Outlier",
      "Normal"))</f>
        <v>Normal</v>
      </c>
    </row>
    <row r="5188" spans="1:19">
      <c r="A5188" t="s">
        <v>11345</v>
      </c>
      <c r="B5188" s="4">
        <v>45244</v>
      </c>
      <c r="C5188" s="2">
        <v>-38001.93</v>
      </c>
      <c r="D5188" t="s">
        <v>840</v>
      </c>
      <c r="E5188" t="s">
        <v>905</v>
      </c>
      <c r="F5188" t="s">
        <v>11</v>
      </c>
      <c r="G5188" t="s">
        <v>34</v>
      </c>
      <c r="I5188" t="s">
        <v>1399</v>
      </c>
      <c r="J5188" t="s">
        <v>11346</v>
      </c>
      <c r="K5188" t="str">
        <f>IF(COUNTIF(Customers!A:A, H5188)&gt;0, "Valid", "Invalid")</f>
        <v>Invalid</v>
      </c>
      <c r="L5188" t="str">
        <f t="shared" si="405"/>
        <v>11</v>
      </c>
      <c r="M5188" t="str">
        <f t="shared" si="406"/>
        <v>2023</v>
      </c>
      <c r="N5188">
        <f t="shared" si="407"/>
        <v>-38001.93</v>
      </c>
      <c r="O5188" t="str">
        <f t="shared" si="408"/>
        <v/>
      </c>
      <c r="P5188">
        <f t="shared" si="409"/>
        <v>38001.93</v>
      </c>
      <c r="Q5188" s="48" t="str">
        <f>IF(O5188="","",
   IF(OR(O5188&lt;EDA_Outlier_Analysis!$C$10, O5188&gt;EDA_Outlier_Analysis!$C$11),
      "Outlier",
      "Normal"))</f>
        <v/>
      </c>
      <c r="R5188" t="str">
        <f>IF(P5188="","",
   IF(OR(P5188 &lt; EDA_Outlier_Analysis!$F$7, P5188 &gt; EDA_Outlier_Analysis!$F$8),
      "Outlier",
      "Normal"))</f>
        <v>Normal</v>
      </c>
      <c r="S5188" t="str">
        <f>IF(N5188="","",
   IF(OR(N5188 &lt;EDA_Outlier_Analysis!$I$10, N5188 &gt; EDA_Outlier_Analysis!$I$11),
      "Outlier",
      "Normal"))</f>
        <v>Normal</v>
      </c>
    </row>
    <row r="5189" spans="1:19">
      <c r="A5189" t="s">
        <v>11347</v>
      </c>
      <c r="B5189" s="4">
        <v>44803</v>
      </c>
      <c r="C5189" s="2">
        <v>73896.2</v>
      </c>
      <c r="D5189" t="s">
        <v>849</v>
      </c>
      <c r="E5189" t="s">
        <v>868</v>
      </c>
      <c r="F5189" t="s">
        <v>11</v>
      </c>
      <c r="G5189" t="s">
        <v>20</v>
      </c>
      <c r="H5189" t="s">
        <v>653</v>
      </c>
      <c r="J5189" t="s">
        <v>11348</v>
      </c>
      <c r="K5189" t="str">
        <f>IF(COUNTIF(Customers!A:A, H5189)&gt;0, "Valid", "Invalid")</f>
        <v>Valid</v>
      </c>
      <c r="L5189" t="str">
        <f t="shared" si="405"/>
        <v>8</v>
      </c>
      <c r="M5189" t="str">
        <f t="shared" si="406"/>
        <v>2022</v>
      </c>
      <c r="N5189">
        <f t="shared" si="407"/>
        <v>73896.2</v>
      </c>
      <c r="O5189">
        <f t="shared" si="408"/>
        <v>73896.2</v>
      </c>
      <c r="P5189" t="str">
        <f t="shared" si="409"/>
        <v/>
      </c>
      <c r="Q5189" s="48" t="str">
        <f>IF(O5189="","",
   IF(OR(O5189&lt;EDA_Outlier_Analysis!$C$10, O5189&gt;EDA_Outlier_Analysis!$C$11),
      "Outlier",
      "Normal"))</f>
        <v>Normal</v>
      </c>
      <c r="R5189" t="str">
        <f>IF(P5189="","",
   IF(OR(P5189 &lt; EDA_Outlier_Analysis!$F$7, P5189 &gt; EDA_Outlier_Analysis!$F$8),
      "Outlier",
      "Normal"))</f>
        <v/>
      </c>
      <c r="S5189" t="str">
        <f>IF(N5189="","",
   IF(OR(N5189 &lt;EDA_Outlier_Analysis!$I$10, N5189 &gt; EDA_Outlier_Analysis!$I$11),
      "Outlier",
      "Normal"))</f>
        <v>Normal</v>
      </c>
    </row>
    <row r="5190" spans="1:19">
      <c r="A5190" t="s">
        <v>11349</v>
      </c>
      <c r="B5190" s="4">
        <v>45059</v>
      </c>
      <c r="C5190" s="2">
        <v>185674.95</v>
      </c>
      <c r="D5190" t="s">
        <v>849</v>
      </c>
      <c r="E5190" t="s">
        <v>868</v>
      </c>
      <c r="F5190" t="s">
        <v>11</v>
      </c>
      <c r="G5190" t="s">
        <v>20</v>
      </c>
      <c r="H5190" t="s">
        <v>713</v>
      </c>
      <c r="J5190" t="s">
        <v>11350</v>
      </c>
      <c r="K5190" t="str">
        <f>IF(COUNTIF(Customers!A:A, H5190)&gt;0, "Valid", "Invalid")</f>
        <v>Valid</v>
      </c>
      <c r="L5190" t="str">
        <f t="shared" si="405"/>
        <v>5</v>
      </c>
      <c r="M5190" t="str">
        <f t="shared" si="406"/>
        <v>2023</v>
      </c>
      <c r="N5190">
        <f t="shared" si="407"/>
        <v>185674.95</v>
      </c>
      <c r="O5190">
        <f t="shared" si="408"/>
        <v>185674.95</v>
      </c>
      <c r="P5190" t="str">
        <f t="shared" si="409"/>
        <v/>
      </c>
      <c r="Q5190" s="48" t="str">
        <f>IF(O5190="","",
   IF(OR(O5190&lt;EDA_Outlier_Analysis!$C$10, O5190&gt;EDA_Outlier_Analysis!$C$11),
      "Outlier",
      "Normal"))</f>
        <v>Normal</v>
      </c>
      <c r="R5190" t="str">
        <f>IF(P5190="","",
   IF(OR(P5190 &lt; EDA_Outlier_Analysis!$F$7, P5190 &gt; EDA_Outlier_Analysis!$F$8),
      "Outlier",
      "Normal"))</f>
        <v/>
      </c>
      <c r="S5190" t="str">
        <f>IF(N5190="","",
   IF(OR(N5190 &lt;EDA_Outlier_Analysis!$I$10, N5190 &gt; EDA_Outlier_Analysis!$I$11),
      "Outlier",
      "Normal"))</f>
        <v>Normal</v>
      </c>
    </row>
    <row r="5191" spans="1:19">
      <c r="A5191" t="s">
        <v>11351</v>
      </c>
      <c r="B5191" s="4">
        <v>44674</v>
      </c>
      <c r="C5191" s="2">
        <v>-45942.31</v>
      </c>
      <c r="D5191" t="s">
        <v>840</v>
      </c>
      <c r="E5191" t="s">
        <v>905</v>
      </c>
      <c r="F5191" t="s">
        <v>10</v>
      </c>
      <c r="G5191" t="s">
        <v>34</v>
      </c>
      <c r="I5191" t="s">
        <v>929</v>
      </c>
      <c r="J5191" t="s">
        <v>11352</v>
      </c>
      <c r="K5191" t="str">
        <f>IF(COUNTIF(Customers!A:A, H5191)&gt;0, "Valid", "Invalid")</f>
        <v>Invalid</v>
      </c>
      <c r="L5191" t="str">
        <f t="shared" si="405"/>
        <v>4</v>
      </c>
      <c r="M5191" t="str">
        <f t="shared" si="406"/>
        <v>2022</v>
      </c>
      <c r="N5191">
        <f t="shared" si="407"/>
        <v>-45942.31</v>
      </c>
      <c r="O5191" t="str">
        <f t="shared" si="408"/>
        <v/>
      </c>
      <c r="P5191">
        <f t="shared" si="409"/>
        <v>45942.31</v>
      </c>
      <c r="Q5191" s="48" t="str">
        <f>IF(O5191="","",
   IF(OR(O5191&lt;EDA_Outlier_Analysis!$C$10, O5191&gt;EDA_Outlier_Analysis!$C$11),
      "Outlier",
      "Normal"))</f>
        <v/>
      </c>
      <c r="R5191" t="str">
        <f>IF(P5191="","",
   IF(OR(P5191 &lt; EDA_Outlier_Analysis!$F$7, P5191 &gt; EDA_Outlier_Analysis!$F$8),
      "Outlier",
      "Normal"))</f>
        <v>Normal</v>
      </c>
      <c r="S5191" t="str">
        <f>IF(N5191="","",
   IF(OR(N5191 &lt;EDA_Outlier_Analysis!$I$10, N5191 &gt; EDA_Outlier_Analysis!$I$11),
      "Outlier",
      "Normal"))</f>
        <v>Normal</v>
      </c>
    </row>
    <row r="5192" spans="1:19">
      <c r="A5192" t="s">
        <v>11353</v>
      </c>
      <c r="B5192" s="4">
        <v>44698</v>
      </c>
      <c r="C5192" s="2">
        <v>144885.1</v>
      </c>
      <c r="D5192" t="s">
        <v>849</v>
      </c>
      <c r="E5192" t="s">
        <v>853</v>
      </c>
      <c r="F5192" t="s">
        <v>11</v>
      </c>
      <c r="G5192" t="s">
        <v>20</v>
      </c>
      <c r="H5192" t="s">
        <v>325</v>
      </c>
      <c r="J5192" t="s">
        <v>11354</v>
      </c>
      <c r="K5192" t="str">
        <f>IF(COUNTIF(Customers!A:A, H5192)&gt;0, "Valid", "Invalid")</f>
        <v>Valid</v>
      </c>
      <c r="L5192" t="str">
        <f t="shared" si="405"/>
        <v>5</v>
      </c>
      <c r="M5192" t="str">
        <f t="shared" si="406"/>
        <v>2022</v>
      </c>
      <c r="N5192">
        <f t="shared" si="407"/>
        <v>144885.1</v>
      </c>
      <c r="O5192">
        <f t="shared" si="408"/>
        <v>144885.1</v>
      </c>
      <c r="P5192" t="str">
        <f t="shared" si="409"/>
        <v/>
      </c>
      <c r="Q5192" s="48" t="str">
        <f>IF(O5192="","",
   IF(OR(O5192&lt;EDA_Outlier_Analysis!$C$10, O5192&gt;EDA_Outlier_Analysis!$C$11),
      "Outlier",
      "Normal"))</f>
        <v>Normal</v>
      </c>
      <c r="R5192" t="str">
        <f>IF(P5192="","",
   IF(OR(P5192 &lt; EDA_Outlier_Analysis!$F$7, P5192 &gt; EDA_Outlier_Analysis!$F$8),
      "Outlier",
      "Normal"))</f>
        <v/>
      </c>
      <c r="S5192" t="str">
        <f>IF(N5192="","",
   IF(OR(N5192 &lt;EDA_Outlier_Analysis!$I$10, N5192 &gt; EDA_Outlier_Analysis!$I$11),
      "Outlier",
      "Normal"))</f>
        <v>Normal</v>
      </c>
    </row>
    <row r="5193" spans="1:19">
      <c r="A5193" t="s">
        <v>11355</v>
      </c>
      <c r="B5193" s="4">
        <v>44803</v>
      </c>
      <c r="C5193" s="2">
        <v>137278.10999999999</v>
      </c>
      <c r="D5193" t="s">
        <v>849</v>
      </c>
      <c r="E5193" t="s">
        <v>868</v>
      </c>
      <c r="F5193" t="s">
        <v>11</v>
      </c>
      <c r="G5193" t="s">
        <v>24</v>
      </c>
      <c r="H5193" t="s">
        <v>159</v>
      </c>
      <c r="J5193" t="s">
        <v>11356</v>
      </c>
      <c r="K5193" t="str">
        <f>IF(COUNTIF(Customers!A:A, H5193)&gt;0, "Valid", "Invalid")</f>
        <v>Valid</v>
      </c>
      <c r="L5193" t="str">
        <f t="shared" si="405"/>
        <v>8</v>
      </c>
      <c r="M5193" t="str">
        <f t="shared" si="406"/>
        <v>2022</v>
      </c>
      <c r="N5193">
        <f t="shared" si="407"/>
        <v>137278.10999999999</v>
      </c>
      <c r="O5193">
        <f t="shared" si="408"/>
        <v>137278.10999999999</v>
      </c>
      <c r="P5193" t="str">
        <f t="shared" si="409"/>
        <v/>
      </c>
      <c r="Q5193" s="48" t="str">
        <f>IF(O5193="","",
   IF(OR(O5193&lt;EDA_Outlier_Analysis!$C$10, O5193&gt;EDA_Outlier_Analysis!$C$11),
      "Outlier",
      "Normal"))</f>
        <v>Normal</v>
      </c>
      <c r="R5193" t="str">
        <f>IF(P5193="","",
   IF(OR(P5193 &lt; EDA_Outlier_Analysis!$F$7, P5193 &gt; EDA_Outlier_Analysis!$F$8),
      "Outlier",
      "Normal"))</f>
        <v/>
      </c>
      <c r="S5193" t="str">
        <f>IF(N5193="","",
   IF(OR(N5193 &lt;EDA_Outlier_Analysis!$I$10, N5193 &gt; EDA_Outlier_Analysis!$I$11),
      "Outlier",
      "Normal"))</f>
        <v>Normal</v>
      </c>
    </row>
    <row r="5194" spans="1:19">
      <c r="A5194" t="s">
        <v>11357</v>
      </c>
      <c r="B5194" s="4">
        <v>45159</v>
      </c>
      <c r="C5194" s="2">
        <v>114400.97</v>
      </c>
      <c r="D5194" t="s">
        <v>849</v>
      </c>
      <c r="E5194" t="s">
        <v>850</v>
      </c>
      <c r="F5194" t="s">
        <v>11</v>
      </c>
      <c r="G5194" t="s">
        <v>31</v>
      </c>
      <c r="H5194" t="s">
        <v>547</v>
      </c>
      <c r="J5194" t="s">
        <v>11358</v>
      </c>
      <c r="K5194" t="str">
        <f>IF(COUNTIF(Customers!A:A, H5194)&gt;0, "Valid", "Invalid")</f>
        <v>Valid</v>
      </c>
      <c r="L5194" t="str">
        <f t="shared" si="405"/>
        <v>8</v>
      </c>
      <c r="M5194" t="str">
        <f t="shared" si="406"/>
        <v>2023</v>
      </c>
      <c r="N5194">
        <f t="shared" si="407"/>
        <v>114400.97</v>
      </c>
      <c r="O5194">
        <f t="shared" si="408"/>
        <v>114400.97</v>
      </c>
      <c r="P5194" t="str">
        <f t="shared" si="409"/>
        <v/>
      </c>
      <c r="Q5194" s="48" t="str">
        <f>IF(O5194="","",
   IF(OR(O5194&lt;EDA_Outlier_Analysis!$C$10, O5194&gt;EDA_Outlier_Analysis!$C$11),
      "Outlier",
      "Normal"))</f>
        <v>Normal</v>
      </c>
      <c r="R5194" t="str">
        <f>IF(P5194="","",
   IF(OR(P5194 &lt; EDA_Outlier_Analysis!$F$7, P5194 &gt; EDA_Outlier_Analysis!$F$8),
      "Outlier",
      "Normal"))</f>
        <v/>
      </c>
      <c r="S5194" t="str">
        <f>IF(N5194="","",
   IF(OR(N5194 &lt;EDA_Outlier_Analysis!$I$10, N5194 &gt; EDA_Outlier_Analysis!$I$11),
      "Outlier",
      "Normal"))</f>
        <v>Normal</v>
      </c>
    </row>
    <row r="5195" spans="1:19">
      <c r="A5195" t="s">
        <v>11359</v>
      </c>
      <c r="B5195" s="4">
        <v>45132</v>
      </c>
      <c r="C5195" s="2">
        <v>-5583.63</v>
      </c>
      <c r="D5195" t="s">
        <v>840</v>
      </c>
      <c r="E5195" t="s">
        <v>905</v>
      </c>
      <c r="F5195" t="s">
        <v>9</v>
      </c>
      <c r="G5195" t="s">
        <v>20</v>
      </c>
      <c r="I5195" t="s">
        <v>2752</v>
      </c>
      <c r="J5195" t="s">
        <v>11360</v>
      </c>
      <c r="K5195" t="str">
        <f>IF(COUNTIF(Customers!A:A, H5195)&gt;0, "Valid", "Invalid")</f>
        <v>Invalid</v>
      </c>
      <c r="L5195" t="str">
        <f t="shared" si="405"/>
        <v>7</v>
      </c>
      <c r="M5195" t="str">
        <f t="shared" si="406"/>
        <v>2023</v>
      </c>
      <c r="N5195">
        <f t="shared" si="407"/>
        <v>-5583.63</v>
      </c>
      <c r="O5195" t="str">
        <f t="shared" si="408"/>
        <v/>
      </c>
      <c r="P5195">
        <f t="shared" si="409"/>
        <v>5583.63</v>
      </c>
      <c r="Q5195" s="48" t="str">
        <f>IF(O5195="","",
   IF(OR(O5195&lt;EDA_Outlier_Analysis!$C$10, O5195&gt;EDA_Outlier_Analysis!$C$11),
      "Outlier",
      "Normal"))</f>
        <v/>
      </c>
      <c r="R5195" t="str">
        <f>IF(P5195="","",
   IF(OR(P5195 &lt; EDA_Outlier_Analysis!$F$7, P5195 &gt; EDA_Outlier_Analysis!$F$8),
      "Outlier",
      "Normal"))</f>
        <v>Outlier</v>
      </c>
      <c r="S5195" t="str">
        <f>IF(N5195="","",
   IF(OR(N5195 &lt;EDA_Outlier_Analysis!$I$10, N5195 &gt; EDA_Outlier_Analysis!$I$11),
      "Outlier",
      "Normal"))</f>
        <v>Normal</v>
      </c>
    </row>
    <row r="5196" spans="1:19">
      <c r="A5196" t="s">
        <v>11361</v>
      </c>
      <c r="B5196" s="4">
        <v>44886</v>
      </c>
      <c r="C5196" s="2">
        <v>142710.18</v>
      </c>
      <c r="D5196" t="s">
        <v>849</v>
      </c>
      <c r="E5196" t="s">
        <v>868</v>
      </c>
      <c r="F5196" t="s">
        <v>10</v>
      </c>
      <c r="G5196" t="s">
        <v>20</v>
      </c>
      <c r="H5196" t="s">
        <v>261</v>
      </c>
      <c r="J5196" t="s">
        <v>11362</v>
      </c>
      <c r="K5196" t="str">
        <f>IF(COUNTIF(Customers!A:A, H5196)&gt;0, "Valid", "Invalid")</f>
        <v>Valid</v>
      </c>
      <c r="L5196" t="str">
        <f t="shared" si="405"/>
        <v>11</v>
      </c>
      <c r="M5196" t="str">
        <f t="shared" si="406"/>
        <v>2022</v>
      </c>
      <c r="N5196">
        <f t="shared" si="407"/>
        <v>142710.18</v>
      </c>
      <c r="O5196">
        <f t="shared" si="408"/>
        <v>142710.18</v>
      </c>
      <c r="P5196" t="str">
        <f t="shared" si="409"/>
        <v/>
      </c>
      <c r="Q5196" s="48" t="str">
        <f>IF(O5196="","",
   IF(OR(O5196&lt;EDA_Outlier_Analysis!$C$10, O5196&gt;EDA_Outlier_Analysis!$C$11),
      "Outlier",
      "Normal"))</f>
        <v>Normal</v>
      </c>
      <c r="R5196" t="str">
        <f>IF(P5196="","",
   IF(OR(P5196 &lt; EDA_Outlier_Analysis!$F$7, P5196 &gt; EDA_Outlier_Analysis!$F$8),
      "Outlier",
      "Normal"))</f>
        <v/>
      </c>
      <c r="S5196" t="str">
        <f>IF(N5196="","",
   IF(OR(N5196 &lt;EDA_Outlier_Analysis!$I$10, N5196 &gt; EDA_Outlier_Analysis!$I$11),
      "Outlier",
      "Normal"))</f>
        <v>Normal</v>
      </c>
    </row>
    <row r="5197" spans="1:19">
      <c r="A5197" t="s">
        <v>11363</v>
      </c>
      <c r="B5197" s="4">
        <v>45122</v>
      </c>
      <c r="C5197" s="2">
        <v>163377.26</v>
      </c>
      <c r="D5197" t="s">
        <v>849</v>
      </c>
      <c r="E5197" t="s">
        <v>868</v>
      </c>
      <c r="F5197" t="s">
        <v>10</v>
      </c>
      <c r="G5197" t="s">
        <v>20</v>
      </c>
      <c r="H5197" t="s">
        <v>549</v>
      </c>
      <c r="J5197" t="s">
        <v>11364</v>
      </c>
      <c r="K5197" t="str">
        <f>IF(COUNTIF(Customers!A:A, H5197)&gt;0, "Valid", "Invalid")</f>
        <v>Valid</v>
      </c>
      <c r="L5197" t="str">
        <f t="shared" si="405"/>
        <v>7</v>
      </c>
      <c r="M5197" t="str">
        <f t="shared" si="406"/>
        <v>2023</v>
      </c>
      <c r="N5197">
        <f t="shared" si="407"/>
        <v>163377.26</v>
      </c>
      <c r="O5197">
        <f t="shared" si="408"/>
        <v>163377.26</v>
      </c>
      <c r="P5197" t="str">
        <f t="shared" si="409"/>
        <v/>
      </c>
      <c r="Q5197" s="48" t="str">
        <f>IF(O5197="","",
   IF(OR(O5197&lt;EDA_Outlier_Analysis!$C$10, O5197&gt;EDA_Outlier_Analysis!$C$11),
      "Outlier",
      "Normal"))</f>
        <v>Normal</v>
      </c>
      <c r="R5197" t="str">
        <f>IF(P5197="","",
   IF(OR(P5197 &lt; EDA_Outlier_Analysis!$F$7, P5197 &gt; EDA_Outlier_Analysis!$F$8),
      "Outlier",
      "Normal"))</f>
        <v/>
      </c>
      <c r="S5197" t="str">
        <f>IF(N5197="","",
   IF(OR(N5197 &lt;EDA_Outlier_Analysis!$I$10, N5197 &gt; EDA_Outlier_Analysis!$I$11),
      "Outlier",
      "Normal"))</f>
        <v>Normal</v>
      </c>
    </row>
    <row r="5198" spans="1:19">
      <c r="A5198" t="s">
        <v>11365</v>
      </c>
      <c r="B5198" s="4">
        <v>44820</v>
      </c>
      <c r="C5198" s="2">
        <v>-24308.46</v>
      </c>
      <c r="D5198" t="s">
        <v>840</v>
      </c>
      <c r="E5198" t="s">
        <v>864</v>
      </c>
      <c r="F5198" t="s">
        <v>10</v>
      </c>
      <c r="G5198" t="s">
        <v>34</v>
      </c>
      <c r="I5198" t="s">
        <v>1524</v>
      </c>
      <c r="J5198" t="s">
        <v>11366</v>
      </c>
      <c r="K5198" t="str">
        <f>IF(COUNTIF(Customers!A:A, H5198)&gt;0, "Valid", "Invalid")</f>
        <v>Invalid</v>
      </c>
      <c r="L5198" t="str">
        <f t="shared" si="405"/>
        <v>9</v>
      </c>
      <c r="M5198" t="str">
        <f t="shared" si="406"/>
        <v>2022</v>
      </c>
      <c r="N5198">
        <f t="shared" si="407"/>
        <v>-24308.46</v>
      </c>
      <c r="O5198" t="str">
        <f t="shared" si="408"/>
        <v/>
      </c>
      <c r="P5198">
        <f t="shared" si="409"/>
        <v>24308.46</v>
      </c>
      <c r="Q5198" s="48" t="str">
        <f>IF(O5198="","",
   IF(OR(O5198&lt;EDA_Outlier_Analysis!$C$10, O5198&gt;EDA_Outlier_Analysis!$C$11),
      "Outlier",
      "Normal"))</f>
        <v/>
      </c>
      <c r="R5198" t="str">
        <f>IF(P5198="","",
   IF(OR(P5198 &lt; EDA_Outlier_Analysis!$F$7, P5198 &gt; EDA_Outlier_Analysis!$F$8),
      "Outlier",
      "Normal"))</f>
        <v>Outlier</v>
      </c>
      <c r="S5198" t="str">
        <f>IF(N5198="","",
   IF(OR(N5198 &lt;EDA_Outlier_Analysis!$I$10, N5198 &gt; EDA_Outlier_Analysis!$I$11),
      "Outlier",
      "Normal"))</f>
        <v>Normal</v>
      </c>
    </row>
    <row r="5199" spans="1:19">
      <c r="A5199" t="s">
        <v>11367</v>
      </c>
      <c r="B5199" s="4">
        <v>44933</v>
      </c>
      <c r="C5199" s="2">
        <v>28451.91</v>
      </c>
      <c r="D5199" t="s">
        <v>1345</v>
      </c>
      <c r="E5199" t="s">
        <v>1345</v>
      </c>
      <c r="F5199" t="s">
        <v>10</v>
      </c>
      <c r="G5199" t="s">
        <v>20</v>
      </c>
      <c r="J5199" t="s">
        <v>11368</v>
      </c>
      <c r="K5199" t="str">
        <f>IF(COUNTIF(Customers!A:A, H5199)&gt;0, "Valid", "Invalid")</f>
        <v>Invalid</v>
      </c>
      <c r="L5199" t="str">
        <f t="shared" si="405"/>
        <v>1</v>
      </c>
      <c r="M5199" t="str">
        <f t="shared" si="406"/>
        <v>2023</v>
      </c>
      <c r="N5199">
        <f t="shared" si="407"/>
        <v>-28451.91</v>
      </c>
      <c r="O5199" t="str">
        <f t="shared" si="408"/>
        <v/>
      </c>
      <c r="P5199" t="str">
        <f t="shared" si="409"/>
        <v/>
      </c>
      <c r="Q5199" s="48" t="str">
        <f>IF(O5199="","",
   IF(OR(O5199&lt;EDA_Outlier_Analysis!$C$10, O5199&gt;EDA_Outlier_Analysis!$C$11),
      "Outlier",
      "Normal"))</f>
        <v/>
      </c>
      <c r="R5199" t="str">
        <f>IF(P5199="","",
   IF(OR(P5199 &lt; EDA_Outlier_Analysis!$F$7, P5199 &gt; EDA_Outlier_Analysis!$F$8),
      "Outlier",
      "Normal"))</f>
        <v/>
      </c>
      <c r="S5199" t="str">
        <f>IF(N5199="","",
   IF(OR(N5199 &lt;EDA_Outlier_Analysis!$I$10, N5199 &gt; EDA_Outlier_Analysis!$I$11),
      "Outlier",
      "Normal"))</f>
        <v>Normal</v>
      </c>
    </row>
    <row r="5200" spans="1:19">
      <c r="A5200" t="s">
        <v>11369</v>
      </c>
      <c r="B5200" s="4">
        <v>44814</v>
      </c>
      <c r="C5200" s="2">
        <v>-47868.07</v>
      </c>
      <c r="D5200" t="s">
        <v>840</v>
      </c>
      <c r="E5200" t="s">
        <v>841</v>
      </c>
      <c r="F5200" t="s">
        <v>10</v>
      </c>
      <c r="G5200" t="s">
        <v>34</v>
      </c>
      <c r="I5200" t="s">
        <v>1443</v>
      </c>
      <c r="J5200" t="s">
        <v>11370</v>
      </c>
      <c r="K5200" t="str">
        <f>IF(COUNTIF(Customers!A:A, H5200)&gt;0, "Valid", "Invalid")</f>
        <v>Invalid</v>
      </c>
      <c r="L5200" t="str">
        <f t="shared" si="405"/>
        <v>9</v>
      </c>
      <c r="M5200" t="str">
        <f t="shared" si="406"/>
        <v>2022</v>
      </c>
      <c r="N5200">
        <f t="shared" si="407"/>
        <v>-47868.07</v>
      </c>
      <c r="O5200" t="str">
        <f t="shared" si="408"/>
        <v/>
      </c>
      <c r="P5200">
        <f t="shared" si="409"/>
        <v>47868.07</v>
      </c>
      <c r="Q5200" s="48" t="str">
        <f>IF(O5200="","",
   IF(OR(O5200&lt;EDA_Outlier_Analysis!$C$10, O5200&gt;EDA_Outlier_Analysis!$C$11),
      "Outlier",
      "Normal"))</f>
        <v/>
      </c>
      <c r="R5200" t="str">
        <f>IF(P5200="","",
   IF(OR(P5200 &lt; EDA_Outlier_Analysis!$F$7, P5200 &gt; EDA_Outlier_Analysis!$F$8),
      "Outlier",
      "Normal"))</f>
        <v>Normal</v>
      </c>
      <c r="S5200" t="str">
        <f>IF(N5200="","",
   IF(OR(N5200 &lt;EDA_Outlier_Analysis!$I$10, N5200 &gt; EDA_Outlier_Analysis!$I$11),
      "Outlier",
      "Normal"))</f>
        <v>Normal</v>
      </c>
    </row>
    <row r="5201" spans="1:19">
      <c r="A5201" t="s">
        <v>11371</v>
      </c>
      <c r="B5201" s="4">
        <v>44660</v>
      </c>
      <c r="C5201" s="2">
        <v>-15606.12</v>
      </c>
      <c r="D5201" t="s">
        <v>840</v>
      </c>
      <c r="E5201" t="s">
        <v>845</v>
      </c>
      <c r="F5201" t="s">
        <v>11</v>
      </c>
      <c r="G5201" t="s">
        <v>34</v>
      </c>
      <c r="I5201" t="s">
        <v>929</v>
      </c>
      <c r="J5201" t="s">
        <v>11372</v>
      </c>
      <c r="K5201" t="str">
        <f>IF(COUNTIF(Customers!A:A, H5201)&gt;0, "Valid", "Invalid")</f>
        <v>Invalid</v>
      </c>
      <c r="L5201" t="str">
        <f t="shared" si="405"/>
        <v>4</v>
      </c>
      <c r="M5201" t="str">
        <f t="shared" si="406"/>
        <v>2022</v>
      </c>
      <c r="N5201">
        <f t="shared" si="407"/>
        <v>-15606.12</v>
      </c>
      <c r="O5201" t="str">
        <f t="shared" si="408"/>
        <v/>
      </c>
      <c r="P5201">
        <f t="shared" si="409"/>
        <v>15606.12</v>
      </c>
      <c r="Q5201" s="48" t="str">
        <f>IF(O5201="","",
   IF(OR(O5201&lt;EDA_Outlier_Analysis!$C$10, O5201&gt;EDA_Outlier_Analysis!$C$11),
      "Outlier",
      "Normal"))</f>
        <v/>
      </c>
      <c r="R5201" t="str">
        <f>IF(P5201="","",
   IF(OR(P5201 &lt; EDA_Outlier_Analysis!$F$7, P5201 &gt; EDA_Outlier_Analysis!$F$8),
      "Outlier",
      "Normal"))</f>
        <v>Outlier</v>
      </c>
      <c r="S5201" t="str">
        <f>IF(N5201="","",
   IF(OR(N5201 &lt;EDA_Outlier_Analysis!$I$10, N5201 &gt; EDA_Outlier_Analysis!$I$11),
      "Outlier",
      "Normal"))</f>
        <v>Normal</v>
      </c>
    </row>
    <row r="5202" spans="1:19">
      <c r="A5202" t="s">
        <v>11373</v>
      </c>
      <c r="B5202" s="4">
        <v>45137</v>
      </c>
      <c r="C5202" s="2">
        <v>13946.29</v>
      </c>
      <c r="D5202" t="s">
        <v>971</v>
      </c>
      <c r="E5202" t="s">
        <v>971</v>
      </c>
      <c r="F5202" t="s">
        <v>11</v>
      </c>
      <c r="G5202" t="s">
        <v>34</v>
      </c>
      <c r="J5202" t="s">
        <v>11374</v>
      </c>
      <c r="K5202" t="str">
        <f>IF(COUNTIF(Customers!A:A, H5202)&gt;0, "Valid", "Invalid")</f>
        <v>Invalid</v>
      </c>
      <c r="L5202" t="str">
        <f t="shared" si="405"/>
        <v>7</v>
      </c>
      <c r="M5202" t="str">
        <f t="shared" si="406"/>
        <v>2023</v>
      </c>
      <c r="N5202">
        <f t="shared" si="407"/>
        <v>-13946.29</v>
      </c>
      <c r="O5202" t="str">
        <f t="shared" si="408"/>
        <v/>
      </c>
      <c r="P5202" t="str">
        <f t="shared" si="409"/>
        <v/>
      </c>
      <c r="Q5202" s="48" t="str">
        <f>IF(O5202="","",
   IF(OR(O5202&lt;EDA_Outlier_Analysis!$C$10, O5202&gt;EDA_Outlier_Analysis!$C$11),
      "Outlier",
      "Normal"))</f>
        <v/>
      </c>
      <c r="R5202" t="str">
        <f>IF(P5202="","",
   IF(OR(P5202 &lt; EDA_Outlier_Analysis!$F$7, P5202 &gt; EDA_Outlier_Analysis!$F$8),
      "Outlier",
      "Normal"))</f>
        <v/>
      </c>
      <c r="S5202" t="str">
        <f>IF(N5202="","",
   IF(OR(N5202 &lt;EDA_Outlier_Analysis!$I$10, N5202 &gt; EDA_Outlier_Analysis!$I$11),
      "Outlier",
      "Normal"))</f>
        <v>Normal</v>
      </c>
    </row>
    <row r="5203" spans="1:19">
      <c r="A5203" t="s">
        <v>11375</v>
      </c>
      <c r="B5203" s="4">
        <v>45248</v>
      </c>
      <c r="C5203" s="2">
        <v>150968.53</v>
      </c>
      <c r="D5203" t="s">
        <v>849</v>
      </c>
      <c r="E5203" t="s">
        <v>853</v>
      </c>
      <c r="F5203" t="s">
        <v>9</v>
      </c>
      <c r="G5203" t="s">
        <v>34</v>
      </c>
      <c r="H5203" t="s">
        <v>577</v>
      </c>
      <c r="J5203" t="s">
        <v>11376</v>
      </c>
      <c r="K5203" t="str">
        <f>IF(COUNTIF(Customers!A:A, H5203)&gt;0, "Valid", "Invalid")</f>
        <v>Valid</v>
      </c>
      <c r="L5203" t="str">
        <f t="shared" si="405"/>
        <v>11</v>
      </c>
      <c r="M5203" t="str">
        <f t="shared" si="406"/>
        <v>2023</v>
      </c>
      <c r="N5203">
        <f t="shared" si="407"/>
        <v>150968.53</v>
      </c>
      <c r="O5203">
        <f t="shared" si="408"/>
        <v>150968.53</v>
      </c>
      <c r="P5203" t="str">
        <f t="shared" si="409"/>
        <v/>
      </c>
      <c r="Q5203" s="48" t="str">
        <f>IF(O5203="","",
   IF(OR(O5203&lt;EDA_Outlier_Analysis!$C$10, O5203&gt;EDA_Outlier_Analysis!$C$11),
      "Outlier",
      "Normal"))</f>
        <v>Normal</v>
      </c>
      <c r="R5203" t="str">
        <f>IF(P5203="","",
   IF(OR(P5203 &lt; EDA_Outlier_Analysis!$F$7, P5203 &gt; EDA_Outlier_Analysis!$F$8),
      "Outlier",
      "Normal"))</f>
        <v/>
      </c>
      <c r="S5203" t="str">
        <f>IF(N5203="","",
   IF(OR(N5203 &lt;EDA_Outlier_Analysis!$I$10, N5203 &gt; EDA_Outlier_Analysis!$I$11),
      "Outlier",
      "Normal"))</f>
        <v>Normal</v>
      </c>
    </row>
    <row r="5204" spans="1:19">
      <c r="A5204" t="s">
        <v>11377</v>
      </c>
      <c r="B5204" s="4">
        <v>44868</v>
      </c>
      <c r="C5204" s="2">
        <v>-63450.96</v>
      </c>
      <c r="D5204" t="s">
        <v>840</v>
      </c>
      <c r="E5204" t="s">
        <v>878</v>
      </c>
      <c r="F5204" t="s">
        <v>10</v>
      </c>
      <c r="G5204" t="s">
        <v>24</v>
      </c>
      <c r="I5204" t="s">
        <v>3102</v>
      </c>
      <c r="J5204" t="s">
        <v>11378</v>
      </c>
      <c r="K5204" t="str">
        <f>IF(COUNTIF(Customers!A:A, H5204)&gt;0, "Valid", "Invalid")</f>
        <v>Invalid</v>
      </c>
      <c r="L5204" t="str">
        <f t="shared" si="405"/>
        <v>11</v>
      </c>
      <c r="M5204" t="str">
        <f t="shared" si="406"/>
        <v>2022</v>
      </c>
      <c r="N5204">
        <f t="shared" si="407"/>
        <v>-63450.96</v>
      </c>
      <c r="O5204" t="str">
        <f t="shared" si="408"/>
        <v/>
      </c>
      <c r="P5204">
        <f t="shared" si="409"/>
        <v>63450.96</v>
      </c>
      <c r="Q5204" s="48" t="str">
        <f>IF(O5204="","",
   IF(OR(O5204&lt;EDA_Outlier_Analysis!$C$10, O5204&gt;EDA_Outlier_Analysis!$C$11),
      "Outlier",
      "Normal"))</f>
        <v/>
      </c>
      <c r="R5204" t="str">
        <f>IF(P5204="","",
   IF(OR(P5204 &lt; EDA_Outlier_Analysis!$F$7, P5204 &gt; EDA_Outlier_Analysis!$F$8),
      "Outlier",
      "Normal"))</f>
        <v>Outlier</v>
      </c>
      <c r="S5204" t="str">
        <f>IF(N5204="","",
   IF(OR(N5204 &lt;EDA_Outlier_Analysis!$I$10, N5204 &gt; EDA_Outlier_Analysis!$I$11),
      "Outlier",
      "Normal"))</f>
        <v>Normal</v>
      </c>
    </row>
    <row r="5205" spans="1:19">
      <c r="A5205" t="s">
        <v>11379</v>
      </c>
      <c r="B5205" s="4">
        <v>45164</v>
      </c>
      <c r="C5205" s="2">
        <v>128103.08</v>
      </c>
      <c r="D5205" t="s">
        <v>849</v>
      </c>
      <c r="E5205" t="s">
        <v>850</v>
      </c>
      <c r="F5205" t="s">
        <v>10</v>
      </c>
      <c r="G5205" t="s">
        <v>31</v>
      </c>
      <c r="H5205" t="s">
        <v>39</v>
      </c>
      <c r="J5205" t="s">
        <v>11380</v>
      </c>
      <c r="K5205" t="str">
        <f>IF(COUNTIF(Customers!A:A, H5205)&gt;0, "Valid", "Invalid")</f>
        <v>Valid</v>
      </c>
      <c r="L5205" t="str">
        <f t="shared" si="405"/>
        <v>8</v>
      </c>
      <c r="M5205" t="str">
        <f t="shared" si="406"/>
        <v>2023</v>
      </c>
      <c r="N5205">
        <f t="shared" si="407"/>
        <v>128103.08</v>
      </c>
      <c r="O5205">
        <f t="shared" si="408"/>
        <v>128103.08</v>
      </c>
      <c r="P5205" t="str">
        <f t="shared" si="409"/>
        <v/>
      </c>
      <c r="Q5205" s="48" t="str">
        <f>IF(O5205="","",
   IF(OR(O5205&lt;EDA_Outlier_Analysis!$C$10, O5205&gt;EDA_Outlier_Analysis!$C$11),
      "Outlier",
      "Normal"))</f>
        <v>Normal</v>
      </c>
      <c r="R5205" t="str">
        <f>IF(P5205="","",
   IF(OR(P5205 &lt; EDA_Outlier_Analysis!$F$7, P5205 &gt; EDA_Outlier_Analysis!$F$8),
      "Outlier",
      "Normal"))</f>
        <v/>
      </c>
      <c r="S5205" t="str">
        <f>IF(N5205="","",
   IF(OR(N5205 &lt;EDA_Outlier_Analysis!$I$10, N5205 &gt; EDA_Outlier_Analysis!$I$11),
      "Outlier",
      "Normal"))</f>
        <v>Normal</v>
      </c>
    </row>
    <row r="5206" spans="1:19">
      <c r="A5206" t="s">
        <v>11381</v>
      </c>
      <c r="B5206" s="4">
        <v>44674</v>
      </c>
      <c r="C5206" s="2">
        <v>-43184.639999999999</v>
      </c>
      <c r="D5206" t="s">
        <v>840</v>
      </c>
      <c r="E5206" t="s">
        <v>845</v>
      </c>
      <c r="F5206" t="s">
        <v>10</v>
      </c>
      <c r="G5206" t="s">
        <v>31</v>
      </c>
      <c r="I5206" t="s">
        <v>929</v>
      </c>
      <c r="J5206" t="s">
        <v>11382</v>
      </c>
      <c r="K5206" t="str">
        <f>IF(COUNTIF(Customers!A:A, H5206)&gt;0, "Valid", "Invalid")</f>
        <v>Invalid</v>
      </c>
      <c r="L5206" t="str">
        <f t="shared" si="405"/>
        <v>4</v>
      </c>
      <c r="M5206" t="str">
        <f t="shared" si="406"/>
        <v>2022</v>
      </c>
      <c r="N5206">
        <f t="shared" si="407"/>
        <v>-43184.639999999999</v>
      </c>
      <c r="O5206" t="str">
        <f t="shared" si="408"/>
        <v/>
      </c>
      <c r="P5206">
        <f t="shared" si="409"/>
        <v>43184.639999999999</v>
      </c>
      <c r="Q5206" s="48" t="str">
        <f>IF(O5206="","",
   IF(OR(O5206&lt;EDA_Outlier_Analysis!$C$10, O5206&gt;EDA_Outlier_Analysis!$C$11),
      "Outlier",
      "Normal"))</f>
        <v/>
      </c>
      <c r="R5206" t="str">
        <f>IF(P5206="","",
   IF(OR(P5206 &lt; EDA_Outlier_Analysis!$F$7, P5206 &gt; EDA_Outlier_Analysis!$F$8),
      "Outlier",
      "Normal"))</f>
        <v>Normal</v>
      </c>
      <c r="S5206" t="str">
        <f>IF(N5206="","",
   IF(OR(N5206 &lt;EDA_Outlier_Analysis!$I$10, N5206 &gt; EDA_Outlier_Analysis!$I$11),
      "Outlier",
      "Normal"))</f>
        <v>Normal</v>
      </c>
    </row>
    <row r="5207" spans="1:19">
      <c r="A5207" t="s">
        <v>11383</v>
      </c>
      <c r="B5207" s="4">
        <v>44834</v>
      </c>
      <c r="C5207" s="2">
        <v>-10504.44</v>
      </c>
      <c r="D5207" t="s">
        <v>840</v>
      </c>
      <c r="E5207" t="s">
        <v>845</v>
      </c>
      <c r="F5207" t="s">
        <v>10</v>
      </c>
      <c r="G5207" t="s">
        <v>24</v>
      </c>
      <c r="I5207" t="s">
        <v>2017</v>
      </c>
      <c r="J5207" t="s">
        <v>11384</v>
      </c>
      <c r="K5207" t="str">
        <f>IF(COUNTIF(Customers!A:A, H5207)&gt;0, "Valid", "Invalid")</f>
        <v>Invalid</v>
      </c>
      <c r="L5207" t="str">
        <f t="shared" si="405"/>
        <v>9</v>
      </c>
      <c r="M5207" t="str">
        <f t="shared" si="406"/>
        <v>2022</v>
      </c>
      <c r="N5207">
        <f t="shared" si="407"/>
        <v>-10504.44</v>
      </c>
      <c r="O5207" t="str">
        <f t="shared" si="408"/>
        <v/>
      </c>
      <c r="P5207">
        <f t="shared" si="409"/>
        <v>10504.44</v>
      </c>
      <c r="Q5207" s="48" t="str">
        <f>IF(O5207="","",
   IF(OR(O5207&lt;EDA_Outlier_Analysis!$C$10, O5207&gt;EDA_Outlier_Analysis!$C$11),
      "Outlier",
      "Normal"))</f>
        <v/>
      </c>
      <c r="R5207" t="str">
        <f>IF(P5207="","",
   IF(OR(P5207 &lt; EDA_Outlier_Analysis!$F$7, P5207 &gt; EDA_Outlier_Analysis!$F$8),
      "Outlier",
      "Normal"))</f>
        <v>Outlier</v>
      </c>
      <c r="S5207" t="str">
        <f>IF(N5207="","",
   IF(OR(N5207 &lt;EDA_Outlier_Analysis!$I$10, N5207 &gt; EDA_Outlier_Analysis!$I$11),
      "Outlier",
      "Normal"))</f>
        <v>Normal</v>
      </c>
    </row>
    <row r="5208" spans="1:19">
      <c r="A5208" t="s">
        <v>11385</v>
      </c>
      <c r="B5208" s="4">
        <v>45052</v>
      </c>
      <c r="C5208" s="2">
        <v>219063.48</v>
      </c>
      <c r="D5208" t="s">
        <v>849</v>
      </c>
      <c r="E5208" t="s">
        <v>850</v>
      </c>
      <c r="F5208" t="s">
        <v>11</v>
      </c>
      <c r="G5208" t="s">
        <v>31</v>
      </c>
      <c r="H5208" t="s">
        <v>655</v>
      </c>
      <c r="J5208" t="s">
        <v>11386</v>
      </c>
      <c r="K5208" t="str">
        <f>IF(COUNTIF(Customers!A:A, H5208)&gt;0, "Valid", "Invalid")</f>
        <v>Valid</v>
      </c>
      <c r="L5208" t="str">
        <f t="shared" si="405"/>
        <v>5</v>
      </c>
      <c r="M5208" t="str">
        <f t="shared" si="406"/>
        <v>2023</v>
      </c>
      <c r="N5208">
        <f t="shared" si="407"/>
        <v>219063.48</v>
      </c>
      <c r="O5208">
        <f t="shared" si="408"/>
        <v>219063.48</v>
      </c>
      <c r="P5208" t="str">
        <f t="shared" si="409"/>
        <v/>
      </c>
      <c r="Q5208" s="48" t="str">
        <f>IF(O5208="","",
   IF(OR(O5208&lt;EDA_Outlier_Analysis!$C$10, O5208&gt;EDA_Outlier_Analysis!$C$11),
      "Outlier",
      "Normal"))</f>
        <v>Normal</v>
      </c>
      <c r="R5208" t="str">
        <f>IF(P5208="","",
   IF(OR(P5208 &lt; EDA_Outlier_Analysis!$F$7, P5208 &gt; EDA_Outlier_Analysis!$F$8),
      "Outlier",
      "Normal"))</f>
        <v/>
      </c>
      <c r="S5208" t="str">
        <f>IF(N5208="","",
   IF(OR(N5208 &lt;EDA_Outlier_Analysis!$I$10, N5208 &gt; EDA_Outlier_Analysis!$I$11),
      "Outlier",
      "Normal"))</f>
        <v>Normal</v>
      </c>
    </row>
    <row r="5209" spans="1:19">
      <c r="A5209" t="s">
        <v>11387</v>
      </c>
      <c r="B5209" s="4">
        <v>44955</v>
      </c>
      <c r="C5209" s="2">
        <v>219876.65</v>
      </c>
      <c r="D5209" t="s">
        <v>849</v>
      </c>
      <c r="E5209" t="s">
        <v>850</v>
      </c>
      <c r="F5209" t="s">
        <v>10</v>
      </c>
      <c r="G5209" t="s">
        <v>20</v>
      </c>
      <c r="H5209" t="s">
        <v>667</v>
      </c>
      <c r="J5209" t="s">
        <v>11388</v>
      </c>
      <c r="K5209" t="str">
        <f>IF(COUNTIF(Customers!A:A, H5209)&gt;0, "Valid", "Invalid")</f>
        <v>Valid</v>
      </c>
      <c r="L5209" t="str">
        <f t="shared" si="405"/>
        <v>1</v>
      </c>
      <c r="M5209" t="str">
        <f t="shared" si="406"/>
        <v>2023</v>
      </c>
      <c r="N5209">
        <f t="shared" si="407"/>
        <v>219876.65</v>
      </c>
      <c r="O5209">
        <f t="shared" si="408"/>
        <v>219876.65</v>
      </c>
      <c r="P5209" t="str">
        <f t="shared" si="409"/>
        <v/>
      </c>
      <c r="Q5209" s="48" t="str">
        <f>IF(O5209="","",
   IF(OR(O5209&lt;EDA_Outlier_Analysis!$C$10, O5209&gt;EDA_Outlier_Analysis!$C$11),
      "Outlier",
      "Normal"))</f>
        <v>Normal</v>
      </c>
      <c r="R5209" t="str">
        <f>IF(P5209="","",
   IF(OR(P5209 &lt; EDA_Outlier_Analysis!$F$7, P5209 &gt; EDA_Outlier_Analysis!$F$8),
      "Outlier",
      "Normal"))</f>
        <v/>
      </c>
      <c r="S5209" t="str">
        <f>IF(N5209="","",
   IF(OR(N5209 &lt;EDA_Outlier_Analysis!$I$10, N5209 &gt; EDA_Outlier_Analysis!$I$11),
      "Outlier",
      "Normal"))</f>
        <v>Normal</v>
      </c>
    </row>
    <row r="5210" spans="1:19">
      <c r="A5210" t="s">
        <v>11389</v>
      </c>
      <c r="B5210" s="4">
        <v>44975</v>
      </c>
      <c r="C5210" s="2">
        <v>306732.56</v>
      </c>
      <c r="D5210" t="s">
        <v>849</v>
      </c>
      <c r="E5210" t="s">
        <v>850</v>
      </c>
      <c r="F5210" t="s">
        <v>9</v>
      </c>
      <c r="G5210" t="s">
        <v>20</v>
      </c>
      <c r="H5210" t="s">
        <v>543</v>
      </c>
      <c r="J5210" t="s">
        <v>11390</v>
      </c>
      <c r="K5210" t="str">
        <f>IF(COUNTIF(Customers!A:A, H5210)&gt;0, "Valid", "Invalid")</f>
        <v>Valid</v>
      </c>
      <c r="L5210" t="str">
        <f t="shared" si="405"/>
        <v>2</v>
      </c>
      <c r="M5210" t="str">
        <f t="shared" si="406"/>
        <v>2023</v>
      </c>
      <c r="N5210">
        <f t="shared" si="407"/>
        <v>306732.56</v>
      </c>
      <c r="O5210">
        <f t="shared" si="408"/>
        <v>306732.56</v>
      </c>
      <c r="P5210" t="str">
        <f t="shared" si="409"/>
        <v/>
      </c>
      <c r="Q5210" s="48" t="str">
        <f>IF(O5210="","",
   IF(OR(O5210&lt;EDA_Outlier_Analysis!$C$10, O5210&gt;EDA_Outlier_Analysis!$C$11),
      "Outlier",
      "Normal"))</f>
        <v>Outlier</v>
      </c>
      <c r="R5210" t="str">
        <f>IF(P5210="","",
   IF(OR(P5210 &lt; EDA_Outlier_Analysis!$F$7, P5210 &gt; EDA_Outlier_Analysis!$F$8),
      "Outlier",
      "Normal"))</f>
        <v/>
      </c>
      <c r="S5210" t="str">
        <f>IF(N5210="","",
   IF(OR(N5210 &lt;EDA_Outlier_Analysis!$I$10, N5210 &gt; EDA_Outlier_Analysis!$I$11),
      "Outlier",
      "Normal"))</f>
        <v>Normal</v>
      </c>
    </row>
    <row r="5211" spans="1:19">
      <c r="A5211" t="s">
        <v>11391</v>
      </c>
      <c r="B5211" s="4">
        <v>44616</v>
      </c>
      <c r="C5211" s="2">
        <v>219690.3</v>
      </c>
      <c r="D5211" t="s">
        <v>849</v>
      </c>
      <c r="E5211" t="s">
        <v>868</v>
      </c>
      <c r="F5211" t="s">
        <v>9</v>
      </c>
      <c r="G5211" t="s">
        <v>24</v>
      </c>
      <c r="H5211" t="s">
        <v>547</v>
      </c>
      <c r="J5211" t="s">
        <v>11392</v>
      </c>
      <c r="K5211" t="str">
        <f>IF(COUNTIF(Customers!A:A, H5211)&gt;0, "Valid", "Invalid")</f>
        <v>Valid</v>
      </c>
      <c r="L5211" t="str">
        <f t="shared" si="405"/>
        <v>2</v>
      </c>
      <c r="M5211" t="str">
        <f t="shared" si="406"/>
        <v>2022</v>
      </c>
      <c r="N5211">
        <f t="shared" si="407"/>
        <v>219690.3</v>
      </c>
      <c r="O5211">
        <f t="shared" si="408"/>
        <v>219690.3</v>
      </c>
      <c r="P5211" t="str">
        <f t="shared" si="409"/>
        <v/>
      </c>
      <c r="Q5211" s="48" t="str">
        <f>IF(O5211="","",
   IF(OR(O5211&lt;EDA_Outlier_Analysis!$C$10, O5211&gt;EDA_Outlier_Analysis!$C$11),
      "Outlier",
      "Normal"))</f>
        <v>Normal</v>
      </c>
      <c r="R5211" t="str">
        <f>IF(P5211="","",
   IF(OR(P5211 &lt; EDA_Outlier_Analysis!$F$7, P5211 &gt; EDA_Outlier_Analysis!$F$8),
      "Outlier",
      "Normal"))</f>
        <v/>
      </c>
      <c r="S5211" t="str">
        <f>IF(N5211="","",
   IF(OR(N5211 &lt;EDA_Outlier_Analysis!$I$10, N5211 &gt; EDA_Outlier_Analysis!$I$11),
      "Outlier",
      "Normal"))</f>
        <v>Normal</v>
      </c>
    </row>
    <row r="5212" spans="1:19">
      <c r="A5212" t="s">
        <v>11393</v>
      </c>
      <c r="B5212" s="4">
        <v>44791</v>
      </c>
      <c r="C5212" s="2">
        <v>258317.06</v>
      </c>
      <c r="D5212" t="s">
        <v>849</v>
      </c>
      <c r="E5212" t="s">
        <v>850</v>
      </c>
      <c r="F5212" t="s">
        <v>11</v>
      </c>
      <c r="G5212" t="s">
        <v>20</v>
      </c>
      <c r="H5212" t="s">
        <v>49</v>
      </c>
      <c r="J5212" t="s">
        <v>11394</v>
      </c>
      <c r="K5212" t="str">
        <f>IF(COUNTIF(Customers!A:A, H5212)&gt;0, "Valid", "Invalid")</f>
        <v>Valid</v>
      </c>
      <c r="L5212" t="str">
        <f t="shared" si="405"/>
        <v>8</v>
      </c>
      <c r="M5212" t="str">
        <f t="shared" si="406"/>
        <v>2022</v>
      </c>
      <c r="N5212">
        <f t="shared" si="407"/>
        <v>258317.06</v>
      </c>
      <c r="O5212">
        <f t="shared" si="408"/>
        <v>258317.06</v>
      </c>
      <c r="P5212" t="str">
        <f t="shared" si="409"/>
        <v/>
      </c>
      <c r="Q5212" s="48" t="str">
        <f>IF(O5212="","",
   IF(OR(O5212&lt;EDA_Outlier_Analysis!$C$10, O5212&gt;EDA_Outlier_Analysis!$C$11),
      "Outlier",
      "Normal"))</f>
        <v>Normal</v>
      </c>
      <c r="R5212" t="str">
        <f>IF(P5212="","",
   IF(OR(P5212 &lt; EDA_Outlier_Analysis!$F$7, P5212 &gt; EDA_Outlier_Analysis!$F$8),
      "Outlier",
      "Normal"))</f>
        <v/>
      </c>
      <c r="S5212" t="str">
        <f>IF(N5212="","",
   IF(OR(N5212 &lt;EDA_Outlier_Analysis!$I$10, N5212 &gt; EDA_Outlier_Analysis!$I$11),
      "Outlier",
      "Normal"))</f>
        <v>Normal</v>
      </c>
    </row>
    <row r="5213" spans="1:19">
      <c r="A5213" t="s">
        <v>11395</v>
      </c>
      <c r="B5213" s="4">
        <v>44613</v>
      </c>
      <c r="C5213" s="2">
        <v>16081.98</v>
      </c>
      <c r="D5213" t="s">
        <v>873</v>
      </c>
      <c r="E5213" t="s">
        <v>873</v>
      </c>
      <c r="F5213" t="s">
        <v>10</v>
      </c>
      <c r="G5213" t="s">
        <v>31</v>
      </c>
      <c r="J5213" t="s">
        <v>11396</v>
      </c>
      <c r="K5213" t="str">
        <f>IF(COUNTIF(Customers!A:A, H5213)&gt;0, "Valid", "Invalid")</f>
        <v>Invalid</v>
      </c>
      <c r="L5213" t="str">
        <f t="shared" si="405"/>
        <v>2</v>
      </c>
      <c r="M5213" t="str">
        <f t="shared" si="406"/>
        <v>2022</v>
      </c>
      <c r="N5213">
        <f t="shared" si="407"/>
        <v>-16081.98</v>
      </c>
      <c r="O5213" t="str">
        <f t="shared" si="408"/>
        <v/>
      </c>
      <c r="P5213" t="str">
        <f t="shared" si="409"/>
        <v/>
      </c>
      <c r="Q5213" s="48" t="str">
        <f>IF(O5213="","",
   IF(OR(O5213&lt;EDA_Outlier_Analysis!$C$10, O5213&gt;EDA_Outlier_Analysis!$C$11),
      "Outlier",
      "Normal"))</f>
        <v/>
      </c>
      <c r="R5213" t="str">
        <f>IF(P5213="","",
   IF(OR(P5213 &lt; EDA_Outlier_Analysis!$F$7, P5213 &gt; EDA_Outlier_Analysis!$F$8),
      "Outlier",
      "Normal"))</f>
        <v/>
      </c>
      <c r="S5213" t="str">
        <f>IF(N5213="","",
   IF(OR(N5213 &lt;EDA_Outlier_Analysis!$I$10, N5213 &gt; EDA_Outlier_Analysis!$I$11),
      "Outlier",
      "Normal"))</f>
        <v>Normal</v>
      </c>
    </row>
    <row r="5214" spans="1:19">
      <c r="A5214" t="s">
        <v>11397</v>
      </c>
      <c r="B5214" s="4">
        <v>45149</v>
      </c>
      <c r="C5214" s="2">
        <v>133761.97</v>
      </c>
      <c r="D5214" t="s">
        <v>849</v>
      </c>
      <c r="E5214" t="s">
        <v>868</v>
      </c>
      <c r="F5214" t="s">
        <v>11</v>
      </c>
      <c r="G5214" t="s">
        <v>24</v>
      </c>
      <c r="H5214" t="s">
        <v>629</v>
      </c>
      <c r="J5214" t="s">
        <v>11398</v>
      </c>
      <c r="K5214" t="str">
        <f>IF(COUNTIF(Customers!A:A, H5214)&gt;0, "Valid", "Invalid")</f>
        <v>Valid</v>
      </c>
      <c r="L5214" t="str">
        <f t="shared" si="405"/>
        <v>8</v>
      </c>
      <c r="M5214" t="str">
        <f t="shared" si="406"/>
        <v>2023</v>
      </c>
      <c r="N5214">
        <f t="shared" si="407"/>
        <v>133761.97</v>
      </c>
      <c r="O5214">
        <f t="shared" si="408"/>
        <v>133761.97</v>
      </c>
      <c r="P5214" t="str">
        <f t="shared" si="409"/>
        <v/>
      </c>
      <c r="Q5214" s="48" t="str">
        <f>IF(O5214="","",
   IF(OR(O5214&lt;EDA_Outlier_Analysis!$C$10, O5214&gt;EDA_Outlier_Analysis!$C$11),
      "Outlier",
      "Normal"))</f>
        <v>Normal</v>
      </c>
      <c r="R5214" t="str">
        <f>IF(P5214="","",
   IF(OR(P5214 &lt; EDA_Outlier_Analysis!$F$7, P5214 &gt; EDA_Outlier_Analysis!$F$8),
      "Outlier",
      "Normal"))</f>
        <v/>
      </c>
      <c r="S5214" t="str">
        <f>IF(N5214="","",
   IF(OR(N5214 &lt;EDA_Outlier_Analysis!$I$10, N5214 &gt; EDA_Outlier_Analysis!$I$11),
      "Outlier",
      "Normal"))</f>
        <v>Normal</v>
      </c>
    </row>
    <row r="5215" spans="1:19">
      <c r="A5215" t="s">
        <v>11399</v>
      </c>
      <c r="B5215" s="4">
        <v>45080</v>
      </c>
      <c r="C5215" s="2">
        <v>-55976.15</v>
      </c>
      <c r="D5215" t="s">
        <v>840</v>
      </c>
      <c r="E5215" t="s">
        <v>905</v>
      </c>
      <c r="F5215" t="s">
        <v>9</v>
      </c>
      <c r="G5215" t="s">
        <v>34</v>
      </c>
      <c r="I5215" t="s">
        <v>1371</v>
      </c>
      <c r="J5215" t="s">
        <v>11400</v>
      </c>
      <c r="K5215" t="str">
        <f>IF(COUNTIF(Customers!A:A, H5215)&gt;0, "Valid", "Invalid")</f>
        <v>Invalid</v>
      </c>
      <c r="L5215" t="str">
        <f t="shared" si="405"/>
        <v>6</v>
      </c>
      <c r="M5215" t="str">
        <f t="shared" si="406"/>
        <v>2023</v>
      </c>
      <c r="N5215">
        <f t="shared" si="407"/>
        <v>-55976.15</v>
      </c>
      <c r="O5215" t="str">
        <f t="shared" si="408"/>
        <v/>
      </c>
      <c r="P5215">
        <f t="shared" si="409"/>
        <v>55976.15</v>
      </c>
      <c r="Q5215" s="48" t="str">
        <f>IF(O5215="","",
   IF(OR(O5215&lt;EDA_Outlier_Analysis!$C$10, O5215&gt;EDA_Outlier_Analysis!$C$11),
      "Outlier",
      "Normal"))</f>
        <v/>
      </c>
      <c r="R5215" t="str">
        <f>IF(P5215="","",
   IF(OR(P5215 &lt; EDA_Outlier_Analysis!$F$7, P5215 &gt; EDA_Outlier_Analysis!$F$8),
      "Outlier",
      "Normal"))</f>
        <v>Outlier</v>
      </c>
      <c r="S5215" t="str">
        <f>IF(N5215="","",
   IF(OR(N5215 &lt;EDA_Outlier_Analysis!$I$10, N5215 &gt; EDA_Outlier_Analysis!$I$11),
      "Outlier",
      "Normal"))</f>
        <v>Normal</v>
      </c>
    </row>
    <row r="5216" spans="1:19">
      <c r="A5216" t="s">
        <v>11401</v>
      </c>
      <c r="B5216" s="4">
        <v>45075</v>
      </c>
      <c r="C5216" s="2">
        <v>48569.32</v>
      </c>
      <c r="D5216" t="s">
        <v>849</v>
      </c>
      <c r="E5216" t="s">
        <v>850</v>
      </c>
      <c r="F5216" t="s">
        <v>11</v>
      </c>
      <c r="G5216" t="s">
        <v>34</v>
      </c>
      <c r="H5216" t="s">
        <v>499</v>
      </c>
      <c r="J5216" t="s">
        <v>11402</v>
      </c>
      <c r="K5216" t="str">
        <f>IF(COUNTIF(Customers!A:A, H5216)&gt;0, "Valid", "Invalid")</f>
        <v>Valid</v>
      </c>
      <c r="L5216" t="str">
        <f t="shared" si="405"/>
        <v>5</v>
      </c>
      <c r="M5216" t="str">
        <f t="shared" si="406"/>
        <v>2023</v>
      </c>
      <c r="N5216">
        <f t="shared" si="407"/>
        <v>48569.32</v>
      </c>
      <c r="O5216">
        <f t="shared" si="408"/>
        <v>48569.32</v>
      </c>
      <c r="P5216" t="str">
        <f t="shared" si="409"/>
        <v/>
      </c>
      <c r="Q5216" s="48" t="str">
        <f>IF(O5216="","",
   IF(OR(O5216&lt;EDA_Outlier_Analysis!$C$10, O5216&gt;EDA_Outlier_Analysis!$C$11),
      "Outlier",
      "Normal"))</f>
        <v>Normal</v>
      </c>
      <c r="R5216" t="str">
        <f>IF(P5216="","",
   IF(OR(P5216 &lt; EDA_Outlier_Analysis!$F$7, P5216 &gt; EDA_Outlier_Analysis!$F$8),
      "Outlier",
      "Normal"))</f>
        <v/>
      </c>
      <c r="S5216" t="str">
        <f>IF(N5216="","",
   IF(OR(N5216 &lt;EDA_Outlier_Analysis!$I$10, N5216 &gt; EDA_Outlier_Analysis!$I$11),
      "Outlier",
      "Normal"))</f>
        <v>Normal</v>
      </c>
    </row>
    <row r="5217" spans="1:19">
      <c r="A5217" t="s">
        <v>11403</v>
      </c>
      <c r="B5217" s="4">
        <v>44642</v>
      </c>
      <c r="C5217" s="2">
        <v>16678.07</v>
      </c>
      <c r="D5217" t="s">
        <v>1345</v>
      </c>
      <c r="E5217" t="s">
        <v>1345</v>
      </c>
      <c r="F5217" t="s">
        <v>10</v>
      </c>
      <c r="G5217" t="s">
        <v>31</v>
      </c>
      <c r="J5217" t="s">
        <v>11404</v>
      </c>
      <c r="K5217" t="str">
        <f>IF(COUNTIF(Customers!A:A, H5217)&gt;0, "Valid", "Invalid")</f>
        <v>Invalid</v>
      </c>
      <c r="L5217" t="str">
        <f t="shared" si="405"/>
        <v>3</v>
      </c>
      <c r="M5217" t="str">
        <f t="shared" si="406"/>
        <v>2022</v>
      </c>
      <c r="N5217">
        <f t="shared" si="407"/>
        <v>-16678.07</v>
      </c>
      <c r="O5217" t="str">
        <f t="shared" si="408"/>
        <v/>
      </c>
      <c r="P5217" t="str">
        <f t="shared" si="409"/>
        <v/>
      </c>
      <c r="Q5217" s="48" t="str">
        <f>IF(O5217="","",
   IF(OR(O5217&lt;EDA_Outlier_Analysis!$C$10, O5217&gt;EDA_Outlier_Analysis!$C$11),
      "Outlier",
      "Normal"))</f>
        <v/>
      </c>
      <c r="R5217" t="str">
        <f>IF(P5217="","",
   IF(OR(P5217 &lt; EDA_Outlier_Analysis!$F$7, P5217 &gt; EDA_Outlier_Analysis!$F$8),
      "Outlier",
      "Normal"))</f>
        <v/>
      </c>
      <c r="S5217" t="str">
        <f>IF(N5217="","",
   IF(OR(N5217 &lt;EDA_Outlier_Analysis!$I$10, N5217 &gt; EDA_Outlier_Analysis!$I$11),
      "Outlier",
      "Normal"))</f>
        <v>Normal</v>
      </c>
    </row>
    <row r="5218" spans="1:19">
      <c r="A5218" t="s">
        <v>11405</v>
      </c>
      <c r="B5218" s="4">
        <v>44681</v>
      </c>
      <c r="C5218" s="2">
        <v>207515.2</v>
      </c>
      <c r="D5218" t="s">
        <v>849</v>
      </c>
      <c r="E5218" t="s">
        <v>850</v>
      </c>
      <c r="F5218" t="s">
        <v>11</v>
      </c>
      <c r="G5218" t="s">
        <v>20</v>
      </c>
      <c r="H5218" t="s">
        <v>173</v>
      </c>
      <c r="J5218" t="s">
        <v>11406</v>
      </c>
      <c r="K5218" t="str">
        <f>IF(COUNTIF(Customers!A:A, H5218)&gt;0, "Valid", "Invalid")</f>
        <v>Valid</v>
      </c>
      <c r="L5218" t="str">
        <f t="shared" si="405"/>
        <v>4</v>
      </c>
      <c r="M5218" t="str">
        <f t="shared" si="406"/>
        <v>2022</v>
      </c>
      <c r="N5218">
        <f t="shared" si="407"/>
        <v>207515.2</v>
      </c>
      <c r="O5218">
        <f t="shared" si="408"/>
        <v>207515.2</v>
      </c>
      <c r="P5218" t="str">
        <f t="shared" si="409"/>
        <v/>
      </c>
      <c r="Q5218" s="48" t="str">
        <f>IF(O5218="","",
   IF(OR(O5218&lt;EDA_Outlier_Analysis!$C$10, O5218&gt;EDA_Outlier_Analysis!$C$11),
      "Outlier",
      "Normal"))</f>
        <v>Normal</v>
      </c>
      <c r="R5218" t="str">
        <f>IF(P5218="","",
   IF(OR(P5218 &lt; EDA_Outlier_Analysis!$F$7, P5218 &gt; EDA_Outlier_Analysis!$F$8),
      "Outlier",
      "Normal"))</f>
        <v/>
      </c>
      <c r="S5218" t="str">
        <f>IF(N5218="","",
   IF(OR(N5218 &lt;EDA_Outlier_Analysis!$I$10, N5218 &gt; EDA_Outlier_Analysis!$I$11),
      "Outlier",
      "Normal"))</f>
        <v>Normal</v>
      </c>
    </row>
    <row r="5219" spans="1:19">
      <c r="A5219" t="s">
        <v>11407</v>
      </c>
      <c r="B5219" s="4">
        <v>44871</v>
      </c>
      <c r="C5219" s="2">
        <v>-40179.81</v>
      </c>
      <c r="D5219" t="s">
        <v>840</v>
      </c>
      <c r="E5219" t="s">
        <v>905</v>
      </c>
      <c r="F5219" t="s">
        <v>10</v>
      </c>
      <c r="G5219" t="s">
        <v>20</v>
      </c>
      <c r="I5219" t="s">
        <v>2053</v>
      </c>
      <c r="J5219" t="s">
        <v>11408</v>
      </c>
      <c r="K5219" t="str">
        <f>IF(COUNTIF(Customers!A:A, H5219)&gt;0, "Valid", "Invalid")</f>
        <v>Invalid</v>
      </c>
      <c r="L5219" t="str">
        <f t="shared" si="405"/>
        <v>11</v>
      </c>
      <c r="M5219" t="str">
        <f t="shared" si="406"/>
        <v>2022</v>
      </c>
      <c r="N5219">
        <f t="shared" si="407"/>
        <v>-40179.81</v>
      </c>
      <c r="O5219" t="str">
        <f t="shared" si="408"/>
        <v/>
      </c>
      <c r="P5219">
        <f t="shared" si="409"/>
        <v>40179.81</v>
      </c>
      <c r="Q5219" s="48" t="str">
        <f>IF(O5219="","",
   IF(OR(O5219&lt;EDA_Outlier_Analysis!$C$10, O5219&gt;EDA_Outlier_Analysis!$C$11),
      "Outlier",
      "Normal"))</f>
        <v/>
      </c>
      <c r="R5219" t="str">
        <f>IF(P5219="","",
   IF(OR(P5219 &lt; EDA_Outlier_Analysis!$F$7, P5219 &gt; EDA_Outlier_Analysis!$F$8),
      "Outlier",
      "Normal"))</f>
        <v>Normal</v>
      </c>
      <c r="S5219" t="str">
        <f>IF(N5219="","",
   IF(OR(N5219 &lt;EDA_Outlier_Analysis!$I$10, N5219 &gt; EDA_Outlier_Analysis!$I$11),
      "Outlier",
      "Normal"))</f>
        <v>Normal</v>
      </c>
    </row>
    <row r="5220" spans="1:19">
      <c r="A5220" t="s">
        <v>11409</v>
      </c>
      <c r="B5220" s="4">
        <v>44852</v>
      </c>
      <c r="C5220" s="2">
        <v>158651.93</v>
      </c>
      <c r="D5220" t="s">
        <v>849</v>
      </c>
      <c r="E5220" t="s">
        <v>850</v>
      </c>
      <c r="F5220" t="s">
        <v>10</v>
      </c>
      <c r="G5220" t="s">
        <v>24</v>
      </c>
      <c r="H5220" t="s">
        <v>601</v>
      </c>
      <c r="J5220" t="s">
        <v>11410</v>
      </c>
      <c r="K5220" t="str">
        <f>IF(COUNTIF(Customers!A:A, H5220)&gt;0, "Valid", "Invalid")</f>
        <v>Valid</v>
      </c>
      <c r="L5220" t="str">
        <f t="shared" si="405"/>
        <v>10</v>
      </c>
      <c r="M5220" t="str">
        <f t="shared" si="406"/>
        <v>2022</v>
      </c>
      <c r="N5220">
        <f t="shared" si="407"/>
        <v>158651.93</v>
      </c>
      <c r="O5220">
        <f t="shared" si="408"/>
        <v>158651.93</v>
      </c>
      <c r="P5220" t="str">
        <f t="shared" si="409"/>
        <v/>
      </c>
      <c r="Q5220" s="48" t="str">
        <f>IF(O5220="","",
   IF(OR(O5220&lt;EDA_Outlier_Analysis!$C$10, O5220&gt;EDA_Outlier_Analysis!$C$11),
      "Outlier",
      "Normal"))</f>
        <v>Normal</v>
      </c>
      <c r="R5220" t="str">
        <f>IF(P5220="","",
   IF(OR(P5220 &lt; EDA_Outlier_Analysis!$F$7, P5220 &gt; EDA_Outlier_Analysis!$F$8),
      "Outlier",
      "Normal"))</f>
        <v/>
      </c>
      <c r="S5220" t="str">
        <f>IF(N5220="","",
   IF(OR(N5220 &lt;EDA_Outlier_Analysis!$I$10, N5220 &gt; EDA_Outlier_Analysis!$I$11),
      "Outlier",
      "Normal"))</f>
        <v>Normal</v>
      </c>
    </row>
    <row r="5221" spans="1:19">
      <c r="A5221" t="s">
        <v>11411</v>
      </c>
      <c r="B5221" s="4">
        <v>44773</v>
      </c>
      <c r="C5221" s="2">
        <v>-28862.71</v>
      </c>
      <c r="D5221" t="s">
        <v>840</v>
      </c>
      <c r="E5221" t="s">
        <v>845</v>
      </c>
      <c r="F5221" t="s">
        <v>9</v>
      </c>
      <c r="G5221" t="s">
        <v>20</v>
      </c>
      <c r="I5221" t="s">
        <v>1940</v>
      </c>
      <c r="J5221" t="s">
        <v>11412</v>
      </c>
      <c r="K5221" t="str">
        <f>IF(COUNTIF(Customers!A:A, H5221)&gt;0, "Valid", "Invalid")</f>
        <v>Invalid</v>
      </c>
      <c r="L5221" t="str">
        <f t="shared" si="405"/>
        <v>7</v>
      </c>
      <c r="M5221" t="str">
        <f t="shared" si="406"/>
        <v>2022</v>
      </c>
      <c r="N5221">
        <f t="shared" si="407"/>
        <v>-28862.71</v>
      </c>
      <c r="O5221" t="str">
        <f t="shared" si="408"/>
        <v/>
      </c>
      <c r="P5221">
        <f t="shared" si="409"/>
        <v>28862.71</v>
      </c>
      <c r="Q5221" s="48" t="str">
        <f>IF(O5221="","",
   IF(OR(O5221&lt;EDA_Outlier_Analysis!$C$10, O5221&gt;EDA_Outlier_Analysis!$C$11),
      "Outlier",
      "Normal"))</f>
        <v/>
      </c>
      <c r="R5221" t="str">
        <f>IF(P5221="","",
   IF(OR(P5221 &lt; EDA_Outlier_Analysis!$F$7, P5221 &gt; EDA_Outlier_Analysis!$F$8),
      "Outlier",
      "Normal"))</f>
        <v>Normal</v>
      </c>
      <c r="S5221" t="str">
        <f>IF(N5221="","",
   IF(OR(N5221 &lt;EDA_Outlier_Analysis!$I$10, N5221 &gt; EDA_Outlier_Analysis!$I$11),
      "Outlier",
      "Normal"))</f>
        <v>Normal</v>
      </c>
    </row>
    <row r="5222" spans="1:19">
      <c r="A5222" t="s">
        <v>11413</v>
      </c>
      <c r="B5222" s="4">
        <v>44636</v>
      </c>
      <c r="C5222" s="2">
        <v>-54868.29</v>
      </c>
      <c r="D5222" t="s">
        <v>840</v>
      </c>
      <c r="E5222" t="s">
        <v>905</v>
      </c>
      <c r="F5222" t="s">
        <v>9</v>
      </c>
      <c r="G5222" t="s">
        <v>24</v>
      </c>
      <c r="I5222" t="s">
        <v>1494</v>
      </c>
      <c r="J5222" t="s">
        <v>11414</v>
      </c>
      <c r="K5222" t="str">
        <f>IF(COUNTIF(Customers!A:A, H5222)&gt;0, "Valid", "Invalid")</f>
        <v>Invalid</v>
      </c>
      <c r="L5222" t="str">
        <f t="shared" si="405"/>
        <v>3</v>
      </c>
      <c r="M5222" t="str">
        <f t="shared" si="406"/>
        <v>2022</v>
      </c>
      <c r="N5222">
        <f t="shared" si="407"/>
        <v>-54868.29</v>
      </c>
      <c r="O5222" t="str">
        <f t="shared" si="408"/>
        <v/>
      </c>
      <c r="P5222">
        <f t="shared" si="409"/>
        <v>54868.29</v>
      </c>
      <c r="Q5222" s="48" t="str">
        <f>IF(O5222="","",
   IF(OR(O5222&lt;EDA_Outlier_Analysis!$C$10, O5222&gt;EDA_Outlier_Analysis!$C$11),
      "Outlier",
      "Normal"))</f>
        <v/>
      </c>
      <c r="R5222" t="str">
        <f>IF(P5222="","",
   IF(OR(P5222 &lt; EDA_Outlier_Analysis!$F$7, P5222 &gt; EDA_Outlier_Analysis!$F$8),
      "Outlier",
      "Normal"))</f>
        <v>Outlier</v>
      </c>
      <c r="S5222" t="str">
        <f>IF(N5222="","",
   IF(OR(N5222 &lt;EDA_Outlier_Analysis!$I$10, N5222 &gt; EDA_Outlier_Analysis!$I$11),
      "Outlier",
      "Normal"))</f>
        <v>Normal</v>
      </c>
    </row>
    <row r="5223" spans="1:19">
      <c r="A5223" t="s">
        <v>11415</v>
      </c>
      <c r="B5223" s="4">
        <v>44908</v>
      </c>
      <c r="C5223" s="2">
        <v>169915.99</v>
      </c>
      <c r="D5223" t="s">
        <v>849</v>
      </c>
      <c r="E5223" t="s">
        <v>850</v>
      </c>
      <c r="F5223" t="s">
        <v>10</v>
      </c>
      <c r="G5223" t="s">
        <v>31</v>
      </c>
      <c r="H5223" t="s">
        <v>61</v>
      </c>
      <c r="J5223" t="s">
        <v>11416</v>
      </c>
      <c r="K5223" t="str">
        <f>IF(COUNTIF(Customers!A:A, H5223)&gt;0, "Valid", "Invalid")</f>
        <v>Valid</v>
      </c>
      <c r="L5223" t="str">
        <f t="shared" si="405"/>
        <v>12</v>
      </c>
      <c r="M5223" t="str">
        <f t="shared" si="406"/>
        <v>2022</v>
      </c>
      <c r="N5223">
        <f t="shared" si="407"/>
        <v>169915.99</v>
      </c>
      <c r="O5223">
        <f t="shared" si="408"/>
        <v>169915.99</v>
      </c>
      <c r="P5223" t="str">
        <f t="shared" si="409"/>
        <v/>
      </c>
      <c r="Q5223" s="48" t="str">
        <f>IF(O5223="","",
   IF(OR(O5223&lt;EDA_Outlier_Analysis!$C$10, O5223&gt;EDA_Outlier_Analysis!$C$11),
      "Outlier",
      "Normal"))</f>
        <v>Normal</v>
      </c>
      <c r="R5223" t="str">
        <f>IF(P5223="","",
   IF(OR(P5223 &lt; EDA_Outlier_Analysis!$F$7, P5223 &gt; EDA_Outlier_Analysis!$F$8),
      "Outlier",
      "Normal"))</f>
        <v/>
      </c>
      <c r="S5223" t="str">
        <f>IF(N5223="","",
   IF(OR(N5223 &lt;EDA_Outlier_Analysis!$I$10, N5223 &gt; EDA_Outlier_Analysis!$I$11),
      "Outlier",
      "Normal"))</f>
        <v>Normal</v>
      </c>
    </row>
    <row r="5224" spans="1:19">
      <c r="A5224" t="s">
        <v>11417</v>
      </c>
      <c r="B5224" s="4">
        <v>44965</v>
      </c>
      <c r="C5224" s="2">
        <v>223182.44</v>
      </c>
      <c r="D5224" t="s">
        <v>849</v>
      </c>
      <c r="E5224" t="s">
        <v>868</v>
      </c>
      <c r="F5224" t="s">
        <v>9</v>
      </c>
      <c r="G5224" t="s">
        <v>20</v>
      </c>
      <c r="H5224" t="s">
        <v>661</v>
      </c>
      <c r="J5224" t="s">
        <v>11418</v>
      </c>
      <c r="K5224" t="str">
        <f>IF(COUNTIF(Customers!A:A, H5224)&gt;0, "Valid", "Invalid")</f>
        <v>Valid</v>
      </c>
      <c r="L5224" t="str">
        <f t="shared" si="405"/>
        <v>2</v>
      </c>
      <c r="M5224" t="str">
        <f t="shared" si="406"/>
        <v>2023</v>
      </c>
      <c r="N5224">
        <f t="shared" si="407"/>
        <v>223182.44</v>
      </c>
      <c r="O5224">
        <f t="shared" si="408"/>
        <v>223182.44</v>
      </c>
      <c r="P5224" t="str">
        <f t="shared" si="409"/>
        <v/>
      </c>
      <c r="Q5224" s="48" t="str">
        <f>IF(O5224="","",
   IF(OR(O5224&lt;EDA_Outlier_Analysis!$C$10, O5224&gt;EDA_Outlier_Analysis!$C$11),
      "Outlier",
      "Normal"))</f>
        <v>Normal</v>
      </c>
      <c r="R5224" t="str">
        <f>IF(P5224="","",
   IF(OR(P5224 &lt; EDA_Outlier_Analysis!$F$7, P5224 &gt; EDA_Outlier_Analysis!$F$8),
      "Outlier",
      "Normal"))</f>
        <v/>
      </c>
      <c r="S5224" t="str">
        <f>IF(N5224="","",
   IF(OR(N5224 &lt;EDA_Outlier_Analysis!$I$10, N5224 &gt; EDA_Outlier_Analysis!$I$11),
      "Outlier",
      "Normal"))</f>
        <v>Normal</v>
      </c>
    </row>
    <row r="5225" spans="1:19">
      <c r="A5225" t="s">
        <v>11419</v>
      </c>
      <c r="B5225" s="4">
        <v>45104</v>
      </c>
      <c r="C5225" s="2">
        <v>30232.14</v>
      </c>
      <c r="D5225" t="s">
        <v>873</v>
      </c>
      <c r="E5225" t="s">
        <v>873</v>
      </c>
      <c r="F5225" t="s">
        <v>9</v>
      </c>
      <c r="G5225" t="s">
        <v>20</v>
      </c>
      <c r="J5225" t="s">
        <v>11420</v>
      </c>
      <c r="K5225" t="str">
        <f>IF(COUNTIF(Customers!A:A, H5225)&gt;0, "Valid", "Invalid")</f>
        <v>Invalid</v>
      </c>
      <c r="L5225" t="str">
        <f t="shared" si="405"/>
        <v>6</v>
      </c>
      <c r="M5225" t="str">
        <f t="shared" si="406"/>
        <v>2023</v>
      </c>
      <c r="N5225">
        <f t="shared" si="407"/>
        <v>-30232.14</v>
      </c>
      <c r="O5225" t="str">
        <f t="shared" si="408"/>
        <v/>
      </c>
      <c r="P5225" t="str">
        <f t="shared" si="409"/>
        <v/>
      </c>
      <c r="Q5225" s="48" t="str">
        <f>IF(O5225="","",
   IF(OR(O5225&lt;EDA_Outlier_Analysis!$C$10, O5225&gt;EDA_Outlier_Analysis!$C$11),
      "Outlier",
      "Normal"))</f>
        <v/>
      </c>
      <c r="R5225" t="str">
        <f>IF(P5225="","",
   IF(OR(P5225 &lt; EDA_Outlier_Analysis!$F$7, P5225 &gt; EDA_Outlier_Analysis!$F$8),
      "Outlier",
      "Normal"))</f>
        <v/>
      </c>
      <c r="S5225" t="str">
        <f>IF(N5225="","",
   IF(OR(N5225 &lt;EDA_Outlier_Analysis!$I$10, N5225 &gt; EDA_Outlier_Analysis!$I$11),
      "Outlier",
      "Normal"))</f>
        <v>Normal</v>
      </c>
    </row>
    <row r="5226" spans="1:19">
      <c r="A5226" t="s">
        <v>11421</v>
      </c>
      <c r="B5226" s="4">
        <v>44700</v>
      </c>
      <c r="C5226" s="2">
        <v>173279.35</v>
      </c>
      <c r="D5226" t="s">
        <v>849</v>
      </c>
      <c r="E5226" t="s">
        <v>853</v>
      </c>
      <c r="F5226" t="s">
        <v>9</v>
      </c>
      <c r="G5226" t="s">
        <v>24</v>
      </c>
      <c r="H5226" t="s">
        <v>269</v>
      </c>
      <c r="J5226" t="s">
        <v>11422</v>
      </c>
      <c r="K5226" t="str">
        <f>IF(COUNTIF(Customers!A:A, H5226)&gt;0, "Valid", "Invalid")</f>
        <v>Valid</v>
      </c>
      <c r="L5226" t="str">
        <f t="shared" si="405"/>
        <v>5</v>
      </c>
      <c r="M5226" t="str">
        <f t="shared" si="406"/>
        <v>2022</v>
      </c>
      <c r="N5226">
        <f t="shared" si="407"/>
        <v>173279.35</v>
      </c>
      <c r="O5226">
        <f t="shared" si="408"/>
        <v>173279.35</v>
      </c>
      <c r="P5226" t="str">
        <f t="shared" si="409"/>
        <v/>
      </c>
      <c r="Q5226" s="48" t="str">
        <f>IF(O5226="","",
   IF(OR(O5226&lt;EDA_Outlier_Analysis!$C$10, O5226&gt;EDA_Outlier_Analysis!$C$11),
      "Outlier",
      "Normal"))</f>
        <v>Normal</v>
      </c>
      <c r="R5226" t="str">
        <f>IF(P5226="","",
   IF(OR(P5226 &lt; EDA_Outlier_Analysis!$F$7, P5226 &gt; EDA_Outlier_Analysis!$F$8),
      "Outlier",
      "Normal"))</f>
        <v/>
      </c>
      <c r="S5226" t="str">
        <f>IF(N5226="","",
   IF(OR(N5226 &lt;EDA_Outlier_Analysis!$I$10, N5226 &gt; EDA_Outlier_Analysis!$I$11),
      "Outlier",
      "Normal"))</f>
        <v>Normal</v>
      </c>
    </row>
    <row r="5227" spans="1:19">
      <c r="A5227" t="s">
        <v>11423</v>
      </c>
      <c r="B5227" s="4">
        <v>45032</v>
      </c>
      <c r="C5227" s="2">
        <v>-31769.19</v>
      </c>
      <c r="D5227" t="s">
        <v>840</v>
      </c>
      <c r="E5227" t="s">
        <v>845</v>
      </c>
      <c r="F5227" t="s">
        <v>11</v>
      </c>
      <c r="G5227" t="s">
        <v>34</v>
      </c>
      <c r="I5227" t="s">
        <v>979</v>
      </c>
      <c r="J5227" t="s">
        <v>11424</v>
      </c>
      <c r="K5227" t="str">
        <f>IF(COUNTIF(Customers!A:A, H5227)&gt;0, "Valid", "Invalid")</f>
        <v>Invalid</v>
      </c>
      <c r="L5227" t="str">
        <f t="shared" si="405"/>
        <v>4</v>
      </c>
      <c r="M5227" t="str">
        <f t="shared" si="406"/>
        <v>2023</v>
      </c>
      <c r="N5227">
        <f t="shared" si="407"/>
        <v>-31769.19</v>
      </c>
      <c r="O5227" t="str">
        <f t="shared" si="408"/>
        <v/>
      </c>
      <c r="P5227">
        <f t="shared" si="409"/>
        <v>31769.19</v>
      </c>
      <c r="Q5227" s="48" t="str">
        <f>IF(O5227="","",
   IF(OR(O5227&lt;EDA_Outlier_Analysis!$C$10, O5227&gt;EDA_Outlier_Analysis!$C$11),
      "Outlier",
      "Normal"))</f>
        <v/>
      </c>
      <c r="R5227" t="str">
        <f>IF(P5227="","",
   IF(OR(P5227 &lt; EDA_Outlier_Analysis!$F$7, P5227 &gt; EDA_Outlier_Analysis!$F$8),
      "Outlier",
      "Normal"))</f>
        <v>Normal</v>
      </c>
      <c r="S5227" t="str">
        <f>IF(N5227="","",
   IF(OR(N5227 &lt;EDA_Outlier_Analysis!$I$10, N5227 &gt; EDA_Outlier_Analysis!$I$11),
      "Outlier",
      "Normal"))</f>
        <v>Normal</v>
      </c>
    </row>
    <row r="5228" spans="1:19">
      <c r="A5228" t="s">
        <v>11425</v>
      </c>
      <c r="B5228" s="4">
        <v>45107</v>
      </c>
      <c r="C5228" s="2">
        <v>196813.96</v>
      </c>
      <c r="D5228" t="s">
        <v>849</v>
      </c>
      <c r="E5228" t="s">
        <v>868</v>
      </c>
      <c r="F5228" t="s">
        <v>11</v>
      </c>
      <c r="G5228" t="s">
        <v>24</v>
      </c>
      <c r="H5228" t="s">
        <v>689</v>
      </c>
      <c r="J5228" t="s">
        <v>11426</v>
      </c>
      <c r="K5228" t="str">
        <f>IF(COUNTIF(Customers!A:A, H5228)&gt;0, "Valid", "Invalid")</f>
        <v>Valid</v>
      </c>
      <c r="L5228" t="str">
        <f t="shared" si="405"/>
        <v>6</v>
      </c>
      <c r="M5228" t="str">
        <f t="shared" si="406"/>
        <v>2023</v>
      </c>
      <c r="N5228">
        <f t="shared" si="407"/>
        <v>196813.96</v>
      </c>
      <c r="O5228">
        <f t="shared" si="408"/>
        <v>196813.96</v>
      </c>
      <c r="P5228" t="str">
        <f t="shared" si="409"/>
        <v/>
      </c>
      <c r="Q5228" s="48" t="str">
        <f>IF(O5228="","",
   IF(OR(O5228&lt;EDA_Outlier_Analysis!$C$10, O5228&gt;EDA_Outlier_Analysis!$C$11),
      "Outlier",
      "Normal"))</f>
        <v>Normal</v>
      </c>
      <c r="R5228" t="str">
        <f>IF(P5228="","",
   IF(OR(P5228 &lt; EDA_Outlier_Analysis!$F$7, P5228 &gt; EDA_Outlier_Analysis!$F$8),
      "Outlier",
      "Normal"))</f>
        <v/>
      </c>
      <c r="S5228" t="str">
        <f>IF(N5228="","",
   IF(OR(N5228 &lt;EDA_Outlier_Analysis!$I$10, N5228 &gt; EDA_Outlier_Analysis!$I$11),
      "Outlier",
      "Normal"))</f>
        <v>Normal</v>
      </c>
    </row>
    <row r="5229" spans="1:19">
      <c r="A5229" t="s">
        <v>11427</v>
      </c>
      <c r="B5229" s="4">
        <v>44982</v>
      </c>
      <c r="C5229" s="2">
        <v>-66866.13</v>
      </c>
      <c r="D5229" t="s">
        <v>840</v>
      </c>
      <c r="E5229" t="s">
        <v>845</v>
      </c>
      <c r="F5229" t="s">
        <v>11</v>
      </c>
      <c r="G5229" t="s">
        <v>20</v>
      </c>
      <c r="I5229" t="s">
        <v>990</v>
      </c>
      <c r="J5229" t="s">
        <v>11428</v>
      </c>
      <c r="K5229" t="str">
        <f>IF(COUNTIF(Customers!A:A, H5229)&gt;0, "Valid", "Invalid")</f>
        <v>Invalid</v>
      </c>
      <c r="L5229" t="str">
        <f t="shared" si="405"/>
        <v>2</v>
      </c>
      <c r="M5229" t="str">
        <f t="shared" si="406"/>
        <v>2023</v>
      </c>
      <c r="N5229">
        <f t="shared" si="407"/>
        <v>-66866.13</v>
      </c>
      <c r="O5229" t="str">
        <f t="shared" si="408"/>
        <v/>
      </c>
      <c r="P5229">
        <f t="shared" si="409"/>
        <v>66866.13</v>
      </c>
      <c r="Q5229" s="48" t="str">
        <f>IF(O5229="","",
   IF(OR(O5229&lt;EDA_Outlier_Analysis!$C$10, O5229&gt;EDA_Outlier_Analysis!$C$11),
      "Outlier",
      "Normal"))</f>
        <v/>
      </c>
      <c r="R5229" t="str">
        <f>IF(P5229="","",
   IF(OR(P5229 &lt; EDA_Outlier_Analysis!$F$7, P5229 &gt; EDA_Outlier_Analysis!$F$8),
      "Outlier",
      "Normal"))</f>
        <v>Outlier</v>
      </c>
      <c r="S5229" t="str">
        <f>IF(N5229="","",
   IF(OR(N5229 &lt;EDA_Outlier_Analysis!$I$10, N5229 &gt; EDA_Outlier_Analysis!$I$11),
      "Outlier",
      "Normal"))</f>
        <v>Normal</v>
      </c>
    </row>
    <row r="5230" spans="1:19">
      <c r="A5230" t="s">
        <v>11429</v>
      </c>
      <c r="B5230" s="4">
        <v>45191</v>
      </c>
      <c r="C5230" s="2">
        <v>229118.76</v>
      </c>
      <c r="D5230" t="s">
        <v>849</v>
      </c>
      <c r="E5230" t="s">
        <v>868</v>
      </c>
      <c r="F5230" t="s">
        <v>11</v>
      </c>
      <c r="G5230" t="s">
        <v>24</v>
      </c>
      <c r="H5230" t="s">
        <v>615</v>
      </c>
      <c r="J5230" t="s">
        <v>11430</v>
      </c>
      <c r="K5230" t="str">
        <f>IF(COUNTIF(Customers!A:A, H5230)&gt;0, "Valid", "Invalid")</f>
        <v>Valid</v>
      </c>
      <c r="L5230" t="str">
        <f t="shared" si="405"/>
        <v>9</v>
      </c>
      <c r="M5230" t="str">
        <f t="shared" si="406"/>
        <v>2023</v>
      </c>
      <c r="N5230">
        <f t="shared" si="407"/>
        <v>229118.76</v>
      </c>
      <c r="O5230">
        <f t="shared" si="408"/>
        <v>229118.76</v>
      </c>
      <c r="P5230" t="str">
        <f t="shared" si="409"/>
        <v/>
      </c>
      <c r="Q5230" s="48" t="str">
        <f>IF(O5230="","",
   IF(OR(O5230&lt;EDA_Outlier_Analysis!$C$10, O5230&gt;EDA_Outlier_Analysis!$C$11),
      "Outlier",
      "Normal"))</f>
        <v>Normal</v>
      </c>
      <c r="R5230" t="str">
        <f>IF(P5230="","",
   IF(OR(P5230 &lt; EDA_Outlier_Analysis!$F$7, P5230 &gt; EDA_Outlier_Analysis!$F$8),
      "Outlier",
      "Normal"))</f>
        <v/>
      </c>
      <c r="S5230" t="str">
        <f>IF(N5230="","",
   IF(OR(N5230 &lt;EDA_Outlier_Analysis!$I$10, N5230 &gt; EDA_Outlier_Analysis!$I$11),
      "Outlier",
      "Normal"))</f>
        <v>Normal</v>
      </c>
    </row>
    <row r="5231" spans="1:19">
      <c r="A5231" t="s">
        <v>11431</v>
      </c>
      <c r="B5231" s="4">
        <v>44590</v>
      </c>
      <c r="C5231" s="2">
        <v>204574.23</v>
      </c>
      <c r="D5231" t="s">
        <v>849</v>
      </c>
      <c r="E5231" t="s">
        <v>850</v>
      </c>
      <c r="F5231" t="s">
        <v>11</v>
      </c>
      <c r="G5231" t="s">
        <v>34</v>
      </c>
      <c r="H5231" t="s">
        <v>353</v>
      </c>
      <c r="J5231" t="s">
        <v>11432</v>
      </c>
      <c r="K5231" t="str">
        <f>IF(COUNTIF(Customers!A:A, H5231)&gt;0, "Valid", "Invalid")</f>
        <v>Valid</v>
      </c>
      <c r="L5231" t="str">
        <f t="shared" si="405"/>
        <v>1</v>
      </c>
      <c r="M5231" t="str">
        <f t="shared" si="406"/>
        <v>2022</v>
      </c>
      <c r="N5231">
        <f t="shared" si="407"/>
        <v>204574.23</v>
      </c>
      <c r="O5231">
        <f t="shared" si="408"/>
        <v>204574.23</v>
      </c>
      <c r="P5231" t="str">
        <f t="shared" si="409"/>
        <v/>
      </c>
      <c r="Q5231" s="48" t="str">
        <f>IF(O5231="","",
   IF(OR(O5231&lt;EDA_Outlier_Analysis!$C$10, O5231&gt;EDA_Outlier_Analysis!$C$11),
      "Outlier",
      "Normal"))</f>
        <v>Normal</v>
      </c>
      <c r="R5231" t="str">
        <f>IF(P5231="","",
   IF(OR(P5231 &lt; EDA_Outlier_Analysis!$F$7, P5231 &gt; EDA_Outlier_Analysis!$F$8),
      "Outlier",
      "Normal"))</f>
        <v/>
      </c>
      <c r="S5231" t="str">
        <f>IF(N5231="","",
   IF(OR(N5231 &lt;EDA_Outlier_Analysis!$I$10, N5231 &gt; EDA_Outlier_Analysis!$I$11),
      "Outlier",
      "Normal"))</f>
        <v>Normal</v>
      </c>
    </row>
    <row r="5232" spans="1:19">
      <c r="A5232" t="s">
        <v>11433</v>
      </c>
      <c r="B5232" s="4">
        <v>44676</v>
      </c>
      <c r="C5232" s="2">
        <v>-37645.370000000003</v>
      </c>
      <c r="D5232" t="s">
        <v>840</v>
      </c>
      <c r="E5232" t="s">
        <v>841</v>
      </c>
      <c r="F5232" t="s">
        <v>9</v>
      </c>
      <c r="G5232" t="s">
        <v>34</v>
      </c>
      <c r="I5232" t="s">
        <v>960</v>
      </c>
      <c r="J5232" t="s">
        <v>11434</v>
      </c>
      <c r="K5232" t="str">
        <f>IF(COUNTIF(Customers!A:A, H5232)&gt;0, "Valid", "Invalid")</f>
        <v>Invalid</v>
      </c>
      <c r="L5232" t="str">
        <f t="shared" si="405"/>
        <v>4</v>
      </c>
      <c r="M5232" t="str">
        <f t="shared" si="406"/>
        <v>2022</v>
      </c>
      <c r="N5232">
        <f t="shared" si="407"/>
        <v>-37645.370000000003</v>
      </c>
      <c r="O5232" t="str">
        <f t="shared" si="408"/>
        <v/>
      </c>
      <c r="P5232">
        <f t="shared" si="409"/>
        <v>37645.370000000003</v>
      </c>
      <c r="Q5232" s="48" t="str">
        <f>IF(O5232="","",
   IF(OR(O5232&lt;EDA_Outlier_Analysis!$C$10, O5232&gt;EDA_Outlier_Analysis!$C$11),
      "Outlier",
      "Normal"))</f>
        <v/>
      </c>
      <c r="R5232" t="str">
        <f>IF(P5232="","",
   IF(OR(P5232 &lt; EDA_Outlier_Analysis!$F$7, P5232 &gt; EDA_Outlier_Analysis!$F$8),
      "Outlier",
      "Normal"))</f>
        <v>Normal</v>
      </c>
      <c r="S5232" t="str">
        <f>IF(N5232="","",
   IF(OR(N5232 &lt;EDA_Outlier_Analysis!$I$10, N5232 &gt; EDA_Outlier_Analysis!$I$11),
      "Outlier",
      "Normal"))</f>
        <v>Normal</v>
      </c>
    </row>
    <row r="5233" spans="1:19">
      <c r="A5233" t="s">
        <v>11435</v>
      </c>
      <c r="B5233" s="4">
        <v>44819</v>
      </c>
      <c r="C5233" s="2">
        <v>-77267.399999999994</v>
      </c>
      <c r="D5233" t="s">
        <v>840</v>
      </c>
      <c r="E5233" t="s">
        <v>878</v>
      </c>
      <c r="F5233" t="s">
        <v>9</v>
      </c>
      <c r="G5233" t="s">
        <v>24</v>
      </c>
      <c r="I5233" t="s">
        <v>1035</v>
      </c>
      <c r="J5233" t="s">
        <v>11436</v>
      </c>
      <c r="K5233" t="str">
        <f>IF(COUNTIF(Customers!A:A, H5233)&gt;0, "Valid", "Invalid")</f>
        <v>Invalid</v>
      </c>
      <c r="L5233" t="str">
        <f t="shared" si="405"/>
        <v>9</v>
      </c>
      <c r="M5233" t="str">
        <f t="shared" si="406"/>
        <v>2022</v>
      </c>
      <c r="N5233">
        <f t="shared" si="407"/>
        <v>-77267.399999999994</v>
      </c>
      <c r="O5233" t="str">
        <f t="shared" si="408"/>
        <v/>
      </c>
      <c r="P5233">
        <f t="shared" si="409"/>
        <v>77267.399999999994</v>
      </c>
      <c r="Q5233" s="48" t="str">
        <f>IF(O5233="","",
   IF(OR(O5233&lt;EDA_Outlier_Analysis!$C$10, O5233&gt;EDA_Outlier_Analysis!$C$11),
      "Outlier",
      "Normal"))</f>
        <v/>
      </c>
      <c r="R5233" t="str">
        <f>IF(P5233="","",
   IF(OR(P5233 &lt; EDA_Outlier_Analysis!$F$7, P5233 &gt; EDA_Outlier_Analysis!$F$8),
      "Outlier",
      "Normal"))</f>
        <v>Outlier</v>
      </c>
      <c r="S5233" t="str">
        <f>IF(N5233="","",
   IF(OR(N5233 &lt;EDA_Outlier_Analysis!$I$10, N5233 &gt; EDA_Outlier_Analysis!$I$11),
      "Outlier",
      "Normal"))</f>
        <v>Normal</v>
      </c>
    </row>
    <row r="5234" spans="1:19">
      <c r="A5234" t="s">
        <v>11437</v>
      </c>
      <c r="B5234" s="4">
        <v>44935</v>
      </c>
      <c r="C5234" s="2">
        <v>-38235.54</v>
      </c>
      <c r="D5234" t="s">
        <v>840</v>
      </c>
      <c r="E5234" t="s">
        <v>864</v>
      </c>
      <c r="F5234" t="s">
        <v>10</v>
      </c>
      <c r="G5234" t="s">
        <v>24</v>
      </c>
      <c r="I5234" t="s">
        <v>1435</v>
      </c>
      <c r="J5234" t="s">
        <v>11438</v>
      </c>
      <c r="K5234" t="str">
        <f>IF(COUNTIF(Customers!A:A, H5234)&gt;0, "Valid", "Invalid")</f>
        <v>Invalid</v>
      </c>
      <c r="L5234" t="str">
        <f t="shared" si="405"/>
        <v>1</v>
      </c>
      <c r="M5234" t="str">
        <f t="shared" si="406"/>
        <v>2023</v>
      </c>
      <c r="N5234">
        <f t="shared" si="407"/>
        <v>-38235.54</v>
      </c>
      <c r="O5234" t="str">
        <f t="shared" si="408"/>
        <v/>
      </c>
      <c r="P5234">
        <f t="shared" si="409"/>
        <v>38235.54</v>
      </c>
      <c r="Q5234" s="48" t="str">
        <f>IF(O5234="","",
   IF(OR(O5234&lt;EDA_Outlier_Analysis!$C$10, O5234&gt;EDA_Outlier_Analysis!$C$11),
      "Outlier",
      "Normal"))</f>
        <v/>
      </c>
      <c r="R5234" t="str">
        <f>IF(P5234="","",
   IF(OR(P5234 &lt; EDA_Outlier_Analysis!$F$7, P5234 &gt; EDA_Outlier_Analysis!$F$8),
      "Outlier",
      "Normal"))</f>
        <v>Normal</v>
      </c>
      <c r="S5234" t="str">
        <f>IF(N5234="","",
   IF(OR(N5234 &lt;EDA_Outlier_Analysis!$I$10, N5234 &gt; EDA_Outlier_Analysis!$I$11),
      "Outlier",
      "Normal"))</f>
        <v>Normal</v>
      </c>
    </row>
    <row r="5235" spans="1:19">
      <c r="A5235" t="s">
        <v>11439</v>
      </c>
      <c r="B5235" s="4">
        <v>44669</v>
      </c>
      <c r="C5235" s="2">
        <v>-43249</v>
      </c>
      <c r="D5235" t="s">
        <v>840</v>
      </c>
      <c r="E5235" t="s">
        <v>845</v>
      </c>
      <c r="F5235" t="s">
        <v>9</v>
      </c>
      <c r="G5235" t="s">
        <v>24</v>
      </c>
      <c r="I5235" t="s">
        <v>1540</v>
      </c>
      <c r="J5235" t="s">
        <v>11440</v>
      </c>
      <c r="K5235" t="str">
        <f>IF(COUNTIF(Customers!A:A, H5235)&gt;0, "Valid", "Invalid")</f>
        <v>Invalid</v>
      </c>
      <c r="L5235" t="str">
        <f t="shared" si="405"/>
        <v>4</v>
      </c>
      <c r="M5235" t="str">
        <f t="shared" si="406"/>
        <v>2022</v>
      </c>
      <c r="N5235">
        <f t="shared" si="407"/>
        <v>-43249</v>
      </c>
      <c r="O5235" t="str">
        <f t="shared" si="408"/>
        <v/>
      </c>
      <c r="P5235">
        <f t="shared" si="409"/>
        <v>43249</v>
      </c>
      <c r="Q5235" s="48" t="str">
        <f>IF(O5235="","",
   IF(OR(O5235&lt;EDA_Outlier_Analysis!$C$10, O5235&gt;EDA_Outlier_Analysis!$C$11),
      "Outlier",
      "Normal"))</f>
        <v/>
      </c>
      <c r="R5235" t="str">
        <f>IF(P5235="","",
   IF(OR(P5235 &lt; EDA_Outlier_Analysis!$F$7, P5235 &gt; EDA_Outlier_Analysis!$F$8),
      "Outlier",
      "Normal"))</f>
        <v>Normal</v>
      </c>
      <c r="S5235" t="str">
        <f>IF(N5235="","",
   IF(OR(N5235 &lt;EDA_Outlier_Analysis!$I$10, N5235 &gt; EDA_Outlier_Analysis!$I$11),
      "Outlier",
      "Normal"))</f>
        <v>Normal</v>
      </c>
    </row>
    <row r="5236" spans="1:19">
      <c r="A5236" t="s">
        <v>11441</v>
      </c>
      <c r="B5236" s="4">
        <v>44921</v>
      </c>
      <c r="C5236" s="2">
        <v>-10678.22</v>
      </c>
      <c r="D5236" t="s">
        <v>840</v>
      </c>
      <c r="E5236" t="s">
        <v>864</v>
      </c>
      <c r="F5236" t="s">
        <v>11</v>
      </c>
      <c r="G5236" t="s">
        <v>31</v>
      </c>
      <c r="I5236" t="s">
        <v>5118</v>
      </c>
      <c r="J5236" t="s">
        <v>11442</v>
      </c>
      <c r="K5236" t="str">
        <f>IF(COUNTIF(Customers!A:A, H5236)&gt;0, "Valid", "Invalid")</f>
        <v>Invalid</v>
      </c>
      <c r="L5236" t="str">
        <f t="shared" si="405"/>
        <v>12</v>
      </c>
      <c r="M5236" t="str">
        <f t="shared" si="406"/>
        <v>2022</v>
      </c>
      <c r="N5236">
        <f t="shared" si="407"/>
        <v>-10678.22</v>
      </c>
      <c r="O5236" t="str">
        <f t="shared" si="408"/>
        <v/>
      </c>
      <c r="P5236">
        <f t="shared" si="409"/>
        <v>10678.22</v>
      </c>
      <c r="Q5236" s="48" t="str">
        <f>IF(O5236="","",
   IF(OR(O5236&lt;EDA_Outlier_Analysis!$C$10, O5236&gt;EDA_Outlier_Analysis!$C$11),
      "Outlier",
      "Normal"))</f>
        <v/>
      </c>
      <c r="R5236" t="str">
        <f>IF(P5236="","",
   IF(OR(P5236 &lt; EDA_Outlier_Analysis!$F$7, P5236 &gt; EDA_Outlier_Analysis!$F$8),
      "Outlier",
      "Normal"))</f>
        <v>Outlier</v>
      </c>
      <c r="S5236" t="str">
        <f>IF(N5236="","",
   IF(OR(N5236 &lt;EDA_Outlier_Analysis!$I$10, N5236 &gt; EDA_Outlier_Analysis!$I$11),
      "Outlier",
      "Normal"))</f>
        <v>Normal</v>
      </c>
    </row>
    <row r="5237" spans="1:19">
      <c r="A5237" t="s">
        <v>11443</v>
      </c>
      <c r="B5237" s="4">
        <v>44686</v>
      </c>
      <c r="C5237" s="2">
        <v>148206.51</v>
      </c>
      <c r="D5237" t="s">
        <v>849</v>
      </c>
      <c r="E5237" t="s">
        <v>868</v>
      </c>
      <c r="F5237" t="s">
        <v>9</v>
      </c>
      <c r="G5237" t="s">
        <v>24</v>
      </c>
      <c r="H5237" t="s">
        <v>461</v>
      </c>
      <c r="J5237" t="s">
        <v>11444</v>
      </c>
      <c r="K5237" t="str">
        <f>IF(COUNTIF(Customers!A:A, H5237)&gt;0, "Valid", "Invalid")</f>
        <v>Valid</v>
      </c>
      <c r="L5237" t="str">
        <f t="shared" si="405"/>
        <v>5</v>
      </c>
      <c r="M5237" t="str">
        <f t="shared" si="406"/>
        <v>2022</v>
      </c>
      <c r="N5237">
        <f t="shared" si="407"/>
        <v>148206.51</v>
      </c>
      <c r="O5237">
        <f t="shared" si="408"/>
        <v>148206.51</v>
      </c>
      <c r="P5237" t="str">
        <f t="shared" si="409"/>
        <v/>
      </c>
      <c r="Q5237" s="48" t="str">
        <f>IF(O5237="","",
   IF(OR(O5237&lt;EDA_Outlier_Analysis!$C$10, O5237&gt;EDA_Outlier_Analysis!$C$11),
      "Outlier",
      "Normal"))</f>
        <v>Normal</v>
      </c>
      <c r="R5237" t="str">
        <f>IF(P5237="","",
   IF(OR(P5237 &lt; EDA_Outlier_Analysis!$F$7, P5237 &gt; EDA_Outlier_Analysis!$F$8),
      "Outlier",
      "Normal"))</f>
        <v/>
      </c>
      <c r="S5237" t="str">
        <f>IF(N5237="","",
   IF(OR(N5237 &lt;EDA_Outlier_Analysis!$I$10, N5237 &gt; EDA_Outlier_Analysis!$I$11),
      "Outlier",
      "Normal"))</f>
        <v>Normal</v>
      </c>
    </row>
    <row r="5238" spans="1:19">
      <c r="A5238" t="s">
        <v>11445</v>
      </c>
      <c r="B5238" s="4">
        <v>45097</v>
      </c>
      <c r="C5238" s="2">
        <v>143004.1</v>
      </c>
      <c r="D5238" t="s">
        <v>849</v>
      </c>
      <c r="E5238" t="s">
        <v>868</v>
      </c>
      <c r="F5238" t="s">
        <v>10</v>
      </c>
      <c r="G5238" t="s">
        <v>34</v>
      </c>
      <c r="H5238" t="s">
        <v>641</v>
      </c>
      <c r="J5238" t="s">
        <v>11446</v>
      </c>
      <c r="K5238" t="str">
        <f>IF(COUNTIF(Customers!A:A, H5238)&gt;0, "Valid", "Invalid")</f>
        <v>Valid</v>
      </c>
      <c r="L5238" t="str">
        <f t="shared" si="405"/>
        <v>6</v>
      </c>
      <c r="M5238" t="str">
        <f t="shared" si="406"/>
        <v>2023</v>
      </c>
      <c r="N5238">
        <f t="shared" si="407"/>
        <v>143004.1</v>
      </c>
      <c r="O5238">
        <f t="shared" si="408"/>
        <v>143004.1</v>
      </c>
      <c r="P5238" t="str">
        <f t="shared" si="409"/>
        <v/>
      </c>
      <c r="Q5238" s="48" t="str">
        <f>IF(O5238="","",
   IF(OR(O5238&lt;EDA_Outlier_Analysis!$C$10, O5238&gt;EDA_Outlier_Analysis!$C$11),
      "Outlier",
      "Normal"))</f>
        <v>Normal</v>
      </c>
      <c r="R5238" t="str">
        <f>IF(P5238="","",
   IF(OR(P5238 &lt; EDA_Outlier_Analysis!$F$7, P5238 &gt; EDA_Outlier_Analysis!$F$8),
      "Outlier",
      "Normal"))</f>
        <v/>
      </c>
      <c r="S5238" t="str">
        <f>IF(N5238="","",
   IF(OR(N5238 &lt;EDA_Outlier_Analysis!$I$10, N5238 &gt; EDA_Outlier_Analysis!$I$11),
      "Outlier",
      "Normal"))</f>
        <v>Normal</v>
      </c>
    </row>
    <row r="5239" spans="1:19">
      <c r="A5239" t="s">
        <v>11447</v>
      </c>
      <c r="B5239" s="4">
        <v>45058</v>
      </c>
      <c r="C5239" s="2">
        <v>-64558.22</v>
      </c>
      <c r="D5239" t="s">
        <v>840</v>
      </c>
      <c r="E5239" t="s">
        <v>845</v>
      </c>
      <c r="F5239" t="s">
        <v>10</v>
      </c>
      <c r="G5239" t="s">
        <v>20</v>
      </c>
      <c r="I5239" t="s">
        <v>1132</v>
      </c>
      <c r="J5239" t="s">
        <v>11448</v>
      </c>
      <c r="K5239" t="str">
        <f>IF(COUNTIF(Customers!A:A, H5239)&gt;0, "Valid", "Invalid")</f>
        <v>Invalid</v>
      </c>
      <c r="L5239" t="str">
        <f t="shared" si="405"/>
        <v>5</v>
      </c>
      <c r="M5239" t="str">
        <f t="shared" si="406"/>
        <v>2023</v>
      </c>
      <c r="N5239">
        <f t="shared" si="407"/>
        <v>-64558.22</v>
      </c>
      <c r="O5239" t="str">
        <f t="shared" si="408"/>
        <v/>
      </c>
      <c r="P5239">
        <f t="shared" si="409"/>
        <v>64558.22</v>
      </c>
      <c r="Q5239" s="48" t="str">
        <f>IF(O5239="","",
   IF(OR(O5239&lt;EDA_Outlier_Analysis!$C$10, O5239&gt;EDA_Outlier_Analysis!$C$11),
      "Outlier",
      "Normal"))</f>
        <v/>
      </c>
      <c r="R5239" t="str">
        <f>IF(P5239="","",
   IF(OR(P5239 &lt; EDA_Outlier_Analysis!$F$7, P5239 &gt; EDA_Outlier_Analysis!$F$8),
      "Outlier",
      "Normal"))</f>
        <v>Outlier</v>
      </c>
      <c r="S5239" t="str">
        <f>IF(N5239="","",
   IF(OR(N5239 &lt;EDA_Outlier_Analysis!$I$10, N5239 &gt; EDA_Outlier_Analysis!$I$11),
      "Outlier",
      "Normal"))</f>
        <v>Normal</v>
      </c>
    </row>
    <row r="5240" spans="1:19">
      <c r="A5240" t="s">
        <v>11449</v>
      </c>
      <c r="B5240" s="4">
        <v>45056</v>
      </c>
      <c r="C5240" s="2">
        <v>-2000</v>
      </c>
      <c r="D5240" t="s">
        <v>840</v>
      </c>
      <c r="E5240" t="s">
        <v>841</v>
      </c>
      <c r="F5240" t="s">
        <v>11</v>
      </c>
      <c r="G5240" t="s">
        <v>34</v>
      </c>
      <c r="I5240" t="s">
        <v>1261</v>
      </c>
      <c r="J5240" t="s">
        <v>11450</v>
      </c>
      <c r="K5240" t="str">
        <f>IF(COUNTIF(Customers!A:A, H5240)&gt;0, "Valid", "Invalid")</f>
        <v>Invalid</v>
      </c>
      <c r="L5240" t="str">
        <f t="shared" si="405"/>
        <v>5</v>
      </c>
      <c r="M5240" t="str">
        <f t="shared" si="406"/>
        <v>2023</v>
      </c>
      <c r="N5240">
        <f t="shared" si="407"/>
        <v>-2000</v>
      </c>
      <c r="O5240" t="str">
        <f t="shared" si="408"/>
        <v/>
      </c>
      <c r="P5240">
        <f t="shared" si="409"/>
        <v>2000</v>
      </c>
      <c r="Q5240" s="48" t="str">
        <f>IF(O5240="","",
   IF(OR(O5240&lt;EDA_Outlier_Analysis!$C$10, O5240&gt;EDA_Outlier_Analysis!$C$11),
      "Outlier",
      "Normal"))</f>
        <v/>
      </c>
      <c r="R5240" t="str">
        <f>IF(P5240="","",
   IF(OR(P5240 &lt; EDA_Outlier_Analysis!$F$7, P5240 &gt; EDA_Outlier_Analysis!$F$8),
      "Outlier",
      "Normal"))</f>
        <v>Outlier</v>
      </c>
      <c r="S5240" t="str">
        <f>IF(N5240="","",
   IF(OR(N5240 &lt;EDA_Outlier_Analysis!$I$10, N5240 &gt; EDA_Outlier_Analysis!$I$11),
      "Outlier",
      "Normal"))</f>
        <v>Normal</v>
      </c>
    </row>
    <row r="5241" spans="1:19">
      <c r="A5241" t="s">
        <v>11451</v>
      </c>
      <c r="B5241" s="4">
        <v>44886</v>
      </c>
      <c r="C5241" s="2">
        <v>-36480.11</v>
      </c>
      <c r="D5241" t="s">
        <v>840</v>
      </c>
      <c r="E5241" t="s">
        <v>905</v>
      </c>
      <c r="F5241" t="s">
        <v>9</v>
      </c>
      <c r="G5241" t="s">
        <v>31</v>
      </c>
      <c r="I5241" t="s">
        <v>1623</v>
      </c>
      <c r="J5241" t="s">
        <v>11452</v>
      </c>
      <c r="K5241" t="str">
        <f>IF(COUNTIF(Customers!A:A, H5241)&gt;0, "Valid", "Invalid")</f>
        <v>Invalid</v>
      </c>
      <c r="L5241" t="str">
        <f t="shared" si="405"/>
        <v>11</v>
      </c>
      <c r="M5241" t="str">
        <f t="shared" si="406"/>
        <v>2022</v>
      </c>
      <c r="N5241">
        <f t="shared" si="407"/>
        <v>-36480.11</v>
      </c>
      <c r="O5241" t="str">
        <f t="shared" si="408"/>
        <v/>
      </c>
      <c r="P5241">
        <f t="shared" si="409"/>
        <v>36480.11</v>
      </c>
      <c r="Q5241" s="48" t="str">
        <f>IF(O5241="","",
   IF(OR(O5241&lt;EDA_Outlier_Analysis!$C$10, O5241&gt;EDA_Outlier_Analysis!$C$11),
      "Outlier",
      "Normal"))</f>
        <v/>
      </c>
      <c r="R5241" t="str">
        <f>IF(P5241="","",
   IF(OR(P5241 &lt; EDA_Outlier_Analysis!$F$7, P5241 &gt; EDA_Outlier_Analysis!$F$8),
      "Outlier",
      "Normal"))</f>
        <v>Normal</v>
      </c>
      <c r="S5241" t="str">
        <f>IF(N5241="","",
   IF(OR(N5241 &lt;EDA_Outlier_Analysis!$I$10, N5241 &gt; EDA_Outlier_Analysis!$I$11),
      "Outlier",
      "Normal"))</f>
        <v>Normal</v>
      </c>
    </row>
    <row r="5242" spans="1:19">
      <c r="A5242" t="s">
        <v>11453</v>
      </c>
      <c r="B5242" s="4">
        <v>45201</v>
      </c>
      <c r="C5242" s="2">
        <v>21115.45</v>
      </c>
      <c r="D5242" t="s">
        <v>971</v>
      </c>
      <c r="E5242" t="s">
        <v>971</v>
      </c>
      <c r="F5242" t="s">
        <v>9</v>
      </c>
      <c r="G5242" t="s">
        <v>31</v>
      </c>
      <c r="J5242" t="s">
        <v>11454</v>
      </c>
      <c r="K5242" t="str">
        <f>IF(COUNTIF(Customers!A:A, H5242)&gt;0, "Valid", "Invalid")</f>
        <v>Invalid</v>
      </c>
      <c r="L5242" t="str">
        <f t="shared" si="405"/>
        <v>10</v>
      </c>
      <c r="M5242" t="str">
        <f t="shared" si="406"/>
        <v>2023</v>
      </c>
      <c r="N5242">
        <f t="shared" si="407"/>
        <v>-21115.45</v>
      </c>
      <c r="O5242" t="str">
        <f t="shared" si="408"/>
        <v/>
      </c>
      <c r="P5242" t="str">
        <f t="shared" si="409"/>
        <v/>
      </c>
      <c r="Q5242" s="48" t="str">
        <f>IF(O5242="","",
   IF(OR(O5242&lt;EDA_Outlier_Analysis!$C$10, O5242&gt;EDA_Outlier_Analysis!$C$11),
      "Outlier",
      "Normal"))</f>
        <v/>
      </c>
      <c r="R5242" t="str">
        <f>IF(P5242="","",
   IF(OR(P5242 &lt; EDA_Outlier_Analysis!$F$7, P5242 &gt; EDA_Outlier_Analysis!$F$8),
      "Outlier",
      "Normal"))</f>
        <v/>
      </c>
      <c r="S5242" t="str">
        <f>IF(N5242="","",
   IF(OR(N5242 &lt;EDA_Outlier_Analysis!$I$10, N5242 &gt; EDA_Outlier_Analysis!$I$11),
      "Outlier",
      "Normal"))</f>
        <v>Normal</v>
      </c>
    </row>
    <row r="5243" spans="1:19">
      <c r="A5243" t="s">
        <v>11455</v>
      </c>
      <c r="B5243" s="4">
        <v>45206</v>
      </c>
      <c r="C5243" s="2">
        <v>270138.03000000003</v>
      </c>
      <c r="D5243" t="s">
        <v>849</v>
      </c>
      <c r="E5243" t="s">
        <v>850</v>
      </c>
      <c r="F5243" t="s">
        <v>10</v>
      </c>
      <c r="G5243" t="s">
        <v>31</v>
      </c>
      <c r="H5243" t="s">
        <v>333</v>
      </c>
      <c r="J5243" t="s">
        <v>11456</v>
      </c>
      <c r="K5243" t="str">
        <f>IF(COUNTIF(Customers!A:A, H5243)&gt;0, "Valid", "Invalid")</f>
        <v>Valid</v>
      </c>
      <c r="L5243" t="str">
        <f t="shared" si="405"/>
        <v>10</v>
      </c>
      <c r="M5243" t="str">
        <f t="shared" si="406"/>
        <v>2023</v>
      </c>
      <c r="N5243">
        <f t="shared" si="407"/>
        <v>270138.03000000003</v>
      </c>
      <c r="O5243">
        <f t="shared" si="408"/>
        <v>270138.03000000003</v>
      </c>
      <c r="P5243" t="str">
        <f t="shared" si="409"/>
        <v/>
      </c>
      <c r="Q5243" s="48" t="str">
        <f>IF(O5243="","",
   IF(OR(O5243&lt;EDA_Outlier_Analysis!$C$10, O5243&gt;EDA_Outlier_Analysis!$C$11),
      "Outlier",
      "Normal"))</f>
        <v>Normal</v>
      </c>
      <c r="R5243" t="str">
        <f>IF(P5243="","",
   IF(OR(P5243 &lt; EDA_Outlier_Analysis!$F$7, P5243 &gt; EDA_Outlier_Analysis!$F$8),
      "Outlier",
      "Normal"))</f>
        <v/>
      </c>
      <c r="S5243" t="str">
        <f>IF(N5243="","",
   IF(OR(N5243 &lt;EDA_Outlier_Analysis!$I$10, N5243 &gt; EDA_Outlier_Analysis!$I$11),
      "Outlier",
      "Normal"))</f>
        <v>Normal</v>
      </c>
    </row>
    <row r="5244" spans="1:19">
      <c r="A5244" t="s">
        <v>11457</v>
      </c>
      <c r="B5244" s="4">
        <v>45249</v>
      </c>
      <c r="C5244" s="2">
        <v>18928.59</v>
      </c>
      <c r="D5244" t="s">
        <v>873</v>
      </c>
      <c r="E5244" t="s">
        <v>873</v>
      </c>
      <c r="F5244" t="s">
        <v>9</v>
      </c>
      <c r="G5244" t="s">
        <v>24</v>
      </c>
      <c r="J5244" t="s">
        <v>11458</v>
      </c>
      <c r="K5244" t="str">
        <f>IF(COUNTIF(Customers!A:A, H5244)&gt;0, "Valid", "Invalid")</f>
        <v>Invalid</v>
      </c>
      <c r="L5244" t="str">
        <f t="shared" si="405"/>
        <v>11</v>
      </c>
      <c r="M5244" t="str">
        <f t="shared" si="406"/>
        <v>2023</v>
      </c>
      <c r="N5244">
        <f t="shared" si="407"/>
        <v>-18928.59</v>
      </c>
      <c r="O5244" t="str">
        <f t="shared" si="408"/>
        <v/>
      </c>
      <c r="P5244" t="str">
        <f t="shared" si="409"/>
        <v/>
      </c>
      <c r="Q5244" s="48" t="str">
        <f>IF(O5244="","",
   IF(OR(O5244&lt;EDA_Outlier_Analysis!$C$10, O5244&gt;EDA_Outlier_Analysis!$C$11),
      "Outlier",
      "Normal"))</f>
        <v/>
      </c>
      <c r="R5244" t="str">
        <f>IF(P5244="","",
   IF(OR(P5244 &lt; EDA_Outlier_Analysis!$F$7, P5244 &gt; EDA_Outlier_Analysis!$F$8),
      "Outlier",
      "Normal"))</f>
        <v/>
      </c>
      <c r="S5244" t="str">
        <f>IF(N5244="","",
   IF(OR(N5244 &lt;EDA_Outlier_Analysis!$I$10, N5244 &gt; EDA_Outlier_Analysis!$I$11),
      "Outlier",
      "Normal"))</f>
        <v>Normal</v>
      </c>
    </row>
    <row r="5245" spans="1:19">
      <c r="A5245" t="s">
        <v>11459</v>
      </c>
      <c r="B5245" s="4">
        <v>45165</v>
      </c>
      <c r="C5245" s="2">
        <v>184901.83</v>
      </c>
      <c r="D5245" t="s">
        <v>849</v>
      </c>
      <c r="E5245" t="s">
        <v>853</v>
      </c>
      <c r="F5245" t="s">
        <v>11</v>
      </c>
      <c r="G5245" t="s">
        <v>20</v>
      </c>
      <c r="H5245" t="s">
        <v>499</v>
      </c>
      <c r="J5245" t="s">
        <v>11460</v>
      </c>
      <c r="K5245" t="str">
        <f>IF(COUNTIF(Customers!A:A, H5245)&gt;0, "Valid", "Invalid")</f>
        <v>Valid</v>
      </c>
      <c r="L5245" t="str">
        <f t="shared" si="405"/>
        <v>8</v>
      </c>
      <c r="M5245" t="str">
        <f t="shared" si="406"/>
        <v>2023</v>
      </c>
      <c r="N5245">
        <f t="shared" si="407"/>
        <v>184901.83</v>
      </c>
      <c r="O5245">
        <f t="shared" si="408"/>
        <v>184901.83</v>
      </c>
      <c r="P5245" t="str">
        <f t="shared" si="409"/>
        <v/>
      </c>
      <c r="Q5245" s="48" t="str">
        <f>IF(O5245="","",
   IF(OR(O5245&lt;EDA_Outlier_Analysis!$C$10, O5245&gt;EDA_Outlier_Analysis!$C$11),
      "Outlier",
      "Normal"))</f>
        <v>Normal</v>
      </c>
      <c r="R5245" t="str">
        <f>IF(P5245="","",
   IF(OR(P5245 &lt; EDA_Outlier_Analysis!$F$7, P5245 &gt; EDA_Outlier_Analysis!$F$8),
      "Outlier",
      "Normal"))</f>
        <v/>
      </c>
      <c r="S5245" t="str">
        <f>IF(N5245="","",
   IF(OR(N5245 &lt;EDA_Outlier_Analysis!$I$10, N5245 &gt; EDA_Outlier_Analysis!$I$11),
      "Outlier",
      "Normal"))</f>
        <v>Normal</v>
      </c>
    </row>
    <row r="5246" spans="1:19">
      <c r="A5246" t="s">
        <v>11461</v>
      </c>
      <c r="B5246" s="4">
        <v>45194</v>
      </c>
      <c r="C5246" s="2">
        <v>190810.64</v>
      </c>
      <c r="D5246" t="s">
        <v>849</v>
      </c>
      <c r="E5246" t="s">
        <v>850</v>
      </c>
      <c r="F5246" t="s">
        <v>9</v>
      </c>
      <c r="G5246" t="s">
        <v>20</v>
      </c>
      <c r="H5246" t="s">
        <v>87</v>
      </c>
      <c r="J5246" t="s">
        <v>11462</v>
      </c>
      <c r="K5246" t="str">
        <f>IF(COUNTIF(Customers!A:A, H5246)&gt;0, "Valid", "Invalid")</f>
        <v>Valid</v>
      </c>
      <c r="L5246" t="str">
        <f t="shared" si="405"/>
        <v>9</v>
      </c>
      <c r="M5246" t="str">
        <f t="shared" si="406"/>
        <v>2023</v>
      </c>
      <c r="N5246">
        <f t="shared" si="407"/>
        <v>190810.64</v>
      </c>
      <c r="O5246">
        <f t="shared" si="408"/>
        <v>190810.64</v>
      </c>
      <c r="P5246" t="str">
        <f t="shared" si="409"/>
        <v/>
      </c>
      <c r="Q5246" s="48" t="str">
        <f>IF(O5246="","",
   IF(OR(O5246&lt;EDA_Outlier_Analysis!$C$10, O5246&gt;EDA_Outlier_Analysis!$C$11),
      "Outlier",
      "Normal"))</f>
        <v>Normal</v>
      </c>
      <c r="R5246" t="str">
        <f>IF(P5246="","",
   IF(OR(P5246 &lt; EDA_Outlier_Analysis!$F$7, P5246 &gt; EDA_Outlier_Analysis!$F$8),
      "Outlier",
      "Normal"))</f>
        <v/>
      </c>
      <c r="S5246" t="str">
        <f>IF(N5246="","",
   IF(OR(N5246 &lt;EDA_Outlier_Analysis!$I$10, N5246 &gt; EDA_Outlier_Analysis!$I$11),
      "Outlier",
      "Normal"))</f>
        <v>Normal</v>
      </c>
    </row>
    <row r="5247" spans="1:19">
      <c r="A5247" t="s">
        <v>11463</v>
      </c>
      <c r="B5247" s="4">
        <v>45193</v>
      </c>
      <c r="C5247" s="2">
        <v>11402.27</v>
      </c>
      <c r="D5247" t="s">
        <v>971</v>
      </c>
      <c r="E5247" t="s">
        <v>971</v>
      </c>
      <c r="F5247" t="s">
        <v>10</v>
      </c>
      <c r="G5247" t="s">
        <v>31</v>
      </c>
      <c r="J5247" t="s">
        <v>11464</v>
      </c>
      <c r="K5247" t="str">
        <f>IF(COUNTIF(Customers!A:A, H5247)&gt;0, "Valid", "Invalid")</f>
        <v>Invalid</v>
      </c>
      <c r="L5247" t="str">
        <f t="shared" si="405"/>
        <v>9</v>
      </c>
      <c r="M5247" t="str">
        <f t="shared" si="406"/>
        <v>2023</v>
      </c>
      <c r="N5247">
        <f t="shared" si="407"/>
        <v>-11402.27</v>
      </c>
      <c r="O5247" t="str">
        <f t="shared" si="408"/>
        <v/>
      </c>
      <c r="P5247" t="str">
        <f t="shared" si="409"/>
        <v/>
      </c>
      <c r="Q5247" s="48" t="str">
        <f>IF(O5247="","",
   IF(OR(O5247&lt;EDA_Outlier_Analysis!$C$10, O5247&gt;EDA_Outlier_Analysis!$C$11),
      "Outlier",
      "Normal"))</f>
        <v/>
      </c>
      <c r="R5247" t="str">
        <f>IF(P5247="","",
   IF(OR(P5247 &lt; EDA_Outlier_Analysis!$F$7, P5247 &gt; EDA_Outlier_Analysis!$F$8),
      "Outlier",
      "Normal"))</f>
        <v/>
      </c>
      <c r="S5247" t="str">
        <f>IF(N5247="","",
   IF(OR(N5247 &lt;EDA_Outlier_Analysis!$I$10, N5247 &gt; EDA_Outlier_Analysis!$I$11),
      "Outlier",
      "Normal"))</f>
        <v>Normal</v>
      </c>
    </row>
    <row r="5248" spans="1:19">
      <c r="A5248" t="s">
        <v>11465</v>
      </c>
      <c r="B5248" s="4">
        <v>44580</v>
      </c>
      <c r="C5248" s="2">
        <v>162217.51999999999</v>
      </c>
      <c r="D5248" t="s">
        <v>849</v>
      </c>
      <c r="E5248" t="s">
        <v>850</v>
      </c>
      <c r="F5248" t="s">
        <v>10</v>
      </c>
      <c r="G5248" t="s">
        <v>20</v>
      </c>
      <c r="H5248" t="s">
        <v>425</v>
      </c>
      <c r="J5248" t="s">
        <v>11466</v>
      </c>
      <c r="K5248" t="str">
        <f>IF(COUNTIF(Customers!A:A, H5248)&gt;0, "Valid", "Invalid")</f>
        <v>Valid</v>
      </c>
      <c r="L5248" t="str">
        <f t="shared" si="405"/>
        <v>1</v>
      </c>
      <c r="M5248" t="str">
        <f t="shared" si="406"/>
        <v>2022</v>
      </c>
      <c r="N5248">
        <f t="shared" si="407"/>
        <v>162217.51999999999</v>
      </c>
      <c r="O5248">
        <f t="shared" si="408"/>
        <v>162217.51999999999</v>
      </c>
      <c r="P5248" t="str">
        <f t="shared" si="409"/>
        <v/>
      </c>
      <c r="Q5248" s="48" t="str">
        <f>IF(O5248="","",
   IF(OR(O5248&lt;EDA_Outlier_Analysis!$C$10, O5248&gt;EDA_Outlier_Analysis!$C$11),
      "Outlier",
      "Normal"))</f>
        <v>Normal</v>
      </c>
      <c r="R5248" t="str">
        <f>IF(P5248="","",
   IF(OR(P5248 &lt; EDA_Outlier_Analysis!$F$7, P5248 &gt; EDA_Outlier_Analysis!$F$8),
      "Outlier",
      "Normal"))</f>
        <v/>
      </c>
      <c r="S5248" t="str">
        <f>IF(N5248="","",
   IF(OR(N5248 &lt;EDA_Outlier_Analysis!$I$10, N5248 &gt; EDA_Outlier_Analysis!$I$11),
      "Outlier",
      "Normal"))</f>
        <v>Normal</v>
      </c>
    </row>
    <row r="5249" spans="1:19">
      <c r="A5249" t="s">
        <v>11467</v>
      </c>
      <c r="B5249" s="4">
        <v>45243</v>
      </c>
      <c r="C5249" s="2">
        <v>171306.98</v>
      </c>
      <c r="D5249" t="s">
        <v>849</v>
      </c>
      <c r="E5249" t="s">
        <v>853</v>
      </c>
      <c r="F5249" t="s">
        <v>11</v>
      </c>
      <c r="G5249" t="s">
        <v>24</v>
      </c>
      <c r="H5249" t="s">
        <v>491</v>
      </c>
      <c r="J5249" t="s">
        <v>11468</v>
      </c>
      <c r="K5249" t="str">
        <f>IF(COUNTIF(Customers!A:A, H5249)&gt;0, "Valid", "Invalid")</f>
        <v>Valid</v>
      </c>
      <c r="L5249" t="str">
        <f t="shared" si="405"/>
        <v>11</v>
      </c>
      <c r="M5249" t="str">
        <f t="shared" si="406"/>
        <v>2023</v>
      </c>
      <c r="N5249">
        <f t="shared" si="407"/>
        <v>171306.98</v>
      </c>
      <c r="O5249">
        <f t="shared" si="408"/>
        <v>171306.98</v>
      </c>
      <c r="P5249" t="str">
        <f t="shared" si="409"/>
        <v/>
      </c>
      <c r="Q5249" s="48" t="str">
        <f>IF(O5249="","",
   IF(OR(O5249&lt;EDA_Outlier_Analysis!$C$10, O5249&gt;EDA_Outlier_Analysis!$C$11),
      "Outlier",
      "Normal"))</f>
        <v>Normal</v>
      </c>
      <c r="R5249" t="str">
        <f>IF(P5249="","",
   IF(OR(P5249 &lt; EDA_Outlier_Analysis!$F$7, P5249 &gt; EDA_Outlier_Analysis!$F$8),
      "Outlier",
      "Normal"))</f>
        <v/>
      </c>
      <c r="S5249" t="str">
        <f>IF(N5249="","",
   IF(OR(N5249 &lt;EDA_Outlier_Analysis!$I$10, N5249 &gt; EDA_Outlier_Analysis!$I$11),
      "Outlier",
      "Normal"))</f>
        <v>Normal</v>
      </c>
    </row>
    <row r="5250" spans="1:19">
      <c r="A5250" t="s">
        <v>11469</v>
      </c>
      <c r="B5250" s="4">
        <v>44647</v>
      </c>
      <c r="C5250" s="2">
        <v>-42869.27</v>
      </c>
      <c r="D5250" t="s">
        <v>840</v>
      </c>
      <c r="E5250" t="s">
        <v>841</v>
      </c>
      <c r="F5250" t="s">
        <v>11</v>
      </c>
      <c r="G5250" t="s">
        <v>34</v>
      </c>
      <c r="I5250" t="s">
        <v>1443</v>
      </c>
      <c r="J5250" t="s">
        <v>11470</v>
      </c>
      <c r="K5250" t="str">
        <f>IF(COUNTIF(Customers!A:A, H5250)&gt;0, "Valid", "Invalid")</f>
        <v>Invalid</v>
      </c>
      <c r="L5250" t="str">
        <f t="shared" si="405"/>
        <v>3</v>
      </c>
      <c r="M5250" t="str">
        <f t="shared" si="406"/>
        <v>2022</v>
      </c>
      <c r="N5250">
        <f t="shared" si="407"/>
        <v>-42869.27</v>
      </c>
      <c r="O5250" t="str">
        <f t="shared" si="408"/>
        <v/>
      </c>
      <c r="P5250">
        <f t="shared" si="409"/>
        <v>42869.27</v>
      </c>
      <c r="Q5250" s="48" t="str">
        <f>IF(O5250="","",
   IF(OR(O5250&lt;EDA_Outlier_Analysis!$C$10, O5250&gt;EDA_Outlier_Analysis!$C$11),
      "Outlier",
      "Normal"))</f>
        <v/>
      </c>
      <c r="R5250" t="str">
        <f>IF(P5250="","",
   IF(OR(P5250 &lt; EDA_Outlier_Analysis!$F$7, P5250 &gt; EDA_Outlier_Analysis!$F$8),
      "Outlier",
      "Normal"))</f>
        <v>Normal</v>
      </c>
      <c r="S5250" t="str">
        <f>IF(N5250="","",
   IF(OR(N5250 &lt;EDA_Outlier_Analysis!$I$10, N5250 &gt; EDA_Outlier_Analysis!$I$11),
      "Outlier",
      "Normal"))</f>
        <v>Normal</v>
      </c>
    </row>
    <row r="5251" spans="1:19">
      <c r="A5251" t="s">
        <v>11471</v>
      </c>
      <c r="B5251" s="4">
        <v>45020</v>
      </c>
      <c r="C5251" s="2">
        <v>-31080.89</v>
      </c>
      <c r="D5251" t="s">
        <v>840</v>
      </c>
      <c r="E5251" t="s">
        <v>878</v>
      </c>
      <c r="F5251" t="s">
        <v>9</v>
      </c>
      <c r="G5251" t="s">
        <v>24</v>
      </c>
      <c r="I5251" t="s">
        <v>1623</v>
      </c>
      <c r="J5251" t="s">
        <v>11472</v>
      </c>
      <c r="K5251" t="str">
        <f>IF(COUNTIF(Customers!A:A, H5251)&gt;0, "Valid", "Invalid")</f>
        <v>Invalid</v>
      </c>
      <c r="L5251" t="str">
        <f t="shared" ref="L5251:L5314" si="410">TEXT(B5251,"m")</f>
        <v>4</v>
      </c>
      <c r="M5251" t="str">
        <f t="shared" ref="M5251:M5314" si="411">TEXT(B5251,"yyyy")</f>
        <v>2023</v>
      </c>
      <c r="N5251">
        <f t="shared" ref="N5251:N5314" si="412">IF(D5251="Revenue",C5251,-ABS(C5251))</f>
        <v>-31080.89</v>
      </c>
      <c r="O5251" t="str">
        <f t="shared" ref="O5251:O5314" si="413">IF(D5251="Revenue", C5251, "")</f>
        <v/>
      </c>
      <c r="P5251">
        <f t="shared" ref="P5251:P5314" si="414">IF(D5251="Expense", ABS(C5251), "")</f>
        <v>31080.89</v>
      </c>
      <c r="Q5251" s="48" t="str">
        <f>IF(O5251="","",
   IF(OR(O5251&lt;EDA_Outlier_Analysis!$C$10, O5251&gt;EDA_Outlier_Analysis!$C$11),
      "Outlier",
      "Normal"))</f>
        <v/>
      </c>
      <c r="R5251" t="str">
        <f>IF(P5251="","",
   IF(OR(P5251 &lt; EDA_Outlier_Analysis!$F$7, P5251 &gt; EDA_Outlier_Analysis!$F$8),
      "Outlier",
      "Normal"))</f>
        <v>Normal</v>
      </c>
      <c r="S5251" t="str">
        <f>IF(N5251="","",
   IF(OR(N5251 &lt;EDA_Outlier_Analysis!$I$10, N5251 &gt; EDA_Outlier_Analysis!$I$11),
      "Outlier",
      "Normal"))</f>
        <v>Normal</v>
      </c>
    </row>
    <row r="5252" spans="1:19">
      <c r="A5252" t="s">
        <v>11473</v>
      </c>
      <c r="B5252" s="4">
        <v>44807</v>
      </c>
      <c r="C5252" s="2">
        <v>19287.560000000001</v>
      </c>
      <c r="D5252" t="s">
        <v>1345</v>
      </c>
      <c r="E5252" t="s">
        <v>1345</v>
      </c>
      <c r="F5252" t="s">
        <v>11</v>
      </c>
      <c r="G5252" t="s">
        <v>34</v>
      </c>
      <c r="J5252" t="s">
        <v>11474</v>
      </c>
      <c r="K5252" t="str">
        <f>IF(COUNTIF(Customers!A:A, H5252)&gt;0, "Valid", "Invalid")</f>
        <v>Invalid</v>
      </c>
      <c r="L5252" t="str">
        <f t="shared" si="410"/>
        <v>9</v>
      </c>
      <c r="M5252" t="str">
        <f t="shared" si="411"/>
        <v>2022</v>
      </c>
      <c r="N5252">
        <f t="shared" si="412"/>
        <v>-19287.560000000001</v>
      </c>
      <c r="O5252" t="str">
        <f t="shared" si="413"/>
        <v/>
      </c>
      <c r="P5252" t="str">
        <f t="shared" si="414"/>
        <v/>
      </c>
      <c r="Q5252" s="48" t="str">
        <f>IF(O5252="","",
   IF(OR(O5252&lt;EDA_Outlier_Analysis!$C$10, O5252&gt;EDA_Outlier_Analysis!$C$11),
      "Outlier",
      "Normal"))</f>
        <v/>
      </c>
      <c r="R5252" t="str">
        <f>IF(P5252="","",
   IF(OR(P5252 &lt; EDA_Outlier_Analysis!$F$7, P5252 &gt; EDA_Outlier_Analysis!$F$8),
      "Outlier",
      "Normal"))</f>
        <v/>
      </c>
      <c r="S5252" t="str">
        <f>IF(N5252="","",
   IF(OR(N5252 &lt;EDA_Outlier_Analysis!$I$10, N5252 &gt; EDA_Outlier_Analysis!$I$11),
      "Outlier",
      "Normal"))</f>
        <v>Normal</v>
      </c>
    </row>
    <row r="5253" spans="1:19">
      <c r="A5253" t="s">
        <v>11475</v>
      </c>
      <c r="B5253" s="4">
        <v>44591</v>
      </c>
      <c r="C5253" s="2">
        <v>257107.9</v>
      </c>
      <c r="D5253" t="s">
        <v>849</v>
      </c>
      <c r="E5253" t="s">
        <v>853</v>
      </c>
      <c r="F5253" t="s">
        <v>11</v>
      </c>
      <c r="G5253" t="s">
        <v>24</v>
      </c>
      <c r="H5253" t="s">
        <v>681</v>
      </c>
      <c r="J5253" t="s">
        <v>11476</v>
      </c>
      <c r="K5253" t="str">
        <f>IF(COUNTIF(Customers!A:A, H5253)&gt;0, "Valid", "Invalid")</f>
        <v>Valid</v>
      </c>
      <c r="L5253" t="str">
        <f t="shared" si="410"/>
        <v>1</v>
      </c>
      <c r="M5253" t="str">
        <f t="shared" si="411"/>
        <v>2022</v>
      </c>
      <c r="N5253">
        <f t="shared" si="412"/>
        <v>257107.9</v>
      </c>
      <c r="O5253">
        <f t="shared" si="413"/>
        <v>257107.9</v>
      </c>
      <c r="P5253" t="str">
        <f t="shared" si="414"/>
        <v/>
      </c>
      <c r="Q5253" s="48" t="str">
        <f>IF(O5253="","",
   IF(OR(O5253&lt;EDA_Outlier_Analysis!$C$10, O5253&gt;EDA_Outlier_Analysis!$C$11),
      "Outlier",
      "Normal"))</f>
        <v>Normal</v>
      </c>
      <c r="R5253" t="str">
        <f>IF(P5253="","",
   IF(OR(P5253 &lt; EDA_Outlier_Analysis!$F$7, P5253 &gt; EDA_Outlier_Analysis!$F$8),
      "Outlier",
      "Normal"))</f>
        <v/>
      </c>
      <c r="S5253" t="str">
        <f>IF(N5253="","",
   IF(OR(N5253 &lt;EDA_Outlier_Analysis!$I$10, N5253 &gt; EDA_Outlier_Analysis!$I$11),
      "Outlier",
      "Normal"))</f>
        <v>Normal</v>
      </c>
    </row>
    <row r="5254" spans="1:19">
      <c r="A5254" t="s">
        <v>11477</v>
      </c>
      <c r="B5254" s="4">
        <v>45235</v>
      </c>
      <c r="C5254" s="2">
        <v>13807.25</v>
      </c>
      <c r="D5254" t="s">
        <v>873</v>
      </c>
      <c r="E5254" t="s">
        <v>873</v>
      </c>
      <c r="F5254" t="s">
        <v>11</v>
      </c>
      <c r="G5254" t="s">
        <v>24</v>
      </c>
      <c r="J5254" t="s">
        <v>11478</v>
      </c>
      <c r="K5254" t="str">
        <f>IF(COUNTIF(Customers!A:A, H5254)&gt;0, "Valid", "Invalid")</f>
        <v>Invalid</v>
      </c>
      <c r="L5254" t="str">
        <f t="shared" si="410"/>
        <v>11</v>
      </c>
      <c r="M5254" t="str">
        <f t="shared" si="411"/>
        <v>2023</v>
      </c>
      <c r="N5254">
        <f t="shared" si="412"/>
        <v>-13807.25</v>
      </c>
      <c r="O5254" t="str">
        <f t="shared" si="413"/>
        <v/>
      </c>
      <c r="P5254" t="str">
        <f t="shared" si="414"/>
        <v/>
      </c>
      <c r="Q5254" s="48" t="str">
        <f>IF(O5254="","",
   IF(OR(O5254&lt;EDA_Outlier_Analysis!$C$10, O5254&gt;EDA_Outlier_Analysis!$C$11),
      "Outlier",
      "Normal"))</f>
        <v/>
      </c>
      <c r="R5254" t="str">
        <f>IF(P5254="","",
   IF(OR(P5254 &lt; EDA_Outlier_Analysis!$F$7, P5254 &gt; EDA_Outlier_Analysis!$F$8),
      "Outlier",
      "Normal"))</f>
        <v/>
      </c>
      <c r="S5254" t="str">
        <f>IF(N5254="","",
   IF(OR(N5254 &lt;EDA_Outlier_Analysis!$I$10, N5254 &gt; EDA_Outlier_Analysis!$I$11),
      "Outlier",
      "Normal"))</f>
        <v>Normal</v>
      </c>
    </row>
    <row r="5255" spans="1:19">
      <c r="A5255" t="s">
        <v>11479</v>
      </c>
      <c r="B5255" s="4">
        <v>45184</v>
      </c>
      <c r="C5255" s="2">
        <v>135952.57</v>
      </c>
      <c r="D5255" t="s">
        <v>849</v>
      </c>
      <c r="E5255" t="s">
        <v>853</v>
      </c>
      <c r="F5255" t="s">
        <v>11</v>
      </c>
      <c r="G5255" t="s">
        <v>24</v>
      </c>
      <c r="H5255" t="s">
        <v>39</v>
      </c>
      <c r="J5255" t="s">
        <v>11480</v>
      </c>
      <c r="K5255" t="str">
        <f>IF(COUNTIF(Customers!A:A, H5255)&gt;0, "Valid", "Invalid")</f>
        <v>Valid</v>
      </c>
      <c r="L5255" t="str">
        <f t="shared" si="410"/>
        <v>9</v>
      </c>
      <c r="M5255" t="str">
        <f t="shared" si="411"/>
        <v>2023</v>
      </c>
      <c r="N5255">
        <f t="shared" si="412"/>
        <v>135952.57</v>
      </c>
      <c r="O5255">
        <f t="shared" si="413"/>
        <v>135952.57</v>
      </c>
      <c r="P5255" t="str">
        <f t="shared" si="414"/>
        <v/>
      </c>
      <c r="Q5255" s="48" t="str">
        <f>IF(O5255="","",
   IF(OR(O5255&lt;EDA_Outlier_Analysis!$C$10, O5255&gt;EDA_Outlier_Analysis!$C$11),
      "Outlier",
      "Normal"))</f>
        <v>Normal</v>
      </c>
      <c r="R5255" t="str">
        <f>IF(P5255="","",
   IF(OR(P5255 &lt; EDA_Outlier_Analysis!$F$7, P5255 &gt; EDA_Outlier_Analysis!$F$8),
      "Outlier",
      "Normal"))</f>
        <v/>
      </c>
      <c r="S5255" t="str">
        <f>IF(N5255="","",
   IF(OR(N5255 &lt;EDA_Outlier_Analysis!$I$10, N5255 &gt; EDA_Outlier_Analysis!$I$11),
      "Outlier",
      "Normal"))</f>
        <v>Normal</v>
      </c>
    </row>
    <row r="5256" spans="1:19">
      <c r="A5256" t="s">
        <v>11481</v>
      </c>
      <c r="B5256" s="4">
        <v>45083</v>
      </c>
      <c r="C5256" s="2">
        <v>125959.09</v>
      </c>
      <c r="D5256" t="s">
        <v>849</v>
      </c>
      <c r="E5256" t="s">
        <v>853</v>
      </c>
      <c r="F5256" t="s">
        <v>9</v>
      </c>
      <c r="G5256" t="s">
        <v>24</v>
      </c>
      <c r="H5256" t="s">
        <v>183</v>
      </c>
      <c r="J5256" t="s">
        <v>11482</v>
      </c>
      <c r="K5256" t="str">
        <f>IF(COUNTIF(Customers!A:A, H5256)&gt;0, "Valid", "Invalid")</f>
        <v>Valid</v>
      </c>
      <c r="L5256" t="str">
        <f t="shared" si="410"/>
        <v>6</v>
      </c>
      <c r="M5256" t="str">
        <f t="shared" si="411"/>
        <v>2023</v>
      </c>
      <c r="N5256">
        <f t="shared" si="412"/>
        <v>125959.09</v>
      </c>
      <c r="O5256">
        <f t="shared" si="413"/>
        <v>125959.09</v>
      </c>
      <c r="P5256" t="str">
        <f t="shared" si="414"/>
        <v/>
      </c>
      <c r="Q5256" s="48" t="str">
        <f>IF(O5256="","",
   IF(OR(O5256&lt;EDA_Outlier_Analysis!$C$10, O5256&gt;EDA_Outlier_Analysis!$C$11),
      "Outlier",
      "Normal"))</f>
        <v>Normal</v>
      </c>
      <c r="R5256" t="str">
        <f>IF(P5256="","",
   IF(OR(P5256 &lt; EDA_Outlier_Analysis!$F$7, P5256 &gt; EDA_Outlier_Analysis!$F$8),
      "Outlier",
      "Normal"))</f>
        <v/>
      </c>
      <c r="S5256" t="str">
        <f>IF(N5256="","",
   IF(OR(N5256 &lt;EDA_Outlier_Analysis!$I$10, N5256 &gt; EDA_Outlier_Analysis!$I$11),
      "Outlier",
      "Normal"))</f>
        <v>Normal</v>
      </c>
    </row>
    <row r="5257" spans="1:19">
      <c r="A5257" t="s">
        <v>11483</v>
      </c>
      <c r="B5257" s="4">
        <v>44760</v>
      </c>
      <c r="C5257" s="2">
        <v>-51441.52</v>
      </c>
      <c r="D5257" t="s">
        <v>840</v>
      </c>
      <c r="E5257" t="s">
        <v>841</v>
      </c>
      <c r="F5257" t="s">
        <v>11</v>
      </c>
      <c r="G5257" t="s">
        <v>31</v>
      </c>
      <c r="I5257" t="s">
        <v>1210</v>
      </c>
      <c r="J5257" t="s">
        <v>11484</v>
      </c>
      <c r="K5257" t="str">
        <f>IF(COUNTIF(Customers!A:A, H5257)&gt;0, "Valid", "Invalid")</f>
        <v>Invalid</v>
      </c>
      <c r="L5257" t="str">
        <f t="shared" si="410"/>
        <v>7</v>
      </c>
      <c r="M5257" t="str">
        <f t="shared" si="411"/>
        <v>2022</v>
      </c>
      <c r="N5257">
        <f t="shared" si="412"/>
        <v>-51441.52</v>
      </c>
      <c r="O5257" t="str">
        <f t="shared" si="413"/>
        <v/>
      </c>
      <c r="P5257">
        <f t="shared" si="414"/>
        <v>51441.52</v>
      </c>
      <c r="Q5257" s="48" t="str">
        <f>IF(O5257="","",
   IF(OR(O5257&lt;EDA_Outlier_Analysis!$C$10, O5257&gt;EDA_Outlier_Analysis!$C$11),
      "Outlier",
      "Normal"))</f>
        <v/>
      </c>
      <c r="R5257" t="str">
        <f>IF(P5257="","",
   IF(OR(P5257 &lt; EDA_Outlier_Analysis!$F$7, P5257 &gt; EDA_Outlier_Analysis!$F$8),
      "Outlier",
      "Normal"))</f>
        <v>Normal</v>
      </c>
      <c r="S5257" t="str">
        <f>IF(N5257="","",
   IF(OR(N5257 &lt;EDA_Outlier_Analysis!$I$10, N5257 &gt; EDA_Outlier_Analysis!$I$11),
      "Outlier",
      "Normal"))</f>
        <v>Normal</v>
      </c>
    </row>
    <row r="5258" spans="1:19">
      <c r="A5258" t="s">
        <v>11485</v>
      </c>
      <c r="B5258" s="4">
        <v>44680</v>
      </c>
      <c r="C5258" s="2">
        <v>145442.93</v>
      </c>
      <c r="D5258" t="s">
        <v>849</v>
      </c>
      <c r="E5258" t="s">
        <v>853</v>
      </c>
      <c r="F5258" t="s">
        <v>9</v>
      </c>
      <c r="G5258" t="s">
        <v>31</v>
      </c>
      <c r="H5258" t="s">
        <v>277</v>
      </c>
      <c r="J5258" t="s">
        <v>11486</v>
      </c>
      <c r="K5258" t="str">
        <f>IF(COUNTIF(Customers!A:A, H5258)&gt;0, "Valid", "Invalid")</f>
        <v>Valid</v>
      </c>
      <c r="L5258" t="str">
        <f t="shared" si="410"/>
        <v>4</v>
      </c>
      <c r="M5258" t="str">
        <f t="shared" si="411"/>
        <v>2022</v>
      </c>
      <c r="N5258">
        <f t="shared" si="412"/>
        <v>145442.93</v>
      </c>
      <c r="O5258">
        <f t="shared" si="413"/>
        <v>145442.93</v>
      </c>
      <c r="P5258" t="str">
        <f t="shared" si="414"/>
        <v/>
      </c>
      <c r="Q5258" s="48" t="str">
        <f>IF(O5258="","",
   IF(OR(O5258&lt;EDA_Outlier_Analysis!$C$10, O5258&gt;EDA_Outlier_Analysis!$C$11),
      "Outlier",
      "Normal"))</f>
        <v>Normal</v>
      </c>
      <c r="R5258" t="str">
        <f>IF(P5258="","",
   IF(OR(P5258 &lt; EDA_Outlier_Analysis!$F$7, P5258 &gt; EDA_Outlier_Analysis!$F$8),
      "Outlier",
      "Normal"))</f>
        <v/>
      </c>
      <c r="S5258" t="str">
        <f>IF(N5258="","",
   IF(OR(N5258 &lt;EDA_Outlier_Analysis!$I$10, N5258 &gt; EDA_Outlier_Analysis!$I$11),
      "Outlier",
      "Normal"))</f>
        <v>Normal</v>
      </c>
    </row>
    <row r="5259" spans="1:19">
      <c r="A5259" t="s">
        <v>11487</v>
      </c>
      <c r="B5259" s="4">
        <v>44663</v>
      </c>
      <c r="C5259" s="2">
        <v>17826.439999999999</v>
      </c>
      <c r="D5259" t="s">
        <v>971</v>
      </c>
      <c r="E5259" t="s">
        <v>971</v>
      </c>
      <c r="F5259" t="s">
        <v>11</v>
      </c>
      <c r="G5259" t="s">
        <v>34</v>
      </c>
      <c r="J5259" t="s">
        <v>11488</v>
      </c>
      <c r="K5259" t="str">
        <f>IF(COUNTIF(Customers!A:A, H5259)&gt;0, "Valid", "Invalid")</f>
        <v>Invalid</v>
      </c>
      <c r="L5259" t="str">
        <f t="shared" si="410"/>
        <v>4</v>
      </c>
      <c r="M5259" t="str">
        <f t="shared" si="411"/>
        <v>2022</v>
      </c>
      <c r="N5259">
        <f t="shared" si="412"/>
        <v>-17826.439999999999</v>
      </c>
      <c r="O5259" t="str">
        <f t="shared" si="413"/>
        <v/>
      </c>
      <c r="P5259" t="str">
        <f t="shared" si="414"/>
        <v/>
      </c>
      <c r="Q5259" s="48" t="str">
        <f>IF(O5259="","",
   IF(OR(O5259&lt;EDA_Outlier_Analysis!$C$10, O5259&gt;EDA_Outlier_Analysis!$C$11),
      "Outlier",
      "Normal"))</f>
        <v/>
      </c>
      <c r="R5259" t="str">
        <f>IF(P5259="","",
   IF(OR(P5259 &lt; EDA_Outlier_Analysis!$F$7, P5259 &gt; EDA_Outlier_Analysis!$F$8),
      "Outlier",
      "Normal"))</f>
        <v/>
      </c>
      <c r="S5259" t="str">
        <f>IF(N5259="","",
   IF(OR(N5259 &lt;EDA_Outlier_Analysis!$I$10, N5259 &gt; EDA_Outlier_Analysis!$I$11),
      "Outlier",
      "Normal"))</f>
        <v>Normal</v>
      </c>
    </row>
    <row r="5260" spans="1:19">
      <c r="A5260" t="s">
        <v>11489</v>
      </c>
      <c r="B5260" s="4">
        <v>45085</v>
      </c>
      <c r="C5260" s="2">
        <v>139485.94</v>
      </c>
      <c r="D5260" t="s">
        <v>849</v>
      </c>
      <c r="E5260" t="s">
        <v>853</v>
      </c>
      <c r="F5260" t="s">
        <v>10</v>
      </c>
      <c r="G5260" t="s">
        <v>20</v>
      </c>
      <c r="H5260" t="s">
        <v>585</v>
      </c>
      <c r="J5260" t="s">
        <v>11490</v>
      </c>
      <c r="K5260" t="str">
        <f>IF(COUNTIF(Customers!A:A, H5260)&gt;0, "Valid", "Invalid")</f>
        <v>Valid</v>
      </c>
      <c r="L5260" t="str">
        <f t="shared" si="410"/>
        <v>6</v>
      </c>
      <c r="M5260" t="str">
        <f t="shared" si="411"/>
        <v>2023</v>
      </c>
      <c r="N5260">
        <f t="shared" si="412"/>
        <v>139485.94</v>
      </c>
      <c r="O5260">
        <f t="shared" si="413"/>
        <v>139485.94</v>
      </c>
      <c r="P5260" t="str">
        <f t="shared" si="414"/>
        <v/>
      </c>
      <c r="Q5260" s="48" t="str">
        <f>IF(O5260="","",
   IF(OR(O5260&lt;EDA_Outlier_Analysis!$C$10, O5260&gt;EDA_Outlier_Analysis!$C$11),
      "Outlier",
      "Normal"))</f>
        <v>Normal</v>
      </c>
      <c r="R5260" t="str">
        <f>IF(P5260="","",
   IF(OR(P5260 &lt; EDA_Outlier_Analysis!$F$7, P5260 &gt; EDA_Outlier_Analysis!$F$8),
      "Outlier",
      "Normal"))</f>
        <v/>
      </c>
      <c r="S5260" t="str">
        <f>IF(N5260="","",
   IF(OR(N5260 &lt;EDA_Outlier_Analysis!$I$10, N5260 &gt; EDA_Outlier_Analysis!$I$11),
      "Outlier",
      "Normal"))</f>
        <v>Normal</v>
      </c>
    </row>
    <row r="5261" spans="1:19">
      <c r="A5261" t="s">
        <v>11491</v>
      </c>
      <c r="B5261" s="4">
        <v>44689</v>
      </c>
      <c r="C5261" s="2">
        <v>194849.47</v>
      </c>
      <c r="D5261" t="s">
        <v>849</v>
      </c>
      <c r="E5261" t="s">
        <v>850</v>
      </c>
      <c r="F5261" t="s">
        <v>9</v>
      </c>
      <c r="G5261" t="s">
        <v>20</v>
      </c>
      <c r="H5261" t="s">
        <v>577</v>
      </c>
      <c r="J5261" t="s">
        <v>11492</v>
      </c>
      <c r="K5261" t="str">
        <f>IF(COUNTIF(Customers!A:A, H5261)&gt;0, "Valid", "Invalid")</f>
        <v>Valid</v>
      </c>
      <c r="L5261" t="str">
        <f t="shared" si="410"/>
        <v>5</v>
      </c>
      <c r="M5261" t="str">
        <f t="shared" si="411"/>
        <v>2022</v>
      </c>
      <c r="N5261">
        <f t="shared" si="412"/>
        <v>194849.47</v>
      </c>
      <c r="O5261">
        <f t="shared" si="413"/>
        <v>194849.47</v>
      </c>
      <c r="P5261" t="str">
        <f t="shared" si="414"/>
        <v/>
      </c>
      <c r="Q5261" s="48" t="str">
        <f>IF(O5261="","",
   IF(OR(O5261&lt;EDA_Outlier_Analysis!$C$10, O5261&gt;EDA_Outlier_Analysis!$C$11),
      "Outlier",
      "Normal"))</f>
        <v>Normal</v>
      </c>
      <c r="R5261" t="str">
        <f>IF(P5261="","",
   IF(OR(P5261 &lt; EDA_Outlier_Analysis!$F$7, P5261 &gt; EDA_Outlier_Analysis!$F$8),
      "Outlier",
      "Normal"))</f>
        <v/>
      </c>
      <c r="S5261" t="str">
        <f>IF(N5261="","",
   IF(OR(N5261 &lt;EDA_Outlier_Analysis!$I$10, N5261 &gt; EDA_Outlier_Analysis!$I$11),
      "Outlier",
      "Normal"))</f>
        <v>Normal</v>
      </c>
    </row>
    <row r="5262" spans="1:19">
      <c r="A5262" t="s">
        <v>11493</v>
      </c>
      <c r="B5262" s="4">
        <v>44569</v>
      </c>
      <c r="C5262" s="2">
        <v>20266.080000000002</v>
      </c>
      <c r="D5262" t="s">
        <v>873</v>
      </c>
      <c r="E5262" t="s">
        <v>873</v>
      </c>
      <c r="F5262" t="s">
        <v>9</v>
      </c>
      <c r="G5262" t="s">
        <v>31</v>
      </c>
      <c r="J5262" t="s">
        <v>11494</v>
      </c>
      <c r="K5262" t="str">
        <f>IF(COUNTIF(Customers!A:A, H5262)&gt;0, "Valid", "Invalid")</f>
        <v>Invalid</v>
      </c>
      <c r="L5262" t="str">
        <f t="shared" si="410"/>
        <v>1</v>
      </c>
      <c r="M5262" t="str">
        <f t="shared" si="411"/>
        <v>2022</v>
      </c>
      <c r="N5262">
        <f t="shared" si="412"/>
        <v>-20266.080000000002</v>
      </c>
      <c r="O5262" t="str">
        <f t="shared" si="413"/>
        <v/>
      </c>
      <c r="P5262" t="str">
        <f t="shared" si="414"/>
        <v/>
      </c>
      <c r="Q5262" s="48" t="str">
        <f>IF(O5262="","",
   IF(OR(O5262&lt;EDA_Outlier_Analysis!$C$10, O5262&gt;EDA_Outlier_Analysis!$C$11),
      "Outlier",
      "Normal"))</f>
        <v/>
      </c>
      <c r="R5262" t="str">
        <f>IF(P5262="","",
   IF(OR(P5262 &lt; EDA_Outlier_Analysis!$F$7, P5262 &gt; EDA_Outlier_Analysis!$F$8),
      "Outlier",
      "Normal"))</f>
        <v/>
      </c>
      <c r="S5262" t="str">
        <f>IF(N5262="","",
   IF(OR(N5262 &lt;EDA_Outlier_Analysis!$I$10, N5262 &gt; EDA_Outlier_Analysis!$I$11),
      "Outlier",
      "Normal"))</f>
        <v>Normal</v>
      </c>
    </row>
    <row r="5263" spans="1:19">
      <c r="A5263" t="s">
        <v>11495</v>
      </c>
      <c r="B5263" s="4">
        <v>44645</v>
      </c>
      <c r="C5263" s="2">
        <v>90126.1</v>
      </c>
      <c r="D5263" t="s">
        <v>849</v>
      </c>
      <c r="E5263" t="s">
        <v>850</v>
      </c>
      <c r="F5263" t="s">
        <v>9</v>
      </c>
      <c r="G5263" t="s">
        <v>34</v>
      </c>
      <c r="H5263" t="s">
        <v>301</v>
      </c>
      <c r="J5263" t="s">
        <v>11496</v>
      </c>
      <c r="K5263" t="str">
        <f>IF(COUNTIF(Customers!A:A, H5263)&gt;0, "Valid", "Invalid")</f>
        <v>Valid</v>
      </c>
      <c r="L5263" t="str">
        <f t="shared" si="410"/>
        <v>3</v>
      </c>
      <c r="M5263" t="str">
        <f t="shared" si="411"/>
        <v>2022</v>
      </c>
      <c r="N5263">
        <f t="shared" si="412"/>
        <v>90126.1</v>
      </c>
      <c r="O5263">
        <f t="shared" si="413"/>
        <v>90126.1</v>
      </c>
      <c r="P5263" t="str">
        <f t="shared" si="414"/>
        <v/>
      </c>
      <c r="Q5263" s="48" t="str">
        <f>IF(O5263="","",
   IF(OR(O5263&lt;EDA_Outlier_Analysis!$C$10, O5263&gt;EDA_Outlier_Analysis!$C$11),
      "Outlier",
      "Normal"))</f>
        <v>Normal</v>
      </c>
      <c r="R5263" t="str">
        <f>IF(P5263="","",
   IF(OR(P5263 &lt; EDA_Outlier_Analysis!$F$7, P5263 &gt; EDA_Outlier_Analysis!$F$8),
      "Outlier",
      "Normal"))</f>
        <v/>
      </c>
      <c r="S5263" t="str">
        <f>IF(N5263="","",
   IF(OR(N5263 &lt;EDA_Outlier_Analysis!$I$10, N5263 &gt; EDA_Outlier_Analysis!$I$11),
      "Outlier",
      "Normal"))</f>
        <v>Normal</v>
      </c>
    </row>
    <row r="5264" spans="1:19">
      <c r="A5264" t="s">
        <v>11497</v>
      </c>
      <c r="B5264" s="4">
        <v>44930</v>
      </c>
      <c r="C5264" s="2">
        <v>-31032.53</v>
      </c>
      <c r="D5264" t="s">
        <v>840</v>
      </c>
      <c r="E5264" t="s">
        <v>905</v>
      </c>
      <c r="F5264" t="s">
        <v>10</v>
      </c>
      <c r="G5264" t="s">
        <v>34</v>
      </c>
      <c r="I5264" t="s">
        <v>1174</v>
      </c>
      <c r="J5264" t="s">
        <v>11498</v>
      </c>
      <c r="K5264" t="str">
        <f>IF(COUNTIF(Customers!A:A, H5264)&gt;0, "Valid", "Invalid")</f>
        <v>Invalid</v>
      </c>
      <c r="L5264" t="str">
        <f t="shared" si="410"/>
        <v>1</v>
      </c>
      <c r="M5264" t="str">
        <f t="shared" si="411"/>
        <v>2023</v>
      </c>
      <c r="N5264">
        <f t="shared" si="412"/>
        <v>-31032.53</v>
      </c>
      <c r="O5264" t="str">
        <f t="shared" si="413"/>
        <v/>
      </c>
      <c r="P5264">
        <f t="shared" si="414"/>
        <v>31032.53</v>
      </c>
      <c r="Q5264" s="48" t="str">
        <f>IF(O5264="","",
   IF(OR(O5264&lt;EDA_Outlier_Analysis!$C$10, O5264&gt;EDA_Outlier_Analysis!$C$11),
      "Outlier",
      "Normal"))</f>
        <v/>
      </c>
      <c r="R5264" t="str">
        <f>IF(P5264="","",
   IF(OR(P5264 &lt; EDA_Outlier_Analysis!$F$7, P5264 &gt; EDA_Outlier_Analysis!$F$8),
      "Outlier",
      "Normal"))</f>
        <v>Normal</v>
      </c>
      <c r="S5264" t="str">
        <f>IF(N5264="","",
   IF(OR(N5264 &lt;EDA_Outlier_Analysis!$I$10, N5264 &gt; EDA_Outlier_Analysis!$I$11),
      "Outlier",
      "Normal"))</f>
        <v>Normal</v>
      </c>
    </row>
    <row r="5265" spans="1:19">
      <c r="A5265" t="s">
        <v>11499</v>
      </c>
      <c r="B5265" s="4">
        <v>45269</v>
      </c>
      <c r="C5265" s="2">
        <v>-10912.4</v>
      </c>
      <c r="D5265" t="s">
        <v>840</v>
      </c>
      <c r="E5265" t="s">
        <v>878</v>
      </c>
      <c r="F5265" t="s">
        <v>10</v>
      </c>
      <c r="G5265" t="s">
        <v>20</v>
      </c>
      <c r="I5265" t="s">
        <v>1317</v>
      </c>
      <c r="J5265" t="s">
        <v>11500</v>
      </c>
      <c r="K5265" t="str">
        <f>IF(COUNTIF(Customers!A:A, H5265)&gt;0, "Valid", "Invalid")</f>
        <v>Invalid</v>
      </c>
      <c r="L5265" t="str">
        <f t="shared" si="410"/>
        <v>12</v>
      </c>
      <c r="M5265" t="str">
        <f t="shared" si="411"/>
        <v>2023</v>
      </c>
      <c r="N5265">
        <f t="shared" si="412"/>
        <v>-10912.4</v>
      </c>
      <c r="O5265" t="str">
        <f t="shared" si="413"/>
        <v/>
      </c>
      <c r="P5265">
        <f t="shared" si="414"/>
        <v>10912.4</v>
      </c>
      <c r="Q5265" s="48" t="str">
        <f>IF(O5265="","",
   IF(OR(O5265&lt;EDA_Outlier_Analysis!$C$10, O5265&gt;EDA_Outlier_Analysis!$C$11),
      "Outlier",
      "Normal"))</f>
        <v/>
      </c>
      <c r="R5265" t="str">
        <f>IF(P5265="","",
   IF(OR(P5265 &lt; EDA_Outlier_Analysis!$F$7, P5265 &gt; EDA_Outlier_Analysis!$F$8),
      "Outlier",
      "Normal"))</f>
        <v>Outlier</v>
      </c>
      <c r="S5265" t="str">
        <f>IF(N5265="","",
   IF(OR(N5265 &lt;EDA_Outlier_Analysis!$I$10, N5265 &gt; EDA_Outlier_Analysis!$I$11),
      "Outlier",
      "Normal"))</f>
        <v>Normal</v>
      </c>
    </row>
    <row r="5266" spans="1:19">
      <c r="A5266" t="s">
        <v>11501</v>
      </c>
      <c r="B5266" s="4">
        <v>44799</v>
      </c>
      <c r="C5266" s="2">
        <v>-28880.86</v>
      </c>
      <c r="D5266" t="s">
        <v>840</v>
      </c>
      <c r="E5266" t="s">
        <v>845</v>
      </c>
      <c r="F5266" t="s">
        <v>10</v>
      </c>
      <c r="G5266" t="s">
        <v>20</v>
      </c>
      <c r="I5266" t="s">
        <v>990</v>
      </c>
      <c r="J5266" t="s">
        <v>11502</v>
      </c>
      <c r="K5266" t="str">
        <f>IF(COUNTIF(Customers!A:A, H5266)&gt;0, "Valid", "Invalid")</f>
        <v>Invalid</v>
      </c>
      <c r="L5266" t="str">
        <f t="shared" si="410"/>
        <v>8</v>
      </c>
      <c r="M5266" t="str">
        <f t="shared" si="411"/>
        <v>2022</v>
      </c>
      <c r="N5266">
        <f t="shared" si="412"/>
        <v>-28880.86</v>
      </c>
      <c r="O5266" t="str">
        <f t="shared" si="413"/>
        <v/>
      </c>
      <c r="P5266">
        <f t="shared" si="414"/>
        <v>28880.86</v>
      </c>
      <c r="Q5266" s="48" t="str">
        <f>IF(O5266="","",
   IF(OR(O5266&lt;EDA_Outlier_Analysis!$C$10, O5266&gt;EDA_Outlier_Analysis!$C$11),
      "Outlier",
      "Normal"))</f>
        <v/>
      </c>
      <c r="R5266" t="str">
        <f>IF(P5266="","",
   IF(OR(P5266 &lt; EDA_Outlier_Analysis!$F$7, P5266 &gt; EDA_Outlier_Analysis!$F$8),
      "Outlier",
      "Normal"))</f>
        <v>Normal</v>
      </c>
      <c r="S5266" t="str">
        <f>IF(N5266="","",
   IF(OR(N5266 &lt;EDA_Outlier_Analysis!$I$10, N5266 &gt; EDA_Outlier_Analysis!$I$11),
      "Outlier",
      "Normal"))</f>
        <v>Normal</v>
      </c>
    </row>
    <row r="5267" spans="1:19">
      <c r="A5267" t="s">
        <v>11503</v>
      </c>
      <c r="B5267" s="4">
        <v>44967</v>
      </c>
      <c r="C5267" s="2">
        <v>215517.26</v>
      </c>
      <c r="D5267" t="s">
        <v>849</v>
      </c>
      <c r="E5267" t="s">
        <v>850</v>
      </c>
      <c r="F5267" t="s">
        <v>9</v>
      </c>
      <c r="G5267" t="s">
        <v>24</v>
      </c>
      <c r="H5267" t="s">
        <v>259</v>
      </c>
      <c r="J5267" t="s">
        <v>11504</v>
      </c>
      <c r="K5267" t="str">
        <f>IF(COUNTIF(Customers!A:A, H5267)&gt;0, "Valid", "Invalid")</f>
        <v>Valid</v>
      </c>
      <c r="L5267" t="str">
        <f t="shared" si="410"/>
        <v>2</v>
      </c>
      <c r="M5267" t="str">
        <f t="shared" si="411"/>
        <v>2023</v>
      </c>
      <c r="N5267">
        <f t="shared" si="412"/>
        <v>215517.26</v>
      </c>
      <c r="O5267">
        <f t="shared" si="413"/>
        <v>215517.26</v>
      </c>
      <c r="P5267" t="str">
        <f t="shared" si="414"/>
        <v/>
      </c>
      <c r="Q5267" s="48" t="str">
        <f>IF(O5267="","",
   IF(OR(O5267&lt;EDA_Outlier_Analysis!$C$10, O5267&gt;EDA_Outlier_Analysis!$C$11),
      "Outlier",
      "Normal"))</f>
        <v>Normal</v>
      </c>
      <c r="R5267" t="str">
        <f>IF(P5267="","",
   IF(OR(P5267 &lt; EDA_Outlier_Analysis!$F$7, P5267 &gt; EDA_Outlier_Analysis!$F$8),
      "Outlier",
      "Normal"))</f>
        <v/>
      </c>
      <c r="S5267" t="str">
        <f>IF(N5267="","",
   IF(OR(N5267 &lt;EDA_Outlier_Analysis!$I$10, N5267 &gt; EDA_Outlier_Analysis!$I$11),
      "Outlier",
      "Normal"))</f>
        <v>Normal</v>
      </c>
    </row>
    <row r="5268" spans="1:19">
      <c r="A5268" t="s">
        <v>11505</v>
      </c>
      <c r="B5268" s="4">
        <v>44896</v>
      </c>
      <c r="C5268" s="2">
        <v>166683.04</v>
      </c>
      <c r="D5268" t="s">
        <v>849</v>
      </c>
      <c r="E5268" t="s">
        <v>853</v>
      </c>
      <c r="F5268" t="s">
        <v>11</v>
      </c>
      <c r="G5268" t="s">
        <v>24</v>
      </c>
      <c r="H5268" t="s">
        <v>401</v>
      </c>
      <c r="J5268" t="s">
        <v>11506</v>
      </c>
      <c r="K5268" t="str">
        <f>IF(COUNTIF(Customers!A:A, H5268)&gt;0, "Valid", "Invalid")</f>
        <v>Valid</v>
      </c>
      <c r="L5268" t="str">
        <f t="shared" si="410"/>
        <v>12</v>
      </c>
      <c r="M5268" t="str">
        <f t="shared" si="411"/>
        <v>2022</v>
      </c>
      <c r="N5268">
        <f t="shared" si="412"/>
        <v>166683.04</v>
      </c>
      <c r="O5268">
        <f t="shared" si="413"/>
        <v>166683.04</v>
      </c>
      <c r="P5268" t="str">
        <f t="shared" si="414"/>
        <v/>
      </c>
      <c r="Q5268" s="48" t="str">
        <f>IF(O5268="","",
   IF(OR(O5268&lt;EDA_Outlier_Analysis!$C$10, O5268&gt;EDA_Outlier_Analysis!$C$11),
      "Outlier",
      "Normal"))</f>
        <v>Normal</v>
      </c>
      <c r="R5268" t="str">
        <f>IF(P5268="","",
   IF(OR(P5268 &lt; EDA_Outlier_Analysis!$F$7, P5268 &gt; EDA_Outlier_Analysis!$F$8),
      "Outlier",
      "Normal"))</f>
        <v/>
      </c>
      <c r="S5268" t="str">
        <f>IF(N5268="","",
   IF(OR(N5268 &lt;EDA_Outlier_Analysis!$I$10, N5268 &gt; EDA_Outlier_Analysis!$I$11),
      "Outlier",
      "Normal"))</f>
        <v>Normal</v>
      </c>
    </row>
    <row r="5269" spans="1:19">
      <c r="A5269" t="s">
        <v>11507</v>
      </c>
      <c r="B5269" s="4">
        <v>44614</v>
      </c>
      <c r="C5269" s="2">
        <v>-26635.72</v>
      </c>
      <c r="D5269" t="s">
        <v>840</v>
      </c>
      <c r="E5269" t="s">
        <v>845</v>
      </c>
      <c r="F5269" t="s">
        <v>11</v>
      </c>
      <c r="G5269" t="s">
        <v>24</v>
      </c>
      <c r="I5269" t="s">
        <v>2053</v>
      </c>
      <c r="J5269" t="s">
        <v>11508</v>
      </c>
      <c r="K5269" t="str">
        <f>IF(COUNTIF(Customers!A:A, H5269)&gt;0, "Valid", "Invalid")</f>
        <v>Invalid</v>
      </c>
      <c r="L5269" t="str">
        <f t="shared" si="410"/>
        <v>2</v>
      </c>
      <c r="M5269" t="str">
        <f t="shared" si="411"/>
        <v>2022</v>
      </c>
      <c r="N5269">
        <f t="shared" si="412"/>
        <v>-26635.72</v>
      </c>
      <c r="O5269" t="str">
        <f t="shared" si="413"/>
        <v/>
      </c>
      <c r="P5269">
        <f t="shared" si="414"/>
        <v>26635.72</v>
      </c>
      <c r="Q5269" s="48" t="str">
        <f>IF(O5269="","",
   IF(OR(O5269&lt;EDA_Outlier_Analysis!$C$10, O5269&gt;EDA_Outlier_Analysis!$C$11),
      "Outlier",
      "Normal"))</f>
        <v/>
      </c>
      <c r="R5269" t="str">
        <f>IF(P5269="","",
   IF(OR(P5269 &lt; EDA_Outlier_Analysis!$F$7, P5269 &gt; EDA_Outlier_Analysis!$F$8),
      "Outlier",
      "Normal"))</f>
        <v>Outlier</v>
      </c>
      <c r="S5269" t="str">
        <f>IF(N5269="","",
   IF(OR(N5269 &lt;EDA_Outlier_Analysis!$I$10, N5269 &gt; EDA_Outlier_Analysis!$I$11),
      "Outlier",
      "Normal"))</f>
        <v>Normal</v>
      </c>
    </row>
    <row r="5270" spans="1:19">
      <c r="A5270" t="s">
        <v>11509</v>
      </c>
      <c r="B5270" s="4">
        <v>45119</v>
      </c>
      <c r="C5270" s="2">
        <v>164842.34</v>
      </c>
      <c r="D5270" t="s">
        <v>849</v>
      </c>
      <c r="E5270" t="s">
        <v>853</v>
      </c>
      <c r="F5270" t="s">
        <v>9</v>
      </c>
      <c r="G5270" t="s">
        <v>24</v>
      </c>
      <c r="H5270" t="s">
        <v>755</v>
      </c>
      <c r="J5270" t="s">
        <v>11510</v>
      </c>
      <c r="K5270" t="str">
        <f>IF(COUNTIF(Customers!A:A, H5270)&gt;0, "Valid", "Invalid")</f>
        <v>Valid</v>
      </c>
      <c r="L5270" t="str">
        <f t="shared" si="410"/>
        <v>7</v>
      </c>
      <c r="M5270" t="str">
        <f t="shared" si="411"/>
        <v>2023</v>
      </c>
      <c r="N5270">
        <f t="shared" si="412"/>
        <v>164842.34</v>
      </c>
      <c r="O5270">
        <f t="shared" si="413"/>
        <v>164842.34</v>
      </c>
      <c r="P5270" t="str">
        <f t="shared" si="414"/>
        <v/>
      </c>
      <c r="Q5270" s="48" t="str">
        <f>IF(O5270="","",
   IF(OR(O5270&lt;EDA_Outlier_Analysis!$C$10, O5270&gt;EDA_Outlier_Analysis!$C$11),
      "Outlier",
      "Normal"))</f>
        <v>Normal</v>
      </c>
      <c r="R5270" t="str">
        <f>IF(P5270="","",
   IF(OR(P5270 &lt; EDA_Outlier_Analysis!$F$7, P5270 &gt; EDA_Outlier_Analysis!$F$8),
      "Outlier",
      "Normal"))</f>
        <v/>
      </c>
      <c r="S5270" t="str">
        <f>IF(N5270="","",
   IF(OR(N5270 &lt;EDA_Outlier_Analysis!$I$10, N5270 &gt; EDA_Outlier_Analysis!$I$11),
      "Outlier",
      "Normal"))</f>
        <v>Normal</v>
      </c>
    </row>
    <row r="5271" spans="1:19">
      <c r="A5271" t="s">
        <v>11511</v>
      </c>
      <c r="B5271" s="4">
        <v>44589</v>
      </c>
      <c r="C5271" s="2">
        <v>14706.92</v>
      </c>
      <c r="D5271" t="s">
        <v>1345</v>
      </c>
      <c r="E5271" t="s">
        <v>1345</v>
      </c>
      <c r="F5271" t="s">
        <v>11</v>
      </c>
      <c r="G5271" t="s">
        <v>20</v>
      </c>
      <c r="J5271" t="s">
        <v>11512</v>
      </c>
      <c r="K5271" t="str">
        <f>IF(COUNTIF(Customers!A:A, H5271)&gt;0, "Valid", "Invalid")</f>
        <v>Invalid</v>
      </c>
      <c r="L5271" t="str">
        <f t="shared" si="410"/>
        <v>1</v>
      </c>
      <c r="M5271" t="str">
        <f t="shared" si="411"/>
        <v>2022</v>
      </c>
      <c r="N5271">
        <f t="shared" si="412"/>
        <v>-14706.92</v>
      </c>
      <c r="O5271" t="str">
        <f t="shared" si="413"/>
        <v/>
      </c>
      <c r="P5271" t="str">
        <f t="shared" si="414"/>
        <v/>
      </c>
      <c r="Q5271" s="48" t="str">
        <f>IF(O5271="","",
   IF(OR(O5271&lt;EDA_Outlier_Analysis!$C$10, O5271&gt;EDA_Outlier_Analysis!$C$11),
      "Outlier",
      "Normal"))</f>
        <v/>
      </c>
      <c r="R5271" t="str">
        <f>IF(P5271="","",
   IF(OR(P5271 &lt; EDA_Outlier_Analysis!$F$7, P5271 &gt; EDA_Outlier_Analysis!$F$8),
      "Outlier",
      "Normal"))</f>
        <v/>
      </c>
      <c r="S5271" t="str">
        <f>IF(N5271="","",
   IF(OR(N5271 &lt;EDA_Outlier_Analysis!$I$10, N5271 &gt; EDA_Outlier_Analysis!$I$11),
      "Outlier",
      "Normal"))</f>
        <v>Normal</v>
      </c>
    </row>
    <row r="5272" spans="1:19">
      <c r="A5272" t="s">
        <v>11513</v>
      </c>
      <c r="B5272" s="4">
        <v>44997</v>
      </c>
      <c r="C5272" s="2">
        <v>194218.54</v>
      </c>
      <c r="D5272" t="s">
        <v>849</v>
      </c>
      <c r="E5272" t="s">
        <v>853</v>
      </c>
      <c r="F5272" t="s">
        <v>11</v>
      </c>
      <c r="G5272" t="s">
        <v>24</v>
      </c>
      <c r="H5272" t="s">
        <v>377</v>
      </c>
      <c r="J5272" t="s">
        <v>11514</v>
      </c>
      <c r="K5272" t="str">
        <f>IF(COUNTIF(Customers!A:A, H5272)&gt;0, "Valid", "Invalid")</f>
        <v>Valid</v>
      </c>
      <c r="L5272" t="str">
        <f t="shared" si="410"/>
        <v>3</v>
      </c>
      <c r="M5272" t="str">
        <f t="shared" si="411"/>
        <v>2023</v>
      </c>
      <c r="N5272">
        <f t="shared" si="412"/>
        <v>194218.54</v>
      </c>
      <c r="O5272">
        <f t="shared" si="413"/>
        <v>194218.54</v>
      </c>
      <c r="P5272" t="str">
        <f t="shared" si="414"/>
        <v/>
      </c>
      <c r="Q5272" s="48" t="str">
        <f>IF(O5272="","",
   IF(OR(O5272&lt;EDA_Outlier_Analysis!$C$10, O5272&gt;EDA_Outlier_Analysis!$C$11),
      "Outlier",
      "Normal"))</f>
        <v>Normal</v>
      </c>
      <c r="R5272" t="str">
        <f>IF(P5272="","",
   IF(OR(P5272 &lt; EDA_Outlier_Analysis!$F$7, P5272 &gt; EDA_Outlier_Analysis!$F$8),
      "Outlier",
      "Normal"))</f>
        <v/>
      </c>
      <c r="S5272" t="str">
        <f>IF(N5272="","",
   IF(OR(N5272 &lt;EDA_Outlier_Analysis!$I$10, N5272 &gt; EDA_Outlier_Analysis!$I$11),
      "Outlier",
      "Normal"))</f>
        <v>Normal</v>
      </c>
    </row>
    <row r="5273" spans="1:19">
      <c r="A5273" t="s">
        <v>11515</v>
      </c>
      <c r="B5273" s="4">
        <v>45136</v>
      </c>
      <c r="C5273" s="2">
        <v>-89566.86</v>
      </c>
      <c r="D5273" t="s">
        <v>840</v>
      </c>
      <c r="E5273" t="s">
        <v>845</v>
      </c>
      <c r="F5273" t="s">
        <v>9</v>
      </c>
      <c r="G5273" t="s">
        <v>34</v>
      </c>
      <c r="I5273" t="s">
        <v>1540</v>
      </c>
      <c r="J5273" t="s">
        <v>11516</v>
      </c>
      <c r="K5273" t="str">
        <f>IF(COUNTIF(Customers!A:A, H5273)&gt;0, "Valid", "Invalid")</f>
        <v>Invalid</v>
      </c>
      <c r="L5273" t="str">
        <f t="shared" si="410"/>
        <v>7</v>
      </c>
      <c r="M5273" t="str">
        <f t="shared" si="411"/>
        <v>2023</v>
      </c>
      <c r="N5273">
        <f t="shared" si="412"/>
        <v>-89566.86</v>
      </c>
      <c r="O5273" t="str">
        <f t="shared" si="413"/>
        <v/>
      </c>
      <c r="P5273">
        <f t="shared" si="414"/>
        <v>89566.86</v>
      </c>
      <c r="Q5273" s="48" t="str">
        <f>IF(O5273="","",
   IF(OR(O5273&lt;EDA_Outlier_Analysis!$C$10, O5273&gt;EDA_Outlier_Analysis!$C$11),
      "Outlier",
      "Normal"))</f>
        <v/>
      </c>
      <c r="R5273" t="str">
        <f>IF(P5273="","",
   IF(OR(P5273 &lt; EDA_Outlier_Analysis!$F$7, P5273 &gt; EDA_Outlier_Analysis!$F$8),
      "Outlier",
      "Normal"))</f>
        <v>Outlier</v>
      </c>
      <c r="S5273" t="str">
        <f>IF(N5273="","",
   IF(OR(N5273 &lt;EDA_Outlier_Analysis!$I$10, N5273 &gt; EDA_Outlier_Analysis!$I$11),
      "Outlier",
      "Normal"))</f>
        <v>Normal</v>
      </c>
    </row>
    <row r="5274" spans="1:19">
      <c r="A5274" t="s">
        <v>11517</v>
      </c>
      <c r="B5274" s="4">
        <v>45182</v>
      </c>
      <c r="C5274" s="2">
        <v>-25307.03</v>
      </c>
      <c r="D5274" t="s">
        <v>840</v>
      </c>
      <c r="E5274" t="s">
        <v>845</v>
      </c>
      <c r="F5274" t="s">
        <v>9</v>
      </c>
      <c r="G5274" t="s">
        <v>31</v>
      </c>
      <c r="I5274" t="s">
        <v>929</v>
      </c>
      <c r="J5274" t="s">
        <v>11518</v>
      </c>
      <c r="K5274" t="str">
        <f>IF(COUNTIF(Customers!A:A, H5274)&gt;0, "Valid", "Invalid")</f>
        <v>Invalid</v>
      </c>
      <c r="L5274" t="str">
        <f t="shared" si="410"/>
        <v>9</v>
      </c>
      <c r="M5274" t="str">
        <f t="shared" si="411"/>
        <v>2023</v>
      </c>
      <c r="N5274">
        <f t="shared" si="412"/>
        <v>-25307.03</v>
      </c>
      <c r="O5274" t="str">
        <f t="shared" si="413"/>
        <v/>
      </c>
      <c r="P5274">
        <f t="shared" si="414"/>
        <v>25307.03</v>
      </c>
      <c r="Q5274" s="48" t="str">
        <f>IF(O5274="","",
   IF(OR(O5274&lt;EDA_Outlier_Analysis!$C$10, O5274&gt;EDA_Outlier_Analysis!$C$11),
      "Outlier",
      "Normal"))</f>
        <v/>
      </c>
      <c r="R5274" t="str">
        <f>IF(P5274="","",
   IF(OR(P5274 &lt; EDA_Outlier_Analysis!$F$7, P5274 &gt; EDA_Outlier_Analysis!$F$8),
      "Outlier",
      "Normal"))</f>
        <v>Outlier</v>
      </c>
      <c r="S5274" t="str">
        <f>IF(N5274="","",
   IF(OR(N5274 &lt;EDA_Outlier_Analysis!$I$10, N5274 &gt; EDA_Outlier_Analysis!$I$11),
      "Outlier",
      "Normal"))</f>
        <v>Normal</v>
      </c>
    </row>
    <row r="5275" spans="1:19">
      <c r="A5275" t="s">
        <v>11519</v>
      </c>
      <c r="B5275" s="4">
        <v>44620</v>
      </c>
      <c r="C5275" s="2">
        <v>101597.84</v>
      </c>
      <c r="D5275" t="s">
        <v>849</v>
      </c>
      <c r="E5275" t="s">
        <v>850</v>
      </c>
      <c r="F5275" t="s">
        <v>9</v>
      </c>
      <c r="G5275" t="s">
        <v>31</v>
      </c>
      <c r="H5275" t="s">
        <v>523</v>
      </c>
      <c r="J5275" t="s">
        <v>11520</v>
      </c>
      <c r="K5275" t="str">
        <f>IF(COUNTIF(Customers!A:A, H5275)&gt;0, "Valid", "Invalid")</f>
        <v>Valid</v>
      </c>
      <c r="L5275" t="str">
        <f t="shared" si="410"/>
        <v>2</v>
      </c>
      <c r="M5275" t="str">
        <f t="shared" si="411"/>
        <v>2022</v>
      </c>
      <c r="N5275">
        <f t="shared" si="412"/>
        <v>101597.84</v>
      </c>
      <c r="O5275">
        <f t="shared" si="413"/>
        <v>101597.84</v>
      </c>
      <c r="P5275" t="str">
        <f t="shared" si="414"/>
        <v/>
      </c>
      <c r="Q5275" s="48" t="str">
        <f>IF(O5275="","",
   IF(OR(O5275&lt;EDA_Outlier_Analysis!$C$10, O5275&gt;EDA_Outlier_Analysis!$C$11),
      "Outlier",
      "Normal"))</f>
        <v>Normal</v>
      </c>
      <c r="R5275" t="str">
        <f>IF(P5275="","",
   IF(OR(P5275 &lt; EDA_Outlier_Analysis!$F$7, P5275 &gt; EDA_Outlier_Analysis!$F$8),
      "Outlier",
      "Normal"))</f>
        <v/>
      </c>
      <c r="S5275" t="str">
        <f>IF(N5275="","",
   IF(OR(N5275 &lt;EDA_Outlier_Analysis!$I$10, N5275 &gt; EDA_Outlier_Analysis!$I$11),
      "Outlier",
      "Normal"))</f>
        <v>Normal</v>
      </c>
    </row>
    <row r="5276" spans="1:19">
      <c r="A5276" t="s">
        <v>11521</v>
      </c>
      <c r="B5276" s="4">
        <v>45001</v>
      </c>
      <c r="C5276" s="2">
        <v>-45158.29</v>
      </c>
      <c r="D5276" t="s">
        <v>840</v>
      </c>
      <c r="E5276" t="s">
        <v>841</v>
      </c>
      <c r="F5276" t="s">
        <v>10</v>
      </c>
      <c r="G5276" t="s">
        <v>34</v>
      </c>
      <c r="I5276" t="s">
        <v>968</v>
      </c>
      <c r="J5276" t="s">
        <v>11522</v>
      </c>
      <c r="K5276" t="str">
        <f>IF(COUNTIF(Customers!A:A, H5276)&gt;0, "Valid", "Invalid")</f>
        <v>Invalid</v>
      </c>
      <c r="L5276" t="str">
        <f t="shared" si="410"/>
        <v>3</v>
      </c>
      <c r="M5276" t="str">
        <f t="shared" si="411"/>
        <v>2023</v>
      </c>
      <c r="N5276">
        <f t="shared" si="412"/>
        <v>-45158.29</v>
      </c>
      <c r="O5276" t="str">
        <f t="shared" si="413"/>
        <v/>
      </c>
      <c r="P5276">
        <f t="shared" si="414"/>
        <v>45158.29</v>
      </c>
      <c r="Q5276" s="48" t="str">
        <f>IF(O5276="","",
   IF(OR(O5276&lt;EDA_Outlier_Analysis!$C$10, O5276&gt;EDA_Outlier_Analysis!$C$11),
      "Outlier",
      "Normal"))</f>
        <v/>
      </c>
      <c r="R5276" t="str">
        <f>IF(P5276="","",
   IF(OR(P5276 &lt; EDA_Outlier_Analysis!$F$7, P5276 &gt; EDA_Outlier_Analysis!$F$8),
      "Outlier",
      "Normal"))</f>
        <v>Normal</v>
      </c>
      <c r="S5276" t="str">
        <f>IF(N5276="","",
   IF(OR(N5276 &lt;EDA_Outlier_Analysis!$I$10, N5276 &gt; EDA_Outlier_Analysis!$I$11),
      "Outlier",
      "Normal"))</f>
        <v>Normal</v>
      </c>
    </row>
    <row r="5277" spans="1:19">
      <c r="A5277" t="s">
        <v>11523</v>
      </c>
      <c r="B5277" s="4">
        <v>44911</v>
      </c>
      <c r="C5277" s="2">
        <v>-56634.68</v>
      </c>
      <c r="D5277" t="s">
        <v>840</v>
      </c>
      <c r="E5277" t="s">
        <v>845</v>
      </c>
      <c r="F5277" t="s">
        <v>11</v>
      </c>
      <c r="G5277" t="s">
        <v>34</v>
      </c>
      <c r="I5277" t="s">
        <v>2017</v>
      </c>
      <c r="J5277" t="s">
        <v>11524</v>
      </c>
      <c r="K5277" t="str">
        <f>IF(COUNTIF(Customers!A:A, H5277)&gt;0, "Valid", "Invalid")</f>
        <v>Invalid</v>
      </c>
      <c r="L5277" t="str">
        <f t="shared" si="410"/>
        <v>12</v>
      </c>
      <c r="M5277" t="str">
        <f t="shared" si="411"/>
        <v>2022</v>
      </c>
      <c r="N5277">
        <f t="shared" si="412"/>
        <v>-56634.68</v>
      </c>
      <c r="O5277" t="str">
        <f t="shared" si="413"/>
        <v/>
      </c>
      <c r="P5277">
        <f t="shared" si="414"/>
        <v>56634.68</v>
      </c>
      <c r="Q5277" s="48" t="str">
        <f>IF(O5277="","",
   IF(OR(O5277&lt;EDA_Outlier_Analysis!$C$10, O5277&gt;EDA_Outlier_Analysis!$C$11),
      "Outlier",
      "Normal"))</f>
        <v/>
      </c>
      <c r="R5277" t="str">
        <f>IF(P5277="","",
   IF(OR(P5277 &lt; EDA_Outlier_Analysis!$F$7, P5277 &gt; EDA_Outlier_Analysis!$F$8),
      "Outlier",
      "Normal"))</f>
        <v>Outlier</v>
      </c>
      <c r="S5277" t="str">
        <f>IF(N5277="","",
   IF(OR(N5277 &lt;EDA_Outlier_Analysis!$I$10, N5277 &gt; EDA_Outlier_Analysis!$I$11),
      "Outlier",
      "Normal"))</f>
        <v>Normal</v>
      </c>
    </row>
    <row r="5278" spans="1:19">
      <c r="A5278" t="s">
        <v>11525</v>
      </c>
      <c r="B5278" s="4">
        <v>44673</v>
      </c>
      <c r="C5278" s="2">
        <v>91056.2</v>
      </c>
      <c r="D5278" t="s">
        <v>849</v>
      </c>
      <c r="E5278" t="s">
        <v>853</v>
      </c>
      <c r="F5278" t="s">
        <v>11</v>
      </c>
      <c r="G5278" t="s">
        <v>24</v>
      </c>
      <c r="H5278" t="s">
        <v>127</v>
      </c>
      <c r="J5278" t="s">
        <v>11526</v>
      </c>
      <c r="K5278" t="str">
        <f>IF(COUNTIF(Customers!A:A, H5278)&gt;0, "Valid", "Invalid")</f>
        <v>Valid</v>
      </c>
      <c r="L5278" t="str">
        <f t="shared" si="410"/>
        <v>4</v>
      </c>
      <c r="M5278" t="str">
        <f t="shared" si="411"/>
        <v>2022</v>
      </c>
      <c r="N5278">
        <f t="shared" si="412"/>
        <v>91056.2</v>
      </c>
      <c r="O5278">
        <f t="shared" si="413"/>
        <v>91056.2</v>
      </c>
      <c r="P5278" t="str">
        <f t="shared" si="414"/>
        <v/>
      </c>
      <c r="Q5278" s="48" t="str">
        <f>IF(O5278="","",
   IF(OR(O5278&lt;EDA_Outlier_Analysis!$C$10, O5278&gt;EDA_Outlier_Analysis!$C$11),
      "Outlier",
      "Normal"))</f>
        <v>Normal</v>
      </c>
      <c r="R5278" t="str">
        <f>IF(P5278="","",
   IF(OR(P5278 &lt; EDA_Outlier_Analysis!$F$7, P5278 &gt; EDA_Outlier_Analysis!$F$8),
      "Outlier",
      "Normal"))</f>
        <v/>
      </c>
      <c r="S5278" t="str">
        <f>IF(N5278="","",
   IF(OR(N5278 &lt;EDA_Outlier_Analysis!$I$10, N5278 &gt; EDA_Outlier_Analysis!$I$11),
      "Outlier",
      "Normal"))</f>
        <v>Normal</v>
      </c>
    </row>
    <row r="5279" spans="1:19">
      <c r="A5279" t="s">
        <v>11527</v>
      </c>
      <c r="B5279" s="4">
        <v>45113</v>
      </c>
      <c r="C5279" s="2">
        <v>202943.45</v>
      </c>
      <c r="D5279" t="s">
        <v>849</v>
      </c>
      <c r="E5279" t="s">
        <v>853</v>
      </c>
      <c r="F5279" t="s">
        <v>11</v>
      </c>
      <c r="G5279" t="s">
        <v>31</v>
      </c>
      <c r="H5279" t="s">
        <v>241</v>
      </c>
      <c r="J5279" t="s">
        <v>11528</v>
      </c>
      <c r="K5279" t="str">
        <f>IF(COUNTIF(Customers!A:A, H5279)&gt;0, "Valid", "Invalid")</f>
        <v>Valid</v>
      </c>
      <c r="L5279" t="str">
        <f t="shared" si="410"/>
        <v>7</v>
      </c>
      <c r="M5279" t="str">
        <f t="shared" si="411"/>
        <v>2023</v>
      </c>
      <c r="N5279">
        <f t="shared" si="412"/>
        <v>202943.45</v>
      </c>
      <c r="O5279">
        <f t="shared" si="413"/>
        <v>202943.45</v>
      </c>
      <c r="P5279" t="str">
        <f t="shared" si="414"/>
        <v/>
      </c>
      <c r="Q5279" s="48" t="str">
        <f>IF(O5279="","",
   IF(OR(O5279&lt;EDA_Outlier_Analysis!$C$10, O5279&gt;EDA_Outlier_Analysis!$C$11),
      "Outlier",
      "Normal"))</f>
        <v>Normal</v>
      </c>
      <c r="R5279" t="str">
        <f>IF(P5279="","",
   IF(OR(P5279 &lt; EDA_Outlier_Analysis!$F$7, P5279 &gt; EDA_Outlier_Analysis!$F$8),
      "Outlier",
      "Normal"))</f>
        <v/>
      </c>
      <c r="S5279" t="str">
        <f>IF(N5279="","",
   IF(OR(N5279 &lt;EDA_Outlier_Analysis!$I$10, N5279 &gt; EDA_Outlier_Analysis!$I$11),
      "Outlier",
      "Normal"))</f>
        <v>Normal</v>
      </c>
    </row>
    <row r="5280" spans="1:19">
      <c r="A5280" t="s">
        <v>11529</v>
      </c>
      <c r="B5280" s="4">
        <v>45085</v>
      </c>
      <c r="C5280" s="2">
        <v>169022.86</v>
      </c>
      <c r="D5280" t="s">
        <v>849</v>
      </c>
      <c r="E5280" t="s">
        <v>853</v>
      </c>
      <c r="F5280" t="s">
        <v>10</v>
      </c>
      <c r="G5280" t="s">
        <v>24</v>
      </c>
      <c r="H5280" t="s">
        <v>95</v>
      </c>
      <c r="J5280" t="s">
        <v>11530</v>
      </c>
      <c r="K5280" t="str">
        <f>IF(COUNTIF(Customers!A:A, H5280)&gt;0, "Valid", "Invalid")</f>
        <v>Valid</v>
      </c>
      <c r="L5280" t="str">
        <f t="shared" si="410"/>
        <v>6</v>
      </c>
      <c r="M5280" t="str">
        <f t="shared" si="411"/>
        <v>2023</v>
      </c>
      <c r="N5280">
        <f t="shared" si="412"/>
        <v>169022.86</v>
      </c>
      <c r="O5280">
        <f t="shared" si="413"/>
        <v>169022.86</v>
      </c>
      <c r="P5280" t="str">
        <f t="shared" si="414"/>
        <v/>
      </c>
      <c r="Q5280" s="48" t="str">
        <f>IF(O5280="","",
   IF(OR(O5280&lt;EDA_Outlier_Analysis!$C$10, O5280&gt;EDA_Outlier_Analysis!$C$11),
      "Outlier",
      "Normal"))</f>
        <v>Normal</v>
      </c>
      <c r="R5280" t="str">
        <f>IF(P5280="","",
   IF(OR(P5280 &lt; EDA_Outlier_Analysis!$F$7, P5280 &gt; EDA_Outlier_Analysis!$F$8),
      "Outlier",
      "Normal"))</f>
        <v/>
      </c>
      <c r="S5280" t="str">
        <f>IF(N5280="","",
   IF(OR(N5280 &lt;EDA_Outlier_Analysis!$I$10, N5280 &gt; EDA_Outlier_Analysis!$I$11),
      "Outlier",
      "Normal"))</f>
        <v>Normal</v>
      </c>
    </row>
    <row r="5281" spans="1:19">
      <c r="A5281" t="s">
        <v>11531</v>
      </c>
      <c r="B5281" s="4">
        <v>44666</v>
      </c>
      <c r="C5281" s="2">
        <v>-35511.550000000003</v>
      </c>
      <c r="D5281" t="s">
        <v>840</v>
      </c>
      <c r="E5281" t="s">
        <v>845</v>
      </c>
      <c r="F5281" t="s">
        <v>9</v>
      </c>
      <c r="G5281" t="s">
        <v>34</v>
      </c>
      <c r="I5281" t="s">
        <v>1519</v>
      </c>
      <c r="J5281" t="s">
        <v>11532</v>
      </c>
      <c r="K5281" t="str">
        <f>IF(COUNTIF(Customers!A:A, H5281)&gt;0, "Valid", "Invalid")</f>
        <v>Invalid</v>
      </c>
      <c r="L5281" t="str">
        <f t="shared" si="410"/>
        <v>4</v>
      </c>
      <c r="M5281" t="str">
        <f t="shared" si="411"/>
        <v>2022</v>
      </c>
      <c r="N5281">
        <f t="shared" si="412"/>
        <v>-35511.550000000003</v>
      </c>
      <c r="O5281" t="str">
        <f t="shared" si="413"/>
        <v/>
      </c>
      <c r="P5281">
        <f t="shared" si="414"/>
        <v>35511.550000000003</v>
      </c>
      <c r="Q5281" s="48" t="str">
        <f>IF(O5281="","",
   IF(OR(O5281&lt;EDA_Outlier_Analysis!$C$10, O5281&gt;EDA_Outlier_Analysis!$C$11),
      "Outlier",
      "Normal"))</f>
        <v/>
      </c>
      <c r="R5281" t="str">
        <f>IF(P5281="","",
   IF(OR(P5281 &lt; EDA_Outlier_Analysis!$F$7, P5281 &gt; EDA_Outlier_Analysis!$F$8),
      "Outlier",
      "Normal"))</f>
        <v>Normal</v>
      </c>
      <c r="S5281" t="str">
        <f>IF(N5281="","",
   IF(OR(N5281 &lt;EDA_Outlier_Analysis!$I$10, N5281 &gt; EDA_Outlier_Analysis!$I$11),
      "Outlier",
      "Normal"))</f>
        <v>Normal</v>
      </c>
    </row>
    <row r="5282" spans="1:19">
      <c r="A5282" t="s">
        <v>11533</v>
      </c>
      <c r="B5282" s="4">
        <v>44802</v>
      </c>
      <c r="C5282" s="2">
        <v>161908.06</v>
      </c>
      <c r="D5282" t="s">
        <v>849</v>
      </c>
      <c r="E5282" t="s">
        <v>868</v>
      </c>
      <c r="F5282" t="s">
        <v>10</v>
      </c>
      <c r="G5282" t="s">
        <v>34</v>
      </c>
      <c r="H5282" t="s">
        <v>25</v>
      </c>
      <c r="J5282" t="s">
        <v>11534</v>
      </c>
      <c r="K5282" t="str">
        <f>IF(COUNTIF(Customers!A:A, H5282)&gt;0, "Valid", "Invalid")</f>
        <v>Valid</v>
      </c>
      <c r="L5282" t="str">
        <f t="shared" si="410"/>
        <v>8</v>
      </c>
      <c r="M5282" t="str">
        <f t="shared" si="411"/>
        <v>2022</v>
      </c>
      <c r="N5282">
        <f t="shared" si="412"/>
        <v>161908.06</v>
      </c>
      <c r="O5282">
        <f t="shared" si="413"/>
        <v>161908.06</v>
      </c>
      <c r="P5282" t="str">
        <f t="shared" si="414"/>
        <v/>
      </c>
      <c r="Q5282" s="48" t="str">
        <f>IF(O5282="","",
   IF(OR(O5282&lt;EDA_Outlier_Analysis!$C$10, O5282&gt;EDA_Outlier_Analysis!$C$11),
      "Outlier",
      "Normal"))</f>
        <v>Normal</v>
      </c>
      <c r="R5282" t="str">
        <f>IF(P5282="","",
   IF(OR(P5282 &lt; EDA_Outlier_Analysis!$F$7, P5282 &gt; EDA_Outlier_Analysis!$F$8),
      "Outlier",
      "Normal"))</f>
        <v/>
      </c>
      <c r="S5282" t="str">
        <f>IF(N5282="","",
   IF(OR(N5282 &lt;EDA_Outlier_Analysis!$I$10, N5282 &gt; EDA_Outlier_Analysis!$I$11),
      "Outlier",
      "Normal"))</f>
        <v>Normal</v>
      </c>
    </row>
    <row r="5283" spans="1:19">
      <c r="A5283" t="s">
        <v>11535</v>
      </c>
      <c r="B5283" s="4">
        <v>45172</v>
      </c>
      <c r="C5283" s="2">
        <v>179941.81</v>
      </c>
      <c r="D5283" t="s">
        <v>849</v>
      </c>
      <c r="E5283" t="s">
        <v>868</v>
      </c>
      <c r="F5283" t="s">
        <v>9</v>
      </c>
      <c r="G5283" t="s">
        <v>31</v>
      </c>
      <c r="H5283" t="s">
        <v>435</v>
      </c>
      <c r="J5283" t="s">
        <v>11536</v>
      </c>
      <c r="K5283" t="str">
        <f>IF(COUNTIF(Customers!A:A, H5283)&gt;0, "Valid", "Invalid")</f>
        <v>Valid</v>
      </c>
      <c r="L5283" t="str">
        <f t="shared" si="410"/>
        <v>9</v>
      </c>
      <c r="M5283" t="str">
        <f t="shared" si="411"/>
        <v>2023</v>
      </c>
      <c r="N5283">
        <f t="shared" si="412"/>
        <v>179941.81</v>
      </c>
      <c r="O5283">
        <f t="shared" si="413"/>
        <v>179941.81</v>
      </c>
      <c r="P5283" t="str">
        <f t="shared" si="414"/>
        <v/>
      </c>
      <c r="Q5283" s="48" t="str">
        <f>IF(O5283="","",
   IF(OR(O5283&lt;EDA_Outlier_Analysis!$C$10, O5283&gt;EDA_Outlier_Analysis!$C$11),
      "Outlier",
      "Normal"))</f>
        <v>Normal</v>
      </c>
      <c r="R5283" t="str">
        <f>IF(P5283="","",
   IF(OR(P5283 &lt; EDA_Outlier_Analysis!$F$7, P5283 &gt; EDA_Outlier_Analysis!$F$8),
      "Outlier",
      "Normal"))</f>
        <v/>
      </c>
      <c r="S5283" t="str">
        <f>IF(N5283="","",
   IF(OR(N5283 &lt;EDA_Outlier_Analysis!$I$10, N5283 &gt; EDA_Outlier_Analysis!$I$11),
      "Outlier",
      "Normal"))</f>
        <v>Normal</v>
      </c>
    </row>
    <row r="5284" spans="1:19">
      <c r="A5284" t="s">
        <v>11537</v>
      </c>
      <c r="B5284" s="4">
        <v>45232</v>
      </c>
      <c r="C5284" s="2">
        <v>180225.43</v>
      </c>
      <c r="D5284" t="s">
        <v>849</v>
      </c>
      <c r="E5284" t="s">
        <v>850</v>
      </c>
      <c r="F5284" t="s">
        <v>11</v>
      </c>
      <c r="G5284" t="s">
        <v>31</v>
      </c>
      <c r="H5284" t="s">
        <v>637</v>
      </c>
      <c r="J5284" t="s">
        <v>11538</v>
      </c>
      <c r="K5284" t="str">
        <f>IF(COUNTIF(Customers!A:A, H5284)&gt;0, "Valid", "Invalid")</f>
        <v>Valid</v>
      </c>
      <c r="L5284" t="str">
        <f t="shared" si="410"/>
        <v>11</v>
      </c>
      <c r="M5284" t="str">
        <f t="shared" si="411"/>
        <v>2023</v>
      </c>
      <c r="N5284">
        <f t="shared" si="412"/>
        <v>180225.43</v>
      </c>
      <c r="O5284">
        <f t="shared" si="413"/>
        <v>180225.43</v>
      </c>
      <c r="P5284" t="str">
        <f t="shared" si="414"/>
        <v/>
      </c>
      <c r="Q5284" s="48" t="str">
        <f>IF(O5284="","",
   IF(OR(O5284&lt;EDA_Outlier_Analysis!$C$10, O5284&gt;EDA_Outlier_Analysis!$C$11),
      "Outlier",
      "Normal"))</f>
        <v>Normal</v>
      </c>
      <c r="R5284" t="str">
        <f>IF(P5284="","",
   IF(OR(P5284 &lt; EDA_Outlier_Analysis!$F$7, P5284 &gt; EDA_Outlier_Analysis!$F$8),
      "Outlier",
      "Normal"))</f>
        <v/>
      </c>
      <c r="S5284" t="str">
        <f>IF(N5284="","",
   IF(OR(N5284 &lt;EDA_Outlier_Analysis!$I$10, N5284 &gt; EDA_Outlier_Analysis!$I$11),
      "Outlier",
      "Normal"))</f>
        <v>Normal</v>
      </c>
    </row>
    <row r="5285" spans="1:19">
      <c r="A5285" t="s">
        <v>11539</v>
      </c>
      <c r="B5285" s="4">
        <v>44764</v>
      </c>
      <c r="C5285" s="2">
        <v>220541.25</v>
      </c>
      <c r="D5285" t="s">
        <v>849</v>
      </c>
      <c r="E5285" t="s">
        <v>853</v>
      </c>
      <c r="F5285" t="s">
        <v>9</v>
      </c>
      <c r="G5285" t="s">
        <v>20</v>
      </c>
      <c r="H5285" t="s">
        <v>81</v>
      </c>
      <c r="J5285" t="s">
        <v>11540</v>
      </c>
      <c r="K5285" t="str">
        <f>IF(COUNTIF(Customers!A:A, H5285)&gt;0, "Valid", "Invalid")</f>
        <v>Valid</v>
      </c>
      <c r="L5285" t="str">
        <f t="shared" si="410"/>
        <v>7</v>
      </c>
      <c r="M5285" t="str">
        <f t="shared" si="411"/>
        <v>2022</v>
      </c>
      <c r="N5285">
        <f t="shared" si="412"/>
        <v>220541.25</v>
      </c>
      <c r="O5285">
        <f t="shared" si="413"/>
        <v>220541.25</v>
      </c>
      <c r="P5285" t="str">
        <f t="shared" si="414"/>
        <v/>
      </c>
      <c r="Q5285" s="48" t="str">
        <f>IF(O5285="","",
   IF(OR(O5285&lt;EDA_Outlier_Analysis!$C$10, O5285&gt;EDA_Outlier_Analysis!$C$11),
      "Outlier",
      "Normal"))</f>
        <v>Normal</v>
      </c>
      <c r="R5285" t="str">
        <f>IF(P5285="","",
   IF(OR(P5285 &lt; EDA_Outlier_Analysis!$F$7, P5285 &gt; EDA_Outlier_Analysis!$F$8),
      "Outlier",
      "Normal"))</f>
        <v/>
      </c>
      <c r="S5285" t="str">
        <f>IF(N5285="","",
   IF(OR(N5285 &lt;EDA_Outlier_Analysis!$I$10, N5285 &gt; EDA_Outlier_Analysis!$I$11),
      "Outlier",
      "Normal"))</f>
        <v>Normal</v>
      </c>
    </row>
    <row r="5286" spans="1:19">
      <c r="A5286" t="s">
        <v>11541</v>
      </c>
      <c r="B5286" s="4">
        <v>44781</v>
      </c>
      <c r="C5286" s="2">
        <v>-49310.31</v>
      </c>
      <c r="D5286" t="s">
        <v>840</v>
      </c>
      <c r="E5286" t="s">
        <v>845</v>
      </c>
      <c r="F5286" t="s">
        <v>9</v>
      </c>
      <c r="G5286" t="s">
        <v>34</v>
      </c>
      <c r="I5286" t="s">
        <v>2017</v>
      </c>
      <c r="J5286" t="s">
        <v>11542</v>
      </c>
      <c r="K5286" t="str">
        <f>IF(COUNTIF(Customers!A:A, H5286)&gt;0, "Valid", "Invalid")</f>
        <v>Invalid</v>
      </c>
      <c r="L5286" t="str">
        <f t="shared" si="410"/>
        <v>8</v>
      </c>
      <c r="M5286" t="str">
        <f t="shared" si="411"/>
        <v>2022</v>
      </c>
      <c r="N5286">
        <f t="shared" si="412"/>
        <v>-49310.31</v>
      </c>
      <c r="O5286" t="str">
        <f t="shared" si="413"/>
        <v/>
      </c>
      <c r="P5286">
        <f t="shared" si="414"/>
        <v>49310.31</v>
      </c>
      <c r="Q5286" s="48" t="str">
        <f>IF(O5286="","",
   IF(OR(O5286&lt;EDA_Outlier_Analysis!$C$10, O5286&gt;EDA_Outlier_Analysis!$C$11),
      "Outlier",
      "Normal"))</f>
        <v/>
      </c>
      <c r="R5286" t="str">
        <f>IF(P5286="","",
   IF(OR(P5286 &lt; EDA_Outlier_Analysis!$F$7, P5286 &gt; EDA_Outlier_Analysis!$F$8),
      "Outlier",
      "Normal"))</f>
        <v>Normal</v>
      </c>
      <c r="S5286" t="str">
        <f>IF(N5286="","",
   IF(OR(N5286 &lt;EDA_Outlier_Analysis!$I$10, N5286 &gt; EDA_Outlier_Analysis!$I$11),
      "Outlier",
      "Normal"))</f>
        <v>Normal</v>
      </c>
    </row>
    <row r="5287" spans="1:19">
      <c r="A5287" t="s">
        <v>11543</v>
      </c>
      <c r="B5287" s="4">
        <v>44761</v>
      </c>
      <c r="C5287" s="2">
        <v>103775.49</v>
      </c>
      <c r="D5287" t="s">
        <v>849</v>
      </c>
      <c r="E5287" t="s">
        <v>850</v>
      </c>
      <c r="F5287" t="s">
        <v>9</v>
      </c>
      <c r="G5287" t="s">
        <v>34</v>
      </c>
      <c r="H5287" t="s">
        <v>207</v>
      </c>
      <c r="J5287" t="s">
        <v>11544</v>
      </c>
      <c r="K5287" t="str">
        <f>IF(COUNTIF(Customers!A:A, H5287)&gt;0, "Valid", "Invalid")</f>
        <v>Valid</v>
      </c>
      <c r="L5287" t="str">
        <f t="shared" si="410"/>
        <v>7</v>
      </c>
      <c r="M5287" t="str">
        <f t="shared" si="411"/>
        <v>2022</v>
      </c>
      <c r="N5287">
        <f t="shared" si="412"/>
        <v>103775.49</v>
      </c>
      <c r="O5287">
        <f t="shared" si="413"/>
        <v>103775.49</v>
      </c>
      <c r="P5287" t="str">
        <f t="shared" si="414"/>
        <v/>
      </c>
      <c r="Q5287" s="48" t="str">
        <f>IF(O5287="","",
   IF(OR(O5287&lt;EDA_Outlier_Analysis!$C$10, O5287&gt;EDA_Outlier_Analysis!$C$11),
      "Outlier",
      "Normal"))</f>
        <v>Normal</v>
      </c>
      <c r="R5287" t="str">
        <f>IF(P5287="","",
   IF(OR(P5287 &lt; EDA_Outlier_Analysis!$F$7, P5287 &gt; EDA_Outlier_Analysis!$F$8),
      "Outlier",
      "Normal"))</f>
        <v/>
      </c>
      <c r="S5287" t="str">
        <f>IF(N5287="","",
   IF(OR(N5287 &lt;EDA_Outlier_Analysis!$I$10, N5287 &gt; EDA_Outlier_Analysis!$I$11),
      "Outlier",
      "Normal"))</f>
        <v>Normal</v>
      </c>
    </row>
    <row r="5288" spans="1:19">
      <c r="A5288" t="s">
        <v>11545</v>
      </c>
      <c r="B5288" s="4">
        <v>45168</v>
      </c>
      <c r="C5288" s="2">
        <v>-29467.51</v>
      </c>
      <c r="D5288" t="s">
        <v>840</v>
      </c>
      <c r="E5288" t="s">
        <v>864</v>
      </c>
      <c r="F5288" t="s">
        <v>9</v>
      </c>
      <c r="G5288" t="s">
        <v>34</v>
      </c>
      <c r="I5288" t="s">
        <v>2424</v>
      </c>
      <c r="J5288" t="s">
        <v>11546</v>
      </c>
      <c r="K5288" t="str">
        <f>IF(COUNTIF(Customers!A:A, H5288)&gt;0, "Valid", "Invalid")</f>
        <v>Invalid</v>
      </c>
      <c r="L5288" t="str">
        <f t="shared" si="410"/>
        <v>8</v>
      </c>
      <c r="M5288" t="str">
        <f t="shared" si="411"/>
        <v>2023</v>
      </c>
      <c r="N5288">
        <f t="shared" si="412"/>
        <v>-29467.51</v>
      </c>
      <c r="O5288" t="str">
        <f t="shared" si="413"/>
        <v/>
      </c>
      <c r="P5288">
        <f t="shared" si="414"/>
        <v>29467.51</v>
      </c>
      <c r="Q5288" s="48" t="str">
        <f>IF(O5288="","",
   IF(OR(O5288&lt;EDA_Outlier_Analysis!$C$10, O5288&gt;EDA_Outlier_Analysis!$C$11),
      "Outlier",
      "Normal"))</f>
        <v/>
      </c>
      <c r="R5288" t="str">
        <f>IF(P5288="","",
   IF(OR(P5288 &lt; EDA_Outlier_Analysis!$F$7, P5288 &gt; EDA_Outlier_Analysis!$F$8),
      "Outlier",
      "Normal"))</f>
        <v>Normal</v>
      </c>
      <c r="S5288" t="str">
        <f>IF(N5288="","",
   IF(OR(N5288 &lt;EDA_Outlier_Analysis!$I$10, N5288 &gt; EDA_Outlier_Analysis!$I$11),
      "Outlier",
      "Normal"))</f>
        <v>Normal</v>
      </c>
    </row>
    <row r="5289" spans="1:19">
      <c r="A5289" t="s">
        <v>11547</v>
      </c>
      <c r="B5289" s="4">
        <v>44919</v>
      </c>
      <c r="C5289" s="2">
        <v>-36079.449999999997</v>
      </c>
      <c r="D5289" t="s">
        <v>840</v>
      </c>
      <c r="E5289" t="s">
        <v>878</v>
      </c>
      <c r="F5289" t="s">
        <v>9</v>
      </c>
      <c r="G5289" t="s">
        <v>20</v>
      </c>
      <c r="I5289" t="s">
        <v>1196</v>
      </c>
      <c r="J5289" t="s">
        <v>11548</v>
      </c>
      <c r="K5289" t="str">
        <f>IF(COUNTIF(Customers!A:A, H5289)&gt;0, "Valid", "Invalid")</f>
        <v>Invalid</v>
      </c>
      <c r="L5289" t="str">
        <f t="shared" si="410"/>
        <v>12</v>
      </c>
      <c r="M5289" t="str">
        <f t="shared" si="411"/>
        <v>2022</v>
      </c>
      <c r="N5289">
        <f t="shared" si="412"/>
        <v>-36079.449999999997</v>
      </c>
      <c r="O5289" t="str">
        <f t="shared" si="413"/>
        <v/>
      </c>
      <c r="P5289">
        <f t="shared" si="414"/>
        <v>36079.449999999997</v>
      </c>
      <c r="Q5289" s="48" t="str">
        <f>IF(O5289="","",
   IF(OR(O5289&lt;EDA_Outlier_Analysis!$C$10, O5289&gt;EDA_Outlier_Analysis!$C$11),
      "Outlier",
      "Normal"))</f>
        <v/>
      </c>
      <c r="R5289" t="str">
        <f>IF(P5289="","",
   IF(OR(P5289 &lt; EDA_Outlier_Analysis!$F$7, P5289 &gt; EDA_Outlier_Analysis!$F$8),
      "Outlier",
      "Normal"))</f>
        <v>Normal</v>
      </c>
      <c r="S5289" t="str">
        <f>IF(N5289="","",
   IF(OR(N5289 &lt;EDA_Outlier_Analysis!$I$10, N5289 &gt; EDA_Outlier_Analysis!$I$11),
      "Outlier",
      "Normal"))</f>
        <v>Normal</v>
      </c>
    </row>
    <row r="5290" spans="1:19">
      <c r="A5290" t="s">
        <v>11549</v>
      </c>
      <c r="B5290" s="4">
        <v>44778</v>
      </c>
      <c r="C5290" s="2">
        <v>80426.25</v>
      </c>
      <c r="D5290" t="s">
        <v>849</v>
      </c>
      <c r="E5290" t="s">
        <v>853</v>
      </c>
      <c r="F5290" t="s">
        <v>11</v>
      </c>
      <c r="G5290" t="s">
        <v>34</v>
      </c>
      <c r="H5290" t="s">
        <v>509</v>
      </c>
      <c r="J5290" t="s">
        <v>11550</v>
      </c>
      <c r="K5290" t="str">
        <f>IF(COUNTIF(Customers!A:A, H5290)&gt;0, "Valid", "Invalid")</f>
        <v>Valid</v>
      </c>
      <c r="L5290" t="str">
        <f t="shared" si="410"/>
        <v>8</v>
      </c>
      <c r="M5290" t="str">
        <f t="shared" si="411"/>
        <v>2022</v>
      </c>
      <c r="N5290">
        <f t="shared" si="412"/>
        <v>80426.25</v>
      </c>
      <c r="O5290">
        <f t="shared" si="413"/>
        <v>80426.25</v>
      </c>
      <c r="P5290" t="str">
        <f t="shared" si="414"/>
        <v/>
      </c>
      <c r="Q5290" s="48" t="str">
        <f>IF(O5290="","",
   IF(OR(O5290&lt;EDA_Outlier_Analysis!$C$10, O5290&gt;EDA_Outlier_Analysis!$C$11),
      "Outlier",
      "Normal"))</f>
        <v>Normal</v>
      </c>
      <c r="R5290" t="str">
        <f>IF(P5290="","",
   IF(OR(P5290 &lt; EDA_Outlier_Analysis!$F$7, P5290 &gt; EDA_Outlier_Analysis!$F$8),
      "Outlier",
      "Normal"))</f>
        <v/>
      </c>
      <c r="S5290" t="str">
        <f>IF(N5290="","",
   IF(OR(N5290 &lt;EDA_Outlier_Analysis!$I$10, N5290 &gt; EDA_Outlier_Analysis!$I$11),
      "Outlier",
      "Normal"))</f>
        <v>Normal</v>
      </c>
    </row>
    <row r="5291" spans="1:19">
      <c r="A5291" t="s">
        <v>11551</v>
      </c>
      <c r="B5291" s="4">
        <v>44661</v>
      </c>
      <c r="C5291" s="2">
        <v>-28626.9</v>
      </c>
      <c r="D5291" t="s">
        <v>840</v>
      </c>
      <c r="E5291" t="s">
        <v>856</v>
      </c>
      <c r="F5291" t="s">
        <v>9</v>
      </c>
      <c r="G5291" t="s">
        <v>31</v>
      </c>
      <c r="I5291" t="s">
        <v>1109</v>
      </c>
      <c r="J5291" t="s">
        <v>11552</v>
      </c>
      <c r="K5291" t="str">
        <f>IF(COUNTIF(Customers!A:A, H5291)&gt;0, "Valid", "Invalid")</f>
        <v>Invalid</v>
      </c>
      <c r="L5291" t="str">
        <f t="shared" si="410"/>
        <v>4</v>
      </c>
      <c r="M5291" t="str">
        <f t="shared" si="411"/>
        <v>2022</v>
      </c>
      <c r="N5291">
        <f t="shared" si="412"/>
        <v>-28626.9</v>
      </c>
      <c r="O5291" t="str">
        <f t="shared" si="413"/>
        <v/>
      </c>
      <c r="P5291">
        <f t="shared" si="414"/>
        <v>28626.9</v>
      </c>
      <c r="Q5291" s="48" t="str">
        <f>IF(O5291="","",
   IF(OR(O5291&lt;EDA_Outlier_Analysis!$C$10, O5291&gt;EDA_Outlier_Analysis!$C$11),
      "Outlier",
      "Normal"))</f>
        <v/>
      </c>
      <c r="R5291" t="str">
        <f>IF(P5291="","",
   IF(OR(P5291 &lt; EDA_Outlier_Analysis!$F$7, P5291 &gt; EDA_Outlier_Analysis!$F$8),
      "Outlier",
      "Normal"))</f>
        <v>Normal</v>
      </c>
      <c r="S5291" t="str">
        <f>IF(N5291="","",
   IF(OR(N5291 &lt;EDA_Outlier_Analysis!$I$10, N5291 &gt; EDA_Outlier_Analysis!$I$11),
      "Outlier",
      "Normal"))</f>
        <v>Normal</v>
      </c>
    </row>
    <row r="5292" spans="1:19">
      <c r="A5292" t="s">
        <v>11553</v>
      </c>
      <c r="B5292" s="4">
        <v>45108</v>
      </c>
      <c r="C5292" s="2">
        <v>117225.24</v>
      </c>
      <c r="D5292" t="s">
        <v>849</v>
      </c>
      <c r="E5292" t="s">
        <v>853</v>
      </c>
      <c r="F5292" t="s">
        <v>9</v>
      </c>
      <c r="G5292" t="s">
        <v>24</v>
      </c>
      <c r="H5292" t="s">
        <v>27</v>
      </c>
      <c r="J5292" t="s">
        <v>11554</v>
      </c>
      <c r="K5292" t="str">
        <f>IF(COUNTIF(Customers!A:A, H5292)&gt;0, "Valid", "Invalid")</f>
        <v>Valid</v>
      </c>
      <c r="L5292" t="str">
        <f t="shared" si="410"/>
        <v>7</v>
      </c>
      <c r="M5292" t="str">
        <f t="shared" si="411"/>
        <v>2023</v>
      </c>
      <c r="N5292">
        <f t="shared" si="412"/>
        <v>117225.24</v>
      </c>
      <c r="O5292">
        <f t="shared" si="413"/>
        <v>117225.24</v>
      </c>
      <c r="P5292" t="str">
        <f t="shared" si="414"/>
        <v/>
      </c>
      <c r="Q5292" s="48" t="str">
        <f>IF(O5292="","",
   IF(OR(O5292&lt;EDA_Outlier_Analysis!$C$10, O5292&gt;EDA_Outlier_Analysis!$C$11),
      "Outlier",
      "Normal"))</f>
        <v>Normal</v>
      </c>
      <c r="R5292" t="str">
        <f>IF(P5292="","",
   IF(OR(P5292 &lt; EDA_Outlier_Analysis!$F$7, P5292 &gt; EDA_Outlier_Analysis!$F$8),
      "Outlier",
      "Normal"))</f>
        <v/>
      </c>
      <c r="S5292" t="str">
        <f>IF(N5292="","",
   IF(OR(N5292 &lt;EDA_Outlier_Analysis!$I$10, N5292 &gt; EDA_Outlier_Analysis!$I$11),
      "Outlier",
      "Normal"))</f>
        <v>Normal</v>
      </c>
    </row>
    <row r="5293" spans="1:19">
      <c r="A5293" t="s">
        <v>11555</v>
      </c>
      <c r="B5293" s="4">
        <v>45233</v>
      </c>
      <c r="C5293" s="2">
        <v>242984.61</v>
      </c>
      <c r="D5293" t="s">
        <v>849</v>
      </c>
      <c r="E5293" t="s">
        <v>868</v>
      </c>
      <c r="F5293" t="s">
        <v>10</v>
      </c>
      <c r="G5293" t="s">
        <v>34</v>
      </c>
      <c r="H5293" t="s">
        <v>677</v>
      </c>
      <c r="J5293" t="s">
        <v>11556</v>
      </c>
      <c r="K5293" t="str">
        <f>IF(COUNTIF(Customers!A:A, H5293)&gt;0, "Valid", "Invalid")</f>
        <v>Valid</v>
      </c>
      <c r="L5293" t="str">
        <f t="shared" si="410"/>
        <v>11</v>
      </c>
      <c r="M5293" t="str">
        <f t="shared" si="411"/>
        <v>2023</v>
      </c>
      <c r="N5293">
        <f t="shared" si="412"/>
        <v>242984.61</v>
      </c>
      <c r="O5293">
        <f t="shared" si="413"/>
        <v>242984.61</v>
      </c>
      <c r="P5293" t="str">
        <f t="shared" si="414"/>
        <v/>
      </c>
      <c r="Q5293" s="48" t="str">
        <f>IF(O5293="","",
   IF(OR(O5293&lt;EDA_Outlier_Analysis!$C$10, O5293&gt;EDA_Outlier_Analysis!$C$11),
      "Outlier",
      "Normal"))</f>
        <v>Normal</v>
      </c>
      <c r="R5293" t="str">
        <f>IF(P5293="","",
   IF(OR(P5293 &lt; EDA_Outlier_Analysis!$F$7, P5293 &gt; EDA_Outlier_Analysis!$F$8),
      "Outlier",
      "Normal"))</f>
        <v/>
      </c>
      <c r="S5293" t="str">
        <f>IF(N5293="","",
   IF(OR(N5293 &lt;EDA_Outlier_Analysis!$I$10, N5293 &gt; EDA_Outlier_Analysis!$I$11),
      "Outlier",
      "Normal"))</f>
        <v>Normal</v>
      </c>
    </row>
    <row r="5294" spans="1:19">
      <c r="A5294" t="s">
        <v>11557</v>
      </c>
      <c r="B5294" s="4">
        <v>44733</v>
      </c>
      <c r="C5294" s="2">
        <v>-42797.11</v>
      </c>
      <c r="D5294" t="s">
        <v>840</v>
      </c>
      <c r="E5294" t="s">
        <v>905</v>
      </c>
      <c r="F5294" t="s">
        <v>10</v>
      </c>
      <c r="G5294" t="s">
        <v>31</v>
      </c>
      <c r="I5294" t="s">
        <v>1800</v>
      </c>
      <c r="J5294" t="s">
        <v>11558</v>
      </c>
      <c r="K5294" t="str">
        <f>IF(COUNTIF(Customers!A:A, H5294)&gt;0, "Valid", "Invalid")</f>
        <v>Invalid</v>
      </c>
      <c r="L5294" t="str">
        <f t="shared" si="410"/>
        <v>6</v>
      </c>
      <c r="M5294" t="str">
        <f t="shared" si="411"/>
        <v>2022</v>
      </c>
      <c r="N5294">
        <f t="shared" si="412"/>
        <v>-42797.11</v>
      </c>
      <c r="O5294" t="str">
        <f t="shared" si="413"/>
        <v/>
      </c>
      <c r="P5294">
        <f t="shared" si="414"/>
        <v>42797.11</v>
      </c>
      <c r="Q5294" s="48" t="str">
        <f>IF(O5294="","",
   IF(OR(O5294&lt;EDA_Outlier_Analysis!$C$10, O5294&gt;EDA_Outlier_Analysis!$C$11),
      "Outlier",
      "Normal"))</f>
        <v/>
      </c>
      <c r="R5294" t="str">
        <f>IF(P5294="","",
   IF(OR(P5294 &lt; EDA_Outlier_Analysis!$F$7, P5294 &gt; EDA_Outlier_Analysis!$F$8),
      "Outlier",
      "Normal"))</f>
        <v>Normal</v>
      </c>
      <c r="S5294" t="str">
        <f>IF(N5294="","",
   IF(OR(N5294 &lt;EDA_Outlier_Analysis!$I$10, N5294 &gt; EDA_Outlier_Analysis!$I$11),
      "Outlier",
      "Normal"))</f>
        <v>Normal</v>
      </c>
    </row>
    <row r="5295" spans="1:19">
      <c r="A5295" t="s">
        <v>11559</v>
      </c>
      <c r="B5295" s="4">
        <v>45068</v>
      </c>
      <c r="C5295" s="2">
        <v>203842.68</v>
      </c>
      <c r="D5295" t="s">
        <v>849</v>
      </c>
      <c r="E5295" t="s">
        <v>850</v>
      </c>
      <c r="F5295" t="s">
        <v>10</v>
      </c>
      <c r="G5295" t="s">
        <v>31</v>
      </c>
      <c r="H5295" t="s">
        <v>477</v>
      </c>
      <c r="J5295" t="s">
        <v>11560</v>
      </c>
      <c r="K5295" t="str">
        <f>IF(COUNTIF(Customers!A:A, H5295)&gt;0, "Valid", "Invalid")</f>
        <v>Valid</v>
      </c>
      <c r="L5295" t="str">
        <f t="shared" si="410"/>
        <v>5</v>
      </c>
      <c r="M5295" t="str">
        <f t="shared" si="411"/>
        <v>2023</v>
      </c>
      <c r="N5295">
        <f t="shared" si="412"/>
        <v>203842.68</v>
      </c>
      <c r="O5295">
        <f t="shared" si="413"/>
        <v>203842.68</v>
      </c>
      <c r="P5295" t="str">
        <f t="shared" si="414"/>
        <v/>
      </c>
      <c r="Q5295" s="48" t="str">
        <f>IF(O5295="","",
   IF(OR(O5295&lt;EDA_Outlier_Analysis!$C$10, O5295&gt;EDA_Outlier_Analysis!$C$11),
      "Outlier",
      "Normal"))</f>
        <v>Normal</v>
      </c>
      <c r="R5295" t="str">
        <f>IF(P5295="","",
   IF(OR(P5295 &lt; EDA_Outlier_Analysis!$F$7, P5295 &gt; EDA_Outlier_Analysis!$F$8),
      "Outlier",
      "Normal"))</f>
        <v/>
      </c>
      <c r="S5295" t="str">
        <f>IF(N5295="","",
   IF(OR(N5295 &lt;EDA_Outlier_Analysis!$I$10, N5295 &gt; EDA_Outlier_Analysis!$I$11),
      "Outlier",
      "Normal"))</f>
        <v>Normal</v>
      </c>
    </row>
    <row r="5296" spans="1:19">
      <c r="A5296" t="s">
        <v>11561</v>
      </c>
      <c r="B5296" s="4">
        <v>44621</v>
      </c>
      <c r="C5296" s="2">
        <v>-20696.849999999999</v>
      </c>
      <c r="D5296" t="s">
        <v>840</v>
      </c>
      <c r="E5296" t="s">
        <v>845</v>
      </c>
      <c r="F5296" t="s">
        <v>9</v>
      </c>
      <c r="G5296" t="s">
        <v>20</v>
      </c>
      <c r="I5296" t="s">
        <v>1394</v>
      </c>
      <c r="J5296" t="s">
        <v>11562</v>
      </c>
      <c r="K5296" t="str">
        <f>IF(COUNTIF(Customers!A:A, H5296)&gt;0, "Valid", "Invalid")</f>
        <v>Invalid</v>
      </c>
      <c r="L5296" t="str">
        <f t="shared" si="410"/>
        <v>3</v>
      </c>
      <c r="M5296" t="str">
        <f t="shared" si="411"/>
        <v>2022</v>
      </c>
      <c r="N5296">
        <f t="shared" si="412"/>
        <v>-20696.849999999999</v>
      </c>
      <c r="O5296" t="str">
        <f t="shared" si="413"/>
        <v/>
      </c>
      <c r="P5296">
        <f t="shared" si="414"/>
        <v>20696.849999999999</v>
      </c>
      <c r="Q5296" s="48" t="str">
        <f>IF(O5296="","",
   IF(OR(O5296&lt;EDA_Outlier_Analysis!$C$10, O5296&gt;EDA_Outlier_Analysis!$C$11),
      "Outlier",
      "Normal"))</f>
        <v/>
      </c>
      <c r="R5296" t="str">
        <f>IF(P5296="","",
   IF(OR(P5296 &lt; EDA_Outlier_Analysis!$F$7, P5296 &gt; EDA_Outlier_Analysis!$F$8),
      "Outlier",
      "Normal"))</f>
        <v>Outlier</v>
      </c>
      <c r="S5296" t="str">
        <f>IF(N5296="","",
   IF(OR(N5296 &lt;EDA_Outlier_Analysis!$I$10, N5296 &gt; EDA_Outlier_Analysis!$I$11),
      "Outlier",
      "Normal"))</f>
        <v>Normal</v>
      </c>
    </row>
    <row r="5297" spans="1:19">
      <c r="A5297" t="s">
        <v>11563</v>
      </c>
      <c r="B5297" s="4">
        <v>45208</v>
      </c>
      <c r="C5297" s="2">
        <v>160670.28</v>
      </c>
      <c r="D5297" t="s">
        <v>849</v>
      </c>
      <c r="E5297" t="s">
        <v>850</v>
      </c>
      <c r="F5297" t="s">
        <v>11</v>
      </c>
      <c r="G5297" t="s">
        <v>34</v>
      </c>
      <c r="H5297" t="s">
        <v>367</v>
      </c>
      <c r="J5297" t="s">
        <v>11564</v>
      </c>
      <c r="K5297" t="str">
        <f>IF(COUNTIF(Customers!A:A, H5297)&gt;0, "Valid", "Invalid")</f>
        <v>Valid</v>
      </c>
      <c r="L5297" t="str">
        <f t="shared" si="410"/>
        <v>10</v>
      </c>
      <c r="M5297" t="str">
        <f t="shared" si="411"/>
        <v>2023</v>
      </c>
      <c r="N5297">
        <f t="shared" si="412"/>
        <v>160670.28</v>
      </c>
      <c r="O5297">
        <f t="shared" si="413"/>
        <v>160670.28</v>
      </c>
      <c r="P5297" t="str">
        <f t="shared" si="414"/>
        <v/>
      </c>
      <c r="Q5297" s="48" t="str">
        <f>IF(O5297="","",
   IF(OR(O5297&lt;EDA_Outlier_Analysis!$C$10, O5297&gt;EDA_Outlier_Analysis!$C$11),
      "Outlier",
      "Normal"))</f>
        <v>Normal</v>
      </c>
      <c r="R5297" t="str">
        <f>IF(P5297="","",
   IF(OR(P5297 &lt; EDA_Outlier_Analysis!$F$7, P5297 &gt; EDA_Outlier_Analysis!$F$8),
      "Outlier",
      "Normal"))</f>
        <v/>
      </c>
      <c r="S5297" t="str">
        <f>IF(N5297="","",
   IF(OR(N5297 &lt;EDA_Outlier_Analysis!$I$10, N5297 &gt; EDA_Outlier_Analysis!$I$11),
      "Outlier",
      "Normal"))</f>
        <v>Normal</v>
      </c>
    </row>
    <row r="5298" spans="1:19">
      <c r="A5298" t="s">
        <v>11565</v>
      </c>
      <c r="B5298" s="4">
        <v>44799</v>
      </c>
      <c r="C5298" s="2">
        <v>-42299.09</v>
      </c>
      <c r="D5298" t="s">
        <v>840</v>
      </c>
      <c r="E5298" t="s">
        <v>845</v>
      </c>
      <c r="F5298" t="s">
        <v>10</v>
      </c>
      <c r="G5298" t="s">
        <v>20</v>
      </c>
      <c r="I5298" t="s">
        <v>2053</v>
      </c>
      <c r="J5298" t="s">
        <v>11566</v>
      </c>
      <c r="K5298" t="str">
        <f>IF(COUNTIF(Customers!A:A, H5298)&gt;0, "Valid", "Invalid")</f>
        <v>Invalid</v>
      </c>
      <c r="L5298" t="str">
        <f t="shared" si="410"/>
        <v>8</v>
      </c>
      <c r="M5298" t="str">
        <f t="shared" si="411"/>
        <v>2022</v>
      </c>
      <c r="N5298">
        <f t="shared" si="412"/>
        <v>-42299.09</v>
      </c>
      <c r="O5298" t="str">
        <f t="shared" si="413"/>
        <v/>
      </c>
      <c r="P5298">
        <f t="shared" si="414"/>
        <v>42299.09</v>
      </c>
      <c r="Q5298" s="48" t="str">
        <f>IF(O5298="","",
   IF(OR(O5298&lt;EDA_Outlier_Analysis!$C$10, O5298&gt;EDA_Outlier_Analysis!$C$11),
      "Outlier",
      "Normal"))</f>
        <v/>
      </c>
      <c r="R5298" t="str">
        <f>IF(P5298="","",
   IF(OR(P5298 &lt; EDA_Outlier_Analysis!$F$7, P5298 &gt; EDA_Outlier_Analysis!$F$8),
      "Outlier",
      "Normal"))</f>
        <v>Normal</v>
      </c>
      <c r="S5298" t="str">
        <f>IF(N5298="","",
   IF(OR(N5298 &lt;EDA_Outlier_Analysis!$I$10, N5298 &gt; EDA_Outlier_Analysis!$I$11),
      "Outlier",
      "Normal"))</f>
        <v>Normal</v>
      </c>
    </row>
    <row r="5299" spans="1:19">
      <c r="A5299" t="s">
        <v>11567</v>
      </c>
      <c r="B5299" s="4">
        <v>44987</v>
      </c>
      <c r="C5299" s="2">
        <v>162843.29</v>
      </c>
      <c r="D5299" t="s">
        <v>849</v>
      </c>
      <c r="E5299" t="s">
        <v>868</v>
      </c>
      <c r="F5299" t="s">
        <v>11</v>
      </c>
      <c r="G5299" t="s">
        <v>20</v>
      </c>
      <c r="H5299" t="s">
        <v>425</v>
      </c>
      <c r="J5299" t="s">
        <v>11568</v>
      </c>
      <c r="K5299" t="str">
        <f>IF(COUNTIF(Customers!A:A, H5299)&gt;0, "Valid", "Invalid")</f>
        <v>Valid</v>
      </c>
      <c r="L5299" t="str">
        <f t="shared" si="410"/>
        <v>3</v>
      </c>
      <c r="M5299" t="str">
        <f t="shared" si="411"/>
        <v>2023</v>
      </c>
      <c r="N5299">
        <f t="shared" si="412"/>
        <v>162843.29</v>
      </c>
      <c r="O5299">
        <f t="shared" si="413"/>
        <v>162843.29</v>
      </c>
      <c r="P5299" t="str">
        <f t="shared" si="414"/>
        <v/>
      </c>
      <c r="Q5299" s="48" t="str">
        <f>IF(O5299="","",
   IF(OR(O5299&lt;EDA_Outlier_Analysis!$C$10, O5299&gt;EDA_Outlier_Analysis!$C$11),
      "Outlier",
      "Normal"))</f>
        <v>Normal</v>
      </c>
      <c r="R5299" t="str">
        <f>IF(P5299="","",
   IF(OR(P5299 &lt; EDA_Outlier_Analysis!$F$7, P5299 &gt; EDA_Outlier_Analysis!$F$8),
      "Outlier",
      "Normal"))</f>
        <v/>
      </c>
      <c r="S5299" t="str">
        <f>IF(N5299="","",
   IF(OR(N5299 &lt;EDA_Outlier_Analysis!$I$10, N5299 &gt; EDA_Outlier_Analysis!$I$11),
      "Outlier",
      "Normal"))</f>
        <v>Normal</v>
      </c>
    </row>
    <row r="5300" spans="1:19">
      <c r="A5300" t="s">
        <v>11569</v>
      </c>
      <c r="B5300" s="4">
        <v>44652</v>
      </c>
      <c r="C5300" s="2">
        <v>18588.580000000002</v>
      </c>
      <c r="D5300" t="s">
        <v>971</v>
      </c>
      <c r="E5300" t="s">
        <v>971</v>
      </c>
      <c r="F5300" t="s">
        <v>10</v>
      </c>
      <c r="G5300" t="s">
        <v>20</v>
      </c>
      <c r="J5300" t="s">
        <v>11570</v>
      </c>
      <c r="K5300" t="str">
        <f>IF(COUNTIF(Customers!A:A, H5300)&gt;0, "Valid", "Invalid")</f>
        <v>Invalid</v>
      </c>
      <c r="L5300" t="str">
        <f t="shared" si="410"/>
        <v>4</v>
      </c>
      <c r="M5300" t="str">
        <f t="shared" si="411"/>
        <v>2022</v>
      </c>
      <c r="N5300">
        <f t="shared" si="412"/>
        <v>-18588.580000000002</v>
      </c>
      <c r="O5300" t="str">
        <f t="shared" si="413"/>
        <v/>
      </c>
      <c r="P5300" t="str">
        <f t="shared" si="414"/>
        <v/>
      </c>
      <c r="Q5300" s="48" t="str">
        <f>IF(O5300="","",
   IF(OR(O5300&lt;EDA_Outlier_Analysis!$C$10, O5300&gt;EDA_Outlier_Analysis!$C$11),
      "Outlier",
      "Normal"))</f>
        <v/>
      </c>
      <c r="R5300" t="str">
        <f>IF(P5300="","",
   IF(OR(P5300 &lt; EDA_Outlier_Analysis!$F$7, P5300 &gt; EDA_Outlier_Analysis!$F$8),
      "Outlier",
      "Normal"))</f>
        <v/>
      </c>
      <c r="S5300" t="str">
        <f>IF(N5300="","",
   IF(OR(N5300 &lt;EDA_Outlier_Analysis!$I$10, N5300 &gt; EDA_Outlier_Analysis!$I$11),
      "Outlier",
      "Normal"))</f>
        <v>Normal</v>
      </c>
    </row>
    <row r="5301" spans="1:19">
      <c r="A5301" t="s">
        <v>11571</v>
      </c>
      <c r="B5301" s="4">
        <v>44908</v>
      </c>
      <c r="C5301" s="2">
        <v>171223.02</v>
      </c>
      <c r="D5301" t="s">
        <v>849</v>
      </c>
      <c r="E5301" t="s">
        <v>850</v>
      </c>
      <c r="F5301" t="s">
        <v>11</v>
      </c>
      <c r="G5301" t="s">
        <v>34</v>
      </c>
      <c r="H5301" t="s">
        <v>265</v>
      </c>
      <c r="J5301" t="s">
        <v>11572</v>
      </c>
      <c r="K5301" t="str">
        <f>IF(COUNTIF(Customers!A:A, H5301)&gt;0, "Valid", "Invalid")</f>
        <v>Valid</v>
      </c>
      <c r="L5301" t="str">
        <f t="shared" si="410"/>
        <v>12</v>
      </c>
      <c r="M5301" t="str">
        <f t="shared" si="411"/>
        <v>2022</v>
      </c>
      <c r="N5301">
        <f t="shared" si="412"/>
        <v>171223.02</v>
      </c>
      <c r="O5301">
        <f t="shared" si="413"/>
        <v>171223.02</v>
      </c>
      <c r="P5301" t="str">
        <f t="shared" si="414"/>
        <v/>
      </c>
      <c r="Q5301" s="48" t="str">
        <f>IF(O5301="","",
   IF(OR(O5301&lt;EDA_Outlier_Analysis!$C$10, O5301&gt;EDA_Outlier_Analysis!$C$11),
      "Outlier",
      "Normal"))</f>
        <v>Normal</v>
      </c>
      <c r="R5301" t="str">
        <f>IF(P5301="","",
   IF(OR(P5301 &lt; EDA_Outlier_Analysis!$F$7, P5301 &gt; EDA_Outlier_Analysis!$F$8),
      "Outlier",
      "Normal"))</f>
        <v/>
      </c>
      <c r="S5301" t="str">
        <f>IF(N5301="","",
   IF(OR(N5301 &lt;EDA_Outlier_Analysis!$I$10, N5301 &gt; EDA_Outlier_Analysis!$I$11),
      "Outlier",
      "Normal"))</f>
        <v>Normal</v>
      </c>
    </row>
    <row r="5302" spans="1:19">
      <c r="A5302" t="s">
        <v>11573</v>
      </c>
      <c r="B5302" s="4">
        <v>45142</v>
      </c>
      <c r="C5302" s="2">
        <v>278474.53000000003</v>
      </c>
      <c r="D5302" t="s">
        <v>849</v>
      </c>
      <c r="E5302" t="s">
        <v>850</v>
      </c>
      <c r="F5302" t="s">
        <v>11</v>
      </c>
      <c r="G5302" t="s">
        <v>31</v>
      </c>
      <c r="H5302" t="s">
        <v>543</v>
      </c>
      <c r="J5302" t="s">
        <v>11574</v>
      </c>
      <c r="K5302" t="str">
        <f>IF(COUNTIF(Customers!A:A, H5302)&gt;0, "Valid", "Invalid")</f>
        <v>Valid</v>
      </c>
      <c r="L5302" t="str">
        <f t="shared" si="410"/>
        <v>8</v>
      </c>
      <c r="M5302" t="str">
        <f t="shared" si="411"/>
        <v>2023</v>
      </c>
      <c r="N5302">
        <f t="shared" si="412"/>
        <v>278474.53000000003</v>
      </c>
      <c r="O5302">
        <f t="shared" si="413"/>
        <v>278474.53000000003</v>
      </c>
      <c r="P5302" t="str">
        <f t="shared" si="414"/>
        <v/>
      </c>
      <c r="Q5302" s="48" t="str">
        <f>IF(O5302="","",
   IF(OR(O5302&lt;EDA_Outlier_Analysis!$C$10, O5302&gt;EDA_Outlier_Analysis!$C$11),
      "Outlier",
      "Normal"))</f>
        <v>Normal</v>
      </c>
      <c r="R5302" t="str">
        <f>IF(P5302="","",
   IF(OR(P5302 &lt; EDA_Outlier_Analysis!$F$7, P5302 &gt; EDA_Outlier_Analysis!$F$8),
      "Outlier",
      "Normal"))</f>
        <v/>
      </c>
      <c r="S5302" t="str">
        <f>IF(N5302="","",
   IF(OR(N5302 &lt;EDA_Outlier_Analysis!$I$10, N5302 &gt; EDA_Outlier_Analysis!$I$11),
      "Outlier",
      "Normal"))</f>
        <v>Normal</v>
      </c>
    </row>
    <row r="5303" spans="1:19">
      <c r="A5303" t="s">
        <v>11575</v>
      </c>
      <c r="B5303" s="4">
        <v>45153</v>
      </c>
      <c r="C5303" s="2">
        <v>220423.32</v>
      </c>
      <c r="D5303" t="s">
        <v>849</v>
      </c>
      <c r="E5303" t="s">
        <v>868</v>
      </c>
      <c r="F5303" t="s">
        <v>11</v>
      </c>
      <c r="G5303" t="s">
        <v>31</v>
      </c>
      <c r="H5303" t="s">
        <v>715</v>
      </c>
      <c r="J5303" t="s">
        <v>11576</v>
      </c>
      <c r="K5303" t="str">
        <f>IF(COUNTIF(Customers!A:A, H5303)&gt;0, "Valid", "Invalid")</f>
        <v>Valid</v>
      </c>
      <c r="L5303" t="str">
        <f t="shared" si="410"/>
        <v>8</v>
      </c>
      <c r="M5303" t="str">
        <f t="shared" si="411"/>
        <v>2023</v>
      </c>
      <c r="N5303">
        <f t="shared" si="412"/>
        <v>220423.32</v>
      </c>
      <c r="O5303">
        <f t="shared" si="413"/>
        <v>220423.32</v>
      </c>
      <c r="P5303" t="str">
        <f t="shared" si="414"/>
        <v/>
      </c>
      <c r="Q5303" s="48" t="str">
        <f>IF(O5303="","",
   IF(OR(O5303&lt;EDA_Outlier_Analysis!$C$10, O5303&gt;EDA_Outlier_Analysis!$C$11),
      "Outlier",
      "Normal"))</f>
        <v>Normal</v>
      </c>
      <c r="R5303" t="str">
        <f>IF(P5303="","",
   IF(OR(P5303 &lt; EDA_Outlier_Analysis!$F$7, P5303 &gt; EDA_Outlier_Analysis!$F$8),
      "Outlier",
      "Normal"))</f>
        <v/>
      </c>
      <c r="S5303" t="str">
        <f>IF(N5303="","",
   IF(OR(N5303 &lt;EDA_Outlier_Analysis!$I$10, N5303 &gt; EDA_Outlier_Analysis!$I$11),
      "Outlier",
      "Normal"))</f>
        <v>Normal</v>
      </c>
    </row>
    <row r="5304" spans="1:19">
      <c r="A5304" t="s">
        <v>11577</v>
      </c>
      <c r="B5304" s="4">
        <v>44942</v>
      </c>
      <c r="C5304" s="2">
        <v>165148.92000000001</v>
      </c>
      <c r="D5304" t="s">
        <v>849</v>
      </c>
      <c r="E5304" t="s">
        <v>868</v>
      </c>
      <c r="F5304" t="s">
        <v>9</v>
      </c>
      <c r="G5304" t="s">
        <v>31</v>
      </c>
      <c r="H5304" t="s">
        <v>321</v>
      </c>
      <c r="J5304" t="s">
        <v>11578</v>
      </c>
      <c r="K5304" t="str">
        <f>IF(COUNTIF(Customers!A:A, H5304)&gt;0, "Valid", "Invalid")</f>
        <v>Valid</v>
      </c>
      <c r="L5304" t="str">
        <f t="shared" si="410"/>
        <v>1</v>
      </c>
      <c r="M5304" t="str">
        <f t="shared" si="411"/>
        <v>2023</v>
      </c>
      <c r="N5304">
        <f t="shared" si="412"/>
        <v>165148.92000000001</v>
      </c>
      <c r="O5304">
        <f t="shared" si="413"/>
        <v>165148.92000000001</v>
      </c>
      <c r="P5304" t="str">
        <f t="shared" si="414"/>
        <v/>
      </c>
      <c r="Q5304" s="48" t="str">
        <f>IF(O5304="","",
   IF(OR(O5304&lt;EDA_Outlier_Analysis!$C$10, O5304&gt;EDA_Outlier_Analysis!$C$11),
      "Outlier",
      "Normal"))</f>
        <v>Normal</v>
      </c>
      <c r="R5304" t="str">
        <f>IF(P5304="","",
   IF(OR(P5304 &lt; EDA_Outlier_Analysis!$F$7, P5304 &gt; EDA_Outlier_Analysis!$F$8),
      "Outlier",
      "Normal"))</f>
        <v/>
      </c>
      <c r="S5304" t="str">
        <f>IF(N5304="","",
   IF(OR(N5304 &lt;EDA_Outlier_Analysis!$I$10, N5304 &gt; EDA_Outlier_Analysis!$I$11),
      "Outlier",
      "Normal"))</f>
        <v>Normal</v>
      </c>
    </row>
    <row r="5305" spans="1:19">
      <c r="A5305" t="s">
        <v>11579</v>
      </c>
      <c r="B5305" s="4">
        <v>45278</v>
      </c>
      <c r="C5305" s="2">
        <v>159817.57999999999</v>
      </c>
      <c r="D5305" t="s">
        <v>849</v>
      </c>
      <c r="E5305" t="s">
        <v>850</v>
      </c>
      <c r="F5305" t="s">
        <v>11</v>
      </c>
      <c r="G5305" t="s">
        <v>31</v>
      </c>
      <c r="H5305" t="s">
        <v>361</v>
      </c>
      <c r="J5305" t="s">
        <v>11580</v>
      </c>
      <c r="K5305" t="str">
        <f>IF(COUNTIF(Customers!A:A, H5305)&gt;0, "Valid", "Invalid")</f>
        <v>Valid</v>
      </c>
      <c r="L5305" t="str">
        <f t="shared" si="410"/>
        <v>12</v>
      </c>
      <c r="M5305" t="str">
        <f t="shared" si="411"/>
        <v>2023</v>
      </c>
      <c r="N5305">
        <f t="shared" si="412"/>
        <v>159817.57999999999</v>
      </c>
      <c r="O5305">
        <f t="shared" si="413"/>
        <v>159817.57999999999</v>
      </c>
      <c r="P5305" t="str">
        <f t="shared" si="414"/>
        <v/>
      </c>
      <c r="Q5305" s="48" t="str">
        <f>IF(O5305="","",
   IF(OR(O5305&lt;EDA_Outlier_Analysis!$C$10, O5305&gt;EDA_Outlier_Analysis!$C$11),
      "Outlier",
      "Normal"))</f>
        <v>Normal</v>
      </c>
      <c r="R5305" t="str">
        <f>IF(P5305="","",
   IF(OR(P5305 &lt; EDA_Outlier_Analysis!$F$7, P5305 &gt; EDA_Outlier_Analysis!$F$8),
      "Outlier",
      "Normal"))</f>
        <v/>
      </c>
      <c r="S5305" t="str">
        <f>IF(N5305="","",
   IF(OR(N5305 &lt;EDA_Outlier_Analysis!$I$10, N5305 &gt; EDA_Outlier_Analysis!$I$11),
      "Outlier",
      "Normal"))</f>
        <v>Normal</v>
      </c>
    </row>
    <row r="5306" spans="1:19">
      <c r="A5306" t="s">
        <v>11581</v>
      </c>
      <c r="B5306" s="4">
        <v>44881</v>
      </c>
      <c r="C5306" s="2">
        <v>126009.06</v>
      </c>
      <c r="D5306" t="s">
        <v>849</v>
      </c>
      <c r="E5306" t="s">
        <v>853</v>
      </c>
      <c r="F5306" t="s">
        <v>11</v>
      </c>
      <c r="G5306" t="s">
        <v>34</v>
      </c>
      <c r="H5306" t="s">
        <v>645</v>
      </c>
      <c r="J5306" t="s">
        <v>11582</v>
      </c>
      <c r="K5306" t="str">
        <f>IF(COUNTIF(Customers!A:A, H5306)&gt;0, "Valid", "Invalid")</f>
        <v>Valid</v>
      </c>
      <c r="L5306" t="str">
        <f t="shared" si="410"/>
        <v>11</v>
      </c>
      <c r="M5306" t="str">
        <f t="shared" si="411"/>
        <v>2022</v>
      </c>
      <c r="N5306">
        <f t="shared" si="412"/>
        <v>126009.06</v>
      </c>
      <c r="O5306">
        <f t="shared" si="413"/>
        <v>126009.06</v>
      </c>
      <c r="P5306" t="str">
        <f t="shared" si="414"/>
        <v/>
      </c>
      <c r="Q5306" s="48" t="str">
        <f>IF(O5306="","",
   IF(OR(O5306&lt;EDA_Outlier_Analysis!$C$10, O5306&gt;EDA_Outlier_Analysis!$C$11),
      "Outlier",
      "Normal"))</f>
        <v>Normal</v>
      </c>
      <c r="R5306" t="str">
        <f>IF(P5306="","",
   IF(OR(P5306 &lt; EDA_Outlier_Analysis!$F$7, P5306 &gt; EDA_Outlier_Analysis!$F$8),
      "Outlier",
      "Normal"))</f>
        <v/>
      </c>
      <c r="S5306" t="str">
        <f>IF(N5306="","",
   IF(OR(N5306 &lt;EDA_Outlier_Analysis!$I$10, N5306 &gt; EDA_Outlier_Analysis!$I$11),
      "Outlier",
      "Normal"))</f>
        <v>Normal</v>
      </c>
    </row>
    <row r="5307" spans="1:19">
      <c r="A5307" t="s">
        <v>11583</v>
      </c>
      <c r="B5307" s="4">
        <v>45128</v>
      </c>
      <c r="C5307" s="2">
        <v>126833.46</v>
      </c>
      <c r="D5307" t="s">
        <v>849</v>
      </c>
      <c r="E5307" t="s">
        <v>868</v>
      </c>
      <c r="F5307" t="s">
        <v>9</v>
      </c>
      <c r="G5307" t="s">
        <v>34</v>
      </c>
      <c r="H5307" t="s">
        <v>263</v>
      </c>
      <c r="J5307" t="s">
        <v>11584</v>
      </c>
      <c r="K5307" t="str">
        <f>IF(COUNTIF(Customers!A:A, H5307)&gt;0, "Valid", "Invalid")</f>
        <v>Valid</v>
      </c>
      <c r="L5307" t="str">
        <f t="shared" si="410"/>
        <v>7</v>
      </c>
      <c r="M5307" t="str">
        <f t="shared" si="411"/>
        <v>2023</v>
      </c>
      <c r="N5307">
        <f t="shared" si="412"/>
        <v>126833.46</v>
      </c>
      <c r="O5307">
        <f t="shared" si="413"/>
        <v>126833.46</v>
      </c>
      <c r="P5307" t="str">
        <f t="shared" si="414"/>
        <v/>
      </c>
      <c r="Q5307" s="48" t="str">
        <f>IF(O5307="","",
   IF(OR(O5307&lt;EDA_Outlier_Analysis!$C$10, O5307&gt;EDA_Outlier_Analysis!$C$11),
      "Outlier",
      "Normal"))</f>
        <v>Normal</v>
      </c>
      <c r="R5307" t="str">
        <f>IF(P5307="","",
   IF(OR(P5307 &lt; EDA_Outlier_Analysis!$F$7, P5307 &gt; EDA_Outlier_Analysis!$F$8),
      "Outlier",
      "Normal"))</f>
        <v/>
      </c>
      <c r="S5307" t="str">
        <f>IF(N5307="","",
   IF(OR(N5307 &lt;EDA_Outlier_Analysis!$I$10, N5307 &gt; EDA_Outlier_Analysis!$I$11),
      "Outlier",
      "Normal"))</f>
        <v>Normal</v>
      </c>
    </row>
    <row r="5308" spans="1:19">
      <c r="A5308" t="s">
        <v>11585</v>
      </c>
      <c r="B5308" s="4">
        <v>45098</v>
      </c>
      <c r="C5308" s="2">
        <v>-27398.95</v>
      </c>
      <c r="D5308" t="s">
        <v>840</v>
      </c>
      <c r="E5308" t="s">
        <v>841</v>
      </c>
      <c r="F5308" t="s">
        <v>9</v>
      </c>
      <c r="G5308" t="s">
        <v>34</v>
      </c>
      <c r="I5308" t="s">
        <v>1438</v>
      </c>
      <c r="J5308" t="s">
        <v>11586</v>
      </c>
      <c r="K5308" t="str">
        <f>IF(COUNTIF(Customers!A:A, H5308)&gt;0, "Valid", "Invalid")</f>
        <v>Invalid</v>
      </c>
      <c r="L5308" t="str">
        <f t="shared" si="410"/>
        <v>6</v>
      </c>
      <c r="M5308" t="str">
        <f t="shared" si="411"/>
        <v>2023</v>
      </c>
      <c r="N5308">
        <f t="shared" si="412"/>
        <v>-27398.95</v>
      </c>
      <c r="O5308" t="str">
        <f t="shared" si="413"/>
        <v/>
      </c>
      <c r="P5308">
        <f t="shared" si="414"/>
        <v>27398.95</v>
      </c>
      <c r="Q5308" s="48" t="str">
        <f>IF(O5308="","",
   IF(OR(O5308&lt;EDA_Outlier_Analysis!$C$10, O5308&gt;EDA_Outlier_Analysis!$C$11),
      "Outlier",
      "Normal"))</f>
        <v/>
      </c>
      <c r="R5308" t="str">
        <f>IF(P5308="","",
   IF(OR(P5308 &lt; EDA_Outlier_Analysis!$F$7, P5308 &gt; EDA_Outlier_Analysis!$F$8),
      "Outlier",
      "Normal"))</f>
        <v>Normal</v>
      </c>
      <c r="S5308" t="str">
        <f>IF(N5308="","",
   IF(OR(N5308 &lt;EDA_Outlier_Analysis!$I$10, N5308 &gt; EDA_Outlier_Analysis!$I$11),
      "Outlier",
      "Normal"))</f>
        <v>Normal</v>
      </c>
    </row>
    <row r="5309" spans="1:19">
      <c r="A5309" t="s">
        <v>11587</v>
      </c>
      <c r="B5309" s="4">
        <v>45068</v>
      </c>
      <c r="C5309" s="2">
        <v>148832.53</v>
      </c>
      <c r="D5309" t="s">
        <v>849</v>
      </c>
      <c r="E5309" t="s">
        <v>853</v>
      </c>
      <c r="F5309" t="s">
        <v>11</v>
      </c>
      <c r="G5309" t="s">
        <v>31</v>
      </c>
      <c r="H5309" t="s">
        <v>321</v>
      </c>
      <c r="J5309" t="s">
        <v>11588</v>
      </c>
      <c r="K5309" t="str">
        <f>IF(COUNTIF(Customers!A:A, H5309)&gt;0, "Valid", "Invalid")</f>
        <v>Valid</v>
      </c>
      <c r="L5309" t="str">
        <f t="shared" si="410"/>
        <v>5</v>
      </c>
      <c r="M5309" t="str">
        <f t="shared" si="411"/>
        <v>2023</v>
      </c>
      <c r="N5309">
        <f t="shared" si="412"/>
        <v>148832.53</v>
      </c>
      <c r="O5309">
        <f t="shared" si="413"/>
        <v>148832.53</v>
      </c>
      <c r="P5309" t="str">
        <f t="shared" si="414"/>
        <v/>
      </c>
      <c r="Q5309" s="48" t="str">
        <f>IF(O5309="","",
   IF(OR(O5309&lt;EDA_Outlier_Analysis!$C$10, O5309&gt;EDA_Outlier_Analysis!$C$11),
      "Outlier",
      "Normal"))</f>
        <v>Normal</v>
      </c>
      <c r="R5309" t="str">
        <f>IF(P5309="","",
   IF(OR(P5309 &lt; EDA_Outlier_Analysis!$F$7, P5309 &gt; EDA_Outlier_Analysis!$F$8),
      "Outlier",
      "Normal"))</f>
        <v/>
      </c>
      <c r="S5309" t="str">
        <f>IF(N5309="","",
   IF(OR(N5309 &lt;EDA_Outlier_Analysis!$I$10, N5309 &gt; EDA_Outlier_Analysis!$I$11),
      "Outlier",
      "Normal"))</f>
        <v>Normal</v>
      </c>
    </row>
    <row r="5310" spans="1:19">
      <c r="A5310" t="s">
        <v>11589</v>
      </c>
      <c r="B5310" s="4">
        <v>45280</v>
      </c>
      <c r="C5310" s="2">
        <v>-31034.16</v>
      </c>
      <c r="D5310" t="s">
        <v>840</v>
      </c>
      <c r="E5310" t="s">
        <v>845</v>
      </c>
      <c r="F5310" t="s">
        <v>10</v>
      </c>
      <c r="G5310" t="s">
        <v>20</v>
      </c>
      <c r="I5310" t="s">
        <v>1141</v>
      </c>
      <c r="J5310" t="s">
        <v>11590</v>
      </c>
      <c r="K5310" t="str">
        <f>IF(COUNTIF(Customers!A:A, H5310)&gt;0, "Valid", "Invalid")</f>
        <v>Invalid</v>
      </c>
      <c r="L5310" t="str">
        <f t="shared" si="410"/>
        <v>12</v>
      </c>
      <c r="M5310" t="str">
        <f t="shared" si="411"/>
        <v>2023</v>
      </c>
      <c r="N5310">
        <f t="shared" si="412"/>
        <v>-31034.16</v>
      </c>
      <c r="O5310" t="str">
        <f t="shared" si="413"/>
        <v/>
      </c>
      <c r="P5310">
        <f t="shared" si="414"/>
        <v>31034.16</v>
      </c>
      <c r="Q5310" s="48" t="str">
        <f>IF(O5310="","",
   IF(OR(O5310&lt;EDA_Outlier_Analysis!$C$10, O5310&gt;EDA_Outlier_Analysis!$C$11),
      "Outlier",
      "Normal"))</f>
        <v/>
      </c>
      <c r="R5310" t="str">
        <f>IF(P5310="","",
   IF(OR(P5310 &lt; EDA_Outlier_Analysis!$F$7, P5310 &gt; EDA_Outlier_Analysis!$F$8),
      "Outlier",
      "Normal"))</f>
        <v>Normal</v>
      </c>
      <c r="S5310" t="str">
        <f>IF(N5310="","",
   IF(OR(N5310 &lt;EDA_Outlier_Analysis!$I$10, N5310 &gt; EDA_Outlier_Analysis!$I$11),
      "Outlier",
      "Normal"))</f>
        <v>Normal</v>
      </c>
    </row>
    <row r="5311" spans="1:19">
      <c r="A5311" t="s">
        <v>11591</v>
      </c>
      <c r="B5311" s="4">
        <v>45149</v>
      </c>
      <c r="C5311" s="2">
        <v>114397.63</v>
      </c>
      <c r="D5311" t="s">
        <v>849</v>
      </c>
      <c r="E5311" t="s">
        <v>850</v>
      </c>
      <c r="F5311" t="s">
        <v>10</v>
      </c>
      <c r="G5311" t="s">
        <v>20</v>
      </c>
      <c r="H5311" t="s">
        <v>731</v>
      </c>
      <c r="J5311" t="s">
        <v>11592</v>
      </c>
      <c r="K5311" t="str">
        <f>IF(COUNTIF(Customers!A:A, H5311)&gt;0, "Valid", "Invalid")</f>
        <v>Valid</v>
      </c>
      <c r="L5311" t="str">
        <f t="shared" si="410"/>
        <v>8</v>
      </c>
      <c r="M5311" t="str">
        <f t="shared" si="411"/>
        <v>2023</v>
      </c>
      <c r="N5311">
        <f t="shared" si="412"/>
        <v>114397.63</v>
      </c>
      <c r="O5311">
        <f t="shared" si="413"/>
        <v>114397.63</v>
      </c>
      <c r="P5311" t="str">
        <f t="shared" si="414"/>
        <v/>
      </c>
      <c r="Q5311" s="48" t="str">
        <f>IF(O5311="","",
   IF(OR(O5311&lt;EDA_Outlier_Analysis!$C$10, O5311&gt;EDA_Outlier_Analysis!$C$11),
      "Outlier",
      "Normal"))</f>
        <v>Normal</v>
      </c>
      <c r="R5311" t="str">
        <f>IF(P5311="","",
   IF(OR(P5311 &lt; EDA_Outlier_Analysis!$F$7, P5311 &gt; EDA_Outlier_Analysis!$F$8),
      "Outlier",
      "Normal"))</f>
        <v/>
      </c>
      <c r="S5311" t="str">
        <f>IF(N5311="","",
   IF(OR(N5311 &lt;EDA_Outlier_Analysis!$I$10, N5311 &gt; EDA_Outlier_Analysis!$I$11),
      "Outlier",
      "Normal"))</f>
        <v>Normal</v>
      </c>
    </row>
    <row r="5312" spans="1:19">
      <c r="A5312" t="s">
        <v>11593</v>
      </c>
      <c r="B5312" s="4">
        <v>45155</v>
      </c>
      <c r="C5312" s="2">
        <v>-39086.870000000003</v>
      </c>
      <c r="D5312" t="s">
        <v>840</v>
      </c>
      <c r="E5312" t="s">
        <v>864</v>
      </c>
      <c r="F5312" t="s">
        <v>9</v>
      </c>
      <c r="G5312" t="s">
        <v>24</v>
      </c>
      <c r="I5312" t="s">
        <v>1232</v>
      </c>
      <c r="J5312" t="s">
        <v>11594</v>
      </c>
      <c r="K5312" t="str">
        <f>IF(COUNTIF(Customers!A:A, H5312)&gt;0, "Valid", "Invalid")</f>
        <v>Invalid</v>
      </c>
      <c r="L5312" t="str">
        <f t="shared" si="410"/>
        <v>8</v>
      </c>
      <c r="M5312" t="str">
        <f t="shared" si="411"/>
        <v>2023</v>
      </c>
      <c r="N5312">
        <f t="shared" si="412"/>
        <v>-39086.870000000003</v>
      </c>
      <c r="O5312" t="str">
        <f t="shared" si="413"/>
        <v/>
      </c>
      <c r="P5312">
        <f t="shared" si="414"/>
        <v>39086.870000000003</v>
      </c>
      <c r="Q5312" s="48" t="str">
        <f>IF(O5312="","",
   IF(OR(O5312&lt;EDA_Outlier_Analysis!$C$10, O5312&gt;EDA_Outlier_Analysis!$C$11),
      "Outlier",
      "Normal"))</f>
        <v/>
      </c>
      <c r="R5312" t="str">
        <f>IF(P5312="","",
   IF(OR(P5312 &lt; EDA_Outlier_Analysis!$F$7, P5312 &gt; EDA_Outlier_Analysis!$F$8),
      "Outlier",
      "Normal"))</f>
        <v>Normal</v>
      </c>
      <c r="S5312" t="str">
        <f>IF(N5312="","",
   IF(OR(N5312 &lt;EDA_Outlier_Analysis!$I$10, N5312 &gt; EDA_Outlier_Analysis!$I$11),
      "Outlier",
      "Normal"))</f>
        <v>Normal</v>
      </c>
    </row>
    <row r="5313" spans="1:19">
      <c r="A5313" t="s">
        <v>11595</v>
      </c>
      <c r="B5313" s="4">
        <v>44770</v>
      </c>
      <c r="C5313" s="2">
        <v>-77385.179999999993</v>
      </c>
      <c r="D5313" t="s">
        <v>840</v>
      </c>
      <c r="E5313" t="s">
        <v>905</v>
      </c>
      <c r="F5313" t="s">
        <v>11</v>
      </c>
      <c r="G5313" t="s">
        <v>31</v>
      </c>
      <c r="I5313" t="s">
        <v>1800</v>
      </c>
      <c r="J5313" t="s">
        <v>11596</v>
      </c>
      <c r="K5313" t="str">
        <f>IF(COUNTIF(Customers!A:A, H5313)&gt;0, "Valid", "Invalid")</f>
        <v>Invalid</v>
      </c>
      <c r="L5313" t="str">
        <f t="shared" si="410"/>
        <v>7</v>
      </c>
      <c r="M5313" t="str">
        <f t="shared" si="411"/>
        <v>2022</v>
      </c>
      <c r="N5313">
        <f t="shared" si="412"/>
        <v>-77385.179999999993</v>
      </c>
      <c r="O5313" t="str">
        <f t="shared" si="413"/>
        <v/>
      </c>
      <c r="P5313">
        <f t="shared" si="414"/>
        <v>77385.179999999993</v>
      </c>
      <c r="Q5313" s="48" t="str">
        <f>IF(O5313="","",
   IF(OR(O5313&lt;EDA_Outlier_Analysis!$C$10, O5313&gt;EDA_Outlier_Analysis!$C$11),
      "Outlier",
      "Normal"))</f>
        <v/>
      </c>
      <c r="R5313" t="str">
        <f>IF(P5313="","",
   IF(OR(P5313 &lt; EDA_Outlier_Analysis!$F$7, P5313 &gt; EDA_Outlier_Analysis!$F$8),
      "Outlier",
      "Normal"))</f>
        <v>Outlier</v>
      </c>
      <c r="S5313" t="str">
        <f>IF(N5313="","",
   IF(OR(N5313 &lt;EDA_Outlier_Analysis!$I$10, N5313 &gt; EDA_Outlier_Analysis!$I$11),
      "Outlier",
      "Normal"))</f>
        <v>Normal</v>
      </c>
    </row>
    <row r="5314" spans="1:19">
      <c r="A5314" t="s">
        <v>11597</v>
      </c>
      <c r="B5314" s="4">
        <v>44827</v>
      </c>
      <c r="C5314" s="2">
        <v>-72810.47</v>
      </c>
      <c r="D5314" t="s">
        <v>840</v>
      </c>
      <c r="E5314" t="s">
        <v>845</v>
      </c>
      <c r="F5314" t="s">
        <v>11</v>
      </c>
      <c r="G5314" t="s">
        <v>34</v>
      </c>
      <c r="I5314" t="s">
        <v>912</v>
      </c>
      <c r="J5314" t="s">
        <v>11598</v>
      </c>
      <c r="K5314" t="str">
        <f>IF(COUNTIF(Customers!A:A, H5314)&gt;0, "Valid", "Invalid")</f>
        <v>Invalid</v>
      </c>
      <c r="L5314" t="str">
        <f t="shared" si="410"/>
        <v>9</v>
      </c>
      <c r="M5314" t="str">
        <f t="shared" si="411"/>
        <v>2022</v>
      </c>
      <c r="N5314">
        <f t="shared" si="412"/>
        <v>-72810.47</v>
      </c>
      <c r="O5314" t="str">
        <f t="shared" si="413"/>
        <v/>
      </c>
      <c r="P5314">
        <f t="shared" si="414"/>
        <v>72810.47</v>
      </c>
      <c r="Q5314" s="48" t="str">
        <f>IF(O5314="","",
   IF(OR(O5314&lt;EDA_Outlier_Analysis!$C$10, O5314&gt;EDA_Outlier_Analysis!$C$11),
      "Outlier",
      "Normal"))</f>
        <v/>
      </c>
      <c r="R5314" t="str">
        <f>IF(P5314="","",
   IF(OR(P5314 &lt; EDA_Outlier_Analysis!$F$7, P5314 &gt; EDA_Outlier_Analysis!$F$8),
      "Outlier",
      "Normal"))</f>
        <v>Outlier</v>
      </c>
      <c r="S5314" t="str">
        <f>IF(N5314="","",
   IF(OR(N5314 &lt;EDA_Outlier_Analysis!$I$10, N5314 &gt; EDA_Outlier_Analysis!$I$11),
      "Outlier",
      "Normal"))</f>
        <v>Normal</v>
      </c>
    </row>
    <row r="5315" spans="1:19">
      <c r="A5315" t="s">
        <v>11599</v>
      </c>
      <c r="B5315" s="4">
        <v>44911</v>
      </c>
      <c r="C5315" s="2">
        <v>124564.99</v>
      </c>
      <c r="D5315" t="s">
        <v>849</v>
      </c>
      <c r="E5315" t="s">
        <v>850</v>
      </c>
      <c r="F5315" t="s">
        <v>9</v>
      </c>
      <c r="G5315" t="s">
        <v>34</v>
      </c>
      <c r="H5315" t="s">
        <v>427</v>
      </c>
      <c r="J5315" t="s">
        <v>11600</v>
      </c>
      <c r="K5315" t="str">
        <f>IF(COUNTIF(Customers!A:A, H5315)&gt;0, "Valid", "Invalid")</f>
        <v>Valid</v>
      </c>
      <c r="L5315" t="str">
        <f t="shared" ref="L5315:L5378" si="415">TEXT(B5315,"m")</f>
        <v>12</v>
      </c>
      <c r="M5315" t="str">
        <f t="shared" ref="M5315:M5378" si="416">TEXT(B5315,"yyyy")</f>
        <v>2022</v>
      </c>
      <c r="N5315">
        <f t="shared" ref="N5315:N5378" si="417">IF(D5315="Revenue",C5315,-ABS(C5315))</f>
        <v>124564.99</v>
      </c>
      <c r="O5315">
        <f t="shared" ref="O5315:O5378" si="418">IF(D5315="Revenue", C5315, "")</f>
        <v>124564.99</v>
      </c>
      <c r="P5315" t="str">
        <f t="shared" ref="P5315:P5378" si="419">IF(D5315="Expense", ABS(C5315), "")</f>
        <v/>
      </c>
      <c r="Q5315" s="48" t="str">
        <f>IF(O5315="","",
   IF(OR(O5315&lt;EDA_Outlier_Analysis!$C$10, O5315&gt;EDA_Outlier_Analysis!$C$11),
      "Outlier",
      "Normal"))</f>
        <v>Normal</v>
      </c>
      <c r="R5315" t="str">
        <f>IF(P5315="","",
   IF(OR(P5315 &lt; EDA_Outlier_Analysis!$F$7, P5315 &gt; EDA_Outlier_Analysis!$F$8),
      "Outlier",
      "Normal"))</f>
        <v/>
      </c>
      <c r="S5315" t="str">
        <f>IF(N5315="","",
   IF(OR(N5315 &lt;EDA_Outlier_Analysis!$I$10, N5315 &gt; EDA_Outlier_Analysis!$I$11),
      "Outlier",
      "Normal"))</f>
        <v>Normal</v>
      </c>
    </row>
    <row r="5316" spans="1:19">
      <c r="A5316" t="s">
        <v>11601</v>
      </c>
      <c r="B5316" s="4">
        <v>45245</v>
      </c>
      <c r="C5316" s="2">
        <v>125885.82</v>
      </c>
      <c r="D5316" t="s">
        <v>849</v>
      </c>
      <c r="E5316" t="s">
        <v>868</v>
      </c>
      <c r="F5316" t="s">
        <v>9</v>
      </c>
      <c r="G5316" t="s">
        <v>31</v>
      </c>
      <c r="H5316" t="s">
        <v>455</v>
      </c>
      <c r="J5316" t="s">
        <v>11602</v>
      </c>
      <c r="K5316" t="str">
        <f>IF(COUNTIF(Customers!A:A, H5316)&gt;0, "Valid", "Invalid")</f>
        <v>Valid</v>
      </c>
      <c r="L5316" t="str">
        <f t="shared" si="415"/>
        <v>11</v>
      </c>
      <c r="M5316" t="str">
        <f t="shared" si="416"/>
        <v>2023</v>
      </c>
      <c r="N5316">
        <f t="shared" si="417"/>
        <v>125885.82</v>
      </c>
      <c r="O5316">
        <f t="shared" si="418"/>
        <v>125885.82</v>
      </c>
      <c r="P5316" t="str">
        <f t="shared" si="419"/>
        <v/>
      </c>
      <c r="Q5316" s="48" t="str">
        <f>IF(O5316="","",
   IF(OR(O5316&lt;EDA_Outlier_Analysis!$C$10, O5316&gt;EDA_Outlier_Analysis!$C$11),
      "Outlier",
      "Normal"))</f>
        <v>Normal</v>
      </c>
      <c r="R5316" t="str">
        <f>IF(P5316="","",
   IF(OR(P5316 &lt; EDA_Outlier_Analysis!$F$7, P5316 &gt; EDA_Outlier_Analysis!$F$8),
      "Outlier",
      "Normal"))</f>
        <v/>
      </c>
      <c r="S5316" t="str">
        <f>IF(N5316="","",
   IF(OR(N5316 &lt;EDA_Outlier_Analysis!$I$10, N5316 &gt; EDA_Outlier_Analysis!$I$11),
      "Outlier",
      "Normal"))</f>
        <v>Normal</v>
      </c>
    </row>
    <row r="5317" spans="1:19">
      <c r="A5317" t="s">
        <v>11603</v>
      </c>
      <c r="B5317" s="4">
        <v>44841</v>
      </c>
      <c r="C5317" s="2">
        <v>134149.74</v>
      </c>
      <c r="D5317" t="s">
        <v>849</v>
      </c>
      <c r="E5317" t="s">
        <v>868</v>
      </c>
      <c r="F5317" t="s">
        <v>11</v>
      </c>
      <c r="G5317" t="s">
        <v>31</v>
      </c>
      <c r="H5317" t="s">
        <v>443</v>
      </c>
      <c r="J5317" t="s">
        <v>11604</v>
      </c>
      <c r="K5317" t="str">
        <f>IF(COUNTIF(Customers!A:A, H5317)&gt;0, "Valid", "Invalid")</f>
        <v>Valid</v>
      </c>
      <c r="L5317" t="str">
        <f t="shared" si="415"/>
        <v>10</v>
      </c>
      <c r="M5317" t="str">
        <f t="shared" si="416"/>
        <v>2022</v>
      </c>
      <c r="N5317">
        <f t="shared" si="417"/>
        <v>134149.74</v>
      </c>
      <c r="O5317">
        <f t="shared" si="418"/>
        <v>134149.74</v>
      </c>
      <c r="P5317" t="str">
        <f t="shared" si="419"/>
        <v/>
      </c>
      <c r="Q5317" s="48" t="str">
        <f>IF(O5317="","",
   IF(OR(O5317&lt;EDA_Outlier_Analysis!$C$10, O5317&gt;EDA_Outlier_Analysis!$C$11),
      "Outlier",
      "Normal"))</f>
        <v>Normal</v>
      </c>
      <c r="R5317" t="str">
        <f>IF(P5317="","",
   IF(OR(P5317 &lt; EDA_Outlier_Analysis!$F$7, P5317 &gt; EDA_Outlier_Analysis!$F$8),
      "Outlier",
      "Normal"))</f>
        <v/>
      </c>
      <c r="S5317" t="str">
        <f>IF(N5317="","",
   IF(OR(N5317 &lt;EDA_Outlier_Analysis!$I$10, N5317 &gt; EDA_Outlier_Analysis!$I$11),
      "Outlier",
      "Normal"))</f>
        <v>Normal</v>
      </c>
    </row>
    <row r="5318" spans="1:19">
      <c r="A5318" t="s">
        <v>11605</v>
      </c>
      <c r="B5318" s="4">
        <v>45134</v>
      </c>
      <c r="C5318" s="2">
        <v>119019.4</v>
      </c>
      <c r="D5318" t="s">
        <v>849</v>
      </c>
      <c r="E5318" t="s">
        <v>850</v>
      </c>
      <c r="F5318" t="s">
        <v>11</v>
      </c>
      <c r="G5318" t="s">
        <v>24</v>
      </c>
      <c r="H5318" t="s">
        <v>717</v>
      </c>
      <c r="J5318" t="s">
        <v>11606</v>
      </c>
      <c r="K5318" t="str">
        <f>IF(COUNTIF(Customers!A:A, H5318)&gt;0, "Valid", "Invalid")</f>
        <v>Valid</v>
      </c>
      <c r="L5318" t="str">
        <f t="shared" si="415"/>
        <v>7</v>
      </c>
      <c r="M5318" t="str">
        <f t="shared" si="416"/>
        <v>2023</v>
      </c>
      <c r="N5318">
        <f t="shared" si="417"/>
        <v>119019.4</v>
      </c>
      <c r="O5318">
        <f t="shared" si="418"/>
        <v>119019.4</v>
      </c>
      <c r="P5318" t="str">
        <f t="shared" si="419"/>
        <v/>
      </c>
      <c r="Q5318" s="48" t="str">
        <f>IF(O5318="","",
   IF(OR(O5318&lt;EDA_Outlier_Analysis!$C$10, O5318&gt;EDA_Outlier_Analysis!$C$11),
      "Outlier",
      "Normal"))</f>
        <v>Normal</v>
      </c>
      <c r="R5318" t="str">
        <f>IF(P5318="","",
   IF(OR(P5318 &lt; EDA_Outlier_Analysis!$F$7, P5318 &gt; EDA_Outlier_Analysis!$F$8),
      "Outlier",
      "Normal"))</f>
        <v/>
      </c>
      <c r="S5318" t="str">
        <f>IF(N5318="","",
   IF(OR(N5318 &lt;EDA_Outlier_Analysis!$I$10, N5318 &gt; EDA_Outlier_Analysis!$I$11),
      "Outlier",
      "Normal"))</f>
        <v>Normal</v>
      </c>
    </row>
    <row r="5319" spans="1:19">
      <c r="A5319" t="s">
        <v>11607</v>
      </c>
      <c r="B5319" s="4">
        <v>45237</v>
      </c>
      <c r="C5319" s="2">
        <v>-47831.1</v>
      </c>
      <c r="D5319" t="s">
        <v>840</v>
      </c>
      <c r="E5319" t="s">
        <v>856</v>
      </c>
      <c r="F5319" t="s">
        <v>11</v>
      </c>
      <c r="G5319" t="s">
        <v>31</v>
      </c>
      <c r="I5319" t="s">
        <v>1083</v>
      </c>
      <c r="J5319" t="s">
        <v>11608</v>
      </c>
      <c r="K5319" t="str">
        <f>IF(COUNTIF(Customers!A:A, H5319)&gt;0, "Valid", "Invalid")</f>
        <v>Invalid</v>
      </c>
      <c r="L5319" t="str">
        <f t="shared" si="415"/>
        <v>11</v>
      </c>
      <c r="M5319" t="str">
        <f t="shared" si="416"/>
        <v>2023</v>
      </c>
      <c r="N5319">
        <f t="shared" si="417"/>
        <v>-47831.1</v>
      </c>
      <c r="O5319" t="str">
        <f t="shared" si="418"/>
        <v/>
      </c>
      <c r="P5319">
        <f t="shared" si="419"/>
        <v>47831.1</v>
      </c>
      <c r="Q5319" s="48" t="str">
        <f>IF(O5319="","",
   IF(OR(O5319&lt;EDA_Outlier_Analysis!$C$10, O5319&gt;EDA_Outlier_Analysis!$C$11),
      "Outlier",
      "Normal"))</f>
        <v/>
      </c>
      <c r="R5319" t="str">
        <f>IF(P5319="","",
   IF(OR(P5319 &lt; EDA_Outlier_Analysis!$F$7, P5319 &gt; EDA_Outlier_Analysis!$F$8),
      "Outlier",
      "Normal"))</f>
        <v>Normal</v>
      </c>
      <c r="S5319" t="str">
        <f>IF(N5319="","",
   IF(OR(N5319 &lt;EDA_Outlier_Analysis!$I$10, N5319 &gt; EDA_Outlier_Analysis!$I$11),
      "Outlier",
      "Normal"))</f>
        <v>Normal</v>
      </c>
    </row>
    <row r="5320" spans="1:19">
      <c r="A5320" t="s">
        <v>11609</v>
      </c>
      <c r="B5320" s="4">
        <v>44925</v>
      </c>
      <c r="C5320" s="2">
        <v>143006.04999999999</v>
      </c>
      <c r="D5320" t="s">
        <v>849</v>
      </c>
      <c r="E5320" t="s">
        <v>853</v>
      </c>
      <c r="F5320" t="s">
        <v>10</v>
      </c>
      <c r="G5320" t="s">
        <v>34</v>
      </c>
      <c r="H5320" t="s">
        <v>563</v>
      </c>
      <c r="J5320" t="s">
        <v>11610</v>
      </c>
      <c r="K5320" t="str">
        <f>IF(COUNTIF(Customers!A:A, H5320)&gt;0, "Valid", "Invalid")</f>
        <v>Valid</v>
      </c>
      <c r="L5320" t="str">
        <f t="shared" si="415"/>
        <v>12</v>
      </c>
      <c r="M5320" t="str">
        <f t="shared" si="416"/>
        <v>2022</v>
      </c>
      <c r="N5320">
        <f t="shared" si="417"/>
        <v>143006.04999999999</v>
      </c>
      <c r="O5320">
        <f t="shared" si="418"/>
        <v>143006.04999999999</v>
      </c>
      <c r="P5320" t="str">
        <f t="shared" si="419"/>
        <v/>
      </c>
      <c r="Q5320" s="48" t="str">
        <f>IF(O5320="","",
   IF(OR(O5320&lt;EDA_Outlier_Analysis!$C$10, O5320&gt;EDA_Outlier_Analysis!$C$11),
      "Outlier",
      "Normal"))</f>
        <v>Normal</v>
      </c>
      <c r="R5320" t="str">
        <f>IF(P5320="","",
   IF(OR(P5320 &lt; EDA_Outlier_Analysis!$F$7, P5320 &gt; EDA_Outlier_Analysis!$F$8),
      "Outlier",
      "Normal"))</f>
        <v/>
      </c>
      <c r="S5320" t="str">
        <f>IF(N5320="","",
   IF(OR(N5320 &lt;EDA_Outlier_Analysis!$I$10, N5320 &gt; EDA_Outlier_Analysis!$I$11),
      "Outlier",
      "Normal"))</f>
        <v>Normal</v>
      </c>
    </row>
    <row r="5321" spans="1:19">
      <c r="A5321" t="s">
        <v>11611</v>
      </c>
      <c r="B5321" s="4">
        <v>44670</v>
      </c>
      <c r="C5321" s="2">
        <v>132201.29999999999</v>
      </c>
      <c r="D5321" t="s">
        <v>849</v>
      </c>
      <c r="E5321" t="s">
        <v>850</v>
      </c>
      <c r="F5321" t="s">
        <v>9</v>
      </c>
      <c r="G5321" t="s">
        <v>20</v>
      </c>
      <c r="H5321" t="s">
        <v>735</v>
      </c>
      <c r="J5321" t="s">
        <v>11612</v>
      </c>
      <c r="K5321" t="str">
        <f>IF(COUNTIF(Customers!A:A, H5321)&gt;0, "Valid", "Invalid")</f>
        <v>Valid</v>
      </c>
      <c r="L5321" t="str">
        <f t="shared" si="415"/>
        <v>4</v>
      </c>
      <c r="M5321" t="str">
        <f t="shared" si="416"/>
        <v>2022</v>
      </c>
      <c r="N5321">
        <f t="shared" si="417"/>
        <v>132201.29999999999</v>
      </c>
      <c r="O5321">
        <f t="shared" si="418"/>
        <v>132201.29999999999</v>
      </c>
      <c r="P5321" t="str">
        <f t="shared" si="419"/>
        <v/>
      </c>
      <c r="Q5321" s="48" t="str">
        <f>IF(O5321="","",
   IF(OR(O5321&lt;EDA_Outlier_Analysis!$C$10, O5321&gt;EDA_Outlier_Analysis!$C$11),
      "Outlier",
      "Normal"))</f>
        <v>Normal</v>
      </c>
      <c r="R5321" t="str">
        <f>IF(P5321="","",
   IF(OR(P5321 &lt; EDA_Outlier_Analysis!$F$7, P5321 &gt; EDA_Outlier_Analysis!$F$8),
      "Outlier",
      "Normal"))</f>
        <v/>
      </c>
      <c r="S5321" t="str">
        <f>IF(N5321="","",
   IF(OR(N5321 &lt;EDA_Outlier_Analysis!$I$10, N5321 &gt; EDA_Outlier_Analysis!$I$11),
      "Outlier",
      "Normal"))</f>
        <v>Normal</v>
      </c>
    </row>
    <row r="5322" spans="1:19">
      <c r="A5322" t="s">
        <v>11613</v>
      </c>
      <c r="B5322" s="4">
        <v>44618</v>
      </c>
      <c r="C5322" s="2">
        <v>-36428.81</v>
      </c>
      <c r="D5322" t="s">
        <v>840</v>
      </c>
      <c r="E5322" t="s">
        <v>878</v>
      </c>
      <c r="F5322" t="s">
        <v>11</v>
      </c>
      <c r="G5322" t="s">
        <v>34</v>
      </c>
      <c r="I5322" t="s">
        <v>976</v>
      </c>
      <c r="J5322" t="s">
        <v>11614</v>
      </c>
      <c r="K5322" t="str">
        <f>IF(COUNTIF(Customers!A:A, H5322)&gt;0, "Valid", "Invalid")</f>
        <v>Invalid</v>
      </c>
      <c r="L5322" t="str">
        <f t="shared" si="415"/>
        <v>2</v>
      </c>
      <c r="M5322" t="str">
        <f t="shared" si="416"/>
        <v>2022</v>
      </c>
      <c r="N5322">
        <f t="shared" si="417"/>
        <v>-36428.81</v>
      </c>
      <c r="O5322" t="str">
        <f t="shared" si="418"/>
        <v/>
      </c>
      <c r="P5322">
        <f t="shared" si="419"/>
        <v>36428.81</v>
      </c>
      <c r="Q5322" s="48" t="str">
        <f>IF(O5322="","",
   IF(OR(O5322&lt;EDA_Outlier_Analysis!$C$10, O5322&gt;EDA_Outlier_Analysis!$C$11),
      "Outlier",
      "Normal"))</f>
        <v/>
      </c>
      <c r="R5322" t="str">
        <f>IF(P5322="","",
   IF(OR(P5322 &lt; EDA_Outlier_Analysis!$F$7, P5322 &gt; EDA_Outlier_Analysis!$F$8),
      "Outlier",
      "Normal"))</f>
        <v>Normal</v>
      </c>
      <c r="S5322" t="str">
        <f>IF(N5322="","",
   IF(OR(N5322 &lt;EDA_Outlier_Analysis!$I$10, N5322 &gt; EDA_Outlier_Analysis!$I$11),
      "Outlier",
      "Normal"))</f>
        <v>Normal</v>
      </c>
    </row>
    <row r="5323" spans="1:19">
      <c r="A5323" t="s">
        <v>11615</v>
      </c>
      <c r="B5323" s="4">
        <v>45254</v>
      </c>
      <c r="C5323" s="2">
        <v>93634.84</v>
      </c>
      <c r="D5323" t="s">
        <v>849</v>
      </c>
      <c r="E5323" t="s">
        <v>850</v>
      </c>
      <c r="F5323" t="s">
        <v>9</v>
      </c>
      <c r="G5323" t="s">
        <v>31</v>
      </c>
      <c r="H5323" t="s">
        <v>731</v>
      </c>
      <c r="J5323" t="s">
        <v>11616</v>
      </c>
      <c r="K5323" t="str">
        <f>IF(COUNTIF(Customers!A:A, H5323)&gt;0, "Valid", "Invalid")</f>
        <v>Valid</v>
      </c>
      <c r="L5323" t="str">
        <f t="shared" si="415"/>
        <v>11</v>
      </c>
      <c r="M5323" t="str">
        <f t="shared" si="416"/>
        <v>2023</v>
      </c>
      <c r="N5323">
        <f t="shared" si="417"/>
        <v>93634.84</v>
      </c>
      <c r="O5323">
        <f t="shared" si="418"/>
        <v>93634.84</v>
      </c>
      <c r="P5323" t="str">
        <f t="shared" si="419"/>
        <v/>
      </c>
      <c r="Q5323" s="48" t="str">
        <f>IF(O5323="","",
   IF(OR(O5323&lt;EDA_Outlier_Analysis!$C$10, O5323&gt;EDA_Outlier_Analysis!$C$11),
      "Outlier",
      "Normal"))</f>
        <v>Normal</v>
      </c>
      <c r="R5323" t="str">
        <f>IF(P5323="","",
   IF(OR(P5323 &lt; EDA_Outlier_Analysis!$F$7, P5323 &gt; EDA_Outlier_Analysis!$F$8),
      "Outlier",
      "Normal"))</f>
        <v/>
      </c>
      <c r="S5323" t="str">
        <f>IF(N5323="","",
   IF(OR(N5323 &lt;EDA_Outlier_Analysis!$I$10, N5323 &gt; EDA_Outlier_Analysis!$I$11),
      "Outlier",
      "Normal"))</f>
        <v>Normal</v>
      </c>
    </row>
    <row r="5324" spans="1:19">
      <c r="A5324" t="s">
        <v>11617</v>
      </c>
      <c r="B5324" s="4">
        <v>45067</v>
      </c>
      <c r="C5324" s="2">
        <v>-54671.57</v>
      </c>
      <c r="D5324" t="s">
        <v>840</v>
      </c>
      <c r="E5324" t="s">
        <v>878</v>
      </c>
      <c r="F5324" t="s">
        <v>10</v>
      </c>
      <c r="G5324" t="s">
        <v>24</v>
      </c>
      <c r="I5324" t="s">
        <v>842</v>
      </c>
      <c r="J5324" t="s">
        <v>11618</v>
      </c>
      <c r="K5324" t="str">
        <f>IF(COUNTIF(Customers!A:A, H5324)&gt;0, "Valid", "Invalid")</f>
        <v>Invalid</v>
      </c>
      <c r="L5324" t="str">
        <f t="shared" si="415"/>
        <v>5</v>
      </c>
      <c r="M5324" t="str">
        <f t="shared" si="416"/>
        <v>2023</v>
      </c>
      <c r="N5324">
        <f t="shared" si="417"/>
        <v>-54671.57</v>
      </c>
      <c r="O5324" t="str">
        <f t="shared" si="418"/>
        <v/>
      </c>
      <c r="P5324">
        <f t="shared" si="419"/>
        <v>54671.57</v>
      </c>
      <c r="Q5324" s="48" t="str">
        <f>IF(O5324="","",
   IF(OR(O5324&lt;EDA_Outlier_Analysis!$C$10, O5324&gt;EDA_Outlier_Analysis!$C$11),
      "Outlier",
      "Normal"))</f>
        <v/>
      </c>
      <c r="R5324" t="str">
        <f>IF(P5324="","",
   IF(OR(P5324 &lt; EDA_Outlier_Analysis!$F$7, P5324 &gt; EDA_Outlier_Analysis!$F$8),
      "Outlier",
      "Normal"))</f>
        <v>Outlier</v>
      </c>
      <c r="S5324" t="str">
        <f>IF(N5324="","",
   IF(OR(N5324 &lt;EDA_Outlier_Analysis!$I$10, N5324 &gt; EDA_Outlier_Analysis!$I$11),
      "Outlier",
      "Normal"))</f>
        <v>Normal</v>
      </c>
    </row>
    <row r="5325" spans="1:19">
      <c r="A5325" t="s">
        <v>11619</v>
      </c>
      <c r="B5325" s="4">
        <v>44621</v>
      </c>
      <c r="C5325" s="2">
        <v>-7153.77</v>
      </c>
      <c r="D5325" t="s">
        <v>840</v>
      </c>
      <c r="E5325" t="s">
        <v>864</v>
      </c>
      <c r="F5325" t="s">
        <v>10</v>
      </c>
      <c r="G5325" t="s">
        <v>34</v>
      </c>
      <c r="I5325" t="s">
        <v>865</v>
      </c>
      <c r="J5325" t="s">
        <v>11620</v>
      </c>
      <c r="K5325" t="str">
        <f>IF(COUNTIF(Customers!A:A, H5325)&gt;0, "Valid", "Invalid")</f>
        <v>Invalid</v>
      </c>
      <c r="L5325" t="str">
        <f t="shared" si="415"/>
        <v>3</v>
      </c>
      <c r="M5325" t="str">
        <f t="shared" si="416"/>
        <v>2022</v>
      </c>
      <c r="N5325">
        <f t="shared" si="417"/>
        <v>-7153.77</v>
      </c>
      <c r="O5325" t="str">
        <f t="shared" si="418"/>
        <v/>
      </c>
      <c r="P5325">
        <f t="shared" si="419"/>
        <v>7153.77</v>
      </c>
      <c r="Q5325" s="48" t="str">
        <f>IF(O5325="","",
   IF(OR(O5325&lt;EDA_Outlier_Analysis!$C$10, O5325&gt;EDA_Outlier_Analysis!$C$11),
      "Outlier",
      "Normal"))</f>
        <v/>
      </c>
      <c r="R5325" t="str">
        <f>IF(P5325="","",
   IF(OR(P5325 &lt; EDA_Outlier_Analysis!$F$7, P5325 &gt; EDA_Outlier_Analysis!$F$8),
      "Outlier",
      "Normal"))</f>
        <v>Outlier</v>
      </c>
      <c r="S5325" t="str">
        <f>IF(N5325="","",
   IF(OR(N5325 &lt;EDA_Outlier_Analysis!$I$10, N5325 &gt; EDA_Outlier_Analysis!$I$11),
      "Outlier",
      "Normal"))</f>
        <v>Normal</v>
      </c>
    </row>
    <row r="5326" spans="1:19">
      <c r="A5326" t="s">
        <v>11621</v>
      </c>
      <c r="B5326" s="4">
        <v>44819</v>
      </c>
      <c r="C5326" s="2">
        <v>-21038.13</v>
      </c>
      <c r="D5326" t="s">
        <v>840</v>
      </c>
      <c r="E5326" t="s">
        <v>864</v>
      </c>
      <c r="F5326" t="s">
        <v>9</v>
      </c>
      <c r="G5326" t="s">
        <v>34</v>
      </c>
      <c r="I5326" t="s">
        <v>954</v>
      </c>
      <c r="J5326" t="s">
        <v>11622</v>
      </c>
      <c r="K5326" t="str">
        <f>IF(COUNTIF(Customers!A:A, H5326)&gt;0, "Valid", "Invalid")</f>
        <v>Invalid</v>
      </c>
      <c r="L5326" t="str">
        <f t="shared" si="415"/>
        <v>9</v>
      </c>
      <c r="M5326" t="str">
        <f t="shared" si="416"/>
        <v>2022</v>
      </c>
      <c r="N5326">
        <f t="shared" si="417"/>
        <v>-21038.13</v>
      </c>
      <c r="O5326" t="str">
        <f t="shared" si="418"/>
        <v/>
      </c>
      <c r="P5326">
        <f t="shared" si="419"/>
        <v>21038.13</v>
      </c>
      <c r="Q5326" s="48" t="str">
        <f>IF(O5326="","",
   IF(OR(O5326&lt;EDA_Outlier_Analysis!$C$10, O5326&gt;EDA_Outlier_Analysis!$C$11),
      "Outlier",
      "Normal"))</f>
        <v/>
      </c>
      <c r="R5326" t="str">
        <f>IF(P5326="","",
   IF(OR(P5326 &lt; EDA_Outlier_Analysis!$F$7, P5326 &gt; EDA_Outlier_Analysis!$F$8),
      "Outlier",
      "Normal"))</f>
        <v>Outlier</v>
      </c>
      <c r="S5326" t="str">
        <f>IF(N5326="","",
   IF(OR(N5326 &lt;EDA_Outlier_Analysis!$I$10, N5326 &gt; EDA_Outlier_Analysis!$I$11),
      "Outlier",
      "Normal"))</f>
        <v>Normal</v>
      </c>
    </row>
    <row r="5327" spans="1:19">
      <c r="A5327" t="s">
        <v>11623</v>
      </c>
      <c r="B5327" s="4">
        <v>44680</v>
      </c>
      <c r="C5327" s="2">
        <v>160437.87</v>
      </c>
      <c r="D5327" t="s">
        <v>849</v>
      </c>
      <c r="E5327" t="s">
        <v>853</v>
      </c>
      <c r="F5327" t="s">
        <v>11</v>
      </c>
      <c r="G5327" t="s">
        <v>24</v>
      </c>
      <c r="H5327" t="s">
        <v>61</v>
      </c>
      <c r="J5327" t="s">
        <v>11624</v>
      </c>
      <c r="K5327" t="str">
        <f>IF(COUNTIF(Customers!A:A, H5327)&gt;0, "Valid", "Invalid")</f>
        <v>Valid</v>
      </c>
      <c r="L5327" t="str">
        <f t="shared" si="415"/>
        <v>4</v>
      </c>
      <c r="M5327" t="str">
        <f t="shared" si="416"/>
        <v>2022</v>
      </c>
      <c r="N5327">
        <f t="shared" si="417"/>
        <v>160437.87</v>
      </c>
      <c r="O5327">
        <f t="shared" si="418"/>
        <v>160437.87</v>
      </c>
      <c r="P5327" t="str">
        <f t="shared" si="419"/>
        <v/>
      </c>
      <c r="Q5327" s="48" t="str">
        <f>IF(O5327="","",
   IF(OR(O5327&lt;EDA_Outlier_Analysis!$C$10, O5327&gt;EDA_Outlier_Analysis!$C$11),
      "Outlier",
      "Normal"))</f>
        <v>Normal</v>
      </c>
      <c r="R5327" t="str">
        <f>IF(P5327="","",
   IF(OR(P5327 &lt; EDA_Outlier_Analysis!$F$7, P5327 &gt; EDA_Outlier_Analysis!$F$8),
      "Outlier",
      "Normal"))</f>
        <v/>
      </c>
      <c r="S5327" t="str">
        <f>IF(N5327="","",
   IF(OR(N5327 &lt;EDA_Outlier_Analysis!$I$10, N5327 &gt; EDA_Outlier_Analysis!$I$11),
      "Outlier",
      "Normal"))</f>
        <v>Normal</v>
      </c>
    </row>
    <row r="5328" spans="1:19">
      <c r="A5328" t="s">
        <v>11625</v>
      </c>
      <c r="B5328" s="4">
        <v>44789</v>
      </c>
      <c r="C5328" s="2">
        <v>86102.24</v>
      </c>
      <c r="D5328" t="s">
        <v>849</v>
      </c>
      <c r="E5328" t="s">
        <v>850</v>
      </c>
      <c r="F5328" t="s">
        <v>11</v>
      </c>
      <c r="G5328" t="s">
        <v>20</v>
      </c>
      <c r="H5328" t="s">
        <v>565</v>
      </c>
      <c r="J5328" t="s">
        <v>11626</v>
      </c>
      <c r="K5328" t="str">
        <f>IF(COUNTIF(Customers!A:A, H5328)&gt;0, "Valid", "Invalid")</f>
        <v>Valid</v>
      </c>
      <c r="L5328" t="str">
        <f t="shared" si="415"/>
        <v>8</v>
      </c>
      <c r="M5328" t="str">
        <f t="shared" si="416"/>
        <v>2022</v>
      </c>
      <c r="N5328">
        <f t="shared" si="417"/>
        <v>86102.24</v>
      </c>
      <c r="O5328">
        <f t="shared" si="418"/>
        <v>86102.24</v>
      </c>
      <c r="P5328" t="str">
        <f t="shared" si="419"/>
        <v/>
      </c>
      <c r="Q5328" s="48" t="str">
        <f>IF(O5328="","",
   IF(OR(O5328&lt;EDA_Outlier_Analysis!$C$10, O5328&gt;EDA_Outlier_Analysis!$C$11),
      "Outlier",
      "Normal"))</f>
        <v>Normal</v>
      </c>
      <c r="R5328" t="str">
        <f>IF(P5328="","",
   IF(OR(P5328 &lt; EDA_Outlier_Analysis!$F$7, P5328 &gt; EDA_Outlier_Analysis!$F$8),
      "Outlier",
      "Normal"))</f>
        <v/>
      </c>
      <c r="S5328" t="str">
        <f>IF(N5328="","",
   IF(OR(N5328 &lt;EDA_Outlier_Analysis!$I$10, N5328 &gt; EDA_Outlier_Analysis!$I$11),
      "Outlier",
      "Normal"))</f>
        <v>Normal</v>
      </c>
    </row>
    <row r="5329" spans="1:19">
      <c r="A5329" t="s">
        <v>11627</v>
      </c>
      <c r="B5329" s="4">
        <v>44924</v>
      </c>
      <c r="C5329" s="2">
        <v>23632.080000000002</v>
      </c>
      <c r="D5329" t="s">
        <v>1345</v>
      </c>
      <c r="E5329" t="s">
        <v>1345</v>
      </c>
      <c r="F5329" t="s">
        <v>10</v>
      </c>
      <c r="G5329" t="s">
        <v>34</v>
      </c>
      <c r="J5329" t="s">
        <v>11628</v>
      </c>
      <c r="K5329" t="str">
        <f>IF(COUNTIF(Customers!A:A, H5329)&gt;0, "Valid", "Invalid")</f>
        <v>Invalid</v>
      </c>
      <c r="L5329" t="str">
        <f t="shared" si="415"/>
        <v>12</v>
      </c>
      <c r="M5329" t="str">
        <f t="shared" si="416"/>
        <v>2022</v>
      </c>
      <c r="N5329">
        <f t="shared" si="417"/>
        <v>-23632.080000000002</v>
      </c>
      <c r="O5329" t="str">
        <f t="shared" si="418"/>
        <v/>
      </c>
      <c r="P5329" t="str">
        <f t="shared" si="419"/>
        <v/>
      </c>
      <c r="Q5329" s="48" t="str">
        <f>IF(O5329="","",
   IF(OR(O5329&lt;EDA_Outlier_Analysis!$C$10, O5329&gt;EDA_Outlier_Analysis!$C$11),
      "Outlier",
      "Normal"))</f>
        <v/>
      </c>
      <c r="R5329" t="str">
        <f>IF(P5329="","",
   IF(OR(P5329 &lt; EDA_Outlier_Analysis!$F$7, P5329 &gt; EDA_Outlier_Analysis!$F$8),
      "Outlier",
      "Normal"))</f>
        <v/>
      </c>
      <c r="S5329" t="str">
        <f>IF(N5329="","",
   IF(OR(N5329 &lt;EDA_Outlier_Analysis!$I$10, N5329 &gt; EDA_Outlier_Analysis!$I$11),
      "Outlier",
      "Normal"))</f>
        <v>Normal</v>
      </c>
    </row>
    <row r="5330" spans="1:19">
      <c r="A5330" t="s">
        <v>11629</v>
      </c>
      <c r="B5330" s="4">
        <v>45204</v>
      </c>
      <c r="C5330" s="2">
        <v>19520.62</v>
      </c>
      <c r="D5330" t="s">
        <v>873</v>
      </c>
      <c r="E5330" t="s">
        <v>873</v>
      </c>
      <c r="F5330" t="s">
        <v>9</v>
      </c>
      <c r="G5330" t="s">
        <v>31</v>
      </c>
      <c r="J5330" t="s">
        <v>11630</v>
      </c>
      <c r="K5330" t="str">
        <f>IF(COUNTIF(Customers!A:A, H5330)&gt;0, "Valid", "Invalid")</f>
        <v>Invalid</v>
      </c>
      <c r="L5330" t="str">
        <f t="shared" si="415"/>
        <v>10</v>
      </c>
      <c r="M5330" t="str">
        <f t="shared" si="416"/>
        <v>2023</v>
      </c>
      <c r="N5330">
        <f t="shared" si="417"/>
        <v>-19520.62</v>
      </c>
      <c r="O5330" t="str">
        <f t="shared" si="418"/>
        <v/>
      </c>
      <c r="P5330" t="str">
        <f t="shared" si="419"/>
        <v/>
      </c>
      <c r="Q5330" s="48" t="str">
        <f>IF(O5330="","",
   IF(OR(O5330&lt;EDA_Outlier_Analysis!$C$10, O5330&gt;EDA_Outlier_Analysis!$C$11),
      "Outlier",
      "Normal"))</f>
        <v/>
      </c>
      <c r="R5330" t="str">
        <f>IF(P5330="","",
   IF(OR(P5330 &lt; EDA_Outlier_Analysis!$F$7, P5330 &gt; EDA_Outlier_Analysis!$F$8),
      "Outlier",
      "Normal"))</f>
        <v/>
      </c>
      <c r="S5330" t="str">
        <f>IF(N5330="","",
   IF(OR(N5330 &lt;EDA_Outlier_Analysis!$I$10, N5330 &gt; EDA_Outlier_Analysis!$I$11),
      "Outlier",
      "Normal"))</f>
        <v>Normal</v>
      </c>
    </row>
    <row r="5331" spans="1:19">
      <c r="A5331" t="s">
        <v>11631</v>
      </c>
      <c r="B5331" s="4">
        <v>45138</v>
      </c>
      <c r="C5331" s="2">
        <v>204698.61</v>
      </c>
      <c r="D5331" t="s">
        <v>849</v>
      </c>
      <c r="E5331" t="s">
        <v>850</v>
      </c>
      <c r="F5331" t="s">
        <v>9</v>
      </c>
      <c r="G5331" t="s">
        <v>24</v>
      </c>
      <c r="H5331" t="s">
        <v>761</v>
      </c>
      <c r="J5331" t="s">
        <v>11632</v>
      </c>
      <c r="K5331" t="str">
        <f>IF(COUNTIF(Customers!A:A, H5331)&gt;0, "Valid", "Invalid")</f>
        <v>Valid</v>
      </c>
      <c r="L5331" t="str">
        <f t="shared" si="415"/>
        <v>7</v>
      </c>
      <c r="M5331" t="str">
        <f t="shared" si="416"/>
        <v>2023</v>
      </c>
      <c r="N5331">
        <f t="shared" si="417"/>
        <v>204698.61</v>
      </c>
      <c r="O5331">
        <f t="shared" si="418"/>
        <v>204698.61</v>
      </c>
      <c r="P5331" t="str">
        <f t="shared" si="419"/>
        <v/>
      </c>
      <c r="Q5331" s="48" t="str">
        <f>IF(O5331="","",
   IF(OR(O5331&lt;EDA_Outlier_Analysis!$C$10, O5331&gt;EDA_Outlier_Analysis!$C$11),
      "Outlier",
      "Normal"))</f>
        <v>Normal</v>
      </c>
      <c r="R5331" t="str">
        <f>IF(P5331="","",
   IF(OR(P5331 &lt; EDA_Outlier_Analysis!$F$7, P5331 &gt; EDA_Outlier_Analysis!$F$8),
      "Outlier",
      "Normal"))</f>
        <v/>
      </c>
      <c r="S5331" t="str">
        <f>IF(N5331="","",
   IF(OR(N5331 &lt;EDA_Outlier_Analysis!$I$10, N5331 &gt; EDA_Outlier_Analysis!$I$11),
      "Outlier",
      "Normal"))</f>
        <v>Normal</v>
      </c>
    </row>
    <row r="5332" spans="1:19">
      <c r="A5332" t="s">
        <v>11633</v>
      </c>
      <c r="B5332" s="4">
        <v>44817</v>
      </c>
      <c r="C5332" s="2">
        <v>191382.84</v>
      </c>
      <c r="D5332" t="s">
        <v>849</v>
      </c>
      <c r="E5332" t="s">
        <v>868</v>
      </c>
      <c r="F5332" t="s">
        <v>10</v>
      </c>
      <c r="G5332" t="s">
        <v>24</v>
      </c>
      <c r="H5332" t="s">
        <v>283</v>
      </c>
      <c r="J5332" t="s">
        <v>11634</v>
      </c>
      <c r="K5332" t="str">
        <f>IF(COUNTIF(Customers!A:A, H5332)&gt;0, "Valid", "Invalid")</f>
        <v>Valid</v>
      </c>
      <c r="L5332" t="str">
        <f t="shared" si="415"/>
        <v>9</v>
      </c>
      <c r="M5332" t="str">
        <f t="shared" si="416"/>
        <v>2022</v>
      </c>
      <c r="N5332">
        <f t="shared" si="417"/>
        <v>191382.84</v>
      </c>
      <c r="O5332">
        <f t="shared" si="418"/>
        <v>191382.84</v>
      </c>
      <c r="P5332" t="str">
        <f t="shared" si="419"/>
        <v/>
      </c>
      <c r="Q5332" s="48" t="str">
        <f>IF(O5332="","",
   IF(OR(O5332&lt;EDA_Outlier_Analysis!$C$10, O5332&gt;EDA_Outlier_Analysis!$C$11),
      "Outlier",
      "Normal"))</f>
        <v>Normal</v>
      </c>
      <c r="R5332" t="str">
        <f>IF(P5332="","",
   IF(OR(P5332 &lt; EDA_Outlier_Analysis!$F$7, P5332 &gt; EDA_Outlier_Analysis!$F$8),
      "Outlier",
      "Normal"))</f>
        <v/>
      </c>
      <c r="S5332" t="str">
        <f>IF(N5332="","",
   IF(OR(N5332 &lt;EDA_Outlier_Analysis!$I$10, N5332 &gt; EDA_Outlier_Analysis!$I$11),
      "Outlier",
      "Normal"))</f>
        <v>Normal</v>
      </c>
    </row>
    <row r="5333" spans="1:19">
      <c r="A5333" t="s">
        <v>11635</v>
      </c>
      <c r="B5333" s="4">
        <v>45232</v>
      </c>
      <c r="C5333" s="2">
        <v>132783.65</v>
      </c>
      <c r="D5333" t="s">
        <v>849</v>
      </c>
      <c r="E5333" t="s">
        <v>853</v>
      </c>
      <c r="F5333" t="s">
        <v>9</v>
      </c>
      <c r="G5333" t="s">
        <v>34</v>
      </c>
      <c r="H5333" t="s">
        <v>419</v>
      </c>
      <c r="J5333" t="s">
        <v>11636</v>
      </c>
      <c r="K5333" t="str">
        <f>IF(COUNTIF(Customers!A:A, H5333)&gt;0, "Valid", "Invalid")</f>
        <v>Valid</v>
      </c>
      <c r="L5333" t="str">
        <f t="shared" si="415"/>
        <v>11</v>
      </c>
      <c r="M5333" t="str">
        <f t="shared" si="416"/>
        <v>2023</v>
      </c>
      <c r="N5333">
        <f t="shared" si="417"/>
        <v>132783.65</v>
      </c>
      <c r="O5333">
        <f t="shared" si="418"/>
        <v>132783.65</v>
      </c>
      <c r="P5333" t="str">
        <f t="shared" si="419"/>
        <v/>
      </c>
      <c r="Q5333" s="48" t="str">
        <f>IF(O5333="","",
   IF(OR(O5333&lt;EDA_Outlier_Analysis!$C$10, O5333&gt;EDA_Outlier_Analysis!$C$11),
      "Outlier",
      "Normal"))</f>
        <v>Normal</v>
      </c>
      <c r="R5333" t="str">
        <f>IF(P5333="","",
   IF(OR(P5333 &lt; EDA_Outlier_Analysis!$F$7, P5333 &gt; EDA_Outlier_Analysis!$F$8),
      "Outlier",
      "Normal"))</f>
        <v/>
      </c>
      <c r="S5333" t="str">
        <f>IF(N5333="","",
   IF(OR(N5333 &lt;EDA_Outlier_Analysis!$I$10, N5333 &gt; EDA_Outlier_Analysis!$I$11),
      "Outlier",
      "Normal"))</f>
        <v>Normal</v>
      </c>
    </row>
    <row r="5334" spans="1:19">
      <c r="A5334" t="s">
        <v>11637</v>
      </c>
      <c r="B5334" s="4">
        <v>44757</v>
      </c>
      <c r="C5334" s="2">
        <v>-52604.94</v>
      </c>
      <c r="D5334" t="s">
        <v>840</v>
      </c>
      <c r="E5334" t="s">
        <v>845</v>
      </c>
      <c r="F5334" t="s">
        <v>10</v>
      </c>
      <c r="G5334" t="s">
        <v>34</v>
      </c>
      <c r="I5334" t="s">
        <v>1358</v>
      </c>
      <c r="J5334" t="s">
        <v>11638</v>
      </c>
      <c r="K5334" t="str">
        <f>IF(COUNTIF(Customers!A:A, H5334)&gt;0, "Valid", "Invalid")</f>
        <v>Invalid</v>
      </c>
      <c r="L5334" t="str">
        <f t="shared" si="415"/>
        <v>7</v>
      </c>
      <c r="M5334" t="str">
        <f t="shared" si="416"/>
        <v>2022</v>
      </c>
      <c r="N5334">
        <f t="shared" si="417"/>
        <v>-52604.94</v>
      </c>
      <c r="O5334" t="str">
        <f t="shared" si="418"/>
        <v/>
      </c>
      <c r="P5334">
        <f t="shared" si="419"/>
        <v>52604.94</v>
      </c>
      <c r="Q5334" s="48" t="str">
        <f>IF(O5334="","",
   IF(OR(O5334&lt;EDA_Outlier_Analysis!$C$10, O5334&gt;EDA_Outlier_Analysis!$C$11),
      "Outlier",
      "Normal"))</f>
        <v/>
      </c>
      <c r="R5334" t="str">
        <f>IF(P5334="","",
   IF(OR(P5334 &lt; EDA_Outlier_Analysis!$F$7, P5334 &gt; EDA_Outlier_Analysis!$F$8),
      "Outlier",
      "Normal"))</f>
        <v>Normal</v>
      </c>
      <c r="S5334" t="str">
        <f>IF(N5334="","",
   IF(OR(N5334 &lt;EDA_Outlier_Analysis!$I$10, N5334 &gt; EDA_Outlier_Analysis!$I$11),
      "Outlier",
      "Normal"))</f>
        <v>Normal</v>
      </c>
    </row>
    <row r="5335" spans="1:19">
      <c r="A5335" t="s">
        <v>11639</v>
      </c>
      <c r="B5335" s="4">
        <v>45055</v>
      </c>
      <c r="C5335" s="2">
        <v>85853.84</v>
      </c>
      <c r="D5335" t="s">
        <v>849</v>
      </c>
      <c r="E5335" t="s">
        <v>850</v>
      </c>
      <c r="F5335" t="s">
        <v>9</v>
      </c>
      <c r="G5335" t="s">
        <v>31</v>
      </c>
      <c r="H5335" t="s">
        <v>177</v>
      </c>
      <c r="J5335" t="s">
        <v>11640</v>
      </c>
      <c r="K5335" t="str">
        <f>IF(COUNTIF(Customers!A:A, H5335)&gt;0, "Valid", "Invalid")</f>
        <v>Valid</v>
      </c>
      <c r="L5335" t="str">
        <f t="shared" si="415"/>
        <v>5</v>
      </c>
      <c r="M5335" t="str">
        <f t="shared" si="416"/>
        <v>2023</v>
      </c>
      <c r="N5335">
        <f t="shared" si="417"/>
        <v>85853.84</v>
      </c>
      <c r="O5335">
        <f t="shared" si="418"/>
        <v>85853.84</v>
      </c>
      <c r="P5335" t="str">
        <f t="shared" si="419"/>
        <v/>
      </c>
      <c r="Q5335" s="48" t="str">
        <f>IF(O5335="","",
   IF(OR(O5335&lt;EDA_Outlier_Analysis!$C$10, O5335&gt;EDA_Outlier_Analysis!$C$11),
      "Outlier",
      "Normal"))</f>
        <v>Normal</v>
      </c>
      <c r="R5335" t="str">
        <f>IF(P5335="","",
   IF(OR(P5335 &lt; EDA_Outlier_Analysis!$F$7, P5335 &gt; EDA_Outlier_Analysis!$F$8),
      "Outlier",
      "Normal"))</f>
        <v/>
      </c>
      <c r="S5335" t="str">
        <f>IF(N5335="","",
   IF(OR(N5335 &lt;EDA_Outlier_Analysis!$I$10, N5335 &gt; EDA_Outlier_Analysis!$I$11),
      "Outlier",
      "Normal"))</f>
        <v>Normal</v>
      </c>
    </row>
    <row r="5336" spans="1:19">
      <c r="A5336" t="s">
        <v>11641</v>
      </c>
      <c r="B5336" s="4">
        <v>45146</v>
      </c>
      <c r="C5336" s="2">
        <v>-2000</v>
      </c>
      <c r="D5336" t="s">
        <v>840</v>
      </c>
      <c r="E5336" t="s">
        <v>864</v>
      </c>
      <c r="F5336" t="s">
        <v>11</v>
      </c>
      <c r="G5336" t="s">
        <v>20</v>
      </c>
      <c r="I5336" t="s">
        <v>2544</v>
      </c>
      <c r="J5336" t="s">
        <v>11642</v>
      </c>
      <c r="K5336" t="str">
        <f>IF(COUNTIF(Customers!A:A, H5336)&gt;0, "Valid", "Invalid")</f>
        <v>Invalid</v>
      </c>
      <c r="L5336" t="str">
        <f t="shared" si="415"/>
        <v>8</v>
      </c>
      <c r="M5336" t="str">
        <f t="shared" si="416"/>
        <v>2023</v>
      </c>
      <c r="N5336">
        <f t="shared" si="417"/>
        <v>-2000</v>
      </c>
      <c r="O5336" t="str">
        <f t="shared" si="418"/>
        <v/>
      </c>
      <c r="P5336">
        <f t="shared" si="419"/>
        <v>2000</v>
      </c>
      <c r="Q5336" s="48" t="str">
        <f>IF(O5336="","",
   IF(OR(O5336&lt;EDA_Outlier_Analysis!$C$10, O5336&gt;EDA_Outlier_Analysis!$C$11),
      "Outlier",
      "Normal"))</f>
        <v/>
      </c>
      <c r="R5336" t="str">
        <f>IF(P5336="","",
   IF(OR(P5336 &lt; EDA_Outlier_Analysis!$F$7, P5336 &gt; EDA_Outlier_Analysis!$F$8),
      "Outlier",
      "Normal"))</f>
        <v>Outlier</v>
      </c>
      <c r="S5336" t="str">
        <f>IF(N5336="","",
   IF(OR(N5336 &lt;EDA_Outlier_Analysis!$I$10, N5336 &gt; EDA_Outlier_Analysis!$I$11),
      "Outlier",
      "Normal"))</f>
        <v>Normal</v>
      </c>
    </row>
    <row r="5337" spans="1:19">
      <c r="A5337" t="s">
        <v>11643</v>
      </c>
      <c r="B5337" s="4">
        <v>44769</v>
      </c>
      <c r="C5337" s="2">
        <v>-36786.550000000003</v>
      </c>
      <c r="D5337" t="s">
        <v>840</v>
      </c>
      <c r="E5337" t="s">
        <v>841</v>
      </c>
      <c r="F5337" t="s">
        <v>11</v>
      </c>
      <c r="G5337" t="s">
        <v>34</v>
      </c>
      <c r="I5337" t="s">
        <v>1443</v>
      </c>
      <c r="J5337" t="s">
        <v>11644</v>
      </c>
      <c r="K5337" t="str">
        <f>IF(COUNTIF(Customers!A:A, H5337)&gt;0, "Valid", "Invalid")</f>
        <v>Invalid</v>
      </c>
      <c r="L5337" t="str">
        <f t="shared" si="415"/>
        <v>7</v>
      </c>
      <c r="M5337" t="str">
        <f t="shared" si="416"/>
        <v>2022</v>
      </c>
      <c r="N5337">
        <f t="shared" si="417"/>
        <v>-36786.550000000003</v>
      </c>
      <c r="O5337" t="str">
        <f t="shared" si="418"/>
        <v/>
      </c>
      <c r="P5337">
        <f t="shared" si="419"/>
        <v>36786.550000000003</v>
      </c>
      <c r="Q5337" s="48" t="str">
        <f>IF(O5337="","",
   IF(OR(O5337&lt;EDA_Outlier_Analysis!$C$10, O5337&gt;EDA_Outlier_Analysis!$C$11),
      "Outlier",
      "Normal"))</f>
        <v/>
      </c>
      <c r="R5337" t="str">
        <f>IF(P5337="","",
   IF(OR(P5337 &lt; EDA_Outlier_Analysis!$F$7, P5337 &gt; EDA_Outlier_Analysis!$F$8),
      "Outlier",
      "Normal"))</f>
        <v>Normal</v>
      </c>
      <c r="S5337" t="str">
        <f>IF(N5337="","",
   IF(OR(N5337 &lt;EDA_Outlier_Analysis!$I$10, N5337 &gt; EDA_Outlier_Analysis!$I$11),
      "Outlier",
      "Normal"))</f>
        <v>Normal</v>
      </c>
    </row>
    <row r="5338" spans="1:19">
      <c r="A5338" t="s">
        <v>11645</v>
      </c>
      <c r="B5338" s="4">
        <v>45025</v>
      </c>
      <c r="C5338" s="2">
        <v>164561.13</v>
      </c>
      <c r="D5338" t="s">
        <v>849</v>
      </c>
      <c r="E5338" t="s">
        <v>868</v>
      </c>
      <c r="F5338" t="s">
        <v>11</v>
      </c>
      <c r="G5338" t="s">
        <v>20</v>
      </c>
      <c r="H5338" t="s">
        <v>259</v>
      </c>
      <c r="J5338" t="s">
        <v>11646</v>
      </c>
      <c r="K5338" t="str">
        <f>IF(COUNTIF(Customers!A:A, H5338)&gt;0, "Valid", "Invalid")</f>
        <v>Valid</v>
      </c>
      <c r="L5338" t="str">
        <f t="shared" si="415"/>
        <v>4</v>
      </c>
      <c r="M5338" t="str">
        <f t="shared" si="416"/>
        <v>2023</v>
      </c>
      <c r="N5338">
        <f t="shared" si="417"/>
        <v>164561.13</v>
      </c>
      <c r="O5338">
        <f t="shared" si="418"/>
        <v>164561.13</v>
      </c>
      <c r="P5338" t="str">
        <f t="shared" si="419"/>
        <v/>
      </c>
      <c r="Q5338" s="48" t="str">
        <f>IF(O5338="","",
   IF(OR(O5338&lt;EDA_Outlier_Analysis!$C$10, O5338&gt;EDA_Outlier_Analysis!$C$11),
      "Outlier",
      "Normal"))</f>
        <v>Normal</v>
      </c>
      <c r="R5338" t="str">
        <f>IF(P5338="","",
   IF(OR(P5338 &lt; EDA_Outlier_Analysis!$F$7, P5338 &gt; EDA_Outlier_Analysis!$F$8),
      "Outlier",
      "Normal"))</f>
        <v/>
      </c>
      <c r="S5338" t="str">
        <f>IF(N5338="","",
   IF(OR(N5338 &lt;EDA_Outlier_Analysis!$I$10, N5338 &gt; EDA_Outlier_Analysis!$I$11),
      "Outlier",
      "Normal"))</f>
        <v>Normal</v>
      </c>
    </row>
    <row r="5339" spans="1:19">
      <c r="A5339" t="s">
        <v>11647</v>
      </c>
      <c r="B5339" s="4">
        <v>44721</v>
      </c>
      <c r="C5339" s="2">
        <v>222391.11</v>
      </c>
      <c r="D5339" t="s">
        <v>849</v>
      </c>
      <c r="E5339" t="s">
        <v>850</v>
      </c>
      <c r="F5339" t="s">
        <v>9</v>
      </c>
      <c r="G5339" t="s">
        <v>31</v>
      </c>
      <c r="H5339" t="s">
        <v>43</v>
      </c>
      <c r="J5339" t="s">
        <v>11648</v>
      </c>
      <c r="K5339" t="str">
        <f>IF(COUNTIF(Customers!A:A, H5339)&gt;0, "Valid", "Invalid")</f>
        <v>Valid</v>
      </c>
      <c r="L5339" t="str">
        <f t="shared" si="415"/>
        <v>6</v>
      </c>
      <c r="M5339" t="str">
        <f t="shared" si="416"/>
        <v>2022</v>
      </c>
      <c r="N5339">
        <f t="shared" si="417"/>
        <v>222391.11</v>
      </c>
      <c r="O5339">
        <f t="shared" si="418"/>
        <v>222391.11</v>
      </c>
      <c r="P5339" t="str">
        <f t="shared" si="419"/>
        <v/>
      </c>
      <c r="Q5339" s="48" t="str">
        <f>IF(O5339="","",
   IF(OR(O5339&lt;EDA_Outlier_Analysis!$C$10, O5339&gt;EDA_Outlier_Analysis!$C$11),
      "Outlier",
      "Normal"))</f>
        <v>Normal</v>
      </c>
      <c r="R5339" t="str">
        <f>IF(P5339="","",
   IF(OR(P5339 &lt; EDA_Outlier_Analysis!$F$7, P5339 &gt; EDA_Outlier_Analysis!$F$8),
      "Outlier",
      "Normal"))</f>
        <v/>
      </c>
      <c r="S5339" t="str">
        <f>IF(N5339="","",
   IF(OR(N5339 &lt;EDA_Outlier_Analysis!$I$10, N5339 &gt; EDA_Outlier_Analysis!$I$11),
      "Outlier",
      "Normal"))</f>
        <v>Normal</v>
      </c>
    </row>
    <row r="5340" spans="1:19">
      <c r="A5340" t="s">
        <v>11649</v>
      </c>
      <c r="B5340" s="4">
        <v>45276</v>
      </c>
      <c r="C5340" s="2">
        <v>-42473.120000000003</v>
      </c>
      <c r="D5340" t="s">
        <v>840</v>
      </c>
      <c r="E5340" t="s">
        <v>878</v>
      </c>
      <c r="F5340" t="s">
        <v>10</v>
      </c>
      <c r="G5340" t="s">
        <v>20</v>
      </c>
      <c r="I5340" t="s">
        <v>1035</v>
      </c>
      <c r="J5340" t="s">
        <v>11650</v>
      </c>
      <c r="K5340" t="str">
        <f>IF(COUNTIF(Customers!A:A, H5340)&gt;0, "Valid", "Invalid")</f>
        <v>Invalid</v>
      </c>
      <c r="L5340" t="str">
        <f t="shared" si="415"/>
        <v>12</v>
      </c>
      <c r="M5340" t="str">
        <f t="shared" si="416"/>
        <v>2023</v>
      </c>
      <c r="N5340">
        <f t="shared" si="417"/>
        <v>-42473.120000000003</v>
      </c>
      <c r="O5340" t="str">
        <f t="shared" si="418"/>
        <v/>
      </c>
      <c r="P5340">
        <f t="shared" si="419"/>
        <v>42473.120000000003</v>
      </c>
      <c r="Q5340" s="48" t="str">
        <f>IF(O5340="","",
   IF(OR(O5340&lt;EDA_Outlier_Analysis!$C$10, O5340&gt;EDA_Outlier_Analysis!$C$11),
      "Outlier",
      "Normal"))</f>
        <v/>
      </c>
      <c r="R5340" t="str">
        <f>IF(P5340="","",
   IF(OR(P5340 &lt; EDA_Outlier_Analysis!$F$7, P5340 &gt; EDA_Outlier_Analysis!$F$8),
      "Outlier",
      "Normal"))</f>
        <v>Normal</v>
      </c>
      <c r="S5340" t="str">
        <f>IF(N5340="","",
   IF(OR(N5340 &lt;EDA_Outlier_Analysis!$I$10, N5340 &gt; EDA_Outlier_Analysis!$I$11),
      "Outlier",
      "Normal"))</f>
        <v>Normal</v>
      </c>
    </row>
    <row r="5341" spans="1:19">
      <c r="A5341" t="s">
        <v>11651</v>
      </c>
      <c r="B5341" s="4">
        <v>44654</v>
      </c>
      <c r="C5341" s="2">
        <v>211843.74</v>
      </c>
      <c r="D5341" t="s">
        <v>849</v>
      </c>
      <c r="E5341" t="s">
        <v>853</v>
      </c>
      <c r="F5341" t="s">
        <v>9</v>
      </c>
      <c r="G5341" t="s">
        <v>31</v>
      </c>
      <c r="H5341" t="s">
        <v>365</v>
      </c>
      <c r="J5341" t="s">
        <v>11652</v>
      </c>
      <c r="K5341" t="str">
        <f>IF(COUNTIF(Customers!A:A, H5341)&gt;0, "Valid", "Invalid")</f>
        <v>Valid</v>
      </c>
      <c r="L5341" t="str">
        <f t="shared" si="415"/>
        <v>4</v>
      </c>
      <c r="M5341" t="str">
        <f t="shared" si="416"/>
        <v>2022</v>
      </c>
      <c r="N5341">
        <f t="shared" si="417"/>
        <v>211843.74</v>
      </c>
      <c r="O5341">
        <f t="shared" si="418"/>
        <v>211843.74</v>
      </c>
      <c r="P5341" t="str">
        <f t="shared" si="419"/>
        <v/>
      </c>
      <c r="Q5341" s="48" t="str">
        <f>IF(O5341="","",
   IF(OR(O5341&lt;EDA_Outlier_Analysis!$C$10, O5341&gt;EDA_Outlier_Analysis!$C$11),
      "Outlier",
      "Normal"))</f>
        <v>Normal</v>
      </c>
      <c r="R5341" t="str">
        <f>IF(P5341="","",
   IF(OR(P5341 &lt; EDA_Outlier_Analysis!$F$7, P5341 &gt; EDA_Outlier_Analysis!$F$8),
      "Outlier",
      "Normal"))</f>
        <v/>
      </c>
      <c r="S5341" t="str">
        <f>IF(N5341="","",
   IF(OR(N5341 &lt;EDA_Outlier_Analysis!$I$10, N5341 &gt; EDA_Outlier_Analysis!$I$11),
      "Outlier",
      "Normal"))</f>
        <v>Normal</v>
      </c>
    </row>
    <row r="5342" spans="1:19">
      <c r="A5342" t="s">
        <v>11653</v>
      </c>
      <c r="B5342" s="4">
        <v>44705</v>
      </c>
      <c r="C5342" s="2">
        <v>-14992.62</v>
      </c>
      <c r="D5342" t="s">
        <v>840</v>
      </c>
      <c r="E5342" t="s">
        <v>878</v>
      </c>
      <c r="F5342" t="s">
        <v>9</v>
      </c>
      <c r="G5342" t="s">
        <v>20</v>
      </c>
      <c r="I5342" t="s">
        <v>2086</v>
      </c>
      <c r="J5342" t="s">
        <v>11654</v>
      </c>
      <c r="K5342" t="str">
        <f>IF(COUNTIF(Customers!A:A, H5342)&gt;0, "Valid", "Invalid")</f>
        <v>Invalid</v>
      </c>
      <c r="L5342" t="str">
        <f t="shared" si="415"/>
        <v>5</v>
      </c>
      <c r="M5342" t="str">
        <f t="shared" si="416"/>
        <v>2022</v>
      </c>
      <c r="N5342">
        <f t="shared" si="417"/>
        <v>-14992.62</v>
      </c>
      <c r="O5342" t="str">
        <f t="shared" si="418"/>
        <v/>
      </c>
      <c r="P5342">
        <f t="shared" si="419"/>
        <v>14992.62</v>
      </c>
      <c r="Q5342" s="48" t="str">
        <f>IF(O5342="","",
   IF(OR(O5342&lt;EDA_Outlier_Analysis!$C$10, O5342&gt;EDA_Outlier_Analysis!$C$11),
      "Outlier",
      "Normal"))</f>
        <v/>
      </c>
      <c r="R5342" t="str">
        <f>IF(P5342="","",
   IF(OR(P5342 &lt; EDA_Outlier_Analysis!$F$7, P5342 &gt; EDA_Outlier_Analysis!$F$8),
      "Outlier",
      "Normal"))</f>
        <v>Outlier</v>
      </c>
      <c r="S5342" t="str">
        <f>IF(N5342="","",
   IF(OR(N5342 &lt;EDA_Outlier_Analysis!$I$10, N5342 &gt; EDA_Outlier_Analysis!$I$11),
      "Outlier",
      "Normal"))</f>
        <v>Normal</v>
      </c>
    </row>
    <row r="5343" spans="1:19">
      <c r="A5343" t="s">
        <v>11655</v>
      </c>
      <c r="B5343" s="4">
        <v>44785</v>
      </c>
      <c r="C5343" s="2">
        <v>28894.39</v>
      </c>
      <c r="D5343" t="s">
        <v>849</v>
      </c>
      <c r="E5343" t="s">
        <v>853</v>
      </c>
      <c r="F5343" t="s">
        <v>11</v>
      </c>
      <c r="G5343" t="s">
        <v>20</v>
      </c>
      <c r="H5343" t="s">
        <v>159</v>
      </c>
      <c r="J5343" t="s">
        <v>11656</v>
      </c>
      <c r="K5343" t="str">
        <f>IF(COUNTIF(Customers!A:A, H5343)&gt;0, "Valid", "Invalid")</f>
        <v>Valid</v>
      </c>
      <c r="L5343" t="str">
        <f t="shared" si="415"/>
        <v>8</v>
      </c>
      <c r="M5343" t="str">
        <f t="shared" si="416"/>
        <v>2022</v>
      </c>
      <c r="N5343">
        <f t="shared" si="417"/>
        <v>28894.39</v>
      </c>
      <c r="O5343">
        <f t="shared" si="418"/>
        <v>28894.39</v>
      </c>
      <c r="P5343" t="str">
        <f t="shared" si="419"/>
        <v/>
      </c>
      <c r="Q5343" s="48" t="str">
        <f>IF(O5343="","",
   IF(OR(O5343&lt;EDA_Outlier_Analysis!$C$10, O5343&gt;EDA_Outlier_Analysis!$C$11),
      "Outlier",
      "Normal"))</f>
        <v>Normal</v>
      </c>
      <c r="R5343" t="str">
        <f>IF(P5343="","",
   IF(OR(P5343 &lt; EDA_Outlier_Analysis!$F$7, P5343 &gt; EDA_Outlier_Analysis!$F$8),
      "Outlier",
      "Normal"))</f>
        <v/>
      </c>
      <c r="S5343" t="str">
        <f>IF(N5343="","",
   IF(OR(N5343 &lt;EDA_Outlier_Analysis!$I$10, N5343 &gt; EDA_Outlier_Analysis!$I$11),
      "Outlier",
      "Normal"))</f>
        <v>Normal</v>
      </c>
    </row>
    <row r="5344" spans="1:19">
      <c r="A5344" t="s">
        <v>11657</v>
      </c>
      <c r="B5344" s="4">
        <v>45109</v>
      </c>
      <c r="C5344" s="2">
        <v>-44005.08</v>
      </c>
      <c r="D5344" t="s">
        <v>840</v>
      </c>
      <c r="E5344" t="s">
        <v>905</v>
      </c>
      <c r="F5344" t="s">
        <v>9</v>
      </c>
      <c r="G5344" t="s">
        <v>31</v>
      </c>
      <c r="I5344" t="s">
        <v>1585</v>
      </c>
      <c r="J5344" t="s">
        <v>11658</v>
      </c>
      <c r="K5344" t="str">
        <f>IF(COUNTIF(Customers!A:A, H5344)&gt;0, "Valid", "Invalid")</f>
        <v>Invalid</v>
      </c>
      <c r="L5344" t="str">
        <f t="shared" si="415"/>
        <v>7</v>
      </c>
      <c r="M5344" t="str">
        <f t="shared" si="416"/>
        <v>2023</v>
      </c>
      <c r="N5344">
        <f t="shared" si="417"/>
        <v>-44005.08</v>
      </c>
      <c r="O5344" t="str">
        <f t="shared" si="418"/>
        <v/>
      </c>
      <c r="P5344">
        <f t="shared" si="419"/>
        <v>44005.08</v>
      </c>
      <c r="Q5344" s="48" t="str">
        <f>IF(O5344="","",
   IF(OR(O5344&lt;EDA_Outlier_Analysis!$C$10, O5344&gt;EDA_Outlier_Analysis!$C$11),
      "Outlier",
      "Normal"))</f>
        <v/>
      </c>
      <c r="R5344" t="str">
        <f>IF(P5344="","",
   IF(OR(P5344 &lt; EDA_Outlier_Analysis!$F$7, P5344 &gt; EDA_Outlier_Analysis!$F$8),
      "Outlier",
      "Normal"))</f>
        <v>Normal</v>
      </c>
      <c r="S5344" t="str">
        <f>IF(N5344="","",
   IF(OR(N5344 &lt;EDA_Outlier_Analysis!$I$10, N5344 &gt; EDA_Outlier_Analysis!$I$11),
      "Outlier",
      "Normal"))</f>
        <v>Normal</v>
      </c>
    </row>
    <row r="5345" spans="1:19">
      <c r="A5345" t="s">
        <v>11659</v>
      </c>
      <c r="B5345" s="4">
        <v>45150</v>
      </c>
      <c r="C5345" s="2">
        <v>154883.46</v>
      </c>
      <c r="D5345" t="s">
        <v>849</v>
      </c>
      <c r="E5345" t="s">
        <v>850</v>
      </c>
      <c r="F5345" t="s">
        <v>10</v>
      </c>
      <c r="G5345" t="s">
        <v>20</v>
      </c>
      <c r="H5345" t="s">
        <v>409</v>
      </c>
      <c r="J5345" t="s">
        <v>11660</v>
      </c>
      <c r="K5345" t="str">
        <f>IF(COUNTIF(Customers!A:A, H5345)&gt;0, "Valid", "Invalid")</f>
        <v>Valid</v>
      </c>
      <c r="L5345" t="str">
        <f t="shared" si="415"/>
        <v>8</v>
      </c>
      <c r="M5345" t="str">
        <f t="shared" si="416"/>
        <v>2023</v>
      </c>
      <c r="N5345">
        <f t="shared" si="417"/>
        <v>154883.46</v>
      </c>
      <c r="O5345">
        <f t="shared" si="418"/>
        <v>154883.46</v>
      </c>
      <c r="P5345" t="str">
        <f t="shared" si="419"/>
        <v/>
      </c>
      <c r="Q5345" s="48" t="str">
        <f>IF(O5345="","",
   IF(OR(O5345&lt;EDA_Outlier_Analysis!$C$10, O5345&gt;EDA_Outlier_Analysis!$C$11),
      "Outlier",
      "Normal"))</f>
        <v>Normal</v>
      </c>
      <c r="R5345" t="str">
        <f>IF(P5345="","",
   IF(OR(P5345 &lt; EDA_Outlier_Analysis!$F$7, P5345 &gt; EDA_Outlier_Analysis!$F$8),
      "Outlier",
      "Normal"))</f>
        <v/>
      </c>
      <c r="S5345" t="str">
        <f>IF(N5345="","",
   IF(OR(N5345 &lt;EDA_Outlier_Analysis!$I$10, N5345 &gt; EDA_Outlier_Analysis!$I$11),
      "Outlier",
      "Normal"))</f>
        <v>Normal</v>
      </c>
    </row>
    <row r="5346" spans="1:19">
      <c r="A5346" t="s">
        <v>11661</v>
      </c>
      <c r="B5346" s="4">
        <v>44887</v>
      </c>
      <c r="C5346" s="2">
        <v>95445.73</v>
      </c>
      <c r="D5346" t="s">
        <v>849</v>
      </c>
      <c r="E5346" t="s">
        <v>853</v>
      </c>
      <c r="F5346" t="s">
        <v>9</v>
      </c>
      <c r="G5346" t="s">
        <v>20</v>
      </c>
      <c r="H5346" t="s">
        <v>493</v>
      </c>
      <c r="J5346" t="s">
        <v>11662</v>
      </c>
      <c r="K5346" t="str">
        <f>IF(COUNTIF(Customers!A:A, H5346)&gt;0, "Valid", "Invalid")</f>
        <v>Valid</v>
      </c>
      <c r="L5346" t="str">
        <f t="shared" si="415"/>
        <v>11</v>
      </c>
      <c r="M5346" t="str">
        <f t="shared" si="416"/>
        <v>2022</v>
      </c>
      <c r="N5346">
        <f t="shared" si="417"/>
        <v>95445.73</v>
      </c>
      <c r="O5346">
        <f t="shared" si="418"/>
        <v>95445.73</v>
      </c>
      <c r="P5346" t="str">
        <f t="shared" si="419"/>
        <v/>
      </c>
      <c r="Q5346" s="48" t="str">
        <f>IF(O5346="","",
   IF(OR(O5346&lt;EDA_Outlier_Analysis!$C$10, O5346&gt;EDA_Outlier_Analysis!$C$11),
      "Outlier",
      "Normal"))</f>
        <v>Normal</v>
      </c>
      <c r="R5346" t="str">
        <f>IF(P5346="","",
   IF(OR(P5346 &lt; EDA_Outlier_Analysis!$F$7, P5346 &gt; EDA_Outlier_Analysis!$F$8),
      "Outlier",
      "Normal"))</f>
        <v/>
      </c>
      <c r="S5346" t="str">
        <f>IF(N5346="","",
   IF(OR(N5346 &lt;EDA_Outlier_Analysis!$I$10, N5346 &gt; EDA_Outlier_Analysis!$I$11),
      "Outlier",
      "Normal"))</f>
        <v>Normal</v>
      </c>
    </row>
    <row r="5347" spans="1:19">
      <c r="A5347" t="s">
        <v>11663</v>
      </c>
      <c r="B5347" s="4">
        <v>44667</v>
      </c>
      <c r="C5347" s="2">
        <v>96094.27</v>
      </c>
      <c r="D5347" t="s">
        <v>849</v>
      </c>
      <c r="E5347" t="s">
        <v>853</v>
      </c>
      <c r="F5347" t="s">
        <v>9</v>
      </c>
      <c r="G5347" t="s">
        <v>31</v>
      </c>
      <c r="H5347" t="s">
        <v>577</v>
      </c>
      <c r="J5347" t="s">
        <v>11664</v>
      </c>
      <c r="K5347" t="str">
        <f>IF(COUNTIF(Customers!A:A, H5347)&gt;0, "Valid", "Invalid")</f>
        <v>Valid</v>
      </c>
      <c r="L5347" t="str">
        <f t="shared" si="415"/>
        <v>4</v>
      </c>
      <c r="M5347" t="str">
        <f t="shared" si="416"/>
        <v>2022</v>
      </c>
      <c r="N5347">
        <f t="shared" si="417"/>
        <v>96094.27</v>
      </c>
      <c r="O5347">
        <f t="shared" si="418"/>
        <v>96094.27</v>
      </c>
      <c r="P5347" t="str">
        <f t="shared" si="419"/>
        <v/>
      </c>
      <c r="Q5347" s="48" t="str">
        <f>IF(O5347="","",
   IF(OR(O5347&lt;EDA_Outlier_Analysis!$C$10, O5347&gt;EDA_Outlier_Analysis!$C$11),
      "Outlier",
      "Normal"))</f>
        <v>Normal</v>
      </c>
      <c r="R5347" t="str">
        <f>IF(P5347="","",
   IF(OR(P5347 &lt; EDA_Outlier_Analysis!$F$7, P5347 &gt; EDA_Outlier_Analysis!$F$8),
      "Outlier",
      "Normal"))</f>
        <v/>
      </c>
      <c r="S5347" t="str">
        <f>IF(N5347="","",
   IF(OR(N5347 &lt;EDA_Outlier_Analysis!$I$10, N5347 &gt; EDA_Outlier_Analysis!$I$11),
      "Outlier",
      "Normal"))</f>
        <v>Normal</v>
      </c>
    </row>
    <row r="5348" spans="1:19">
      <c r="A5348" t="s">
        <v>11665</v>
      </c>
      <c r="B5348" s="4">
        <v>44848</v>
      </c>
      <c r="C5348" s="2">
        <v>194034.68</v>
      </c>
      <c r="D5348" t="s">
        <v>849</v>
      </c>
      <c r="E5348" t="s">
        <v>853</v>
      </c>
      <c r="F5348" t="s">
        <v>10</v>
      </c>
      <c r="G5348" t="s">
        <v>34</v>
      </c>
      <c r="H5348" t="s">
        <v>651</v>
      </c>
      <c r="J5348" t="s">
        <v>11666</v>
      </c>
      <c r="K5348" t="str">
        <f>IF(COUNTIF(Customers!A:A, H5348)&gt;0, "Valid", "Invalid")</f>
        <v>Valid</v>
      </c>
      <c r="L5348" t="str">
        <f t="shared" si="415"/>
        <v>10</v>
      </c>
      <c r="M5348" t="str">
        <f t="shared" si="416"/>
        <v>2022</v>
      </c>
      <c r="N5348">
        <f t="shared" si="417"/>
        <v>194034.68</v>
      </c>
      <c r="O5348">
        <f t="shared" si="418"/>
        <v>194034.68</v>
      </c>
      <c r="P5348" t="str">
        <f t="shared" si="419"/>
        <v/>
      </c>
      <c r="Q5348" s="48" t="str">
        <f>IF(O5348="","",
   IF(OR(O5348&lt;EDA_Outlier_Analysis!$C$10, O5348&gt;EDA_Outlier_Analysis!$C$11),
      "Outlier",
      "Normal"))</f>
        <v>Normal</v>
      </c>
      <c r="R5348" t="str">
        <f>IF(P5348="","",
   IF(OR(P5348 &lt; EDA_Outlier_Analysis!$F$7, P5348 &gt; EDA_Outlier_Analysis!$F$8),
      "Outlier",
      "Normal"))</f>
        <v/>
      </c>
      <c r="S5348" t="str">
        <f>IF(N5348="","",
   IF(OR(N5348 &lt;EDA_Outlier_Analysis!$I$10, N5348 &gt; EDA_Outlier_Analysis!$I$11),
      "Outlier",
      "Normal"))</f>
        <v>Normal</v>
      </c>
    </row>
    <row r="5349" spans="1:19">
      <c r="A5349" t="s">
        <v>11667</v>
      </c>
      <c r="B5349" s="4">
        <v>44795</v>
      </c>
      <c r="C5349" s="2">
        <v>-29998.92</v>
      </c>
      <c r="D5349" t="s">
        <v>840</v>
      </c>
      <c r="E5349" t="s">
        <v>864</v>
      </c>
      <c r="F5349" t="s">
        <v>10</v>
      </c>
      <c r="G5349" t="s">
        <v>34</v>
      </c>
      <c r="I5349" t="s">
        <v>1317</v>
      </c>
      <c r="J5349" t="s">
        <v>11668</v>
      </c>
      <c r="K5349" t="str">
        <f>IF(COUNTIF(Customers!A:A, H5349)&gt;0, "Valid", "Invalid")</f>
        <v>Invalid</v>
      </c>
      <c r="L5349" t="str">
        <f t="shared" si="415"/>
        <v>8</v>
      </c>
      <c r="M5349" t="str">
        <f t="shared" si="416"/>
        <v>2022</v>
      </c>
      <c r="N5349">
        <f t="shared" si="417"/>
        <v>-29998.92</v>
      </c>
      <c r="O5349" t="str">
        <f t="shared" si="418"/>
        <v/>
      </c>
      <c r="P5349">
        <f t="shared" si="419"/>
        <v>29998.92</v>
      </c>
      <c r="Q5349" s="48" t="str">
        <f>IF(O5349="","",
   IF(OR(O5349&lt;EDA_Outlier_Analysis!$C$10, O5349&gt;EDA_Outlier_Analysis!$C$11),
      "Outlier",
      "Normal"))</f>
        <v/>
      </c>
      <c r="R5349" t="str">
        <f>IF(P5349="","",
   IF(OR(P5349 &lt; EDA_Outlier_Analysis!$F$7, P5349 &gt; EDA_Outlier_Analysis!$F$8),
      "Outlier",
      "Normal"))</f>
        <v>Normal</v>
      </c>
      <c r="S5349" t="str">
        <f>IF(N5349="","",
   IF(OR(N5349 &lt;EDA_Outlier_Analysis!$I$10, N5349 &gt; EDA_Outlier_Analysis!$I$11),
      "Outlier",
      "Normal"))</f>
        <v>Normal</v>
      </c>
    </row>
    <row r="5350" spans="1:19">
      <c r="A5350" t="s">
        <v>11669</v>
      </c>
      <c r="B5350" s="4">
        <v>44955</v>
      </c>
      <c r="C5350" s="2">
        <v>-2000</v>
      </c>
      <c r="D5350" t="s">
        <v>840</v>
      </c>
      <c r="E5350" t="s">
        <v>856</v>
      </c>
      <c r="F5350" t="s">
        <v>9</v>
      </c>
      <c r="G5350" t="s">
        <v>20</v>
      </c>
      <c r="I5350" t="s">
        <v>1109</v>
      </c>
      <c r="J5350" t="s">
        <v>11670</v>
      </c>
      <c r="K5350" t="str">
        <f>IF(COUNTIF(Customers!A:A, H5350)&gt;0, "Valid", "Invalid")</f>
        <v>Invalid</v>
      </c>
      <c r="L5350" t="str">
        <f t="shared" si="415"/>
        <v>1</v>
      </c>
      <c r="M5350" t="str">
        <f t="shared" si="416"/>
        <v>2023</v>
      </c>
      <c r="N5350">
        <f t="shared" si="417"/>
        <v>-2000</v>
      </c>
      <c r="O5350" t="str">
        <f t="shared" si="418"/>
        <v/>
      </c>
      <c r="P5350">
        <f t="shared" si="419"/>
        <v>2000</v>
      </c>
      <c r="Q5350" s="48" t="str">
        <f>IF(O5350="","",
   IF(OR(O5350&lt;EDA_Outlier_Analysis!$C$10, O5350&gt;EDA_Outlier_Analysis!$C$11),
      "Outlier",
      "Normal"))</f>
        <v/>
      </c>
      <c r="R5350" t="str">
        <f>IF(P5350="","",
   IF(OR(P5350 &lt; EDA_Outlier_Analysis!$F$7, P5350 &gt; EDA_Outlier_Analysis!$F$8),
      "Outlier",
      "Normal"))</f>
        <v>Outlier</v>
      </c>
      <c r="S5350" t="str">
        <f>IF(N5350="","",
   IF(OR(N5350 &lt;EDA_Outlier_Analysis!$I$10, N5350 &gt; EDA_Outlier_Analysis!$I$11),
      "Outlier",
      "Normal"))</f>
        <v>Normal</v>
      </c>
    </row>
    <row r="5351" spans="1:19">
      <c r="A5351" t="s">
        <v>11671</v>
      </c>
      <c r="B5351" s="4">
        <v>44926</v>
      </c>
      <c r="C5351" s="2">
        <v>-56002.31</v>
      </c>
      <c r="D5351" t="s">
        <v>840</v>
      </c>
      <c r="E5351" t="s">
        <v>864</v>
      </c>
      <c r="F5351" t="s">
        <v>11</v>
      </c>
      <c r="G5351" t="s">
        <v>20</v>
      </c>
      <c r="I5351" t="s">
        <v>4371</v>
      </c>
      <c r="J5351" t="s">
        <v>11672</v>
      </c>
      <c r="K5351" t="str">
        <f>IF(COUNTIF(Customers!A:A, H5351)&gt;0, "Valid", "Invalid")</f>
        <v>Invalid</v>
      </c>
      <c r="L5351" t="str">
        <f t="shared" si="415"/>
        <v>12</v>
      </c>
      <c r="M5351" t="str">
        <f t="shared" si="416"/>
        <v>2022</v>
      </c>
      <c r="N5351">
        <f t="shared" si="417"/>
        <v>-56002.31</v>
      </c>
      <c r="O5351" t="str">
        <f t="shared" si="418"/>
        <v/>
      </c>
      <c r="P5351">
        <f t="shared" si="419"/>
        <v>56002.31</v>
      </c>
      <c r="Q5351" s="48" t="str">
        <f>IF(O5351="","",
   IF(OR(O5351&lt;EDA_Outlier_Analysis!$C$10, O5351&gt;EDA_Outlier_Analysis!$C$11),
      "Outlier",
      "Normal"))</f>
        <v/>
      </c>
      <c r="R5351" t="str">
        <f>IF(P5351="","",
   IF(OR(P5351 &lt; EDA_Outlier_Analysis!$F$7, P5351 &gt; EDA_Outlier_Analysis!$F$8),
      "Outlier",
      "Normal"))</f>
        <v>Outlier</v>
      </c>
      <c r="S5351" t="str">
        <f>IF(N5351="","",
   IF(OR(N5351 &lt;EDA_Outlier_Analysis!$I$10, N5351 &gt; EDA_Outlier_Analysis!$I$11),
      "Outlier",
      "Normal"))</f>
        <v>Normal</v>
      </c>
    </row>
    <row r="5352" spans="1:19">
      <c r="A5352" t="s">
        <v>11673</v>
      </c>
      <c r="B5352" s="4">
        <v>45042</v>
      </c>
      <c r="C5352" s="2">
        <v>137199.82999999999</v>
      </c>
      <c r="D5352" t="s">
        <v>849</v>
      </c>
      <c r="E5352" t="s">
        <v>853</v>
      </c>
      <c r="F5352" t="s">
        <v>11</v>
      </c>
      <c r="G5352" t="s">
        <v>24</v>
      </c>
      <c r="H5352" t="s">
        <v>255</v>
      </c>
      <c r="J5352" t="s">
        <v>11674</v>
      </c>
      <c r="K5352" t="str">
        <f>IF(COUNTIF(Customers!A:A, H5352)&gt;0, "Valid", "Invalid")</f>
        <v>Valid</v>
      </c>
      <c r="L5352" t="str">
        <f t="shared" si="415"/>
        <v>4</v>
      </c>
      <c r="M5352" t="str">
        <f t="shared" si="416"/>
        <v>2023</v>
      </c>
      <c r="N5352">
        <f t="shared" si="417"/>
        <v>137199.82999999999</v>
      </c>
      <c r="O5352">
        <f t="shared" si="418"/>
        <v>137199.82999999999</v>
      </c>
      <c r="P5352" t="str">
        <f t="shared" si="419"/>
        <v/>
      </c>
      <c r="Q5352" s="48" t="str">
        <f>IF(O5352="","",
   IF(OR(O5352&lt;EDA_Outlier_Analysis!$C$10, O5352&gt;EDA_Outlier_Analysis!$C$11),
      "Outlier",
      "Normal"))</f>
        <v>Normal</v>
      </c>
      <c r="R5352" t="str">
        <f>IF(P5352="","",
   IF(OR(P5352 &lt; EDA_Outlier_Analysis!$F$7, P5352 &gt; EDA_Outlier_Analysis!$F$8),
      "Outlier",
      "Normal"))</f>
        <v/>
      </c>
      <c r="S5352" t="str">
        <f>IF(N5352="","",
   IF(OR(N5352 &lt;EDA_Outlier_Analysis!$I$10, N5352 &gt; EDA_Outlier_Analysis!$I$11),
      "Outlier",
      "Normal"))</f>
        <v>Normal</v>
      </c>
    </row>
    <row r="5353" spans="1:19">
      <c r="A5353" t="s">
        <v>11675</v>
      </c>
      <c r="B5353" s="4">
        <v>44722</v>
      </c>
      <c r="C5353" s="2">
        <v>150664.5</v>
      </c>
      <c r="D5353" t="s">
        <v>849</v>
      </c>
      <c r="E5353" t="s">
        <v>853</v>
      </c>
      <c r="F5353" t="s">
        <v>11</v>
      </c>
      <c r="G5353" t="s">
        <v>34</v>
      </c>
      <c r="H5353" t="s">
        <v>187</v>
      </c>
      <c r="J5353" t="s">
        <v>11676</v>
      </c>
      <c r="K5353" t="str">
        <f>IF(COUNTIF(Customers!A:A, H5353)&gt;0, "Valid", "Invalid")</f>
        <v>Valid</v>
      </c>
      <c r="L5353" t="str">
        <f t="shared" si="415"/>
        <v>6</v>
      </c>
      <c r="M5353" t="str">
        <f t="shared" si="416"/>
        <v>2022</v>
      </c>
      <c r="N5353">
        <f t="shared" si="417"/>
        <v>150664.5</v>
      </c>
      <c r="O5353">
        <f t="shared" si="418"/>
        <v>150664.5</v>
      </c>
      <c r="P5353" t="str">
        <f t="shared" si="419"/>
        <v/>
      </c>
      <c r="Q5353" s="48" t="str">
        <f>IF(O5353="","",
   IF(OR(O5353&lt;EDA_Outlier_Analysis!$C$10, O5353&gt;EDA_Outlier_Analysis!$C$11),
      "Outlier",
      "Normal"))</f>
        <v>Normal</v>
      </c>
      <c r="R5353" t="str">
        <f>IF(P5353="","",
   IF(OR(P5353 &lt; EDA_Outlier_Analysis!$F$7, P5353 &gt; EDA_Outlier_Analysis!$F$8),
      "Outlier",
      "Normal"))</f>
        <v/>
      </c>
      <c r="S5353" t="str">
        <f>IF(N5353="","",
   IF(OR(N5353 &lt;EDA_Outlier_Analysis!$I$10, N5353 &gt; EDA_Outlier_Analysis!$I$11),
      "Outlier",
      "Normal"))</f>
        <v>Normal</v>
      </c>
    </row>
    <row r="5354" spans="1:19">
      <c r="A5354" t="s">
        <v>11677</v>
      </c>
      <c r="B5354" s="4">
        <v>45243</v>
      </c>
      <c r="C5354" s="2">
        <v>313623.92</v>
      </c>
      <c r="D5354" t="s">
        <v>849</v>
      </c>
      <c r="E5354" t="s">
        <v>853</v>
      </c>
      <c r="F5354" t="s">
        <v>10</v>
      </c>
      <c r="G5354" t="s">
        <v>20</v>
      </c>
      <c r="H5354" t="s">
        <v>229</v>
      </c>
      <c r="J5354" t="s">
        <v>11678</v>
      </c>
      <c r="K5354" t="str">
        <f>IF(COUNTIF(Customers!A:A, H5354)&gt;0, "Valid", "Invalid")</f>
        <v>Valid</v>
      </c>
      <c r="L5354" t="str">
        <f t="shared" si="415"/>
        <v>11</v>
      </c>
      <c r="M5354" t="str">
        <f t="shared" si="416"/>
        <v>2023</v>
      </c>
      <c r="N5354">
        <f t="shared" si="417"/>
        <v>313623.92</v>
      </c>
      <c r="O5354">
        <f t="shared" si="418"/>
        <v>313623.92</v>
      </c>
      <c r="P5354" t="str">
        <f t="shared" si="419"/>
        <v/>
      </c>
      <c r="Q5354" s="48" t="str">
        <f>IF(O5354="","",
   IF(OR(O5354&lt;EDA_Outlier_Analysis!$C$10, O5354&gt;EDA_Outlier_Analysis!$C$11),
      "Outlier",
      "Normal"))</f>
        <v>Outlier</v>
      </c>
      <c r="R5354" t="str">
        <f>IF(P5354="","",
   IF(OR(P5354 &lt; EDA_Outlier_Analysis!$F$7, P5354 &gt; EDA_Outlier_Analysis!$F$8),
      "Outlier",
      "Normal"))</f>
        <v/>
      </c>
      <c r="S5354" t="str">
        <f>IF(N5354="","",
   IF(OR(N5354 &lt;EDA_Outlier_Analysis!$I$10, N5354 &gt; EDA_Outlier_Analysis!$I$11),
      "Outlier",
      "Normal"))</f>
        <v>Normal</v>
      </c>
    </row>
    <row r="5355" spans="1:19">
      <c r="A5355" t="s">
        <v>11679</v>
      </c>
      <c r="B5355" s="4">
        <v>44934</v>
      </c>
      <c r="C5355" s="2">
        <v>5000</v>
      </c>
      <c r="D5355" t="s">
        <v>849</v>
      </c>
      <c r="E5355" t="s">
        <v>853</v>
      </c>
      <c r="F5355" t="s">
        <v>10</v>
      </c>
      <c r="G5355" t="s">
        <v>34</v>
      </c>
      <c r="H5355" t="s">
        <v>589</v>
      </c>
      <c r="J5355" t="s">
        <v>11680</v>
      </c>
      <c r="K5355" t="str">
        <f>IF(COUNTIF(Customers!A:A, H5355)&gt;0, "Valid", "Invalid")</f>
        <v>Valid</v>
      </c>
      <c r="L5355" t="str">
        <f t="shared" si="415"/>
        <v>1</v>
      </c>
      <c r="M5355" t="str">
        <f t="shared" si="416"/>
        <v>2023</v>
      </c>
      <c r="N5355">
        <f t="shared" si="417"/>
        <v>5000</v>
      </c>
      <c r="O5355">
        <f t="shared" si="418"/>
        <v>5000</v>
      </c>
      <c r="P5355" t="str">
        <f t="shared" si="419"/>
        <v/>
      </c>
      <c r="Q5355" s="48" t="str">
        <f>IF(O5355="","",
   IF(OR(O5355&lt;EDA_Outlier_Analysis!$C$10, O5355&gt;EDA_Outlier_Analysis!$C$11),
      "Outlier",
      "Normal"))</f>
        <v>Outlier</v>
      </c>
      <c r="R5355" t="str">
        <f>IF(P5355="","",
   IF(OR(P5355 &lt; EDA_Outlier_Analysis!$F$7, P5355 &gt; EDA_Outlier_Analysis!$F$8),
      "Outlier",
      "Normal"))</f>
        <v/>
      </c>
      <c r="S5355" t="str">
        <f>IF(N5355="","",
   IF(OR(N5355 &lt;EDA_Outlier_Analysis!$I$10, N5355 &gt; EDA_Outlier_Analysis!$I$11),
      "Outlier",
      "Normal"))</f>
        <v>Normal</v>
      </c>
    </row>
    <row r="5356" spans="1:19">
      <c r="A5356" t="s">
        <v>11681</v>
      </c>
      <c r="B5356" s="4">
        <v>44608</v>
      </c>
      <c r="C5356" s="2">
        <v>-29039.39</v>
      </c>
      <c r="D5356" t="s">
        <v>840</v>
      </c>
      <c r="E5356" t="s">
        <v>856</v>
      </c>
      <c r="F5356" t="s">
        <v>11</v>
      </c>
      <c r="G5356" t="s">
        <v>24</v>
      </c>
      <c r="I5356" t="s">
        <v>942</v>
      </c>
      <c r="J5356" t="s">
        <v>11682</v>
      </c>
      <c r="K5356" t="str">
        <f>IF(COUNTIF(Customers!A:A, H5356)&gt;0, "Valid", "Invalid")</f>
        <v>Invalid</v>
      </c>
      <c r="L5356" t="str">
        <f t="shared" si="415"/>
        <v>2</v>
      </c>
      <c r="M5356" t="str">
        <f t="shared" si="416"/>
        <v>2022</v>
      </c>
      <c r="N5356">
        <f t="shared" si="417"/>
        <v>-29039.39</v>
      </c>
      <c r="O5356" t="str">
        <f t="shared" si="418"/>
        <v/>
      </c>
      <c r="P5356">
        <f t="shared" si="419"/>
        <v>29039.39</v>
      </c>
      <c r="Q5356" s="48" t="str">
        <f>IF(O5356="","",
   IF(OR(O5356&lt;EDA_Outlier_Analysis!$C$10, O5356&gt;EDA_Outlier_Analysis!$C$11),
      "Outlier",
      "Normal"))</f>
        <v/>
      </c>
      <c r="R5356" t="str">
        <f>IF(P5356="","",
   IF(OR(P5356 &lt; EDA_Outlier_Analysis!$F$7, P5356 &gt; EDA_Outlier_Analysis!$F$8),
      "Outlier",
      "Normal"))</f>
        <v>Normal</v>
      </c>
      <c r="S5356" t="str">
        <f>IF(N5356="","",
   IF(OR(N5356 &lt;EDA_Outlier_Analysis!$I$10, N5356 &gt; EDA_Outlier_Analysis!$I$11),
      "Outlier",
      "Normal"))</f>
        <v>Normal</v>
      </c>
    </row>
    <row r="5357" spans="1:19">
      <c r="A5357" t="s">
        <v>11683</v>
      </c>
      <c r="B5357" s="4">
        <v>45183</v>
      </c>
      <c r="C5357" s="2">
        <v>132164.76999999999</v>
      </c>
      <c r="D5357" t="s">
        <v>849</v>
      </c>
      <c r="E5357" t="s">
        <v>850</v>
      </c>
      <c r="F5357" t="s">
        <v>11</v>
      </c>
      <c r="G5357" t="s">
        <v>34</v>
      </c>
      <c r="H5357" t="s">
        <v>291</v>
      </c>
      <c r="J5357" t="s">
        <v>11684</v>
      </c>
      <c r="K5357" t="str">
        <f>IF(COUNTIF(Customers!A:A, H5357)&gt;0, "Valid", "Invalid")</f>
        <v>Valid</v>
      </c>
      <c r="L5357" t="str">
        <f t="shared" si="415"/>
        <v>9</v>
      </c>
      <c r="M5357" t="str">
        <f t="shared" si="416"/>
        <v>2023</v>
      </c>
      <c r="N5357">
        <f t="shared" si="417"/>
        <v>132164.76999999999</v>
      </c>
      <c r="O5357">
        <f t="shared" si="418"/>
        <v>132164.76999999999</v>
      </c>
      <c r="P5357" t="str">
        <f t="shared" si="419"/>
        <v/>
      </c>
      <c r="Q5357" s="48" t="str">
        <f>IF(O5357="","",
   IF(OR(O5357&lt;EDA_Outlier_Analysis!$C$10, O5357&gt;EDA_Outlier_Analysis!$C$11),
      "Outlier",
      "Normal"))</f>
        <v>Normal</v>
      </c>
      <c r="R5357" t="str">
        <f>IF(P5357="","",
   IF(OR(P5357 &lt; EDA_Outlier_Analysis!$F$7, P5357 &gt; EDA_Outlier_Analysis!$F$8),
      "Outlier",
      "Normal"))</f>
        <v/>
      </c>
      <c r="S5357" t="str">
        <f>IF(N5357="","",
   IF(OR(N5357 &lt;EDA_Outlier_Analysis!$I$10, N5357 &gt; EDA_Outlier_Analysis!$I$11),
      "Outlier",
      "Normal"))</f>
        <v>Normal</v>
      </c>
    </row>
    <row r="5358" spans="1:19">
      <c r="A5358" t="s">
        <v>11685</v>
      </c>
      <c r="B5358" s="4">
        <v>44906</v>
      </c>
      <c r="C5358" s="2">
        <v>174639.13</v>
      </c>
      <c r="D5358" t="s">
        <v>849</v>
      </c>
      <c r="E5358" t="s">
        <v>853</v>
      </c>
      <c r="F5358" t="s">
        <v>11</v>
      </c>
      <c r="G5358" t="s">
        <v>20</v>
      </c>
      <c r="H5358" t="s">
        <v>263</v>
      </c>
      <c r="J5358" t="s">
        <v>11686</v>
      </c>
      <c r="K5358" t="str">
        <f>IF(COUNTIF(Customers!A:A, H5358)&gt;0, "Valid", "Invalid")</f>
        <v>Valid</v>
      </c>
      <c r="L5358" t="str">
        <f t="shared" si="415"/>
        <v>12</v>
      </c>
      <c r="M5358" t="str">
        <f t="shared" si="416"/>
        <v>2022</v>
      </c>
      <c r="N5358">
        <f t="shared" si="417"/>
        <v>174639.13</v>
      </c>
      <c r="O5358">
        <f t="shared" si="418"/>
        <v>174639.13</v>
      </c>
      <c r="P5358" t="str">
        <f t="shared" si="419"/>
        <v/>
      </c>
      <c r="Q5358" s="48" t="str">
        <f>IF(O5358="","",
   IF(OR(O5358&lt;EDA_Outlier_Analysis!$C$10, O5358&gt;EDA_Outlier_Analysis!$C$11),
      "Outlier",
      "Normal"))</f>
        <v>Normal</v>
      </c>
      <c r="R5358" t="str">
        <f>IF(P5358="","",
   IF(OR(P5358 &lt; EDA_Outlier_Analysis!$F$7, P5358 &gt; EDA_Outlier_Analysis!$F$8),
      "Outlier",
      "Normal"))</f>
        <v/>
      </c>
      <c r="S5358" t="str">
        <f>IF(N5358="","",
   IF(OR(N5358 &lt;EDA_Outlier_Analysis!$I$10, N5358 &gt; EDA_Outlier_Analysis!$I$11),
      "Outlier",
      "Normal"))</f>
        <v>Normal</v>
      </c>
    </row>
    <row r="5359" spans="1:19">
      <c r="A5359" t="s">
        <v>11687</v>
      </c>
      <c r="B5359" s="4">
        <v>45166</v>
      </c>
      <c r="C5359" s="2">
        <v>130428.72</v>
      </c>
      <c r="D5359" t="s">
        <v>849</v>
      </c>
      <c r="E5359" t="s">
        <v>853</v>
      </c>
      <c r="F5359" t="s">
        <v>10</v>
      </c>
      <c r="G5359" t="s">
        <v>24</v>
      </c>
      <c r="H5359" t="s">
        <v>233</v>
      </c>
      <c r="J5359" t="s">
        <v>11688</v>
      </c>
      <c r="K5359" t="str">
        <f>IF(COUNTIF(Customers!A:A, H5359)&gt;0, "Valid", "Invalid")</f>
        <v>Valid</v>
      </c>
      <c r="L5359" t="str">
        <f t="shared" si="415"/>
        <v>8</v>
      </c>
      <c r="M5359" t="str">
        <f t="shared" si="416"/>
        <v>2023</v>
      </c>
      <c r="N5359">
        <f t="shared" si="417"/>
        <v>130428.72</v>
      </c>
      <c r="O5359">
        <f t="shared" si="418"/>
        <v>130428.72</v>
      </c>
      <c r="P5359" t="str">
        <f t="shared" si="419"/>
        <v/>
      </c>
      <c r="Q5359" s="48" t="str">
        <f>IF(O5359="","",
   IF(OR(O5359&lt;EDA_Outlier_Analysis!$C$10, O5359&gt;EDA_Outlier_Analysis!$C$11),
      "Outlier",
      "Normal"))</f>
        <v>Normal</v>
      </c>
      <c r="R5359" t="str">
        <f>IF(P5359="","",
   IF(OR(P5359 &lt; EDA_Outlier_Analysis!$F$7, P5359 &gt; EDA_Outlier_Analysis!$F$8),
      "Outlier",
      "Normal"))</f>
        <v/>
      </c>
      <c r="S5359" t="str">
        <f>IF(N5359="","",
   IF(OR(N5359 &lt;EDA_Outlier_Analysis!$I$10, N5359 &gt; EDA_Outlier_Analysis!$I$11),
      "Outlier",
      "Normal"))</f>
        <v>Normal</v>
      </c>
    </row>
    <row r="5360" spans="1:19">
      <c r="A5360" t="s">
        <v>11689</v>
      </c>
      <c r="B5360" s="4">
        <v>44637</v>
      </c>
      <c r="C5360" s="2">
        <v>67892.33</v>
      </c>
      <c r="D5360" t="s">
        <v>849</v>
      </c>
      <c r="E5360" t="s">
        <v>868</v>
      </c>
      <c r="F5360" t="s">
        <v>10</v>
      </c>
      <c r="G5360" t="s">
        <v>31</v>
      </c>
      <c r="H5360" t="s">
        <v>695</v>
      </c>
      <c r="J5360" t="s">
        <v>11690</v>
      </c>
      <c r="K5360" t="str">
        <f>IF(COUNTIF(Customers!A:A, H5360)&gt;0, "Valid", "Invalid")</f>
        <v>Valid</v>
      </c>
      <c r="L5360" t="str">
        <f t="shared" si="415"/>
        <v>3</v>
      </c>
      <c r="M5360" t="str">
        <f t="shared" si="416"/>
        <v>2022</v>
      </c>
      <c r="N5360">
        <f t="shared" si="417"/>
        <v>67892.33</v>
      </c>
      <c r="O5360">
        <f t="shared" si="418"/>
        <v>67892.33</v>
      </c>
      <c r="P5360" t="str">
        <f t="shared" si="419"/>
        <v/>
      </c>
      <c r="Q5360" s="48" t="str">
        <f>IF(O5360="","",
   IF(OR(O5360&lt;EDA_Outlier_Analysis!$C$10, O5360&gt;EDA_Outlier_Analysis!$C$11),
      "Outlier",
      "Normal"))</f>
        <v>Normal</v>
      </c>
      <c r="R5360" t="str">
        <f>IF(P5360="","",
   IF(OR(P5360 &lt; EDA_Outlier_Analysis!$F$7, P5360 &gt; EDA_Outlier_Analysis!$F$8),
      "Outlier",
      "Normal"))</f>
        <v/>
      </c>
      <c r="S5360" t="str">
        <f>IF(N5360="","",
   IF(OR(N5360 &lt;EDA_Outlier_Analysis!$I$10, N5360 &gt; EDA_Outlier_Analysis!$I$11),
      "Outlier",
      "Normal"))</f>
        <v>Normal</v>
      </c>
    </row>
    <row r="5361" spans="1:19">
      <c r="A5361" t="s">
        <v>11691</v>
      </c>
      <c r="B5361" s="4">
        <v>45072</v>
      </c>
      <c r="C5361" s="2">
        <v>153600.72</v>
      </c>
      <c r="D5361" t="s">
        <v>849</v>
      </c>
      <c r="E5361" t="s">
        <v>850</v>
      </c>
      <c r="F5361" t="s">
        <v>9</v>
      </c>
      <c r="G5361" t="s">
        <v>34</v>
      </c>
      <c r="H5361" t="s">
        <v>575</v>
      </c>
      <c r="J5361" t="s">
        <v>11692</v>
      </c>
      <c r="K5361" t="str">
        <f>IF(COUNTIF(Customers!A:A, H5361)&gt;0, "Valid", "Invalid")</f>
        <v>Valid</v>
      </c>
      <c r="L5361" t="str">
        <f t="shared" si="415"/>
        <v>5</v>
      </c>
      <c r="M5361" t="str">
        <f t="shared" si="416"/>
        <v>2023</v>
      </c>
      <c r="N5361">
        <f t="shared" si="417"/>
        <v>153600.72</v>
      </c>
      <c r="O5361">
        <f t="shared" si="418"/>
        <v>153600.72</v>
      </c>
      <c r="P5361" t="str">
        <f t="shared" si="419"/>
        <v/>
      </c>
      <c r="Q5361" s="48" t="str">
        <f>IF(O5361="","",
   IF(OR(O5361&lt;EDA_Outlier_Analysis!$C$10, O5361&gt;EDA_Outlier_Analysis!$C$11),
      "Outlier",
      "Normal"))</f>
        <v>Normal</v>
      </c>
      <c r="R5361" t="str">
        <f>IF(P5361="","",
   IF(OR(P5361 &lt; EDA_Outlier_Analysis!$F$7, P5361 &gt; EDA_Outlier_Analysis!$F$8),
      "Outlier",
      "Normal"))</f>
        <v/>
      </c>
      <c r="S5361" t="str">
        <f>IF(N5361="","",
   IF(OR(N5361 &lt;EDA_Outlier_Analysis!$I$10, N5361 &gt; EDA_Outlier_Analysis!$I$11),
      "Outlier",
      "Normal"))</f>
        <v>Normal</v>
      </c>
    </row>
    <row r="5362" spans="1:19">
      <c r="A5362" t="s">
        <v>11693</v>
      </c>
      <c r="B5362" s="4">
        <v>44597</v>
      </c>
      <c r="C5362" s="2">
        <v>17533.45</v>
      </c>
      <c r="D5362" t="s">
        <v>873</v>
      </c>
      <c r="E5362" t="s">
        <v>873</v>
      </c>
      <c r="F5362" t="s">
        <v>11</v>
      </c>
      <c r="G5362" t="s">
        <v>24</v>
      </c>
      <c r="J5362" t="s">
        <v>11694</v>
      </c>
      <c r="K5362" t="str">
        <f>IF(COUNTIF(Customers!A:A, H5362)&gt;0, "Valid", "Invalid")</f>
        <v>Invalid</v>
      </c>
      <c r="L5362" t="str">
        <f t="shared" si="415"/>
        <v>2</v>
      </c>
      <c r="M5362" t="str">
        <f t="shared" si="416"/>
        <v>2022</v>
      </c>
      <c r="N5362">
        <f t="shared" si="417"/>
        <v>-17533.45</v>
      </c>
      <c r="O5362" t="str">
        <f t="shared" si="418"/>
        <v/>
      </c>
      <c r="P5362" t="str">
        <f t="shared" si="419"/>
        <v/>
      </c>
      <c r="Q5362" s="48" t="str">
        <f>IF(O5362="","",
   IF(OR(O5362&lt;EDA_Outlier_Analysis!$C$10, O5362&gt;EDA_Outlier_Analysis!$C$11),
      "Outlier",
      "Normal"))</f>
        <v/>
      </c>
      <c r="R5362" t="str">
        <f>IF(P5362="","",
   IF(OR(P5362 &lt; EDA_Outlier_Analysis!$F$7, P5362 &gt; EDA_Outlier_Analysis!$F$8),
      "Outlier",
      "Normal"))</f>
        <v/>
      </c>
      <c r="S5362" t="str">
        <f>IF(N5362="","",
   IF(OR(N5362 &lt;EDA_Outlier_Analysis!$I$10, N5362 &gt; EDA_Outlier_Analysis!$I$11),
      "Outlier",
      "Normal"))</f>
        <v>Normal</v>
      </c>
    </row>
    <row r="5363" spans="1:19">
      <c r="A5363" t="s">
        <v>11695</v>
      </c>
      <c r="B5363" s="4">
        <v>44744</v>
      </c>
      <c r="C5363" s="2">
        <v>-73404.899999999994</v>
      </c>
      <c r="D5363" t="s">
        <v>840</v>
      </c>
      <c r="E5363" t="s">
        <v>864</v>
      </c>
      <c r="F5363" t="s">
        <v>9</v>
      </c>
      <c r="G5363" t="s">
        <v>31</v>
      </c>
      <c r="I5363" t="s">
        <v>1177</v>
      </c>
      <c r="J5363" t="s">
        <v>11696</v>
      </c>
      <c r="K5363" t="str">
        <f>IF(COUNTIF(Customers!A:A, H5363)&gt;0, "Valid", "Invalid")</f>
        <v>Invalid</v>
      </c>
      <c r="L5363" t="str">
        <f t="shared" si="415"/>
        <v>7</v>
      </c>
      <c r="M5363" t="str">
        <f t="shared" si="416"/>
        <v>2022</v>
      </c>
      <c r="N5363">
        <f t="shared" si="417"/>
        <v>-73404.899999999994</v>
      </c>
      <c r="O5363" t="str">
        <f t="shared" si="418"/>
        <v/>
      </c>
      <c r="P5363">
        <f t="shared" si="419"/>
        <v>73404.899999999994</v>
      </c>
      <c r="Q5363" s="48" t="str">
        <f>IF(O5363="","",
   IF(OR(O5363&lt;EDA_Outlier_Analysis!$C$10, O5363&gt;EDA_Outlier_Analysis!$C$11),
      "Outlier",
      "Normal"))</f>
        <v/>
      </c>
      <c r="R5363" t="str">
        <f>IF(P5363="","",
   IF(OR(P5363 &lt; EDA_Outlier_Analysis!$F$7, P5363 &gt; EDA_Outlier_Analysis!$F$8),
      "Outlier",
      "Normal"))</f>
        <v>Outlier</v>
      </c>
      <c r="S5363" t="str">
        <f>IF(N5363="","",
   IF(OR(N5363 &lt;EDA_Outlier_Analysis!$I$10, N5363 &gt; EDA_Outlier_Analysis!$I$11),
      "Outlier",
      "Normal"))</f>
        <v>Normal</v>
      </c>
    </row>
    <row r="5364" spans="1:19">
      <c r="A5364" t="s">
        <v>11697</v>
      </c>
      <c r="B5364" s="4">
        <v>44874</v>
      </c>
      <c r="C5364" s="2">
        <v>-49146.64</v>
      </c>
      <c r="D5364" t="s">
        <v>840</v>
      </c>
      <c r="E5364" t="s">
        <v>878</v>
      </c>
      <c r="F5364" t="s">
        <v>11</v>
      </c>
      <c r="G5364" t="s">
        <v>34</v>
      </c>
      <c r="I5364" t="s">
        <v>942</v>
      </c>
      <c r="J5364" t="s">
        <v>11698</v>
      </c>
      <c r="K5364" t="str">
        <f>IF(COUNTIF(Customers!A:A, H5364)&gt;0, "Valid", "Invalid")</f>
        <v>Invalid</v>
      </c>
      <c r="L5364" t="str">
        <f t="shared" si="415"/>
        <v>11</v>
      </c>
      <c r="M5364" t="str">
        <f t="shared" si="416"/>
        <v>2022</v>
      </c>
      <c r="N5364">
        <f t="shared" si="417"/>
        <v>-49146.64</v>
      </c>
      <c r="O5364" t="str">
        <f t="shared" si="418"/>
        <v/>
      </c>
      <c r="P5364">
        <f t="shared" si="419"/>
        <v>49146.64</v>
      </c>
      <c r="Q5364" s="48" t="str">
        <f>IF(O5364="","",
   IF(OR(O5364&lt;EDA_Outlier_Analysis!$C$10, O5364&gt;EDA_Outlier_Analysis!$C$11),
      "Outlier",
      "Normal"))</f>
        <v/>
      </c>
      <c r="R5364" t="str">
        <f>IF(P5364="","",
   IF(OR(P5364 &lt; EDA_Outlier_Analysis!$F$7, P5364 &gt; EDA_Outlier_Analysis!$F$8),
      "Outlier",
      "Normal"))</f>
        <v>Normal</v>
      </c>
      <c r="S5364" t="str">
        <f>IF(N5364="","",
   IF(OR(N5364 &lt;EDA_Outlier_Analysis!$I$10, N5364 &gt; EDA_Outlier_Analysis!$I$11),
      "Outlier",
      "Normal"))</f>
        <v>Normal</v>
      </c>
    </row>
    <row r="5365" spans="1:19">
      <c r="A5365" t="s">
        <v>11699</v>
      </c>
      <c r="B5365" s="4">
        <v>44849</v>
      </c>
      <c r="C5365" s="2">
        <v>-2000</v>
      </c>
      <c r="D5365" t="s">
        <v>840</v>
      </c>
      <c r="E5365" t="s">
        <v>841</v>
      </c>
      <c r="F5365" t="s">
        <v>10</v>
      </c>
      <c r="G5365" t="s">
        <v>31</v>
      </c>
      <c r="I5365" t="s">
        <v>1156</v>
      </c>
      <c r="J5365" t="s">
        <v>11700</v>
      </c>
      <c r="K5365" t="str">
        <f>IF(COUNTIF(Customers!A:A, H5365)&gt;0, "Valid", "Invalid")</f>
        <v>Invalid</v>
      </c>
      <c r="L5365" t="str">
        <f t="shared" si="415"/>
        <v>10</v>
      </c>
      <c r="M5365" t="str">
        <f t="shared" si="416"/>
        <v>2022</v>
      </c>
      <c r="N5365">
        <f t="shared" si="417"/>
        <v>-2000</v>
      </c>
      <c r="O5365" t="str">
        <f t="shared" si="418"/>
        <v/>
      </c>
      <c r="P5365">
        <f t="shared" si="419"/>
        <v>2000</v>
      </c>
      <c r="Q5365" s="48" t="str">
        <f>IF(O5365="","",
   IF(OR(O5365&lt;EDA_Outlier_Analysis!$C$10, O5365&gt;EDA_Outlier_Analysis!$C$11),
      "Outlier",
      "Normal"))</f>
        <v/>
      </c>
      <c r="R5365" t="str">
        <f>IF(P5365="","",
   IF(OR(P5365 &lt; EDA_Outlier_Analysis!$F$7, P5365 &gt; EDA_Outlier_Analysis!$F$8),
      "Outlier",
      "Normal"))</f>
        <v>Outlier</v>
      </c>
      <c r="S5365" t="str">
        <f>IF(N5365="","",
   IF(OR(N5365 &lt;EDA_Outlier_Analysis!$I$10, N5365 &gt; EDA_Outlier_Analysis!$I$11),
      "Outlier",
      "Normal"))</f>
        <v>Normal</v>
      </c>
    </row>
    <row r="5366" spans="1:19">
      <c r="A5366" t="s">
        <v>11701</v>
      </c>
      <c r="B5366" s="4">
        <v>44596</v>
      </c>
      <c r="C5366" s="2">
        <v>134282.29999999999</v>
      </c>
      <c r="D5366" t="s">
        <v>849</v>
      </c>
      <c r="E5366" t="s">
        <v>868</v>
      </c>
      <c r="F5366" t="s">
        <v>11</v>
      </c>
      <c r="G5366" t="s">
        <v>34</v>
      </c>
      <c r="H5366" t="s">
        <v>237</v>
      </c>
      <c r="J5366" t="s">
        <v>11702</v>
      </c>
      <c r="K5366" t="str">
        <f>IF(COUNTIF(Customers!A:A, H5366)&gt;0, "Valid", "Invalid")</f>
        <v>Valid</v>
      </c>
      <c r="L5366" t="str">
        <f t="shared" si="415"/>
        <v>2</v>
      </c>
      <c r="M5366" t="str">
        <f t="shared" si="416"/>
        <v>2022</v>
      </c>
      <c r="N5366">
        <f t="shared" si="417"/>
        <v>134282.29999999999</v>
      </c>
      <c r="O5366">
        <f t="shared" si="418"/>
        <v>134282.29999999999</v>
      </c>
      <c r="P5366" t="str">
        <f t="shared" si="419"/>
        <v/>
      </c>
      <c r="Q5366" s="48" t="str">
        <f>IF(O5366="","",
   IF(OR(O5366&lt;EDA_Outlier_Analysis!$C$10, O5366&gt;EDA_Outlier_Analysis!$C$11),
      "Outlier",
      "Normal"))</f>
        <v>Normal</v>
      </c>
      <c r="R5366" t="str">
        <f>IF(P5366="","",
   IF(OR(P5366 &lt; EDA_Outlier_Analysis!$F$7, P5366 &gt; EDA_Outlier_Analysis!$F$8),
      "Outlier",
      "Normal"))</f>
        <v/>
      </c>
      <c r="S5366" t="str">
        <f>IF(N5366="","",
   IF(OR(N5366 &lt;EDA_Outlier_Analysis!$I$10, N5366 &gt; EDA_Outlier_Analysis!$I$11),
      "Outlier",
      "Normal"))</f>
        <v>Normal</v>
      </c>
    </row>
    <row r="5367" spans="1:19">
      <c r="A5367" t="s">
        <v>11703</v>
      </c>
      <c r="B5367" s="4">
        <v>45171</v>
      </c>
      <c r="C5367" s="2">
        <v>56780.160000000003</v>
      </c>
      <c r="D5367" t="s">
        <v>849</v>
      </c>
      <c r="E5367" t="s">
        <v>850</v>
      </c>
      <c r="F5367" t="s">
        <v>9</v>
      </c>
      <c r="G5367" t="s">
        <v>24</v>
      </c>
      <c r="H5367" t="s">
        <v>151</v>
      </c>
      <c r="J5367" t="s">
        <v>11704</v>
      </c>
      <c r="K5367" t="str">
        <f>IF(COUNTIF(Customers!A:A, H5367)&gt;0, "Valid", "Invalid")</f>
        <v>Valid</v>
      </c>
      <c r="L5367" t="str">
        <f t="shared" si="415"/>
        <v>9</v>
      </c>
      <c r="M5367" t="str">
        <f t="shared" si="416"/>
        <v>2023</v>
      </c>
      <c r="N5367">
        <f t="shared" si="417"/>
        <v>56780.160000000003</v>
      </c>
      <c r="O5367">
        <f t="shared" si="418"/>
        <v>56780.160000000003</v>
      </c>
      <c r="P5367" t="str">
        <f t="shared" si="419"/>
        <v/>
      </c>
      <c r="Q5367" s="48" t="str">
        <f>IF(O5367="","",
   IF(OR(O5367&lt;EDA_Outlier_Analysis!$C$10, O5367&gt;EDA_Outlier_Analysis!$C$11),
      "Outlier",
      "Normal"))</f>
        <v>Normal</v>
      </c>
      <c r="R5367" t="str">
        <f>IF(P5367="","",
   IF(OR(P5367 &lt; EDA_Outlier_Analysis!$F$7, P5367 &gt; EDA_Outlier_Analysis!$F$8),
      "Outlier",
      "Normal"))</f>
        <v/>
      </c>
      <c r="S5367" t="str">
        <f>IF(N5367="","",
   IF(OR(N5367 &lt;EDA_Outlier_Analysis!$I$10, N5367 &gt; EDA_Outlier_Analysis!$I$11),
      "Outlier",
      "Normal"))</f>
        <v>Normal</v>
      </c>
    </row>
    <row r="5368" spans="1:19">
      <c r="A5368" t="s">
        <v>11705</v>
      </c>
      <c r="B5368" s="4">
        <v>44855</v>
      </c>
      <c r="C5368" s="2">
        <v>171715.08</v>
      </c>
      <c r="D5368" t="s">
        <v>849</v>
      </c>
      <c r="E5368" t="s">
        <v>853</v>
      </c>
      <c r="F5368" t="s">
        <v>11</v>
      </c>
      <c r="G5368" t="s">
        <v>34</v>
      </c>
      <c r="H5368" t="s">
        <v>437</v>
      </c>
      <c r="J5368" t="s">
        <v>11706</v>
      </c>
      <c r="K5368" t="str">
        <f>IF(COUNTIF(Customers!A:A, H5368)&gt;0, "Valid", "Invalid")</f>
        <v>Valid</v>
      </c>
      <c r="L5368" t="str">
        <f t="shared" si="415"/>
        <v>10</v>
      </c>
      <c r="M5368" t="str">
        <f t="shared" si="416"/>
        <v>2022</v>
      </c>
      <c r="N5368">
        <f t="shared" si="417"/>
        <v>171715.08</v>
      </c>
      <c r="O5368">
        <f t="shared" si="418"/>
        <v>171715.08</v>
      </c>
      <c r="P5368" t="str">
        <f t="shared" si="419"/>
        <v/>
      </c>
      <c r="Q5368" s="48" t="str">
        <f>IF(O5368="","",
   IF(OR(O5368&lt;EDA_Outlier_Analysis!$C$10, O5368&gt;EDA_Outlier_Analysis!$C$11),
      "Outlier",
      "Normal"))</f>
        <v>Normal</v>
      </c>
      <c r="R5368" t="str">
        <f>IF(P5368="","",
   IF(OR(P5368 &lt; EDA_Outlier_Analysis!$F$7, P5368 &gt; EDA_Outlier_Analysis!$F$8),
      "Outlier",
      "Normal"))</f>
        <v/>
      </c>
      <c r="S5368" t="str">
        <f>IF(N5368="","",
   IF(OR(N5368 &lt;EDA_Outlier_Analysis!$I$10, N5368 &gt; EDA_Outlier_Analysis!$I$11),
      "Outlier",
      "Normal"))</f>
        <v>Normal</v>
      </c>
    </row>
    <row r="5369" spans="1:19">
      <c r="A5369" t="s">
        <v>11707</v>
      </c>
      <c r="B5369" s="4">
        <v>44773</v>
      </c>
      <c r="C5369" s="2">
        <v>-41253.94</v>
      </c>
      <c r="D5369" t="s">
        <v>840</v>
      </c>
      <c r="E5369" t="s">
        <v>878</v>
      </c>
      <c r="F5369" t="s">
        <v>11</v>
      </c>
      <c r="G5369" t="s">
        <v>20</v>
      </c>
      <c r="I5369" t="s">
        <v>1448</v>
      </c>
      <c r="J5369" t="s">
        <v>11708</v>
      </c>
      <c r="K5369" t="str">
        <f>IF(COUNTIF(Customers!A:A, H5369)&gt;0, "Valid", "Invalid")</f>
        <v>Invalid</v>
      </c>
      <c r="L5369" t="str">
        <f t="shared" si="415"/>
        <v>7</v>
      </c>
      <c r="M5369" t="str">
        <f t="shared" si="416"/>
        <v>2022</v>
      </c>
      <c r="N5369">
        <f t="shared" si="417"/>
        <v>-41253.94</v>
      </c>
      <c r="O5369" t="str">
        <f t="shared" si="418"/>
        <v/>
      </c>
      <c r="P5369">
        <f t="shared" si="419"/>
        <v>41253.94</v>
      </c>
      <c r="Q5369" s="48" t="str">
        <f>IF(O5369="","",
   IF(OR(O5369&lt;EDA_Outlier_Analysis!$C$10, O5369&gt;EDA_Outlier_Analysis!$C$11),
      "Outlier",
      "Normal"))</f>
        <v/>
      </c>
      <c r="R5369" t="str">
        <f>IF(P5369="","",
   IF(OR(P5369 &lt; EDA_Outlier_Analysis!$F$7, P5369 &gt; EDA_Outlier_Analysis!$F$8),
      "Outlier",
      "Normal"))</f>
        <v>Normal</v>
      </c>
      <c r="S5369" t="str">
        <f>IF(N5369="","",
   IF(OR(N5369 &lt;EDA_Outlier_Analysis!$I$10, N5369 &gt; EDA_Outlier_Analysis!$I$11),
      "Outlier",
      "Normal"))</f>
        <v>Normal</v>
      </c>
    </row>
    <row r="5370" spans="1:19">
      <c r="A5370" t="s">
        <v>11709</v>
      </c>
      <c r="B5370" s="4">
        <v>45199</v>
      </c>
      <c r="C5370" s="2">
        <v>239563</v>
      </c>
      <c r="D5370" t="s">
        <v>849</v>
      </c>
      <c r="E5370" t="s">
        <v>868</v>
      </c>
      <c r="F5370" t="s">
        <v>11</v>
      </c>
      <c r="G5370" t="s">
        <v>20</v>
      </c>
      <c r="H5370" t="s">
        <v>707</v>
      </c>
      <c r="J5370" t="s">
        <v>11710</v>
      </c>
      <c r="K5370" t="str">
        <f>IF(COUNTIF(Customers!A:A, H5370)&gt;0, "Valid", "Invalid")</f>
        <v>Valid</v>
      </c>
      <c r="L5370" t="str">
        <f t="shared" si="415"/>
        <v>9</v>
      </c>
      <c r="M5370" t="str">
        <f t="shared" si="416"/>
        <v>2023</v>
      </c>
      <c r="N5370">
        <f t="shared" si="417"/>
        <v>239563</v>
      </c>
      <c r="O5370">
        <f t="shared" si="418"/>
        <v>239563</v>
      </c>
      <c r="P5370" t="str">
        <f t="shared" si="419"/>
        <v/>
      </c>
      <c r="Q5370" s="48" t="str">
        <f>IF(O5370="","",
   IF(OR(O5370&lt;EDA_Outlier_Analysis!$C$10, O5370&gt;EDA_Outlier_Analysis!$C$11),
      "Outlier",
      "Normal"))</f>
        <v>Normal</v>
      </c>
      <c r="R5370" t="str">
        <f>IF(P5370="","",
   IF(OR(P5370 &lt; EDA_Outlier_Analysis!$F$7, P5370 &gt; EDA_Outlier_Analysis!$F$8),
      "Outlier",
      "Normal"))</f>
        <v/>
      </c>
      <c r="S5370" t="str">
        <f>IF(N5370="","",
   IF(OR(N5370 &lt;EDA_Outlier_Analysis!$I$10, N5370 &gt; EDA_Outlier_Analysis!$I$11),
      "Outlier",
      "Normal"))</f>
        <v>Normal</v>
      </c>
    </row>
    <row r="5371" spans="1:19">
      <c r="A5371" t="s">
        <v>11711</v>
      </c>
      <c r="B5371" s="4">
        <v>44795</v>
      </c>
      <c r="C5371" s="2">
        <v>202175.99</v>
      </c>
      <c r="D5371" t="s">
        <v>849</v>
      </c>
      <c r="E5371" t="s">
        <v>868</v>
      </c>
      <c r="F5371" t="s">
        <v>11</v>
      </c>
      <c r="G5371" t="s">
        <v>20</v>
      </c>
      <c r="H5371" t="s">
        <v>375</v>
      </c>
      <c r="J5371" t="s">
        <v>11712</v>
      </c>
      <c r="K5371" t="str">
        <f>IF(COUNTIF(Customers!A:A, H5371)&gt;0, "Valid", "Invalid")</f>
        <v>Valid</v>
      </c>
      <c r="L5371" t="str">
        <f t="shared" si="415"/>
        <v>8</v>
      </c>
      <c r="M5371" t="str">
        <f t="shared" si="416"/>
        <v>2022</v>
      </c>
      <c r="N5371">
        <f t="shared" si="417"/>
        <v>202175.99</v>
      </c>
      <c r="O5371">
        <f t="shared" si="418"/>
        <v>202175.99</v>
      </c>
      <c r="P5371" t="str">
        <f t="shared" si="419"/>
        <v/>
      </c>
      <c r="Q5371" s="48" t="str">
        <f>IF(O5371="","",
   IF(OR(O5371&lt;EDA_Outlier_Analysis!$C$10, O5371&gt;EDA_Outlier_Analysis!$C$11),
      "Outlier",
      "Normal"))</f>
        <v>Normal</v>
      </c>
      <c r="R5371" t="str">
        <f>IF(P5371="","",
   IF(OR(P5371 &lt; EDA_Outlier_Analysis!$F$7, P5371 &gt; EDA_Outlier_Analysis!$F$8),
      "Outlier",
      "Normal"))</f>
        <v/>
      </c>
      <c r="S5371" t="str">
        <f>IF(N5371="","",
   IF(OR(N5371 &lt;EDA_Outlier_Analysis!$I$10, N5371 &gt; EDA_Outlier_Analysis!$I$11),
      "Outlier",
      "Normal"))</f>
        <v>Normal</v>
      </c>
    </row>
    <row r="5372" spans="1:19">
      <c r="A5372" t="s">
        <v>11713</v>
      </c>
      <c r="B5372" s="4">
        <v>44889</v>
      </c>
      <c r="C5372" s="2">
        <v>-5554.25</v>
      </c>
      <c r="D5372" t="s">
        <v>840</v>
      </c>
      <c r="E5372" t="s">
        <v>864</v>
      </c>
      <c r="F5372" t="s">
        <v>10</v>
      </c>
      <c r="G5372" t="s">
        <v>24</v>
      </c>
      <c r="I5372" t="s">
        <v>3102</v>
      </c>
      <c r="J5372" t="s">
        <v>11714</v>
      </c>
      <c r="K5372" t="str">
        <f>IF(COUNTIF(Customers!A:A, H5372)&gt;0, "Valid", "Invalid")</f>
        <v>Invalid</v>
      </c>
      <c r="L5372" t="str">
        <f t="shared" si="415"/>
        <v>11</v>
      </c>
      <c r="M5372" t="str">
        <f t="shared" si="416"/>
        <v>2022</v>
      </c>
      <c r="N5372">
        <f t="shared" si="417"/>
        <v>-5554.25</v>
      </c>
      <c r="O5372" t="str">
        <f t="shared" si="418"/>
        <v/>
      </c>
      <c r="P5372">
        <f t="shared" si="419"/>
        <v>5554.25</v>
      </c>
      <c r="Q5372" s="48" t="str">
        <f>IF(O5372="","",
   IF(OR(O5372&lt;EDA_Outlier_Analysis!$C$10, O5372&gt;EDA_Outlier_Analysis!$C$11),
      "Outlier",
      "Normal"))</f>
        <v/>
      </c>
      <c r="R5372" t="str">
        <f>IF(P5372="","",
   IF(OR(P5372 &lt; EDA_Outlier_Analysis!$F$7, P5372 &gt; EDA_Outlier_Analysis!$F$8),
      "Outlier",
      "Normal"))</f>
        <v>Outlier</v>
      </c>
      <c r="S5372" t="str">
        <f>IF(N5372="","",
   IF(OR(N5372 &lt;EDA_Outlier_Analysis!$I$10, N5372 &gt; EDA_Outlier_Analysis!$I$11),
      "Outlier",
      "Normal"))</f>
        <v>Normal</v>
      </c>
    </row>
    <row r="5373" spans="1:19">
      <c r="A5373" t="s">
        <v>11715</v>
      </c>
      <c r="B5373" s="4">
        <v>44768</v>
      </c>
      <c r="C5373" s="2">
        <v>10083.65</v>
      </c>
      <c r="D5373" t="s">
        <v>1345</v>
      </c>
      <c r="E5373" t="s">
        <v>1345</v>
      </c>
      <c r="F5373" t="s">
        <v>11</v>
      </c>
      <c r="G5373" t="s">
        <v>31</v>
      </c>
      <c r="J5373" t="s">
        <v>11716</v>
      </c>
      <c r="K5373" t="str">
        <f>IF(COUNTIF(Customers!A:A, H5373)&gt;0, "Valid", "Invalid")</f>
        <v>Invalid</v>
      </c>
      <c r="L5373" t="str">
        <f t="shared" si="415"/>
        <v>7</v>
      </c>
      <c r="M5373" t="str">
        <f t="shared" si="416"/>
        <v>2022</v>
      </c>
      <c r="N5373">
        <f t="shared" si="417"/>
        <v>-10083.65</v>
      </c>
      <c r="O5373" t="str">
        <f t="shared" si="418"/>
        <v/>
      </c>
      <c r="P5373" t="str">
        <f t="shared" si="419"/>
        <v/>
      </c>
      <c r="Q5373" s="48" t="str">
        <f>IF(O5373="","",
   IF(OR(O5373&lt;EDA_Outlier_Analysis!$C$10, O5373&gt;EDA_Outlier_Analysis!$C$11),
      "Outlier",
      "Normal"))</f>
        <v/>
      </c>
      <c r="R5373" t="str">
        <f>IF(P5373="","",
   IF(OR(P5373 &lt; EDA_Outlier_Analysis!$F$7, P5373 &gt; EDA_Outlier_Analysis!$F$8),
      "Outlier",
      "Normal"))</f>
        <v/>
      </c>
      <c r="S5373" t="str">
        <f>IF(N5373="","",
   IF(OR(N5373 &lt;EDA_Outlier_Analysis!$I$10, N5373 &gt; EDA_Outlier_Analysis!$I$11),
      "Outlier",
      "Normal"))</f>
        <v>Normal</v>
      </c>
    </row>
    <row r="5374" spans="1:19">
      <c r="A5374" t="s">
        <v>11717</v>
      </c>
      <c r="B5374" s="4">
        <v>45249</v>
      </c>
      <c r="C5374" s="2">
        <v>-59522.22</v>
      </c>
      <c r="D5374" t="s">
        <v>840</v>
      </c>
      <c r="E5374" t="s">
        <v>845</v>
      </c>
      <c r="F5374" t="s">
        <v>11</v>
      </c>
      <c r="G5374" t="s">
        <v>34</v>
      </c>
      <c r="I5374" t="s">
        <v>1132</v>
      </c>
      <c r="J5374" t="s">
        <v>11718</v>
      </c>
      <c r="K5374" t="str">
        <f>IF(COUNTIF(Customers!A:A, H5374)&gt;0, "Valid", "Invalid")</f>
        <v>Invalid</v>
      </c>
      <c r="L5374" t="str">
        <f t="shared" si="415"/>
        <v>11</v>
      </c>
      <c r="M5374" t="str">
        <f t="shared" si="416"/>
        <v>2023</v>
      </c>
      <c r="N5374">
        <f t="shared" si="417"/>
        <v>-59522.22</v>
      </c>
      <c r="O5374" t="str">
        <f t="shared" si="418"/>
        <v/>
      </c>
      <c r="P5374">
        <f t="shared" si="419"/>
        <v>59522.22</v>
      </c>
      <c r="Q5374" s="48" t="str">
        <f>IF(O5374="","",
   IF(OR(O5374&lt;EDA_Outlier_Analysis!$C$10, O5374&gt;EDA_Outlier_Analysis!$C$11),
      "Outlier",
      "Normal"))</f>
        <v/>
      </c>
      <c r="R5374" t="str">
        <f>IF(P5374="","",
   IF(OR(P5374 &lt; EDA_Outlier_Analysis!$F$7, P5374 &gt; EDA_Outlier_Analysis!$F$8),
      "Outlier",
      "Normal"))</f>
        <v>Outlier</v>
      </c>
      <c r="S5374" t="str">
        <f>IF(N5374="","",
   IF(OR(N5374 &lt;EDA_Outlier_Analysis!$I$10, N5374 &gt; EDA_Outlier_Analysis!$I$11),
      "Outlier",
      "Normal"))</f>
        <v>Normal</v>
      </c>
    </row>
    <row r="5375" spans="1:19">
      <c r="A5375" t="s">
        <v>11719</v>
      </c>
      <c r="B5375" s="4">
        <v>45047</v>
      </c>
      <c r="C5375" s="2">
        <v>136602.10999999999</v>
      </c>
      <c r="D5375" t="s">
        <v>849</v>
      </c>
      <c r="E5375" t="s">
        <v>853</v>
      </c>
      <c r="F5375" t="s">
        <v>9</v>
      </c>
      <c r="G5375" t="s">
        <v>24</v>
      </c>
      <c r="H5375" t="s">
        <v>607</v>
      </c>
      <c r="J5375" t="s">
        <v>11720</v>
      </c>
      <c r="K5375" t="str">
        <f>IF(COUNTIF(Customers!A:A, H5375)&gt;0, "Valid", "Invalid")</f>
        <v>Valid</v>
      </c>
      <c r="L5375" t="str">
        <f t="shared" si="415"/>
        <v>5</v>
      </c>
      <c r="M5375" t="str">
        <f t="shared" si="416"/>
        <v>2023</v>
      </c>
      <c r="N5375">
        <f t="shared" si="417"/>
        <v>136602.10999999999</v>
      </c>
      <c r="O5375">
        <f t="shared" si="418"/>
        <v>136602.10999999999</v>
      </c>
      <c r="P5375" t="str">
        <f t="shared" si="419"/>
        <v/>
      </c>
      <c r="Q5375" s="48" t="str">
        <f>IF(O5375="","",
   IF(OR(O5375&lt;EDA_Outlier_Analysis!$C$10, O5375&gt;EDA_Outlier_Analysis!$C$11),
      "Outlier",
      "Normal"))</f>
        <v>Normal</v>
      </c>
      <c r="R5375" t="str">
        <f>IF(P5375="","",
   IF(OR(P5375 &lt; EDA_Outlier_Analysis!$F$7, P5375 &gt; EDA_Outlier_Analysis!$F$8),
      "Outlier",
      "Normal"))</f>
        <v/>
      </c>
      <c r="S5375" t="str">
        <f>IF(N5375="","",
   IF(OR(N5375 &lt;EDA_Outlier_Analysis!$I$10, N5375 &gt; EDA_Outlier_Analysis!$I$11),
      "Outlier",
      "Normal"))</f>
        <v>Normal</v>
      </c>
    </row>
    <row r="5376" spans="1:19">
      <c r="A5376" t="s">
        <v>11721</v>
      </c>
      <c r="B5376" s="4">
        <v>45066</v>
      </c>
      <c r="C5376" s="2">
        <v>205623.42</v>
      </c>
      <c r="D5376" t="s">
        <v>849</v>
      </c>
      <c r="E5376" t="s">
        <v>853</v>
      </c>
      <c r="F5376" t="s">
        <v>9</v>
      </c>
      <c r="G5376" t="s">
        <v>34</v>
      </c>
      <c r="H5376" t="s">
        <v>425</v>
      </c>
      <c r="J5376" t="s">
        <v>11722</v>
      </c>
      <c r="K5376" t="str">
        <f>IF(COUNTIF(Customers!A:A, H5376)&gt;0, "Valid", "Invalid")</f>
        <v>Valid</v>
      </c>
      <c r="L5376" t="str">
        <f t="shared" si="415"/>
        <v>5</v>
      </c>
      <c r="M5376" t="str">
        <f t="shared" si="416"/>
        <v>2023</v>
      </c>
      <c r="N5376">
        <f t="shared" si="417"/>
        <v>205623.42</v>
      </c>
      <c r="O5376">
        <f t="shared" si="418"/>
        <v>205623.42</v>
      </c>
      <c r="P5376" t="str">
        <f t="shared" si="419"/>
        <v/>
      </c>
      <c r="Q5376" s="48" t="str">
        <f>IF(O5376="","",
   IF(OR(O5376&lt;EDA_Outlier_Analysis!$C$10, O5376&gt;EDA_Outlier_Analysis!$C$11),
      "Outlier",
      "Normal"))</f>
        <v>Normal</v>
      </c>
      <c r="R5376" t="str">
        <f>IF(P5376="","",
   IF(OR(P5376 &lt; EDA_Outlier_Analysis!$F$7, P5376 &gt; EDA_Outlier_Analysis!$F$8),
      "Outlier",
      "Normal"))</f>
        <v/>
      </c>
      <c r="S5376" t="str">
        <f>IF(N5376="","",
   IF(OR(N5376 &lt;EDA_Outlier_Analysis!$I$10, N5376 &gt; EDA_Outlier_Analysis!$I$11),
      "Outlier",
      "Normal"))</f>
        <v>Normal</v>
      </c>
    </row>
    <row r="5377" spans="1:19">
      <c r="A5377" t="s">
        <v>11723</v>
      </c>
      <c r="B5377" s="4">
        <v>44948</v>
      </c>
      <c r="C5377" s="2">
        <v>173075.71</v>
      </c>
      <c r="D5377" t="s">
        <v>849</v>
      </c>
      <c r="E5377" t="s">
        <v>868</v>
      </c>
      <c r="F5377" t="s">
        <v>11</v>
      </c>
      <c r="G5377" t="s">
        <v>31</v>
      </c>
      <c r="H5377" t="s">
        <v>371</v>
      </c>
      <c r="J5377" t="s">
        <v>11724</v>
      </c>
      <c r="K5377" t="str">
        <f>IF(COUNTIF(Customers!A:A, H5377)&gt;0, "Valid", "Invalid")</f>
        <v>Valid</v>
      </c>
      <c r="L5377" t="str">
        <f t="shared" si="415"/>
        <v>1</v>
      </c>
      <c r="M5377" t="str">
        <f t="shared" si="416"/>
        <v>2023</v>
      </c>
      <c r="N5377">
        <f t="shared" si="417"/>
        <v>173075.71</v>
      </c>
      <c r="O5377">
        <f t="shared" si="418"/>
        <v>173075.71</v>
      </c>
      <c r="P5377" t="str">
        <f t="shared" si="419"/>
        <v/>
      </c>
      <c r="Q5377" s="48" t="str">
        <f>IF(O5377="","",
   IF(OR(O5377&lt;EDA_Outlier_Analysis!$C$10, O5377&gt;EDA_Outlier_Analysis!$C$11),
      "Outlier",
      "Normal"))</f>
        <v>Normal</v>
      </c>
      <c r="R5377" t="str">
        <f>IF(P5377="","",
   IF(OR(P5377 &lt; EDA_Outlier_Analysis!$F$7, P5377 &gt; EDA_Outlier_Analysis!$F$8),
      "Outlier",
      "Normal"))</f>
        <v/>
      </c>
      <c r="S5377" t="str">
        <f>IF(N5377="","",
   IF(OR(N5377 &lt;EDA_Outlier_Analysis!$I$10, N5377 &gt; EDA_Outlier_Analysis!$I$11),
      "Outlier",
      "Normal"))</f>
        <v>Normal</v>
      </c>
    </row>
    <row r="5378" spans="1:19">
      <c r="A5378" t="s">
        <v>11725</v>
      </c>
      <c r="B5378" s="4">
        <v>44892</v>
      </c>
      <c r="C5378" s="2">
        <v>-3775.95</v>
      </c>
      <c r="D5378" t="s">
        <v>840</v>
      </c>
      <c r="E5378" t="s">
        <v>878</v>
      </c>
      <c r="F5378" t="s">
        <v>9</v>
      </c>
      <c r="G5378" t="s">
        <v>34</v>
      </c>
      <c r="I5378" t="s">
        <v>2491</v>
      </c>
      <c r="J5378" t="s">
        <v>11726</v>
      </c>
      <c r="K5378" t="str">
        <f>IF(COUNTIF(Customers!A:A, H5378)&gt;0, "Valid", "Invalid")</f>
        <v>Invalid</v>
      </c>
      <c r="L5378" t="str">
        <f t="shared" si="415"/>
        <v>11</v>
      </c>
      <c r="M5378" t="str">
        <f t="shared" si="416"/>
        <v>2022</v>
      </c>
      <c r="N5378">
        <f t="shared" si="417"/>
        <v>-3775.95</v>
      </c>
      <c r="O5378" t="str">
        <f t="shared" si="418"/>
        <v/>
      </c>
      <c r="P5378">
        <f t="shared" si="419"/>
        <v>3775.95</v>
      </c>
      <c r="Q5378" s="48" t="str">
        <f>IF(O5378="","",
   IF(OR(O5378&lt;EDA_Outlier_Analysis!$C$10, O5378&gt;EDA_Outlier_Analysis!$C$11),
      "Outlier",
      "Normal"))</f>
        <v/>
      </c>
      <c r="R5378" t="str">
        <f>IF(P5378="","",
   IF(OR(P5378 &lt; EDA_Outlier_Analysis!$F$7, P5378 &gt; EDA_Outlier_Analysis!$F$8),
      "Outlier",
      "Normal"))</f>
        <v>Outlier</v>
      </c>
      <c r="S5378" t="str">
        <f>IF(N5378="","",
   IF(OR(N5378 &lt;EDA_Outlier_Analysis!$I$10, N5378 &gt; EDA_Outlier_Analysis!$I$11),
      "Outlier",
      "Normal"))</f>
        <v>Normal</v>
      </c>
    </row>
    <row r="5379" spans="1:19">
      <c r="A5379" t="s">
        <v>11727</v>
      </c>
      <c r="B5379" s="4">
        <v>44791</v>
      </c>
      <c r="C5379" s="2">
        <v>-60490</v>
      </c>
      <c r="D5379" t="s">
        <v>840</v>
      </c>
      <c r="E5379" t="s">
        <v>878</v>
      </c>
      <c r="F5379" t="s">
        <v>10</v>
      </c>
      <c r="G5379" t="s">
        <v>31</v>
      </c>
      <c r="I5379" t="s">
        <v>2196</v>
      </c>
      <c r="J5379" t="s">
        <v>11728</v>
      </c>
      <c r="K5379" t="str">
        <f>IF(COUNTIF(Customers!A:A, H5379)&gt;0, "Valid", "Invalid")</f>
        <v>Invalid</v>
      </c>
      <c r="L5379" t="str">
        <f t="shared" ref="L5379:L5442" si="420">TEXT(B5379,"m")</f>
        <v>8</v>
      </c>
      <c r="M5379" t="str">
        <f t="shared" ref="M5379:M5442" si="421">TEXT(B5379,"yyyy")</f>
        <v>2022</v>
      </c>
      <c r="N5379">
        <f t="shared" ref="N5379:N5442" si="422">IF(D5379="Revenue",C5379,-ABS(C5379))</f>
        <v>-60490</v>
      </c>
      <c r="O5379" t="str">
        <f t="shared" ref="O5379:O5442" si="423">IF(D5379="Revenue", C5379, "")</f>
        <v/>
      </c>
      <c r="P5379">
        <f t="shared" ref="P5379:P5442" si="424">IF(D5379="Expense", ABS(C5379), "")</f>
        <v>60490</v>
      </c>
      <c r="Q5379" s="48" t="str">
        <f>IF(O5379="","",
   IF(OR(O5379&lt;EDA_Outlier_Analysis!$C$10, O5379&gt;EDA_Outlier_Analysis!$C$11),
      "Outlier",
      "Normal"))</f>
        <v/>
      </c>
      <c r="R5379" t="str">
        <f>IF(P5379="","",
   IF(OR(P5379 &lt; EDA_Outlier_Analysis!$F$7, P5379 &gt; EDA_Outlier_Analysis!$F$8),
      "Outlier",
      "Normal"))</f>
        <v>Outlier</v>
      </c>
      <c r="S5379" t="str">
        <f>IF(N5379="","",
   IF(OR(N5379 &lt;EDA_Outlier_Analysis!$I$10, N5379 &gt; EDA_Outlier_Analysis!$I$11),
      "Outlier",
      "Normal"))</f>
        <v>Normal</v>
      </c>
    </row>
    <row r="5380" spans="1:19">
      <c r="A5380" t="s">
        <v>11729</v>
      </c>
      <c r="B5380" s="4">
        <v>44650</v>
      </c>
      <c r="C5380" s="2">
        <v>-34290.910000000003</v>
      </c>
      <c r="D5380" t="s">
        <v>840</v>
      </c>
      <c r="E5380" t="s">
        <v>905</v>
      </c>
      <c r="F5380" t="s">
        <v>11</v>
      </c>
      <c r="G5380" t="s">
        <v>34</v>
      </c>
      <c r="I5380" t="s">
        <v>1533</v>
      </c>
      <c r="J5380" t="s">
        <v>11730</v>
      </c>
      <c r="K5380" t="str">
        <f>IF(COUNTIF(Customers!A:A, H5380)&gt;0, "Valid", "Invalid")</f>
        <v>Invalid</v>
      </c>
      <c r="L5380" t="str">
        <f t="shared" si="420"/>
        <v>3</v>
      </c>
      <c r="M5380" t="str">
        <f t="shared" si="421"/>
        <v>2022</v>
      </c>
      <c r="N5380">
        <f t="shared" si="422"/>
        <v>-34290.910000000003</v>
      </c>
      <c r="O5380" t="str">
        <f t="shared" si="423"/>
        <v/>
      </c>
      <c r="P5380">
        <f t="shared" si="424"/>
        <v>34290.910000000003</v>
      </c>
      <c r="Q5380" s="48" t="str">
        <f>IF(O5380="","",
   IF(OR(O5380&lt;EDA_Outlier_Analysis!$C$10, O5380&gt;EDA_Outlier_Analysis!$C$11),
      "Outlier",
      "Normal"))</f>
        <v/>
      </c>
      <c r="R5380" t="str">
        <f>IF(P5380="","",
   IF(OR(P5380 &lt; EDA_Outlier_Analysis!$F$7, P5380 &gt; EDA_Outlier_Analysis!$F$8),
      "Outlier",
      "Normal"))</f>
        <v>Normal</v>
      </c>
      <c r="S5380" t="str">
        <f>IF(N5380="","",
   IF(OR(N5380 &lt;EDA_Outlier_Analysis!$I$10, N5380 &gt; EDA_Outlier_Analysis!$I$11),
      "Outlier",
      "Normal"))</f>
        <v>Normal</v>
      </c>
    </row>
    <row r="5381" spans="1:19">
      <c r="A5381" t="s">
        <v>11731</v>
      </c>
      <c r="B5381" s="4">
        <v>44849</v>
      </c>
      <c r="C5381" s="2">
        <v>-31911.56</v>
      </c>
      <c r="D5381" t="s">
        <v>840</v>
      </c>
      <c r="E5381" t="s">
        <v>845</v>
      </c>
      <c r="F5381" t="s">
        <v>11</v>
      </c>
      <c r="G5381" t="s">
        <v>24</v>
      </c>
      <c r="I5381" t="s">
        <v>990</v>
      </c>
      <c r="J5381" t="s">
        <v>11732</v>
      </c>
      <c r="K5381" t="str">
        <f>IF(COUNTIF(Customers!A:A, H5381)&gt;0, "Valid", "Invalid")</f>
        <v>Invalid</v>
      </c>
      <c r="L5381" t="str">
        <f t="shared" si="420"/>
        <v>10</v>
      </c>
      <c r="M5381" t="str">
        <f t="shared" si="421"/>
        <v>2022</v>
      </c>
      <c r="N5381">
        <f t="shared" si="422"/>
        <v>-31911.56</v>
      </c>
      <c r="O5381" t="str">
        <f t="shared" si="423"/>
        <v/>
      </c>
      <c r="P5381">
        <f t="shared" si="424"/>
        <v>31911.56</v>
      </c>
      <c r="Q5381" s="48" t="str">
        <f>IF(O5381="","",
   IF(OR(O5381&lt;EDA_Outlier_Analysis!$C$10, O5381&gt;EDA_Outlier_Analysis!$C$11),
      "Outlier",
      "Normal"))</f>
        <v/>
      </c>
      <c r="R5381" t="str">
        <f>IF(P5381="","",
   IF(OR(P5381 &lt; EDA_Outlier_Analysis!$F$7, P5381 &gt; EDA_Outlier_Analysis!$F$8),
      "Outlier",
      "Normal"))</f>
        <v>Normal</v>
      </c>
      <c r="S5381" t="str">
        <f>IF(N5381="","",
   IF(OR(N5381 &lt;EDA_Outlier_Analysis!$I$10, N5381 &gt; EDA_Outlier_Analysis!$I$11),
      "Outlier",
      "Normal"))</f>
        <v>Normal</v>
      </c>
    </row>
    <row r="5382" spans="1:19">
      <c r="A5382" t="s">
        <v>11733</v>
      </c>
      <c r="B5382" s="4">
        <v>44589</v>
      </c>
      <c r="C5382" s="2">
        <v>149334.76999999999</v>
      </c>
      <c r="D5382" t="s">
        <v>849</v>
      </c>
      <c r="E5382" t="s">
        <v>850</v>
      </c>
      <c r="F5382" t="s">
        <v>9</v>
      </c>
      <c r="G5382" t="s">
        <v>20</v>
      </c>
      <c r="H5382" t="s">
        <v>691</v>
      </c>
      <c r="J5382" t="s">
        <v>11734</v>
      </c>
      <c r="K5382" t="str">
        <f>IF(COUNTIF(Customers!A:A, H5382)&gt;0, "Valid", "Invalid")</f>
        <v>Valid</v>
      </c>
      <c r="L5382" t="str">
        <f t="shared" si="420"/>
        <v>1</v>
      </c>
      <c r="M5382" t="str">
        <f t="shared" si="421"/>
        <v>2022</v>
      </c>
      <c r="N5382">
        <f t="shared" si="422"/>
        <v>149334.76999999999</v>
      </c>
      <c r="O5382">
        <f t="shared" si="423"/>
        <v>149334.76999999999</v>
      </c>
      <c r="P5382" t="str">
        <f t="shared" si="424"/>
        <v/>
      </c>
      <c r="Q5382" s="48" t="str">
        <f>IF(O5382="","",
   IF(OR(O5382&lt;EDA_Outlier_Analysis!$C$10, O5382&gt;EDA_Outlier_Analysis!$C$11),
      "Outlier",
      "Normal"))</f>
        <v>Normal</v>
      </c>
      <c r="R5382" t="str">
        <f>IF(P5382="","",
   IF(OR(P5382 &lt; EDA_Outlier_Analysis!$F$7, P5382 &gt; EDA_Outlier_Analysis!$F$8),
      "Outlier",
      "Normal"))</f>
        <v/>
      </c>
      <c r="S5382" t="str">
        <f>IF(N5382="","",
   IF(OR(N5382 &lt;EDA_Outlier_Analysis!$I$10, N5382 &gt; EDA_Outlier_Analysis!$I$11),
      "Outlier",
      "Normal"))</f>
        <v>Normal</v>
      </c>
    </row>
    <row r="5383" spans="1:19">
      <c r="A5383" t="s">
        <v>11735</v>
      </c>
      <c r="B5383" s="4">
        <v>45194</v>
      </c>
      <c r="C5383" s="2">
        <v>171975.89</v>
      </c>
      <c r="D5383" t="s">
        <v>849</v>
      </c>
      <c r="E5383" t="s">
        <v>868</v>
      </c>
      <c r="F5383" t="s">
        <v>9</v>
      </c>
      <c r="G5383" t="s">
        <v>31</v>
      </c>
      <c r="H5383" t="s">
        <v>749</v>
      </c>
      <c r="J5383" t="s">
        <v>11736</v>
      </c>
      <c r="K5383" t="str">
        <f>IF(COUNTIF(Customers!A:A, H5383)&gt;0, "Valid", "Invalid")</f>
        <v>Valid</v>
      </c>
      <c r="L5383" t="str">
        <f t="shared" si="420"/>
        <v>9</v>
      </c>
      <c r="M5383" t="str">
        <f t="shared" si="421"/>
        <v>2023</v>
      </c>
      <c r="N5383">
        <f t="shared" si="422"/>
        <v>171975.89</v>
      </c>
      <c r="O5383">
        <f t="shared" si="423"/>
        <v>171975.89</v>
      </c>
      <c r="P5383" t="str">
        <f t="shared" si="424"/>
        <v/>
      </c>
      <c r="Q5383" s="48" t="str">
        <f>IF(O5383="","",
   IF(OR(O5383&lt;EDA_Outlier_Analysis!$C$10, O5383&gt;EDA_Outlier_Analysis!$C$11),
      "Outlier",
      "Normal"))</f>
        <v>Normal</v>
      </c>
      <c r="R5383" t="str">
        <f>IF(P5383="","",
   IF(OR(P5383 &lt; EDA_Outlier_Analysis!$F$7, P5383 &gt; EDA_Outlier_Analysis!$F$8),
      "Outlier",
      "Normal"))</f>
        <v/>
      </c>
      <c r="S5383" t="str">
        <f>IF(N5383="","",
   IF(OR(N5383 &lt;EDA_Outlier_Analysis!$I$10, N5383 &gt; EDA_Outlier_Analysis!$I$11),
      "Outlier",
      "Normal"))</f>
        <v>Normal</v>
      </c>
    </row>
    <row r="5384" spans="1:19">
      <c r="A5384" t="s">
        <v>11737</v>
      </c>
      <c r="B5384" s="4">
        <v>44998</v>
      </c>
      <c r="C5384" s="2">
        <v>86291.4</v>
      </c>
      <c r="D5384" t="s">
        <v>849</v>
      </c>
      <c r="E5384" t="s">
        <v>868</v>
      </c>
      <c r="F5384" t="s">
        <v>10</v>
      </c>
      <c r="G5384" t="s">
        <v>20</v>
      </c>
      <c r="H5384" t="s">
        <v>573</v>
      </c>
      <c r="J5384" t="s">
        <v>11738</v>
      </c>
      <c r="K5384" t="str">
        <f>IF(COUNTIF(Customers!A:A, H5384)&gt;0, "Valid", "Invalid")</f>
        <v>Valid</v>
      </c>
      <c r="L5384" t="str">
        <f t="shared" si="420"/>
        <v>3</v>
      </c>
      <c r="M5384" t="str">
        <f t="shared" si="421"/>
        <v>2023</v>
      </c>
      <c r="N5384">
        <f t="shared" si="422"/>
        <v>86291.4</v>
      </c>
      <c r="O5384">
        <f t="shared" si="423"/>
        <v>86291.4</v>
      </c>
      <c r="P5384" t="str">
        <f t="shared" si="424"/>
        <v/>
      </c>
      <c r="Q5384" s="48" t="str">
        <f>IF(O5384="","",
   IF(OR(O5384&lt;EDA_Outlier_Analysis!$C$10, O5384&gt;EDA_Outlier_Analysis!$C$11),
      "Outlier",
      "Normal"))</f>
        <v>Normal</v>
      </c>
      <c r="R5384" t="str">
        <f>IF(P5384="","",
   IF(OR(P5384 &lt; EDA_Outlier_Analysis!$F$7, P5384 &gt; EDA_Outlier_Analysis!$F$8),
      "Outlier",
      "Normal"))</f>
        <v/>
      </c>
      <c r="S5384" t="str">
        <f>IF(N5384="","",
   IF(OR(N5384 &lt;EDA_Outlier_Analysis!$I$10, N5384 &gt; EDA_Outlier_Analysis!$I$11),
      "Outlier",
      "Normal"))</f>
        <v>Normal</v>
      </c>
    </row>
    <row r="5385" spans="1:19">
      <c r="A5385" t="s">
        <v>11739</v>
      </c>
      <c r="B5385" s="4">
        <v>45049</v>
      </c>
      <c r="C5385" s="2">
        <v>-24319.71</v>
      </c>
      <c r="D5385" t="s">
        <v>840</v>
      </c>
      <c r="E5385" t="s">
        <v>856</v>
      </c>
      <c r="F5385" t="s">
        <v>9</v>
      </c>
      <c r="G5385" t="s">
        <v>24</v>
      </c>
      <c r="I5385" t="s">
        <v>1018</v>
      </c>
      <c r="J5385" t="s">
        <v>11740</v>
      </c>
      <c r="K5385" t="str">
        <f>IF(COUNTIF(Customers!A:A, H5385)&gt;0, "Valid", "Invalid")</f>
        <v>Invalid</v>
      </c>
      <c r="L5385" t="str">
        <f t="shared" si="420"/>
        <v>5</v>
      </c>
      <c r="M5385" t="str">
        <f t="shared" si="421"/>
        <v>2023</v>
      </c>
      <c r="N5385">
        <f t="shared" si="422"/>
        <v>-24319.71</v>
      </c>
      <c r="O5385" t="str">
        <f t="shared" si="423"/>
        <v/>
      </c>
      <c r="P5385">
        <f t="shared" si="424"/>
        <v>24319.71</v>
      </c>
      <c r="Q5385" s="48" t="str">
        <f>IF(O5385="","",
   IF(OR(O5385&lt;EDA_Outlier_Analysis!$C$10, O5385&gt;EDA_Outlier_Analysis!$C$11),
      "Outlier",
      "Normal"))</f>
        <v/>
      </c>
      <c r="R5385" t="str">
        <f>IF(P5385="","",
   IF(OR(P5385 &lt; EDA_Outlier_Analysis!$F$7, P5385 &gt; EDA_Outlier_Analysis!$F$8),
      "Outlier",
      "Normal"))</f>
        <v>Outlier</v>
      </c>
      <c r="S5385" t="str">
        <f>IF(N5385="","",
   IF(OR(N5385 &lt;EDA_Outlier_Analysis!$I$10, N5385 &gt; EDA_Outlier_Analysis!$I$11),
      "Outlier",
      "Normal"))</f>
        <v>Normal</v>
      </c>
    </row>
    <row r="5386" spans="1:19">
      <c r="A5386" t="s">
        <v>11741</v>
      </c>
      <c r="B5386" s="4">
        <v>45270</v>
      </c>
      <c r="C5386" s="2">
        <v>140198.14000000001</v>
      </c>
      <c r="D5386" t="s">
        <v>849</v>
      </c>
      <c r="E5386" t="s">
        <v>853</v>
      </c>
      <c r="F5386" t="s">
        <v>9</v>
      </c>
      <c r="G5386" t="s">
        <v>31</v>
      </c>
      <c r="H5386" t="s">
        <v>297</v>
      </c>
      <c r="J5386" t="s">
        <v>11742</v>
      </c>
      <c r="K5386" t="str">
        <f>IF(COUNTIF(Customers!A:A, H5386)&gt;0, "Valid", "Invalid")</f>
        <v>Valid</v>
      </c>
      <c r="L5386" t="str">
        <f t="shared" si="420"/>
        <v>12</v>
      </c>
      <c r="M5386" t="str">
        <f t="shared" si="421"/>
        <v>2023</v>
      </c>
      <c r="N5386">
        <f t="shared" si="422"/>
        <v>140198.14000000001</v>
      </c>
      <c r="O5386">
        <f t="shared" si="423"/>
        <v>140198.14000000001</v>
      </c>
      <c r="P5386" t="str">
        <f t="shared" si="424"/>
        <v/>
      </c>
      <c r="Q5386" s="48" t="str">
        <f>IF(O5386="","",
   IF(OR(O5386&lt;EDA_Outlier_Analysis!$C$10, O5386&gt;EDA_Outlier_Analysis!$C$11),
      "Outlier",
      "Normal"))</f>
        <v>Normal</v>
      </c>
      <c r="R5386" t="str">
        <f>IF(P5386="","",
   IF(OR(P5386 &lt; EDA_Outlier_Analysis!$F$7, P5386 &gt; EDA_Outlier_Analysis!$F$8),
      "Outlier",
      "Normal"))</f>
        <v/>
      </c>
      <c r="S5386" t="str">
        <f>IF(N5386="","",
   IF(OR(N5386 &lt;EDA_Outlier_Analysis!$I$10, N5386 &gt; EDA_Outlier_Analysis!$I$11),
      "Outlier",
      "Normal"))</f>
        <v>Normal</v>
      </c>
    </row>
    <row r="5387" spans="1:19">
      <c r="A5387" t="s">
        <v>11743</v>
      </c>
      <c r="B5387" s="4">
        <v>44610</v>
      </c>
      <c r="C5387" s="2">
        <v>78889</v>
      </c>
      <c r="D5387" t="s">
        <v>849</v>
      </c>
      <c r="E5387" t="s">
        <v>850</v>
      </c>
      <c r="F5387" t="s">
        <v>9</v>
      </c>
      <c r="G5387" t="s">
        <v>34</v>
      </c>
      <c r="H5387" t="s">
        <v>455</v>
      </c>
      <c r="J5387" t="s">
        <v>11744</v>
      </c>
      <c r="K5387" t="str">
        <f>IF(COUNTIF(Customers!A:A, H5387)&gt;0, "Valid", "Invalid")</f>
        <v>Valid</v>
      </c>
      <c r="L5387" t="str">
        <f t="shared" si="420"/>
        <v>2</v>
      </c>
      <c r="M5387" t="str">
        <f t="shared" si="421"/>
        <v>2022</v>
      </c>
      <c r="N5387">
        <f t="shared" si="422"/>
        <v>78889</v>
      </c>
      <c r="O5387">
        <f t="shared" si="423"/>
        <v>78889</v>
      </c>
      <c r="P5387" t="str">
        <f t="shared" si="424"/>
        <v/>
      </c>
      <c r="Q5387" s="48" t="str">
        <f>IF(O5387="","",
   IF(OR(O5387&lt;EDA_Outlier_Analysis!$C$10, O5387&gt;EDA_Outlier_Analysis!$C$11),
      "Outlier",
      "Normal"))</f>
        <v>Normal</v>
      </c>
      <c r="R5387" t="str">
        <f>IF(P5387="","",
   IF(OR(P5387 &lt; EDA_Outlier_Analysis!$F$7, P5387 &gt; EDA_Outlier_Analysis!$F$8),
      "Outlier",
      "Normal"))</f>
        <v/>
      </c>
      <c r="S5387" t="str">
        <f>IF(N5387="","",
   IF(OR(N5387 &lt;EDA_Outlier_Analysis!$I$10, N5387 &gt; EDA_Outlier_Analysis!$I$11),
      "Outlier",
      "Normal"))</f>
        <v>Normal</v>
      </c>
    </row>
    <row r="5388" spans="1:19">
      <c r="A5388" t="s">
        <v>11745</v>
      </c>
      <c r="B5388" s="4">
        <v>45002</v>
      </c>
      <c r="C5388" s="2">
        <v>-11798.55</v>
      </c>
      <c r="D5388" t="s">
        <v>840</v>
      </c>
      <c r="E5388" t="s">
        <v>864</v>
      </c>
      <c r="F5388" t="s">
        <v>9</v>
      </c>
      <c r="G5388" t="s">
        <v>34</v>
      </c>
      <c r="I5388" t="s">
        <v>5118</v>
      </c>
      <c r="J5388" t="s">
        <v>11746</v>
      </c>
      <c r="K5388" t="str">
        <f>IF(COUNTIF(Customers!A:A, H5388)&gt;0, "Valid", "Invalid")</f>
        <v>Invalid</v>
      </c>
      <c r="L5388" t="str">
        <f t="shared" si="420"/>
        <v>3</v>
      </c>
      <c r="M5388" t="str">
        <f t="shared" si="421"/>
        <v>2023</v>
      </c>
      <c r="N5388">
        <f t="shared" si="422"/>
        <v>-11798.55</v>
      </c>
      <c r="O5388" t="str">
        <f t="shared" si="423"/>
        <v/>
      </c>
      <c r="P5388">
        <f t="shared" si="424"/>
        <v>11798.55</v>
      </c>
      <c r="Q5388" s="48" t="str">
        <f>IF(O5388="","",
   IF(OR(O5388&lt;EDA_Outlier_Analysis!$C$10, O5388&gt;EDA_Outlier_Analysis!$C$11),
      "Outlier",
      "Normal"))</f>
        <v/>
      </c>
      <c r="R5388" t="str">
        <f>IF(P5388="","",
   IF(OR(P5388 &lt; EDA_Outlier_Analysis!$F$7, P5388 &gt; EDA_Outlier_Analysis!$F$8),
      "Outlier",
      "Normal"))</f>
        <v>Outlier</v>
      </c>
      <c r="S5388" t="str">
        <f>IF(N5388="","",
   IF(OR(N5388 &lt;EDA_Outlier_Analysis!$I$10, N5388 &gt; EDA_Outlier_Analysis!$I$11),
      "Outlier",
      "Normal"))</f>
        <v>Normal</v>
      </c>
    </row>
    <row r="5389" spans="1:19">
      <c r="A5389" t="s">
        <v>11747</v>
      </c>
      <c r="B5389" s="4">
        <v>45053</v>
      </c>
      <c r="C5389" s="2">
        <v>231555.53</v>
      </c>
      <c r="D5389" t="s">
        <v>849</v>
      </c>
      <c r="E5389" t="s">
        <v>868</v>
      </c>
      <c r="F5389" t="s">
        <v>10</v>
      </c>
      <c r="G5389" t="s">
        <v>20</v>
      </c>
      <c r="H5389" t="s">
        <v>403</v>
      </c>
      <c r="J5389" t="s">
        <v>11748</v>
      </c>
      <c r="K5389" t="str">
        <f>IF(COUNTIF(Customers!A:A, H5389)&gt;0, "Valid", "Invalid")</f>
        <v>Valid</v>
      </c>
      <c r="L5389" t="str">
        <f t="shared" si="420"/>
        <v>5</v>
      </c>
      <c r="M5389" t="str">
        <f t="shared" si="421"/>
        <v>2023</v>
      </c>
      <c r="N5389">
        <f t="shared" si="422"/>
        <v>231555.53</v>
      </c>
      <c r="O5389">
        <f t="shared" si="423"/>
        <v>231555.53</v>
      </c>
      <c r="P5389" t="str">
        <f t="shared" si="424"/>
        <v/>
      </c>
      <c r="Q5389" s="48" t="str">
        <f>IF(O5389="","",
   IF(OR(O5389&lt;EDA_Outlier_Analysis!$C$10, O5389&gt;EDA_Outlier_Analysis!$C$11),
      "Outlier",
      "Normal"))</f>
        <v>Normal</v>
      </c>
      <c r="R5389" t="str">
        <f>IF(P5389="","",
   IF(OR(P5389 &lt; EDA_Outlier_Analysis!$F$7, P5389 &gt; EDA_Outlier_Analysis!$F$8),
      "Outlier",
      "Normal"))</f>
        <v/>
      </c>
      <c r="S5389" t="str">
        <f>IF(N5389="","",
   IF(OR(N5389 &lt;EDA_Outlier_Analysis!$I$10, N5389 &gt; EDA_Outlier_Analysis!$I$11),
      "Outlier",
      "Normal"))</f>
        <v>Normal</v>
      </c>
    </row>
    <row r="5390" spans="1:19">
      <c r="A5390" t="s">
        <v>11749</v>
      </c>
      <c r="B5390" s="4">
        <v>45253</v>
      </c>
      <c r="C5390" s="2">
        <v>20650.63</v>
      </c>
      <c r="D5390" t="s">
        <v>971</v>
      </c>
      <c r="E5390" t="s">
        <v>971</v>
      </c>
      <c r="F5390" t="s">
        <v>10</v>
      </c>
      <c r="G5390" t="s">
        <v>24</v>
      </c>
      <c r="J5390" t="s">
        <v>11750</v>
      </c>
      <c r="K5390" t="str">
        <f>IF(COUNTIF(Customers!A:A, H5390)&gt;0, "Valid", "Invalid")</f>
        <v>Invalid</v>
      </c>
      <c r="L5390" t="str">
        <f t="shared" si="420"/>
        <v>11</v>
      </c>
      <c r="M5390" t="str">
        <f t="shared" si="421"/>
        <v>2023</v>
      </c>
      <c r="N5390">
        <f t="shared" si="422"/>
        <v>-20650.63</v>
      </c>
      <c r="O5390" t="str">
        <f t="shared" si="423"/>
        <v/>
      </c>
      <c r="P5390" t="str">
        <f t="shared" si="424"/>
        <v/>
      </c>
      <c r="Q5390" s="48" t="str">
        <f>IF(O5390="","",
   IF(OR(O5390&lt;EDA_Outlier_Analysis!$C$10, O5390&gt;EDA_Outlier_Analysis!$C$11),
      "Outlier",
      "Normal"))</f>
        <v/>
      </c>
      <c r="R5390" t="str">
        <f>IF(P5390="","",
   IF(OR(P5390 &lt; EDA_Outlier_Analysis!$F$7, P5390 &gt; EDA_Outlier_Analysis!$F$8),
      "Outlier",
      "Normal"))</f>
        <v/>
      </c>
      <c r="S5390" t="str">
        <f>IF(N5390="","",
   IF(OR(N5390 &lt;EDA_Outlier_Analysis!$I$10, N5390 &gt; EDA_Outlier_Analysis!$I$11),
      "Outlier",
      "Normal"))</f>
        <v>Normal</v>
      </c>
    </row>
    <row r="5391" spans="1:19">
      <c r="A5391" t="s">
        <v>11751</v>
      </c>
      <c r="B5391" s="4">
        <v>45118</v>
      </c>
      <c r="C5391" s="2">
        <v>169011.42</v>
      </c>
      <c r="D5391" t="s">
        <v>849</v>
      </c>
      <c r="E5391" t="s">
        <v>868</v>
      </c>
      <c r="F5391" t="s">
        <v>9</v>
      </c>
      <c r="G5391" t="s">
        <v>20</v>
      </c>
      <c r="H5391" t="s">
        <v>93</v>
      </c>
      <c r="J5391" t="s">
        <v>11752</v>
      </c>
      <c r="K5391" t="str">
        <f>IF(COUNTIF(Customers!A:A, H5391)&gt;0, "Valid", "Invalid")</f>
        <v>Valid</v>
      </c>
      <c r="L5391" t="str">
        <f t="shared" si="420"/>
        <v>7</v>
      </c>
      <c r="M5391" t="str">
        <f t="shared" si="421"/>
        <v>2023</v>
      </c>
      <c r="N5391">
        <f t="shared" si="422"/>
        <v>169011.42</v>
      </c>
      <c r="O5391">
        <f t="shared" si="423"/>
        <v>169011.42</v>
      </c>
      <c r="P5391" t="str">
        <f t="shared" si="424"/>
        <v/>
      </c>
      <c r="Q5391" s="48" t="str">
        <f>IF(O5391="","",
   IF(OR(O5391&lt;EDA_Outlier_Analysis!$C$10, O5391&gt;EDA_Outlier_Analysis!$C$11),
      "Outlier",
      "Normal"))</f>
        <v>Normal</v>
      </c>
      <c r="R5391" t="str">
        <f>IF(P5391="","",
   IF(OR(P5391 &lt; EDA_Outlier_Analysis!$F$7, P5391 &gt; EDA_Outlier_Analysis!$F$8),
      "Outlier",
      "Normal"))</f>
        <v/>
      </c>
      <c r="S5391" t="str">
        <f>IF(N5391="","",
   IF(OR(N5391 &lt;EDA_Outlier_Analysis!$I$10, N5391 &gt; EDA_Outlier_Analysis!$I$11),
      "Outlier",
      "Normal"))</f>
        <v>Normal</v>
      </c>
    </row>
    <row r="5392" spans="1:19">
      <c r="A5392" t="s">
        <v>11753</v>
      </c>
      <c r="B5392" s="4">
        <v>44770</v>
      </c>
      <c r="C5392" s="2">
        <v>13440.11</v>
      </c>
      <c r="D5392" t="s">
        <v>971</v>
      </c>
      <c r="E5392" t="s">
        <v>971</v>
      </c>
      <c r="F5392" t="s">
        <v>10</v>
      </c>
      <c r="G5392" t="s">
        <v>24</v>
      </c>
      <c r="J5392" t="s">
        <v>11754</v>
      </c>
      <c r="K5392" t="str">
        <f>IF(COUNTIF(Customers!A:A, H5392)&gt;0, "Valid", "Invalid")</f>
        <v>Invalid</v>
      </c>
      <c r="L5392" t="str">
        <f t="shared" si="420"/>
        <v>7</v>
      </c>
      <c r="M5392" t="str">
        <f t="shared" si="421"/>
        <v>2022</v>
      </c>
      <c r="N5392">
        <f t="shared" si="422"/>
        <v>-13440.11</v>
      </c>
      <c r="O5392" t="str">
        <f t="shared" si="423"/>
        <v/>
      </c>
      <c r="P5392" t="str">
        <f t="shared" si="424"/>
        <v/>
      </c>
      <c r="Q5392" s="48" t="str">
        <f>IF(O5392="","",
   IF(OR(O5392&lt;EDA_Outlier_Analysis!$C$10, O5392&gt;EDA_Outlier_Analysis!$C$11),
      "Outlier",
      "Normal"))</f>
        <v/>
      </c>
      <c r="R5392" t="str">
        <f>IF(P5392="","",
   IF(OR(P5392 &lt; EDA_Outlier_Analysis!$F$7, P5392 &gt; EDA_Outlier_Analysis!$F$8),
      "Outlier",
      "Normal"))</f>
        <v/>
      </c>
      <c r="S5392" t="str">
        <f>IF(N5392="","",
   IF(OR(N5392 &lt;EDA_Outlier_Analysis!$I$10, N5392 &gt; EDA_Outlier_Analysis!$I$11),
      "Outlier",
      "Normal"))</f>
        <v>Normal</v>
      </c>
    </row>
    <row r="5393" spans="1:19">
      <c r="A5393" t="s">
        <v>11755</v>
      </c>
      <c r="B5393" s="4">
        <v>44923</v>
      </c>
      <c r="C5393" s="2">
        <v>109618.64</v>
      </c>
      <c r="D5393" t="s">
        <v>849</v>
      </c>
      <c r="E5393" t="s">
        <v>868</v>
      </c>
      <c r="F5393" t="s">
        <v>10</v>
      </c>
      <c r="G5393" t="s">
        <v>24</v>
      </c>
      <c r="H5393" t="s">
        <v>387</v>
      </c>
      <c r="J5393" t="s">
        <v>11756</v>
      </c>
      <c r="K5393" t="str">
        <f>IF(COUNTIF(Customers!A:A, H5393)&gt;0, "Valid", "Invalid")</f>
        <v>Valid</v>
      </c>
      <c r="L5393" t="str">
        <f t="shared" si="420"/>
        <v>12</v>
      </c>
      <c r="M5393" t="str">
        <f t="shared" si="421"/>
        <v>2022</v>
      </c>
      <c r="N5393">
        <f t="shared" si="422"/>
        <v>109618.64</v>
      </c>
      <c r="O5393">
        <f t="shared" si="423"/>
        <v>109618.64</v>
      </c>
      <c r="P5393" t="str">
        <f t="shared" si="424"/>
        <v/>
      </c>
      <c r="Q5393" s="48" t="str">
        <f>IF(O5393="","",
   IF(OR(O5393&lt;EDA_Outlier_Analysis!$C$10, O5393&gt;EDA_Outlier_Analysis!$C$11),
      "Outlier",
      "Normal"))</f>
        <v>Normal</v>
      </c>
      <c r="R5393" t="str">
        <f>IF(P5393="","",
   IF(OR(P5393 &lt; EDA_Outlier_Analysis!$F$7, P5393 &gt; EDA_Outlier_Analysis!$F$8),
      "Outlier",
      "Normal"))</f>
        <v/>
      </c>
      <c r="S5393" t="str">
        <f>IF(N5393="","",
   IF(OR(N5393 &lt;EDA_Outlier_Analysis!$I$10, N5393 &gt; EDA_Outlier_Analysis!$I$11),
      "Outlier",
      "Normal"))</f>
        <v>Normal</v>
      </c>
    </row>
    <row r="5394" spans="1:19">
      <c r="A5394" t="s">
        <v>11757</v>
      </c>
      <c r="B5394" s="4">
        <v>44984</v>
      </c>
      <c r="C5394" s="2">
        <v>278041.23</v>
      </c>
      <c r="D5394" t="s">
        <v>849</v>
      </c>
      <c r="E5394" t="s">
        <v>853</v>
      </c>
      <c r="F5394" t="s">
        <v>9</v>
      </c>
      <c r="G5394" t="s">
        <v>34</v>
      </c>
      <c r="H5394" t="s">
        <v>531</v>
      </c>
      <c r="J5394" t="s">
        <v>11758</v>
      </c>
      <c r="K5394" t="str">
        <f>IF(COUNTIF(Customers!A:A, H5394)&gt;0, "Valid", "Invalid")</f>
        <v>Valid</v>
      </c>
      <c r="L5394" t="str">
        <f t="shared" si="420"/>
        <v>2</v>
      </c>
      <c r="M5394" t="str">
        <f t="shared" si="421"/>
        <v>2023</v>
      </c>
      <c r="N5394">
        <f t="shared" si="422"/>
        <v>278041.23</v>
      </c>
      <c r="O5394">
        <f t="shared" si="423"/>
        <v>278041.23</v>
      </c>
      <c r="P5394" t="str">
        <f t="shared" si="424"/>
        <v/>
      </c>
      <c r="Q5394" s="48" t="str">
        <f>IF(O5394="","",
   IF(OR(O5394&lt;EDA_Outlier_Analysis!$C$10, O5394&gt;EDA_Outlier_Analysis!$C$11),
      "Outlier",
      "Normal"))</f>
        <v>Normal</v>
      </c>
      <c r="R5394" t="str">
        <f>IF(P5394="","",
   IF(OR(P5394 &lt; EDA_Outlier_Analysis!$F$7, P5394 &gt; EDA_Outlier_Analysis!$F$8),
      "Outlier",
      "Normal"))</f>
        <v/>
      </c>
      <c r="S5394" t="str">
        <f>IF(N5394="","",
   IF(OR(N5394 &lt;EDA_Outlier_Analysis!$I$10, N5394 &gt; EDA_Outlier_Analysis!$I$11),
      "Outlier",
      "Normal"))</f>
        <v>Normal</v>
      </c>
    </row>
    <row r="5395" spans="1:19">
      <c r="A5395" t="s">
        <v>11759</v>
      </c>
      <c r="B5395" s="4">
        <v>45020</v>
      </c>
      <c r="C5395" s="2">
        <v>-62008.160000000003</v>
      </c>
      <c r="D5395" t="s">
        <v>840</v>
      </c>
      <c r="E5395" t="s">
        <v>856</v>
      </c>
      <c r="F5395" t="s">
        <v>11</v>
      </c>
      <c r="G5395" t="s">
        <v>24</v>
      </c>
      <c r="I5395" t="s">
        <v>1117</v>
      </c>
      <c r="J5395" t="s">
        <v>11760</v>
      </c>
      <c r="K5395" t="str">
        <f>IF(COUNTIF(Customers!A:A, H5395)&gt;0, "Valid", "Invalid")</f>
        <v>Invalid</v>
      </c>
      <c r="L5395" t="str">
        <f t="shared" si="420"/>
        <v>4</v>
      </c>
      <c r="M5395" t="str">
        <f t="shared" si="421"/>
        <v>2023</v>
      </c>
      <c r="N5395">
        <f t="shared" si="422"/>
        <v>-62008.160000000003</v>
      </c>
      <c r="O5395" t="str">
        <f t="shared" si="423"/>
        <v/>
      </c>
      <c r="P5395">
        <f t="shared" si="424"/>
        <v>62008.160000000003</v>
      </c>
      <c r="Q5395" s="48" t="str">
        <f>IF(O5395="","",
   IF(OR(O5395&lt;EDA_Outlier_Analysis!$C$10, O5395&gt;EDA_Outlier_Analysis!$C$11),
      "Outlier",
      "Normal"))</f>
        <v/>
      </c>
      <c r="R5395" t="str">
        <f>IF(P5395="","",
   IF(OR(P5395 &lt; EDA_Outlier_Analysis!$F$7, P5395 &gt; EDA_Outlier_Analysis!$F$8),
      "Outlier",
      "Normal"))</f>
        <v>Outlier</v>
      </c>
      <c r="S5395" t="str">
        <f>IF(N5395="","",
   IF(OR(N5395 &lt;EDA_Outlier_Analysis!$I$10, N5395 &gt; EDA_Outlier_Analysis!$I$11),
      "Outlier",
      "Normal"))</f>
        <v>Normal</v>
      </c>
    </row>
    <row r="5396" spans="1:19">
      <c r="A5396" t="s">
        <v>11761</v>
      </c>
      <c r="B5396" s="4">
        <v>44958</v>
      </c>
      <c r="C5396" s="2">
        <v>-42950.23</v>
      </c>
      <c r="D5396" t="s">
        <v>840</v>
      </c>
      <c r="E5396" t="s">
        <v>905</v>
      </c>
      <c r="F5396" t="s">
        <v>11</v>
      </c>
      <c r="G5396" t="s">
        <v>31</v>
      </c>
      <c r="I5396" t="s">
        <v>957</v>
      </c>
      <c r="J5396" t="s">
        <v>11762</v>
      </c>
      <c r="K5396" t="str">
        <f>IF(COUNTIF(Customers!A:A, H5396)&gt;0, "Valid", "Invalid")</f>
        <v>Invalid</v>
      </c>
      <c r="L5396" t="str">
        <f t="shared" si="420"/>
        <v>2</v>
      </c>
      <c r="M5396" t="str">
        <f t="shared" si="421"/>
        <v>2023</v>
      </c>
      <c r="N5396">
        <f t="shared" si="422"/>
        <v>-42950.23</v>
      </c>
      <c r="O5396" t="str">
        <f t="shared" si="423"/>
        <v/>
      </c>
      <c r="P5396">
        <f t="shared" si="424"/>
        <v>42950.23</v>
      </c>
      <c r="Q5396" s="48" t="str">
        <f>IF(O5396="","",
   IF(OR(O5396&lt;EDA_Outlier_Analysis!$C$10, O5396&gt;EDA_Outlier_Analysis!$C$11),
      "Outlier",
      "Normal"))</f>
        <v/>
      </c>
      <c r="R5396" t="str">
        <f>IF(P5396="","",
   IF(OR(P5396 &lt; EDA_Outlier_Analysis!$F$7, P5396 &gt; EDA_Outlier_Analysis!$F$8),
      "Outlier",
      "Normal"))</f>
        <v>Normal</v>
      </c>
      <c r="S5396" t="str">
        <f>IF(N5396="","",
   IF(OR(N5396 &lt;EDA_Outlier_Analysis!$I$10, N5396 &gt; EDA_Outlier_Analysis!$I$11),
      "Outlier",
      "Normal"))</f>
        <v>Normal</v>
      </c>
    </row>
    <row r="5397" spans="1:19">
      <c r="A5397" t="s">
        <v>11763</v>
      </c>
      <c r="B5397" s="4">
        <v>44748</v>
      </c>
      <c r="C5397" s="2">
        <v>-54110.81</v>
      </c>
      <c r="D5397" t="s">
        <v>840</v>
      </c>
      <c r="E5397" t="s">
        <v>845</v>
      </c>
      <c r="F5397" t="s">
        <v>10</v>
      </c>
      <c r="G5397" t="s">
        <v>31</v>
      </c>
      <c r="I5397" t="s">
        <v>879</v>
      </c>
      <c r="J5397" t="s">
        <v>11764</v>
      </c>
      <c r="K5397" t="str">
        <f>IF(COUNTIF(Customers!A:A, H5397)&gt;0, "Valid", "Invalid")</f>
        <v>Invalid</v>
      </c>
      <c r="L5397" t="str">
        <f t="shared" si="420"/>
        <v>7</v>
      </c>
      <c r="M5397" t="str">
        <f t="shared" si="421"/>
        <v>2022</v>
      </c>
      <c r="N5397">
        <f t="shared" si="422"/>
        <v>-54110.81</v>
      </c>
      <c r="O5397" t="str">
        <f t="shared" si="423"/>
        <v/>
      </c>
      <c r="P5397">
        <f t="shared" si="424"/>
        <v>54110.81</v>
      </c>
      <c r="Q5397" s="48" t="str">
        <f>IF(O5397="","",
   IF(OR(O5397&lt;EDA_Outlier_Analysis!$C$10, O5397&gt;EDA_Outlier_Analysis!$C$11),
      "Outlier",
      "Normal"))</f>
        <v/>
      </c>
      <c r="R5397" t="str">
        <f>IF(P5397="","",
   IF(OR(P5397 &lt; EDA_Outlier_Analysis!$F$7, P5397 &gt; EDA_Outlier_Analysis!$F$8),
      "Outlier",
      "Normal"))</f>
        <v>Outlier</v>
      </c>
      <c r="S5397" t="str">
        <f>IF(N5397="","",
   IF(OR(N5397 &lt;EDA_Outlier_Analysis!$I$10, N5397 &gt; EDA_Outlier_Analysis!$I$11),
      "Outlier",
      "Normal"))</f>
        <v>Normal</v>
      </c>
    </row>
    <row r="5398" spans="1:19">
      <c r="A5398" t="s">
        <v>11765</v>
      </c>
      <c r="B5398" s="4">
        <v>45082</v>
      </c>
      <c r="C5398" s="2">
        <v>-22658.7</v>
      </c>
      <c r="D5398" t="s">
        <v>840</v>
      </c>
      <c r="E5398" t="s">
        <v>845</v>
      </c>
      <c r="F5398" t="s">
        <v>11</v>
      </c>
      <c r="G5398" t="s">
        <v>20</v>
      </c>
      <c r="I5398" t="s">
        <v>865</v>
      </c>
      <c r="J5398" t="s">
        <v>11766</v>
      </c>
      <c r="K5398" t="str">
        <f>IF(COUNTIF(Customers!A:A, H5398)&gt;0, "Valid", "Invalid")</f>
        <v>Invalid</v>
      </c>
      <c r="L5398" t="str">
        <f t="shared" si="420"/>
        <v>6</v>
      </c>
      <c r="M5398" t="str">
        <f t="shared" si="421"/>
        <v>2023</v>
      </c>
      <c r="N5398">
        <f t="shared" si="422"/>
        <v>-22658.7</v>
      </c>
      <c r="O5398" t="str">
        <f t="shared" si="423"/>
        <v/>
      </c>
      <c r="P5398">
        <f t="shared" si="424"/>
        <v>22658.7</v>
      </c>
      <c r="Q5398" s="48" t="str">
        <f>IF(O5398="","",
   IF(OR(O5398&lt;EDA_Outlier_Analysis!$C$10, O5398&gt;EDA_Outlier_Analysis!$C$11),
      "Outlier",
      "Normal"))</f>
        <v/>
      </c>
      <c r="R5398" t="str">
        <f>IF(P5398="","",
   IF(OR(P5398 &lt; EDA_Outlier_Analysis!$F$7, P5398 &gt; EDA_Outlier_Analysis!$F$8),
      "Outlier",
      "Normal"))</f>
        <v>Outlier</v>
      </c>
      <c r="S5398" t="str">
        <f>IF(N5398="","",
   IF(OR(N5398 &lt;EDA_Outlier_Analysis!$I$10, N5398 &gt; EDA_Outlier_Analysis!$I$11),
      "Outlier",
      "Normal"))</f>
        <v>Normal</v>
      </c>
    </row>
    <row r="5399" spans="1:19">
      <c r="A5399" t="s">
        <v>11767</v>
      </c>
      <c r="B5399" s="4">
        <v>45124</v>
      </c>
      <c r="C5399" s="2">
        <v>10754.76</v>
      </c>
      <c r="D5399" t="s">
        <v>971</v>
      </c>
      <c r="E5399" t="s">
        <v>971</v>
      </c>
      <c r="F5399" t="s">
        <v>11</v>
      </c>
      <c r="G5399" t="s">
        <v>20</v>
      </c>
      <c r="J5399" t="s">
        <v>11768</v>
      </c>
      <c r="K5399" t="str">
        <f>IF(COUNTIF(Customers!A:A, H5399)&gt;0, "Valid", "Invalid")</f>
        <v>Invalid</v>
      </c>
      <c r="L5399" t="str">
        <f t="shared" si="420"/>
        <v>7</v>
      </c>
      <c r="M5399" t="str">
        <f t="shared" si="421"/>
        <v>2023</v>
      </c>
      <c r="N5399">
        <f t="shared" si="422"/>
        <v>-10754.76</v>
      </c>
      <c r="O5399" t="str">
        <f t="shared" si="423"/>
        <v/>
      </c>
      <c r="P5399" t="str">
        <f t="shared" si="424"/>
        <v/>
      </c>
      <c r="Q5399" s="48" t="str">
        <f>IF(O5399="","",
   IF(OR(O5399&lt;EDA_Outlier_Analysis!$C$10, O5399&gt;EDA_Outlier_Analysis!$C$11),
      "Outlier",
      "Normal"))</f>
        <v/>
      </c>
      <c r="R5399" t="str">
        <f>IF(P5399="","",
   IF(OR(P5399 &lt; EDA_Outlier_Analysis!$F$7, P5399 &gt; EDA_Outlier_Analysis!$F$8),
      "Outlier",
      "Normal"))</f>
        <v/>
      </c>
      <c r="S5399" t="str">
        <f>IF(N5399="","",
   IF(OR(N5399 &lt;EDA_Outlier_Analysis!$I$10, N5399 &gt; EDA_Outlier_Analysis!$I$11),
      "Outlier",
      "Normal"))</f>
        <v>Normal</v>
      </c>
    </row>
    <row r="5400" spans="1:19">
      <c r="A5400" t="s">
        <v>11769</v>
      </c>
      <c r="B5400" s="4">
        <v>44631</v>
      </c>
      <c r="C5400" s="2">
        <v>71521.55</v>
      </c>
      <c r="D5400" t="s">
        <v>849</v>
      </c>
      <c r="E5400" t="s">
        <v>853</v>
      </c>
      <c r="F5400" t="s">
        <v>10</v>
      </c>
      <c r="G5400" t="s">
        <v>34</v>
      </c>
      <c r="H5400" t="s">
        <v>387</v>
      </c>
      <c r="J5400" t="s">
        <v>11770</v>
      </c>
      <c r="K5400" t="str">
        <f>IF(COUNTIF(Customers!A:A, H5400)&gt;0, "Valid", "Invalid")</f>
        <v>Valid</v>
      </c>
      <c r="L5400" t="str">
        <f t="shared" si="420"/>
        <v>3</v>
      </c>
      <c r="M5400" t="str">
        <f t="shared" si="421"/>
        <v>2022</v>
      </c>
      <c r="N5400">
        <f t="shared" si="422"/>
        <v>71521.55</v>
      </c>
      <c r="O5400">
        <f t="shared" si="423"/>
        <v>71521.55</v>
      </c>
      <c r="P5400" t="str">
        <f t="shared" si="424"/>
        <v/>
      </c>
      <c r="Q5400" s="48" t="str">
        <f>IF(O5400="","",
   IF(OR(O5400&lt;EDA_Outlier_Analysis!$C$10, O5400&gt;EDA_Outlier_Analysis!$C$11),
      "Outlier",
      "Normal"))</f>
        <v>Normal</v>
      </c>
      <c r="R5400" t="str">
        <f>IF(P5400="","",
   IF(OR(P5400 &lt; EDA_Outlier_Analysis!$F$7, P5400 &gt; EDA_Outlier_Analysis!$F$8),
      "Outlier",
      "Normal"))</f>
        <v/>
      </c>
      <c r="S5400" t="str">
        <f>IF(N5400="","",
   IF(OR(N5400 &lt;EDA_Outlier_Analysis!$I$10, N5400 &gt; EDA_Outlier_Analysis!$I$11),
      "Outlier",
      "Normal"))</f>
        <v>Normal</v>
      </c>
    </row>
    <row r="5401" spans="1:19">
      <c r="A5401" t="s">
        <v>11771</v>
      </c>
      <c r="B5401" s="4">
        <v>44737</v>
      </c>
      <c r="C5401" s="2">
        <v>199619.46</v>
      </c>
      <c r="D5401" t="s">
        <v>849</v>
      </c>
      <c r="E5401" t="s">
        <v>868</v>
      </c>
      <c r="F5401" t="s">
        <v>11</v>
      </c>
      <c r="G5401" t="s">
        <v>31</v>
      </c>
      <c r="H5401" t="s">
        <v>601</v>
      </c>
      <c r="J5401" t="s">
        <v>11772</v>
      </c>
      <c r="K5401" t="str">
        <f>IF(COUNTIF(Customers!A:A, H5401)&gt;0, "Valid", "Invalid")</f>
        <v>Valid</v>
      </c>
      <c r="L5401" t="str">
        <f t="shared" si="420"/>
        <v>6</v>
      </c>
      <c r="M5401" t="str">
        <f t="shared" si="421"/>
        <v>2022</v>
      </c>
      <c r="N5401">
        <f t="shared" si="422"/>
        <v>199619.46</v>
      </c>
      <c r="O5401">
        <f t="shared" si="423"/>
        <v>199619.46</v>
      </c>
      <c r="P5401" t="str">
        <f t="shared" si="424"/>
        <v/>
      </c>
      <c r="Q5401" s="48" t="str">
        <f>IF(O5401="","",
   IF(OR(O5401&lt;EDA_Outlier_Analysis!$C$10, O5401&gt;EDA_Outlier_Analysis!$C$11),
      "Outlier",
      "Normal"))</f>
        <v>Normal</v>
      </c>
      <c r="R5401" t="str">
        <f>IF(P5401="","",
   IF(OR(P5401 &lt; EDA_Outlier_Analysis!$F$7, P5401 &gt; EDA_Outlier_Analysis!$F$8),
      "Outlier",
      "Normal"))</f>
        <v/>
      </c>
      <c r="S5401" t="str">
        <f>IF(N5401="","",
   IF(OR(N5401 &lt;EDA_Outlier_Analysis!$I$10, N5401 &gt; EDA_Outlier_Analysis!$I$11),
      "Outlier",
      "Normal"))</f>
        <v>Normal</v>
      </c>
    </row>
    <row r="5402" spans="1:19">
      <c r="A5402" t="s">
        <v>11773</v>
      </c>
      <c r="B5402" s="4">
        <v>44939</v>
      </c>
      <c r="C5402" s="2">
        <v>157633.92000000001</v>
      </c>
      <c r="D5402" t="s">
        <v>849</v>
      </c>
      <c r="E5402" t="s">
        <v>868</v>
      </c>
      <c r="F5402" t="s">
        <v>10</v>
      </c>
      <c r="G5402" t="s">
        <v>24</v>
      </c>
      <c r="H5402" t="s">
        <v>239</v>
      </c>
      <c r="J5402" t="s">
        <v>11774</v>
      </c>
      <c r="K5402" t="str">
        <f>IF(COUNTIF(Customers!A:A, H5402)&gt;0, "Valid", "Invalid")</f>
        <v>Valid</v>
      </c>
      <c r="L5402" t="str">
        <f t="shared" si="420"/>
        <v>1</v>
      </c>
      <c r="M5402" t="str">
        <f t="shared" si="421"/>
        <v>2023</v>
      </c>
      <c r="N5402">
        <f t="shared" si="422"/>
        <v>157633.92000000001</v>
      </c>
      <c r="O5402">
        <f t="shared" si="423"/>
        <v>157633.92000000001</v>
      </c>
      <c r="P5402" t="str">
        <f t="shared" si="424"/>
        <v/>
      </c>
      <c r="Q5402" s="48" t="str">
        <f>IF(O5402="","",
   IF(OR(O5402&lt;EDA_Outlier_Analysis!$C$10, O5402&gt;EDA_Outlier_Analysis!$C$11),
      "Outlier",
      "Normal"))</f>
        <v>Normal</v>
      </c>
      <c r="R5402" t="str">
        <f>IF(P5402="","",
   IF(OR(P5402 &lt; EDA_Outlier_Analysis!$F$7, P5402 &gt; EDA_Outlier_Analysis!$F$8),
      "Outlier",
      "Normal"))</f>
        <v/>
      </c>
      <c r="S5402" t="str">
        <f>IF(N5402="","",
   IF(OR(N5402 &lt;EDA_Outlier_Analysis!$I$10, N5402 &gt; EDA_Outlier_Analysis!$I$11),
      "Outlier",
      "Normal"))</f>
        <v>Normal</v>
      </c>
    </row>
    <row r="5403" spans="1:19">
      <c r="A5403" t="s">
        <v>11775</v>
      </c>
      <c r="B5403" s="4">
        <v>44970</v>
      </c>
      <c r="C5403" s="2">
        <v>242168.88</v>
      </c>
      <c r="D5403" t="s">
        <v>849</v>
      </c>
      <c r="E5403" t="s">
        <v>850</v>
      </c>
      <c r="F5403" t="s">
        <v>9</v>
      </c>
      <c r="G5403" t="s">
        <v>34</v>
      </c>
      <c r="H5403" t="s">
        <v>199</v>
      </c>
      <c r="J5403" t="s">
        <v>11776</v>
      </c>
      <c r="K5403" t="str">
        <f>IF(COUNTIF(Customers!A:A, H5403)&gt;0, "Valid", "Invalid")</f>
        <v>Valid</v>
      </c>
      <c r="L5403" t="str">
        <f t="shared" si="420"/>
        <v>2</v>
      </c>
      <c r="M5403" t="str">
        <f t="shared" si="421"/>
        <v>2023</v>
      </c>
      <c r="N5403">
        <f t="shared" si="422"/>
        <v>242168.88</v>
      </c>
      <c r="O5403">
        <f t="shared" si="423"/>
        <v>242168.88</v>
      </c>
      <c r="P5403" t="str">
        <f t="shared" si="424"/>
        <v/>
      </c>
      <c r="Q5403" s="48" t="str">
        <f>IF(O5403="","",
   IF(OR(O5403&lt;EDA_Outlier_Analysis!$C$10, O5403&gt;EDA_Outlier_Analysis!$C$11),
      "Outlier",
      "Normal"))</f>
        <v>Normal</v>
      </c>
      <c r="R5403" t="str">
        <f>IF(P5403="","",
   IF(OR(P5403 &lt; EDA_Outlier_Analysis!$F$7, P5403 &gt; EDA_Outlier_Analysis!$F$8),
      "Outlier",
      "Normal"))</f>
        <v/>
      </c>
      <c r="S5403" t="str">
        <f>IF(N5403="","",
   IF(OR(N5403 &lt;EDA_Outlier_Analysis!$I$10, N5403 &gt; EDA_Outlier_Analysis!$I$11),
      "Outlier",
      "Normal"))</f>
        <v>Normal</v>
      </c>
    </row>
    <row r="5404" spans="1:19">
      <c r="A5404" t="s">
        <v>11777</v>
      </c>
      <c r="B5404" s="4">
        <v>44660</v>
      </c>
      <c r="C5404" s="2">
        <v>-26832.66</v>
      </c>
      <c r="D5404" t="s">
        <v>840</v>
      </c>
      <c r="E5404" t="s">
        <v>841</v>
      </c>
      <c r="F5404" t="s">
        <v>11</v>
      </c>
      <c r="G5404" t="s">
        <v>24</v>
      </c>
      <c r="I5404" t="s">
        <v>1035</v>
      </c>
      <c r="J5404" t="s">
        <v>11778</v>
      </c>
      <c r="K5404" t="str">
        <f>IF(COUNTIF(Customers!A:A, H5404)&gt;0, "Valid", "Invalid")</f>
        <v>Invalid</v>
      </c>
      <c r="L5404" t="str">
        <f t="shared" si="420"/>
        <v>4</v>
      </c>
      <c r="M5404" t="str">
        <f t="shared" si="421"/>
        <v>2022</v>
      </c>
      <c r="N5404">
        <f t="shared" si="422"/>
        <v>-26832.66</v>
      </c>
      <c r="O5404" t="str">
        <f t="shared" si="423"/>
        <v/>
      </c>
      <c r="P5404">
        <f t="shared" si="424"/>
        <v>26832.66</v>
      </c>
      <c r="Q5404" s="48" t="str">
        <f>IF(O5404="","",
   IF(OR(O5404&lt;EDA_Outlier_Analysis!$C$10, O5404&gt;EDA_Outlier_Analysis!$C$11),
      "Outlier",
      "Normal"))</f>
        <v/>
      </c>
      <c r="R5404" t="str">
        <f>IF(P5404="","",
   IF(OR(P5404 &lt; EDA_Outlier_Analysis!$F$7, P5404 &gt; EDA_Outlier_Analysis!$F$8),
      "Outlier",
      "Normal"))</f>
        <v>Outlier</v>
      </c>
      <c r="S5404" t="str">
        <f>IF(N5404="","",
   IF(OR(N5404 &lt;EDA_Outlier_Analysis!$I$10, N5404 &gt; EDA_Outlier_Analysis!$I$11),
      "Outlier",
      "Normal"))</f>
        <v>Normal</v>
      </c>
    </row>
    <row r="5405" spans="1:19">
      <c r="A5405" t="s">
        <v>11779</v>
      </c>
      <c r="B5405" s="4">
        <v>44755</v>
      </c>
      <c r="C5405" s="2">
        <v>-30315.11</v>
      </c>
      <c r="D5405" t="s">
        <v>840</v>
      </c>
      <c r="E5405" t="s">
        <v>856</v>
      </c>
      <c r="F5405" t="s">
        <v>9</v>
      </c>
      <c r="G5405" t="s">
        <v>31</v>
      </c>
      <c r="I5405" t="s">
        <v>1533</v>
      </c>
      <c r="J5405" t="s">
        <v>11780</v>
      </c>
      <c r="K5405" t="str">
        <f>IF(COUNTIF(Customers!A:A, H5405)&gt;0, "Valid", "Invalid")</f>
        <v>Invalid</v>
      </c>
      <c r="L5405" t="str">
        <f t="shared" si="420"/>
        <v>7</v>
      </c>
      <c r="M5405" t="str">
        <f t="shared" si="421"/>
        <v>2022</v>
      </c>
      <c r="N5405">
        <f t="shared" si="422"/>
        <v>-30315.11</v>
      </c>
      <c r="O5405" t="str">
        <f t="shared" si="423"/>
        <v/>
      </c>
      <c r="P5405">
        <f t="shared" si="424"/>
        <v>30315.11</v>
      </c>
      <c r="Q5405" s="48" t="str">
        <f>IF(O5405="","",
   IF(OR(O5405&lt;EDA_Outlier_Analysis!$C$10, O5405&gt;EDA_Outlier_Analysis!$C$11),
      "Outlier",
      "Normal"))</f>
        <v/>
      </c>
      <c r="R5405" t="str">
        <f>IF(P5405="","",
   IF(OR(P5405 &lt; EDA_Outlier_Analysis!$F$7, P5405 &gt; EDA_Outlier_Analysis!$F$8),
      "Outlier",
      "Normal"))</f>
        <v>Normal</v>
      </c>
      <c r="S5405" t="str">
        <f>IF(N5405="","",
   IF(OR(N5405 &lt;EDA_Outlier_Analysis!$I$10, N5405 &gt; EDA_Outlier_Analysis!$I$11),
      "Outlier",
      "Normal"))</f>
        <v>Normal</v>
      </c>
    </row>
    <row r="5406" spans="1:19">
      <c r="A5406" t="s">
        <v>11781</v>
      </c>
      <c r="B5406" s="4">
        <v>44577</v>
      </c>
      <c r="C5406" s="2">
        <v>-37194.57</v>
      </c>
      <c r="D5406" t="s">
        <v>840</v>
      </c>
      <c r="E5406" t="s">
        <v>845</v>
      </c>
      <c r="F5406" t="s">
        <v>9</v>
      </c>
      <c r="G5406" t="s">
        <v>34</v>
      </c>
      <c r="I5406" t="s">
        <v>846</v>
      </c>
      <c r="J5406" t="s">
        <v>11782</v>
      </c>
      <c r="K5406" t="str">
        <f>IF(COUNTIF(Customers!A:A, H5406)&gt;0, "Valid", "Invalid")</f>
        <v>Invalid</v>
      </c>
      <c r="L5406" t="str">
        <f t="shared" si="420"/>
        <v>1</v>
      </c>
      <c r="M5406" t="str">
        <f t="shared" si="421"/>
        <v>2022</v>
      </c>
      <c r="N5406">
        <f t="shared" si="422"/>
        <v>-37194.57</v>
      </c>
      <c r="O5406" t="str">
        <f t="shared" si="423"/>
        <v/>
      </c>
      <c r="P5406">
        <f t="shared" si="424"/>
        <v>37194.57</v>
      </c>
      <c r="Q5406" s="48" t="str">
        <f>IF(O5406="","",
   IF(OR(O5406&lt;EDA_Outlier_Analysis!$C$10, O5406&gt;EDA_Outlier_Analysis!$C$11),
      "Outlier",
      "Normal"))</f>
        <v/>
      </c>
      <c r="R5406" t="str">
        <f>IF(P5406="","",
   IF(OR(P5406 &lt; EDA_Outlier_Analysis!$F$7, P5406 &gt; EDA_Outlier_Analysis!$F$8),
      "Outlier",
      "Normal"))</f>
        <v>Normal</v>
      </c>
      <c r="S5406" t="str">
        <f>IF(N5406="","",
   IF(OR(N5406 &lt;EDA_Outlier_Analysis!$I$10, N5406 &gt; EDA_Outlier_Analysis!$I$11),
      "Outlier",
      "Normal"))</f>
        <v>Normal</v>
      </c>
    </row>
    <row r="5407" spans="1:19">
      <c r="A5407" t="s">
        <v>11783</v>
      </c>
      <c r="B5407" s="4">
        <v>44589</v>
      </c>
      <c r="C5407" s="2">
        <v>195811.95</v>
      </c>
      <c r="D5407" t="s">
        <v>849</v>
      </c>
      <c r="E5407" t="s">
        <v>868</v>
      </c>
      <c r="F5407" t="s">
        <v>9</v>
      </c>
      <c r="G5407" t="s">
        <v>20</v>
      </c>
      <c r="H5407" t="s">
        <v>739</v>
      </c>
      <c r="J5407" t="s">
        <v>11784</v>
      </c>
      <c r="K5407" t="str">
        <f>IF(COUNTIF(Customers!A:A, H5407)&gt;0, "Valid", "Invalid")</f>
        <v>Valid</v>
      </c>
      <c r="L5407" t="str">
        <f t="shared" si="420"/>
        <v>1</v>
      </c>
      <c r="M5407" t="str">
        <f t="shared" si="421"/>
        <v>2022</v>
      </c>
      <c r="N5407">
        <f t="shared" si="422"/>
        <v>195811.95</v>
      </c>
      <c r="O5407">
        <f t="shared" si="423"/>
        <v>195811.95</v>
      </c>
      <c r="P5407" t="str">
        <f t="shared" si="424"/>
        <v/>
      </c>
      <c r="Q5407" s="48" t="str">
        <f>IF(O5407="","",
   IF(OR(O5407&lt;EDA_Outlier_Analysis!$C$10, O5407&gt;EDA_Outlier_Analysis!$C$11),
      "Outlier",
      "Normal"))</f>
        <v>Normal</v>
      </c>
      <c r="R5407" t="str">
        <f>IF(P5407="","",
   IF(OR(P5407 &lt; EDA_Outlier_Analysis!$F$7, P5407 &gt; EDA_Outlier_Analysis!$F$8),
      "Outlier",
      "Normal"))</f>
        <v/>
      </c>
      <c r="S5407" t="str">
        <f>IF(N5407="","",
   IF(OR(N5407 &lt;EDA_Outlier_Analysis!$I$10, N5407 &gt; EDA_Outlier_Analysis!$I$11),
      "Outlier",
      "Normal"))</f>
        <v>Normal</v>
      </c>
    </row>
    <row r="5408" spans="1:19">
      <c r="A5408" t="s">
        <v>11785</v>
      </c>
      <c r="B5408" s="4">
        <v>45183</v>
      </c>
      <c r="C5408" s="2">
        <v>198287.92</v>
      </c>
      <c r="D5408" t="s">
        <v>849</v>
      </c>
      <c r="E5408" t="s">
        <v>850</v>
      </c>
      <c r="F5408" t="s">
        <v>10</v>
      </c>
      <c r="G5408" t="s">
        <v>20</v>
      </c>
      <c r="H5408" t="s">
        <v>99</v>
      </c>
      <c r="J5408" t="s">
        <v>11786</v>
      </c>
      <c r="K5408" t="str">
        <f>IF(COUNTIF(Customers!A:A, H5408)&gt;0, "Valid", "Invalid")</f>
        <v>Valid</v>
      </c>
      <c r="L5408" t="str">
        <f t="shared" si="420"/>
        <v>9</v>
      </c>
      <c r="M5408" t="str">
        <f t="shared" si="421"/>
        <v>2023</v>
      </c>
      <c r="N5408">
        <f t="shared" si="422"/>
        <v>198287.92</v>
      </c>
      <c r="O5408">
        <f t="shared" si="423"/>
        <v>198287.92</v>
      </c>
      <c r="P5408" t="str">
        <f t="shared" si="424"/>
        <v/>
      </c>
      <c r="Q5408" s="48" t="str">
        <f>IF(O5408="","",
   IF(OR(O5408&lt;EDA_Outlier_Analysis!$C$10, O5408&gt;EDA_Outlier_Analysis!$C$11),
      "Outlier",
      "Normal"))</f>
        <v>Normal</v>
      </c>
      <c r="R5408" t="str">
        <f>IF(P5408="","",
   IF(OR(P5408 &lt; EDA_Outlier_Analysis!$F$7, P5408 &gt; EDA_Outlier_Analysis!$F$8),
      "Outlier",
      "Normal"))</f>
        <v/>
      </c>
      <c r="S5408" t="str">
        <f>IF(N5408="","",
   IF(OR(N5408 &lt;EDA_Outlier_Analysis!$I$10, N5408 &gt; EDA_Outlier_Analysis!$I$11),
      "Outlier",
      "Normal"))</f>
        <v>Normal</v>
      </c>
    </row>
    <row r="5409" spans="1:19">
      <c r="A5409" t="s">
        <v>11787</v>
      </c>
      <c r="B5409" s="4">
        <v>44837</v>
      </c>
      <c r="C5409" s="2">
        <v>-83973.91</v>
      </c>
      <c r="D5409" t="s">
        <v>840</v>
      </c>
      <c r="E5409" t="s">
        <v>864</v>
      </c>
      <c r="F5409" t="s">
        <v>9</v>
      </c>
      <c r="G5409" t="s">
        <v>20</v>
      </c>
      <c r="I5409" t="s">
        <v>1453</v>
      </c>
      <c r="J5409" t="s">
        <v>11788</v>
      </c>
      <c r="K5409" t="str">
        <f>IF(COUNTIF(Customers!A:A, H5409)&gt;0, "Valid", "Invalid")</f>
        <v>Invalid</v>
      </c>
      <c r="L5409" t="str">
        <f t="shared" si="420"/>
        <v>10</v>
      </c>
      <c r="M5409" t="str">
        <f t="shared" si="421"/>
        <v>2022</v>
      </c>
      <c r="N5409">
        <f t="shared" si="422"/>
        <v>-83973.91</v>
      </c>
      <c r="O5409" t="str">
        <f t="shared" si="423"/>
        <v/>
      </c>
      <c r="P5409">
        <f t="shared" si="424"/>
        <v>83973.91</v>
      </c>
      <c r="Q5409" s="48" t="str">
        <f>IF(O5409="","",
   IF(OR(O5409&lt;EDA_Outlier_Analysis!$C$10, O5409&gt;EDA_Outlier_Analysis!$C$11),
      "Outlier",
      "Normal"))</f>
        <v/>
      </c>
      <c r="R5409" t="str">
        <f>IF(P5409="","",
   IF(OR(P5409 &lt; EDA_Outlier_Analysis!$F$7, P5409 &gt; EDA_Outlier_Analysis!$F$8),
      "Outlier",
      "Normal"))</f>
        <v>Outlier</v>
      </c>
      <c r="S5409" t="str">
        <f>IF(N5409="","",
   IF(OR(N5409 &lt;EDA_Outlier_Analysis!$I$10, N5409 &gt; EDA_Outlier_Analysis!$I$11),
      "Outlier",
      "Normal"))</f>
        <v>Normal</v>
      </c>
    </row>
    <row r="5410" spans="1:19">
      <c r="A5410" t="s">
        <v>11789</v>
      </c>
      <c r="B5410" s="4">
        <v>45175</v>
      </c>
      <c r="C5410" s="2">
        <v>166559.25</v>
      </c>
      <c r="D5410" t="s">
        <v>849</v>
      </c>
      <c r="E5410" t="s">
        <v>868</v>
      </c>
      <c r="F5410" t="s">
        <v>9</v>
      </c>
      <c r="G5410" t="s">
        <v>24</v>
      </c>
      <c r="H5410" t="s">
        <v>325</v>
      </c>
      <c r="J5410" t="s">
        <v>11790</v>
      </c>
      <c r="K5410" t="str">
        <f>IF(COUNTIF(Customers!A:A, H5410)&gt;0, "Valid", "Invalid")</f>
        <v>Valid</v>
      </c>
      <c r="L5410" t="str">
        <f t="shared" si="420"/>
        <v>9</v>
      </c>
      <c r="M5410" t="str">
        <f t="shared" si="421"/>
        <v>2023</v>
      </c>
      <c r="N5410">
        <f t="shared" si="422"/>
        <v>166559.25</v>
      </c>
      <c r="O5410">
        <f t="shared" si="423"/>
        <v>166559.25</v>
      </c>
      <c r="P5410" t="str">
        <f t="shared" si="424"/>
        <v/>
      </c>
      <c r="Q5410" s="48" t="str">
        <f>IF(O5410="","",
   IF(OR(O5410&lt;EDA_Outlier_Analysis!$C$10, O5410&gt;EDA_Outlier_Analysis!$C$11),
      "Outlier",
      "Normal"))</f>
        <v>Normal</v>
      </c>
      <c r="R5410" t="str">
        <f>IF(P5410="","",
   IF(OR(P5410 &lt; EDA_Outlier_Analysis!$F$7, P5410 &gt; EDA_Outlier_Analysis!$F$8),
      "Outlier",
      "Normal"))</f>
        <v/>
      </c>
      <c r="S5410" t="str">
        <f>IF(N5410="","",
   IF(OR(N5410 &lt;EDA_Outlier_Analysis!$I$10, N5410 &gt; EDA_Outlier_Analysis!$I$11),
      "Outlier",
      "Normal"))</f>
        <v>Normal</v>
      </c>
    </row>
    <row r="5411" spans="1:19">
      <c r="A5411" t="s">
        <v>11791</v>
      </c>
      <c r="B5411" s="4">
        <v>44667</v>
      </c>
      <c r="C5411" s="2">
        <v>187201.43</v>
      </c>
      <c r="D5411" t="s">
        <v>849</v>
      </c>
      <c r="E5411" t="s">
        <v>868</v>
      </c>
      <c r="F5411" t="s">
        <v>9</v>
      </c>
      <c r="G5411" t="s">
        <v>34</v>
      </c>
      <c r="H5411" t="s">
        <v>199</v>
      </c>
      <c r="J5411" t="s">
        <v>11792</v>
      </c>
      <c r="K5411" t="str">
        <f>IF(COUNTIF(Customers!A:A, H5411)&gt;0, "Valid", "Invalid")</f>
        <v>Valid</v>
      </c>
      <c r="L5411" t="str">
        <f t="shared" si="420"/>
        <v>4</v>
      </c>
      <c r="M5411" t="str">
        <f t="shared" si="421"/>
        <v>2022</v>
      </c>
      <c r="N5411">
        <f t="shared" si="422"/>
        <v>187201.43</v>
      </c>
      <c r="O5411">
        <f t="shared" si="423"/>
        <v>187201.43</v>
      </c>
      <c r="P5411" t="str">
        <f t="shared" si="424"/>
        <v/>
      </c>
      <c r="Q5411" s="48" t="str">
        <f>IF(O5411="","",
   IF(OR(O5411&lt;EDA_Outlier_Analysis!$C$10, O5411&gt;EDA_Outlier_Analysis!$C$11),
      "Outlier",
      "Normal"))</f>
        <v>Normal</v>
      </c>
      <c r="R5411" t="str">
        <f>IF(P5411="","",
   IF(OR(P5411 &lt; EDA_Outlier_Analysis!$F$7, P5411 &gt; EDA_Outlier_Analysis!$F$8),
      "Outlier",
      "Normal"))</f>
        <v/>
      </c>
      <c r="S5411" t="str">
        <f>IF(N5411="","",
   IF(OR(N5411 &lt;EDA_Outlier_Analysis!$I$10, N5411 &gt; EDA_Outlier_Analysis!$I$11),
      "Outlier",
      "Normal"))</f>
        <v>Normal</v>
      </c>
    </row>
    <row r="5412" spans="1:19">
      <c r="A5412" t="s">
        <v>11793</v>
      </c>
      <c r="B5412" s="4">
        <v>45019</v>
      </c>
      <c r="C5412" s="2">
        <v>93224.13</v>
      </c>
      <c r="D5412" t="s">
        <v>849</v>
      </c>
      <c r="E5412" t="s">
        <v>850</v>
      </c>
      <c r="F5412" t="s">
        <v>11</v>
      </c>
      <c r="G5412" t="s">
        <v>24</v>
      </c>
      <c r="H5412" t="s">
        <v>509</v>
      </c>
      <c r="J5412" t="s">
        <v>11794</v>
      </c>
      <c r="K5412" t="str">
        <f>IF(COUNTIF(Customers!A:A, H5412)&gt;0, "Valid", "Invalid")</f>
        <v>Valid</v>
      </c>
      <c r="L5412" t="str">
        <f t="shared" si="420"/>
        <v>4</v>
      </c>
      <c r="M5412" t="str">
        <f t="shared" si="421"/>
        <v>2023</v>
      </c>
      <c r="N5412">
        <f t="shared" si="422"/>
        <v>93224.13</v>
      </c>
      <c r="O5412">
        <f t="shared" si="423"/>
        <v>93224.13</v>
      </c>
      <c r="P5412" t="str">
        <f t="shared" si="424"/>
        <v/>
      </c>
      <c r="Q5412" s="48" t="str">
        <f>IF(O5412="","",
   IF(OR(O5412&lt;EDA_Outlier_Analysis!$C$10, O5412&gt;EDA_Outlier_Analysis!$C$11),
      "Outlier",
      "Normal"))</f>
        <v>Normal</v>
      </c>
      <c r="R5412" t="str">
        <f>IF(P5412="","",
   IF(OR(P5412 &lt; EDA_Outlier_Analysis!$F$7, P5412 &gt; EDA_Outlier_Analysis!$F$8),
      "Outlier",
      "Normal"))</f>
        <v/>
      </c>
      <c r="S5412" t="str">
        <f>IF(N5412="","",
   IF(OR(N5412 &lt;EDA_Outlier_Analysis!$I$10, N5412 &gt; EDA_Outlier_Analysis!$I$11),
      "Outlier",
      "Normal"))</f>
        <v>Normal</v>
      </c>
    </row>
    <row r="5413" spans="1:19">
      <c r="A5413" t="s">
        <v>11795</v>
      </c>
      <c r="B5413" s="4">
        <v>45220</v>
      </c>
      <c r="C5413" s="2">
        <v>-12400.56</v>
      </c>
      <c r="D5413" t="s">
        <v>840</v>
      </c>
      <c r="E5413" t="s">
        <v>845</v>
      </c>
      <c r="F5413" t="s">
        <v>9</v>
      </c>
      <c r="G5413" t="s">
        <v>20</v>
      </c>
      <c r="I5413" t="s">
        <v>912</v>
      </c>
      <c r="J5413" t="s">
        <v>11796</v>
      </c>
      <c r="K5413" t="str">
        <f>IF(COUNTIF(Customers!A:A, H5413)&gt;0, "Valid", "Invalid")</f>
        <v>Invalid</v>
      </c>
      <c r="L5413" t="str">
        <f t="shared" si="420"/>
        <v>10</v>
      </c>
      <c r="M5413" t="str">
        <f t="shared" si="421"/>
        <v>2023</v>
      </c>
      <c r="N5413">
        <f t="shared" si="422"/>
        <v>-12400.56</v>
      </c>
      <c r="O5413" t="str">
        <f t="shared" si="423"/>
        <v/>
      </c>
      <c r="P5413">
        <f t="shared" si="424"/>
        <v>12400.56</v>
      </c>
      <c r="Q5413" s="48" t="str">
        <f>IF(O5413="","",
   IF(OR(O5413&lt;EDA_Outlier_Analysis!$C$10, O5413&gt;EDA_Outlier_Analysis!$C$11),
      "Outlier",
      "Normal"))</f>
        <v/>
      </c>
      <c r="R5413" t="str">
        <f>IF(P5413="","",
   IF(OR(P5413 &lt; EDA_Outlier_Analysis!$F$7, P5413 &gt; EDA_Outlier_Analysis!$F$8),
      "Outlier",
      "Normal"))</f>
        <v>Outlier</v>
      </c>
      <c r="S5413" t="str">
        <f>IF(N5413="","",
   IF(OR(N5413 &lt;EDA_Outlier_Analysis!$I$10, N5413 &gt; EDA_Outlier_Analysis!$I$11),
      "Outlier",
      "Normal"))</f>
        <v>Normal</v>
      </c>
    </row>
    <row r="5414" spans="1:19">
      <c r="A5414" t="s">
        <v>11797</v>
      </c>
      <c r="B5414" s="4">
        <v>44595</v>
      </c>
      <c r="C5414" s="2">
        <v>113996.53</v>
      </c>
      <c r="D5414" t="s">
        <v>849</v>
      </c>
      <c r="E5414" t="s">
        <v>853</v>
      </c>
      <c r="F5414" t="s">
        <v>11</v>
      </c>
      <c r="G5414" t="s">
        <v>31</v>
      </c>
      <c r="H5414" t="s">
        <v>529</v>
      </c>
      <c r="J5414" t="s">
        <v>11798</v>
      </c>
      <c r="K5414" t="str">
        <f>IF(COUNTIF(Customers!A:A, H5414)&gt;0, "Valid", "Invalid")</f>
        <v>Valid</v>
      </c>
      <c r="L5414" t="str">
        <f t="shared" si="420"/>
        <v>2</v>
      </c>
      <c r="M5414" t="str">
        <f t="shared" si="421"/>
        <v>2022</v>
      </c>
      <c r="N5414">
        <f t="shared" si="422"/>
        <v>113996.53</v>
      </c>
      <c r="O5414">
        <f t="shared" si="423"/>
        <v>113996.53</v>
      </c>
      <c r="P5414" t="str">
        <f t="shared" si="424"/>
        <v/>
      </c>
      <c r="Q5414" s="48" t="str">
        <f>IF(O5414="","",
   IF(OR(O5414&lt;EDA_Outlier_Analysis!$C$10, O5414&gt;EDA_Outlier_Analysis!$C$11),
      "Outlier",
      "Normal"))</f>
        <v>Normal</v>
      </c>
      <c r="R5414" t="str">
        <f>IF(P5414="","",
   IF(OR(P5414 &lt; EDA_Outlier_Analysis!$F$7, P5414 &gt; EDA_Outlier_Analysis!$F$8),
      "Outlier",
      "Normal"))</f>
        <v/>
      </c>
      <c r="S5414" t="str">
        <f>IF(N5414="","",
   IF(OR(N5414 &lt;EDA_Outlier_Analysis!$I$10, N5414 &gt; EDA_Outlier_Analysis!$I$11),
      "Outlier",
      "Normal"))</f>
        <v>Normal</v>
      </c>
    </row>
    <row r="5415" spans="1:19">
      <c r="A5415" t="s">
        <v>11799</v>
      </c>
      <c r="B5415" s="4">
        <v>44958</v>
      </c>
      <c r="C5415" s="2">
        <v>-37852.99</v>
      </c>
      <c r="D5415" t="s">
        <v>840</v>
      </c>
      <c r="E5415" t="s">
        <v>878</v>
      </c>
      <c r="F5415" t="s">
        <v>11</v>
      </c>
      <c r="G5415" t="s">
        <v>24</v>
      </c>
      <c r="I5415" t="s">
        <v>1448</v>
      </c>
      <c r="J5415" t="s">
        <v>11800</v>
      </c>
      <c r="K5415" t="str">
        <f>IF(COUNTIF(Customers!A:A, H5415)&gt;0, "Valid", "Invalid")</f>
        <v>Invalid</v>
      </c>
      <c r="L5415" t="str">
        <f t="shared" si="420"/>
        <v>2</v>
      </c>
      <c r="M5415" t="str">
        <f t="shared" si="421"/>
        <v>2023</v>
      </c>
      <c r="N5415">
        <f t="shared" si="422"/>
        <v>-37852.99</v>
      </c>
      <c r="O5415" t="str">
        <f t="shared" si="423"/>
        <v/>
      </c>
      <c r="P5415">
        <f t="shared" si="424"/>
        <v>37852.99</v>
      </c>
      <c r="Q5415" s="48" t="str">
        <f>IF(O5415="","",
   IF(OR(O5415&lt;EDA_Outlier_Analysis!$C$10, O5415&gt;EDA_Outlier_Analysis!$C$11),
      "Outlier",
      "Normal"))</f>
        <v/>
      </c>
      <c r="R5415" t="str">
        <f>IF(P5415="","",
   IF(OR(P5415 &lt; EDA_Outlier_Analysis!$F$7, P5415 &gt; EDA_Outlier_Analysis!$F$8),
      "Outlier",
      "Normal"))</f>
        <v>Normal</v>
      </c>
      <c r="S5415" t="str">
        <f>IF(N5415="","",
   IF(OR(N5415 &lt;EDA_Outlier_Analysis!$I$10, N5415 &gt; EDA_Outlier_Analysis!$I$11),
      "Outlier",
      "Normal"))</f>
        <v>Normal</v>
      </c>
    </row>
    <row r="5416" spans="1:19">
      <c r="A5416" t="s">
        <v>11801</v>
      </c>
      <c r="B5416" s="4">
        <v>45192</v>
      </c>
      <c r="C5416" s="2">
        <v>188131.84</v>
      </c>
      <c r="D5416" t="s">
        <v>849</v>
      </c>
      <c r="E5416" t="s">
        <v>868</v>
      </c>
      <c r="F5416" t="s">
        <v>9</v>
      </c>
      <c r="G5416" t="s">
        <v>20</v>
      </c>
      <c r="H5416" t="s">
        <v>441</v>
      </c>
      <c r="J5416" t="s">
        <v>11802</v>
      </c>
      <c r="K5416" t="str">
        <f>IF(COUNTIF(Customers!A:A, H5416)&gt;0, "Valid", "Invalid")</f>
        <v>Valid</v>
      </c>
      <c r="L5416" t="str">
        <f t="shared" si="420"/>
        <v>9</v>
      </c>
      <c r="M5416" t="str">
        <f t="shared" si="421"/>
        <v>2023</v>
      </c>
      <c r="N5416">
        <f t="shared" si="422"/>
        <v>188131.84</v>
      </c>
      <c r="O5416">
        <f t="shared" si="423"/>
        <v>188131.84</v>
      </c>
      <c r="P5416" t="str">
        <f t="shared" si="424"/>
        <v/>
      </c>
      <c r="Q5416" s="48" t="str">
        <f>IF(O5416="","",
   IF(OR(O5416&lt;EDA_Outlier_Analysis!$C$10, O5416&gt;EDA_Outlier_Analysis!$C$11),
      "Outlier",
      "Normal"))</f>
        <v>Normal</v>
      </c>
      <c r="R5416" t="str">
        <f>IF(P5416="","",
   IF(OR(P5416 &lt; EDA_Outlier_Analysis!$F$7, P5416 &gt; EDA_Outlier_Analysis!$F$8),
      "Outlier",
      "Normal"))</f>
        <v/>
      </c>
      <c r="S5416" t="str">
        <f>IF(N5416="","",
   IF(OR(N5416 &lt;EDA_Outlier_Analysis!$I$10, N5416 &gt; EDA_Outlier_Analysis!$I$11),
      "Outlier",
      "Normal"))</f>
        <v>Normal</v>
      </c>
    </row>
    <row r="5417" spans="1:19">
      <c r="A5417" t="s">
        <v>11803</v>
      </c>
      <c r="B5417" s="4">
        <v>44577</v>
      </c>
      <c r="C5417" s="2">
        <v>-42306.07</v>
      </c>
      <c r="D5417" t="s">
        <v>840</v>
      </c>
      <c r="E5417" t="s">
        <v>878</v>
      </c>
      <c r="F5417" t="s">
        <v>11</v>
      </c>
      <c r="G5417" t="s">
        <v>31</v>
      </c>
      <c r="I5417" t="s">
        <v>1620</v>
      </c>
      <c r="J5417" t="s">
        <v>11804</v>
      </c>
      <c r="K5417" t="str">
        <f>IF(COUNTIF(Customers!A:A, H5417)&gt;0, "Valid", "Invalid")</f>
        <v>Invalid</v>
      </c>
      <c r="L5417" t="str">
        <f t="shared" si="420"/>
        <v>1</v>
      </c>
      <c r="M5417" t="str">
        <f t="shared" si="421"/>
        <v>2022</v>
      </c>
      <c r="N5417">
        <f t="shared" si="422"/>
        <v>-42306.07</v>
      </c>
      <c r="O5417" t="str">
        <f t="shared" si="423"/>
        <v/>
      </c>
      <c r="P5417">
        <f t="shared" si="424"/>
        <v>42306.07</v>
      </c>
      <c r="Q5417" s="48" t="str">
        <f>IF(O5417="","",
   IF(OR(O5417&lt;EDA_Outlier_Analysis!$C$10, O5417&gt;EDA_Outlier_Analysis!$C$11),
      "Outlier",
      "Normal"))</f>
        <v/>
      </c>
      <c r="R5417" t="str">
        <f>IF(P5417="","",
   IF(OR(P5417 &lt; EDA_Outlier_Analysis!$F$7, P5417 &gt; EDA_Outlier_Analysis!$F$8),
      "Outlier",
      "Normal"))</f>
        <v>Normal</v>
      </c>
      <c r="S5417" t="str">
        <f>IF(N5417="","",
   IF(OR(N5417 &lt;EDA_Outlier_Analysis!$I$10, N5417 &gt; EDA_Outlier_Analysis!$I$11),
      "Outlier",
      "Normal"))</f>
        <v>Normal</v>
      </c>
    </row>
    <row r="5418" spans="1:19">
      <c r="A5418" t="s">
        <v>11805</v>
      </c>
      <c r="B5418" s="4">
        <v>44988</v>
      </c>
      <c r="C5418" s="2">
        <v>-54984.31</v>
      </c>
      <c r="D5418" t="s">
        <v>840</v>
      </c>
      <c r="E5418" t="s">
        <v>864</v>
      </c>
      <c r="F5418" t="s">
        <v>9</v>
      </c>
      <c r="G5418" t="s">
        <v>31</v>
      </c>
      <c r="I5418" t="s">
        <v>1013</v>
      </c>
      <c r="J5418" t="s">
        <v>11806</v>
      </c>
      <c r="K5418" t="str">
        <f>IF(COUNTIF(Customers!A:A, H5418)&gt;0, "Valid", "Invalid")</f>
        <v>Invalid</v>
      </c>
      <c r="L5418" t="str">
        <f t="shared" si="420"/>
        <v>3</v>
      </c>
      <c r="M5418" t="str">
        <f t="shared" si="421"/>
        <v>2023</v>
      </c>
      <c r="N5418">
        <f t="shared" si="422"/>
        <v>-54984.31</v>
      </c>
      <c r="O5418" t="str">
        <f t="shared" si="423"/>
        <v/>
      </c>
      <c r="P5418">
        <f t="shared" si="424"/>
        <v>54984.31</v>
      </c>
      <c r="Q5418" s="48" t="str">
        <f>IF(O5418="","",
   IF(OR(O5418&lt;EDA_Outlier_Analysis!$C$10, O5418&gt;EDA_Outlier_Analysis!$C$11),
      "Outlier",
      "Normal"))</f>
        <v/>
      </c>
      <c r="R5418" t="str">
        <f>IF(P5418="","",
   IF(OR(P5418 &lt; EDA_Outlier_Analysis!$F$7, P5418 &gt; EDA_Outlier_Analysis!$F$8),
      "Outlier",
      "Normal"))</f>
        <v>Outlier</v>
      </c>
      <c r="S5418" t="str">
        <f>IF(N5418="","",
   IF(OR(N5418 &lt;EDA_Outlier_Analysis!$I$10, N5418 &gt; EDA_Outlier_Analysis!$I$11),
      "Outlier",
      "Normal"))</f>
        <v>Normal</v>
      </c>
    </row>
    <row r="5419" spans="1:19">
      <c r="A5419" t="s">
        <v>11807</v>
      </c>
      <c r="B5419" s="4">
        <v>45117</v>
      </c>
      <c r="C5419" s="2">
        <v>203430.95</v>
      </c>
      <c r="D5419" t="s">
        <v>849</v>
      </c>
      <c r="E5419" t="s">
        <v>868</v>
      </c>
      <c r="F5419" t="s">
        <v>10</v>
      </c>
      <c r="G5419" t="s">
        <v>34</v>
      </c>
      <c r="H5419" t="s">
        <v>373</v>
      </c>
      <c r="J5419" t="s">
        <v>11808</v>
      </c>
      <c r="K5419" t="str">
        <f>IF(COUNTIF(Customers!A:A, H5419)&gt;0, "Valid", "Invalid")</f>
        <v>Valid</v>
      </c>
      <c r="L5419" t="str">
        <f t="shared" si="420"/>
        <v>7</v>
      </c>
      <c r="M5419" t="str">
        <f t="shared" si="421"/>
        <v>2023</v>
      </c>
      <c r="N5419">
        <f t="shared" si="422"/>
        <v>203430.95</v>
      </c>
      <c r="O5419">
        <f t="shared" si="423"/>
        <v>203430.95</v>
      </c>
      <c r="P5419" t="str">
        <f t="shared" si="424"/>
        <v/>
      </c>
      <c r="Q5419" s="48" t="str">
        <f>IF(O5419="","",
   IF(OR(O5419&lt;EDA_Outlier_Analysis!$C$10, O5419&gt;EDA_Outlier_Analysis!$C$11),
      "Outlier",
      "Normal"))</f>
        <v>Normal</v>
      </c>
      <c r="R5419" t="str">
        <f>IF(P5419="","",
   IF(OR(P5419 &lt; EDA_Outlier_Analysis!$F$7, P5419 &gt; EDA_Outlier_Analysis!$F$8),
      "Outlier",
      "Normal"))</f>
        <v/>
      </c>
      <c r="S5419" t="str">
        <f>IF(N5419="","",
   IF(OR(N5419 &lt;EDA_Outlier_Analysis!$I$10, N5419 &gt; EDA_Outlier_Analysis!$I$11),
      "Outlier",
      "Normal"))</f>
        <v>Normal</v>
      </c>
    </row>
    <row r="5420" spans="1:19">
      <c r="A5420" t="s">
        <v>11809</v>
      </c>
      <c r="B5420" s="4">
        <v>45172</v>
      </c>
      <c r="C5420" s="2">
        <v>10088.36</v>
      </c>
      <c r="D5420" t="s">
        <v>873</v>
      </c>
      <c r="E5420" t="s">
        <v>873</v>
      </c>
      <c r="F5420" t="s">
        <v>11</v>
      </c>
      <c r="G5420" t="s">
        <v>24</v>
      </c>
      <c r="J5420" t="s">
        <v>11810</v>
      </c>
      <c r="K5420" t="str">
        <f>IF(COUNTIF(Customers!A:A, H5420)&gt;0, "Valid", "Invalid")</f>
        <v>Invalid</v>
      </c>
      <c r="L5420" t="str">
        <f t="shared" si="420"/>
        <v>9</v>
      </c>
      <c r="M5420" t="str">
        <f t="shared" si="421"/>
        <v>2023</v>
      </c>
      <c r="N5420">
        <f t="shared" si="422"/>
        <v>-10088.36</v>
      </c>
      <c r="O5420" t="str">
        <f t="shared" si="423"/>
        <v/>
      </c>
      <c r="P5420" t="str">
        <f t="shared" si="424"/>
        <v/>
      </c>
      <c r="Q5420" s="48" t="str">
        <f>IF(O5420="","",
   IF(OR(O5420&lt;EDA_Outlier_Analysis!$C$10, O5420&gt;EDA_Outlier_Analysis!$C$11),
      "Outlier",
      "Normal"))</f>
        <v/>
      </c>
      <c r="R5420" t="str">
        <f>IF(P5420="","",
   IF(OR(P5420 &lt; EDA_Outlier_Analysis!$F$7, P5420 &gt; EDA_Outlier_Analysis!$F$8),
      "Outlier",
      "Normal"))</f>
        <v/>
      </c>
      <c r="S5420" t="str">
        <f>IF(N5420="","",
   IF(OR(N5420 &lt;EDA_Outlier_Analysis!$I$10, N5420 &gt; EDA_Outlier_Analysis!$I$11),
      "Outlier",
      "Normal"))</f>
        <v>Normal</v>
      </c>
    </row>
    <row r="5421" spans="1:19">
      <c r="A5421" t="s">
        <v>11811</v>
      </c>
      <c r="B5421" s="4">
        <v>45075</v>
      </c>
      <c r="C5421" s="2">
        <v>-33925.17</v>
      </c>
      <c r="D5421" t="s">
        <v>840</v>
      </c>
      <c r="E5421" t="s">
        <v>845</v>
      </c>
      <c r="F5421" t="s">
        <v>10</v>
      </c>
      <c r="G5421" t="s">
        <v>34</v>
      </c>
      <c r="I5421" t="s">
        <v>865</v>
      </c>
      <c r="J5421" t="s">
        <v>11812</v>
      </c>
      <c r="K5421" t="str">
        <f>IF(COUNTIF(Customers!A:A, H5421)&gt;0, "Valid", "Invalid")</f>
        <v>Invalid</v>
      </c>
      <c r="L5421" t="str">
        <f t="shared" si="420"/>
        <v>5</v>
      </c>
      <c r="M5421" t="str">
        <f t="shared" si="421"/>
        <v>2023</v>
      </c>
      <c r="N5421">
        <f t="shared" si="422"/>
        <v>-33925.17</v>
      </c>
      <c r="O5421" t="str">
        <f t="shared" si="423"/>
        <v/>
      </c>
      <c r="P5421">
        <f t="shared" si="424"/>
        <v>33925.17</v>
      </c>
      <c r="Q5421" s="48" t="str">
        <f>IF(O5421="","",
   IF(OR(O5421&lt;EDA_Outlier_Analysis!$C$10, O5421&gt;EDA_Outlier_Analysis!$C$11),
      "Outlier",
      "Normal"))</f>
        <v/>
      </c>
      <c r="R5421" t="str">
        <f>IF(P5421="","",
   IF(OR(P5421 &lt; EDA_Outlier_Analysis!$F$7, P5421 &gt; EDA_Outlier_Analysis!$F$8),
      "Outlier",
      "Normal"))</f>
        <v>Normal</v>
      </c>
      <c r="S5421" t="str">
        <f>IF(N5421="","",
   IF(OR(N5421 &lt;EDA_Outlier_Analysis!$I$10, N5421 &gt; EDA_Outlier_Analysis!$I$11),
      "Outlier",
      "Normal"))</f>
        <v>Normal</v>
      </c>
    </row>
    <row r="5422" spans="1:19">
      <c r="A5422" t="s">
        <v>11813</v>
      </c>
      <c r="B5422" s="4">
        <v>45259</v>
      </c>
      <c r="C5422" s="2">
        <v>129436.9</v>
      </c>
      <c r="D5422" t="s">
        <v>849</v>
      </c>
      <c r="E5422" t="s">
        <v>853</v>
      </c>
      <c r="F5422" t="s">
        <v>10</v>
      </c>
      <c r="G5422" t="s">
        <v>34</v>
      </c>
      <c r="H5422" t="s">
        <v>265</v>
      </c>
      <c r="J5422" t="s">
        <v>11814</v>
      </c>
      <c r="K5422" t="str">
        <f>IF(COUNTIF(Customers!A:A, H5422)&gt;0, "Valid", "Invalid")</f>
        <v>Valid</v>
      </c>
      <c r="L5422" t="str">
        <f t="shared" si="420"/>
        <v>11</v>
      </c>
      <c r="M5422" t="str">
        <f t="shared" si="421"/>
        <v>2023</v>
      </c>
      <c r="N5422">
        <f t="shared" si="422"/>
        <v>129436.9</v>
      </c>
      <c r="O5422">
        <f t="shared" si="423"/>
        <v>129436.9</v>
      </c>
      <c r="P5422" t="str">
        <f t="shared" si="424"/>
        <v/>
      </c>
      <c r="Q5422" s="48" t="str">
        <f>IF(O5422="","",
   IF(OR(O5422&lt;EDA_Outlier_Analysis!$C$10, O5422&gt;EDA_Outlier_Analysis!$C$11),
      "Outlier",
      "Normal"))</f>
        <v>Normal</v>
      </c>
      <c r="R5422" t="str">
        <f>IF(P5422="","",
   IF(OR(P5422 &lt; EDA_Outlier_Analysis!$F$7, P5422 &gt; EDA_Outlier_Analysis!$F$8),
      "Outlier",
      "Normal"))</f>
        <v/>
      </c>
      <c r="S5422" t="str">
        <f>IF(N5422="","",
   IF(OR(N5422 &lt;EDA_Outlier_Analysis!$I$10, N5422 &gt; EDA_Outlier_Analysis!$I$11),
      "Outlier",
      "Normal"))</f>
        <v>Normal</v>
      </c>
    </row>
    <row r="5423" spans="1:19">
      <c r="A5423" t="s">
        <v>11815</v>
      </c>
      <c r="B5423" s="4">
        <v>45019</v>
      </c>
      <c r="C5423" s="2">
        <v>110562.45</v>
      </c>
      <c r="D5423" t="s">
        <v>849</v>
      </c>
      <c r="E5423" t="s">
        <v>853</v>
      </c>
      <c r="F5423" t="s">
        <v>10</v>
      </c>
      <c r="G5423" t="s">
        <v>20</v>
      </c>
      <c r="H5423" t="s">
        <v>331</v>
      </c>
      <c r="J5423" t="s">
        <v>11816</v>
      </c>
      <c r="K5423" t="str">
        <f>IF(COUNTIF(Customers!A:A, H5423)&gt;0, "Valid", "Invalid")</f>
        <v>Valid</v>
      </c>
      <c r="L5423" t="str">
        <f t="shared" si="420"/>
        <v>4</v>
      </c>
      <c r="M5423" t="str">
        <f t="shared" si="421"/>
        <v>2023</v>
      </c>
      <c r="N5423">
        <f t="shared" si="422"/>
        <v>110562.45</v>
      </c>
      <c r="O5423">
        <f t="shared" si="423"/>
        <v>110562.45</v>
      </c>
      <c r="P5423" t="str">
        <f t="shared" si="424"/>
        <v/>
      </c>
      <c r="Q5423" s="48" t="str">
        <f>IF(O5423="","",
   IF(OR(O5423&lt;EDA_Outlier_Analysis!$C$10, O5423&gt;EDA_Outlier_Analysis!$C$11),
      "Outlier",
      "Normal"))</f>
        <v>Normal</v>
      </c>
      <c r="R5423" t="str">
        <f>IF(P5423="","",
   IF(OR(P5423 &lt; EDA_Outlier_Analysis!$F$7, P5423 &gt; EDA_Outlier_Analysis!$F$8),
      "Outlier",
      "Normal"))</f>
        <v/>
      </c>
      <c r="S5423" t="str">
        <f>IF(N5423="","",
   IF(OR(N5423 &lt;EDA_Outlier_Analysis!$I$10, N5423 &gt; EDA_Outlier_Analysis!$I$11),
      "Outlier",
      "Normal"))</f>
        <v>Normal</v>
      </c>
    </row>
    <row r="5424" spans="1:19">
      <c r="A5424" t="s">
        <v>11817</v>
      </c>
      <c r="B5424" s="4">
        <v>44598</v>
      </c>
      <c r="C5424" s="2">
        <v>135429.68</v>
      </c>
      <c r="D5424" t="s">
        <v>849</v>
      </c>
      <c r="E5424" t="s">
        <v>868</v>
      </c>
      <c r="F5424" t="s">
        <v>9</v>
      </c>
      <c r="G5424" t="s">
        <v>20</v>
      </c>
      <c r="H5424" t="s">
        <v>173</v>
      </c>
      <c r="J5424" t="s">
        <v>11818</v>
      </c>
      <c r="K5424" t="str">
        <f>IF(COUNTIF(Customers!A:A, H5424)&gt;0, "Valid", "Invalid")</f>
        <v>Valid</v>
      </c>
      <c r="L5424" t="str">
        <f t="shared" si="420"/>
        <v>2</v>
      </c>
      <c r="M5424" t="str">
        <f t="shared" si="421"/>
        <v>2022</v>
      </c>
      <c r="N5424">
        <f t="shared" si="422"/>
        <v>135429.68</v>
      </c>
      <c r="O5424">
        <f t="shared" si="423"/>
        <v>135429.68</v>
      </c>
      <c r="P5424" t="str">
        <f t="shared" si="424"/>
        <v/>
      </c>
      <c r="Q5424" s="48" t="str">
        <f>IF(O5424="","",
   IF(OR(O5424&lt;EDA_Outlier_Analysis!$C$10, O5424&gt;EDA_Outlier_Analysis!$C$11),
      "Outlier",
      "Normal"))</f>
        <v>Normal</v>
      </c>
      <c r="R5424" t="str">
        <f>IF(P5424="","",
   IF(OR(P5424 &lt; EDA_Outlier_Analysis!$F$7, P5424 &gt; EDA_Outlier_Analysis!$F$8),
      "Outlier",
      "Normal"))</f>
        <v/>
      </c>
      <c r="S5424" t="str">
        <f>IF(N5424="","",
   IF(OR(N5424 &lt;EDA_Outlier_Analysis!$I$10, N5424 &gt; EDA_Outlier_Analysis!$I$11),
      "Outlier",
      "Normal"))</f>
        <v>Normal</v>
      </c>
    </row>
    <row r="5425" spans="1:19">
      <c r="A5425" t="s">
        <v>11819</v>
      </c>
      <c r="B5425" s="4">
        <v>44848</v>
      </c>
      <c r="C5425" s="2">
        <v>-2000</v>
      </c>
      <c r="D5425" t="s">
        <v>840</v>
      </c>
      <c r="E5425" t="s">
        <v>905</v>
      </c>
      <c r="F5425" t="s">
        <v>11</v>
      </c>
      <c r="G5425" t="s">
        <v>34</v>
      </c>
      <c r="I5425" t="s">
        <v>932</v>
      </c>
      <c r="J5425" t="s">
        <v>11820</v>
      </c>
      <c r="K5425" t="str">
        <f>IF(COUNTIF(Customers!A:A, H5425)&gt;0, "Valid", "Invalid")</f>
        <v>Invalid</v>
      </c>
      <c r="L5425" t="str">
        <f t="shared" si="420"/>
        <v>10</v>
      </c>
      <c r="M5425" t="str">
        <f t="shared" si="421"/>
        <v>2022</v>
      </c>
      <c r="N5425">
        <f t="shared" si="422"/>
        <v>-2000</v>
      </c>
      <c r="O5425" t="str">
        <f t="shared" si="423"/>
        <v/>
      </c>
      <c r="P5425">
        <f t="shared" si="424"/>
        <v>2000</v>
      </c>
      <c r="Q5425" s="48" t="str">
        <f>IF(O5425="","",
   IF(OR(O5425&lt;EDA_Outlier_Analysis!$C$10, O5425&gt;EDA_Outlier_Analysis!$C$11),
      "Outlier",
      "Normal"))</f>
        <v/>
      </c>
      <c r="R5425" t="str">
        <f>IF(P5425="","",
   IF(OR(P5425 &lt; EDA_Outlier_Analysis!$F$7, P5425 &gt; EDA_Outlier_Analysis!$F$8),
      "Outlier",
      "Normal"))</f>
        <v>Outlier</v>
      </c>
      <c r="S5425" t="str">
        <f>IF(N5425="","",
   IF(OR(N5425 &lt;EDA_Outlier_Analysis!$I$10, N5425 &gt; EDA_Outlier_Analysis!$I$11),
      "Outlier",
      "Normal"))</f>
        <v>Normal</v>
      </c>
    </row>
    <row r="5426" spans="1:19">
      <c r="A5426" t="s">
        <v>11821</v>
      </c>
      <c r="B5426" s="4">
        <v>44854</v>
      </c>
      <c r="C5426" s="2">
        <v>151183.63</v>
      </c>
      <c r="D5426" t="s">
        <v>849</v>
      </c>
      <c r="E5426" t="s">
        <v>853</v>
      </c>
      <c r="F5426" t="s">
        <v>11</v>
      </c>
      <c r="G5426" t="s">
        <v>20</v>
      </c>
      <c r="H5426" t="s">
        <v>73</v>
      </c>
      <c r="J5426" t="s">
        <v>11822</v>
      </c>
      <c r="K5426" t="str">
        <f>IF(COUNTIF(Customers!A:A, H5426)&gt;0, "Valid", "Invalid")</f>
        <v>Valid</v>
      </c>
      <c r="L5426" t="str">
        <f t="shared" si="420"/>
        <v>10</v>
      </c>
      <c r="M5426" t="str">
        <f t="shared" si="421"/>
        <v>2022</v>
      </c>
      <c r="N5426">
        <f t="shared" si="422"/>
        <v>151183.63</v>
      </c>
      <c r="O5426">
        <f t="shared" si="423"/>
        <v>151183.63</v>
      </c>
      <c r="P5426" t="str">
        <f t="shared" si="424"/>
        <v/>
      </c>
      <c r="Q5426" s="48" t="str">
        <f>IF(O5426="","",
   IF(OR(O5426&lt;EDA_Outlier_Analysis!$C$10, O5426&gt;EDA_Outlier_Analysis!$C$11),
      "Outlier",
      "Normal"))</f>
        <v>Normal</v>
      </c>
      <c r="R5426" t="str">
        <f>IF(P5426="","",
   IF(OR(P5426 &lt; EDA_Outlier_Analysis!$F$7, P5426 &gt; EDA_Outlier_Analysis!$F$8),
      "Outlier",
      "Normal"))</f>
        <v/>
      </c>
      <c r="S5426" t="str">
        <f>IF(N5426="","",
   IF(OR(N5426 &lt;EDA_Outlier_Analysis!$I$10, N5426 &gt; EDA_Outlier_Analysis!$I$11),
      "Outlier",
      "Normal"))</f>
        <v>Normal</v>
      </c>
    </row>
    <row r="5427" spans="1:19">
      <c r="A5427" t="s">
        <v>11823</v>
      </c>
      <c r="B5427" s="4">
        <v>44768</v>
      </c>
      <c r="C5427" s="2">
        <v>159034.82</v>
      </c>
      <c r="D5427" t="s">
        <v>849</v>
      </c>
      <c r="E5427" t="s">
        <v>868</v>
      </c>
      <c r="F5427" t="s">
        <v>9</v>
      </c>
      <c r="G5427" t="s">
        <v>20</v>
      </c>
      <c r="H5427" t="s">
        <v>587</v>
      </c>
      <c r="J5427" t="s">
        <v>11824</v>
      </c>
      <c r="K5427" t="str">
        <f>IF(COUNTIF(Customers!A:A, H5427)&gt;0, "Valid", "Invalid")</f>
        <v>Valid</v>
      </c>
      <c r="L5427" t="str">
        <f t="shared" si="420"/>
        <v>7</v>
      </c>
      <c r="M5427" t="str">
        <f t="shared" si="421"/>
        <v>2022</v>
      </c>
      <c r="N5427">
        <f t="shared" si="422"/>
        <v>159034.82</v>
      </c>
      <c r="O5427">
        <f t="shared" si="423"/>
        <v>159034.82</v>
      </c>
      <c r="P5427" t="str">
        <f t="shared" si="424"/>
        <v/>
      </c>
      <c r="Q5427" s="48" t="str">
        <f>IF(O5427="","",
   IF(OR(O5427&lt;EDA_Outlier_Analysis!$C$10, O5427&gt;EDA_Outlier_Analysis!$C$11),
      "Outlier",
      "Normal"))</f>
        <v>Normal</v>
      </c>
      <c r="R5427" t="str">
        <f>IF(P5427="","",
   IF(OR(P5427 &lt; EDA_Outlier_Analysis!$F$7, P5427 &gt; EDA_Outlier_Analysis!$F$8),
      "Outlier",
      "Normal"))</f>
        <v/>
      </c>
      <c r="S5427" t="str">
        <f>IF(N5427="","",
   IF(OR(N5427 &lt;EDA_Outlier_Analysis!$I$10, N5427 &gt; EDA_Outlier_Analysis!$I$11),
      "Outlier",
      "Normal"))</f>
        <v>Normal</v>
      </c>
    </row>
    <row r="5428" spans="1:19">
      <c r="A5428" t="s">
        <v>11825</v>
      </c>
      <c r="B5428" s="4">
        <v>44727</v>
      </c>
      <c r="C5428" s="2">
        <v>-33457.120000000003</v>
      </c>
      <c r="D5428" t="s">
        <v>840</v>
      </c>
      <c r="E5428" t="s">
        <v>841</v>
      </c>
      <c r="F5428" t="s">
        <v>11</v>
      </c>
      <c r="G5428" t="s">
        <v>34</v>
      </c>
      <c r="I5428" t="s">
        <v>965</v>
      </c>
      <c r="J5428" t="s">
        <v>11826</v>
      </c>
      <c r="K5428" t="str">
        <f>IF(COUNTIF(Customers!A:A, H5428)&gt;0, "Valid", "Invalid")</f>
        <v>Invalid</v>
      </c>
      <c r="L5428" t="str">
        <f t="shared" si="420"/>
        <v>6</v>
      </c>
      <c r="M5428" t="str">
        <f t="shared" si="421"/>
        <v>2022</v>
      </c>
      <c r="N5428">
        <f t="shared" si="422"/>
        <v>-33457.120000000003</v>
      </c>
      <c r="O5428" t="str">
        <f t="shared" si="423"/>
        <v/>
      </c>
      <c r="P5428">
        <f t="shared" si="424"/>
        <v>33457.120000000003</v>
      </c>
      <c r="Q5428" s="48" t="str">
        <f>IF(O5428="","",
   IF(OR(O5428&lt;EDA_Outlier_Analysis!$C$10, O5428&gt;EDA_Outlier_Analysis!$C$11),
      "Outlier",
      "Normal"))</f>
        <v/>
      </c>
      <c r="R5428" t="str">
        <f>IF(P5428="","",
   IF(OR(P5428 &lt; EDA_Outlier_Analysis!$F$7, P5428 &gt; EDA_Outlier_Analysis!$F$8),
      "Outlier",
      "Normal"))</f>
        <v>Normal</v>
      </c>
      <c r="S5428" t="str">
        <f>IF(N5428="","",
   IF(OR(N5428 &lt;EDA_Outlier_Analysis!$I$10, N5428 &gt; EDA_Outlier_Analysis!$I$11),
      "Outlier",
      "Normal"))</f>
        <v>Normal</v>
      </c>
    </row>
    <row r="5429" spans="1:19">
      <c r="A5429" t="s">
        <v>11827</v>
      </c>
      <c r="B5429" s="4">
        <v>44864</v>
      </c>
      <c r="C5429" s="2">
        <v>196594.4</v>
      </c>
      <c r="D5429" t="s">
        <v>849</v>
      </c>
      <c r="E5429" t="s">
        <v>868</v>
      </c>
      <c r="F5429" t="s">
        <v>11</v>
      </c>
      <c r="G5429" t="s">
        <v>24</v>
      </c>
      <c r="H5429" t="s">
        <v>479</v>
      </c>
      <c r="J5429" t="s">
        <v>11828</v>
      </c>
      <c r="K5429" t="str">
        <f>IF(COUNTIF(Customers!A:A, H5429)&gt;0, "Valid", "Invalid")</f>
        <v>Valid</v>
      </c>
      <c r="L5429" t="str">
        <f t="shared" si="420"/>
        <v>10</v>
      </c>
      <c r="M5429" t="str">
        <f t="shared" si="421"/>
        <v>2022</v>
      </c>
      <c r="N5429">
        <f t="shared" si="422"/>
        <v>196594.4</v>
      </c>
      <c r="O5429">
        <f t="shared" si="423"/>
        <v>196594.4</v>
      </c>
      <c r="P5429" t="str">
        <f t="shared" si="424"/>
        <v/>
      </c>
      <c r="Q5429" s="48" t="str">
        <f>IF(O5429="","",
   IF(OR(O5429&lt;EDA_Outlier_Analysis!$C$10, O5429&gt;EDA_Outlier_Analysis!$C$11),
      "Outlier",
      "Normal"))</f>
        <v>Normal</v>
      </c>
      <c r="R5429" t="str">
        <f>IF(P5429="","",
   IF(OR(P5429 &lt; EDA_Outlier_Analysis!$F$7, P5429 &gt; EDA_Outlier_Analysis!$F$8),
      "Outlier",
      "Normal"))</f>
        <v/>
      </c>
      <c r="S5429" t="str">
        <f>IF(N5429="","",
   IF(OR(N5429 &lt;EDA_Outlier_Analysis!$I$10, N5429 &gt; EDA_Outlier_Analysis!$I$11),
      "Outlier",
      "Normal"))</f>
        <v>Normal</v>
      </c>
    </row>
    <row r="5430" spans="1:19">
      <c r="A5430" t="s">
        <v>11829</v>
      </c>
      <c r="B5430" s="4">
        <v>44715</v>
      </c>
      <c r="C5430" s="2">
        <v>-28227.77</v>
      </c>
      <c r="D5430" t="s">
        <v>840</v>
      </c>
      <c r="E5430" t="s">
        <v>878</v>
      </c>
      <c r="F5430" t="s">
        <v>11</v>
      </c>
      <c r="G5430" t="s">
        <v>31</v>
      </c>
      <c r="I5430" t="s">
        <v>1620</v>
      </c>
      <c r="J5430" t="s">
        <v>11830</v>
      </c>
      <c r="K5430" t="str">
        <f>IF(COUNTIF(Customers!A:A, H5430)&gt;0, "Valid", "Invalid")</f>
        <v>Invalid</v>
      </c>
      <c r="L5430" t="str">
        <f t="shared" si="420"/>
        <v>6</v>
      </c>
      <c r="M5430" t="str">
        <f t="shared" si="421"/>
        <v>2022</v>
      </c>
      <c r="N5430">
        <f t="shared" si="422"/>
        <v>-28227.77</v>
      </c>
      <c r="O5430" t="str">
        <f t="shared" si="423"/>
        <v/>
      </c>
      <c r="P5430">
        <f t="shared" si="424"/>
        <v>28227.77</v>
      </c>
      <c r="Q5430" s="48" t="str">
        <f>IF(O5430="","",
   IF(OR(O5430&lt;EDA_Outlier_Analysis!$C$10, O5430&gt;EDA_Outlier_Analysis!$C$11),
      "Outlier",
      "Normal"))</f>
        <v/>
      </c>
      <c r="R5430" t="str">
        <f>IF(P5430="","",
   IF(OR(P5430 &lt; EDA_Outlier_Analysis!$F$7, P5430 &gt; EDA_Outlier_Analysis!$F$8),
      "Outlier",
      "Normal"))</f>
        <v>Normal</v>
      </c>
      <c r="S5430" t="str">
        <f>IF(N5430="","",
   IF(OR(N5430 &lt;EDA_Outlier_Analysis!$I$10, N5430 &gt; EDA_Outlier_Analysis!$I$11),
      "Outlier",
      "Normal"))</f>
        <v>Normal</v>
      </c>
    </row>
    <row r="5431" spans="1:19">
      <c r="A5431" t="s">
        <v>11831</v>
      </c>
      <c r="B5431" s="4">
        <v>45153</v>
      </c>
      <c r="C5431" s="2">
        <v>146335.07</v>
      </c>
      <c r="D5431" t="s">
        <v>849</v>
      </c>
      <c r="E5431" t="s">
        <v>868</v>
      </c>
      <c r="F5431" t="s">
        <v>9</v>
      </c>
      <c r="G5431" t="s">
        <v>31</v>
      </c>
      <c r="H5431" t="s">
        <v>595</v>
      </c>
      <c r="J5431" t="s">
        <v>11832</v>
      </c>
      <c r="K5431" t="str">
        <f>IF(COUNTIF(Customers!A:A, H5431)&gt;0, "Valid", "Invalid")</f>
        <v>Valid</v>
      </c>
      <c r="L5431" t="str">
        <f t="shared" si="420"/>
        <v>8</v>
      </c>
      <c r="M5431" t="str">
        <f t="shared" si="421"/>
        <v>2023</v>
      </c>
      <c r="N5431">
        <f t="shared" si="422"/>
        <v>146335.07</v>
      </c>
      <c r="O5431">
        <f t="shared" si="423"/>
        <v>146335.07</v>
      </c>
      <c r="P5431" t="str">
        <f t="shared" si="424"/>
        <v/>
      </c>
      <c r="Q5431" s="48" t="str">
        <f>IF(O5431="","",
   IF(OR(O5431&lt;EDA_Outlier_Analysis!$C$10, O5431&gt;EDA_Outlier_Analysis!$C$11),
      "Outlier",
      "Normal"))</f>
        <v>Normal</v>
      </c>
      <c r="R5431" t="str">
        <f>IF(P5431="","",
   IF(OR(P5431 &lt; EDA_Outlier_Analysis!$F$7, P5431 &gt; EDA_Outlier_Analysis!$F$8),
      "Outlier",
      "Normal"))</f>
        <v/>
      </c>
      <c r="S5431" t="str">
        <f>IF(N5431="","",
   IF(OR(N5431 &lt;EDA_Outlier_Analysis!$I$10, N5431 &gt; EDA_Outlier_Analysis!$I$11),
      "Outlier",
      "Normal"))</f>
        <v>Normal</v>
      </c>
    </row>
    <row r="5432" spans="1:19">
      <c r="A5432" t="s">
        <v>11833</v>
      </c>
      <c r="B5432" s="4">
        <v>44572</v>
      </c>
      <c r="C5432" s="2">
        <v>22261.03</v>
      </c>
      <c r="D5432" t="s">
        <v>1345</v>
      </c>
      <c r="E5432" t="s">
        <v>1345</v>
      </c>
      <c r="F5432" t="s">
        <v>9</v>
      </c>
      <c r="G5432" t="s">
        <v>20</v>
      </c>
      <c r="J5432" t="s">
        <v>11834</v>
      </c>
      <c r="K5432" t="str">
        <f>IF(COUNTIF(Customers!A:A, H5432)&gt;0, "Valid", "Invalid")</f>
        <v>Invalid</v>
      </c>
      <c r="L5432" t="str">
        <f t="shared" si="420"/>
        <v>1</v>
      </c>
      <c r="M5432" t="str">
        <f t="shared" si="421"/>
        <v>2022</v>
      </c>
      <c r="N5432">
        <f t="shared" si="422"/>
        <v>-22261.03</v>
      </c>
      <c r="O5432" t="str">
        <f t="shared" si="423"/>
        <v/>
      </c>
      <c r="P5432" t="str">
        <f t="shared" si="424"/>
        <v/>
      </c>
      <c r="Q5432" s="48" t="str">
        <f>IF(O5432="","",
   IF(OR(O5432&lt;EDA_Outlier_Analysis!$C$10, O5432&gt;EDA_Outlier_Analysis!$C$11),
      "Outlier",
      "Normal"))</f>
        <v/>
      </c>
      <c r="R5432" t="str">
        <f>IF(P5432="","",
   IF(OR(P5432 &lt; EDA_Outlier_Analysis!$F$7, P5432 &gt; EDA_Outlier_Analysis!$F$8),
      "Outlier",
      "Normal"))</f>
        <v/>
      </c>
      <c r="S5432" t="str">
        <f>IF(N5432="","",
   IF(OR(N5432 &lt;EDA_Outlier_Analysis!$I$10, N5432 &gt; EDA_Outlier_Analysis!$I$11),
      "Outlier",
      "Normal"))</f>
        <v>Normal</v>
      </c>
    </row>
    <row r="5433" spans="1:19">
      <c r="A5433" t="s">
        <v>11835</v>
      </c>
      <c r="B5433" s="4">
        <v>45094</v>
      </c>
      <c r="C5433" s="2">
        <v>159796.98000000001</v>
      </c>
      <c r="D5433" t="s">
        <v>849</v>
      </c>
      <c r="E5433" t="s">
        <v>868</v>
      </c>
      <c r="F5433" t="s">
        <v>9</v>
      </c>
      <c r="G5433" t="s">
        <v>20</v>
      </c>
      <c r="H5433" t="s">
        <v>265</v>
      </c>
      <c r="J5433" t="s">
        <v>11836</v>
      </c>
      <c r="K5433" t="str">
        <f>IF(COUNTIF(Customers!A:A, H5433)&gt;0, "Valid", "Invalid")</f>
        <v>Valid</v>
      </c>
      <c r="L5433" t="str">
        <f t="shared" si="420"/>
        <v>6</v>
      </c>
      <c r="M5433" t="str">
        <f t="shared" si="421"/>
        <v>2023</v>
      </c>
      <c r="N5433">
        <f t="shared" si="422"/>
        <v>159796.98000000001</v>
      </c>
      <c r="O5433">
        <f t="shared" si="423"/>
        <v>159796.98000000001</v>
      </c>
      <c r="P5433" t="str">
        <f t="shared" si="424"/>
        <v/>
      </c>
      <c r="Q5433" s="48" t="str">
        <f>IF(O5433="","",
   IF(OR(O5433&lt;EDA_Outlier_Analysis!$C$10, O5433&gt;EDA_Outlier_Analysis!$C$11),
      "Outlier",
      "Normal"))</f>
        <v>Normal</v>
      </c>
      <c r="R5433" t="str">
        <f>IF(P5433="","",
   IF(OR(P5433 &lt; EDA_Outlier_Analysis!$F$7, P5433 &gt; EDA_Outlier_Analysis!$F$8),
      "Outlier",
      "Normal"))</f>
        <v/>
      </c>
      <c r="S5433" t="str">
        <f>IF(N5433="","",
   IF(OR(N5433 &lt;EDA_Outlier_Analysis!$I$10, N5433 &gt; EDA_Outlier_Analysis!$I$11),
      "Outlier",
      "Normal"))</f>
        <v>Normal</v>
      </c>
    </row>
    <row r="5434" spans="1:19">
      <c r="A5434" t="s">
        <v>11837</v>
      </c>
      <c r="B5434" s="4">
        <v>45089</v>
      </c>
      <c r="C5434" s="2">
        <v>-28220.26</v>
      </c>
      <c r="D5434" t="s">
        <v>840</v>
      </c>
      <c r="E5434" t="s">
        <v>841</v>
      </c>
      <c r="F5434" t="s">
        <v>10</v>
      </c>
      <c r="G5434" t="s">
        <v>31</v>
      </c>
      <c r="I5434" t="s">
        <v>965</v>
      </c>
      <c r="J5434" t="s">
        <v>11838</v>
      </c>
      <c r="K5434" t="str">
        <f>IF(COUNTIF(Customers!A:A, H5434)&gt;0, "Valid", "Invalid")</f>
        <v>Invalid</v>
      </c>
      <c r="L5434" t="str">
        <f t="shared" si="420"/>
        <v>6</v>
      </c>
      <c r="M5434" t="str">
        <f t="shared" si="421"/>
        <v>2023</v>
      </c>
      <c r="N5434">
        <f t="shared" si="422"/>
        <v>-28220.26</v>
      </c>
      <c r="O5434" t="str">
        <f t="shared" si="423"/>
        <v/>
      </c>
      <c r="P5434">
        <f t="shared" si="424"/>
        <v>28220.26</v>
      </c>
      <c r="Q5434" s="48" t="str">
        <f>IF(O5434="","",
   IF(OR(O5434&lt;EDA_Outlier_Analysis!$C$10, O5434&gt;EDA_Outlier_Analysis!$C$11),
      "Outlier",
      "Normal"))</f>
        <v/>
      </c>
      <c r="R5434" t="str">
        <f>IF(P5434="","",
   IF(OR(P5434 &lt; EDA_Outlier_Analysis!$F$7, P5434 &gt; EDA_Outlier_Analysis!$F$8),
      "Outlier",
      "Normal"))</f>
        <v>Normal</v>
      </c>
      <c r="S5434" t="str">
        <f>IF(N5434="","",
   IF(OR(N5434 &lt;EDA_Outlier_Analysis!$I$10, N5434 &gt; EDA_Outlier_Analysis!$I$11),
      "Outlier",
      "Normal"))</f>
        <v>Normal</v>
      </c>
    </row>
    <row r="5435" spans="1:19">
      <c r="A5435" t="s">
        <v>11839</v>
      </c>
      <c r="B5435" s="4">
        <v>44648</v>
      </c>
      <c r="C5435" s="2">
        <v>125293.81</v>
      </c>
      <c r="D5435" t="s">
        <v>849</v>
      </c>
      <c r="E5435" t="s">
        <v>850</v>
      </c>
      <c r="F5435" t="s">
        <v>10</v>
      </c>
      <c r="G5435" t="s">
        <v>31</v>
      </c>
      <c r="H5435" t="s">
        <v>345</v>
      </c>
      <c r="J5435" t="s">
        <v>11840</v>
      </c>
      <c r="K5435" t="str">
        <f>IF(COUNTIF(Customers!A:A, H5435)&gt;0, "Valid", "Invalid")</f>
        <v>Valid</v>
      </c>
      <c r="L5435" t="str">
        <f t="shared" si="420"/>
        <v>3</v>
      </c>
      <c r="M5435" t="str">
        <f t="shared" si="421"/>
        <v>2022</v>
      </c>
      <c r="N5435">
        <f t="shared" si="422"/>
        <v>125293.81</v>
      </c>
      <c r="O5435">
        <f t="shared" si="423"/>
        <v>125293.81</v>
      </c>
      <c r="P5435" t="str">
        <f t="shared" si="424"/>
        <v/>
      </c>
      <c r="Q5435" s="48" t="str">
        <f>IF(O5435="","",
   IF(OR(O5435&lt;EDA_Outlier_Analysis!$C$10, O5435&gt;EDA_Outlier_Analysis!$C$11),
      "Outlier",
      "Normal"))</f>
        <v>Normal</v>
      </c>
      <c r="R5435" t="str">
        <f>IF(P5435="","",
   IF(OR(P5435 &lt; EDA_Outlier_Analysis!$F$7, P5435 &gt; EDA_Outlier_Analysis!$F$8),
      "Outlier",
      "Normal"))</f>
        <v/>
      </c>
      <c r="S5435" t="str">
        <f>IF(N5435="","",
   IF(OR(N5435 &lt;EDA_Outlier_Analysis!$I$10, N5435 &gt; EDA_Outlier_Analysis!$I$11),
      "Outlier",
      "Normal"))</f>
        <v>Normal</v>
      </c>
    </row>
    <row r="5436" spans="1:19">
      <c r="A5436" t="s">
        <v>11841</v>
      </c>
      <c r="B5436" s="4">
        <v>45067</v>
      </c>
      <c r="C5436" s="2">
        <v>-5772.64</v>
      </c>
      <c r="D5436" t="s">
        <v>840</v>
      </c>
      <c r="E5436" t="s">
        <v>864</v>
      </c>
      <c r="F5436" t="s">
        <v>11</v>
      </c>
      <c r="G5436" t="s">
        <v>31</v>
      </c>
      <c r="I5436" t="s">
        <v>942</v>
      </c>
      <c r="J5436" t="s">
        <v>11842</v>
      </c>
      <c r="K5436" t="str">
        <f>IF(COUNTIF(Customers!A:A, H5436)&gt;0, "Valid", "Invalid")</f>
        <v>Invalid</v>
      </c>
      <c r="L5436" t="str">
        <f t="shared" si="420"/>
        <v>5</v>
      </c>
      <c r="M5436" t="str">
        <f t="shared" si="421"/>
        <v>2023</v>
      </c>
      <c r="N5436">
        <f t="shared" si="422"/>
        <v>-5772.64</v>
      </c>
      <c r="O5436" t="str">
        <f t="shared" si="423"/>
        <v/>
      </c>
      <c r="P5436">
        <f t="shared" si="424"/>
        <v>5772.64</v>
      </c>
      <c r="Q5436" s="48" t="str">
        <f>IF(O5436="","",
   IF(OR(O5436&lt;EDA_Outlier_Analysis!$C$10, O5436&gt;EDA_Outlier_Analysis!$C$11),
      "Outlier",
      "Normal"))</f>
        <v/>
      </c>
      <c r="R5436" t="str">
        <f>IF(P5436="","",
   IF(OR(P5436 &lt; EDA_Outlier_Analysis!$F$7, P5436 &gt; EDA_Outlier_Analysis!$F$8),
      "Outlier",
      "Normal"))</f>
        <v>Outlier</v>
      </c>
      <c r="S5436" t="str">
        <f>IF(N5436="","",
   IF(OR(N5436 &lt;EDA_Outlier_Analysis!$I$10, N5436 &gt; EDA_Outlier_Analysis!$I$11),
      "Outlier",
      "Normal"))</f>
        <v>Normal</v>
      </c>
    </row>
    <row r="5437" spans="1:19">
      <c r="A5437" t="s">
        <v>11843</v>
      </c>
      <c r="B5437" s="4">
        <v>44814</v>
      </c>
      <c r="C5437" s="2">
        <v>-26699.35</v>
      </c>
      <c r="D5437" t="s">
        <v>840</v>
      </c>
      <c r="E5437" t="s">
        <v>845</v>
      </c>
      <c r="F5437" t="s">
        <v>9</v>
      </c>
      <c r="G5437" t="s">
        <v>31</v>
      </c>
      <c r="I5437" t="s">
        <v>1940</v>
      </c>
      <c r="J5437" t="s">
        <v>11844</v>
      </c>
      <c r="K5437" t="str">
        <f>IF(COUNTIF(Customers!A:A, H5437)&gt;0, "Valid", "Invalid")</f>
        <v>Invalid</v>
      </c>
      <c r="L5437" t="str">
        <f t="shared" si="420"/>
        <v>9</v>
      </c>
      <c r="M5437" t="str">
        <f t="shared" si="421"/>
        <v>2022</v>
      </c>
      <c r="N5437">
        <f t="shared" si="422"/>
        <v>-26699.35</v>
      </c>
      <c r="O5437" t="str">
        <f t="shared" si="423"/>
        <v/>
      </c>
      <c r="P5437">
        <f t="shared" si="424"/>
        <v>26699.35</v>
      </c>
      <c r="Q5437" s="48" t="str">
        <f>IF(O5437="","",
   IF(OR(O5437&lt;EDA_Outlier_Analysis!$C$10, O5437&gt;EDA_Outlier_Analysis!$C$11),
      "Outlier",
      "Normal"))</f>
        <v/>
      </c>
      <c r="R5437" t="str">
        <f>IF(P5437="","",
   IF(OR(P5437 &lt; EDA_Outlier_Analysis!$F$7, P5437 &gt; EDA_Outlier_Analysis!$F$8),
      "Outlier",
      "Normal"))</f>
        <v>Outlier</v>
      </c>
      <c r="S5437" t="str">
        <f>IF(N5437="","",
   IF(OR(N5437 &lt;EDA_Outlier_Analysis!$I$10, N5437 &gt; EDA_Outlier_Analysis!$I$11),
      "Outlier",
      "Normal"))</f>
        <v>Normal</v>
      </c>
    </row>
    <row r="5438" spans="1:19">
      <c r="A5438" t="s">
        <v>11845</v>
      </c>
      <c r="B5438" s="4">
        <v>45122</v>
      </c>
      <c r="C5438" s="2">
        <v>89015.85</v>
      </c>
      <c r="D5438" t="s">
        <v>849</v>
      </c>
      <c r="E5438" t="s">
        <v>853</v>
      </c>
      <c r="F5438" t="s">
        <v>9</v>
      </c>
      <c r="G5438" t="s">
        <v>34</v>
      </c>
      <c r="H5438" t="s">
        <v>549</v>
      </c>
      <c r="J5438" t="s">
        <v>11846</v>
      </c>
      <c r="K5438" t="str">
        <f>IF(COUNTIF(Customers!A:A, H5438)&gt;0, "Valid", "Invalid")</f>
        <v>Valid</v>
      </c>
      <c r="L5438" t="str">
        <f t="shared" si="420"/>
        <v>7</v>
      </c>
      <c r="M5438" t="str">
        <f t="shared" si="421"/>
        <v>2023</v>
      </c>
      <c r="N5438">
        <f t="shared" si="422"/>
        <v>89015.85</v>
      </c>
      <c r="O5438">
        <f t="shared" si="423"/>
        <v>89015.85</v>
      </c>
      <c r="P5438" t="str">
        <f t="shared" si="424"/>
        <v/>
      </c>
      <c r="Q5438" s="48" t="str">
        <f>IF(O5438="","",
   IF(OR(O5438&lt;EDA_Outlier_Analysis!$C$10, O5438&gt;EDA_Outlier_Analysis!$C$11),
      "Outlier",
      "Normal"))</f>
        <v>Normal</v>
      </c>
      <c r="R5438" t="str">
        <f>IF(P5438="","",
   IF(OR(P5438 &lt; EDA_Outlier_Analysis!$F$7, P5438 &gt; EDA_Outlier_Analysis!$F$8),
      "Outlier",
      "Normal"))</f>
        <v/>
      </c>
      <c r="S5438" t="str">
        <f>IF(N5438="","",
   IF(OR(N5438 &lt;EDA_Outlier_Analysis!$I$10, N5438 &gt; EDA_Outlier_Analysis!$I$11),
      "Outlier",
      "Normal"))</f>
        <v>Normal</v>
      </c>
    </row>
    <row r="5439" spans="1:19">
      <c r="A5439" t="s">
        <v>11847</v>
      </c>
      <c r="B5439" s="4">
        <v>45128</v>
      </c>
      <c r="C5439" s="2">
        <v>110901.64</v>
      </c>
      <c r="D5439" t="s">
        <v>849</v>
      </c>
      <c r="E5439" t="s">
        <v>853</v>
      </c>
      <c r="F5439" t="s">
        <v>9</v>
      </c>
      <c r="G5439" t="s">
        <v>31</v>
      </c>
      <c r="H5439" t="s">
        <v>377</v>
      </c>
      <c r="J5439" t="s">
        <v>11848</v>
      </c>
      <c r="K5439" t="str">
        <f>IF(COUNTIF(Customers!A:A, H5439)&gt;0, "Valid", "Invalid")</f>
        <v>Valid</v>
      </c>
      <c r="L5439" t="str">
        <f t="shared" si="420"/>
        <v>7</v>
      </c>
      <c r="M5439" t="str">
        <f t="shared" si="421"/>
        <v>2023</v>
      </c>
      <c r="N5439">
        <f t="shared" si="422"/>
        <v>110901.64</v>
      </c>
      <c r="O5439">
        <f t="shared" si="423"/>
        <v>110901.64</v>
      </c>
      <c r="P5439" t="str">
        <f t="shared" si="424"/>
        <v/>
      </c>
      <c r="Q5439" s="48" t="str">
        <f>IF(O5439="","",
   IF(OR(O5439&lt;EDA_Outlier_Analysis!$C$10, O5439&gt;EDA_Outlier_Analysis!$C$11),
      "Outlier",
      "Normal"))</f>
        <v>Normal</v>
      </c>
      <c r="R5439" t="str">
        <f>IF(P5439="","",
   IF(OR(P5439 &lt; EDA_Outlier_Analysis!$F$7, P5439 &gt; EDA_Outlier_Analysis!$F$8),
      "Outlier",
      "Normal"))</f>
        <v/>
      </c>
      <c r="S5439" t="str">
        <f>IF(N5439="","",
   IF(OR(N5439 &lt;EDA_Outlier_Analysis!$I$10, N5439 &gt; EDA_Outlier_Analysis!$I$11),
      "Outlier",
      "Normal"))</f>
        <v>Normal</v>
      </c>
    </row>
    <row r="5440" spans="1:19">
      <c r="A5440" t="s">
        <v>11849</v>
      </c>
      <c r="B5440" s="4">
        <v>45235</v>
      </c>
      <c r="C5440" s="2">
        <v>24833.08</v>
      </c>
      <c r="D5440" t="s">
        <v>971</v>
      </c>
      <c r="E5440" t="s">
        <v>971</v>
      </c>
      <c r="F5440" t="s">
        <v>11</v>
      </c>
      <c r="G5440" t="s">
        <v>31</v>
      </c>
      <c r="J5440" t="s">
        <v>11850</v>
      </c>
      <c r="K5440" t="str">
        <f>IF(COUNTIF(Customers!A:A, H5440)&gt;0, "Valid", "Invalid")</f>
        <v>Invalid</v>
      </c>
      <c r="L5440" t="str">
        <f t="shared" si="420"/>
        <v>11</v>
      </c>
      <c r="M5440" t="str">
        <f t="shared" si="421"/>
        <v>2023</v>
      </c>
      <c r="N5440">
        <f t="shared" si="422"/>
        <v>-24833.08</v>
      </c>
      <c r="O5440" t="str">
        <f t="shared" si="423"/>
        <v/>
      </c>
      <c r="P5440" t="str">
        <f t="shared" si="424"/>
        <v/>
      </c>
      <c r="Q5440" s="48" t="str">
        <f>IF(O5440="","",
   IF(OR(O5440&lt;EDA_Outlier_Analysis!$C$10, O5440&gt;EDA_Outlier_Analysis!$C$11),
      "Outlier",
      "Normal"))</f>
        <v/>
      </c>
      <c r="R5440" t="str">
        <f>IF(P5440="","",
   IF(OR(P5440 &lt; EDA_Outlier_Analysis!$F$7, P5440 &gt; EDA_Outlier_Analysis!$F$8),
      "Outlier",
      "Normal"))</f>
        <v/>
      </c>
      <c r="S5440" t="str">
        <f>IF(N5440="","",
   IF(OR(N5440 &lt;EDA_Outlier_Analysis!$I$10, N5440 &gt; EDA_Outlier_Analysis!$I$11),
      "Outlier",
      "Normal"))</f>
        <v>Normal</v>
      </c>
    </row>
    <row r="5441" spans="1:19">
      <c r="A5441" t="s">
        <v>11851</v>
      </c>
      <c r="B5441" s="4">
        <v>45021</v>
      </c>
      <c r="C5441" s="2">
        <v>145529.10999999999</v>
      </c>
      <c r="D5441" t="s">
        <v>849</v>
      </c>
      <c r="E5441" t="s">
        <v>868</v>
      </c>
      <c r="F5441" t="s">
        <v>10</v>
      </c>
      <c r="G5441" t="s">
        <v>24</v>
      </c>
      <c r="H5441" t="s">
        <v>739</v>
      </c>
      <c r="J5441" t="s">
        <v>11852</v>
      </c>
      <c r="K5441" t="str">
        <f>IF(COUNTIF(Customers!A:A, H5441)&gt;0, "Valid", "Invalid")</f>
        <v>Valid</v>
      </c>
      <c r="L5441" t="str">
        <f t="shared" si="420"/>
        <v>4</v>
      </c>
      <c r="M5441" t="str">
        <f t="shared" si="421"/>
        <v>2023</v>
      </c>
      <c r="N5441">
        <f t="shared" si="422"/>
        <v>145529.10999999999</v>
      </c>
      <c r="O5441">
        <f t="shared" si="423"/>
        <v>145529.10999999999</v>
      </c>
      <c r="P5441" t="str">
        <f t="shared" si="424"/>
        <v/>
      </c>
      <c r="Q5441" s="48" t="str">
        <f>IF(O5441="","",
   IF(OR(O5441&lt;EDA_Outlier_Analysis!$C$10, O5441&gt;EDA_Outlier_Analysis!$C$11),
      "Outlier",
      "Normal"))</f>
        <v>Normal</v>
      </c>
      <c r="R5441" t="str">
        <f>IF(P5441="","",
   IF(OR(P5441 &lt; EDA_Outlier_Analysis!$F$7, P5441 &gt; EDA_Outlier_Analysis!$F$8),
      "Outlier",
      "Normal"))</f>
        <v/>
      </c>
      <c r="S5441" t="str">
        <f>IF(N5441="","",
   IF(OR(N5441 &lt;EDA_Outlier_Analysis!$I$10, N5441 &gt; EDA_Outlier_Analysis!$I$11),
      "Outlier",
      "Normal"))</f>
        <v>Normal</v>
      </c>
    </row>
    <row r="5442" spans="1:19">
      <c r="A5442" t="s">
        <v>11853</v>
      </c>
      <c r="B5442" s="4">
        <v>45053</v>
      </c>
      <c r="C5442" s="2">
        <v>-56231.71</v>
      </c>
      <c r="D5442" t="s">
        <v>840</v>
      </c>
      <c r="E5442" t="s">
        <v>878</v>
      </c>
      <c r="F5442" t="s">
        <v>9</v>
      </c>
      <c r="G5442" t="s">
        <v>34</v>
      </c>
      <c r="I5442" t="s">
        <v>3081</v>
      </c>
      <c r="J5442" t="s">
        <v>11854</v>
      </c>
      <c r="K5442" t="str">
        <f>IF(COUNTIF(Customers!A:A, H5442)&gt;0, "Valid", "Invalid")</f>
        <v>Invalid</v>
      </c>
      <c r="L5442" t="str">
        <f t="shared" si="420"/>
        <v>5</v>
      </c>
      <c r="M5442" t="str">
        <f t="shared" si="421"/>
        <v>2023</v>
      </c>
      <c r="N5442">
        <f t="shared" si="422"/>
        <v>-56231.71</v>
      </c>
      <c r="O5442" t="str">
        <f t="shared" si="423"/>
        <v/>
      </c>
      <c r="P5442">
        <f t="shared" si="424"/>
        <v>56231.71</v>
      </c>
      <c r="Q5442" s="48" t="str">
        <f>IF(O5442="","",
   IF(OR(O5442&lt;EDA_Outlier_Analysis!$C$10, O5442&gt;EDA_Outlier_Analysis!$C$11),
      "Outlier",
      "Normal"))</f>
        <v/>
      </c>
      <c r="R5442" t="str">
        <f>IF(P5442="","",
   IF(OR(P5442 &lt; EDA_Outlier_Analysis!$F$7, P5442 &gt; EDA_Outlier_Analysis!$F$8),
      "Outlier",
      "Normal"))</f>
        <v>Outlier</v>
      </c>
      <c r="S5442" t="str">
        <f>IF(N5442="","",
   IF(OR(N5442 &lt;EDA_Outlier_Analysis!$I$10, N5442 &gt; EDA_Outlier_Analysis!$I$11),
      "Outlier",
      "Normal"))</f>
        <v>Normal</v>
      </c>
    </row>
    <row r="5443" spans="1:19">
      <c r="A5443" t="s">
        <v>11855</v>
      </c>
      <c r="B5443" s="4">
        <v>45270</v>
      </c>
      <c r="C5443" s="2">
        <v>175739.14</v>
      </c>
      <c r="D5443" t="s">
        <v>849</v>
      </c>
      <c r="E5443" t="s">
        <v>868</v>
      </c>
      <c r="F5443" t="s">
        <v>9</v>
      </c>
      <c r="G5443" t="s">
        <v>34</v>
      </c>
      <c r="H5443" t="s">
        <v>297</v>
      </c>
      <c r="J5443" t="s">
        <v>11856</v>
      </c>
      <c r="K5443" t="str">
        <f>IF(COUNTIF(Customers!A:A, H5443)&gt;0, "Valid", "Invalid")</f>
        <v>Valid</v>
      </c>
      <c r="L5443" t="str">
        <f t="shared" ref="L5443:L5506" si="425">TEXT(B5443,"m")</f>
        <v>12</v>
      </c>
      <c r="M5443" t="str">
        <f t="shared" ref="M5443:M5506" si="426">TEXT(B5443,"yyyy")</f>
        <v>2023</v>
      </c>
      <c r="N5443">
        <f t="shared" ref="N5443:N5506" si="427">IF(D5443="Revenue",C5443,-ABS(C5443))</f>
        <v>175739.14</v>
      </c>
      <c r="O5443">
        <f t="shared" ref="O5443:O5506" si="428">IF(D5443="Revenue", C5443, "")</f>
        <v>175739.14</v>
      </c>
      <c r="P5443" t="str">
        <f t="shared" ref="P5443:P5506" si="429">IF(D5443="Expense", ABS(C5443), "")</f>
        <v/>
      </c>
      <c r="Q5443" s="48" t="str">
        <f>IF(O5443="","",
   IF(OR(O5443&lt;EDA_Outlier_Analysis!$C$10, O5443&gt;EDA_Outlier_Analysis!$C$11),
      "Outlier",
      "Normal"))</f>
        <v>Normal</v>
      </c>
      <c r="R5443" t="str">
        <f>IF(P5443="","",
   IF(OR(P5443 &lt; EDA_Outlier_Analysis!$F$7, P5443 &gt; EDA_Outlier_Analysis!$F$8),
      "Outlier",
      "Normal"))</f>
        <v/>
      </c>
      <c r="S5443" t="str">
        <f>IF(N5443="","",
   IF(OR(N5443 &lt;EDA_Outlier_Analysis!$I$10, N5443 &gt; EDA_Outlier_Analysis!$I$11),
      "Outlier",
      "Normal"))</f>
        <v>Normal</v>
      </c>
    </row>
    <row r="5444" spans="1:19">
      <c r="A5444" t="s">
        <v>11857</v>
      </c>
      <c r="B5444" s="4">
        <v>44922</v>
      </c>
      <c r="C5444" s="2">
        <v>184829.9</v>
      </c>
      <c r="D5444" t="s">
        <v>849</v>
      </c>
      <c r="E5444" t="s">
        <v>850</v>
      </c>
      <c r="F5444" t="s">
        <v>11</v>
      </c>
      <c r="G5444" t="s">
        <v>24</v>
      </c>
      <c r="H5444" t="s">
        <v>395</v>
      </c>
      <c r="J5444" t="s">
        <v>11858</v>
      </c>
      <c r="K5444" t="str">
        <f>IF(COUNTIF(Customers!A:A, H5444)&gt;0, "Valid", "Invalid")</f>
        <v>Valid</v>
      </c>
      <c r="L5444" t="str">
        <f t="shared" si="425"/>
        <v>12</v>
      </c>
      <c r="M5444" t="str">
        <f t="shared" si="426"/>
        <v>2022</v>
      </c>
      <c r="N5444">
        <f t="shared" si="427"/>
        <v>184829.9</v>
      </c>
      <c r="O5444">
        <f t="shared" si="428"/>
        <v>184829.9</v>
      </c>
      <c r="P5444" t="str">
        <f t="shared" si="429"/>
        <v/>
      </c>
      <c r="Q5444" s="48" t="str">
        <f>IF(O5444="","",
   IF(OR(O5444&lt;EDA_Outlier_Analysis!$C$10, O5444&gt;EDA_Outlier_Analysis!$C$11),
      "Outlier",
      "Normal"))</f>
        <v>Normal</v>
      </c>
      <c r="R5444" t="str">
        <f>IF(P5444="","",
   IF(OR(P5444 &lt; EDA_Outlier_Analysis!$F$7, P5444 &gt; EDA_Outlier_Analysis!$F$8),
      "Outlier",
      "Normal"))</f>
        <v/>
      </c>
      <c r="S5444" t="str">
        <f>IF(N5444="","",
   IF(OR(N5444 &lt;EDA_Outlier_Analysis!$I$10, N5444 &gt; EDA_Outlier_Analysis!$I$11),
      "Outlier",
      "Normal"))</f>
        <v>Normal</v>
      </c>
    </row>
    <row r="5445" spans="1:19">
      <c r="A5445" t="s">
        <v>11859</v>
      </c>
      <c r="B5445" s="4">
        <v>44819</v>
      </c>
      <c r="C5445" s="2">
        <v>155799.65</v>
      </c>
      <c r="D5445" t="s">
        <v>849</v>
      </c>
      <c r="E5445" t="s">
        <v>853</v>
      </c>
      <c r="F5445" t="s">
        <v>9</v>
      </c>
      <c r="G5445" t="s">
        <v>20</v>
      </c>
      <c r="H5445" t="s">
        <v>581</v>
      </c>
      <c r="J5445" t="s">
        <v>11860</v>
      </c>
      <c r="K5445" t="str">
        <f>IF(COUNTIF(Customers!A:A, H5445)&gt;0, "Valid", "Invalid")</f>
        <v>Valid</v>
      </c>
      <c r="L5445" t="str">
        <f t="shared" si="425"/>
        <v>9</v>
      </c>
      <c r="M5445" t="str">
        <f t="shared" si="426"/>
        <v>2022</v>
      </c>
      <c r="N5445">
        <f t="shared" si="427"/>
        <v>155799.65</v>
      </c>
      <c r="O5445">
        <f t="shared" si="428"/>
        <v>155799.65</v>
      </c>
      <c r="P5445" t="str">
        <f t="shared" si="429"/>
        <v/>
      </c>
      <c r="Q5445" s="48" t="str">
        <f>IF(O5445="","",
   IF(OR(O5445&lt;EDA_Outlier_Analysis!$C$10, O5445&gt;EDA_Outlier_Analysis!$C$11),
      "Outlier",
      "Normal"))</f>
        <v>Normal</v>
      </c>
      <c r="R5445" t="str">
        <f>IF(P5445="","",
   IF(OR(P5445 &lt; EDA_Outlier_Analysis!$F$7, P5445 &gt; EDA_Outlier_Analysis!$F$8),
      "Outlier",
      "Normal"))</f>
        <v/>
      </c>
      <c r="S5445" t="str">
        <f>IF(N5445="","",
   IF(OR(N5445 &lt;EDA_Outlier_Analysis!$I$10, N5445 &gt; EDA_Outlier_Analysis!$I$11),
      "Outlier",
      "Normal"))</f>
        <v>Normal</v>
      </c>
    </row>
    <row r="5446" spans="1:19">
      <c r="A5446" t="s">
        <v>11861</v>
      </c>
      <c r="B5446" s="4">
        <v>45025</v>
      </c>
      <c r="C5446" s="2">
        <v>9248.3700000000008</v>
      </c>
      <c r="D5446" t="s">
        <v>971</v>
      </c>
      <c r="E5446" t="s">
        <v>971</v>
      </c>
      <c r="F5446" t="s">
        <v>10</v>
      </c>
      <c r="G5446" t="s">
        <v>20</v>
      </c>
      <c r="J5446" t="s">
        <v>11862</v>
      </c>
      <c r="K5446" t="str">
        <f>IF(COUNTIF(Customers!A:A, H5446)&gt;0, "Valid", "Invalid")</f>
        <v>Invalid</v>
      </c>
      <c r="L5446" t="str">
        <f t="shared" si="425"/>
        <v>4</v>
      </c>
      <c r="M5446" t="str">
        <f t="shared" si="426"/>
        <v>2023</v>
      </c>
      <c r="N5446">
        <f t="shared" si="427"/>
        <v>-9248.3700000000008</v>
      </c>
      <c r="O5446" t="str">
        <f t="shared" si="428"/>
        <v/>
      </c>
      <c r="P5446" t="str">
        <f t="shared" si="429"/>
        <v/>
      </c>
      <c r="Q5446" s="48" t="str">
        <f>IF(O5446="","",
   IF(OR(O5446&lt;EDA_Outlier_Analysis!$C$10, O5446&gt;EDA_Outlier_Analysis!$C$11),
      "Outlier",
      "Normal"))</f>
        <v/>
      </c>
      <c r="R5446" t="str">
        <f>IF(P5446="","",
   IF(OR(P5446 &lt; EDA_Outlier_Analysis!$F$7, P5446 &gt; EDA_Outlier_Analysis!$F$8),
      "Outlier",
      "Normal"))</f>
        <v/>
      </c>
      <c r="S5446" t="str">
        <f>IF(N5446="","",
   IF(OR(N5446 &lt;EDA_Outlier_Analysis!$I$10, N5446 &gt; EDA_Outlier_Analysis!$I$11),
      "Outlier",
      "Normal"))</f>
        <v>Normal</v>
      </c>
    </row>
    <row r="5447" spans="1:19">
      <c r="A5447" t="s">
        <v>11863</v>
      </c>
      <c r="B5447" s="4">
        <v>45270</v>
      </c>
      <c r="C5447" s="2">
        <v>189539.41</v>
      </c>
      <c r="D5447" t="s">
        <v>849</v>
      </c>
      <c r="E5447" t="s">
        <v>868</v>
      </c>
      <c r="F5447" t="s">
        <v>10</v>
      </c>
      <c r="G5447" t="s">
        <v>24</v>
      </c>
      <c r="H5447" t="s">
        <v>297</v>
      </c>
      <c r="J5447" t="s">
        <v>11864</v>
      </c>
      <c r="K5447" t="str">
        <f>IF(COUNTIF(Customers!A:A, H5447)&gt;0, "Valid", "Invalid")</f>
        <v>Valid</v>
      </c>
      <c r="L5447" t="str">
        <f t="shared" si="425"/>
        <v>12</v>
      </c>
      <c r="M5447" t="str">
        <f t="shared" si="426"/>
        <v>2023</v>
      </c>
      <c r="N5447">
        <f t="shared" si="427"/>
        <v>189539.41</v>
      </c>
      <c r="O5447">
        <f t="shared" si="428"/>
        <v>189539.41</v>
      </c>
      <c r="P5447" t="str">
        <f t="shared" si="429"/>
        <v/>
      </c>
      <c r="Q5447" s="48" t="str">
        <f>IF(O5447="","",
   IF(OR(O5447&lt;EDA_Outlier_Analysis!$C$10, O5447&gt;EDA_Outlier_Analysis!$C$11),
      "Outlier",
      "Normal"))</f>
        <v>Normal</v>
      </c>
      <c r="R5447" t="str">
        <f>IF(P5447="","",
   IF(OR(P5447 &lt; EDA_Outlier_Analysis!$F$7, P5447 &gt; EDA_Outlier_Analysis!$F$8),
      "Outlier",
      "Normal"))</f>
        <v/>
      </c>
      <c r="S5447" t="str">
        <f>IF(N5447="","",
   IF(OR(N5447 &lt;EDA_Outlier_Analysis!$I$10, N5447 &gt; EDA_Outlier_Analysis!$I$11),
      "Outlier",
      "Normal"))</f>
        <v>Normal</v>
      </c>
    </row>
    <row r="5448" spans="1:19">
      <c r="A5448" t="s">
        <v>11865</v>
      </c>
      <c r="B5448" s="4">
        <v>44752</v>
      </c>
      <c r="C5448" s="2">
        <v>220144.72</v>
      </c>
      <c r="D5448" t="s">
        <v>849</v>
      </c>
      <c r="E5448" t="s">
        <v>850</v>
      </c>
      <c r="F5448" t="s">
        <v>11</v>
      </c>
      <c r="G5448" t="s">
        <v>20</v>
      </c>
      <c r="H5448" t="s">
        <v>747</v>
      </c>
      <c r="J5448" t="s">
        <v>11866</v>
      </c>
      <c r="K5448" t="str">
        <f>IF(COUNTIF(Customers!A:A, H5448)&gt;0, "Valid", "Invalid")</f>
        <v>Valid</v>
      </c>
      <c r="L5448" t="str">
        <f t="shared" si="425"/>
        <v>7</v>
      </c>
      <c r="M5448" t="str">
        <f t="shared" si="426"/>
        <v>2022</v>
      </c>
      <c r="N5448">
        <f t="shared" si="427"/>
        <v>220144.72</v>
      </c>
      <c r="O5448">
        <f t="shared" si="428"/>
        <v>220144.72</v>
      </c>
      <c r="P5448" t="str">
        <f t="shared" si="429"/>
        <v/>
      </c>
      <c r="Q5448" s="48" t="str">
        <f>IF(O5448="","",
   IF(OR(O5448&lt;EDA_Outlier_Analysis!$C$10, O5448&gt;EDA_Outlier_Analysis!$C$11),
      "Outlier",
      "Normal"))</f>
        <v>Normal</v>
      </c>
      <c r="R5448" t="str">
        <f>IF(P5448="","",
   IF(OR(P5448 &lt; EDA_Outlier_Analysis!$F$7, P5448 &gt; EDA_Outlier_Analysis!$F$8),
      "Outlier",
      "Normal"))</f>
        <v/>
      </c>
      <c r="S5448" t="str">
        <f>IF(N5448="","",
   IF(OR(N5448 &lt;EDA_Outlier_Analysis!$I$10, N5448 &gt; EDA_Outlier_Analysis!$I$11),
      "Outlier",
      "Normal"))</f>
        <v>Normal</v>
      </c>
    </row>
    <row r="5449" spans="1:19">
      <c r="A5449" t="s">
        <v>11867</v>
      </c>
      <c r="B5449" s="4">
        <v>44852</v>
      </c>
      <c r="C5449" s="2">
        <v>-19318.71</v>
      </c>
      <c r="D5449" t="s">
        <v>840</v>
      </c>
      <c r="E5449" t="s">
        <v>845</v>
      </c>
      <c r="F5449" t="s">
        <v>11</v>
      </c>
      <c r="G5449" t="s">
        <v>34</v>
      </c>
      <c r="I5449" t="s">
        <v>1971</v>
      </c>
      <c r="J5449" t="s">
        <v>11868</v>
      </c>
      <c r="K5449" t="str">
        <f>IF(COUNTIF(Customers!A:A, H5449)&gt;0, "Valid", "Invalid")</f>
        <v>Invalid</v>
      </c>
      <c r="L5449" t="str">
        <f t="shared" si="425"/>
        <v>10</v>
      </c>
      <c r="M5449" t="str">
        <f t="shared" si="426"/>
        <v>2022</v>
      </c>
      <c r="N5449">
        <f t="shared" si="427"/>
        <v>-19318.71</v>
      </c>
      <c r="O5449" t="str">
        <f t="shared" si="428"/>
        <v/>
      </c>
      <c r="P5449">
        <f t="shared" si="429"/>
        <v>19318.71</v>
      </c>
      <c r="Q5449" s="48" t="str">
        <f>IF(O5449="","",
   IF(OR(O5449&lt;EDA_Outlier_Analysis!$C$10, O5449&gt;EDA_Outlier_Analysis!$C$11),
      "Outlier",
      "Normal"))</f>
        <v/>
      </c>
      <c r="R5449" t="str">
        <f>IF(P5449="","",
   IF(OR(P5449 &lt; EDA_Outlier_Analysis!$F$7, P5449 &gt; EDA_Outlier_Analysis!$F$8),
      "Outlier",
      "Normal"))</f>
        <v>Outlier</v>
      </c>
      <c r="S5449" t="str">
        <f>IF(N5449="","",
   IF(OR(N5449 &lt;EDA_Outlier_Analysis!$I$10, N5449 &gt; EDA_Outlier_Analysis!$I$11),
      "Outlier",
      "Normal"))</f>
        <v>Normal</v>
      </c>
    </row>
    <row r="5450" spans="1:19">
      <c r="A5450" t="s">
        <v>11869</v>
      </c>
      <c r="B5450" s="4">
        <v>45290</v>
      </c>
      <c r="C5450" s="2">
        <v>327445.57</v>
      </c>
      <c r="D5450" t="s">
        <v>849</v>
      </c>
      <c r="E5450" t="s">
        <v>850</v>
      </c>
      <c r="F5450" t="s">
        <v>10</v>
      </c>
      <c r="G5450" t="s">
        <v>34</v>
      </c>
      <c r="H5450" t="s">
        <v>141</v>
      </c>
      <c r="J5450" t="s">
        <v>11870</v>
      </c>
      <c r="K5450" t="str">
        <f>IF(COUNTIF(Customers!A:A, H5450)&gt;0, "Valid", "Invalid")</f>
        <v>Valid</v>
      </c>
      <c r="L5450" t="str">
        <f t="shared" si="425"/>
        <v>12</v>
      </c>
      <c r="M5450" t="str">
        <f t="shared" si="426"/>
        <v>2023</v>
      </c>
      <c r="N5450">
        <f t="shared" si="427"/>
        <v>327445.57</v>
      </c>
      <c r="O5450">
        <f t="shared" si="428"/>
        <v>327445.57</v>
      </c>
      <c r="P5450" t="str">
        <f t="shared" si="429"/>
        <v/>
      </c>
      <c r="Q5450" s="48" t="str">
        <f>IF(O5450="","",
   IF(OR(O5450&lt;EDA_Outlier_Analysis!$C$10, O5450&gt;EDA_Outlier_Analysis!$C$11),
      "Outlier",
      "Normal"))</f>
        <v>Outlier</v>
      </c>
      <c r="R5450" t="str">
        <f>IF(P5450="","",
   IF(OR(P5450 &lt; EDA_Outlier_Analysis!$F$7, P5450 &gt; EDA_Outlier_Analysis!$F$8),
      "Outlier",
      "Normal"))</f>
        <v/>
      </c>
      <c r="S5450" t="str">
        <f>IF(N5450="","",
   IF(OR(N5450 &lt;EDA_Outlier_Analysis!$I$10, N5450 &gt; EDA_Outlier_Analysis!$I$11),
      "Outlier",
      "Normal"))</f>
        <v>Normal</v>
      </c>
    </row>
    <row r="5451" spans="1:19">
      <c r="A5451" t="s">
        <v>11871</v>
      </c>
      <c r="B5451" s="4">
        <v>45212</v>
      </c>
      <c r="C5451" s="2">
        <v>131700.22</v>
      </c>
      <c r="D5451" t="s">
        <v>849</v>
      </c>
      <c r="E5451" t="s">
        <v>850</v>
      </c>
      <c r="F5451" t="s">
        <v>11</v>
      </c>
      <c r="G5451" t="s">
        <v>31</v>
      </c>
      <c r="H5451" t="s">
        <v>67</v>
      </c>
      <c r="J5451" t="s">
        <v>11872</v>
      </c>
      <c r="K5451" t="str">
        <f>IF(COUNTIF(Customers!A:A, H5451)&gt;0, "Valid", "Invalid")</f>
        <v>Valid</v>
      </c>
      <c r="L5451" t="str">
        <f t="shared" si="425"/>
        <v>10</v>
      </c>
      <c r="M5451" t="str">
        <f t="shared" si="426"/>
        <v>2023</v>
      </c>
      <c r="N5451">
        <f t="shared" si="427"/>
        <v>131700.22</v>
      </c>
      <c r="O5451">
        <f t="shared" si="428"/>
        <v>131700.22</v>
      </c>
      <c r="P5451" t="str">
        <f t="shared" si="429"/>
        <v/>
      </c>
      <c r="Q5451" s="48" t="str">
        <f>IF(O5451="","",
   IF(OR(O5451&lt;EDA_Outlier_Analysis!$C$10, O5451&gt;EDA_Outlier_Analysis!$C$11),
      "Outlier",
      "Normal"))</f>
        <v>Normal</v>
      </c>
      <c r="R5451" t="str">
        <f>IF(P5451="","",
   IF(OR(P5451 &lt; EDA_Outlier_Analysis!$F$7, P5451 &gt; EDA_Outlier_Analysis!$F$8),
      "Outlier",
      "Normal"))</f>
        <v/>
      </c>
      <c r="S5451" t="str">
        <f>IF(N5451="","",
   IF(OR(N5451 &lt;EDA_Outlier_Analysis!$I$10, N5451 &gt; EDA_Outlier_Analysis!$I$11),
      "Outlier",
      "Normal"))</f>
        <v>Normal</v>
      </c>
    </row>
    <row r="5452" spans="1:19">
      <c r="A5452" t="s">
        <v>11873</v>
      </c>
      <c r="B5452" s="4">
        <v>45131</v>
      </c>
      <c r="C5452" s="2">
        <v>-25392.58</v>
      </c>
      <c r="D5452" t="s">
        <v>840</v>
      </c>
      <c r="E5452" t="s">
        <v>864</v>
      </c>
      <c r="F5452" t="s">
        <v>10</v>
      </c>
      <c r="G5452" t="s">
        <v>34</v>
      </c>
      <c r="I5452" t="s">
        <v>1112</v>
      </c>
      <c r="J5452" t="s">
        <v>11874</v>
      </c>
      <c r="K5452" t="str">
        <f>IF(COUNTIF(Customers!A:A, H5452)&gt;0, "Valid", "Invalid")</f>
        <v>Invalid</v>
      </c>
      <c r="L5452" t="str">
        <f t="shared" si="425"/>
        <v>7</v>
      </c>
      <c r="M5452" t="str">
        <f t="shared" si="426"/>
        <v>2023</v>
      </c>
      <c r="N5452">
        <f t="shared" si="427"/>
        <v>-25392.58</v>
      </c>
      <c r="O5452" t="str">
        <f t="shared" si="428"/>
        <v/>
      </c>
      <c r="P5452">
        <f t="shared" si="429"/>
        <v>25392.58</v>
      </c>
      <c r="Q5452" s="48" t="str">
        <f>IF(O5452="","",
   IF(OR(O5452&lt;EDA_Outlier_Analysis!$C$10, O5452&gt;EDA_Outlier_Analysis!$C$11),
      "Outlier",
      "Normal"))</f>
        <v/>
      </c>
      <c r="R5452" t="str">
        <f>IF(P5452="","",
   IF(OR(P5452 &lt; EDA_Outlier_Analysis!$F$7, P5452 &gt; EDA_Outlier_Analysis!$F$8),
      "Outlier",
      "Normal"))</f>
        <v>Outlier</v>
      </c>
      <c r="S5452" t="str">
        <f>IF(N5452="","",
   IF(OR(N5452 &lt;EDA_Outlier_Analysis!$I$10, N5452 &gt; EDA_Outlier_Analysis!$I$11),
      "Outlier",
      "Normal"))</f>
        <v>Normal</v>
      </c>
    </row>
    <row r="5453" spans="1:19">
      <c r="A5453" t="s">
        <v>11875</v>
      </c>
      <c r="B5453" s="4">
        <v>45252</v>
      </c>
      <c r="C5453" s="2">
        <v>-40191.42</v>
      </c>
      <c r="D5453" t="s">
        <v>840</v>
      </c>
      <c r="E5453" t="s">
        <v>845</v>
      </c>
      <c r="F5453" t="s">
        <v>11</v>
      </c>
      <c r="G5453" t="s">
        <v>20</v>
      </c>
      <c r="I5453" t="s">
        <v>879</v>
      </c>
      <c r="J5453" t="s">
        <v>11876</v>
      </c>
      <c r="K5453" t="str">
        <f>IF(COUNTIF(Customers!A:A, H5453)&gt;0, "Valid", "Invalid")</f>
        <v>Invalid</v>
      </c>
      <c r="L5453" t="str">
        <f t="shared" si="425"/>
        <v>11</v>
      </c>
      <c r="M5453" t="str">
        <f t="shared" si="426"/>
        <v>2023</v>
      </c>
      <c r="N5453">
        <f t="shared" si="427"/>
        <v>-40191.42</v>
      </c>
      <c r="O5453" t="str">
        <f t="shared" si="428"/>
        <v/>
      </c>
      <c r="P5453">
        <f t="shared" si="429"/>
        <v>40191.42</v>
      </c>
      <c r="Q5453" s="48" t="str">
        <f>IF(O5453="","",
   IF(OR(O5453&lt;EDA_Outlier_Analysis!$C$10, O5453&gt;EDA_Outlier_Analysis!$C$11),
      "Outlier",
      "Normal"))</f>
        <v/>
      </c>
      <c r="R5453" t="str">
        <f>IF(P5453="","",
   IF(OR(P5453 &lt; EDA_Outlier_Analysis!$F$7, P5453 &gt; EDA_Outlier_Analysis!$F$8),
      "Outlier",
      "Normal"))</f>
        <v>Normal</v>
      </c>
      <c r="S5453" t="str">
        <f>IF(N5453="","",
   IF(OR(N5453 &lt;EDA_Outlier_Analysis!$I$10, N5453 &gt; EDA_Outlier_Analysis!$I$11),
      "Outlier",
      "Normal"))</f>
        <v>Normal</v>
      </c>
    </row>
    <row r="5454" spans="1:19">
      <c r="A5454" t="s">
        <v>11877</v>
      </c>
      <c r="B5454" s="4">
        <v>45149</v>
      </c>
      <c r="C5454" s="2">
        <v>-6322.35</v>
      </c>
      <c r="D5454" t="s">
        <v>840</v>
      </c>
      <c r="E5454" t="s">
        <v>878</v>
      </c>
      <c r="F5454" t="s">
        <v>9</v>
      </c>
      <c r="G5454" t="s">
        <v>24</v>
      </c>
      <c r="I5454" t="s">
        <v>1510</v>
      </c>
      <c r="J5454" t="s">
        <v>11878</v>
      </c>
      <c r="K5454" t="str">
        <f>IF(COUNTIF(Customers!A:A, H5454)&gt;0, "Valid", "Invalid")</f>
        <v>Invalid</v>
      </c>
      <c r="L5454" t="str">
        <f t="shared" si="425"/>
        <v>8</v>
      </c>
      <c r="M5454" t="str">
        <f t="shared" si="426"/>
        <v>2023</v>
      </c>
      <c r="N5454">
        <f t="shared" si="427"/>
        <v>-6322.35</v>
      </c>
      <c r="O5454" t="str">
        <f t="shared" si="428"/>
        <v/>
      </c>
      <c r="P5454">
        <f t="shared" si="429"/>
        <v>6322.35</v>
      </c>
      <c r="Q5454" s="48" t="str">
        <f>IF(O5454="","",
   IF(OR(O5454&lt;EDA_Outlier_Analysis!$C$10, O5454&gt;EDA_Outlier_Analysis!$C$11),
      "Outlier",
      "Normal"))</f>
        <v/>
      </c>
      <c r="R5454" t="str">
        <f>IF(P5454="","",
   IF(OR(P5454 &lt; EDA_Outlier_Analysis!$F$7, P5454 &gt; EDA_Outlier_Analysis!$F$8),
      "Outlier",
      "Normal"))</f>
        <v>Outlier</v>
      </c>
      <c r="S5454" t="str">
        <f>IF(N5454="","",
   IF(OR(N5454 &lt;EDA_Outlier_Analysis!$I$10, N5454 &gt; EDA_Outlier_Analysis!$I$11),
      "Outlier",
      "Normal"))</f>
        <v>Normal</v>
      </c>
    </row>
    <row r="5455" spans="1:19">
      <c r="A5455" t="s">
        <v>11879</v>
      </c>
      <c r="B5455" s="4">
        <v>45234</v>
      </c>
      <c r="C5455" s="2">
        <v>190982.41</v>
      </c>
      <c r="D5455" t="s">
        <v>849</v>
      </c>
      <c r="E5455" t="s">
        <v>868</v>
      </c>
      <c r="F5455" t="s">
        <v>9</v>
      </c>
      <c r="G5455" t="s">
        <v>24</v>
      </c>
      <c r="H5455" t="s">
        <v>67</v>
      </c>
      <c r="J5455" t="s">
        <v>11880</v>
      </c>
      <c r="K5455" t="str">
        <f>IF(COUNTIF(Customers!A:A, H5455)&gt;0, "Valid", "Invalid")</f>
        <v>Valid</v>
      </c>
      <c r="L5455" t="str">
        <f t="shared" si="425"/>
        <v>11</v>
      </c>
      <c r="M5455" t="str">
        <f t="shared" si="426"/>
        <v>2023</v>
      </c>
      <c r="N5455">
        <f t="shared" si="427"/>
        <v>190982.41</v>
      </c>
      <c r="O5455">
        <f t="shared" si="428"/>
        <v>190982.41</v>
      </c>
      <c r="P5455" t="str">
        <f t="shared" si="429"/>
        <v/>
      </c>
      <c r="Q5455" s="48" t="str">
        <f>IF(O5455="","",
   IF(OR(O5455&lt;EDA_Outlier_Analysis!$C$10, O5455&gt;EDA_Outlier_Analysis!$C$11),
      "Outlier",
      "Normal"))</f>
        <v>Normal</v>
      </c>
      <c r="R5455" t="str">
        <f>IF(P5455="","",
   IF(OR(P5455 &lt; EDA_Outlier_Analysis!$F$7, P5455 &gt; EDA_Outlier_Analysis!$F$8),
      "Outlier",
      "Normal"))</f>
        <v/>
      </c>
      <c r="S5455" t="str">
        <f>IF(N5455="","",
   IF(OR(N5455 &lt;EDA_Outlier_Analysis!$I$10, N5455 &gt; EDA_Outlier_Analysis!$I$11),
      "Outlier",
      "Normal"))</f>
        <v>Normal</v>
      </c>
    </row>
    <row r="5456" spans="1:19">
      <c r="A5456" t="s">
        <v>11881</v>
      </c>
      <c r="B5456" s="4">
        <v>45109</v>
      </c>
      <c r="C5456" s="2">
        <v>136917.23000000001</v>
      </c>
      <c r="D5456" t="s">
        <v>849</v>
      </c>
      <c r="E5456" t="s">
        <v>853</v>
      </c>
      <c r="F5456" t="s">
        <v>9</v>
      </c>
      <c r="G5456" t="s">
        <v>34</v>
      </c>
      <c r="H5456" t="s">
        <v>467</v>
      </c>
      <c r="J5456" t="s">
        <v>11882</v>
      </c>
      <c r="K5456" t="str">
        <f>IF(COUNTIF(Customers!A:A, H5456)&gt;0, "Valid", "Invalid")</f>
        <v>Valid</v>
      </c>
      <c r="L5456" t="str">
        <f t="shared" si="425"/>
        <v>7</v>
      </c>
      <c r="M5456" t="str">
        <f t="shared" si="426"/>
        <v>2023</v>
      </c>
      <c r="N5456">
        <f t="shared" si="427"/>
        <v>136917.23000000001</v>
      </c>
      <c r="O5456">
        <f t="shared" si="428"/>
        <v>136917.23000000001</v>
      </c>
      <c r="P5456" t="str">
        <f t="shared" si="429"/>
        <v/>
      </c>
      <c r="Q5456" s="48" t="str">
        <f>IF(O5456="","",
   IF(OR(O5456&lt;EDA_Outlier_Analysis!$C$10, O5456&gt;EDA_Outlier_Analysis!$C$11),
      "Outlier",
      "Normal"))</f>
        <v>Normal</v>
      </c>
      <c r="R5456" t="str">
        <f>IF(P5456="","",
   IF(OR(P5456 &lt; EDA_Outlier_Analysis!$F$7, P5456 &gt; EDA_Outlier_Analysis!$F$8),
      "Outlier",
      "Normal"))</f>
        <v/>
      </c>
      <c r="S5456" t="str">
        <f>IF(N5456="","",
   IF(OR(N5456 &lt;EDA_Outlier_Analysis!$I$10, N5456 &gt; EDA_Outlier_Analysis!$I$11),
      "Outlier",
      "Normal"))</f>
        <v>Normal</v>
      </c>
    </row>
    <row r="5457" spans="1:19">
      <c r="A5457" t="s">
        <v>11883</v>
      </c>
      <c r="B5457" s="4">
        <v>45080</v>
      </c>
      <c r="C5457" s="2">
        <v>112646.25</v>
      </c>
      <c r="D5457" t="s">
        <v>849</v>
      </c>
      <c r="E5457" t="s">
        <v>850</v>
      </c>
      <c r="F5457" t="s">
        <v>9</v>
      </c>
      <c r="G5457" t="s">
        <v>20</v>
      </c>
      <c r="H5457" t="s">
        <v>753</v>
      </c>
      <c r="J5457" t="s">
        <v>11884</v>
      </c>
      <c r="K5457" t="str">
        <f>IF(COUNTIF(Customers!A:A, H5457)&gt;0, "Valid", "Invalid")</f>
        <v>Valid</v>
      </c>
      <c r="L5457" t="str">
        <f t="shared" si="425"/>
        <v>6</v>
      </c>
      <c r="M5457" t="str">
        <f t="shared" si="426"/>
        <v>2023</v>
      </c>
      <c r="N5457">
        <f t="shared" si="427"/>
        <v>112646.25</v>
      </c>
      <c r="O5457">
        <f t="shared" si="428"/>
        <v>112646.25</v>
      </c>
      <c r="P5457" t="str">
        <f t="shared" si="429"/>
        <v/>
      </c>
      <c r="Q5457" s="48" t="str">
        <f>IF(O5457="","",
   IF(OR(O5457&lt;EDA_Outlier_Analysis!$C$10, O5457&gt;EDA_Outlier_Analysis!$C$11),
      "Outlier",
      "Normal"))</f>
        <v>Normal</v>
      </c>
      <c r="R5457" t="str">
        <f>IF(P5457="","",
   IF(OR(P5457 &lt; EDA_Outlier_Analysis!$F$7, P5457 &gt; EDA_Outlier_Analysis!$F$8),
      "Outlier",
      "Normal"))</f>
        <v/>
      </c>
      <c r="S5457" t="str">
        <f>IF(N5457="","",
   IF(OR(N5457 &lt;EDA_Outlier_Analysis!$I$10, N5457 &gt; EDA_Outlier_Analysis!$I$11),
      "Outlier",
      "Normal"))</f>
        <v>Normal</v>
      </c>
    </row>
    <row r="5458" spans="1:19">
      <c r="A5458" t="s">
        <v>11885</v>
      </c>
      <c r="B5458" s="4">
        <v>44985</v>
      </c>
      <c r="C5458" s="2">
        <v>199140.51</v>
      </c>
      <c r="D5458" t="s">
        <v>849</v>
      </c>
      <c r="E5458" t="s">
        <v>868</v>
      </c>
      <c r="F5458" t="s">
        <v>9</v>
      </c>
      <c r="G5458" t="s">
        <v>20</v>
      </c>
      <c r="H5458" t="s">
        <v>511</v>
      </c>
      <c r="J5458" t="s">
        <v>11886</v>
      </c>
      <c r="K5458" t="str">
        <f>IF(COUNTIF(Customers!A:A, H5458)&gt;0, "Valid", "Invalid")</f>
        <v>Valid</v>
      </c>
      <c r="L5458" t="str">
        <f t="shared" si="425"/>
        <v>2</v>
      </c>
      <c r="M5458" t="str">
        <f t="shared" si="426"/>
        <v>2023</v>
      </c>
      <c r="N5458">
        <f t="shared" si="427"/>
        <v>199140.51</v>
      </c>
      <c r="O5458">
        <f t="shared" si="428"/>
        <v>199140.51</v>
      </c>
      <c r="P5458" t="str">
        <f t="shared" si="429"/>
        <v/>
      </c>
      <c r="Q5458" s="48" t="str">
        <f>IF(O5458="","",
   IF(OR(O5458&lt;EDA_Outlier_Analysis!$C$10, O5458&gt;EDA_Outlier_Analysis!$C$11),
      "Outlier",
      "Normal"))</f>
        <v>Normal</v>
      </c>
      <c r="R5458" t="str">
        <f>IF(P5458="","",
   IF(OR(P5458 &lt; EDA_Outlier_Analysis!$F$7, P5458 &gt; EDA_Outlier_Analysis!$F$8),
      "Outlier",
      "Normal"))</f>
        <v/>
      </c>
      <c r="S5458" t="str">
        <f>IF(N5458="","",
   IF(OR(N5458 &lt;EDA_Outlier_Analysis!$I$10, N5458 &gt; EDA_Outlier_Analysis!$I$11),
      "Outlier",
      "Normal"))</f>
        <v>Normal</v>
      </c>
    </row>
    <row r="5459" spans="1:19">
      <c r="A5459" t="s">
        <v>11887</v>
      </c>
      <c r="B5459" s="4">
        <v>44859</v>
      </c>
      <c r="C5459" s="2">
        <v>125017.97</v>
      </c>
      <c r="D5459" t="s">
        <v>849</v>
      </c>
      <c r="E5459" t="s">
        <v>868</v>
      </c>
      <c r="F5459" t="s">
        <v>9</v>
      </c>
      <c r="G5459" t="s">
        <v>31</v>
      </c>
      <c r="H5459" t="s">
        <v>365</v>
      </c>
      <c r="J5459" t="s">
        <v>11888</v>
      </c>
      <c r="K5459" t="str">
        <f>IF(COUNTIF(Customers!A:A, H5459)&gt;0, "Valid", "Invalid")</f>
        <v>Valid</v>
      </c>
      <c r="L5459" t="str">
        <f t="shared" si="425"/>
        <v>10</v>
      </c>
      <c r="M5459" t="str">
        <f t="shared" si="426"/>
        <v>2022</v>
      </c>
      <c r="N5459">
        <f t="shared" si="427"/>
        <v>125017.97</v>
      </c>
      <c r="O5459">
        <f t="shared" si="428"/>
        <v>125017.97</v>
      </c>
      <c r="P5459" t="str">
        <f t="shared" si="429"/>
        <v/>
      </c>
      <c r="Q5459" s="48" t="str">
        <f>IF(O5459="","",
   IF(OR(O5459&lt;EDA_Outlier_Analysis!$C$10, O5459&gt;EDA_Outlier_Analysis!$C$11),
      "Outlier",
      "Normal"))</f>
        <v>Normal</v>
      </c>
      <c r="R5459" t="str">
        <f>IF(P5459="","",
   IF(OR(P5459 &lt; EDA_Outlier_Analysis!$F$7, P5459 &gt; EDA_Outlier_Analysis!$F$8),
      "Outlier",
      "Normal"))</f>
        <v/>
      </c>
      <c r="S5459" t="str">
        <f>IF(N5459="","",
   IF(OR(N5459 &lt;EDA_Outlier_Analysis!$I$10, N5459 &gt; EDA_Outlier_Analysis!$I$11),
      "Outlier",
      "Normal"))</f>
        <v>Normal</v>
      </c>
    </row>
    <row r="5460" spans="1:19">
      <c r="A5460" t="s">
        <v>11889</v>
      </c>
      <c r="B5460" s="4">
        <v>44688</v>
      </c>
      <c r="C5460" s="2">
        <v>-44216.78</v>
      </c>
      <c r="D5460" t="s">
        <v>840</v>
      </c>
      <c r="E5460" t="s">
        <v>841</v>
      </c>
      <c r="F5460" t="s">
        <v>11</v>
      </c>
      <c r="G5460" t="s">
        <v>20</v>
      </c>
      <c r="I5460" t="s">
        <v>957</v>
      </c>
      <c r="J5460" t="s">
        <v>11890</v>
      </c>
      <c r="K5460" t="str">
        <f>IF(COUNTIF(Customers!A:A, H5460)&gt;0, "Valid", "Invalid")</f>
        <v>Invalid</v>
      </c>
      <c r="L5460" t="str">
        <f t="shared" si="425"/>
        <v>5</v>
      </c>
      <c r="M5460" t="str">
        <f t="shared" si="426"/>
        <v>2022</v>
      </c>
      <c r="N5460">
        <f t="shared" si="427"/>
        <v>-44216.78</v>
      </c>
      <c r="O5460" t="str">
        <f t="shared" si="428"/>
        <v/>
      </c>
      <c r="P5460">
        <f t="shared" si="429"/>
        <v>44216.78</v>
      </c>
      <c r="Q5460" s="48" t="str">
        <f>IF(O5460="","",
   IF(OR(O5460&lt;EDA_Outlier_Analysis!$C$10, O5460&gt;EDA_Outlier_Analysis!$C$11),
      "Outlier",
      "Normal"))</f>
        <v/>
      </c>
      <c r="R5460" t="str">
        <f>IF(P5460="","",
   IF(OR(P5460 &lt; EDA_Outlier_Analysis!$F$7, P5460 &gt; EDA_Outlier_Analysis!$F$8),
      "Outlier",
      "Normal"))</f>
        <v>Normal</v>
      </c>
      <c r="S5460" t="str">
        <f>IF(N5460="","",
   IF(OR(N5460 &lt;EDA_Outlier_Analysis!$I$10, N5460 &gt; EDA_Outlier_Analysis!$I$11),
      "Outlier",
      "Normal"))</f>
        <v>Normal</v>
      </c>
    </row>
    <row r="5461" spans="1:19">
      <c r="A5461" t="s">
        <v>11891</v>
      </c>
      <c r="B5461" s="4">
        <v>45046</v>
      </c>
      <c r="C5461" s="2">
        <v>179920.97</v>
      </c>
      <c r="D5461" t="s">
        <v>849</v>
      </c>
      <c r="E5461" t="s">
        <v>850</v>
      </c>
      <c r="F5461" t="s">
        <v>11</v>
      </c>
      <c r="G5461" t="s">
        <v>20</v>
      </c>
      <c r="H5461" t="s">
        <v>463</v>
      </c>
      <c r="J5461" t="s">
        <v>11892</v>
      </c>
      <c r="K5461" t="str">
        <f>IF(COUNTIF(Customers!A:A, H5461)&gt;0, "Valid", "Invalid")</f>
        <v>Valid</v>
      </c>
      <c r="L5461" t="str">
        <f t="shared" si="425"/>
        <v>4</v>
      </c>
      <c r="M5461" t="str">
        <f t="shared" si="426"/>
        <v>2023</v>
      </c>
      <c r="N5461">
        <f t="shared" si="427"/>
        <v>179920.97</v>
      </c>
      <c r="O5461">
        <f t="shared" si="428"/>
        <v>179920.97</v>
      </c>
      <c r="P5461" t="str">
        <f t="shared" si="429"/>
        <v/>
      </c>
      <c r="Q5461" s="48" t="str">
        <f>IF(O5461="","",
   IF(OR(O5461&lt;EDA_Outlier_Analysis!$C$10, O5461&gt;EDA_Outlier_Analysis!$C$11),
      "Outlier",
      "Normal"))</f>
        <v>Normal</v>
      </c>
      <c r="R5461" t="str">
        <f>IF(P5461="","",
   IF(OR(P5461 &lt; EDA_Outlier_Analysis!$F$7, P5461 &gt; EDA_Outlier_Analysis!$F$8),
      "Outlier",
      "Normal"))</f>
        <v/>
      </c>
      <c r="S5461" t="str">
        <f>IF(N5461="","",
   IF(OR(N5461 &lt;EDA_Outlier_Analysis!$I$10, N5461 &gt; EDA_Outlier_Analysis!$I$11),
      "Outlier",
      "Normal"))</f>
        <v>Normal</v>
      </c>
    </row>
    <row r="5462" spans="1:19">
      <c r="A5462" t="s">
        <v>11893</v>
      </c>
      <c r="B5462" s="4">
        <v>45233</v>
      </c>
      <c r="C5462" s="2">
        <v>20671.45</v>
      </c>
      <c r="D5462" t="s">
        <v>849</v>
      </c>
      <c r="E5462" t="s">
        <v>853</v>
      </c>
      <c r="F5462" t="s">
        <v>9</v>
      </c>
      <c r="G5462" t="s">
        <v>34</v>
      </c>
      <c r="H5462" t="s">
        <v>583</v>
      </c>
      <c r="J5462" t="s">
        <v>11894</v>
      </c>
      <c r="K5462" t="str">
        <f>IF(COUNTIF(Customers!A:A, H5462)&gt;0, "Valid", "Invalid")</f>
        <v>Valid</v>
      </c>
      <c r="L5462" t="str">
        <f t="shared" si="425"/>
        <v>11</v>
      </c>
      <c r="M5462" t="str">
        <f t="shared" si="426"/>
        <v>2023</v>
      </c>
      <c r="N5462">
        <f t="shared" si="427"/>
        <v>20671.45</v>
      </c>
      <c r="O5462">
        <f t="shared" si="428"/>
        <v>20671.45</v>
      </c>
      <c r="P5462" t="str">
        <f t="shared" si="429"/>
        <v/>
      </c>
      <c r="Q5462" s="48" t="str">
        <f>IF(O5462="","",
   IF(OR(O5462&lt;EDA_Outlier_Analysis!$C$10, O5462&gt;EDA_Outlier_Analysis!$C$11),
      "Outlier",
      "Normal"))</f>
        <v>Normal</v>
      </c>
      <c r="R5462" t="str">
        <f>IF(P5462="","",
   IF(OR(P5462 &lt; EDA_Outlier_Analysis!$F$7, P5462 &gt; EDA_Outlier_Analysis!$F$8),
      "Outlier",
      "Normal"))</f>
        <v/>
      </c>
      <c r="S5462" t="str">
        <f>IF(N5462="","",
   IF(OR(N5462 &lt;EDA_Outlier_Analysis!$I$10, N5462 &gt; EDA_Outlier_Analysis!$I$11),
      "Outlier",
      "Normal"))</f>
        <v>Normal</v>
      </c>
    </row>
    <row r="5463" spans="1:19">
      <c r="A5463" t="s">
        <v>11895</v>
      </c>
      <c r="B5463" s="4">
        <v>44976</v>
      </c>
      <c r="C5463" s="2">
        <v>155872.65</v>
      </c>
      <c r="D5463" t="s">
        <v>849</v>
      </c>
      <c r="E5463" t="s">
        <v>850</v>
      </c>
      <c r="F5463" t="s">
        <v>10</v>
      </c>
      <c r="G5463" t="s">
        <v>31</v>
      </c>
      <c r="H5463" t="s">
        <v>511</v>
      </c>
      <c r="J5463" t="s">
        <v>11896</v>
      </c>
      <c r="K5463" t="str">
        <f>IF(COUNTIF(Customers!A:A, H5463)&gt;0, "Valid", "Invalid")</f>
        <v>Valid</v>
      </c>
      <c r="L5463" t="str">
        <f t="shared" si="425"/>
        <v>2</v>
      </c>
      <c r="M5463" t="str">
        <f t="shared" si="426"/>
        <v>2023</v>
      </c>
      <c r="N5463">
        <f t="shared" si="427"/>
        <v>155872.65</v>
      </c>
      <c r="O5463">
        <f t="shared" si="428"/>
        <v>155872.65</v>
      </c>
      <c r="P5463" t="str">
        <f t="shared" si="429"/>
        <v/>
      </c>
      <c r="Q5463" s="48" t="str">
        <f>IF(O5463="","",
   IF(OR(O5463&lt;EDA_Outlier_Analysis!$C$10, O5463&gt;EDA_Outlier_Analysis!$C$11),
      "Outlier",
      "Normal"))</f>
        <v>Normal</v>
      </c>
      <c r="R5463" t="str">
        <f>IF(P5463="","",
   IF(OR(P5463 &lt; EDA_Outlier_Analysis!$F$7, P5463 &gt; EDA_Outlier_Analysis!$F$8),
      "Outlier",
      "Normal"))</f>
        <v/>
      </c>
      <c r="S5463" t="str">
        <f>IF(N5463="","",
   IF(OR(N5463 &lt;EDA_Outlier_Analysis!$I$10, N5463 &gt; EDA_Outlier_Analysis!$I$11),
      "Outlier",
      "Normal"))</f>
        <v>Normal</v>
      </c>
    </row>
    <row r="5464" spans="1:19">
      <c r="A5464" t="s">
        <v>11897</v>
      </c>
      <c r="B5464" s="4">
        <v>44759</v>
      </c>
      <c r="C5464" s="2">
        <v>178522.33</v>
      </c>
      <c r="D5464" t="s">
        <v>849</v>
      </c>
      <c r="E5464" t="s">
        <v>850</v>
      </c>
      <c r="F5464" t="s">
        <v>10</v>
      </c>
      <c r="G5464" t="s">
        <v>24</v>
      </c>
      <c r="H5464" t="s">
        <v>311</v>
      </c>
      <c r="J5464" t="s">
        <v>11898</v>
      </c>
      <c r="K5464" t="str">
        <f>IF(COUNTIF(Customers!A:A, H5464)&gt;0, "Valid", "Invalid")</f>
        <v>Valid</v>
      </c>
      <c r="L5464" t="str">
        <f t="shared" si="425"/>
        <v>7</v>
      </c>
      <c r="M5464" t="str">
        <f t="shared" si="426"/>
        <v>2022</v>
      </c>
      <c r="N5464">
        <f t="shared" si="427"/>
        <v>178522.33</v>
      </c>
      <c r="O5464">
        <f t="shared" si="428"/>
        <v>178522.33</v>
      </c>
      <c r="P5464" t="str">
        <f t="shared" si="429"/>
        <v/>
      </c>
      <c r="Q5464" s="48" t="str">
        <f>IF(O5464="","",
   IF(OR(O5464&lt;EDA_Outlier_Analysis!$C$10, O5464&gt;EDA_Outlier_Analysis!$C$11),
      "Outlier",
      "Normal"))</f>
        <v>Normal</v>
      </c>
      <c r="R5464" t="str">
        <f>IF(P5464="","",
   IF(OR(P5464 &lt; EDA_Outlier_Analysis!$F$7, P5464 &gt; EDA_Outlier_Analysis!$F$8),
      "Outlier",
      "Normal"))</f>
        <v/>
      </c>
      <c r="S5464" t="str">
        <f>IF(N5464="","",
   IF(OR(N5464 &lt;EDA_Outlier_Analysis!$I$10, N5464 &gt; EDA_Outlier_Analysis!$I$11),
      "Outlier",
      "Normal"))</f>
        <v>Normal</v>
      </c>
    </row>
    <row r="5465" spans="1:19">
      <c r="A5465" t="s">
        <v>11899</v>
      </c>
      <c r="B5465" s="4">
        <v>44992</v>
      </c>
      <c r="C5465" s="2">
        <v>182359.36</v>
      </c>
      <c r="D5465" t="s">
        <v>849</v>
      </c>
      <c r="E5465" t="s">
        <v>853</v>
      </c>
      <c r="F5465" t="s">
        <v>10</v>
      </c>
      <c r="G5465" t="s">
        <v>31</v>
      </c>
      <c r="H5465" t="s">
        <v>43</v>
      </c>
      <c r="J5465" t="s">
        <v>11900</v>
      </c>
      <c r="K5465" t="str">
        <f>IF(COUNTIF(Customers!A:A, H5465)&gt;0, "Valid", "Invalid")</f>
        <v>Valid</v>
      </c>
      <c r="L5465" t="str">
        <f t="shared" si="425"/>
        <v>3</v>
      </c>
      <c r="M5465" t="str">
        <f t="shared" si="426"/>
        <v>2023</v>
      </c>
      <c r="N5465">
        <f t="shared" si="427"/>
        <v>182359.36</v>
      </c>
      <c r="O5465">
        <f t="shared" si="428"/>
        <v>182359.36</v>
      </c>
      <c r="P5465" t="str">
        <f t="shared" si="429"/>
        <v/>
      </c>
      <c r="Q5465" s="48" t="str">
        <f>IF(O5465="","",
   IF(OR(O5465&lt;EDA_Outlier_Analysis!$C$10, O5465&gt;EDA_Outlier_Analysis!$C$11),
      "Outlier",
      "Normal"))</f>
        <v>Normal</v>
      </c>
      <c r="R5465" t="str">
        <f>IF(P5465="","",
   IF(OR(P5465 &lt; EDA_Outlier_Analysis!$F$7, P5465 &gt; EDA_Outlier_Analysis!$F$8),
      "Outlier",
      "Normal"))</f>
        <v/>
      </c>
      <c r="S5465" t="str">
        <f>IF(N5465="","",
   IF(OR(N5465 &lt;EDA_Outlier_Analysis!$I$10, N5465 &gt; EDA_Outlier_Analysis!$I$11),
      "Outlier",
      "Normal"))</f>
        <v>Normal</v>
      </c>
    </row>
    <row r="5466" spans="1:19">
      <c r="A5466" t="s">
        <v>11901</v>
      </c>
      <c r="B5466" s="4">
        <v>44645</v>
      </c>
      <c r="C5466" s="2">
        <v>78873.83</v>
      </c>
      <c r="D5466" t="s">
        <v>849</v>
      </c>
      <c r="E5466" t="s">
        <v>850</v>
      </c>
      <c r="F5466" t="s">
        <v>10</v>
      </c>
      <c r="G5466" t="s">
        <v>24</v>
      </c>
      <c r="H5466" t="s">
        <v>585</v>
      </c>
      <c r="J5466" t="s">
        <v>11902</v>
      </c>
      <c r="K5466" t="str">
        <f>IF(COUNTIF(Customers!A:A, H5466)&gt;0, "Valid", "Invalid")</f>
        <v>Valid</v>
      </c>
      <c r="L5466" t="str">
        <f t="shared" si="425"/>
        <v>3</v>
      </c>
      <c r="M5466" t="str">
        <f t="shared" si="426"/>
        <v>2022</v>
      </c>
      <c r="N5466">
        <f t="shared" si="427"/>
        <v>78873.83</v>
      </c>
      <c r="O5466">
        <f t="shared" si="428"/>
        <v>78873.83</v>
      </c>
      <c r="P5466" t="str">
        <f t="shared" si="429"/>
        <v/>
      </c>
      <c r="Q5466" s="48" t="str">
        <f>IF(O5466="","",
   IF(OR(O5466&lt;EDA_Outlier_Analysis!$C$10, O5466&gt;EDA_Outlier_Analysis!$C$11),
      "Outlier",
      "Normal"))</f>
        <v>Normal</v>
      </c>
      <c r="R5466" t="str">
        <f>IF(P5466="","",
   IF(OR(P5466 &lt; EDA_Outlier_Analysis!$F$7, P5466 &gt; EDA_Outlier_Analysis!$F$8),
      "Outlier",
      "Normal"))</f>
        <v/>
      </c>
      <c r="S5466" t="str">
        <f>IF(N5466="","",
   IF(OR(N5466 &lt;EDA_Outlier_Analysis!$I$10, N5466 &gt; EDA_Outlier_Analysis!$I$11),
      "Outlier",
      "Normal"))</f>
        <v>Normal</v>
      </c>
    </row>
    <row r="5467" spans="1:19">
      <c r="A5467" t="s">
        <v>11903</v>
      </c>
      <c r="B5467" s="4">
        <v>45148</v>
      </c>
      <c r="C5467" s="2">
        <v>-46789.38</v>
      </c>
      <c r="D5467" t="s">
        <v>840</v>
      </c>
      <c r="E5467" t="s">
        <v>864</v>
      </c>
      <c r="F5467" t="s">
        <v>10</v>
      </c>
      <c r="G5467" t="s">
        <v>20</v>
      </c>
      <c r="I5467" t="s">
        <v>1428</v>
      </c>
      <c r="J5467" t="s">
        <v>11904</v>
      </c>
      <c r="K5467" t="str">
        <f>IF(COUNTIF(Customers!A:A, H5467)&gt;0, "Valid", "Invalid")</f>
        <v>Invalid</v>
      </c>
      <c r="L5467" t="str">
        <f t="shared" si="425"/>
        <v>8</v>
      </c>
      <c r="M5467" t="str">
        <f t="shared" si="426"/>
        <v>2023</v>
      </c>
      <c r="N5467">
        <f t="shared" si="427"/>
        <v>-46789.38</v>
      </c>
      <c r="O5467" t="str">
        <f t="shared" si="428"/>
        <v/>
      </c>
      <c r="P5467">
        <f t="shared" si="429"/>
        <v>46789.38</v>
      </c>
      <c r="Q5467" s="48" t="str">
        <f>IF(O5467="","",
   IF(OR(O5467&lt;EDA_Outlier_Analysis!$C$10, O5467&gt;EDA_Outlier_Analysis!$C$11),
      "Outlier",
      "Normal"))</f>
        <v/>
      </c>
      <c r="R5467" t="str">
        <f>IF(P5467="","",
   IF(OR(P5467 &lt; EDA_Outlier_Analysis!$F$7, P5467 &gt; EDA_Outlier_Analysis!$F$8),
      "Outlier",
      "Normal"))</f>
        <v>Normal</v>
      </c>
      <c r="S5467" t="str">
        <f>IF(N5467="","",
   IF(OR(N5467 &lt;EDA_Outlier_Analysis!$I$10, N5467 &gt; EDA_Outlier_Analysis!$I$11),
      "Outlier",
      "Normal"))</f>
        <v>Normal</v>
      </c>
    </row>
    <row r="5468" spans="1:19">
      <c r="A5468" t="s">
        <v>11905</v>
      </c>
      <c r="B5468" s="4">
        <v>44814</v>
      </c>
      <c r="C5468" s="2">
        <v>-18302.189999999999</v>
      </c>
      <c r="D5468" t="s">
        <v>840</v>
      </c>
      <c r="E5468" t="s">
        <v>856</v>
      </c>
      <c r="F5468" t="s">
        <v>11</v>
      </c>
      <c r="G5468" t="s">
        <v>20</v>
      </c>
      <c r="I5468" t="s">
        <v>1083</v>
      </c>
      <c r="J5468" t="s">
        <v>11906</v>
      </c>
      <c r="K5468" t="str">
        <f>IF(COUNTIF(Customers!A:A, H5468)&gt;0, "Valid", "Invalid")</f>
        <v>Invalid</v>
      </c>
      <c r="L5468" t="str">
        <f t="shared" si="425"/>
        <v>9</v>
      </c>
      <c r="M5468" t="str">
        <f t="shared" si="426"/>
        <v>2022</v>
      </c>
      <c r="N5468">
        <f t="shared" si="427"/>
        <v>-18302.189999999999</v>
      </c>
      <c r="O5468" t="str">
        <f t="shared" si="428"/>
        <v/>
      </c>
      <c r="P5468">
        <f t="shared" si="429"/>
        <v>18302.189999999999</v>
      </c>
      <c r="Q5468" s="48" t="str">
        <f>IF(O5468="","",
   IF(OR(O5468&lt;EDA_Outlier_Analysis!$C$10, O5468&gt;EDA_Outlier_Analysis!$C$11),
      "Outlier",
      "Normal"))</f>
        <v/>
      </c>
      <c r="R5468" t="str">
        <f>IF(P5468="","",
   IF(OR(P5468 &lt; EDA_Outlier_Analysis!$F$7, P5468 &gt; EDA_Outlier_Analysis!$F$8),
      "Outlier",
      "Normal"))</f>
        <v>Outlier</v>
      </c>
      <c r="S5468" t="str">
        <f>IF(N5468="","",
   IF(OR(N5468 &lt;EDA_Outlier_Analysis!$I$10, N5468 &gt; EDA_Outlier_Analysis!$I$11),
      "Outlier",
      "Normal"))</f>
        <v>Normal</v>
      </c>
    </row>
    <row r="5469" spans="1:19">
      <c r="A5469" t="s">
        <v>11907</v>
      </c>
      <c r="B5469" s="4">
        <v>44744</v>
      </c>
      <c r="C5469" s="2">
        <v>-30736.42</v>
      </c>
      <c r="D5469" t="s">
        <v>840</v>
      </c>
      <c r="E5469" t="s">
        <v>864</v>
      </c>
      <c r="F5469" t="s">
        <v>11</v>
      </c>
      <c r="G5469" t="s">
        <v>34</v>
      </c>
      <c r="I5469" t="s">
        <v>2391</v>
      </c>
      <c r="J5469" t="s">
        <v>11908</v>
      </c>
      <c r="K5469" t="str">
        <f>IF(COUNTIF(Customers!A:A, H5469)&gt;0, "Valid", "Invalid")</f>
        <v>Invalid</v>
      </c>
      <c r="L5469" t="str">
        <f t="shared" si="425"/>
        <v>7</v>
      </c>
      <c r="M5469" t="str">
        <f t="shared" si="426"/>
        <v>2022</v>
      </c>
      <c r="N5469">
        <f t="shared" si="427"/>
        <v>-30736.42</v>
      </c>
      <c r="O5469" t="str">
        <f t="shared" si="428"/>
        <v/>
      </c>
      <c r="P5469">
        <f t="shared" si="429"/>
        <v>30736.42</v>
      </c>
      <c r="Q5469" s="48" t="str">
        <f>IF(O5469="","",
   IF(OR(O5469&lt;EDA_Outlier_Analysis!$C$10, O5469&gt;EDA_Outlier_Analysis!$C$11),
      "Outlier",
      "Normal"))</f>
        <v/>
      </c>
      <c r="R5469" t="str">
        <f>IF(P5469="","",
   IF(OR(P5469 &lt; EDA_Outlier_Analysis!$F$7, P5469 &gt; EDA_Outlier_Analysis!$F$8),
      "Outlier",
      "Normal"))</f>
        <v>Normal</v>
      </c>
      <c r="S5469" t="str">
        <f>IF(N5469="","",
   IF(OR(N5469 &lt;EDA_Outlier_Analysis!$I$10, N5469 &gt; EDA_Outlier_Analysis!$I$11),
      "Outlier",
      "Normal"))</f>
        <v>Normal</v>
      </c>
    </row>
    <row r="5470" spans="1:19">
      <c r="A5470" t="s">
        <v>11909</v>
      </c>
      <c r="B5470" s="4">
        <v>44954</v>
      </c>
      <c r="C5470" s="2">
        <v>-9279.0400000000009</v>
      </c>
      <c r="D5470" t="s">
        <v>840</v>
      </c>
      <c r="E5470" t="s">
        <v>864</v>
      </c>
      <c r="F5470" t="s">
        <v>11</v>
      </c>
      <c r="G5470" t="s">
        <v>20</v>
      </c>
      <c r="I5470" t="s">
        <v>968</v>
      </c>
      <c r="J5470" t="s">
        <v>11910</v>
      </c>
      <c r="K5470" t="str">
        <f>IF(COUNTIF(Customers!A:A, H5470)&gt;0, "Valid", "Invalid")</f>
        <v>Invalid</v>
      </c>
      <c r="L5470" t="str">
        <f t="shared" si="425"/>
        <v>1</v>
      </c>
      <c r="M5470" t="str">
        <f t="shared" si="426"/>
        <v>2023</v>
      </c>
      <c r="N5470">
        <f t="shared" si="427"/>
        <v>-9279.0400000000009</v>
      </c>
      <c r="O5470" t="str">
        <f t="shared" si="428"/>
        <v/>
      </c>
      <c r="P5470">
        <f t="shared" si="429"/>
        <v>9279.0400000000009</v>
      </c>
      <c r="Q5470" s="48" t="str">
        <f>IF(O5470="","",
   IF(OR(O5470&lt;EDA_Outlier_Analysis!$C$10, O5470&gt;EDA_Outlier_Analysis!$C$11),
      "Outlier",
      "Normal"))</f>
        <v/>
      </c>
      <c r="R5470" t="str">
        <f>IF(P5470="","",
   IF(OR(P5470 &lt; EDA_Outlier_Analysis!$F$7, P5470 &gt; EDA_Outlier_Analysis!$F$8),
      "Outlier",
      "Normal"))</f>
        <v>Outlier</v>
      </c>
      <c r="S5470" t="str">
        <f>IF(N5470="","",
   IF(OR(N5470 &lt;EDA_Outlier_Analysis!$I$10, N5470 &gt; EDA_Outlier_Analysis!$I$11),
      "Outlier",
      "Normal"))</f>
        <v>Normal</v>
      </c>
    </row>
    <row r="5471" spans="1:19">
      <c r="A5471" t="s">
        <v>11911</v>
      </c>
      <c r="B5471" s="4">
        <v>44634</v>
      </c>
      <c r="C5471" s="2">
        <v>-68097.23</v>
      </c>
      <c r="D5471" t="s">
        <v>840</v>
      </c>
      <c r="E5471" t="s">
        <v>856</v>
      </c>
      <c r="F5471" t="s">
        <v>11</v>
      </c>
      <c r="G5471" t="s">
        <v>20</v>
      </c>
      <c r="I5471" t="s">
        <v>1545</v>
      </c>
      <c r="J5471" t="s">
        <v>11912</v>
      </c>
      <c r="K5471" t="str">
        <f>IF(COUNTIF(Customers!A:A, H5471)&gt;0, "Valid", "Invalid")</f>
        <v>Invalid</v>
      </c>
      <c r="L5471" t="str">
        <f t="shared" si="425"/>
        <v>3</v>
      </c>
      <c r="M5471" t="str">
        <f t="shared" si="426"/>
        <v>2022</v>
      </c>
      <c r="N5471">
        <f t="shared" si="427"/>
        <v>-68097.23</v>
      </c>
      <c r="O5471" t="str">
        <f t="shared" si="428"/>
        <v/>
      </c>
      <c r="P5471">
        <f t="shared" si="429"/>
        <v>68097.23</v>
      </c>
      <c r="Q5471" s="48" t="str">
        <f>IF(O5471="","",
   IF(OR(O5471&lt;EDA_Outlier_Analysis!$C$10, O5471&gt;EDA_Outlier_Analysis!$C$11),
      "Outlier",
      "Normal"))</f>
        <v/>
      </c>
      <c r="R5471" t="str">
        <f>IF(P5471="","",
   IF(OR(P5471 &lt; EDA_Outlier_Analysis!$F$7, P5471 &gt; EDA_Outlier_Analysis!$F$8),
      "Outlier",
      "Normal"))</f>
        <v>Outlier</v>
      </c>
      <c r="S5471" t="str">
        <f>IF(N5471="","",
   IF(OR(N5471 &lt;EDA_Outlier_Analysis!$I$10, N5471 &gt; EDA_Outlier_Analysis!$I$11),
      "Outlier",
      "Normal"))</f>
        <v>Normal</v>
      </c>
    </row>
    <row r="5472" spans="1:19">
      <c r="A5472" t="s">
        <v>11913</v>
      </c>
      <c r="B5472" s="4">
        <v>45145</v>
      </c>
      <c r="C5472" s="2">
        <v>161428.32</v>
      </c>
      <c r="D5472" t="s">
        <v>849</v>
      </c>
      <c r="E5472" t="s">
        <v>850</v>
      </c>
      <c r="F5472" t="s">
        <v>9</v>
      </c>
      <c r="G5472" t="s">
        <v>31</v>
      </c>
      <c r="H5472" t="s">
        <v>353</v>
      </c>
      <c r="J5472" t="s">
        <v>11914</v>
      </c>
      <c r="K5472" t="str">
        <f>IF(COUNTIF(Customers!A:A, H5472)&gt;0, "Valid", "Invalid")</f>
        <v>Valid</v>
      </c>
      <c r="L5472" t="str">
        <f t="shared" si="425"/>
        <v>8</v>
      </c>
      <c r="M5472" t="str">
        <f t="shared" si="426"/>
        <v>2023</v>
      </c>
      <c r="N5472">
        <f t="shared" si="427"/>
        <v>161428.32</v>
      </c>
      <c r="O5472">
        <f t="shared" si="428"/>
        <v>161428.32</v>
      </c>
      <c r="P5472" t="str">
        <f t="shared" si="429"/>
        <v/>
      </c>
      <c r="Q5472" s="48" t="str">
        <f>IF(O5472="","",
   IF(OR(O5472&lt;EDA_Outlier_Analysis!$C$10, O5472&gt;EDA_Outlier_Analysis!$C$11),
      "Outlier",
      "Normal"))</f>
        <v>Normal</v>
      </c>
      <c r="R5472" t="str">
        <f>IF(P5472="","",
   IF(OR(P5472 &lt; EDA_Outlier_Analysis!$F$7, P5472 &gt; EDA_Outlier_Analysis!$F$8),
      "Outlier",
      "Normal"))</f>
        <v/>
      </c>
      <c r="S5472" t="str">
        <f>IF(N5472="","",
   IF(OR(N5472 &lt;EDA_Outlier_Analysis!$I$10, N5472 &gt; EDA_Outlier_Analysis!$I$11),
      "Outlier",
      "Normal"))</f>
        <v>Normal</v>
      </c>
    </row>
    <row r="5473" spans="1:19">
      <c r="A5473" t="s">
        <v>11915</v>
      </c>
      <c r="B5473" s="4">
        <v>44894</v>
      </c>
      <c r="C5473" s="2">
        <v>-29644.720000000001</v>
      </c>
      <c r="D5473" t="s">
        <v>840</v>
      </c>
      <c r="E5473" t="s">
        <v>845</v>
      </c>
      <c r="F5473" t="s">
        <v>9</v>
      </c>
      <c r="G5473" t="s">
        <v>24</v>
      </c>
      <c r="I5473" t="s">
        <v>1141</v>
      </c>
      <c r="J5473" t="s">
        <v>11916</v>
      </c>
      <c r="K5473" t="str">
        <f>IF(COUNTIF(Customers!A:A, H5473)&gt;0, "Valid", "Invalid")</f>
        <v>Invalid</v>
      </c>
      <c r="L5473" t="str">
        <f t="shared" si="425"/>
        <v>11</v>
      </c>
      <c r="M5473" t="str">
        <f t="shared" si="426"/>
        <v>2022</v>
      </c>
      <c r="N5473">
        <f t="shared" si="427"/>
        <v>-29644.720000000001</v>
      </c>
      <c r="O5473" t="str">
        <f t="shared" si="428"/>
        <v/>
      </c>
      <c r="P5473">
        <f t="shared" si="429"/>
        <v>29644.720000000001</v>
      </c>
      <c r="Q5473" s="48" t="str">
        <f>IF(O5473="","",
   IF(OR(O5473&lt;EDA_Outlier_Analysis!$C$10, O5473&gt;EDA_Outlier_Analysis!$C$11),
      "Outlier",
      "Normal"))</f>
        <v/>
      </c>
      <c r="R5473" t="str">
        <f>IF(P5473="","",
   IF(OR(P5473 &lt; EDA_Outlier_Analysis!$F$7, P5473 &gt; EDA_Outlier_Analysis!$F$8),
      "Outlier",
      "Normal"))</f>
        <v>Normal</v>
      </c>
      <c r="S5473" t="str">
        <f>IF(N5473="","",
   IF(OR(N5473 &lt;EDA_Outlier_Analysis!$I$10, N5473 &gt; EDA_Outlier_Analysis!$I$11),
      "Outlier",
      "Normal"))</f>
        <v>Normal</v>
      </c>
    </row>
    <row r="5474" spans="1:19">
      <c r="A5474" t="s">
        <v>11917</v>
      </c>
      <c r="B5474" s="4">
        <v>45187</v>
      </c>
      <c r="C5474" s="2">
        <v>121963.4</v>
      </c>
      <c r="D5474" t="s">
        <v>849</v>
      </c>
      <c r="E5474" t="s">
        <v>850</v>
      </c>
      <c r="F5474" t="s">
        <v>11</v>
      </c>
      <c r="G5474" t="s">
        <v>31</v>
      </c>
      <c r="H5474" t="s">
        <v>485</v>
      </c>
      <c r="J5474" t="s">
        <v>11918</v>
      </c>
      <c r="K5474" t="str">
        <f>IF(COUNTIF(Customers!A:A, H5474)&gt;0, "Valid", "Invalid")</f>
        <v>Valid</v>
      </c>
      <c r="L5474" t="str">
        <f t="shared" si="425"/>
        <v>9</v>
      </c>
      <c r="M5474" t="str">
        <f t="shared" si="426"/>
        <v>2023</v>
      </c>
      <c r="N5474">
        <f t="shared" si="427"/>
        <v>121963.4</v>
      </c>
      <c r="O5474">
        <f t="shared" si="428"/>
        <v>121963.4</v>
      </c>
      <c r="P5474" t="str">
        <f t="shared" si="429"/>
        <v/>
      </c>
      <c r="Q5474" s="48" t="str">
        <f>IF(O5474="","",
   IF(OR(O5474&lt;EDA_Outlier_Analysis!$C$10, O5474&gt;EDA_Outlier_Analysis!$C$11),
      "Outlier",
      "Normal"))</f>
        <v>Normal</v>
      </c>
      <c r="R5474" t="str">
        <f>IF(P5474="","",
   IF(OR(P5474 &lt; EDA_Outlier_Analysis!$F$7, P5474 &gt; EDA_Outlier_Analysis!$F$8),
      "Outlier",
      "Normal"))</f>
        <v/>
      </c>
      <c r="S5474" t="str">
        <f>IF(N5474="","",
   IF(OR(N5474 &lt;EDA_Outlier_Analysis!$I$10, N5474 &gt; EDA_Outlier_Analysis!$I$11),
      "Outlier",
      "Normal"))</f>
        <v>Normal</v>
      </c>
    </row>
    <row r="5475" spans="1:19">
      <c r="A5475" t="s">
        <v>11919</v>
      </c>
      <c r="B5475" s="4">
        <v>45198</v>
      </c>
      <c r="C5475" s="2">
        <v>132785.15</v>
      </c>
      <c r="D5475" t="s">
        <v>849</v>
      </c>
      <c r="E5475" t="s">
        <v>853</v>
      </c>
      <c r="F5475" t="s">
        <v>9</v>
      </c>
      <c r="G5475" t="s">
        <v>24</v>
      </c>
      <c r="H5475" t="s">
        <v>239</v>
      </c>
      <c r="J5475" t="s">
        <v>11920</v>
      </c>
      <c r="K5475" t="str">
        <f>IF(COUNTIF(Customers!A:A, H5475)&gt;0, "Valid", "Invalid")</f>
        <v>Valid</v>
      </c>
      <c r="L5475" t="str">
        <f t="shared" si="425"/>
        <v>9</v>
      </c>
      <c r="M5475" t="str">
        <f t="shared" si="426"/>
        <v>2023</v>
      </c>
      <c r="N5475">
        <f t="shared" si="427"/>
        <v>132785.15</v>
      </c>
      <c r="O5475">
        <f t="shared" si="428"/>
        <v>132785.15</v>
      </c>
      <c r="P5475" t="str">
        <f t="shared" si="429"/>
        <v/>
      </c>
      <c r="Q5475" s="48" t="str">
        <f>IF(O5475="","",
   IF(OR(O5475&lt;EDA_Outlier_Analysis!$C$10, O5475&gt;EDA_Outlier_Analysis!$C$11),
      "Outlier",
      "Normal"))</f>
        <v>Normal</v>
      </c>
      <c r="R5475" t="str">
        <f>IF(P5475="","",
   IF(OR(P5475 &lt; EDA_Outlier_Analysis!$F$7, P5475 &gt; EDA_Outlier_Analysis!$F$8),
      "Outlier",
      "Normal"))</f>
        <v/>
      </c>
      <c r="S5475" t="str">
        <f>IF(N5475="","",
   IF(OR(N5475 &lt;EDA_Outlier_Analysis!$I$10, N5475 &gt; EDA_Outlier_Analysis!$I$11),
      "Outlier",
      "Normal"))</f>
        <v>Normal</v>
      </c>
    </row>
    <row r="5476" spans="1:19">
      <c r="A5476" t="s">
        <v>11921</v>
      </c>
      <c r="B5476" s="4">
        <v>44985</v>
      </c>
      <c r="C5476" s="2">
        <v>142543.32</v>
      </c>
      <c r="D5476" t="s">
        <v>849</v>
      </c>
      <c r="E5476" t="s">
        <v>868</v>
      </c>
      <c r="F5476" t="s">
        <v>10</v>
      </c>
      <c r="G5476" t="s">
        <v>31</v>
      </c>
      <c r="H5476" t="s">
        <v>335</v>
      </c>
      <c r="J5476" t="s">
        <v>11922</v>
      </c>
      <c r="K5476" t="str">
        <f>IF(COUNTIF(Customers!A:A, H5476)&gt;0, "Valid", "Invalid")</f>
        <v>Valid</v>
      </c>
      <c r="L5476" t="str">
        <f t="shared" si="425"/>
        <v>2</v>
      </c>
      <c r="M5476" t="str">
        <f t="shared" si="426"/>
        <v>2023</v>
      </c>
      <c r="N5476">
        <f t="shared" si="427"/>
        <v>142543.32</v>
      </c>
      <c r="O5476">
        <f t="shared" si="428"/>
        <v>142543.32</v>
      </c>
      <c r="P5476" t="str">
        <f t="shared" si="429"/>
        <v/>
      </c>
      <c r="Q5476" s="48" t="str">
        <f>IF(O5476="","",
   IF(OR(O5476&lt;EDA_Outlier_Analysis!$C$10, O5476&gt;EDA_Outlier_Analysis!$C$11),
      "Outlier",
      "Normal"))</f>
        <v>Normal</v>
      </c>
      <c r="R5476" t="str">
        <f>IF(P5476="","",
   IF(OR(P5476 &lt; EDA_Outlier_Analysis!$F$7, P5476 &gt; EDA_Outlier_Analysis!$F$8),
      "Outlier",
      "Normal"))</f>
        <v/>
      </c>
      <c r="S5476" t="str">
        <f>IF(N5476="","",
   IF(OR(N5476 &lt;EDA_Outlier_Analysis!$I$10, N5476 &gt; EDA_Outlier_Analysis!$I$11),
      "Outlier",
      "Normal"))</f>
        <v>Normal</v>
      </c>
    </row>
    <row r="5477" spans="1:19">
      <c r="A5477" t="s">
        <v>11923</v>
      </c>
      <c r="B5477" s="4">
        <v>45120</v>
      </c>
      <c r="C5477" s="2">
        <v>-45508.34</v>
      </c>
      <c r="D5477" t="s">
        <v>840</v>
      </c>
      <c r="E5477" t="s">
        <v>841</v>
      </c>
      <c r="F5477" t="s">
        <v>10</v>
      </c>
      <c r="G5477" t="s">
        <v>34</v>
      </c>
      <c r="I5477" t="s">
        <v>1453</v>
      </c>
      <c r="J5477" t="s">
        <v>11924</v>
      </c>
      <c r="K5477" t="str">
        <f>IF(COUNTIF(Customers!A:A, H5477)&gt;0, "Valid", "Invalid")</f>
        <v>Invalid</v>
      </c>
      <c r="L5477" t="str">
        <f t="shared" si="425"/>
        <v>7</v>
      </c>
      <c r="M5477" t="str">
        <f t="shared" si="426"/>
        <v>2023</v>
      </c>
      <c r="N5477">
        <f t="shared" si="427"/>
        <v>-45508.34</v>
      </c>
      <c r="O5477" t="str">
        <f t="shared" si="428"/>
        <v/>
      </c>
      <c r="P5477">
        <f t="shared" si="429"/>
        <v>45508.34</v>
      </c>
      <c r="Q5477" s="48" t="str">
        <f>IF(O5477="","",
   IF(OR(O5477&lt;EDA_Outlier_Analysis!$C$10, O5477&gt;EDA_Outlier_Analysis!$C$11),
      "Outlier",
      "Normal"))</f>
        <v/>
      </c>
      <c r="R5477" t="str">
        <f>IF(P5477="","",
   IF(OR(P5477 &lt; EDA_Outlier_Analysis!$F$7, P5477 &gt; EDA_Outlier_Analysis!$F$8),
      "Outlier",
      "Normal"))</f>
        <v>Normal</v>
      </c>
      <c r="S5477" t="str">
        <f>IF(N5477="","",
   IF(OR(N5477 &lt;EDA_Outlier_Analysis!$I$10, N5477 &gt; EDA_Outlier_Analysis!$I$11),
      "Outlier",
      "Normal"))</f>
        <v>Normal</v>
      </c>
    </row>
    <row r="5478" spans="1:19">
      <c r="A5478" t="s">
        <v>11925</v>
      </c>
      <c r="B5478" s="4">
        <v>44747</v>
      </c>
      <c r="C5478" s="2">
        <v>241343.87</v>
      </c>
      <c r="D5478" t="s">
        <v>849</v>
      </c>
      <c r="E5478" t="s">
        <v>853</v>
      </c>
      <c r="F5478" t="s">
        <v>11</v>
      </c>
      <c r="G5478" t="s">
        <v>20</v>
      </c>
      <c r="H5478" t="s">
        <v>535</v>
      </c>
      <c r="J5478" t="s">
        <v>11926</v>
      </c>
      <c r="K5478" t="str">
        <f>IF(COUNTIF(Customers!A:A, H5478)&gt;0, "Valid", "Invalid")</f>
        <v>Valid</v>
      </c>
      <c r="L5478" t="str">
        <f t="shared" si="425"/>
        <v>7</v>
      </c>
      <c r="M5478" t="str">
        <f t="shared" si="426"/>
        <v>2022</v>
      </c>
      <c r="N5478">
        <f t="shared" si="427"/>
        <v>241343.87</v>
      </c>
      <c r="O5478">
        <f t="shared" si="428"/>
        <v>241343.87</v>
      </c>
      <c r="P5478" t="str">
        <f t="shared" si="429"/>
        <v/>
      </c>
      <c r="Q5478" s="48" t="str">
        <f>IF(O5478="","",
   IF(OR(O5478&lt;EDA_Outlier_Analysis!$C$10, O5478&gt;EDA_Outlier_Analysis!$C$11),
      "Outlier",
      "Normal"))</f>
        <v>Normal</v>
      </c>
      <c r="R5478" t="str">
        <f>IF(P5478="","",
   IF(OR(P5478 &lt; EDA_Outlier_Analysis!$F$7, P5478 &gt; EDA_Outlier_Analysis!$F$8),
      "Outlier",
      "Normal"))</f>
        <v/>
      </c>
      <c r="S5478" t="str">
        <f>IF(N5478="","",
   IF(OR(N5478 &lt;EDA_Outlier_Analysis!$I$10, N5478 &gt; EDA_Outlier_Analysis!$I$11),
      "Outlier",
      "Normal"))</f>
        <v>Normal</v>
      </c>
    </row>
    <row r="5479" spans="1:19">
      <c r="A5479" t="s">
        <v>11927</v>
      </c>
      <c r="B5479" s="4">
        <v>44786</v>
      </c>
      <c r="C5479" s="2">
        <v>-41627.360000000001</v>
      </c>
      <c r="D5479" t="s">
        <v>840</v>
      </c>
      <c r="E5479" t="s">
        <v>864</v>
      </c>
      <c r="F5479" t="s">
        <v>9</v>
      </c>
      <c r="G5479" t="s">
        <v>31</v>
      </c>
      <c r="I5479" t="s">
        <v>1210</v>
      </c>
      <c r="J5479" t="s">
        <v>11928</v>
      </c>
      <c r="K5479" t="str">
        <f>IF(COUNTIF(Customers!A:A, H5479)&gt;0, "Valid", "Invalid")</f>
        <v>Invalid</v>
      </c>
      <c r="L5479" t="str">
        <f t="shared" si="425"/>
        <v>8</v>
      </c>
      <c r="M5479" t="str">
        <f t="shared" si="426"/>
        <v>2022</v>
      </c>
      <c r="N5479">
        <f t="shared" si="427"/>
        <v>-41627.360000000001</v>
      </c>
      <c r="O5479" t="str">
        <f t="shared" si="428"/>
        <v/>
      </c>
      <c r="P5479">
        <f t="shared" si="429"/>
        <v>41627.360000000001</v>
      </c>
      <c r="Q5479" s="48" t="str">
        <f>IF(O5479="","",
   IF(OR(O5479&lt;EDA_Outlier_Analysis!$C$10, O5479&gt;EDA_Outlier_Analysis!$C$11),
      "Outlier",
      "Normal"))</f>
        <v/>
      </c>
      <c r="R5479" t="str">
        <f>IF(P5479="","",
   IF(OR(P5479 &lt; EDA_Outlier_Analysis!$F$7, P5479 &gt; EDA_Outlier_Analysis!$F$8),
      "Outlier",
      "Normal"))</f>
        <v>Normal</v>
      </c>
      <c r="S5479" t="str">
        <f>IF(N5479="","",
   IF(OR(N5479 &lt;EDA_Outlier_Analysis!$I$10, N5479 &gt; EDA_Outlier_Analysis!$I$11),
      "Outlier",
      "Normal"))</f>
        <v>Normal</v>
      </c>
    </row>
    <row r="5480" spans="1:19">
      <c r="A5480" t="s">
        <v>11929</v>
      </c>
      <c r="B5480" s="4">
        <v>45207</v>
      </c>
      <c r="C5480" s="2">
        <v>153246.75</v>
      </c>
      <c r="D5480" t="s">
        <v>849</v>
      </c>
      <c r="E5480" t="s">
        <v>850</v>
      </c>
      <c r="F5480" t="s">
        <v>9</v>
      </c>
      <c r="G5480" t="s">
        <v>20</v>
      </c>
      <c r="H5480" t="s">
        <v>475</v>
      </c>
      <c r="J5480" t="s">
        <v>11930</v>
      </c>
      <c r="K5480" t="str">
        <f>IF(COUNTIF(Customers!A:A, H5480)&gt;0, "Valid", "Invalid")</f>
        <v>Valid</v>
      </c>
      <c r="L5480" t="str">
        <f t="shared" si="425"/>
        <v>10</v>
      </c>
      <c r="M5480" t="str">
        <f t="shared" si="426"/>
        <v>2023</v>
      </c>
      <c r="N5480">
        <f t="shared" si="427"/>
        <v>153246.75</v>
      </c>
      <c r="O5480">
        <f t="shared" si="428"/>
        <v>153246.75</v>
      </c>
      <c r="P5480" t="str">
        <f t="shared" si="429"/>
        <v/>
      </c>
      <c r="Q5480" s="48" t="str">
        <f>IF(O5480="","",
   IF(OR(O5480&lt;EDA_Outlier_Analysis!$C$10, O5480&gt;EDA_Outlier_Analysis!$C$11),
      "Outlier",
      "Normal"))</f>
        <v>Normal</v>
      </c>
      <c r="R5480" t="str">
        <f>IF(P5480="","",
   IF(OR(P5480 &lt; EDA_Outlier_Analysis!$F$7, P5480 &gt; EDA_Outlier_Analysis!$F$8),
      "Outlier",
      "Normal"))</f>
        <v/>
      </c>
      <c r="S5480" t="str">
        <f>IF(N5480="","",
   IF(OR(N5480 &lt;EDA_Outlier_Analysis!$I$10, N5480 &gt; EDA_Outlier_Analysis!$I$11),
      "Outlier",
      "Normal"))</f>
        <v>Normal</v>
      </c>
    </row>
    <row r="5481" spans="1:19">
      <c r="A5481" t="s">
        <v>11931</v>
      </c>
      <c r="B5481" s="4">
        <v>44575</v>
      </c>
      <c r="C5481" s="2">
        <v>227281.87</v>
      </c>
      <c r="D5481" t="s">
        <v>849</v>
      </c>
      <c r="E5481" t="s">
        <v>868</v>
      </c>
      <c r="F5481" t="s">
        <v>10</v>
      </c>
      <c r="G5481" t="s">
        <v>20</v>
      </c>
      <c r="H5481" t="s">
        <v>467</v>
      </c>
      <c r="J5481" t="s">
        <v>11932</v>
      </c>
      <c r="K5481" t="str">
        <f>IF(COUNTIF(Customers!A:A, H5481)&gt;0, "Valid", "Invalid")</f>
        <v>Valid</v>
      </c>
      <c r="L5481" t="str">
        <f t="shared" si="425"/>
        <v>1</v>
      </c>
      <c r="M5481" t="str">
        <f t="shared" si="426"/>
        <v>2022</v>
      </c>
      <c r="N5481">
        <f t="shared" si="427"/>
        <v>227281.87</v>
      </c>
      <c r="O5481">
        <f t="shared" si="428"/>
        <v>227281.87</v>
      </c>
      <c r="P5481" t="str">
        <f t="shared" si="429"/>
        <v/>
      </c>
      <c r="Q5481" s="48" t="str">
        <f>IF(O5481="","",
   IF(OR(O5481&lt;EDA_Outlier_Analysis!$C$10, O5481&gt;EDA_Outlier_Analysis!$C$11),
      "Outlier",
      "Normal"))</f>
        <v>Normal</v>
      </c>
      <c r="R5481" t="str">
        <f>IF(P5481="","",
   IF(OR(P5481 &lt; EDA_Outlier_Analysis!$F$7, P5481 &gt; EDA_Outlier_Analysis!$F$8),
      "Outlier",
      "Normal"))</f>
        <v/>
      </c>
      <c r="S5481" t="str">
        <f>IF(N5481="","",
   IF(OR(N5481 &lt;EDA_Outlier_Analysis!$I$10, N5481 &gt; EDA_Outlier_Analysis!$I$11),
      "Outlier",
      "Normal"))</f>
        <v>Normal</v>
      </c>
    </row>
    <row r="5482" spans="1:19">
      <c r="A5482" t="s">
        <v>11933</v>
      </c>
      <c r="B5482" s="4">
        <v>44797</v>
      </c>
      <c r="C5482" s="2">
        <v>-47980.05</v>
      </c>
      <c r="D5482" t="s">
        <v>840</v>
      </c>
      <c r="E5482" t="s">
        <v>905</v>
      </c>
      <c r="F5482" t="s">
        <v>10</v>
      </c>
      <c r="G5482" t="s">
        <v>34</v>
      </c>
      <c r="I5482" t="s">
        <v>2914</v>
      </c>
      <c r="J5482" t="s">
        <v>11934</v>
      </c>
      <c r="K5482" t="str">
        <f>IF(COUNTIF(Customers!A:A, H5482)&gt;0, "Valid", "Invalid")</f>
        <v>Invalid</v>
      </c>
      <c r="L5482" t="str">
        <f t="shared" si="425"/>
        <v>8</v>
      </c>
      <c r="M5482" t="str">
        <f t="shared" si="426"/>
        <v>2022</v>
      </c>
      <c r="N5482">
        <f t="shared" si="427"/>
        <v>-47980.05</v>
      </c>
      <c r="O5482" t="str">
        <f t="shared" si="428"/>
        <v/>
      </c>
      <c r="P5482">
        <f t="shared" si="429"/>
        <v>47980.05</v>
      </c>
      <c r="Q5482" s="48" t="str">
        <f>IF(O5482="","",
   IF(OR(O5482&lt;EDA_Outlier_Analysis!$C$10, O5482&gt;EDA_Outlier_Analysis!$C$11),
      "Outlier",
      "Normal"))</f>
        <v/>
      </c>
      <c r="R5482" t="str">
        <f>IF(P5482="","",
   IF(OR(P5482 &lt; EDA_Outlier_Analysis!$F$7, P5482 &gt; EDA_Outlier_Analysis!$F$8),
      "Outlier",
      "Normal"))</f>
        <v>Normal</v>
      </c>
      <c r="S5482" t="str">
        <f>IF(N5482="","",
   IF(OR(N5482 &lt;EDA_Outlier_Analysis!$I$10, N5482 &gt; EDA_Outlier_Analysis!$I$11),
      "Outlier",
      "Normal"))</f>
        <v>Normal</v>
      </c>
    </row>
    <row r="5483" spans="1:19">
      <c r="A5483" t="s">
        <v>11935</v>
      </c>
      <c r="B5483" s="4">
        <v>44680</v>
      </c>
      <c r="C5483" s="2">
        <v>169905.67</v>
      </c>
      <c r="D5483" t="s">
        <v>849</v>
      </c>
      <c r="E5483" t="s">
        <v>868</v>
      </c>
      <c r="F5483" t="s">
        <v>11</v>
      </c>
      <c r="G5483" t="s">
        <v>31</v>
      </c>
      <c r="H5483" t="s">
        <v>229</v>
      </c>
      <c r="J5483" t="s">
        <v>11936</v>
      </c>
      <c r="K5483" t="str">
        <f>IF(COUNTIF(Customers!A:A, H5483)&gt;0, "Valid", "Invalid")</f>
        <v>Valid</v>
      </c>
      <c r="L5483" t="str">
        <f t="shared" si="425"/>
        <v>4</v>
      </c>
      <c r="M5483" t="str">
        <f t="shared" si="426"/>
        <v>2022</v>
      </c>
      <c r="N5483">
        <f t="shared" si="427"/>
        <v>169905.67</v>
      </c>
      <c r="O5483">
        <f t="shared" si="428"/>
        <v>169905.67</v>
      </c>
      <c r="P5483" t="str">
        <f t="shared" si="429"/>
        <v/>
      </c>
      <c r="Q5483" s="48" t="str">
        <f>IF(O5483="","",
   IF(OR(O5483&lt;EDA_Outlier_Analysis!$C$10, O5483&gt;EDA_Outlier_Analysis!$C$11),
      "Outlier",
      "Normal"))</f>
        <v>Normal</v>
      </c>
      <c r="R5483" t="str">
        <f>IF(P5483="","",
   IF(OR(P5483 &lt; EDA_Outlier_Analysis!$F$7, P5483 &gt; EDA_Outlier_Analysis!$F$8),
      "Outlier",
      "Normal"))</f>
        <v/>
      </c>
      <c r="S5483" t="str">
        <f>IF(N5483="","",
   IF(OR(N5483 &lt;EDA_Outlier_Analysis!$I$10, N5483 &gt; EDA_Outlier_Analysis!$I$11),
      "Outlier",
      "Normal"))</f>
        <v>Normal</v>
      </c>
    </row>
    <row r="5484" spans="1:19">
      <c r="A5484" t="s">
        <v>11937</v>
      </c>
      <c r="B5484" s="4">
        <v>45160</v>
      </c>
      <c r="C5484" s="2">
        <v>-66756.94</v>
      </c>
      <c r="D5484" t="s">
        <v>840</v>
      </c>
      <c r="E5484" t="s">
        <v>845</v>
      </c>
      <c r="F5484" t="s">
        <v>10</v>
      </c>
      <c r="G5484" t="s">
        <v>31</v>
      </c>
      <c r="I5484" t="s">
        <v>1177</v>
      </c>
      <c r="J5484" t="s">
        <v>11938</v>
      </c>
      <c r="K5484" t="str">
        <f>IF(COUNTIF(Customers!A:A, H5484)&gt;0, "Valid", "Invalid")</f>
        <v>Invalid</v>
      </c>
      <c r="L5484" t="str">
        <f t="shared" si="425"/>
        <v>8</v>
      </c>
      <c r="M5484" t="str">
        <f t="shared" si="426"/>
        <v>2023</v>
      </c>
      <c r="N5484">
        <f t="shared" si="427"/>
        <v>-66756.94</v>
      </c>
      <c r="O5484" t="str">
        <f t="shared" si="428"/>
        <v/>
      </c>
      <c r="P5484">
        <f t="shared" si="429"/>
        <v>66756.94</v>
      </c>
      <c r="Q5484" s="48" t="str">
        <f>IF(O5484="","",
   IF(OR(O5484&lt;EDA_Outlier_Analysis!$C$10, O5484&gt;EDA_Outlier_Analysis!$C$11),
      "Outlier",
      "Normal"))</f>
        <v/>
      </c>
      <c r="R5484" t="str">
        <f>IF(P5484="","",
   IF(OR(P5484 &lt; EDA_Outlier_Analysis!$F$7, P5484 &gt; EDA_Outlier_Analysis!$F$8),
      "Outlier",
      "Normal"))</f>
        <v>Outlier</v>
      </c>
      <c r="S5484" t="str">
        <f>IF(N5484="","",
   IF(OR(N5484 &lt;EDA_Outlier_Analysis!$I$10, N5484 &gt; EDA_Outlier_Analysis!$I$11),
      "Outlier",
      "Normal"))</f>
        <v>Normal</v>
      </c>
    </row>
    <row r="5485" spans="1:19">
      <c r="A5485" t="s">
        <v>11939</v>
      </c>
      <c r="B5485" s="4">
        <v>44614</v>
      </c>
      <c r="C5485" s="2">
        <v>148845.91</v>
      </c>
      <c r="D5485" t="s">
        <v>849</v>
      </c>
      <c r="E5485" t="s">
        <v>868</v>
      </c>
      <c r="F5485" t="s">
        <v>9</v>
      </c>
      <c r="G5485" t="s">
        <v>24</v>
      </c>
      <c r="H5485" t="s">
        <v>635</v>
      </c>
      <c r="J5485" t="s">
        <v>11940</v>
      </c>
      <c r="K5485" t="str">
        <f>IF(COUNTIF(Customers!A:A, H5485)&gt;0, "Valid", "Invalid")</f>
        <v>Valid</v>
      </c>
      <c r="L5485" t="str">
        <f t="shared" si="425"/>
        <v>2</v>
      </c>
      <c r="M5485" t="str">
        <f t="shared" si="426"/>
        <v>2022</v>
      </c>
      <c r="N5485">
        <f t="shared" si="427"/>
        <v>148845.91</v>
      </c>
      <c r="O5485">
        <f t="shared" si="428"/>
        <v>148845.91</v>
      </c>
      <c r="P5485" t="str">
        <f t="shared" si="429"/>
        <v/>
      </c>
      <c r="Q5485" s="48" t="str">
        <f>IF(O5485="","",
   IF(OR(O5485&lt;EDA_Outlier_Analysis!$C$10, O5485&gt;EDA_Outlier_Analysis!$C$11),
      "Outlier",
      "Normal"))</f>
        <v>Normal</v>
      </c>
      <c r="R5485" t="str">
        <f>IF(P5485="","",
   IF(OR(P5485 &lt; EDA_Outlier_Analysis!$F$7, P5485 &gt; EDA_Outlier_Analysis!$F$8),
      "Outlier",
      "Normal"))</f>
        <v/>
      </c>
      <c r="S5485" t="str">
        <f>IF(N5485="","",
   IF(OR(N5485 &lt;EDA_Outlier_Analysis!$I$10, N5485 &gt; EDA_Outlier_Analysis!$I$11),
      "Outlier",
      "Normal"))</f>
        <v>Normal</v>
      </c>
    </row>
    <row r="5486" spans="1:19">
      <c r="A5486" t="s">
        <v>11941</v>
      </c>
      <c r="B5486" s="4">
        <v>44588</v>
      </c>
      <c r="C5486" s="2">
        <v>97799.53</v>
      </c>
      <c r="D5486" t="s">
        <v>849</v>
      </c>
      <c r="E5486" t="s">
        <v>868</v>
      </c>
      <c r="F5486" t="s">
        <v>9</v>
      </c>
      <c r="G5486" t="s">
        <v>24</v>
      </c>
      <c r="H5486" t="s">
        <v>655</v>
      </c>
      <c r="J5486" t="s">
        <v>11942</v>
      </c>
      <c r="K5486" t="str">
        <f>IF(COUNTIF(Customers!A:A, H5486)&gt;0, "Valid", "Invalid")</f>
        <v>Valid</v>
      </c>
      <c r="L5486" t="str">
        <f t="shared" si="425"/>
        <v>1</v>
      </c>
      <c r="M5486" t="str">
        <f t="shared" si="426"/>
        <v>2022</v>
      </c>
      <c r="N5486">
        <f t="shared" si="427"/>
        <v>97799.53</v>
      </c>
      <c r="O5486">
        <f t="shared" si="428"/>
        <v>97799.53</v>
      </c>
      <c r="P5486" t="str">
        <f t="shared" si="429"/>
        <v/>
      </c>
      <c r="Q5486" s="48" t="str">
        <f>IF(O5486="","",
   IF(OR(O5486&lt;EDA_Outlier_Analysis!$C$10, O5486&gt;EDA_Outlier_Analysis!$C$11),
      "Outlier",
      "Normal"))</f>
        <v>Normal</v>
      </c>
      <c r="R5486" t="str">
        <f>IF(P5486="","",
   IF(OR(P5486 &lt; EDA_Outlier_Analysis!$F$7, P5486 &gt; EDA_Outlier_Analysis!$F$8),
      "Outlier",
      "Normal"))</f>
        <v/>
      </c>
      <c r="S5486" t="str">
        <f>IF(N5486="","",
   IF(OR(N5486 &lt;EDA_Outlier_Analysis!$I$10, N5486 &gt; EDA_Outlier_Analysis!$I$11),
      "Outlier",
      "Normal"))</f>
        <v>Normal</v>
      </c>
    </row>
    <row r="5487" spans="1:19">
      <c r="A5487" t="s">
        <v>11943</v>
      </c>
      <c r="B5487" s="4">
        <v>45020</v>
      </c>
      <c r="C5487" s="2">
        <v>-13107</v>
      </c>
      <c r="D5487" t="s">
        <v>840</v>
      </c>
      <c r="E5487" t="s">
        <v>864</v>
      </c>
      <c r="F5487" t="s">
        <v>11</v>
      </c>
      <c r="G5487" t="s">
        <v>24</v>
      </c>
      <c r="I5487" t="s">
        <v>954</v>
      </c>
      <c r="J5487" t="s">
        <v>11944</v>
      </c>
      <c r="K5487" t="str">
        <f>IF(COUNTIF(Customers!A:A, H5487)&gt;0, "Valid", "Invalid")</f>
        <v>Invalid</v>
      </c>
      <c r="L5487" t="str">
        <f t="shared" si="425"/>
        <v>4</v>
      </c>
      <c r="M5487" t="str">
        <f t="shared" si="426"/>
        <v>2023</v>
      </c>
      <c r="N5487">
        <f t="shared" si="427"/>
        <v>-13107</v>
      </c>
      <c r="O5487" t="str">
        <f t="shared" si="428"/>
        <v/>
      </c>
      <c r="P5487">
        <f t="shared" si="429"/>
        <v>13107</v>
      </c>
      <c r="Q5487" s="48" t="str">
        <f>IF(O5487="","",
   IF(OR(O5487&lt;EDA_Outlier_Analysis!$C$10, O5487&gt;EDA_Outlier_Analysis!$C$11),
      "Outlier",
      "Normal"))</f>
        <v/>
      </c>
      <c r="R5487" t="str">
        <f>IF(P5487="","",
   IF(OR(P5487 &lt; EDA_Outlier_Analysis!$F$7, P5487 &gt; EDA_Outlier_Analysis!$F$8),
      "Outlier",
      "Normal"))</f>
        <v>Outlier</v>
      </c>
      <c r="S5487" t="str">
        <f>IF(N5487="","",
   IF(OR(N5487 &lt;EDA_Outlier_Analysis!$I$10, N5487 &gt; EDA_Outlier_Analysis!$I$11),
      "Outlier",
      "Normal"))</f>
        <v>Normal</v>
      </c>
    </row>
    <row r="5488" spans="1:19">
      <c r="A5488" t="s">
        <v>11945</v>
      </c>
      <c r="B5488" s="4">
        <v>44786</v>
      </c>
      <c r="C5488" s="2">
        <v>-11974.21</v>
      </c>
      <c r="D5488" t="s">
        <v>840</v>
      </c>
      <c r="E5488" t="s">
        <v>864</v>
      </c>
      <c r="F5488" t="s">
        <v>10</v>
      </c>
      <c r="G5488" t="s">
        <v>24</v>
      </c>
      <c r="I5488" t="s">
        <v>1112</v>
      </c>
      <c r="J5488" t="s">
        <v>11946</v>
      </c>
      <c r="K5488" t="str">
        <f>IF(COUNTIF(Customers!A:A, H5488)&gt;0, "Valid", "Invalid")</f>
        <v>Invalid</v>
      </c>
      <c r="L5488" t="str">
        <f t="shared" si="425"/>
        <v>8</v>
      </c>
      <c r="M5488" t="str">
        <f t="shared" si="426"/>
        <v>2022</v>
      </c>
      <c r="N5488">
        <f t="shared" si="427"/>
        <v>-11974.21</v>
      </c>
      <c r="O5488" t="str">
        <f t="shared" si="428"/>
        <v/>
      </c>
      <c r="P5488">
        <f t="shared" si="429"/>
        <v>11974.21</v>
      </c>
      <c r="Q5488" s="48" t="str">
        <f>IF(O5488="","",
   IF(OR(O5488&lt;EDA_Outlier_Analysis!$C$10, O5488&gt;EDA_Outlier_Analysis!$C$11),
      "Outlier",
      "Normal"))</f>
        <v/>
      </c>
      <c r="R5488" t="str">
        <f>IF(P5488="","",
   IF(OR(P5488 &lt; EDA_Outlier_Analysis!$F$7, P5488 &gt; EDA_Outlier_Analysis!$F$8),
      "Outlier",
      "Normal"))</f>
        <v>Outlier</v>
      </c>
      <c r="S5488" t="str">
        <f>IF(N5488="","",
   IF(OR(N5488 &lt;EDA_Outlier_Analysis!$I$10, N5488 &gt; EDA_Outlier_Analysis!$I$11),
      "Outlier",
      "Normal"))</f>
        <v>Normal</v>
      </c>
    </row>
    <row r="5489" spans="1:19">
      <c r="A5489" t="s">
        <v>11947</v>
      </c>
      <c r="B5489" s="4">
        <v>45240</v>
      </c>
      <c r="C5489" s="2">
        <v>-62547.32</v>
      </c>
      <c r="D5489" t="s">
        <v>840</v>
      </c>
      <c r="E5489" t="s">
        <v>905</v>
      </c>
      <c r="F5489" t="s">
        <v>10</v>
      </c>
      <c r="G5489" t="s">
        <v>24</v>
      </c>
      <c r="I5489" t="s">
        <v>1545</v>
      </c>
      <c r="J5489" t="s">
        <v>11948</v>
      </c>
      <c r="K5489" t="str">
        <f>IF(COUNTIF(Customers!A:A, H5489)&gt;0, "Valid", "Invalid")</f>
        <v>Invalid</v>
      </c>
      <c r="L5489" t="str">
        <f t="shared" si="425"/>
        <v>11</v>
      </c>
      <c r="M5489" t="str">
        <f t="shared" si="426"/>
        <v>2023</v>
      </c>
      <c r="N5489">
        <f t="shared" si="427"/>
        <v>-62547.32</v>
      </c>
      <c r="O5489" t="str">
        <f t="shared" si="428"/>
        <v/>
      </c>
      <c r="P5489">
        <f t="shared" si="429"/>
        <v>62547.32</v>
      </c>
      <c r="Q5489" s="48" t="str">
        <f>IF(O5489="","",
   IF(OR(O5489&lt;EDA_Outlier_Analysis!$C$10, O5489&gt;EDA_Outlier_Analysis!$C$11),
      "Outlier",
      "Normal"))</f>
        <v/>
      </c>
      <c r="R5489" t="str">
        <f>IF(P5489="","",
   IF(OR(P5489 &lt; EDA_Outlier_Analysis!$F$7, P5489 &gt; EDA_Outlier_Analysis!$F$8),
      "Outlier",
      "Normal"))</f>
        <v>Outlier</v>
      </c>
      <c r="S5489" t="str">
        <f>IF(N5489="","",
   IF(OR(N5489 &lt;EDA_Outlier_Analysis!$I$10, N5489 &gt; EDA_Outlier_Analysis!$I$11),
      "Outlier",
      "Normal"))</f>
        <v>Normal</v>
      </c>
    </row>
    <row r="5490" spans="1:19">
      <c r="A5490" t="s">
        <v>11949</v>
      </c>
      <c r="B5490" s="4">
        <v>45172</v>
      </c>
      <c r="C5490" s="2">
        <v>-55759.02</v>
      </c>
      <c r="D5490" t="s">
        <v>840</v>
      </c>
      <c r="E5490" t="s">
        <v>841</v>
      </c>
      <c r="F5490" t="s">
        <v>11</v>
      </c>
      <c r="G5490" t="s">
        <v>20</v>
      </c>
      <c r="I5490" t="s">
        <v>1585</v>
      </c>
      <c r="J5490" t="s">
        <v>11950</v>
      </c>
      <c r="K5490" t="str">
        <f>IF(COUNTIF(Customers!A:A, H5490)&gt;0, "Valid", "Invalid")</f>
        <v>Invalid</v>
      </c>
      <c r="L5490" t="str">
        <f t="shared" si="425"/>
        <v>9</v>
      </c>
      <c r="M5490" t="str">
        <f t="shared" si="426"/>
        <v>2023</v>
      </c>
      <c r="N5490">
        <f t="shared" si="427"/>
        <v>-55759.02</v>
      </c>
      <c r="O5490" t="str">
        <f t="shared" si="428"/>
        <v/>
      </c>
      <c r="P5490">
        <f t="shared" si="429"/>
        <v>55759.02</v>
      </c>
      <c r="Q5490" s="48" t="str">
        <f>IF(O5490="","",
   IF(OR(O5490&lt;EDA_Outlier_Analysis!$C$10, O5490&gt;EDA_Outlier_Analysis!$C$11),
      "Outlier",
      "Normal"))</f>
        <v/>
      </c>
      <c r="R5490" t="str">
        <f>IF(P5490="","",
   IF(OR(P5490 &lt; EDA_Outlier_Analysis!$F$7, P5490 &gt; EDA_Outlier_Analysis!$F$8),
      "Outlier",
      "Normal"))</f>
        <v>Outlier</v>
      </c>
      <c r="S5490" t="str">
        <f>IF(N5490="","",
   IF(OR(N5490 &lt;EDA_Outlier_Analysis!$I$10, N5490 &gt; EDA_Outlier_Analysis!$I$11),
      "Outlier",
      "Normal"))</f>
        <v>Normal</v>
      </c>
    </row>
    <row r="5491" spans="1:19">
      <c r="A5491" t="s">
        <v>11951</v>
      </c>
      <c r="B5491" s="4">
        <v>44863</v>
      </c>
      <c r="C5491" s="2">
        <v>227972.38</v>
      </c>
      <c r="D5491" t="s">
        <v>849</v>
      </c>
      <c r="E5491" t="s">
        <v>850</v>
      </c>
      <c r="F5491" t="s">
        <v>11</v>
      </c>
      <c r="G5491" t="s">
        <v>24</v>
      </c>
      <c r="H5491" t="s">
        <v>657</v>
      </c>
      <c r="J5491" t="s">
        <v>11952</v>
      </c>
      <c r="K5491" t="str">
        <f>IF(COUNTIF(Customers!A:A, H5491)&gt;0, "Valid", "Invalid")</f>
        <v>Valid</v>
      </c>
      <c r="L5491" t="str">
        <f t="shared" si="425"/>
        <v>10</v>
      </c>
      <c r="M5491" t="str">
        <f t="shared" si="426"/>
        <v>2022</v>
      </c>
      <c r="N5491">
        <f t="shared" si="427"/>
        <v>227972.38</v>
      </c>
      <c r="O5491">
        <f t="shared" si="428"/>
        <v>227972.38</v>
      </c>
      <c r="P5491" t="str">
        <f t="shared" si="429"/>
        <v/>
      </c>
      <c r="Q5491" s="48" t="str">
        <f>IF(O5491="","",
   IF(OR(O5491&lt;EDA_Outlier_Analysis!$C$10, O5491&gt;EDA_Outlier_Analysis!$C$11),
      "Outlier",
      "Normal"))</f>
        <v>Normal</v>
      </c>
      <c r="R5491" t="str">
        <f>IF(P5491="","",
   IF(OR(P5491 &lt; EDA_Outlier_Analysis!$F$7, P5491 &gt; EDA_Outlier_Analysis!$F$8),
      "Outlier",
      "Normal"))</f>
        <v/>
      </c>
      <c r="S5491" t="str">
        <f>IF(N5491="","",
   IF(OR(N5491 &lt;EDA_Outlier_Analysis!$I$10, N5491 &gt; EDA_Outlier_Analysis!$I$11),
      "Outlier",
      "Normal"))</f>
        <v>Normal</v>
      </c>
    </row>
    <row r="5492" spans="1:19">
      <c r="A5492" t="s">
        <v>11953</v>
      </c>
      <c r="B5492" s="4">
        <v>45287</v>
      </c>
      <c r="C5492" s="2">
        <v>-82555.45</v>
      </c>
      <c r="D5492" t="s">
        <v>840</v>
      </c>
      <c r="E5492" t="s">
        <v>856</v>
      </c>
      <c r="F5492" t="s">
        <v>10</v>
      </c>
      <c r="G5492" t="s">
        <v>20</v>
      </c>
      <c r="I5492" t="s">
        <v>1340</v>
      </c>
      <c r="J5492" t="s">
        <v>11954</v>
      </c>
      <c r="K5492" t="str">
        <f>IF(COUNTIF(Customers!A:A, H5492)&gt;0, "Valid", "Invalid")</f>
        <v>Invalid</v>
      </c>
      <c r="L5492" t="str">
        <f t="shared" si="425"/>
        <v>12</v>
      </c>
      <c r="M5492" t="str">
        <f t="shared" si="426"/>
        <v>2023</v>
      </c>
      <c r="N5492">
        <f t="shared" si="427"/>
        <v>-82555.45</v>
      </c>
      <c r="O5492" t="str">
        <f t="shared" si="428"/>
        <v/>
      </c>
      <c r="P5492">
        <f t="shared" si="429"/>
        <v>82555.45</v>
      </c>
      <c r="Q5492" s="48" t="str">
        <f>IF(O5492="","",
   IF(OR(O5492&lt;EDA_Outlier_Analysis!$C$10, O5492&gt;EDA_Outlier_Analysis!$C$11),
      "Outlier",
      "Normal"))</f>
        <v/>
      </c>
      <c r="R5492" t="str">
        <f>IF(P5492="","",
   IF(OR(P5492 &lt; EDA_Outlier_Analysis!$F$7, P5492 &gt; EDA_Outlier_Analysis!$F$8),
      "Outlier",
      "Normal"))</f>
        <v>Outlier</v>
      </c>
      <c r="S5492" t="str">
        <f>IF(N5492="","",
   IF(OR(N5492 &lt;EDA_Outlier_Analysis!$I$10, N5492 &gt; EDA_Outlier_Analysis!$I$11),
      "Outlier",
      "Normal"))</f>
        <v>Normal</v>
      </c>
    </row>
    <row r="5493" spans="1:19">
      <c r="A5493" t="s">
        <v>11955</v>
      </c>
      <c r="B5493" s="4">
        <v>45042</v>
      </c>
      <c r="C5493" s="2">
        <v>-53859.43</v>
      </c>
      <c r="D5493" t="s">
        <v>840</v>
      </c>
      <c r="E5493" t="s">
        <v>856</v>
      </c>
      <c r="F5493" t="s">
        <v>9</v>
      </c>
      <c r="G5493" t="s">
        <v>20</v>
      </c>
      <c r="I5493" t="s">
        <v>3081</v>
      </c>
      <c r="J5493" t="s">
        <v>11956</v>
      </c>
      <c r="K5493" t="str">
        <f>IF(COUNTIF(Customers!A:A, H5493)&gt;0, "Valid", "Invalid")</f>
        <v>Invalid</v>
      </c>
      <c r="L5493" t="str">
        <f t="shared" si="425"/>
        <v>4</v>
      </c>
      <c r="M5493" t="str">
        <f t="shared" si="426"/>
        <v>2023</v>
      </c>
      <c r="N5493">
        <f t="shared" si="427"/>
        <v>-53859.43</v>
      </c>
      <c r="O5493" t="str">
        <f t="shared" si="428"/>
        <v/>
      </c>
      <c r="P5493">
        <f t="shared" si="429"/>
        <v>53859.43</v>
      </c>
      <c r="Q5493" s="48" t="str">
        <f>IF(O5493="","",
   IF(OR(O5493&lt;EDA_Outlier_Analysis!$C$10, O5493&gt;EDA_Outlier_Analysis!$C$11),
      "Outlier",
      "Normal"))</f>
        <v/>
      </c>
      <c r="R5493" t="str">
        <f>IF(P5493="","",
   IF(OR(P5493 &lt; EDA_Outlier_Analysis!$F$7, P5493 &gt; EDA_Outlier_Analysis!$F$8),
      "Outlier",
      "Normal"))</f>
        <v>Outlier</v>
      </c>
      <c r="S5493" t="str">
        <f>IF(N5493="","",
   IF(OR(N5493 &lt;EDA_Outlier_Analysis!$I$10, N5493 &gt; EDA_Outlier_Analysis!$I$11),
      "Outlier",
      "Normal"))</f>
        <v>Normal</v>
      </c>
    </row>
    <row r="5494" spans="1:19">
      <c r="A5494" t="s">
        <v>11957</v>
      </c>
      <c r="B5494" s="4">
        <v>45255</v>
      </c>
      <c r="C5494" s="2">
        <v>165170.59</v>
      </c>
      <c r="D5494" t="s">
        <v>849</v>
      </c>
      <c r="E5494" t="s">
        <v>853</v>
      </c>
      <c r="F5494" t="s">
        <v>11</v>
      </c>
      <c r="G5494" t="s">
        <v>24</v>
      </c>
      <c r="H5494" t="s">
        <v>589</v>
      </c>
      <c r="J5494" t="s">
        <v>11958</v>
      </c>
      <c r="K5494" t="str">
        <f>IF(COUNTIF(Customers!A:A, H5494)&gt;0, "Valid", "Invalid")</f>
        <v>Valid</v>
      </c>
      <c r="L5494" t="str">
        <f t="shared" si="425"/>
        <v>11</v>
      </c>
      <c r="M5494" t="str">
        <f t="shared" si="426"/>
        <v>2023</v>
      </c>
      <c r="N5494">
        <f t="shared" si="427"/>
        <v>165170.59</v>
      </c>
      <c r="O5494">
        <f t="shared" si="428"/>
        <v>165170.59</v>
      </c>
      <c r="P5494" t="str">
        <f t="shared" si="429"/>
        <v/>
      </c>
      <c r="Q5494" s="48" t="str">
        <f>IF(O5494="","",
   IF(OR(O5494&lt;EDA_Outlier_Analysis!$C$10, O5494&gt;EDA_Outlier_Analysis!$C$11),
      "Outlier",
      "Normal"))</f>
        <v>Normal</v>
      </c>
      <c r="R5494" t="str">
        <f>IF(P5494="","",
   IF(OR(P5494 &lt; EDA_Outlier_Analysis!$F$7, P5494 &gt; EDA_Outlier_Analysis!$F$8),
      "Outlier",
      "Normal"))</f>
        <v/>
      </c>
      <c r="S5494" t="str">
        <f>IF(N5494="","",
   IF(OR(N5494 &lt;EDA_Outlier_Analysis!$I$10, N5494 &gt; EDA_Outlier_Analysis!$I$11),
      "Outlier",
      "Normal"))</f>
        <v>Normal</v>
      </c>
    </row>
    <row r="5495" spans="1:19">
      <c r="A5495" t="s">
        <v>11959</v>
      </c>
      <c r="B5495" s="4">
        <v>44834</v>
      </c>
      <c r="C5495" s="2">
        <v>-17613.68</v>
      </c>
      <c r="D5495" t="s">
        <v>840</v>
      </c>
      <c r="E5495" t="s">
        <v>856</v>
      </c>
      <c r="F5495" t="s">
        <v>10</v>
      </c>
      <c r="G5495" t="s">
        <v>20</v>
      </c>
      <c r="I5495" t="s">
        <v>857</v>
      </c>
      <c r="J5495" t="s">
        <v>11960</v>
      </c>
      <c r="K5495" t="str">
        <f>IF(COUNTIF(Customers!A:A, H5495)&gt;0, "Valid", "Invalid")</f>
        <v>Invalid</v>
      </c>
      <c r="L5495" t="str">
        <f t="shared" si="425"/>
        <v>9</v>
      </c>
      <c r="M5495" t="str">
        <f t="shared" si="426"/>
        <v>2022</v>
      </c>
      <c r="N5495">
        <f t="shared" si="427"/>
        <v>-17613.68</v>
      </c>
      <c r="O5495" t="str">
        <f t="shared" si="428"/>
        <v/>
      </c>
      <c r="P5495">
        <f t="shared" si="429"/>
        <v>17613.68</v>
      </c>
      <c r="Q5495" s="48" t="str">
        <f>IF(O5495="","",
   IF(OR(O5495&lt;EDA_Outlier_Analysis!$C$10, O5495&gt;EDA_Outlier_Analysis!$C$11),
      "Outlier",
      "Normal"))</f>
        <v/>
      </c>
      <c r="R5495" t="str">
        <f>IF(P5495="","",
   IF(OR(P5495 &lt; EDA_Outlier_Analysis!$F$7, P5495 &gt; EDA_Outlier_Analysis!$F$8),
      "Outlier",
      "Normal"))</f>
        <v>Outlier</v>
      </c>
      <c r="S5495" t="str">
        <f>IF(N5495="","",
   IF(OR(N5495 &lt;EDA_Outlier_Analysis!$I$10, N5495 &gt; EDA_Outlier_Analysis!$I$11),
      "Outlier",
      "Normal"))</f>
        <v>Normal</v>
      </c>
    </row>
    <row r="5496" spans="1:19">
      <c r="A5496" t="s">
        <v>11961</v>
      </c>
      <c r="B5496" s="4">
        <v>44677</v>
      </c>
      <c r="C5496" s="2">
        <v>198423.52</v>
      </c>
      <c r="D5496" t="s">
        <v>849</v>
      </c>
      <c r="E5496" t="s">
        <v>850</v>
      </c>
      <c r="F5496" t="s">
        <v>11</v>
      </c>
      <c r="G5496" t="s">
        <v>24</v>
      </c>
      <c r="H5496" t="s">
        <v>547</v>
      </c>
      <c r="J5496" t="s">
        <v>11962</v>
      </c>
      <c r="K5496" t="str">
        <f>IF(COUNTIF(Customers!A:A, H5496)&gt;0, "Valid", "Invalid")</f>
        <v>Valid</v>
      </c>
      <c r="L5496" t="str">
        <f t="shared" si="425"/>
        <v>4</v>
      </c>
      <c r="M5496" t="str">
        <f t="shared" si="426"/>
        <v>2022</v>
      </c>
      <c r="N5496">
        <f t="shared" si="427"/>
        <v>198423.52</v>
      </c>
      <c r="O5496">
        <f t="shared" si="428"/>
        <v>198423.52</v>
      </c>
      <c r="P5496" t="str">
        <f t="shared" si="429"/>
        <v/>
      </c>
      <c r="Q5496" s="48" t="str">
        <f>IF(O5496="","",
   IF(OR(O5496&lt;EDA_Outlier_Analysis!$C$10, O5496&gt;EDA_Outlier_Analysis!$C$11),
      "Outlier",
      "Normal"))</f>
        <v>Normal</v>
      </c>
      <c r="R5496" t="str">
        <f>IF(P5496="","",
   IF(OR(P5496 &lt; EDA_Outlier_Analysis!$F$7, P5496 &gt; EDA_Outlier_Analysis!$F$8),
      "Outlier",
      "Normal"))</f>
        <v/>
      </c>
      <c r="S5496" t="str">
        <f>IF(N5496="","",
   IF(OR(N5496 &lt;EDA_Outlier_Analysis!$I$10, N5496 &gt; EDA_Outlier_Analysis!$I$11),
      "Outlier",
      "Normal"))</f>
        <v>Normal</v>
      </c>
    </row>
    <row r="5497" spans="1:19">
      <c r="A5497" t="s">
        <v>11963</v>
      </c>
      <c r="B5497" s="4">
        <v>45054</v>
      </c>
      <c r="C5497" s="2">
        <v>198660.14</v>
      </c>
      <c r="D5497" t="s">
        <v>849</v>
      </c>
      <c r="E5497" t="s">
        <v>853</v>
      </c>
      <c r="F5497" t="s">
        <v>11</v>
      </c>
      <c r="G5497" t="s">
        <v>24</v>
      </c>
      <c r="H5497" t="s">
        <v>557</v>
      </c>
      <c r="J5497" t="s">
        <v>11964</v>
      </c>
      <c r="K5497" t="str">
        <f>IF(COUNTIF(Customers!A:A, H5497)&gt;0, "Valid", "Invalid")</f>
        <v>Valid</v>
      </c>
      <c r="L5497" t="str">
        <f t="shared" si="425"/>
        <v>5</v>
      </c>
      <c r="M5497" t="str">
        <f t="shared" si="426"/>
        <v>2023</v>
      </c>
      <c r="N5497">
        <f t="shared" si="427"/>
        <v>198660.14</v>
      </c>
      <c r="O5497">
        <f t="shared" si="428"/>
        <v>198660.14</v>
      </c>
      <c r="P5497" t="str">
        <f t="shared" si="429"/>
        <v/>
      </c>
      <c r="Q5497" s="48" t="str">
        <f>IF(O5497="","",
   IF(OR(O5497&lt;EDA_Outlier_Analysis!$C$10, O5497&gt;EDA_Outlier_Analysis!$C$11),
      "Outlier",
      "Normal"))</f>
        <v>Normal</v>
      </c>
      <c r="R5497" t="str">
        <f>IF(P5497="","",
   IF(OR(P5497 &lt; EDA_Outlier_Analysis!$F$7, P5497 &gt; EDA_Outlier_Analysis!$F$8),
      "Outlier",
      "Normal"))</f>
        <v/>
      </c>
      <c r="S5497" t="str">
        <f>IF(N5497="","",
   IF(OR(N5497 &lt;EDA_Outlier_Analysis!$I$10, N5497 &gt; EDA_Outlier_Analysis!$I$11),
      "Outlier",
      "Normal"))</f>
        <v>Normal</v>
      </c>
    </row>
    <row r="5498" spans="1:19">
      <c r="A5498" t="s">
        <v>11965</v>
      </c>
      <c r="B5498" s="4">
        <v>45008</v>
      </c>
      <c r="C5498" s="2">
        <v>159312.06</v>
      </c>
      <c r="D5498" t="s">
        <v>849</v>
      </c>
      <c r="E5498" t="s">
        <v>868</v>
      </c>
      <c r="F5498" t="s">
        <v>10</v>
      </c>
      <c r="G5498" t="s">
        <v>34</v>
      </c>
      <c r="H5498" t="s">
        <v>65</v>
      </c>
      <c r="J5498" t="s">
        <v>11966</v>
      </c>
      <c r="K5498" t="str">
        <f>IF(COUNTIF(Customers!A:A, H5498)&gt;0, "Valid", "Invalid")</f>
        <v>Valid</v>
      </c>
      <c r="L5498" t="str">
        <f t="shared" si="425"/>
        <v>3</v>
      </c>
      <c r="M5498" t="str">
        <f t="shared" si="426"/>
        <v>2023</v>
      </c>
      <c r="N5498">
        <f t="shared" si="427"/>
        <v>159312.06</v>
      </c>
      <c r="O5498">
        <f t="shared" si="428"/>
        <v>159312.06</v>
      </c>
      <c r="P5498" t="str">
        <f t="shared" si="429"/>
        <v/>
      </c>
      <c r="Q5498" s="48" t="str">
        <f>IF(O5498="","",
   IF(OR(O5498&lt;EDA_Outlier_Analysis!$C$10, O5498&gt;EDA_Outlier_Analysis!$C$11),
      "Outlier",
      "Normal"))</f>
        <v>Normal</v>
      </c>
      <c r="R5498" t="str">
        <f>IF(P5498="","",
   IF(OR(P5498 &lt; EDA_Outlier_Analysis!$F$7, P5498 &gt; EDA_Outlier_Analysis!$F$8),
      "Outlier",
      "Normal"))</f>
        <v/>
      </c>
      <c r="S5498" t="str">
        <f>IF(N5498="","",
   IF(OR(N5498 &lt;EDA_Outlier_Analysis!$I$10, N5498 &gt; EDA_Outlier_Analysis!$I$11),
      "Outlier",
      "Normal"))</f>
        <v>Normal</v>
      </c>
    </row>
    <row r="5499" spans="1:19">
      <c r="A5499" t="s">
        <v>11967</v>
      </c>
      <c r="B5499" s="4">
        <v>45228</v>
      </c>
      <c r="C5499" s="2">
        <v>-42676.49</v>
      </c>
      <c r="D5499" t="s">
        <v>840</v>
      </c>
      <c r="E5499" t="s">
        <v>845</v>
      </c>
      <c r="F5499" t="s">
        <v>11</v>
      </c>
      <c r="G5499" t="s">
        <v>34</v>
      </c>
      <c r="I5499" t="s">
        <v>1468</v>
      </c>
      <c r="J5499" t="s">
        <v>11968</v>
      </c>
      <c r="K5499" t="str">
        <f>IF(COUNTIF(Customers!A:A, H5499)&gt;0, "Valid", "Invalid")</f>
        <v>Invalid</v>
      </c>
      <c r="L5499" t="str">
        <f t="shared" si="425"/>
        <v>10</v>
      </c>
      <c r="M5499" t="str">
        <f t="shared" si="426"/>
        <v>2023</v>
      </c>
      <c r="N5499">
        <f t="shared" si="427"/>
        <v>-42676.49</v>
      </c>
      <c r="O5499" t="str">
        <f t="shared" si="428"/>
        <v/>
      </c>
      <c r="P5499">
        <f t="shared" si="429"/>
        <v>42676.49</v>
      </c>
      <c r="Q5499" s="48" t="str">
        <f>IF(O5499="","",
   IF(OR(O5499&lt;EDA_Outlier_Analysis!$C$10, O5499&gt;EDA_Outlier_Analysis!$C$11),
      "Outlier",
      "Normal"))</f>
        <v/>
      </c>
      <c r="R5499" t="str">
        <f>IF(P5499="","",
   IF(OR(P5499 &lt; EDA_Outlier_Analysis!$F$7, P5499 &gt; EDA_Outlier_Analysis!$F$8),
      "Outlier",
      "Normal"))</f>
        <v>Normal</v>
      </c>
      <c r="S5499" t="str">
        <f>IF(N5499="","",
   IF(OR(N5499 &lt;EDA_Outlier_Analysis!$I$10, N5499 &gt; EDA_Outlier_Analysis!$I$11),
      "Outlier",
      "Normal"))</f>
        <v>Normal</v>
      </c>
    </row>
    <row r="5500" spans="1:19">
      <c r="A5500" t="s">
        <v>11969</v>
      </c>
      <c r="B5500" s="4">
        <v>44875</v>
      </c>
      <c r="C5500" s="2">
        <v>-32999.360000000001</v>
      </c>
      <c r="D5500" t="s">
        <v>840</v>
      </c>
      <c r="E5500" t="s">
        <v>905</v>
      </c>
      <c r="F5500" t="s">
        <v>10</v>
      </c>
      <c r="G5500" t="s">
        <v>24</v>
      </c>
      <c r="I5500" t="s">
        <v>2014</v>
      </c>
      <c r="J5500" t="s">
        <v>11970</v>
      </c>
      <c r="K5500" t="str">
        <f>IF(COUNTIF(Customers!A:A, H5500)&gt;0, "Valid", "Invalid")</f>
        <v>Invalid</v>
      </c>
      <c r="L5500" t="str">
        <f t="shared" si="425"/>
        <v>11</v>
      </c>
      <c r="M5500" t="str">
        <f t="shared" si="426"/>
        <v>2022</v>
      </c>
      <c r="N5500">
        <f t="shared" si="427"/>
        <v>-32999.360000000001</v>
      </c>
      <c r="O5500" t="str">
        <f t="shared" si="428"/>
        <v/>
      </c>
      <c r="P5500">
        <f t="shared" si="429"/>
        <v>32999.360000000001</v>
      </c>
      <c r="Q5500" s="48" t="str">
        <f>IF(O5500="","",
   IF(OR(O5500&lt;EDA_Outlier_Analysis!$C$10, O5500&gt;EDA_Outlier_Analysis!$C$11),
      "Outlier",
      "Normal"))</f>
        <v/>
      </c>
      <c r="R5500" t="str">
        <f>IF(P5500="","",
   IF(OR(P5500 &lt; EDA_Outlier_Analysis!$F$7, P5500 &gt; EDA_Outlier_Analysis!$F$8),
      "Outlier",
      "Normal"))</f>
        <v>Normal</v>
      </c>
      <c r="S5500" t="str">
        <f>IF(N5500="","",
   IF(OR(N5500 &lt;EDA_Outlier_Analysis!$I$10, N5500 &gt; EDA_Outlier_Analysis!$I$11),
      "Outlier",
      "Normal"))</f>
        <v>Normal</v>
      </c>
    </row>
    <row r="5501" spans="1:19">
      <c r="A5501" t="s">
        <v>11971</v>
      </c>
      <c r="B5501" s="4">
        <v>45204</v>
      </c>
      <c r="C5501" s="2">
        <v>220623.89</v>
      </c>
      <c r="D5501" t="s">
        <v>849</v>
      </c>
      <c r="E5501" t="s">
        <v>850</v>
      </c>
      <c r="F5501" t="s">
        <v>10</v>
      </c>
      <c r="G5501" t="s">
        <v>34</v>
      </c>
      <c r="H5501" t="s">
        <v>637</v>
      </c>
      <c r="J5501" t="s">
        <v>11972</v>
      </c>
      <c r="K5501" t="str">
        <f>IF(COUNTIF(Customers!A:A, H5501)&gt;0, "Valid", "Invalid")</f>
        <v>Valid</v>
      </c>
      <c r="L5501" t="str">
        <f t="shared" si="425"/>
        <v>10</v>
      </c>
      <c r="M5501" t="str">
        <f t="shared" si="426"/>
        <v>2023</v>
      </c>
      <c r="N5501">
        <f t="shared" si="427"/>
        <v>220623.89</v>
      </c>
      <c r="O5501">
        <f t="shared" si="428"/>
        <v>220623.89</v>
      </c>
      <c r="P5501" t="str">
        <f t="shared" si="429"/>
        <v/>
      </c>
      <c r="Q5501" s="48" t="str">
        <f>IF(O5501="","",
   IF(OR(O5501&lt;EDA_Outlier_Analysis!$C$10, O5501&gt;EDA_Outlier_Analysis!$C$11),
      "Outlier",
      "Normal"))</f>
        <v>Normal</v>
      </c>
      <c r="R5501" t="str">
        <f>IF(P5501="","",
   IF(OR(P5501 &lt; EDA_Outlier_Analysis!$F$7, P5501 &gt; EDA_Outlier_Analysis!$F$8),
      "Outlier",
      "Normal"))</f>
        <v/>
      </c>
      <c r="S5501" t="str">
        <f>IF(N5501="","",
   IF(OR(N5501 &lt;EDA_Outlier_Analysis!$I$10, N5501 &gt; EDA_Outlier_Analysis!$I$11),
      "Outlier",
      "Normal"))</f>
        <v>Normal</v>
      </c>
    </row>
    <row r="5502" spans="1:19">
      <c r="A5502" t="s">
        <v>11973</v>
      </c>
      <c r="B5502" s="4">
        <v>44929</v>
      </c>
      <c r="C5502" s="2">
        <v>20214.599999999999</v>
      </c>
      <c r="D5502" t="s">
        <v>971</v>
      </c>
      <c r="E5502" t="s">
        <v>971</v>
      </c>
      <c r="F5502" t="s">
        <v>9</v>
      </c>
      <c r="G5502" t="s">
        <v>24</v>
      </c>
      <c r="J5502" t="s">
        <v>11974</v>
      </c>
      <c r="K5502" t="str">
        <f>IF(COUNTIF(Customers!A:A, H5502)&gt;0, "Valid", "Invalid")</f>
        <v>Invalid</v>
      </c>
      <c r="L5502" t="str">
        <f t="shared" si="425"/>
        <v>1</v>
      </c>
      <c r="M5502" t="str">
        <f t="shared" si="426"/>
        <v>2023</v>
      </c>
      <c r="N5502">
        <f t="shared" si="427"/>
        <v>-20214.599999999999</v>
      </c>
      <c r="O5502" t="str">
        <f t="shared" si="428"/>
        <v/>
      </c>
      <c r="P5502" t="str">
        <f t="shared" si="429"/>
        <v/>
      </c>
      <c r="Q5502" s="48" t="str">
        <f>IF(O5502="","",
   IF(OR(O5502&lt;EDA_Outlier_Analysis!$C$10, O5502&gt;EDA_Outlier_Analysis!$C$11),
      "Outlier",
      "Normal"))</f>
        <v/>
      </c>
      <c r="R5502" t="str">
        <f>IF(P5502="","",
   IF(OR(P5502 &lt; EDA_Outlier_Analysis!$F$7, P5502 &gt; EDA_Outlier_Analysis!$F$8),
      "Outlier",
      "Normal"))</f>
        <v/>
      </c>
      <c r="S5502" t="str">
        <f>IF(N5502="","",
   IF(OR(N5502 &lt;EDA_Outlier_Analysis!$I$10, N5502 &gt; EDA_Outlier_Analysis!$I$11),
      "Outlier",
      "Normal"))</f>
        <v>Normal</v>
      </c>
    </row>
    <row r="5503" spans="1:19">
      <c r="A5503" t="s">
        <v>11975</v>
      </c>
      <c r="B5503" s="4">
        <v>45039</v>
      </c>
      <c r="C5503" s="2">
        <v>65424.34</v>
      </c>
      <c r="D5503" t="s">
        <v>849</v>
      </c>
      <c r="E5503" t="s">
        <v>868</v>
      </c>
      <c r="F5503" t="s">
        <v>10</v>
      </c>
      <c r="G5503" t="s">
        <v>20</v>
      </c>
      <c r="H5503" t="s">
        <v>657</v>
      </c>
      <c r="J5503" t="s">
        <v>11976</v>
      </c>
      <c r="K5503" t="str">
        <f>IF(COUNTIF(Customers!A:A, H5503)&gt;0, "Valid", "Invalid")</f>
        <v>Valid</v>
      </c>
      <c r="L5503" t="str">
        <f t="shared" si="425"/>
        <v>4</v>
      </c>
      <c r="M5503" t="str">
        <f t="shared" si="426"/>
        <v>2023</v>
      </c>
      <c r="N5503">
        <f t="shared" si="427"/>
        <v>65424.34</v>
      </c>
      <c r="O5503">
        <f t="shared" si="428"/>
        <v>65424.34</v>
      </c>
      <c r="P5503" t="str">
        <f t="shared" si="429"/>
        <v/>
      </c>
      <c r="Q5503" s="48" t="str">
        <f>IF(O5503="","",
   IF(OR(O5503&lt;EDA_Outlier_Analysis!$C$10, O5503&gt;EDA_Outlier_Analysis!$C$11),
      "Outlier",
      "Normal"))</f>
        <v>Normal</v>
      </c>
      <c r="R5503" t="str">
        <f>IF(P5503="","",
   IF(OR(P5503 &lt; EDA_Outlier_Analysis!$F$7, P5503 &gt; EDA_Outlier_Analysis!$F$8),
      "Outlier",
      "Normal"))</f>
        <v/>
      </c>
      <c r="S5503" t="str">
        <f>IF(N5503="","",
   IF(OR(N5503 &lt;EDA_Outlier_Analysis!$I$10, N5503 &gt; EDA_Outlier_Analysis!$I$11),
      "Outlier",
      "Normal"))</f>
        <v>Normal</v>
      </c>
    </row>
    <row r="5504" spans="1:19">
      <c r="A5504" t="s">
        <v>11977</v>
      </c>
      <c r="B5504" s="4">
        <v>45121</v>
      </c>
      <c r="C5504" s="2">
        <v>139811.99</v>
      </c>
      <c r="D5504" t="s">
        <v>849</v>
      </c>
      <c r="E5504" t="s">
        <v>868</v>
      </c>
      <c r="F5504" t="s">
        <v>11</v>
      </c>
      <c r="G5504" t="s">
        <v>34</v>
      </c>
      <c r="H5504" t="s">
        <v>179</v>
      </c>
      <c r="J5504" t="s">
        <v>11978</v>
      </c>
      <c r="K5504" t="str">
        <f>IF(COUNTIF(Customers!A:A, H5504)&gt;0, "Valid", "Invalid")</f>
        <v>Valid</v>
      </c>
      <c r="L5504" t="str">
        <f t="shared" si="425"/>
        <v>7</v>
      </c>
      <c r="M5504" t="str">
        <f t="shared" si="426"/>
        <v>2023</v>
      </c>
      <c r="N5504">
        <f t="shared" si="427"/>
        <v>139811.99</v>
      </c>
      <c r="O5504">
        <f t="shared" si="428"/>
        <v>139811.99</v>
      </c>
      <c r="P5504" t="str">
        <f t="shared" si="429"/>
        <v/>
      </c>
      <c r="Q5504" s="48" t="str">
        <f>IF(O5504="","",
   IF(OR(O5504&lt;EDA_Outlier_Analysis!$C$10, O5504&gt;EDA_Outlier_Analysis!$C$11),
      "Outlier",
      "Normal"))</f>
        <v>Normal</v>
      </c>
      <c r="R5504" t="str">
        <f>IF(P5504="","",
   IF(OR(P5504 &lt; EDA_Outlier_Analysis!$F$7, P5504 &gt; EDA_Outlier_Analysis!$F$8),
      "Outlier",
      "Normal"))</f>
        <v/>
      </c>
      <c r="S5504" t="str">
        <f>IF(N5504="","",
   IF(OR(N5504 &lt;EDA_Outlier_Analysis!$I$10, N5504 &gt; EDA_Outlier_Analysis!$I$11),
      "Outlier",
      "Normal"))</f>
        <v>Normal</v>
      </c>
    </row>
    <row r="5505" spans="1:19">
      <c r="A5505" t="s">
        <v>11979</v>
      </c>
      <c r="B5505" s="4">
        <v>45048</v>
      </c>
      <c r="C5505" s="2">
        <v>-64566.74</v>
      </c>
      <c r="D5505" t="s">
        <v>840</v>
      </c>
      <c r="E5505" t="s">
        <v>856</v>
      </c>
      <c r="F5505" t="s">
        <v>11</v>
      </c>
      <c r="G5505" t="s">
        <v>20</v>
      </c>
      <c r="I5505" t="s">
        <v>1109</v>
      </c>
      <c r="J5505" t="s">
        <v>11980</v>
      </c>
      <c r="K5505" t="str">
        <f>IF(COUNTIF(Customers!A:A, H5505)&gt;0, "Valid", "Invalid")</f>
        <v>Invalid</v>
      </c>
      <c r="L5505" t="str">
        <f t="shared" si="425"/>
        <v>5</v>
      </c>
      <c r="M5505" t="str">
        <f t="shared" si="426"/>
        <v>2023</v>
      </c>
      <c r="N5505">
        <f t="shared" si="427"/>
        <v>-64566.74</v>
      </c>
      <c r="O5505" t="str">
        <f t="shared" si="428"/>
        <v/>
      </c>
      <c r="P5505">
        <f t="shared" si="429"/>
        <v>64566.74</v>
      </c>
      <c r="Q5505" s="48" t="str">
        <f>IF(O5505="","",
   IF(OR(O5505&lt;EDA_Outlier_Analysis!$C$10, O5505&gt;EDA_Outlier_Analysis!$C$11),
      "Outlier",
      "Normal"))</f>
        <v/>
      </c>
      <c r="R5505" t="str">
        <f>IF(P5505="","",
   IF(OR(P5505 &lt; EDA_Outlier_Analysis!$F$7, P5505 &gt; EDA_Outlier_Analysis!$F$8),
      "Outlier",
      "Normal"))</f>
        <v>Outlier</v>
      </c>
      <c r="S5505" t="str">
        <f>IF(N5505="","",
   IF(OR(N5505 &lt;EDA_Outlier_Analysis!$I$10, N5505 &gt; EDA_Outlier_Analysis!$I$11),
      "Outlier",
      "Normal"))</f>
        <v>Normal</v>
      </c>
    </row>
    <row r="5506" spans="1:19">
      <c r="A5506" t="s">
        <v>11981</v>
      </c>
      <c r="B5506" s="4">
        <v>44590</v>
      </c>
      <c r="C5506" s="2">
        <v>16968.25</v>
      </c>
      <c r="D5506" t="s">
        <v>971</v>
      </c>
      <c r="E5506" t="s">
        <v>971</v>
      </c>
      <c r="F5506" t="s">
        <v>9</v>
      </c>
      <c r="G5506" t="s">
        <v>20</v>
      </c>
      <c r="J5506" t="s">
        <v>11982</v>
      </c>
      <c r="K5506" t="str">
        <f>IF(COUNTIF(Customers!A:A, H5506)&gt;0, "Valid", "Invalid")</f>
        <v>Invalid</v>
      </c>
      <c r="L5506" t="str">
        <f t="shared" si="425"/>
        <v>1</v>
      </c>
      <c r="M5506" t="str">
        <f t="shared" si="426"/>
        <v>2022</v>
      </c>
      <c r="N5506">
        <f t="shared" si="427"/>
        <v>-16968.25</v>
      </c>
      <c r="O5506" t="str">
        <f t="shared" si="428"/>
        <v/>
      </c>
      <c r="P5506" t="str">
        <f t="shared" si="429"/>
        <v/>
      </c>
      <c r="Q5506" s="48" t="str">
        <f>IF(O5506="","",
   IF(OR(O5506&lt;EDA_Outlier_Analysis!$C$10, O5506&gt;EDA_Outlier_Analysis!$C$11),
      "Outlier",
      "Normal"))</f>
        <v/>
      </c>
      <c r="R5506" t="str">
        <f>IF(P5506="","",
   IF(OR(P5506 &lt; EDA_Outlier_Analysis!$F$7, P5506 &gt; EDA_Outlier_Analysis!$F$8),
      "Outlier",
      "Normal"))</f>
        <v/>
      </c>
      <c r="S5506" t="str">
        <f>IF(N5506="","",
   IF(OR(N5506 &lt;EDA_Outlier_Analysis!$I$10, N5506 &gt; EDA_Outlier_Analysis!$I$11),
      "Outlier",
      "Normal"))</f>
        <v>Normal</v>
      </c>
    </row>
    <row r="5507" spans="1:19">
      <c r="A5507" t="s">
        <v>11983</v>
      </c>
      <c r="B5507" s="4">
        <v>44795</v>
      </c>
      <c r="C5507" s="2">
        <v>-65241.29</v>
      </c>
      <c r="D5507" t="s">
        <v>840</v>
      </c>
      <c r="E5507" t="s">
        <v>864</v>
      </c>
      <c r="F5507" t="s">
        <v>10</v>
      </c>
      <c r="G5507" t="s">
        <v>34</v>
      </c>
      <c r="I5507" t="s">
        <v>4561</v>
      </c>
      <c r="J5507" t="s">
        <v>11984</v>
      </c>
      <c r="K5507" t="str">
        <f>IF(COUNTIF(Customers!A:A, H5507)&gt;0, "Valid", "Invalid")</f>
        <v>Invalid</v>
      </c>
      <c r="L5507" t="str">
        <f t="shared" ref="L5507:L5570" si="430">TEXT(B5507,"m")</f>
        <v>8</v>
      </c>
      <c r="M5507" t="str">
        <f t="shared" ref="M5507:M5570" si="431">TEXT(B5507,"yyyy")</f>
        <v>2022</v>
      </c>
      <c r="N5507">
        <f t="shared" ref="N5507:N5570" si="432">IF(D5507="Revenue",C5507,-ABS(C5507))</f>
        <v>-65241.29</v>
      </c>
      <c r="O5507" t="str">
        <f t="shared" ref="O5507:O5570" si="433">IF(D5507="Revenue", C5507, "")</f>
        <v/>
      </c>
      <c r="P5507">
        <f t="shared" ref="P5507:P5570" si="434">IF(D5507="Expense", ABS(C5507), "")</f>
        <v>65241.29</v>
      </c>
      <c r="Q5507" s="48" t="str">
        <f>IF(O5507="","",
   IF(OR(O5507&lt;EDA_Outlier_Analysis!$C$10, O5507&gt;EDA_Outlier_Analysis!$C$11),
      "Outlier",
      "Normal"))</f>
        <v/>
      </c>
      <c r="R5507" t="str">
        <f>IF(P5507="","",
   IF(OR(P5507 &lt; EDA_Outlier_Analysis!$F$7, P5507 &gt; EDA_Outlier_Analysis!$F$8),
      "Outlier",
      "Normal"))</f>
        <v>Outlier</v>
      </c>
      <c r="S5507" t="str">
        <f>IF(N5507="","",
   IF(OR(N5507 &lt;EDA_Outlier_Analysis!$I$10, N5507 &gt; EDA_Outlier_Analysis!$I$11),
      "Outlier",
      "Normal"))</f>
        <v>Normal</v>
      </c>
    </row>
    <row r="5508" spans="1:19">
      <c r="A5508" t="s">
        <v>11985</v>
      </c>
      <c r="B5508" s="4">
        <v>45192</v>
      </c>
      <c r="C5508" s="2">
        <v>-64571.82</v>
      </c>
      <c r="D5508" t="s">
        <v>840</v>
      </c>
      <c r="E5508" t="s">
        <v>878</v>
      </c>
      <c r="F5508" t="s">
        <v>11</v>
      </c>
      <c r="G5508" t="s">
        <v>34</v>
      </c>
      <c r="I5508" t="s">
        <v>929</v>
      </c>
      <c r="J5508" t="s">
        <v>11986</v>
      </c>
      <c r="K5508" t="str">
        <f>IF(COUNTIF(Customers!A:A, H5508)&gt;0, "Valid", "Invalid")</f>
        <v>Invalid</v>
      </c>
      <c r="L5508" t="str">
        <f t="shared" si="430"/>
        <v>9</v>
      </c>
      <c r="M5508" t="str">
        <f t="shared" si="431"/>
        <v>2023</v>
      </c>
      <c r="N5508">
        <f t="shared" si="432"/>
        <v>-64571.82</v>
      </c>
      <c r="O5508" t="str">
        <f t="shared" si="433"/>
        <v/>
      </c>
      <c r="P5508">
        <f t="shared" si="434"/>
        <v>64571.82</v>
      </c>
      <c r="Q5508" s="48" t="str">
        <f>IF(O5508="","",
   IF(OR(O5508&lt;EDA_Outlier_Analysis!$C$10, O5508&gt;EDA_Outlier_Analysis!$C$11),
      "Outlier",
      "Normal"))</f>
        <v/>
      </c>
      <c r="R5508" t="str">
        <f>IF(P5508="","",
   IF(OR(P5508 &lt; EDA_Outlier_Analysis!$F$7, P5508 &gt; EDA_Outlier_Analysis!$F$8),
      "Outlier",
      "Normal"))</f>
        <v>Outlier</v>
      </c>
      <c r="S5508" t="str">
        <f>IF(N5508="","",
   IF(OR(N5508 &lt;EDA_Outlier_Analysis!$I$10, N5508 &gt; EDA_Outlier_Analysis!$I$11),
      "Outlier",
      "Normal"))</f>
        <v>Normal</v>
      </c>
    </row>
    <row r="5509" spans="1:19">
      <c r="A5509" t="s">
        <v>11987</v>
      </c>
      <c r="B5509" s="4">
        <v>44810</v>
      </c>
      <c r="C5509" s="2">
        <v>107855.58</v>
      </c>
      <c r="D5509" t="s">
        <v>849</v>
      </c>
      <c r="E5509" t="s">
        <v>850</v>
      </c>
      <c r="F5509" t="s">
        <v>9</v>
      </c>
      <c r="G5509" t="s">
        <v>31</v>
      </c>
      <c r="H5509" t="s">
        <v>509</v>
      </c>
      <c r="J5509" t="s">
        <v>11988</v>
      </c>
      <c r="K5509" t="str">
        <f>IF(COUNTIF(Customers!A:A, H5509)&gt;0, "Valid", "Invalid")</f>
        <v>Valid</v>
      </c>
      <c r="L5509" t="str">
        <f t="shared" si="430"/>
        <v>9</v>
      </c>
      <c r="M5509" t="str">
        <f t="shared" si="431"/>
        <v>2022</v>
      </c>
      <c r="N5509">
        <f t="shared" si="432"/>
        <v>107855.58</v>
      </c>
      <c r="O5509">
        <f t="shared" si="433"/>
        <v>107855.58</v>
      </c>
      <c r="P5509" t="str">
        <f t="shared" si="434"/>
        <v/>
      </c>
      <c r="Q5509" s="48" t="str">
        <f>IF(O5509="","",
   IF(OR(O5509&lt;EDA_Outlier_Analysis!$C$10, O5509&gt;EDA_Outlier_Analysis!$C$11),
      "Outlier",
      "Normal"))</f>
        <v>Normal</v>
      </c>
      <c r="R5509" t="str">
        <f>IF(P5509="","",
   IF(OR(P5509 &lt; EDA_Outlier_Analysis!$F$7, P5509 &gt; EDA_Outlier_Analysis!$F$8),
      "Outlier",
      "Normal"))</f>
        <v/>
      </c>
      <c r="S5509" t="str">
        <f>IF(N5509="","",
   IF(OR(N5509 &lt;EDA_Outlier_Analysis!$I$10, N5509 &gt; EDA_Outlier_Analysis!$I$11),
      "Outlier",
      "Normal"))</f>
        <v>Normal</v>
      </c>
    </row>
    <row r="5510" spans="1:19">
      <c r="A5510" t="s">
        <v>11989</v>
      </c>
      <c r="B5510" s="4">
        <v>44950</v>
      </c>
      <c r="C5510" s="2">
        <v>-43213.09</v>
      </c>
      <c r="D5510" t="s">
        <v>840</v>
      </c>
      <c r="E5510" t="s">
        <v>856</v>
      </c>
      <c r="F5510" t="s">
        <v>10</v>
      </c>
      <c r="G5510" t="s">
        <v>24</v>
      </c>
      <c r="I5510" t="s">
        <v>1086</v>
      </c>
      <c r="J5510" t="s">
        <v>11990</v>
      </c>
      <c r="K5510" t="str">
        <f>IF(COUNTIF(Customers!A:A, H5510)&gt;0, "Valid", "Invalid")</f>
        <v>Invalid</v>
      </c>
      <c r="L5510" t="str">
        <f t="shared" si="430"/>
        <v>1</v>
      </c>
      <c r="M5510" t="str">
        <f t="shared" si="431"/>
        <v>2023</v>
      </c>
      <c r="N5510">
        <f t="shared" si="432"/>
        <v>-43213.09</v>
      </c>
      <c r="O5510" t="str">
        <f t="shared" si="433"/>
        <v/>
      </c>
      <c r="P5510">
        <f t="shared" si="434"/>
        <v>43213.09</v>
      </c>
      <c r="Q5510" s="48" t="str">
        <f>IF(O5510="","",
   IF(OR(O5510&lt;EDA_Outlier_Analysis!$C$10, O5510&gt;EDA_Outlier_Analysis!$C$11),
      "Outlier",
      "Normal"))</f>
        <v/>
      </c>
      <c r="R5510" t="str">
        <f>IF(P5510="","",
   IF(OR(P5510 &lt; EDA_Outlier_Analysis!$F$7, P5510 &gt; EDA_Outlier_Analysis!$F$8),
      "Outlier",
      "Normal"))</f>
        <v>Normal</v>
      </c>
      <c r="S5510" t="str">
        <f>IF(N5510="","",
   IF(OR(N5510 &lt;EDA_Outlier_Analysis!$I$10, N5510 &gt; EDA_Outlier_Analysis!$I$11),
      "Outlier",
      "Normal"))</f>
        <v>Normal</v>
      </c>
    </row>
    <row r="5511" spans="1:19">
      <c r="A5511" t="s">
        <v>11991</v>
      </c>
      <c r="B5511" s="4">
        <v>44943</v>
      </c>
      <c r="C5511" s="2">
        <v>-41186.410000000003</v>
      </c>
      <c r="D5511" t="s">
        <v>840</v>
      </c>
      <c r="E5511" t="s">
        <v>878</v>
      </c>
      <c r="F5511" t="s">
        <v>11</v>
      </c>
      <c r="G5511" t="s">
        <v>34</v>
      </c>
      <c r="I5511" t="s">
        <v>1007</v>
      </c>
      <c r="J5511" t="s">
        <v>11992</v>
      </c>
      <c r="K5511" t="str">
        <f>IF(COUNTIF(Customers!A:A, H5511)&gt;0, "Valid", "Invalid")</f>
        <v>Invalid</v>
      </c>
      <c r="L5511" t="str">
        <f t="shared" si="430"/>
        <v>1</v>
      </c>
      <c r="M5511" t="str">
        <f t="shared" si="431"/>
        <v>2023</v>
      </c>
      <c r="N5511">
        <f t="shared" si="432"/>
        <v>-41186.410000000003</v>
      </c>
      <c r="O5511" t="str">
        <f t="shared" si="433"/>
        <v/>
      </c>
      <c r="P5511">
        <f t="shared" si="434"/>
        <v>41186.410000000003</v>
      </c>
      <c r="Q5511" s="48" t="str">
        <f>IF(O5511="","",
   IF(OR(O5511&lt;EDA_Outlier_Analysis!$C$10, O5511&gt;EDA_Outlier_Analysis!$C$11),
      "Outlier",
      "Normal"))</f>
        <v/>
      </c>
      <c r="R5511" t="str">
        <f>IF(P5511="","",
   IF(OR(P5511 &lt; EDA_Outlier_Analysis!$F$7, P5511 &gt; EDA_Outlier_Analysis!$F$8),
      "Outlier",
      "Normal"))</f>
        <v>Normal</v>
      </c>
      <c r="S5511" t="str">
        <f>IF(N5511="","",
   IF(OR(N5511 &lt;EDA_Outlier_Analysis!$I$10, N5511 &gt; EDA_Outlier_Analysis!$I$11),
      "Outlier",
      "Normal"))</f>
        <v>Normal</v>
      </c>
    </row>
    <row r="5512" spans="1:19">
      <c r="A5512" t="s">
        <v>11993</v>
      </c>
      <c r="B5512" s="4">
        <v>45133</v>
      </c>
      <c r="C5512" s="2">
        <v>-36702.51</v>
      </c>
      <c r="D5512" t="s">
        <v>840</v>
      </c>
      <c r="E5512" t="s">
        <v>864</v>
      </c>
      <c r="F5512" t="s">
        <v>11</v>
      </c>
      <c r="G5512" t="s">
        <v>24</v>
      </c>
      <c r="I5512" t="s">
        <v>3081</v>
      </c>
      <c r="J5512" t="s">
        <v>11994</v>
      </c>
      <c r="K5512" t="str">
        <f>IF(COUNTIF(Customers!A:A, H5512)&gt;0, "Valid", "Invalid")</f>
        <v>Invalid</v>
      </c>
      <c r="L5512" t="str">
        <f t="shared" si="430"/>
        <v>7</v>
      </c>
      <c r="M5512" t="str">
        <f t="shared" si="431"/>
        <v>2023</v>
      </c>
      <c r="N5512">
        <f t="shared" si="432"/>
        <v>-36702.51</v>
      </c>
      <c r="O5512" t="str">
        <f t="shared" si="433"/>
        <v/>
      </c>
      <c r="P5512">
        <f t="shared" si="434"/>
        <v>36702.51</v>
      </c>
      <c r="Q5512" s="48" t="str">
        <f>IF(O5512="","",
   IF(OR(O5512&lt;EDA_Outlier_Analysis!$C$10, O5512&gt;EDA_Outlier_Analysis!$C$11),
      "Outlier",
      "Normal"))</f>
        <v/>
      </c>
      <c r="R5512" t="str">
        <f>IF(P5512="","",
   IF(OR(P5512 &lt; EDA_Outlier_Analysis!$F$7, P5512 &gt; EDA_Outlier_Analysis!$F$8),
      "Outlier",
      "Normal"))</f>
        <v>Normal</v>
      </c>
      <c r="S5512" t="str">
        <f>IF(N5512="","",
   IF(OR(N5512 &lt;EDA_Outlier_Analysis!$I$10, N5512 &gt; EDA_Outlier_Analysis!$I$11),
      "Outlier",
      "Normal"))</f>
        <v>Normal</v>
      </c>
    </row>
    <row r="5513" spans="1:19">
      <c r="A5513" t="s">
        <v>11995</v>
      </c>
      <c r="B5513" s="4">
        <v>44825</v>
      </c>
      <c r="C5513" s="2">
        <v>28755.31</v>
      </c>
      <c r="D5513" t="s">
        <v>1345</v>
      </c>
      <c r="E5513" t="s">
        <v>1345</v>
      </c>
      <c r="F5513" t="s">
        <v>11</v>
      </c>
      <c r="G5513" t="s">
        <v>24</v>
      </c>
      <c r="J5513" t="s">
        <v>11996</v>
      </c>
      <c r="K5513" t="str">
        <f>IF(COUNTIF(Customers!A:A, H5513)&gt;0, "Valid", "Invalid")</f>
        <v>Invalid</v>
      </c>
      <c r="L5513" t="str">
        <f t="shared" si="430"/>
        <v>9</v>
      </c>
      <c r="M5513" t="str">
        <f t="shared" si="431"/>
        <v>2022</v>
      </c>
      <c r="N5513">
        <f t="shared" si="432"/>
        <v>-28755.31</v>
      </c>
      <c r="O5513" t="str">
        <f t="shared" si="433"/>
        <v/>
      </c>
      <c r="P5513" t="str">
        <f t="shared" si="434"/>
        <v/>
      </c>
      <c r="Q5513" s="48" t="str">
        <f>IF(O5513="","",
   IF(OR(O5513&lt;EDA_Outlier_Analysis!$C$10, O5513&gt;EDA_Outlier_Analysis!$C$11),
      "Outlier",
      "Normal"))</f>
        <v/>
      </c>
      <c r="R5513" t="str">
        <f>IF(P5513="","",
   IF(OR(P5513 &lt; EDA_Outlier_Analysis!$F$7, P5513 &gt; EDA_Outlier_Analysis!$F$8),
      "Outlier",
      "Normal"))</f>
        <v/>
      </c>
      <c r="S5513" t="str">
        <f>IF(N5513="","",
   IF(OR(N5513 &lt;EDA_Outlier_Analysis!$I$10, N5513 &gt; EDA_Outlier_Analysis!$I$11),
      "Outlier",
      "Normal"))</f>
        <v>Normal</v>
      </c>
    </row>
    <row r="5514" spans="1:19">
      <c r="A5514" t="s">
        <v>11997</v>
      </c>
      <c r="B5514" s="4">
        <v>44607</v>
      </c>
      <c r="C5514" s="2">
        <v>-16844.57</v>
      </c>
      <c r="D5514" t="s">
        <v>840</v>
      </c>
      <c r="E5514" t="s">
        <v>905</v>
      </c>
      <c r="F5514" t="s">
        <v>11</v>
      </c>
      <c r="G5514" t="s">
        <v>31</v>
      </c>
      <c r="I5514" t="s">
        <v>3502</v>
      </c>
      <c r="J5514" t="s">
        <v>11998</v>
      </c>
      <c r="K5514" t="str">
        <f>IF(COUNTIF(Customers!A:A, H5514)&gt;0, "Valid", "Invalid")</f>
        <v>Invalid</v>
      </c>
      <c r="L5514" t="str">
        <f t="shared" si="430"/>
        <v>2</v>
      </c>
      <c r="M5514" t="str">
        <f t="shared" si="431"/>
        <v>2022</v>
      </c>
      <c r="N5514">
        <f t="shared" si="432"/>
        <v>-16844.57</v>
      </c>
      <c r="O5514" t="str">
        <f t="shared" si="433"/>
        <v/>
      </c>
      <c r="P5514">
        <f t="shared" si="434"/>
        <v>16844.57</v>
      </c>
      <c r="Q5514" s="48" t="str">
        <f>IF(O5514="","",
   IF(OR(O5514&lt;EDA_Outlier_Analysis!$C$10, O5514&gt;EDA_Outlier_Analysis!$C$11),
      "Outlier",
      "Normal"))</f>
        <v/>
      </c>
      <c r="R5514" t="str">
        <f>IF(P5514="","",
   IF(OR(P5514 &lt; EDA_Outlier_Analysis!$F$7, P5514 &gt; EDA_Outlier_Analysis!$F$8),
      "Outlier",
      "Normal"))</f>
        <v>Outlier</v>
      </c>
      <c r="S5514" t="str">
        <f>IF(N5514="","",
   IF(OR(N5514 &lt;EDA_Outlier_Analysis!$I$10, N5514 &gt; EDA_Outlier_Analysis!$I$11),
      "Outlier",
      "Normal"))</f>
        <v>Normal</v>
      </c>
    </row>
    <row r="5515" spans="1:19">
      <c r="A5515" t="s">
        <v>11999</v>
      </c>
      <c r="B5515" s="4">
        <v>45233</v>
      </c>
      <c r="C5515" s="2">
        <v>137118.31</v>
      </c>
      <c r="D5515" t="s">
        <v>849</v>
      </c>
      <c r="E5515" t="s">
        <v>850</v>
      </c>
      <c r="F5515" t="s">
        <v>10</v>
      </c>
      <c r="G5515" t="s">
        <v>20</v>
      </c>
      <c r="H5515" t="s">
        <v>527</v>
      </c>
      <c r="J5515" t="s">
        <v>12000</v>
      </c>
      <c r="K5515" t="str">
        <f>IF(COUNTIF(Customers!A:A, H5515)&gt;0, "Valid", "Invalid")</f>
        <v>Valid</v>
      </c>
      <c r="L5515" t="str">
        <f t="shared" si="430"/>
        <v>11</v>
      </c>
      <c r="M5515" t="str">
        <f t="shared" si="431"/>
        <v>2023</v>
      </c>
      <c r="N5515">
        <f t="shared" si="432"/>
        <v>137118.31</v>
      </c>
      <c r="O5515">
        <f t="shared" si="433"/>
        <v>137118.31</v>
      </c>
      <c r="P5515" t="str">
        <f t="shared" si="434"/>
        <v/>
      </c>
      <c r="Q5515" s="48" t="str">
        <f>IF(O5515="","",
   IF(OR(O5515&lt;EDA_Outlier_Analysis!$C$10, O5515&gt;EDA_Outlier_Analysis!$C$11),
      "Outlier",
      "Normal"))</f>
        <v>Normal</v>
      </c>
      <c r="R5515" t="str">
        <f>IF(P5515="","",
   IF(OR(P5515 &lt; EDA_Outlier_Analysis!$F$7, P5515 &gt; EDA_Outlier_Analysis!$F$8),
      "Outlier",
      "Normal"))</f>
        <v/>
      </c>
      <c r="S5515" t="str">
        <f>IF(N5515="","",
   IF(OR(N5515 &lt;EDA_Outlier_Analysis!$I$10, N5515 &gt; EDA_Outlier_Analysis!$I$11),
      "Outlier",
      "Normal"))</f>
        <v>Normal</v>
      </c>
    </row>
    <row r="5516" spans="1:19">
      <c r="A5516" t="s">
        <v>12001</v>
      </c>
      <c r="B5516" s="4">
        <v>44649</v>
      </c>
      <c r="C5516" s="2">
        <v>-40868.93</v>
      </c>
      <c r="D5516" t="s">
        <v>840</v>
      </c>
      <c r="E5516" t="s">
        <v>841</v>
      </c>
      <c r="F5516" t="s">
        <v>11</v>
      </c>
      <c r="G5516" t="s">
        <v>31</v>
      </c>
      <c r="I5516" t="s">
        <v>1585</v>
      </c>
      <c r="J5516" t="s">
        <v>12002</v>
      </c>
      <c r="K5516" t="str">
        <f>IF(COUNTIF(Customers!A:A, H5516)&gt;0, "Valid", "Invalid")</f>
        <v>Invalid</v>
      </c>
      <c r="L5516" t="str">
        <f t="shared" si="430"/>
        <v>3</v>
      </c>
      <c r="M5516" t="str">
        <f t="shared" si="431"/>
        <v>2022</v>
      </c>
      <c r="N5516">
        <f t="shared" si="432"/>
        <v>-40868.93</v>
      </c>
      <c r="O5516" t="str">
        <f t="shared" si="433"/>
        <v/>
      </c>
      <c r="P5516">
        <f t="shared" si="434"/>
        <v>40868.93</v>
      </c>
      <c r="Q5516" s="48" t="str">
        <f>IF(O5516="","",
   IF(OR(O5516&lt;EDA_Outlier_Analysis!$C$10, O5516&gt;EDA_Outlier_Analysis!$C$11),
      "Outlier",
      "Normal"))</f>
        <v/>
      </c>
      <c r="R5516" t="str">
        <f>IF(P5516="","",
   IF(OR(P5516 &lt; EDA_Outlier_Analysis!$F$7, P5516 &gt; EDA_Outlier_Analysis!$F$8),
      "Outlier",
      "Normal"))</f>
        <v>Normal</v>
      </c>
      <c r="S5516" t="str">
        <f>IF(N5516="","",
   IF(OR(N5516 &lt;EDA_Outlier_Analysis!$I$10, N5516 &gt; EDA_Outlier_Analysis!$I$11),
      "Outlier",
      "Normal"))</f>
        <v>Normal</v>
      </c>
    </row>
    <row r="5517" spans="1:19">
      <c r="A5517" t="s">
        <v>12003</v>
      </c>
      <c r="B5517" s="4">
        <v>44805</v>
      </c>
      <c r="C5517" s="2">
        <v>142008</v>
      </c>
      <c r="D5517" t="s">
        <v>849</v>
      </c>
      <c r="E5517" t="s">
        <v>853</v>
      </c>
      <c r="F5517" t="s">
        <v>9</v>
      </c>
      <c r="G5517" t="s">
        <v>34</v>
      </c>
      <c r="H5517" t="s">
        <v>615</v>
      </c>
      <c r="J5517" t="s">
        <v>12004</v>
      </c>
      <c r="K5517" t="str">
        <f>IF(COUNTIF(Customers!A:A, H5517)&gt;0, "Valid", "Invalid")</f>
        <v>Valid</v>
      </c>
      <c r="L5517" t="str">
        <f t="shared" si="430"/>
        <v>9</v>
      </c>
      <c r="M5517" t="str">
        <f t="shared" si="431"/>
        <v>2022</v>
      </c>
      <c r="N5517">
        <f t="shared" si="432"/>
        <v>142008</v>
      </c>
      <c r="O5517">
        <f t="shared" si="433"/>
        <v>142008</v>
      </c>
      <c r="P5517" t="str">
        <f t="shared" si="434"/>
        <v/>
      </c>
      <c r="Q5517" s="48" t="str">
        <f>IF(O5517="","",
   IF(OR(O5517&lt;EDA_Outlier_Analysis!$C$10, O5517&gt;EDA_Outlier_Analysis!$C$11),
      "Outlier",
      "Normal"))</f>
        <v>Normal</v>
      </c>
      <c r="R5517" t="str">
        <f>IF(P5517="","",
   IF(OR(P5517 &lt; EDA_Outlier_Analysis!$F$7, P5517 &gt; EDA_Outlier_Analysis!$F$8),
      "Outlier",
      "Normal"))</f>
        <v/>
      </c>
      <c r="S5517" t="str">
        <f>IF(N5517="","",
   IF(OR(N5517 &lt;EDA_Outlier_Analysis!$I$10, N5517 &gt; EDA_Outlier_Analysis!$I$11),
      "Outlier",
      "Normal"))</f>
        <v>Normal</v>
      </c>
    </row>
    <row r="5518" spans="1:19">
      <c r="A5518" t="s">
        <v>12005</v>
      </c>
      <c r="B5518" s="4">
        <v>44602</v>
      </c>
      <c r="C5518" s="2">
        <v>166811.04</v>
      </c>
      <c r="D5518" t="s">
        <v>849</v>
      </c>
      <c r="E5518" t="s">
        <v>853</v>
      </c>
      <c r="F5518" t="s">
        <v>9</v>
      </c>
      <c r="G5518" t="s">
        <v>20</v>
      </c>
      <c r="H5518" t="s">
        <v>133</v>
      </c>
      <c r="J5518" t="s">
        <v>12006</v>
      </c>
      <c r="K5518" t="str">
        <f>IF(COUNTIF(Customers!A:A, H5518)&gt;0, "Valid", "Invalid")</f>
        <v>Valid</v>
      </c>
      <c r="L5518" t="str">
        <f t="shared" si="430"/>
        <v>2</v>
      </c>
      <c r="M5518" t="str">
        <f t="shared" si="431"/>
        <v>2022</v>
      </c>
      <c r="N5518">
        <f t="shared" si="432"/>
        <v>166811.04</v>
      </c>
      <c r="O5518">
        <f t="shared" si="433"/>
        <v>166811.04</v>
      </c>
      <c r="P5518" t="str">
        <f t="shared" si="434"/>
        <v/>
      </c>
      <c r="Q5518" s="48" t="str">
        <f>IF(O5518="","",
   IF(OR(O5518&lt;EDA_Outlier_Analysis!$C$10, O5518&gt;EDA_Outlier_Analysis!$C$11),
      "Outlier",
      "Normal"))</f>
        <v>Normal</v>
      </c>
      <c r="R5518" t="str">
        <f>IF(P5518="","",
   IF(OR(P5518 &lt; EDA_Outlier_Analysis!$F$7, P5518 &gt; EDA_Outlier_Analysis!$F$8),
      "Outlier",
      "Normal"))</f>
        <v/>
      </c>
      <c r="S5518" t="str">
        <f>IF(N5518="","",
   IF(OR(N5518 &lt;EDA_Outlier_Analysis!$I$10, N5518 &gt; EDA_Outlier_Analysis!$I$11),
      "Outlier",
      "Normal"))</f>
        <v>Normal</v>
      </c>
    </row>
    <row r="5519" spans="1:19">
      <c r="A5519" t="s">
        <v>12007</v>
      </c>
      <c r="B5519" s="4">
        <v>45039</v>
      </c>
      <c r="C5519" s="2">
        <v>84588.43</v>
      </c>
      <c r="D5519" t="s">
        <v>849</v>
      </c>
      <c r="E5519" t="s">
        <v>868</v>
      </c>
      <c r="F5519" t="s">
        <v>11</v>
      </c>
      <c r="G5519" t="s">
        <v>20</v>
      </c>
      <c r="H5519" t="s">
        <v>737</v>
      </c>
      <c r="J5519" t="s">
        <v>12008</v>
      </c>
      <c r="K5519" t="str">
        <f>IF(COUNTIF(Customers!A:A, H5519)&gt;0, "Valid", "Invalid")</f>
        <v>Valid</v>
      </c>
      <c r="L5519" t="str">
        <f t="shared" si="430"/>
        <v>4</v>
      </c>
      <c r="M5519" t="str">
        <f t="shared" si="431"/>
        <v>2023</v>
      </c>
      <c r="N5519">
        <f t="shared" si="432"/>
        <v>84588.43</v>
      </c>
      <c r="O5519">
        <f t="shared" si="433"/>
        <v>84588.43</v>
      </c>
      <c r="P5519" t="str">
        <f t="shared" si="434"/>
        <v/>
      </c>
      <c r="Q5519" s="48" t="str">
        <f>IF(O5519="","",
   IF(OR(O5519&lt;EDA_Outlier_Analysis!$C$10, O5519&gt;EDA_Outlier_Analysis!$C$11),
      "Outlier",
      "Normal"))</f>
        <v>Normal</v>
      </c>
      <c r="R5519" t="str">
        <f>IF(P5519="","",
   IF(OR(P5519 &lt; EDA_Outlier_Analysis!$F$7, P5519 &gt; EDA_Outlier_Analysis!$F$8),
      "Outlier",
      "Normal"))</f>
        <v/>
      </c>
      <c r="S5519" t="str">
        <f>IF(N5519="","",
   IF(OR(N5519 &lt;EDA_Outlier_Analysis!$I$10, N5519 &gt; EDA_Outlier_Analysis!$I$11),
      "Outlier",
      "Normal"))</f>
        <v>Normal</v>
      </c>
    </row>
    <row r="5520" spans="1:19">
      <c r="A5520" t="s">
        <v>12009</v>
      </c>
      <c r="B5520" s="4">
        <v>45256</v>
      </c>
      <c r="C5520" s="2">
        <v>-48991.34</v>
      </c>
      <c r="D5520" t="s">
        <v>840</v>
      </c>
      <c r="E5520" t="s">
        <v>841</v>
      </c>
      <c r="F5520" t="s">
        <v>11</v>
      </c>
      <c r="G5520" t="s">
        <v>20</v>
      </c>
      <c r="I5520" t="s">
        <v>1415</v>
      </c>
      <c r="J5520" t="s">
        <v>12010</v>
      </c>
      <c r="K5520" t="str">
        <f>IF(COUNTIF(Customers!A:A, H5520)&gt;0, "Valid", "Invalid")</f>
        <v>Invalid</v>
      </c>
      <c r="L5520" t="str">
        <f t="shared" si="430"/>
        <v>11</v>
      </c>
      <c r="M5520" t="str">
        <f t="shared" si="431"/>
        <v>2023</v>
      </c>
      <c r="N5520">
        <f t="shared" si="432"/>
        <v>-48991.34</v>
      </c>
      <c r="O5520" t="str">
        <f t="shared" si="433"/>
        <v/>
      </c>
      <c r="P5520">
        <f t="shared" si="434"/>
        <v>48991.34</v>
      </c>
      <c r="Q5520" s="48" t="str">
        <f>IF(O5520="","",
   IF(OR(O5520&lt;EDA_Outlier_Analysis!$C$10, O5520&gt;EDA_Outlier_Analysis!$C$11),
      "Outlier",
      "Normal"))</f>
        <v/>
      </c>
      <c r="R5520" t="str">
        <f>IF(P5520="","",
   IF(OR(P5520 &lt; EDA_Outlier_Analysis!$F$7, P5520 &gt; EDA_Outlier_Analysis!$F$8),
      "Outlier",
      "Normal"))</f>
        <v>Normal</v>
      </c>
      <c r="S5520" t="str">
        <f>IF(N5520="","",
   IF(OR(N5520 &lt;EDA_Outlier_Analysis!$I$10, N5520 &gt; EDA_Outlier_Analysis!$I$11),
      "Outlier",
      "Normal"))</f>
        <v>Normal</v>
      </c>
    </row>
    <row r="5521" spans="1:19">
      <c r="A5521" t="s">
        <v>12011</v>
      </c>
      <c r="B5521" s="4">
        <v>44905</v>
      </c>
      <c r="C5521" s="2">
        <v>154365.03</v>
      </c>
      <c r="D5521" t="s">
        <v>849</v>
      </c>
      <c r="E5521" t="s">
        <v>850</v>
      </c>
      <c r="F5521" t="s">
        <v>10</v>
      </c>
      <c r="G5521" t="s">
        <v>20</v>
      </c>
      <c r="H5521" t="s">
        <v>763</v>
      </c>
      <c r="J5521" t="s">
        <v>12012</v>
      </c>
      <c r="K5521" t="str">
        <f>IF(COUNTIF(Customers!A:A, H5521)&gt;0, "Valid", "Invalid")</f>
        <v>Valid</v>
      </c>
      <c r="L5521" t="str">
        <f t="shared" si="430"/>
        <v>12</v>
      </c>
      <c r="M5521" t="str">
        <f t="shared" si="431"/>
        <v>2022</v>
      </c>
      <c r="N5521">
        <f t="shared" si="432"/>
        <v>154365.03</v>
      </c>
      <c r="O5521">
        <f t="shared" si="433"/>
        <v>154365.03</v>
      </c>
      <c r="P5521" t="str">
        <f t="shared" si="434"/>
        <v/>
      </c>
      <c r="Q5521" s="48" t="str">
        <f>IF(O5521="","",
   IF(OR(O5521&lt;EDA_Outlier_Analysis!$C$10, O5521&gt;EDA_Outlier_Analysis!$C$11),
      "Outlier",
      "Normal"))</f>
        <v>Normal</v>
      </c>
      <c r="R5521" t="str">
        <f>IF(P5521="","",
   IF(OR(P5521 &lt; EDA_Outlier_Analysis!$F$7, P5521 &gt; EDA_Outlier_Analysis!$F$8),
      "Outlier",
      "Normal"))</f>
        <v/>
      </c>
      <c r="S5521" t="str">
        <f>IF(N5521="","",
   IF(OR(N5521 &lt;EDA_Outlier_Analysis!$I$10, N5521 &gt; EDA_Outlier_Analysis!$I$11),
      "Outlier",
      "Normal"))</f>
        <v>Normal</v>
      </c>
    </row>
    <row r="5522" spans="1:19">
      <c r="A5522" t="s">
        <v>12013</v>
      </c>
      <c r="B5522" s="4">
        <v>44774</v>
      </c>
      <c r="C5522" s="2">
        <v>-46917.11</v>
      </c>
      <c r="D5522" t="s">
        <v>840</v>
      </c>
      <c r="E5522" t="s">
        <v>878</v>
      </c>
      <c r="F5522" t="s">
        <v>11</v>
      </c>
      <c r="G5522" t="s">
        <v>34</v>
      </c>
      <c r="I5522" t="s">
        <v>1361</v>
      </c>
      <c r="J5522" t="s">
        <v>12014</v>
      </c>
      <c r="K5522" t="str">
        <f>IF(COUNTIF(Customers!A:A, H5522)&gt;0, "Valid", "Invalid")</f>
        <v>Invalid</v>
      </c>
      <c r="L5522" t="str">
        <f t="shared" si="430"/>
        <v>8</v>
      </c>
      <c r="M5522" t="str">
        <f t="shared" si="431"/>
        <v>2022</v>
      </c>
      <c r="N5522">
        <f t="shared" si="432"/>
        <v>-46917.11</v>
      </c>
      <c r="O5522" t="str">
        <f t="shared" si="433"/>
        <v/>
      </c>
      <c r="P5522">
        <f t="shared" si="434"/>
        <v>46917.11</v>
      </c>
      <c r="Q5522" s="48" t="str">
        <f>IF(O5522="","",
   IF(OR(O5522&lt;EDA_Outlier_Analysis!$C$10, O5522&gt;EDA_Outlier_Analysis!$C$11),
      "Outlier",
      "Normal"))</f>
        <v/>
      </c>
      <c r="R5522" t="str">
        <f>IF(P5522="","",
   IF(OR(P5522 &lt; EDA_Outlier_Analysis!$F$7, P5522 &gt; EDA_Outlier_Analysis!$F$8),
      "Outlier",
      "Normal"))</f>
        <v>Normal</v>
      </c>
      <c r="S5522" t="str">
        <f>IF(N5522="","",
   IF(OR(N5522 &lt;EDA_Outlier_Analysis!$I$10, N5522 &gt; EDA_Outlier_Analysis!$I$11),
      "Outlier",
      "Normal"))</f>
        <v>Normal</v>
      </c>
    </row>
    <row r="5523" spans="1:19">
      <c r="A5523" t="s">
        <v>12015</v>
      </c>
      <c r="B5523" s="4">
        <v>45197</v>
      </c>
      <c r="C5523" s="2">
        <v>-41315.18</v>
      </c>
      <c r="D5523" t="s">
        <v>840</v>
      </c>
      <c r="E5523" t="s">
        <v>864</v>
      </c>
      <c r="F5523" t="s">
        <v>10</v>
      </c>
      <c r="G5523" t="s">
        <v>31</v>
      </c>
      <c r="I5523" t="s">
        <v>976</v>
      </c>
      <c r="J5523" t="s">
        <v>12016</v>
      </c>
      <c r="K5523" t="str">
        <f>IF(COUNTIF(Customers!A:A, H5523)&gt;0, "Valid", "Invalid")</f>
        <v>Invalid</v>
      </c>
      <c r="L5523" t="str">
        <f t="shared" si="430"/>
        <v>9</v>
      </c>
      <c r="M5523" t="str">
        <f t="shared" si="431"/>
        <v>2023</v>
      </c>
      <c r="N5523">
        <f t="shared" si="432"/>
        <v>-41315.18</v>
      </c>
      <c r="O5523" t="str">
        <f t="shared" si="433"/>
        <v/>
      </c>
      <c r="P5523">
        <f t="shared" si="434"/>
        <v>41315.18</v>
      </c>
      <c r="Q5523" s="48" t="str">
        <f>IF(O5523="","",
   IF(OR(O5523&lt;EDA_Outlier_Analysis!$C$10, O5523&gt;EDA_Outlier_Analysis!$C$11),
      "Outlier",
      "Normal"))</f>
        <v/>
      </c>
      <c r="R5523" t="str">
        <f>IF(P5523="","",
   IF(OR(P5523 &lt; EDA_Outlier_Analysis!$F$7, P5523 &gt; EDA_Outlier_Analysis!$F$8),
      "Outlier",
      "Normal"))</f>
        <v>Normal</v>
      </c>
      <c r="S5523" t="str">
        <f>IF(N5523="","",
   IF(OR(N5523 &lt;EDA_Outlier_Analysis!$I$10, N5523 &gt; EDA_Outlier_Analysis!$I$11),
      "Outlier",
      "Normal"))</f>
        <v>Normal</v>
      </c>
    </row>
    <row r="5524" spans="1:19">
      <c r="A5524" t="s">
        <v>12017</v>
      </c>
      <c r="B5524" s="4">
        <v>44765</v>
      </c>
      <c r="C5524" s="2">
        <v>-22385.72</v>
      </c>
      <c r="D5524" t="s">
        <v>840</v>
      </c>
      <c r="E5524" t="s">
        <v>845</v>
      </c>
      <c r="F5524" t="s">
        <v>9</v>
      </c>
      <c r="G5524" t="s">
        <v>20</v>
      </c>
      <c r="I5524" t="s">
        <v>1468</v>
      </c>
      <c r="J5524" t="s">
        <v>12018</v>
      </c>
      <c r="K5524" t="str">
        <f>IF(COUNTIF(Customers!A:A, H5524)&gt;0, "Valid", "Invalid")</f>
        <v>Invalid</v>
      </c>
      <c r="L5524" t="str">
        <f t="shared" si="430"/>
        <v>7</v>
      </c>
      <c r="M5524" t="str">
        <f t="shared" si="431"/>
        <v>2022</v>
      </c>
      <c r="N5524">
        <f t="shared" si="432"/>
        <v>-22385.72</v>
      </c>
      <c r="O5524" t="str">
        <f t="shared" si="433"/>
        <v/>
      </c>
      <c r="P5524">
        <f t="shared" si="434"/>
        <v>22385.72</v>
      </c>
      <c r="Q5524" s="48" t="str">
        <f>IF(O5524="","",
   IF(OR(O5524&lt;EDA_Outlier_Analysis!$C$10, O5524&gt;EDA_Outlier_Analysis!$C$11),
      "Outlier",
      "Normal"))</f>
        <v/>
      </c>
      <c r="R5524" t="str">
        <f>IF(P5524="","",
   IF(OR(P5524 &lt; EDA_Outlier_Analysis!$F$7, P5524 &gt; EDA_Outlier_Analysis!$F$8),
      "Outlier",
      "Normal"))</f>
        <v>Outlier</v>
      </c>
      <c r="S5524" t="str">
        <f>IF(N5524="","",
   IF(OR(N5524 &lt;EDA_Outlier_Analysis!$I$10, N5524 &gt; EDA_Outlier_Analysis!$I$11),
      "Outlier",
      "Normal"))</f>
        <v>Normal</v>
      </c>
    </row>
    <row r="5525" spans="1:19">
      <c r="A5525" t="s">
        <v>12019</v>
      </c>
      <c r="B5525" s="4">
        <v>44796</v>
      </c>
      <c r="C5525" s="2">
        <v>-66680.13</v>
      </c>
      <c r="D5525" t="s">
        <v>840</v>
      </c>
      <c r="E5525" t="s">
        <v>845</v>
      </c>
      <c r="F5525" t="s">
        <v>10</v>
      </c>
      <c r="G5525" t="s">
        <v>34</v>
      </c>
      <c r="I5525" t="s">
        <v>1540</v>
      </c>
      <c r="J5525" t="s">
        <v>12020</v>
      </c>
      <c r="K5525" t="str">
        <f>IF(COUNTIF(Customers!A:A, H5525)&gt;0, "Valid", "Invalid")</f>
        <v>Invalid</v>
      </c>
      <c r="L5525" t="str">
        <f t="shared" si="430"/>
        <v>8</v>
      </c>
      <c r="M5525" t="str">
        <f t="shared" si="431"/>
        <v>2022</v>
      </c>
      <c r="N5525">
        <f t="shared" si="432"/>
        <v>-66680.13</v>
      </c>
      <c r="O5525" t="str">
        <f t="shared" si="433"/>
        <v/>
      </c>
      <c r="P5525">
        <f t="shared" si="434"/>
        <v>66680.13</v>
      </c>
      <c r="Q5525" s="48" t="str">
        <f>IF(O5525="","",
   IF(OR(O5525&lt;EDA_Outlier_Analysis!$C$10, O5525&gt;EDA_Outlier_Analysis!$C$11),
      "Outlier",
      "Normal"))</f>
        <v/>
      </c>
      <c r="R5525" t="str">
        <f>IF(P5525="","",
   IF(OR(P5525 &lt; EDA_Outlier_Analysis!$F$7, P5525 &gt; EDA_Outlier_Analysis!$F$8),
      "Outlier",
      "Normal"))</f>
        <v>Outlier</v>
      </c>
      <c r="S5525" t="str">
        <f>IF(N5525="","",
   IF(OR(N5525 &lt;EDA_Outlier_Analysis!$I$10, N5525 &gt; EDA_Outlier_Analysis!$I$11),
      "Outlier",
      "Normal"))</f>
        <v>Normal</v>
      </c>
    </row>
    <row r="5526" spans="1:19">
      <c r="A5526" t="s">
        <v>12021</v>
      </c>
      <c r="B5526" s="4">
        <v>45104</v>
      </c>
      <c r="C5526" s="2">
        <v>-62154.239999999998</v>
      </c>
      <c r="D5526" t="s">
        <v>840</v>
      </c>
      <c r="E5526" t="s">
        <v>841</v>
      </c>
      <c r="F5526" t="s">
        <v>11</v>
      </c>
      <c r="G5526" t="s">
        <v>20</v>
      </c>
      <c r="I5526" t="s">
        <v>1156</v>
      </c>
      <c r="J5526" t="s">
        <v>12022</v>
      </c>
      <c r="K5526" t="str">
        <f>IF(COUNTIF(Customers!A:A, H5526)&gt;0, "Valid", "Invalid")</f>
        <v>Invalid</v>
      </c>
      <c r="L5526" t="str">
        <f t="shared" si="430"/>
        <v>6</v>
      </c>
      <c r="M5526" t="str">
        <f t="shared" si="431"/>
        <v>2023</v>
      </c>
      <c r="N5526">
        <f t="shared" si="432"/>
        <v>-62154.239999999998</v>
      </c>
      <c r="O5526" t="str">
        <f t="shared" si="433"/>
        <v/>
      </c>
      <c r="P5526">
        <f t="shared" si="434"/>
        <v>62154.239999999998</v>
      </c>
      <c r="Q5526" s="48" t="str">
        <f>IF(O5526="","",
   IF(OR(O5526&lt;EDA_Outlier_Analysis!$C$10, O5526&gt;EDA_Outlier_Analysis!$C$11),
      "Outlier",
      "Normal"))</f>
        <v/>
      </c>
      <c r="R5526" t="str">
        <f>IF(P5526="","",
   IF(OR(P5526 &lt; EDA_Outlier_Analysis!$F$7, P5526 &gt; EDA_Outlier_Analysis!$F$8),
      "Outlier",
      "Normal"))</f>
        <v>Outlier</v>
      </c>
      <c r="S5526" t="str">
        <f>IF(N5526="","",
   IF(OR(N5526 &lt;EDA_Outlier_Analysis!$I$10, N5526 &gt; EDA_Outlier_Analysis!$I$11),
      "Outlier",
      "Normal"))</f>
        <v>Normal</v>
      </c>
    </row>
    <row r="5527" spans="1:19">
      <c r="A5527" t="s">
        <v>12023</v>
      </c>
      <c r="B5527" s="4">
        <v>44681</v>
      </c>
      <c r="C5527" s="2">
        <v>160956.9</v>
      </c>
      <c r="D5527" t="s">
        <v>849</v>
      </c>
      <c r="E5527" t="s">
        <v>868</v>
      </c>
      <c r="F5527" t="s">
        <v>11</v>
      </c>
      <c r="G5527" t="s">
        <v>34</v>
      </c>
      <c r="H5527" t="s">
        <v>551</v>
      </c>
      <c r="J5527" t="s">
        <v>12024</v>
      </c>
      <c r="K5527" t="str">
        <f>IF(COUNTIF(Customers!A:A, H5527)&gt;0, "Valid", "Invalid")</f>
        <v>Valid</v>
      </c>
      <c r="L5527" t="str">
        <f t="shared" si="430"/>
        <v>4</v>
      </c>
      <c r="M5527" t="str">
        <f t="shared" si="431"/>
        <v>2022</v>
      </c>
      <c r="N5527">
        <f t="shared" si="432"/>
        <v>160956.9</v>
      </c>
      <c r="O5527">
        <f t="shared" si="433"/>
        <v>160956.9</v>
      </c>
      <c r="P5527" t="str">
        <f t="shared" si="434"/>
        <v/>
      </c>
      <c r="Q5527" s="48" t="str">
        <f>IF(O5527="","",
   IF(OR(O5527&lt;EDA_Outlier_Analysis!$C$10, O5527&gt;EDA_Outlier_Analysis!$C$11),
      "Outlier",
      "Normal"))</f>
        <v>Normal</v>
      </c>
      <c r="R5527" t="str">
        <f>IF(P5527="","",
   IF(OR(P5527 &lt; EDA_Outlier_Analysis!$F$7, P5527 &gt; EDA_Outlier_Analysis!$F$8),
      "Outlier",
      "Normal"))</f>
        <v/>
      </c>
      <c r="S5527" t="str">
        <f>IF(N5527="","",
   IF(OR(N5527 &lt;EDA_Outlier_Analysis!$I$10, N5527 &gt; EDA_Outlier_Analysis!$I$11),
      "Outlier",
      "Normal"))</f>
        <v>Normal</v>
      </c>
    </row>
    <row r="5528" spans="1:19">
      <c r="A5528" t="s">
        <v>12025</v>
      </c>
      <c r="B5528" s="4">
        <v>44698</v>
      </c>
      <c r="C5528" s="2">
        <v>-28590.240000000002</v>
      </c>
      <c r="D5528" t="s">
        <v>840</v>
      </c>
      <c r="E5528" t="s">
        <v>841</v>
      </c>
      <c r="F5528" t="s">
        <v>11</v>
      </c>
      <c r="G5528" t="s">
        <v>20</v>
      </c>
      <c r="I5528" t="s">
        <v>1585</v>
      </c>
      <c r="J5528" t="s">
        <v>12026</v>
      </c>
      <c r="K5528" t="str">
        <f>IF(COUNTIF(Customers!A:A, H5528)&gt;0, "Valid", "Invalid")</f>
        <v>Invalid</v>
      </c>
      <c r="L5528" t="str">
        <f t="shared" si="430"/>
        <v>5</v>
      </c>
      <c r="M5528" t="str">
        <f t="shared" si="431"/>
        <v>2022</v>
      </c>
      <c r="N5528">
        <f t="shared" si="432"/>
        <v>-28590.240000000002</v>
      </c>
      <c r="O5528" t="str">
        <f t="shared" si="433"/>
        <v/>
      </c>
      <c r="P5528">
        <f t="shared" si="434"/>
        <v>28590.240000000002</v>
      </c>
      <c r="Q5528" s="48" t="str">
        <f>IF(O5528="","",
   IF(OR(O5528&lt;EDA_Outlier_Analysis!$C$10, O5528&gt;EDA_Outlier_Analysis!$C$11),
      "Outlier",
      "Normal"))</f>
        <v/>
      </c>
      <c r="R5528" t="str">
        <f>IF(P5528="","",
   IF(OR(P5528 &lt; EDA_Outlier_Analysis!$F$7, P5528 &gt; EDA_Outlier_Analysis!$F$8),
      "Outlier",
      "Normal"))</f>
        <v>Normal</v>
      </c>
      <c r="S5528" t="str">
        <f>IF(N5528="","",
   IF(OR(N5528 &lt;EDA_Outlier_Analysis!$I$10, N5528 &gt; EDA_Outlier_Analysis!$I$11),
      "Outlier",
      "Normal"))</f>
        <v>Normal</v>
      </c>
    </row>
    <row r="5529" spans="1:19">
      <c r="A5529" t="s">
        <v>12027</v>
      </c>
      <c r="B5529" s="4">
        <v>44944</v>
      </c>
      <c r="C5529" s="2">
        <v>-53641.84</v>
      </c>
      <c r="D5529" t="s">
        <v>840</v>
      </c>
      <c r="E5529" t="s">
        <v>905</v>
      </c>
      <c r="F5529" t="s">
        <v>10</v>
      </c>
      <c r="G5529" t="s">
        <v>24</v>
      </c>
      <c r="I5529" t="s">
        <v>2424</v>
      </c>
      <c r="J5529" t="s">
        <v>12028</v>
      </c>
      <c r="K5529" t="str">
        <f>IF(COUNTIF(Customers!A:A, H5529)&gt;0, "Valid", "Invalid")</f>
        <v>Invalid</v>
      </c>
      <c r="L5529" t="str">
        <f t="shared" si="430"/>
        <v>1</v>
      </c>
      <c r="M5529" t="str">
        <f t="shared" si="431"/>
        <v>2023</v>
      </c>
      <c r="N5529">
        <f t="shared" si="432"/>
        <v>-53641.84</v>
      </c>
      <c r="O5529" t="str">
        <f t="shared" si="433"/>
        <v/>
      </c>
      <c r="P5529">
        <f t="shared" si="434"/>
        <v>53641.84</v>
      </c>
      <c r="Q5529" s="48" t="str">
        <f>IF(O5529="","",
   IF(OR(O5529&lt;EDA_Outlier_Analysis!$C$10, O5529&gt;EDA_Outlier_Analysis!$C$11),
      "Outlier",
      "Normal"))</f>
        <v/>
      </c>
      <c r="R5529" t="str">
        <f>IF(P5529="","",
   IF(OR(P5529 &lt; EDA_Outlier_Analysis!$F$7, P5529 &gt; EDA_Outlier_Analysis!$F$8),
      "Outlier",
      "Normal"))</f>
        <v>Normal</v>
      </c>
      <c r="S5529" t="str">
        <f>IF(N5529="","",
   IF(OR(N5529 &lt;EDA_Outlier_Analysis!$I$10, N5529 &gt; EDA_Outlier_Analysis!$I$11),
      "Outlier",
      "Normal"))</f>
        <v>Normal</v>
      </c>
    </row>
    <row r="5530" spans="1:19">
      <c r="A5530" t="s">
        <v>12029</v>
      </c>
      <c r="B5530" s="4">
        <v>45218</v>
      </c>
      <c r="C5530" s="2">
        <v>-5066.1099999999997</v>
      </c>
      <c r="D5530" t="s">
        <v>840</v>
      </c>
      <c r="E5530" t="s">
        <v>864</v>
      </c>
      <c r="F5530" t="s">
        <v>10</v>
      </c>
      <c r="G5530" t="s">
        <v>31</v>
      </c>
      <c r="I5530" t="s">
        <v>2491</v>
      </c>
      <c r="J5530" t="s">
        <v>12030</v>
      </c>
      <c r="K5530" t="str">
        <f>IF(COUNTIF(Customers!A:A, H5530)&gt;0, "Valid", "Invalid")</f>
        <v>Invalid</v>
      </c>
      <c r="L5530" t="str">
        <f t="shared" si="430"/>
        <v>10</v>
      </c>
      <c r="M5530" t="str">
        <f t="shared" si="431"/>
        <v>2023</v>
      </c>
      <c r="N5530">
        <f t="shared" si="432"/>
        <v>-5066.1099999999997</v>
      </c>
      <c r="O5530" t="str">
        <f t="shared" si="433"/>
        <v/>
      </c>
      <c r="P5530">
        <f t="shared" si="434"/>
        <v>5066.1099999999997</v>
      </c>
      <c r="Q5530" s="48" t="str">
        <f>IF(O5530="","",
   IF(OR(O5530&lt;EDA_Outlier_Analysis!$C$10, O5530&gt;EDA_Outlier_Analysis!$C$11),
      "Outlier",
      "Normal"))</f>
        <v/>
      </c>
      <c r="R5530" t="str">
        <f>IF(P5530="","",
   IF(OR(P5530 &lt; EDA_Outlier_Analysis!$F$7, P5530 &gt; EDA_Outlier_Analysis!$F$8),
      "Outlier",
      "Normal"))</f>
        <v>Outlier</v>
      </c>
      <c r="S5530" t="str">
        <f>IF(N5530="","",
   IF(OR(N5530 &lt;EDA_Outlier_Analysis!$I$10, N5530 &gt; EDA_Outlier_Analysis!$I$11),
      "Outlier",
      "Normal"))</f>
        <v>Normal</v>
      </c>
    </row>
    <row r="5531" spans="1:19">
      <c r="A5531" t="s">
        <v>12031</v>
      </c>
      <c r="B5531" s="4">
        <v>44681</v>
      </c>
      <c r="C5531" s="2">
        <v>189968.35</v>
      </c>
      <c r="D5531" t="s">
        <v>849</v>
      </c>
      <c r="E5531" t="s">
        <v>868</v>
      </c>
      <c r="F5531" t="s">
        <v>9</v>
      </c>
      <c r="G5531" t="s">
        <v>31</v>
      </c>
      <c r="H5531" t="s">
        <v>523</v>
      </c>
      <c r="J5531" t="s">
        <v>12032</v>
      </c>
      <c r="K5531" t="str">
        <f>IF(COUNTIF(Customers!A:A, H5531)&gt;0, "Valid", "Invalid")</f>
        <v>Valid</v>
      </c>
      <c r="L5531" t="str">
        <f t="shared" si="430"/>
        <v>4</v>
      </c>
      <c r="M5531" t="str">
        <f t="shared" si="431"/>
        <v>2022</v>
      </c>
      <c r="N5531">
        <f t="shared" si="432"/>
        <v>189968.35</v>
      </c>
      <c r="O5531">
        <f t="shared" si="433"/>
        <v>189968.35</v>
      </c>
      <c r="P5531" t="str">
        <f t="shared" si="434"/>
        <v/>
      </c>
      <c r="Q5531" s="48" t="str">
        <f>IF(O5531="","",
   IF(OR(O5531&lt;EDA_Outlier_Analysis!$C$10, O5531&gt;EDA_Outlier_Analysis!$C$11),
      "Outlier",
      "Normal"))</f>
        <v>Normal</v>
      </c>
      <c r="R5531" t="str">
        <f>IF(P5531="","",
   IF(OR(P5531 &lt; EDA_Outlier_Analysis!$F$7, P5531 &gt; EDA_Outlier_Analysis!$F$8),
      "Outlier",
      "Normal"))</f>
        <v/>
      </c>
      <c r="S5531" t="str">
        <f>IF(N5531="","",
   IF(OR(N5531 &lt;EDA_Outlier_Analysis!$I$10, N5531 &gt; EDA_Outlier_Analysis!$I$11),
      "Outlier",
      "Normal"))</f>
        <v>Normal</v>
      </c>
    </row>
    <row r="5532" spans="1:19">
      <c r="A5532" t="s">
        <v>12033</v>
      </c>
      <c r="B5532" s="4">
        <v>45071</v>
      </c>
      <c r="C5532" s="2">
        <v>199455.46</v>
      </c>
      <c r="D5532" t="s">
        <v>849</v>
      </c>
      <c r="E5532" t="s">
        <v>853</v>
      </c>
      <c r="F5532" t="s">
        <v>11</v>
      </c>
      <c r="G5532" t="s">
        <v>34</v>
      </c>
      <c r="H5532" t="s">
        <v>705</v>
      </c>
      <c r="J5532" t="s">
        <v>12034</v>
      </c>
      <c r="K5532" t="str">
        <f>IF(COUNTIF(Customers!A:A, H5532)&gt;0, "Valid", "Invalid")</f>
        <v>Valid</v>
      </c>
      <c r="L5532" t="str">
        <f t="shared" si="430"/>
        <v>5</v>
      </c>
      <c r="M5532" t="str">
        <f t="shared" si="431"/>
        <v>2023</v>
      </c>
      <c r="N5532">
        <f t="shared" si="432"/>
        <v>199455.46</v>
      </c>
      <c r="O5532">
        <f t="shared" si="433"/>
        <v>199455.46</v>
      </c>
      <c r="P5532" t="str">
        <f t="shared" si="434"/>
        <v/>
      </c>
      <c r="Q5532" s="48" t="str">
        <f>IF(O5532="","",
   IF(OR(O5532&lt;EDA_Outlier_Analysis!$C$10, O5532&gt;EDA_Outlier_Analysis!$C$11),
      "Outlier",
      "Normal"))</f>
        <v>Normal</v>
      </c>
      <c r="R5532" t="str">
        <f>IF(P5532="","",
   IF(OR(P5532 &lt; EDA_Outlier_Analysis!$F$7, P5532 &gt; EDA_Outlier_Analysis!$F$8),
      "Outlier",
      "Normal"))</f>
        <v/>
      </c>
      <c r="S5532" t="str">
        <f>IF(N5532="","",
   IF(OR(N5532 &lt;EDA_Outlier_Analysis!$I$10, N5532 &gt; EDA_Outlier_Analysis!$I$11),
      "Outlier",
      "Normal"))</f>
        <v>Normal</v>
      </c>
    </row>
    <row r="5533" spans="1:19">
      <c r="A5533" t="s">
        <v>12035</v>
      </c>
      <c r="B5533" s="4">
        <v>44729</v>
      </c>
      <c r="C5533" s="2">
        <v>-52270.27</v>
      </c>
      <c r="D5533" t="s">
        <v>840</v>
      </c>
      <c r="E5533" t="s">
        <v>864</v>
      </c>
      <c r="F5533" t="s">
        <v>10</v>
      </c>
      <c r="G5533" t="s">
        <v>34</v>
      </c>
      <c r="I5533" t="s">
        <v>1199</v>
      </c>
      <c r="J5533" t="s">
        <v>12036</v>
      </c>
      <c r="K5533" t="str">
        <f>IF(COUNTIF(Customers!A:A, H5533)&gt;0, "Valid", "Invalid")</f>
        <v>Invalid</v>
      </c>
      <c r="L5533" t="str">
        <f t="shared" si="430"/>
        <v>6</v>
      </c>
      <c r="M5533" t="str">
        <f t="shared" si="431"/>
        <v>2022</v>
      </c>
      <c r="N5533">
        <f t="shared" si="432"/>
        <v>-52270.27</v>
      </c>
      <c r="O5533" t="str">
        <f t="shared" si="433"/>
        <v/>
      </c>
      <c r="P5533">
        <f t="shared" si="434"/>
        <v>52270.27</v>
      </c>
      <c r="Q5533" s="48" t="str">
        <f>IF(O5533="","",
   IF(OR(O5533&lt;EDA_Outlier_Analysis!$C$10, O5533&gt;EDA_Outlier_Analysis!$C$11),
      "Outlier",
      "Normal"))</f>
        <v/>
      </c>
      <c r="R5533" t="str">
        <f>IF(P5533="","",
   IF(OR(P5533 &lt; EDA_Outlier_Analysis!$F$7, P5533 &gt; EDA_Outlier_Analysis!$F$8),
      "Outlier",
      "Normal"))</f>
        <v>Normal</v>
      </c>
      <c r="S5533" t="str">
        <f>IF(N5533="","",
   IF(OR(N5533 &lt;EDA_Outlier_Analysis!$I$10, N5533 &gt; EDA_Outlier_Analysis!$I$11),
      "Outlier",
      "Normal"))</f>
        <v>Normal</v>
      </c>
    </row>
    <row r="5534" spans="1:19">
      <c r="A5534" t="s">
        <v>12037</v>
      </c>
      <c r="B5534" s="4">
        <v>44861</v>
      </c>
      <c r="C5534" s="2">
        <v>-26500.39</v>
      </c>
      <c r="D5534" t="s">
        <v>840</v>
      </c>
      <c r="E5534" t="s">
        <v>878</v>
      </c>
      <c r="F5534" t="s">
        <v>10</v>
      </c>
      <c r="G5534" t="s">
        <v>20</v>
      </c>
      <c r="I5534" t="s">
        <v>906</v>
      </c>
      <c r="J5534" t="s">
        <v>12038</v>
      </c>
      <c r="K5534" t="str">
        <f>IF(COUNTIF(Customers!A:A, H5534)&gt;0, "Valid", "Invalid")</f>
        <v>Invalid</v>
      </c>
      <c r="L5534" t="str">
        <f t="shared" si="430"/>
        <v>10</v>
      </c>
      <c r="M5534" t="str">
        <f t="shared" si="431"/>
        <v>2022</v>
      </c>
      <c r="N5534">
        <f t="shared" si="432"/>
        <v>-26500.39</v>
      </c>
      <c r="O5534" t="str">
        <f t="shared" si="433"/>
        <v/>
      </c>
      <c r="P5534">
        <f t="shared" si="434"/>
        <v>26500.39</v>
      </c>
      <c r="Q5534" s="48" t="str">
        <f>IF(O5534="","",
   IF(OR(O5534&lt;EDA_Outlier_Analysis!$C$10, O5534&gt;EDA_Outlier_Analysis!$C$11),
      "Outlier",
      "Normal"))</f>
        <v/>
      </c>
      <c r="R5534" t="str">
        <f>IF(P5534="","",
   IF(OR(P5534 &lt; EDA_Outlier_Analysis!$F$7, P5534 &gt; EDA_Outlier_Analysis!$F$8),
      "Outlier",
      "Normal"))</f>
        <v>Outlier</v>
      </c>
      <c r="S5534" t="str">
        <f>IF(N5534="","",
   IF(OR(N5534 &lt;EDA_Outlier_Analysis!$I$10, N5534 &gt; EDA_Outlier_Analysis!$I$11),
      "Outlier",
      "Normal"))</f>
        <v>Normal</v>
      </c>
    </row>
    <row r="5535" spans="1:19">
      <c r="A5535" t="s">
        <v>12039</v>
      </c>
      <c r="B5535" s="4">
        <v>44743</v>
      </c>
      <c r="C5535" s="2">
        <v>-56533</v>
      </c>
      <c r="D5535" t="s">
        <v>840</v>
      </c>
      <c r="E5535" t="s">
        <v>841</v>
      </c>
      <c r="F5535" t="s">
        <v>10</v>
      </c>
      <c r="G5535" t="s">
        <v>24</v>
      </c>
      <c r="I5535" t="s">
        <v>1585</v>
      </c>
      <c r="J5535" t="s">
        <v>12040</v>
      </c>
      <c r="K5535" t="str">
        <f>IF(COUNTIF(Customers!A:A, H5535)&gt;0, "Valid", "Invalid")</f>
        <v>Invalid</v>
      </c>
      <c r="L5535" t="str">
        <f t="shared" si="430"/>
        <v>7</v>
      </c>
      <c r="M5535" t="str">
        <f t="shared" si="431"/>
        <v>2022</v>
      </c>
      <c r="N5535">
        <f t="shared" si="432"/>
        <v>-56533</v>
      </c>
      <c r="O5535" t="str">
        <f t="shared" si="433"/>
        <v/>
      </c>
      <c r="P5535">
        <f t="shared" si="434"/>
        <v>56533</v>
      </c>
      <c r="Q5535" s="48" t="str">
        <f>IF(O5535="","",
   IF(OR(O5535&lt;EDA_Outlier_Analysis!$C$10, O5535&gt;EDA_Outlier_Analysis!$C$11),
      "Outlier",
      "Normal"))</f>
        <v/>
      </c>
      <c r="R5535" t="str">
        <f>IF(P5535="","",
   IF(OR(P5535 &lt; EDA_Outlier_Analysis!$F$7, P5535 &gt; EDA_Outlier_Analysis!$F$8),
      "Outlier",
      "Normal"))</f>
        <v>Outlier</v>
      </c>
      <c r="S5535" t="str">
        <f>IF(N5535="","",
   IF(OR(N5535 &lt;EDA_Outlier_Analysis!$I$10, N5535 &gt; EDA_Outlier_Analysis!$I$11),
      "Outlier",
      "Normal"))</f>
        <v>Normal</v>
      </c>
    </row>
    <row r="5536" spans="1:19">
      <c r="A5536" t="s">
        <v>12041</v>
      </c>
      <c r="B5536" s="4">
        <v>45058</v>
      </c>
      <c r="C5536" s="2">
        <v>-36020.589999999997</v>
      </c>
      <c r="D5536" t="s">
        <v>840</v>
      </c>
      <c r="E5536" t="s">
        <v>905</v>
      </c>
      <c r="F5536" t="s">
        <v>11</v>
      </c>
      <c r="G5536" t="s">
        <v>24</v>
      </c>
      <c r="I5536" t="s">
        <v>957</v>
      </c>
      <c r="J5536" t="s">
        <v>12042</v>
      </c>
      <c r="K5536" t="str">
        <f>IF(COUNTIF(Customers!A:A, H5536)&gt;0, "Valid", "Invalid")</f>
        <v>Invalid</v>
      </c>
      <c r="L5536" t="str">
        <f t="shared" si="430"/>
        <v>5</v>
      </c>
      <c r="M5536" t="str">
        <f t="shared" si="431"/>
        <v>2023</v>
      </c>
      <c r="N5536">
        <f t="shared" si="432"/>
        <v>-36020.589999999997</v>
      </c>
      <c r="O5536" t="str">
        <f t="shared" si="433"/>
        <v/>
      </c>
      <c r="P5536">
        <f t="shared" si="434"/>
        <v>36020.589999999997</v>
      </c>
      <c r="Q5536" s="48" t="str">
        <f>IF(O5536="","",
   IF(OR(O5536&lt;EDA_Outlier_Analysis!$C$10, O5536&gt;EDA_Outlier_Analysis!$C$11),
      "Outlier",
      "Normal"))</f>
        <v/>
      </c>
      <c r="R5536" t="str">
        <f>IF(P5536="","",
   IF(OR(P5536 &lt; EDA_Outlier_Analysis!$F$7, P5536 &gt; EDA_Outlier_Analysis!$F$8),
      "Outlier",
      "Normal"))</f>
        <v>Normal</v>
      </c>
      <c r="S5536" t="str">
        <f>IF(N5536="","",
   IF(OR(N5536 &lt;EDA_Outlier_Analysis!$I$10, N5536 &gt; EDA_Outlier_Analysis!$I$11),
      "Outlier",
      "Normal"))</f>
        <v>Normal</v>
      </c>
    </row>
    <row r="5537" spans="1:19">
      <c r="A5537" t="s">
        <v>12043</v>
      </c>
      <c r="B5537" s="4">
        <v>45027</v>
      </c>
      <c r="C5537" s="2">
        <v>160813.19</v>
      </c>
      <c r="D5537" t="s">
        <v>849</v>
      </c>
      <c r="E5537" t="s">
        <v>850</v>
      </c>
      <c r="F5537" t="s">
        <v>10</v>
      </c>
      <c r="G5537" t="s">
        <v>24</v>
      </c>
      <c r="H5537" t="s">
        <v>511</v>
      </c>
      <c r="J5537" t="s">
        <v>12044</v>
      </c>
      <c r="K5537" t="str">
        <f>IF(COUNTIF(Customers!A:A, H5537)&gt;0, "Valid", "Invalid")</f>
        <v>Valid</v>
      </c>
      <c r="L5537" t="str">
        <f t="shared" si="430"/>
        <v>4</v>
      </c>
      <c r="M5537" t="str">
        <f t="shared" si="431"/>
        <v>2023</v>
      </c>
      <c r="N5537">
        <f t="shared" si="432"/>
        <v>160813.19</v>
      </c>
      <c r="O5537">
        <f t="shared" si="433"/>
        <v>160813.19</v>
      </c>
      <c r="P5537" t="str">
        <f t="shared" si="434"/>
        <v/>
      </c>
      <c r="Q5537" s="48" t="str">
        <f>IF(O5537="","",
   IF(OR(O5537&lt;EDA_Outlier_Analysis!$C$10, O5537&gt;EDA_Outlier_Analysis!$C$11),
      "Outlier",
      "Normal"))</f>
        <v>Normal</v>
      </c>
      <c r="R5537" t="str">
        <f>IF(P5537="","",
   IF(OR(P5537 &lt; EDA_Outlier_Analysis!$F$7, P5537 &gt; EDA_Outlier_Analysis!$F$8),
      "Outlier",
      "Normal"))</f>
        <v/>
      </c>
      <c r="S5537" t="str">
        <f>IF(N5537="","",
   IF(OR(N5537 &lt;EDA_Outlier_Analysis!$I$10, N5537 &gt; EDA_Outlier_Analysis!$I$11),
      "Outlier",
      "Normal"))</f>
        <v>Normal</v>
      </c>
    </row>
    <row r="5538" spans="1:19">
      <c r="A5538" t="s">
        <v>12045</v>
      </c>
      <c r="B5538" s="4">
        <v>44691</v>
      </c>
      <c r="C5538" s="2">
        <v>75926.009999999995</v>
      </c>
      <c r="D5538" t="s">
        <v>849</v>
      </c>
      <c r="E5538" t="s">
        <v>853</v>
      </c>
      <c r="F5538" t="s">
        <v>9</v>
      </c>
      <c r="G5538" t="s">
        <v>20</v>
      </c>
      <c r="H5538" t="s">
        <v>349</v>
      </c>
      <c r="J5538" t="s">
        <v>12046</v>
      </c>
      <c r="K5538" t="str">
        <f>IF(COUNTIF(Customers!A:A, H5538)&gt;0, "Valid", "Invalid")</f>
        <v>Valid</v>
      </c>
      <c r="L5538" t="str">
        <f t="shared" si="430"/>
        <v>5</v>
      </c>
      <c r="M5538" t="str">
        <f t="shared" si="431"/>
        <v>2022</v>
      </c>
      <c r="N5538">
        <f t="shared" si="432"/>
        <v>75926.009999999995</v>
      </c>
      <c r="O5538">
        <f t="shared" si="433"/>
        <v>75926.009999999995</v>
      </c>
      <c r="P5538" t="str">
        <f t="shared" si="434"/>
        <v/>
      </c>
      <c r="Q5538" s="48" t="str">
        <f>IF(O5538="","",
   IF(OR(O5538&lt;EDA_Outlier_Analysis!$C$10, O5538&gt;EDA_Outlier_Analysis!$C$11),
      "Outlier",
      "Normal"))</f>
        <v>Normal</v>
      </c>
      <c r="R5538" t="str">
        <f>IF(P5538="","",
   IF(OR(P5538 &lt; EDA_Outlier_Analysis!$F$7, P5538 &gt; EDA_Outlier_Analysis!$F$8),
      "Outlier",
      "Normal"))</f>
        <v/>
      </c>
      <c r="S5538" t="str">
        <f>IF(N5538="","",
   IF(OR(N5538 &lt;EDA_Outlier_Analysis!$I$10, N5538 &gt; EDA_Outlier_Analysis!$I$11),
      "Outlier",
      "Normal"))</f>
        <v>Normal</v>
      </c>
    </row>
    <row r="5539" spans="1:19">
      <c r="A5539" t="s">
        <v>12047</v>
      </c>
      <c r="B5539" s="4">
        <v>44644</v>
      </c>
      <c r="C5539" s="2">
        <v>-52570.45</v>
      </c>
      <c r="D5539" t="s">
        <v>840</v>
      </c>
      <c r="E5539" t="s">
        <v>878</v>
      </c>
      <c r="F5539" t="s">
        <v>11</v>
      </c>
      <c r="G5539" t="s">
        <v>20</v>
      </c>
      <c r="I5539" t="s">
        <v>3081</v>
      </c>
      <c r="J5539" t="s">
        <v>12048</v>
      </c>
      <c r="K5539" t="str">
        <f>IF(COUNTIF(Customers!A:A, H5539)&gt;0, "Valid", "Invalid")</f>
        <v>Invalid</v>
      </c>
      <c r="L5539" t="str">
        <f t="shared" si="430"/>
        <v>3</v>
      </c>
      <c r="M5539" t="str">
        <f t="shared" si="431"/>
        <v>2022</v>
      </c>
      <c r="N5539">
        <f t="shared" si="432"/>
        <v>-52570.45</v>
      </c>
      <c r="O5539" t="str">
        <f t="shared" si="433"/>
        <v/>
      </c>
      <c r="P5539">
        <f t="shared" si="434"/>
        <v>52570.45</v>
      </c>
      <c r="Q5539" s="48" t="str">
        <f>IF(O5539="","",
   IF(OR(O5539&lt;EDA_Outlier_Analysis!$C$10, O5539&gt;EDA_Outlier_Analysis!$C$11),
      "Outlier",
      "Normal"))</f>
        <v/>
      </c>
      <c r="R5539" t="str">
        <f>IF(P5539="","",
   IF(OR(P5539 &lt; EDA_Outlier_Analysis!$F$7, P5539 &gt; EDA_Outlier_Analysis!$F$8),
      "Outlier",
      "Normal"))</f>
        <v>Normal</v>
      </c>
      <c r="S5539" t="str">
        <f>IF(N5539="","",
   IF(OR(N5539 &lt;EDA_Outlier_Analysis!$I$10, N5539 &gt; EDA_Outlier_Analysis!$I$11),
      "Outlier",
      "Normal"))</f>
        <v>Normal</v>
      </c>
    </row>
    <row r="5540" spans="1:19">
      <c r="A5540" t="s">
        <v>12049</v>
      </c>
      <c r="B5540" s="4">
        <v>45060</v>
      </c>
      <c r="C5540" s="2">
        <v>-23458.1</v>
      </c>
      <c r="D5540" t="s">
        <v>840</v>
      </c>
      <c r="E5540" t="s">
        <v>864</v>
      </c>
      <c r="F5540" t="s">
        <v>9</v>
      </c>
      <c r="G5540" t="s">
        <v>20</v>
      </c>
      <c r="I5540" t="s">
        <v>1940</v>
      </c>
      <c r="J5540" t="s">
        <v>12050</v>
      </c>
      <c r="K5540" t="str">
        <f>IF(COUNTIF(Customers!A:A, H5540)&gt;0, "Valid", "Invalid")</f>
        <v>Invalid</v>
      </c>
      <c r="L5540" t="str">
        <f t="shared" si="430"/>
        <v>5</v>
      </c>
      <c r="M5540" t="str">
        <f t="shared" si="431"/>
        <v>2023</v>
      </c>
      <c r="N5540">
        <f t="shared" si="432"/>
        <v>-23458.1</v>
      </c>
      <c r="O5540" t="str">
        <f t="shared" si="433"/>
        <v/>
      </c>
      <c r="P5540">
        <f t="shared" si="434"/>
        <v>23458.1</v>
      </c>
      <c r="Q5540" s="48" t="str">
        <f>IF(O5540="","",
   IF(OR(O5540&lt;EDA_Outlier_Analysis!$C$10, O5540&gt;EDA_Outlier_Analysis!$C$11),
      "Outlier",
      "Normal"))</f>
        <v/>
      </c>
      <c r="R5540" t="str">
        <f>IF(P5540="","",
   IF(OR(P5540 &lt; EDA_Outlier_Analysis!$F$7, P5540 &gt; EDA_Outlier_Analysis!$F$8),
      "Outlier",
      "Normal"))</f>
        <v>Outlier</v>
      </c>
      <c r="S5540" t="str">
        <f>IF(N5540="","",
   IF(OR(N5540 &lt;EDA_Outlier_Analysis!$I$10, N5540 &gt; EDA_Outlier_Analysis!$I$11),
      "Outlier",
      "Normal"))</f>
        <v>Normal</v>
      </c>
    </row>
    <row r="5541" spans="1:19">
      <c r="A5541" t="s">
        <v>12051</v>
      </c>
      <c r="B5541" s="4">
        <v>45134</v>
      </c>
      <c r="C5541" s="2">
        <v>-26496.67</v>
      </c>
      <c r="D5541" t="s">
        <v>840</v>
      </c>
      <c r="E5541" t="s">
        <v>841</v>
      </c>
      <c r="F5541" t="s">
        <v>11</v>
      </c>
      <c r="G5541" t="s">
        <v>24</v>
      </c>
      <c r="I5541" t="s">
        <v>1156</v>
      </c>
      <c r="J5541" t="s">
        <v>12052</v>
      </c>
      <c r="K5541" t="str">
        <f>IF(COUNTIF(Customers!A:A, H5541)&gt;0, "Valid", "Invalid")</f>
        <v>Invalid</v>
      </c>
      <c r="L5541" t="str">
        <f t="shared" si="430"/>
        <v>7</v>
      </c>
      <c r="M5541" t="str">
        <f t="shared" si="431"/>
        <v>2023</v>
      </c>
      <c r="N5541">
        <f t="shared" si="432"/>
        <v>-26496.67</v>
      </c>
      <c r="O5541" t="str">
        <f t="shared" si="433"/>
        <v/>
      </c>
      <c r="P5541">
        <f t="shared" si="434"/>
        <v>26496.67</v>
      </c>
      <c r="Q5541" s="48" t="str">
        <f>IF(O5541="","",
   IF(OR(O5541&lt;EDA_Outlier_Analysis!$C$10, O5541&gt;EDA_Outlier_Analysis!$C$11),
      "Outlier",
      "Normal"))</f>
        <v/>
      </c>
      <c r="R5541" t="str">
        <f>IF(P5541="","",
   IF(OR(P5541 &lt; EDA_Outlier_Analysis!$F$7, P5541 &gt; EDA_Outlier_Analysis!$F$8),
      "Outlier",
      "Normal"))</f>
        <v>Outlier</v>
      </c>
      <c r="S5541" t="str">
        <f>IF(N5541="","",
   IF(OR(N5541 &lt;EDA_Outlier_Analysis!$I$10, N5541 &gt; EDA_Outlier_Analysis!$I$11),
      "Outlier",
      "Normal"))</f>
        <v>Normal</v>
      </c>
    </row>
    <row r="5542" spans="1:19">
      <c r="A5542" t="s">
        <v>12053</v>
      </c>
      <c r="B5542" s="4">
        <v>44639</v>
      </c>
      <c r="C5542" s="2">
        <v>97324.9</v>
      </c>
      <c r="D5542" t="s">
        <v>849</v>
      </c>
      <c r="E5542" t="s">
        <v>850</v>
      </c>
      <c r="F5542" t="s">
        <v>9</v>
      </c>
      <c r="G5542" t="s">
        <v>24</v>
      </c>
      <c r="H5542" t="s">
        <v>553</v>
      </c>
      <c r="J5542" t="s">
        <v>12054</v>
      </c>
      <c r="K5542" t="str">
        <f>IF(COUNTIF(Customers!A:A, H5542)&gt;0, "Valid", "Invalid")</f>
        <v>Valid</v>
      </c>
      <c r="L5542" t="str">
        <f t="shared" si="430"/>
        <v>3</v>
      </c>
      <c r="M5542" t="str">
        <f t="shared" si="431"/>
        <v>2022</v>
      </c>
      <c r="N5542">
        <f t="shared" si="432"/>
        <v>97324.9</v>
      </c>
      <c r="O5542">
        <f t="shared" si="433"/>
        <v>97324.9</v>
      </c>
      <c r="P5542" t="str">
        <f t="shared" si="434"/>
        <v/>
      </c>
      <c r="Q5542" s="48" t="str">
        <f>IF(O5542="","",
   IF(OR(O5542&lt;EDA_Outlier_Analysis!$C$10, O5542&gt;EDA_Outlier_Analysis!$C$11),
      "Outlier",
      "Normal"))</f>
        <v>Normal</v>
      </c>
      <c r="R5542" t="str">
        <f>IF(P5542="","",
   IF(OR(P5542 &lt; EDA_Outlier_Analysis!$F$7, P5542 &gt; EDA_Outlier_Analysis!$F$8),
      "Outlier",
      "Normal"))</f>
        <v/>
      </c>
      <c r="S5542" t="str">
        <f>IF(N5542="","",
   IF(OR(N5542 &lt;EDA_Outlier_Analysis!$I$10, N5542 &gt; EDA_Outlier_Analysis!$I$11),
      "Outlier",
      "Normal"))</f>
        <v>Normal</v>
      </c>
    </row>
    <row r="5543" spans="1:19">
      <c r="A5543" t="s">
        <v>12055</v>
      </c>
      <c r="B5543" s="4">
        <v>45080</v>
      </c>
      <c r="C5543" s="2">
        <v>-40376.22</v>
      </c>
      <c r="D5543" t="s">
        <v>840</v>
      </c>
      <c r="E5543" t="s">
        <v>864</v>
      </c>
      <c r="F5543" t="s">
        <v>10</v>
      </c>
      <c r="G5543" t="s">
        <v>24</v>
      </c>
      <c r="I5543" t="s">
        <v>1767</v>
      </c>
      <c r="J5543" t="s">
        <v>12056</v>
      </c>
      <c r="K5543" t="str">
        <f>IF(COUNTIF(Customers!A:A, H5543)&gt;0, "Valid", "Invalid")</f>
        <v>Invalid</v>
      </c>
      <c r="L5543" t="str">
        <f t="shared" si="430"/>
        <v>6</v>
      </c>
      <c r="M5543" t="str">
        <f t="shared" si="431"/>
        <v>2023</v>
      </c>
      <c r="N5543">
        <f t="shared" si="432"/>
        <v>-40376.22</v>
      </c>
      <c r="O5543" t="str">
        <f t="shared" si="433"/>
        <v/>
      </c>
      <c r="P5543">
        <f t="shared" si="434"/>
        <v>40376.22</v>
      </c>
      <c r="Q5543" s="48" t="str">
        <f>IF(O5543="","",
   IF(OR(O5543&lt;EDA_Outlier_Analysis!$C$10, O5543&gt;EDA_Outlier_Analysis!$C$11),
      "Outlier",
      "Normal"))</f>
        <v/>
      </c>
      <c r="R5543" t="str">
        <f>IF(P5543="","",
   IF(OR(P5543 &lt; EDA_Outlier_Analysis!$F$7, P5543 &gt; EDA_Outlier_Analysis!$F$8),
      "Outlier",
      "Normal"))</f>
        <v>Normal</v>
      </c>
      <c r="S5543" t="str">
        <f>IF(N5543="","",
   IF(OR(N5543 &lt;EDA_Outlier_Analysis!$I$10, N5543 &gt; EDA_Outlier_Analysis!$I$11),
      "Outlier",
      "Normal"))</f>
        <v>Normal</v>
      </c>
    </row>
    <row r="5544" spans="1:19">
      <c r="A5544" t="s">
        <v>12057</v>
      </c>
      <c r="B5544" s="4">
        <v>44897</v>
      </c>
      <c r="C5544" s="2">
        <v>268495.88</v>
      </c>
      <c r="D5544" t="s">
        <v>849</v>
      </c>
      <c r="E5544" t="s">
        <v>853</v>
      </c>
      <c r="F5544" t="s">
        <v>9</v>
      </c>
      <c r="G5544" t="s">
        <v>24</v>
      </c>
      <c r="H5544" t="s">
        <v>701</v>
      </c>
      <c r="J5544" t="s">
        <v>12058</v>
      </c>
      <c r="K5544" t="str">
        <f>IF(COUNTIF(Customers!A:A, H5544)&gt;0, "Valid", "Invalid")</f>
        <v>Valid</v>
      </c>
      <c r="L5544" t="str">
        <f t="shared" si="430"/>
        <v>12</v>
      </c>
      <c r="M5544" t="str">
        <f t="shared" si="431"/>
        <v>2022</v>
      </c>
      <c r="N5544">
        <f t="shared" si="432"/>
        <v>268495.88</v>
      </c>
      <c r="O5544">
        <f t="shared" si="433"/>
        <v>268495.88</v>
      </c>
      <c r="P5544" t="str">
        <f t="shared" si="434"/>
        <v/>
      </c>
      <c r="Q5544" s="48" t="str">
        <f>IF(O5544="","",
   IF(OR(O5544&lt;EDA_Outlier_Analysis!$C$10, O5544&gt;EDA_Outlier_Analysis!$C$11),
      "Outlier",
      "Normal"))</f>
        <v>Normal</v>
      </c>
      <c r="R5544" t="str">
        <f>IF(P5544="","",
   IF(OR(P5544 &lt; EDA_Outlier_Analysis!$F$7, P5544 &gt; EDA_Outlier_Analysis!$F$8),
      "Outlier",
      "Normal"))</f>
        <v/>
      </c>
      <c r="S5544" t="str">
        <f>IF(N5544="","",
   IF(OR(N5544 &lt;EDA_Outlier_Analysis!$I$10, N5544 &gt; EDA_Outlier_Analysis!$I$11),
      "Outlier",
      "Normal"))</f>
        <v>Normal</v>
      </c>
    </row>
    <row r="5545" spans="1:19">
      <c r="A5545" t="s">
        <v>12059</v>
      </c>
      <c r="B5545" s="4">
        <v>44964</v>
      </c>
      <c r="C5545" s="2">
        <v>-33793.94</v>
      </c>
      <c r="D5545" t="s">
        <v>840</v>
      </c>
      <c r="E5545" t="s">
        <v>845</v>
      </c>
      <c r="F5545" t="s">
        <v>10</v>
      </c>
      <c r="G5545" t="s">
        <v>20</v>
      </c>
      <c r="I5545" t="s">
        <v>912</v>
      </c>
      <c r="J5545" t="s">
        <v>12060</v>
      </c>
      <c r="K5545" t="str">
        <f>IF(COUNTIF(Customers!A:A, H5545)&gt;0, "Valid", "Invalid")</f>
        <v>Invalid</v>
      </c>
      <c r="L5545" t="str">
        <f t="shared" si="430"/>
        <v>2</v>
      </c>
      <c r="M5545" t="str">
        <f t="shared" si="431"/>
        <v>2023</v>
      </c>
      <c r="N5545">
        <f t="shared" si="432"/>
        <v>-33793.94</v>
      </c>
      <c r="O5545" t="str">
        <f t="shared" si="433"/>
        <v/>
      </c>
      <c r="P5545">
        <f t="shared" si="434"/>
        <v>33793.94</v>
      </c>
      <c r="Q5545" s="48" t="str">
        <f>IF(O5545="","",
   IF(OR(O5545&lt;EDA_Outlier_Analysis!$C$10, O5545&gt;EDA_Outlier_Analysis!$C$11),
      "Outlier",
      "Normal"))</f>
        <v/>
      </c>
      <c r="R5545" t="str">
        <f>IF(P5545="","",
   IF(OR(P5545 &lt; EDA_Outlier_Analysis!$F$7, P5545 &gt; EDA_Outlier_Analysis!$F$8),
      "Outlier",
      "Normal"))</f>
        <v>Normal</v>
      </c>
      <c r="S5545" t="str">
        <f>IF(N5545="","",
   IF(OR(N5545 &lt;EDA_Outlier_Analysis!$I$10, N5545 &gt; EDA_Outlier_Analysis!$I$11),
      "Outlier",
      "Normal"))</f>
        <v>Normal</v>
      </c>
    </row>
    <row r="5546" spans="1:19">
      <c r="A5546" t="s">
        <v>12061</v>
      </c>
      <c r="B5546" s="4">
        <v>44922</v>
      </c>
      <c r="C5546" s="2">
        <v>194718.63</v>
      </c>
      <c r="D5546" t="s">
        <v>849</v>
      </c>
      <c r="E5546" t="s">
        <v>853</v>
      </c>
      <c r="F5546" t="s">
        <v>9</v>
      </c>
      <c r="G5546" t="s">
        <v>24</v>
      </c>
      <c r="H5546" t="s">
        <v>267</v>
      </c>
      <c r="J5546" t="s">
        <v>12062</v>
      </c>
      <c r="K5546" t="str">
        <f>IF(COUNTIF(Customers!A:A, H5546)&gt;0, "Valid", "Invalid")</f>
        <v>Valid</v>
      </c>
      <c r="L5546" t="str">
        <f t="shared" si="430"/>
        <v>12</v>
      </c>
      <c r="M5546" t="str">
        <f t="shared" si="431"/>
        <v>2022</v>
      </c>
      <c r="N5546">
        <f t="shared" si="432"/>
        <v>194718.63</v>
      </c>
      <c r="O5546">
        <f t="shared" si="433"/>
        <v>194718.63</v>
      </c>
      <c r="P5546" t="str">
        <f t="shared" si="434"/>
        <v/>
      </c>
      <c r="Q5546" s="48" t="str">
        <f>IF(O5546="","",
   IF(OR(O5546&lt;EDA_Outlier_Analysis!$C$10, O5546&gt;EDA_Outlier_Analysis!$C$11),
      "Outlier",
      "Normal"))</f>
        <v>Normal</v>
      </c>
      <c r="R5546" t="str">
        <f>IF(P5546="","",
   IF(OR(P5546 &lt; EDA_Outlier_Analysis!$F$7, P5546 &gt; EDA_Outlier_Analysis!$F$8),
      "Outlier",
      "Normal"))</f>
        <v/>
      </c>
      <c r="S5546" t="str">
        <f>IF(N5546="","",
   IF(OR(N5546 &lt;EDA_Outlier_Analysis!$I$10, N5546 &gt; EDA_Outlier_Analysis!$I$11),
      "Outlier",
      "Normal"))</f>
        <v>Normal</v>
      </c>
    </row>
    <row r="5547" spans="1:19">
      <c r="A5547" t="s">
        <v>12063</v>
      </c>
      <c r="B5547" s="4">
        <v>44681</v>
      </c>
      <c r="C5547" s="2">
        <v>183629.06</v>
      </c>
      <c r="D5547" t="s">
        <v>849</v>
      </c>
      <c r="E5547" t="s">
        <v>853</v>
      </c>
      <c r="F5547" t="s">
        <v>9</v>
      </c>
      <c r="G5547" t="s">
        <v>24</v>
      </c>
      <c r="H5547" t="s">
        <v>621</v>
      </c>
      <c r="J5547" t="s">
        <v>12064</v>
      </c>
      <c r="K5547" t="str">
        <f>IF(COUNTIF(Customers!A:A, H5547)&gt;0, "Valid", "Invalid")</f>
        <v>Valid</v>
      </c>
      <c r="L5547" t="str">
        <f t="shared" si="430"/>
        <v>4</v>
      </c>
      <c r="M5547" t="str">
        <f t="shared" si="431"/>
        <v>2022</v>
      </c>
      <c r="N5547">
        <f t="shared" si="432"/>
        <v>183629.06</v>
      </c>
      <c r="O5547">
        <f t="shared" si="433"/>
        <v>183629.06</v>
      </c>
      <c r="P5547" t="str">
        <f t="shared" si="434"/>
        <v/>
      </c>
      <c r="Q5547" s="48" t="str">
        <f>IF(O5547="","",
   IF(OR(O5547&lt;EDA_Outlier_Analysis!$C$10, O5547&gt;EDA_Outlier_Analysis!$C$11),
      "Outlier",
      "Normal"))</f>
        <v>Normal</v>
      </c>
      <c r="R5547" t="str">
        <f>IF(P5547="","",
   IF(OR(P5547 &lt; EDA_Outlier_Analysis!$F$7, P5547 &gt; EDA_Outlier_Analysis!$F$8),
      "Outlier",
      "Normal"))</f>
        <v/>
      </c>
      <c r="S5547" t="str">
        <f>IF(N5547="","",
   IF(OR(N5547 &lt;EDA_Outlier_Analysis!$I$10, N5547 &gt; EDA_Outlier_Analysis!$I$11),
      "Outlier",
      "Normal"))</f>
        <v>Normal</v>
      </c>
    </row>
    <row r="5548" spans="1:19">
      <c r="A5548" t="s">
        <v>12065</v>
      </c>
      <c r="B5548" s="4">
        <v>44932</v>
      </c>
      <c r="C5548" s="2">
        <v>-26821.74</v>
      </c>
      <c r="D5548" t="s">
        <v>840</v>
      </c>
      <c r="E5548" t="s">
        <v>878</v>
      </c>
      <c r="F5548" t="s">
        <v>10</v>
      </c>
      <c r="G5548" t="s">
        <v>31</v>
      </c>
      <c r="I5548" t="s">
        <v>2752</v>
      </c>
      <c r="J5548" t="s">
        <v>12066</v>
      </c>
      <c r="K5548" t="str">
        <f>IF(COUNTIF(Customers!A:A, H5548)&gt;0, "Valid", "Invalid")</f>
        <v>Invalid</v>
      </c>
      <c r="L5548" t="str">
        <f t="shared" si="430"/>
        <v>1</v>
      </c>
      <c r="M5548" t="str">
        <f t="shared" si="431"/>
        <v>2023</v>
      </c>
      <c r="N5548">
        <f t="shared" si="432"/>
        <v>-26821.74</v>
      </c>
      <c r="O5548" t="str">
        <f t="shared" si="433"/>
        <v/>
      </c>
      <c r="P5548">
        <f t="shared" si="434"/>
        <v>26821.74</v>
      </c>
      <c r="Q5548" s="48" t="str">
        <f>IF(O5548="","",
   IF(OR(O5548&lt;EDA_Outlier_Analysis!$C$10, O5548&gt;EDA_Outlier_Analysis!$C$11),
      "Outlier",
      "Normal"))</f>
        <v/>
      </c>
      <c r="R5548" t="str">
        <f>IF(P5548="","",
   IF(OR(P5548 &lt; EDA_Outlier_Analysis!$F$7, P5548 &gt; EDA_Outlier_Analysis!$F$8),
      "Outlier",
      "Normal"))</f>
        <v>Outlier</v>
      </c>
      <c r="S5548" t="str">
        <f>IF(N5548="","",
   IF(OR(N5548 &lt;EDA_Outlier_Analysis!$I$10, N5548 &gt; EDA_Outlier_Analysis!$I$11),
      "Outlier",
      "Normal"))</f>
        <v>Normal</v>
      </c>
    </row>
    <row r="5549" spans="1:19">
      <c r="A5549" t="s">
        <v>12067</v>
      </c>
      <c r="B5549" s="4">
        <v>44722</v>
      </c>
      <c r="C5549" s="2">
        <v>-14305.09</v>
      </c>
      <c r="D5549" t="s">
        <v>840</v>
      </c>
      <c r="E5549" t="s">
        <v>856</v>
      </c>
      <c r="F5549" t="s">
        <v>10</v>
      </c>
      <c r="G5549" t="s">
        <v>31</v>
      </c>
      <c r="I5549" t="s">
        <v>1620</v>
      </c>
      <c r="J5549" t="s">
        <v>12068</v>
      </c>
      <c r="K5549" t="str">
        <f>IF(COUNTIF(Customers!A:A, H5549)&gt;0, "Valid", "Invalid")</f>
        <v>Invalid</v>
      </c>
      <c r="L5549" t="str">
        <f t="shared" si="430"/>
        <v>6</v>
      </c>
      <c r="M5549" t="str">
        <f t="shared" si="431"/>
        <v>2022</v>
      </c>
      <c r="N5549">
        <f t="shared" si="432"/>
        <v>-14305.09</v>
      </c>
      <c r="O5549" t="str">
        <f t="shared" si="433"/>
        <v/>
      </c>
      <c r="P5549">
        <f t="shared" si="434"/>
        <v>14305.09</v>
      </c>
      <c r="Q5549" s="48" t="str">
        <f>IF(O5549="","",
   IF(OR(O5549&lt;EDA_Outlier_Analysis!$C$10, O5549&gt;EDA_Outlier_Analysis!$C$11),
      "Outlier",
      "Normal"))</f>
        <v/>
      </c>
      <c r="R5549" t="str">
        <f>IF(P5549="","",
   IF(OR(P5549 &lt; EDA_Outlier_Analysis!$F$7, P5549 &gt; EDA_Outlier_Analysis!$F$8),
      "Outlier",
      "Normal"))</f>
        <v>Outlier</v>
      </c>
      <c r="S5549" t="str">
        <f>IF(N5549="","",
   IF(OR(N5549 &lt;EDA_Outlier_Analysis!$I$10, N5549 &gt; EDA_Outlier_Analysis!$I$11),
      "Outlier",
      "Normal"))</f>
        <v>Normal</v>
      </c>
    </row>
    <row r="5550" spans="1:19">
      <c r="A5550" t="s">
        <v>12069</v>
      </c>
      <c r="B5550" s="4">
        <v>44895</v>
      </c>
      <c r="C5550" s="2">
        <v>94617.67</v>
      </c>
      <c r="D5550" t="s">
        <v>849</v>
      </c>
      <c r="E5550" t="s">
        <v>853</v>
      </c>
      <c r="F5550" t="s">
        <v>11</v>
      </c>
      <c r="G5550" t="s">
        <v>34</v>
      </c>
      <c r="H5550" t="s">
        <v>539</v>
      </c>
      <c r="J5550" t="s">
        <v>12070</v>
      </c>
      <c r="K5550" t="str">
        <f>IF(COUNTIF(Customers!A:A, H5550)&gt;0, "Valid", "Invalid")</f>
        <v>Valid</v>
      </c>
      <c r="L5550" t="str">
        <f t="shared" si="430"/>
        <v>11</v>
      </c>
      <c r="M5550" t="str">
        <f t="shared" si="431"/>
        <v>2022</v>
      </c>
      <c r="N5550">
        <f t="shared" si="432"/>
        <v>94617.67</v>
      </c>
      <c r="O5550">
        <f t="shared" si="433"/>
        <v>94617.67</v>
      </c>
      <c r="P5550" t="str">
        <f t="shared" si="434"/>
        <v/>
      </c>
      <c r="Q5550" s="48" t="str">
        <f>IF(O5550="","",
   IF(OR(O5550&lt;EDA_Outlier_Analysis!$C$10, O5550&gt;EDA_Outlier_Analysis!$C$11),
      "Outlier",
      "Normal"))</f>
        <v>Normal</v>
      </c>
      <c r="R5550" t="str">
        <f>IF(P5550="","",
   IF(OR(P5550 &lt; EDA_Outlier_Analysis!$F$7, P5550 &gt; EDA_Outlier_Analysis!$F$8),
      "Outlier",
      "Normal"))</f>
        <v/>
      </c>
      <c r="S5550" t="str">
        <f>IF(N5550="","",
   IF(OR(N5550 &lt;EDA_Outlier_Analysis!$I$10, N5550 &gt; EDA_Outlier_Analysis!$I$11),
      "Outlier",
      "Normal"))</f>
        <v>Normal</v>
      </c>
    </row>
    <row r="5551" spans="1:19">
      <c r="A5551" t="s">
        <v>12071</v>
      </c>
      <c r="B5551" s="4">
        <v>45181</v>
      </c>
      <c r="C5551" s="2">
        <v>-20795.75</v>
      </c>
      <c r="D5551" t="s">
        <v>840</v>
      </c>
      <c r="E5551" t="s">
        <v>864</v>
      </c>
      <c r="F5551" t="s">
        <v>10</v>
      </c>
      <c r="G5551" t="s">
        <v>31</v>
      </c>
      <c r="I5551" t="s">
        <v>1117</v>
      </c>
      <c r="J5551" t="s">
        <v>12072</v>
      </c>
      <c r="K5551" t="str">
        <f>IF(COUNTIF(Customers!A:A, H5551)&gt;0, "Valid", "Invalid")</f>
        <v>Invalid</v>
      </c>
      <c r="L5551" t="str">
        <f t="shared" si="430"/>
        <v>9</v>
      </c>
      <c r="M5551" t="str">
        <f t="shared" si="431"/>
        <v>2023</v>
      </c>
      <c r="N5551">
        <f t="shared" si="432"/>
        <v>-20795.75</v>
      </c>
      <c r="O5551" t="str">
        <f t="shared" si="433"/>
        <v/>
      </c>
      <c r="P5551">
        <f t="shared" si="434"/>
        <v>20795.75</v>
      </c>
      <c r="Q5551" s="48" t="str">
        <f>IF(O5551="","",
   IF(OR(O5551&lt;EDA_Outlier_Analysis!$C$10, O5551&gt;EDA_Outlier_Analysis!$C$11),
      "Outlier",
      "Normal"))</f>
        <v/>
      </c>
      <c r="R5551" t="str">
        <f>IF(P5551="","",
   IF(OR(P5551 &lt; EDA_Outlier_Analysis!$F$7, P5551 &gt; EDA_Outlier_Analysis!$F$8),
      "Outlier",
      "Normal"))</f>
        <v>Outlier</v>
      </c>
      <c r="S5551" t="str">
        <f>IF(N5551="","",
   IF(OR(N5551 &lt;EDA_Outlier_Analysis!$I$10, N5551 &gt; EDA_Outlier_Analysis!$I$11),
      "Outlier",
      "Normal"))</f>
        <v>Normal</v>
      </c>
    </row>
    <row r="5552" spans="1:19">
      <c r="A5552" t="s">
        <v>12073</v>
      </c>
      <c r="B5552" s="4">
        <v>45290</v>
      </c>
      <c r="C5552" s="2">
        <v>175929.58</v>
      </c>
      <c r="D5552" t="s">
        <v>849</v>
      </c>
      <c r="E5552" t="s">
        <v>850</v>
      </c>
      <c r="F5552" t="s">
        <v>11</v>
      </c>
      <c r="G5552" t="s">
        <v>20</v>
      </c>
      <c r="H5552" t="s">
        <v>141</v>
      </c>
      <c r="J5552" t="s">
        <v>12074</v>
      </c>
      <c r="K5552" t="str">
        <f>IF(COUNTIF(Customers!A:A, H5552)&gt;0, "Valid", "Invalid")</f>
        <v>Valid</v>
      </c>
      <c r="L5552" t="str">
        <f t="shared" si="430"/>
        <v>12</v>
      </c>
      <c r="M5552" t="str">
        <f t="shared" si="431"/>
        <v>2023</v>
      </c>
      <c r="N5552">
        <f t="shared" si="432"/>
        <v>175929.58</v>
      </c>
      <c r="O5552">
        <f t="shared" si="433"/>
        <v>175929.58</v>
      </c>
      <c r="P5552" t="str">
        <f t="shared" si="434"/>
        <v/>
      </c>
      <c r="Q5552" s="48" t="str">
        <f>IF(O5552="","",
   IF(OR(O5552&lt;EDA_Outlier_Analysis!$C$10, O5552&gt;EDA_Outlier_Analysis!$C$11),
      "Outlier",
      "Normal"))</f>
        <v>Normal</v>
      </c>
      <c r="R5552" t="str">
        <f>IF(P5552="","",
   IF(OR(P5552 &lt; EDA_Outlier_Analysis!$F$7, P5552 &gt; EDA_Outlier_Analysis!$F$8),
      "Outlier",
      "Normal"))</f>
        <v/>
      </c>
      <c r="S5552" t="str">
        <f>IF(N5552="","",
   IF(OR(N5552 &lt;EDA_Outlier_Analysis!$I$10, N5552 &gt; EDA_Outlier_Analysis!$I$11),
      "Outlier",
      "Normal"))</f>
        <v>Normal</v>
      </c>
    </row>
    <row r="5553" spans="1:19">
      <c r="A5553" t="s">
        <v>12075</v>
      </c>
      <c r="B5553" s="4">
        <v>44917</v>
      </c>
      <c r="C5553" s="2">
        <v>18439.27</v>
      </c>
      <c r="D5553" t="s">
        <v>1345</v>
      </c>
      <c r="E5553" t="s">
        <v>1345</v>
      </c>
      <c r="F5553" t="s">
        <v>9</v>
      </c>
      <c r="G5553" t="s">
        <v>24</v>
      </c>
      <c r="J5553" t="s">
        <v>12076</v>
      </c>
      <c r="K5553" t="str">
        <f>IF(COUNTIF(Customers!A:A, H5553)&gt;0, "Valid", "Invalid")</f>
        <v>Invalid</v>
      </c>
      <c r="L5553" t="str">
        <f t="shared" si="430"/>
        <v>12</v>
      </c>
      <c r="M5553" t="str">
        <f t="shared" si="431"/>
        <v>2022</v>
      </c>
      <c r="N5553">
        <f t="shared" si="432"/>
        <v>-18439.27</v>
      </c>
      <c r="O5553" t="str">
        <f t="shared" si="433"/>
        <v/>
      </c>
      <c r="P5553" t="str">
        <f t="shared" si="434"/>
        <v/>
      </c>
      <c r="Q5553" s="48" t="str">
        <f>IF(O5553="","",
   IF(OR(O5553&lt;EDA_Outlier_Analysis!$C$10, O5553&gt;EDA_Outlier_Analysis!$C$11),
      "Outlier",
      "Normal"))</f>
        <v/>
      </c>
      <c r="R5553" t="str">
        <f>IF(P5553="","",
   IF(OR(P5553 &lt; EDA_Outlier_Analysis!$F$7, P5553 &gt; EDA_Outlier_Analysis!$F$8),
      "Outlier",
      "Normal"))</f>
        <v/>
      </c>
      <c r="S5553" t="str">
        <f>IF(N5553="","",
   IF(OR(N5553 &lt;EDA_Outlier_Analysis!$I$10, N5553 &gt; EDA_Outlier_Analysis!$I$11),
      "Outlier",
      "Normal"))</f>
        <v>Normal</v>
      </c>
    </row>
    <row r="5554" spans="1:19">
      <c r="A5554" t="s">
        <v>12077</v>
      </c>
      <c r="B5554" s="4">
        <v>44951</v>
      </c>
      <c r="C5554" s="2">
        <v>156883.26999999999</v>
      </c>
      <c r="D5554" t="s">
        <v>849</v>
      </c>
      <c r="E5554" t="s">
        <v>868</v>
      </c>
      <c r="F5554" t="s">
        <v>9</v>
      </c>
      <c r="G5554" t="s">
        <v>24</v>
      </c>
      <c r="H5554" t="s">
        <v>111</v>
      </c>
      <c r="J5554" t="s">
        <v>12078</v>
      </c>
      <c r="K5554" t="str">
        <f>IF(COUNTIF(Customers!A:A, H5554)&gt;0, "Valid", "Invalid")</f>
        <v>Valid</v>
      </c>
      <c r="L5554" t="str">
        <f t="shared" si="430"/>
        <v>1</v>
      </c>
      <c r="M5554" t="str">
        <f t="shared" si="431"/>
        <v>2023</v>
      </c>
      <c r="N5554">
        <f t="shared" si="432"/>
        <v>156883.26999999999</v>
      </c>
      <c r="O5554">
        <f t="shared" si="433"/>
        <v>156883.26999999999</v>
      </c>
      <c r="P5554" t="str">
        <f t="shared" si="434"/>
        <v/>
      </c>
      <c r="Q5554" s="48" t="str">
        <f>IF(O5554="","",
   IF(OR(O5554&lt;EDA_Outlier_Analysis!$C$10, O5554&gt;EDA_Outlier_Analysis!$C$11),
      "Outlier",
      "Normal"))</f>
        <v>Normal</v>
      </c>
      <c r="R5554" t="str">
        <f>IF(P5554="","",
   IF(OR(P5554 &lt; EDA_Outlier_Analysis!$F$7, P5554 &gt; EDA_Outlier_Analysis!$F$8),
      "Outlier",
      "Normal"))</f>
        <v/>
      </c>
      <c r="S5554" t="str">
        <f>IF(N5554="","",
   IF(OR(N5554 &lt;EDA_Outlier_Analysis!$I$10, N5554 &gt; EDA_Outlier_Analysis!$I$11),
      "Outlier",
      "Normal"))</f>
        <v>Normal</v>
      </c>
    </row>
    <row r="5555" spans="1:19">
      <c r="A5555" t="s">
        <v>12079</v>
      </c>
      <c r="B5555" s="4">
        <v>45058</v>
      </c>
      <c r="C5555" s="2">
        <v>-73409.38</v>
      </c>
      <c r="D5555" t="s">
        <v>840</v>
      </c>
      <c r="E5555" t="s">
        <v>864</v>
      </c>
      <c r="F5555" t="s">
        <v>11</v>
      </c>
      <c r="G5555" t="s">
        <v>20</v>
      </c>
      <c r="I5555" t="s">
        <v>1813</v>
      </c>
      <c r="J5555" t="s">
        <v>12080</v>
      </c>
      <c r="K5555" t="str">
        <f>IF(COUNTIF(Customers!A:A, H5555)&gt;0, "Valid", "Invalid")</f>
        <v>Invalid</v>
      </c>
      <c r="L5555" t="str">
        <f t="shared" si="430"/>
        <v>5</v>
      </c>
      <c r="M5555" t="str">
        <f t="shared" si="431"/>
        <v>2023</v>
      </c>
      <c r="N5555">
        <f t="shared" si="432"/>
        <v>-73409.38</v>
      </c>
      <c r="O5555" t="str">
        <f t="shared" si="433"/>
        <v/>
      </c>
      <c r="P5555">
        <f t="shared" si="434"/>
        <v>73409.38</v>
      </c>
      <c r="Q5555" s="48" t="str">
        <f>IF(O5555="","",
   IF(OR(O5555&lt;EDA_Outlier_Analysis!$C$10, O5555&gt;EDA_Outlier_Analysis!$C$11),
      "Outlier",
      "Normal"))</f>
        <v/>
      </c>
      <c r="R5555" t="str">
        <f>IF(P5555="","",
   IF(OR(P5555 &lt; EDA_Outlier_Analysis!$F$7, P5555 &gt; EDA_Outlier_Analysis!$F$8),
      "Outlier",
      "Normal"))</f>
        <v>Outlier</v>
      </c>
      <c r="S5555" t="str">
        <f>IF(N5555="","",
   IF(OR(N5555 &lt;EDA_Outlier_Analysis!$I$10, N5555 &gt; EDA_Outlier_Analysis!$I$11),
      "Outlier",
      "Normal"))</f>
        <v>Normal</v>
      </c>
    </row>
    <row r="5556" spans="1:19">
      <c r="A5556" t="s">
        <v>12081</v>
      </c>
      <c r="B5556" s="4">
        <v>44813</v>
      </c>
      <c r="C5556" s="2">
        <v>74728.929999999993</v>
      </c>
      <c r="D5556" t="s">
        <v>849</v>
      </c>
      <c r="E5556" t="s">
        <v>868</v>
      </c>
      <c r="F5556" t="s">
        <v>9</v>
      </c>
      <c r="G5556" t="s">
        <v>34</v>
      </c>
      <c r="H5556" t="s">
        <v>207</v>
      </c>
      <c r="J5556" t="s">
        <v>12082</v>
      </c>
      <c r="K5556" t="str">
        <f>IF(COUNTIF(Customers!A:A, H5556)&gt;0, "Valid", "Invalid")</f>
        <v>Valid</v>
      </c>
      <c r="L5556" t="str">
        <f t="shared" si="430"/>
        <v>9</v>
      </c>
      <c r="M5556" t="str">
        <f t="shared" si="431"/>
        <v>2022</v>
      </c>
      <c r="N5556">
        <f t="shared" si="432"/>
        <v>74728.929999999993</v>
      </c>
      <c r="O5556">
        <f t="shared" si="433"/>
        <v>74728.929999999993</v>
      </c>
      <c r="P5556" t="str">
        <f t="shared" si="434"/>
        <v/>
      </c>
      <c r="Q5556" s="48" t="str">
        <f>IF(O5556="","",
   IF(OR(O5556&lt;EDA_Outlier_Analysis!$C$10, O5556&gt;EDA_Outlier_Analysis!$C$11),
      "Outlier",
      "Normal"))</f>
        <v>Normal</v>
      </c>
      <c r="R5556" t="str">
        <f>IF(P5556="","",
   IF(OR(P5556 &lt; EDA_Outlier_Analysis!$F$7, P5556 &gt; EDA_Outlier_Analysis!$F$8),
      "Outlier",
      "Normal"))</f>
        <v/>
      </c>
      <c r="S5556" t="str">
        <f>IF(N5556="","",
   IF(OR(N5556 &lt;EDA_Outlier_Analysis!$I$10, N5556 &gt; EDA_Outlier_Analysis!$I$11),
      "Outlier",
      "Normal"))</f>
        <v>Normal</v>
      </c>
    </row>
    <row r="5557" spans="1:19">
      <c r="A5557" t="s">
        <v>12083</v>
      </c>
      <c r="B5557" s="4">
        <v>45232</v>
      </c>
      <c r="C5557" s="2">
        <v>98042.55</v>
      </c>
      <c r="D5557" t="s">
        <v>849</v>
      </c>
      <c r="E5557" t="s">
        <v>868</v>
      </c>
      <c r="F5557" t="s">
        <v>11</v>
      </c>
      <c r="G5557" t="s">
        <v>31</v>
      </c>
      <c r="H5557" t="s">
        <v>669</v>
      </c>
      <c r="J5557" t="s">
        <v>12084</v>
      </c>
      <c r="K5557" t="str">
        <f>IF(COUNTIF(Customers!A:A, H5557)&gt;0, "Valid", "Invalid")</f>
        <v>Valid</v>
      </c>
      <c r="L5557" t="str">
        <f t="shared" si="430"/>
        <v>11</v>
      </c>
      <c r="M5557" t="str">
        <f t="shared" si="431"/>
        <v>2023</v>
      </c>
      <c r="N5557">
        <f t="shared" si="432"/>
        <v>98042.55</v>
      </c>
      <c r="O5557">
        <f t="shared" si="433"/>
        <v>98042.55</v>
      </c>
      <c r="P5557" t="str">
        <f t="shared" si="434"/>
        <v/>
      </c>
      <c r="Q5557" s="48" t="str">
        <f>IF(O5557="","",
   IF(OR(O5557&lt;EDA_Outlier_Analysis!$C$10, O5557&gt;EDA_Outlier_Analysis!$C$11),
      "Outlier",
      "Normal"))</f>
        <v>Normal</v>
      </c>
      <c r="R5557" t="str">
        <f>IF(P5557="","",
   IF(OR(P5557 &lt; EDA_Outlier_Analysis!$F$7, P5557 &gt; EDA_Outlier_Analysis!$F$8),
      "Outlier",
      "Normal"))</f>
        <v/>
      </c>
      <c r="S5557" t="str">
        <f>IF(N5557="","",
   IF(OR(N5557 &lt;EDA_Outlier_Analysis!$I$10, N5557 &gt; EDA_Outlier_Analysis!$I$11),
      "Outlier",
      "Normal"))</f>
        <v>Normal</v>
      </c>
    </row>
    <row r="5558" spans="1:19">
      <c r="A5558" t="s">
        <v>12085</v>
      </c>
      <c r="B5558" s="4">
        <v>45138</v>
      </c>
      <c r="C5558" s="2">
        <v>186931.23</v>
      </c>
      <c r="D5558" t="s">
        <v>849</v>
      </c>
      <c r="E5558" t="s">
        <v>850</v>
      </c>
      <c r="F5558" t="s">
        <v>11</v>
      </c>
      <c r="G5558" t="s">
        <v>34</v>
      </c>
      <c r="H5558" t="s">
        <v>93</v>
      </c>
      <c r="J5558" t="s">
        <v>12086</v>
      </c>
      <c r="K5558" t="str">
        <f>IF(COUNTIF(Customers!A:A, H5558)&gt;0, "Valid", "Invalid")</f>
        <v>Valid</v>
      </c>
      <c r="L5558" t="str">
        <f t="shared" si="430"/>
        <v>7</v>
      </c>
      <c r="M5558" t="str">
        <f t="shared" si="431"/>
        <v>2023</v>
      </c>
      <c r="N5558">
        <f t="shared" si="432"/>
        <v>186931.23</v>
      </c>
      <c r="O5558">
        <f t="shared" si="433"/>
        <v>186931.23</v>
      </c>
      <c r="P5558" t="str">
        <f t="shared" si="434"/>
        <v/>
      </c>
      <c r="Q5558" s="48" t="str">
        <f>IF(O5558="","",
   IF(OR(O5558&lt;EDA_Outlier_Analysis!$C$10, O5558&gt;EDA_Outlier_Analysis!$C$11),
      "Outlier",
      "Normal"))</f>
        <v>Normal</v>
      </c>
      <c r="R5558" t="str">
        <f>IF(P5558="","",
   IF(OR(P5558 &lt; EDA_Outlier_Analysis!$F$7, P5558 &gt; EDA_Outlier_Analysis!$F$8),
      "Outlier",
      "Normal"))</f>
        <v/>
      </c>
      <c r="S5558" t="str">
        <f>IF(N5558="","",
   IF(OR(N5558 &lt;EDA_Outlier_Analysis!$I$10, N5558 &gt; EDA_Outlier_Analysis!$I$11),
      "Outlier",
      "Normal"))</f>
        <v>Normal</v>
      </c>
    </row>
    <row r="5559" spans="1:19">
      <c r="A5559" t="s">
        <v>12087</v>
      </c>
      <c r="B5559" s="4">
        <v>44842</v>
      </c>
      <c r="C5559" s="2">
        <v>123193.41</v>
      </c>
      <c r="D5559" t="s">
        <v>849</v>
      </c>
      <c r="E5559" t="s">
        <v>853</v>
      </c>
      <c r="F5559" t="s">
        <v>10</v>
      </c>
      <c r="G5559" t="s">
        <v>34</v>
      </c>
      <c r="H5559" t="s">
        <v>479</v>
      </c>
      <c r="J5559" t="s">
        <v>12088</v>
      </c>
      <c r="K5559" t="str">
        <f>IF(COUNTIF(Customers!A:A, H5559)&gt;0, "Valid", "Invalid")</f>
        <v>Valid</v>
      </c>
      <c r="L5559" t="str">
        <f t="shared" si="430"/>
        <v>10</v>
      </c>
      <c r="M5559" t="str">
        <f t="shared" si="431"/>
        <v>2022</v>
      </c>
      <c r="N5559">
        <f t="shared" si="432"/>
        <v>123193.41</v>
      </c>
      <c r="O5559">
        <f t="shared" si="433"/>
        <v>123193.41</v>
      </c>
      <c r="P5559" t="str">
        <f t="shared" si="434"/>
        <v/>
      </c>
      <c r="Q5559" s="48" t="str">
        <f>IF(O5559="","",
   IF(OR(O5559&lt;EDA_Outlier_Analysis!$C$10, O5559&gt;EDA_Outlier_Analysis!$C$11),
      "Outlier",
      "Normal"))</f>
        <v>Normal</v>
      </c>
      <c r="R5559" t="str">
        <f>IF(P5559="","",
   IF(OR(P5559 &lt; EDA_Outlier_Analysis!$F$7, P5559 &gt; EDA_Outlier_Analysis!$F$8),
      "Outlier",
      "Normal"))</f>
        <v/>
      </c>
      <c r="S5559" t="str">
        <f>IF(N5559="","",
   IF(OR(N5559 &lt;EDA_Outlier_Analysis!$I$10, N5559 &gt; EDA_Outlier_Analysis!$I$11),
      "Outlier",
      "Normal"))</f>
        <v>Normal</v>
      </c>
    </row>
    <row r="5560" spans="1:19">
      <c r="A5560" t="s">
        <v>12089</v>
      </c>
      <c r="B5560" s="4">
        <v>45287</v>
      </c>
      <c r="C5560" s="2">
        <v>196287.78</v>
      </c>
      <c r="D5560" t="s">
        <v>849</v>
      </c>
      <c r="E5560" t="s">
        <v>853</v>
      </c>
      <c r="F5560" t="s">
        <v>9</v>
      </c>
      <c r="G5560" t="s">
        <v>24</v>
      </c>
      <c r="H5560" t="s">
        <v>513</v>
      </c>
      <c r="J5560" t="s">
        <v>12090</v>
      </c>
      <c r="K5560" t="str">
        <f>IF(COUNTIF(Customers!A:A, H5560)&gt;0, "Valid", "Invalid")</f>
        <v>Valid</v>
      </c>
      <c r="L5560" t="str">
        <f t="shared" si="430"/>
        <v>12</v>
      </c>
      <c r="M5560" t="str">
        <f t="shared" si="431"/>
        <v>2023</v>
      </c>
      <c r="N5560">
        <f t="shared" si="432"/>
        <v>196287.78</v>
      </c>
      <c r="O5560">
        <f t="shared" si="433"/>
        <v>196287.78</v>
      </c>
      <c r="P5560" t="str">
        <f t="shared" si="434"/>
        <v/>
      </c>
      <c r="Q5560" s="48" t="str">
        <f>IF(O5560="","",
   IF(OR(O5560&lt;EDA_Outlier_Analysis!$C$10, O5560&gt;EDA_Outlier_Analysis!$C$11),
      "Outlier",
      "Normal"))</f>
        <v>Normal</v>
      </c>
      <c r="R5560" t="str">
        <f>IF(P5560="","",
   IF(OR(P5560 &lt; EDA_Outlier_Analysis!$F$7, P5560 &gt; EDA_Outlier_Analysis!$F$8),
      "Outlier",
      "Normal"))</f>
        <v/>
      </c>
      <c r="S5560" t="str">
        <f>IF(N5560="","",
   IF(OR(N5560 &lt;EDA_Outlier_Analysis!$I$10, N5560 &gt; EDA_Outlier_Analysis!$I$11),
      "Outlier",
      "Normal"))</f>
        <v>Normal</v>
      </c>
    </row>
    <row r="5561" spans="1:19">
      <c r="A5561" t="s">
        <v>12091</v>
      </c>
      <c r="B5561" s="4">
        <v>45047</v>
      </c>
      <c r="C5561" s="2">
        <v>149285.63</v>
      </c>
      <c r="D5561" t="s">
        <v>849</v>
      </c>
      <c r="E5561" t="s">
        <v>868</v>
      </c>
      <c r="F5561" t="s">
        <v>9</v>
      </c>
      <c r="G5561" t="s">
        <v>20</v>
      </c>
      <c r="H5561" t="s">
        <v>85</v>
      </c>
      <c r="J5561" t="s">
        <v>12092</v>
      </c>
      <c r="K5561" t="str">
        <f>IF(COUNTIF(Customers!A:A, H5561)&gt;0, "Valid", "Invalid")</f>
        <v>Valid</v>
      </c>
      <c r="L5561" t="str">
        <f t="shared" si="430"/>
        <v>5</v>
      </c>
      <c r="M5561" t="str">
        <f t="shared" si="431"/>
        <v>2023</v>
      </c>
      <c r="N5561">
        <f t="shared" si="432"/>
        <v>149285.63</v>
      </c>
      <c r="O5561">
        <f t="shared" si="433"/>
        <v>149285.63</v>
      </c>
      <c r="P5561" t="str">
        <f t="shared" si="434"/>
        <v/>
      </c>
      <c r="Q5561" s="48" t="str">
        <f>IF(O5561="","",
   IF(OR(O5561&lt;EDA_Outlier_Analysis!$C$10, O5561&gt;EDA_Outlier_Analysis!$C$11),
      "Outlier",
      "Normal"))</f>
        <v>Normal</v>
      </c>
      <c r="R5561" t="str">
        <f>IF(P5561="","",
   IF(OR(P5561 &lt; EDA_Outlier_Analysis!$F$7, P5561 &gt; EDA_Outlier_Analysis!$F$8),
      "Outlier",
      "Normal"))</f>
        <v/>
      </c>
      <c r="S5561" t="str">
        <f>IF(N5561="","",
   IF(OR(N5561 &lt;EDA_Outlier_Analysis!$I$10, N5561 &gt; EDA_Outlier_Analysis!$I$11),
      "Outlier",
      "Normal"))</f>
        <v>Normal</v>
      </c>
    </row>
    <row r="5562" spans="1:19">
      <c r="A5562" t="s">
        <v>12093</v>
      </c>
      <c r="B5562" s="4">
        <v>44871</v>
      </c>
      <c r="C5562" s="2">
        <v>169329.62</v>
      </c>
      <c r="D5562" t="s">
        <v>849</v>
      </c>
      <c r="E5562" t="s">
        <v>853</v>
      </c>
      <c r="F5562" t="s">
        <v>11</v>
      </c>
      <c r="G5562" t="s">
        <v>20</v>
      </c>
      <c r="H5562" t="s">
        <v>29</v>
      </c>
      <c r="J5562" t="s">
        <v>12094</v>
      </c>
      <c r="K5562" t="str">
        <f>IF(COUNTIF(Customers!A:A, H5562)&gt;0, "Valid", "Invalid")</f>
        <v>Valid</v>
      </c>
      <c r="L5562" t="str">
        <f t="shared" si="430"/>
        <v>11</v>
      </c>
      <c r="M5562" t="str">
        <f t="shared" si="431"/>
        <v>2022</v>
      </c>
      <c r="N5562">
        <f t="shared" si="432"/>
        <v>169329.62</v>
      </c>
      <c r="O5562">
        <f t="shared" si="433"/>
        <v>169329.62</v>
      </c>
      <c r="P5562" t="str">
        <f t="shared" si="434"/>
        <v/>
      </c>
      <c r="Q5562" s="48" t="str">
        <f>IF(O5562="","",
   IF(OR(O5562&lt;EDA_Outlier_Analysis!$C$10, O5562&gt;EDA_Outlier_Analysis!$C$11),
      "Outlier",
      "Normal"))</f>
        <v>Normal</v>
      </c>
      <c r="R5562" t="str">
        <f>IF(P5562="","",
   IF(OR(P5562 &lt; EDA_Outlier_Analysis!$F$7, P5562 &gt; EDA_Outlier_Analysis!$F$8),
      "Outlier",
      "Normal"))</f>
        <v/>
      </c>
      <c r="S5562" t="str">
        <f>IF(N5562="","",
   IF(OR(N5562 &lt;EDA_Outlier_Analysis!$I$10, N5562 &gt; EDA_Outlier_Analysis!$I$11),
      "Outlier",
      "Normal"))</f>
        <v>Normal</v>
      </c>
    </row>
    <row r="5563" spans="1:19">
      <c r="A5563" t="s">
        <v>12095</v>
      </c>
      <c r="B5563" s="4">
        <v>44987</v>
      </c>
      <c r="C5563" s="2">
        <v>289592.74</v>
      </c>
      <c r="D5563" t="s">
        <v>849</v>
      </c>
      <c r="E5563" t="s">
        <v>868</v>
      </c>
      <c r="F5563" t="s">
        <v>11</v>
      </c>
      <c r="G5563" t="s">
        <v>31</v>
      </c>
      <c r="H5563" t="s">
        <v>733</v>
      </c>
      <c r="J5563" t="s">
        <v>12096</v>
      </c>
      <c r="K5563" t="str">
        <f>IF(COUNTIF(Customers!A:A, H5563)&gt;0, "Valid", "Invalid")</f>
        <v>Valid</v>
      </c>
      <c r="L5563" t="str">
        <f t="shared" si="430"/>
        <v>3</v>
      </c>
      <c r="M5563" t="str">
        <f t="shared" si="431"/>
        <v>2023</v>
      </c>
      <c r="N5563">
        <f t="shared" si="432"/>
        <v>289592.74</v>
      </c>
      <c r="O5563">
        <f t="shared" si="433"/>
        <v>289592.74</v>
      </c>
      <c r="P5563" t="str">
        <f t="shared" si="434"/>
        <v/>
      </c>
      <c r="Q5563" s="48" t="str">
        <f>IF(O5563="","",
   IF(OR(O5563&lt;EDA_Outlier_Analysis!$C$10, O5563&gt;EDA_Outlier_Analysis!$C$11),
      "Outlier",
      "Normal"))</f>
        <v>Normal</v>
      </c>
      <c r="R5563" t="str">
        <f>IF(P5563="","",
   IF(OR(P5563 &lt; EDA_Outlier_Analysis!$F$7, P5563 &gt; EDA_Outlier_Analysis!$F$8),
      "Outlier",
      "Normal"))</f>
        <v/>
      </c>
      <c r="S5563" t="str">
        <f>IF(N5563="","",
   IF(OR(N5563 &lt;EDA_Outlier_Analysis!$I$10, N5563 &gt; EDA_Outlier_Analysis!$I$11),
      "Outlier",
      "Normal"))</f>
        <v>Normal</v>
      </c>
    </row>
    <row r="5564" spans="1:19">
      <c r="A5564" t="s">
        <v>12097</v>
      </c>
      <c r="B5564" s="4">
        <v>45082</v>
      </c>
      <c r="C5564" s="2">
        <v>-61910.48</v>
      </c>
      <c r="D5564" t="s">
        <v>840</v>
      </c>
      <c r="E5564" t="s">
        <v>841</v>
      </c>
      <c r="F5564" t="s">
        <v>10</v>
      </c>
      <c r="G5564" t="s">
        <v>34</v>
      </c>
      <c r="I5564" t="s">
        <v>1524</v>
      </c>
      <c r="J5564" t="s">
        <v>12098</v>
      </c>
      <c r="K5564" t="str">
        <f>IF(COUNTIF(Customers!A:A, H5564)&gt;0, "Valid", "Invalid")</f>
        <v>Invalid</v>
      </c>
      <c r="L5564" t="str">
        <f t="shared" si="430"/>
        <v>6</v>
      </c>
      <c r="M5564" t="str">
        <f t="shared" si="431"/>
        <v>2023</v>
      </c>
      <c r="N5564">
        <f t="shared" si="432"/>
        <v>-61910.48</v>
      </c>
      <c r="O5564" t="str">
        <f t="shared" si="433"/>
        <v/>
      </c>
      <c r="P5564">
        <f t="shared" si="434"/>
        <v>61910.48</v>
      </c>
      <c r="Q5564" s="48" t="str">
        <f>IF(O5564="","",
   IF(OR(O5564&lt;EDA_Outlier_Analysis!$C$10, O5564&gt;EDA_Outlier_Analysis!$C$11),
      "Outlier",
      "Normal"))</f>
        <v/>
      </c>
      <c r="R5564" t="str">
        <f>IF(P5564="","",
   IF(OR(P5564 &lt; EDA_Outlier_Analysis!$F$7, P5564 &gt; EDA_Outlier_Analysis!$F$8),
      "Outlier",
      "Normal"))</f>
        <v>Outlier</v>
      </c>
      <c r="S5564" t="str">
        <f>IF(N5564="","",
   IF(OR(N5564 &lt;EDA_Outlier_Analysis!$I$10, N5564 &gt; EDA_Outlier_Analysis!$I$11),
      "Outlier",
      "Normal"))</f>
        <v>Normal</v>
      </c>
    </row>
    <row r="5565" spans="1:19">
      <c r="A5565" t="s">
        <v>12099</v>
      </c>
      <c r="B5565" s="4">
        <v>44636</v>
      </c>
      <c r="C5565" s="2">
        <v>123058.17</v>
      </c>
      <c r="D5565" t="s">
        <v>849</v>
      </c>
      <c r="E5565" t="s">
        <v>850</v>
      </c>
      <c r="F5565" t="s">
        <v>10</v>
      </c>
      <c r="G5565" t="s">
        <v>31</v>
      </c>
      <c r="H5565" t="s">
        <v>101</v>
      </c>
      <c r="J5565" t="s">
        <v>12100</v>
      </c>
      <c r="K5565" t="str">
        <f>IF(COUNTIF(Customers!A:A, H5565)&gt;0, "Valid", "Invalid")</f>
        <v>Valid</v>
      </c>
      <c r="L5565" t="str">
        <f t="shared" si="430"/>
        <v>3</v>
      </c>
      <c r="M5565" t="str">
        <f t="shared" si="431"/>
        <v>2022</v>
      </c>
      <c r="N5565">
        <f t="shared" si="432"/>
        <v>123058.17</v>
      </c>
      <c r="O5565">
        <f t="shared" si="433"/>
        <v>123058.17</v>
      </c>
      <c r="P5565" t="str">
        <f t="shared" si="434"/>
        <v/>
      </c>
      <c r="Q5565" s="48" t="str">
        <f>IF(O5565="","",
   IF(OR(O5565&lt;EDA_Outlier_Analysis!$C$10, O5565&gt;EDA_Outlier_Analysis!$C$11),
      "Outlier",
      "Normal"))</f>
        <v>Normal</v>
      </c>
      <c r="R5565" t="str">
        <f>IF(P5565="","",
   IF(OR(P5565 &lt; EDA_Outlier_Analysis!$F$7, P5565 &gt; EDA_Outlier_Analysis!$F$8),
      "Outlier",
      "Normal"))</f>
        <v/>
      </c>
      <c r="S5565" t="str">
        <f>IF(N5565="","",
   IF(OR(N5565 &lt;EDA_Outlier_Analysis!$I$10, N5565 &gt; EDA_Outlier_Analysis!$I$11),
      "Outlier",
      "Normal"))</f>
        <v>Normal</v>
      </c>
    </row>
    <row r="5566" spans="1:19">
      <c r="A5566" t="s">
        <v>12101</v>
      </c>
      <c r="B5566" s="4">
        <v>44903</v>
      </c>
      <c r="C5566" s="2">
        <v>-46170.74</v>
      </c>
      <c r="D5566" t="s">
        <v>840</v>
      </c>
      <c r="E5566" t="s">
        <v>845</v>
      </c>
      <c r="F5566" t="s">
        <v>9</v>
      </c>
      <c r="G5566" t="s">
        <v>31</v>
      </c>
      <c r="I5566" t="s">
        <v>1394</v>
      </c>
      <c r="J5566" t="s">
        <v>12102</v>
      </c>
      <c r="K5566" t="str">
        <f>IF(COUNTIF(Customers!A:A, H5566)&gt;0, "Valid", "Invalid")</f>
        <v>Invalid</v>
      </c>
      <c r="L5566" t="str">
        <f t="shared" si="430"/>
        <v>12</v>
      </c>
      <c r="M5566" t="str">
        <f t="shared" si="431"/>
        <v>2022</v>
      </c>
      <c r="N5566">
        <f t="shared" si="432"/>
        <v>-46170.74</v>
      </c>
      <c r="O5566" t="str">
        <f t="shared" si="433"/>
        <v/>
      </c>
      <c r="P5566">
        <f t="shared" si="434"/>
        <v>46170.74</v>
      </c>
      <c r="Q5566" s="48" t="str">
        <f>IF(O5566="","",
   IF(OR(O5566&lt;EDA_Outlier_Analysis!$C$10, O5566&gt;EDA_Outlier_Analysis!$C$11),
      "Outlier",
      "Normal"))</f>
        <v/>
      </c>
      <c r="R5566" t="str">
        <f>IF(P5566="","",
   IF(OR(P5566 &lt; EDA_Outlier_Analysis!$F$7, P5566 &gt; EDA_Outlier_Analysis!$F$8),
      "Outlier",
      "Normal"))</f>
        <v>Normal</v>
      </c>
      <c r="S5566" t="str">
        <f>IF(N5566="","",
   IF(OR(N5566 &lt;EDA_Outlier_Analysis!$I$10, N5566 &gt; EDA_Outlier_Analysis!$I$11),
      "Outlier",
      "Normal"))</f>
        <v>Normal</v>
      </c>
    </row>
    <row r="5567" spans="1:19">
      <c r="A5567" t="s">
        <v>12103</v>
      </c>
      <c r="B5567" s="4">
        <v>45046</v>
      </c>
      <c r="C5567" s="2">
        <v>103430.64</v>
      </c>
      <c r="D5567" t="s">
        <v>849</v>
      </c>
      <c r="E5567" t="s">
        <v>853</v>
      </c>
      <c r="F5567" t="s">
        <v>11</v>
      </c>
      <c r="G5567" t="s">
        <v>20</v>
      </c>
      <c r="H5567" t="s">
        <v>669</v>
      </c>
      <c r="J5567" t="s">
        <v>12104</v>
      </c>
      <c r="K5567" t="str">
        <f>IF(COUNTIF(Customers!A:A, H5567)&gt;0, "Valid", "Invalid")</f>
        <v>Valid</v>
      </c>
      <c r="L5567" t="str">
        <f t="shared" si="430"/>
        <v>4</v>
      </c>
      <c r="M5567" t="str">
        <f t="shared" si="431"/>
        <v>2023</v>
      </c>
      <c r="N5567">
        <f t="shared" si="432"/>
        <v>103430.64</v>
      </c>
      <c r="O5567">
        <f t="shared" si="433"/>
        <v>103430.64</v>
      </c>
      <c r="P5567" t="str">
        <f t="shared" si="434"/>
        <v/>
      </c>
      <c r="Q5567" s="48" t="str">
        <f>IF(O5567="","",
   IF(OR(O5567&lt;EDA_Outlier_Analysis!$C$10, O5567&gt;EDA_Outlier_Analysis!$C$11),
      "Outlier",
      "Normal"))</f>
        <v>Normal</v>
      </c>
      <c r="R5567" t="str">
        <f>IF(P5567="","",
   IF(OR(P5567 &lt; EDA_Outlier_Analysis!$F$7, P5567 &gt; EDA_Outlier_Analysis!$F$8),
      "Outlier",
      "Normal"))</f>
        <v/>
      </c>
      <c r="S5567" t="str">
        <f>IF(N5567="","",
   IF(OR(N5567 &lt;EDA_Outlier_Analysis!$I$10, N5567 &gt; EDA_Outlier_Analysis!$I$11),
      "Outlier",
      "Normal"))</f>
        <v>Normal</v>
      </c>
    </row>
    <row r="5568" spans="1:19">
      <c r="A5568" t="s">
        <v>12105</v>
      </c>
      <c r="B5568" s="4">
        <v>45265</v>
      </c>
      <c r="C5568" s="2">
        <v>160994.37</v>
      </c>
      <c r="D5568" t="s">
        <v>849</v>
      </c>
      <c r="E5568" t="s">
        <v>853</v>
      </c>
      <c r="F5568" t="s">
        <v>9</v>
      </c>
      <c r="G5568" t="s">
        <v>31</v>
      </c>
      <c r="H5568" t="s">
        <v>113</v>
      </c>
      <c r="J5568" t="s">
        <v>12106</v>
      </c>
      <c r="K5568" t="str">
        <f>IF(COUNTIF(Customers!A:A, H5568)&gt;0, "Valid", "Invalid")</f>
        <v>Valid</v>
      </c>
      <c r="L5568" t="str">
        <f t="shared" si="430"/>
        <v>12</v>
      </c>
      <c r="M5568" t="str">
        <f t="shared" si="431"/>
        <v>2023</v>
      </c>
      <c r="N5568">
        <f t="shared" si="432"/>
        <v>160994.37</v>
      </c>
      <c r="O5568">
        <f t="shared" si="433"/>
        <v>160994.37</v>
      </c>
      <c r="P5568" t="str">
        <f t="shared" si="434"/>
        <v/>
      </c>
      <c r="Q5568" s="48" t="str">
        <f>IF(O5568="","",
   IF(OR(O5568&lt;EDA_Outlier_Analysis!$C$10, O5568&gt;EDA_Outlier_Analysis!$C$11),
      "Outlier",
      "Normal"))</f>
        <v>Normal</v>
      </c>
      <c r="R5568" t="str">
        <f>IF(P5568="","",
   IF(OR(P5568 &lt; EDA_Outlier_Analysis!$F$7, P5568 &gt; EDA_Outlier_Analysis!$F$8),
      "Outlier",
      "Normal"))</f>
        <v/>
      </c>
      <c r="S5568" t="str">
        <f>IF(N5568="","",
   IF(OR(N5568 &lt;EDA_Outlier_Analysis!$I$10, N5568 &gt; EDA_Outlier_Analysis!$I$11),
      "Outlier",
      "Normal"))</f>
        <v>Normal</v>
      </c>
    </row>
    <row r="5569" spans="1:19">
      <c r="A5569" t="s">
        <v>12107</v>
      </c>
      <c r="B5569" s="4">
        <v>44902</v>
      </c>
      <c r="C5569" s="2">
        <v>-61171.73</v>
      </c>
      <c r="D5569" t="s">
        <v>840</v>
      </c>
      <c r="E5569" t="s">
        <v>864</v>
      </c>
      <c r="F5569" t="s">
        <v>11</v>
      </c>
      <c r="G5569" t="s">
        <v>34</v>
      </c>
      <c r="I5569" t="s">
        <v>1141</v>
      </c>
      <c r="J5569" t="s">
        <v>12108</v>
      </c>
      <c r="K5569" t="str">
        <f>IF(COUNTIF(Customers!A:A, H5569)&gt;0, "Valid", "Invalid")</f>
        <v>Invalid</v>
      </c>
      <c r="L5569" t="str">
        <f t="shared" si="430"/>
        <v>12</v>
      </c>
      <c r="M5569" t="str">
        <f t="shared" si="431"/>
        <v>2022</v>
      </c>
      <c r="N5569">
        <f t="shared" si="432"/>
        <v>-61171.73</v>
      </c>
      <c r="O5569" t="str">
        <f t="shared" si="433"/>
        <v/>
      </c>
      <c r="P5569">
        <f t="shared" si="434"/>
        <v>61171.73</v>
      </c>
      <c r="Q5569" s="48" t="str">
        <f>IF(O5569="","",
   IF(OR(O5569&lt;EDA_Outlier_Analysis!$C$10, O5569&gt;EDA_Outlier_Analysis!$C$11),
      "Outlier",
      "Normal"))</f>
        <v/>
      </c>
      <c r="R5569" t="str">
        <f>IF(P5569="","",
   IF(OR(P5569 &lt; EDA_Outlier_Analysis!$F$7, P5569 &gt; EDA_Outlier_Analysis!$F$8),
      "Outlier",
      "Normal"))</f>
        <v>Outlier</v>
      </c>
      <c r="S5569" t="str">
        <f>IF(N5569="","",
   IF(OR(N5569 &lt;EDA_Outlier_Analysis!$I$10, N5569 &gt; EDA_Outlier_Analysis!$I$11),
      "Outlier",
      "Normal"))</f>
        <v>Normal</v>
      </c>
    </row>
    <row r="5570" spans="1:19">
      <c r="A5570" t="s">
        <v>12109</v>
      </c>
      <c r="B5570" s="4">
        <v>45032</v>
      </c>
      <c r="C5570" s="2">
        <v>-23074.22</v>
      </c>
      <c r="D5570" t="s">
        <v>840</v>
      </c>
      <c r="E5570" t="s">
        <v>856</v>
      </c>
      <c r="F5570" t="s">
        <v>10</v>
      </c>
      <c r="G5570" t="s">
        <v>20</v>
      </c>
      <c r="I5570" t="s">
        <v>1232</v>
      </c>
      <c r="J5570" t="s">
        <v>12110</v>
      </c>
      <c r="K5570" t="str">
        <f>IF(COUNTIF(Customers!A:A, H5570)&gt;0, "Valid", "Invalid")</f>
        <v>Invalid</v>
      </c>
      <c r="L5570" t="str">
        <f t="shared" si="430"/>
        <v>4</v>
      </c>
      <c r="M5570" t="str">
        <f t="shared" si="431"/>
        <v>2023</v>
      </c>
      <c r="N5570">
        <f t="shared" si="432"/>
        <v>-23074.22</v>
      </c>
      <c r="O5570" t="str">
        <f t="shared" si="433"/>
        <v/>
      </c>
      <c r="P5570">
        <f t="shared" si="434"/>
        <v>23074.22</v>
      </c>
      <c r="Q5570" s="48" t="str">
        <f>IF(O5570="","",
   IF(OR(O5570&lt;EDA_Outlier_Analysis!$C$10, O5570&gt;EDA_Outlier_Analysis!$C$11),
      "Outlier",
      "Normal"))</f>
        <v/>
      </c>
      <c r="R5570" t="str">
        <f>IF(P5570="","",
   IF(OR(P5570 &lt; EDA_Outlier_Analysis!$F$7, P5570 &gt; EDA_Outlier_Analysis!$F$8),
      "Outlier",
      "Normal"))</f>
        <v>Outlier</v>
      </c>
      <c r="S5570" t="str">
        <f>IF(N5570="","",
   IF(OR(N5570 &lt;EDA_Outlier_Analysis!$I$10, N5570 &gt; EDA_Outlier_Analysis!$I$11),
      "Outlier",
      "Normal"))</f>
        <v>Normal</v>
      </c>
    </row>
    <row r="5571" spans="1:19">
      <c r="A5571" t="s">
        <v>12111</v>
      </c>
      <c r="B5571" s="4">
        <v>45005</v>
      </c>
      <c r="C5571" s="2">
        <v>-49399.94</v>
      </c>
      <c r="D5571" t="s">
        <v>840</v>
      </c>
      <c r="E5571" t="s">
        <v>864</v>
      </c>
      <c r="F5571" t="s">
        <v>9</v>
      </c>
      <c r="G5571" t="s">
        <v>20</v>
      </c>
      <c r="I5571" t="s">
        <v>1540</v>
      </c>
      <c r="J5571" t="s">
        <v>12112</v>
      </c>
      <c r="K5571" t="str">
        <f>IF(COUNTIF(Customers!A:A, H5571)&gt;0, "Valid", "Invalid")</f>
        <v>Invalid</v>
      </c>
      <c r="L5571" t="str">
        <f t="shared" ref="L5571:L5634" si="435">TEXT(B5571,"m")</f>
        <v>3</v>
      </c>
      <c r="M5571" t="str">
        <f t="shared" ref="M5571:M5634" si="436">TEXT(B5571,"yyyy")</f>
        <v>2023</v>
      </c>
      <c r="N5571">
        <f t="shared" ref="N5571:N5634" si="437">IF(D5571="Revenue",C5571,-ABS(C5571))</f>
        <v>-49399.94</v>
      </c>
      <c r="O5571" t="str">
        <f t="shared" ref="O5571:O5634" si="438">IF(D5571="Revenue", C5571, "")</f>
        <v/>
      </c>
      <c r="P5571">
        <f t="shared" ref="P5571:P5634" si="439">IF(D5571="Expense", ABS(C5571), "")</f>
        <v>49399.94</v>
      </c>
      <c r="Q5571" s="48" t="str">
        <f>IF(O5571="","",
   IF(OR(O5571&lt;EDA_Outlier_Analysis!$C$10, O5571&gt;EDA_Outlier_Analysis!$C$11),
      "Outlier",
      "Normal"))</f>
        <v/>
      </c>
      <c r="R5571" t="str">
        <f>IF(P5571="","",
   IF(OR(P5571 &lt; EDA_Outlier_Analysis!$F$7, P5571 &gt; EDA_Outlier_Analysis!$F$8),
      "Outlier",
      "Normal"))</f>
        <v>Normal</v>
      </c>
      <c r="S5571" t="str">
        <f>IF(N5571="","",
   IF(OR(N5571 &lt;EDA_Outlier_Analysis!$I$10, N5571 &gt; EDA_Outlier_Analysis!$I$11),
      "Outlier",
      "Normal"))</f>
        <v>Normal</v>
      </c>
    </row>
    <row r="5572" spans="1:19">
      <c r="A5572" t="s">
        <v>12113</v>
      </c>
      <c r="B5572" s="4">
        <v>44901</v>
      </c>
      <c r="C5572" s="2">
        <v>120338.61</v>
      </c>
      <c r="D5572" t="s">
        <v>849</v>
      </c>
      <c r="E5572" t="s">
        <v>853</v>
      </c>
      <c r="F5572" t="s">
        <v>10</v>
      </c>
      <c r="G5572" t="s">
        <v>20</v>
      </c>
      <c r="H5572" t="s">
        <v>563</v>
      </c>
      <c r="J5572" t="s">
        <v>12114</v>
      </c>
      <c r="K5572" t="str">
        <f>IF(COUNTIF(Customers!A:A, H5572)&gt;0, "Valid", "Invalid")</f>
        <v>Valid</v>
      </c>
      <c r="L5572" t="str">
        <f t="shared" si="435"/>
        <v>12</v>
      </c>
      <c r="M5572" t="str">
        <f t="shared" si="436"/>
        <v>2022</v>
      </c>
      <c r="N5572">
        <f t="shared" si="437"/>
        <v>120338.61</v>
      </c>
      <c r="O5572">
        <f t="shared" si="438"/>
        <v>120338.61</v>
      </c>
      <c r="P5572" t="str">
        <f t="shared" si="439"/>
        <v/>
      </c>
      <c r="Q5572" s="48" t="str">
        <f>IF(O5572="","",
   IF(OR(O5572&lt;EDA_Outlier_Analysis!$C$10, O5572&gt;EDA_Outlier_Analysis!$C$11),
      "Outlier",
      "Normal"))</f>
        <v>Normal</v>
      </c>
      <c r="R5572" t="str">
        <f>IF(P5572="","",
   IF(OR(P5572 &lt; EDA_Outlier_Analysis!$F$7, P5572 &gt; EDA_Outlier_Analysis!$F$8),
      "Outlier",
      "Normal"))</f>
        <v/>
      </c>
      <c r="S5572" t="str">
        <f>IF(N5572="","",
   IF(OR(N5572 &lt;EDA_Outlier_Analysis!$I$10, N5572 &gt; EDA_Outlier_Analysis!$I$11),
      "Outlier",
      "Normal"))</f>
        <v>Normal</v>
      </c>
    </row>
    <row r="5573" spans="1:19">
      <c r="A5573" t="s">
        <v>12115</v>
      </c>
      <c r="B5573" s="4">
        <v>45175</v>
      </c>
      <c r="C5573" s="2">
        <v>197139.31</v>
      </c>
      <c r="D5573" t="s">
        <v>849</v>
      </c>
      <c r="E5573" t="s">
        <v>853</v>
      </c>
      <c r="F5573" t="s">
        <v>9</v>
      </c>
      <c r="G5573" t="s">
        <v>31</v>
      </c>
      <c r="H5573" t="s">
        <v>753</v>
      </c>
      <c r="J5573" t="s">
        <v>12116</v>
      </c>
      <c r="K5573" t="str">
        <f>IF(COUNTIF(Customers!A:A, H5573)&gt;0, "Valid", "Invalid")</f>
        <v>Valid</v>
      </c>
      <c r="L5573" t="str">
        <f t="shared" si="435"/>
        <v>9</v>
      </c>
      <c r="M5573" t="str">
        <f t="shared" si="436"/>
        <v>2023</v>
      </c>
      <c r="N5573">
        <f t="shared" si="437"/>
        <v>197139.31</v>
      </c>
      <c r="O5573">
        <f t="shared" si="438"/>
        <v>197139.31</v>
      </c>
      <c r="P5573" t="str">
        <f t="shared" si="439"/>
        <v/>
      </c>
      <c r="Q5573" s="48" t="str">
        <f>IF(O5573="","",
   IF(OR(O5573&lt;EDA_Outlier_Analysis!$C$10, O5573&gt;EDA_Outlier_Analysis!$C$11),
      "Outlier",
      "Normal"))</f>
        <v>Normal</v>
      </c>
      <c r="R5573" t="str">
        <f>IF(P5573="","",
   IF(OR(P5573 &lt; EDA_Outlier_Analysis!$F$7, P5573 &gt; EDA_Outlier_Analysis!$F$8),
      "Outlier",
      "Normal"))</f>
        <v/>
      </c>
      <c r="S5573" t="str">
        <f>IF(N5573="","",
   IF(OR(N5573 &lt;EDA_Outlier_Analysis!$I$10, N5573 &gt; EDA_Outlier_Analysis!$I$11),
      "Outlier",
      "Normal"))</f>
        <v>Normal</v>
      </c>
    </row>
    <row r="5574" spans="1:19">
      <c r="A5574" t="s">
        <v>12117</v>
      </c>
      <c r="B5574" s="4">
        <v>44715</v>
      </c>
      <c r="C5574" s="2">
        <v>139341.20000000001</v>
      </c>
      <c r="D5574" t="s">
        <v>849</v>
      </c>
      <c r="E5574" t="s">
        <v>850</v>
      </c>
      <c r="F5574" t="s">
        <v>10</v>
      </c>
      <c r="G5574" t="s">
        <v>24</v>
      </c>
      <c r="H5574" t="s">
        <v>207</v>
      </c>
      <c r="J5574" t="s">
        <v>12118</v>
      </c>
      <c r="K5574" t="str">
        <f>IF(COUNTIF(Customers!A:A, H5574)&gt;0, "Valid", "Invalid")</f>
        <v>Valid</v>
      </c>
      <c r="L5574" t="str">
        <f t="shared" si="435"/>
        <v>6</v>
      </c>
      <c r="M5574" t="str">
        <f t="shared" si="436"/>
        <v>2022</v>
      </c>
      <c r="N5574">
        <f t="shared" si="437"/>
        <v>139341.20000000001</v>
      </c>
      <c r="O5574">
        <f t="shared" si="438"/>
        <v>139341.20000000001</v>
      </c>
      <c r="P5574" t="str">
        <f t="shared" si="439"/>
        <v/>
      </c>
      <c r="Q5574" s="48" t="str">
        <f>IF(O5574="","",
   IF(OR(O5574&lt;EDA_Outlier_Analysis!$C$10, O5574&gt;EDA_Outlier_Analysis!$C$11),
      "Outlier",
      "Normal"))</f>
        <v>Normal</v>
      </c>
      <c r="R5574" t="str">
        <f>IF(P5574="","",
   IF(OR(P5574 &lt; EDA_Outlier_Analysis!$F$7, P5574 &gt; EDA_Outlier_Analysis!$F$8),
      "Outlier",
      "Normal"))</f>
        <v/>
      </c>
      <c r="S5574" t="str">
        <f>IF(N5574="","",
   IF(OR(N5574 &lt;EDA_Outlier_Analysis!$I$10, N5574 &gt; EDA_Outlier_Analysis!$I$11),
      "Outlier",
      "Normal"))</f>
        <v>Normal</v>
      </c>
    </row>
    <row r="5575" spans="1:19">
      <c r="A5575" t="s">
        <v>12119</v>
      </c>
      <c r="B5575" s="4">
        <v>44930</v>
      </c>
      <c r="C5575" s="2">
        <v>-55741.01</v>
      </c>
      <c r="D5575" t="s">
        <v>840</v>
      </c>
      <c r="E5575" t="s">
        <v>845</v>
      </c>
      <c r="F5575" t="s">
        <v>11</v>
      </c>
      <c r="G5575" t="s">
        <v>34</v>
      </c>
      <c r="I5575" t="s">
        <v>2017</v>
      </c>
      <c r="J5575" t="s">
        <v>12120</v>
      </c>
      <c r="K5575" t="str">
        <f>IF(COUNTIF(Customers!A:A, H5575)&gt;0, "Valid", "Invalid")</f>
        <v>Invalid</v>
      </c>
      <c r="L5575" t="str">
        <f t="shared" si="435"/>
        <v>1</v>
      </c>
      <c r="M5575" t="str">
        <f t="shared" si="436"/>
        <v>2023</v>
      </c>
      <c r="N5575">
        <f t="shared" si="437"/>
        <v>-55741.01</v>
      </c>
      <c r="O5575" t="str">
        <f t="shared" si="438"/>
        <v/>
      </c>
      <c r="P5575">
        <f t="shared" si="439"/>
        <v>55741.01</v>
      </c>
      <c r="Q5575" s="48" t="str">
        <f>IF(O5575="","",
   IF(OR(O5575&lt;EDA_Outlier_Analysis!$C$10, O5575&gt;EDA_Outlier_Analysis!$C$11),
      "Outlier",
      "Normal"))</f>
        <v/>
      </c>
      <c r="R5575" t="str">
        <f>IF(P5575="","",
   IF(OR(P5575 &lt; EDA_Outlier_Analysis!$F$7, P5575 &gt; EDA_Outlier_Analysis!$F$8),
      "Outlier",
      "Normal"))</f>
        <v>Outlier</v>
      </c>
      <c r="S5575" t="str">
        <f>IF(N5575="","",
   IF(OR(N5575 &lt;EDA_Outlier_Analysis!$I$10, N5575 &gt; EDA_Outlier_Analysis!$I$11),
      "Outlier",
      "Normal"))</f>
        <v>Normal</v>
      </c>
    </row>
    <row r="5576" spans="1:19">
      <c r="A5576" t="s">
        <v>12121</v>
      </c>
      <c r="B5576" s="4">
        <v>44840</v>
      </c>
      <c r="C5576" s="2">
        <v>-46110.51</v>
      </c>
      <c r="D5576" t="s">
        <v>840</v>
      </c>
      <c r="E5576" t="s">
        <v>856</v>
      </c>
      <c r="F5576" t="s">
        <v>11</v>
      </c>
      <c r="G5576" t="s">
        <v>31</v>
      </c>
      <c r="I5576" t="s">
        <v>1284</v>
      </c>
      <c r="J5576" t="s">
        <v>12122</v>
      </c>
      <c r="K5576" t="str">
        <f>IF(COUNTIF(Customers!A:A, H5576)&gt;0, "Valid", "Invalid")</f>
        <v>Invalid</v>
      </c>
      <c r="L5576" t="str">
        <f t="shared" si="435"/>
        <v>10</v>
      </c>
      <c r="M5576" t="str">
        <f t="shared" si="436"/>
        <v>2022</v>
      </c>
      <c r="N5576">
        <f t="shared" si="437"/>
        <v>-46110.51</v>
      </c>
      <c r="O5576" t="str">
        <f t="shared" si="438"/>
        <v/>
      </c>
      <c r="P5576">
        <f t="shared" si="439"/>
        <v>46110.51</v>
      </c>
      <c r="Q5576" s="48" t="str">
        <f>IF(O5576="","",
   IF(OR(O5576&lt;EDA_Outlier_Analysis!$C$10, O5576&gt;EDA_Outlier_Analysis!$C$11),
      "Outlier",
      "Normal"))</f>
        <v/>
      </c>
      <c r="R5576" t="str">
        <f>IF(P5576="","",
   IF(OR(P5576 &lt; EDA_Outlier_Analysis!$F$7, P5576 &gt; EDA_Outlier_Analysis!$F$8),
      "Outlier",
      "Normal"))</f>
        <v>Normal</v>
      </c>
      <c r="S5576" t="str">
        <f>IF(N5576="","",
   IF(OR(N5576 &lt;EDA_Outlier_Analysis!$I$10, N5576 &gt; EDA_Outlier_Analysis!$I$11),
      "Outlier",
      "Normal"))</f>
        <v>Normal</v>
      </c>
    </row>
    <row r="5577" spans="1:19">
      <c r="A5577" t="s">
        <v>12123</v>
      </c>
      <c r="B5577" s="4">
        <v>45048</v>
      </c>
      <c r="C5577" s="2">
        <v>16226.17</v>
      </c>
      <c r="D5577" t="s">
        <v>873</v>
      </c>
      <c r="E5577" t="s">
        <v>873</v>
      </c>
      <c r="F5577" t="s">
        <v>11</v>
      </c>
      <c r="G5577" t="s">
        <v>31</v>
      </c>
      <c r="J5577" t="s">
        <v>12124</v>
      </c>
      <c r="K5577" t="str">
        <f>IF(COUNTIF(Customers!A:A, H5577)&gt;0, "Valid", "Invalid")</f>
        <v>Invalid</v>
      </c>
      <c r="L5577" t="str">
        <f t="shared" si="435"/>
        <v>5</v>
      </c>
      <c r="M5577" t="str">
        <f t="shared" si="436"/>
        <v>2023</v>
      </c>
      <c r="N5577">
        <f t="shared" si="437"/>
        <v>-16226.17</v>
      </c>
      <c r="O5577" t="str">
        <f t="shared" si="438"/>
        <v/>
      </c>
      <c r="P5577" t="str">
        <f t="shared" si="439"/>
        <v/>
      </c>
      <c r="Q5577" s="48" t="str">
        <f>IF(O5577="","",
   IF(OR(O5577&lt;EDA_Outlier_Analysis!$C$10, O5577&gt;EDA_Outlier_Analysis!$C$11),
      "Outlier",
      "Normal"))</f>
        <v/>
      </c>
      <c r="R5577" t="str">
        <f>IF(P5577="","",
   IF(OR(P5577 &lt; EDA_Outlier_Analysis!$F$7, P5577 &gt; EDA_Outlier_Analysis!$F$8),
      "Outlier",
      "Normal"))</f>
        <v/>
      </c>
      <c r="S5577" t="str">
        <f>IF(N5577="","",
   IF(OR(N5577 &lt;EDA_Outlier_Analysis!$I$10, N5577 &gt; EDA_Outlier_Analysis!$I$11),
      "Outlier",
      "Normal"))</f>
        <v>Normal</v>
      </c>
    </row>
    <row r="5578" spans="1:19">
      <c r="A5578" t="s">
        <v>12125</v>
      </c>
      <c r="B5578" s="4">
        <v>45037</v>
      </c>
      <c r="C5578" s="2">
        <v>133676</v>
      </c>
      <c r="D5578" t="s">
        <v>849</v>
      </c>
      <c r="E5578" t="s">
        <v>850</v>
      </c>
      <c r="F5578" t="s">
        <v>9</v>
      </c>
      <c r="G5578" t="s">
        <v>24</v>
      </c>
      <c r="H5578" t="s">
        <v>41</v>
      </c>
      <c r="J5578" t="s">
        <v>12126</v>
      </c>
      <c r="K5578" t="str">
        <f>IF(COUNTIF(Customers!A:A, H5578)&gt;0, "Valid", "Invalid")</f>
        <v>Valid</v>
      </c>
      <c r="L5578" t="str">
        <f t="shared" si="435"/>
        <v>4</v>
      </c>
      <c r="M5578" t="str">
        <f t="shared" si="436"/>
        <v>2023</v>
      </c>
      <c r="N5578">
        <f t="shared" si="437"/>
        <v>133676</v>
      </c>
      <c r="O5578">
        <f t="shared" si="438"/>
        <v>133676</v>
      </c>
      <c r="P5578" t="str">
        <f t="shared" si="439"/>
        <v/>
      </c>
      <c r="Q5578" s="48" t="str">
        <f>IF(O5578="","",
   IF(OR(O5578&lt;EDA_Outlier_Analysis!$C$10, O5578&gt;EDA_Outlier_Analysis!$C$11),
      "Outlier",
      "Normal"))</f>
        <v>Normal</v>
      </c>
      <c r="R5578" t="str">
        <f>IF(P5578="","",
   IF(OR(P5578 &lt; EDA_Outlier_Analysis!$F$7, P5578 &gt; EDA_Outlier_Analysis!$F$8),
      "Outlier",
      "Normal"))</f>
        <v/>
      </c>
      <c r="S5578" t="str">
        <f>IF(N5578="","",
   IF(OR(N5578 &lt;EDA_Outlier_Analysis!$I$10, N5578 &gt; EDA_Outlier_Analysis!$I$11),
      "Outlier",
      "Normal"))</f>
        <v>Normal</v>
      </c>
    </row>
    <row r="5579" spans="1:19">
      <c r="A5579" t="s">
        <v>12127</v>
      </c>
      <c r="B5579" s="4">
        <v>44719</v>
      </c>
      <c r="C5579" s="2">
        <v>-2000</v>
      </c>
      <c r="D5579" t="s">
        <v>840</v>
      </c>
      <c r="E5579" t="s">
        <v>905</v>
      </c>
      <c r="F5579" t="s">
        <v>9</v>
      </c>
      <c r="G5579" t="s">
        <v>24</v>
      </c>
      <c r="I5579" t="s">
        <v>949</v>
      </c>
      <c r="J5579" t="s">
        <v>12128</v>
      </c>
      <c r="K5579" t="str">
        <f>IF(COUNTIF(Customers!A:A, H5579)&gt;0, "Valid", "Invalid")</f>
        <v>Invalid</v>
      </c>
      <c r="L5579" t="str">
        <f t="shared" si="435"/>
        <v>6</v>
      </c>
      <c r="M5579" t="str">
        <f t="shared" si="436"/>
        <v>2022</v>
      </c>
      <c r="N5579">
        <f t="shared" si="437"/>
        <v>-2000</v>
      </c>
      <c r="O5579" t="str">
        <f t="shared" si="438"/>
        <v/>
      </c>
      <c r="P5579">
        <f t="shared" si="439"/>
        <v>2000</v>
      </c>
      <c r="Q5579" s="48" t="str">
        <f>IF(O5579="","",
   IF(OR(O5579&lt;EDA_Outlier_Analysis!$C$10, O5579&gt;EDA_Outlier_Analysis!$C$11),
      "Outlier",
      "Normal"))</f>
        <v/>
      </c>
      <c r="R5579" t="str">
        <f>IF(P5579="","",
   IF(OR(P5579 &lt; EDA_Outlier_Analysis!$F$7, P5579 &gt; EDA_Outlier_Analysis!$F$8),
      "Outlier",
      "Normal"))</f>
        <v>Outlier</v>
      </c>
      <c r="S5579" t="str">
        <f>IF(N5579="","",
   IF(OR(N5579 &lt;EDA_Outlier_Analysis!$I$10, N5579 &gt; EDA_Outlier_Analysis!$I$11),
      "Outlier",
      "Normal"))</f>
        <v>Normal</v>
      </c>
    </row>
    <row r="5580" spans="1:19">
      <c r="A5580" t="s">
        <v>12129</v>
      </c>
      <c r="B5580" s="4">
        <v>45285</v>
      </c>
      <c r="C5580" s="2">
        <v>228662.27</v>
      </c>
      <c r="D5580" t="s">
        <v>849</v>
      </c>
      <c r="E5580" t="s">
        <v>868</v>
      </c>
      <c r="F5580" t="s">
        <v>10</v>
      </c>
      <c r="G5580" t="s">
        <v>20</v>
      </c>
      <c r="H5580" t="s">
        <v>359</v>
      </c>
      <c r="J5580" t="s">
        <v>12130</v>
      </c>
      <c r="K5580" t="str">
        <f>IF(COUNTIF(Customers!A:A, H5580)&gt;0, "Valid", "Invalid")</f>
        <v>Valid</v>
      </c>
      <c r="L5580" t="str">
        <f t="shared" si="435"/>
        <v>12</v>
      </c>
      <c r="M5580" t="str">
        <f t="shared" si="436"/>
        <v>2023</v>
      </c>
      <c r="N5580">
        <f t="shared" si="437"/>
        <v>228662.27</v>
      </c>
      <c r="O5580">
        <f t="shared" si="438"/>
        <v>228662.27</v>
      </c>
      <c r="P5580" t="str">
        <f t="shared" si="439"/>
        <v/>
      </c>
      <c r="Q5580" s="48" t="str">
        <f>IF(O5580="","",
   IF(OR(O5580&lt;EDA_Outlier_Analysis!$C$10, O5580&gt;EDA_Outlier_Analysis!$C$11),
      "Outlier",
      "Normal"))</f>
        <v>Normal</v>
      </c>
      <c r="R5580" t="str">
        <f>IF(P5580="","",
   IF(OR(P5580 &lt; EDA_Outlier_Analysis!$F$7, P5580 &gt; EDA_Outlier_Analysis!$F$8),
      "Outlier",
      "Normal"))</f>
        <v/>
      </c>
      <c r="S5580" t="str">
        <f>IF(N5580="","",
   IF(OR(N5580 &lt;EDA_Outlier_Analysis!$I$10, N5580 &gt; EDA_Outlier_Analysis!$I$11),
      "Outlier",
      "Normal"))</f>
        <v>Normal</v>
      </c>
    </row>
    <row r="5581" spans="1:19">
      <c r="A5581" t="s">
        <v>12131</v>
      </c>
      <c r="B5581" s="4">
        <v>44770</v>
      </c>
      <c r="C5581" s="2">
        <v>170689.56</v>
      </c>
      <c r="D5581" t="s">
        <v>849</v>
      </c>
      <c r="E5581" t="s">
        <v>868</v>
      </c>
      <c r="F5581" t="s">
        <v>10</v>
      </c>
      <c r="G5581" t="s">
        <v>20</v>
      </c>
      <c r="H5581" t="s">
        <v>183</v>
      </c>
      <c r="J5581" t="s">
        <v>12132</v>
      </c>
      <c r="K5581" t="str">
        <f>IF(COUNTIF(Customers!A:A, H5581)&gt;0, "Valid", "Invalid")</f>
        <v>Valid</v>
      </c>
      <c r="L5581" t="str">
        <f t="shared" si="435"/>
        <v>7</v>
      </c>
      <c r="M5581" t="str">
        <f t="shared" si="436"/>
        <v>2022</v>
      </c>
      <c r="N5581">
        <f t="shared" si="437"/>
        <v>170689.56</v>
      </c>
      <c r="O5581">
        <f t="shared" si="438"/>
        <v>170689.56</v>
      </c>
      <c r="P5581" t="str">
        <f t="shared" si="439"/>
        <v/>
      </c>
      <c r="Q5581" s="48" t="str">
        <f>IF(O5581="","",
   IF(OR(O5581&lt;EDA_Outlier_Analysis!$C$10, O5581&gt;EDA_Outlier_Analysis!$C$11),
      "Outlier",
      "Normal"))</f>
        <v>Normal</v>
      </c>
      <c r="R5581" t="str">
        <f>IF(P5581="","",
   IF(OR(P5581 &lt; EDA_Outlier_Analysis!$F$7, P5581 &gt; EDA_Outlier_Analysis!$F$8),
      "Outlier",
      "Normal"))</f>
        <v/>
      </c>
      <c r="S5581" t="str">
        <f>IF(N5581="","",
   IF(OR(N5581 &lt;EDA_Outlier_Analysis!$I$10, N5581 &gt; EDA_Outlier_Analysis!$I$11),
      "Outlier",
      "Normal"))</f>
        <v>Normal</v>
      </c>
    </row>
    <row r="5582" spans="1:19">
      <c r="A5582" t="s">
        <v>12133</v>
      </c>
      <c r="B5582" s="4">
        <v>44573</v>
      </c>
      <c r="C5582" s="2">
        <v>138099.14000000001</v>
      </c>
      <c r="D5582" t="s">
        <v>849</v>
      </c>
      <c r="E5582" t="s">
        <v>868</v>
      </c>
      <c r="F5582" t="s">
        <v>10</v>
      </c>
      <c r="G5582" t="s">
        <v>34</v>
      </c>
      <c r="H5582" t="s">
        <v>309</v>
      </c>
      <c r="J5582" t="s">
        <v>12134</v>
      </c>
      <c r="K5582" t="str">
        <f>IF(COUNTIF(Customers!A:A, H5582)&gt;0, "Valid", "Invalid")</f>
        <v>Valid</v>
      </c>
      <c r="L5582" t="str">
        <f t="shared" si="435"/>
        <v>1</v>
      </c>
      <c r="M5582" t="str">
        <f t="shared" si="436"/>
        <v>2022</v>
      </c>
      <c r="N5582">
        <f t="shared" si="437"/>
        <v>138099.14000000001</v>
      </c>
      <c r="O5582">
        <f t="shared" si="438"/>
        <v>138099.14000000001</v>
      </c>
      <c r="P5582" t="str">
        <f t="shared" si="439"/>
        <v/>
      </c>
      <c r="Q5582" s="48" t="str">
        <f>IF(O5582="","",
   IF(OR(O5582&lt;EDA_Outlier_Analysis!$C$10, O5582&gt;EDA_Outlier_Analysis!$C$11),
      "Outlier",
      "Normal"))</f>
        <v>Normal</v>
      </c>
      <c r="R5582" t="str">
        <f>IF(P5582="","",
   IF(OR(P5582 &lt; EDA_Outlier_Analysis!$F$7, P5582 &gt; EDA_Outlier_Analysis!$F$8),
      "Outlier",
      "Normal"))</f>
        <v/>
      </c>
      <c r="S5582" t="str">
        <f>IF(N5582="","",
   IF(OR(N5582 &lt;EDA_Outlier_Analysis!$I$10, N5582 &gt; EDA_Outlier_Analysis!$I$11),
      "Outlier",
      "Normal"))</f>
        <v>Normal</v>
      </c>
    </row>
    <row r="5583" spans="1:19">
      <c r="A5583" t="s">
        <v>12135</v>
      </c>
      <c r="B5583" s="4">
        <v>45134</v>
      </c>
      <c r="C5583" s="2">
        <v>133977.81</v>
      </c>
      <c r="D5583" t="s">
        <v>849</v>
      </c>
      <c r="E5583" t="s">
        <v>853</v>
      </c>
      <c r="F5583" t="s">
        <v>9</v>
      </c>
      <c r="G5583" t="s">
        <v>20</v>
      </c>
      <c r="H5583" t="s">
        <v>717</v>
      </c>
      <c r="J5583" t="s">
        <v>12136</v>
      </c>
      <c r="K5583" t="str">
        <f>IF(COUNTIF(Customers!A:A, H5583)&gt;0, "Valid", "Invalid")</f>
        <v>Valid</v>
      </c>
      <c r="L5583" t="str">
        <f t="shared" si="435"/>
        <v>7</v>
      </c>
      <c r="M5583" t="str">
        <f t="shared" si="436"/>
        <v>2023</v>
      </c>
      <c r="N5583">
        <f t="shared" si="437"/>
        <v>133977.81</v>
      </c>
      <c r="O5583">
        <f t="shared" si="438"/>
        <v>133977.81</v>
      </c>
      <c r="P5583" t="str">
        <f t="shared" si="439"/>
        <v/>
      </c>
      <c r="Q5583" s="48" t="str">
        <f>IF(O5583="","",
   IF(OR(O5583&lt;EDA_Outlier_Analysis!$C$10, O5583&gt;EDA_Outlier_Analysis!$C$11),
      "Outlier",
      "Normal"))</f>
        <v>Normal</v>
      </c>
      <c r="R5583" t="str">
        <f>IF(P5583="","",
   IF(OR(P5583 &lt; EDA_Outlier_Analysis!$F$7, P5583 &gt; EDA_Outlier_Analysis!$F$8),
      "Outlier",
      "Normal"))</f>
        <v/>
      </c>
      <c r="S5583" t="str">
        <f>IF(N5583="","",
   IF(OR(N5583 &lt;EDA_Outlier_Analysis!$I$10, N5583 &gt; EDA_Outlier_Analysis!$I$11),
      "Outlier",
      "Normal"))</f>
        <v>Normal</v>
      </c>
    </row>
    <row r="5584" spans="1:19">
      <c r="A5584" t="s">
        <v>12137</v>
      </c>
      <c r="B5584" s="4">
        <v>45039</v>
      </c>
      <c r="C5584" s="2">
        <v>129721.45</v>
      </c>
      <c r="D5584" t="s">
        <v>849</v>
      </c>
      <c r="E5584" t="s">
        <v>850</v>
      </c>
      <c r="F5584" t="s">
        <v>9</v>
      </c>
      <c r="G5584" t="s">
        <v>24</v>
      </c>
      <c r="H5584" t="s">
        <v>205</v>
      </c>
      <c r="J5584" t="s">
        <v>12138</v>
      </c>
      <c r="K5584" t="str">
        <f>IF(COUNTIF(Customers!A:A, H5584)&gt;0, "Valid", "Invalid")</f>
        <v>Valid</v>
      </c>
      <c r="L5584" t="str">
        <f t="shared" si="435"/>
        <v>4</v>
      </c>
      <c r="M5584" t="str">
        <f t="shared" si="436"/>
        <v>2023</v>
      </c>
      <c r="N5584">
        <f t="shared" si="437"/>
        <v>129721.45</v>
      </c>
      <c r="O5584">
        <f t="shared" si="438"/>
        <v>129721.45</v>
      </c>
      <c r="P5584" t="str">
        <f t="shared" si="439"/>
        <v/>
      </c>
      <c r="Q5584" s="48" t="str">
        <f>IF(O5584="","",
   IF(OR(O5584&lt;EDA_Outlier_Analysis!$C$10, O5584&gt;EDA_Outlier_Analysis!$C$11),
      "Outlier",
      "Normal"))</f>
        <v>Normal</v>
      </c>
      <c r="R5584" t="str">
        <f>IF(P5584="","",
   IF(OR(P5584 &lt; EDA_Outlier_Analysis!$F$7, P5584 &gt; EDA_Outlier_Analysis!$F$8),
      "Outlier",
      "Normal"))</f>
        <v/>
      </c>
      <c r="S5584" t="str">
        <f>IF(N5584="","",
   IF(OR(N5584 &lt;EDA_Outlier_Analysis!$I$10, N5584 &gt; EDA_Outlier_Analysis!$I$11),
      "Outlier",
      "Normal"))</f>
        <v>Normal</v>
      </c>
    </row>
    <row r="5585" spans="1:19">
      <c r="A5585" t="s">
        <v>12139</v>
      </c>
      <c r="B5585" s="4">
        <v>45004</v>
      </c>
      <c r="C5585" s="2">
        <v>-35110.339999999997</v>
      </c>
      <c r="D5585" t="s">
        <v>840</v>
      </c>
      <c r="E5585" t="s">
        <v>864</v>
      </c>
      <c r="F5585" t="s">
        <v>11</v>
      </c>
      <c r="G5585" t="s">
        <v>34</v>
      </c>
      <c r="I5585" t="s">
        <v>1971</v>
      </c>
      <c r="J5585" t="s">
        <v>12140</v>
      </c>
      <c r="K5585" t="str">
        <f>IF(COUNTIF(Customers!A:A, H5585)&gt;0, "Valid", "Invalid")</f>
        <v>Invalid</v>
      </c>
      <c r="L5585" t="str">
        <f t="shared" si="435"/>
        <v>3</v>
      </c>
      <c r="M5585" t="str">
        <f t="shared" si="436"/>
        <v>2023</v>
      </c>
      <c r="N5585">
        <f t="shared" si="437"/>
        <v>-35110.339999999997</v>
      </c>
      <c r="O5585" t="str">
        <f t="shared" si="438"/>
        <v/>
      </c>
      <c r="P5585">
        <f t="shared" si="439"/>
        <v>35110.339999999997</v>
      </c>
      <c r="Q5585" s="48" t="str">
        <f>IF(O5585="","",
   IF(OR(O5585&lt;EDA_Outlier_Analysis!$C$10, O5585&gt;EDA_Outlier_Analysis!$C$11),
      "Outlier",
      "Normal"))</f>
        <v/>
      </c>
      <c r="R5585" t="str">
        <f>IF(P5585="","",
   IF(OR(P5585 &lt; EDA_Outlier_Analysis!$F$7, P5585 &gt; EDA_Outlier_Analysis!$F$8),
      "Outlier",
      "Normal"))</f>
        <v>Normal</v>
      </c>
      <c r="S5585" t="str">
        <f>IF(N5585="","",
   IF(OR(N5585 &lt;EDA_Outlier_Analysis!$I$10, N5585 &gt; EDA_Outlier_Analysis!$I$11),
      "Outlier",
      "Normal"))</f>
        <v>Normal</v>
      </c>
    </row>
    <row r="5586" spans="1:19">
      <c r="A5586" t="s">
        <v>12141</v>
      </c>
      <c r="B5586" s="4">
        <v>45267</v>
      </c>
      <c r="C5586" s="2">
        <v>116558.48</v>
      </c>
      <c r="D5586" t="s">
        <v>849</v>
      </c>
      <c r="E5586" t="s">
        <v>853</v>
      </c>
      <c r="F5586" t="s">
        <v>9</v>
      </c>
      <c r="G5586" t="s">
        <v>20</v>
      </c>
      <c r="H5586" t="s">
        <v>95</v>
      </c>
      <c r="J5586" t="s">
        <v>12142</v>
      </c>
      <c r="K5586" t="str">
        <f>IF(COUNTIF(Customers!A:A, H5586)&gt;0, "Valid", "Invalid")</f>
        <v>Valid</v>
      </c>
      <c r="L5586" t="str">
        <f t="shared" si="435"/>
        <v>12</v>
      </c>
      <c r="M5586" t="str">
        <f t="shared" si="436"/>
        <v>2023</v>
      </c>
      <c r="N5586">
        <f t="shared" si="437"/>
        <v>116558.48</v>
      </c>
      <c r="O5586">
        <f t="shared" si="438"/>
        <v>116558.48</v>
      </c>
      <c r="P5586" t="str">
        <f t="shared" si="439"/>
        <v/>
      </c>
      <c r="Q5586" s="48" t="str">
        <f>IF(O5586="","",
   IF(OR(O5586&lt;EDA_Outlier_Analysis!$C$10, O5586&gt;EDA_Outlier_Analysis!$C$11),
      "Outlier",
      "Normal"))</f>
        <v>Normal</v>
      </c>
      <c r="R5586" t="str">
        <f>IF(P5586="","",
   IF(OR(P5586 &lt; EDA_Outlier_Analysis!$F$7, P5586 &gt; EDA_Outlier_Analysis!$F$8),
      "Outlier",
      "Normal"))</f>
        <v/>
      </c>
      <c r="S5586" t="str">
        <f>IF(N5586="","",
   IF(OR(N5586 &lt;EDA_Outlier_Analysis!$I$10, N5586 &gt; EDA_Outlier_Analysis!$I$11),
      "Outlier",
      "Normal"))</f>
        <v>Normal</v>
      </c>
    </row>
    <row r="5587" spans="1:19">
      <c r="A5587" t="s">
        <v>12143</v>
      </c>
      <c r="B5587" s="4">
        <v>45158</v>
      </c>
      <c r="C5587" s="2">
        <v>132416.95999999999</v>
      </c>
      <c r="D5587" t="s">
        <v>849</v>
      </c>
      <c r="E5587" t="s">
        <v>868</v>
      </c>
      <c r="F5587" t="s">
        <v>9</v>
      </c>
      <c r="G5587" t="s">
        <v>34</v>
      </c>
      <c r="H5587" t="s">
        <v>459</v>
      </c>
      <c r="J5587" t="s">
        <v>12144</v>
      </c>
      <c r="K5587" t="str">
        <f>IF(COUNTIF(Customers!A:A, H5587)&gt;0, "Valid", "Invalid")</f>
        <v>Valid</v>
      </c>
      <c r="L5587" t="str">
        <f t="shared" si="435"/>
        <v>8</v>
      </c>
      <c r="M5587" t="str">
        <f t="shared" si="436"/>
        <v>2023</v>
      </c>
      <c r="N5587">
        <f t="shared" si="437"/>
        <v>132416.95999999999</v>
      </c>
      <c r="O5587">
        <f t="shared" si="438"/>
        <v>132416.95999999999</v>
      </c>
      <c r="P5587" t="str">
        <f t="shared" si="439"/>
        <v/>
      </c>
      <c r="Q5587" s="48" t="str">
        <f>IF(O5587="","",
   IF(OR(O5587&lt;EDA_Outlier_Analysis!$C$10, O5587&gt;EDA_Outlier_Analysis!$C$11),
      "Outlier",
      "Normal"))</f>
        <v>Normal</v>
      </c>
      <c r="R5587" t="str">
        <f>IF(P5587="","",
   IF(OR(P5587 &lt; EDA_Outlier_Analysis!$F$7, P5587 &gt; EDA_Outlier_Analysis!$F$8),
      "Outlier",
      "Normal"))</f>
        <v/>
      </c>
      <c r="S5587" t="str">
        <f>IF(N5587="","",
   IF(OR(N5587 &lt;EDA_Outlier_Analysis!$I$10, N5587 &gt; EDA_Outlier_Analysis!$I$11),
      "Outlier",
      "Normal"))</f>
        <v>Normal</v>
      </c>
    </row>
    <row r="5588" spans="1:19">
      <c r="A5588" t="s">
        <v>12145</v>
      </c>
      <c r="B5588" s="4">
        <v>44971</v>
      </c>
      <c r="C5588" s="2">
        <v>-57678.720000000001</v>
      </c>
      <c r="D5588" t="s">
        <v>840</v>
      </c>
      <c r="E5588" t="s">
        <v>845</v>
      </c>
      <c r="F5588" t="s">
        <v>10</v>
      </c>
      <c r="G5588" t="s">
        <v>31</v>
      </c>
      <c r="I5588" t="s">
        <v>1132</v>
      </c>
      <c r="J5588" t="s">
        <v>12146</v>
      </c>
      <c r="K5588" t="str">
        <f>IF(COUNTIF(Customers!A:A, H5588)&gt;0, "Valid", "Invalid")</f>
        <v>Invalid</v>
      </c>
      <c r="L5588" t="str">
        <f t="shared" si="435"/>
        <v>2</v>
      </c>
      <c r="M5588" t="str">
        <f t="shared" si="436"/>
        <v>2023</v>
      </c>
      <c r="N5588">
        <f t="shared" si="437"/>
        <v>-57678.720000000001</v>
      </c>
      <c r="O5588" t="str">
        <f t="shared" si="438"/>
        <v/>
      </c>
      <c r="P5588">
        <f t="shared" si="439"/>
        <v>57678.720000000001</v>
      </c>
      <c r="Q5588" s="48" t="str">
        <f>IF(O5588="","",
   IF(OR(O5588&lt;EDA_Outlier_Analysis!$C$10, O5588&gt;EDA_Outlier_Analysis!$C$11),
      "Outlier",
      "Normal"))</f>
        <v/>
      </c>
      <c r="R5588" t="str">
        <f>IF(P5588="","",
   IF(OR(P5588 &lt; EDA_Outlier_Analysis!$F$7, P5588 &gt; EDA_Outlier_Analysis!$F$8),
      "Outlier",
      "Normal"))</f>
        <v>Outlier</v>
      </c>
      <c r="S5588" t="str">
        <f>IF(N5588="","",
   IF(OR(N5588 &lt;EDA_Outlier_Analysis!$I$10, N5588 &gt; EDA_Outlier_Analysis!$I$11),
      "Outlier",
      "Normal"))</f>
        <v>Normal</v>
      </c>
    </row>
    <row r="5589" spans="1:19">
      <c r="A5589" t="s">
        <v>12147</v>
      </c>
      <c r="B5589" s="4">
        <v>44574</v>
      </c>
      <c r="C5589" s="2">
        <v>-32617.16</v>
      </c>
      <c r="D5589" t="s">
        <v>840</v>
      </c>
      <c r="E5589" t="s">
        <v>878</v>
      </c>
      <c r="F5589" t="s">
        <v>11</v>
      </c>
      <c r="G5589" t="s">
        <v>31</v>
      </c>
      <c r="I5589" t="s">
        <v>846</v>
      </c>
      <c r="J5589" t="s">
        <v>12148</v>
      </c>
      <c r="K5589" t="str">
        <f>IF(COUNTIF(Customers!A:A, H5589)&gt;0, "Valid", "Invalid")</f>
        <v>Invalid</v>
      </c>
      <c r="L5589" t="str">
        <f t="shared" si="435"/>
        <v>1</v>
      </c>
      <c r="M5589" t="str">
        <f t="shared" si="436"/>
        <v>2022</v>
      </c>
      <c r="N5589">
        <f t="shared" si="437"/>
        <v>-32617.16</v>
      </c>
      <c r="O5589" t="str">
        <f t="shared" si="438"/>
        <v/>
      </c>
      <c r="P5589">
        <f t="shared" si="439"/>
        <v>32617.16</v>
      </c>
      <c r="Q5589" s="48" t="str">
        <f>IF(O5589="","",
   IF(OR(O5589&lt;EDA_Outlier_Analysis!$C$10, O5589&gt;EDA_Outlier_Analysis!$C$11),
      "Outlier",
      "Normal"))</f>
        <v/>
      </c>
      <c r="R5589" t="str">
        <f>IF(P5589="","",
   IF(OR(P5589 &lt; EDA_Outlier_Analysis!$F$7, P5589 &gt; EDA_Outlier_Analysis!$F$8),
      "Outlier",
      "Normal"))</f>
        <v>Normal</v>
      </c>
      <c r="S5589" t="str">
        <f>IF(N5589="","",
   IF(OR(N5589 &lt;EDA_Outlier_Analysis!$I$10, N5589 &gt; EDA_Outlier_Analysis!$I$11),
      "Outlier",
      "Normal"))</f>
        <v>Normal</v>
      </c>
    </row>
    <row r="5590" spans="1:19">
      <c r="A5590" t="s">
        <v>12149</v>
      </c>
      <c r="B5590" s="4">
        <v>44990</v>
      </c>
      <c r="C5590" s="2">
        <v>-29676.37</v>
      </c>
      <c r="D5590" t="s">
        <v>840</v>
      </c>
      <c r="E5590" t="s">
        <v>841</v>
      </c>
      <c r="F5590" t="s">
        <v>11</v>
      </c>
      <c r="G5590" t="s">
        <v>34</v>
      </c>
      <c r="I5590" t="s">
        <v>1080</v>
      </c>
      <c r="J5590" t="s">
        <v>12150</v>
      </c>
      <c r="K5590" t="str">
        <f>IF(COUNTIF(Customers!A:A, H5590)&gt;0, "Valid", "Invalid")</f>
        <v>Invalid</v>
      </c>
      <c r="L5590" t="str">
        <f t="shared" si="435"/>
        <v>3</v>
      </c>
      <c r="M5590" t="str">
        <f t="shared" si="436"/>
        <v>2023</v>
      </c>
      <c r="N5590">
        <f t="shared" si="437"/>
        <v>-29676.37</v>
      </c>
      <c r="O5590" t="str">
        <f t="shared" si="438"/>
        <v/>
      </c>
      <c r="P5590">
        <f t="shared" si="439"/>
        <v>29676.37</v>
      </c>
      <c r="Q5590" s="48" t="str">
        <f>IF(O5590="","",
   IF(OR(O5590&lt;EDA_Outlier_Analysis!$C$10, O5590&gt;EDA_Outlier_Analysis!$C$11),
      "Outlier",
      "Normal"))</f>
        <v/>
      </c>
      <c r="R5590" t="str">
        <f>IF(P5590="","",
   IF(OR(P5590 &lt; EDA_Outlier_Analysis!$F$7, P5590 &gt; EDA_Outlier_Analysis!$F$8),
      "Outlier",
      "Normal"))</f>
        <v>Normal</v>
      </c>
      <c r="S5590" t="str">
        <f>IF(N5590="","",
   IF(OR(N5590 &lt;EDA_Outlier_Analysis!$I$10, N5590 &gt; EDA_Outlier_Analysis!$I$11),
      "Outlier",
      "Normal"))</f>
        <v>Normal</v>
      </c>
    </row>
    <row r="5591" spans="1:19">
      <c r="A5591" t="s">
        <v>12151</v>
      </c>
      <c r="B5591" s="4">
        <v>45242</v>
      </c>
      <c r="C5591" s="2">
        <v>130940.32</v>
      </c>
      <c r="D5591" t="s">
        <v>849</v>
      </c>
      <c r="E5591" t="s">
        <v>850</v>
      </c>
      <c r="F5591" t="s">
        <v>9</v>
      </c>
      <c r="G5591" t="s">
        <v>34</v>
      </c>
      <c r="H5591" t="s">
        <v>509</v>
      </c>
      <c r="J5591" t="s">
        <v>12152</v>
      </c>
      <c r="K5591" t="str">
        <f>IF(COUNTIF(Customers!A:A, H5591)&gt;0, "Valid", "Invalid")</f>
        <v>Valid</v>
      </c>
      <c r="L5591" t="str">
        <f t="shared" si="435"/>
        <v>11</v>
      </c>
      <c r="M5591" t="str">
        <f t="shared" si="436"/>
        <v>2023</v>
      </c>
      <c r="N5591">
        <f t="shared" si="437"/>
        <v>130940.32</v>
      </c>
      <c r="O5591">
        <f t="shared" si="438"/>
        <v>130940.32</v>
      </c>
      <c r="P5591" t="str">
        <f t="shared" si="439"/>
        <v/>
      </c>
      <c r="Q5591" s="48" t="str">
        <f>IF(O5591="","",
   IF(OR(O5591&lt;EDA_Outlier_Analysis!$C$10, O5591&gt;EDA_Outlier_Analysis!$C$11),
      "Outlier",
      "Normal"))</f>
        <v>Normal</v>
      </c>
      <c r="R5591" t="str">
        <f>IF(P5591="","",
   IF(OR(P5591 &lt; EDA_Outlier_Analysis!$F$7, P5591 &gt; EDA_Outlier_Analysis!$F$8),
      "Outlier",
      "Normal"))</f>
        <v/>
      </c>
      <c r="S5591" t="str">
        <f>IF(N5591="","",
   IF(OR(N5591 &lt;EDA_Outlier_Analysis!$I$10, N5591 &gt; EDA_Outlier_Analysis!$I$11),
      "Outlier",
      "Normal"))</f>
        <v>Normal</v>
      </c>
    </row>
    <row r="5592" spans="1:19">
      <c r="A5592" t="s">
        <v>12153</v>
      </c>
      <c r="B5592" s="4">
        <v>45254</v>
      </c>
      <c r="C5592" s="2">
        <v>-18861.75</v>
      </c>
      <c r="D5592" t="s">
        <v>840</v>
      </c>
      <c r="E5592" t="s">
        <v>856</v>
      </c>
      <c r="F5592" t="s">
        <v>9</v>
      </c>
      <c r="G5592" t="s">
        <v>34</v>
      </c>
      <c r="I5592" t="s">
        <v>1505</v>
      </c>
      <c r="J5592" t="s">
        <v>12154</v>
      </c>
      <c r="K5592" t="str">
        <f>IF(COUNTIF(Customers!A:A, H5592)&gt;0, "Valid", "Invalid")</f>
        <v>Invalid</v>
      </c>
      <c r="L5592" t="str">
        <f t="shared" si="435"/>
        <v>11</v>
      </c>
      <c r="M5592" t="str">
        <f t="shared" si="436"/>
        <v>2023</v>
      </c>
      <c r="N5592">
        <f t="shared" si="437"/>
        <v>-18861.75</v>
      </c>
      <c r="O5592" t="str">
        <f t="shared" si="438"/>
        <v/>
      </c>
      <c r="P5592">
        <f t="shared" si="439"/>
        <v>18861.75</v>
      </c>
      <c r="Q5592" s="48" t="str">
        <f>IF(O5592="","",
   IF(OR(O5592&lt;EDA_Outlier_Analysis!$C$10, O5592&gt;EDA_Outlier_Analysis!$C$11),
      "Outlier",
      "Normal"))</f>
        <v/>
      </c>
      <c r="R5592" t="str">
        <f>IF(P5592="","",
   IF(OR(P5592 &lt; EDA_Outlier_Analysis!$F$7, P5592 &gt; EDA_Outlier_Analysis!$F$8),
      "Outlier",
      "Normal"))</f>
        <v>Outlier</v>
      </c>
      <c r="S5592" t="str">
        <f>IF(N5592="","",
   IF(OR(N5592 &lt;EDA_Outlier_Analysis!$I$10, N5592 &gt; EDA_Outlier_Analysis!$I$11),
      "Outlier",
      "Normal"))</f>
        <v>Normal</v>
      </c>
    </row>
    <row r="5593" spans="1:19">
      <c r="A5593" t="s">
        <v>12155</v>
      </c>
      <c r="B5593" s="4">
        <v>45058</v>
      </c>
      <c r="C5593" s="2">
        <v>181744.61</v>
      </c>
      <c r="D5593" t="s">
        <v>849</v>
      </c>
      <c r="E5593" t="s">
        <v>868</v>
      </c>
      <c r="F5593" t="s">
        <v>11</v>
      </c>
      <c r="G5593" t="s">
        <v>31</v>
      </c>
      <c r="H5593" t="s">
        <v>289</v>
      </c>
      <c r="J5593" t="s">
        <v>12156</v>
      </c>
      <c r="K5593" t="str">
        <f>IF(COUNTIF(Customers!A:A, H5593)&gt;0, "Valid", "Invalid")</f>
        <v>Valid</v>
      </c>
      <c r="L5593" t="str">
        <f t="shared" si="435"/>
        <v>5</v>
      </c>
      <c r="M5593" t="str">
        <f t="shared" si="436"/>
        <v>2023</v>
      </c>
      <c r="N5593">
        <f t="shared" si="437"/>
        <v>181744.61</v>
      </c>
      <c r="O5593">
        <f t="shared" si="438"/>
        <v>181744.61</v>
      </c>
      <c r="P5593" t="str">
        <f t="shared" si="439"/>
        <v/>
      </c>
      <c r="Q5593" s="48" t="str">
        <f>IF(O5593="","",
   IF(OR(O5593&lt;EDA_Outlier_Analysis!$C$10, O5593&gt;EDA_Outlier_Analysis!$C$11),
      "Outlier",
      "Normal"))</f>
        <v>Normal</v>
      </c>
      <c r="R5593" t="str">
        <f>IF(P5593="","",
   IF(OR(P5593 &lt; EDA_Outlier_Analysis!$F$7, P5593 &gt; EDA_Outlier_Analysis!$F$8),
      "Outlier",
      "Normal"))</f>
        <v/>
      </c>
      <c r="S5593" t="str">
        <f>IF(N5593="","",
   IF(OR(N5593 &lt;EDA_Outlier_Analysis!$I$10, N5593 &gt; EDA_Outlier_Analysis!$I$11),
      "Outlier",
      "Normal"))</f>
        <v>Normal</v>
      </c>
    </row>
    <row r="5594" spans="1:19">
      <c r="A5594" t="s">
        <v>12157</v>
      </c>
      <c r="B5594" s="4">
        <v>45278</v>
      </c>
      <c r="C5594" s="2">
        <v>250696.9</v>
      </c>
      <c r="D5594" t="s">
        <v>849</v>
      </c>
      <c r="E5594" t="s">
        <v>853</v>
      </c>
      <c r="F5594" t="s">
        <v>9</v>
      </c>
      <c r="G5594" t="s">
        <v>34</v>
      </c>
      <c r="H5594" t="s">
        <v>32</v>
      </c>
      <c r="J5594" t="s">
        <v>12158</v>
      </c>
      <c r="K5594" t="str">
        <f>IF(COUNTIF(Customers!A:A, H5594)&gt;0, "Valid", "Invalid")</f>
        <v>Valid</v>
      </c>
      <c r="L5594" t="str">
        <f t="shared" si="435"/>
        <v>12</v>
      </c>
      <c r="M5594" t="str">
        <f t="shared" si="436"/>
        <v>2023</v>
      </c>
      <c r="N5594">
        <f t="shared" si="437"/>
        <v>250696.9</v>
      </c>
      <c r="O5594">
        <f t="shared" si="438"/>
        <v>250696.9</v>
      </c>
      <c r="P5594" t="str">
        <f t="shared" si="439"/>
        <v/>
      </c>
      <c r="Q5594" s="48" t="str">
        <f>IF(O5594="","",
   IF(OR(O5594&lt;EDA_Outlier_Analysis!$C$10, O5594&gt;EDA_Outlier_Analysis!$C$11),
      "Outlier",
      "Normal"))</f>
        <v>Normal</v>
      </c>
      <c r="R5594" t="str">
        <f>IF(P5594="","",
   IF(OR(P5594 &lt; EDA_Outlier_Analysis!$F$7, P5594 &gt; EDA_Outlier_Analysis!$F$8),
      "Outlier",
      "Normal"))</f>
        <v/>
      </c>
      <c r="S5594" t="str">
        <f>IF(N5594="","",
   IF(OR(N5594 &lt;EDA_Outlier_Analysis!$I$10, N5594 &gt; EDA_Outlier_Analysis!$I$11),
      "Outlier",
      "Normal"))</f>
        <v>Normal</v>
      </c>
    </row>
    <row r="5595" spans="1:19">
      <c r="A5595" t="s">
        <v>12159</v>
      </c>
      <c r="B5595" s="4">
        <v>45046</v>
      </c>
      <c r="C5595" s="2">
        <v>132713.91</v>
      </c>
      <c r="D5595" t="s">
        <v>849</v>
      </c>
      <c r="E5595" t="s">
        <v>850</v>
      </c>
      <c r="F5595" t="s">
        <v>11</v>
      </c>
      <c r="G5595" t="s">
        <v>34</v>
      </c>
      <c r="H5595" t="s">
        <v>623</v>
      </c>
      <c r="J5595" t="s">
        <v>12160</v>
      </c>
      <c r="K5595" t="str">
        <f>IF(COUNTIF(Customers!A:A, H5595)&gt;0, "Valid", "Invalid")</f>
        <v>Valid</v>
      </c>
      <c r="L5595" t="str">
        <f t="shared" si="435"/>
        <v>4</v>
      </c>
      <c r="M5595" t="str">
        <f t="shared" si="436"/>
        <v>2023</v>
      </c>
      <c r="N5595">
        <f t="shared" si="437"/>
        <v>132713.91</v>
      </c>
      <c r="O5595">
        <f t="shared" si="438"/>
        <v>132713.91</v>
      </c>
      <c r="P5595" t="str">
        <f t="shared" si="439"/>
        <v/>
      </c>
      <c r="Q5595" s="48" t="str">
        <f>IF(O5595="","",
   IF(OR(O5595&lt;EDA_Outlier_Analysis!$C$10, O5595&gt;EDA_Outlier_Analysis!$C$11),
      "Outlier",
      "Normal"))</f>
        <v>Normal</v>
      </c>
      <c r="R5595" t="str">
        <f>IF(P5595="","",
   IF(OR(P5595 &lt; EDA_Outlier_Analysis!$F$7, P5595 &gt; EDA_Outlier_Analysis!$F$8),
      "Outlier",
      "Normal"))</f>
        <v/>
      </c>
      <c r="S5595" t="str">
        <f>IF(N5595="","",
   IF(OR(N5595 &lt;EDA_Outlier_Analysis!$I$10, N5595 &gt; EDA_Outlier_Analysis!$I$11),
      "Outlier",
      "Normal"))</f>
        <v>Normal</v>
      </c>
    </row>
    <row r="5596" spans="1:19">
      <c r="A5596" t="s">
        <v>12161</v>
      </c>
      <c r="B5596" s="4">
        <v>45028</v>
      </c>
      <c r="C5596" s="2">
        <v>-56047.78</v>
      </c>
      <c r="D5596" t="s">
        <v>840</v>
      </c>
      <c r="E5596" t="s">
        <v>841</v>
      </c>
      <c r="F5596" t="s">
        <v>11</v>
      </c>
      <c r="G5596" t="s">
        <v>34</v>
      </c>
      <c r="I5596" t="s">
        <v>1438</v>
      </c>
      <c r="J5596" t="s">
        <v>12162</v>
      </c>
      <c r="K5596" t="str">
        <f>IF(COUNTIF(Customers!A:A, H5596)&gt;0, "Valid", "Invalid")</f>
        <v>Invalid</v>
      </c>
      <c r="L5596" t="str">
        <f t="shared" si="435"/>
        <v>4</v>
      </c>
      <c r="M5596" t="str">
        <f t="shared" si="436"/>
        <v>2023</v>
      </c>
      <c r="N5596">
        <f t="shared" si="437"/>
        <v>-56047.78</v>
      </c>
      <c r="O5596" t="str">
        <f t="shared" si="438"/>
        <v/>
      </c>
      <c r="P5596">
        <f t="shared" si="439"/>
        <v>56047.78</v>
      </c>
      <c r="Q5596" s="48" t="str">
        <f>IF(O5596="","",
   IF(OR(O5596&lt;EDA_Outlier_Analysis!$C$10, O5596&gt;EDA_Outlier_Analysis!$C$11),
      "Outlier",
      "Normal"))</f>
        <v/>
      </c>
      <c r="R5596" t="str">
        <f>IF(P5596="","",
   IF(OR(P5596 &lt; EDA_Outlier_Analysis!$F$7, P5596 &gt; EDA_Outlier_Analysis!$F$8),
      "Outlier",
      "Normal"))</f>
        <v>Outlier</v>
      </c>
      <c r="S5596" t="str">
        <f>IF(N5596="","",
   IF(OR(N5596 &lt;EDA_Outlier_Analysis!$I$10, N5596 &gt; EDA_Outlier_Analysis!$I$11),
      "Outlier",
      "Normal"))</f>
        <v>Normal</v>
      </c>
    </row>
    <row r="5597" spans="1:19">
      <c r="A5597" t="s">
        <v>12163</v>
      </c>
      <c r="B5597" s="4">
        <v>44719</v>
      </c>
      <c r="C5597" s="2">
        <v>-60800.76</v>
      </c>
      <c r="D5597" t="s">
        <v>840</v>
      </c>
      <c r="E5597" t="s">
        <v>905</v>
      </c>
      <c r="F5597" t="s">
        <v>11</v>
      </c>
      <c r="G5597" t="s">
        <v>20</v>
      </c>
      <c r="I5597" t="s">
        <v>846</v>
      </c>
      <c r="J5597" t="s">
        <v>12164</v>
      </c>
      <c r="K5597" t="str">
        <f>IF(COUNTIF(Customers!A:A, H5597)&gt;0, "Valid", "Invalid")</f>
        <v>Invalid</v>
      </c>
      <c r="L5597" t="str">
        <f t="shared" si="435"/>
        <v>6</v>
      </c>
      <c r="M5597" t="str">
        <f t="shared" si="436"/>
        <v>2022</v>
      </c>
      <c r="N5597">
        <f t="shared" si="437"/>
        <v>-60800.76</v>
      </c>
      <c r="O5597" t="str">
        <f t="shared" si="438"/>
        <v/>
      </c>
      <c r="P5597">
        <f t="shared" si="439"/>
        <v>60800.76</v>
      </c>
      <c r="Q5597" s="48" t="str">
        <f>IF(O5597="","",
   IF(OR(O5597&lt;EDA_Outlier_Analysis!$C$10, O5597&gt;EDA_Outlier_Analysis!$C$11),
      "Outlier",
      "Normal"))</f>
        <v/>
      </c>
      <c r="R5597" t="str">
        <f>IF(P5597="","",
   IF(OR(P5597 &lt; EDA_Outlier_Analysis!$F$7, P5597 &gt; EDA_Outlier_Analysis!$F$8),
      "Outlier",
      "Normal"))</f>
        <v>Outlier</v>
      </c>
      <c r="S5597" t="str">
        <f>IF(N5597="","",
   IF(OR(N5597 &lt;EDA_Outlier_Analysis!$I$10, N5597 &gt; EDA_Outlier_Analysis!$I$11),
      "Outlier",
      "Normal"))</f>
        <v>Normal</v>
      </c>
    </row>
    <row r="5598" spans="1:19">
      <c r="A5598" t="s">
        <v>12165</v>
      </c>
      <c r="B5598" s="4">
        <v>44743</v>
      </c>
      <c r="C5598" s="2">
        <v>79500.69</v>
      </c>
      <c r="D5598" t="s">
        <v>849</v>
      </c>
      <c r="E5598" t="s">
        <v>853</v>
      </c>
      <c r="F5598" t="s">
        <v>11</v>
      </c>
      <c r="G5598" t="s">
        <v>34</v>
      </c>
      <c r="H5598" t="s">
        <v>259</v>
      </c>
      <c r="J5598" t="s">
        <v>12166</v>
      </c>
      <c r="K5598" t="str">
        <f>IF(COUNTIF(Customers!A:A, H5598)&gt;0, "Valid", "Invalid")</f>
        <v>Valid</v>
      </c>
      <c r="L5598" t="str">
        <f t="shared" si="435"/>
        <v>7</v>
      </c>
      <c r="M5598" t="str">
        <f t="shared" si="436"/>
        <v>2022</v>
      </c>
      <c r="N5598">
        <f t="shared" si="437"/>
        <v>79500.69</v>
      </c>
      <c r="O5598">
        <f t="shared" si="438"/>
        <v>79500.69</v>
      </c>
      <c r="P5598" t="str">
        <f t="shared" si="439"/>
        <v/>
      </c>
      <c r="Q5598" s="48" t="str">
        <f>IF(O5598="","",
   IF(OR(O5598&lt;EDA_Outlier_Analysis!$C$10, O5598&gt;EDA_Outlier_Analysis!$C$11),
      "Outlier",
      "Normal"))</f>
        <v>Normal</v>
      </c>
      <c r="R5598" t="str">
        <f>IF(P5598="","",
   IF(OR(P5598 &lt; EDA_Outlier_Analysis!$F$7, P5598 &gt; EDA_Outlier_Analysis!$F$8),
      "Outlier",
      "Normal"))</f>
        <v/>
      </c>
      <c r="S5598" t="str">
        <f>IF(N5598="","",
   IF(OR(N5598 &lt;EDA_Outlier_Analysis!$I$10, N5598 &gt; EDA_Outlier_Analysis!$I$11),
      "Outlier",
      "Normal"))</f>
        <v>Normal</v>
      </c>
    </row>
    <row r="5599" spans="1:19">
      <c r="A5599" t="s">
        <v>12167</v>
      </c>
      <c r="B5599" s="4">
        <v>45257</v>
      </c>
      <c r="C5599" s="2">
        <v>-45015.61</v>
      </c>
      <c r="D5599" t="s">
        <v>840</v>
      </c>
      <c r="E5599" t="s">
        <v>845</v>
      </c>
      <c r="F5599" t="s">
        <v>11</v>
      </c>
      <c r="G5599" t="s">
        <v>20</v>
      </c>
      <c r="I5599" t="s">
        <v>979</v>
      </c>
      <c r="J5599" t="s">
        <v>12168</v>
      </c>
      <c r="K5599" t="str">
        <f>IF(COUNTIF(Customers!A:A, H5599)&gt;0, "Valid", "Invalid")</f>
        <v>Invalid</v>
      </c>
      <c r="L5599" t="str">
        <f t="shared" si="435"/>
        <v>11</v>
      </c>
      <c r="M5599" t="str">
        <f t="shared" si="436"/>
        <v>2023</v>
      </c>
      <c r="N5599">
        <f t="shared" si="437"/>
        <v>-45015.61</v>
      </c>
      <c r="O5599" t="str">
        <f t="shared" si="438"/>
        <v/>
      </c>
      <c r="P5599">
        <f t="shared" si="439"/>
        <v>45015.61</v>
      </c>
      <c r="Q5599" s="48" t="str">
        <f>IF(O5599="","",
   IF(OR(O5599&lt;EDA_Outlier_Analysis!$C$10, O5599&gt;EDA_Outlier_Analysis!$C$11),
      "Outlier",
      "Normal"))</f>
        <v/>
      </c>
      <c r="R5599" t="str">
        <f>IF(P5599="","",
   IF(OR(P5599 &lt; EDA_Outlier_Analysis!$F$7, P5599 &gt; EDA_Outlier_Analysis!$F$8),
      "Outlier",
      "Normal"))</f>
        <v>Normal</v>
      </c>
      <c r="S5599" t="str">
        <f>IF(N5599="","",
   IF(OR(N5599 &lt;EDA_Outlier_Analysis!$I$10, N5599 &gt; EDA_Outlier_Analysis!$I$11),
      "Outlier",
      "Normal"))</f>
        <v>Normal</v>
      </c>
    </row>
    <row r="5600" spans="1:19">
      <c r="A5600" t="s">
        <v>12169</v>
      </c>
      <c r="B5600" s="4">
        <v>45065</v>
      </c>
      <c r="C5600" s="2">
        <v>-28388.75</v>
      </c>
      <c r="D5600" t="s">
        <v>840</v>
      </c>
      <c r="E5600" t="s">
        <v>905</v>
      </c>
      <c r="F5600" t="s">
        <v>9</v>
      </c>
      <c r="G5600" t="s">
        <v>24</v>
      </c>
      <c r="I5600" t="s">
        <v>1620</v>
      </c>
      <c r="J5600" t="s">
        <v>12170</v>
      </c>
      <c r="K5600" t="str">
        <f>IF(COUNTIF(Customers!A:A, H5600)&gt;0, "Valid", "Invalid")</f>
        <v>Invalid</v>
      </c>
      <c r="L5600" t="str">
        <f t="shared" si="435"/>
        <v>5</v>
      </c>
      <c r="M5600" t="str">
        <f t="shared" si="436"/>
        <v>2023</v>
      </c>
      <c r="N5600">
        <f t="shared" si="437"/>
        <v>-28388.75</v>
      </c>
      <c r="O5600" t="str">
        <f t="shared" si="438"/>
        <v/>
      </c>
      <c r="P5600">
        <f t="shared" si="439"/>
        <v>28388.75</v>
      </c>
      <c r="Q5600" s="48" t="str">
        <f>IF(O5600="","",
   IF(OR(O5600&lt;EDA_Outlier_Analysis!$C$10, O5600&gt;EDA_Outlier_Analysis!$C$11),
      "Outlier",
      "Normal"))</f>
        <v/>
      </c>
      <c r="R5600" t="str">
        <f>IF(P5600="","",
   IF(OR(P5600 &lt; EDA_Outlier_Analysis!$F$7, P5600 &gt; EDA_Outlier_Analysis!$F$8),
      "Outlier",
      "Normal"))</f>
        <v>Normal</v>
      </c>
      <c r="S5600" t="str">
        <f>IF(N5600="","",
   IF(OR(N5600 &lt;EDA_Outlier_Analysis!$I$10, N5600 &gt; EDA_Outlier_Analysis!$I$11),
      "Outlier",
      "Normal"))</f>
        <v>Normal</v>
      </c>
    </row>
    <row r="5601" spans="1:19">
      <c r="A5601" t="s">
        <v>12171</v>
      </c>
      <c r="B5601" s="4">
        <v>44847</v>
      </c>
      <c r="C5601" s="2">
        <v>97470.83</v>
      </c>
      <c r="D5601" t="s">
        <v>849</v>
      </c>
      <c r="E5601" t="s">
        <v>868</v>
      </c>
      <c r="F5601" t="s">
        <v>11</v>
      </c>
      <c r="G5601" t="s">
        <v>34</v>
      </c>
      <c r="H5601" t="s">
        <v>507</v>
      </c>
      <c r="J5601" t="s">
        <v>12172</v>
      </c>
      <c r="K5601" t="str">
        <f>IF(COUNTIF(Customers!A:A, H5601)&gt;0, "Valid", "Invalid")</f>
        <v>Valid</v>
      </c>
      <c r="L5601" t="str">
        <f t="shared" si="435"/>
        <v>10</v>
      </c>
      <c r="M5601" t="str">
        <f t="shared" si="436"/>
        <v>2022</v>
      </c>
      <c r="N5601">
        <f t="shared" si="437"/>
        <v>97470.83</v>
      </c>
      <c r="O5601">
        <f t="shared" si="438"/>
        <v>97470.83</v>
      </c>
      <c r="P5601" t="str">
        <f t="shared" si="439"/>
        <v/>
      </c>
      <c r="Q5601" s="48" t="str">
        <f>IF(O5601="","",
   IF(OR(O5601&lt;EDA_Outlier_Analysis!$C$10, O5601&gt;EDA_Outlier_Analysis!$C$11),
      "Outlier",
      "Normal"))</f>
        <v>Normal</v>
      </c>
      <c r="R5601" t="str">
        <f>IF(P5601="","",
   IF(OR(P5601 &lt; EDA_Outlier_Analysis!$F$7, P5601 &gt; EDA_Outlier_Analysis!$F$8),
      "Outlier",
      "Normal"))</f>
        <v/>
      </c>
      <c r="S5601" t="str">
        <f>IF(N5601="","",
   IF(OR(N5601 &lt;EDA_Outlier_Analysis!$I$10, N5601 &gt; EDA_Outlier_Analysis!$I$11),
      "Outlier",
      "Normal"))</f>
        <v>Normal</v>
      </c>
    </row>
    <row r="5602" spans="1:19">
      <c r="A5602" t="s">
        <v>12173</v>
      </c>
      <c r="B5602" s="4">
        <v>45186</v>
      </c>
      <c r="C5602" s="2">
        <v>132170.09</v>
      </c>
      <c r="D5602" t="s">
        <v>849</v>
      </c>
      <c r="E5602" t="s">
        <v>853</v>
      </c>
      <c r="F5602" t="s">
        <v>9</v>
      </c>
      <c r="G5602" t="s">
        <v>31</v>
      </c>
      <c r="H5602" t="s">
        <v>155</v>
      </c>
      <c r="J5602" t="s">
        <v>12174</v>
      </c>
      <c r="K5602" t="str">
        <f>IF(COUNTIF(Customers!A:A, H5602)&gt;0, "Valid", "Invalid")</f>
        <v>Valid</v>
      </c>
      <c r="L5602" t="str">
        <f t="shared" si="435"/>
        <v>9</v>
      </c>
      <c r="M5602" t="str">
        <f t="shared" si="436"/>
        <v>2023</v>
      </c>
      <c r="N5602">
        <f t="shared" si="437"/>
        <v>132170.09</v>
      </c>
      <c r="O5602">
        <f t="shared" si="438"/>
        <v>132170.09</v>
      </c>
      <c r="P5602" t="str">
        <f t="shared" si="439"/>
        <v/>
      </c>
      <c r="Q5602" s="48" t="str">
        <f>IF(O5602="","",
   IF(OR(O5602&lt;EDA_Outlier_Analysis!$C$10, O5602&gt;EDA_Outlier_Analysis!$C$11),
      "Outlier",
      "Normal"))</f>
        <v>Normal</v>
      </c>
      <c r="R5602" t="str">
        <f>IF(P5602="","",
   IF(OR(P5602 &lt; EDA_Outlier_Analysis!$F$7, P5602 &gt; EDA_Outlier_Analysis!$F$8),
      "Outlier",
      "Normal"))</f>
        <v/>
      </c>
      <c r="S5602" t="str">
        <f>IF(N5602="","",
   IF(OR(N5602 &lt;EDA_Outlier_Analysis!$I$10, N5602 &gt; EDA_Outlier_Analysis!$I$11),
      "Outlier",
      "Normal"))</f>
        <v>Normal</v>
      </c>
    </row>
    <row r="5603" spans="1:19">
      <c r="A5603" t="s">
        <v>12175</v>
      </c>
      <c r="B5603" s="4">
        <v>44770</v>
      </c>
      <c r="C5603" s="2">
        <v>255935.2</v>
      </c>
      <c r="D5603" t="s">
        <v>849</v>
      </c>
      <c r="E5603" t="s">
        <v>853</v>
      </c>
      <c r="F5603" t="s">
        <v>11</v>
      </c>
      <c r="G5603" t="s">
        <v>34</v>
      </c>
      <c r="H5603" t="s">
        <v>301</v>
      </c>
      <c r="J5603" t="s">
        <v>12176</v>
      </c>
      <c r="K5603" t="str">
        <f>IF(COUNTIF(Customers!A:A, H5603)&gt;0, "Valid", "Invalid")</f>
        <v>Valid</v>
      </c>
      <c r="L5603" t="str">
        <f t="shared" si="435"/>
        <v>7</v>
      </c>
      <c r="M5603" t="str">
        <f t="shared" si="436"/>
        <v>2022</v>
      </c>
      <c r="N5603">
        <f t="shared" si="437"/>
        <v>255935.2</v>
      </c>
      <c r="O5603">
        <f t="shared" si="438"/>
        <v>255935.2</v>
      </c>
      <c r="P5603" t="str">
        <f t="shared" si="439"/>
        <v/>
      </c>
      <c r="Q5603" s="48" t="str">
        <f>IF(O5603="","",
   IF(OR(O5603&lt;EDA_Outlier_Analysis!$C$10, O5603&gt;EDA_Outlier_Analysis!$C$11),
      "Outlier",
      "Normal"))</f>
        <v>Normal</v>
      </c>
      <c r="R5603" t="str">
        <f>IF(P5603="","",
   IF(OR(P5603 &lt; EDA_Outlier_Analysis!$F$7, P5603 &gt; EDA_Outlier_Analysis!$F$8),
      "Outlier",
      "Normal"))</f>
        <v/>
      </c>
      <c r="S5603" t="str">
        <f>IF(N5603="","",
   IF(OR(N5603 &lt;EDA_Outlier_Analysis!$I$10, N5603 &gt; EDA_Outlier_Analysis!$I$11),
      "Outlier",
      "Normal"))</f>
        <v>Normal</v>
      </c>
    </row>
    <row r="5604" spans="1:19">
      <c r="A5604" t="s">
        <v>12177</v>
      </c>
      <c r="B5604" s="4">
        <v>45145</v>
      </c>
      <c r="C5604" s="2">
        <v>262681.98</v>
      </c>
      <c r="D5604" t="s">
        <v>849</v>
      </c>
      <c r="E5604" t="s">
        <v>868</v>
      </c>
      <c r="F5604" t="s">
        <v>9</v>
      </c>
      <c r="G5604" t="s">
        <v>34</v>
      </c>
      <c r="H5604" t="s">
        <v>73</v>
      </c>
      <c r="J5604" t="s">
        <v>12178</v>
      </c>
      <c r="K5604" t="str">
        <f>IF(COUNTIF(Customers!A:A, H5604)&gt;0, "Valid", "Invalid")</f>
        <v>Valid</v>
      </c>
      <c r="L5604" t="str">
        <f t="shared" si="435"/>
        <v>8</v>
      </c>
      <c r="M5604" t="str">
        <f t="shared" si="436"/>
        <v>2023</v>
      </c>
      <c r="N5604">
        <f t="shared" si="437"/>
        <v>262681.98</v>
      </c>
      <c r="O5604">
        <f t="shared" si="438"/>
        <v>262681.98</v>
      </c>
      <c r="P5604" t="str">
        <f t="shared" si="439"/>
        <v/>
      </c>
      <c r="Q5604" s="48" t="str">
        <f>IF(O5604="","",
   IF(OR(O5604&lt;EDA_Outlier_Analysis!$C$10, O5604&gt;EDA_Outlier_Analysis!$C$11),
      "Outlier",
      "Normal"))</f>
        <v>Normal</v>
      </c>
      <c r="R5604" t="str">
        <f>IF(P5604="","",
   IF(OR(P5604 &lt; EDA_Outlier_Analysis!$F$7, P5604 &gt; EDA_Outlier_Analysis!$F$8),
      "Outlier",
      "Normal"))</f>
        <v/>
      </c>
      <c r="S5604" t="str">
        <f>IF(N5604="","",
   IF(OR(N5604 &lt;EDA_Outlier_Analysis!$I$10, N5604 &gt; EDA_Outlier_Analysis!$I$11),
      "Outlier",
      "Normal"))</f>
        <v>Normal</v>
      </c>
    </row>
    <row r="5605" spans="1:19">
      <c r="A5605" t="s">
        <v>12179</v>
      </c>
      <c r="B5605" s="4">
        <v>44684</v>
      </c>
      <c r="C5605" s="2">
        <v>-13708.52</v>
      </c>
      <c r="D5605" t="s">
        <v>840</v>
      </c>
      <c r="E5605" t="s">
        <v>905</v>
      </c>
      <c r="F5605" t="s">
        <v>11</v>
      </c>
      <c r="G5605" t="s">
        <v>34</v>
      </c>
      <c r="I5605" t="s">
        <v>1196</v>
      </c>
      <c r="J5605" t="s">
        <v>12180</v>
      </c>
      <c r="K5605" t="str">
        <f>IF(COUNTIF(Customers!A:A, H5605)&gt;0, "Valid", "Invalid")</f>
        <v>Invalid</v>
      </c>
      <c r="L5605" t="str">
        <f t="shared" si="435"/>
        <v>5</v>
      </c>
      <c r="M5605" t="str">
        <f t="shared" si="436"/>
        <v>2022</v>
      </c>
      <c r="N5605">
        <f t="shared" si="437"/>
        <v>-13708.52</v>
      </c>
      <c r="O5605" t="str">
        <f t="shared" si="438"/>
        <v/>
      </c>
      <c r="P5605">
        <f t="shared" si="439"/>
        <v>13708.52</v>
      </c>
      <c r="Q5605" s="48" t="str">
        <f>IF(O5605="","",
   IF(OR(O5605&lt;EDA_Outlier_Analysis!$C$10, O5605&gt;EDA_Outlier_Analysis!$C$11),
      "Outlier",
      "Normal"))</f>
        <v/>
      </c>
      <c r="R5605" t="str">
        <f>IF(P5605="","",
   IF(OR(P5605 &lt; EDA_Outlier_Analysis!$F$7, P5605 &gt; EDA_Outlier_Analysis!$F$8),
      "Outlier",
      "Normal"))</f>
        <v>Outlier</v>
      </c>
      <c r="S5605" t="str">
        <f>IF(N5605="","",
   IF(OR(N5605 &lt;EDA_Outlier_Analysis!$I$10, N5605 &gt; EDA_Outlier_Analysis!$I$11),
      "Outlier",
      "Normal"))</f>
        <v>Normal</v>
      </c>
    </row>
    <row r="5606" spans="1:19">
      <c r="A5606" t="s">
        <v>12181</v>
      </c>
      <c r="B5606" s="4">
        <v>44761</v>
      </c>
      <c r="C5606" s="2">
        <v>-23872.560000000001</v>
      </c>
      <c r="D5606" t="s">
        <v>840</v>
      </c>
      <c r="E5606" t="s">
        <v>864</v>
      </c>
      <c r="F5606" t="s">
        <v>9</v>
      </c>
      <c r="G5606" t="s">
        <v>20</v>
      </c>
      <c r="I5606" t="s">
        <v>1519</v>
      </c>
      <c r="J5606" t="s">
        <v>12182</v>
      </c>
      <c r="K5606" t="str">
        <f>IF(COUNTIF(Customers!A:A, H5606)&gt;0, "Valid", "Invalid")</f>
        <v>Invalid</v>
      </c>
      <c r="L5606" t="str">
        <f t="shared" si="435"/>
        <v>7</v>
      </c>
      <c r="M5606" t="str">
        <f t="shared" si="436"/>
        <v>2022</v>
      </c>
      <c r="N5606">
        <f t="shared" si="437"/>
        <v>-23872.560000000001</v>
      </c>
      <c r="O5606" t="str">
        <f t="shared" si="438"/>
        <v/>
      </c>
      <c r="P5606">
        <f t="shared" si="439"/>
        <v>23872.560000000001</v>
      </c>
      <c r="Q5606" s="48" t="str">
        <f>IF(O5606="","",
   IF(OR(O5606&lt;EDA_Outlier_Analysis!$C$10, O5606&gt;EDA_Outlier_Analysis!$C$11),
      "Outlier",
      "Normal"))</f>
        <v/>
      </c>
      <c r="R5606" t="str">
        <f>IF(P5606="","",
   IF(OR(P5606 &lt; EDA_Outlier_Analysis!$F$7, P5606 &gt; EDA_Outlier_Analysis!$F$8),
      "Outlier",
      "Normal"))</f>
        <v>Outlier</v>
      </c>
      <c r="S5606" t="str">
        <f>IF(N5606="","",
   IF(OR(N5606 &lt;EDA_Outlier_Analysis!$I$10, N5606 &gt; EDA_Outlier_Analysis!$I$11),
      "Outlier",
      "Normal"))</f>
        <v>Normal</v>
      </c>
    </row>
    <row r="5607" spans="1:19">
      <c r="A5607" t="s">
        <v>12183</v>
      </c>
      <c r="B5607" s="4">
        <v>45126</v>
      </c>
      <c r="C5607" s="2">
        <v>-88720.98</v>
      </c>
      <c r="D5607" t="s">
        <v>840</v>
      </c>
      <c r="E5607" t="s">
        <v>905</v>
      </c>
      <c r="F5607" t="s">
        <v>10</v>
      </c>
      <c r="G5607" t="s">
        <v>20</v>
      </c>
      <c r="I5607" t="s">
        <v>906</v>
      </c>
      <c r="J5607" t="s">
        <v>12184</v>
      </c>
      <c r="K5607" t="str">
        <f>IF(COUNTIF(Customers!A:A, H5607)&gt;0, "Valid", "Invalid")</f>
        <v>Invalid</v>
      </c>
      <c r="L5607" t="str">
        <f t="shared" si="435"/>
        <v>7</v>
      </c>
      <c r="M5607" t="str">
        <f t="shared" si="436"/>
        <v>2023</v>
      </c>
      <c r="N5607">
        <f t="shared" si="437"/>
        <v>-88720.98</v>
      </c>
      <c r="O5607" t="str">
        <f t="shared" si="438"/>
        <v/>
      </c>
      <c r="P5607">
        <f t="shared" si="439"/>
        <v>88720.98</v>
      </c>
      <c r="Q5607" s="48" t="str">
        <f>IF(O5607="","",
   IF(OR(O5607&lt;EDA_Outlier_Analysis!$C$10, O5607&gt;EDA_Outlier_Analysis!$C$11),
      "Outlier",
      "Normal"))</f>
        <v/>
      </c>
      <c r="R5607" t="str">
        <f>IF(P5607="","",
   IF(OR(P5607 &lt; EDA_Outlier_Analysis!$F$7, P5607 &gt; EDA_Outlier_Analysis!$F$8),
      "Outlier",
      "Normal"))</f>
        <v>Outlier</v>
      </c>
      <c r="S5607" t="str">
        <f>IF(N5607="","",
   IF(OR(N5607 &lt;EDA_Outlier_Analysis!$I$10, N5607 &gt; EDA_Outlier_Analysis!$I$11),
      "Outlier",
      "Normal"))</f>
        <v>Normal</v>
      </c>
    </row>
    <row r="5608" spans="1:19">
      <c r="A5608" t="s">
        <v>12185</v>
      </c>
      <c r="B5608" s="4">
        <v>44712</v>
      </c>
      <c r="C5608" s="2">
        <v>302724.57</v>
      </c>
      <c r="D5608" t="s">
        <v>849</v>
      </c>
      <c r="E5608" t="s">
        <v>868</v>
      </c>
      <c r="F5608" t="s">
        <v>11</v>
      </c>
      <c r="G5608" t="s">
        <v>31</v>
      </c>
      <c r="H5608" t="s">
        <v>431</v>
      </c>
      <c r="J5608" t="s">
        <v>12186</v>
      </c>
      <c r="K5608" t="str">
        <f>IF(COUNTIF(Customers!A:A, H5608)&gt;0, "Valid", "Invalid")</f>
        <v>Valid</v>
      </c>
      <c r="L5608" t="str">
        <f t="shared" si="435"/>
        <v>5</v>
      </c>
      <c r="M5608" t="str">
        <f t="shared" si="436"/>
        <v>2022</v>
      </c>
      <c r="N5608">
        <f t="shared" si="437"/>
        <v>302724.57</v>
      </c>
      <c r="O5608">
        <f t="shared" si="438"/>
        <v>302724.57</v>
      </c>
      <c r="P5608" t="str">
        <f t="shared" si="439"/>
        <v/>
      </c>
      <c r="Q5608" s="48" t="str">
        <f>IF(O5608="","",
   IF(OR(O5608&lt;EDA_Outlier_Analysis!$C$10, O5608&gt;EDA_Outlier_Analysis!$C$11),
      "Outlier",
      "Normal"))</f>
        <v>Outlier</v>
      </c>
      <c r="R5608" t="str">
        <f>IF(P5608="","",
   IF(OR(P5608 &lt; EDA_Outlier_Analysis!$F$7, P5608 &gt; EDA_Outlier_Analysis!$F$8),
      "Outlier",
      "Normal"))</f>
        <v/>
      </c>
      <c r="S5608" t="str">
        <f>IF(N5608="","",
   IF(OR(N5608 &lt;EDA_Outlier_Analysis!$I$10, N5608 &gt; EDA_Outlier_Analysis!$I$11),
      "Outlier",
      "Normal"))</f>
        <v>Normal</v>
      </c>
    </row>
    <row r="5609" spans="1:19">
      <c r="A5609" t="s">
        <v>12187</v>
      </c>
      <c r="B5609" s="4">
        <v>44744</v>
      </c>
      <c r="C5609" s="2">
        <v>154115.28</v>
      </c>
      <c r="D5609" t="s">
        <v>849</v>
      </c>
      <c r="E5609" t="s">
        <v>853</v>
      </c>
      <c r="F5609" t="s">
        <v>9</v>
      </c>
      <c r="G5609" t="s">
        <v>20</v>
      </c>
      <c r="H5609" t="s">
        <v>32</v>
      </c>
      <c r="J5609" t="s">
        <v>12188</v>
      </c>
      <c r="K5609" t="str">
        <f>IF(COUNTIF(Customers!A:A, H5609)&gt;0, "Valid", "Invalid")</f>
        <v>Valid</v>
      </c>
      <c r="L5609" t="str">
        <f t="shared" si="435"/>
        <v>7</v>
      </c>
      <c r="M5609" t="str">
        <f t="shared" si="436"/>
        <v>2022</v>
      </c>
      <c r="N5609">
        <f t="shared" si="437"/>
        <v>154115.28</v>
      </c>
      <c r="O5609">
        <f t="shared" si="438"/>
        <v>154115.28</v>
      </c>
      <c r="P5609" t="str">
        <f t="shared" si="439"/>
        <v/>
      </c>
      <c r="Q5609" s="48" t="str">
        <f>IF(O5609="","",
   IF(OR(O5609&lt;EDA_Outlier_Analysis!$C$10, O5609&gt;EDA_Outlier_Analysis!$C$11),
      "Outlier",
      "Normal"))</f>
        <v>Normal</v>
      </c>
      <c r="R5609" t="str">
        <f>IF(P5609="","",
   IF(OR(P5609 &lt; EDA_Outlier_Analysis!$F$7, P5609 &gt; EDA_Outlier_Analysis!$F$8),
      "Outlier",
      "Normal"))</f>
        <v/>
      </c>
      <c r="S5609" t="str">
        <f>IF(N5609="","",
   IF(OR(N5609 &lt;EDA_Outlier_Analysis!$I$10, N5609 &gt; EDA_Outlier_Analysis!$I$11),
      "Outlier",
      "Normal"))</f>
        <v>Normal</v>
      </c>
    </row>
    <row r="5610" spans="1:19">
      <c r="A5610" t="s">
        <v>12189</v>
      </c>
      <c r="B5610" s="4">
        <v>44685</v>
      </c>
      <c r="C5610" s="2">
        <v>182763.32</v>
      </c>
      <c r="D5610" t="s">
        <v>849</v>
      </c>
      <c r="E5610" t="s">
        <v>853</v>
      </c>
      <c r="F5610" t="s">
        <v>9</v>
      </c>
      <c r="G5610" t="s">
        <v>34</v>
      </c>
      <c r="H5610" t="s">
        <v>407</v>
      </c>
      <c r="J5610" t="s">
        <v>12190</v>
      </c>
      <c r="K5610" t="str">
        <f>IF(COUNTIF(Customers!A:A, H5610)&gt;0, "Valid", "Invalid")</f>
        <v>Valid</v>
      </c>
      <c r="L5610" t="str">
        <f t="shared" si="435"/>
        <v>5</v>
      </c>
      <c r="M5610" t="str">
        <f t="shared" si="436"/>
        <v>2022</v>
      </c>
      <c r="N5610">
        <f t="shared" si="437"/>
        <v>182763.32</v>
      </c>
      <c r="O5610">
        <f t="shared" si="438"/>
        <v>182763.32</v>
      </c>
      <c r="P5610" t="str">
        <f t="shared" si="439"/>
        <v/>
      </c>
      <c r="Q5610" s="48" t="str">
        <f>IF(O5610="","",
   IF(OR(O5610&lt;EDA_Outlier_Analysis!$C$10, O5610&gt;EDA_Outlier_Analysis!$C$11),
      "Outlier",
      "Normal"))</f>
        <v>Normal</v>
      </c>
      <c r="R5610" t="str">
        <f>IF(P5610="","",
   IF(OR(P5610 &lt; EDA_Outlier_Analysis!$F$7, P5610 &gt; EDA_Outlier_Analysis!$F$8),
      "Outlier",
      "Normal"))</f>
        <v/>
      </c>
      <c r="S5610" t="str">
        <f>IF(N5610="","",
   IF(OR(N5610 &lt;EDA_Outlier_Analysis!$I$10, N5610 &gt; EDA_Outlier_Analysis!$I$11),
      "Outlier",
      "Normal"))</f>
        <v>Normal</v>
      </c>
    </row>
    <row r="5611" spans="1:19">
      <c r="A5611" t="s">
        <v>12191</v>
      </c>
      <c r="B5611" s="4">
        <v>45020</v>
      </c>
      <c r="C5611" s="2">
        <v>-64403.64</v>
      </c>
      <c r="D5611" t="s">
        <v>840</v>
      </c>
      <c r="E5611" t="s">
        <v>878</v>
      </c>
      <c r="F5611" t="s">
        <v>10</v>
      </c>
      <c r="G5611" t="s">
        <v>24</v>
      </c>
      <c r="I5611" t="s">
        <v>2914</v>
      </c>
      <c r="J5611" t="s">
        <v>12192</v>
      </c>
      <c r="K5611" t="str">
        <f>IF(COUNTIF(Customers!A:A, H5611)&gt;0, "Valid", "Invalid")</f>
        <v>Invalid</v>
      </c>
      <c r="L5611" t="str">
        <f t="shared" si="435"/>
        <v>4</v>
      </c>
      <c r="M5611" t="str">
        <f t="shared" si="436"/>
        <v>2023</v>
      </c>
      <c r="N5611">
        <f t="shared" si="437"/>
        <v>-64403.64</v>
      </c>
      <c r="O5611" t="str">
        <f t="shared" si="438"/>
        <v/>
      </c>
      <c r="P5611">
        <f t="shared" si="439"/>
        <v>64403.64</v>
      </c>
      <c r="Q5611" s="48" t="str">
        <f>IF(O5611="","",
   IF(OR(O5611&lt;EDA_Outlier_Analysis!$C$10, O5611&gt;EDA_Outlier_Analysis!$C$11),
      "Outlier",
      "Normal"))</f>
        <v/>
      </c>
      <c r="R5611" t="str">
        <f>IF(P5611="","",
   IF(OR(P5611 &lt; EDA_Outlier_Analysis!$F$7, P5611 &gt; EDA_Outlier_Analysis!$F$8),
      "Outlier",
      "Normal"))</f>
        <v>Outlier</v>
      </c>
      <c r="S5611" t="str">
        <f>IF(N5611="","",
   IF(OR(N5611 &lt;EDA_Outlier_Analysis!$I$10, N5611 &gt; EDA_Outlier_Analysis!$I$11),
      "Outlier",
      "Normal"))</f>
        <v>Normal</v>
      </c>
    </row>
    <row r="5612" spans="1:19">
      <c r="A5612" t="s">
        <v>12193</v>
      </c>
      <c r="B5612" s="4">
        <v>44887</v>
      </c>
      <c r="C5612" s="2">
        <v>298348.68</v>
      </c>
      <c r="D5612" t="s">
        <v>849</v>
      </c>
      <c r="E5612" t="s">
        <v>853</v>
      </c>
      <c r="F5612" t="s">
        <v>11</v>
      </c>
      <c r="G5612" t="s">
        <v>31</v>
      </c>
      <c r="H5612" t="s">
        <v>677</v>
      </c>
      <c r="J5612" t="s">
        <v>12194</v>
      </c>
      <c r="K5612" t="str">
        <f>IF(COUNTIF(Customers!A:A, H5612)&gt;0, "Valid", "Invalid")</f>
        <v>Valid</v>
      </c>
      <c r="L5612" t="str">
        <f t="shared" si="435"/>
        <v>11</v>
      </c>
      <c r="M5612" t="str">
        <f t="shared" si="436"/>
        <v>2022</v>
      </c>
      <c r="N5612">
        <f t="shared" si="437"/>
        <v>298348.68</v>
      </c>
      <c r="O5612">
        <f t="shared" si="438"/>
        <v>298348.68</v>
      </c>
      <c r="P5612" t="str">
        <f t="shared" si="439"/>
        <v/>
      </c>
      <c r="Q5612" s="48" t="str">
        <f>IF(O5612="","",
   IF(OR(O5612&lt;EDA_Outlier_Analysis!$C$10, O5612&gt;EDA_Outlier_Analysis!$C$11),
      "Outlier",
      "Normal"))</f>
        <v>Outlier</v>
      </c>
      <c r="R5612" t="str">
        <f>IF(P5612="","",
   IF(OR(P5612 &lt; EDA_Outlier_Analysis!$F$7, P5612 &gt; EDA_Outlier_Analysis!$F$8),
      "Outlier",
      "Normal"))</f>
        <v/>
      </c>
      <c r="S5612" t="str">
        <f>IF(N5612="","",
   IF(OR(N5612 &lt;EDA_Outlier_Analysis!$I$10, N5612 &gt; EDA_Outlier_Analysis!$I$11),
      "Outlier",
      "Normal"))</f>
        <v>Normal</v>
      </c>
    </row>
    <row r="5613" spans="1:19">
      <c r="A5613" t="s">
        <v>12195</v>
      </c>
      <c r="B5613" s="4">
        <v>44677</v>
      </c>
      <c r="C5613" s="2">
        <v>64170.7</v>
      </c>
      <c r="D5613" t="s">
        <v>849</v>
      </c>
      <c r="E5613" t="s">
        <v>850</v>
      </c>
      <c r="F5613" t="s">
        <v>10</v>
      </c>
      <c r="G5613" t="s">
        <v>31</v>
      </c>
      <c r="H5613" t="s">
        <v>673</v>
      </c>
      <c r="J5613" t="s">
        <v>12196</v>
      </c>
      <c r="K5613" t="str">
        <f>IF(COUNTIF(Customers!A:A, H5613)&gt;0, "Valid", "Invalid")</f>
        <v>Valid</v>
      </c>
      <c r="L5613" t="str">
        <f t="shared" si="435"/>
        <v>4</v>
      </c>
      <c r="M5613" t="str">
        <f t="shared" si="436"/>
        <v>2022</v>
      </c>
      <c r="N5613">
        <f t="shared" si="437"/>
        <v>64170.7</v>
      </c>
      <c r="O5613">
        <f t="shared" si="438"/>
        <v>64170.7</v>
      </c>
      <c r="P5613" t="str">
        <f t="shared" si="439"/>
        <v/>
      </c>
      <c r="Q5613" s="48" t="str">
        <f>IF(O5613="","",
   IF(OR(O5613&lt;EDA_Outlier_Analysis!$C$10, O5613&gt;EDA_Outlier_Analysis!$C$11),
      "Outlier",
      "Normal"))</f>
        <v>Normal</v>
      </c>
      <c r="R5613" t="str">
        <f>IF(P5613="","",
   IF(OR(P5613 &lt; EDA_Outlier_Analysis!$F$7, P5613 &gt; EDA_Outlier_Analysis!$F$8),
      "Outlier",
      "Normal"))</f>
        <v/>
      </c>
      <c r="S5613" t="str">
        <f>IF(N5613="","",
   IF(OR(N5613 &lt;EDA_Outlier_Analysis!$I$10, N5613 &gt; EDA_Outlier_Analysis!$I$11),
      "Outlier",
      "Normal"))</f>
        <v>Normal</v>
      </c>
    </row>
    <row r="5614" spans="1:19">
      <c r="A5614" t="s">
        <v>12197</v>
      </c>
      <c r="B5614" s="4">
        <v>45095</v>
      </c>
      <c r="C5614" s="2">
        <v>119052.39</v>
      </c>
      <c r="D5614" t="s">
        <v>849</v>
      </c>
      <c r="E5614" t="s">
        <v>850</v>
      </c>
      <c r="F5614" t="s">
        <v>9</v>
      </c>
      <c r="G5614" t="s">
        <v>31</v>
      </c>
      <c r="H5614" t="s">
        <v>727</v>
      </c>
      <c r="J5614" t="s">
        <v>12198</v>
      </c>
      <c r="K5614" t="str">
        <f>IF(COUNTIF(Customers!A:A, H5614)&gt;0, "Valid", "Invalid")</f>
        <v>Valid</v>
      </c>
      <c r="L5614" t="str">
        <f t="shared" si="435"/>
        <v>6</v>
      </c>
      <c r="M5614" t="str">
        <f t="shared" si="436"/>
        <v>2023</v>
      </c>
      <c r="N5614">
        <f t="shared" si="437"/>
        <v>119052.39</v>
      </c>
      <c r="O5614">
        <f t="shared" si="438"/>
        <v>119052.39</v>
      </c>
      <c r="P5614" t="str">
        <f t="shared" si="439"/>
        <v/>
      </c>
      <c r="Q5614" s="48" t="str">
        <f>IF(O5614="","",
   IF(OR(O5614&lt;EDA_Outlier_Analysis!$C$10, O5614&gt;EDA_Outlier_Analysis!$C$11),
      "Outlier",
      "Normal"))</f>
        <v>Normal</v>
      </c>
      <c r="R5614" t="str">
        <f>IF(P5614="","",
   IF(OR(P5614 &lt; EDA_Outlier_Analysis!$F$7, P5614 &gt; EDA_Outlier_Analysis!$F$8),
      "Outlier",
      "Normal"))</f>
        <v/>
      </c>
      <c r="S5614" t="str">
        <f>IF(N5614="","",
   IF(OR(N5614 &lt;EDA_Outlier_Analysis!$I$10, N5614 &gt; EDA_Outlier_Analysis!$I$11),
      "Outlier",
      "Normal"))</f>
        <v>Normal</v>
      </c>
    </row>
    <row r="5615" spans="1:19">
      <c r="A5615" t="s">
        <v>12199</v>
      </c>
      <c r="B5615" s="4">
        <v>44989</v>
      </c>
      <c r="C5615" s="2">
        <v>163180.75</v>
      </c>
      <c r="D5615" t="s">
        <v>849</v>
      </c>
      <c r="E5615" t="s">
        <v>853</v>
      </c>
      <c r="F5615" t="s">
        <v>11</v>
      </c>
      <c r="G5615" t="s">
        <v>34</v>
      </c>
      <c r="H5615" t="s">
        <v>113</v>
      </c>
      <c r="J5615" t="s">
        <v>12200</v>
      </c>
      <c r="K5615" t="str">
        <f>IF(COUNTIF(Customers!A:A, H5615)&gt;0, "Valid", "Invalid")</f>
        <v>Valid</v>
      </c>
      <c r="L5615" t="str">
        <f t="shared" si="435"/>
        <v>3</v>
      </c>
      <c r="M5615" t="str">
        <f t="shared" si="436"/>
        <v>2023</v>
      </c>
      <c r="N5615">
        <f t="shared" si="437"/>
        <v>163180.75</v>
      </c>
      <c r="O5615">
        <f t="shared" si="438"/>
        <v>163180.75</v>
      </c>
      <c r="P5615" t="str">
        <f t="shared" si="439"/>
        <v/>
      </c>
      <c r="Q5615" s="48" t="str">
        <f>IF(O5615="","",
   IF(OR(O5615&lt;EDA_Outlier_Analysis!$C$10, O5615&gt;EDA_Outlier_Analysis!$C$11),
      "Outlier",
      "Normal"))</f>
        <v>Normal</v>
      </c>
      <c r="R5615" t="str">
        <f>IF(P5615="","",
   IF(OR(P5615 &lt; EDA_Outlier_Analysis!$F$7, P5615 &gt; EDA_Outlier_Analysis!$F$8),
      "Outlier",
      "Normal"))</f>
        <v/>
      </c>
      <c r="S5615" t="str">
        <f>IF(N5615="","",
   IF(OR(N5615 &lt;EDA_Outlier_Analysis!$I$10, N5615 &gt; EDA_Outlier_Analysis!$I$11),
      "Outlier",
      "Normal"))</f>
        <v>Normal</v>
      </c>
    </row>
    <row r="5616" spans="1:19">
      <c r="A5616" t="s">
        <v>12201</v>
      </c>
      <c r="B5616" s="4">
        <v>44627</v>
      </c>
      <c r="C5616" s="2">
        <v>-2000</v>
      </c>
      <c r="D5616" t="s">
        <v>840</v>
      </c>
      <c r="E5616" t="s">
        <v>856</v>
      </c>
      <c r="F5616" t="s">
        <v>9</v>
      </c>
      <c r="G5616" t="s">
        <v>34</v>
      </c>
      <c r="I5616" t="s">
        <v>1620</v>
      </c>
      <c r="J5616" t="s">
        <v>12202</v>
      </c>
      <c r="K5616" t="str">
        <f>IF(COUNTIF(Customers!A:A, H5616)&gt;0, "Valid", "Invalid")</f>
        <v>Invalid</v>
      </c>
      <c r="L5616" t="str">
        <f t="shared" si="435"/>
        <v>3</v>
      </c>
      <c r="M5616" t="str">
        <f t="shared" si="436"/>
        <v>2022</v>
      </c>
      <c r="N5616">
        <f t="shared" si="437"/>
        <v>-2000</v>
      </c>
      <c r="O5616" t="str">
        <f t="shared" si="438"/>
        <v/>
      </c>
      <c r="P5616">
        <f t="shared" si="439"/>
        <v>2000</v>
      </c>
      <c r="Q5616" s="48" t="str">
        <f>IF(O5616="","",
   IF(OR(O5616&lt;EDA_Outlier_Analysis!$C$10, O5616&gt;EDA_Outlier_Analysis!$C$11),
      "Outlier",
      "Normal"))</f>
        <v/>
      </c>
      <c r="R5616" t="str">
        <f>IF(P5616="","",
   IF(OR(P5616 &lt; EDA_Outlier_Analysis!$F$7, P5616 &gt; EDA_Outlier_Analysis!$F$8),
      "Outlier",
      "Normal"))</f>
        <v>Outlier</v>
      </c>
      <c r="S5616" t="str">
        <f>IF(N5616="","",
   IF(OR(N5616 &lt;EDA_Outlier_Analysis!$I$10, N5616 &gt; EDA_Outlier_Analysis!$I$11),
      "Outlier",
      "Normal"))</f>
        <v>Normal</v>
      </c>
    </row>
    <row r="5617" spans="1:19">
      <c r="A5617" t="s">
        <v>12203</v>
      </c>
      <c r="B5617" s="4">
        <v>44995</v>
      </c>
      <c r="C5617" s="2">
        <v>129835.72</v>
      </c>
      <c r="D5617" t="s">
        <v>849</v>
      </c>
      <c r="E5617" t="s">
        <v>850</v>
      </c>
      <c r="F5617" t="s">
        <v>11</v>
      </c>
      <c r="G5617" t="s">
        <v>31</v>
      </c>
      <c r="H5617" t="s">
        <v>49</v>
      </c>
      <c r="J5617" t="s">
        <v>12204</v>
      </c>
      <c r="K5617" t="str">
        <f>IF(COUNTIF(Customers!A:A, H5617)&gt;0, "Valid", "Invalid")</f>
        <v>Valid</v>
      </c>
      <c r="L5617" t="str">
        <f t="shared" si="435"/>
        <v>3</v>
      </c>
      <c r="M5617" t="str">
        <f t="shared" si="436"/>
        <v>2023</v>
      </c>
      <c r="N5617">
        <f t="shared" si="437"/>
        <v>129835.72</v>
      </c>
      <c r="O5617">
        <f t="shared" si="438"/>
        <v>129835.72</v>
      </c>
      <c r="P5617" t="str">
        <f t="shared" si="439"/>
        <v/>
      </c>
      <c r="Q5617" s="48" t="str">
        <f>IF(O5617="","",
   IF(OR(O5617&lt;EDA_Outlier_Analysis!$C$10, O5617&gt;EDA_Outlier_Analysis!$C$11),
      "Outlier",
      "Normal"))</f>
        <v>Normal</v>
      </c>
      <c r="R5617" t="str">
        <f>IF(P5617="","",
   IF(OR(P5617 &lt; EDA_Outlier_Analysis!$F$7, P5617 &gt; EDA_Outlier_Analysis!$F$8),
      "Outlier",
      "Normal"))</f>
        <v/>
      </c>
      <c r="S5617" t="str">
        <f>IF(N5617="","",
   IF(OR(N5617 &lt;EDA_Outlier_Analysis!$I$10, N5617 &gt; EDA_Outlier_Analysis!$I$11),
      "Outlier",
      "Normal"))</f>
        <v>Normal</v>
      </c>
    </row>
    <row r="5618" spans="1:19">
      <c r="A5618" t="s">
        <v>12205</v>
      </c>
      <c r="B5618" s="4">
        <v>45243</v>
      </c>
      <c r="C5618" s="2">
        <v>-39734.06</v>
      </c>
      <c r="D5618" t="s">
        <v>840</v>
      </c>
      <c r="E5618" t="s">
        <v>856</v>
      </c>
      <c r="F5618" t="s">
        <v>10</v>
      </c>
      <c r="G5618" t="s">
        <v>31</v>
      </c>
      <c r="I5618" t="s">
        <v>1620</v>
      </c>
      <c r="J5618" t="s">
        <v>12206</v>
      </c>
      <c r="K5618" t="str">
        <f>IF(COUNTIF(Customers!A:A, H5618)&gt;0, "Valid", "Invalid")</f>
        <v>Invalid</v>
      </c>
      <c r="L5618" t="str">
        <f t="shared" si="435"/>
        <v>11</v>
      </c>
      <c r="M5618" t="str">
        <f t="shared" si="436"/>
        <v>2023</v>
      </c>
      <c r="N5618">
        <f t="shared" si="437"/>
        <v>-39734.06</v>
      </c>
      <c r="O5618" t="str">
        <f t="shared" si="438"/>
        <v/>
      </c>
      <c r="P5618">
        <f t="shared" si="439"/>
        <v>39734.06</v>
      </c>
      <c r="Q5618" s="48" t="str">
        <f>IF(O5618="","",
   IF(OR(O5618&lt;EDA_Outlier_Analysis!$C$10, O5618&gt;EDA_Outlier_Analysis!$C$11),
      "Outlier",
      "Normal"))</f>
        <v/>
      </c>
      <c r="R5618" t="str">
        <f>IF(P5618="","",
   IF(OR(P5618 &lt; EDA_Outlier_Analysis!$F$7, P5618 &gt; EDA_Outlier_Analysis!$F$8),
      "Outlier",
      "Normal"))</f>
        <v>Normal</v>
      </c>
      <c r="S5618" t="str">
        <f>IF(N5618="","",
   IF(OR(N5618 &lt;EDA_Outlier_Analysis!$I$10, N5618 &gt; EDA_Outlier_Analysis!$I$11),
      "Outlier",
      "Normal"))</f>
        <v>Normal</v>
      </c>
    </row>
    <row r="5619" spans="1:19">
      <c r="A5619" t="s">
        <v>12207</v>
      </c>
      <c r="B5619" s="4">
        <v>45006</v>
      </c>
      <c r="C5619" s="2">
        <v>-50868.88</v>
      </c>
      <c r="D5619" t="s">
        <v>840</v>
      </c>
      <c r="E5619" t="s">
        <v>878</v>
      </c>
      <c r="F5619" t="s">
        <v>11</v>
      </c>
      <c r="G5619" t="s">
        <v>31</v>
      </c>
      <c r="I5619" t="s">
        <v>1254</v>
      </c>
      <c r="J5619" t="s">
        <v>12208</v>
      </c>
      <c r="K5619" t="str">
        <f>IF(COUNTIF(Customers!A:A, H5619)&gt;0, "Valid", "Invalid")</f>
        <v>Invalid</v>
      </c>
      <c r="L5619" t="str">
        <f t="shared" si="435"/>
        <v>3</v>
      </c>
      <c r="M5619" t="str">
        <f t="shared" si="436"/>
        <v>2023</v>
      </c>
      <c r="N5619">
        <f t="shared" si="437"/>
        <v>-50868.88</v>
      </c>
      <c r="O5619" t="str">
        <f t="shared" si="438"/>
        <v/>
      </c>
      <c r="P5619">
        <f t="shared" si="439"/>
        <v>50868.88</v>
      </c>
      <c r="Q5619" s="48" t="str">
        <f>IF(O5619="","",
   IF(OR(O5619&lt;EDA_Outlier_Analysis!$C$10, O5619&gt;EDA_Outlier_Analysis!$C$11),
      "Outlier",
      "Normal"))</f>
        <v/>
      </c>
      <c r="R5619" t="str">
        <f>IF(P5619="","",
   IF(OR(P5619 &lt; EDA_Outlier_Analysis!$F$7, P5619 &gt; EDA_Outlier_Analysis!$F$8),
      "Outlier",
      "Normal"))</f>
        <v>Normal</v>
      </c>
      <c r="S5619" t="str">
        <f>IF(N5619="","",
   IF(OR(N5619 &lt;EDA_Outlier_Analysis!$I$10, N5619 &gt; EDA_Outlier_Analysis!$I$11),
      "Outlier",
      "Normal"))</f>
        <v>Normal</v>
      </c>
    </row>
    <row r="5620" spans="1:19">
      <c r="A5620" t="s">
        <v>12209</v>
      </c>
      <c r="B5620" s="4">
        <v>44823</v>
      </c>
      <c r="C5620" s="2">
        <v>-16501.310000000001</v>
      </c>
      <c r="D5620" t="s">
        <v>840</v>
      </c>
      <c r="E5620" t="s">
        <v>864</v>
      </c>
      <c r="F5620" t="s">
        <v>11</v>
      </c>
      <c r="G5620" t="s">
        <v>24</v>
      </c>
      <c r="I5620" t="s">
        <v>1620</v>
      </c>
      <c r="J5620" t="s">
        <v>12210</v>
      </c>
      <c r="K5620" t="str">
        <f>IF(COUNTIF(Customers!A:A, H5620)&gt;0, "Valid", "Invalid")</f>
        <v>Invalid</v>
      </c>
      <c r="L5620" t="str">
        <f t="shared" si="435"/>
        <v>9</v>
      </c>
      <c r="M5620" t="str">
        <f t="shared" si="436"/>
        <v>2022</v>
      </c>
      <c r="N5620">
        <f t="shared" si="437"/>
        <v>-16501.310000000001</v>
      </c>
      <c r="O5620" t="str">
        <f t="shared" si="438"/>
        <v/>
      </c>
      <c r="P5620">
        <f t="shared" si="439"/>
        <v>16501.310000000001</v>
      </c>
      <c r="Q5620" s="48" t="str">
        <f>IF(O5620="","",
   IF(OR(O5620&lt;EDA_Outlier_Analysis!$C$10, O5620&gt;EDA_Outlier_Analysis!$C$11),
      "Outlier",
      "Normal"))</f>
        <v/>
      </c>
      <c r="R5620" t="str">
        <f>IF(P5620="","",
   IF(OR(P5620 &lt; EDA_Outlier_Analysis!$F$7, P5620 &gt; EDA_Outlier_Analysis!$F$8),
      "Outlier",
      "Normal"))</f>
        <v>Outlier</v>
      </c>
      <c r="S5620" t="str">
        <f>IF(N5620="","",
   IF(OR(N5620 &lt;EDA_Outlier_Analysis!$I$10, N5620 &gt; EDA_Outlier_Analysis!$I$11),
      "Outlier",
      "Normal"))</f>
        <v>Normal</v>
      </c>
    </row>
    <row r="5621" spans="1:19">
      <c r="A5621" t="s">
        <v>12211</v>
      </c>
      <c r="B5621" s="4">
        <v>45255</v>
      </c>
      <c r="C5621" s="2">
        <v>-38620.35</v>
      </c>
      <c r="D5621" t="s">
        <v>840</v>
      </c>
      <c r="E5621" t="s">
        <v>878</v>
      </c>
      <c r="F5621" t="s">
        <v>11</v>
      </c>
      <c r="G5621" t="s">
        <v>31</v>
      </c>
      <c r="I5621" t="s">
        <v>4774</v>
      </c>
      <c r="J5621" t="s">
        <v>12212</v>
      </c>
      <c r="K5621" t="str">
        <f>IF(COUNTIF(Customers!A:A, H5621)&gt;0, "Valid", "Invalid")</f>
        <v>Invalid</v>
      </c>
      <c r="L5621" t="str">
        <f t="shared" si="435"/>
        <v>11</v>
      </c>
      <c r="M5621" t="str">
        <f t="shared" si="436"/>
        <v>2023</v>
      </c>
      <c r="N5621">
        <f t="shared" si="437"/>
        <v>-38620.35</v>
      </c>
      <c r="O5621" t="str">
        <f t="shared" si="438"/>
        <v/>
      </c>
      <c r="P5621">
        <f t="shared" si="439"/>
        <v>38620.35</v>
      </c>
      <c r="Q5621" s="48" t="str">
        <f>IF(O5621="","",
   IF(OR(O5621&lt;EDA_Outlier_Analysis!$C$10, O5621&gt;EDA_Outlier_Analysis!$C$11),
      "Outlier",
      "Normal"))</f>
        <v/>
      </c>
      <c r="R5621" t="str">
        <f>IF(P5621="","",
   IF(OR(P5621 &lt; EDA_Outlier_Analysis!$F$7, P5621 &gt; EDA_Outlier_Analysis!$F$8),
      "Outlier",
      "Normal"))</f>
        <v>Normal</v>
      </c>
      <c r="S5621" t="str">
        <f>IF(N5621="","",
   IF(OR(N5621 &lt;EDA_Outlier_Analysis!$I$10, N5621 &gt; EDA_Outlier_Analysis!$I$11),
      "Outlier",
      "Normal"))</f>
        <v>Normal</v>
      </c>
    </row>
    <row r="5622" spans="1:19">
      <c r="A5622" t="s">
        <v>12213</v>
      </c>
      <c r="B5622" s="4">
        <v>44998</v>
      </c>
      <c r="C5622" s="2">
        <v>127391.31</v>
      </c>
      <c r="D5622" t="s">
        <v>849</v>
      </c>
      <c r="E5622" t="s">
        <v>868</v>
      </c>
      <c r="F5622" t="s">
        <v>9</v>
      </c>
      <c r="G5622" t="s">
        <v>20</v>
      </c>
      <c r="H5622" t="s">
        <v>103</v>
      </c>
      <c r="J5622" t="s">
        <v>12214</v>
      </c>
      <c r="K5622" t="str">
        <f>IF(COUNTIF(Customers!A:A, H5622)&gt;0, "Valid", "Invalid")</f>
        <v>Valid</v>
      </c>
      <c r="L5622" t="str">
        <f t="shared" si="435"/>
        <v>3</v>
      </c>
      <c r="M5622" t="str">
        <f t="shared" si="436"/>
        <v>2023</v>
      </c>
      <c r="N5622">
        <f t="shared" si="437"/>
        <v>127391.31</v>
      </c>
      <c r="O5622">
        <f t="shared" si="438"/>
        <v>127391.31</v>
      </c>
      <c r="P5622" t="str">
        <f t="shared" si="439"/>
        <v/>
      </c>
      <c r="Q5622" s="48" t="str">
        <f>IF(O5622="","",
   IF(OR(O5622&lt;EDA_Outlier_Analysis!$C$10, O5622&gt;EDA_Outlier_Analysis!$C$11),
      "Outlier",
      "Normal"))</f>
        <v>Normal</v>
      </c>
      <c r="R5622" t="str">
        <f>IF(P5622="","",
   IF(OR(P5622 &lt; EDA_Outlier_Analysis!$F$7, P5622 &gt; EDA_Outlier_Analysis!$F$8),
      "Outlier",
      "Normal"))</f>
        <v/>
      </c>
      <c r="S5622" t="str">
        <f>IF(N5622="","",
   IF(OR(N5622 &lt;EDA_Outlier_Analysis!$I$10, N5622 &gt; EDA_Outlier_Analysis!$I$11),
      "Outlier",
      "Normal"))</f>
        <v>Normal</v>
      </c>
    </row>
    <row r="5623" spans="1:19">
      <c r="A5623" t="s">
        <v>12215</v>
      </c>
      <c r="B5623" s="4">
        <v>44761</v>
      </c>
      <c r="C5623" s="2">
        <v>-16405.43</v>
      </c>
      <c r="D5623" t="s">
        <v>840</v>
      </c>
      <c r="E5623" t="s">
        <v>841</v>
      </c>
      <c r="F5623" t="s">
        <v>10</v>
      </c>
      <c r="G5623" t="s">
        <v>20</v>
      </c>
      <c r="I5623" t="s">
        <v>965</v>
      </c>
      <c r="J5623" t="s">
        <v>12216</v>
      </c>
      <c r="K5623" t="str">
        <f>IF(COUNTIF(Customers!A:A, H5623)&gt;0, "Valid", "Invalid")</f>
        <v>Invalid</v>
      </c>
      <c r="L5623" t="str">
        <f t="shared" si="435"/>
        <v>7</v>
      </c>
      <c r="M5623" t="str">
        <f t="shared" si="436"/>
        <v>2022</v>
      </c>
      <c r="N5623">
        <f t="shared" si="437"/>
        <v>-16405.43</v>
      </c>
      <c r="O5623" t="str">
        <f t="shared" si="438"/>
        <v/>
      </c>
      <c r="P5623">
        <f t="shared" si="439"/>
        <v>16405.43</v>
      </c>
      <c r="Q5623" s="48" t="str">
        <f>IF(O5623="","",
   IF(OR(O5623&lt;EDA_Outlier_Analysis!$C$10, O5623&gt;EDA_Outlier_Analysis!$C$11),
      "Outlier",
      "Normal"))</f>
        <v/>
      </c>
      <c r="R5623" t="str">
        <f>IF(P5623="","",
   IF(OR(P5623 &lt; EDA_Outlier_Analysis!$F$7, P5623 &gt; EDA_Outlier_Analysis!$F$8),
      "Outlier",
      "Normal"))</f>
        <v>Outlier</v>
      </c>
      <c r="S5623" t="str">
        <f>IF(N5623="","",
   IF(OR(N5623 &lt;EDA_Outlier_Analysis!$I$10, N5623 &gt; EDA_Outlier_Analysis!$I$11),
      "Outlier",
      "Normal"))</f>
        <v>Normal</v>
      </c>
    </row>
    <row r="5624" spans="1:19">
      <c r="A5624" t="s">
        <v>12217</v>
      </c>
      <c r="B5624" s="4">
        <v>44749</v>
      </c>
      <c r="C5624" s="2">
        <v>-14942.14</v>
      </c>
      <c r="D5624" t="s">
        <v>840</v>
      </c>
      <c r="E5624" t="s">
        <v>905</v>
      </c>
      <c r="F5624" t="s">
        <v>11</v>
      </c>
      <c r="G5624" t="s">
        <v>31</v>
      </c>
      <c r="I5624" t="s">
        <v>1035</v>
      </c>
      <c r="J5624" t="s">
        <v>12218</v>
      </c>
      <c r="K5624" t="str">
        <f>IF(COUNTIF(Customers!A:A, H5624)&gt;0, "Valid", "Invalid")</f>
        <v>Invalid</v>
      </c>
      <c r="L5624" t="str">
        <f t="shared" si="435"/>
        <v>7</v>
      </c>
      <c r="M5624" t="str">
        <f t="shared" si="436"/>
        <v>2022</v>
      </c>
      <c r="N5624">
        <f t="shared" si="437"/>
        <v>-14942.14</v>
      </c>
      <c r="O5624" t="str">
        <f t="shared" si="438"/>
        <v/>
      </c>
      <c r="P5624">
        <f t="shared" si="439"/>
        <v>14942.14</v>
      </c>
      <c r="Q5624" s="48" t="str">
        <f>IF(O5624="","",
   IF(OR(O5624&lt;EDA_Outlier_Analysis!$C$10, O5624&gt;EDA_Outlier_Analysis!$C$11),
      "Outlier",
      "Normal"))</f>
        <v/>
      </c>
      <c r="R5624" t="str">
        <f>IF(P5624="","",
   IF(OR(P5624 &lt; EDA_Outlier_Analysis!$F$7, P5624 &gt; EDA_Outlier_Analysis!$F$8),
      "Outlier",
      "Normal"))</f>
        <v>Outlier</v>
      </c>
      <c r="S5624" t="str">
        <f>IF(N5624="","",
   IF(OR(N5624 &lt;EDA_Outlier_Analysis!$I$10, N5624 &gt; EDA_Outlier_Analysis!$I$11),
      "Outlier",
      "Normal"))</f>
        <v>Normal</v>
      </c>
    </row>
    <row r="5625" spans="1:19">
      <c r="A5625" t="s">
        <v>12219</v>
      </c>
      <c r="B5625" s="4">
        <v>45151</v>
      </c>
      <c r="C5625" s="2">
        <v>125923.14</v>
      </c>
      <c r="D5625" t="s">
        <v>849</v>
      </c>
      <c r="E5625" t="s">
        <v>853</v>
      </c>
      <c r="F5625" t="s">
        <v>9</v>
      </c>
      <c r="G5625" t="s">
        <v>20</v>
      </c>
      <c r="H5625" t="s">
        <v>47</v>
      </c>
      <c r="J5625" t="s">
        <v>12220</v>
      </c>
      <c r="K5625" t="str">
        <f>IF(COUNTIF(Customers!A:A, H5625)&gt;0, "Valid", "Invalid")</f>
        <v>Valid</v>
      </c>
      <c r="L5625" t="str">
        <f t="shared" si="435"/>
        <v>8</v>
      </c>
      <c r="M5625" t="str">
        <f t="shared" si="436"/>
        <v>2023</v>
      </c>
      <c r="N5625">
        <f t="shared" si="437"/>
        <v>125923.14</v>
      </c>
      <c r="O5625">
        <f t="shared" si="438"/>
        <v>125923.14</v>
      </c>
      <c r="P5625" t="str">
        <f t="shared" si="439"/>
        <v/>
      </c>
      <c r="Q5625" s="48" t="str">
        <f>IF(O5625="","",
   IF(OR(O5625&lt;EDA_Outlier_Analysis!$C$10, O5625&gt;EDA_Outlier_Analysis!$C$11),
      "Outlier",
      "Normal"))</f>
        <v>Normal</v>
      </c>
      <c r="R5625" t="str">
        <f>IF(P5625="","",
   IF(OR(P5625 &lt; EDA_Outlier_Analysis!$F$7, P5625 &gt; EDA_Outlier_Analysis!$F$8),
      "Outlier",
      "Normal"))</f>
        <v/>
      </c>
      <c r="S5625" t="str">
        <f>IF(N5625="","",
   IF(OR(N5625 &lt;EDA_Outlier_Analysis!$I$10, N5625 &gt; EDA_Outlier_Analysis!$I$11),
      "Outlier",
      "Normal"))</f>
        <v>Normal</v>
      </c>
    </row>
    <row r="5626" spans="1:19">
      <c r="A5626" t="s">
        <v>12221</v>
      </c>
      <c r="B5626" s="4">
        <v>45127</v>
      </c>
      <c r="C5626" s="2">
        <v>5796.19</v>
      </c>
      <c r="D5626" t="s">
        <v>1345</v>
      </c>
      <c r="E5626" t="s">
        <v>1345</v>
      </c>
      <c r="F5626" t="s">
        <v>10</v>
      </c>
      <c r="G5626" t="s">
        <v>34</v>
      </c>
      <c r="J5626" t="s">
        <v>12222</v>
      </c>
      <c r="K5626" t="str">
        <f>IF(COUNTIF(Customers!A:A, H5626)&gt;0, "Valid", "Invalid")</f>
        <v>Invalid</v>
      </c>
      <c r="L5626" t="str">
        <f t="shared" si="435"/>
        <v>7</v>
      </c>
      <c r="M5626" t="str">
        <f t="shared" si="436"/>
        <v>2023</v>
      </c>
      <c r="N5626">
        <f t="shared" si="437"/>
        <v>-5796.19</v>
      </c>
      <c r="O5626" t="str">
        <f t="shared" si="438"/>
        <v/>
      </c>
      <c r="P5626" t="str">
        <f t="shared" si="439"/>
        <v/>
      </c>
      <c r="Q5626" s="48" t="str">
        <f>IF(O5626="","",
   IF(OR(O5626&lt;EDA_Outlier_Analysis!$C$10, O5626&gt;EDA_Outlier_Analysis!$C$11),
      "Outlier",
      "Normal"))</f>
        <v/>
      </c>
      <c r="R5626" t="str">
        <f>IF(P5626="","",
   IF(OR(P5626 &lt; EDA_Outlier_Analysis!$F$7, P5626 &gt; EDA_Outlier_Analysis!$F$8),
      "Outlier",
      "Normal"))</f>
        <v/>
      </c>
      <c r="S5626" t="str">
        <f>IF(N5626="","",
   IF(OR(N5626 &lt;EDA_Outlier_Analysis!$I$10, N5626 &gt; EDA_Outlier_Analysis!$I$11),
      "Outlier",
      "Normal"))</f>
        <v>Normal</v>
      </c>
    </row>
    <row r="5627" spans="1:19">
      <c r="A5627" t="s">
        <v>12223</v>
      </c>
      <c r="B5627" s="4">
        <v>44654</v>
      </c>
      <c r="C5627" s="2">
        <v>122063.13</v>
      </c>
      <c r="D5627" t="s">
        <v>849</v>
      </c>
      <c r="E5627" t="s">
        <v>868</v>
      </c>
      <c r="F5627" t="s">
        <v>11</v>
      </c>
      <c r="G5627" t="s">
        <v>24</v>
      </c>
      <c r="H5627" t="s">
        <v>317</v>
      </c>
      <c r="J5627" t="s">
        <v>12224</v>
      </c>
      <c r="K5627" t="str">
        <f>IF(COUNTIF(Customers!A:A, H5627)&gt;0, "Valid", "Invalid")</f>
        <v>Valid</v>
      </c>
      <c r="L5627" t="str">
        <f t="shared" si="435"/>
        <v>4</v>
      </c>
      <c r="M5627" t="str">
        <f t="shared" si="436"/>
        <v>2022</v>
      </c>
      <c r="N5627">
        <f t="shared" si="437"/>
        <v>122063.13</v>
      </c>
      <c r="O5627">
        <f t="shared" si="438"/>
        <v>122063.13</v>
      </c>
      <c r="P5627" t="str">
        <f t="shared" si="439"/>
        <v/>
      </c>
      <c r="Q5627" s="48" t="str">
        <f>IF(O5627="","",
   IF(OR(O5627&lt;EDA_Outlier_Analysis!$C$10, O5627&gt;EDA_Outlier_Analysis!$C$11),
      "Outlier",
      "Normal"))</f>
        <v>Normal</v>
      </c>
      <c r="R5627" t="str">
        <f>IF(P5627="","",
   IF(OR(P5627 &lt; EDA_Outlier_Analysis!$F$7, P5627 &gt; EDA_Outlier_Analysis!$F$8),
      "Outlier",
      "Normal"))</f>
        <v/>
      </c>
      <c r="S5627" t="str">
        <f>IF(N5627="","",
   IF(OR(N5627 &lt;EDA_Outlier_Analysis!$I$10, N5627 &gt; EDA_Outlier_Analysis!$I$11),
      "Outlier",
      "Normal"))</f>
        <v>Normal</v>
      </c>
    </row>
    <row r="5628" spans="1:19">
      <c r="A5628" t="s">
        <v>12225</v>
      </c>
      <c r="B5628" s="4">
        <v>44716</v>
      </c>
      <c r="C5628" s="2">
        <v>198228.12</v>
      </c>
      <c r="D5628" t="s">
        <v>849</v>
      </c>
      <c r="E5628" t="s">
        <v>868</v>
      </c>
      <c r="F5628" t="s">
        <v>11</v>
      </c>
      <c r="G5628" t="s">
        <v>31</v>
      </c>
      <c r="H5628" t="s">
        <v>747</v>
      </c>
      <c r="J5628" t="s">
        <v>12226</v>
      </c>
      <c r="K5628" t="str">
        <f>IF(COUNTIF(Customers!A:A, H5628)&gt;0, "Valid", "Invalid")</f>
        <v>Valid</v>
      </c>
      <c r="L5628" t="str">
        <f t="shared" si="435"/>
        <v>6</v>
      </c>
      <c r="M5628" t="str">
        <f t="shared" si="436"/>
        <v>2022</v>
      </c>
      <c r="N5628">
        <f t="shared" si="437"/>
        <v>198228.12</v>
      </c>
      <c r="O5628">
        <f t="shared" si="438"/>
        <v>198228.12</v>
      </c>
      <c r="P5628" t="str">
        <f t="shared" si="439"/>
        <v/>
      </c>
      <c r="Q5628" s="48" t="str">
        <f>IF(O5628="","",
   IF(OR(O5628&lt;EDA_Outlier_Analysis!$C$10, O5628&gt;EDA_Outlier_Analysis!$C$11),
      "Outlier",
      "Normal"))</f>
        <v>Normal</v>
      </c>
      <c r="R5628" t="str">
        <f>IF(P5628="","",
   IF(OR(P5628 &lt; EDA_Outlier_Analysis!$F$7, P5628 &gt; EDA_Outlier_Analysis!$F$8),
      "Outlier",
      "Normal"))</f>
        <v/>
      </c>
      <c r="S5628" t="str">
        <f>IF(N5628="","",
   IF(OR(N5628 &lt;EDA_Outlier_Analysis!$I$10, N5628 &gt; EDA_Outlier_Analysis!$I$11),
      "Outlier",
      "Normal"))</f>
        <v>Normal</v>
      </c>
    </row>
    <row r="5629" spans="1:19">
      <c r="A5629" t="s">
        <v>12227</v>
      </c>
      <c r="B5629" s="4">
        <v>44926</v>
      </c>
      <c r="C5629" s="2">
        <v>217342.73</v>
      </c>
      <c r="D5629" t="s">
        <v>849</v>
      </c>
      <c r="E5629" t="s">
        <v>868</v>
      </c>
      <c r="F5629" t="s">
        <v>9</v>
      </c>
      <c r="G5629" t="s">
        <v>34</v>
      </c>
      <c r="H5629" t="s">
        <v>521</v>
      </c>
      <c r="J5629" t="s">
        <v>12228</v>
      </c>
      <c r="K5629" t="str">
        <f>IF(COUNTIF(Customers!A:A, H5629)&gt;0, "Valid", "Invalid")</f>
        <v>Valid</v>
      </c>
      <c r="L5629" t="str">
        <f t="shared" si="435"/>
        <v>12</v>
      </c>
      <c r="M5629" t="str">
        <f t="shared" si="436"/>
        <v>2022</v>
      </c>
      <c r="N5629">
        <f t="shared" si="437"/>
        <v>217342.73</v>
      </c>
      <c r="O5629">
        <f t="shared" si="438"/>
        <v>217342.73</v>
      </c>
      <c r="P5629" t="str">
        <f t="shared" si="439"/>
        <v/>
      </c>
      <c r="Q5629" s="48" t="str">
        <f>IF(O5629="","",
   IF(OR(O5629&lt;EDA_Outlier_Analysis!$C$10, O5629&gt;EDA_Outlier_Analysis!$C$11),
      "Outlier",
      "Normal"))</f>
        <v>Normal</v>
      </c>
      <c r="R5629" t="str">
        <f>IF(P5629="","",
   IF(OR(P5629 &lt; EDA_Outlier_Analysis!$F$7, P5629 &gt; EDA_Outlier_Analysis!$F$8),
      "Outlier",
      "Normal"))</f>
        <v/>
      </c>
      <c r="S5629" t="str">
        <f>IF(N5629="","",
   IF(OR(N5629 &lt;EDA_Outlier_Analysis!$I$10, N5629 &gt; EDA_Outlier_Analysis!$I$11),
      "Outlier",
      "Normal"))</f>
        <v>Normal</v>
      </c>
    </row>
    <row r="5630" spans="1:19">
      <c r="A5630" t="s">
        <v>12229</v>
      </c>
      <c r="B5630" s="4">
        <v>44981</v>
      </c>
      <c r="C5630" s="2">
        <v>58584.51</v>
      </c>
      <c r="D5630" t="s">
        <v>849</v>
      </c>
      <c r="E5630" t="s">
        <v>850</v>
      </c>
      <c r="F5630" t="s">
        <v>11</v>
      </c>
      <c r="G5630" t="s">
        <v>31</v>
      </c>
      <c r="H5630" t="s">
        <v>161</v>
      </c>
      <c r="J5630" t="s">
        <v>12230</v>
      </c>
      <c r="K5630" t="str">
        <f>IF(COUNTIF(Customers!A:A, H5630)&gt;0, "Valid", "Invalid")</f>
        <v>Valid</v>
      </c>
      <c r="L5630" t="str">
        <f t="shared" si="435"/>
        <v>2</v>
      </c>
      <c r="M5630" t="str">
        <f t="shared" si="436"/>
        <v>2023</v>
      </c>
      <c r="N5630">
        <f t="shared" si="437"/>
        <v>58584.51</v>
      </c>
      <c r="O5630">
        <f t="shared" si="438"/>
        <v>58584.51</v>
      </c>
      <c r="P5630" t="str">
        <f t="shared" si="439"/>
        <v/>
      </c>
      <c r="Q5630" s="48" t="str">
        <f>IF(O5630="","",
   IF(OR(O5630&lt;EDA_Outlier_Analysis!$C$10, O5630&gt;EDA_Outlier_Analysis!$C$11),
      "Outlier",
      "Normal"))</f>
        <v>Normal</v>
      </c>
      <c r="R5630" t="str">
        <f>IF(P5630="","",
   IF(OR(P5630 &lt; EDA_Outlier_Analysis!$F$7, P5630 &gt; EDA_Outlier_Analysis!$F$8),
      "Outlier",
      "Normal"))</f>
        <v/>
      </c>
      <c r="S5630" t="str">
        <f>IF(N5630="","",
   IF(OR(N5630 &lt;EDA_Outlier_Analysis!$I$10, N5630 &gt; EDA_Outlier_Analysis!$I$11),
      "Outlier",
      "Normal"))</f>
        <v>Normal</v>
      </c>
    </row>
    <row r="5631" spans="1:19">
      <c r="A5631" t="s">
        <v>12231</v>
      </c>
      <c r="B5631" s="4">
        <v>44843</v>
      </c>
      <c r="C5631" s="2">
        <v>67246.399999999994</v>
      </c>
      <c r="D5631" t="s">
        <v>849</v>
      </c>
      <c r="E5631" t="s">
        <v>850</v>
      </c>
      <c r="F5631" t="s">
        <v>9</v>
      </c>
      <c r="G5631" t="s">
        <v>20</v>
      </c>
      <c r="H5631" t="s">
        <v>313</v>
      </c>
      <c r="J5631" t="s">
        <v>12232</v>
      </c>
      <c r="K5631" t="str">
        <f>IF(COUNTIF(Customers!A:A, H5631)&gt;0, "Valid", "Invalid")</f>
        <v>Valid</v>
      </c>
      <c r="L5631" t="str">
        <f t="shared" si="435"/>
        <v>10</v>
      </c>
      <c r="M5631" t="str">
        <f t="shared" si="436"/>
        <v>2022</v>
      </c>
      <c r="N5631">
        <f t="shared" si="437"/>
        <v>67246.399999999994</v>
      </c>
      <c r="O5631">
        <f t="shared" si="438"/>
        <v>67246.399999999994</v>
      </c>
      <c r="P5631" t="str">
        <f t="shared" si="439"/>
        <v/>
      </c>
      <c r="Q5631" s="48" t="str">
        <f>IF(O5631="","",
   IF(OR(O5631&lt;EDA_Outlier_Analysis!$C$10, O5631&gt;EDA_Outlier_Analysis!$C$11),
      "Outlier",
      "Normal"))</f>
        <v>Normal</v>
      </c>
      <c r="R5631" t="str">
        <f>IF(P5631="","",
   IF(OR(P5631 &lt; EDA_Outlier_Analysis!$F$7, P5631 &gt; EDA_Outlier_Analysis!$F$8),
      "Outlier",
      "Normal"))</f>
        <v/>
      </c>
      <c r="S5631" t="str">
        <f>IF(N5631="","",
   IF(OR(N5631 &lt;EDA_Outlier_Analysis!$I$10, N5631 &gt; EDA_Outlier_Analysis!$I$11),
      "Outlier",
      "Normal"))</f>
        <v>Normal</v>
      </c>
    </row>
    <row r="5632" spans="1:19">
      <c r="A5632" t="s">
        <v>12233</v>
      </c>
      <c r="B5632" s="4">
        <v>45258</v>
      </c>
      <c r="C5632" s="2">
        <v>110422.62</v>
      </c>
      <c r="D5632" t="s">
        <v>849</v>
      </c>
      <c r="E5632" t="s">
        <v>868</v>
      </c>
      <c r="F5632" t="s">
        <v>9</v>
      </c>
      <c r="G5632" t="s">
        <v>34</v>
      </c>
      <c r="H5632" t="s">
        <v>173</v>
      </c>
      <c r="J5632" t="s">
        <v>12234</v>
      </c>
      <c r="K5632" t="str">
        <f>IF(COUNTIF(Customers!A:A, H5632)&gt;0, "Valid", "Invalid")</f>
        <v>Valid</v>
      </c>
      <c r="L5632" t="str">
        <f t="shared" si="435"/>
        <v>11</v>
      </c>
      <c r="M5632" t="str">
        <f t="shared" si="436"/>
        <v>2023</v>
      </c>
      <c r="N5632">
        <f t="shared" si="437"/>
        <v>110422.62</v>
      </c>
      <c r="O5632">
        <f t="shared" si="438"/>
        <v>110422.62</v>
      </c>
      <c r="P5632" t="str">
        <f t="shared" si="439"/>
        <v/>
      </c>
      <c r="Q5632" s="48" t="str">
        <f>IF(O5632="","",
   IF(OR(O5632&lt;EDA_Outlier_Analysis!$C$10, O5632&gt;EDA_Outlier_Analysis!$C$11),
      "Outlier",
      "Normal"))</f>
        <v>Normal</v>
      </c>
      <c r="R5632" t="str">
        <f>IF(P5632="","",
   IF(OR(P5632 &lt; EDA_Outlier_Analysis!$F$7, P5632 &gt; EDA_Outlier_Analysis!$F$8),
      "Outlier",
      "Normal"))</f>
        <v/>
      </c>
      <c r="S5632" t="str">
        <f>IF(N5632="","",
   IF(OR(N5632 &lt;EDA_Outlier_Analysis!$I$10, N5632 &gt; EDA_Outlier_Analysis!$I$11),
      "Outlier",
      "Normal"))</f>
        <v>Normal</v>
      </c>
    </row>
    <row r="5633" spans="1:19">
      <c r="A5633" t="s">
        <v>12235</v>
      </c>
      <c r="B5633" s="4">
        <v>44993</v>
      </c>
      <c r="C5633" s="2">
        <v>173492.03</v>
      </c>
      <c r="D5633" t="s">
        <v>849</v>
      </c>
      <c r="E5633" t="s">
        <v>850</v>
      </c>
      <c r="F5633" t="s">
        <v>11</v>
      </c>
      <c r="G5633" t="s">
        <v>20</v>
      </c>
      <c r="H5633" t="s">
        <v>651</v>
      </c>
      <c r="J5633" t="s">
        <v>12236</v>
      </c>
      <c r="K5633" t="str">
        <f>IF(COUNTIF(Customers!A:A, H5633)&gt;0, "Valid", "Invalid")</f>
        <v>Valid</v>
      </c>
      <c r="L5633" t="str">
        <f t="shared" si="435"/>
        <v>3</v>
      </c>
      <c r="M5633" t="str">
        <f t="shared" si="436"/>
        <v>2023</v>
      </c>
      <c r="N5633">
        <f t="shared" si="437"/>
        <v>173492.03</v>
      </c>
      <c r="O5633">
        <f t="shared" si="438"/>
        <v>173492.03</v>
      </c>
      <c r="P5633" t="str">
        <f t="shared" si="439"/>
        <v/>
      </c>
      <c r="Q5633" s="48" t="str">
        <f>IF(O5633="","",
   IF(OR(O5633&lt;EDA_Outlier_Analysis!$C$10, O5633&gt;EDA_Outlier_Analysis!$C$11),
      "Outlier",
      "Normal"))</f>
        <v>Normal</v>
      </c>
      <c r="R5633" t="str">
        <f>IF(P5633="","",
   IF(OR(P5633 &lt; EDA_Outlier_Analysis!$F$7, P5633 &gt; EDA_Outlier_Analysis!$F$8),
      "Outlier",
      "Normal"))</f>
        <v/>
      </c>
      <c r="S5633" t="str">
        <f>IF(N5633="","",
   IF(OR(N5633 &lt;EDA_Outlier_Analysis!$I$10, N5633 &gt; EDA_Outlier_Analysis!$I$11),
      "Outlier",
      "Normal"))</f>
        <v>Normal</v>
      </c>
    </row>
    <row r="5634" spans="1:19">
      <c r="A5634" t="s">
        <v>12237</v>
      </c>
      <c r="B5634" s="4">
        <v>45280</v>
      </c>
      <c r="C5634" s="2">
        <v>132213.14000000001</v>
      </c>
      <c r="D5634" t="s">
        <v>849</v>
      </c>
      <c r="E5634" t="s">
        <v>850</v>
      </c>
      <c r="F5634" t="s">
        <v>10</v>
      </c>
      <c r="G5634" t="s">
        <v>24</v>
      </c>
      <c r="H5634" t="s">
        <v>485</v>
      </c>
      <c r="J5634" t="s">
        <v>12238</v>
      </c>
      <c r="K5634" t="str">
        <f>IF(COUNTIF(Customers!A:A, H5634)&gt;0, "Valid", "Invalid")</f>
        <v>Valid</v>
      </c>
      <c r="L5634" t="str">
        <f t="shared" si="435"/>
        <v>12</v>
      </c>
      <c r="M5634" t="str">
        <f t="shared" si="436"/>
        <v>2023</v>
      </c>
      <c r="N5634">
        <f t="shared" si="437"/>
        <v>132213.14000000001</v>
      </c>
      <c r="O5634">
        <f t="shared" si="438"/>
        <v>132213.14000000001</v>
      </c>
      <c r="P5634" t="str">
        <f t="shared" si="439"/>
        <v/>
      </c>
      <c r="Q5634" s="48" t="str">
        <f>IF(O5634="","",
   IF(OR(O5634&lt;EDA_Outlier_Analysis!$C$10, O5634&gt;EDA_Outlier_Analysis!$C$11),
      "Outlier",
      "Normal"))</f>
        <v>Normal</v>
      </c>
      <c r="R5634" t="str">
        <f>IF(P5634="","",
   IF(OR(P5634 &lt; EDA_Outlier_Analysis!$F$7, P5634 &gt; EDA_Outlier_Analysis!$F$8),
      "Outlier",
      "Normal"))</f>
        <v/>
      </c>
      <c r="S5634" t="str">
        <f>IF(N5634="","",
   IF(OR(N5634 &lt;EDA_Outlier_Analysis!$I$10, N5634 &gt; EDA_Outlier_Analysis!$I$11),
      "Outlier",
      "Normal"))</f>
        <v>Normal</v>
      </c>
    </row>
    <row r="5635" spans="1:19">
      <c r="A5635" t="s">
        <v>12239</v>
      </c>
      <c r="B5635" s="4">
        <v>45211</v>
      </c>
      <c r="C5635" s="2">
        <v>208583.75</v>
      </c>
      <c r="D5635" t="s">
        <v>849</v>
      </c>
      <c r="E5635" t="s">
        <v>853</v>
      </c>
      <c r="F5635" t="s">
        <v>10</v>
      </c>
      <c r="G5635" t="s">
        <v>24</v>
      </c>
      <c r="H5635" t="s">
        <v>731</v>
      </c>
      <c r="J5635" t="s">
        <v>12240</v>
      </c>
      <c r="K5635" t="str">
        <f>IF(COUNTIF(Customers!A:A, H5635)&gt;0, "Valid", "Invalid")</f>
        <v>Valid</v>
      </c>
      <c r="L5635" t="str">
        <f t="shared" ref="L5635:L5698" si="440">TEXT(B5635,"m")</f>
        <v>10</v>
      </c>
      <c r="M5635" t="str">
        <f t="shared" ref="M5635:M5698" si="441">TEXT(B5635,"yyyy")</f>
        <v>2023</v>
      </c>
      <c r="N5635">
        <f t="shared" ref="N5635:N5698" si="442">IF(D5635="Revenue",C5635,-ABS(C5635))</f>
        <v>208583.75</v>
      </c>
      <c r="O5635">
        <f t="shared" ref="O5635:O5698" si="443">IF(D5635="Revenue", C5635, "")</f>
        <v>208583.75</v>
      </c>
      <c r="P5635" t="str">
        <f t="shared" ref="P5635:P5698" si="444">IF(D5635="Expense", ABS(C5635), "")</f>
        <v/>
      </c>
      <c r="Q5635" s="48" t="str">
        <f>IF(O5635="","",
   IF(OR(O5635&lt;EDA_Outlier_Analysis!$C$10, O5635&gt;EDA_Outlier_Analysis!$C$11),
      "Outlier",
      "Normal"))</f>
        <v>Normal</v>
      </c>
      <c r="R5635" t="str">
        <f>IF(P5635="","",
   IF(OR(P5635 &lt; EDA_Outlier_Analysis!$F$7, P5635 &gt; EDA_Outlier_Analysis!$F$8),
      "Outlier",
      "Normal"))</f>
        <v/>
      </c>
      <c r="S5635" t="str">
        <f>IF(N5635="","",
   IF(OR(N5635 &lt;EDA_Outlier_Analysis!$I$10, N5635 &gt; EDA_Outlier_Analysis!$I$11),
      "Outlier",
      "Normal"))</f>
        <v>Normal</v>
      </c>
    </row>
    <row r="5636" spans="1:19">
      <c r="A5636" t="s">
        <v>12241</v>
      </c>
      <c r="B5636" s="4">
        <v>44629</v>
      </c>
      <c r="C5636" s="2">
        <v>-23686.12</v>
      </c>
      <c r="D5636" t="s">
        <v>840</v>
      </c>
      <c r="E5636" t="s">
        <v>864</v>
      </c>
      <c r="F5636" t="s">
        <v>9</v>
      </c>
      <c r="G5636" t="s">
        <v>24</v>
      </c>
      <c r="I5636" t="s">
        <v>4929</v>
      </c>
      <c r="J5636" t="s">
        <v>12242</v>
      </c>
      <c r="K5636" t="str">
        <f>IF(COUNTIF(Customers!A:A, H5636)&gt;0, "Valid", "Invalid")</f>
        <v>Invalid</v>
      </c>
      <c r="L5636" t="str">
        <f t="shared" si="440"/>
        <v>3</v>
      </c>
      <c r="M5636" t="str">
        <f t="shared" si="441"/>
        <v>2022</v>
      </c>
      <c r="N5636">
        <f t="shared" si="442"/>
        <v>-23686.12</v>
      </c>
      <c r="O5636" t="str">
        <f t="shared" si="443"/>
        <v/>
      </c>
      <c r="P5636">
        <f t="shared" si="444"/>
        <v>23686.12</v>
      </c>
      <c r="Q5636" s="48" t="str">
        <f>IF(O5636="","",
   IF(OR(O5636&lt;EDA_Outlier_Analysis!$C$10, O5636&gt;EDA_Outlier_Analysis!$C$11),
      "Outlier",
      "Normal"))</f>
        <v/>
      </c>
      <c r="R5636" t="str">
        <f>IF(P5636="","",
   IF(OR(P5636 &lt; EDA_Outlier_Analysis!$F$7, P5636 &gt; EDA_Outlier_Analysis!$F$8),
      "Outlier",
      "Normal"))</f>
        <v>Outlier</v>
      </c>
      <c r="S5636" t="str">
        <f>IF(N5636="","",
   IF(OR(N5636 &lt;EDA_Outlier_Analysis!$I$10, N5636 &gt; EDA_Outlier_Analysis!$I$11),
      "Outlier",
      "Normal"))</f>
        <v>Normal</v>
      </c>
    </row>
    <row r="5637" spans="1:19">
      <c r="A5637" t="s">
        <v>12243</v>
      </c>
      <c r="B5637" s="4">
        <v>45030</v>
      </c>
      <c r="C5637" s="2">
        <v>103705.21</v>
      </c>
      <c r="D5637" t="s">
        <v>849</v>
      </c>
      <c r="E5637" t="s">
        <v>850</v>
      </c>
      <c r="F5637" t="s">
        <v>10</v>
      </c>
      <c r="G5637" t="s">
        <v>31</v>
      </c>
      <c r="H5637" t="s">
        <v>479</v>
      </c>
      <c r="J5637" t="s">
        <v>12244</v>
      </c>
      <c r="K5637" t="str">
        <f>IF(COUNTIF(Customers!A:A, H5637)&gt;0, "Valid", "Invalid")</f>
        <v>Valid</v>
      </c>
      <c r="L5637" t="str">
        <f t="shared" si="440"/>
        <v>4</v>
      </c>
      <c r="M5637" t="str">
        <f t="shared" si="441"/>
        <v>2023</v>
      </c>
      <c r="N5637">
        <f t="shared" si="442"/>
        <v>103705.21</v>
      </c>
      <c r="O5637">
        <f t="shared" si="443"/>
        <v>103705.21</v>
      </c>
      <c r="P5637" t="str">
        <f t="shared" si="444"/>
        <v/>
      </c>
      <c r="Q5637" s="48" t="str">
        <f>IF(O5637="","",
   IF(OR(O5637&lt;EDA_Outlier_Analysis!$C$10, O5637&gt;EDA_Outlier_Analysis!$C$11),
      "Outlier",
      "Normal"))</f>
        <v>Normal</v>
      </c>
      <c r="R5637" t="str">
        <f>IF(P5637="","",
   IF(OR(P5637 &lt; EDA_Outlier_Analysis!$F$7, P5637 &gt; EDA_Outlier_Analysis!$F$8),
      "Outlier",
      "Normal"))</f>
        <v/>
      </c>
      <c r="S5637" t="str">
        <f>IF(N5637="","",
   IF(OR(N5637 &lt;EDA_Outlier_Analysis!$I$10, N5637 &gt; EDA_Outlier_Analysis!$I$11),
      "Outlier",
      "Normal"))</f>
        <v>Normal</v>
      </c>
    </row>
    <row r="5638" spans="1:19">
      <c r="A5638" t="s">
        <v>12245</v>
      </c>
      <c r="B5638" s="4">
        <v>45134</v>
      </c>
      <c r="C5638" s="2">
        <v>-50093.09</v>
      </c>
      <c r="D5638" t="s">
        <v>840</v>
      </c>
      <c r="E5638" t="s">
        <v>841</v>
      </c>
      <c r="F5638" t="s">
        <v>11</v>
      </c>
      <c r="G5638" t="s">
        <v>31</v>
      </c>
      <c r="I5638" t="s">
        <v>965</v>
      </c>
      <c r="J5638" t="s">
        <v>12246</v>
      </c>
      <c r="K5638" t="str">
        <f>IF(COUNTIF(Customers!A:A, H5638)&gt;0, "Valid", "Invalid")</f>
        <v>Invalid</v>
      </c>
      <c r="L5638" t="str">
        <f t="shared" si="440"/>
        <v>7</v>
      </c>
      <c r="M5638" t="str">
        <f t="shared" si="441"/>
        <v>2023</v>
      </c>
      <c r="N5638">
        <f t="shared" si="442"/>
        <v>-50093.09</v>
      </c>
      <c r="O5638" t="str">
        <f t="shared" si="443"/>
        <v/>
      </c>
      <c r="P5638">
        <f t="shared" si="444"/>
        <v>50093.09</v>
      </c>
      <c r="Q5638" s="48" t="str">
        <f>IF(O5638="","",
   IF(OR(O5638&lt;EDA_Outlier_Analysis!$C$10, O5638&gt;EDA_Outlier_Analysis!$C$11),
      "Outlier",
      "Normal"))</f>
        <v/>
      </c>
      <c r="R5638" t="str">
        <f>IF(P5638="","",
   IF(OR(P5638 &lt; EDA_Outlier_Analysis!$F$7, P5638 &gt; EDA_Outlier_Analysis!$F$8),
      "Outlier",
      "Normal"))</f>
        <v>Normal</v>
      </c>
      <c r="S5638" t="str">
        <f>IF(N5638="","",
   IF(OR(N5638 &lt;EDA_Outlier_Analysis!$I$10, N5638 &gt; EDA_Outlier_Analysis!$I$11),
      "Outlier",
      "Normal"))</f>
        <v>Normal</v>
      </c>
    </row>
    <row r="5639" spans="1:19">
      <c r="A5639" t="s">
        <v>12247</v>
      </c>
      <c r="B5639" s="4">
        <v>44844</v>
      </c>
      <c r="C5639" s="2">
        <v>135702.51</v>
      </c>
      <c r="D5639" t="s">
        <v>849</v>
      </c>
      <c r="E5639" t="s">
        <v>853</v>
      </c>
      <c r="F5639" t="s">
        <v>11</v>
      </c>
      <c r="G5639" t="s">
        <v>34</v>
      </c>
      <c r="H5639" t="s">
        <v>79</v>
      </c>
      <c r="J5639" t="s">
        <v>12248</v>
      </c>
      <c r="K5639" t="str">
        <f>IF(COUNTIF(Customers!A:A, H5639)&gt;0, "Valid", "Invalid")</f>
        <v>Valid</v>
      </c>
      <c r="L5639" t="str">
        <f t="shared" si="440"/>
        <v>10</v>
      </c>
      <c r="M5639" t="str">
        <f t="shared" si="441"/>
        <v>2022</v>
      </c>
      <c r="N5639">
        <f t="shared" si="442"/>
        <v>135702.51</v>
      </c>
      <c r="O5639">
        <f t="shared" si="443"/>
        <v>135702.51</v>
      </c>
      <c r="P5639" t="str">
        <f t="shared" si="444"/>
        <v/>
      </c>
      <c r="Q5639" s="48" t="str">
        <f>IF(O5639="","",
   IF(OR(O5639&lt;EDA_Outlier_Analysis!$C$10, O5639&gt;EDA_Outlier_Analysis!$C$11),
      "Outlier",
      "Normal"))</f>
        <v>Normal</v>
      </c>
      <c r="R5639" t="str">
        <f>IF(P5639="","",
   IF(OR(P5639 &lt; EDA_Outlier_Analysis!$F$7, P5639 &gt; EDA_Outlier_Analysis!$F$8),
      "Outlier",
      "Normal"))</f>
        <v/>
      </c>
      <c r="S5639" t="str">
        <f>IF(N5639="","",
   IF(OR(N5639 &lt;EDA_Outlier_Analysis!$I$10, N5639 &gt; EDA_Outlier_Analysis!$I$11),
      "Outlier",
      "Normal"))</f>
        <v>Normal</v>
      </c>
    </row>
    <row r="5640" spans="1:19">
      <c r="A5640" t="s">
        <v>12249</v>
      </c>
      <c r="B5640" s="4">
        <v>44604</v>
      </c>
      <c r="C5640" s="2">
        <v>-5842.73</v>
      </c>
      <c r="D5640" t="s">
        <v>840</v>
      </c>
      <c r="E5640" t="s">
        <v>905</v>
      </c>
      <c r="F5640" t="s">
        <v>11</v>
      </c>
      <c r="G5640" t="s">
        <v>24</v>
      </c>
      <c r="I5640" t="s">
        <v>4929</v>
      </c>
      <c r="J5640" t="s">
        <v>12250</v>
      </c>
      <c r="K5640" t="str">
        <f>IF(COUNTIF(Customers!A:A, H5640)&gt;0, "Valid", "Invalid")</f>
        <v>Invalid</v>
      </c>
      <c r="L5640" t="str">
        <f t="shared" si="440"/>
        <v>2</v>
      </c>
      <c r="M5640" t="str">
        <f t="shared" si="441"/>
        <v>2022</v>
      </c>
      <c r="N5640">
        <f t="shared" si="442"/>
        <v>-5842.73</v>
      </c>
      <c r="O5640" t="str">
        <f t="shared" si="443"/>
        <v/>
      </c>
      <c r="P5640">
        <f t="shared" si="444"/>
        <v>5842.73</v>
      </c>
      <c r="Q5640" s="48" t="str">
        <f>IF(O5640="","",
   IF(OR(O5640&lt;EDA_Outlier_Analysis!$C$10, O5640&gt;EDA_Outlier_Analysis!$C$11),
      "Outlier",
      "Normal"))</f>
        <v/>
      </c>
      <c r="R5640" t="str">
        <f>IF(P5640="","",
   IF(OR(P5640 &lt; EDA_Outlier_Analysis!$F$7, P5640 &gt; EDA_Outlier_Analysis!$F$8),
      "Outlier",
      "Normal"))</f>
        <v>Outlier</v>
      </c>
      <c r="S5640" t="str">
        <f>IF(N5640="","",
   IF(OR(N5640 &lt;EDA_Outlier_Analysis!$I$10, N5640 &gt; EDA_Outlier_Analysis!$I$11),
      "Outlier",
      "Normal"))</f>
        <v>Normal</v>
      </c>
    </row>
    <row r="5641" spans="1:19">
      <c r="A5641" t="s">
        <v>12251</v>
      </c>
      <c r="B5641" s="4">
        <v>44581</v>
      </c>
      <c r="C5641" s="2">
        <v>172576.47</v>
      </c>
      <c r="D5641" t="s">
        <v>849</v>
      </c>
      <c r="E5641" t="s">
        <v>850</v>
      </c>
      <c r="F5641" t="s">
        <v>10</v>
      </c>
      <c r="G5641" t="s">
        <v>24</v>
      </c>
      <c r="H5641" t="s">
        <v>531</v>
      </c>
      <c r="J5641" t="s">
        <v>12252</v>
      </c>
      <c r="K5641" t="str">
        <f>IF(COUNTIF(Customers!A:A, H5641)&gt;0, "Valid", "Invalid")</f>
        <v>Valid</v>
      </c>
      <c r="L5641" t="str">
        <f t="shared" si="440"/>
        <v>1</v>
      </c>
      <c r="M5641" t="str">
        <f t="shared" si="441"/>
        <v>2022</v>
      </c>
      <c r="N5641">
        <f t="shared" si="442"/>
        <v>172576.47</v>
      </c>
      <c r="O5641">
        <f t="shared" si="443"/>
        <v>172576.47</v>
      </c>
      <c r="P5641" t="str">
        <f t="shared" si="444"/>
        <v/>
      </c>
      <c r="Q5641" s="48" t="str">
        <f>IF(O5641="","",
   IF(OR(O5641&lt;EDA_Outlier_Analysis!$C$10, O5641&gt;EDA_Outlier_Analysis!$C$11),
      "Outlier",
      "Normal"))</f>
        <v>Normal</v>
      </c>
      <c r="R5641" t="str">
        <f>IF(P5641="","",
   IF(OR(P5641 &lt; EDA_Outlier_Analysis!$F$7, P5641 &gt; EDA_Outlier_Analysis!$F$8),
      "Outlier",
      "Normal"))</f>
        <v/>
      </c>
      <c r="S5641" t="str">
        <f>IF(N5641="","",
   IF(OR(N5641 &lt;EDA_Outlier_Analysis!$I$10, N5641 &gt; EDA_Outlier_Analysis!$I$11),
      "Outlier",
      "Normal"))</f>
        <v>Normal</v>
      </c>
    </row>
    <row r="5642" spans="1:19">
      <c r="A5642" t="s">
        <v>12253</v>
      </c>
      <c r="B5642" s="4">
        <v>44997</v>
      </c>
      <c r="C5642" s="2">
        <v>-2000</v>
      </c>
      <c r="D5642" t="s">
        <v>840</v>
      </c>
      <c r="E5642" t="s">
        <v>864</v>
      </c>
      <c r="F5642" t="s">
        <v>9</v>
      </c>
      <c r="G5642" t="s">
        <v>34</v>
      </c>
      <c r="I5642" t="s">
        <v>1971</v>
      </c>
      <c r="J5642" t="s">
        <v>12254</v>
      </c>
      <c r="K5642" t="str">
        <f>IF(COUNTIF(Customers!A:A, H5642)&gt;0, "Valid", "Invalid")</f>
        <v>Invalid</v>
      </c>
      <c r="L5642" t="str">
        <f t="shared" si="440"/>
        <v>3</v>
      </c>
      <c r="M5642" t="str">
        <f t="shared" si="441"/>
        <v>2023</v>
      </c>
      <c r="N5642">
        <f t="shared" si="442"/>
        <v>-2000</v>
      </c>
      <c r="O5642" t="str">
        <f t="shared" si="443"/>
        <v/>
      </c>
      <c r="P5642">
        <f t="shared" si="444"/>
        <v>2000</v>
      </c>
      <c r="Q5642" s="48" t="str">
        <f>IF(O5642="","",
   IF(OR(O5642&lt;EDA_Outlier_Analysis!$C$10, O5642&gt;EDA_Outlier_Analysis!$C$11),
      "Outlier",
      "Normal"))</f>
        <v/>
      </c>
      <c r="R5642" t="str">
        <f>IF(P5642="","",
   IF(OR(P5642 &lt; EDA_Outlier_Analysis!$F$7, P5642 &gt; EDA_Outlier_Analysis!$F$8),
      "Outlier",
      "Normal"))</f>
        <v>Outlier</v>
      </c>
      <c r="S5642" t="str">
        <f>IF(N5642="","",
   IF(OR(N5642 &lt;EDA_Outlier_Analysis!$I$10, N5642 &gt; EDA_Outlier_Analysis!$I$11),
      "Outlier",
      "Normal"))</f>
        <v>Normal</v>
      </c>
    </row>
    <row r="5643" spans="1:19">
      <c r="A5643" t="s">
        <v>12255</v>
      </c>
      <c r="B5643" s="4">
        <v>44896</v>
      </c>
      <c r="C5643" s="2">
        <v>97119.13</v>
      </c>
      <c r="D5643" t="s">
        <v>849</v>
      </c>
      <c r="E5643" t="s">
        <v>868</v>
      </c>
      <c r="F5643" t="s">
        <v>10</v>
      </c>
      <c r="G5643" t="s">
        <v>20</v>
      </c>
      <c r="H5643" t="s">
        <v>525</v>
      </c>
      <c r="J5643" t="s">
        <v>12256</v>
      </c>
      <c r="K5643" t="str">
        <f>IF(COUNTIF(Customers!A:A, H5643)&gt;0, "Valid", "Invalid")</f>
        <v>Valid</v>
      </c>
      <c r="L5643" t="str">
        <f t="shared" si="440"/>
        <v>12</v>
      </c>
      <c r="M5643" t="str">
        <f t="shared" si="441"/>
        <v>2022</v>
      </c>
      <c r="N5643">
        <f t="shared" si="442"/>
        <v>97119.13</v>
      </c>
      <c r="O5643">
        <f t="shared" si="443"/>
        <v>97119.13</v>
      </c>
      <c r="P5643" t="str">
        <f t="shared" si="444"/>
        <v/>
      </c>
      <c r="Q5643" s="48" t="str">
        <f>IF(O5643="","",
   IF(OR(O5643&lt;EDA_Outlier_Analysis!$C$10, O5643&gt;EDA_Outlier_Analysis!$C$11),
      "Outlier",
      "Normal"))</f>
        <v>Normal</v>
      </c>
      <c r="R5643" t="str">
        <f>IF(P5643="","",
   IF(OR(P5643 &lt; EDA_Outlier_Analysis!$F$7, P5643 &gt; EDA_Outlier_Analysis!$F$8),
      "Outlier",
      "Normal"))</f>
        <v/>
      </c>
      <c r="S5643" t="str">
        <f>IF(N5643="","",
   IF(OR(N5643 &lt;EDA_Outlier_Analysis!$I$10, N5643 &gt; EDA_Outlier_Analysis!$I$11),
      "Outlier",
      "Normal"))</f>
        <v>Normal</v>
      </c>
    </row>
    <row r="5644" spans="1:19">
      <c r="A5644" t="s">
        <v>12257</v>
      </c>
      <c r="B5644" s="4">
        <v>45193</v>
      </c>
      <c r="C5644" s="2">
        <v>-68948.86</v>
      </c>
      <c r="D5644" t="s">
        <v>840</v>
      </c>
      <c r="E5644" t="s">
        <v>856</v>
      </c>
      <c r="F5644" t="s">
        <v>10</v>
      </c>
      <c r="G5644" t="s">
        <v>31</v>
      </c>
      <c r="I5644" t="s">
        <v>898</v>
      </c>
      <c r="J5644" t="s">
        <v>12258</v>
      </c>
      <c r="K5644" t="str">
        <f>IF(COUNTIF(Customers!A:A, H5644)&gt;0, "Valid", "Invalid")</f>
        <v>Invalid</v>
      </c>
      <c r="L5644" t="str">
        <f t="shared" si="440"/>
        <v>9</v>
      </c>
      <c r="M5644" t="str">
        <f t="shared" si="441"/>
        <v>2023</v>
      </c>
      <c r="N5644">
        <f t="shared" si="442"/>
        <v>-68948.86</v>
      </c>
      <c r="O5644" t="str">
        <f t="shared" si="443"/>
        <v/>
      </c>
      <c r="P5644">
        <f t="shared" si="444"/>
        <v>68948.86</v>
      </c>
      <c r="Q5644" s="48" t="str">
        <f>IF(O5644="","",
   IF(OR(O5644&lt;EDA_Outlier_Analysis!$C$10, O5644&gt;EDA_Outlier_Analysis!$C$11),
      "Outlier",
      "Normal"))</f>
        <v/>
      </c>
      <c r="R5644" t="str">
        <f>IF(P5644="","",
   IF(OR(P5644 &lt; EDA_Outlier_Analysis!$F$7, P5644 &gt; EDA_Outlier_Analysis!$F$8),
      "Outlier",
      "Normal"))</f>
        <v>Outlier</v>
      </c>
      <c r="S5644" t="str">
        <f>IF(N5644="","",
   IF(OR(N5644 &lt;EDA_Outlier_Analysis!$I$10, N5644 &gt; EDA_Outlier_Analysis!$I$11),
      "Outlier",
      "Normal"))</f>
        <v>Normal</v>
      </c>
    </row>
    <row r="5645" spans="1:19">
      <c r="A5645" t="s">
        <v>12259</v>
      </c>
      <c r="B5645" s="4">
        <v>44804</v>
      </c>
      <c r="C5645" s="2">
        <v>33422.449999999997</v>
      </c>
      <c r="D5645" t="s">
        <v>849</v>
      </c>
      <c r="E5645" t="s">
        <v>868</v>
      </c>
      <c r="F5645" t="s">
        <v>9</v>
      </c>
      <c r="G5645" t="s">
        <v>31</v>
      </c>
      <c r="H5645" t="s">
        <v>239</v>
      </c>
      <c r="J5645" t="s">
        <v>12260</v>
      </c>
      <c r="K5645" t="str">
        <f>IF(COUNTIF(Customers!A:A, H5645)&gt;0, "Valid", "Invalid")</f>
        <v>Valid</v>
      </c>
      <c r="L5645" t="str">
        <f t="shared" si="440"/>
        <v>8</v>
      </c>
      <c r="M5645" t="str">
        <f t="shared" si="441"/>
        <v>2022</v>
      </c>
      <c r="N5645">
        <f t="shared" si="442"/>
        <v>33422.449999999997</v>
      </c>
      <c r="O5645">
        <f t="shared" si="443"/>
        <v>33422.449999999997</v>
      </c>
      <c r="P5645" t="str">
        <f t="shared" si="444"/>
        <v/>
      </c>
      <c r="Q5645" s="48" t="str">
        <f>IF(O5645="","",
   IF(OR(O5645&lt;EDA_Outlier_Analysis!$C$10, O5645&gt;EDA_Outlier_Analysis!$C$11),
      "Outlier",
      "Normal"))</f>
        <v>Normal</v>
      </c>
      <c r="R5645" t="str">
        <f>IF(P5645="","",
   IF(OR(P5645 &lt; EDA_Outlier_Analysis!$F$7, P5645 &gt; EDA_Outlier_Analysis!$F$8),
      "Outlier",
      "Normal"))</f>
        <v/>
      </c>
      <c r="S5645" t="str">
        <f>IF(N5645="","",
   IF(OR(N5645 &lt;EDA_Outlier_Analysis!$I$10, N5645 &gt; EDA_Outlier_Analysis!$I$11),
      "Outlier",
      "Normal"))</f>
        <v>Normal</v>
      </c>
    </row>
    <row r="5646" spans="1:19">
      <c r="A5646" t="s">
        <v>12261</v>
      </c>
      <c r="B5646" s="4">
        <v>44649</v>
      </c>
      <c r="C5646" s="2">
        <v>101337.66</v>
      </c>
      <c r="D5646" t="s">
        <v>849</v>
      </c>
      <c r="E5646" t="s">
        <v>850</v>
      </c>
      <c r="F5646" t="s">
        <v>11</v>
      </c>
      <c r="G5646" t="s">
        <v>34</v>
      </c>
      <c r="H5646" t="s">
        <v>457</v>
      </c>
      <c r="J5646" t="s">
        <v>12262</v>
      </c>
      <c r="K5646" t="str">
        <f>IF(COUNTIF(Customers!A:A, H5646)&gt;0, "Valid", "Invalid")</f>
        <v>Valid</v>
      </c>
      <c r="L5646" t="str">
        <f t="shared" si="440"/>
        <v>3</v>
      </c>
      <c r="M5646" t="str">
        <f t="shared" si="441"/>
        <v>2022</v>
      </c>
      <c r="N5646">
        <f t="shared" si="442"/>
        <v>101337.66</v>
      </c>
      <c r="O5646">
        <f t="shared" si="443"/>
        <v>101337.66</v>
      </c>
      <c r="P5646" t="str">
        <f t="shared" si="444"/>
        <v/>
      </c>
      <c r="Q5646" s="48" t="str">
        <f>IF(O5646="","",
   IF(OR(O5646&lt;EDA_Outlier_Analysis!$C$10, O5646&gt;EDA_Outlier_Analysis!$C$11),
      "Outlier",
      "Normal"))</f>
        <v>Normal</v>
      </c>
      <c r="R5646" t="str">
        <f>IF(P5646="","",
   IF(OR(P5646 &lt; EDA_Outlier_Analysis!$F$7, P5646 &gt; EDA_Outlier_Analysis!$F$8),
      "Outlier",
      "Normal"))</f>
        <v/>
      </c>
      <c r="S5646" t="str">
        <f>IF(N5646="","",
   IF(OR(N5646 &lt;EDA_Outlier_Analysis!$I$10, N5646 &gt; EDA_Outlier_Analysis!$I$11),
      "Outlier",
      "Normal"))</f>
        <v>Normal</v>
      </c>
    </row>
    <row r="5647" spans="1:19">
      <c r="A5647" t="s">
        <v>12263</v>
      </c>
      <c r="B5647" s="4">
        <v>44955</v>
      </c>
      <c r="C5647" s="2">
        <v>170066.97</v>
      </c>
      <c r="D5647" t="s">
        <v>849</v>
      </c>
      <c r="E5647" t="s">
        <v>868</v>
      </c>
      <c r="F5647" t="s">
        <v>11</v>
      </c>
      <c r="G5647" t="s">
        <v>31</v>
      </c>
      <c r="H5647" t="s">
        <v>575</v>
      </c>
      <c r="J5647" t="s">
        <v>12264</v>
      </c>
      <c r="K5647" t="str">
        <f>IF(COUNTIF(Customers!A:A, H5647)&gt;0, "Valid", "Invalid")</f>
        <v>Valid</v>
      </c>
      <c r="L5647" t="str">
        <f t="shared" si="440"/>
        <v>1</v>
      </c>
      <c r="M5647" t="str">
        <f t="shared" si="441"/>
        <v>2023</v>
      </c>
      <c r="N5647">
        <f t="shared" si="442"/>
        <v>170066.97</v>
      </c>
      <c r="O5647">
        <f t="shared" si="443"/>
        <v>170066.97</v>
      </c>
      <c r="P5647" t="str">
        <f t="shared" si="444"/>
        <v/>
      </c>
      <c r="Q5647" s="48" t="str">
        <f>IF(O5647="","",
   IF(OR(O5647&lt;EDA_Outlier_Analysis!$C$10, O5647&gt;EDA_Outlier_Analysis!$C$11),
      "Outlier",
      "Normal"))</f>
        <v>Normal</v>
      </c>
      <c r="R5647" t="str">
        <f>IF(P5647="","",
   IF(OR(P5647 &lt; EDA_Outlier_Analysis!$F$7, P5647 &gt; EDA_Outlier_Analysis!$F$8),
      "Outlier",
      "Normal"))</f>
        <v/>
      </c>
      <c r="S5647" t="str">
        <f>IF(N5647="","",
   IF(OR(N5647 &lt;EDA_Outlier_Analysis!$I$10, N5647 &gt; EDA_Outlier_Analysis!$I$11),
      "Outlier",
      "Normal"))</f>
        <v>Normal</v>
      </c>
    </row>
    <row r="5648" spans="1:19">
      <c r="A5648" t="s">
        <v>12265</v>
      </c>
      <c r="B5648" s="4">
        <v>45197</v>
      </c>
      <c r="C5648" s="2">
        <v>181726.06</v>
      </c>
      <c r="D5648" t="s">
        <v>849</v>
      </c>
      <c r="E5648" t="s">
        <v>868</v>
      </c>
      <c r="F5648" t="s">
        <v>10</v>
      </c>
      <c r="G5648" t="s">
        <v>34</v>
      </c>
      <c r="H5648" t="s">
        <v>627</v>
      </c>
      <c r="J5648" t="s">
        <v>12266</v>
      </c>
      <c r="K5648" t="str">
        <f>IF(COUNTIF(Customers!A:A, H5648)&gt;0, "Valid", "Invalid")</f>
        <v>Valid</v>
      </c>
      <c r="L5648" t="str">
        <f t="shared" si="440"/>
        <v>9</v>
      </c>
      <c r="M5648" t="str">
        <f t="shared" si="441"/>
        <v>2023</v>
      </c>
      <c r="N5648">
        <f t="shared" si="442"/>
        <v>181726.06</v>
      </c>
      <c r="O5648">
        <f t="shared" si="443"/>
        <v>181726.06</v>
      </c>
      <c r="P5648" t="str">
        <f t="shared" si="444"/>
        <v/>
      </c>
      <c r="Q5648" s="48" t="str">
        <f>IF(O5648="","",
   IF(OR(O5648&lt;EDA_Outlier_Analysis!$C$10, O5648&gt;EDA_Outlier_Analysis!$C$11),
      "Outlier",
      "Normal"))</f>
        <v>Normal</v>
      </c>
      <c r="R5648" t="str">
        <f>IF(P5648="","",
   IF(OR(P5648 &lt; EDA_Outlier_Analysis!$F$7, P5648 &gt; EDA_Outlier_Analysis!$F$8),
      "Outlier",
      "Normal"))</f>
        <v/>
      </c>
      <c r="S5648" t="str">
        <f>IF(N5648="","",
   IF(OR(N5648 &lt;EDA_Outlier_Analysis!$I$10, N5648 &gt; EDA_Outlier_Analysis!$I$11),
      "Outlier",
      "Normal"))</f>
        <v>Normal</v>
      </c>
    </row>
    <row r="5649" spans="1:19">
      <c r="A5649" t="s">
        <v>12267</v>
      </c>
      <c r="B5649" s="4">
        <v>45229</v>
      </c>
      <c r="C5649" s="2">
        <v>-68804.06</v>
      </c>
      <c r="D5649" t="s">
        <v>840</v>
      </c>
      <c r="E5649" t="s">
        <v>856</v>
      </c>
      <c r="F5649" t="s">
        <v>10</v>
      </c>
      <c r="G5649" t="s">
        <v>20</v>
      </c>
      <c r="I5649" t="s">
        <v>1013</v>
      </c>
      <c r="J5649" t="s">
        <v>12268</v>
      </c>
      <c r="K5649" t="str">
        <f>IF(COUNTIF(Customers!A:A, H5649)&gt;0, "Valid", "Invalid")</f>
        <v>Invalid</v>
      </c>
      <c r="L5649" t="str">
        <f t="shared" si="440"/>
        <v>10</v>
      </c>
      <c r="M5649" t="str">
        <f t="shared" si="441"/>
        <v>2023</v>
      </c>
      <c r="N5649">
        <f t="shared" si="442"/>
        <v>-68804.06</v>
      </c>
      <c r="O5649" t="str">
        <f t="shared" si="443"/>
        <v/>
      </c>
      <c r="P5649">
        <f t="shared" si="444"/>
        <v>68804.06</v>
      </c>
      <c r="Q5649" s="48" t="str">
        <f>IF(O5649="","",
   IF(OR(O5649&lt;EDA_Outlier_Analysis!$C$10, O5649&gt;EDA_Outlier_Analysis!$C$11),
      "Outlier",
      "Normal"))</f>
        <v/>
      </c>
      <c r="R5649" t="str">
        <f>IF(P5649="","",
   IF(OR(P5649 &lt; EDA_Outlier_Analysis!$F$7, P5649 &gt; EDA_Outlier_Analysis!$F$8),
      "Outlier",
      "Normal"))</f>
        <v>Outlier</v>
      </c>
      <c r="S5649" t="str">
        <f>IF(N5649="","",
   IF(OR(N5649 &lt;EDA_Outlier_Analysis!$I$10, N5649 &gt; EDA_Outlier_Analysis!$I$11),
      "Outlier",
      "Normal"))</f>
        <v>Normal</v>
      </c>
    </row>
    <row r="5650" spans="1:19">
      <c r="A5650" t="s">
        <v>12269</v>
      </c>
      <c r="B5650" s="4">
        <v>44959</v>
      </c>
      <c r="C5650" s="2">
        <v>135274.71</v>
      </c>
      <c r="D5650" t="s">
        <v>849</v>
      </c>
      <c r="E5650" t="s">
        <v>868</v>
      </c>
      <c r="F5650" t="s">
        <v>10</v>
      </c>
      <c r="G5650" t="s">
        <v>34</v>
      </c>
      <c r="H5650" t="s">
        <v>467</v>
      </c>
      <c r="J5650" t="s">
        <v>12270</v>
      </c>
      <c r="K5650" t="str">
        <f>IF(COUNTIF(Customers!A:A, H5650)&gt;0, "Valid", "Invalid")</f>
        <v>Valid</v>
      </c>
      <c r="L5650" t="str">
        <f t="shared" si="440"/>
        <v>2</v>
      </c>
      <c r="M5650" t="str">
        <f t="shared" si="441"/>
        <v>2023</v>
      </c>
      <c r="N5650">
        <f t="shared" si="442"/>
        <v>135274.71</v>
      </c>
      <c r="O5650">
        <f t="shared" si="443"/>
        <v>135274.71</v>
      </c>
      <c r="P5650" t="str">
        <f t="shared" si="444"/>
        <v/>
      </c>
      <c r="Q5650" s="48" t="str">
        <f>IF(O5650="","",
   IF(OR(O5650&lt;EDA_Outlier_Analysis!$C$10, O5650&gt;EDA_Outlier_Analysis!$C$11),
      "Outlier",
      "Normal"))</f>
        <v>Normal</v>
      </c>
      <c r="R5650" t="str">
        <f>IF(P5650="","",
   IF(OR(P5650 &lt; EDA_Outlier_Analysis!$F$7, P5650 &gt; EDA_Outlier_Analysis!$F$8),
      "Outlier",
      "Normal"))</f>
        <v/>
      </c>
      <c r="S5650" t="str">
        <f>IF(N5650="","",
   IF(OR(N5650 &lt;EDA_Outlier_Analysis!$I$10, N5650 &gt; EDA_Outlier_Analysis!$I$11),
      "Outlier",
      "Normal"))</f>
        <v>Normal</v>
      </c>
    </row>
    <row r="5651" spans="1:19">
      <c r="A5651" t="s">
        <v>12271</v>
      </c>
      <c r="B5651" s="4">
        <v>44849</v>
      </c>
      <c r="C5651" s="2">
        <v>162093.16</v>
      </c>
      <c r="D5651" t="s">
        <v>849</v>
      </c>
      <c r="E5651" t="s">
        <v>850</v>
      </c>
      <c r="F5651" t="s">
        <v>10</v>
      </c>
      <c r="G5651" t="s">
        <v>20</v>
      </c>
      <c r="H5651" t="s">
        <v>533</v>
      </c>
      <c r="J5651" t="s">
        <v>12272</v>
      </c>
      <c r="K5651" t="str">
        <f>IF(COUNTIF(Customers!A:A, H5651)&gt;0, "Valid", "Invalid")</f>
        <v>Valid</v>
      </c>
      <c r="L5651" t="str">
        <f t="shared" si="440"/>
        <v>10</v>
      </c>
      <c r="M5651" t="str">
        <f t="shared" si="441"/>
        <v>2022</v>
      </c>
      <c r="N5651">
        <f t="shared" si="442"/>
        <v>162093.16</v>
      </c>
      <c r="O5651">
        <f t="shared" si="443"/>
        <v>162093.16</v>
      </c>
      <c r="P5651" t="str">
        <f t="shared" si="444"/>
        <v/>
      </c>
      <c r="Q5651" s="48" t="str">
        <f>IF(O5651="","",
   IF(OR(O5651&lt;EDA_Outlier_Analysis!$C$10, O5651&gt;EDA_Outlier_Analysis!$C$11),
      "Outlier",
      "Normal"))</f>
        <v>Normal</v>
      </c>
      <c r="R5651" t="str">
        <f>IF(P5651="","",
   IF(OR(P5651 &lt; EDA_Outlier_Analysis!$F$7, P5651 &gt; EDA_Outlier_Analysis!$F$8),
      "Outlier",
      "Normal"))</f>
        <v/>
      </c>
      <c r="S5651" t="str">
        <f>IF(N5651="","",
   IF(OR(N5651 &lt;EDA_Outlier_Analysis!$I$10, N5651 &gt; EDA_Outlier_Analysis!$I$11),
      "Outlier",
      "Normal"))</f>
        <v>Normal</v>
      </c>
    </row>
    <row r="5652" spans="1:19">
      <c r="A5652" t="s">
        <v>12273</v>
      </c>
      <c r="B5652" s="4">
        <v>44590</v>
      </c>
      <c r="C5652" s="2">
        <v>-30151.85</v>
      </c>
      <c r="D5652" t="s">
        <v>840</v>
      </c>
      <c r="E5652" t="s">
        <v>845</v>
      </c>
      <c r="F5652" t="s">
        <v>11</v>
      </c>
      <c r="G5652" t="s">
        <v>34</v>
      </c>
      <c r="I5652" t="s">
        <v>929</v>
      </c>
      <c r="J5652" t="s">
        <v>12274</v>
      </c>
      <c r="K5652" t="str">
        <f>IF(COUNTIF(Customers!A:A, H5652)&gt;0, "Valid", "Invalid")</f>
        <v>Invalid</v>
      </c>
      <c r="L5652" t="str">
        <f t="shared" si="440"/>
        <v>1</v>
      </c>
      <c r="M5652" t="str">
        <f t="shared" si="441"/>
        <v>2022</v>
      </c>
      <c r="N5652">
        <f t="shared" si="442"/>
        <v>-30151.85</v>
      </c>
      <c r="O5652" t="str">
        <f t="shared" si="443"/>
        <v/>
      </c>
      <c r="P5652">
        <f t="shared" si="444"/>
        <v>30151.85</v>
      </c>
      <c r="Q5652" s="48" t="str">
        <f>IF(O5652="","",
   IF(OR(O5652&lt;EDA_Outlier_Analysis!$C$10, O5652&gt;EDA_Outlier_Analysis!$C$11),
      "Outlier",
      "Normal"))</f>
        <v/>
      </c>
      <c r="R5652" t="str">
        <f>IF(P5652="","",
   IF(OR(P5652 &lt; EDA_Outlier_Analysis!$F$7, P5652 &gt; EDA_Outlier_Analysis!$F$8),
      "Outlier",
      "Normal"))</f>
        <v>Normal</v>
      </c>
      <c r="S5652" t="str">
        <f>IF(N5652="","",
   IF(OR(N5652 &lt;EDA_Outlier_Analysis!$I$10, N5652 &gt; EDA_Outlier_Analysis!$I$11),
      "Outlier",
      "Normal"))</f>
        <v>Normal</v>
      </c>
    </row>
    <row r="5653" spans="1:19">
      <c r="A5653" t="s">
        <v>12275</v>
      </c>
      <c r="B5653" s="4">
        <v>44998</v>
      </c>
      <c r="C5653" s="2">
        <v>168072.51</v>
      </c>
      <c r="D5653" t="s">
        <v>849</v>
      </c>
      <c r="E5653" t="s">
        <v>868</v>
      </c>
      <c r="F5653" t="s">
        <v>9</v>
      </c>
      <c r="G5653" t="s">
        <v>34</v>
      </c>
      <c r="H5653" t="s">
        <v>589</v>
      </c>
      <c r="J5653" t="s">
        <v>12276</v>
      </c>
      <c r="K5653" t="str">
        <f>IF(COUNTIF(Customers!A:A, H5653)&gt;0, "Valid", "Invalid")</f>
        <v>Valid</v>
      </c>
      <c r="L5653" t="str">
        <f t="shared" si="440"/>
        <v>3</v>
      </c>
      <c r="M5653" t="str">
        <f t="shared" si="441"/>
        <v>2023</v>
      </c>
      <c r="N5653">
        <f t="shared" si="442"/>
        <v>168072.51</v>
      </c>
      <c r="O5653">
        <f t="shared" si="443"/>
        <v>168072.51</v>
      </c>
      <c r="P5653" t="str">
        <f t="shared" si="444"/>
        <v/>
      </c>
      <c r="Q5653" s="48" t="str">
        <f>IF(O5653="","",
   IF(OR(O5653&lt;EDA_Outlier_Analysis!$C$10, O5653&gt;EDA_Outlier_Analysis!$C$11),
      "Outlier",
      "Normal"))</f>
        <v>Normal</v>
      </c>
      <c r="R5653" t="str">
        <f>IF(P5653="","",
   IF(OR(P5653 &lt; EDA_Outlier_Analysis!$F$7, P5653 &gt; EDA_Outlier_Analysis!$F$8),
      "Outlier",
      "Normal"))</f>
        <v/>
      </c>
      <c r="S5653" t="str">
        <f>IF(N5653="","",
   IF(OR(N5653 &lt;EDA_Outlier_Analysis!$I$10, N5653 &gt; EDA_Outlier_Analysis!$I$11),
      "Outlier",
      "Normal"))</f>
        <v>Normal</v>
      </c>
    </row>
    <row r="5654" spans="1:19">
      <c r="A5654" t="s">
        <v>12277</v>
      </c>
      <c r="B5654" s="4">
        <v>44782</v>
      </c>
      <c r="C5654" s="2">
        <v>-90589.86</v>
      </c>
      <c r="D5654" t="s">
        <v>840</v>
      </c>
      <c r="E5654" t="s">
        <v>905</v>
      </c>
      <c r="F5654" t="s">
        <v>11</v>
      </c>
      <c r="G5654" t="s">
        <v>34</v>
      </c>
      <c r="I5654" t="s">
        <v>1156</v>
      </c>
      <c r="J5654" t="s">
        <v>12278</v>
      </c>
      <c r="K5654" t="str">
        <f>IF(COUNTIF(Customers!A:A, H5654)&gt;0, "Valid", "Invalid")</f>
        <v>Invalid</v>
      </c>
      <c r="L5654" t="str">
        <f t="shared" si="440"/>
        <v>8</v>
      </c>
      <c r="M5654" t="str">
        <f t="shared" si="441"/>
        <v>2022</v>
      </c>
      <c r="N5654">
        <f t="shared" si="442"/>
        <v>-90589.86</v>
      </c>
      <c r="O5654" t="str">
        <f t="shared" si="443"/>
        <v/>
      </c>
      <c r="P5654">
        <f t="shared" si="444"/>
        <v>90589.86</v>
      </c>
      <c r="Q5654" s="48" t="str">
        <f>IF(O5654="","",
   IF(OR(O5654&lt;EDA_Outlier_Analysis!$C$10, O5654&gt;EDA_Outlier_Analysis!$C$11),
      "Outlier",
      "Normal"))</f>
        <v/>
      </c>
      <c r="R5654" t="str">
        <f>IF(P5654="","",
   IF(OR(P5654 &lt; EDA_Outlier_Analysis!$F$7, P5654 &gt; EDA_Outlier_Analysis!$F$8),
      "Outlier",
      "Normal"))</f>
        <v>Outlier</v>
      </c>
      <c r="S5654" t="str">
        <f>IF(N5654="","",
   IF(OR(N5654 &lt;EDA_Outlier_Analysis!$I$10, N5654 &gt; EDA_Outlier_Analysis!$I$11),
      "Outlier",
      "Normal"))</f>
        <v>Normal</v>
      </c>
    </row>
    <row r="5655" spans="1:19">
      <c r="A5655" t="s">
        <v>12279</v>
      </c>
      <c r="B5655" s="4">
        <v>45268</v>
      </c>
      <c r="C5655" s="2">
        <v>131568.82</v>
      </c>
      <c r="D5655" t="s">
        <v>849</v>
      </c>
      <c r="E5655" t="s">
        <v>850</v>
      </c>
      <c r="F5655" t="s">
        <v>11</v>
      </c>
      <c r="G5655" t="s">
        <v>20</v>
      </c>
      <c r="H5655" t="s">
        <v>205</v>
      </c>
      <c r="J5655" t="s">
        <v>12280</v>
      </c>
      <c r="K5655" t="str">
        <f>IF(COUNTIF(Customers!A:A, H5655)&gt;0, "Valid", "Invalid")</f>
        <v>Valid</v>
      </c>
      <c r="L5655" t="str">
        <f t="shared" si="440"/>
        <v>12</v>
      </c>
      <c r="M5655" t="str">
        <f t="shared" si="441"/>
        <v>2023</v>
      </c>
      <c r="N5655">
        <f t="shared" si="442"/>
        <v>131568.82</v>
      </c>
      <c r="O5655">
        <f t="shared" si="443"/>
        <v>131568.82</v>
      </c>
      <c r="P5655" t="str">
        <f t="shared" si="444"/>
        <v/>
      </c>
      <c r="Q5655" s="48" t="str">
        <f>IF(O5655="","",
   IF(OR(O5655&lt;EDA_Outlier_Analysis!$C$10, O5655&gt;EDA_Outlier_Analysis!$C$11),
      "Outlier",
      "Normal"))</f>
        <v>Normal</v>
      </c>
      <c r="R5655" t="str">
        <f>IF(P5655="","",
   IF(OR(P5655 &lt; EDA_Outlier_Analysis!$F$7, P5655 &gt; EDA_Outlier_Analysis!$F$8),
      "Outlier",
      "Normal"))</f>
        <v/>
      </c>
      <c r="S5655" t="str">
        <f>IF(N5655="","",
   IF(OR(N5655 &lt;EDA_Outlier_Analysis!$I$10, N5655 &gt; EDA_Outlier_Analysis!$I$11),
      "Outlier",
      "Normal"))</f>
        <v>Normal</v>
      </c>
    </row>
    <row r="5656" spans="1:19">
      <c r="A5656" t="s">
        <v>12281</v>
      </c>
      <c r="B5656" s="4">
        <v>45289</v>
      </c>
      <c r="C5656" s="2">
        <v>-52660.34</v>
      </c>
      <c r="D5656" t="s">
        <v>840</v>
      </c>
      <c r="E5656" t="s">
        <v>856</v>
      </c>
      <c r="F5656" t="s">
        <v>11</v>
      </c>
      <c r="G5656" t="s">
        <v>31</v>
      </c>
      <c r="I5656" t="s">
        <v>1232</v>
      </c>
      <c r="J5656" t="s">
        <v>12282</v>
      </c>
      <c r="K5656" t="str">
        <f>IF(COUNTIF(Customers!A:A, H5656)&gt;0, "Valid", "Invalid")</f>
        <v>Invalid</v>
      </c>
      <c r="L5656" t="str">
        <f t="shared" si="440"/>
        <v>12</v>
      </c>
      <c r="M5656" t="str">
        <f t="shared" si="441"/>
        <v>2023</v>
      </c>
      <c r="N5656">
        <f t="shared" si="442"/>
        <v>-52660.34</v>
      </c>
      <c r="O5656" t="str">
        <f t="shared" si="443"/>
        <v/>
      </c>
      <c r="P5656">
        <f t="shared" si="444"/>
        <v>52660.34</v>
      </c>
      <c r="Q5656" s="48" t="str">
        <f>IF(O5656="","",
   IF(OR(O5656&lt;EDA_Outlier_Analysis!$C$10, O5656&gt;EDA_Outlier_Analysis!$C$11),
      "Outlier",
      "Normal"))</f>
        <v/>
      </c>
      <c r="R5656" t="str">
        <f>IF(P5656="","",
   IF(OR(P5656 &lt; EDA_Outlier_Analysis!$F$7, P5656 &gt; EDA_Outlier_Analysis!$F$8),
      "Outlier",
      "Normal"))</f>
        <v>Normal</v>
      </c>
      <c r="S5656" t="str">
        <f>IF(N5656="","",
   IF(OR(N5656 &lt;EDA_Outlier_Analysis!$I$10, N5656 &gt; EDA_Outlier_Analysis!$I$11),
      "Outlier",
      "Normal"))</f>
        <v>Normal</v>
      </c>
    </row>
    <row r="5657" spans="1:19">
      <c r="A5657" t="s">
        <v>12283</v>
      </c>
      <c r="B5657" s="4">
        <v>44590</v>
      </c>
      <c r="C5657" s="2">
        <v>23214.39</v>
      </c>
      <c r="D5657" t="s">
        <v>873</v>
      </c>
      <c r="E5657" t="s">
        <v>873</v>
      </c>
      <c r="F5657" t="s">
        <v>11</v>
      </c>
      <c r="G5657" t="s">
        <v>34</v>
      </c>
      <c r="J5657" t="s">
        <v>12284</v>
      </c>
      <c r="K5657" t="str">
        <f>IF(COUNTIF(Customers!A:A, H5657)&gt;0, "Valid", "Invalid")</f>
        <v>Invalid</v>
      </c>
      <c r="L5657" t="str">
        <f t="shared" si="440"/>
        <v>1</v>
      </c>
      <c r="M5657" t="str">
        <f t="shared" si="441"/>
        <v>2022</v>
      </c>
      <c r="N5657">
        <f t="shared" si="442"/>
        <v>-23214.39</v>
      </c>
      <c r="O5657" t="str">
        <f t="shared" si="443"/>
        <v/>
      </c>
      <c r="P5657" t="str">
        <f t="shared" si="444"/>
        <v/>
      </c>
      <c r="Q5657" s="48" t="str">
        <f>IF(O5657="","",
   IF(OR(O5657&lt;EDA_Outlier_Analysis!$C$10, O5657&gt;EDA_Outlier_Analysis!$C$11),
      "Outlier",
      "Normal"))</f>
        <v/>
      </c>
      <c r="R5657" t="str">
        <f>IF(P5657="","",
   IF(OR(P5657 &lt; EDA_Outlier_Analysis!$F$7, P5657 &gt; EDA_Outlier_Analysis!$F$8),
      "Outlier",
      "Normal"))</f>
        <v/>
      </c>
      <c r="S5657" t="str">
        <f>IF(N5657="","",
   IF(OR(N5657 &lt;EDA_Outlier_Analysis!$I$10, N5657 &gt; EDA_Outlier_Analysis!$I$11),
      "Outlier",
      "Normal"))</f>
        <v>Normal</v>
      </c>
    </row>
    <row r="5658" spans="1:19">
      <c r="A5658" t="s">
        <v>12285</v>
      </c>
      <c r="B5658" s="4">
        <v>45119</v>
      </c>
      <c r="C5658" s="2">
        <v>147045.73000000001</v>
      </c>
      <c r="D5658" t="s">
        <v>849</v>
      </c>
      <c r="E5658" t="s">
        <v>853</v>
      </c>
      <c r="F5658" t="s">
        <v>10</v>
      </c>
      <c r="G5658" t="s">
        <v>34</v>
      </c>
      <c r="H5658" t="s">
        <v>83</v>
      </c>
      <c r="J5658" t="s">
        <v>12286</v>
      </c>
      <c r="K5658" t="str">
        <f>IF(COUNTIF(Customers!A:A, H5658)&gt;0, "Valid", "Invalid")</f>
        <v>Valid</v>
      </c>
      <c r="L5658" t="str">
        <f t="shared" si="440"/>
        <v>7</v>
      </c>
      <c r="M5658" t="str">
        <f t="shared" si="441"/>
        <v>2023</v>
      </c>
      <c r="N5658">
        <f t="shared" si="442"/>
        <v>147045.73000000001</v>
      </c>
      <c r="O5658">
        <f t="shared" si="443"/>
        <v>147045.73000000001</v>
      </c>
      <c r="P5658" t="str">
        <f t="shared" si="444"/>
        <v/>
      </c>
      <c r="Q5658" s="48" t="str">
        <f>IF(O5658="","",
   IF(OR(O5658&lt;EDA_Outlier_Analysis!$C$10, O5658&gt;EDA_Outlier_Analysis!$C$11),
      "Outlier",
      "Normal"))</f>
        <v>Normal</v>
      </c>
      <c r="R5658" t="str">
        <f>IF(P5658="","",
   IF(OR(P5658 &lt; EDA_Outlier_Analysis!$F$7, P5658 &gt; EDA_Outlier_Analysis!$F$8),
      "Outlier",
      "Normal"))</f>
        <v/>
      </c>
      <c r="S5658" t="str">
        <f>IF(N5658="","",
   IF(OR(N5658 &lt;EDA_Outlier_Analysis!$I$10, N5658 &gt; EDA_Outlier_Analysis!$I$11),
      "Outlier",
      "Normal"))</f>
        <v>Normal</v>
      </c>
    </row>
    <row r="5659" spans="1:19">
      <c r="A5659" t="s">
        <v>12287</v>
      </c>
      <c r="B5659" s="4">
        <v>45138</v>
      </c>
      <c r="C5659" s="2">
        <v>-60642.6</v>
      </c>
      <c r="D5659" t="s">
        <v>840</v>
      </c>
      <c r="E5659" t="s">
        <v>864</v>
      </c>
      <c r="F5659" t="s">
        <v>10</v>
      </c>
      <c r="G5659" t="s">
        <v>24</v>
      </c>
      <c r="I5659" t="s">
        <v>2969</v>
      </c>
      <c r="J5659" t="s">
        <v>12288</v>
      </c>
      <c r="K5659" t="str">
        <f>IF(COUNTIF(Customers!A:A, H5659)&gt;0, "Valid", "Invalid")</f>
        <v>Invalid</v>
      </c>
      <c r="L5659" t="str">
        <f t="shared" si="440"/>
        <v>7</v>
      </c>
      <c r="M5659" t="str">
        <f t="shared" si="441"/>
        <v>2023</v>
      </c>
      <c r="N5659">
        <f t="shared" si="442"/>
        <v>-60642.6</v>
      </c>
      <c r="O5659" t="str">
        <f t="shared" si="443"/>
        <v/>
      </c>
      <c r="P5659">
        <f t="shared" si="444"/>
        <v>60642.6</v>
      </c>
      <c r="Q5659" s="48" t="str">
        <f>IF(O5659="","",
   IF(OR(O5659&lt;EDA_Outlier_Analysis!$C$10, O5659&gt;EDA_Outlier_Analysis!$C$11),
      "Outlier",
      "Normal"))</f>
        <v/>
      </c>
      <c r="R5659" t="str">
        <f>IF(P5659="","",
   IF(OR(P5659 &lt; EDA_Outlier_Analysis!$F$7, P5659 &gt; EDA_Outlier_Analysis!$F$8),
      "Outlier",
      "Normal"))</f>
        <v>Outlier</v>
      </c>
      <c r="S5659" t="str">
        <f>IF(N5659="","",
   IF(OR(N5659 &lt;EDA_Outlier_Analysis!$I$10, N5659 &gt; EDA_Outlier_Analysis!$I$11),
      "Outlier",
      "Normal"))</f>
        <v>Normal</v>
      </c>
    </row>
    <row r="5660" spans="1:19">
      <c r="A5660" t="s">
        <v>12289</v>
      </c>
      <c r="B5660" s="4">
        <v>44565</v>
      </c>
      <c r="C5660" s="2">
        <v>-34358.120000000003</v>
      </c>
      <c r="D5660" t="s">
        <v>840</v>
      </c>
      <c r="E5660" t="s">
        <v>845</v>
      </c>
      <c r="F5660" t="s">
        <v>11</v>
      </c>
      <c r="G5660" t="s">
        <v>20</v>
      </c>
      <c r="I5660" t="s">
        <v>2017</v>
      </c>
      <c r="J5660" t="s">
        <v>12290</v>
      </c>
      <c r="K5660" t="str">
        <f>IF(COUNTIF(Customers!A:A, H5660)&gt;0, "Valid", "Invalid")</f>
        <v>Invalid</v>
      </c>
      <c r="L5660" t="str">
        <f t="shared" si="440"/>
        <v>1</v>
      </c>
      <c r="M5660" t="str">
        <f t="shared" si="441"/>
        <v>2022</v>
      </c>
      <c r="N5660">
        <f t="shared" si="442"/>
        <v>-34358.120000000003</v>
      </c>
      <c r="O5660" t="str">
        <f t="shared" si="443"/>
        <v/>
      </c>
      <c r="P5660">
        <f t="shared" si="444"/>
        <v>34358.120000000003</v>
      </c>
      <c r="Q5660" s="48" t="str">
        <f>IF(O5660="","",
   IF(OR(O5660&lt;EDA_Outlier_Analysis!$C$10, O5660&gt;EDA_Outlier_Analysis!$C$11),
      "Outlier",
      "Normal"))</f>
        <v/>
      </c>
      <c r="R5660" t="str">
        <f>IF(P5660="","",
   IF(OR(P5660 &lt; EDA_Outlier_Analysis!$F$7, P5660 &gt; EDA_Outlier_Analysis!$F$8),
      "Outlier",
      "Normal"))</f>
        <v>Normal</v>
      </c>
      <c r="S5660" t="str">
        <f>IF(N5660="","",
   IF(OR(N5660 &lt;EDA_Outlier_Analysis!$I$10, N5660 &gt; EDA_Outlier_Analysis!$I$11),
      "Outlier",
      "Normal"))</f>
        <v>Normal</v>
      </c>
    </row>
    <row r="5661" spans="1:19">
      <c r="A5661" t="s">
        <v>12291</v>
      </c>
      <c r="B5661" s="4">
        <v>45101</v>
      </c>
      <c r="C5661" s="2">
        <v>99724.24</v>
      </c>
      <c r="D5661" t="s">
        <v>849</v>
      </c>
      <c r="E5661" t="s">
        <v>853</v>
      </c>
      <c r="F5661" t="s">
        <v>10</v>
      </c>
      <c r="G5661" t="s">
        <v>34</v>
      </c>
      <c r="H5661" t="s">
        <v>515</v>
      </c>
      <c r="J5661" t="s">
        <v>12292</v>
      </c>
      <c r="K5661" t="str">
        <f>IF(COUNTIF(Customers!A:A, H5661)&gt;0, "Valid", "Invalid")</f>
        <v>Valid</v>
      </c>
      <c r="L5661" t="str">
        <f t="shared" si="440"/>
        <v>6</v>
      </c>
      <c r="M5661" t="str">
        <f t="shared" si="441"/>
        <v>2023</v>
      </c>
      <c r="N5661">
        <f t="shared" si="442"/>
        <v>99724.24</v>
      </c>
      <c r="O5661">
        <f t="shared" si="443"/>
        <v>99724.24</v>
      </c>
      <c r="P5661" t="str">
        <f t="shared" si="444"/>
        <v/>
      </c>
      <c r="Q5661" s="48" t="str">
        <f>IF(O5661="","",
   IF(OR(O5661&lt;EDA_Outlier_Analysis!$C$10, O5661&gt;EDA_Outlier_Analysis!$C$11),
      "Outlier",
      "Normal"))</f>
        <v>Normal</v>
      </c>
      <c r="R5661" t="str">
        <f>IF(P5661="","",
   IF(OR(P5661 &lt; EDA_Outlier_Analysis!$F$7, P5661 &gt; EDA_Outlier_Analysis!$F$8),
      "Outlier",
      "Normal"))</f>
        <v/>
      </c>
      <c r="S5661" t="str">
        <f>IF(N5661="","",
   IF(OR(N5661 &lt;EDA_Outlier_Analysis!$I$10, N5661 &gt; EDA_Outlier_Analysis!$I$11),
      "Outlier",
      "Normal"))</f>
        <v>Normal</v>
      </c>
    </row>
    <row r="5662" spans="1:19">
      <c r="A5662" t="s">
        <v>12293</v>
      </c>
      <c r="B5662" s="4">
        <v>45006</v>
      </c>
      <c r="C5662" s="2">
        <v>148353.14000000001</v>
      </c>
      <c r="D5662" t="s">
        <v>849</v>
      </c>
      <c r="E5662" t="s">
        <v>868</v>
      </c>
      <c r="F5662" t="s">
        <v>11</v>
      </c>
      <c r="G5662" t="s">
        <v>24</v>
      </c>
      <c r="H5662" t="s">
        <v>371</v>
      </c>
      <c r="J5662" t="s">
        <v>12294</v>
      </c>
      <c r="K5662" t="str">
        <f>IF(COUNTIF(Customers!A:A, H5662)&gt;0, "Valid", "Invalid")</f>
        <v>Valid</v>
      </c>
      <c r="L5662" t="str">
        <f t="shared" si="440"/>
        <v>3</v>
      </c>
      <c r="M5662" t="str">
        <f t="shared" si="441"/>
        <v>2023</v>
      </c>
      <c r="N5662">
        <f t="shared" si="442"/>
        <v>148353.14000000001</v>
      </c>
      <c r="O5662">
        <f t="shared" si="443"/>
        <v>148353.14000000001</v>
      </c>
      <c r="P5662" t="str">
        <f t="shared" si="444"/>
        <v/>
      </c>
      <c r="Q5662" s="48" t="str">
        <f>IF(O5662="","",
   IF(OR(O5662&lt;EDA_Outlier_Analysis!$C$10, O5662&gt;EDA_Outlier_Analysis!$C$11),
      "Outlier",
      "Normal"))</f>
        <v>Normal</v>
      </c>
      <c r="R5662" t="str">
        <f>IF(P5662="","",
   IF(OR(P5662 &lt; EDA_Outlier_Analysis!$F$7, P5662 &gt; EDA_Outlier_Analysis!$F$8),
      "Outlier",
      "Normal"))</f>
        <v/>
      </c>
      <c r="S5662" t="str">
        <f>IF(N5662="","",
   IF(OR(N5662 &lt;EDA_Outlier_Analysis!$I$10, N5662 &gt; EDA_Outlier_Analysis!$I$11),
      "Outlier",
      "Normal"))</f>
        <v>Normal</v>
      </c>
    </row>
    <row r="5663" spans="1:19">
      <c r="A5663" t="s">
        <v>12295</v>
      </c>
      <c r="B5663" s="4">
        <v>45242</v>
      </c>
      <c r="C5663" s="2">
        <v>176411.45</v>
      </c>
      <c r="D5663" t="s">
        <v>849</v>
      </c>
      <c r="E5663" t="s">
        <v>868</v>
      </c>
      <c r="F5663" t="s">
        <v>11</v>
      </c>
      <c r="G5663" t="s">
        <v>24</v>
      </c>
      <c r="H5663" t="s">
        <v>379</v>
      </c>
      <c r="J5663" t="s">
        <v>12296</v>
      </c>
      <c r="K5663" t="str">
        <f>IF(COUNTIF(Customers!A:A, H5663)&gt;0, "Valid", "Invalid")</f>
        <v>Valid</v>
      </c>
      <c r="L5663" t="str">
        <f t="shared" si="440"/>
        <v>11</v>
      </c>
      <c r="M5663" t="str">
        <f t="shared" si="441"/>
        <v>2023</v>
      </c>
      <c r="N5663">
        <f t="shared" si="442"/>
        <v>176411.45</v>
      </c>
      <c r="O5663">
        <f t="shared" si="443"/>
        <v>176411.45</v>
      </c>
      <c r="P5663" t="str">
        <f t="shared" si="444"/>
        <v/>
      </c>
      <c r="Q5663" s="48" t="str">
        <f>IF(O5663="","",
   IF(OR(O5663&lt;EDA_Outlier_Analysis!$C$10, O5663&gt;EDA_Outlier_Analysis!$C$11),
      "Outlier",
      "Normal"))</f>
        <v>Normal</v>
      </c>
      <c r="R5663" t="str">
        <f>IF(P5663="","",
   IF(OR(P5663 &lt; EDA_Outlier_Analysis!$F$7, P5663 &gt; EDA_Outlier_Analysis!$F$8),
      "Outlier",
      "Normal"))</f>
        <v/>
      </c>
      <c r="S5663" t="str">
        <f>IF(N5663="","",
   IF(OR(N5663 &lt;EDA_Outlier_Analysis!$I$10, N5663 &gt; EDA_Outlier_Analysis!$I$11),
      "Outlier",
      "Normal"))</f>
        <v>Normal</v>
      </c>
    </row>
    <row r="5664" spans="1:19">
      <c r="A5664" t="s">
        <v>12297</v>
      </c>
      <c r="B5664" s="4">
        <v>44623</v>
      </c>
      <c r="C5664" s="2">
        <v>79385.48</v>
      </c>
      <c r="D5664" t="s">
        <v>849</v>
      </c>
      <c r="E5664" t="s">
        <v>850</v>
      </c>
      <c r="F5664" t="s">
        <v>9</v>
      </c>
      <c r="G5664" t="s">
        <v>24</v>
      </c>
      <c r="H5664" t="s">
        <v>155</v>
      </c>
      <c r="J5664" t="s">
        <v>12298</v>
      </c>
      <c r="K5664" t="str">
        <f>IF(COUNTIF(Customers!A:A, H5664)&gt;0, "Valid", "Invalid")</f>
        <v>Valid</v>
      </c>
      <c r="L5664" t="str">
        <f t="shared" si="440"/>
        <v>3</v>
      </c>
      <c r="M5664" t="str">
        <f t="shared" si="441"/>
        <v>2022</v>
      </c>
      <c r="N5664">
        <f t="shared" si="442"/>
        <v>79385.48</v>
      </c>
      <c r="O5664">
        <f t="shared" si="443"/>
        <v>79385.48</v>
      </c>
      <c r="P5664" t="str">
        <f t="shared" si="444"/>
        <v/>
      </c>
      <c r="Q5664" s="48" t="str">
        <f>IF(O5664="","",
   IF(OR(O5664&lt;EDA_Outlier_Analysis!$C$10, O5664&gt;EDA_Outlier_Analysis!$C$11),
      "Outlier",
      "Normal"))</f>
        <v>Normal</v>
      </c>
      <c r="R5664" t="str">
        <f>IF(P5664="","",
   IF(OR(P5664 &lt; EDA_Outlier_Analysis!$F$7, P5664 &gt; EDA_Outlier_Analysis!$F$8),
      "Outlier",
      "Normal"))</f>
        <v/>
      </c>
      <c r="S5664" t="str">
        <f>IF(N5664="","",
   IF(OR(N5664 &lt;EDA_Outlier_Analysis!$I$10, N5664 &gt; EDA_Outlier_Analysis!$I$11),
      "Outlier",
      "Normal"))</f>
        <v>Normal</v>
      </c>
    </row>
    <row r="5665" spans="1:19">
      <c r="A5665" t="s">
        <v>12299</v>
      </c>
      <c r="B5665" s="4">
        <v>44773</v>
      </c>
      <c r="C5665" s="2">
        <v>-53947.17</v>
      </c>
      <c r="D5665" t="s">
        <v>840</v>
      </c>
      <c r="E5665" t="s">
        <v>878</v>
      </c>
      <c r="F5665" t="s">
        <v>11</v>
      </c>
      <c r="G5665" t="s">
        <v>20</v>
      </c>
      <c r="I5665" t="s">
        <v>1813</v>
      </c>
      <c r="J5665" t="s">
        <v>12300</v>
      </c>
      <c r="K5665" t="str">
        <f>IF(COUNTIF(Customers!A:A, H5665)&gt;0, "Valid", "Invalid")</f>
        <v>Invalid</v>
      </c>
      <c r="L5665" t="str">
        <f t="shared" si="440"/>
        <v>7</v>
      </c>
      <c r="M5665" t="str">
        <f t="shared" si="441"/>
        <v>2022</v>
      </c>
      <c r="N5665">
        <f t="shared" si="442"/>
        <v>-53947.17</v>
      </c>
      <c r="O5665" t="str">
        <f t="shared" si="443"/>
        <v/>
      </c>
      <c r="P5665">
        <f t="shared" si="444"/>
        <v>53947.17</v>
      </c>
      <c r="Q5665" s="48" t="str">
        <f>IF(O5665="","",
   IF(OR(O5665&lt;EDA_Outlier_Analysis!$C$10, O5665&gt;EDA_Outlier_Analysis!$C$11),
      "Outlier",
      "Normal"))</f>
        <v/>
      </c>
      <c r="R5665" t="str">
        <f>IF(P5665="","",
   IF(OR(P5665 &lt; EDA_Outlier_Analysis!$F$7, P5665 &gt; EDA_Outlier_Analysis!$F$8),
      "Outlier",
      "Normal"))</f>
        <v>Outlier</v>
      </c>
      <c r="S5665" t="str">
        <f>IF(N5665="","",
   IF(OR(N5665 &lt;EDA_Outlier_Analysis!$I$10, N5665 &gt; EDA_Outlier_Analysis!$I$11),
      "Outlier",
      "Normal"))</f>
        <v>Normal</v>
      </c>
    </row>
    <row r="5666" spans="1:19">
      <c r="A5666" t="s">
        <v>12301</v>
      </c>
      <c r="B5666" s="4">
        <v>44790</v>
      </c>
      <c r="C5666" s="2">
        <v>-41397.96</v>
      </c>
      <c r="D5666" t="s">
        <v>840</v>
      </c>
      <c r="E5666" t="s">
        <v>845</v>
      </c>
      <c r="F5666" t="s">
        <v>11</v>
      </c>
      <c r="G5666" t="s">
        <v>34</v>
      </c>
      <c r="I5666" t="s">
        <v>1141</v>
      </c>
      <c r="J5666" t="s">
        <v>12302</v>
      </c>
      <c r="K5666" t="str">
        <f>IF(COUNTIF(Customers!A:A, H5666)&gt;0, "Valid", "Invalid")</f>
        <v>Invalid</v>
      </c>
      <c r="L5666" t="str">
        <f t="shared" si="440"/>
        <v>8</v>
      </c>
      <c r="M5666" t="str">
        <f t="shared" si="441"/>
        <v>2022</v>
      </c>
      <c r="N5666">
        <f t="shared" si="442"/>
        <v>-41397.96</v>
      </c>
      <c r="O5666" t="str">
        <f t="shared" si="443"/>
        <v/>
      </c>
      <c r="P5666">
        <f t="shared" si="444"/>
        <v>41397.96</v>
      </c>
      <c r="Q5666" s="48" t="str">
        <f>IF(O5666="","",
   IF(OR(O5666&lt;EDA_Outlier_Analysis!$C$10, O5666&gt;EDA_Outlier_Analysis!$C$11),
      "Outlier",
      "Normal"))</f>
        <v/>
      </c>
      <c r="R5666" t="str">
        <f>IF(P5666="","",
   IF(OR(P5666 &lt; EDA_Outlier_Analysis!$F$7, P5666 &gt; EDA_Outlier_Analysis!$F$8),
      "Outlier",
      "Normal"))</f>
        <v>Normal</v>
      </c>
      <c r="S5666" t="str">
        <f>IF(N5666="","",
   IF(OR(N5666 &lt;EDA_Outlier_Analysis!$I$10, N5666 &gt; EDA_Outlier_Analysis!$I$11),
      "Outlier",
      "Normal"))</f>
        <v>Normal</v>
      </c>
    </row>
    <row r="5667" spans="1:19">
      <c r="A5667" t="s">
        <v>12303</v>
      </c>
      <c r="B5667" s="4">
        <v>44849</v>
      </c>
      <c r="C5667" s="2">
        <v>146149.72</v>
      </c>
      <c r="D5667" t="s">
        <v>849</v>
      </c>
      <c r="E5667" t="s">
        <v>850</v>
      </c>
      <c r="F5667" t="s">
        <v>11</v>
      </c>
      <c r="G5667" t="s">
        <v>24</v>
      </c>
      <c r="H5667" t="s">
        <v>83</v>
      </c>
      <c r="J5667" t="s">
        <v>12304</v>
      </c>
      <c r="K5667" t="str">
        <f>IF(COUNTIF(Customers!A:A, H5667)&gt;0, "Valid", "Invalid")</f>
        <v>Valid</v>
      </c>
      <c r="L5667" t="str">
        <f t="shared" si="440"/>
        <v>10</v>
      </c>
      <c r="M5667" t="str">
        <f t="shared" si="441"/>
        <v>2022</v>
      </c>
      <c r="N5667">
        <f t="shared" si="442"/>
        <v>146149.72</v>
      </c>
      <c r="O5667">
        <f t="shared" si="443"/>
        <v>146149.72</v>
      </c>
      <c r="P5667" t="str">
        <f t="shared" si="444"/>
        <v/>
      </c>
      <c r="Q5667" s="48" t="str">
        <f>IF(O5667="","",
   IF(OR(O5667&lt;EDA_Outlier_Analysis!$C$10, O5667&gt;EDA_Outlier_Analysis!$C$11),
      "Outlier",
      "Normal"))</f>
        <v>Normal</v>
      </c>
      <c r="R5667" t="str">
        <f>IF(P5667="","",
   IF(OR(P5667 &lt; EDA_Outlier_Analysis!$F$7, P5667 &gt; EDA_Outlier_Analysis!$F$8),
      "Outlier",
      "Normal"))</f>
        <v/>
      </c>
      <c r="S5667" t="str">
        <f>IF(N5667="","",
   IF(OR(N5667 &lt;EDA_Outlier_Analysis!$I$10, N5667 &gt; EDA_Outlier_Analysis!$I$11),
      "Outlier",
      "Normal"))</f>
        <v>Normal</v>
      </c>
    </row>
    <row r="5668" spans="1:19">
      <c r="A5668" t="s">
        <v>12305</v>
      </c>
      <c r="B5668" s="4">
        <v>44702</v>
      </c>
      <c r="C5668" s="2">
        <v>200694.43</v>
      </c>
      <c r="D5668" t="s">
        <v>849</v>
      </c>
      <c r="E5668" t="s">
        <v>868</v>
      </c>
      <c r="F5668" t="s">
        <v>9</v>
      </c>
      <c r="G5668" t="s">
        <v>31</v>
      </c>
      <c r="H5668" t="s">
        <v>739</v>
      </c>
      <c r="J5668" t="s">
        <v>12306</v>
      </c>
      <c r="K5668" t="str">
        <f>IF(COUNTIF(Customers!A:A, H5668)&gt;0, "Valid", "Invalid")</f>
        <v>Valid</v>
      </c>
      <c r="L5668" t="str">
        <f t="shared" si="440"/>
        <v>5</v>
      </c>
      <c r="M5668" t="str">
        <f t="shared" si="441"/>
        <v>2022</v>
      </c>
      <c r="N5668">
        <f t="shared" si="442"/>
        <v>200694.43</v>
      </c>
      <c r="O5668">
        <f t="shared" si="443"/>
        <v>200694.43</v>
      </c>
      <c r="P5668" t="str">
        <f t="shared" si="444"/>
        <v/>
      </c>
      <c r="Q5668" s="48" t="str">
        <f>IF(O5668="","",
   IF(OR(O5668&lt;EDA_Outlier_Analysis!$C$10, O5668&gt;EDA_Outlier_Analysis!$C$11),
      "Outlier",
      "Normal"))</f>
        <v>Normal</v>
      </c>
      <c r="R5668" t="str">
        <f>IF(P5668="","",
   IF(OR(P5668 &lt; EDA_Outlier_Analysis!$F$7, P5668 &gt; EDA_Outlier_Analysis!$F$8),
      "Outlier",
      "Normal"))</f>
        <v/>
      </c>
      <c r="S5668" t="str">
        <f>IF(N5668="","",
   IF(OR(N5668 &lt;EDA_Outlier_Analysis!$I$10, N5668 &gt; EDA_Outlier_Analysis!$I$11),
      "Outlier",
      "Normal"))</f>
        <v>Normal</v>
      </c>
    </row>
    <row r="5669" spans="1:19">
      <c r="A5669" t="s">
        <v>12307</v>
      </c>
      <c r="B5669" s="4">
        <v>45140</v>
      </c>
      <c r="C5669" s="2">
        <v>154405.37</v>
      </c>
      <c r="D5669" t="s">
        <v>849</v>
      </c>
      <c r="E5669" t="s">
        <v>868</v>
      </c>
      <c r="F5669" t="s">
        <v>11</v>
      </c>
      <c r="G5669" t="s">
        <v>34</v>
      </c>
      <c r="H5669" t="s">
        <v>611</v>
      </c>
      <c r="J5669" t="s">
        <v>12308</v>
      </c>
      <c r="K5669" t="str">
        <f>IF(COUNTIF(Customers!A:A, H5669)&gt;0, "Valid", "Invalid")</f>
        <v>Valid</v>
      </c>
      <c r="L5669" t="str">
        <f t="shared" si="440"/>
        <v>8</v>
      </c>
      <c r="M5669" t="str">
        <f t="shared" si="441"/>
        <v>2023</v>
      </c>
      <c r="N5669">
        <f t="shared" si="442"/>
        <v>154405.37</v>
      </c>
      <c r="O5669">
        <f t="shared" si="443"/>
        <v>154405.37</v>
      </c>
      <c r="P5669" t="str">
        <f t="shared" si="444"/>
        <v/>
      </c>
      <c r="Q5669" s="48" t="str">
        <f>IF(O5669="","",
   IF(OR(O5669&lt;EDA_Outlier_Analysis!$C$10, O5669&gt;EDA_Outlier_Analysis!$C$11),
      "Outlier",
      "Normal"))</f>
        <v>Normal</v>
      </c>
      <c r="R5669" t="str">
        <f>IF(P5669="","",
   IF(OR(P5669 &lt; EDA_Outlier_Analysis!$F$7, P5669 &gt; EDA_Outlier_Analysis!$F$8),
      "Outlier",
      "Normal"))</f>
        <v/>
      </c>
      <c r="S5669" t="str">
        <f>IF(N5669="","",
   IF(OR(N5669 &lt;EDA_Outlier_Analysis!$I$10, N5669 &gt; EDA_Outlier_Analysis!$I$11),
      "Outlier",
      "Normal"))</f>
        <v>Normal</v>
      </c>
    </row>
    <row r="5670" spans="1:19">
      <c r="A5670" t="s">
        <v>12309</v>
      </c>
      <c r="B5670" s="4">
        <v>45120</v>
      </c>
      <c r="C5670" s="2">
        <v>-30171.99</v>
      </c>
      <c r="D5670" t="s">
        <v>840</v>
      </c>
      <c r="E5670" t="s">
        <v>845</v>
      </c>
      <c r="F5670" t="s">
        <v>9</v>
      </c>
      <c r="G5670" t="s">
        <v>20</v>
      </c>
      <c r="I5670" t="s">
        <v>1519</v>
      </c>
      <c r="J5670" t="s">
        <v>12310</v>
      </c>
      <c r="K5670" t="str">
        <f>IF(COUNTIF(Customers!A:A, H5670)&gt;0, "Valid", "Invalid")</f>
        <v>Invalid</v>
      </c>
      <c r="L5670" t="str">
        <f t="shared" si="440"/>
        <v>7</v>
      </c>
      <c r="M5670" t="str">
        <f t="shared" si="441"/>
        <v>2023</v>
      </c>
      <c r="N5670">
        <f t="shared" si="442"/>
        <v>-30171.99</v>
      </c>
      <c r="O5670" t="str">
        <f t="shared" si="443"/>
        <v/>
      </c>
      <c r="P5670">
        <f t="shared" si="444"/>
        <v>30171.99</v>
      </c>
      <c r="Q5670" s="48" t="str">
        <f>IF(O5670="","",
   IF(OR(O5670&lt;EDA_Outlier_Analysis!$C$10, O5670&gt;EDA_Outlier_Analysis!$C$11),
      "Outlier",
      "Normal"))</f>
        <v/>
      </c>
      <c r="R5670" t="str">
        <f>IF(P5670="","",
   IF(OR(P5670 &lt; EDA_Outlier_Analysis!$F$7, P5670 &gt; EDA_Outlier_Analysis!$F$8),
      "Outlier",
      "Normal"))</f>
        <v>Normal</v>
      </c>
      <c r="S5670" t="str">
        <f>IF(N5670="","",
   IF(OR(N5670 &lt;EDA_Outlier_Analysis!$I$10, N5670 &gt; EDA_Outlier_Analysis!$I$11),
      "Outlier",
      "Normal"))</f>
        <v>Normal</v>
      </c>
    </row>
    <row r="5671" spans="1:19">
      <c r="A5671" t="s">
        <v>12311</v>
      </c>
      <c r="B5671" s="4">
        <v>44960</v>
      </c>
      <c r="C5671" s="2">
        <v>8850.7999999999993</v>
      </c>
      <c r="D5671" t="s">
        <v>873</v>
      </c>
      <c r="E5671" t="s">
        <v>873</v>
      </c>
      <c r="F5671" t="s">
        <v>10</v>
      </c>
      <c r="G5671" t="s">
        <v>20</v>
      </c>
      <c r="J5671" t="s">
        <v>12312</v>
      </c>
      <c r="K5671" t="str">
        <f>IF(COUNTIF(Customers!A:A, H5671)&gt;0, "Valid", "Invalid")</f>
        <v>Invalid</v>
      </c>
      <c r="L5671" t="str">
        <f t="shared" si="440"/>
        <v>2</v>
      </c>
      <c r="M5671" t="str">
        <f t="shared" si="441"/>
        <v>2023</v>
      </c>
      <c r="N5671">
        <f t="shared" si="442"/>
        <v>-8850.7999999999993</v>
      </c>
      <c r="O5671" t="str">
        <f t="shared" si="443"/>
        <v/>
      </c>
      <c r="P5671" t="str">
        <f t="shared" si="444"/>
        <v/>
      </c>
      <c r="Q5671" s="48" t="str">
        <f>IF(O5671="","",
   IF(OR(O5671&lt;EDA_Outlier_Analysis!$C$10, O5671&gt;EDA_Outlier_Analysis!$C$11),
      "Outlier",
      "Normal"))</f>
        <v/>
      </c>
      <c r="R5671" t="str">
        <f>IF(P5671="","",
   IF(OR(P5671 &lt; EDA_Outlier_Analysis!$F$7, P5671 &gt; EDA_Outlier_Analysis!$F$8),
      "Outlier",
      "Normal"))</f>
        <v/>
      </c>
      <c r="S5671" t="str">
        <f>IF(N5671="","",
   IF(OR(N5671 &lt;EDA_Outlier_Analysis!$I$10, N5671 &gt; EDA_Outlier_Analysis!$I$11),
      "Outlier",
      "Normal"))</f>
        <v>Normal</v>
      </c>
    </row>
    <row r="5672" spans="1:19">
      <c r="A5672" t="s">
        <v>12313</v>
      </c>
      <c r="B5672" s="4">
        <v>44805</v>
      </c>
      <c r="C5672" s="2">
        <v>180158.78</v>
      </c>
      <c r="D5672" t="s">
        <v>849</v>
      </c>
      <c r="E5672" t="s">
        <v>850</v>
      </c>
      <c r="F5672" t="s">
        <v>10</v>
      </c>
      <c r="G5672" t="s">
        <v>34</v>
      </c>
      <c r="H5672" t="s">
        <v>271</v>
      </c>
      <c r="J5672" t="s">
        <v>12314</v>
      </c>
      <c r="K5672" t="str">
        <f>IF(COUNTIF(Customers!A:A, H5672)&gt;0, "Valid", "Invalid")</f>
        <v>Valid</v>
      </c>
      <c r="L5672" t="str">
        <f t="shared" si="440"/>
        <v>9</v>
      </c>
      <c r="M5672" t="str">
        <f t="shared" si="441"/>
        <v>2022</v>
      </c>
      <c r="N5672">
        <f t="shared" si="442"/>
        <v>180158.78</v>
      </c>
      <c r="O5672">
        <f t="shared" si="443"/>
        <v>180158.78</v>
      </c>
      <c r="P5672" t="str">
        <f t="shared" si="444"/>
        <v/>
      </c>
      <c r="Q5672" s="48" t="str">
        <f>IF(O5672="","",
   IF(OR(O5672&lt;EDA_Outlier_Analysis!$C$10, O5672&gt;EDA_Outlier_Analysis!$C$11),
      "Outlier",
      "Normal"))</f>
        <v>Normal</v>
      </c>
      <c r="R5672" t="str">
        <f>IF(P5672="","",
   IF(OR(P5672 &lt; EDA_Outlier_Analysis!$F$7, P5672 &gt; EDA_Outlier_Analysis!$F$8),
      "Outlier",
      "Normal"))</f>
        <v/>
      </c>
      <c r="S5672" t="str">
        <f>IF(N5672="","",
   IF(OR(N5672 &lt;EDA_Outlier_Analysis!$I$10, N5672 &gt; EDA_Outlier_Analysis!$I$11),
      "Outlier",
      "Normal"))</f>
        <v>Normal</v>
      </c>
    </row>
    <row r="5673" spans="1:19">
      <c r="A5673" t="s">
        <v>12315</v>
      </c>
      <c r="B5673" s="4">
        <v>45000</v>
      </c>
      <c r="C5673" s="2">
        <v>156191.85999999999</v>
      </c>
      <c r="D5673" t="s">
        <v>849</v>
      </c>
      <c r="E5673" t="s">
        <v>868</v>
      </c>
      <c r="F5673" t="s">
        <v>9</v>
      </c>
      <c r="G5673" t="s">
        <v>20</v>
      </c>
      <c r="H5673" t="s">
        <v>45</v>
      </c>
      <c r="J5673" t="s">
        <v>12316</v>
      </c>
      <c r="K5673" t="str">
        <f>IF(COUNTIF(Customers!A:A, H5673)&gt;0, "Valid", "Invalid")</f>
        <v>Valid</v>
      </c>
      <c r="L5673" t="str">
        <f t="shared" si="440"/>
        <v>3</v>
      </c>
      <c r="M5673" t="str">
        <f t="shared" si="441"/>
        <v>2023</v>
      </c>
      <c r="N5673">
        <f t="shared" si="442"/>
        <v>156191.85999999999</v>
      </c>
      <c r="O5673">
        <f t="shared" si="443"/>
        <v>156191.85999999999</v>
      </c>
      <c r="P5673" t="str">
        <f t="shared" si="444"/>
        <v/>
      </c>
      <c r="Q5673" s="48" t="str">
        <f>IF(O5673="","",
   IF(OR(O5673&lt;EDA_Outlier_Analysis!$C$10, O5673&gt;EDA_Outlier_Analysis!$C$11),
      "Outlier",
      "Normal"))</f>
        <v>Normal</v>
      </c>
      <c r="R5673" t="str">
        <f>IF(P5673="","",
   IF(OR(P5673 &lt; EDA_Outlier_Analysis!$F$7, P5673 &gt; EDA_Outlier_Analysis!$F$8),
      "Outlier",
      "Normal"))</f>
        <v/>
      </c>
      <c r="S5673" t="str">
        <f>IF(N5673="","",
   IF(OR(N5673 &lt;EDA_Outlier_Analysis!$I$10, N5673 &gt; EDA_Outlier_Analysis!$I$11),
      "Outlier",
      "Normal"))</f>
        <v>Normal</v>
      </c>
    </row>
    <row r="5674" spans="1:19">
      <c r="A5674" t="s">
        <v>12317</v>
      </c>
      <c r="B5674" s="4">
        <v>44854</v>
      </c>
      <c r="C5674" s="2">
        <v>138361.28</v>
      </c>
      <c r="D5674" t="s">
        <v>849</v>
      </c>
      <c r="E5674" t="s">
        <v>850</v>
      </c>
      <c r="F5674" t="s">
        <v>11</v>
      </c>
      <c r="G5674" t="s">
        <v>20</v>
      </c>
      <c r="H5674" t="s">
        <v>73</v>
      </c>
      <c r="J5674" t="s">
        <v>12318</v>
      </c>
      <c r="K5674" t="str">
        <f>IF(COUNTIF(Customers!A:A, H5674)&gt;0, "Valid", "Invalid")</f>
        <v>Valid</v>
      </c>
      <c r="L5674" t="str">
        <f t="shared" si="440"/>
        <v>10</v>
      </c>
      <c r="M5674" t="str">
        <f t="shared" si="441"/>
        <v>2022</v>
      </c>
      <c r="N5674">
        <f t="shared" si="442"/>
        <v>138361.28</v>
      </c>
      <c r="O5674">
        <f t="shared" si="443"/>
        <v>138361.28</v>
      </c>
      <c r="P5674" t="str">
        <f t="shared" si="444"/>
        <v/>
      </c>
      <c r="Q5674" s="48" t="str">
        <f>IF(O5674="","",
   IF(OR(O5674&lt;EDA_Outlier_Analysis!$C$10, O5674&gt;EDA_Outlier_Analysis!$C$11),
      "Outlier",
      "Normal"))</f>
        <v>Normal</v>
      </c>
      <c r="R5674" t="str">
        <f>IF(P5674="","",
   IF(OR(P5674 &lt; EDA_Outlier_Analysis!$F$7, P5674 &gt; EDA_Outlier_Analysis!$F$8),
      "Outlier",
      "Normal"))</f>
        <v/>
      </c>
      <c r="S5674" t="str">
        <f>IF(N5674="","",
   IF(OR(N5674 &lt;EDA_Outlier_Analysis!$I$10, N5674 &gt; EDA_Outlier_Analysis!$I$11),
      "Outlier",
      "Normal"))</f>
        <v>Normal</v>
      </c>
    </row>
    <row r="5675" spans="1:19">
      <c r="A5675" t="s">
        <v>12319</v>
      </c>
      <c r="B5675" s="4">
        <v>44891</v>
      </c>
      <c r="C5675" s="2">
        <v>218968.54</v>
      </c>
      <c r="D5675" t="s">
        <v>849</v>
      </c>
      <c r="E5675" t="s">
        <v>868</v>
      </c>
      <c r="F5675" t="s">
        <v>9</v>
      </c>
      <c r="G5675" t="s">
        <v>20</v>
      </c>
      <c r="H5675" t="s">
        <v>413</v>
      </c>
      <c r="J5675" t="s">
        <v>12320</v>
      </c>
      <c r="K5675" t="str">
        <f>IF(COUNTIF(Customers!A:A, H5675)&gt;0, "Valid", "Invalid")</f>
        <v>Valid</v>
      </c>
      <c r="L5675" t="str">
        <f t="shared" si="440"/>
        <v>11</v>
      </c>
      <c r="M5675" t="str">
        <f t="shared" si="441"/>
        <v>2022</v>
      </c>
      <c r="N5675">
        <f t="shared" si="442"/>
        <v>218968.54</v>
      </c>
      <c r="O5675">
        <f t="shared" si="443"/>
        <v>218968.54</v>
      </c>
      <c r="P5675" t="str">
        <f t="shared" si="444"/>
        <v/>
      </c>
      <c r="Q5675" s="48" t="str">
        <f>IF(O5675="","",
   IF(OR(O5675&lt;EDA_Outlier_Analysis!$C$10, O5675&gt;EDA_Outlier_Analysis!$C$11),
      "Outlier",
      "Normal"))</f>
        <v>Normal</v>
      </c>
      <c r="R5675" t="str">
        <f>IF(P5675="","",
   IF(OR(P5675 &lt; EDA_Outlier_Analysis!$F$7, P5675 &gt; EDA_Outlier_Analysis!$F$8),
      "Outlier",
      "Normal"))</f>
        <v/>
      </c>
      <c r="S5675" t="str">
        <f>IF(N5675="","",
   IF(OR(N5675 &lt;EDA_Outlier_Analysis!$I$10, N5675 &gt; EDA_Outlier_Analysis!$I$11),
      "Outlier",
      "Normal"))</f>
        <v>Normal</v>
      </c>
    </row>
    <row r="5676" spans="1:19">
      <c r="A5676" t="s">
        <v>12321</v>
      </c>
      <c r="B5676" s="4">
        <v>45171</v>
      </c>
      <c r="C5676" s="2">
        <v>-46868.61</v>
      </c>
      <c r="D5676" t="s">
        <v>840</v>
      </c>
      <c r="E5676" t="s">
        <v>845</v>
      </c>
      <c r="F5676" t="s">
        <v>9</v>
      </c>
      <c r="G5676" t="s">
        <v>24</v>
      </c>
      <c r="I5676" t="s">
        <v>932</v>
      </c>
      <c r="J5676" t="s">
        <v>12322</v>
      </c>
      <c r="K5676" t="str">
        <f>IF(COUNTIF(Customers!A:A, H5676)&gt;0, "Valid", "Invalid")</f>
        <v>Invalid</v>
      </c>
      <c r="L5676" t="str">
        <f t="shared" si="440"/>
        <v>9</v>
      </c>
      <c r="M5676" t="str">
        <f t="shared" si="441"/>
        <v>2023</v>
      </c>
      <c r="N5676">
        <f t="shared" si="442"/>
        <v>-46868.61</v>
      </c>
      <c r="O5676" t="str">
        <f t="shared" si="443"/>
        <v/>
      </c>
      <c r="P5676">
        <f t="shared" si="444"/>
        <v>46868.61</v>
      </c>
      <c r="Q5676" s="48" t="str">
        <f>IF(O5676="","",
   IF(OR(O5676&lt;EDA_Outlier_Analysis!$C$10, O5676&gt;EDA_Outlier_Analysis!$C$11),
      "Outlier",
      "Normal"))</f>
        <v/>
      </c>
      <c r="R5676" t="str">
        <f>IF(P5676="","",
   IF(OR(P5676 &lt; EDA_Outlier_Analysis!$F$7, P5676 &gt; EDA_Outlier_Analysis!$F$8),
      "Outlier",
      "Normal"))</f>
        <v>Normal</v>
      </c>
      <c r="S5676" t="str">
        <f>IF(N5676="","",
   IF(OR(N5676 &lt;EDA_Outlier_Analysis!$I$10, N5676 &gt; EDA_Outlier_Analysis!$I$11),
      "Outlier",
      "Normal"))</f>
        <v>Normal</v>
      </c>
    </row>
    <row r="5677" spans="1:19">
      <c r="A5677" t="s">
        <v>12323</v>
      </c>
      <c r="B5677" s="4">
        <v>44811</v>
      </c>
      <c r="C5677" s="2">
        <v>139992.42000000001</v>
      </c>
      <c r="D5677" t="s">
        <v>849</v>
      </c>
      <c r="E5677" t="s">
        <v>853</v>
      </c>
      <c r="F5677" t="s">
        <v>10</v>
      </c>
      <c r="G5677" t="s">
        <v>31</v>
      </c>
      <c r="H5677" t="s">
        <v>673</v>
      </c>
      <c r="J5677" t="s">
        <v>12324</v>
      </c>
      <c r="K5677" t="str">
        <f>IF(COUNTIF(Customers!A:A, H5677)&gt;0, "Valid", "Invalid")</f>
        <v>Valid</v>
      </c>
      <c r="L5677" t="str">
        <f t="shared" si="440"/>
        <v>9</v>
      </c>
      <c r="M5677" t="str">
        <f t="shared" si="441"/>
        <v>2022</v>
      </c>
      <c r="N5677">
        <f t="shared" si="442"/>
        <v>139992.42000000001</v>
      </c>
      <c r="O5677">
        <f t="shared" si="443"/>
        <v>139992.42000000001</v>
      </c>
      <c r="P5677" t="str">
        <f t="shared" si="444"/>
        <v/>
      </c>
      <c r="Q5677" s="48" t="str">
        <f>IF(O5677="","",
   IF(OR(O5677&lt;EDA_Outlier_Analysis!$C$10, O5677&gt;EDA_Outlier_Analysis!$C$11),
      "Outlier",
      "Normal"))</f>
        <v>Normal</v>
      </c>
      <c r="R5677" t="str">
        <f>IF(P5677="","",
   IF(OR(P5677 &lt; EDA_Outlier_Analysis!$F$7, P5677 &gt; EDA_Outlier_Analysis!$F$8),
      "Outlier",
      "Normal"))</f>
        <v/>
      </c>
      <c r="S5677" t="str">
        <f>IF(N5677="","",
   IF(OR(N5677 &lt;EDA_Outlier_Analysis!$I$10, N5677 &gt; EDA_Outlier_Analysis!$I$11),
      "Outlier",
      "Normal"))</f>
        <v>Normal</v>
      </c>
    </row>
    <row r="5678" spans="1:19">
      <c r="A5678" t="s">
        <v>12325</v>
      </c>
      <c r="B5678" s="4">
        <v>44646</v>
      </c>
      <c r="C5678" s="2">
        <v>91485.87</v>
      </c>
      <c r="D5678" t="s">
        <v>849</v>
      </c>
      <c r="E5678" t="s">
        <v>868</v>
      </c>
      <c r="F5678" t="s">
        <v>9</v>
      </c>
      <c r="G5678" t="s">
        <v>20</v>
      </c>
      <c r="H5678" t="s">
        <v>641</v>
      </c>
      <c r="J5678" t="s">
        <v>12326</v>
      </c>
      <c r="K5678" t="str">
        <f>IF(COUNTIF(Customers!A:A, H5678)&gt;0, "Valid", "Invalid")</f>
        <v>Valid</v>
      </c>
      <c r="L5678" t="str">
        <f t="shared" si="440"/>
        <v>3</v>
      </c>
      <c r="M5678" t="str">
        <f t="shared" si="441"/>
        <v>2022</v>
      </c>
      <c r="N5678">
        <f t="shared" si="442"/>
        <v>91485.87</v>
      </c>
      <c r="O5678">
        <f t="shared" si="443"/>
        <v>91485.87</v>
      </c>
      <c r="P5678" t="str">
        <f t="shared" si="444"/>
        <v/>
      </c>
      <c r="Q5678" s="48" t="str">
        <f>IF(O5678="","",
   IF(OR(O5678&lt;EDA_Outlier_Analysis!$C$10, O5678&gt;EDA_Outlier_Analysis!$C$11),
      "Outlier",
      "Normal"))</f>
        <v>Normal</v>
      </c>
      <c r="R5678" t="str">
        <f>IF(P5678="","",
   IF(OR(P5678 &lt; EDA_Outlier_Analysis!$F$7, P5678 &gt; EDA_Outlier_Analysis!$F$8),
      "Outlier",
      "Normal"))</f>
        <v/>
      </c>
      <c r="S5678" t="str">
        <f>IF(N5678="","",
   IF(OR(N5678 &lt;EDA_Outlier_Analysis!$I$10, N5678 &gt; EDA_Outlier_Analysis!$I$11),
      "Outlier",
      "Normal"))</f>
        <v>Normal</v>
      </c>
    </row>
    <row r="5679" spans="1:19">
      <c r="A5679" t="s">
        <v>12327</v>
      </c>
      <c r="B5679" s="4">
        <v>44880</v>
      </c>
      <c r="C5679" s="2">
        <v>183311.04</v>
      </c>
      <c r="D5679" t="s">
        <v>849</v>
      </c>
      <c r="E5679" t="s">
        <v>850</v>
      </c>
      <c r="F5679" t="s">
        <v>9</v>
      </c>
      <c r="G5679" t="s">
        <v>20</v>
      </c>
      <c r="H5679" t="s">
        <v>441</v>
      </c>
      <c r="J5679" t="s">
        <v>12328</v>
      </c>
      <c r="K5679" t="str">
        <f>IF(COUNTIF(Customers!A:A, H5679)&gt;0, "Valid", "Invalid")</f>
        <v>Valid</v>
      </c>
      <c r="L5679" t="str">
        <f t="shared" si="440"/>
        <v>11</v>
      </c>
      <c r="M5679" t="str">
        <f t="shared" si="441"/>
        <v>2022</v>
      </c>
      <c r="N5679">
        <f t="shared" si="442"/>
        <v>183311.04</v>
      </c>
      <c r="O5679">
        <f t="shared" si="443"/>
        <v>183311.04</v>
      </c>
      <c r="P5679" t="str">
        <f t="shared" si="444"/>
        <v/>
      </c>
      <c r="Q5679" s="48" t="str">
        <f>IF(O5679="","",
   IF(OR(O5679&lt;EDA_Outlier_Analysis!$C$10, O5679&gt;EDA_Outlier_Analysis!$C$11),
      "Outlier",
      "Normal"))</f>
        <v>Normal</v>
      </c>
      <c r="R5679" t="str">
        <f>IF(P5679="","",
   IF(OR(P5679 &lt; EDA_Outlier_Analysis!$F$7, P5679 &gt; EDA_Outlier_Analysis!$F$8),
      "Outlier",
      "Normal"))</f>
        <v/>
      </c>
      <c r="S5679" t="str">
        <f>IF(N5679="","",
   IF(OR(N5679 &lt;EDA_Outlier_Analysis!$I$10, N5679 &gt; EDA_Outlier_Analysis!$I$11),
      "Outlier",
      "Normal"))</f>
        <v>Normal</v>
      </c>
    </row>
    <row r="5680" spans="1:19">
      <c r="A5680" t="s">
        <v>12329</v>
      </c>
      <c r="B5680" s="4">
        <v>45058</v>
      </c>
      <c r="C5680" s="2">
        <v>124388.28</v>
      </c>
      <c r="D5680" t="s">
        <v>849</v>
      </c>
      <c r="E5680" t="s">
        <v>850</v>
      </c>
      <c r="F5680" t="s">
        <v>9</v>
      </c>
      <c r="G5680" t="s">
        <v>31</v>
      </c>
      <c r="H5680" t="s">
        <v>289</v>
      </c>
      <c r="J5680" t="s">
        <v>12330</v>
      </c>
      <c r="K5680" t="str">
        <f>IF(COUNTIF(Customers!A:A, H5680)&gt;0, "Valid", "Invalid")</f>
        <v>Valid</v>
      </c>
      <c r="L5680" t="str">
        <f t="shared" si="440"/>
        <v>5</v>
      </c>
      <c r="M5680" t="str">
        <f t="shared" si="441"/>
        <v>2023</v>
      </c>
      <c r="N5680">
        <f t="shared" si="442"/>
        <v>124388.28</v>
      </c>
      <c r="O5680">
        <f t="shared" si="443"/>
        <v>124388.28</v>
      </c>
      <c r="P5680" t="str">
        <f t="shared" si="444"/>
        <v/>
      </c>
      <c r="Q5680" s="48" t="str">
        <f>IF(O5680="","",
   IF(OR(O5680&lt;EDA_Outlier_Analysis!$C$10, O5680&gt;EDA_Outlier_Analysis!$C$11),
      "Outlier",
      "Normal"))</f>
        <v>Normal</v>
      </c>
      <c r="R5680" t="str">
        <f>IF(P5680="","",
   IF(OR(P5680 &lt; EDA_Outlier_Analysis!$F$7, P5680 &gt; EDA_Outlier_Analysis!$F$8),
      "Outlier",
      "Normal"))</f>
        <v/>
      </c>
      <c r="S5680" t="str">
        <f>IF(N5680="","",
   IF(OR(N5680 &lt;EDA_Outlier_Analysis!$I$10, N5680 &gt; EDA_Outlier_Analysis!$I$11),
      "Outlier",
      "Normal"))</f>
        <v>Normal</v>
      </c>
    </row>
    <row r="5681" spans="1:19">
      <c r="A5681" t="s">
        <v>12331</v>
      </c>
      <c r="B5681" s="4">
        <v>45263</v>
      </c>
      <c r="C5681" s="2">
        <v>-22592.75</v>
      </c>
      <c r="D5681" t="s">
        <v>840</v>
      </c>
      <c r="E5681" t="s">
        <v>845</v>
      </c>
      <c r="F5681" t="s">
        <v>11</v>
      </c>
      <c r="G5681" t="s">
        <v>24</v>
      </c>
      <c r="I5681" t="s">
        <v>1435</v>
      </c>
      <c r="J5681" t="s">
        <v>12332</v>
      </c>
      <c r="K5681" t="str">
        <f>IF(COUNTIF(Customers!A:A, H5681)&gt;0, "Valid", "Invalid")</f>
        <v>Invalid</v>
      </c>
      <c r="L5681" t="str">
        <f t="shared" si="440"/>
        <v>12</v>
      </c>
      <c r="M5681" t="str">
        <f t="shared" si="441"/>
        <v>2023</v>
      </c>
      <c r="N5681">
        <f t="shared" si="442"/>
        <v>-22592.75</v>
      </c>
      <c r="O5681" t="str">
        <f t="shared" si="443"/>
        <v/>
      </c>
      <c r="P5681">
        <f t="shared" si="444"/>
        <v>22592.75</v>
      </c>
      <c r="Q5681" s="48" t="str">
        <f>IF(O5681="","",
   IF(OR(O5681&lt;EDA_Outlier_Analysis!$C$10, O5681&gt;EDA_Outlier_Analysis!$C$11),
      "Outlier",
      "Normal"))</f>
        <v/>
      </c>
      <c r="R5681" t="str">
        <f>IF(P5681="","",
   IF(OR(P5681 &lt; EDA_Outlier_Analysis!$F$7, P5681 &gt; EDA_Outlier_Analysis!$F$8),
      "Outlier",
      "Normal"))</f>
        <v>Outlier</v>
      </c>
      <c r="S5681" t="str">
        <f>IF(N5681="","",
   IF(OR(N5681 &lt;EDA_Outlier_Analysis!$I$10, N5681 &gt; EDA_Outlier_Analysis!$I$11),
      "Outlier",
      "Normal"))</f>
        <v>Normal</v>
      </c>
    </row>
    <row r="5682" spans="1:19">
      <c r="A5682" t="s">
        <v>12333</v>
      </c>
      <c r="B5682" s="4">
        <v>45205</v>
      </c>
      <c r="C5682" s="2">
        <v>-60620.04</v>
      </c>
      <c r="D5682" t="s">
        <v>840</v>
      </c>
      <c r="E5682" t="s">
        <v>864</v>
      </c>
      <c r="F5682" t="s">
        <v>10</v>
      </c>
      <c r="G5682" t="s">
        <v>34</v>
      </c>
      <c r="I5682" t="s">
        <v>898</v>
      </c>
      <c r="J5682" t="s">
        <v>12334</v>
      </c>
      <c r="K5682" t="str">
        <f>IF(COUNTIF(Customers!A:A, H5682)&gt;0, "Valid", "Invalid")</f>
        <v>Invalid</v>
      </c>
      <c r="L5682" t="str">
        <f t="shared" si="440"/>
        <v>10</v>
      </c>
      <c r="M5682" t="str">
        <f t="shared" si="441"/>
        <v>2023</v>
      </c>
      <c r="N5682">
        <f t="shared" si="442"/>
        <v>-60620.04</v>
      </c>
      <c r="O5682" t="str">
        <f t="shared" si="443"/>
        <v/>
      </c>
      <c r="P5682">
        <f t="shared" si="444"/>
        <v>60620.04</v>
      </c>
      <c r="Q5682" s="48" t="str">
        <f>IF(O5682="","",
   IF(OR(O5682&lt;EDA_Outlier_Analysis!$C$10, O5682&gt;EDA_Outlier_Analysis!$C$11),
      "Outlier",
      "Normal"))</f>
        <v/>
      </c>
      <c r="R5682" t="str">
        <f>IF(P5682="","",
   IF(OR(P5682 &lt; EDA_Outlier_Analysis!$F$7, P5682 &gt; EDA_Outlier_Analysis!$F$8),
      "Outlier",
      "Normal"))</f>
        <v>Outlier</v>
      </c>
      <c r="S5682" t="str">
        <f>IF(N5682="","",
   IF(OR(N5682 &lt;EDA_Outlier_Analysis!$I$10, N5682 &gt; EDA_Outlier_Analysis!$I$11),
      "Outlier",
      "Normal"))</f>
        <v>Normal</v>
      </c>
    </row>
    <row r="5683" spans="1:19">
      <c r="A5683" t="s">
        <v>12335</v>
      </c>
      <c r="B5683" s="4">
        <v>44825</v>
      </c>
      <c r="C5683" s="2">
        <v>184845.64</v>
      </c>
      <c r="D5683" t="s">
        <v>849</v>
      </c>
      <c r="E5683" t="s">
        <v>853</v>
      </c>
      <c r="F5683" t="s">
        <v>11</v>
      </c>
      <c r="G5683" t="s">
        <v>20</v>
      </c>
      <c r="H5683" t="s">
        <v>41</v>
      </c>
      <c r="J5683" t="s">
        <v>12336</v>
      </c>
      <c r="K5683" t="str">
        <f>IF(COUNTIF(Customers!A:A, H5683)&gt;0, "Valid", "Invalid")</f>
        <v>Valid</v>
      </c>
      <c r="L5683" t="str">
        <f t="shared" si="440"/>
        <v>9</v>
      </c>
      <c r="M5683" t="str">
        <f t="shared" si="441"/>
        <v>2022</v>
      </c>
      <c r="N5683">
        <f t="shared" si="442"/>
        <v>184845.64</v>
      </c>
      <c r="O5683">
        <f t="shared" si="443"/>
        <v>184845.64</v>
      </c>
      <c r="P5683" t="str">
        <f t="shared" si="444"/>
        <v/>
      </c>
      <c r="Q5683" s="48" t="str">
        <f>IF(O5683="","",
   IF(OR(O5683&lt;EDA_Outlier_Analysis!$C$10, O5683&gt;EDA_Outlier_Analysis!$C$11),
      "Outlier",
      "Normal"))</f>
        <v>Normal</v>
      </c>
      <c r="R5683" t="str">
        <f>IF(P5683="","",
   IF(OR(P5683 &lt; EDA_Outlier_Analysis!$F$7, P5683 &gt; EDA_Outlier_Analysis!$F$8),
      "Outlier",
      "Normal"))</f>
        <v/>
      </c>
      <c r="S5683" t="str">
        <f>IF(N5683="","",
   IF(OR(N5683 &lt;EDA_Outlier_Analysis!$I$10, N5683 &gt; EDA_Outlier_Analysis!$I$11),
      "Outlier",
      "Normal"))</f>
        <v>Normal</v>
      </c>
    </row>
    <row r="5684" spans="1:19">
      <c r="A5684" t="s">
        <v>12337</v>
      </c>
      <c r="B5684" s="4">
        <v>45188</v>
      </c>
      <c r="C5684" s="2">
        <v>-20954.810000000001</v>
      </c>
      <c r="D5684" t="s">
        <v>840</v>
      </c>
      <c r="E5684" t="s">
        <v>856</v>
      </c>
      <c r="F5684" t="s">
        <v>10</v>
      </c>
      <c r="G5684" t="s">
        <v>20</v>
      </c>
      <c r="I5684" t="s">
        <v>1494</v>
      </c>
      <c r="J5684" t="s">
        <v>12338</v>
      </c>
      <c r="K5684" t="str">
        <f>IF(COUNTIF(Customers!A:A, H5684)&gt;0, "Valid", "Invalid")</f>
        <v>Invalid</v>
      </c>
      <c r="L5684" t="str">
        <f t="shared" si="440"/>
        <v>9</v>
      </c>
      <c r="M5684" t="str">
        <f t="shared" si="441"/>
        <v>2023</v>
      </c>
      <c r="N5684">
        <f t="shared" si="442"/>
        <v>-20954.810000000001</v>
      </c>
      <c r="O5684" t="str">
        <f t="shared" si="443"/>
        <v/>
      </c>
      <c r="P5684">
        <f t="shared" si="444"/>
        <v>20954.810000000001</v>
      </c>
      <c r="Q5684" s="48" t="str">
        <f>IF(O5684="","",
   IF(OR(O5684&lt;EDA_Outlier_Analysis!$C$10, O5684&gt;EDA_Outlier_Analysis!$C$11),
      "Outlier",
      "Normal"))</f>
        <v/>
      </c>
      <c r="R5684" t="str">
        <f>IF(P5684="","",
   IF(OR(P5684 &lt; EDA_Outlier_Analysis!$F$7, P5684 &gt; EDA_Outlier_Analysis!$F$8),
      "Outlier",
      "Normal"))</f>
        <v>Outlier</v>
      </c>
      <c r="S5684" t="str">
        <f>IF(N5684="","",
   IF(OR(N5684 &lt;EDA_Outlier_Analysis!$I$10, N5684 &gt; EDA_Outlier_Analysis!$I$11),
      "Outlier",
      "Normal"))</f>
        <v>Normal</v>
      </c>
    </row>
    <row r="5685" spans="1:19">
      <c r="A5685" t="s">
        <v>12339</v>
      </c>
      <c r="B5685" s="4">
        <v>44615</v>
      </c>
      <c r="C5685" s="2">
        <v>-61127.79</v>
      </c>
      <c r="D5685" t="s">
        <v>840</v>
      </c>
      <c r="E5685" t="s">
        <v>905</v>
      </c>
      <c r="F5685" t="s">
        <v>11</v>
      </c>
      <c r="G5685" t="s">
        <v>31</v>
      </c>
      <c r="I5685" t="s">
        <v>1580</v>
      </c>
      <c r="J5685" t="s">
        <v>12340</v>
      </c>
      <c r="K5685" t="str">
        <f>IF(COUNTIF(Customers!A:A, H5685)&gt;0, "Valid", "Invalid")</f>
        <v>Invalid</v>
      </c>
      <c r="L5685" t="str">
        <f t="shared" si="440"/>
        <v>2</v>
      </c>
      <c r="M5685" t="str">
        <f t="shared" si="441"/>
        <v>2022</v>
      </c>
      <c r="N5685">
        <f t="shared" si="442"/>
        <v>-61127.79</v>
      </c>
      <c r="O5685" t="str">
        <f t="shared" si="443"/>
        <v/>
      </c>
      <c r="P5685">
        <f t="shared" si="444"/>
        <v>61127.79</v>
      </c>
      <c r="Q5685" s="48" t="str">
        <f>IF(O5685="","",
   IF(OR(O5685&lt;EDA_Outlier_Analysis!$C$10, O5685&gt;EDA_Outlier_Analysis!$C$11),
      "Outlier",
      "Normal"))</f>
        <v/>
      </c>
      <c r="R5685" t="str">
        <f>IF(P5685="","",
   IF(OR(P5685 &lt; EDA_Outlier_Analysis!$F$7, P5685 &gt; EDA_Outlier_Analysis!$F$8),
      "Outlier",
      "Normal"))</f>
        <v>Outlier</v>
      </c>
      <c r="S5685" t="str">
        <f>IF(N5685="","",
   IF(OR(N5685 &lt;EDA_Outlier_Analysis!$I$10, N5685 &gt; EDA_Outlier_Analysis!$I$11),
      "Outlier",
      "Normal"))</f>
        <v>Normal</v>
      </c>
    </row>
    <row r="5686" spans="1:19">
      <c r="A5686" t="s">
        <v>12341</v>
      </c>
      <c r="B5686" s="4">
        <v>45256</v>
      </c>
      <c r="C5686" s="2">
        <v>156373.29999999999</v>
      </c>
      <c r="D5686" t="s">
        <v>849</v>
      </c>
      <c r="E5686" t="s">
        <v>850</v>
      </c>
      <c r="F5686" t="s">
        <v>9</v>
      </c>
      <c r="G5686" t="s">
        <v>34</v>
      </c>
      <c r="H5686" t="s">
        <v>283</v>
      </c>
      <c r="J5686" t="s">
        <v>12342</v>
      </c>
      <c r="K5686" t="str">
        <f>IF(COUNTIF(Customers!A:A, H5686)&gt;0, "Valid", "Invalid")</f>
        <v>Valid</v>
      </c>
      <c r="L5686" t="str">
        <f t="shared" si="440"/>
        <v>11</v>
      </c>
      <c r="M5686" t="str">
        <f t="shared" si="441"/>
        <v>2023</v>
      </c>
      <c r="N5686">
        <f t="shared" si="442"/>
        <v>156373.29999999999</v>
      </c>
      <c r="O5686">
        <f t="shared" si="443"/>
        <v>156373.29999999999</v>
      </c>
      <c r="P5686" t="str">
        <f t="shared" si="444"/>
        <v/>
      </c>
      <c r="Q5686" s="48" t="str">
        <f>IF(O5686="","",
   IF(OR(O5686&lt;EDA_Outlier_Analysis!$C$10, O5686&gt;EDA_Outlier_Analysis!$C$11),
      "Outlier",
      "Normal"))</f>
        <v>Normal</v>
      </c>
      <c r="R5686" t="str">
        <f>IF(P5686="","",
   IF(OR(P5686 &lt; EDA_Outlier_Analysis!$F$7, P5686 &gt; EDA_Outlier_Analysis!$F$8),
      "Outlier",
      "Normal"))</f>
        <v/>
      </c>
      <c r="S5686" t="str">
        <f>IF(N5686="","",
   IF(OR(N5686 &lt;EDA_Outlier_Analysis!$I$10, N5686 &gt; EDA_Outlier_Analysis!$I$11),
      "Outlier",
      "Normal"))</f>
        <v>Normal</v>
      </c>
    </row>
    <row r="5687" spans="1:19">
      <c r="A5687" t="s">
        <v>12343</v>
      </c>
      <c r="B5687" s="4">
        <v>45156</v>
      </c>
      <c r="C5687" s="2">
        <v>134208</v>
      </c>
      <c r="D5687" t="s">
        <v>849</v>
      </c>
      <c r="E5687" t="s">
        <v>850</v>
      </c>
      <c r="F5687" t="s">
        <v>10</v>
      </c>
      <c r="G5687" t="s">
        <v>34</v>
      </c>
      <c r="H5687" t="s">
        <v>331</v>
      </c>
      <c r="J5687" t="s">
        <v>12344</v>
      </c>
      <c r="K5687" t="str">
        <f>IF(COUNTIF(Customers!A:A, H5687)&gt;0, "Valid", "Invalid")</f>
        <v>Valid</v>
      </c>
      <c r="L5687" t="str">
        <f t="shared" si="440"/>
        <v>8</v>
      </c>
      <c r="M5687" t="str">
        <f t="shared" si="441"/>
        <v>2023</v>
      </c>
      <c r="N5687">
        <f t="shared" si="442"/>
        <v>134208</v>
      </c>
      <c r="O5687">
        <f t="shared" si="443"/>
        <v>134208</v>
      </c>
      <c r="P5687" t="str">
        <f t="shared" si="444"/>
        <v/>
      </c>
      <c r="Q5687" s="48" t="str">
        <f>IF(O5687="","",
   IF(OR(O5687&lt;EDA_Outlier_Analysis!$C$10, O5687&gt;EDA_Outlier_Analysis!$C$11),
      "Outlier",
      "Normal"))</f>
        <v>Normal</v>
      </c>
      <c r="R5687" t="str">
        <f>IF(P5687="","",
   IF(OR(P5687 &lt; EDA_Outlier_Analysis!$F$7, P5687 &gt; EDA_Outlier_Analysis!$F$8),
      "Outlier",
      "Normal"))</f>
        <v/>
      </c>
      <c r="S5687" t="str">
        <f>IF(N5687="","",
   IF(OR(N5687 &lt;EDA_Outlier_Analysis!$I$10, N5687 &gt; EDA_Outlier_Analysis!$I$11),
      "Outlier",
      "Normal"))</f>
        <v>Normal</v>
      </c>
    </row>
    <row r="5688" spans="1:19">
      <c r="A5688" t="s">
        <v>12345</v>
      </c>
      <c r="B5688" s="4">
        <v>44712</v>
      </c>
      <c r="C5688" s="2">
        <v>-32838.65</v>
      </c>
      <c r="D5688" t="s">
        <v>840</v>
      </c>
      <c r="E5688" t="s">
        <v>841</v>
      </c>
      <c r="F5688" t="s">
        <v>11</v>
      </c>
      <c r="G5688" t="s">
        <v>24</v>
      </c>
      <c r="I5688" t="s">
        <v>960</v>
      </c>
      <c r="J5688" t="s">
        <v>12346</v>
      </c>
      <c r="K5688" t="str">
        <f>IF(COUNTIF(Customers!A:A, H5688)&gt;0, "Valid", "Invalid")</f>
        <v>Invalid</v>
      </c>
      <c r="L5688" t="str">
        <f t="shared" si="440"/>
        <v>5</v>
      </c>
      <c r="M5688" t="str">
        <f t="shared" si="441"/>
        <v>2022</v>
      </c>
      <c r="N5688">
        <f t="shared" si="442"/>
        <v>-32838.65</v>
      </c>
      <c r="O5688" t="str">
        <f t="shared" si="443"/>
        <v/>
      </c>
      <c r="P5688">
        <f t="shared" si="444"/>
        <v>32838.65</v>
      </c>
      <c r="Q5688" s="48" t="str">
        <f>IF(O5688="","",
   IF(OR(O5688&lt;EDA_Outlier_Analysis!$C$10, O5688&gt;EDA_Outlier_Analysis!$C$11),
      "Outlier",
      "Normal"))</f>
        <v/>
      </c>
      <c r="R5688" t="str">
        <f>IF(P5688="","",
   IF(OR(P5688 &lt; EDA_Outlier_Analysis!$F$7, P5688 &gt; EDA_Outlier_Analysis!$F$8),
      "Outlier",
      "Normal"))</f>
        <v>Normal</v>
      </c>
      <c r="S5688" t="str">
        <f>IF(N5688="","",
   IF(OR(N5688 &lt;EDA_Outlier_Analysis!$I$10, N5688 &gt; EDA_Outlier_Analysis!$I$11),
      "Outlier",
      "Normal"))</f>
        <v>Normal</v>
      </c>
    </row>
    <row r="5689" spans="1:19">
      <c r="A5689" t="s">
        <v>12347</v>
      </c>
      <c r="B5689" s="4">
        <v>44864</v>
      </c>
      <c r="C5689" s="2">
        <v>-22790</v>
      </c>
      <c r="D5689" t="s">
        <v>840</v>
      </c>
      <c r="E5689" t="s">
        <v>905</v>
      </c>
      <c r="F5689" t="s">
        <v>11</v>
      </c>
      <c r="G5689" t="s">
        <v>31</v>
      </c>
      <c r="I5689" t="s">
        <v>954</v>
      </c>
      <c r="J5689" t="s">
        <v>12348</v>
      </c>
      <c r="K5689" t="str">
        <f>IF(COUNTIF(Customers!A:A, H5689)&gt;0, "Valid", "Invalid")</f>
        <v>Invalid</v>
      </c>
      <c r="L5689" t="str">
        <f t="shared" si="440"/>
        <v>10</v>
      </c>
      <c r="M5689" t="str">
        <f t="shared" si="441"/>
        <v>2022</v>
      </c>
      <c r="N5689">
        <f t="shared" si="442"/>
        <v>-22790</v>
      </c>
      <c r="O5689" t="str">
        <f t="shared" si="443"/>
        <v/>
      </c>
      <c r="P5689">
        <f t="shared" si="444"/>
        <v>22790</v>
      </c>
      <c r="Q5689" s="48" t="str">
        <f>IF(O5689="","",
   IF(OR(O5689&lt;EDA_Outlier_Analysis!$C$10, O5689&gt;EDA_Outlier_Analysis!$C$11),
      "Outlier",
      "Normal"))</f>
        <v/>
      </c>
      <c r="R5689" t="str">
        <f>IF(P5689="","",
   IF(OR(P5689 &lt; EDA_Outlier_Analysis!$F$7, P5689 &gt; EDA_Outlier_Analysis!$F$8),
      "Outlier",
      "Normal"))</f>
        <v>Outlier</v>
      </c>
      <c r="S5689" t="str">
        <f>IF(N5689="","",
   IF(OR(N5689 &lt;EDA_Outlier_Analysis!$I$10, N5689 &gt; EDA_Outlier_Analysis!$I$11),
      "Outlier",
      "Normal"))</f>
        <v>Normal</v>
      </c>
    </row>
    <row r="5690" spans="1:19">
      <c r="A5690" t="s">
        <v>12349</v>
      </c>
      <c r="B5690" s="4">
        <v>44779</v>
      </c>
      <c r="C5690" s="2">
        <v>-2747.38</v>
      </c>
      <c r="D5690" t="s">
        <v>840</v>
      </c>
      <c r="E5690" t="s">
        <v>878</v>
      </c>
      <c r="F5690" t="s">
        <v>9</v>
      </c>
      <c r="G5690" t="s">
        <v>24</v>
      </c>
      <c r="I5690" t="s">
        <v>1540</v>
      </c>
      <c r="J5690" t="s">
        <v>12350</v>
      </c>
      <c r="K5690" t="str">
        <f>IF(COUNTIF(Customers!A:A, H5690)&gt;0, "Valid", "Invalid")</f>
        <v>Invalid</v>
      </c>
      <c r="L5690" t="str">
        <f t="shared" si="440"/>
        <v>8</v>
      </c>
      <c r="M5690" t="str">
        <f t="shared" si="441"/>
        <v>2022</v>
      </c>
      <c r="N5690">
        <f t="shared" si="442"/>
        <v>-2747.38</v>
      </c>
      <c r="O5690" t="str">
        <f t="shared" si="443"/>
        <v/>
      </c>
      <c r="P5690">
        <f t="shared" si="444"/>
        <v>2747.38</v>
      </c>
      <c r="Q5690" s="48" t="str">
        <f>IF(O5690="","",
   IF(OR(O5690&lt;EDA_Outlier_Analysis!$C$10, O5690&gt;EDA_Outlier_Analysis!$C$11),
      "Outlier",
      "Normal"))</f>
        <v/>
      </c>
      <c r="R5690" t="str">
        <f>IF(P5690="","",
   IF(OR(P5690 &lt; EDA_Outlier_Analysis!$F$7, P5690 &gt; EDA_Outlier_Analysis!$F$8),
      "Outlier",
      "Normal"))</f>
        <v>Outlier</v>
      </c>
      <c r="S5690" t="str">
        <f>IF(N5690="","",
   IF(OR(N5690 &lt;EDA_Outlier_Analysis!$I$10, N5690 &gt; EDA_Outlier_Analysis!$I$11),
      "Outlier",
      "Normal"))</f>
        <v>Normal</v>
      </c>
    </row>
    <row r="5691" spans="1:19">
      <c r="A5691" t="s">
        <v>12351</v>
      </c>
      <c r="B5691" s="4">
        <v>44871</v>
      </c>
      <c r="C5691" s="2">
        <v>158341.21</v>
      </c>
      <c r="D5691" t="s">
        <v>849</v>
      </c>
      <c r="E5691" t="s">
        <v>868</v>
      </c>
      <c r="F5691" t="s">
        <v>10</v>
      </c>
      <c r="G5691" t="s">
        <v>20</v>
      </c>
      <c r="H5691" t="s">
        <v>135</v>
      </c>
      <c r="J5691" t="s">
        <v>12352</v>
      </c>
      <c r="K5691" t="str">
        <f>IF(COUNTIF(Customers!A:A, H5691)&gt;0, "Valid", "Invalid")</f>
        <v>Valid</v>
      </c>
      <c r="L5691" t="str">
        <f t="shared" si="440"/>
        <v>11</v>
      </c>
      <c r="M5691" t="str">
        <f t="shared" si="441"/>
        <v>2022</v>
      </c>
      <c r="N5691">
        <f t="shared" si="442"/>
        <v>158341.21</v>
      </c>
      <c r="O5691">
        <f t="shared" si="443"/>
        <v>158341.21</v>
      </c>
      <c r="P5691" t="str">
        <f t="shared" si="444"/>
        <v/>
      </c>
      <c r="Q5691" s="48" t="str">
        <f>IF(O5691="","",
   IF(OR(O5691&lt;EDA_Outlier_Analysis!$C$10, O5691&gt;EDA_Outlier_Analysis!$C$11),
      "Outlier",
      "Normal"))</f>
        <v>Normal</v>
      </c>
      <c r="R5691" t="str">
        <f>IF(P5691="","",
   IF(OR(P5691 &lt; EDA_Outlier_Analysis!$F$7, P5691 &gt; EDA_Outlier_Analysis!$F$8),
      "Outlier",
      "Normal"))</f>
        <v/>
      </c>
      <c r="S5691" t="str">
        <f>IF(N5691="","",
   IF(OR(N5691 &lt;EDA_Outlier_Analysis!$I$10, N5691 &gt; EDA_Outlier_Analysis!$I$11),
      "Outlier",
      "Normal"))</f>
        <v>Normal</v>
      </c>
    </row>
    <row r="5692" spans="1:19">
      <c r="A5692" t="s">
        <v>12353</v>
      </c>
      <c r="B5692" s="4">
        <v>45192</v>
      </c>
      <c r="C5692" s="2">
        <v>-47901.52</v>
      </c>
      <c r="D5692" t="s">
        <v>840</v>
      </c>
      <c r="E5692" t="s">
        <v>864</v>
      </c>
      <c r="F5692" t="s">
        <v>11</v>
      </c>
      <c r="G5692" t="s">
        <v>24</v>
      </c>
      <c r="I5692" t="s">
        <v>1953</v>
      </c>
      <c r="J5692" t="s">
        <v>12354</v>
      </c>
      <c r="K5692" t="str">
        <f>IF(COUNTIF(Customers!A:A, H5692)&gt;0, "Valid", "Invalid")</f>
        <v>Invalid</v>
      </c>
      <c r="L5692" t="str">
        <f t="shared" si="440"/>
        <v>9</v>
      </c>
      <c r="M5692" t="str">
        <f t="shared" si="441"/>
        <v>2023</v>
      </c>
      <c r="N5692">
        <f t="shared" si="442"/>
        <v>-47901.52</v>
      </c>
      <c r="O5692" t="str">
        <f t="shared" si="443"/>
        <v/>
      </c>
      <c r="P5692">
        <f t="shared" si="444"/>
        <v>47901.52</v>
      </c>
      <c r="Q5692" s="48" t="str">
        <f>IF(O5692="","",
   IF(OR(O5692&lt;EDA_Outlier_Analysis!$C$10, O5692&gt;EDA_Outlier_Analysis!$C$11),
      "Outlier",
      "Normal"))</f>
        <v/>
      </c>
      <c r="R5692" t="str">
        <f>IF(P5692="","",
   IF(OR(P5692 &lt; EDA_Outlier_Analysis!$F$7, P5692 &gt; EDA_Outlier_Analysis!$F$8),
      "Outlier",
      "Normal"))</f>
        <v>Normal</v>
      </c>
      <c r="S5692" t="str">
        <f>IF(N5692="","",
   IF(OR(N5692 &lt;EDA_Outlier_Analysis!$I$10, N5692 &gt; EDA_Outlier_Analysis!$I$11),
      "Outlier",
      "Normal"))</f>
        <v>Normal</v>
      </c>
    </row>
    <row r="5693" spans="1:19">
      <c r="A5693" t="s">
        <v>12355</v>
      </c>
      <c r="B5693" s="4">
        <v>45007</v>
      </c>
      <c r="C5693" s="2">
        <v>179498.54</v>
      </c>
      <c r="D5693" t="s">
        <v>849</v>
      </c>
      <c r="E5693" t="s">
        <v>850</v>
      </c>
      <c r="F5693" t="s">
        <v>11</v>
      </c>
      <c r="G5693" t="s">
        <v>31</v>
      </c>
      <c r="H5693" t="s">
        <v>671</v>
      </c>
      <c r="J5693" t="s">
        <v>12356</v>
      </c>
      <c r="K5693" t="str">
        <f>IF(COUNTIF(Customers!A:A, H5693)&gt;0, "Valid", "Invalid")</f>
        <v>Valid</v>
      </c>
      <c r="L5693" t="str">
        <f t="shared" si="440"/>
        <v>3</v>
      </c>
      <c r="M5693" t="str">
        <f t="shared" si="441"/>
        <v>2023</v>
      </c>
      <c r="N5693">
        <f t="shared" si="442"/>
        <v>179498.54</v>
      </c>
      <c r="O5693">
        <f t="shared" si="443"/>
        <v>179498.54</v>
      </c>
      <c r="P5693" t="str">
        <f t="shared" si="444"/>
        <v/>
      </c>
      <c r="Q5693" s="48" t="str">
        <f>IF(O5693="","",
   IF(OR(O5693&lt;EDA_Outlier_Analysis!$C$10, O5693&gt;EDA_Outlier_Analysis!$C$11),
      "Outlier",
      "Normal"))</f>
        <v>Normal</v>
      </c>
      <c r="R5693" t="str">
        <f>IF(P5693="","",
   IF(OR(P5693 &lt; EDA_Outlier_Analysis!$F$7, P5693 &gt; EDA_Outlier_Analysis!$F$8),
      "Outlier",
      "Normal"))</f>
        <v/>
      </c>
      <c r="S5693" t="str">
        <f>IF(N5693="","",
   IF(OR(N5693 &lt;EDA_Outlier_Analysis!$I$10, N5693 &gt; EDA_Outlier_Analysis!$I$11),
      "Outlier",
      "Normal"))</f>
        <v>Normal</v>
      </c>
    </row>
    <row r="5694" spans="1:19">
      <c r="A5694" t="s">
        <v>12357</v>
      </c>
      <c r="B5694" s="4">
        <v>44946</v>
      </c>
      <c r="C5694" s="2">
        <v>246286.01</v>
      </c>
      <c r="D5694" t="s">
        <v>849</v>
      </c>
      <c r="E5694" t="s">
        <v>850</v>
      </c>
      <c r="F5694" t="s">
        <v>10</v>
      </c>
      <c r="G5694" t="s">
        <v>20</v>
      </c>
      <c r="H5694" t="s">
        <v>221</v>
      </c>
      <c r="J5694" t="s">
        <v>12358</v>
      </c>
      <c r="K5694" t="str">
        <f>IF(COUNTIF(Customers!A:A, H5694)&gt;0, "Valid", "Invalid")</f>
        <v>Valid</v>
      </c>
      <c r="L5694" t="str">
        <f t="shared" si="440"/>
        <v>1</v>
      </c>
      <c r="M5694" t="str">
        <f t="shared" si="441"/>
        <v>2023</v>
      </c>
      <c r="N5694">
        <f t="shared" si="442"/>
        <v>246286.01</v>
      </c>
      <c r="O5694">
        <f t="shared" si="443"/>
        <v>246286.01</v>
      </c>
      <c r="P5694" t="str">
        <f t="shared" si="444"/>
        <v/>
      </c>
      <c r="Q5694" s="48" t="str">
        <f>IF(O5694="","",
   IF(OR(O5694&lt;EDA_Outlier_Analysis!$C$10, O5694&gt;EDA_Outlier_Analysis!$C$11),
      "Outlier",
      "Normal"))</f>
        <v>Normal</v>
      </c>
      <c r="R5694" t="str">
        <f>IF(P5694="","",
   IF(OR(P5694 &lt; EDA_Outlier_Analysis!$F$7, P5694 &gt; EDA_Outlier_Analysis!$F$8),
      "Outlier",
      "Normal"))</f>
        <v/>
      </c>
      <c r="S5694" t="str">
        <f>IF(N5694="","",
   IF(OR(N5694 &lt;EDA_Outlier_Analysis!$I$10, N5694 &gt; EDA_Outlier_Analysis!$I$11),
      "Outlier",
      "Normal"))</f>
        <v>Normal</v>
      </c>
    </row>
    <row r="5695" spans="1:19">
      <c r="A5695" t="s">
        <v>12359</v>
      </c>
      <c r="B5695" s="4">
        <v>45272</v>
      </c>
      <c r="C5695" s="2">
        <v>218422.56</v>
      </c>
      <c r="D5695" t="s">
        <v>849</v>
      </c>
      <c r="E5695" t="s">
        <v>853</v>
      </c>
      <c r="F5695" t="s">
        <v>9</v>
      </c>
      <c r="G5695" t="s">
        <v>20</v>
      </c>
      <c r="H5695" t="s">
        <v>27</v>
      </c>
      <c r="J5695" t="s">
        <v>12360</v>
      </c>
      <c r="K5695" t="str">
        <f>IF(COUNTIF(Customers!A:A, H5695)&gt;0, "Valid", "Invalid")</f>
        <v>Valid</v>
      </c>
      <c r="L5695" t="str">
        <f t="shared" si="440"/>
        <v>12</v>
      </c>
      <c r="M5695" t="str">
        <f t="shared" si="441"/>
        <v>2023</v>
      </c>
      <c r="N5695">
        <f t="shared" si="442"/>
        <v>218422.56</v>
      </c>
      <c r="O5695">
        <f t="shared" si="443"/>
        <v>218422.56</v>
      </c>
      <c r="P5695" t="str">
        <f t="shared" si="444"/>
        <v/>
      </c>
      <c r="Q5695" s="48" t="str">
        <f>IF(O5695="","",
   IF(OR(O5695&lt;EDA_Outlier_Analysis!$C$10, O5695&gt;EDA_Outlier_Analysis!$C$11),
      "Outlier",
      "Normal"))</f>
        <v>Normal</v>
      </c>
      <c r="R5695" t="str">
        <f>IF(P5695="","",
   IF(OR(P5695 &lt; EDA_Outlier_Analysis!$F$7, P5695 &gt; EDA_Outlier_Analysis!$F$8),
      "Outlier",
      "Normal"))</f>
        <v/>
      </c>
      <c r="S5695" t="str">
        <f>IF(N5695="","",
   IF(OR(N5695 &lt;EDA_Outlier_Analysis!$I$10, N5695 &gt; EDA_Outlier_Analysis!$I$11),
      "Outlier",
      "Normal"))</f>
        <v>Normal</v>
      </c>
    </row>
    <row r="5696" spans="1:19">
      <c r="A5696" t="s">
        <v>12361</v>
      </c>
      <c r="B5696" s="4">
        <v>44707</v>
      </c>
      <c r="C5696" s="2">
        <v>94869.39</v>
      </c>
      <c r="D5696" t="s">
        <v>849</v>
      </c>
      <c r="E5696" t="s">
        <v>868</v>
      </c>
      <c r="F5696" t="s">
        <v>10</v>
      </c>
      <c r="G5696" t="s">
        <v>24</v>
      </c>
      <c r="H5696" t="s">
        <v>133</v>
      </c>
      <c r="J5696" t="s">
        <v>12362</v>
      </c>
      <c r="K5696" t="str">
        <f>IF(COUNTIF(Customers!A:A, H5696)&gt;0, "Valid", "Invalid")</f>
        <v>Valid</v>
      </c>
      <c r="L5696" t="str">
        <f t="shared" si="440"/>
        <v>5</v>
      </c>
      <c r="M5696" t="str">
        <f t="shared" si="441"/>
        <v>2022</v>
      </c>
      <c r="N5696">
        <f t="shared" si="442"/>
        <v>94869.39</v>
      </c>
      <c r="O5696">
        <f t="shared" si="443"/>
        <v>94869.39</v>
      </c>
      <c r="P5696" t="str">
        <f t="shared" si="444"/>
        <v/>
      </c>
      <c r="Q5696" s="48" t="str">
        <f>IF(O5696="","",
   IF(OR(O5696&lt;EDA_Outlier_Analysis!$C$10, O5696&gt;EDA_Outlier_Analysis!$C$11),
      "Outlier",
      "Normal"))</f>
        <v>Normal</v>
      </c>
      <c r="R5696" t="str">
        <f>IF(P5696="","",
   IF(OR(P5696 &lt; EDA_Outlier_Analysis!$F$7, P5696 &gt; EDA_Outlier_Analysis!$F$8),
      "Outlier",
      "Normal"))</f>
        <v/>
      </c>
      <c r="S5696" t="str">
        <f>IF(N5696="","",
   IF(OR(N5696 &lt;EDA_Outlier_Analysis!$I$10, N5696 &gt; EDA_Outlier_Analysis!$I$11),
      "Outlier",
      "Normal"))</f>
        <v>Normal</v>
      </c>
    </row>
    <row r="5697" spans="1:19">
      <c r="A5697" t="s">
        <v>12363</v>
      </c>
      <c r="B5697" s="4">
        <v>44908</v>
      </c>
      <c r="C5697" s="2">
        <v>-26638.03</v>
      </c>
      <c r="D5697" t="s">
        <v>840</v>
      </c>
      <c r="E5697" t="s">
        <v>856</v>
      </c>
      <c r="F5697" t="s">
        <v>9</v>
      </c>
      <c r="G5697" t="s">
        <v>31</v>
      </c>
      <c r="I5697" t="s">
        <v>909</v>
      </c>
      <c r="J5697" t="s">
        <v>12364</v>
      </c>
      <c r="K5697" t="str">
        <f>IF(COUNTIF(Customers!A:A, H5697)&gt;0, "Valid", "Invalid")</f>
        <v>Invalid</v>
      </c>
      <c r="L5697" t="str">
        <f t="shared" si="440"/>
        <v>12</v>
      </c>
      <c r="M5697" t="str">
        <f t="shared" si="441"/>
        <v>2022</v>
      </c>
      <c r="N5697">
        <f t="shared" si="442"/>
        <v>-26638.03</v>
      </c>
      <c r="O5697" t="str">
        <f t="shared" si="443"/>
        <v/>
      </c>
      <c r="P5697">
        <f t="shared" si="444"/>
        <v>26638.03</v>
      </c>
      <c r="Q5697" s="48" t="str">
        <f>IF(O5697="","",
   IF(OR(O5697&lt;EDA_Outlier_Analysis!$C$10, O5697&gt;EDA_Outlier_Analysis!$C$11),
      "Outlier",
      "Normal"))</f>
        <v/>
      </c>
      <c r="R5697" t="str">
        <f>IF(P5697="","",
   IF(OR(P5697 &lt; EDA_Outlier_Analysis!$F$7, P5697 &gt; EDA_Outlier_Analysis!$F$8),
      "Outlier",
      "Normal"))</f>
        <v>Outlier</v>
      </c>
      <c r="S5697" t="str">
        <f>IF(N5697="","",
   IF(OR(N5697 &lt;EDA_Outlier_Analysis!$I$10, N5697 &gt; EDA_Outlier_Analysis!$I$11),
      "Outlier",
      "Normal"))</f>
        <v>Normal</v>
      </c>
    </row>
    <row r="5698" spans="1:19">
      <c r="A5698" t="s">
        <v>12365</v>
      </c>
      <c r="B5698" s="4">
        <v>44863</v>
      </c>
      <c r="C5698" s="2">
        <v>-60558.23</v>
      </c>
      <c r="D5698" t="s">
        <v>840</v>
      </c>
      <c r="E5698" t="s">
        <v>878</v>
      </c>
      <c r="F5698" t="s">
        <v>9</v>
      </c>
      <c r="G5698" t="s">
        <v>20</v>
      </c>
      <c r="I5698" t="s">
        <v>1112</v>
      </c>
      <c r="J5698" t="s">
        <v>12366</v>
      </c>
      <c r="K5698" t="str">
        <f>IF(COUNTIF(Customers!A:A, H5698)&gt;0, "Valid", "Invalid")</f>
        <v>Invalid</v>
      </c>
      <c r="L5698" t="str">
        <f t="shared" si="440"/>
        <v>10</v>
      </c>
      <c r="M5698" t="str">
        <f t="shared" si="441"/>
        <v>2022</v>
      </c>
      <c r="N5698">
        <f t="shared" si="442"/>
        <v>-60558.23</v>
      </c>
      <c r="O5698" t="str">
        <f t="shared" si="443"/>
        <v/>
      </c>
      <c r="P5698">
        <f t="shared" si="444"/>
        <v>60558.23</v>
      </c>
      <c r="Q5698" s="48" t="str">
        <f>IF(O5698="","",
   IF(OR(O5698&lt;EDA_Outlier_Analysis!$C$10, O5698&gt;EDA_Outlier_Analysis!$C$11),
      "Outlier",
      "Normal"))</f>
        <v/>
      </c>
      <c r="R5698" t="str">
        <f>IF(P5698="","",
   IF(OR(P5698 &lt; EDA_Outlier_Analysis!$F$7, P5698 &gt; EDA_Outlier_Analysis!$F$8),
      "Outlier",
      "Normal"))</f>
        <v>Outlier</v>
      </c>
      <c r="S5698" t="str">
        <f>IF(N5698="","",
   IF(OR(N5698 &lt;EDA_Outlier_Analysis!$I$10, N5698 &gt; EDA_Outlier_Analysis!$I$11),
      "Outlier",
      "Normal"))</f>
        <v>Normal</v>
      </c>
    </row>
    <row r="5699" spans="1:19">
      <c r="A5699" t="s">
        <v>12367</v>
      </c>
      <c r="B5699" s="4">
        <v>44671</v>
      </c>
      <c r="C5699" s="2">
        <v>-47797.91</v>
      </c>
      <c r="D5699" t="s">
        <v>840</v>
      </c>
      <c r="E5699" t="s">
        <v>864</v>
      </c>
      <c r="F5699" t="s">
        <v>11</v>
      </c>
      <c r="G5699" t="s">
        <v>34</v>
      </c>
      <c r="I5699" t="s">
        <v>1083</v>
      </c>
      <c r="J5699" t="s">
        <v>12368</v>
      </c>
      <c r="K5699" t="str">
        <f>IF(COUNTIF(Customers!A:A, H5699)&gt;0, "Valid", "Invalid")</f>
        <v>Invalid</v>
      </c>
      <c r="L5699" t="str">
        <f t="shared" ref="L5699:L5762" si="445">TEXT(B5699,"m")</f>
        <v>4</v>
      </c>
      <c r="M5699" t="str">
        <f t="shared" ref="M5699:M5762" si="446">TEXT(B5699,"yyyy")</f>
        <v>2022</v>
      </c>
      <c r="N5699">
        <f t="shared" ref="N5699:N5762" si="447">IF(D5699="Revenue",C5699,-ABS(C5699))</f>
        <v>-47797.91</v>
      </c>
      <c r="O5699" t="str">
        <f t="shared" ref="O5699:O5762" si="448">IF(D5699="Revenue", C5699, "")</f>
        <v/>
      </c>
      <c r="P5699">
        <f t="shared" ref="P5699:P5762" si="449">IF(D5699="Expense", ABS(C5699), "")</f>
        <v>47797.91</v>
      </c>
      <c r="Q5699" s="48" t="str">
        <f>IF(O5699="","",
   IF(OR(O5699&lt;EDA_Outlier_Analysis!$C$10, O5699&gt;EDA_Outlier_Analysis!$C$11),
      "Outlier",
      "Normal"))</f>
        <v/>
      </c>
      <c r="R5699" t="str">
        <f>IF(P5699="","",
   IF(OR(P5699 &lt; EDA_Outlier_Analysis!$F$7, P5699 &gt; EDA_Outlier_Analysis!$F$8),
      "Outlier",
      "Normal"))</f>
        <v>Normal</v>
      </c>
      <c r="S5699" t="str">
        <f>IF(N5699="","",
   IF(OR(N5699 &lt;EDA_Outlier_Analysis!$I$10, N5699 &gt; EDA_Outlier_Analysis!$I$11),
      "Outlier",
      "Normal"))</f>
        <v>Normal</v>
      </c>
    </row>
    <row r="5700" spans="1:19">
      <c r="A5700" t="s">
        <v>12369</v>
      </c>
      <c r="B5700" s="4">
        <v>44765</v>
      </c>
      <c r="C5700" s="2">
        <v>223123.96</v>
      </c>
      <c r="D5700" t="s">
        <v>849</v>
      </c>
      <c r="E5700" t="s">
        <v>850</v>
      </c>
      <c r="F5700" t="s">
        <v>11</v>
      </c>
      <c r="G5700" t="s">
        <v>31</v>
      </c>
      <c r="H5700" t="s">
        <v>491</v>
      </c>
      <c r="J5700" t="s">
        <v>12370</v>
      </c>
      <c r="K5700" t="str">
        <f>IF(COUNTIF(Customers!A:A, H5700)&gt;0, "Valid", "Invalid")</f>
        <v>Valid</v>
      </c>
      <c r="L5700" t="str">
        <f t="shared" si="445"/>
        <v>7</v>
      </c>
      <c r="M5700" t="str">
        <f t="shared" si="446"/>
        <v>2022</v>
      </c>
      <c r="N5700">
        <f t="shared" si="447"/>
        <v>223123.96</v>
      </c>
      <c r="O5700">
        <f t="shared" si="448"/>
        <v>223123.96</v>
      </c>
      <c r="P5700" t="str">
        <f t="shared" si="449"/>
        <v/>
      </c>
      <c r="Q5700" s="48" t="str">
        <f>IF(O5700="","",
   IF(OR(O5700&lt;EDA_Outlier_Analysis!$C$10, O5700&gt;EDA_Outlier_Analysis!$C$11),
      "Outlier",
      "Normal"))</f>
        <v>Normal</v>
      </c>
      <c r="R5700" t="str">
        <f>IF(P5700="","",
   IF(OR(P5700 &lt; EDA_Outlier_Analysis!$F$7, P5700 &gt; EDA_Outlier_Analysis!$F$8),
      "Outlier",
      "Normal"))</f>
        <v/>
      </c>
      <c r="S5700" t="str">
        <f>IF(N5700="","",
   IF(OR(N5700 &lt;EDA_Outlier_Analysis!$I$10, N5700 &gt; EDA_Outlier_Analysis!$I$11),
      "Outlier",
      "Normal"))</f>
        <v>Normal</v>
      </c>
    </row>
    <row r="5701" spans="1:19">
      <c r="A5701" t="s">
        <v>12371</v>
      </c>
      <c r="B5701" s="4">
        <v>44828</v>
      </c>
      <c r="C5701" s="2">
        <v>-38868.89</v>
      </c>
      <c r="D5701" t="s">
        <v>840</v>
      </c>
      <c r="E5701" t="s">
        <v>845</v>
      </c>
      <c r="F5701" t="s">
        <v>10</v>
      </c>
      <c r="G5701" t="s">
        <v>34</v>
      </c>
      <c r="I5701" t="s">
        <v>932</v>
      </c>
      <c r="J5701" t="s">
        <v>12372</v>
      </c>
      <c r="K5701" t="str">
        <f>IF(COUNTIF(Customers!A:A, H5701)&gt;0, "Valid", "Invalid")</f>
        <v>Invalid</v>
      </c>
      <c r="L5701" t="str">
        <f t="shared" si="445"/>
        <v>9</v>
      </c>
      <c r="M5701" t="str">
        <f t="shared" si="446"/>
        <v>2022</v>
      </c>
      <c r="N5701">
        <f t="shared" si="447"/>
        <v>-38868.89</v>
      </c>
      <c r="O5701" t="str">
        <f t="shared" si="448"/>
        <v/>
      </c>
      <c r="P5701">
        <f t="shared" si="449"/>
        <v>38868.89</v>
      </c>
      <c r="Q5701" s="48" t="str">
        <f>IF(O5701="","",
   IF(OR(O5701&lt;EDA_Outlier_Analysis!$C$10, O5701&gt;EDA_Outlier_Analysis!$C$11),
      "Outlier",
      "Normal"))</f>
        <v/>
      </c>
      <c r="R5701" t="str">
        <f>IF(P5701="","",
   IF(OR(P5701 &lt; EDA_Outlier_Analysis!$F$7, P5701 &gt; EDA_Outlier_Analysis!$F$8),
      "Outlier",
      "Normal"))</f>
        <v>Normal</v>
      </c>
      <c r="S5701" t="str">
        <f>IF(N5701="","",
   IF(OR(N5701 &lt;EDA_Outlier_Analysis!$I$10, N5701 &gt; EDA_Outlier_Analysis!$I$11),
      "Outlier",
      "Normal"))</f>
        <v>Normal</v>
      </c>
    </row>
    <row r="5702" spans="1:19">
      <c r="A5702" t="s">
        <v>12373</v>
      </c>
      <c r="B5702" s="4">
        <v>44606</v>
      </c>
      <c r="C5702" s="2">
        <v>134078.32999999999</v>
      </c>
      <c r="D5702" t="s">
        <v>849</v>
      </c>
      <c r="E5702" t="s">
        <v>850</v>
      </c>
      <c r="F5702" t="s">
        <v>9</v>
      </c>
      <c r="G5702" t="s">
        <v>20</v>
      </c>
      <c r="H5702" t="s">
        <v>499</v>
      </c>
      <c r="J5702" t="s">
        <v>12374</v>
      </c>
      <c r="K5702" t="str">
        <f>IF(COUNTIF(Customers!A:A, H5702)&gt;0, "Valid", "Invalid")</f>
        <v>Valid</v>
      </c>
      <c r="L5702" t="str">
        <f t="shared" si="445"/>
        <v>2</v>
      </c>
      <c r="M5702" t="str">
        <f t="shared" si="446"/>
        <v>2022</v>
      </c>
      <c r="N5702">
        <f t="shared" si="447"/>
        <v>134078.32999999999</v>
      </c>
      <c r="O5702">
        <f t="shared" si="448"/>
        <v>134078.32999999999</v>
      </c>
      <c r="P5702" t="str">
        <f t="shared" si="449"/>
        <v/>
      </c>
      <c r="Q5702" s="48" t="str">
        <f>IF(O5702="","",
   IF(OR(O5702&lt;EDA_Outlier_Analysis!$C$10, O5702&gt;EDA_Outlier_Analysis!$C$11),
      "Outlier",
      "Normal"))</f>
        <v>Normal</v>
      </c>
      <c r="R5702" t="str">
        <f>IF(P5702="","",
   IF(OR(P5702 &lt; EDA_Outlier_Analysis!$F$7, P5702 &gt; EDA_Outlier_Analysis!$F$8),
      "Outlier",
      "Normal"))</f>
        <v/>
      </c>
      <c r="S5702" t="str">
        <f>IF(N5702="","",
   IF(OR(N5702 &lt;EDA_Outlier_Analysis!$I$10, N5702 &gt; EDA_Outlier_Analysis!$I$11),
      "Outlier",
      "Normal"))</f>
        <v>Normal</v>
      </c>
    </row>
    <row r="5703" spans="1:19">
      <c r="A5703" t="s">
        <v>12375</v>
      </c>
      <c r="B5703" s="4">
        <v>44586</v>
      </c>
      <c r="C5703" s="2">
        <v>121156.18</v>
      </c>
      <c r="D5703" t="s">
        <v>849</v>
      </c>
      <c r="E5703" t="s">
        <v>850</v>
      </c>
      <c r="F5703" t="s">
        <v>10</v>
      </c>
      <c r="G5703" t="s">
        <v>24</v>
      </c>
      <c r="H5703" t="s">
        <v>503</v>
      </c>
      <c r="J5703" t="s">
        <v>12376</v>
      </c>
      <c r="K5703" t="str">
        <f>IF(COUNTIF(Customers!A:A, H5703)&gt;0, "Valid", "Invalid")</f>
        <v>Valid</v>
      </c>
      <c r="L5703" t="str">
        <f t="shared" si="445"/>
        <v>1</v>
      </c>
      <c r="M5703" t="str">
        <f t="shared" si="446"/>
        <v>2022</v>
      </c>
      <c r="N5703">
        <f t="shared" si="447"/>
        <v>121156.18</v>
      </c>
      <c r="O5703">
        <f t="shared" si="448"/>
        <v>121156.18</v>
      </c>
      <c r="P5703" t="str">
        <f t="shared" si="449"/>
        <v/>
      </c>
      <c r="Q5703" s="48" t="str">
        <f>IF(O5703="","",
   IF(OR(O5703&lt;EDA_Outlier_Analysis!$C$10, O5703&gt;EDA_Outlier_Analysis!$C$11),
      "Outlier",
      "Normal"))</f>
        <v>Normal</v>
      </c>
      <c r="R5703" t="str">
        <f>IF(P5703="","",
   IF(OR(P5703 &lt; EDA_Outlier_Analysis!$F$7, P5703 &gt; EDA_Outlier_Analysis!$F$8),
      "Outlier",
      "Normal"))</f>
        <v/>
      </c>
      <c r="S5703" t="str">
        <f>IF(N5703="","",
   IF(OR(N5703 &lt;EDA_Outlier_Analysis!$I$10, N5703 &gt; EDA_Outlier_Analysis!$I$11),
      "Outlier",
      "Normal"))</f>
        <v>Normal</v>
      </c>
    </row>
    <row r="5704" spans="1:19">
      <c r="A5704" t="s">
        <v>12377</v>
      </c>
      <c r="B5704" s="4">
        <v>44874</v>
      </c>
      <c r="C5704" s="2">
        <v>202385.44</v>
      </c>
      <c r="D5704" t="s">
        <v>849</v>
      </c>
      <c r="E5704" t="s">
        <v>853</v>
      </c>
      <c r="F5704" t="s">
        <v>10</v>
      </c>
      <c r="G5704" t="s">
        <v>24</v>
      </c>
      <c r="H5704" t="s">
        <v>375</v>
      </c>
      <c r="J5704" t="s">
        <v>12378</v>
      </c>
      <c r="K5704" t="str">
        <f>IF(COUNTIF(Customers!A:A, H5704)&gt;0, "Valid", "Invalid")</f>
        <v>Valid</v>
      </c>
      <c r="L5704" t="str">
        <f t="shared" si="445"/>
        <v>11</v>
      </c>
      <c r="M5704" t="str">
        <f t="shared" si="446"/>
        <v>2022</v>
      </c>
      <c r="N5704">
        <f t="shared" si="447"/>
        <v>202385.44</v>
      </c>
      <c r="O5704">
        <f t="shared" si="448"/>
        <v>202385.44</v>
      </c>
      <c r="P5704" t="str">
        <f t="shared" si="449"/>
        <v/>
      </c>
      <c r="Q5704" s="48" t="str">
        <f>IF(O5704="","",
   IF(OR(O5704&lt;EDA_Outlier_Analysis!$C$10, O5704&gt;EDA_Outlier_Analysis!$C$11),
      "Outlier",
      "Normal"))</f>
        <v>Normal</v>
      </c>
      <c r="R5704" t="str">
        <f>IF(P5704="","",
   IF(OR(P5704 &lt; EDA_Outlier_Analysis!$F$7, P5704 &gt; EDA_Outlier_Analysis!$F$8),
      "Outlier",
      "Normal"))</f>
        <v/>
      </c>
      <c r="S5704" t="str">
        <f>IF(N5704="","",
   IF(OR(N5704 &lt;EDA_Outlier_Analysis!$I$10, N5704 &gt; EDA_Outlier_Analysis!$I$11),
      "Outlier",
      "Normal"))</f>
        <v>Normal</v>
      </c>
    </row>
    <row r="5705" spans="1:19">
      <c r="A5705" t="s">
        <v>12379</v>
      </c>
      <c r="B5705" s="4">
        <v>44897</v>
      </c>
      <c r="C5705" s="2">
        <v>83001.36</v>
      </c>
      <c r="D5705" t="s">
        <v>849</v>
      </c>
      <c r="E5705" t="s">
        <v>850</v>
      </c>
      <c r="F5705" t="s">
        <v>10</v>
      </c>
      <c r="G5705" t="s">
        <v>31</v>
      </c>
      <c r="H5705" t="s">
        <v>435</v>
      </c>
      <c r="J5705" t="s">
        <v>12380</v>
      </c>
      <c r="K5705" t="str">
        <f>IF(COUNTIF(Customers!A:A, H5705)&gt;0, "Valid", "Invalid")</f>
        <v>Valid</v>
      </c>
      <c r="L5705" t="str">
        <f t="shared" si="445"/>
        <v>12</v>
      </c>
      <c r="M5705" t="str">
        <f t="shared" si="446"/>
        <v>2022</v>
      </c>
      <c r="N5705">
        <f t="shared" si="447"/>
        <v>83001.36</v>
      </c>
      <c r="O5705">
        <f t="shared" si="448"/>
        <v>83001.36</v>
      </c>
      <c r="P5705" t="str">
        <f t="shared" si="449"/>
        <v/>
      </c>
      <c r="Q5705" s="48" t="str">
        <f>IF(O5705="","",
   IF(OR(O5705&lt;EDA_Outlier_Analysis!$C$10, O5705&gt;EDA_Outlier_Analysis!$C$11),
      "Outlier",
      "Normal"))</f>
        <v>Normal</v>
      </c>
      <c r="R5705" t="str">
        <f>IF(P5705="","",
   IF(OR(P5705 &lt; EDA_Outlier_Analysis!$F$7, P5705 &gt; EDA_Outlier_Analysis!$F$8),
      "Outlier",
      "Normal"))</f>
        <v/>
      </c>
      <c r="S5705" t="str">
        <f>IF(N5705="","",
   IF(OR(N5705 &lt;EDA_Outlier_Analysis!$I$10, N5705 &gt; EDA_Outlier_Analysis!$I$11),
      "Outlier",
      "Normal"))</f>
        <v>Normal</v>
      </c>
    </row>
    <row r="5706" spans="1:19">
      <c r="A5706" t="s">
        <v>12381</v>
      </c>
      <c r="B5706" s="4">
        <v>44590</v>
      </c>
      <c r="C5706" s="2">
        <v>-56743.61</v>
      </c>
      <c r="D5706" t="s">
        <v>840</v>
      </c>
      <c r="E5706" t="s">
        <v>845</v>
      </c>
      <c r="F5706" t="s">
        <v>10</v>
      </c>
      <c r="G5706" t="s">
        <v>31</v>
      </c>
      <c r="I5706" t="s">
        <v>979</v>
      </c>
      <c r="J5706" t="s">
        <v>12382</v>
      </c>
      <c r="K5706" t="str">
        <f>IF(COUNTIF(Customers!A:A, H5706)&gt;0, "Valid", "Invalid")</f>
        <v>Invalid</v>
      </c>
      <c r="L5706" t="str">
        <f t="shared" si="445"/>
        <v>1</v>
      </c>
      <c r="M5706" t="str">
        <f t="shared" si="446"/>
        <v>2022</v>
      </c>
      <c r="N5706">
        <f t="shared" si="447"/>
        <v>-56743.61</v>
      </c>
      <c r="O5706" t="str">
        <f t="shared" si="448"/>
        <v/>
      </c>
      <c r="P5706">
        <f t="shared" si="449"/>
        <v>56743.61</v>
      </c>
      <c r="Q5706" s="48" t="str">
        <f>IF(O5706="","",
   IF(OR(O5706&lt;EDA_Outlier_Analysis!$C$10, O5706&gt;EDA_Outlier_Analysis!$C$11),
      "Outlier",
      "Normal"))</f>
        <v/>
      </c>
      <c r="R5706" t="str">
        <f>IF(P5706="","",
   IF(OR(P5706 &lt; EDA_Outlier_Analysis!$F$7, P5706 &gt; EDA_Outlier_Analysis!$F$8),
      "Outlier",
      "Normal"))</f>
        <v>Outlier</v>
      </c>
      <c r="S5706" t="str">
        <f>IF(N5706="","",
   IF(OR(N5706 &lt;EDA_Outlier_Analysis!$I$10, N5706 &gt; EDA_Outlier_Analysis!$I$11),
      "Outlier",
      "Normal"))</f>
        <v>Normal</v>
      </c>
    </row>
    <row r="5707" spans="1:19">
      <c r="A5707" t="s">
        <v>12383</v>
      </c>
      <c r="B5707" s="4">
        <v>45166</v>
      </c>
      <c r="C5707" s="2">
        <v>228629.32</v>
      </c>
      <c r="D5707" t="s">
        <v>849</v>
      </c>
      <c r="E5707" t="s">
        <v>853</v>
      </c>
      <c r="F5707" t="s">
        <v>9</v>
      </c>
      <c r="G5707" t="s">
        <v>20</v>
      </c>
      <c r="H5707" t="s">
        <v>249</v>
      </c>
      <c r="J5707" t="s">
        <v>12384</v>
      </c>
      <c r="K5707" t="str">
        <f>IF(COUNTIF(Customers!A:A, H5707)&gt;0, "Valid", "Invalid")</f>
        <v>Valid</v>
      </c>
      <c r="L5707" t="str">
        <f t="shared" si="445"/>
        <v>8</v>
      </c>
      <c r="M5707" t="str">
        <f t="shared" si="446"/>
        <v>2023</v>
      </c>
      <c r="N5707">
        <f t="shared" si="447"/>
        <v>228629.32</v>
      </c>
      <c r="O5707">
        <f t="shared" si="448"/>
        <v>228629.32</v>
      </c>
      <c r="P5707" t="str">
        <f t="shared" si="449"/>
        <v/>
      </c>
      <c r="Q5707" s="48" t="str">
        <f>IF(O5707="","",
   IF(OR(O5707&lt;EDA_Outlier_Analysis!$C$10, O5707&gt;EDA_Outlier_Analysis!$C$11),
      "Outlier",
      "Normal"))</f>
        <v>Normal</v>
      </c>
      <c r="R5707" t="str">
        <f>IF(P5707="","",
   IF(OR(P5707 &lt; EDA_Outlier_Analysis!$F$7, P5707 &gt; EDA_Outlier_Analysis!$F$8),
      "Outlier",
      "Normal"))</f>
        <v/>
      </c>
      <c r="S5707" t="str">
        <f>IF(N5707="","",
   IF(OR(N5707 &lt;EDA_Outlier_Analysis!$I$10, N5707 &gt; EDA_Outlier_Analysis!$I$11),
      "Outlier",
      "Normal"))</f>
        <v>Normal</v>
      </c>
    </row>
    <row r="5708" spans="1:19">
      <c r="A5708" t="s">
        <v>12385</v>
      </c>
      <c r="B5708" s="4">
        <v>44644</v>
      </c>
      <c r="C5708" s="2">
        <v>-75591.070000000007</v>
      </c>
      <c r="D5708" t="s">
        <v>840</v>
      </c>
      <c r="E5708" t="s">
        <v>841</v>
      </c>
      <c r="F5708" t="s">
        <v>11</v>
      </c>
      <c r="G5708" t="s">
        <v>20</v>
      </c>
      <c r="I5708" t="s">
        <v>960</v>
      </c>
      <c r="J5708" t="s">
        <v>12386</v>
      </c>
      <c r="K5708" t="str">
        <f>IF(COUNTIF(Customers!A:A, H5708)&gt;0, "Valid", "Invalid")</f>
        <v>Invalid</v>
      </c>
      <c r="L5708" t="str">
        <f t="shared" si="445"/>
        <v>3</v>
      </c>
      <c r="M5708" t="str">
        <f t="shared" si="446"/>
        <v>2022</v>
      </c>
      <c r="N5708">
        <f t="shared" si="447"/>
        <v>-75591.070000000007</v>
      </c>
      <c r="O5708" t="str">
        <f t="shared" si="448"/>
        <v/>
      </c>
      <c r="P5708">
        <f t="shared" si="449"/>
        <v>75591.070000000007</v>
      </c>
      <c r="Q5708" s="48" t="str">
        <f>IF(O5708="","",
   IF(OR(O5708&lt;EDA_Outlier_Analysis!$C$10, O5708&gt;EDA_Outlier_Analysis!$C$11),
      "Outlier",
      "Normal"))</f>
        <v/>
      </c>
      <c r="R5708" t="str">
        <f>IF(P5708="","",
   IF(OR(P5708 &lt; EDA_Outlier_Analysis!$F$7, P5708 &gt; EDA_Outlier_Analysis!$F$8),
      "Outlier",
      "Normal"))</f>
        <v>Outlier</v>
      </c>
      <c r="S5708" t="str">
        <f>IF(N5708="","",
   IF(OR(N5708 &lt;EDA_Outlier_Analysis!$I$10, N5708 &gt; EDA_Outlier_Analysis!$I$11),
      "Outlier",
      "Normal"))</f>
        <v>Normal</v>
      </c>
    </row>
    <row r="5709" spans="1:19">
      <c r="A5709" t="s">
        <v>12387</v>
      </c>
      <c r="B5709" s="4">
        <v>44599</v>
      </c>
      <c r="C5709" s="2">
        <v>-53436.56</v>
      </c>
      <c r="D5709" t="s">
        <v>840</v>
      </c>
      <c r="E5709" t="s">
        <v>905</v>
      </c>
      <c r="F5709" t="s">
        <v>9</v>
      </c>
      <c r="G5709" t="s">
        <v>31</v>
      </c>
      <c r="I5709" t="s">
        <v>1435</v>
      </c>
      <c r="J5709" t="s">
        <v>12388</v>
      </c>
      <c r="K5709" t="str">
        <f>IF(COUNTIF(Customers!A:A, H5709)&gt;0, "Valid", "Invalid")</f>
        <v>Invalid</v>
      </c>
      <c r="L5709" t="str">
        <f t="shared" si="445"/>
        <v>2</v>
      </c>
      <c r="M5709" t="str">
        <f t="shared" si="446"/>
        <v>2022</v>
      </c>
      <c r="N5709">
        <f t="shared" si="447"/>
        <v>-53436.56</v>
      </c>
      <c r="O5709" t="str">
        <f t="shared" si="448"/>
        <v/>
      </c>
      <c r="P5709">
        <f t="shared" si="449"/>
        <v>53436.56</v>
      </c>
      <c r="Q5709" s="48" t="str">
        <f>IF(O5709="","",
   IF(OR(O5709&lt;EDA_Outlier_Analysis!$C$10, O5709&gt;EDA_Outlier_Analysis!$C$11),
      "Outlier",
      "Normal"))</f>
        <v/>
      </c>
      <c r="R5709" t="str">
        <f>IF(P5709="","",
   IF(OR(P5709 &lt; EDA_Outlier_Analysis!$F$7, P5709 &gt; EDA_Outlier_Analysis!$F$8),
      "Outlier",
      "Normal"))</f>
        <v>Normal</v>
      </c>
      <c r="S5709" t="str">
        <f>IF(N5709="","",
   IF(OR(N5709 &lt;EDA_Outlier_Analysis!$I$10, N5709 &gt; EDA_Outlier_Analysis!$I$11),
      "Outlier",
      "Normal"))</f>
        <v>Normal</v>
      </c>
    </row>
    <row r="5710" spans="1:19">
      <c r="A5710" t="s">
        <v>12389</v>
      </c>
      <c r="B5710" s="4">
        <v>44986</v>
      </c>
      <c r="C5710" s="2">
        <v>-43534.12</v>
      </c>
      <c r="D5710" t="s">
        <v>840</v>
      </c>
      <c r="E5710" t="s">
        <v>878</v>
      </c>
      <c r="F5710" t="s">
        <v>9</v>
      </c>
      <c r="G5710" t="s">
        <v>20</v>
      </c>
      <c r="I5710" t="s">
        <v>990</v>
      </c>
      <c r="J5710" t="s">
        <v>12390</v>
      </c>
      <c r="K5710" t="str">
        <f>IF(COUNTIF(Customers!A:A, H5710)&gt;0, "Valid", "Invalid")</f>
        <v>Invalid</v>
      </c>
      <c r="L5710" t="str">
        <f t="shared" si="445"/>
        <v>3</v>
      </c>
      <c r="M5710" t="str">
        <f t="shared" si="446"/>
        <v>2023</v>
      </c>
      <c r="N5710">
        <f t="shared" si="447"/>
        <v>-43534.12</v>
      </c>
      <c r="O5710" t="str">
        <f t="shared" si="448"/>
        <v/>
      </c>
      <c r="P5710">
        <f t="shared" si="449"/>
        <v>43534.12</v>
      </c>
      <c r="Q5710" s="48" t="str">
        <f>IF(O5710="","",
   IF(OR(O5710&lt;EDA_Outlier_Analysis!$C$10, O5710&gt;EDA_Outlier_Analysis!$C$11),
      "Outlier",
      "Normal"))</f>
        <v/>
      </c>
      <c r="R5710" t="str">
        <f>IF(P5710="","",
   IF(OR(P5710 &lt; EDA_Outlier_Analysis!$F$7, P5710 &gt; EDA_Outlier_Analysis!$F$8),
      "Outlier",
      "Normal"))</f>
        <v>Normal</v>
      </c>
      <c r="S5710" t="str">
        <f>IF(N5710="","",
   IF(OR(N5710 &lt;EDA_Outlier_Analysis!$I$10, N5710 &gt; EDA_Outlier_Analysis!$I$11),
      "Outlier",
      "Normal"))</f>
        <v>Normal</v>
      </c>
    </row>
    <row r="5711" spans="1:19">
      <c r="A5711" t="s">
        <v>12391</v>
      </c>
      <c r="B5711" s="4">
        <v>45197</v>
      </c>
      <c r="C5711" s="2">
        <v>-36481.050000000003</v>
      </c>
      <c r="D5711" t="s">
        <v>840</v>
      </c>
      <c r="E5711" t="s">
        <v>905</v>
      </c>
      <c r="F5711" t="s">
        <v>10</v>
      </c>
      <c r="G5711" t="s">
        <v>31</v>
      </c>
      <c r="I5711" t="s">
        <v>990</v>
      </c>
      <c r="J5711" t="s">
        <v>12392</v>
      </c>
      <c r="K5711" t="str">
        <f>IF(COUNTIF(Customers!A:A, H5711)&gt;0, "Valid", "Invalid")</f>
        <v>Invalid</v>
      </c>
      <c r="L5711" t="str">
        <f t="shared" si="445"/>
        <v>9</v>
      </c>
      <c r="M5711" t="str">
        <f t="shared" si="446"/>
        <v>2023</v>
      </c>
      <c r="N5711">
        <f t="shared" si="447"/>
        <v>-36481.050000000003</v>
      </c>
      <c r="O5711" t="str">
        <f t="shared" si="448"/>
        <v/>
      </c>
      <c r="P5711">
        <f t="shared" si="449"/>
        <v>36481.050000000003</v>
      </c>
      <c r="Q5711" s="48" t="str">
        <f>IF(O5711="","",
   IF(OR(O5711&lt;EDA_Outlier_Analysis!$C$10, O5711&gt;EDA_Outlier_Analysis!$C$11),
      "Outlier",
      "Normal"))</f>
        <v/>
      </c>
      <c r="R5711" t="str">
        <f>IF(P5711="","",
   IF(OR(P5711 &lt; EDA_Outlier_Analysis!$F$7, P5711 &gt; EDA_Outlier_Analysis!$F$8),
      "Outlier",
      "Normal"))</f>
        <v>Normal</v>
      </c>
      <c r="S5711" t="str">
        <f>IF(N5711="","",
   IF(OR(N5711 &lt;EDA_Outlier_Analysis!$I$10, N5711 &gt; EDA_Outlier_Analysis!$I$11),
      "Outlier",
      "Normal"))</f>
        <v>Normal</v>
      </c>
    </row>
    <row r="5712" spans="1:19">
      <c r="A5712" t="s">
        <v>12393</v>
      </c>
      <c r="B5712" s="4">
        <v>45014</v>
      </c>
      <c r="C5712" s="2">
        <v>-47770.879999999997</v>
      </c>
      <c r="D5712" t="s">
        <v>840</v>
      </c>
      <c r="E5712" t="s">
        <v>878</v>
      </c>
      <c r="F5712" t="s">
        <v>10</v>
      </c>
      <c r="G5712" t="s">
        <v>24</v>
      </c>
      <c r="I5712" t="s">
        <v>1767</v>
      </c>
      <c r="J5712" t="s">
        <v>12394</v>
      </c>
      <c r="K5712" t="str">
        <f>IF(COUNTIF(Customers!A:A, H5712)&gt;0, "Valid", "Invalid")</f>
        <v>Invalid</v>
      </c>
      <c r="L5712" t="str">
        <f t="shared" si="445"/>
        <v>3</v>
      </c>
      <c r="M5712" t="str">
        <f t="shared" si="446"/>
        <v>2023</v>
      </c>
      <c r="N5712">
        <f t="shared" si="447"/>
        <v>-47770.879999999997</v>
      </c>
      <c r="O5712" t="str">
        <f t="shared" si="448"/>
        <v/>
      </c>
      <c r="P5712">
        <f t="shared" si="449"/>
        <v>47770.879999999997</v>
      </c>
      <c r="Q5712" s="48" t="str">
        <f>IF(O5712="","",
   IF(OR(O5712&lt;EDA_Outlier_Analysis!$C$10, O5712&gt;EDA_Outlier_Analysis!$C$11),
      "Outlier",
      "Normal"))</f>
        <v/>
      </c>
      <c r="R5712" t="str">
        <f>IF(P5712="","",
   IF(OR(P5712 &lt; EDA_Outlier_Analysis!$F$7, P5712 &gt; EDA_Outlier_Analysis!$F$8),
      "Outlier",
      "Normal"))</f>
        <v>Normal</v>
      </c>
      <c r="S5712" t="str">
        <f>IF(N5712="","",
   IF(OR(N5712 &lt;EDA_Outlier_Analysis!$I$10, N5712 &gt; EDA_Outlier_Analysis!$I$11),
      "Outlier",
      "Normal"))</f>
        <v>Normal</v>
      </c>
    </row>
    <row r="5713" spans="1:19">
      <c r="A5713" t="s">
        <v>12395</v>
      </c>
      <c r="B5713" s="4">
        <v>44983</v>
      </c>
      <c r="C5713" s="2">
        <v>134484.15</v>
      </c>
      <c r="D5713" t="s">
        <v>849</v>
      </c>
      <c r="E5713" t="s">
        <v>868</v>
      </c>
      <c r="F5713" t="s">
        <v>11</v>
      </c>
      <c r="G5713" t="s">
        <v>20</v>
      </c>
      <c r="H5713" t="s">
        <v>169</v>
      </c>
      <c r="J5713" t="s">
        <v>12396</v>
      </c>
      <c r="K5713" t="str">
        <f>IF(COUNTIF(Customers!A:A, H5713)&gt;0, "Valid", "Invalid")</f>
        <v>Valid</v>
      </c>
      <c r="L5713" t="str">
        <f t="shared" si="445"/>
        <v>2</v>
      </c>
      <c r="M5713" t="str">
        <f t="shared" si="446"/>
        <v>2023</v>
      </c>
      <c r="N5713">
        <f t="shared" si="447"/>
        <v>134484.15</v>
      </c>
      <c r="O5713">
        <f t="shared" si="448"/>
        <v>134484.15</v>
      </c>
      <c r="P5713" t="str">
        <f t="shared" si="449"/>
        <v/>
      </c>
      <c r="Q5713" s="48" t="str">
        <f>IF(O5713="","",
   IF(OR(O5713&lt;EDA_Outlier_Analysis!$C$10, O5713&gt;EDA_Outlier_Analysis!$C$11),
      "Outlier",
      "Normal"))</f>
        <v>Normal</v>
      </c>
      <c r="R5713" t="str">
        <f>IF(P5713="","",
   IF(OR(P5713 &lt; EDA_Outlier_Analysis!$F$7, P5713 &gt; EDA_Outlier_Analysis!$F$8),
      "Outlier",
      "Normal"))</f>
        <v/>
      </c>
      <c r="S5713" t="str">
        <f>IF(N5713="","",
   IF(OR(N5713 &lt;EDA_Outlier_Analysis!$I$10, N5713 &gt; EDA_Outlier_Analysis!$I$11),
      "Outlier",
      "Normal"))</f>
        <v>Normal</v>
      </c>
    </row>
    <row r="5714" spans="1:19">
      <c r="A5714" t="s">
        <v>12397</v>
      </c>
      <c r="B5714" s="4">
        <v>45030</v>
      </c>
      <c r="C5714" s="2">
        <v>15122.62</v>
      </c>
      <c r="D5714" t="s">
        <v>1345</v>
      </c>
      <c r="E5714" t="s">
        <v>1345</v>
      </c>
      <c r="F5714" t="s">
        <v>11</v>
      </c>
      <c r="G5714" t="s">
        <v>20</v>
      </c>
      <c r="J5714" t="s">
        <v>12398</v>
      </c>
      <c r="K5714" t="str">
        <f>IF(COUNTIF(Customers!A:A, H5714)&gt;0, "Valid", "Invalid")</f>
        <v>Invalid</v>
      </c>
      <c r="L5714" t="str">
        <f t="shared" si="445"/>
        <v>4</v>
      </c>
      <c r="M5714" t="str">
        <f t="shared" si="446"/>
        <v>2023</v>
      </c>
      <c r="N5714">
        <f t="shared" si="447"/>
        <v>-15122.62</v>
      </c>
      <c r="O5714" t="str">
        <f t="shared" si="448"/>
        <v/>
      </c>
      <c r="P5714" t="str">
        <f t="shared" si="449"/>
        <v/>
      </c>
      <c r="Q5714" s="48" t="str">
        <f>IF(O5714="","",
   IF(OR(O5714&lt;EDA_Outlier_Analysis!$C$10, O5714&gt;EDA_Outlier_Analysis!$C$11),
      "Outlier",
      "Normal"))</f>
        <v/>
      </c>
      <c r="R5714" t="str">
        <f>IF(P5714="","",
   IF(OR(P5714 &lt; EDA_Outlier_Analysis!$F$7, P5714 &gt; EDA_Outlier_Analysis!$F$8),
      "Outlier",
      "Normal"))</f>
        <v/>
      </c>
      <c r="S5714" t="str">
        <f>IF(N5714="","",
   IF(OR(N5714 &lt;EDA_Outlier_Analysis!$I$10, N5714 &gt; EDA_Outlier_Analysis!$I$11),
      "Outlier",
      "Normal"))</f>
        <v>Normal</v>
      </c>
    </row>
    <row r="5715" spans="1:19">
      <c r="A5715" t="s">
        <v>12399</v>
      </c>
      <c r="B5715" s="4">
        <v>44664</v>
      </c>
      <c r="C5715" s="2">
        <v>-39500.86</v>
      </c>
      <c r="D5715" t="s">
        <v>840</v>
      </c>
      <c r="E5715" t="s">
        <v>878</v>
      </c>
      <c r="F5715" t="s">
        <v>10</v>
      </c>
      <c r="G5715" t="s">
        <v>34</v>
      </c>
      <c r="I5715" t="s">
        <v>1940</v>
      </c>
      <c r="J5715" t="s">
        <v>12400</v>
      </c>
      <c r="K5715" t="str">
        <f>IF(COUNTIF(Customers!A:A, H5715)&gt;0, "Valid", "Invalid")</f>
        <v>Invalid</v>
      </c>
      <c r="L5715" t="str">
        <f t="shared" si="445"/>
        <v>4</v>
      </c>
      <c r="M5715" t="str">
        <f t="shared" si="446"/>
        <v>2022</v>
      </c>
      <c r="N5715">
        <f t="shared" si="447"/>
        <v>-39500.86</v>
      </c>
      <c r="O5715" t="str">
        <f t="shared" si="448"/>
        <v/>
      </c>
      <c r="P5715">
        <f t="shared" si="449"/>
        <v>39500.86</v>
      </c>
      <c r="Q5715" s="48" t="str">
        <f>IF(O5715="","",
   IF(OR(O5715&lt;EDA_Outlier_Analysis!$C$10, O5715&gt;EDA_Outlier_Analysis!$C$11),
      "Outlier",
      "Normal"))</f>
        <v/>
      </c>
      <c r="R5715" t="str">
        <f>IF(P5715="","",
   IF(OR(P5715 &lt; EDA_Outlier_Analysis!$F$7, P5715 &gt; EDA_Outlier_Analysis!$F$8),
      "Outlier",
      "Normal"))</f>
        <v>Normal</v>
      </c>
      <c r="S5715" t="str">
        <f>IF(N5715="","",
   IF(OR(N5715 &lt;EDA_Outlier_Analysis!$I$10, N5715 &gt; EDA_Outlier_Analysis!$I$11),
      "Outlier",
      "Normal"))</f>
        <v>Normal</v>
      </c>
    </row>
    <row r="5716" spans="1:19">
      <c r="A5716" t="s">
        <v>12401</v>
      </c>
      <c r="B5716" s="4">
        <v>44898</v>
      </c>
      <c r="C5716" s="2">
        <v>-62097.46</v>
      </c>
      <c r="D5716" t="s">
        <v>840</v>
      </c>
      <c r="E5716" t="s">
        <v>856</v>
      </c>
      <c r="F5716" t="s">
        <v>10</v>
      </c>
      <c r="G5716" t="s">
        <v>20</v>
      </c>
      <c r="I5716" t="s">
        <v>1494</v>
      </c>
      <c r="J5716" t="s">
        <v>12402</v>
      </c>
      <c r="K5716" t="str">
        <f>IF(COUNTIF(Customers!A:A, H5716)&gt;0, "Valid", "Invalid")</f>
        <v>Invalid</v>
      </c>
      <c r="L5716" t="str">
        <f t="shared" si="445"/>
        <v>12</v>
      </c>
      <c r="M5716" t="str">
        <f t="shared" si="446"/>
        <v>2022</v>
      </c>
      <c r="N5716">
        <f t="shared" si="447"/>
        <v>-62097.46</v>
      </c>
      <c r="O5716" t="str">
        <f t="shared" si="448"/>
        <v/>
      </c>
      <c r="P5716">
        <f t="shared" si="449"/>
        <v>62097.46</v>
      </c>
      <c r="Q5716" s="48" t="str">
        <f>IF(O5716="","",
   IF(OR(O5716&lt;EDA_Outlier_Analysis!$C$10, O5716&gt;EDA_Outlier_Analysis!$C$11),
      "Outlier",
      "Normal"))</f>
        <v/>
      </c>
      <c r="R5716" t="str">
        <f>IF(P5716="","",
   IF(OR(P5716 &lt; EDA_Outlier_Analysis!$F$7, P5716 &gt; EDA_Outlier_Analysis!$F$8),
      "Outlier",
      "Normal"))</f>
        <v>Outlier</v>
      </c>
      <c r="S5716" t="str">
        <f>IF(N5716="","",
   IF(OR(N5716 &lt;EDA_Outlier_Analysis!$I$10, N5716 &gt; EDA_Outlier_Analysis!$I$11),
      "Outlier",
      "Normal"))</f>
        <v>Normal</v>
      </c>
    </row>
    <row r="5717" spans="1:19">
      <c r="A5717" t="s">
        <v>12403</v>
      </c>
      <c r="B5717" s="4">
        <v>44668</v>
      </c>
      <c r="C5717" s="2">
        <v>87412.88</v>
      </c>
      <c r="D5717" t="s">
        <v>849</v>
      </c>
      <c r="E5717" t="s">
        <v>850</v>
      </c>
      <c r="F5717" t="s">
        <v>10</v>
      </c>
      <c r="G5717" t="s">
        <v>24</v>
      </c>
      <c r="H5717" t="s">
        <v>181</v>
      </c>
      <c r="J5717" t="s">
        <v>12404</v>
      </c>
      <c r="K5717" t="str">
        <f>IF(COUNTIF(Customers!A:A, H5717)&gt;0, "Valid", "Invalid")</f>
        <v>Valid</v>
      </c>
      <c r="L5717" t="str">
        <f t="shared" si="445"/>
        <v>4</v>
      </c>
      <c r="M5717" t="str">
        <f t="shared" si="446"/>
        <v>2022</v>
      </c>
      <c r="N5717">
        <f t="shared" si="447"/>
        <v>87412.88</v>
      </c>
      <c r="O5717">
        <f t="shared" si="448"/>
        <v>87412.88</v>
      </c>
      <c r="P5717" t="str">
        <f t="shared" si="449"/>
        <v/>
      </c>
      <c r="Q5717" s="48" t="str">
        <f>IF(O5717="","",
   IF(OR(O5717&lt;EDA_Outlier_Analysis!$C$10, O5717&gt;EDA_Outlier_Analysis!$C$11),
      "Outlier",
      "Normal"))</f>
        <v>Normal</v>
      </c>
      <c r="R5717" t="str">
        <f>IF(P5717="","",
   IF(OR(P5717 &lt; EDA_Outlier_Analysis!$F$7, P5717 &gt; EDA_Outlier_Analysis!$F$8),
      "Outlier",
      "Normal"))</f>
        <v/>
      </c>
      <c r="S5717" t="str">
        <f>IF(N5717="","",
   IF(OR(N5717 &lt;EDA_Outlier_Analysis!$I$10, N5717 &gt; EDA_Outlier_Analysis!$I$11),
      "Outlier",
      "Normal"))</f>
        <v>Normal</v>
      </c>
    </row>
    <row r="5718" spans="1:19">
      <c r="A5718" t="s">
        <v>12405</v>
      </c>
      <c r="B5718" s="4">
        <v>44768</v>
      </c>
      <c r="C5718" s="2">
        <v>-7103.9</v>
      </c>
      <c r="D5718" t="s">
        <v>840</v>
      </c>
      <c r="E5718" t="s">
        <v>905</v>
      </c>
      <c r="F5718" t="s">
        <v>11</v>
      </c>
      <c r="G5718" t="s">
        <v>24</v>
      </c>
      <c r="I5718" t="s">
        <v>2969</v>
      </c>
      <c r="J5718" t="s">
        <v>12406</v>
      </c>
      <c r="K5718" t="str">
        <f>IF(COUNTIF(Customers!A:A, H5718)&gt;0, "Valid", "Invalid")</f>
        <v>Invalid</v>
      </c>
      <c r="L5718" t="str">
        <f t="shared" si="445"/>
        <v>7</v>
      </c>
      <c r="M5718" t="str">
        <f t="shared" si="446"/>
        <v>2022</v>
      </c>
      <c r="N5718">
        <f t="shared" si="447"/>
        <v>-7103.9</v>
      </c>
      <c r="O5718" t="str">
        <f t="shared" si="448"/>
        <v/>
      </c>
      <c r="P5718">
        <f t="shared" si="449"/>
        <v>7103.9</v>
      </c>
      <c r="Q5718" s="48" t="str">
        <f>IF(O5718="","",
   IF(OR(O5718&lt;EDA_Outlier_Analysis!$C$10, O5718&gt;EDA_Outlier_Analysis!$C$11),
      "Outlier",
      "Normal"))</f>
        <v/>
      </c>
      <c r="R5718" t="str">
        <f>IF(P5718="","",
   IF(OR(P5718 &lt; EDA_Outlier_Analysis!$F$7, P5718 &gt; EDA_Outlier_Analysis!$F$8),
      "Outlier",
      "Normal"))</f>
        <v>Outlier</v>
      </c>
      <c r="S5718" t="str">
        <f>IF(N5718="","",
   IF(OR(N5718 &lt;EDA_Outlier_Analysis!$I$10, N5718 &gt; EDA_Outlier_Analysis!$I$11),
      "Outlier",
      "Normal"))</f>
        <v>Normal</v>
      </c>
    </row>
    <row r="5719" spans="1:19">
      <c r="A5719" t="s">
        <v>12407</v>
      </c>
      <c r="B5719" s="4">
        <v>44849</v>
      </c>
      <c r="C5719" s="2">
        <v>-21924.86</v>
      </c>
      <c r="D5719" t="s">
        <v>840</v>
      </c>
      <c r="E5719" t="s">
        <v>864</v>
      </c>
      <c r="F5719" t="s">
        <v>9</v>
      </c>
      <c r="G5719" t="s">
        <v>34</v>
      </c>
      <c r="I5719" t="s">
        <v>954</v>
      </c>
      <c r="J5719" t="s">
        <v>12408</v>
      </c>
      <c r="K5719" t="str">
        <f>IF(COUNTIF(Customers!A:A, H5719)&gt;0, "Valid", "Invalid")</f>
        <v>Invalid</v>
      </c>
      <c r="L5719" t="str">
        <f t="shared" si="445"/>
        <v>10</v>
      </c>
      <c r="M5719" t="str">
        <f t="shared" si="446"/>
        <v>2022</v>
      </c>
      <c r="N5719">
        <f t="shared" si="447"/>
        <v>-21924.86</v>
      </c>
      <c r="O5719" t="str">
        <f t="shared" si="448"/>
        <v/>
      </c>
      <c r="P5719">
        <f t="shared" si="449"/>
        <v>21924.86</v>
      </c>
      <c r="Q5719" s="48" t="str">
        <f>IF(O5719="","",
   IF(OR(O5719&lt;EDA_Outlier_Analysis!$C$10, O5719&gt;EDA_Outlier_Analysis!$C$11),
      "Outlier",
      "Normal"))</f>
        <v/>
      </c>
      <c r="R5719" t="str">
        <f>IF(P5719="","",
   IF(OR(P5719 &lt; EDA_Outlier_Analysis!$F$7, P5719 &gt; EDA_Outlier_Analysis!$F$8),
      "Outlier",
      "Normal"))</f>
        <v>Outlier</v>
      </c>
      <c r="S5719" t="str">
        <f>IF(N5719="","",
   IF(OR(N5719 &lt;EDA_Outlier_Analysis!$I$10, N5719 &gt; EDA_Outlier_Analysis!$I$11),
      "Outlier",
      "Normal"))</f>
        <v>Normal</v>
      </c>
    </row>
    <row r="5720" spans="1:19">
      <c r="A5720" t="s">
        <v>12409</v>
      </c>
      <c r="B5720" s="4">
        <v>45152</v>
      </c>
      <c r="C5720" s="2">
        <v>159050.51999999999</v>
      </c>
      <c r="D5720" t="s">
        <v>849</v>
      </c>
      <c r="E5720" t="s">
        <v>853</v>
      </c>
      <c r="F5720" t="s">
        <v>9</v>
      </c>
      <c r="G5720" t="s">
        <v>31</v>
      </c>
      <c r="H5720" t="s">
        <v>59</v>
      </c>
      <c r="J5720" t="s">
        <v>12410</v>
      </c>
      <c r="K5720" t="str">
        <f>IF(COUNTIF(Customers!A:A, H5720)&gt;0, "Valid", "Invalid")</f>
        <v>Valid</v>
      </c>
      <c r="L5720" t="str">
        <f t="shared" si="445"/>
        <v>8</v>
      </c>
      <c r="M5720" t="str">
        <f t="shared" si="446"/>
        <v>2023</v>
      </c>
      <c r="N5720">
        <f t="shared" si="447"/>
        <v>159050.51999999999</v>
      </c>
      <c r="O5720">
        <f t="shared" si="448"/>
        <v>159050.51999999999</v>
      </c>
      <c r="P5720" t="str">
        <f t="shared" si="449"/>
        <v/>
      </c>
      <c r="Q5720" s="48" t="str">
        <f>IF(O5720="","",
   IF(OR(O5720&lt;EDA_Outlier_Analysis!$C$10, O5720&gt;EDA_Outlier_Analysis!$C$11),
      "Outlier",
      "Normal"))</f>
        <v>Normal</v>
      </c>
      <c r="R5720" t="str">
        <f>IF(P5720="","",
   IF(OR(P5720 &lt; EDA_Outlier_Analysis!$F$7, P5720 &gt; EDA_Outlier_Analysis!$F$8),
      "Outlier",
      "Normal"))</f>
        <v/>
      </c>
      <c r="S5720" t="str">
        <f>IF(N5720="","",
   IF(OR(N5720 &lt;EDA_Outlier_Analysis!$I$10, N5720 &gt; EDA_Outlier_Analysis!$I$11),
      "Outlier",
      "Normal"))</f>
        <v>Normal</v>
      </c>
    </row>
    <row r="5721" spans="1:19">
      <c r="A5721" t="s">
        <v>12411</v>
      </c>
      <c r="B5721" s="4">
        <v>44953</v>
      </c>
      <c r="C5721" s="2">
        <v>130060.27</v>
      </c>
      <c r="D5721" t="s">
        <v>849</v>
      </c>
      <c r="E5721" t="s">
        <v>850</v>
      </c>
      <c r="F5721" t="s">
        <v>10</v>
      </c>
      <c r="G5721" t="s">
        <v>20</v>
      </c>
      <c r="H5721" t="s">
        <v>557</v>
      </c>
      <c r="J5721" t="s">
        <v>12412</v>
      </c>
      <c r="K5721" t="str">
        <f>IF(COUNTIF(Customers!A:A, H5721)&gt;0, "Valid", "Invalid")</f>
        <v>Valid</v>
      </c>
      <c r="L5721" t="str">
        <f t="shared" si="445"/>
        <v>1</v>
      </c>
      <c r="M5721" t="str">
        <f t="shared" si="446"/>
        <v>2023</v>
      </c>
      <c r="N5721">
        <f t="shared" si="447"/>
        <v>130060.27</v>
      </c>
      <c r="O5721">
        <f t="shared" si="448"/>
        <v>130060.27</v>
      </c>
      <c r="P5721" t="str">
        <f t="shared" si="449"/>
        <v/>
      </c>
      <c r="Q5721" s="48" t="str">
        <f>IF(O5721="","",
   IF(OR(O5721&lt;EDA_Outlier_Analysis!$C$10, O5721&gt;EDA_Outlier_Analysis!$C$11),
      "Outlier",
      "Normal"))</f>
        <v>Normal</v>
      </c>
      <c r="R5721" t="str">
        <f>IF(P5721="","",
   IF(OR(P5721 &lt; EDA_Outlier_Analysis!$F$7, P5721 &gt; EDA_Outlier_Analysis!$F$8),
      "Outlier",
      "Normal"))</f>
        <v/>
      </c>
      <c r="S5721" t="str">
        <f>IF(N5721="","",
   IF(OR(N5721 &lt;EDA_Outlier_Analysis!$I$10, N5721 &gt; EDA_Outlier_Analysis!$I$11),
      "Outlier",
      "Normal"))</f>
        <v>Normal</v>
      </c>
    </row>
    <row r="5722" spans="1:19">
      <c r="A5722" t="s">
        <v>12413</v>
      </c>
      <c r="B5722" s="4">
        <v>44740</v>
      </c>
      <c r="C5722" s="2">
        <v>200338.56</v>
      </c>
      <c r="D5722" t="s">
        <v>849</v>
      </c>
      <c r="E5722" t="s">
        <v>868</v>
      </c>
      <c r="F5722" t="s">
        <v>9</v>
      </c>
      <c r="G5722" t="s">
        <v>31</v>
      </c>
      <c r="H5722" t="s">
        <v>677</v>
      </c>
      <c r="J5722" t="s">
        <v>12414</v>
      </c>
      <c r="K5722" t="str">
        <f>IF(COUNTIF(Customers!A:A, H5722)&gt;0, "Valid", "Invalid")</f>
        <v>Valid</v>
      </c>
      <c r="L5722" t="str">
        <f t="shared" si="445"/>
        <v>6</v>
      </c>
      <c r="M5722" t="str">
        <f t="shared" si="446"/>
        <v>2022</v>
      </c>
      <c r="N5722">
        <f t="shared" si="447"/>
        <v>200338.56</v>
      </c>
      <c r="O5722">
        <f t="shared" si="448"/>
        <v>200338.56</v>
      </c>
      <c r="P5722" t="str">
        <f t="shared" si="449"/>
        <v/>
      </c>
      <c r="Q5722" s="48" t="str">
        <f>IF(O5722="","",
   IF(OR(O5722&lt;EDA_Outlier_Analysis!$C$10, O5722&gt;EDA_Outlier_Analysis!$C$11),
      "Outlier",
      "Normal"))</f>
        <v>Normal</v>
      </c>
      <c r="R5722" t="str">
        <f>IF(P5722="","",
   IF(OR(P5722 &lt; EDA_Outlier_Analysis!$F$7, P5722 &gt; EDA_Outlier_Analysis!$F$8),
      "Outlier",
      "Normal"))</f>
        <v/>
      </c>
      <c r="S5722" t="str">
        <f>IF(N5722="","",
   IF(OR(N5722 &lt;EDA_Outlier_Analysis!$I$10, N5722 &gt; EDA_Outlier_Analysis!$I$11),
      "Outlier",
      "Normal"))</f>
        <v>Normal</v>
      </c>
    </row>
    <row r="5723" spans="1:19">
      <c r="A5723" t="s">
        <v>12415</v>
      </c>
      <c r="B5723" s="4">
        <v>44605</v>
      </c>
      <c r="C5723" s="2">
        <v>-22736.36</v>
      </c>
      <c r="D5723" t="s">
        <v>840</v>
      </c>
      <c r="E5723" t="s">
        <v>841</v>
      </c>
      <c r="F5723" t="s">
        <v>9</v>
      </c>
      <c r="G5723" t="s">
        <v>24</v>
      </c>
      <c r="I5723" t="s">
        <v>1096</v>
      </c>
      <c r="J5723" t="s">
        <v>12416</v>
      </c>
      <c r="K5723" t="str">
        <f>IF(COUNTIF(Customers!A:A, H5723)&gt;0, "Valid", "Invalid")</f>
        <v>Invalid</v>
      </c>
      <c r="L5723" t="str">
        <f t="shared" si="445"/>
        <v>2</v>
      </c>
      <c r="M5723" t="str">
        <f t="shared" si="446"/>
        <v>2022</v>
      </c>
      <c r="N5723">
        <f t="shared" si="447"/>
        <v>-22736.36</v>
      </c>
      <c r="O5723" t="str">
        <f t="shared" si="448"/>
        <v/>
      </c>
      <c r="P5723">
        <f t="shared" si="449"/>
        <v>22736.36</v>
      </c>
      <c r="Q5723" s="48" t="str">
        <f>IF(O5723="","",
   IF(OR(O5723&lt;EDA_Outlier_Analysis!$C$10, O5723&gt;EDA_Outlier_Analysis!$C$11),
      "Outlier",
      "Normal"))</f>
        <v/>
      </c>
      <c r="R5723" t="str">
        <f>IF(P5723="","",
   IF(OR(P5723 &lt; EDA_Outlier_Analysis!$F$7, P5723 &gt; EDA_Outlier_Analysis!$F$8),
      "Outlier",
      "Normal"))</f>
        <v>Outlier</v>
      </c>
      <c r="S5723" t="str">
        <f>IF(N5723="","",
   IF(OR(N5723 &lt;EDA_Outlier_Analysis!$I$10, N5723 &gt; EDA_Outlier_Analysis!$I$11),
      "Outlier",
      "Normal"))</f>
        <v>Normal</v>
      </c>
    </row>
    <row r="5724" spans="1:19">
      <c r="A5724" t="s">
        <v>12417</v>
      </c>
      <c r="B5724" s="4">
        <v>45143</v>
      </c>
      <c r="C5724" s="2">
        <v>227816.49</v>
      </c>
      <c r="D5724" t="s">
        <v>849</v>
      </c>
      <c r="E5724" t="s">
        <v>853</v>
      </c>
      <c r="F5724" t="s">
        <v>11</v>
      </c>
      <c r="G5724" t="s">
        <v>20</v>
      </c>
      <c r="H5724" t="s">
        <v>723</v>
      </c>
      <c r="J5724" t="s">
        <v>12418</v>
      </c>
      <c r="K5724" t="str">
        <f>IF(COUNTIF(Customers!A:A, H5724)&gt;0, "Valid", "Invalid")</f>
        <v>Valid</v>
      </c>
      <c r="L5724" t="str">
        <f t="shared" si="445"/>
        <v>8</v>
      </c>
      <c r="M5724" t="str">
        <f t="shared" si="446"/>
        <v>2023</v>
      </c>
      <c r="N5724">
        <f t="shared" si="447"/>
        <v>227816.49</v>
      </c>
      <c r="O5724">
        <f t="shared" si="448"/>
        <v>227816.49</v>
      </c>
      <c r="P5724" t="str">
        <f t="shared" si="449"/>
        <v/>
      </c>
      <c r="Q5724" s="48" t="str">
        <f>IF(O5724="","",
   IF(OR(O5724&lt;EDA_Outlier_Analysis!$C$10, O5724&gt;EDA_Outlier_Analysis!$C$11),
      "Outlier",
      "Normal"))</f>
        <v>Normal</v>
      </c>
      <c r="R5724" t="str">
        <f>IF(P5724="","",
   IF(OR(P5724 &lt; EDA_Outlier_Analysis!$F$7, P5724 &gt; EDA_Outlier_Analysis!$F$8),
      "Outlier",
      "Normal"))</f>
        <v/>
      </c>
      <c r="S5724" t="str">
        <f>IF(N5724="","",
   IF(OR(N5724 &lt;EDA_Outlier_Analysis!$I$10, N5724 &gt; EDA_Outlier_Analysis!$I$11),
      "Outlier",
      "Normal"))</f>
        <v>Normal</v>
      </c>
    </row>
    <row r="5725" spans="1:19">
      <c r="A5725" t="s">
        <v>12419</v>
      </c>
      <c r="B5725" s="4">
        <v>44954</v>
      </c>
      <c r="C5725" s="2">
        <v>16491.11</v>
      </c>
      <c r="D5725" t="s">
        <v>1345</v>
      </c>
      <c r="E5725" t="s">
        <v>1345</v>
      </c>
      <c r="F5725" t="s">
        <v>9</v>
      </c>
      <c r="G5725" t="s">
        <v>34</v>
      </c>
      <c r="J5725" t="s">
        <v>12420</v>
      </c>
      <c r="K5725" t="str">
        <f>IF(COUNTIF(Customers!A:A, H5725)&gt;0, "Valid", "Invalid")</f>
        <v>Invalid</v>
      </c>
      <c r="L5725" t="str">
        <f t="shared" si="445"/>
        <v>1</v>
      </c>
      <c r="M5725" t="str">
        <f t="shared" si="446"/>
        <v>2023</v>
      </c>
      <c r="N5725">
        <f t="shared" si="447"/>
        <v>-16491.11</v>
      </c>
      <c r="O5725" t="str">
        <f t="shared" si="448"/>
        <v/>
      </c>
      <c r="P5725" t="str">
        <f t="shared" si="449"/>
        <v/>
      </c>
      <c r="Q5725" s="48" t="str">
        <f>IF(O5725="","",
   IF(OR(O5725&lt;EDA_Outlier_Analysis!$C$10, O5725&gt;EDA_Outlier_Analysis!$C$11),
      "Outlier",
      "Normal"))</f>
        <v/>
      </c>
      <c r="R5725" t="str">
        <f>IF(P5725="","",
   IF(OR(P5725 &lt; EDA_Outlier_Analysis!$F$7, P5725 &gt; EDA_Outlier_Analysis!$F$8),
      "Outlier",
      "Normal"))</f>
        <v/>
      </c>
      <c r="S5725" t="str">
        <f>IF(N5725="","",
   IF(OR(N5725 &lt;EDA_Outlier_Analysis!$I$10, N5725 &gt; EDA_Outlier_Analysis!$I$11),
      "Outlier",
      "Normal"))</f>
        <v>Normal</v>
      </c>
    </row>
    <row r="5726" spans="1:19">
      <c r="A5726" t="s">
        <v>12421</v>
      </c>
      <c r="B5726" s="4">
        <v>45258</v>
      </c>
      <c r="C5726" s="2">
        <v>-2000</v>
      </c>
      <c r="D5726" t="s">
        <v>840</v>
      </c>
      <c r="E5726" t="s">
        <v>905</v>
      </c>
      <c r="F5726" t="s">
        <v>9</v>
      </c>
      <c r="G5726" t="s">
        <v>31</v>
      </c>
      <c r="I5726" t="s">
        <v>1317</v>
      </c>
      <c r="J5726" t="s">
        <v>12422</v>
      </c>
      <c r="K5726" t="str">
        <f>IF(COUNTIF(Customers!A:A, H5726)&gt;0, "Valid", "Invalid")</f>
        <v>Invalid</v>
      </c>
      <c r="L5726" t="str">
        <f t="shared" si="445"/>
        <v>11</v>
      </c>
      <c r="M5726" t="str">
        <f t="shared" si="446"/>
        <v>2023</v>
      </c>
      <c r="N5726">
        <f t="shared" si="447"/>
        <v>-2000</v>
      </c>
      <c r="O5726" t="str">
        <f t="shared" si="448"/>
        <v/>
      </c>
      <c r="P5726">
        <f t="shared" si="449"/>
        <v>2000</v>
      </c>
      <c r="Q5726" s="48" t="str">
        <f>IF(O5726="","",
   IF(OR(O5726&lt;EDA_Outlier_Analysis!$C$10, O5726&gt;EDA_Outlier_Analysis!$C$11),
      "Outlier",
      "Normal"))</f>
        <v/>
      </c>
      <c r="R5726" t="str">
        <f>IF(P5726="","",
   IF(OR(P5726 &lt; EDA_Outlier_Analysis!$F$7, P5726 &gt; EDA_Outlier_Analysis!$F$8),
      "Outlier",
      "Normal"))</f>
        <v>Outlier</v>
      </c>
      <c r="S5726" t="str">
        <f>IF(N5726="","",
   IF(OR(N5726 &lt;EDA_Outlier_Analysis!$I$10, N5726 &gt; EDA_Outlier_Analysis!$I$11),
      "Outlier",
      "Normal"))</f>
        <v>Normal</v>
      </c>
    </row>
    <row r="5727" spans="1:19">
      <c r="A5727" t="s">
        <v>12423</v>
      </c>
      <c r="B5727" s="4">
        <v>44644</v>
      </c>
      <c r="C5727" s="2">
        <v>-40033.54</v>
      </c>
      <c r="D5727" t="s">
        <v>840</v>
      </c>
      <c r="E5727" t="s">
        <v>841</v>
      </c>
      <c r="F5727" t="s">
        <v>11</v>
      </c>
      <c r="G5727" t="s">
        <v>31</v>
      </c>
      <c r="I5727" t="s">
        <v>842</v>
      </c>
      <c r="J5727" t="s">
        <v>12424</v>
      </c>
      <c r="K5727" t="str">
        <f>IF(COUNTIF(Customers!A:A, H5727)&gt;0, "Valid", "Invalid")</f>
        <v>Invalid</v>
      </c>
      <c r="L5727" t="str">
        <f t="shared" si="445"/>
        <v>3</v>
      </c>
      <c r="M5727" t="str">
        <f t="shared" si="446"/>
        <v>2022</v>
      </c>
      <c r="N5727">
        <f t="shared" si="447"/>
        <v>-40033.54</v>
      </c>
      <c r="O5727" t="str">
        <f t="shared" si="448"/>
        <v/>
      </c>
      <c r="P5727">
        <f t="shared" si="449"/>
        <v>40033.54</v>
      </c>
      <c r="Q5727" s="48" t="str">
        <f>IF(O5727="","",
   IF(OR(O5727&lt;EDA_Outlier_Analysis!$C$10, O5727&gt;EDA_Outlier_Analysis!$C$11),
      "Outlier",
      "Normal"))</f>
        <v/>
      </c>
      <c r="R5727" t="str">
        <f>IF(P5727="","",
   IF(OR(P5727 &lt; EDA_Outlier_Analysis!$F$7, P5727 &gt; EDA_Outlier_Analysis!$F$8),
      "Outlier",
      "Normal"))</f>
        <v>Normal</v>
      </c>
      <c r="S5727" t="str">
        <f>IF(N5727="","",
   IF(OR(N5727 &lt;EDA_Outlier_Analysis!$I$10, N5727 &gt; EDA_Outlier_Analysis!$I$11),
      "Outlier",
      "Normal"))</f>
        <v>Normal</v>
      </c>
    </row>
    <row r="5728" spans="1:19">
      <c r="A5728" t="s">
        <v>12425</v>
      </c>
      <c r="B5728" s="4">
        <v>44668</v>
      </c>
      <c r="C5728" s="2">
        <v>-68710.490000000005</v>
      </c>
      <c r="D5728" t="s">
        <v>840</v>
      </c>
      <c r="E5728" t="s">
        <v>905</v>
      </c>
      <c r="F5728" t="s">
        <v>9</v>
      </c>
      <c r="G5728" t="s">
        <v>24</v>
      </c>
      <c r="I5728" t="s">
        <v>1368</v>
      </c>
      <c r="J5728" t="s">
        <v>12426</v>
      </c>
      <c r="K5728" t="str">
        <f>IF(COUNTIF(Customers!A:A, H5728)&gt;0, "Valid", "Invalid")</f>
        <v>Invalid</v>
      </c>
      <c r="L5728" t="str">
        <f t="shared" si="445"/>
        <v>4</v>
      </c>
      <c r="M5728" t="str">
        <f t="shared" si="446"/>
        <v>2022</v>
      </c>
      <c r="N5728">
        <f t="shared" si="447"/>
        <v>-68710.490000000005</v>
      </c>
      <c r="O5728" t="str">
        <f t="shared" si="448"/>
        <v/>
      </c>
      <c r="P5728">
        <f t="shared" si="449"/>
        <v>68710.490000000005</v>
      </c>
      <c r="Q5728" s="48" t="str">
        <f>IF(O5728="","",
   IF(OR(O5728&lt;EDA_Outlier_Analysis!$C$10, O5728&gt;EDA_Outlier_Analysis!$C$11),
      "Outlier",
      "Normal"))</f>
        <v/>
      </c>
      <c r="R5728" t="str">
        <f>IF(P5728="","",
   IF(OR(P5728 &lt; EDA_Outlier_Analysis!$F$7, P5728 &gt; EDA_Outlier_Analysis!$F$8),
      "Outlier",
      "Normal"))</f>
        <v>Outlier</v>
      </c>
      <c r="S5728" t="str">
        <f>IF(N5728="","",
   IF(OR(N5728 &lt;EDA_Outlier_Analysis!$I$10, N5728 &gt; EDA_Outlier_Analysis!$I$11),
      "Outlier",
      "Normal"))</f>
        <v>Normal</v>
      </c>
    </row>
    <row r="5729" spans="1:19">
      <c r="A5729" t="s">
        <v>12427</v>
      </c>
      <c r="B5729" s="4">
        <v>44673</v>
      </c>
      <c r="C5729" s="2">
        <v>129936.57</v>
      </c>
      <c r="D5729" t="s">
        <v>849</v>
      </c>
      <c r="E5729" t="s">
        <v>850</v>
      </c>
      <c r="F5729" t="s">
        <v>9</v>
      </c>
      <c r="G5729" t="s">
        <v>34</v>
      </c>
      <c r="H5729" t="s">
        <v>291</v>
      </c>
      <c r="J5729" t="s">
        <v>12428</v>
      </c>
      <c r="K5729" t="str">
        <f>IF(COUNTIF(Customers!A:A, H5729)&gt;0, "Valid", "Invalid")</f>
        <v>Valid</v>
      </c>
      <c r="L5729" t="str">
        <f t="shared" si="445"/>
        <v>4</v>
      </c>
      <c r="M5729" t="str">
        <f t="shared" si="446"/>
        <v>2022</v>
      </c>
      <c r="N5729">
        <f t="shared" si="447"/>
        <v>129936.57</v>
      </c>
      <c r="O5729">
        <f t="shared" si="448"/>
        <v>129936.57</v>
      </c>
      <c r="P5729" t="str">
        <f t="shared" si="449"/>
        <v/>
      </c>
      <c r="Q5729" s="48" t="str">
        <f>IF(O5729="","",
   IF(OR(O5729&lt;EDA_Outlier_Analysis!$C$10, O5729&gt;EDA_Outlier_Analysis!$C$11),
      "Outlier",
      "Normal"))</f>
        <v>Normal</v>
      </c>
      <c r="R5729" t="str">
        <f>IF(P5729="","",
   IF(OR(P5729 &lt; EDA_Outlier_Analysis!$F$7, P5729 &gt; EDA_Outlier_Analysis!$F$8),
      "Outlier",
      "Normal"))</f>
        <v/>
      </c>
      <c r="S5729" t="str">
        <f>IF(N5729="","",
   IF(OR(N5729 &lt;EDA_Outlier_Analysis!$I$10, N5729 &gt; EDA_Outlier_Analysis!$I$11),
      "Outlier",
      "Normal"))</f>
        <v>Normal</v>
      </c>
    </row>
    <row r="5730" spans="1:19">
      <c r="A5730" t="s">
        <v>12429</v>
      </c>
      <c r="B5730" s="4">
        <v>45068</v>
      </c>
      <c r="C5730" s="2">
        <v>158903.09</v>
      </c>
      <c r="D5730" t="s">
        <v>849</v>
      </c>
      <c r="E5730" t="s">
        <v>850</v>
      </c>
      <c r="F5730" t="s">
        <v>9</v>
      </c>
      <c r="G5730" t="s">
        <v>20</v>
      </c>
      <c r="H5730" t="s">
        <v>477</v>
      </c>
      <c r="J5730" t="s">
        <v>12430</v>
      </c>
      <c r="K5730" t="str">
        <f>IF(COUNTIF(Customers!A:A, H5730)&gt;0, "Valid", "Invalid")</f>
        <v>Valid</v>
      </c>
      <c r="L5730" t="str">
        <f t="shared" si="445"/>
        <v>5</v>
      </c>
      <c r="M5730" t="str">
        <f t="shared" si="446"/>
        <v>2023</v>
      </c>
      <c r="N5730">
        <f t="shared" si="447"/>
        <v>158903.09</v>
      </c>
      <c r="O5730">
        <f t="shared" si="448"/>
        <v>158903.09</v>
      </c>
      <c r="P5730" t="str">
        <f t="shared" si="449"/>
        <v/>
      </c>
      <c r="Q5730" s="48" t="str">
        <f>IF(O5730="","",
   IF(OR(O5730&lt;EDA_Outlier_Analysis!$C$10, O5730&gt;EDA_Outlier_Analysis!$C$11),
      "Outlier",
      "Normal"))</f>
        <v>Normal</v>
      </c>
      <c r="R5730" t="str">
        <f>IF(P5730="","",
   IF(OR(P5730 &lt; EDA_Outlier_Analysis!$F$7, P5730 &gt; EDA_Outlier_Analysis!$F$8),
      "Outlier",
      "Normal"))</f>
        <v/>
      </c>
      <c r="S5730" t="str">
        <f>IF(N5730="","",
   IF(OR(N5730 &lt;EDA_Outlier_Analysis!$I$10, N5730 &gt; EDA_Outlier_Analysis!$I$11),
      "Outlier",
      "Normal"))</f>
        <v>Normal</v>
      </c>
    </row>
    <row r="5731" spans="1:19">
      <c r="A5731" t="s">
        <v>12431</v>
      </c>
      <c r="B5731" s="4">
        <v>44885</v>
      </c>
      <c r="C5731" s="2">
        <v>182778.5</v>
      </c>
      <c r="D5731" t="s">
        <v>849</v>
      </c>
      <c r="E5731" t="s">
        <v>850</v>
      </c>
      <c r="F5731" t="s">
        <v>10</v>
      </c>
      <c r="G5731" t="s">
        <v>34</v>
      </c>
      <c r="H5731" t="s">
        <v>233</v>
      </c>
      <c r="J5731" t="s">
        <v>12432</v>
      </c>
      <c r="K5731" t="str">
        <f>IF(COUNTIF(Customers!A:A, H5731)&gt;0, "Valid", "Invalid")</f>
        <v>Valid</v>
      </c>
      <c r="L5731" t="str">
        <f t="shared" si="445"/>
        <v>11</v>
      </c>
      <c r="M5731" t="str">
        <f t="shared" si="446"/>
        <v>2022</v>
      </c>
      <c r="N5731">
        <f t="shared" si="447"/>
        <v>182778.5</v>
      </c>
      <c r="O5731">
        <f t="shared" si="448"/>
        <v>182778.5</v>
      </c>
      <c r="P5731" t="str">
        <f t="shared" si="449"/>
        <v/>
      </c>
      <c r="Q5731" s="48" t="str">
        <f>IF(O5731="","",
   IF(OR(O5731&lt;EDA_Outlier_Analysis!$C$10, O5731&gt;EDA_Outlier_Analysis!$C$11),
      "Outlier",
      "Normal"))</f>
        <v>Normal</v>
      </c>
      <c r="R5731" t="str">
        <f>IF(P5731="","",
   IF(OR(P5731 &lt; EDA_Outlier_Analysis!$F$7, P5731 &gt; EDA_Outlier_Analysis!$F$8),
      "Outlier",
      "Normal"))</f>
        <v/>
      </c>
      <c r="S5731" t="str">
        <f>IF(N5731="","",
   IF(OR(N5731 &lt;EDA_Outlier_Analysis!$I$10, N5731 &gt; EDA_Outlier_Analysis!$I$11),
      "Outlier",
      "Normal"))</f>
        <v>Normal</v>
      </c>
    </row>
    <row r="5732" spans="1:19">
      <c r="A5732" t="s">
        <v>12433</v>
      </c>
      <c r="B5732" s="4">
        <v>45124</v>
      </c>
      <c r="C5732" s="2">
        <v>-38396.589999999997</v>
      </c>
      <c r="D5732" t="s">
        <v>840</v>
      </c>
      <c r="E5732" t="s">
        <v>878</v>
      </c>
      <c r="F5732" t="s">
        <v>11</v>
      </c>
      <c r="G5732" t="s">
        <v>34</v>
      </c>
      <c r="I5732" t="s">
        <v>1284</v>
      </c>
      <c r="J5732" t="s">
        <v>12434</v>
      </c>
      <c r="K5732" t="str">
        <f>IF(COUNTIF(Customers!A:A, H5732)&gt;0, "Valid", "Invalid")</f>
        <v>Invalid</v>
      </c>
      <c r="L5732" t="str">
        <f t="shared" si="445"/>
        <v>7</v>
      </c>
      <c r="M5732" t="str">
        <f t="shared" si="446"/>
        <v>2023</v>
      </c>
      <c r="N5732">
        <f t="shared" si="447"/>
        <v>-38396.589999999997</v>
      </c>
      <c r="O5732" t="str">
        <f t="shared" si="448"/>
        <v/>
      </c>
      <c r="P5732">
        <f t="shared" si="449"/>
        <v>38396.589999999997</v>
      </c>
      <c r="Q5732" s="48" t="str">
        <f>IF(O5732="","",
   IF(OR(O5732&lt;EDA_Outlier_Analysis!$C$10, O5732&gt;EDA_Outlier_Analysis!$C$11),
      "Outlier",
      "Normal"))</f>
        <v/>
      </c>
      <c r="R5732" t="str">
        <f>IF(P5732="","",
   IF(OR(P5732 &lt; EDA_Outlier_Analysis!$F$7, P5732 &gt; EDA_Outlier_Analysis!$F$8),
      "Outlier",
      "Normal"))</f>
        <v>Normal</v>
      </c>
      <c r="S5732" t="str">
        <f>IF(N5732="","",
   IF(OR(N5732 &lt;EDA_Outlier_Analysis!$I$10, N5732 &gt; EDA_Outlier_Analysis!$I$11),
      "Outlier",
      "Normal"))</f>
        <v>Normal</v>
      </c>
    </row>
    <row r="5733" spans="1:19">
      <c r="A5733" t="s">
        <v>12435</v>
      </c>
      <c r="B5733" s="4">
        <v>44629</v>
      </c>
      <c r="C5733" s="2">
        <v>-53455</v>
      </c>
      <c r="D5733" t="s">
        <v>840</v>
      </c>
      <c r="E5733" t="s">
        <v>878</v>
      </c>
      <c r="F5733" t="s">
        <v>9</v>
      </c>
      <c r="G5733" t="s">
        <v>31</v>
      </c>
      <c r="I5733" t="s">
        <v>1035</v>
      </c>
      <c r="J5733" t="s">
        <v>12436</v>
      </c>
      <c r="K5733" t="str">
        <f>IF(COUNTIF(Customers!A:A, H5733)&gt;0, "Valid", "Invalid")</f>
        <v>Invalid</v>
      </c>
      <c r="L5733" t="str">
        <f t="shared" si="445"/>
        <v>3</v>
      </c>
      <c r="M5733" t="str">
        <f t="shared" si="446"/>
        <v>2022</v>
      </c>
      <c r="N5733">
        <f t="shared" si="447"/>
        <v>-53455</v>
      </c>
      <c r="O5733" t="str">
        <f t="shared" si="448"/>
        <v/>
      </c>
      <c r="P5733">
        <f t="shared" si="449"/>
        <v>53455</v>
      </c>
      <c r="Q5733" s="48" t="str">
        <f>IF(O5733="","",
   IF(OR(O5733&lt;EDA_Outlier_Analysis!$C$10, O5733&gt;EDA_Outlier_Analysis!$C$11),
      "Outlier",
      "Normal"))</f>
        <v/>
      </c>
      <c r="R5733" t="str">
        <f>IF(P5733="","",
   IF(OR(P5733 &lt; EDA_Outlier_Analysis!$F$7, P5733 &gt; EDA_Outlier_Analysis!$F$8),
      "Outlier",
      "Normal"))</f>
        <v>Normal</v>
      </c>
      <c r="S5733" t="str">
        <f>IF(N5733="","",
   IF(OR(N5733 &lt;EDA_Outlier_Analysis!$I$10, N5733 &gt; EDA_Outlier_Analysis!$I$11),
      "Outlier",
      "Normal"))</f>
        <v>Normal</v>
      </c>
    </row>
    <row r="5734" spans="1:19">
      <c r="A5734" t="s">
        <v>12437</v>
      </c>
      <c r="B5734" s="4">
        <v>45231</v>
      </c>
      <c r="C5734" s="2">
        <v>106258.25</v>
      </c>
      <c r="D5734" t="s">
        <v>849</v>
      </c>
      <c r="E5734" t="s">
        <v>853</v>
      </c>
      <c r="F5734" t="s">
        <v>10</v>
      </c>
      <c r="G5734" t="s">
        <v>24</v>
      </c>
      <c r="H5734" t="s">
        <v>581</v>
      </c>
      <c r="J5734" t="s">
        <v>12438</v>
      </c>
      <c r="K5734" t="str">
        <f>IF(COUNTIF(Customers!A:A, H5734)&gt;0, "Valid", "Invalid")</f>
        <v>Valid</v>
      </c>
      <c r="L5734" t="str">
        <f t="shared" si="445"/>
        <v>11</v>
      </c>
      <c r="M5734" t="str">
        <f t="shared" si="446"/>
        <v>2023</v>
      </c>
      <c r="N5734">
        <f t="shared" si="447"/>
        <v>106258.25</v>
      </c>
      <c r="O5734">
        <f t="shared" si="448"/>
        <v>106258.25</v>
      </c>
      <c r="P5734" t="str">
        <f t="shared" si="449"/>
        <v/>
      </c>
      <c r="Q5734" s="48" t="str">
        <f>IF(O5734="","",
   IF(OR(O5734&lt;EDA_Outlier_Analysis!$C$10, O5734&gt;EDA_Outlier_Analysis!$C$11),
      "Outlier",
      "Normal"))</f>
        <v>Normal</v>
      </c>
      <c r="R5734" t="str">
        <f>IF(P5734="","",
   IF(OR(P5734 &lt; EDA_Outlier_Analysis!$F$7, P5734 &gt; EDA_Outlier_Analysis!$F$8),
      "Outlier",
      "Normal"))</f>
        <v/>
      </c>
      <c r="S5734" t="str">
        <f>IF(N5734="","",
   IF(OR(N5734 &lt;EDA_Outlier_Analysis!$I$10, N5734 &gt; EDA_Outlier_Analysis!$I$11),
      "Outlier",
      "Normal"))</f>
        <v>Normal</v>
      </c>
    </row>
    <row r="5735" spans="1:19">
      <c r="A5735" t="s">
        <v>12439</v>
      </c>
      <c r="B5735" s="4">
        <v>45207</v>
      </c>
      <c r="C5735" s="2">
        <v>108307.12</v>
      </c>
      <c r="D5735" t="s">
        <v>849</v>
      </c>
      <c r="E5735" t="s">
        <v>868</v>
      </c>
      <c r="F5735" t="s">
        <v>11</v>
      </c>
      <c r="G5735" t="s">
        <v>24</v>
      </c>
      <c r="H5735" t="s">
        <v>47</v>
      </c>
      <c r="J5735" t="s">
        <v>12440</v>
      </c>
      <c r="K5735" t="str">
        <f>IF(COUNTIF(Customers!A:A, H5735)&gt;0, "Valid", "Invalid")</f>
        <v>Valid</v>
      </c>
      <c r="L5735" t="str">
        <f t="shared" si="445"/>
        <v>10</v>
      </c>
      <c r="M5735" t="str">
        <f t="shared" si="446"/>
        <v>2023</v>
      </c>
      <c r="N5735">
        <f t="shared" si="447"/>
        <v>108307.12</v>
      </c>
      <c r="O5735">
        <f t="shared" si="448"/>
        <v>108307.12</v>
      </c>
      <c r="P5735" t="str">
        <f t="shared" si="449"/>
        <v/>
      </c>
      <c r="Q5735" s="48" t="str">
        <f>IF(O5735="","",
   IF(OR(O5735&lt;EDA_Outlier_Analysis!$C$10, O5735&gt;EDA_Outlier_Analysis!$C$11),
      "Outlier",
      "Normal"))</f>
        <v>Normal</v>
      </c>
      <c r="R5735" t="str">
        <f>IF(P5735="","",
   IF(OR(P5735 &lt; EDA_Outlier_Analysis!$F$7, P5735 &gt; EDA_Outlier_Analysis!$F$8),
      "Outlier",
      "Normal"))</f>
        <v/>
      </c>
      <c r="S5735" t="str">
        <f>IF(N5735="","",
   IF(OR(N5735 &lt;EDA_Outlier_Analysis!$I$10, N5735 &gt; EDA_Outlier_Analysis!$I$11),
      "Outlier",
      "Normal"))</f>
        <v>Normal</v>
      </c>
    </row>
    <row r="5736" spans="1:19">
      <c r="A5736" t="s">
        <v>12441</v>
      </c>
      <c r="B5736" s="4">
        <v>45285</v>
      </c>
      <c r="C5736" s="2">
        <v>18388.97</v>
      </c>
      <c r="D5736" t="s">
        <v>1345</v>
      </c>
      <c r="E5736" t="s">
        <v>1345</v>
      </c>
      <c r="F5736" t="s">
        <v>9</v>
      </c>
      <c r="G5736" t="s">
        <v>24</v>
      </c>
      <c r="J5736" t="s">
        <v>12442</v>
      </c>
      <c r="K5736" t="str">
        <f>IF(COUNTIF(Customers!A:A, H5736)&gt;0, "Valid", "Invalid")</f>
        <v>Invalid</v>
      </c>
      <c r="L5736" t="str">
        <f t="shared" si="445"/>
        <v>12</v>
      </c>
      <c r="M5736" t="str">
        <f t="shared" si="446"/>
        <v>2023</v>
      </c>
      <c r="N5736">
        <f t="shared" si="447"/>
        <v>-18388.97</v>
      </c>
      <c r="O5736" t="str">
        <f t="shared" si="448"/>
        <v/>
      </c>
      <c r="P5736" t="str">
        <f t="shared" si="449"/>
        <v/>
      </c>
      <c r="Q5736" s="48" t="str">
        <f>IF(O5736="","",
   IF(OR(O5736&lt;EDA_Outlier_Analysis!$C$10, O5736&gt;EDA_Outlier_Analysis!$C$11),
      "Outlier",
      "Normal"))</f>
        <v/>
      </c>
      <c r="R5736" t="str">
        <f>IF(P5736="","",
   IF(OR(P5736 &lt; EDA_Outlier_Analysis!$F$7, P5736 &gt; EDA_Outlier_Analysis!$F$8),
      "Outlier",
      "Normal"))</f>
        <v/>
      </c>
      <c r="S5736" t="str">
        <f>IF(N5736="","",
   IF(OR(N5736 &lt;EDA_Outlier_Analysis!$I$10, N5736 &gt; EDA_Outlier_Analysis!$I$11),
      "Outlier",
      "Normal"))</f>
        <v>Normal</v>
      </c>
    </row>
    <row r="5737" spans="1:19">
      <c r="A5737" t="s">
        <v>12443</v>
      </c>
      <c r="B5737" s="4">
        <v>44702</v>
      </c>
      <c r="C5737" s="2">
        <v>186110.13</v>
      </c>
      <c r="D5737" t="s">
        <v>849</v>
      </c>
      <c r="E5737" t="s">
        <v>868</v>
      </c>
      <c r="F5737" t="s">
        <v>9</v>
      </c>
      <c r="G5737" t="s">
        <v>34</v>
      </c>
      <c r="H5737" t="s">
        <v>183</v>
      </c>
      <c r="J5737" t="s">
        <v>12444</v>
      </c>
      <c r="K5737" t="str">
        <f>IF(COUNTIF(Customers!A:A, H5737)&gt;0, "Valid", "Invalid")</f>
        <v>Valid</v>
      </c>
      <c r="L5737" t="str">
        <f t="shared" si="445"/>
        <v>5</v>
      </c>
      <c r="M5737" t="str">
        <f t="shared" si="446"/>
        <v>2022</v>
      </c>
      <c r="N5737">
        <f t="shared" si="447"/>
        <v>186110.13</v>
      </c>
      <c r="O5737">
        <f t="shared" si="448"/>
        <v>186110.13</v>
      </c>
      <c r="P5737" t="str">
        <f t="shared" si="449"/>
        <v/>
      </c>
      <c r="Q5737" s="48" t="str">
        <f>IF(O5737="","",
   IF(OR(O5737&lt;EDA_Outlier_Analysis!$C$10, O5737&gt;EDA_Outlier_Analysis!$C$11),
      "Outlier",
      "Normal"))</f>
        <v>Normal</v>
      </c>
      <c r="R5737" t="str">
        <f>IF(P5737="","",
   IF(OR(P5737 &lt; EDA_Outlier_Analysis!$F$7, P5737 &gt; EDA_Outlier_Analysis!$F$8),
      "Outlier",
      "Normal"))</f>
        <v/>
      </c>
      <c r="S5737" t="str">
        <f>IF(N5737="","",
   IF(OR(N5737 &lt;EDA_Outlier_Analysis!$I$10, N5737 &gt; EDA_Outlier_Analysis!$I$11),
      "Outlier",
      "Normal"))</f>
        <v>Normal</v>
      </c>
    </row>
    <row r="5738" spans="1:19">
      <c r="A5738" t="s">
        <v>12445</v>
      </c>
      <c r="B5738" s="4">
        <v>44736</v>
      </c>
      <c r="C5738" s="2">
        <v>15348.38</v>
      </c>
      <c r="D5738" t="s">
        <v>873</v>
      </c>
      <c r="E5738" t="s">
        <v>873</v>
      </c>
      <c r="F5738" t="s">
        <v>11</v>
      </c>
      <c r="G5738" t="s">
        <v>24</v>
      </c>
      <c r="J5738" t="s">
        <v>12446</v>
      </c>
      <c r="K5738" t="str">
        <f>IF(COUNTIF(Customers!A:A, H5738)&gt;0, "Valid", "Invalid")</f>
        <v>Invalid</v>
      </c>
      <c r="L5738" t="str">
        <f t="shared" si="445"/>
        <v>6</v>
      </c>
      <c r="M5738" t="str">
        <f t="shared" si="446"/>
        <v>2022</v>
      </c>
      <c r="N5738">
        <f t="shared" si="447"/>
        <v>-15348.38</v>
      </c>
      <c r="O5738" t="str">
        <f t="shared" si="448"/>
        <v/>
      </c>
      <c r="P5738" t="str">
        <f t="shared" si="449"/>
        <v/>
      </c>
      <c r="Q5738" s="48" t="str">
        <f>IF(O5738="","",
   IF(OR(O5738&lt;EDA_Outlier_Analysis!$C$10, O5738&gt;EDA_Outlier_Analysis!$C$11),
      "Outlier",
      "Normal"))</f>
        <v/>
      </c>
      <c r="R5738" t="str">
        <f>IF(P5738="","",
   IF(OR(P5738 &lt; EDA_Outlier_Analysis!$F$7, P5738 &gt; EDA_Outlier_Analysis!$F$8),
      "Outlier",
      "Normal"))</f>
        <v/>
      </c>
      <c r="S5738" t="str">
        <f>IF(N5738="","",
   IF(OR(N5738 &lt;EDA_Outlier_Analysis!$I$10, N5738 &gt; EDA_Outlier_Analysis!$I$11),
      "Outlier",
      "Normal"))</f>
        <v>Normal</v>
      </c>
    </row>
    <row r="5739" spans="1:19">
      <c r="A5739" t="s">
        <v>12447</v>
      </c>
      <c r="B5739" s="4">
        <v>45101</v>
      </c>
      <c r="C5739" s="2">
        <v>-31243.37</v>
      </c>
      <c r="D5739" t="s">
        <v>840</v>
      </c>
      <c r="E5739" t="s">
        <v>841</v>
      </c>
      <c r="F5739" t="s">
        <v>9</v>
      </c>
      <c r="G5739" t="s">
        <v>31</v>
      </c>
      <c r="I5739" t="s">
        <v>1261</v>
      </c>
      <c r="J5739" t="s">
        <v>12448</v>
      </c>
      <c r="K5739" t="str">
        <f>IF(COUNTIF(Customers!A:A, H5739)&gt;0, "Valid", "Invalid")</f>
        <v>Invalid</v>
      </c>
      <c r="L5739" t="str">
        <f t="shared" si="445"/>
        <v>6</v>
      </c>
      <c r="M5739" t="str">
        <f t="shared" si="446"/>
        <v>2023</v>
      </c>
      <c r="N5739">
        <f t="shared" si="447"/>
        <v>-31243.37</v>
      </c>
      <c r="O5739" t="str">
        <f t="shared" si="448"/>
        <v/>
      </c>
      <c r="P5739">
        <f t="shared" si="449"/>
        <v>31243.37</v>
      </c>
      <c r="Q5739" s="48" t="str">
        <f>IF(O5739="","",
   IF(OR(O5739&lt;EDA_Outlier_Analysis!$C$10, O5739&gt;EDA_Outlier_Analysis!$C$11),
      "Outlier",
      "Normal"))</f>
        <v/>
      </c>
      <c r="R5739" t="str">
        <f>IF(P5739="","",
   IF(OR(P5739 &lt; EDA_Outlier_Analysis!$F$7, P5739 &gt; EDA_Outlier_Analysis!$F$8),
      "Outlier",
      "Normal"))</f>
        <v>Normal</v>
      </c>
      <c r="S5739" t="str">
        <f>IF(N5739="","",
   IF(OR(N5739 &lt;EDA_Outlier_Analysis!$I$10, N5739 &gt; EDA_Outlier_Analysis!$I$11),
      "Outlier",
      "Normal"))</f>
        <v>Normal</v>
      </c>
    </row>
    <row r="5740" spans="1:19">
      <c r="A5740" t="s">
        <v>12449</v>
      </c>
      <c r="B5740" s="4">
        <v>45119</v>
      </c>
      <c r="C5740" s="2">
        <v>10144.049999999999</v>
      </c>
      <c r="D5740" t="s">
        <v>873</v>
      </c>
      <c r="E5740" t="s">
        <v>873</v>
      </c>
      <c r="F5740" t="s">
        <v>10</v>
      </c>
      <c r="G5740" t="s">
        <v>31</v>
      </c>
      <c r="J5740" t="s">
        <v>12450</v>
      </c>
      <c r="K5740" t="str">
        <f>IF(COUNTIF(Customers!A:A, H5740)&gt;0, "Valid", "Invalid")</f>
        <v>Invalid</v>
      </c>
      <c r="L5740" t="str">
        <f t="shared" si="445"/>
        <v>7</v>
      </c>
      <c r="M5740" t="str">
        <f t="shared" si="446"/>
        <v>2023</v>
      </c>
      <c r="N5740">
        <f t="shared" si="447"/>
        <v>-10144.049999999999</v>
      </c>
      <c r="O5740" t="str">
        <f t="shared" si="448"/>
        <v/>
      </c>
      <c r="P5740" t="str">
        <f t="shared" si="449"/>
        <v/>
      </c>
      <c r="Q5740" s="48" t="str">
        <f>IF(O5740="","",
   IF(OR(O5740&lt;EDA_Outlier_Analysis!$C$10, O5740&gt;EDA_Outlier_Analysis!$C$11),
      "Outlier",
      "Normal"))</f>
        <v/>
      </c>
      <c r="R5740" t="str">
        <f>IF(P5740="","",
   IF(OR(P5740 &lt; EDA_Outlier_Analysis!$F$7, P5740 &gt; EDA_Outlier_Analysis!$F$8),
      "Outlier",
      "Normal"))</f>
        <v/>
      </c>
      <c r="S5740" t="str">
        <f>IF(N5740="","",
   IF(OR(N5740 &lt;EDA_Outlier_Analysis!$I$10, N5740 &gt; EDA_Outlier_Analysis!$I$11),
      "Outlier",
      "Normal"))</f>
        <v>Normal</v>
      </c>
    </row>
    <row r="5741" spans="1:19">
      <c r="A5741" t="s">
        <v>12451</v>
      </c>
      <c r="B5741" s="4">
        <v>44757</v>
      </c>
      <c r="C5741" s="2">
        <v>157031.85999999999</v>
      </c>
      <c r="D5741" t="s">
        <v>849</v>
      </c>
      <c r="E5741" t="s">
        <v>853</v>
      </c>
      <c r="F5741" t="s">
        <v>11</v>
      </c>
      <c r="G5741" t="s">
        <v>31</v>
      </c>
      <c r="H5741" t="s">
        <v>413</v>
      </c>
      <c r="J5741" t="s">
        <v>12452</v>
      </c>
      <c r="K5741" t="str">
        <f>IF(COUNTIF(Customers!A:A, H5741)&gt;0, "Valid", "Invalid")</f>
        <v>Valid</v>
      </c>
      <c r="L5741" t="str">
        <f t="shared" si="445"/>
        <v>7</v>
      </c>
      <c r="M5741" t="str">
        <f t="shared" si="446"/>
        <v>2022</v>
      </c>
      <c r="N5741">
        <f t="shared" si="447"/>
        <v>157031.85999999999</v>
      </c>
      <c r="O5741">
        <f t="shared" si="448"/>
        <v>157031.85999999999</v>
      </c>
      <c r="P5741" t="str">
        <f t="shared" si="449"/>
        <v/>
      </c>
      <c r="Q5741" s="48" t="str">
        <f>IF(O5741="","",
   IF(OR(O5741&lt;EDA_Outlier_Analysis!$C$10, O5741&gt;EDA_Outlier_Analysis!$C$11),
      "Outlier",
      "Normal"))</f>
        <v>Normal</v>
      </c>
      <c r="R5741" t="str">
        <f>IF(P5741="","",
   IF(OR(P5741 &lt; EDA_Outlier_Analysis!$F$7, P5741 &gt; EDA_Outlier_Analysis!$F$8),
      "Outlier",
      "Normal"))</f>
        <v/>
      </c>
      <c r="S5741" t="str">
        <f>IF(N5741="","",
   IF(OR(N5741 &lt;EDA_Outlier_Analysis!$I$10, N5741 &gt; EDA_Outlier_Analysis!$I$11),
      "Outlier",
      "Normal"))</f>
        <v>Normal</v>
      </c>
    </row>
    <row r="5742" spans="1:19">
      <c r="A5742" t="s">
        <v>12453</v>
      </c>
      <c r="B5742" s="4">
        <v>45172</v>
      </c>
      <c r="C5742" s="2">
        <v>186465.73</v>
      </c>
      <c r="D5742" t="s">
        <v>849</v>
      </c>
      <c r="E5742" t="s">
        <v>868</v>
      </c>
      <c r="F5742" t="s">
        <v>10</v>
      </c>
      <c r="G5742" t="s">
        <v>31</v>
      </c>
      <c r="H5742" t="s">
        <v>471</v>
      </c>
      <c r="J5742" t="s">
        <v>12454</v>
      </c>
      <c r="K5742" t="str">
        <f>IF(COUNTIF(Customers!A:A, H5742)&gt;0, "Valid", "Invalid")</f>
        <v>Valid</v>
      </c>
      <c r="L5742" t="str">
        <f t="shared" si="445"/>
        <v>9</v>
      </c>
      <c r="M5742" t="str">
        <f t="shared" si="446"/>
        <v>2023</v>
      </c>
      <c r="N5742">
        <f t="shared" si="447"/>
        <v>186465.73</v>
      </c>
      <c r="O5742">
        <f t="shared" si="448"/>
        <v>186465.73</v>
      </c>
      <c r="P5742" t="str">
        <f t="shared" si="449"/>
        <v/>
      </c>
      <c r="Q5742" s="48" t="str">
        <f>IF(O5742="","",
   IF(OR(O5742&lt;EDA_Outlier_Analysis!$C$10, O5742&gt;EDA_Outlier_Analysis!$C$11),
      "Outlier",
      "Normal"))</f>
        <v>Normal</v>
      </c>
      <c r="R5742" t="str">
        <f>IF(P5742="","",
   IF(OR(P5742 &lt; EDA_Outlier_Analysis!$F$7, P5742 &gt; EDA_Outlier_Analysis!$F$8),
      "Outlier",
      "Normal"))</f>
        <v/>
      </c>
      <c r="S5742" t="str">
        <f>IF(N5742="","",
   IF(OR(N5742 &lt;EDA_Outlier_Analysis!$I$10, N5742 &gt; EDA_Outlier_Analysis!$I$11),
      "Outlier",
      "Normal"))</f>
        <v>Normal</v>
      </c>
    </row>
    <row r="5743" spans="1:19">
      <c r="A5743" t="s">
        <v>12455</v>
      </c>
      <c r="B5743" s="4">
        <v>44875</v>
      </c>
      <c r="C5743" s="2">
        <v>-18564.759999999998</v>
      </c>
      <c r="D5743" t="s">
        <v>840</v>
      </c>
      <c r="E5743" t="s">
        <v>845</v>
      </c>
      <c r="F5743" t="s">
        <v>10</v>
      </c>
      <c r="G5743" t="s">
        <v>20</v>
      </c>
      <c r="I5743" t="s">
        <v>1412</v>
      </c>
      <c r="J5743" t="s">
        <v>12456</v>
      </c>
      <c r="K5743" t="str">
        <f>IF(COUNTIF(Customers!A:A, H5743)&gt;0, "Valid", "Invalid")</f>
        <v>Invalid</v>
      </c>
      <c r="L5743" t="str">
        <f t="shared" si="445"/>
        <v>11</v>
      </c>
      <c r="M5743" t="str">
        <f t="shared" si="446"/>
        <v>2022</v>
      </c>
      <c r="N5743">
        <f t="shared" si="447"/>
        <v>-18564.759999999998</v>
      </c>
      <c r="O5743" t="str">
        <f t="shared" si="448"/>
        <v/>
      </c>
      <c r="P5743">
        <f t="shared" si="449"/>
        <v>18564.759999999998</v>
      </c>
      <c r="Q5743" s="48" t="str">
        <f>IF(O5743="","",
   IF(OR(O5743&lt;EDA_Outlier_Analysis!$C$10, O5743&gt;EDA_Outlier_Analysis!$C$11),
      "Outlier",
      "Normal"))</f>
        <v/>
      </c>
      <c r="R5743" t="str">
        <f>IF(P5743="","",
   IF(OR(P5743 &lt; EDA_Outlier_Analysis!$F$7, P5743 &gt; EDA_Outlier_Analysis!$F$8),
      "Outlier",
      "Normal"))</f>
        <v>Outlier</v>
      </c>
      <c r="S5743" t="str">
        <f>IF(N5743="","",
   IF(OR(N5743 &lt;EDA_Outlier_Analysis!$I$10, N5743 &gt; EDA_Outlier_Analysis!$I$11),
      "Outlier",
      "Normal"))</f>
        <v>Normal</v>
      </c>
    </row>
    <row r="5744" spans="1:19">
      <c r="A5744" t="s">
        <v>12457</v>
      </c>
      <c r="B5744" s="4">
        <v>44835</v>
      </c>
      <c r="C5744" s="2">
        <v>153182.71</v>
      </c>
      <c r="D5744" t="s">
        <v>849</v>
      </c>
      <c r="E5744" t="s">
        <v>868</v>
      </c>
      <c r="F5744" t="s">
        <v>9</v>
      </c>
      <c r="G5744" t="s">
        <v>31</v>
      </c>
      <c r="H5744" t="s">
        <v>22</v>
      </c>
      <c r="J5744" t="s">
        <v>12458</v>
      </c>
      <c r="K5744" t="str">
        <f>IF(COUNTIF(Customers!A:A, H5744)&gt;0, "Valid", "Invalid")</f>
        <v>Valid</v>
      </c>
      <c r="L5744" t="str">
        <f t="shared" si="445"/>
        <v>10</v>
      </c>
      <c r="M5744" t="str">
        <f t="shared" si="446"/>
        <v>2022</v>
      </c>
      <c r="N5744">
        <f t="shared" si="447"/>
        <v>153182.71</v>
      </c>
      <c r="O5744">
        <f t="shared" si="448"/>
        <v>153182.71</v>
      </c>
      <c r="P5744" t="str">
        <f t="shared" si="449"/>
        <v/>
      </c>
      <c r="Q5744" s="48" t="str">
        <f>IF(O5744="","",
   IF(OR(O5744&lt;EDA_Outlier_Analysis!$C$10, O5744&gt;EDA_Outlier_Analysis!$C$11),
      "Outlier",
      "Normal"))</f>
        <v>Normal</v>
      </c>
      <c r="R5744" t="str">
        <f>IF(P5744="","",
   IF(OR(P5744 &lt; EDA_Outlier_Analysis!$F$7, P5744 &gt; EDA_Outlier_Analysis!$F$8),
      "Outlier",
      "Normal"))</f>
        <v/>
      </c>
      <c r="S5744" t="str">
        <f>IF(N5744="","",
   IF(OR(N5744 &lt;EDA_Outlier_Analysis!$I$10, N5744 &gt; EDA_Outlier_Analysis!$I$11),
      "Outlier",
      "Normal"))</f>
        <v>Normal</v>
      </c>
    </row>
    <row r="5745" spans="1:19">
      <c r="A5745" t="s">
        <v>12459</v>
      </c>
      <c r="B5745" s="4">
        <v>44905</v>
      </c>
      <c r="C5745" s="2">
        <v>139143.76999999999</v>
      </c>
      <c r="D5745" t="s">
        <v>849</v>
      </c>
      <c r="E5745" t="s">
        <v>850</v>
      </c>
      <c r="F5745" t="s">
        <v>10</v>
      </c>
      <c r="G5745" t="s">
        <v>20</v>
      </c>
      <c r="H5745" t="s">
        <v>321</v>
      </c>
      <c r="J5745" t="s">
        <v>12460</v>
      </c>
      <c r="K5745" t="str">
        <f>IF(COUNTIF(Customers!A:A, H5745)&gt;0, "Valid", "Invalid")</f>
        <v>Valid</v>
      </c>
      <c r="L5745" t="str">
        <f t="shared" si="445"/>
        <v>12</v>
      </c>
      <c r="M5745" t="str">
        <f t="shared" si="446"/>
        <v>2022</v>
      </c>
      <c r="N5745">
        <f t="shared" si="447"/>
        <v>139143.76999999999</v>
      </c>
      <c r="O5745">
        <f t="shared" si="448"/>
        <v>139143.76999999999</v>
      </c>
      <c r="P5745" t="str">
        <f t="shared" si="449"/>
        <v/>
      </c>
      <c r="Q5745" s="48" t="str">
        <f>IF(O5745="","",
   IF(OR(O5745&lt;EDA_Outlier_Analysis!$C$10, O5745&gt;EDA_Outlier_Analysis!$C$11),
      "Outlier",
      "Normal"))</f>
        <v>Normal</v>
      </c>
      <c r="R5745" t="str">
        <f>IF(P5745="","",
   IF(OR(P5745 &lt; EDA_Outlier_Analysis!$F$7, P5745 &gt; EDA_Outlier_Analysis!$F$8),
      "Outlier",
      "Normal"))</f>
        <v/>
      </c>
      <c r="S5745" t="str">
        <f>IF(N5745="","",
   IF(OR(N5745 &lt;EDA_Outlier_Analysis!$I$10, N5745 &gt; EDA_Outlier_Analysis!$I$11),
      "Outlier",
      "Normal"))</f>
        <v>Normal</v>
      </c>
    </row>
    <row r="5746" spans="1:19">
      <c r="A5746" t="s">
        <v>12461</v>
      </c>
      <c r="B5746" s="4">
        <v>45245</v>
      </c>
      <c r="C5746" s="2">
        <v>27567.93</v>
      </c>
      <c r="D5746" t="s">
        <v>1345</v>
      </c>
      <c r="E5746" t="s">
        <v>1345</v>
      </c>
      <c r="F5746" t="s">
        <v>9</v>
      </c>
      <c r="G5746" t="s">
        <v>34</v>
      </c>
      <c r="J5746" t="s">
        <v>12462</v>
      </c>
      <c r="K5746" t="str">
        <f>IF(COUNTIF(Customers!A:A, H5746)&gt;0, "Valid", "Invalid")</f>
        <v>Invalid</v>
      </c>
      <c r="L5746" t="str">
        <f t="shared" si="445"/>
        <v>11</v>
      </c>
      <c r="M5746" t="str">
        <f t="shared" si="446"/>
        <v>2023</v>
      </c>
      <c r="N5746">
        <f t="shared" si="447"/>
        <v>-27567.93</v>
      </c>
      <c r="O5746" t="str">
        <f t="shared" si="448"/>
        <v/>
      </c>
      <c r="P5746" t="str">
        <f t="shared" si="449"/>
        <v/>
      </c>
      <c r="Q5746" s="48" t="str">
        <f>IF(O5746="","",
   IF(OR(O5746&lt;EDA_Outlier_Analysis!$C$10, O5746&gt;EDA_Outlier_Analysis!$C$11),
      "Outlier",
      "Normal"))</f>
        <v/>
      </c>
      <c r="R5746" t="str">
        <f>IF(P5746="","",
   IF(OR(P5746 &lt; EDA_Outlier_Analysis!$F$7, P5746 &gt; EDA_Outlier_Analysis!$F$8),
      "Outlier",
      "Normal"))</f>
        <v/>
      </c>
      <c r="S5746" t="str">
        <f>IF(N5746="","",
   IF(OR(N5746 &lt;EDA_Outlier_Analysis!$I$10, N5746 &gt; EDA_Outlier_Analysis!$I$11),
      "Outlier",
      "Normal"))</f>
        <v>Normal</v>
      </c>
    </row>
    <row r="5747" spans="1:19">
      <c r="A5747" t="s">
        <v>12463</v>
      </c>
      <c r="B5747" s="4">
        <v>44600</v>
      </c>
      <c r="C5747" s="2">
        <v>67118.509999999995</v>
      </c>
      <c r="D5747" t="s">
        <v>849</v>
      </c>
      <c r="E5747" t="s">
        <v>853</v>
      </c>
      <c r="F5747" t="s">
        <v>11</v>
      </c>
      <c r="G5747" t="s">
        <v>31</v>
      </c>
      <c r="H5747" t="s">
        <v>255</v>
      </c>
      <c r="J5747" t="s">
        <v>12464</v>
      </c>
      <c r="K5747" t="str">
        <f>IF(COUNTIF(Customers!A:A, H5747)&gt;0, "Valid", "Invalid")</f>
        <v>Valid</v>
      </c>
      <c r="L5747" t="str">
        <f t="shared" si="445"/>
        <v>2</v>
      </c>
      <c r="M5747" t="str">
        <f t="shared" si="446"/>
        <v>2022</v>
      </c>
      <c r="N5747">
        <f t="shared" si="447"/>
        <v>67118.509999999995</v>
      </c>
      <c r="O5747">
        <f t="shared" si="448"/>
        <v>67118.509999999995</v>
      </c>
      <c r="P5747" t="str">
        <f t="shared" si="449"/>
        <v/>
      </c>
      <c r="Q5747" s="48" t="str">
        <f>IF(O5747="","",
   IF(OR(O5747&lt;EDA_Outlier_Analysis!$C$10, O5747&gt;EDA_Outlier_Analysis!$C$11),
      "Outlier",
      "Normal"))</f>
        <v>Normal</v>
      </c>
      <c r="R5747" t="str">
        <f>IF(P5747="","",
   IF(OR(P5747 &lt; EDA_Outlier_Analysis!$F$7, P5747 &gt; EDA_Outlier_Analysis!$F$8),
      "Outlier",
      "Normal"))</f>
        <v/>
      </c>
      <c r="S5747" t="str">
        <f>IF(N5747="","",
   IF(OR(N5747 &lt;EDA_Outlier_Analysis!$I$10, N5747 &gt; EDA_Outlier_Analysis!$I$11),
      "Outlier",
      "Normal"))</f>
        <v>Normal</v>
      </c>
    </row>
    <row r="5748" spans="1:19">
      <c r="A5748" t="s">
        <v>12465</v>
      </c>
      <c r="B5748" s="4">
        <v>44934</v>
      </c>
      <c r="C5748" s="2">
        <v>155542.22</v>
      </c>
      <c r="D5748" t="s">
        <v>849</v>
      </c>
      <c r="E5748" t="s">
        <v>850</v>
      </c>
      <c r="F5748" t="s">
        <v>9</v>
      </c>
      <c r="G5748" t="s">
        <v>34</v>
      </c>
      <c r="H5748" t="s">
        <v>175</v>
      </c>
      <c r="J5748" t="s">
        <v>12466</v>
      </c>
      <c r="K5748" t="str">
        <f>IF(COUNTIF(Customers!A:A, H5748)&gt;0, "Valid", "Invalid")</f>
        <v>Valid</v>
      </c>
      <c r="L5748" t="str">
        <f t="shared" si="445"/>
        <v>1</v>
      </c>
      <c r="M5748" t="str">
        <f t="shared" si="446"/>
        <v>2023</v>
      </c>
      <c r="N5748">
        <f t="shared" si="447"/>
        <v>155542.22</v>
      </c>
      <c r="O5748">
        <f t="shared" si="448"/>
        <v>155542.22</v>
      </c>
      <c r="P5748" t="str">
        <f t="shared" si="449"/>
        <v/>
      </c>
      <c r="Q5748" s="48" t="str">
        <f>IF(O5748="","",
   IF(OR(O5748&lt;EDA_Outlier_Analysis!$C$10, O5748&gt;EDA_Outlier_Analysis!$C$11),
      "Outlier",
      "Normal"))</f>
        <v>Normal</v>
      </c>
      <c r="R5748" t="str">
        <f>IF(P5748="","",
   IF(OR(P5748 &lt; EDA_Outlier_Analysis!$F$7, P5748 &gt; EDA_Outlier_Analysis!$F$8),
      "Outlier",
      "Normal"))</f>
        <v/>
      </c>
      <c r="S5748" t="str">
        <f>IF(N5748="","",
   IF(OR(N5748 &lt;EDA_Outlier_Analysis!$I$10, N5748 &gt; EDA_Outlier_Analysis!$I$11),
      "Outlier",
      "Normal"))</f>
        <v>Normal</v>
      </c>
    </row>
    <row r="5749" spans="1:19">
      <c r="A5749" t="s">
        <v>12467</v>
      </c>
      <c r="B5749" s="4">
        <v>44757</v>
      </c>
      <c r="C5749" s="2">
        <v>210391.96</v>
      </c>
      <c r="D5749" t="s">
        <v>849</v>
      </c>
      <c r="E5749" t="s">
        <v>850</v>
      </c>
      <c r="F5749" t="s">
        <v>11</v>
      </c>
      <c r="G5749" t="s">
        <v>24</v>
      </c>
      <c r="H5749" t="s">
        <v>321</v>
      </c>
      <c r="J5749" t="s">
        <v>12468</v>
      </c>
      <c r="K5749" t="str">
        <f>IF(COUNTIF(Customers!A:A, H5749)&gt;0, "Valid", "Invalid")</f>
        <v>Valid</v>
      </c>
      <c r="L5749" t="str">
        <f t="shared" si="445"/>
        <v>7</v>
      </c>
      <c r="M5749" t="str">
        <f t="shared" si="446"/>
        <v>2022</v>
      </c>
      <c r="N5749">
        <f t="shared" si="447"/>
        <v>210391.96</v>
      </c>
      <c r="O5749">
        <f t="shared" si="448"/>
        <v>210391.96</v>
      </c>
      <c r="P5749" t="str">
        <f t="shared" si="449"/>
        <v/>
      </c>
      <c r="Q5749" s="48" t="str">
        <f>IF(O5749="","",
   IF(OR(O5749&lt;EDA_Outlier_Analysis!$C$10, O5749&gt;EDA_Outlier_Analysis!$C$11),
      "Outlier",
      "Normal"))</f>
        <v>Normal</v>
      </c>
      <c r="R5749" t="str">
        <f>IF(P5749="","",
   IF(OR(P5749 &lt; EDA_Outlier_Analysis!$F$7, P5749 &gt; EDA_Outlier_Analysis!$F$8),
      "Outlier",
      "Normal"))</f>
        <v/>
      </c>
      <c r="S5749" t="str">
        <f>IF(N5749="","",
   IF(OR(N5749 &lt;EDA_Outlier_Analysis!$I$10, N5749 &gt; EDA_Outlier_Analysis!$I$11),
      "Outlier",
      "Normal"))</f>
        <v>Normal</v>
      </c>
    </row>
    <row r="5750" spans="1:19">
      <c r="A5750" t="s">
        <v>12469</v>
      </c>
      <c r="B5750" s="4">
        <v>44825</v>
      </c>
      <c r="C5750" s="2">
        <v>11869.41</v>
      </c>
      <c r="D5750" t="s">
        <v>1345</v>
      </c>
      <c r="E5750" t="s">
        <v>1345</v>
      </c>
      <c r="F5750" t="s">
        <v>9</v>
      </c>
      <c r="G5750" t="s">
        <v>31</v>
      </c>
      <c r="J5750" t="s">
        <v>12470</v>
      </c>
      <c r="K5750" t="str">
        <f>IF(COUNTIF(Customers!A:A, H5750)&gt;0, "Valid", "Invalid")</f>
        <v>Invalid</v>
      </c>
      <c r="L5750" t="str">
        <f t="shared" si="445"/>
        <v>9</v>
      </c>
      <c r="M5750" t="str">
        <f t="shared" si="446"/>
        <v>2022</v>
      </c>
      <c r="N5750">
        <f t="shared" si="447"/>
        <v>-11869.41</v>
      </c>
      <c r="O5750" t="str">
        <f t="shared" si="448"/>
        <v/>
      </c>
      <c r="P5750" t="str">
        <f t="shared" si="449"/>
        <v/>
      </c>
      <c r="Q5750" s="48" t="str">
        <f>IF(O5750="","",
   IF(OR(O5750&lt;EDA_Outlier_Analysis!$C$10, O5750&gt;EDA_Outlier_Analysis!$C$11),
      "Outlier",
      "Normal"))</f>
        <v/>
      </c>
      <c r="R5750" t="str">
        <f>IF(P5750="","",
   IF(OR(P5750 &lt; EDA_Outlier_Analysis!$F$7, P5750 &gt; EDA_Outlier_Analysis!$F$8),
      "Outlier",
      "Normal"))</f>
        <v/>
      </c>
      <c r="S5750" t="str">
        <f>IF(N5750="","",
   IF(OR(N5750 &lt;EDA_Outlier_Analysis!$I$10, N5750 &gt; EDA_Outlier_Analysis!$I$11),
      "Outlier",
      "Normal"))</f>
        <v>Normal</v>
      </c>
    </row>
    <row r="5751" spans="1:19">
      <c r="A5751" t="s">
        <v>12471</v>
      </c>
      <c r="B5751" s="4">
        <v>45122</v>
      </c>
      <c r="C5751" s="2">
        <v>-31297.23</v>
      </c>
      <c r="D5751" t="s">
        <v>840</v>
      </c>
      <c r="E5751" t="s">
        <v>856</v>
      </c>
      <c r="F5751" t="s">
        <v>11</v>
      </c>
      <c r="G5751" t="s">
        <v>34</v>
      </c>
      <c r="I5751" t="s">
        <v>898</v>
      </c>
      <c r="J5751" t="s">
        <v>12472</v>
      </c>
      <c r="K5751" t="str">
        <f>IF(COUNTIF(Customers!A:A, H5751)&gt;0, "Valid", "Invalid")</f>
        <v>Invalid</v>
      </c>
      <c r="L5751" t="str">
        <f t="shared" si="445"/>
        <v>7</v>
      </c>
      <c r="M5751" t="str">
        <f t="shared" si="446"/>
        <v>2023</v>
      </c>
      <c r="N5751">
        <f t="shared" si="447"/>
        <v>-31297.23</v>
      </c>
      <c r="O5751" t="str">
        <f t="shared" si="448"/>
        <v/>
      </c>
      <c r="P5751">
        <f t="shared" si="449"/>
        <v>31297.23</v>
      </c>
      <c r="Q5751" s="48" t="str">
        <f>IF(O5751="","",
   IF(OR(O5751&lt;EDA_Outlier_Analysis!$C$10, O5751&gt;EDA_Outlier_Analysis!$C$11),
      "Outlier",
      "Normal"))</f>
        <v/>
      </c>
      <c r="R5751" t="str">
        <f>IF(P5751="","",
   IF(OR(P5751 &lt; EDA_Outlier_Analysis!$F$7, P5751 &gt; EDA_Outlier_Analysis!$F$8),
      "Outlier",
      "Normal"))</f>
        <v>Normal</v>
      </c>
      <c r="S5751" t="str">
        <f>IF(N5751="","",
   IF(OR(N5751 &lt;EDA_Outlier_Analysis!$I$10, N5751 &gt; EDA_Outlier_Analysis!$I$11),
      "Outlier",
      "Normal"))</f>
        <v>Normal</v>
      </c>
    </row>
    <row r="5752" spans="1:19">
      <c r="A5752" t="s">
        <v>12473</v>
      </c>
      <c r="B5752" s="4">
        <v>44696</v>
      </c>
      <c r="C5752" s="2">
        <v>174934.45</v>
      </c>
      <c r="D5752" t="s">
        <v>849</v>
      </c>
      <c r="E5752" t="s">
        <v>853</v>
      </c>
      <c r="F5752" t="s">
        <v>9</v>
      </c>
      <c r="G5752" t="s">
        <v>31</v>
      </c>
      <c r="H5752" t="s">
        <v>467</v>
      </c>
      <c r="J5752" t="s">
        <v>12474</v>
      </c>
      <c r="K5752" t="str">
        <f>IF(COUNTIF(Customers!A:A, H5752)&gt;0, "Valid", "Invalid")</f>
        <v>Valid</v>
      </c>
      <c r="L5752" t="str">
        <f t="shared" si="445"/>
        <v>5</v>
      </c>
      <c r="M5752" t="str">
        <f t="shared" si="446"/>
        <v>2022</v>
      </c>
      <c r="N5752">
        <f t="shared" si="447"/>
        <v>174934.45</v>
      </c>
      <c r="O5752">
        <f t="shared" si="448"/>
        <v>174934.45</v>
      </c>
      <c r="P5752" t="str">
        <f t="shared" si="449"/>
        <v/>
      </c>
      <c r="Q5752" s="48" t="str">
        <f>IF(O5752="","",
   IF(OR(O5752&lt;EDA_Outlier_Analysis!$C$10, O5752&gt;EDA_Outlier_Analysis!$C$11),
      "Outlier",
      "Normal"))</f>
        <v>Normal</v>
      </c>
      <c r="R5752" t="str">
        <f>IF(P5752="","",
   IF(OR(P5752 &lt; EDA_Outlier_Analysis!$F$7, P5752 &gt; EDA_Outlier_Analysis!$F$8),
      "Outlier",
      "Normal"))</f>
        <v/>
      </c>
      <c r="S5752" t="str">
        <f>IF(N5752="","",
   IF(OR(N5752 &lt;EDA_Outlier_Analysis!$I$10, N5752 &gt; EDA_Outlier_Analysis!$I$11),
      "Outlier",
      "Normal"))</f>
        <v>Normal</v>
      </c>
    </row>
    <row r="5753" spans="1:19">
      <c r="A5753" t="s">
        <v>12475</v>
      </c>
      <c r="B5753" s="4">
        <v>44652</v>
      </c>
      <c r="C5753" s="2">
        <v>121860.71</v>
      </c>
      <c r="D5753" t="s">
        <v>849</v>
      </c>
      <c r="E5753" t="s">
        <v>853</v>
      </c>
      <c r="F5753" t="s">
        <v>10</v>
      </c>
      <c r="G5753" t="s">
        <v>24</v>
      </c>
      <c r="H5753" t="s">
        <v>191</v>
      </c>
      <c r="J5753" t="s">
        <v>12476</v>
      </c>
      <c r="K5753" t="str">
        <f>IF(COUNTIF(Customers!A:A, H5753)&gt;0, "Valid", "Invalid")</f>
        <v>Valid</v>
      </c>
      <c r="L5753" t="str">
        <f t="shared" si="445"/>
        <v>4</v>
      </c>
      <c r="M5753" t="str">
        <f t="shared" si="446"/>
        <v>2022</v>
      </c>
      <c r="N5753">
        <f t="shared" si="447"/>
        <v>121860.71</v>
      </c>
      <c r="O5753">
        <f t="shared" si="448"/>
        <v>121860.71</v>
      </c>
      <c r="P5753" t="str">
        <f t="shared" si="449"/>
        <v/>
      </c>
      <c r="Q5753" s="48" t="str">
        <f>IF(O5753="","",
   IF(OR(O5753&lt;EDA_Outlier_Analysis!$C$10, O5753&gt;EDA_Outlier_Analysis!$C$11),
      "Outlier",
      "Normal"))</f>
        <v>Normal</v>
      </c>
      <c r="R5753" t="str">
        <f>IF(P5753="","",
   IF(OR(P5753 &lt; EDA_Outlier_Analysis!$F$7, P5753 &gt; EDA_Outlier_Analysis!$F$8),
      "Outlier",
      "Normal"))</f>
        <v/>
      </c>
      <c r="S5753" t="str">
        <f>IF(N5753="","",
   IF(OR(N5753 &lt;EDA_Outlier_Analysis!$I$10, N5753 &gt; EDA_Outlier_Analysis!$I$11),
      "Outlier",
      "Normal"))</f>
        <v>Normal</v>
      </c>
    </row>
    <row r="5754" spans="1:19">
      <c r="A5754" t="s">
        <v>12477</v>
      </c>
      <c r="B5754" s="4">
        <v>44958</v>
      </c>
      <c r="C5754" s="2">
        <v>-19289.490000000002</v>
      </c>
      <c r="D5754" t="s">
        <v>840</v>
      </c>
      <c r="E5754" t="s">
        <v>841</v>
      </c>
      <c r="F5754" t="s">
        <v>9</v>
      </c>
      <c r="G5754" t="s">
        <v>24</v>
      </c>
      <c r="I5754" t="s">
        <v>1210</v>
      </c>
      <c r="J5754" t="s">
        <v>12478</v>
      </c>
      <c r="K5754" t="str">
        <f>IF(COUNTIF(Customers!A:A, H5754)&gt;0, "Valid", "Invalid")</f>
        <v>Invalid</v>
      </c>
      <c r="L5754" t="str">
        <f t="shared" si="445"/>
        <v>2</v>
      </c>
      <c r="M5754" t="str">
        <f t="shared" si="446"/>
        <v>2023</v>
      </c>
      <c r="N5754">
        <f t="shared" si="447"/>
        <v>-19289.490000000002</v>
      </c>
      <c r="O5754" t="str">
        <f t="shared" si="448"/>
        <v/>
      </c>
      <c r="P5754">
        <f t="shared" si="449"/>
        <v>19289.490000000002</v>
      </c>
      <c r="Q5754" s="48" t="str">
        <f>IF(O5754="","",
   IF(OR(O5754&lt;EDA_Outlier_Analysis!$C$10, O5754&gt;EDA_Outlier_Analysis!$C$11),
      "Outlier",
      "Normal"))</f>
        <v/>
      </c>
      <c r="R5754" t="str">
        <f>IF(P5754="","",
   IF(OR(P5754 &lt; EDA_Outlier_Analysis!$F$7, P5754 &gt; EDA_Outlier_Analysis!$F$8),
      "Outlier",
      "Normal"))</f>
        <v>Outlier</v>
      </c>
      <c r="S5754" t="str">
        <f>IF(N5754="","",
   IF(OR(N5754 &lt;EDA_Outlier_Analysis!$I$10, N5754 &gt; EDA_Outlier_Analysis!$I$11),
      "Outlier",
      "Normal"))</f>
        <v>Normal</v>
      </c>
    </row>
    <row r="5755" spans="1:19">
      <c r="A5755" t="s">
        <v>12479</v>
      </c>
      <c r="B5755" s="4">
        <v>45147</v>
      </c>
      <c r="C5755" s="2">
        <v>182117.93</v>
      </c>
      <c r="D5755" t="s">
        <v>849</v>
      </c>
      <c r="E5755" t="s">
        <v>853</v>
      </c>
      <c r="F5755" t="s">
        <v>10</v>
      </c>
      <c r="G5755" t="s">
        <v>34</v>
      </c>
      <c r="H5755" t="s">
        <v>621</v>
      </c>
      <c r="J5755" t="s">
        <v>12480</v>
      </c>
      <c r="K5755" t="str">
        <f>IF(COUNTIF(Customers!A:A, H5755)&gt;0, "Valid", "Invalid")</f>
        <v>Valid</v>
      </c>
      <c r="L5755" t="str">
        <f t="shared" si="445"/>
        <v>8</v>
      </c>
      <c r="M5755" t="str">
        <f t="shared" si="446"/>
        <v>2023</v>
      </c>
      <c r="N5755">
        <f t="shared" si="447"/>
        <v>182117.93</v>
      </c>
      <c r="O5755">
        <f t="shared" si="448"/>
        <v>182117.93</v>
      </c>
      <c r="P5755" t="str">
        <f t="shared" si="449"/>
        <v/>
      </c>
      <c r="Q5755" s="48" t="str">
        <f>IF(O5755="","",
   IF(OR(O5755&lt;EDA_Outlier_Analysis!$C$10, O5755&gt;EDA_Outlier_Analysis!$C$11),
      "Outlier",
      "Normal"))</f>
        <v>Normal</v>
      </c>
      <c r="R5755" t="str">
        <f>IF(P5755="","",
   IF(OR(P5755 &lt; EDA_Outlier_Analysis!$F$7, P5755 &gt; EDA_Outlier_Analysis!$F$8),
      "Outlier",
      "Normal"))</f>
        <v/>
      </c>
      <c r="S5755" t="str">
        <f>IF(N5755="","",
   IF(OR(N5755 &lt;EDA_Outlier_Analysis!$I$10, N5755 &gt; EDA_Outlier_Analysis!$I$11),
      "Outlier",
      "Normal"))</f>
        <v>Normal</v>
      </c>
    </row>
    <row r="5756" spans="1:19">
      <c r="A5756" t="s">
        <v>12481</v>
      </c>
      <c r="B5756" s="4">
        <v>45100</v>
      </c>
      <c r="C5756" s="2">
        <v>83854.97</v>
      </c>
      <c r="D5756" t="s">
        <v>849</v>
      </c>
      <c r="E5756" t="s">
        <v>868</v>
      </c>
      <c r="F5756" t="s">
        <v>10</v>
      </c>
      <c r="G5756" t="s">
        <v>34</v>
      </c>
      <c r="H5756" t="s">
        <v>273</v>
      </c>
      <c r="J5756" t="s">
        <v>12482</v>
      </c>
      <c r="K5756" t="str">
        <f>IF(COUNTIF(Customers!A:A, H5756)&gt;0, "Valid", "Invalid")</f>
        <v>Valid</v>
      </c>
      <c r="L5756" t="str">
        <f t="shared" si="445"/>
        <v>6</v>
      </c>
      <c r="M5756" t="str">
        <f t="shared" si="446"/>
        <v>2023</v>
      </c>
      <c r="N5756">
        <f t="shared" si="447"/>
        <v>83854.97</v>
      </c>
      <c r="O5756">
        <f t="shared" si="448"/>
        <v>83854.97</v>
      </c>
      <c r="P5756" t="str">
        <f t="shared" si="449"/>
        <v/>
      </c>
      <c r="Q5756" s="48" t="str">
        <f>IF(O5756="","",
   IF(OR(O5756&lt;EDA_Outlier_Analysis!$C$10, O5756&gt;EDA_Outlier_Analysis!$C$11),
      "Outlier",
      "Normal"))</f>
        <v>Normal</v>
      </c>
      <c r="R5756" t="str">
        <f>IF(P5756="","",
   IF(OR(P5756 &lt; EDA_Outlier_Analysis!$F$7, P5756 &gt; EDA_Outlier_Analysis!$F$8),
      "Outlier",
      "Normal"))</f>
        <v/>
      </c>
      <c r="S5756" t="str">
        <f>IF(N5756="","",
   IF(OR(N5756 &lt;EDA_Outlier_Analysis!$I$10, N5756 &gt; EDA_Outlier_Analysis!$I$11),
      "Outlier",
      "Normal"))</f>
        <v>Normal</v>
      </c>
    </row>
    <row r="5757" spans="1:19">
      <c r="A5757" t="s">
        <v>12483</v>
      </c>
      <c r="B5757" s="4">
        <v>45078</v>
      </c>
      <c r="C5757" s="2">
        <v>163982.01</v>
      </c>
      <c r="D5757" t="s">
        <v>849</v>
      </c>
      <c r="E5757" t="s">
        <v>853</v>
      </c>
      <c r="F5757" t="s">
        <v>10</v>
      </c>
      <c r="G5757" t="s">
        <v>31</v>
      </c>
      <c r="H5757" t="s">
        <v>719</v>
      </c>
      <c r="J5757" t="s">
        <v>12484</v>
      </c>
      <c r="K5757" t="str">
        <f>IF(COUNTIF(Customers!A:A, H5757)&gt;0, "Valid", "Invalid")</f>
        <v>Valid</v>
      </c>
      <c r="L5757" t="str">
        <f t="shared" si="445"/>
        <v>6</v>
      </c>
      <c r="M5757" t="str">
        <f t="shared" si="446"/>
        <v>2023</v>
      </c>
      <c r="N5757">
        <f t="shared" si="447"/>
        <v>163982.01</v>
      </c>
      <c r="O5757">
        <f t="shared" si="448"/>
        <v>163982.01</v>
      </c>
      <c r="P5757" t="str">
        <f t="shared" si="449"/>
        <v/>
      </c>
      <c r="Q5757" s="48" t="str">
        <f>IF(O5757="","",
   IF(OR(O5757&lt;EDA_Outlier_Analysis!$C$10, O5757&gt;EDA_Outlier_Analysis!$C$11),
      "Outlier",
      "Normal"))</f>
        <v>Normal</v>
      </c>
      <c r="R5757" t="str">
        <f>IF(P5757="","",
   IF(OR(P5757 &lt; EDA_Outlier_Analysis!$F$7, P5757 &gt; EDA_Outlier_Analysis!$F$8),
      "Outlier",
      "Normal"))</f>
        <v/>
      </c>
      <c r="S5757" t="str">
        <f>IF(N5757="","",
   IF(OR(N5757 &lt;EDA_Outlier_Analysis!$I$10, N5757 &gt; EDA_Outlier_Analysis!$I$11),
      "Outlier",
      "Normal"))</f>
        <v>Normal</v>
      </c>
    </row>
    <row r="5758" spans="1:19">
      <c r="A5758" t="s">
        <v>12485</v>
      </c>
      <c r="B5758" s="4">
        <v>44603</v>
      </c>
      <c r="C5758" s="2">
        <v>121678.45</v>
      </c>
      <c r="D5758" t="s">
        <v>849</v>
      </c>
      <c r="E5758" t="s">
        <v>868</v>
      </c>
      <c r="F5758" t="s">
        <v>11</v>
      </c>
      <c r="G5758" t="s">
        <v>31</v>
      </c>
      <c r="H5758" t="s">
        <v>629</v>
      </c>
      <c r="J5758" t="s">
        <v>12486</v>
      </c>
      <c r="K5758" t="str">
        <f>IF(COUNTIF(Customers!A:A, H5758)&gt;0, "Valid", "Invalid")</f>
        <v>Valid</v>
      </c>
      <c r="L5758" t="str">
        <f t="shared" si="445"/>
        <v>2</v>
      </c>
      <c r="M5758" t="str">
        <f t="shared" si="446"/>
        <v>2022</v>
      </c>
      <c r="N5758">
        <f t="shared" si="447"/>
        <v>121678.45</v>
      </c>
      <c r="O5758">
        <f t="shared" si="448"/>
        <v>121678.45</v>
      </c>
      <c r="P5758" t="str">
        <f t="shared" si="449"/>
        <v/>
      </c>
      <c r="Q5758" s="48" t="str">
        <f>IF(O5758="","",
   IF(OR(O5758&lt;EDA_Outlier_Analysis!$C$10, O5758&gt;EDA_Outlier_Analysis!$C$11),
      "Outlier",
      "Normal"))</f>
        <v>Normal</v>
      </c>
      <c r="R5758" t="str">
        <f>IF(P5758="","",
   IF(OR(P5758 &lt; EDA_Outlier_Analysis!$F$7, P5758 &gt; EDA_Outlier_Analysis!$F$8),
      "Outlier",
      "Normal"))</f>
        <v/>
      </c>
      <c r="S5758" t="str">
        <f>IF(N5758="","",
   IF(OR(N5758 &lt;EDA_Outlier_Analysis!$I$10, N5758 &gt; EDA_Outlier_Analysis!$I$11),
      "Outlier",
      "Normal"))</f>
        <v>Normal</v>
      </c>
    </row>
    <row r="5759" spans="1:19">
      <c r="A5759" t="s">
        <v>12487</v>
      </c>
      <c r="B5759" s="4">
        <v>44585</v>
      </c>
      <c r="C5759" s="2">
        <v>110182.7</v>
      </c>
      <c r="D5759" t="s">
        <v>849</v>
      </c>
      <c r="E5759" t="s">
        <v>853</v>
      </c>
      <c r="F5759" t="s">
        <v>11</v>
      </c>
      <c r="G5759" t="s">
        <v>20</v>
      </c>
      <c r="H5759" t="s">
        <v>485</v>
      </c>
      <c r="J5759" t="s">
        <v>12488</v>
      </c>
      <c r="K5759" t="str">
        <f>IF(COUNTIF(Customers!A:A, H5759)&gt;0, "Valid", "Invalid")</f>
        <v>Valid</v>
      </c>
      <c r="L5759" t="str">
        <f t="shared" si="445"/>
        <v>1</v>
      </c>
      <c r="M5759" t="str">
        <f t="shared" si="446"/>
        <v>2022</v>
      </c>
      <c r="N5759">
        <f t="shared" si="447"/>
        <v>110182.7</v>
      </c>
      <c r="O5759">
        <f t="shared" si="448"/>
        <v>110182.7</v>
      </c>
      <c r="P5759" t="str">
        <f t="shared" si="449"/>
        <v/>
      </c>
      <c r="Q5759" s="48" t="str">
        <f>IF(O5759="","",
   IF(OR(O5759&lt;EDA_Outlier_Analysis!$C$10, O5759&gt;EDA_Outlier_Analysis!$C$11),
      "Outlier",
      "Normal"))</f>
        <v>Normal</v>
      </c>
      <c r="R5759" t="str">
        <f>IF(P5759="","",
   IF(OR(P5759 &lt; EDA_Outlier_Analysis!$F$7, P5759 &gt; EDA_Outlier_Analysis!$F$8),
      "Outlier",
      "Normal"))</f>
        <v/>
      </c>
      <c r="S5759" t="str">
        <f>IF(N5759="","",
   IF(OR(N5759 &lt;EDA_Outlier_Analysis!$I$10, N5759 &gt; EDA_Outlier_Analysis!$I$11),
      "Outlier",
      "Normal"))</f>
        <v>Normal</v>
      </c>
    </row>
    <row r="5760" spans="1:19">
      <c r="A5760" t="s">
        <v>12489</v>
      </c>
      <c r="B5760" s="4">
        <v>45242</v>
      </c>
      <c r="C5760" s="2">
        <v>181743.65</v>
      </c>
      <c r="D5760" t="s">
        <v>849</v>
      </c>
      <c r="E5760" t="s">
        <v>850</v>
      </c>
      <c r="F5760" t="s">
        <v>11</v>
      </c>
      <c r="G5760" t="s">
        <v>24</v>
      </c>
      <c r="H5760" t="s">
        <v>379</v>
      </c>
      <c r="J5760" t="s">
        <v>12490</v>
      </c>
      <c r="K5760" t="str">
        <f>IF(COUNTIF(Customers!A:A, H5760)&gt;0, "Valid", "Invalid")</f>
        <v>Valid</v>
      </c>
      <c r="L5760" t="str">
        <f t="shared" si="445"/>
        <v>11</v>
      </c>
      <c r="M5760" t="str">
        <f t="shared" si="446"/>
        <v>2023</v>
      </c>
      <c r="N5760">
        <f t="shared" si="447"/>
        <v>181743.65</v>
      </c>
      <c r="O5760">
        <f t="shared" si="448"/>
        <v>181743.65</v>
      </c>
      <c r="P5760" t="str">
        <f t="shared" si="449"/>
        <v/>
      </c>
      <c r="Q5760" s="48" t="str">
        <f>IF(O5760="","",
   IF(OR(O5760&lt;EDA_Outlier_Analysis!$C$10, O5760&gt;EDA_Outlier_Analysis!$C$11),
      "Outlier",
      "Normal"))</f>
        <v>Normal</v>
      </c>
      <c r="R5760" t="str">
        <f>IF(P5760="","",
   IF(OR(P5760 &lt; EDA_Outlier_Analysis!$F$7, P5760 &gt; EDA_Outlier_Analysis!$F$8),
      "Outlier",
      "Normal"))</f>
        <v/>
      </c>
      <c r="S5760" t="str">
        <f>IF(N5760="","",
   IF(OR(N5760 &lt;EDA_Outlier_Analysis!$I$10, N5760 &gt; EDA_Outlier_Analysis!$I$11),
      "Outlier",
      "Normal"))</f>
        <v>Normal</v>
      </c>
    </row>
    <row r="5761" spans="1:19">
      <c r="A5761" t="s">
        <v>12491</v>
      </c>
      <c r="B5761" s="4">
        <v>45130</v>
      </c>
      <c r="C5761" s="2">
        <v>26702.639999999999</v>
      </c>
      <c r="D5761" t="s">
        <v>873</v>
      </c>
      <c r="E5761" t="s">
        <v>873</v>
      </c>
      <c r="F5761" t="s">
        <v>10</v>
      </c>
      <c r="G5761" t="s">
        <v>34</v>
      </c>
      <c r="J5761" t="s">
        <v>12492</v>
      </c>
      <c r="K5761" t="str">
        <f>IF(COUNTIF(Customers!A:A, H5761)&gt;0, "Valid", "Invalid")</f>
        <v>Invalid</v>
      </c>
      <c r="L5761" t="str">
        <f t="shared" si="445"/>
        <v>7</v>
      </c>
      <c r="M5761" t="str">
        <f t="shared" si="446"/>
        <v>2023</v>
      </c>
      <c r="N5761">
        <f t="shared" si="447"/>
        <v>-26702.639999999999</v>
      </c>
      <c r="O5761" t="str">
        <f t="shared" si="448"/>
        <v/>
      </c>
      <c r="P5761" t="str">
        <f t="shared" si="449"/>
        <v/>
      </c>
      <c r="Q5761" s="48" t="str">
        <f>IF(O5761="","",
   IF(OR(O5761&lt;EDA_Outlier_Analysis!$C$10, O5761&gt;EDA_Outlier_Analysis!$C$11),
      "Outlier",
      "Normal"))</f>
        <v/>
      </c>
      <c r="R5761" t="str">
        <f>IF(P5761="","",
   IF(OR(P5761 &lt; EDA_Outlier_Analysis!$F$7, P5761 &gt; EDA_Outlier_Analysis!$F$8),
      "Outlier",
      "Normal"))</f>
        <v/>
      </c>
      <c r="S5761" t="str">
        <f>IF(N5761="","",
   IF(OR(N5761 &lt;EDA_Outlier_Analysis!$I$10, N5761 &gt; EDA_Outlier_Analysis!$I$11),
      "Outlier",
      "Normal"))</f>
        <v>Normal</v>
      </c>
    </row>
    <row r="5762" spans="1:19">
      <c r="A5762" t="s">
        <v>12493</v>
      </c>
      <c r="B5762" s="4">
        <v>45053</v>
      </c>
      <c r="C5762" s="2">
        <v>203744.78</v>
      </c>
      <c r="D5762" t="s">
        <v>849</v>
      </c>
      <c r="E5762" t="s">
        <v>850</v>
      </c>
      <c r="F5762" t="s">
        <v>10</v>
      </c>
      <c r="G5762" t="s">
        <v>34</v>
      </c>
      <c r="H5762" t="s">
        <v>57</v>
      </c>
      <c r="J5762" t="s">
        <v>12494</v>
      </c>
      <c r="K5762" t="str">
        <f>IF(COUNTIF(Customers!A:A, H5762)&gt;0, "Valid", "Invalid")</f>
        <v>Valid</v>
      </c>
      <c r="L5762" t="str">
        <f t="shared" si="445"/>
        <v>5</v>
      </c>
      <c r="M5762" t="str">
        <f t="shared" si="446"/>
        <v>2023</v>
      </c>
      <c r="N5762">
        <f t="shared" si="447"/>
        <v>203744.78</v>
      </c>
      <c r="O5762">
        <f t="shared" si="448"/>
        <v>203744.78</v>
      </c>
      <c r="P5762" t="str">
        <f t="shared" si="449"/>
        <v/>
      </c>
      <c r="Q5762" s="48" t="str">
        <f>IF(O5762="","",
   IF(OR(O5762&lt;EDA_Outlier_Analysis!$C$10, O5762&gt;EDA_Outlier_Analysis!$C$11),
      "Outlier",
      "Normal"))</f>
        <v>Normal</v>
      </c>
      <c r="R5762" t="str">
        <f>IF(P5762="","",
   IF(OR(P5762 &lt; EDA_Outlier_Analysis!$F$7, P5762 &gt; EDA_Outlier_Analysis!$F$8),
      "Outlier",
      "Normal"))</f>
        <v/>
      </c>
      <c r="S5762" t="str">
        <f>IF(N5762="","",
   IF(OR(N5762 &lt;EDA_Outlier_Analysis!$I$10, N5762 &gt; EDA_Outlier_Analysis!$I$11),
      "Outlier",
      "Normal"))</f>
        <v>Normal</v>
      </c>
    </row>
    <row r="5763" spans="1:19">
      <c r="A5763" t="s">
        <v>12495</v>
      </c>
      <c r="B5763" s="4">
        <v>44776</v>
      </c>
      <c r="C5763" s="2">
        <v>121246.97</v>
      </c>
      <c r="D5763" t="s">
        <v>849</v>
      </c>
      <c r="E5763" t="s">
        <v>868</v>
      </c>
      <c r="F5763" t="s">
        <v>10</v>
      </c>
      <c r="G5763" t="s">
        <v>20</v>
      </c>
      <c r="H5763" t="s">
        <v>101</v>
      </c>
      <c r="J5763" t="s">
        <v>12496</v>
      </c>
      <c r="K5763" t="str">
        <f>IF(COUNTIF(Customers!A:A, H5763)&gt;0, "Valid", "Invalid")</f>
        <v>Valid</v>
      </c>
      <c r="L5763" t="str">
        <f t="shared" ref="L5763:L5826" si="450">TEXT(B5763,"m")</f>
        <v>8</v>
      </c>
      <c r="M5763" t="str">
        <f t="shared" ref="M5763:M5826" si="451">TEXT(B5763,"yyyy")</f>
        <v>2022</v>
      </c>
      <c r="N5763">
        <f t="shared" ref="N5763:N5826" si="452">IF(D5763="Revenue",C5763,-ABS(C5763))</f>
        <v>121246.97</v>
      </c>
      <c r="O5763">
        <f t="shared" ref="O5763:O5826" si="453">IF(D5763="Revenue", C5763, "")</f>
        <v>121246.97</v>
      </c>
      <c r="P5763" t="str">
        <f t="shared" ref="P5763:P5826" si="454">IF(D5763="Expense", ABS(C5763), "")</f>
        <v/>
      </c>
      <c r="Q5763" s="48" t="str">
        <f>IF(O5763="","",
   IF(OR(O5763&lt;EDA_Outlier_Analysis!$C$10, O5763&gt;EDA_Outlier_Analysis!$C$11),
      "Outlier",
      "Normal"))</f>
        <v>Normal</v>
      </c>
      <c r="R5763" t="str">
        <f>IF(P5763="","",
   IF(OR(P5763 &lt; EDA_Outlier_Analysis!$F$7, P5763 &gt; EDA_Outlier_Analysis!$F$8),
      "Outlier",
      "Normal"))</f>
        <v/>
      </c>
      <c r="S5763" t="str">
        <f>IF(N5763="","",
   IF(OR(N5763 &lt;EDA_Outlier_Analysis!$I$10, N5763 &gt; EDA_Outlier_Analysis!$I$11),
      "Outlier",
      "Normal"))</f>
        <v>Normal</v>
      </c>
    </row>
    <row r="5764" spans="1:19">
      <c r="A5764" t="s">
        <v>12497</v>
      </c>
      <c r="B5764" s="4">
        <v>45057</v>
      </c>
      <c r="C5764" s="2">
        <v>207411.8</v>
      </c>
      <c r="D5764" t="s">
        <v>849</v>
      </c>
      <c r="E5764" t="s">
        <v>853</v>
      </c>
      <c r="F5764" t="s">
        <v>10</v>
      </c>
      <c r="G5764" t="s">
        <v>31</v>
      </c>
      <c r="H5764" t="s">
        <v>179</v>
      </c>
      <c r="J5764" t="s">
        <v>12498</v>
      </c>
      <c r="K5764" t="str">
        <f>IF(COUNTIF(Customers!A:A, H5764)&gt;0, "Valid", "Invalid")</f>
        <v>Valid</v>
      </c>
      <c r="L5764" t="str">
        <f t="shared" si="450"/>
        <v>5</v>
      </c>
      <c r="M5764" t="str">
        <f t="shared" si="451"/>
        <v>2023</v>
      </c>
      <c r="N5764">
        <f t="shared" si="452"/>
        <v>207411.8</v>
      </c>
      <c r="O5764">
        <f t="shared" si="453"/>
        <v>207411.8</v>
      </c>
      <c r="P5764" t="str">
        <f t="shared" si="454"/>
        <v/>
      </c>
      <c r="Q5764" s="48" t="str">
        <f>IF(O5764="","",
   IF(OR(O5764&lt;EDA_Outlier_Analysis!$C$10, O5764&gt;EDA_Outlier_Analysis!$C$11),
      "Outlier",
      "Normal"))</f>
        <v>Normal</v>
      </c>
      <c r="R5764" t="str">
        <f>IF(P5764="","",
   IF(OR(P5764 &lt; EDA_Outlier_Analysis!$F$7, P5764 &gt; EDA_Outlier_Analysis!$F$8),
      "Outlier",
      "Normal"))</f>
        <v/>
      </c>
      <c r="S5764" t="str">
        <f>IF(N5764="","",
   IF(OR(N5764 &lt;EDA_Outlier_Analysis!$I$10, N5764 &gt; EDA_Outlier_Analysis!$I$11),
      "Outlier",
      "Normal"))</f>
        <v>Normal</v>
      </c>
    </row>
    <row r="5765" spans="1:19">
      <c r="A5765" t="s">
        <v>12499</v>
      </c>
      <c r="B5765" s="4">
        <v>44673</v>
      </c>
      <c r="C5765" s="2">
        <v>-58900.19</v>
      </c>
      <c r="D5765" t="s">
        <v>840</v>
      </c>
      <c r="E5765" t="s">
        <v>905</v>
      </c>
      <c r="F5765" t="s">
        <v>11</v>
      </c>
      <c r="G5765" t="s">
        <v>24</v>
      </c>
      <c r="I5765" t="s">
        <v>1428</v>
      </c>
      <c r="J5765" t="s">
        <v>12500</v>
      </c>
      <c r="K5765" t="str">
        <f>IF(COUNTIF(Customers!A:A, H5765)&gt;0, "Valid", "Invalid")</f>
        <v>Invalid</v>
      </c>
      <c r="L5765" t="str">
        <f t="shared" si="450"/>
        <v>4</v>
      </c>
      <c r="M5765" t="str">
        <f t="shared" si="451"/>
        <v>2022</v>
      </c>
      <c r="N5765">
        <f t="shared" si="452"/>
        <v>-58900.19</v>
      </c>
      <c r="O5765" t="str">
        <f t="shared" si="453"/>
        <v/>
      </c>
      <c r="P5765">
        <f t="shared" si="454"/>
        <v>58900.19</v>
      </c>
      <c r="Q5765" s="48" t="str">
        <f>IF(O5765="","",
   IF(OR(O5765&lt;EDA_Outlier_Analysis!$C$10, O5765&gt;EDA_Outlier_Analysis!$C$11),
      "Outlier",
      "Normal"))</f>
        <v/>
      </c>
      <c r="R5765" t="str">
        <f>IF(P5765="","",
   IF(OR(P5765 &lt; EDA_Outlier_Analysis!$F$7, P5765 &gt; EDA_Outlier_Analysis!$F$8),
      "Outlier",
      "Normal"))</f>
        <v>Outlier</v>
      </c>
      <c r="S5765" t="str">
        <f>IF(N5765="","",
   IF(OR(N5765 &lt;EDA_Outlier_Analysis!$I$10, N5765 &gt; EDA_Outlier_Analysis!$I$11),
      "Outlier",
      "Normal"))</f>
        <v>Normal</v>
      </c>
    </row>
    <row r="5766" spans="1:19">
      <c r="A5766" t="s">
        <v>12501</v>
      </c>
      <c r="B5766" s="4">
        <v>44860</v>
      </c>
      <c r="C5766" s="2">
        <v>167870.43</v>
      </c>
      <c r="D5766" t="s">
        <v>849</v>
      </c>
      <c r="E5766" t="s">
        <v>853</v>
      </c>
      <c r="F5766" t="s">
        <v>10</v>
      </c>
      <c r="G5766" t="s">
        <v>20</v>
      </c>
      <c r="H5766" t="s">
        <v>75</v>
      </c>
      <c r="J5766" t="s">
        <v>12502</v>
      </c>
      <c r="K5766" t="str">
        <f>IF(COUNTIF(Customers!A:A, H5766)&gt;0, "Valid", "Invalid")</f>
        <v>Valid</v>
      </c>
      <c r="L5766" t="str">
        <f t="shared" si="450"/>
        <v>10</v>
      </c>
      <c r="M5766" t="str">
        <f t="shared" si="451"/>
        <v>2022</v>
      </c>
      <c r="N5766">
        <f t="shared" si="452"/>
        <v>167870.43</v>
      </c>
      <c r="O5766">
        <f t="shared" si="453"/>
        <v>167870.43</v>
      </c>
      <c r="P5766" t="str">
        <f t="shared" si="454"/>
        <v/>
      </c>
      <c r="Q5766" s="48" t="str">
        <f>IF(O5766="","",
   IF(OR(O5766&lt;EDA_Outlier_Analysis!$C$10, O5766&gt;EDA_Outlier_Analysis!$C$11),
      "Outlier",
      "Normal"))</f>
        <v>Normal</v>
      </c>
      <c r="R5766" t="str">
        <f>IF(P5766="","",
   IF(OR(P5766 &lt; EDA_Outlier_Analysis!$F$7, P5766 &gt; EDA_Outlier_Analysis!$F$8),
      "Outlier",
      "Normal"))</f>
        <v/>
      </c>
      <c r="S5766" t="str">
        <f>IF(N5766="","",
   IF(OR(N5766 &lt;EDA_Outlier_Analysis!$I$10, N5766 &gt; EDA_Outlier_Analysis!$I$11),
      "Outlier",
      "Normal"))</f>
        <v>Normal</v>
      </c>
    </row>
    <row r="5767" spans="1:19">
      <c r="A5767" t="s">
        <v>12503</v>
      </c>
      <c r="B5767" s="4">
        <v>44980</v>
      </c>
      <c r="C5767" s="2">
        <v>-31468.39</v>
      </c>
      <c r="D5767" t="s">
        <v>840</v>
      </c>
      <c r="E5767" t="s">
        <v>864</v>
      </c>
      <c r="F5767" t="s">
        <v>9</v>
      </c>
      <c r="G5767" t="s">
        <v>31</v>
      </c>
      <c r="I5767" t="s">
        <v>1443</v>
      </c>
      <c r="J5767" t="s">
        <v>12504</v>
      </c>
      <c r="K5767" t="str">
        <f>IF(COUNTIF(Customers!A:A, H5767)&gt;0, "Valid", "Invalid")</f>
        <v>Invalid</v>
      </c>
      <c r="L5767" t="str">
        <f t="shared" si="450"/>
        <v>2</v>
      </c>
      <c r="M5767" t="str">
        <f t="shared" si="451"/>
        <v>2023</v>
      </c>
      <c r="N5767">
        <f t="shared" si="452"/>
        <v>-31468.39</v>
      </c>
      <c r="O5767" t="str">
        <f t="shared" si="453"/>
        <v/>
      </c>
      <c r="P5767">
        <f t="shared" si="454"/>
        <v>31468.39</v>
      </c>
      <c r="Q5767" s="48" t="str">
        <f>IF(O5767="","",
   IF(OR(O5767&lt;EDA_Outlier_Analysis!$C$10, O5767&gt;EDA_Outlier_Analysis!$C$11),
      "Outlier",
      "Normal"))</f>
        <v/>
      </c>
      <c r="R5767" t="str">
        <f>IF(P5767="","",
   IF(OR(P5767 &lt; EDA_Outlier_Analysis!$F$7, P5767 &gt; EDA_Outlier_Analysis!$F$8),
      "Outlier",
      "Normal"))</f>
        <v>Normal</v>
      </c>
      <c r="S5767" t="str">
        <f>IF(N5767="","",
   IF(OR(N5767 &lt;EDA_Outlier_Analysis!$I$10, N5767 &gt; EDA_Outlier_Analysis!$I$11),
      "Outlier",
      "Normal"))</f>
        <v>Normal</v>
      </c>
    </row>
    <row r="5768" spans="1:19">
      <c r="A5768" t="s">
        <v>12505</v>
      </c>
      <c r="B5768" s="4">
        <v>44846</v>
      </c>
      <c r="C5768" s="2">
        <v>-36008.07</v>
      </c>
      <c r="D5768" t="s">
        <v>840</v>
      </c>
      <c r="E5768" t="s">
        <v>905</v>
      </c>
      <c r="F5768" t="s">
        <v>11</v>
      </c>
      <c r="G5768" t="s">
        <v>20</v>
      </c>
      <c r="I5768" t="s">
        <v>1010</v>
      </c>
      <c r="J5768" t="s">
        <v>12506</v>
      </c>
      <c r="K5768" t="str">
        <f>IF(COUNTIF(Customers!A:A, H5768)&gt;0, "Valid", "Invalid")</f>
        <v>Invalid</v>
      </c>
      <c r="L5768" t="str">
        <f t="shared" si="450"/>
        <v>10</v>
      </c>
      <c r="M5768" t="str">
        <f t="shared" si="451"/>
        <v>2022</v>
      </c>
      <c r="N5768">
        <f t="shared" si="452"/>
        <v>-36008.07</v>
      </c>
      <c r="O5768" t="str">
        <f t="shared" si="453"/>
        <v/>
      </c>
      <c r="P5768">
        <f t="shared" si="454"/>
        <v>36008.07</v>
      </c>
      <c r="Q5768" s="48" t="str">
        <f>IF(O5768="","",
   IF(OR(O5768&lt;EDA_Outlier_Analysis!$C$10, O5768&gt;EDA_Outlier_Analysis!$C$11),
      "Outlier",
      "Normal"))</f>
        <v/>
      </c>
      <c r="R5768" t="str">
        <f>IF(P5768="","",
   IF(OR(P5768 &lt; EDA_Outlier_Analysis!$F$7, P5768 &gt; EDA_Outlier_Analysis!$F$8),
      "Outlier",
      "Normal"))</f>
        <v>Normal</v>
      </c>
      <c r="S5768" t="str">
        <f>IF(N5768="","",
   IF(OR(N5768 &lt;EDA_Outlier_Analysis!$I$10, N5768 &gt; EDA_Outlier_Analysis!$I$11),
      "Outlier",
      "Normal"))</f>
        <v>Normal</v>
      </c>
    </row>
    <row r="5769" spans="1:19">
      <c r="A5769" t="s">
        <v>12507</v>
      </c>
      <c r="B5769" s="4">
        <v>45019</v>
      </c>
      <c r="C5769" s="2">
        <v>26047.99</v>
      </c>
      <c r="D5769" t="s">
        <v>873</v>
      </c>
      <c r="E5769" t="s">
        <v>873</v>
      </c>
      <c r="F5769" t="s">
        <v>9</v>
      </c>
      <c r="G5769" t="s">
        <v>31</v>
      </c>
      <c r="J5769" t="s">
        <v>12508</v>
      </c>
      <c r="K5769" t="str">
        <f>IF(COUNTIF(Customers!A:A, H5769)&gt;0, "Valid", "Invalid")</f>
        <v>Invalid</v>
      </c>
      <c r="L5769" t="str">
        <f t="shared" si="450"/>
        <v>4</v>
      </c>
      <c r="M5769" t="str">
        <f t="shared" si="451"/>
        <v>2023</v>
      </c>
      <c r="N5769">
        <f t="shared" si="452"/>
        <v>-26047.99</v>
      </c>
      <c r="O5769" t="str">
        <f t="shared" si="453"/>
        <v/>
      </c>
      <c r="P5769" t="str">
        <f t="shared" si="454"/>
        <v/>
      </c>
      <c r="Q5769" s="48" t="str">
        <f>IF(O5769="","",
   IF(OR(O5769&lt;EDA_Outlier_Analysis!$C$10, O5769&gt;EDA_Outlier_Analysis!$C$11),
      "Outlier",
      "Normal"))</f>
        <v/>
      </c>
      <c r="R5769" t="str">
        <f>IF(P5769="","",
   IF(OR(P5769 &lt; EDA_Outlier_Analysis!$F$7, P5769 &gt; EDA_Outlier_Analysis!$F$8),
      "Outlier",
      "Normal"))</f>
        <v/>
      </c>
      <c r="S5769" t="str">
        <f>IF(N5769="","",
   IF(OR(N5769 &lt;EDA_Outlier_Analysis!$I$10, N5769 &gt; EDA_Outlier_Analysis!$I$11),
      "Outlier",
      "Normal"))</f>
        <v>Normal</v>
      </c>
    </row>
    <row r="5770" spans="1:19">
      <c r="A5770" t="s">
        <v>12509</v>
      </c>
      <c r="B5770" s="4">
        <v>45230</v>
      </c>
      <c r="C5770" s="2">
        <v>-24865.27</v>
      </c>
      <c r="D5770" t="s">
        <v>840</v>
      </c>
      <c r="E5770" t="s">
        <v>845</v>
      </c>
      <c r="F5770" t="s">
        <v>9</v>
      </c>
      <c r="G5770" t="s">
        <v>34</v>
      </c>
      <c r="I5770" t="s">
        <v>929</v>
      </c>
      <c r="J5770" t="s">
        <v>12510</v>
      </c>
      <c r="K5770" t="str">
        <f>IF(COUNTIF(Customers!A:A, H5770)&gt;0, "Valid", "Invalid")</f>
        <v>Invalid</v>
      </c>
      <c r="L5770" t="str">
        <f t="shared" si="450"/>
        <v>10</v>
      </c>
      <c r="M5770" t="str">
        <f t="shared" si="451"/>
        <v>2023</v>
      </c>
      <c r="N5770">
        <f t="shared" si="452"/>
        <v>-24865.27</v>
      </c>
      <c r="O5770" t="str">
        <f t="shared" si="453"/>
        <v/>
      </c>
      <c r="P5770">
        <f t="shared" si="454"/>
        <v>24865.27</v>
      </c>
      <c r="Q5770" s="48" t="str">
        <f>IF(O5770="","",
   IF(OR(O5770&lt;EDA_Outlier_Analysis!$C$10, O5770&gt;EDA_Outlier_Analysis!$C$11),
      "Outlier",
      "Normal"))</f>
        <v/>
      </c>
      <c r="R5770" t="str">
        <f>IF(P5770="","",
   IF(OR(P5770 &lt; EDA_Outlier_Analysis!$F$7, P5770 &gt; EDA_Outlier_Analysis!$F$8),
      "Outlier",
      "Normal"))</f>
        <v>Outlier</v>
      </c>
      <c r="S5770" t="str">
        <f>IF(N5770="","",
   IF(OR(N5770 &lt;EDA_Outlier_Analysis!$I$10, N5770 &gt; EDA_Outlier_Analysis!$I$11),
      "Outlier",
      "Normal"))</f>
        <v>Normal</v>
      </c>
    </row>
    <row r="5771" spans="1:19">
      <c r="A5771" t="s">
        <v>12511</v>
      </c>
      <c r="B5771" s="4">
        <v>44681</v>
      </c>
      <c r="C5771" s="2">
        <v>66877.39</v>
      </c>
      <c r="D5771" t="s">
        <v>849</v>
      </c>
      <c r="E5771" t="s">
        <v>853</v>
      </c>
      <c r="F5771" t="s">
        <v>11</v>
      </c>
      <c r="G5771" t="s">
        <v>34</v>
      </c>
      <c r="H5771" t="s">
        <v>629</v>
      </c>
      <c r="J5771" t="s">
        <v>12512</v>
      </c>
      <c r="K5771" t="str">
        <f>IF(COUNTIF(Customers!A:A, H5771)&gt;0, "Valid", "Invalid")</f>
        <v>Valid</v>
      </c>
      <c r="L5771" t="str">
        <f t="shared" si="450"/>
        <v>4</v>
      </c>
      <c r="M5771" t="str">
        <f t="shared" si="451"/>
        <v>2022</v>
      </c>
      <c r="N5771">
        <f t="shared" si="452"/>
        <v>66877.39</v>
      </c>
      <c r="O5771">
        <f t="shared" si="453"/>
        <v>66877.39</v>
      </c>
      <c r="P5771" t="str">
        <f t="shared" si="454"/>
        <v/>
      </c>
      <c r="Q5771" s="48" t="str">
        <f>IF(O5771="","",
   IF(OR(O5771&lt;EDA_Outlier_Analysis!$C$10, O5771&gt;EDA_Outlier_Analysis!$C$11),
      "Outlier",
      "Normal"))</f>
        <v>Normal</v>
      </c>
      <c r="R5771" t="str">
        <f>IF(P5771="","",
   IF(OR(P5771 &lt; EDA_Outlier_Analysis!$F$7, P5771 &gt; EDA_Outlier_Analysis!$F$8),
      "Outlier",
      "Normal"))</f>
        <v/>
      </c>
      <c r="S5771" t="str">
        <f>IF(N5771="","",
   IF(OR(N5771 &lt;EDA_Outlier_Analysis!$I$10, N5771 &gt; EDA_Outlier_Analysis!$I$11),
      "Outlier",
      "Normal"))</f>
        <v>Normal</v>
      </c>
    </row>
    <row r="5772" spans="1:19">
      <c r="A5772" t="s">
        <v>12513</v>
      </c>
      <c r="B5772" s="4">
        <v>44572</v>
      </c>
      <c r="C5772" s="2">
        <v>-13063.03</v>
      </c>
      <c r="D5772" t="s">
        <v>840</v>
      </c>
      <c r="E5772" t="s">
        <v>841</v>
      </c>
      <c r="F5772" t="s">
        <v>10</v>
      </c>
      <c r="G5772" t="s">
        <v>31</v>
      </c>
      <c r="I5772" t="s">
        <v>1317</v>
      </c>
      <c r="J5772" t="s">
        <v>12514</v>
      </c>
      <c r="K5772" t="str">
        <f>IF(COUNTIF(Customers!A:A, H5772)&gt;0, "Valid", "Invalid")</f>
        <v>Invalid</v>
      </c>
      <c r="L5772" t="str">
        <f t="shared" si="450"/>
        <v>1</v>
      </c>
      <c r="M5772" t="str">
        <f t="shared" si="451"/>
        <v>2022</v>
      </c>
      <c r="N5772">
        <f t="shared" si="452"/>
        <v>-13063.03</v>
      </c>
      <c r="O5772" t="str">
        <f t="shared" si="453"/>
        <v/>
      </c>
      <c r="P5772">
        <f t="shared" si="454"/>
        <v>13063.03</v>
      </c>
      <c r="Q5772" s="48" t="str">
        <f>IF(O5772="","",
   IF(OR(O5772&lt;EDA_Outlier_Analysis!$C$10, O5772&gt;EDA_Outlier_Analysis!$C$11),
      "Outlier",
      "Normal"))</f>
        <v/>
      </c>
      <c r="R5772" t="str">
        <f>IF(P5772="","",
   IF(OR(P5772 &lt; EDA_Outlier_Analysis!$F$7, P5772 &gt; EDA_Outlier_Analysis!$F$8),
      "Outlier",
      "Normal"))</f>
        <v>Outlier</v>
      </c>
      <c r="S5772" t="str">
        <f>IF(N5772="","",
   IF(OR(N5772 &lt;EDA_Outlier_Analysis!$I$10, N5772 &gt; EDA_Outlier_Analysis!$I$11),
      "Outlier",
      "Normal"))</f>
        <v>Normal</v>
      </c>
    </row>
    <row r="5773" spans="1:19">
      <c r="A5773" t="s">
        <v>12515</v>
      </c>
      <c r="B5773" s="4">
        <v>44584</v>
      </c>
      <c r="C5773" s="2">
        <v>-62992.14</v>
      </c>
      <c r="D5773" t="s">
        <v>840</v>
      </c>
      <c r="E5773" t="s">
        <v>864</v>
      </c>
      <c r="F5773" t="s">
        <v>11</v>
      </c>
      <c r="G5773" t="s">
        <v>34</v>
      </c>
      <c r="I5773" t="s">
        <v>3081</v>
      </c>
      <c r="J5773" t="s">
        <v>12516</v>
      </c>
      <c r="K5773" t="str">
        <f>IF(COUNTIF(Customers!A:A, H5773)&gt;0, "Valid", "Invalid")</f>
        <v>Invalid</v>
      </c>
      <c r="L5773" t="str">
        <f t="shared" si="450"/>
        <v>1</v>
      </c>
      <c r="M5773" t="str">
        <f t="shared" si="451"/>
        <v>2022</v>
      </c>
      <c r="N5773">
        <f t="shared" si="452"/>
        <v>-62992.14</v>
      </c>
      <c r="O5773" t="str">
        <f t="shared" si="453"/>
        <v/>
      </c>
      <c r="P5773">
        <f t="shared" si="454"/>
        <v>62992.14</v>
      </c>
      <c r="Q5773" s="48" t="str">
        <f>IF(O5773="","",
   IF(OR(O5773&lt;EDA_Outlier_Analysis!$C$10, O5773&gt;EDA_Outlier_Analysis!$C$11),
      "Outlier",
      "Normal"))</f>
        <v/>
      </c>
      <c r="R5773" t="str">
        <f>IF(P5773="","",
   IF(OR(P5773 &lt; EDA_Outlier_Analysis!$F$7, P5773 &gt; EDA_Outlier_Analysis!$F$8),
      "Outlier",
      "Normal"))</f>
        <v>Outlier</v>
      </c>
      <c r="S5773" t="str">
        <f>IF(N5773="","",
   IF(OR(N5773 &lt;EDA_Outlier_Analysis!$I$10, N5773 &gt; EDA_Outlier_Analysis!$I$11),
      "Outlier",
      "Normal"))</f>
        <v>Normal</v>
      </c>
    </row>
    <row r="5774" spans="1:19">
      <c r="A5774" t="s">
        <v>12517</v>
      </c>
      <c r="B5774" s="4">
        <v>45254</v>
      </c>
      <c r="C5774" s="2">
        <v>142764.54999999999</v>
      </c>
      <c r="D5774" t="s">
        <v>849</v>
      </c>
      <c r="E5774" t="s">
        <v>850</v>
      </c>
      <c r="F5774" t="s">
        <v>9</v>
      </c>
      <c r="G5774" t="s">
        <v>20</v>
      </c>
      <c r="H5774" t="s">
        <v>673</v>
      </c>
      <c r="J5774" t="s">
        <v>12518</v>
      </c>
      <c r="K5774" t="str">
        <f>IF(COUNTIF(Customers!A:A, H5774)&gt;0, "Valid", "Invalid")</f>
        <v>Valid</v>
      </c>
      <c r="L5774" t="str">
        <f t="shared" si="450"/>
        <v>11</v>
      </c>
      <c r="M5774" t="str">
        <f t="shared" si="451"/>
        <v>2023</v>
      </c>
      <c r="N5774">
        <f t="shared" si="452"/>
        <v>142764.54999999999</v>
      </c>
      <c r="O5774">
        <f t="shared" si="453"/>
        <v>142764.54999999999</v>
      </c>
      <c r="P5774" t="str">
        <f t="shared" si="454"/>
        <v/>
      </c>
      <c r="Q5774" s="48" t="str">
        <f>IF(O5774="","",
   IF(OR(O5774&lt;EDA_Outlier_Analysis!$C$10, O5774&gt;EDA_Outlier_Analysis!$C$11),
      "Outlier",
      "Normal"))</f>
        <v>Normal</v>
      </c>
      <c r="R5774" t="str">
        <f>IF(P5774="","",
   IF(OR(P5774 &lt; EDA_Outlier_Analysis!$F$7, P5774 &gt; EDA_Outlier_Analysis!$F$8),
      "Outlier",
      "Normal"))</f>
        <v/>
      </c>
      <c r="S5774" t="str">
        <f>IF(N5774="","",
   IF(OR(N5774 &lt;EDA_Outlier_Analysis!$I$10, N5774 &gt; EDA_Outlier_Analysis!$I$11),
      "Outlier",
      "Normal"))</f>
        <v>Normal</v>
      </c>
    </row>
    <row r="5775" spans="1:19">
      <c r="A5775" t="s">
        <v>12519</v>
      </c>
      <c r="B5775" s="4">
        <v>44795</v>
      </c>
      <c r="C5775" s="2">
        <v>188646.06</v>
      </c>
      <c r="D5775" t="s">
        <v>849</v>
      </c>
      <c r="E5775" t="s">
        <v>853</v>
      </c>
      <c r="F5775" t="s">
        <v>10</v>
      </c>
      <c r="G5775" t="s">
        <v>24</v>
      </c>
      <c r="H5775" t="s">
        <v>291</v>
      </c>
      <c r="J5775" t="s">
        <v>12520</v>
      </c>
      <c r="K5775" t="str">
        <f>IF(COUNTIF(Customers!A:A, H5775)&gt;0, "Valid", "Invalid")</f>
        <v>Valid</v>
      </c>
      <c r="L5775" t="str">
        <f t="shared" si="450"/>
        <v>8</v>
      </c>
      <c r="M5775" t="str">
        <f t="shared" si="451"/>
        <v>2022</v>
      </c>
      <c r="N5775">
        <f t="shared" si="452"/>
        <v>188646.06</v>
      </c>
      <c r="O5775">
        <f t="shared" si="453"/>
        <v>188646.06</v>
      </c>
      <c r="P5775" t="str">
        <f t="shared" si="454"/>
        <v/>
      </c>
      <c r="Q5775" s="48" t="str">
        <f>IF(O5775="","",
   IF(OR(O5775&lt;EDA_Outlier_Analysis!$C$10, O5775&gt;EDA_Outlier_Analysis!$C$11),
      "Outlier",
      "Normal"))</f>
        <v>Normal</v>
      </c>
      <c r="R5775" t="str">
        <f>IF(P5775="","",
   IF(OR(P5775 &lt; EDA_Outlier_Analysis!$F$7, P5775 &gt; EDA_Outlier_Analysis!$F$8),
      "Outlier",
      "Normal"))</f>
        <v/>
      </c>
      <c r="S5775" t="str">
        <f>IF(N5775="","",
   IF(OR(N5775 &lt;EDA_Outlier_Analysis!$I$10, N5775 &gt; EDA_Outlier_Analysis!$I$11),
      "Outlier",
      "Normal"))</f>
        <v>Normal</v>
      </c>
    </row>
    <row r="5776" spans="1:19">
      <c r="A5776" t="s">
        <v>12521</v>
      </c>
      <c r="B5776" s="4">
        <v>45168</v>
      </c>
      <c r="C5776" s="2">
        <v>270353.83</v>
      </c>
      <c r="D5776" t="s">
        <v>849</v>
      </c>
      <c r="E5776" t="s">
        <v>868</v>
      </c>
      <c r="F5776" t="s">
        <v>11</v>
      </c>
      <c r="G5776" t="s">
        <v>24</v>
      </c>
      <c r="H5776" t="s">
        <v>57</v>
      </c>
      <c r="J5776" t="s">
        <v>12522</v>
      </c>
      <c r="K5776" t="str">
        <f>IF(COUNTIF(Customers!A:A, H5776)&gt;0, "Valid", "Invalid")</f>
        <v>Valid</v>
      </c>
      <c r="L5776" t="str">
        <f t="shared" si="450"/>
        <v>8</v>
      </c>
      <c r="M5776" t="str">
        <f t="shared" si="451"/>
        <v>2023</v>
      </c>
      <c r="N5776">
        <f t="shared" si="452"/>
        <v>270353.83</v>
      </c>
      <c r="O5776">
        <f t="shared" si="453"/>
        <v>270353.83</v>
      </c>
      <c r="P5776" t="str">
        <f t="shared" si="454"/>
        <v/>
      </c>
      <c r="Q5776" s="48" t="str">
        <f>IF(O5776="","",
   IF(OR(O5776&lt;EDA_Outlier_Analysis!$C$10, O5776&gt;EDA_Outlier_Analysis!$C$11),
      "Outlier",
      "Normal"))</f>
        <v>Normal</v>
      </c>
      <c r="R5776" t="str">
        <f>IF(P5776="","",
   IF(OR(P5776 &lt; EDA_Outlier_Analysis!$F$7, P5776 &gt; EDA_Outlier_Analysis!$F$8),
      "Outlier",
      "Normal"))</f>
        <v/>
      </c>
      <c r="S5776" t="str">
        <f>IF(N5776="","",
   IF(OR(N5776 &lt;EDA_Outlier_Analysis!$I$10, N5776 &gt; EDA_Outlier_Analysis!$I$11),
      "Outlier",
      "Normal"))</f>
        <v>Normal</v>
      </c>
    </row>
    <row r="5777" spans="1:19">
      <c r="A5777" t="s">
        <v>12523</v>
      </c>
      <c r="B5777" s="4">
        <v>45248</v>
      </c>
      <c r="C5777" s="2">
        <v>155290.93</v>
      </c>
      <c r="D5777" t="s">
        <v>849</v>
      </c>
      <c r="E5777" t="s">
        <v>853</v>
      </c>
      <c r="F5777" t="s">
        <v>9</v>
      </c>
      <c r="G5777" t="s">
        <v>20</v>
      </c>
      <c r="H5777" t="s">
        <v>617</v>
      </c>
      <c r="J5777" t="s">
        <v>12524</v>
      </c>
      <c r="K5777" t="str">
        <f>IF(COUNTIF(Customers!A:A, H5777)&gt;0, "Valid", "Invalid")</f>
        <v>Valid</v>
      </c>
      <c r="L5777" t="str">
        <f t="shared" si="450"/>
        <v>11</v>
      </c>
      <c r="M5777" t="str">
        <f t="shared" si="451"/>
        <v>2023</v>
      </c>
      <c r="N5777">
        <f t="shared" si="452"/>
        <v>155290.93</v>
      </c>
      <c r="O5777">
        <f t="shared" si="453"/>
        <v>155290.93</v>
      </c>
      <c r="P5777" t="str">
        <f t="shared" si="454"/>
        <v/>
      </c>
      <c r="Q5777" s="48" t="str">
        <f>IF(O5777="","",
   IF(OR(O5777&lt;EDA_Outlier_Analysis!$C$10, O5777&gt;EDA_Outlier_Analysis!$C$11),
      "Outlier",
      "Normal"))</f>
        <v>Normal</v>
      </c>
      <c r="R5777" t="str">
        <f>IF(P5777="","",
   IF(OR(P5777 &lt; EDA_Outlier_Analysis!$F$7, P5777 &gt; EDA_Outlier_Analysis!$F$8),
      "Outlier",
      "Normal"))</f>
        <v/>
      </c>
      <c r="S5777" t="str">
        <f>IF(N5777="","",
   IF(OR(N5777 &lt;EDA_Outlier_Analysis!$I$10, N5777 &gt; EDA_Outlier_Analysis!$I$11),
      "Outlier",
      "Normal"))</f>
        <v>Normal</v>
      </c>
    </row>
    <row r="5778" spans="1:19">
      <c r="A5778" t="s">
        <v>12525</v>
      </c>
      <c r="B5778" s="4">
        <v>44641</v>
      </c>
      <c r="C5778" s="2">
        <v>93920.03</v>
      </c>
      <c r="D5778" t="s">
        <v>849</v>
      </c>
      <c r="E5778" t="s">
        <v>850</v>
      </c>
      <c r="F5778" t="s">
        <v>9</v>
      </c>
      <c r="G5778" t="s">
        <v>31</v>
      </c>
      <c r="H5778" t="s">
        <v>83</v>
      </c>
      <c r="J5778" t="s">
        <v>12526</v>
      </c>
      <c r="K5778" t="str">
        <f>IF(COUNTIF(Customers!A:A, H5778)&gt;0, "Valid", "Invalid")</f>
        <v>Valid</v>
      </c>
      <c r="L5778" t="str">
        <f t="shared" si="450"/>
        <v>3</v>
      </c>
      <c r="M5778" t="str">
        <f t="shared" si="451"/>
        <v>2022</v>
      </c>
      <c r="N5778">
        <f t="shared" si="452"/>
        <v>93920.03</v>
      </c>
      <c r="O5778">
        <f t="shared" si="453"/>
        <v>93920.03</v>
      </c>
      <c r="P5778" t="str">
        <f t="shared" si="454"/>
        <v/>
      </c>
      <c r="Q5778" s="48" t="str">
        <f>IF(O5778="","",
   IF(OR(O5778&lt;EDA_Outlier_Analysis!$C$10, O5778&gt;EDA_Outlier_Analysis!$C$11),
      "Outlier",
      "Normal"))</f>
        <v>Normal</v>
      </c>
      <c r="R5778" t="str">
        <f>IF(P5778="","",
   IF(OR(P5778 &lt; EDA_Outlier_Analysis!$F$7, P5778 &gt; EDA_Outlier_Analysis!$F$8),
      "Outlier",
      "Normal"))</f>
        <v/>
      </c>
      <c r="S5778" t="str">
        <f>IF(N5778="","",
   IF(OR(N5778 &lt;EDA_Outlier_Analysis!$I$10, N5778 &gt; EDA_Outlier_Analysis!$I$11),
      "Outlier",
      "Normal"))</f>
        <v>Normal</v>
      </c>
    </row>
    <row r="5779" spans="1:19">
      <c r="A5779" t="s">
        <v>12527</v>
      </c>
      <c r="B5779" s="4">
        <v>45169</v>
      </c>
      <c r="C5779" s="2">
        <v>15156.35</v>
      </c>
      <c r="D5779" t="s">
        <v>873</v>
      </c>
      <c r="E5779" t="s">
        <v>873</v>
      </c>
      <c r="F5779" t="s">
        <v>11</v>
      </c>
      <c r="G5779" t="s">
        <v>24</v>
      </c>
      <c r="J5779" t="s">
        <v>12528</v>
      </c>
      <c r="K5779" t="str">
        <f>IF(COUNTIF(Customers!A:A, H5779)&gt;0, "Valid", "Invalid")</f>
        <v>Invalid</v>
      </c>
      <c r="L5779" t="str">
        <f t="shared" si="450"/>
        <v>8</v>
      </c>
      <c r="M5779" t="str">
        <f t="shared" si="451"/>
        <v>2023</v>
      </c>
      <c r="N5779">
        <f t="shared" si="452"/>
        <v>-15156.35</v>
      </c>
      <c r="O5779" t="str">
        <f t="shared" si="453"/>
        <v/>
      </c>
      <c r="P5779" t="str">
        <f t="shared" si="454"/>
        <v/>
      </c>
      <c r="Q5779" s="48" t="str">
        <f>IF(O5779="","",
   IF(OR(O5779&lt;EDA_Outlier_Analysis!$C$10, O5779&gt;EDA_Outlier_Analysis!$C$11),
      "Outlier",
      "Normal"))</f>
        <v/>
      </c>
      <c r="R5779" t="str">
        <f>IF(P5779="","",
   IF(OR(P5779 &lt; EDA_Outlier_Analysis!$F$7, P5779 &gt; EDA_Outlier_Analysis!$F$8),
      "Outlier",
      "Normal"))</f>
        <v/>
      </c>
      <c r="S5779" t="str">
        <f>IF(N5779="","",
   IF(OR(N5779 &lt;EDA_Outlier_Analysis!$I$10, N5779 &gt; EDA_Outlier_Analysis!$I$11),
      "Outlier",
      "Normal"))</f>
        <v>Normal</v>
      </c>
    </row>
    <row r="5780" spans="1:19">
      <c r="A5780" t="s">
        <v>12529</v>
      </c>
      <c r="B5780" s="4">
        <v>44757</v>
      </c>
      <c r="C5780" s="2">
        <v>-44023.83</v>
      </c>
      <c r="D5780" t="s">
        <v>840</v>
      </c>
      <c r="E5780" t="s">
        <v>841</v>
      </c>
      <c r="F5780" t="s">
        <v>11</v>
      </c>
      <c r="G5780" t="s">
        <v>20</v>
      </c>
      <c r="I5780" t="s">
        <v>1096</v>
      </c>
      <c r="J5780" t="s">
        <v>12530</v>
      </c>
      <c r="K5780" t="str">
        <f>IF(COUNTIF(Customers!A:A, H5780)&gt;0, "Valid", "Invalid")</f>
        <v>Invalid</v>
      </c>
      <c r="L5780" t="str">
        <f t="shared" si="450"/>
        <v>7</v>
      </c>
      <c r="M5780" t="str">
        <f t="shared" si="451"/>
        <v>2022</v>
      </c>
      <c r="N5780">
        <f t="shared" si="452"/>
        <v>-44023.83</v>
      </c>
      <c r="O5780" t="str">
        <f t="shared" si="453"/>
        <v/>
      </c>
      <c r="P5780">
        <f t="shared" si="454"/>
        <v>44023.83</v>
      </c>
      <c r="Q5780" s="48" t="str">
        <f>IF(O5780="","",
   IF(OR(O5780&lt;EDA_Outlier_Analysis!$C$10, O5780&gt;EDA_Outlier_Analysis!$C$11),
      "Outlier",
      "Normal"))</f>
        <v/>
      </c>
      <c r="R5780" t="str">
        <f>IF(P5780="","",
   IF(OR(P5780 &lt; EDA_Outlier_Analysis!$F$7, P5780 &gt; EDA_Outlier_Analysis!$F$8),
      "Outlier",
      "Normal"))</f>
        <v>Normal</v>
      </c>
      <c r="S5780" t="str">
        <f>IF(N5780="","",
   IF(OR(N5780 &lt;EDA_Outlier_Analysis!$I$10, N5780 &gt; EDA_Outlier_Analysis!$I$11),
      "Outlier",
      "Normal"))</f>
        <v>Normal</v>
      </c>
    </row>
    <row r="5781" spans="1:19">
      <c r="A5781" t="s">
        <v>12531</v>
      </c>
      <c r="B5781" s="4">
        <v>45033</v>
      </c>
      <c r="C5781" s="2">
        <v>-19596.86</v>
      </c>
      <c r="D5781" t="s">
        <v>840</v>
      </c>
      <c r="E5781" t="s">
        <v>905</v>
      </c>
      <c r="F5781" t="s">
        <v>11</v>
      </c>
      <c r="G5781" t="s">
        <v>24</v>
      </c>
      <c r="I5781" t="s">
        <v>1415</v>
      </c>
      <c r="J5781" t="s">
        <v>12532</v>
      </c>
      <c r="K5781" t="str">
        <f>IF(COUNTIF(Customers!A:A, H5781)&gt;0, "Valid", "Invalid")</f>
        <v>Invalid</v>
      </c>
      <c r="L5781" t="str">
        <f t="shared" si="450"/>
        <v>4</v>
      </c>
      <c r="M5781" t="str">
        <f t="shared" si="451"/>
        <v>2023</v>
      </c>
      <c r="N5781">
        <f t="shared" si="452"/>
        <v>-19596.86</v>
      </c>
      <c r="O5781" t="str">
        <f t="shared" si="453"/>
        <v/>
      </c>
      <c r="P5781">
        <f t="shared" si="454"/>
        <v>19596.86</v>
      </c>
      <c r="Q5781" s="48" t="str">
        <f>IF(O5781="","",
   IF(OR(O5781&lt;EDA_Outlier_Analysis!$C$10, O5781&gt;EDA_Outlier_Analysis!$C$11),
      "Outlier",
      "Normal"))</f>
        <v/>
      </c>
      <c r="R5781" t="str">
        <f>IF(P5781="","",
   IF(OR(P5781 &lt; EDA_Outlier_Analysis!$F$7, P5781 &gt; EDA_Outlier_Analysis!$F$8),
      "Outlier",
      "Normal"))</f>
        <v>Outlier</v>
      </c>
      <c r="S5781" t="str">
        <f>IF(N5781="","",
   IF(OR(N5781 &lt;EDA_Outlier_Analysis!$I$10, N5781 &gt; EDA_Outlier_Analysis!$I$11),
      "Outlier",
      "Normal"))</f>
        <v>Normal</v>
      </c>
    </row>
    <row r="5782" spans="1:19">
      <c r="A5782" t="s">
        <v>12533</v>
      </c>
      <c r="B5782" s="4">
        <v>44761</v>
      </c>
      <c r="C5782" s="2">
        <v>200804.52</v>
      </c>
      <c r="D5782" t="s">
        <v>849</v>
      </c>
      <c r="E5782" t="s">
        <v>853</v>
      </c>
      <c r="F5782" t="s">
        <v>11</v>
      </c>
      <c r="G5782" t="s">
        <v>24</v>
      </c>
      <c r="H5782" t="s">
        <v>533</v>
      </c>
      <c r="J5782" t="s">
        <v>12534</v>
      </c>
      <c r="K5782" t="str">
        <f>IF(COUNTIF(Customers!A:A, H5782)&gt;0, "Valid", "Invalid")</f>
        <v>Valid</v>
      </c>
      <c r="L5782" t="str">
        <f t="shared" si="450"/>
        <v>7</v>
      </c>
      <c r="M5782" t="str">
        <f t="shared" si="451"/>
        <v>2022</v>
      </c>
      <c r="N5782">
        <f t="shared" si="452"/>
        <v>200804.52</v>
      </c>
      <c r="O5782">
        <f t="shared" si="453"/>
        <v>200804.52</v>
      </c>
      <c r="P5782" t="str">
        <f t="shared" si="454"/>
        <v/>
      </c>
      <c r="Q5782" s="48" t="str">
        <f>IF(O5782="","",
   IF(OR(O5782&lt;EDA_Outlier_Analysis!$C$10, O5782&gt;EDA_Outlier_Analysis!$C$11),
      "Outlier",
      "Normal"))</f>
        <v>Normal</v>
      </c>
      <c r="R5782" t="str">
        <f>IF(P5782="","",
   IF(OR(P5782 &lt; EDA_Outlier_Analysis!$F$7, P5782 &gt; EDA_Outlier_Analysis!$F$8),
      "Outlier",
      "Normal"))</f>
        <v/>
      </c>
      <c r="S5782" t="str">
        <f>IF(N5782="","",
   IF(OR(N5782 &lt;EDA_Outlier_Analysis!$I$10, N5782 &gt; EDA_Outlier_Analysis!$I$11),
      "Outlier",
      "Normal"))</f>
        <v>Normal</v>
      </c>
    </row>
    <row r="5783" spans="1:19">
      <c r="A5783" t="s">
        <v>12535</v>
      </c>
      <c r="B5783" s="4">
        <v>45267</v>
      </c>
      <c r="C5783" s="2">
        <v>97113.49</v>
      </c>
      <c r="D5783" t="s">
        <v>849</v>
      </c>
      <c r="E5783" t="s">
        <v>850</v>
      </c>
      <c r="F5783" t="s">
        <v>9</v>
      </c>
      <c r="G5783" t="s">
        <v>34</v>
      </c>
      <c r="H5783" t="s">
        <v>335</v>
      </c>
      <c r="J5783" t="s">
        <v>12536</v>
      </c>
      <c r="K5783" t="str">
        <f>IF(COUNTIF(Customers!A:A, H5783)&gt;0, "Valid", "Invalid")</f>
        <v>Valid</v>
      </c>
      <c r="L5783" t="str">
        <f t="shared" si="450"/>
        <v>12</v>
      </c>
      <c r="M5783" t="str">
        <f t="shared" si="451"/>
        <v>2023</v>
      </c>
      <c r="N5783">
        <f t="shared" si="452"/>
        <v>97113.49</v>
      </c>
      <c r="O5783">
        <f t="shared" si="453"/>
        <v>97113.49</v>
      </c>
      <c r="P5783" t="str">
        <f t="shared" si="454"/>
        <v/>
      </c>
      <c r="Q5783" s="48" t="str">
        <f>IF(O5783="","",
   IF(OR(O5783&lt;EDA_Outlier_Analysis!$C$10, O5783&gt;EDA_Outlier_Analysis!$C$11),
      "Outlier",
      "Normal"))</f>
        <v>Normal</v>
      </c>
      <c r="R5783" t="str">
        <f>IF(P5783="","",
   IF(OR(P5783 &lt; EDA_Outlier_Analysis!$F$7, P5783 &gt; EDA_Outlier_Analysis!$F$8),
      "Outlier",
      "Normal"))</f>
        <v/>
      </c>
      <c r="S5783" t="str">
        <f>IF(N5783="","",
   IF(OR(N5783 &lt;EDA_Outlier_Analysis!$I$10, N5783 &gt; EDA_Outlier_Analysis!$I$11),
      "Outlier",
      "Normal"))</f>
        <v>Normal</v>
      </c>
    </row>
    <row r="5784" spans="1:19">
      <c r="A5784" t="s">
        <v>12537</v>
      </c>
      <c r="B5784" s="4">
        <v>45167</v>
      </c>
      <c r="C5784" s="2">
        <v>230778.51</v>
      </c>
      <c r="D5784" t="s">
        <v>849</v>
      </c>
      <c r="E5784" t="s">
        <v>868</v>
      </c>
      <c r="F5784" t="s">
        <v>10</v>
      </c>
      <c r="G5784" t="s">
        <v>31</v>
      </c>
      <c r="H5784" t="s">
        <v>583</v>
      </c>
      <c r="J5784" t="s">
        <v>12538</v>
      </c>
      <c r="K5784" t="str">
        <f>IF(COUNTIF(Customers!A:A, H5784)&gt;0, "Valid", "Invalid")</f>
        <v>Valid</v>
      </c>
      <c r="L5784" t="str">
        <f t="shared" si="450"/>
        <v>8</v>
      </c>
      <c r="M5784" t="str">
        <f t="shared" si="451"/>
        <v>2023</v>
      </c>
      <c r="N5784">
        <f t="shared" si="452"/>
        <v>230778.51</v>
      </c>
      <c r="O5784">
        <f t="shared" si="453"/>
        <v>230778.51</v>
      </c>
      <c r="P5784" t="str">
        <f t="shared" si="454"/>
        <v/>
      </c>
      <c r="Q5784" s="48" t="str">
        <f>IF(O5784="","",
   IF(OR(O5784&lt;EDA_Outlier_Analysis!$C$10, O5784&gt;EDA_Outlier_Analysis!$C$11),
      "Outlier",
      "Normal"))</f>
        <v>Normal</v>
      </c>
      <c r="R5784" t="str">
        <f>IF(P5784="","",
   IF(OR(P5784 &lt; EDA_Outlier_Analysis!$F$7, P5784 &gt; EDA_Outlier_Analysis!$F$8),
      "Outlier",
      "Normal"))</f>
        <v/>
      </c>
      <c r="S5784" t="str">
        <f>IF(N5784="","",
   IF(OR(N5784 &lt;EDA_Outlier_Analysis!$I$10, N5784 &gt; EDA_Outlier_Analysis!$I$11),
      "Outlier",
      "Normal"))</f>
        <v>Normal</v>
      </c>
    </row>
    <row r="5785" spans="1:19">
      <c r="A5785" t="s">
        <v>12539</v>
      </c>
      <c r="B5785" s="4">
        <v>45067</v>
      </c>
      <c r="C5785" s="2">
        <v>117988.7</v>
      </c>
      <c r="D5785" t="s">
        <v>849</v>
      </c>
      <c r="E5785" t="s">
        <v>868</v>
      </c>
      <c r="F5785" t="s">
        <v>9</v>
      </c>
      <c r="G5785" t="s">
        <v>34</v>
      </c>
      <c r="H5785" t="s">
        <v>45</v>
      </c>
      <c r="J5785" t="s">
        <v>12540</v>
      </c>
      <c r="K5785" t="str">
        <f>IF(COUNTIF(Customers!A:A, H5785)&gt;0, "Valid", "Invalid")</f>
        <v>Valid</v>
      </c>
      <c r="L5785" t="str">
        <f t="shared" si="450"/>
        <v>5</v>
      </c>
      <c r="M5785" t="str">
        <f t="shared" si="451"/>
        <v>2023</v>
      </c>
      <c r="N5785">
        <f t="shared" si="452"/>
        <v>117988.7</v>
      </c>
      <c r="O5785">
        <f t="shared" si="453"/>
        <v>117988.7</v>
      </c>
      <c r="P5785" t="str">
        <f t="shared" si="454"/>
        <v/>
      </c>
      <c r="Q5785" s="48" t="str">
        <f>IF(O5785="","",
   IF(OR(O5785&lt;EDA_Outlier_Analysis!$C$10, O5785&gt;EDA_Outlier_Analysis!$C$11),
      "Outlier",
      "Normal"))</f>
        <v>Normal</v>
      </c>
      <c r="R5785" t="str">
        <f>IF(P5785="","",
   IF(OR(P5785 &lt; EDA_Outlier_Analysis!$F$7, P5785 &gt; EDA_Outlier_Analysis!$F$8),
      "Outlier",
      "Normal"))</f>
        <v/>
      </c>
      <c r="S5785" t="str">
        <f>IF(N5785="","",
   IF(OR(N5785 &lt;EDA_Outlier_Analysis!$I$10, N5785 &gt; EDA_Outlier_Analysis!$I$11),
      "Outlier",
      "Normal"))</f>
        <v>Normal</v>
      </c>
    </row>
    <row r="5786" spans="1:19">
      <c r="A5786" t="s">
        <v>12541</v>
      </c>
      <c r="B5786" s="4">
        <v>44670</v>
      </c>
      <c r="C5786" s="2">
        <v>198297.02</v>
      </c>
      <c r="D5786" t="s">
        <v>849</v>
      </c>
      <c r="E5786" t="s">
        <v>868</v>
      </c>
      <c r="F5786" t="s">
        <v>10</v>
      </c>
      <c r="G5786" t="s">
        <v>20</v>
      </c>
      <c r="H5786" t="s">
        <v>507</v>
      </c>
      <c r="J5786" t="s">
        <v>12542</v>
      </c>
      <c r="K5786" t="str">
        <f>IF(COUNTIF(Customers!A:A, H5786)&gt;0, "Valid", "Invalid")</f>
        <v>Valid</v>
      </c>
      <c r="L5786" t="str">
        <f t="shared" si="450"/>
        <v>4</v>
      </c>
      <c r="M5786" t="str">
        <f t="shared" si="451"/>
        <v>2022</v>
      </c>
      <c r="N5786">
        <f t="shared" si="452"/>
        <v>198297.02</v>
      </c>
      <c r="O5786">
        <f t="shared" si="453"/>
        <v>198297.02</v>
      </c>
      <c r="P5786" t="str">
        <f t="shared" si="454"/>
        <v/>
      </c>
      <c r="Q5786" s="48" t="str">
        <f>IF(O5786="","",
   IF(OR(O5786&lt;EDA_Outlier_Analysis!$C$10, O5786&gt;EDA_Outlier_Analysis!$C$11),
      "Outlier",
      "Normal"))</f>
        <v>Normal</v>
      </c>
      <c r="R5786" t="str">
        <f>IF(P5786="","",
   IF(OR(P5786 &lt; EDA_Outlier_Analysis!$F$7, P5786 &gt; EDA_Outlier_Analysis!$F$8),
      "Outlier",
      "Normal"))</f>
        <v/>
      </c>
      <c r="S5786" t="str">
        <f>IF(N5786="","",
   IF(OR(N5786 &lt;EDA_Outlier_Analysis!$I$10, N5786 &gt; EDA_Outlier_Analysis!$I$11),
      "Outlier",
      "Normal"))</f>
        <v>Normal</v>
      </c>
    </row>
    <row r="5787" spans="1:19">
      <c r="A5787" t="s">
        <v>12543</v>
      </c>
      <c r="B5787" s="4">
        <v>44781</v>
      </c>
      <c r="C5787" s="2">
        <v>158439.79999999999</v>
      </c>
      <c r="D5787" t="s">
        <v>849</v>
      </c>
      <c r="E5787" t="s">
        <v>853</v>
      </c>
      <c r="F5787" t="s">
        <v>9</v>
      </c>
      <c r="G5787" t="s">
        <v>24</v>
      </c>
      <c r="H5787" t="s">
        <v>729</v>
      </c>
      <c r="J5787" t="s">
        <v>12544</v>
      </c>
      <c r="K5787" t="str">
        <f>IF(COUNTIF(Customers!A:A, H5787)&gt;0, "Valid", "Invalid")</f>
        <v>Valid</v>
      </c>
      <c r="L5787" t="str">
        <f t="shared" si="450"/>
        <v>8</v>
      </c>
      <c r="M5787" t="str">
        <f t="shared" si="451"/>
        <v>2022</v>
      </c>
      <c r="N5787">
        <f t="shared" si="452"/>
        <v>158439.79999999999</v>
      </c>
      <c r="O5787">
        <f t="shared" si="453"/>
        <v>158439.79999999999</v>
      </c>
      <c r="P5787" t="str">
        <f t="shared" si="454"/>
        <v/>
      </c>
      <c r="Q5787" s="48" t="str">
        <f>IF(O5787="","",
   IF(OR(O5787&lt;EDA_Outlier_Analysis!$C$10, O5787&gt;EDA_Outlier_Analysis!$C$11),
      "Outlier",
      "Normal"))</f>
        <v>Normal</v>
      </c>
      <c r="R5787" t="str">
        <f>IF(P5787="","",
   IF(OR(P5787 &lt; EDA_Outlier_Analysis!$F$7, P5787 &gt; EDA_Outlier_Analysis!$F$8),
      "Outlier",
      "Normal"))</f>
        <v/>
      </c>
      <c r="S5787" t="str">
        <f>IF(N5787="","",
   IF(OR(N5787 &lt;EDA_Outlier_Analysis!$I$10, N5787 &gt; EDA_Outlier_Analysis!$I$11),
      "Outlier",
      "Normal"))</f>
        <v>Normal</v>
      </c>
    </row>
    <row r="5788" spans="1:19">
      <c r="A5788" t="s">
        <v>12545</v>
      </c>
      <c r="B5788" s="4">
        <v>45145</v>
      </c>
      <c r="C5788" s="2">
        <v>168220.28</v>
      </c>
      <c r="D5788" t="s">
        <v>849</v>
      </c>
      <c r="E5788" t="s">
        <v>853</v>
      </c>
      <c r="F5788" t="s">
        <v>11</v>
      </c>
      <c r="G5788" t="s">
        <v>24</v>
      </c>
      <c r="H5788" t="s">
        <v>457</v>
      </c>
      <c r="J5788" t="s">
        <v>12546</v>
      </c>
      <c r="K5788" t="str">
        <f>IF(COUNTIF(Customers!A:A, H5788)&gt;0, "Valid", "Invalid")</f>
        <v>Valid</v>
      </c>
      <c r="L5788" t="str">
        <f t="shared" si="450"/>
        <v>8</v>
      </c>
      <c r="M5788" t="str">
        <f t="shared" si="451"/>
        <v>2023</v>
      </c>
      <c r="N5788">
        <f t="shared" si="452"/>
        <v>168220.28</v>
      </c>
      <c r="O5788">
        <f t="shared" si="453"/>
        <v>168220.28</v>
      </c>
      <c r="P5788" t="str">
        <f t="shared" si="454"/>
        <v/>
      </c>
      <c r="Q5788" s="48" t="str">
        <f>IF(O5788="","",
   IF(OR(O5788&lt;EDA_Outlier_Analysis!$C$10, O5788&gt;EDA_Outlier_Analysis!$C$11),
      "Outlier",
      "Normal"))</f>
        <v>Normal</v>
      </c>
      <c r="R5788" t="str">
        <f>IF(P5788="","",
   IF(OR(P5788 &lt; EDA_Outlier_Analysis!$F$7, P5788 &gt; EDA_Outlier_Analysis!$F$8),
      "Outlier",
      "Normal"))</f>
        <v/>
      </c>
      <c r="S5788" t="str">
        <f>IF(N5788="","",
   IF(OR(N5788 &lt;EDA_Outlier_Analysis!$I$10, N5788 &gt; EDA_Outlier_Analysis!$I$11),
      "Outlier",
      "Normal"))</f>
        <v>Normal</v>
      </c>
    </row>
    <row r="5789" spans="1:19">
      <c r="A5789" t="s">
        <v>12547</v>
      </c>
      <c r="B5789" s="4">
        <v>45214</v>
      </c>
      <c r="C5789" s="2">
        <v>-42043.51</v>
      </c>
      <c r="D5789" t="s">
        <v>840</v>
      </c>
      <c r="E5789" t="s">
        <v>864</v>
      </c>
      <c r="F5789" t="s">
        <v>10</v>
      </c>
      <c r="G5789" t="s">
        <v>24</v>
      </c>
      <c r="I5789" t="s">
        <v>1132</v>
      </c>
      <c r="J5789" t="s">
        <v>12548</v>
      </c>
      <c r="K5789" t="str">
        <f>IF(COUNTIF(Customers!A:A, H5789)&gt;0, "Valid", "Invalid")</f>
        <v>Invalid</v>
      </c>
      <c r="L5789" t="str">
        <f t="shared" si="450"/>
        <v>10</v>
      </c>
      <c r="M5789" t="str">
        <f t="shared" si="451"/>
        <v>2023</v>
      </c>
      <c r="N5789">
        <f t="shared" si="452"/>
        <v>-42043.51</v>
      </c>
      <c r="O5789" t="str">
        <f t="shared" si="453"/>
        <v/>
      </c>
      <c r="P5789">
        <f t="shared" si="454"/>
        <v>42043.51</v>
      </c>
      <c r="Q5789" s="48" t="str">
        <f>IF(O5789="","",
   IF(OR(O5789&lt;EDA_Outlier_Analysis!$C$10, O5789&gt;EDA_Outlier_Analysis!$C$11),
      "Outlier",
      "Normal"))</f>
        <v/>
      </c>
      <c r="R5789" t="str">
        <f>IF(P5789="","",
   IF(OR(P5789 &lt; EDA_Outlier_Analysis!$F$7, P5789 &gt; EDA_Outlier_Analysis!$F$8),
      "Outlier",
      "Normal"))</f>
        <v>Normal</v>
      </c>
      <c r="S5789" t="str">
        <f>IF(N5789="","",
   IF(OR(N5789 &lt;EDA_Outlier_Analysis!$I$10, N5789 &gt; EDA_Outlier_Analysis!$I$11),
      "Outlier",
      "Normal"))</f>
        <v>Normal</v>
      </c>
    </row>
    <row r="5790" spans="1:19">
      <c r="A5790" t="s">
        <v>12549</v>
      </c>
      <c r="B5790" s="4">
        <v>44688</v>
      </c>
      <c r="C5790" s="2">
        <v>19312.400000000001</v>
      </c>
      <c r="D5790" t="s">
        <v>1345</v>
      </c>
      <c r="E5790" t="s">
        <v>1345</v>
      </c>
      <c r="F5790" t="s">
        <v>10</v>
      </c>
      <c r="G5790" t="s">
        <v>20</v>
      </c>
      <c r="J5790" t="s">
        <v>12550</v>
      </c>
      <c r="K5790" t="str">
        <f>IF(COUNTIF(Customers!A:A, H5790)&gt;0, "Valid", "Invalid")</f>
        <v>Invalid</v>
      </c>
      <c r="L5790" t="str">
        <f t="shared" si="450"/>
        <v>5</v>
      </c>
      <c r="M5790" t="str">
        <f t="shared" si="451"/>
        <v>2022</v>
      </c>
      <c r="N5790">
        <f t="shared" si="452"/>
        <v>-19312.400000000001</v>
      </c>
      <c r="O5790" t="str">
        <f t="shared" si="453"/>
        <v/>
      </c>
      <c r="P5790" t="str">
        <f t="shared" si="454"/>
        <v/>
      </c>
      <c r="Q5790" s="48" t="str">
        <f>IF(O5790="","",
   IF(OR(O5790&lt;EDA_Outlier_Analysis!$C$10, O5790&gt;EDA_Outlier_Analysis!$C$11),
      "Outlier",
      "Normal"))</f>
        <v/>
      </c>
      <c r="R5790" t="str">
        <f>IF(P5790="","",
   IF(OR(P5790 &lt; EDA_Outlier_Analysis!$F$7, P5790 &gt; EDA_Outlier_Analysis!$F$8),
      "Outlier",
      "Normal"))</f>
        <v/>
      </c>
      <c r="S5790" t="str">
        <f>IF(N5790="","",
   IF(OR(N5790 &lt;EDA_Outlier_Analysis!$I$10, N5790 &gt; EDA_Outlier_Analysis!$I$11),
      "Outlier",
      "Normal"))</f>
        <v>Normal</v>
      </c>
    </row>
    <row r="5791" spans="1:19">
      <c r="A5791" t="s">
        <v>12551</v>
      </c>
      <c r="B5791" s="4">
        <v>44745</v>
      </c>
      <c r="C5791" s="2">
        <v>172545.27</v>
      </c>
      <c r="D5791" t="s">
        <v>849</v>
      </c>
      <c r="E5791" t="s">
        <v>850</v>
      </c>
      <c r="F5791" t="s">
        <v>10</v>
      </c>
      <c r="G5791" t="s">
        <v>34</v>
      </c>
      <c r="H5791" t="s">
        <v>441</v>
      </c>
      <c r="J5791" t="s">
        <v>12552</v>
      </c>
      <c r="K5791" t="str">
        <f>IF(COUNTIF(Customers!A:A, H5791)&gt;0, "Valid", "Invalid")</f>
        <v>Valid</v>
      </c>
      <c r="L5791" t="str">
        <f t="shared" si="450"/>
        <v>7</v>
      </c>
      <c r="M5791" t="str">
        <f t="shared" si="451"/>
        <v>2022</v>
      </c>
      <c r="N5791">
        <f t="shared" si="452"/>
        <v>172545.27</v>
      </c>
      <c r="O5791">
        <f t="shared" si="453"/>
        <v>172545.27</v>
      </c>
      <c r="P5791" t="str">
        <f t="shared" si="454"/>
        <v/>
      </c>
      <c r="Q5791" s="48" t="str">
        <f>IF(O5791="","",
   IF(OR(O5791&lt;EDA_Outlier_Analysis!$C$10, O5791&gt;EDA_Outlier_Analysis!$C$11),
      "Outlier",
      "Normal"))</f>
        <v>Normal</v>
      </c>
      <c r="R5791" t="str">
        <f>IF(P5791="","",
   IF(OR(P5791 &lt; EDA_Outlier_Analysis!$F$7, P5791 &gt; EDA_Outlier_Analysis!$F$8),
      "Outlier",
      "Normal"))</f>
        <v/>
      </c>
      <c r="S5791" t="str">
        <f>IF(N5791="","",
   IF(OR(N5791 &lt;EDA_Outlier_Analysis!$I$10, N5791 &gt; EDA_Outlier_Analysis!$I$11),
      "Outlier",
      "Normal"))</f>
        <v>Normal</v>
      </c>
    </row>
    <row r="5792" spans="1:19">
      <c r="A5792" t="s">
        <v>12553</v>
      </c>
      <c r="B5792" s="4">
        <v>44838</v>
      </c>
      <c r="C5792" s="2">
        <v>-59535.77</v>
      </c>
      <c r="D5792" t="s">
        <v>840</v>
      </c>
      <c r="E5792" t="s">
        <v>845</v>
      </c>
      <c r="F5792" t="s">
        <v>9</v>
      </c>
      <c r="G5792" t="s">
        <v>20</v>
      </c>
      <c r="I5792" t="s">
        <v>846</v>
      </c>
      <c r="J5792" t="s">
        <v>12554</v>
      </c>
      <c r="K5792" t="str">
        <f>IF(COUNTIF(Customers!A:A, H5792)&gt;0, "Valid", "Invalid")</f>
        <v>Invalid</v>
      </c>
      <c r="L5792" t="str">
        <f t="shared" si="450"/>
        <v>10</v>
      </c>
      <c r="M5792" t="str">
        <f t="shared" si="451"/>
        <v>2022</v>
      </c>
      <c r="N5792">
        <f t="shared" si="452"/>
        <v>-59535.77</v>
      </c>
      <c r="O5792" t="str">
        <f t="shared" si="453"/>
        <v/>
      </c>
      <c r="P5792">
        <f t="shared" si="454"/>
        <v>59535.77</v>
      </c>
      <c r="Q5792" s="48" t="str">
        <f>IF(O5792="","",
   IF(OR(O5792&lt;EDA_Outlier_Analysis!$C$10, O5792&gt;EDA_Outlier_Analysis!$C$11),
      "Outlier",
      "Normal"))</f>
        <v/>
      </c>
      <c r="R5792" t="str">
        <f>IF(P5792="","",
   IF(OR(P5792 &lt; EDA_Outlier_Analysis!$F$7, P5792 &gt; EDA_Outlier_Analysis!$F$8),
      "Outlier",
      "Normal"))</f>
        <v>Outlier</v>
      </c>
      <c r="S5792" t="str">
        <f>IF(N5792="","",
   IF(OR(N5792 &lt;EDA_Outlier_Analysis!$I$10, N5792 &gt; EDA_Outlier_Analysis!$I$11),
      "Outlier",
      "Normal"))</f>
        <v>Normal</v>
      </c>
    </row>
    <row r="5793" spans="1:19">
      <c r="A5793" t="s">
        <v>12555</v>
      </c>
      <c r="B5793" s="4">
        <v>44897</v>
      </c>
      <c r="C5793" s="2">
        <v>145234.73000000001</v>
      </c>
      <c r="D5793" t="s">
        <v>849</v>
      </c>
      <c r="E5793" t="s">
        <v>853</v>
      </c>
      <c r="F5793" t="s">
        <v>10</v>
      </c>
      <c r="G5793" t="s">
        <v>31</v>
      </c>
      <c r="H5793" t="s">
        <v>71</v>
      </c>
      <c r="J5793" t="s">
        <v>12556</v>
      </c>
      <c r="K5793" t="str">
        <f>IF(COUNTIF(Customers!A:A, H5793)&gt;0, "Valid", "Invalid")</f>
        <v>Valid</v>
      </c>
      <c r="L5793" t="str">
        <f t="shared" si="450"/>
        <v>12</v>
      </c>
      <c r="M5793" t="str">
        <f t="shared" si="451"/>
        <v>2022</v>
      </c>
      <c r="N5793">
        <f t="shared" si="452"/>
        <v>145234.73000000001</v>
      </c>
      <c r="O5793">
        <f t="shared" si="453"/>
        <v>145234.73000000001</v>
      </c>
      <c r="P5793" t="str">
        <f t="shared" si="454"/>
        <v/>
      </c>
      <c r="Q5793" s="48" t="str">
        <f>IF(O5793="","",
   IF(OR(O5793&lt;EDA_Outlier_Analysis!$C$10, O5793&gt;EDA_Outlier_Analysis!$C$11),
      "Outlier",
      "Normal"))</f>
        <v>Normal</v>
      </c>
      <c r="R5793" t="str">
        <f>IF(P5793="","",
   IF(OR(P5793 &lt; EDA_Outlier_Analysis!$F$7, P5793 &gt; EDA_Outlier_Analysis!$F$8),
      "Outlier",
      "Normal"))</f>
        <v/>
      </c>
      <c r="S5793" t="str">
        <f>IF(N5793="","",
   IF(OR(N5793 &lt;EDA_Outlier_Analysis!$I$10, N5793 &gt; EDA_Outlier_Analysis!$I$11),
      "Outlier",
      "Normal"))</f>
        <v>Normal</v>
      </c>
    </row>
    <row r="5794" spans="1:19">
      <c r="A5794" t="s">
        <v>12557</v>
      </c>
      <c r="B5794" s="4">
        <v>44667</v>
      </c>
      <c r="C5794" s="2">
        <v>-72299.53</v>
      </c>
      <c r="D5794" t="s">
        <v>840</v>
      </c>
      <c r="E5794" t="s">
        <v>905</v>
      </c>
      <c r="F5794" t="s">
        <v>11</v>
      </c>
      <c r="G5794" t="s">
        <v>24</v>
      </c>
      <c r="I5794" t="s">
        <v>1062</v>
      </c>
      <c r="J5794" t="s">
        <v>12558</v>
      </c>
      <c r="K5794" t="str">
        <f>IF(COUNTIF(Customers!A:A, H5794)&gt;0, "Valid", "Invalid")</f>
        <v>Invalid</v>
      </c>
      <c r="L5794" t="str">
        <f t="shared" si="450"/>
        <v>4</v>
      </c>
      <c r="M5794" t="str">
        <f t="shared" si="451"/>
        <v>2022</v>
      </c>
      <c r="N5794">
        <f t="shared" si="452"/>
        <v>-72299.53</v>
      </c>
      <c r="O5794" t="str">
        <f t="shared" si="453"/>
        <v/>
      </c>
      <c r="P5794">
        <f t="shared" si="454"/>
        <v>72299.53</v>
      </c>
      <c r="Q5794" s="48" t="str">
        <f>IF(O5794="","",
   IF(OR(O5794&lt;EDA_Outlier_Analysis!$C$10, O5794&gt;EDA_Outlier_Analysis!$C$11),
      "Outlier",
      "Normal"))</f>
        <v/>
      </c>
      <c r="R5794" t="str">
        <f>IF(P5794="","",
   IF(OR(P5794 &lt; EDA_Outlier_Analysis!$F$7, P5794 &gt; EDA_Outlier_Analysis!$F$8),
      "Outlier",
      "Normal"))</f>
        <v>Outlier</v>
      </c>
      <c r="S5794" t="str">
        <f>IF(N5794="","",
   IF(OR(N5794 &lt;EDA_Outlier_Analysis!$I$10, N5794 &gt; EDA_Outlier_Analysis!$I$11),
      "Outlier",
      "Normal"))</f>
        <v>Normal</v>
      </c>
    </row>
    <row r="5795" spans="1:19">
      <c r="A5795" t="s">
        <v>12559</v>
      </c>
      <c r="B5795" s="4">
        <v>45276</v>
      </c>
      <c r="C5795" s="2">
        <v>124246.06</v>
      </c>
      <c r="D5795" t="s">
        <v>849</v>
      </c>
      <c r="E5795" t="s">
        <v>850</v>
      </c>
      <c r="F5795" t="s">
        <v>11</v>
      </c>
      <c r="G5795" t="s">
        <v>34</v>
      </c>
      <c r="H5795" t="s">
        <v>473</v>
      </c>
      <c r="J5795" t="s">
        <v>12560</v>
      </c>
      <c r="K5795" t="str">
        <f>IF(COUNTIF(Customers!A:A, H5795)&gt;0, "Valid", "Invalid")</f>
        <v>Valid</v>
      </c>
      <c r="L5795" t="str">
        <f t="shared" si="450"/>
        <v>12</v>
      </c>
      <c r="M5795" t="str">
        <f t="shared" si="451"/>
        <v>2023</v>
      </c>
      <c r="N5795">
        <f t="shared" si="452"/>
        <v>124246.06</v>
      </c>
      <c r="O5795">
        <f t="shared" si="453"/>
        <v>124246.06</v>
      </c>
      <c r="P5795" t="str">
        <f t="shared" si="454"/>
        <v/>
      </c>
      <c r="Q5795" s="48" t="str">
        <f>IF(O5795="","",
   IF(OR(O5795&lt;EDA_Outlier_Analysis!$C$10, O5795&gt;EDA_Outlier_Analysis!$C$11),
      "Outlier",
      "Normal"))</f>
        <v>Normal</v>
      </c>
      <c r="R5795" t="str">
        <f>IF(P5795="","",
   IF(OR(P5795 &lt; EDA_Outlier_Analysis!$F$7, P5795 &gt; EDA_Outlier_Analysis!$F$8),
      "Outlier",
      "Normal"))</f>
        <v/>
      </c>
      <c r="S5795" t="str">
        <f>IF(N5795="","",
   IF(OR(N5795 &lt;EDA_Outlier_Analysis!$I$10, N5795 &gt; EDA_Outlier_Analysis!$I$11),
      "Outlier",
      "Normal"))</f>
        <v>Normal</v>
      </c>
    </row>
    <row r="5796" spans="1:19">
      <c r="A5796" t="s">
        <v>12561</v>
      </c>
      <c r="B5796" s="4">
        <v>45042</v>
      </c>
      <c r="C5796" s="2">
        <v>102304.83</v>
      </c>
      <c r="D5796" t="s">
        <v>849</v>
      </c>
      <c r="E5796" t="s">
        <v>868</v>
      </c>
      <c r="F5796" t="s">
        <v>10</v>
      </c>
      <c r="G5796" t="s">
        <v>24</v>
      </c>
      <c r="H5796" t="s">
        <v>619</v>
      </c>
      <c r="J5796" t="s">
        <v>12562</v>
      </c>
      <c r="K5796" t="str">
        <f>IF(COUNTIF(Customers!A:A, H5796)&gt;0, "Valid", "Invalid")</f>
        <v>Valid</v>
      </c>
      <c r="L5796" t="str">
        <f t="shared" si="450"/>
        <v>4</v>
      </c>
      <c r="M5796" t="str">
        <f t="shared" si="451"/>
        <v>2023</v>
      </c>
      <c r="N5796">
        <f t="shared" si="452"/>
        <v>102304.83</v>
      </c>
      <c r="O5796">
        <f t="shared" si="453"/>
        <v>102304.83</v>
      </c>
      <c r="P5796" t="str">
        <f t="shared" si="454"/>
        <v/>
      </c>
      <c r="Q5796" s="48" t="str">
        <f>IF(O5796="","",
   IF(OR(O5796&lt;EDA_Outlier_Analysis!$C$10, O5796&gt;EDA_Outlier_Analysis!$C$11),
      "Outlier",
      "Normal"))</f>
        <v>Normal</v>
      </c>
      <c r="R5796" t="str">
        <f>IF(P5796="","",
   IF(OR(P5796 &lt; EDA_Outlier_Analysis!$F$7, P5796 &gt; EDA_Outlier_Analysis!$F$8),
      "Outlier",
      "Normal"))</f>
        <v/>
      </c>
      <c r="S5796" t="str">
        <f>IF(N5796="","",
   IF(OR(N5796 &lt;EDA_Outlier_Analysis!$I$10, N5796 &gt; EDA_Outlier_Analysis!$I$11),
      "Outlier",
      "Normal"))</f>
        <v>Normal</v>
      </c>
    </row>
    <row r="5797" spans="1:19">
      <c r="A5797" t="s">
        <v>12563</v>
      </c>
      <c r="B5797" s="4">
        <v>45080</v>
      </c>
      <c r="C5797" s="2">
        <v>184084.97</v>
      </c>
      <c r="D5797" t="s">
        <v>849</v>
      </c>
      <c r="E5797" t="s">
        <v>850</v>
      </c>
      <c r="F5797" t="s">
        <v>11</v>
      </c>
      <c r="G5797" t="s">
        <v>24</v>
      </c>
      <c r="H5797" t="s">
        <v>119</v>
      </c>
      <c r="J5797" t="s">
        <v>12564</v>
      </c>
      <c r="K5797" t="str">
        <f>IF(COUNTIF(Customers!A:A, H5797)&gt;0, "Valid", "Invalid")</f>
        <v>Valid</v>
      </c>
      <c r="L5797" t="str">
        <f t="shared" si="450"/>
        <v>6</v>
      </c>
      <c r="M5797" t="str">
        <f t="shared" si="451"/>
        <v>2023</v>
      </c>
      <c r="N5797">
        <f t="shared" si="452"/>
        <v>184084.97</v>
      </c>
      <c r="O5797">
        <f t="shared" si="453"/>
        <v>184084.97</v>
      </c>
      <c r="P5797" t="str">
        <f t="shared" si="454"/>
        <v/>
      </c>
      <c r="Q5797" s="48" t="str">
        <f>IF(O5797="","",
   IF(OR(O5797&lt;EDA_Outlier_Analysis!$C$10, O5797&gt;EDA_Outlier_Analysis!$C$11),
      "Outlier",
      "Normal"))</f>
        <v>Normal</v>
      </c>
      <c r="R5797" t="str">
        <f>IF(P5797="","",
   IF(OR(P5797 &lt; EDA_Outlier_Analysis!$F$7, P5797 &gt; EDA_Outlier_Analysis!$F$8),
      "Outlier",
      "Normal"))</f>
        <v/>
      </c>
      <c r="S5797" t="str">
        <f>IF(N5797="","",
   IF(OR(N5797 &lt;EDA_Outlier_Analysis!$I$10, N5797 &gt; EDA_Outlier_Analysis!$I$11),
      "Outlier",
      "Normal"))</f>
        <v>Normal</v>
      </c>
    </row>
    <row r="5798" spans="1:19">
      <c r="A5798" t="s">
        <v>12565</v>
      </c>
      <c r="B5798" s="4">
        <v>44937</v>
      </c>
      <c r="C5798" s="2">
        <v>-78350.149999999994</v>
      </c>
      <c r="D5798" t="s">
        <v>840</v>
      </c>
      <c r="E5798" t="s">
        <v>864</v>
      </c>
      <c r="F5798" t="s">
        <v>9</v>
      </c>
      <c r="G5798" t="s">
        <v>24</v>
      </c>
      <c r="I5798" t="s">
        <v>1117</v>
      </c>
      <c r="J5798" t="s">
        <v>12566</v>
      </c>
      <c r="K5798" t="str">
        <f>IF(COUNTIF(Customers!A:A, H5798)&gt;0, "Valid", "Invalid")</f>
        <v>Invalid</v>
      </c>
      <c r="L5798" t="str">
        <f t="shared" si="450"/>
        <v>1</v>
      </c>
      <c r="M5798" t="str">
        <f t="shared" si="451"/>
        <v>2023</v>
      </c>
      <c r="N5798">
        <f t="shared" si="452"/>
        <v>-78350.149999999994</v>
      </c>
      <c r="O5798" t="str">
        <f t="shared" si="453"/>
        <v/>
      </c>
      <c r="P5798">
        <f t="shared" si="454"/>
        <v>78350.149999999994</v>
      </c>
      <c r="Q5798" s="48" t="str">
        <f>IF(O5798="","",
   IF(OR(O5798&lt;EDA_Outlier_Analysis!$C$10, O5798&gt;EDA_Outlier_Analysis!$C$11),
      "Outlier",
      "Normal"))</f>
        <v/>
      </c>
      <c r="R5798" t="str">
        <f>IF(P5798="","",
   IF(OR(P5798 &lt; EDA_Outlier_Analysis!$F$7, P5798 &gt; EDA_Outlier_Analysis!$F$8),
      "Outlier",
      "Normal"))</f>
        <v>Outlier</v>
      </c>
      <c r="S5798" t="str">
        <f>IF(N5798="","",
   IF(OR(N5798 &lt;EDA_Outlier_Analysis!$I$10, N5798 &gt; EDA_Outlier_Analysis!$I$11),
      "Outlier",
      "Normal"))</f>
        <v>Normal</v>
      </c>
    </row>
    <row r="5799" spans="1:19">
      <c r="A5799" t="s">
        <v>12567</v>
      </c>
      <c r="B5799" s="4">
        <v>45123</v>
      </c>
      <c r="C5799" s="2">
        <v>-41166.339999999997</v>
      </c>
      <c r="D5799" t="s">
        <v>840</v>
      </c>
      <c r="E5799" t="s">
        <v>864</v>
      </c>
      <c r="F5799" t="s">
        <v>9</v>
      </c>
      <c r="G5799" t="s">
        <v>34</v>
      </c>
      <c r="I5799" t="s">
        <v>1284</v>
      </c>
      <c r="J5799" t="s">
        <v>12568</v>
      </c>
      <c r="K5799" t="str">
        <f>IF(COUNTIF(Customers!A:A, H5799)&gt;0, "Valid", "Invalid")</f>
        <v>Invalid</v>
      </c>
      <c r="L5799" t="str">
        <f t="shared" si="450"/>
        <v>7</v>
      </c>
      <c r="M5799" t="str">
        <f t="shared" si="451"/>
        <v>2023</v>
      </c>
      <c r="N5799">
        <f t="shared" si="452"/>
        <v>-41166.339999999997</v>
      </c>
      <c r="O5799" t="str">
        <f t="shared" si="453"/>
        <v/>
      </c>
      <c r="P5799">
        <f t="shared" si="454"/>
        <v>41166.339999999997</v>
      </c>
      <c r="Q5799" s="48" t="str">
        <f>IF(O5799="","",
   IF(OR(O5799&lt;EDA_Outlier_Analysis!$C$10, O5799&gt;EDA_Outlier_Analysis!$C$11),
      "Outlier",
      "Normal"))</f>
        <v/>
      </c>
      <c r="R5799" t="str">
        <f>IF(P5799="","",
   IF(OR(P5799 &lt; EDA_Outlier_Analysis!$F$7, P5799 &gt; EDA_Outlier_Analysis!$F$8),
      "Outlier",
      "Normal"))</f>
        <v>Normal</v>
      </c>
      <c r="S5799" t="str">
        <f>IF(N5799="","",
   IF(OR(N5799 &lt;EDA_Outlier_Analysis!$I$10, N5799 &gt; EDA_Outlier_Analysis!$I$11),
      "Outlier",
      "Normal"))</f>
        <v>Normal</v>
      </c>
    </row>
    <row r="5800" spans="1:19">
      <c r="A5800" t="s">
        <v>12569</v>
      </c>
      <c r="B5800" s="4">
        <v>45198</v>
      </c>
      <c r="C5800" s="2">
        <v>-91097.53</v>
      </c>
      <c r="D5800" t="s">
        <v>840</v>
      </c>
      <c r="E5800" t="s">
        <v>905</v>
      </c>
      <c r="F5800" t="s">
        <v>10</v>
      </c>
      <c r="G5800" t="s">
        <v>24</v>
      </c>
      <c r="I5800" t="s">
        <v>1623</v>
      </c>
      <c r="J5800" t="s">
        <v>12570</v>
      </c>
      <c r="K5800" t="str">
        <f>IF(COUNTIF(Customers!A:A, H5800)&gt;0, "Valid", "Invalid")</f>
        <v>Invalid</v>
      </c>
      <c r="L5800" t="str">
        <f t="shared" si="450"/>
        <v>9</v>
      </c>
      <c r="M5800" t="str">
        <f t="shared" si="451"/>
        <v>2023</v>
      </c>
      <c r="N5800">
        <f t="shared" si="452"/>
        <v>-91097.53</v>
      </c>
      <c r="O5800" t="str">
        <f t="shared" si="453"/>
        <v/>
      </c>
      <c r="P5800">
        <f t="shared" si="454"/>
        <v>91097.53</v>
      </c>
      <c r="Q5800" s="48" t="str">
        <f>IF(O5800="","",
   IF(OR(O5800&lt;EDA_Outlier_Analysis!$C$10, O5800&gt;EDA_Outlier_Analysis!$C$11),
      "Outlier",
      "Normal"))</f>
        <v/>
      </c>
      <c r="R5800" t="str">
        <f>IF(P5800="","",
   IF(OR(P5800 &lt; EDA_Outlier_Analysis!$F$7, P5800 &gt; EDA_Outlier_Analysis!$F$8),
      "Outlier",
      "Normal"))</f>
        <v>Outlier</v>
      </c>
      <c r="S5800" t="str">
        <f>IF(N5800="","",
   IF(OR(N5800 &lt;EDA_Outlier_Analysis!$I$10, N5800 &gt; EDA_Outlier_Analysis!$I$11),
      "Outlier",
      "Normal"))</f>
        <v>Normal</v>
      </c>
    </row>
    <row r="5801" spans="1:19">
      <c r="A5801" t="s">
        <v>12571</v>
      </c>
      <c r="B5801" s="4">
        <v>45085</v>
      </c>
      <c r="C5801" s="2">
        <v>-2000</v>
      </c>
      <c r="D5801" t="s">
        <v>840</v>
      </c>
      <c r="E5801" t="s">
        <v>856</v>
      </c>
      <c r="F5801" t="s">
        <v>9</v>
      </c>
      <c r="G5801" t="s">
        <v>24</v>
      </c>
      <c r="I5801" t="s">
        <v>1083</v>
      </c>
      <c r="J5801" t="s">
        <v>12572</v>
      </c>
      <c r="K5801" t="str">
        <f>IF(COUNTIF(Customers!A:A, H5801)&gt;0, "Valid", "Invalid")</f>
        <v>Invalid</v>
      </c>
      <c r="L5801" t="str">
        <f t="shared" si="450"/>
        <v>6</v>
      </c>
      <c r="M5801" t="str">
        <f t="shared" si="451"/>
        <v>2023</v>
      </c>
      <c r="N5801">
        <f t="shared" si="452"/>
        <v>-2000</v>
      </c>
      <c r="O5801" t="str">
        <f t="shared" si="453"/>
        <v/>
      </c>
      <c r="P5801">
        <f t="shared" si="454"/>
        <v>2000</v>
      </c>
      <c r="Q5801" s="48" t="str">
        <f>IF(O5801="","",
   IF(OR(O5801&lt;EDA_Outlier_Analysis!$C$10, O5801&gt;EDA_Outlier_Analysis!$C$11),
      "Outlier",
      "Normal"))</f>
        <v/>
      </c>
      <c r="R5801" t="str">
        <f>IF(P5801="","",
   IF(OR(P5801 &lt; EDA_Outlier_Analysis!$F$7, P5801 &gt; EDA_Outlier_Analysis!$F$8),
      "Outlier",
      "Normal"))</f>
        <v>Outlier</v>
      </c>
      <c r="S5801" t="str">
        <f>IF(N5801="","",
   IF(OR(N5801 &lt;EDA_Outlier_Analysis!$I$10, N5801 &gt; EDA_Outlier_Analysis!$I$11),
      "Outlier",
      "Normal"))</f>
        <v>Normal</v>
      </c>
    </row>
    <row r="5802" spans="1:19">
      <c r="A5802" t="s">
        <v>12573</v>
      </c>
      <c r="B5802" s="4">
        <v>44639</v>
      </c>
      <c r="C5802" s="2">
        <v>153129.16</v>
      </c>
      <c r="D5802" t="s">
        <v>849</v>
      </c>
      <c r="E5802" t="s">
        <v>853</v>
      </c>
      <c r="F5802" t="s">
        <v>10</v>
      </c>
      <c r="G5802" t="s">
        <v>20</v>
      </c>
      <c r="H5802" t="s">
        <v>443</v>
      </c>
      <c r="J5802" t="s">
        <v>12574</v>
      </c>
      <c r="K5802" t="str">
        <f>IF(COUNTIF(Customers!A:A, H5802)&gt;0, "Valid", "Invalid")</f>
        <v>Valid</v>
      </c>
      <c r="L5802" t="str">
        <f t="shared" si="450"/>
        <v>3</v>
      </c>
      <c r="M5802" t="str">
        <f t="shared" si="451"/>
        <v>2022</v>
      </c>
      <c r="N5802">
        <f t="shared" si="452"/>
        <v>153129.16</v>
      </c>
      <c r="O5802">
        <f t="shared" si="453"/>
        <v>153129.16</v>
      </c>
      <c r="P5802" t="str">
        <f t="shared" si="454"/>
        <v/>
      </c>
      <c r="Q5802" s="48" t="str">
        <f>IF(O5802="","",
   IF(OR(O5802&lt;EDA_Outlier_Analysis!$C$10, O5802&gt;EDA_Outlier_Analysis!$C$11),
      "Outlier",
      "Normal"))</f>
        <v>Normal</v>
      </c>
      <c r="R5802" t="str">
        <f>IF(P5802="","",
   IF(OR(P5802 &lt; EDA_Outlier_Analysis!$F$7, P5802 &gt; EDA_Outlier_Analysis!$F$8),
      "Outlier",
      "Normal"))</f>
        <v/>
      </c>
      <c r="S5802" t="str">
        <f>IF(N5802="","",
   IF(OR(N5802 &lt;EDA_Outlier_Analysis!$I$10, N5802 &gt; EDA_Outlier_Analysis!$I$11),
      "Outlier",
      "Normal"))</f>
        <v>Normal</v>
      </c>
    </row>
    <row r="5803" spans="1:19">
      <c r="A5803" t="s">
        <v>12575</v>
      </c>
      <c r="B5803" s="4">
        <v>44677</v>
      </c>
      <c r="C5803" s="2">
        <v>-35187.9</v>
      </c>
      <c r="D5803" t="s">
        <v>840</v>
      </c>
      <c r="E5803" t="s">
        <v>856</v>
      </c>
      <c r="F5803" t="s">
        <v>11</v>
      </c>
      <c r="G5803" t="s">
        <v>24</v>
      </c>
      <c r="I5803" t="s">
        <v>1485</v>
      </c>
      <c r="J5803" t="s">
        <v>12576</v>
      </c>
      <c r="K5803" t="str">
        <f>IF(COUNTIF(Customers!A:A, H5803)&gt;0, "Valid", "Invalid")</f>
        <v>Invalid</v>
      </c>
      <c r="L5803" t="str">
        <f t="shared" si="450"/>
        <v>4</v>
      </c>
      <c r="M5803" t="str">
        <f t="shared" si="451"/>
        <v>2022</v>
      </c>
      <c r="N5803">
        <f t="shared" si="452"/>
        <v>-35187.9</v>
      </c>
      <c r="O5803" t="str">
        <f t="shared" si="453"/>
        <v/>
      </c>
      <c r="P5803">
        <f t="shared" si="454"/>
        <v>35187.9</v>
      </c>
      <c r="Q5803" s="48" t="str">
        <f>IF(O5803="","",
   IF(OR(O5803&lt;EDA_Outlier_Analysis!$C$10, O5803&gt;EDA_Outlier_Analysis!$C$11),
      "Outlier",
      "Normal"))</f>
        <v/>
      </c>
      <c r="R5803" t="str">
        <f>IF(P5803="","",
   IF(OR(P5803 &lt; EDA_Outlier_Analysis!$F$7, P5803 &gt; EDA_Outlier_Analysis!$F$8),
      "Outlier",
      "Normal"))</f>
        <v>Normal</v>
      </c>
      <c r="S5803" t="str">
        <f>IF(N5803="","",
   IF(OR(N5803 &lt;EDA_Outlier_Analysis!$I$10, N5803 &gt; EDA_Outlier_Analysis!$I$11),
      "Outlier",
      "Normal"))</f>
        <v>Normal</v>
      </c>
    </row>
    <row r="5804" spans="1:19">
      <c r="A5804" t="s">
        <v>12577</v>
      </c>
      <c r="B5804" s="4">
        <v>44581</v>
      </c>
      <c r="C5804" s="2">
        <v>130994.96</v>
      </c>
      <c r="D5804" t="s">
        <v>849</v>
      </c>
      <c r="E5804" t="s">
        <v>868</v>
      </c>
      <c r="F5804" t="s">
        <v>10</v>
      </c>
      <c r="G5804" t="s">
        <v>34</v>
      </c>
      <c r="H5804" t="s">
        <v>395</v>
      </c>
      <c r="J5804" t="s">
        <v>12578</v>
      </c>
      <c r="K5804" t="str">
        <f>IF(COUNTIF(Customers!A:A, H5804)&gt;0, "Valid", "Invalid")</f>
        <v>Valid</v>
      </c>
      <c r="L5804" t="str">
        <f t="shared" si="450"/>
        <v>1</v>
      </c>
      <c r="M5804" t="str">
        <f t="shared" si="451"/>
        <v>2022</v>
      </c>
      <c r="N5804">
        <f t="shared" si="452"/>
        <v>130994.96</v>
      </c>
      <c r="O5804">
        <f t="shared" si="453"/>
        <v>130994.96</v>
      </c>
      <c r="P5804" t="str">
        <f t="shared" si="454"/>
        <v/>
      </c>
      <c r="Q5804" s="48" t="str">
        <f>IF(O5804="","",
   IF(OR(O5804&lt;EDA_Outlier_Analysis!$C$10, O5804&gt;EDA_Outlier_Analysis!$C$11),
      "Outlier",
      "Normal"))</f>
        <v>Normal</v>
      </c>
      <c r="R5804" t="str">
        <f>IF(P5804="","",
   IF(OR(P5804 &lt; EDA_Outlier_Analysis!$F$7, P5804 &gt; EDA_Outlier_Analysis!$F$8),
      "Outlier",
      "Normal"))</f>
        <v/>
      </c>
      <c r="S5804" t="str">
        <f>IF(N5804="","",
   IF(OR(N5804 &lt;EDA_Outlier_Analysis!$I$10, N5804 &gt; EDA_Outlier_Analysis!$I$11),
      "Outlier",
      "Normal"))</f>
        <v>Normal</v>
      </c>
    </row>
    <row r="5805" spans="1:19">
      <c r="A5805" t="s">
        <v>12579</v>
      </c>
      <c r="B5805" s="4">
        <v>44728</v>
      </c>
      <c r="C5805" s="2">
        <v>-31523.52</v>
      </c>
      <c r="D5805" t="s">
        <v>840</v>
      </c>
      <c r="E5805" t="s">
        <v>845</v>
      </c>
      <c r="F5805" t="s">
        <v>11</v>
      </c>
      <c r="G5805" t="s">
        <v>34</v>
      </c>
      <c r="I5805" t="s">
        <v>865</v>
      </c>
      <c r="J5805" t="s">
        <v>12580</v>
      </c>
      <c r="K5805" t="str">
        <f>IF(COUNTIF(Customers!A:A, H5805)&gt;0, "Valid", "Invalid")</f>
        <v>Invalid</v>
      </c>
      <c r="L5805" t="str">
        <f t="shared" si="450"/>
        <v>6</v>
      </c>
      <c r="M5805" t="str">
        <f t="shared" si="451"/>
        <v>2022</v>
      </c>
      <c r="N5805">
        <f t="shared" si="452"/>
        <v>-31523.52</v>
      </c>
      <c r="O5805" t="str">
        <f t="shared" si="453"/>
        <v/>
      </c>
      <c r="P5805">
        <f t="shared" si="454"/>
        <v>31523.52</v>
      </c>
      <c r="Q5805" s="48" t="str">
        <f>IF(O5805="","",
   IF(OR(O5805&lt;EDA_Outlier_Analysis!$C$10, O5805&gt;EDA_Outlier_Analysis!$C$11),
      "Outlier",
      "Normal"))</f>
        <v/>
      </c>
      <c r="R5805" t="str">
        <f>IF(P5805="","",
   IF(OR(P5805 &lt; EDA_Outlier_Analysis!$F$7, P5805 &gt; EDA_Outlier_Analysis!$F$8),
      "Outlier",
      "Normal"))</f>
        <v>Normal</v>
      </c>
      <c r="S5805" t="str">
        <f>IF(N5805="","",
   IF(OR(N5805 &lt;EDA_Outlier_Analysis!$I$10, N5805 &gt; EDA_Outlier_Analysis!$I$11),
      "Outlier",
      "Normal"))</f>
        <v>Normal</v>
      </c>
    </row>
    <row r="5806" spans="1:19">
      <c r="A5806" t="s">
        <v>12581</v>
      </c>
      <c r="B5806" s="4">
        <v>44768</v>
      </c>
      <c r="C5806" s="2">
        <v>108973.89</v>
      </c>
      <c r="D5806" t="s">
        <v>849</v>
      </c>
      <c r="E5806" t="s">
        <v>868</v>
      </c>
      <c r="F5806" t="s">
        <v>9</v>
      </c>
      <c r="G5806" t="s">
        <v>31</v>
      </c>
      <c r="H5806" t="s">
        <v>409</v>
      </c>
      <c r="J5806" t="s">
        <v>12582</v>
      </c>
      <c r="K5806" t="str">
        <f>IF(COUNTIF(Customers!A:A, H5806)&gt;0, "Valid", "Invalid")</f>
        <v>Valid</v>
      </c>
      <c r="L5806" t="str">
        <f t="shared" si="450"/>
        <v>7</v>
      </c>
      <c r="M5806" t="str">
        <f t="shared" si="451"/>
        <v>2022</v>
      </c>
      <c r="N5806">
        <f t="shared" si="452"/>
        <v>108973.89</v>
      </c>
      <c r="O5806">
        <f t="shared" si="453"/>
        <v>108973.89</v>
      </c>
      <c r="P5806" t="str">
        <f t="shared" si="454"/>
        <v/>
      </c>
      <c r="Q5806" s="48" t="str">
        <f>IF(O5806="","",
   IF(OR(O5806&lt;EDA_Outlier_Analysis!$C$10, O5806&gt;EDA_Outlier_Analysis!$C$11),
      "Outlier",
      "Normal"))</f>
        <v>Normal</v>
      </c>
      <c r="R5806" t="str">
        <f>IF(P5806="","",
   IF(OR(P5806 &lt; EDA_Outlier_Analysis!$F$7, P5806 &gt; EDA_Outlier_Analysis!$F$8),
      "Outlier",
      "Normal"))</f>
        <v/>
      </c>
      <c r="S5806" t="str">
        <f>IF(N5806="","",
   IF(OR(N5806 &lt;EDA_Outlier_Analysis!$I$10, N5806 &gt; EDA_Outlier_Analysis!$I$11),
      "Outlier",
      "Normal"))</f>
        <v>Normal</v>
      </c>
    </row>
    <row r="5807" spans="1:19">
      <c r="A5807" t="s">
        <v>12583</v>
      </c>
      <c r="B5807" s="4">
        <v>44853</v>
      </c>
      <c r="C5807" s="2">
        <v>89922.69</v>
      </c>
      <c r="D5807" t="s">
        <v>849</v>
      </c>
      <c r="E5807" t="s">
        <v>868</v>
      </c>
      <c r="F5807" t="s">
        <v>9</v>
      </c>
      <c r="G5807" t="s">
        <v>20</v>
      </c>
      <c r="H5807" t="s">
        <v>497</v>
      </c>
      <c r="J5807" t="s">
        <v>12584</v>
      </c>
      <c r="K5807" t="str">
        <f>IF(COUNTIF(Customers!A:A, H5807)&gt;0, "Valid", "Invalid")</f>
        <v>Valid</v>
      </c>
      <c r="L5807" t="str">
        <f t="shared" si="450"/>
        <v>10</v>
      </c>
      <c r="M5807" t="str">
        <f t="shared" si="451"/>
        <v>2022</v>
      </c>
      <c r="N5807">
        <f t="shared" si="452"/>
        <v>89922.69</v>
      </c>
      <c r="O5807">
        <f t="shared" si="453"/>
        <v>89922.69</v>
      </c>
      <c r="P5807" t="str">
        <f t="shared" si="454"/>
        <v/>
      </c>
      <c r="Q5807" s="48" t="str">
        <f>IF(O5807="","",
   IF(OR(O5807&lt;EDA_Outlier_Analysis!$C$10, O5807&gt;EDA_Outlier_Analysis!$C$11),
      "Outlier",
      "Normal"))</f>
        <v>Normal</v>
      </c>
      <c r="R5807" t="str">
        <f>IF(P5807="","",
   IF(OR(P5807 &lt; EDA_Outlier_Analysis!$F$7, P5807 &gt; EDA_Outlier_Analysis!$F$8),
      "Outlier",
      "Normal"))</f>
        <v/>
      </c>
      <c r="S5807" t="str">
        <f>IF(N5807="","",
   IF(OR(N5807 &lt;EDA_Outlier_Analysis!$I$10, N5807 &gt; EDA_Outlier_Analysis!$I$11),
      "Outlier",
      "Normal"))</f>
        <v>Normal</v>
      </c>
    </row>
    <row r="5808" spans="1:19">
      <c r="A5808" t="s">
        <v>12585</v>
      </c>
      <c r="B5808" s="4">
        <v>45107</v>
      </c>
      <c r="C5808" s="2">
        <v>112596.58</v>
      </c>
      <c r="D5808" t="s">
        <v>849</v>
      </c>
      <c r="E5808" t="s">
        <v>868</v>
      </c>
      <c r="F5808" t="s">
        <v>10</v>
      </c>
      <c r="G5808" t="s">
        <v>20</v>
      </c>
      <c r="H5808" t="s">
        <v>103</v>
      </c>
      <c r="J5808" t="s">
        <v>12586</v>
      </c>
      <c r="K5808" t="str">
        <f>IF(COUNTIF(Customers!A:A, H5808)&gt;0, "Valid", "Invalid")</f>
        <v>Valid</v>
      </c>
      <c r="L5808" t="str">
        <f t="shared" si="450"/>
        <v>6</v>
      </c>
      <c r="M5808" t="str">
        <f t="shared" si="451"/>
        <v>2023</v>
      </c>
      <c r="N5808">
        <f t="shared" si="452"/>
        <v>112596.58</v>
      </c>
      <c r="O5808">
        <f t="shared" si="453"/>
        <v>112596.58</v>
      </c>
      <c r="P5808" t="str">
        <f t="shared" si="454"/>
        <v/>
      </c>
      <c r="Q5808" s="48" t="str">
        <f>IF(O5808="","",
   IF(OR(O5808&lt;EDA_Outlier_Analysis!$C$10, O5808&gt;EDA_Outlier_Analysis!$C$11),
      "Outlier",
      "Normal"))</f>
        <v>Normal</v>
      </c>
      <c r="R5808" t="str">
        <f>IF(P5808="","",
   IF(OR(P5808 &lt; EDA_Outlier_Analysis!$F$7, P5808 &gt; EDA_Outlier_Analysis!$F$8),
      "Outlier",
      "Normal"))</f>
        <v/>
      </c>
      <c r="S5808" t="str">
        <f>IF(N5808="","",
   IF(OR(N5808 &lt;EDA_Outlier_Analysis!$I$10, N5808 &gt; EDA_Outlier_Analysis!$I$11),
      "Outlier",
      "Normal"))</f>
        <v>Normal</v>
      </c>
    </row>
    <row r="5809" spans="1:19">
      <c r="A5809" t="s">
        <v>12587</v>
      </c>
      <c r="B5809" s="4">
        <v>45156</v>
      </c>
      <c r="C5809" s="2">
        <v>118779.61</v>
      </c>
      <c r="D5809" t="s">
        <v>849</v>
      </c>
      <c r="E5809" t="s">
        <v>850</v>
      </c>
      <c r="F5809" t="s">
        <v>9</v>
      </c>
      <c r="G5809" t="s">
        <v>20</v>
      </c>
      <c r="H5809" t="s">
        <v>197</v>
      </c>
      <c r="J5809" t="s">
        <v>12588</v>
      </c>
      <c r="K5809" t="str">
        <f>IF(COUNTIF(Customers!A:A, H5809)&gt;0, "Valid", "Invalid")</f>
        <v>Valid</v>
      </c>
      <c r="L5809" t="str">
        <f t="shared" si="450"/>
        <v>8</v>
      </c>
      <c r="M5809" t="str">
        <f t="shared" si="451"/>
        <v>2023</v>
      </c>
      <c r="N5809">
        <f t="shared" si="452"/>
        <v>118779.61</v>
      </c>
      <c r="O5809">
        <f t="shared" si="453"/>
        <v>118779.61</v>
      </c>
      <c r="P5809" t="str">
        <f t="shared" si="454"/>
        <v/>
      </c>
      <c r="Q5809" s="48" t="str">
        <f>IF(O5809="","",
   IF(OR(O5809&lt;EDA_Outlier_Analysis!$C$10, O5809&gt;EDA_Outlier_Analysis!$C$11),
      "Outlier",
      "Normal"))</f>
        <v>Normal</v>
      </c>
      <c r="R5809" t="str">
        <f>IF(P5809="","",
   IF(OR(P5809 &lt; EDA_Outlier_Analysis!$F$7, P5809 &gt; EDA_Outlier_Analysis!$F$8),
      "Outlier",
      "Normal"))</f>
        <v/>
      </c>
      <c r="S5809" t="str">
        <f>IF(N5809="","",
   IF(OR(N5809 &lt;EDA_Outlier_Analysis!$I$10, N5809 &gt; EDA_Outlier_Analysis!$I$11),
      "Outlier",
      "Normal"))</f>
        <v>Normal</v>
      </c>
    </row>
    <row r="5810" spans="1:19">
      <c r="A5810" t="s">
        <v>12589</v>
      </c>
      <c r="B5810" s="4">
        <v>44799</v>
      </c>
      <c r="C5810" s="2">
        <v>262365.99</v>
      </c>
      <c r="D5810" t="s">
        <v>849</v>
      </c>
      <c r="E5810" t="s">
        <v>853</v>
      </c>
      <c r="F5810" t="s">
        <v>11</v>
      </c>
      <c r="G5810" t="s">
        <v>34</v>
      </c>
      <c r="H5810" t="s">
        <v>115</v>
      </c>
      <c r="J5810" t="s">
        <v>12590</v>
      </c>
      <c r="K5810" t="str">
        <f>IF(COUNTIF(Customers!A:A, H5810)&gt;0, "Valid", "Invalid")</f>
        <v>Valid</v>
      </c>
      <c r="L5810" t="str">
        <f t="shared" si="450"/>
        <v>8</v>
      </c>
      <c r="M5810" t="str">
        <f t="shared" si="451"/>
        <v>2022</v>
      </c>
      <c r="N5810">
        <f t="shared" si="452"/>
        <v>262365.99</v>
      </c>
      <c r="O5810">
        <f t="shared" si="453"/>
        <v>262365.99</v>
      </c>
      <c r="P5810" t="str">
        <f t="shared" si="454"/>
        <v/>
      </c>
      <c r="Q5810" s="48" t="str">
        <f>IF(O5810="","",
   IF(OR(O5810&lt;EDA_Outlier_Analysis!$C$10, O5810&gt;EDA_Outlier_Analysis!$C$11),
      "Outlier",
      "Normal"))</f>
        <v>Normal</v>
      </c>
      <c r="R5810" t="str">
        <f>IF(P5810="","",
   IF(OR(P5810 &lt; EDA_Outlier_Analysis!$F$7, P5810 &gt; EDA_Outlier_Analysis!$F$8),
      "Outlier",
      "Normal"))</f>
        <v/>
      </c>
      <c r="S5810" t="str">
        <f>IF(N5810="","",
   IF(OR(N5810 &lt;EDA_Outlier_Analysis!$I$10, N5810 &gt; EDA_Outlier_Analysis!$I$11),
      "Outlier",
      "Normal"))</f>
        <v>Normal</v>
      </c>
    </row>
    <row r="5811" spans="1:19">
      <c r="A5811" t="s">
        <v>12591</v>
      </c>
      <c r="B5811" s="4">
        <v>44709</v>
      </c>
      <c r="C5811" s="2">
        <v>18209.689999999999</v>
      </c>
      <c r="D5811" t="s">
        <v>971</v>
      </c>
      <c r="E5811" t="s">
        <v>971</v>
      </c>
      <c r="F5811" t="s">
        <v>9</v>
      </c>
      <c r="G5811" t="s">
        <v>31</v>
      </c>
      <c r="J5811" t="s">
        <v>12592</v>
      </c>
      <c r="K5811" t="str">
        <f>IF(COUNTIF(Customers!A:A, H5811)&gt;0, "Valid", "Invalid")</f>
        <v>Invalid</v>
      </c>
      <c r="L5811" t="str">
        <f t="shared" si="450"/>
        <v>5</v>
      </c>
      <c r="M5811" t="str">
        <f t="shared" si="451"/>
        <v>2022</v>
      </c>
      <c r="N5811">
        <f t="shared" si="452"/>
        <v>-18209.689999999999</v>
      </c>
      <c r="O5811" t="str">
        <f t="shared" si="453"/>
        <v/>
      </c>
      <c r="P5811" t="str">
        <f t="shared" si="454"/>
        <v/>
      </c>
      <c r="Q5811" s="48" t="str">
        <f>IF(O5811="","",
   IF(OR(O5811&lt;EDA_Outlier_Analysis!$C$10, O5811&gt;EDA_Outlier_Analysis!$C$11),
      "Outlier",
      "Normal"))</f>
        <v/>
      </c>
      <c r="R5811" t="str">
        <f>IF(P5811="","",
   IF(OR(P5811 &lt; EDA_Outlier_Analysis!$F$7, P5811 &gt; EDA_Outlier_Analysis!$F$8),
      "Outlier",
      "Normal"))</f>
        <v/>
      </c>
      <c r="S5811" t="str">
        <f>IF(N5811="","",
   IF(OR(N5811 &lt;EDA_Outlier_Analysis!$I$10, N5811 &gt; EDA_Outlier_Analysis!$I$11),
      "Outlier",
      "Normal"))</f>
        <v>Normal</v>
      </c>
    </row>
    <row r="5812" spans="1:19">
      <c r="A5812" t="s">
        <v>12593</v>
      </c>
      <c r="B5812" s="4">
        <v>44941</v>
      </c>
      <c r="C5812" s="2">
        <v>129179.2</v>
      </c>
      <c r="D5812" t="s">
        <v>849</v>
      </c>
      <c r="E5812" t="s">
        <v>868</v>
      </c>
      <c r="F5812" t="s">
        <v>10</v>
      </c>
      <c r="G5812" t="s">
        <v>34</v>
      </c>
      <c r="H5812" t="s">
        <v>287</v>
      </c>
      <c r="J5812" t="s">
        <v>12594</v>
      </c>
      <c r="K5812" t="str">
        <f>IF(COUNTIF(Customers!A:A, H5812)&gt;0, "Valid", "Invalid")</f>
        <v>Valid</v>
      </c>
      <c r="L5812" t="str">
        <f t="shared" si="450"/>
        <v>1</v>
      </c>
      <c r="M5812" t="str">
        <f t="shared" si="451"/>
        <v>2023</v>
      </c>
      <c r="N5812">
        <f t="shared" si="452"/>
        <v>129179.2</v>
      </c>
      <c r="O5812">
        <f t="shared" si="453"/>
        <v>129179.2</v>
      </c>
      <c r="P5812" t="str">
        <f t="shared" si="454"/>
        <v/>
      </c>
      <c r="Q5812" s="48" t="str">
        <f>IF(O5812="","",
   IF(OR(O5812&lt;EDA_Outlier_Analysis!$C$10, O5812&gt;EDA_Outlier_Analysis!$C$11),
      "Outlier",
      "Normal"))</f>
        <v>Normal</v>
      </c>
      <c r="R5812" t="str">
        <f>IF(P5812="","",
   IF(OR(P5812 &lt; EDA_Outlier_Analysis!$F$7, P5812 &gt; EDA_Outlier_Analysis!$F$8),
      "Outlier",
      "Normal"))</f>
        <v/>
      </c>
      <c r="S5812" t="str">
        <f>IF(N5812="","",
   IF(OR(N5812 &lt;EDA_Outlier_Analysis!$I$10, N5812 &gt; EDA_Outlier_Analysis!$I$11),
      "Outlier",
      "Normal"))</f>
        <v>Normal</v>
      </c>
    </row>
    <row r="5813" spans="1:19">
      <c r="A5813" t="s">
        <v>12595</v>
      </c>
      <c r="B5813" s="4">
        <v>45117</v>
      </c>
      <c r="C5813" s="2">
        <v>137226.79</v>
      </c>
      <c r="D5813" t="s">
        <v>849</v>
      </c>
      <c r="E5813" t="s">
        <v>853</v>
      </c>
      <c r="F5813" t="s">
        <v>9</v>
      </c>
      <c r="G5813" t="s">
        <v>31</v>
      </c>
      <c r="H5813" t="s">
        <v>163</v>
      </c>
      <c r="J5813" t="s">
        <v>12596</v>
      </c>
      <c r="K5813" t="str">
        <f>IF(COUNTIF(Customers!A:A, H5813)&gt;0, "Valid", "Invalid")</f>
        <v>Valid</v>
      </c>
      <c r="L5813" t="str">
        <f t="shared" si="450"/>
        <v>7</v>
      </c>
      <c r="M5813" t="str">
        <f t="shared" si="451"/>
        <v>2023</v>
      </c>
      <c r="N5813">
        <f t="shared" si="452"/>
        <v>137226.79</v>
      </c>
      <c r="O5813">
        <f t="shared" si="453"/>
        <v>137226.79</v>
      </c>
      <c r="P5813" t="str">
        <f t="shared" si="454"/>
        <v/>
      </c>
      <c r="Q5813" s="48" t="str">
        <f>IF(O5813="","",
   IF(OR(O5813&lt;EDA_Outlier_Analysis!$C$10, O5813&gt;EDA_Outlier_Analysis!$C$11),
      "Outlier",
      "Normal"))</f>
        <v>Normal</v>
      </c>
      <c r="R5813" t="str">
        <f>IF(P5813="","",
   IF(OR(P5813 &lt; EDA_Outlier_Analysis!$F$7, P5813 &gt; EDA_Outlier_Analysis!$F$8),
      "Outlier",
      "Normal"))</f>
        <v/>
      </c>
      <c r="S5813" t="str">
        <f>IF(N5813="","",
   IF(OR(N5813 &lt;EDA_Outlier_Analysis!$I$10, N5813 &gt; EDA_Outlier_Analysis!$I$11),
      "Outlier",
      "Normal"))</f>
        <v>Normal</v>
      </c>
    </row>
    <row r="5814" spans="1:19">
      <c r="A5814" t="s">
        <v>12597</v>
      </c>
      <c r="B5814" s="4">
        <v>45029</v>
      </c>
      <c r="C5814" s="2">
        <v>165052.85</v>
      </c>
      <c r="D5814" t="s">
        <v>849</v>
      </c>
      <c r="E5814" t="s">
        <v>850</v>
      </c>
      <c r="F5814" t="s">
        <v>10</v>
      </c>
      <c r="G5814" t="s">
        <v>34</v>
      </c>
      <c r="H5814" t="s">
        <v>759</v>
      </c>
      <c r="J5814" t="s">
        <v>12598</v>
      </c>
      <c r="K5814" t="str">
        <f>IF(COUNTIF(Customers!A:A, H5814)&gt;0, "Valid", "Invalid")</f>
        <v>Valid</v>
      </c>
      <c r="L5814" t="str">
        <f t="shared" si="450"/>
        <v>4</v>
      </c>
      <c r="M5814" t="str">
        <f t="shared" si="451"/>
        <v>2023</v>
      </c>
      <c r="N5814">
        <f t="shared" si="452"/>
        <v>165052.85</v>
      </c>
      <c r="O5814">
        <f t="shared" si="453"/>
        <v>165052.85</v>
      </c>
      <c r="P5814" t="str">
        <f t="shared" si="454"/>
        <v/>
      </c>
      <c r="Q5814" s="48" t="str">
        <f>IF(O5814="","",
   IF(OR(O5814&lt;EDA_Outlier_Analysis!$C$10, O5814&gt;EDA_Outlier_Analysis!$C$11),
      "Outlier",
      "Normal"))</f>
        <v>Normal</v>
      </c>
      <c r="R5814" t="str">
        <f>IF(P5814="","",
   IF(OR(P5814 &lt; EDA_Outlier_Analysis!$F$7, P5814 &gt; EDA_Outlier_Analysis!$F$8),
      "Outlier",
      "Normal"))</f>
        <v/>
      </c>
      <c r="S5814" t="str">
        <f>IF(N5814="","",
   IF(OR(N5814 &lt;EDA_Outlier_Analysis!$I$10, N5814 &gt; EDA_Outlier_Analysis!$I$11),
      "Outlier",
      "Normal"))</f>
        <v>Normal</v>
      </c>
    </row>
    <row r="5815" spans="1:19">
      <c r="A5815" t="s">
        <v>12599</v>
      </c>
      <c r="B5815" s="4">
        <v>44581</v>
      </c>
      <c r="C5815" s="2">
        <v>116396.18</v>
      </c>
      <c r="D5815" t="s">
        <v>849</v>
      </c>
      <c r="E5815" t="s">
        <v>868</v>
      </c>
      <c r="F5815" t="s">
        <v>10</v>
      </c>
      <c r="G5815" t="s">
        <v>20</v>
      </c>
      <c r="H5815" t="s">
        <v>345</v>
      </c>
      <c r="J5815" t="s">
        <v>12600</v>
      </c>
      <c r="K5815" t="str">
        <f>IF(COUNTIF(Customers!A:A, H5815)&gt;0, "Valid", "Invalid")</f>
        <v>Valid</v>
      </c>
      <c r="L5815" t="str">
        <f t="shared" si="450"/>
        <v>1</v>
      </c>
      <c r="M5815" t="str">
        <f t="shared" si="451"/>
        <v>2022</v>
      </c>
      <c r="N5815">
        <f t="shared" si="452"/>
        <v>116396.18</v>
      </c>
      <c r="O5815">
        <f t="shared" si="453"/>
        <v>116396.18</v>
      </c>
      <c r="P5815" t="str">
        <f t="shared" si="454"/>
        <v/>
      </c>
      <c r="Q5815" s="48" t="str">
        <f>IF(O5815="","",
   IF(OR(O5815&lt;EDA_Outlier_Analysis!$C$10, O5815&gt;EDA_Outlier_Analysis!$C$11),
      "Outlier",
      "Normal"))</f>
        <v>Normal</v>
      </c>
      <c r="R5815" t="str">
        <f>IF(P5815="","",
   IF(OR(P5815 &lt; EDA_Outlier_Analysis!$F$7, P5815 &gt; EDA_Outlier_Analysis!$F$8),
      "Outlier",
      "Normal"))</f>
        <v/>
      </c>
      <c r="S5815" t="str">
        <f>IF(N5815="","",
   IF(OR(N5815 &lt;EDA_Outlier_Analysis!$I$10, N5815 &gt; EDA_Outlier_Analysis!$I$11),
      "Outlier",
      "Normal"))</f>
        <v>Normal</v>
      </c>
    </row>
    <row r="5816" spans="1:19">
      <c r="A5816" t="s">
        <v>12601</v>
      </c>
      <c r="B5816" s="4">
        <v>44780</v>
      </c>
      <c r="C5816" s="2">
        <v>217913.61</v>
      </c>
      <c r="D5816" t="s">
        <v>849</v>
      </c>
      <c r="E5816" t="s">
        <v>868</v>
      </c>
      <c r="F5816" t="s">
        <v>9</v>
      </c>
      <c r="G5816" t="s">
        <v>20</v>
      </c>
      <c r="H5816" t="s">
        <v>119</v>
      </c>
      <c r="J5816" t="s">
        <v>12602</v>
      </c>
      <c r="K5816" t="str">
        <f>IF(COUNTIF(Customers!A:A, H5816)&gt;0, "Valid", "Invalid")</f>
        <v>Valid</v>
      </c>
      <c r="L5816" t="str">
        <f t="shared" si="450"/>
        <v>8</v>
      </c>
      <c r="M5816" t="str">
        <f t="shared" si="451"/>
        <v>2022</v>
      </c>
      <c r="N5816">
        <f t="shared" si="452"/>
        <v>217913.61</v>
      </c>
      <c r="O5816">
        <f t="shared" si="453"/>
        <v>217913.61</v>
      </c>
      <c r="P5816" t="str">
        <f t="shared" si="454"/>
        <v/>
      </c>
      <c r="Q5816" s="48" t="str">
        <f>IF(O5816="","",
   IF(OR(O5816&lt;EDA_Outlier_Analysis!$C$10, O5816&gt;EDA_Outlier_Analysis!$C$11),
      "Outlier",
      "Normal"))</f>
        <v>Normal</v>
      </c>
      <c r="R5816" t="str">
        <f>IF(P5816="","",
   IF(OR(P5816 &lt; EDA_Outlier_Analysis!$F$7, P5816 &gt; EDA_Outlier_Analysis!$F$8),
      "Outlier",
      "Normal"))</f>
        <v/>
      </c>
      <c r="S5816" t="str">
        <f>IF(N5816="","",
   IF(OR(N5816 &lt;EDA_Outlier_Analysis!$I$10, N5816 &gt; EDA_Outlier_Analysis!$I$11),
      "Outlier",
      "Normal"))</f>
        <v>Normal</v>
      </c>
    </row>
    <row r="5817" spans="1:19">
      <c r="A5817" t="s">
        <v>12603</v>
      </c>
      <c r="B5817" s="4">
        <v>45283</v>
      </c>
      <c r="C5817" s="2">
        <v>199309.27</v>
      </c>
      <c r="D5817" t="s">
        <v>849</v>
      </c>
      <c r="E5817" t="s">
        <v>868</v>
      </c>
      <c r="F5817" t="s">
        <v>11</v>
      </c>
      <c r="G5817" t="s">
        <v>34</v>
      </c>
      <c r="H5817" t="s">
        <v>543</v>
      </c>
      <c r="J5817" t="s">
        <v>12604</v>
      </c>
      <c r="K5817" t="str">
        <f>IF(COUNTIF(Customers!A:A, H5817)&gt;0, "Valid", "Invalid")</f>
        <v>Valid</v>
      </c>
      <c r="L5817" t="str">
        <f t="shared" si="450"/>
        <v>12</v>
      </c>
      <c r="M5817" t="str">
        <f t="shared" si="451"/>
        <v>2023</v>
      </c>
      <c r="N5817">
        <f t="shared" si="452"/>
        <v>199309.27</v>
      </c>
      <c r="O5817">
        <f t="shared" si="453"/>
        <v>199309.27</v>
      </c>
      <c r="P5817" t="str">
        <f t="shared" si="454"/>
        <v/>
      </c>
      <c r="Q5817" s="48" t="str">
        <f>IF(O5817="","",
   IF(OR(O5817&lt;EDA_Outlier_Analysis!$C$10, O5817&gt;EDA_Outlier_Analysis!$C$11),
      "Outlier",
      "Normal"))</f>
        <v>Normal</v>
      </c>
      <c r="R5817" t="str">
        <f>IF(P5817="","",
   IF(OR(P5817 &lt; EDA_Outlier_Analysis!$F$7, P5817 &gt; EDA_Outlier_Analysis!$F$8),
      "Outlier",
      "Normal"))</f>
        <v/>
      </c>
      <c r="S5817" t="str">
        <f>IF(N5817="","",
   IF(OR(N5817 &lt;EDA_Outlier_Analysis!$I$10, N5817 &gt; EDA_Outlier_Analysis!$I$11),
      "Outlier",
      "Normal"))</f>
        <v>Normal</v>
      </c>
    </row>
    <row r="5818" spans="1:19">
      <c r="A5818" t="s">
        <v>12605</v>
      </c>
      <c r="B5818" s="4">
        <v>44712</v>
      </c>
      <c r="C5818" s="2">
        <v>171851.07</v>
      </c>
      <c r="D5818" t="s">
        <v>849</v>
      </c>
      <c r="E5818" t="s">
        <v>868</v>
      </c>
      <c r="F5818" t="s">
        <v>11</v>
      </c>
      <c r="G5818" t="s">
        <v>24</v>
      </c>
      <c r="H5818" t="s">
        <v>615</v>
      </c>
      <c r="J5818" t="s">
        <v>12606</v>
      </c>
      <c r="K5818" t="str">
        <f>IF(COUNTIF(Customers!A:A, H5818)&gt;0, "Valid", "Invalid")</f>
        <v>Valid</v>
      </c>
      <c r="L5818" t="str">
        <f t="shared" si="450"/>
        <v>5</v>
      </c>
      <c r="M5818" t="str">
        <f t="shared" si="451"/>
        <v>2022</v>
      </c>
      <c r="N5818">
        <f t="shared" si="452"/>
        <v>171851.07</v>
      </c>
      <c r="O5818">
        <f t="shared" si="453"/>
        <v>171851.07</v>
      </c>
      <c r="P5818" t="str">
        <f t="shared" si="454"/>
        <v/>
      </c>
      <c r="Q5818" s="48" t="str">
        <f>IF(O5818="","",
   IF(OR(O5818&lt;EDA_Outlier_Analysis!$C$10, O5818&gt;EDA_Outlier_Analysis!$C$11),
      "Outlier",
      "Normal"))</f>
        <v>Normal</v>
      </c>
      <c r="R5818" t="str">
        <f>IF(P5818="","",
   IF(OR(P5818 &lt; EDA_Outlier_Analysis!$F$7, P5818 &gt; EDA_Outlier_Analysis!$F$8),
      "Outlier",
      "Normal"))</f>
        <v/>
      </c>
      <c r="S5818" t="str">
        <f>IF(N5818="","",
   IF(OR(N5818 &lt;EDA_Outlier_Analysis!$I$10, N5818 &gt; EDA_Outlier_Analysis!$I$11),
      "Outlier",
      "Normal"))</f>
        <v>Normal</v>
      </c>
    </row>
    <row r="5819" spans="1:19">
      <c r="A5819" t="s">
        <v>12607</v>
      </c>
      <c r="B5819" s="4">
        <v>44891</v>
      </c>
      <c r="C5819" s="2">
        <v>171018.19</v>
      </c>
      <c r="D5819" t="s">
        <v>849</v>
      </c>
      <c r="E5819" t="s">
        <v>853</v>
      </c>
      <c r="F5819" t="s">
        <v>9</v>
      </c>
      <c r="G5819" t="s">
        <v>31</v>
      </c>
      <c r="H5819" t="s">
        <v>67</v>
      </c>
      <c r="J5819" t="s">
        <v>12608</v>
      </c>
      <c r="K5819" t="str">
        <f>IF(COUNTIF(Customers!A:A, H5819)&gt;0, "Valid", "Invalid")</f>
        <v>Valid</v>
      </c>
      <c r="L5819" t="str">
        <f t="shared" si="450"/>
        <v>11</v>
      </c>
      <c r="M5819" t="str">
        <f t="shared" si="451"/>
        <v>2022</v>
      </c>
      <c r="N5819">
        <f t="shared" si="452"/>
        <v>171018.19</v>
      </c>
      <c r="O5819">
        <f t="shared" si="453"/>
        <v>171018.19</v>
      </c>
      <c r="P5819" t="str">
        <f t="shared" si="454"/>
        <v/>
      </c>
      <c r="Q5819" s="48" t="str">
        <f>IF(O5819="","",
   IF(OR(O5819&lt;EDA_Outlier_Analysis!$C$10, O5819&gt;EDA_Outlier_Analysis!$C$11),
      "Outlier",
      "Normal"))</f>
        <v>Normal</v>
      </c>
      <c r="R5819" t="str">
        <f>IF(P5819="","",
   IF(OR(P5819 &lt; EDA_Outlier_Analysis!$F$7, P5819 &gt; EDA_Outlier_Analysis!$F$8),
      "Outlier",
      "Normal"))</f>
        <v/>
      </c>
      <c r="S5819" t="str">
        <f>IF(N5819="","",
   IF(OR(N5819 &lt;EDA_Outlier_Analysis!$I$10, N5819 &gt; EDA_Outlier_Analysis!$I$11),
      "Outlier",
      "Normal"))</f>
        <v>Normal</v>
      </c>
    </row>
    <row r="5820" spans="1:19">
      <c r="A5820" t="s">
        <v>12609</v>
      </c>
      <c r="B5820" s="4">
        <v>45200</v>
      </c>
      <c r="C5820" s="2">
        <v>228698.89</v>
      </c>
      <c r="D5820" t="s">
        <v>849</v>
      </c>
      <c r="E5820" t="s">
        <v>868</v>
      </c>
      <c r="F5820" t="s">
        <v>10</v>
      </c>
      <c r="G5820" t="s">
        <v>20</v>
      </c>
      <c r="H5820" t="s">
        <v>609</v>
      </c>
      <c r="J5820" t="s">
        <v>12610</v>
      </c>
      <c r="K5820" t="str">
        <f>IF(COUNTIF(Customers!A:A, H5820)&gt;0, "Valid", "Invalid")</f>
        <v>Valid</v>
      </c>
      <c r="L5820" t="str">
        <f t="shared" si="450"/>
        <v>10</v>
      </c>
      <c r="M5820" t="str">
        <f t="shared" si="451"/>
        <v>2023</v>
      </c>
      <c r="N5820">
        <f t="shared" si="452"/>
        <v>228698.89</v>
      </c>
      <c r="O5820">
        <f t="shared" si="453"/>
        <v>228698.89</v>
      </c>
      <c r="P5820" t="str">
        <f t="shared" si="454"/>
        <v/>
      </c>
      <c r="Q5820" s="48" t="str">
        <f>IF(O5820="","",
   IF(OR(O5820&lt;EDA_Outlier_Analysis!$C$10, O5820&gt;EDA_Outlier_Analysis!$C$11),
      "Outlier",
      "Normal"))</f>
        <v>Normal</v>
      </c>
      <c r="R5820" t="str">
        <f>IF(P5820="","",
   IF(OR(P5820 &lt; EDA_Outlier_Analysis!$F$7, P5820 &gt; EDA_Outlier_Analysis!$F$8),
      "Outlier",
      "Normal"))</f>
        <v/>
      </c>
      <c r="S5820" t="str">
        <f>IF(N5820="","",
   IF(OR(N5820 &lt;EDA_Outlier_Analysis!$I$10, N5820 &gt; EDA_Outlier_Analysis!$I$11),
      "Outlier",
      "Normal"))</f>
        <v>Normal</v>
      </c>
    </row>
    <row r="5821" spans="1:19">
      <c r="A5821" t="s">
        <v>12611</v>
      </c>
      <c r="B5821" s="4">
        <v>45088</v>
      </c>
      <c r="C5821" s="2">
        <v>-26626.49</v>
      </c>
      <c r="D5821" t="s">
        <v>840</v>
      </c>
      <c r="E5821" t="s">
        <v>864</v>
      </c>
      <c r="F5821" t="s">
        <v>9</v>
      </c>
      <c r="G5821" t="s">
        <v>20</v>
      </c>
      <c r="I5821" t="s">
        <v>879</v>
      </c>
      <c r="J5821" t="s">
        <v>12612</v>
      </c>
      <c r="K5821" t="str">
        <f>IF(COUNTIF(Customers!A:A, H5821)&gt;0, "Valid", "Invalid")</f>
        <v>Invalid</v>
      </c>
      <c r="L5821" t="str">
        <f t="shared" si="450"/>
        <v>6</v>
      </c>
      <c r="M5821" t="str">
        <f t="shared" si="451"/>
        <v>2023</v>
      </c>
      <c r="N5821">
        <f t="shared" si="452"/>
        <v>-26626.49</v>
      </c>
      <c r="O5821" t="str">
        <f t="shared" si="453"/>
        <v/>
      </c>
      <c r="P5821">
        <f t="shared" si="454"/>
        <v>26626.49</v>
      </c>
      <c r="Q5821" s="48" t="str">
        <f>IF(O5821="","",
   IF(OR(O5821&lt;EDA_Outlier_Analysis!$C$10, O5821&gt;EDA_Outlier_Analysis!$C$11),
      "Outlier",
      "Normal"))</f>
        <v/>
      </c>
      <c r="R5821" t="str">
        <f>IF(P5821="","",
   IF(OR(P5821 &lt; EDA_Outlier_Analysis!$F$7, P5821 &gt; EDA_Outlier_Analysis!$F$8),
      "Outlier",
      "Normal"))</f>
        <v>Outlier</v>
      </c>
      <c r="S5821" t="str">
        <f>IF(N5821="","",
   IF(OR(N5821 &lt;EDA_Outlier_Analysis!$I$10, N5821 &gt; EDA_Outlier_Analysis!$I$11),
      "Outlier",
      "Normal"))</f>
        <v>Normal</v>
      </c>
    </row>
    <row r="5822" spans="1:19">
      <c r="A5822" t="s">
        <v>12613</v>
      </c>
      <c r="B5822" s="4">
        <v>44771</v>
      </c>
      <c r="C5822" s="2">
        <v>29355.56</v>
      </c>
      <c r="D5822" t="s">
        <v>873</v>
      </c>
      <c r="E5822" t="s">
        <v>873</v>
      </c>
      <c r="F5822" t="s">
        <v>10</v>
      </c>
      <c r="G5822" t="s">
        <v>31</v>
      </c>
      <c r="J5822" t="s">
        <v>12614</v>
      </c>
      <c r="K5822" t="str">
        <f>IF(COUNTIF(Customers!A:A, H5822)&gt;0, "Valid", "Invalid")</f>
        <v>Invalid</v>
      </c>
      <c r="L5822" t="str">
        <f t="shared" si="450"/>
        <v>7</v>
      </c>
      <c r="M5822" t="str">
        <f t="shared" si="451"/>
        <v>2022</v>
      </c>
      <c r="N5822">
        <f t="shared" si="452"/>
        <v>-29355.56</v>
      </c>
      <c r="O5822" t="str">
        <f t="shared" si="453"/>
        <v/>
      </c>
      <c r="P5822" t="str">
        <f t="shared" si="454"/>
        <v/>
      </c>
      <c r="Q5822" s="48" t="str">
        <f>IF(O5822="","",
   IF(OR(O5822&lt;EDA_Outlier_Analysis!$C$10, O5822&gt;EDA_Outlier_Analysis!$C$11),
      "Outlier",
      "Normal"))</f>
        <v/>
      </c>
      <c r="R5822" t="str">
        <f>IF(P5822="","",
   IF(OR(P5822 &lt; EDA_Outlier_Analysis!$F$7, P5822 &gt; EDA_Outlier_Analysis!$F$8),
      "Outlier",
      "Normal"))</f>
        <v/>
      </c>
      <c r="S5822" t="str">
        <f>IF(N5822="","",
   IF(OR(N5822 &lt;EDA_Outlier_Analysis!$I$10, N5822 &gt; EDA_Outlier_Analysis!$I$11),
      "Outlier",
      "Normal"))</f>
        <v>Normal</v>
      </c>
    </row>
    <row r="5823" spans="1:19">
      <c r="A5823" t="s">
        <v>12615</v>
      </c>
      <c r="B5823" s="4">
        <v>45207</v>
      </c>
      <c r="C5823" s="2">
        <v>109994.6</v>
      </c>
      <c r="D5823" t="s">
        <v>849</v>
      </c>
      <c r="E5823" t="s">
        <v>853</v>
      </c>
      <c r="F5823" t="s">
        <v>9</v>
      </c>
      <c r="G5823" t="s">
        <v>34</v>
      </c>
      <c r="H5823" t="s">
        <v>113</v>
      </c>
      <c r="J5823" t="s">
        <v>12616</v>
      </c>
      <c r="K5823" t="str">
        <f>IF(COUNTIF(Customers!A:A, H5823)&gt;0, "Valid", "Invalid")</f>
        <v>Valid</v>
      </c>
      <c r="L5823" t="str">
        <f t="shared" si="450"/>
        <v>10</v>
      </c>
      <c r="M5823" t="str">
        <f t="shared" si="451"/>
        <v>2023</v>
      </c>
      <c r="N5823">
        <f t="shared" si="452"/>
        <v>109994.6</v>
      </c>
      <c r="O5823">
        <f t="shared" si="453"/>
        <v>109994.6</v>
      </c>
      <c r="P5823" t="str">
        <f t="shared" si="454"/>
        <v/>
      </c>
      <c r="Q5823" s="48" t="str">
        <f>IF(O5823="","",
   IF(OR(O5823&lt;EDA_Outlier_Analysis!$C$10, O5823&gt;EDA_Outlier_Analysis!$C$11),
      "Outlier",
      "Normal"))</f>
        <v>Normal</v>
      </c>
      <c r="R5823" t="str">
        <f>IF(P5823="","",
   IF(OR(P5823 &lt; EDA_Outlier_Analysis!$F$7, P5823 &gt; EDA_Outlier_Analysis!$F$8),
      "Outlier",
      "Normal"))</f>
        <v/>
      </c>
      <c r="S5823" t="str">
        <f>IF(N5823="","",
   IF(OR(N5823 &lt;EDA_Outlier_Analysis!$I$10, N5823 &gt; EDA_Outlier_Analysis!$I$11),
      "Outlier",
      "Normal"))</f>
        <v>Normal</v>
      </c>
    </row>
    <row r="5824" spans="1:19">
      <c r="A5824" t="s">
        <v>12617</v>
      </c>
      <c r="B5824" s="4">
        <v>45035</v>
      </c>
      <c r="C5824" s="2">
        <v>37932.410000000003</v>
      </c>
      <c r="D5824" t="s">
        <v>849</v>
      </c>
      <c r="E5824" t="s">
        <v>853</v>
      </c>
      <c r="F5824" t="s">
        <v>10</v>
      </c>
      <c r="G5824" t="s">
        <v>20</v>
      </c>
      <c r="H5824" t="s">
        <v>493</v>
      </c>
      <c r="J5824" t="s">
        <v>12618</v>
      </c>
      <c r="K5824" t="str">
        <f>IF(COUNTIF(Customers!A:A, H5824)&gt;0, "Valid", "Invalid")</f>
        <v>Valid</v>
      </c>
      <c r="L5824" t="str">
        <f t="shared" si="450"/>
        <v>4</v>
      </c>
      <c r="M5824" t="str">
        <f t="shared" si="451"/>
        <v>2023</v>
      </c>
      <c r="N5824">
        <f t="shared" si="452"/>
        <v>37932.410000000003</v>
      </c>
      <c r="O5824">
        <f t="shared" si="453"/>
        <v>37932.410000000003</v>
      </c>
      <c r="P5824" t="str">
        <f t="shared" si="454"/>
        <v/>
      </c>
      <c r="Q5824" s="48" t="str">
        <f>IF(O5824="","",
   IF(OR(O5824&lt;EDA_Outlier_Analysis!$C$10, O5824&gt;EDA_Outlier_Analysis!$C$11),
      "Outlier",
      "Normal"))</f>
        <v>Normal</v>
      </c>
      <c r="R5824" t="str">
        <f>IF(P5824="","",
   IF(OR(P5824 &lt; EDA_Outlier_Analysis!$F$7, P5824 &gt; EDA_Outlier_Analysis!$F$8),
      "Outlier",
      "Normal"))</f>
        <v/>
      </c>
      <c r="S5824" t="str">
        <f>IF(N5824="","",
   IF(OR(N5824 &lt;EDA_Outlier_Analysis!$I$10, N5824 &gt; EDA_Outlier_Analysis!$I$11),
      "Outlier",
      "Normal"))</f>
        <v>Normal</v>
      </c>
    </row>
    <row r="5825" spans="1:19">
      <c r="A5825" t="s">
        <v>12619</v>
      </c>
      <c r="B5825" s="4">
        <v>44847</v>
      </c>
      <c r="C5825" s="2">
        <v>-60780.87</v>
      </c>
      <c r="D5825" t="s">
        <v>840</v>
      </c>
      <c r="E5825" t="s">
        <v>845</v>
      </c>
      <c r="F5825" t="s">
        <v>10</v>
      </c>
      <c r="G5825" t="s">
        <v>24</v>
      </c>
      <c r="I5825" t="s">
        <v>1394</v>
      </c>
      <c r="J5825" t="s">
        <v>12620</v>
      </c>
      <c r="K5825" t="str">
        <f>IF(COUNTIF(Customers!A:A, H5825)&gt;0, "Valid", "Invalid")</f>
        <v>Invalid</v>
      </c>
      <c r="L5825" t="str">
        <f t="shared" si="450"/>
        <v>10</v>
      </c>
      <c r="M5825" t="str">
        <f t="shared" si="451"/>
        <v>2022</v>
      </c>
      <c r="N5825">
        <f t="shared" si="452"/>
        <v>-60780.87</v>
      </c>
      <c r="O5825" t="str">
        <f t="shared" si="453"/>
        <v/>
      </c>
      <c r="P5825">
        <f t="shared" si="454"/>
        <v>60780.87</v>
      </c>
      <c r="Q5825" s="48" t="str">
        <f>IF(O5825="","",
   IF(OR(O5825&lt;EDA_Outlier_Analysis!$C$10, O5825&gt;EDA_Outlier_Analysis!$C$11),
      "Outlier",
      "Normal"))</f>
        <v/>
      </c>
      <c r="R5825" t="str">
        <f>IF(P5825="","",
   IF(OR(P5825 &lt; EDA_Outlier_Analysis!$F$7, P5825 &gt; EDA_Outlier_Analysis!$F$8),
      "Outlier",
      "Normal"))</f>
        <v>Outlier</v>
      </c>
      <c r="S5825" t="str">
        <f>IF(N5825="","",
   IF(OR(N5825 &lt;EDA_Outlier_Analysis!$I$10, N5825 &gt; EDA_Outlier_Analysis!$I$11),
      "Outlier",
      "Normal"))</f>
        <v>Normal</v>
      </c>
    </row>
    <row r="5826" spans="1:19">
      <c r="A5826" t="s">
        <v>12621</v>
      </c>
      <c r="B5826" s="4">
        <v>44622</v>
      </c>
      <c r="C5826" s="2">
        <v>-19621.599999999999</v>
      </c>
      <c r="D5826" t="s">
        <v>840</v>
      </c>
      <c r="E5826" t="s">
        <v>856</v>
      </c>
      <c r="F5826" t="s">
        <v>9</v>
      </c>
      <c r="G5826" t="s">
        <v>24</v>
      </c>
      <c r="I5826" t="s">
        <v>1485</v>
      </c>
      <c r="J5826" t="s">
        <v>12622</v>
      </c>
      <c r="K5826" t="str">
        <f>IF(COUNTIF(Customers!A:A, H5826)&gt;0, "Valid", "Invalid")</f>
        <v>Invalid</v>
      </c>
      <c r="L5826" t="str">
        <f t="shared" si="450"/>
        <v>3</v>
      </c>
      <c r="M5826" t="str">
        <f t="shared" si="451"/>
        <v>2022</v>
      </c>
      <c r="N5826">
        <f t="shared" si="452"/>
        <v>-19621.599999999999</v>
      </c>
      <c r="O5826" t="str">
        <f t="shared" si="453"/>
        <v/>
      </c>
      <c r="P5826">
        <f t="shared" si="454"/>
        <v>19621.599999999999</v>
      </c>
      <c r="Q5826" s="48" t="str">
        <f>IF(O5826="","",
   IF(OR(O5826&lt;EDA_Outlier_Analysis!$C$10, O5826&gt;EDA_Outlier_Analysis!$C$11),
      "Outlier",
      "Normal"))</f>
        <v/>
      </c>
      <c r="R5826" t="str">
        <f>IF(P5826="","",
   IF(OR(P5826 &lt; EDA_Outlier_Analysis!$F$7, P5826 &gt; EDA_Outlier_Analysis!$F$8),
      "Outlier",
      "Normal"))</f>
        <v>Outlier</v>
      </c>
      <c r="S5826" t="str">
        <f>IF(N5826="","",
   IF(OR(N5826 &lt;EDA_Outlier_Analysis!$I$10, N5826 &gt; EDA_Outlier_Analysis!$I$11),
      "Outlier",
      "Normal"))</f>
        <v>Normal</v>
      </c>
    </row>
    <row r="5827" spans="1:19">
      <c r="A5827" t="s">
        <v>12623</v>
      </c>
      <c r="B5827" s="4">
        <v>45039</v>
      </c>
      <c r="C5827" s="2">
        <v>171678.94</v>
      </c>
      <c r="D5827" t="s">
        <v>849</v>
      </c>
      <c r="E5827" t="s">
        <v>868</v>
      </c>
      <c r="F5827" t="s">
        <v>9</v>
      </c>
      <c r="G5827" t="s">
        <v>20</v>
      </c>
      <c r="H5827" t="s">
        <v>565</v>
      </c>
      <c r="J5827" t="s">
        <v>12624</v>
      </c>
      <c r="K5827" t="str">
        <f>IF(COUNTIF(Customers!A:A, H5827)&gt;0, "Valid", "Invalid")</f>
        <v>Valid</v>
      </c>
      <c r="L5827" t="str">
        <f t="shared" ref="L5827:L5890" si="455">TEXT(B5827,"m")</f>
        <v>4</v>
      </c>
      <c r="M5827" t="str">
        <f t="shared" ref="M5827:M5890" si="456">TEXT(B5827,"yyyy")</f>
        <v>2023</v>
      </c>
      <c r="N5827">
        <f t="shared" ref="N5827:N5890" si="457">IF(D5827="Revenue",C5827,-ABS(C5827))</f>
        <v>171678.94</v>
      </c>
      <c r="O5827">
        <f t="shared" ref="O5827:O5890" si="458">IF(D5827="Revenue", C5827, "")</f>
        <v>171678.94</v>
      </c>
      <c r="P5827" t="str">
        <f t="shared" ref="P5827:P5890" si="459">IF(D5827="Expense", ABS(C5827), "")</f>
        <v/>
      </c>
      <c r="Q5827" s="48" t="str">
        <f>IF(O5827="","",
   IF(OR(O5827&lt;EDA_Outlier_Analysis!$C$10, O5827&gt;EDA_Outlier_Analysis!$C$11),
      "Outlier",
      "Normal"))</f>
        <v>Normal</v>
      </c>
      <c r="R5827" t="str">
        <f>IF(P5827="","",
   IF(OR(P5827 &lt; EDA_Outlier_Analysis!$F$7, P5827 &gt; EDA_Outlier_Analysis!$F$8),
      "Outlier",
      "Normal"))</f>
        <v/>
      </c>
      <c r="S5827" t="str">
        <f>IF(N5827="","",
   IF(OR(N5827 &lt;EDA_Outlier_Analysis!$I$10, N5827 &gt; EDA_Outlier_Analysis!$I$11),
      "Outlier",
      "Normal"))</f>
        <v>Normal</v>
      </c>
    </row>
    <row r="5828" spans="1:19">
      <c r="A5828" t="s">
        <v>12625</v>
      </c>
      <c r="B5828" s="4">
        <v>44966</v>
      </c>
      <c r="C5828" s="2">
        <v>-34314.67</v>
      </c>
      <c r="D5828" t="s">
        <v>840</v>
      </c>
      <c r="E5828" t="s">
        <v>845</v>
      </c>
      <c r="F5828" t="s">
        <v>9</v>
      </c>
      <c r="G5828" t="s">
        <v>34</v>
      </c>
      <c r="I5828" t="s">
        <v>979</v>
      </c>
      <c r="J5828" t="s">
        <v>12626</v>
      </c>
      <c r="K5828" t="str">
        <f>IF(COUNTIF(Customers!A:A, H5828)&gt;0, "Valid", "Invalid")</f>
        <v>Invalid</v>
      </c>
      <c r="L5828" t="str">
        <f t="shared" si="455"/>
        <v>2</v>
      </c>
      <c r="M5828" t="str">
        <f t="shared" si="456"/>
        <v>2023</v>
      </c>
      <c r="N5828">
        <f t="shared" si="457"/>
        <v>-34314.67</v>
      </c>
      <c r="O5828" t="str">
        <f t="shared" si="458"/>
        <v/>
      </c>
      <c r="P5828">
        <f t="shared" si="459"/>
        <v>34314.67</v>
      </c>
      <c r="Q5828" s="48" t="str">
        <f>IF(O5828="","",
   IF(OR(O5828&lt;EDA_Outlier_Analysis!$C$10, O5828&gt;EDA_Outlier_Analysis!$C$11),
      "Outlier",
      "Normal"))</f>
        <v/>
      </c>
      <c r="R5828" t="str">
        <f>IF(P5828="","",
   IF(OR(P5828 &lt; EDA_Outlier_Analysis!$F$7, P5828 &gt; EDA_Outlier_Analysis!$F$8),
      "Outlier",
      "Normal"))</f>
        <v>Normal</v>
      </c>
      <c r="S5828" t="str">
        <f>IF(N5828="","",
   IF(OR(N5828 &lt;EDA_Outlier_Analysis!$I$10, N5828 &gt; EDA_Outlier_Analysis!$I$11),
      "Outlier",
      "Normal"))</f>
        <v>Normal</v>
      </c>
    </row>
    <row r="5829" spans="1:19">
      <c r="A5829" t="s">
        <v>12627</v>
      </c>
      <c r="B5829" s="4">
        <v>44858</v>
      </c>
      <c r="C5829" s="2">
        <v>-76301.73</v>
      </c>
      <c r="D5829" t="s">
        <v>840</v>
      </c>
      <c r="E5829" t="s">
        <v>864</v>
      </c>
      <c r="F5829" t="s">
        <v>9</v>
      </c>
      <c r="G5829" t="s">
        <v>31</v>
      </c>
      <c r="I5829" t="s">
        <v>1494</v>
      </c>
      <c r="J5829" t="s">
        <v>12628</v>
      </c>
      <c r="K5829" t="str">
        <f>IF(COUNTIF(Customers!A:A, H5829)&gt;0, "Valid", "Invalid")</f>
        <v>Invalid</v>
      </c>
      <c r="L5829" t="str">
        <f t="shared" si="455"/>
        <v>10</v>
      </c>
      <c r="M5829" t="str">
        <f t="shared" si="456"/>
        <v>2022</v>
      </c>
      <c r="N5829">
        <f t="shared" si="457"/>
        <v>-76301.73</v>
      </c>
      <c r="O5829" t="str">
        <f t="shared" si="458"/>
        <v/>
      </c>
      <c r="P5829">
        <f t="shared" si="459"/>
        <v>76301.73</v>
      </c>
      <c r="Q5829" s="48" t="str">
        <f>IF(O5829="","",
   IF(OR(O5829&lt;EDA_Outlier_Analysis!$C$10, O5829&gt;EDA_Outlier_Analysis!$C$11),
      "Outlier",
      "Normal"))</f>
        <v/>
      </c>
      <c r="R5829" t="str">
        <f>IF(P5829="","",
   IF(OR(P5829 &lt; EDA_Outlier_Analysis!$F$7, P5829 &gt; EDA_Outlier_Analysis!$F$8),
      "Outlier",
      "Normal"))</f>
        <v>Outlier</v>
      </c>
      <c r="S5829" t="str">
        <f>IF(N5829="","",
   IF(OR(N5829 &lt;EDA_Outlier_Analysis!$I$10, N5829 &gt; EDA_Outlier_Analysis!$I$11),
      "Outlier",
      "Normal"))</f>
        <v>Normal</v>
      </c>
    </row>
    <row r="5830" spans="1:19">
      <c r="A5830" t="s">
        <v>12629</v>
      </c>
      <c r="B5830" s="4">
        <v>44951</v>
      </c>
      <c r="C5830" s="2">
        <v>125287.28</v>
      </c>
      <c r="D5830" t="s">
        <v>849</v>
      </c>
      <c r="E5830" t="s">
        <v>850</v>
      </c>
      <c r="F5830" t="s">
        <v>10</v>
      </c>
      <c r="G5830" t="s">
        <v>24</v>
      </c>
      <c r="H5830" t="s">
        <v>79</v>
      </c>
      <c r="J5830" t="s">
        <v>12630</v>
      </c>
      <c r="K5830" t="str">
        <f>IF(COUNTIF(Customers!A:A, H5830)&gt;0, "Valid", "Invalid")</f>
        <v>Valid</v>
      </c>
      <c r="L5830" t="str">
        <f t="shared" si="455"/>
        <v>1</v>
      </c>
      <c r="M5830" t="str">
        <f t="shared" si="456"/>
        <v>2023</v>
      </c>
      <c r="N5830">
        <f t="shared" si="457"/>
        <v>125287.28</v>
      </c>
      <c r="O5830">
        <f t="shared" si="458"/>
        <v>125287.28</v>
      </c>
      <c r="P5830" t="str">
        <f t="shared" si="459"/>
        <v/>
      </c>
      <c r="Q5830" s="48" t="str">
        <f>IF(O5830="","",
   IF(OR(O5830&lt;EDA_Outlier_Analysis!$C$10, O5830&gt;EDA_Outlier_Analysis!$C$11),
      "Outlier",
      "Normal"))</f>
        <v>Normal</v>
      </c>
      <c r="R5830" t="str">
        <f>IF(P5830="","",
   IF(OR(P5830 &lt; EDA_Outlier_Analysis!$F$7, P5830 &gt; EDA_Outlier_Analysis!$F$8),
      "Outlier",
      "Normal"))</f>
        <v/>
      </c>
      <c r="S5830" t="str">
        <f>IF(N5830="","",
   IF(OR(N5830 &lt;EDA_Outlier_Analysis!$I$10, N5830 &gt; EDA_Outlier_Analysis!$I$11),
      "Outlier",
      "Normal"))</f>
        <v>Normal</v>
      </c>
    </row>
    <row r="5831" spans="1:19">
      <c r="A5831" t="s">
        <v>12631</v>
      </c>
      <c r="B5831" s="4">
        <v>45152</v>
      </c>
      <c r="C5831" s="2">
        <v>-56016.36</v>
      </c>
      <c r="D5831" t="s">
        <v>840</v>
      </c>
      <c r="E5831" t="s">
        <v>841</v>
      </c>
      <c r="F5831" t="s">
        <v>9</v>
      </c>
      <c r="G5831" t="s">
        <v>20</v>
      </c>
      <c r="I5831" t="s">
        <v>960</v>
      </c>
      <c r="J5831" t="s">
        <v>12632</v>
      </c>
      <c r="K5831" t="str">
        <f>IF(COUNTIF(Customers!A:A, H5831)&gt;0, "Valid", "Invalid")</f>
        <v>Invalid</v>
      </c>
      <c r="L5831" t="str">
        <f t="shared" si="455"/>
        <v>8</v>
      </c>
      <c r="M5831" t="str">
        <f t="shared" si="456"/>
        <v>2023</v>
      </c>
      <c r="N5831">
        <f t="shared" si="457"/>
        <v>-56016.36</v>
      </c>
      <c r="O5831" t="str">
        <f t="shared" si="458"/>
        <v/>
      </c>
      <c r="P5831">
        <f t="shared" si="459"/>
        <v>56016.36</v>
      </c>
      <c r="Q5831" s="48" t="str">
        <f>IF(O5831="","",
   IF(OR(O5831&lt;EDA_Outlier_Analysis!$C$10, O5831&gt;EDA_Outlier_Analysis!$C$11),
      "Outlier",
      "Normal"))</f>
        <v/>
      </c>
      <c r="R5831" t="str">
        <f>IF(P5831="","",
   IF(OR(P5831 &lt; EDA_Outlier_Analysis!$F$7, P5831 &gt; EDA_Outlier_Analysis!$F$8),
      "Outlier",
      "Normal"))</f>
        <v>Outlier</v>
      </c>
      <c r="S5831" t="str">
        <f>IF(N5831="","",
   IF(OR(N5831 &lt;EDA_Outlier_Analysis!$I$10, N5831 &gt; EDA_Outlier_Analysis!$I$11),
      "Outlier",
      "Normal"))</f>
        <v>Normal</v>
      </c>
    </row>
    <row r="5832" spans="1:19">
      <c r="A5832" t="s">
        <v>12633</v>
      </c>
      <c r="B5832" s="4">
        <v>45081</v>
      </c>
      <c r="C5832" s="2">
        <v>208985.04</v>
      </c>
      <c r="D5832" t="s">
        <v>849</v>
      </c>
      <c r="E5832" t="s">
        <v>868</v>
      </c>
      <c r="F5832" t="s">
        <v>10</v>
      </c>
      <c r="G5832" t="s">
        <v>20</v>
      </c>
      <c r="H5832" t="s">
        <v>391</v>
      </c>
      <c r="J5832" t="s">
        <v>12634</v>
      </c>
      <c r="K5832" t="str">
        <f>IF(COUNTIF(Customers!A:A, H5832)&gt;0, "Valid", "Invalid")</f>
        <v>Valid</v>
      </c>
      <c r="L5832" t="str">
        <f t="shared" si="455"/>
        <v>6</v>
      </c>
      <c r="M5832" t="str">
        <f t="shared" si="456"/>
        <v>2023</v>
      </c>
      <c r="N5832">
        <f t="shared" si="457"/>
        <v>208985.04</v>
      </c>
      <c r="O5832">
        <f t="shared" si="458"/>
        <v>208985.04</v>
      </c>
      <c r="P5832" t="str">
        <f t="shared" si="459"/>
        <v/>
      </c>
      <c r="Q5832" s="48" t="str">
        <f>IF(O5832="","",
   IF(OR(O5832&lt;EDA_Outlier_Analysis!$C$10, O5832&gt;EDA_Outlier_Analysis!$C$11),
      "Outlier",
      "Normal"))</f>
        <v>Normal</v>
      </c>
      <c r="R5832" t="str">
        <f>IF(P5832="","",
   IF(OR(P5832 &lt; EDA_Outlier_Analysis!$F$7, P5832 &gt; EDA_Outlier_Analysis!$F$8),
      "Outlier",
      "Normal"))</f>
        <v/>
      </c>
      <c r="S5832" t="str">
        <f>IF(N5832="","",
   IF(OR(N5832 &lt;EDA_Outlier_Analysis!$I$10, N5832 &gt; EDA_Outlier_Analysis!$I$11),
      "Outlier",
      "Normal"))</f>
        <v>Normal</v>
      </c>
    </row>
    <row r="5833" spans="1:19">
      <c r="A5833" t="s">
        <v>12635</v>
      </c>
      <c r="B5833" s="4">
        <v>45244</v>
      </c>
      <c r="C5833" s="2">
        <v>168171.81</v>
      </c>
      <c r="D5833" t="s">
        <v>849</v>
      </c>
      <c r="E5833" t="s">
        <v>850</v>
      </c>
      <c r="F5833" t="s">
        <v>11</v>
      </c>
      <c r="G5833" t="s">
        <v>20</v>
      </c>
      <c r="H5833" t="s">
        <v>507</v>
      </c>
      <c r="J5833" t="s">
        <v>12636</v>
      </c>
      <c r="K5833" t="str">
        <f>IF(COUNTIF(Customers!A:A, H5833)&gt;0, "Valid", "Invalid")</f>
        <v>Valid</v>
      </c>
      <c r="L5833" t="str">
        <f t="shared" si="455"/>
        <v>11</v>
      </c>
      <c r="M5833" t="str">
        <f t="shared" si="456"/>
        <v>2023</v>
      </c>
      <c r="N5833">
        <f t="shared" si="457"/>
        <v>168171.81</v>
      </c>
      <c r="O5833">
        <f t="shared" si="458"/>
        <v>168171.81</v>
      </c>
      <c r="P5833" t="str">
        <f t="shared" si="459"/>
        <v/>
      </c>
      <c r="Q5833" s="48" t="str">
        <f>IF(O5833="","",
   IF(OR(O5833&lt;EDA_Outlier_Analysis!$C$10, O5833&gt;EDA_Outlier_Analysis!$C$11),
      "Outlier",
      "Normal"))</f>
        <v>Normal</v>
      </c>
      <c r="R5833" t="str">
        <f>IF(P5833="","",
   IF(OR(P5833 &lt; EDA_Outlier_Analysis!$F$7, P5833 &gt; EDA_Outlier_Analysis!$F$8),
      "Outlier",
      "Normal"))</f>
        <v/>
      </c>
      <c r="S5833" t="str">
        <f>IF(N5833="","",
   IF(OR(N5833 &lt;EDA_Outlier_Analysis!$I$10, N5833 &gt; EDA_Outlier_Analysis!$I$11),
      "Outlier",
      "Normal"))</f>
        <v>Normal</v>
      </c>
    </row>
    <row r="5834" spans="1:19">
      <c r="A5834" t="s">
        <v>12637</v>
      </c>
      <c r="B5834" s="4">
        <v>44601</v>
      </c>
      <c r="C5834" s="2">
        <v>87564.77</v>
      </c>
      <c r="D5834" t="s">
        <v>849</v>
      </c>
      <c r="E5834" t="s">
        <v>853</v>
      </c>
      <c r="F5834" t="s">
        <v>11</v>
      </c>
      <c r="G5834" t="s">
        <v>34</v>
      </c>
      <c r="H5834" t="s">
        <v>451</v>
      </c>
      <c r="J5834" t="s">
        <v>12638</v>
      </c>
      <c r="K5834" t="str">
        <f>IF(COUNTIF(Customers!A:A, H5834)&gt;0, "Valid", "Invalid")</f>
        <v>Valid</v>
      </c>
      <c r="L5834" t="str">
        <f t="shared" si="455"/>
        <v>2</v>
      </c>
      <c r="M5834" t="str">
        <f t="shared" si="456"/>
        <v>2022</v>
      </c>
      <c r="N5834">
        <f t="shared" si="457"/>
        <v>87564.77</v>
      </c>
      <c r="O5834">
        <f t="shared" si="458"/>
        <v>87564.77</v>
      </c>
      <c r="P5834" t="str">
        <f t="shared" si="459"/>
        <v/>
      </c>
      <c r="Q5834" s="48" t="str">
        <f>IF(O5834="","",
   IF(OR(O5834&lt;EDA_Outlier_Analysis!$C$10, O5834&gt;EDA_Outlier_Analysis!$C$11),
      "Outlier",
      "Normal"))</f>
        <v>Normal</v>
      </c>
      <c r="R5834" t="str">
        <f>IF(P5834="","",
   IF(OR(P5834 &lt; EDA_Outlier_Analysis!$F$7, P5834 &gt; EDA_Outlier_Analysis!$F$8),
      "Outlier",
      "Normal"))</f>
        <v/>
      </c>
      <c r="S5834" t="str">
        <f>IF(N5834="","",
   IF(OR(N5834 &lt;EDA_Outlier_Analysis!$I$10, N5834 &gt; EDA_Outlier_Analysis!$I$11),
      "Outlier",
      "Normal"))</f>
        <v>Normal</v>
      </c>
    </row>
    <row r="5835" spans="1:19">
      <c r="A5835" t="s">
        <v>12639</v>
      </c>
      <c r="B5835" s="4">
        <v>44798</v>
      </c>
      <c r="C5835" s="2">
        <v>21974.73</v>
      </c>
      <c r="D5835" t="s">
        <v>873</v>
      </c>
      <c r="E5835" t="s">
        <v>873</v>
      </c>
      <c r="F5835" t="s">
        <v>10</v>
      </c>
      <c r="G5835" t="s">
        <v>34</v>
      </c>
      <c r="J5835" t="s">
        <v>12640</v>
      </c>
      <c r="K5835" t="str">
        <f>IF(COUNTIF(Customers!A:A, H5835)&gt;0, "Valid", "Invalid")</f>
        <v>Invalid</v>
      </c>
      <c r="L5835" t="str">
        <f t="shared" si="455"/>
        <v>8</v>
      </c>
      <c r="M5835" t="str">
        <f t="shared" si="456"/>
        <v>2022</v>
      </c>
      <c r="N5835">
        <f t="shared" si="457"/>
        <v>-21974.73</v>
      </c>
      <c r="O5835" t="str">
        <f t="shared" si="458"/>
        <v/>
      </c>
      <c r="P5835" t="str">
        <f t="shared" si="459"/>
        <v/>
      </c>
      <c r="Q5835" s="48" t="str">
        <f>IF(O5835="","",
   IF(OR(O5835&lt;EDA_Outlier_Analysis!$C$10, O5835&gt;EDA_Outlier_Analysis!$C$11),
      "Outlier",
      "Normal"))</f>
        <v/>
      </c>
      <c r="R5835" t="str">
        <f>IF(P5835="","",
   IF(OR(P5835 &lt; EDA_Outlier_Analysis!$F$7, P5835 &gt; EDA_Outlier_Analysis!$F$8),
      "Outlier",
      "Normal"))</f>
        <v/>
      </c>
      <c r="S5835" t="str">
        <f>IF(N5835="","",
   IF(OR(N5835 &lt;EDA_Outlier_Analysis!$I$10, N5835 &gt; EDA_Outlier_Analysis!$I$11),
      "Outlier",
      "Normal"))</f>
        <v>Normal</v>
      </c>
    </row>
    <row r="5836" spans="1:19">
      <c r="A5836" t="s">
        <v>12641</v>
      </c>
      <c r="B5836" s="4">
        <v>44695</v>
      </c>
      <c r="C5836" s="2">
        <v>-34666.730000000003</v>
      </c>
      <c r="D5836" t="s">
        <v>840</v>
      </c>
      <c r="E5836" t="s">
        <v>864</v>
      </c>
      <c r="F5836" t="s">
        <v>11</v>
      </c>
      <c r="G5836" t="s">
        <v>20</v>
      </c>
      <c r="I5836" t="s">
        <v>932</v>
      </c>
      <c r="J5836" t="s">
        <v>12642</v>
      </c>
      <c r="K5836" t="str">
        <f>IF(COUNTIF(Customers!A:A, H5836)&gt;0, "Valid", "Invalid")</f>
        <v>Invalid</v>
      </c>
      <c r="L5836" t="str">
        <f t="shared" si="455"/>
        <v>5</v>
      </c>
      <c r="M5836" t="str">
        <f t="shared" si="456"/>
        <v>2022</v>
      </c>
      <c r="N5836">
        <f t="shared" si="457"/>
        <v>-34666.730000000003</v>
      </c>
      <c r="O5836" t="str">
        <f t="shared" si="458"/>
        <v/>
      </c>
      <c r="P5836">
        <f t="shared" si="459"/>
        <v>34666.730000000003</v>
      </c>
      <c r="Q5836" s="48" t="str">
        <f>IF(O5836="","",
   IF(OR(O5836&lt;EDA_Outlier_Analysis!$C$10, O5836&gt;EDA_Outlier_Analysis!$C$11),
      "Outlier",
      "Normal"))</f>
        <v/>
      </c>
      <c r="R5836" t="str">
        <f>IF(P5836="","",
   IF(OR(P5836 &lt; EDA_Outlier_Analysis!$F$7, P5836 &gt; EDA_Outlier_Analysis!$F$8),
      "Outlier",
      "Normal"))</f>
        <v>Normal</v>
      </c>
      <c r="S5836" t="str">
        <f>IF(N5836="","",
   IF(OR(N5836 &lt;EDA_Outlier_Analysis!$I$10, N5836 &gt; EDA_Outlier_Analysis!$I$11),
      "Outlier",
      "Normal"))</f>
        <v>Normal</v>
      </c>
    </row>
    <row r="5837" spans="1:19">
      <c r="A5837" t="s">
        <v>12643</v>
      </c>
      <c r="B5837" s="4">
        <v>44808</v>
      </c>
      <c r="C5837" s="2">
        <v>28385.33</v>
      </c>
      <c r="D5837" t="s">
        <v>1345</v>
      </c>
      <c r="E5837" t="s">
        <v>1345</v>
      </c>
      <c r="F5837" t="s">
        <v>10</v>
      </c>
      <c r="G5837" t="s">
        <v>24</v>
      </c>
      <c r="J5837" t="s">
        <v>12644</v>
      </c>
      <c r="K5837" t="str">
        <f>IF(COUNTIF(Customers!A:A, H5837)&gt;0, "Valid", "Invalid")</f>
        <v>Invalid</v>
      </c>
      <c r="L5837" t="str">
        <f t="shared" si="455"/>
        <v>9</v>
      </c>
      <c r="M5837" t="str">
        <f t="shared" si="456"/>
        <v>2022</v>
      </c>
      <c r="N5837">
        <f t="shared" si="457"/>
        <v>-28385.33</v>
      </c>
      <c r="O5837" t="str">
        <f t="shared" si="458"/>
        <v/>
      </c>
      <c r="P5837" t="str">
        <f t="shared" si="459"/>
        <v/>
      </c>
      <c r="Q5837" s="48" t="str">
        <f>IF(O5837="","",
   IF(OR(O5837&lt;EDA_Outlier_Analysis!$C$10, O5837&gt;EDA_Outlier_Analysis!$C$11),
      "Outlier",
      "Normal"))</f>
        <v/>
      </c>
      <c r="R5837" t="str">
        <f>IF(P5837="","",
   IF(OR(P5837 &lt; EDA_Outlier_Analysis!$F$7, P5837 &gt; EDA_Outlier_Analysis!$F$8),
      "Outlier",
      "Normal"))</f>
        <v/>
      </c>
      <c r="S5837" t="str">
        <f>IF(N5837="","",
   IF(OR(N5837 &lt;EDA_Outlier_Analysis!$I$10, N5837 &gt; EDA_Outlier_Analysis!$I$11),
      "Outlier",
      "Normal"))</f>
        <v>Normal</v>
      </c>
    </row>
    <row r="5838" spans="1:19">
      <c r="A5838" t="s">
        <v>12645</v>
      </c>
      <c r="B5838" s="4">
        <v>45018</v>
      </c>
      <c r="C5838" s="2">
        <v>123731.64</v>
      </c>
      <c r="D5838" t="s">
        <v>849</v>
      </c>
      <c r="E5838" t="s">
        <v>853</v>
      </c>
      <c r="F5838" t="s">
        <v>9</v>
      </c>
      <c r="G5838" t="s">
        <v>34</v>
      </c>
      <c r="H5838" t="s">
        <v>721</v>
      </c>
      <c r="J5838" t="s">
        <v>12646</v>
      </c>
      <c r="K5838" t="str">
        <f>IF(COUNTIF(Customers!A:A, H5838)&gt;0, "Valid", "Invalid")</f>
        <v>Valid</v>
      </c>
      <c r="L5838" t="str">
        <f t="shared" si="455"/>
        <v>4</v>
      </c>
      <c r="M5838" t="str">
        <f t="shared" si="456"/>
        <v>2023</v>
      </c>
      <c r="N5838">
        <f t="shared" si="457"/>
        <v>123731.64</v>
      </c>
      <c r="O5838">
        <f t="shared" si="458"/>
        <v>123731.64</v>
      </c>
      <c r="P5838" t="str">
        <f t="shared" si="459"/>
        <v/>
      </c>
      <c r="Q5838" s="48" t="str">
        <f>IF(O5838="","",
   IF(OR(O5838&lt;EDA_Outlier_Analysis!$C$10, O5838&gt;EDA_Outlier_Analysis!$C$11),
      "Outlier",
      "Normal"))</f>
        <v>Normal</v>
      </c>
      <c r="R5838" t="str">
        <f>IF(P5838="","",
   IF(OR(P5838 &lt; EDA_Outlier_Analysis!$F$7, P5838 &gt; EDA_Outlier_Analysis!$F$8),
      "Outlier",
      "Normal"))</f>
        <v/>
      </c>
      <c r="S5838" t="str">
        <f>IF(N5838="","",
   IF(OR(N5838 &lt;EDA_Outlier_Analysis!$I$10, N5838 &gt; EDA_Outlier_Analysis!$I$11),
      "Outlier",
      "Normal"))</f>
        <v>Normal</v>
      </c>
    </row>
    <row r="5839" spans="1:19">
      <c r="A5839" t="s">
        <v>12647</v>
      </c>
      <c r="B5839" s="4">
        <v>45160</v>
      </c>
      <c r="C5839" s="2">
        <v>136868.35</v>
      </c>
      <c r="D5839" t="s">
        <v>849</v>
      </c>
      <c r="E5839" t="s">
        <v>850</v>
      </c>
      <c r="F5839" t="s">
        <v>11</v>
      </c>
      <c r="G5839" t="s">
        <v>34</v>
      </c>
      <c r="H5839" t="s">
        <v>57</v>
      </c>
      <c r="J5839" t="s">
        <v>12648</v>
      </c>
      <c r="K5839" t="str">
        <f>IF(COUNTIF(Customers!A:A, H5839)&gt;0, "Valid", "Invalid")</f>
        <v>Valid</v>
      </c>
      <c r="L5839" t="str">
        <f t="shared" si="455"/>
        <v>8</v>
      </c>
      <c r="M5839" t="str">
        <f t="shared" si="456"/>
        <v>2023</v>
      </c>
      <c r="N5839">
        <f t="shared" si="457"/>
        <v>136868.35</v>
      </c>
      <c r="O5839">
        <f t="shared" si="458"/>
        <v>136868.35</v>
      </c>
      <c r="P5839" t="str">
        <f t="shared" si="459"/>
        <v/>
      </c>
      <c r="Q5839" s="48" t="str">
        <f>IF(O5839="","",
   IF(OR(O5839&lt;EDA_Outlier_Analysis!$C$10, O5839&gt;EDA_Outlier_Analysis!$C$11),
      "Outlier",
      "Normal"))</f>
        <v>Normal</v>
      </c>
      <c r="R5839" t="str">
        <f>IF(P5839="","",
   IF(OR(P5839 &lt; EDA_Outlier_Analysis!$F$7, P5839 &gt; EDA_Outlier_Analysis!$F$8),
      "Outlier",
      "Normal"))</f>
        <v/>
      </c>
      <c r="S5839" t="str">
        <f>IF(N5839="","",
   IF(OR(N5839 &lt;EDA_Outlier_Analysis!$I$10, N5839 &gt; EDA_Outlier_Analysis!$I$11),
      "Outlier",
      "Normal"))</f>
        <v>Normal</v>
      </c>
    </row>
    <row r="5840" spans="1:19">
      <c r="A5840" t="s">
        <v>12649</v>
      </c>
      <c r="B5840" s="4">
        <v>44634</v>
      </c>
      <c r="C5840" s="2">
        <v>98289.23</v>
      </c>
      <c r="D5840" t="s">
        <v>849</v>
      </c>
      <c r="E5840" t="s">
        <v>850</v>
      </c>
      <c r="F5840" t="s">
        <v>9</v>
      </c>
      <c r="G5840" t="s">
        <v>20</v>
      </c>
      <c r="H5840" t="s">
        <v>375</v>
      </c>
      <c r="J5840" t="s">
        <v>12650</v>
      </c>
      <c r="K5840" t="str">
        <f>IF(COUNTIF(Customers!A:A, H5840)&gt;0, "Valid", "Invalid")</f>
        <v>Valid</v>
      </c>
      <c r="L5840" t="str">
        <f t="shared" si="455"/>
        <v>3</v>
      </c>
      <c r="M5840" t="str">
        <f t="shared" si="456"/>
        <v>2022</v>
      </c>
      <c r="N5840">
        <f t="shared" si="457"/>
        <v>98289.23</v>
      </c>
      <c r="O5840">
        <f t="shared" si="458"/>
        <v>98289.23</v>
      </c>
      <c r="P5840" t="str">
        <f t="shared" si="459"/>
        <v/>
      </c>
      <c r="Q5840" s="48" t="str">
        <f>IF(O5840="","",
   IF(OR(O5840&lt;EDA_Outlier_Analysis!$C$10, O5840&gt;EDA_Outlier_Analysis!$C$11),
      "Outlier",
      "Normal"))</f>
        <v>Normal</v>
      </c>
      <c r="R5840" t="str">
        <f>IF(P5840="","",
   IF(OR(P5840 &lt; EDA_Outlier_Analysis!$F$7, P5840 &gt; EDA_Outlier_Analysis!$F$8),
      "Outlier",
      "Normal"))</f>
        <v/>
      </c>
      <c r="S5840" t="str">
        <f>IF(N5840="","",
   IF(OR(N5840 &lt;EDA_Outlier_Analysis!$I$10, N5840 &gt; EDA_Outlier_Analysis!$I$11),
      "Outlier",
      "Normal"))</f>
        <v>Normal</v>
      </c>
    </row>
    <row r="5841" spans="1:19">
      <c r="A5841" t="s">
        <v>12651</v>
      </c>
      <c r="B5841" s="4">
        <v>44843</v>
      </c>
      <c r="C5841" s="2">
        <v>111939.11</v>
      </c>
      <c r="D5841" t="s">
        <v>849</v>
      </c>
      <c r="E5841" t="s">
        <v>853</v>
      </c>
      <c r="F5841" t="s">
        <v>10</v>
      </c>
      <c r="G5841" t="s">
        <v>24</v>
      </c>
      <c r="H5841" t="s">
        <v>277</v>
      </c>
      <c r="J5841" t="s">
        <v>12652</v>
      </c>
      <c r="K5841" t="str">
        <f>IF(COUNTIF(Customers!A:A, H5841)&gt;0, "Valid", "Invalid")</f>
        <v>Valid</v>
      </c>
      <c r="L5841" t="str">
        <f t="shared" si="455"/>
        <v>10</v>
      </c>
      <c r="M5841" t="str">
        <f t="shared" si="456"/>
        <v>2022</v>
      </c>
      <c r="N5841">
        <f t="shared" si="457"/>
        <v>111939.11</v>
      </c>
      <c r="O5841">
        <f t="shared" si="458"/>
        <v>111939.11</v>
      </c>
      <c r="P5841" t="str">
        <f t="shared" si="459"/>
        <v/>
      </c>
      <c r="Q5841" s="48" t="str">
        <f>IF(O5841="","",
   IF(OR(O5841&lt;EDA_Outlier_Analysis!$C$10, O5841&gt;EDA_Outlier_Analysis!$C$11),
      "Outlier",
      "Normal"))</f>
        <v>Normal</v>
      </c>
      <c r="R5841" t="str">
        <f>IF(P5841="","",
   IF(OR(P5841 &lt; EDA_Outlier_Analysis!$F$7, P5841 &gt; EDA_Outlier_Analysis!$F$8),
      "Outlier",
      "Normal"))</f>
        <v/>
      </c>
      <c r="S5841" t="str">
        <f>IF(N5841="","",
   IF(OR(N5841 &lt;EDA_Outlier_Analysis!$I$10, N5841 &gt; EDA_Outlier_Analysis!$I$11),
      "Outlier",
      "Normal"))</f>
        <v>Normal</v>
      </c>
    </row>
    <row r="5842" spans="1:19">
      <c r="A5842" t="s">
        <v>12653</v>
      </c>
      <c r="B5842" s="4">
        <v>45101</v>
      </c>
      <c r="C5842" s="2">
        <v>147352.62</v>
      </c>
      <c r="D5842" t="s">
        <v>849</v>
      </c>
      <c r="E5842" t="s">
        <v>868</v>
      </c>
      <c r="F5842" t="s">
        <v>9</v>
      </c>
      <c r="G5842" t="s">
        <v>20</v>
      </c>
      <c r="H5842" t="s">
        <v>755</v>
      </c>
      <c r="J5842" t="s">
        <v>12654</v>
      </c>
      <c r="K5842" t="str">
        <f>IF(COUNTIF(Customers!A:A, H5842)&gt;0, "Valid", "Invalid")</f>
        <v>Valid</v>
      </c>
      <c r="L5842" t="str">
        <f t="shared" si="455"/>
        <v>6</v>
      </c>
      <c r="M5842" t="str">
        <f t="shared" si="456"/>
        <v>2023</v>
      </c>
      <c r="N5842">
        <f t="shared" si="457"/>
        <v>147352.62</v>
      </c>
      <c r="O5842">
        <f t="shared" si="458"/>
        <v>147352.62</v>
      </c>
      <c r="P5842" t="str">
        <f t="shared" si="459"/>
        <v/>
      </c>
      <c r="Q5842" s="48" t="str">
        <f>IF(O5842="","",
   IF(OR(O5842&lt;EDA_Outlier_Analysis!$C$10, O5842&gt;EDA_Outlier_Analysis!$C$11),
      "Outlier",
      "Normal"))</f>
        <v>Normal</v>
      </c>
      <c r="R5842" t="str">
        <f>IF(P5842="","",
   IF(OR(P5842 &lt; EDA_Outlier_Analysis!$F$7, P5842 &gt; EDA_Outlier_Analysis!$F$8),
      "Outlier",
      "Normal"))</f>
        <v/>
      </c>
      <c r="S5842" t="str">
        <f>IF(N5842="","",
   IF(OR(N5842 &lt;EDA_Outlier_Analysis!$I$10, N5842 &gt; EDA_Outlier_Analysis!$I$11),
      "Outlier",
      "Normal"))</f>
        <v>Normal</v>
      </c>
    </row>
    <row r="5843" spans="1:19">
      <c r="A5843" t="s">
        <v>12655</v>
      </c>
      <c r="B5843" s="4">
        <v>45188</v>
      </c>
      <c r="C5843" s="2">
        <v>122135.67999999999</v>
      </c>
      <c r="D5843" t="s">
        <v>849</v>
      </c>
      <c r="E5843" t="s">
        <v>850</v>
      </c>
      <c r="F5843" t="s">
        <v>11</v>
      </c>
      <c r="G5843" t="s">
        <v>24</v>
      </c>
      <c r="H5843" t="s">
        <v>351</v>
      </c>
      <c r="J5843" t="s">
        <v>12656</v>
      </c>
      <c r="K5843" t="str">
        <f>IF(COUNTIF(Customers!A:A, H5843)&gt;0, "Valid", "Invalid")</f>
        <v>Valid</v>
      </c>
      <c r="L5843" t="str">
        <f t="shared" si="455"/>
        <v>9</v>
      </c>
      <c r="M5843" t="str">
        <f t="shared" si="456"/>
        <v>2023</v>
      </c>
      <c r="N5843">
        <f t="shared" si="457"/>
        <v>122135.67999999999</v>
      </c>
      <c r="O5843">
        <f t="shared" si="458"/>
        <v>122135.67999999999</v>
      </c>
      <c r="P5843" t="str">
        <f t="shared" si="459"/>
        <v/>
      </c>
      <c r="Q5843" s="48" t="str">
        <f>IF(O5843="","",
   IF(OR(O5843&lt;EDA_Outlier_Analysis!$C$10, O5843&gt;EDA_Outlier_Analysis!$C$11),
      "Outlier",
      "Normal"))</f>
        <v>Normal</v>
      </c>
      <c r="R5843" t="str">
        <f>IF(P5843="","",
   IF(OR(P5843 &lt; EDA_Outlier_Analysis!$F$7, P5843 &gt; EDA_Outlier_Analysis!$F$8),
      "Outlier",
      "Normal"))</f>
        <v/>
      </c>
      <c r="S5843" t="str">
        <f>IF(N5843="","",
   IF(OR(N5843 &lt;EDA_Outlier_Analysis!$I$10, N5843 &gt; EDA_Outlier_Analysis!$I$11),
      "Outlier",
      "Normal"))</f>
        <v>Normal</v>
      </c>
    </row>
    <row r="5844" spans="1:19">
      <c r="A5844" t="s">
        <v>12657</v>
      </c>
      <c r="B5844" s="4">
        <v>45240</v>
      </c>
      <c r="C5844" s="2">
        <v>203953.17</v>
      </c>
      <c r="D5844" t="s">
        <v>849</v>
      </c>
      <c r="E5844" t="s">
        <v>850</v>
      </c>
      <c r="F5844" t="s">
        <v>9</v>
      </c>
      <c r="G5844" t="s">
        <v>31</v>
      </c>
      <c r="H5844" t="s">
        <v>563</v>
      </c>
      <c r="J5844" t="s">
        <v>12658</v>
      </c>
      <c r="K5844" t="str">
        <f>IF(COUNTIF(Customers!A:A, H5844)&gt;0, "Valid", "Invalid")</f>
        <v>Valid</v>
      </c>
      <c r="L5844" t="str">
        <f t="shared" si="455"/>
        <v>11</v>
      </c>
      <c r="M5844" t="str">
        <f t="shared" si="456"/>
        <v>2023</v>
      </c>
      <c r="N5844">
        <f t="shared" si="457"/>
        <v>203953.17</v>
      </c>
      <c r="O5844">
        <f t="shared" si="458"/>
        <v>203953.17</v>
      </c>
      <c r="P5844" t="str">
        <f t="shared" si="459"/>
        <v/>
      </c>
      <c r="Q5844" s="48" t="str">
        <f>IF(O5844="","",
   IF(OR(O5844&lt;EDA_Outlier_Analysis!$C$10, O5844&gt;EDA_Outlier_Analysis!$C$11),
      "Outlier",
      "Normal"))</f>
        <v>Normal</v>
      </c>
      <c r="R5844" t="str">
        <f>IF(P5844="","",
   IF(OR(P5844 &lt; EDA_Outlier_Analysis!$F$7, P5844 &gt; EDA_Outlier_Analysis!$F$8),
      "Outlier",
      "Normal"))</f>
        <v/>
      </c>
      <c r="S5844" t="str">
        <f>IF(N5844="","",
   IF(OR(N5844 &lt;EDA_Outlier_Analysis!$I$10, N5844 &gt; EDA_Outlier_Analysis!$I$11),
      "Outlier",
      "Normal"))</f>
        <v>Normal</v>
      </c>
    </row>
    <row r="5845" spans="1:19">
      <c r="A5845" t="s">
        <v>12659</v>
      </c>
      <c r="B5845" s="4">
        <v>44753</v>
      </c>
      <c r="C5845" s="2">
        <v>-36481.4</v>
      </c>
      <c r="D5845" t="s">
        <v>840</v>
      </c>
      <c r="E5845" t="s">
        <v>841</v>
      </c>
      <c r="F5845" t="s">
        <v>11</v>
      </c>
      <c r="G5845" t="s">
        <v>24</v>
      </c>
      <c r="I5845" t="s">
        <v>957</v>
      </c>
      <c r="J5845" t="s">
        <v>12660</v>
      </c>
      <c r="K5845" t="str">
        <f>IF(COUNTIF(Customers!A:A, H5845)&gt;0, "Valid", "Invalid")</f>
        <v>Invalid</v>
      </c>
      <c r="L5845" t="str">
        <f t="shared" si="455"/>
        <v>7</v>
      </c>
      <c r="M5845" t="str">
        <f t="shared" si="456"/>
        <v>2022</v>
      </c>
      <c r="N5845">
        <f t="shared" si="457"/>
        <v>-36481.4</v>
      </c>
      <c r="O5845" t="str">
        <f t="shared" si="458"/>
        <v/>
      </c>
      <c r="P5845">
        <f t="shared" si="459"/>
        <v>36481.4</v>
      </c>
      <c r="Q5845" s="48" t="str">
        <f>IF(O5845="","",
   IF(OR(O5845&lt;EDA_Outlier_Analysis!$C$10, O5845&gt;EDA_Outlier_Analysis!$C$11),
      "Outlier",
      "Normal"))</f>
        <v/>
      </c>
      <c r="R5845" t="str">
        <f>IF(P5845="","",
   IF(OR(P5845 &lt; EDA_Outlier_Analysis!$F$7, P5845 &gt; EDA_Outlier_Analysis!$F$8),
      "Outlier",
      "Normal"))</f>
        <v>Normal</v>
      </c>
      <c r="S5845" t="str">
        <f>IF(N5845="","",
   IF(OR(N5845 &lt;EDA_Outlier_Analysis!$I$10, N5845 &gt; EDA_Outlier_Analysis!$I$11),
      "Outlier",
      "Normal"))</f>
        <v>Normal</v>
      </c>
    </row>
    <row r="5846" spans="1:19">
      <c r="A5846" t="s">
        <v>12661</v>
      </c>
      <c r="B5846" s="4">
        <v>45249</v>
      </c>
      <c r="C5846" s="2">
        <v>-52231.09</v>
      </c>
      <c r="D5846" t="s">
        <v>840</v>
      </c>
      <c r="E5846" t="s">
        <v>856</v>
      </c>
      <c r="F5846" t="s">
        <v>9</v>
      </c>
      <c r="G5846" t="s">
        <v>34</v>
      </c>
      <c r="I5846" t="s">
        <v>1485</v>
      </c>
      <c r="J5846" t="s">
        <v>12662</v>
      </c>
      <c r="K5846" t="str">
        <f>IF(COUNTIF(Customers!A:A, H5846)&gt;0, "Valid", "Invalid")</f>
        <v>Invalid</v>
      </c>
      <c r="L5846" t="str">
        <f t="shared" si="455"/>
        <v>11</v>
      </c>
      <c r="M5846" t="str">
        <f t="shared" si="456"/>
        <v>2023</v>
      </c>
      <c r="N5846">
        <f t="shared" si="457"/>
        <v>-52231.09</v>
      </c>
      <c r="O5846" t="str">
        <f t="shared" si="458"/>
        <v/>
      </c>
      <c r="P5846">
        <f t="shared" si="459"/>
        <v>52231.09</v>
      </c>
      <c r="Q5846" s="48" t="str">
        <f>IF(O5846="","",
   IF(OR(O5846&lt;EDA_Outlier_Analysis!$C$10, O5846&gt;EDA_Outlier_Analysis!$C$11),
      "Outlier",
      "Normal"))</f>
        <v/>
      </c>
      <c r="R5846" t="str">
        <f>IF(P5846="","",
   IF(OR(P5846 &lt; EDA_Outlier_Analysis!$F$7, P5846 &gt; EDA_Outlier_Analysis!$F$8),
      "Outlier",
      "Normal"))</f>
        <v>Normal</v>
      </c>
      <c r="S5846" t="str">
        <f>IF(N5846="","",
   IF(OR(N5846 &lt;EDA_Outlier_Analysis!$I$10, N5846 &gt; EDA_Outlier_Analysis!$I$11),
      "Outlier",
      "Normal"))</f>
        <v>Normal</v>
      </c>
    </row>
    <row r="5847" spans="1:19">
      <c r="A5847" t="s">
        <v>12663</v>
      </c>
      <c r="B5847" s="4">
        <v>45090</v>
      </c>
      <c r="C5847" s="2">
        <v>152584.25</v>
      </c>
      <c r="D5847" t="s">
        <v>849</v>
      </c>
      <c r="E5847" t="s">
        <v>850</v>
      </c>
      <c r="F5847" t="s">
        <v>9</v>
      </c>
      <c r="G5847" t="s">
        <v>31</v>
      </c>
      <c r="H5847" t="s">
        <v>111</v>
      </c>
      <c r="J5847" t="s">
        <v>12664</v>
      </c>
      <c r="K5847" t="str">
        <f>IF(COUNTIF(Customers!A:A, H5847)&gt;0, "Valid", "Invalid")</f>
        <v>Valid</v>
      </c>
      <c r="L5847" t="str">
        <f t="shared" si="455"/>
        <v>6</v>
      </c>
      <c r="M5847" t="str">
        <f t="shared" si="456"/>
        <v>2023</v>
      </c>
      <c r="N5847">
        <f t="shared" si="457"/>
        <v>152584.25</v>
      </c>
      <c r="O5847">
        <f t="shared" si="458"/>
        <v>152584.25</v>
      </c>
      <c r="P5847" t="str">
        <f t="shared" si="459"/>
        <v/>
      </c>
      <c r="Q5847" s="48" t="str">
        <f>IF(O5847="","",
   IF(OR(O5847&lt;EDA_Outlier_Analysis!$C$10, O5847&gt;EDA_Outlier_Analysis!$C$11),
      "Outlier",
      "Normal"))</f>
        <v>Normal</v>
      </c>
      <c r="R5847" t="str">
        <f>IF(P5847="","",
   IF(OR(P5847 &lt; EDA_Outlier_Analysis!$F$7, P5847 &gt; EDA_Outlier_Analysis!$F$8),
      "Outlier",
      "Normal"))</f>
        <v/>
      </c>
      <c r="S5847" t="str">
        <f>IF(N5847="","",
   IF(OR(N5847 &lt;EDA_Outlier_Analysis!$I$10, N5847 &gt; EDA_Outlier_Analysis!$I$11),
      "Outlier",
      "Normal"))</f>
        <v>Normal</v>
      </c>
    </row>
    <row r="5848" spans="1:19">
      <c r="A5848" t="s">
        <v>12665</v>
      </c>
      <c r="B5848" s="4">
        <v>44689</v>
      </c>
      <c r="C5848" s="2">
        <v>196415.47</v>
      </c>
      <c r="D5848" t="s">
        <v>849</v>
      </c>
      <c r="E5848" t="s">
        <v>868</v>
      </c>
      <c r="F5848" t="s">
        <v>10</v>
      </c>
      <c r="G5848" t="s">
        <v>34</v>
      </c>
      <c r="H5848" t="s">
        <v>643</v>
      </c>
      <c r="J5848" t="s">
        <v>12666</v>
      </c>
      <c r="K5848" t="str">
        <f>IF(COUNTIF(Customers!A:A, H5848)&gt;0, "Valid", "Invalid")</f>
        <v>Valid</v>
      </c>
      <c r="L5848" t="str">
        <f t="shared" si="455"/>
        <v>5</v>
      </c>
      <c r="M5848" t="str">
        <f t="shared" si="456"/>
        <v>2022</v>
      </c>
      <c r="N5848">
        <f t="shared" si="457"/>
        <v>196415.47</v>
      </c>
      <c r="O5848">
        <f t="shared" si="458"/>
        <v>196415.47</v>
      </c>
      <c r="P5848" t="str">
        <f t="shared" si="459"/>
        <v/>
      </c>
      <c r="Q5848" s="48" t="str">
        <f>IF(O5848="","",
   IF(OR(O5848&lt;EDA_Outlier_Analysis!$C$10, O5848&gt;EDA_Outlier_Analysis!$C$11),
      "Outlier",
      "Normal"))</f>
        <v>Normal</v>
      </c>
      <c r="R5848" t="str">
        <f>IF(P5848="","",
   IF(OR(P5848 &lt; EDA_Outlier_Analysis!$F$7, P5848 &gt; EDA_Outlier_Analysis!$F$8),
      "Outlier",
      "Normal"))</f>
        <v/>
      </c>
      <c r="S5848" t="str">
        <f>IF(N5848="","",
   IF(OR(N5848 &lt;EDA_Outlier_Analysis!$I$10, N5848 &gt; EDA_Outlier_Analysis!$I$11),
      "Outlier",
      "Normal"))</f>
        <v>Normal</v>
      </c>
    </row>
    <row r="5849" spans="1:19">
      <c r="A5849" t="s">
        <v>12667</v>
      </c>
      <c r="B5849" s="4">
        <v>44942</v>
      </c>
      <c r="C5849" s="2">
        <v>128415.3</v>
      </c>
      <c r="D5849" t="s">
        <v>849</v>
      </c>
      <c r="E5849" t="s">
        <v>853</v>
      </c>
      <c r="F5849" t="s">
        <v>10</v>
      </c>
      <c r="G5849" t="s">
        <v>31</v>
      </c>
      <c r="H5849" t="s">
        <v>37</v>
      </c>
      <c r="J5849" t="s">
        <v>12668</v>
      </c>
      <c r="K5849" t="str">
        <f>IF(COUNTIF(Customers!A:A, H5849)&gt;0, "Valid", "Invalid")</f>
        <v>Valid</v>
      </c>
      <c r="L5849" t="str">
        <f t="shared" si="455"/>
        <v>1</v>
      </c>
      <c r="M5849" t="str">
        <f t="shared" si="456"/>
        <v>2023</v>
      </c>
      <c r="N5849">
        <f t="shared" si="457"/>
        <v>128415.3</v>
      </c>
      <c r="O5849">
        <f t="shared" si="458"/>
        <v>128415.3</v>
      </c>
      <c r="P5849" t="str">
        <f t="shared" si="459"/>
        <v/>
      </c>
      <c r="Q5849" s="48" t="str">
        <f>IF(O5849="","",
   IF(OR(O5849&lt;EDA_Outlier_Analysis!$C$10, O5849&gt;EDA_Outlier_Analysis!$C$11),
      "Outlier",
      "Normal"))</f>
        <v>Normal</v>
      </c>
      <c r="R5849" t="str">
        <f>IF(P5849="","",
   IF(OR(P5849 &lt; EDA_Outlier_Analysis!$F$7, P5849 &gt; EDA_Outlier_Analysis!$F$8),
      "Outlier",
      "Normal"))</f>
        <v/>
      </c>
      <c r="S5849" t="str">
        <f>IF(N5849="","",
   IF(OR(N5849 &lt;EDA_Outlier_Analysis!$I$10, N5849 &gt; EDA_Outlier_Analysis!$I$11),
      "Outlier",
      "Normal"))</f>
        <v>Normal</v>
      </c>
    </row>
    <row r="5850" spans="1:19">
      <c r="A5850" t="s">
        <v>12669</v>
      </c>
      <c r="B5850" s="4">
        <v>44597</v>
      </c>
      <c r="C5850" s="2">
        <v>70661.66</v>
      </c>
      <c r="D5850" t="s">
        <v>849</v>
      </c>
      <c r="E5850" t="s">
        <v>850</v>
      </c>
      <c r="F5850" t="s">
        <v>11</v>
      </c>
      <c r="G5850" t="s">
        <v>24</v>
      </c>
      <c r="H5850" t="s">
        <v>177</v>
      </c>
      <c r="J5850" t="s">
        <v>12670</v>
      </c>
      <c r="K5850" t="str">
        <f>IF(COUNTIF(Customers!A:A, H5850)&gt;0, "Valid", "Invalid")</f>
        <v>Valid</v>
      </c>
      <c r="L5850" t="str">
        <f t="shared" si="455"/>
        <v>2</v>
      </c>
      <c r="M5850" t="str">
        <f t="shared" si="456"/>
        <v>2022</v>
      </c>
      <c r="N5850">
        <f t="shared" si="457"/>
        <v>70661.66</v>
      </c>
      <c r="O5850">
        <f t="shared" si="458"/>
        <v>70661.66</v>
      </c>
      <c r="P5850" t="str">
        <f t="shared" si="459"/>
        <v/>
      </c>
      <c r="Q5850" s="48" t="str">
        <f>IF(O5850="","",
   IF(OR(O5850&lt;EDA_Outlier_Analysis!$C$10, O5850&gt;EDA_Outlier_Analysis!$C$11),
      "Outlier",
      "Normal"))</f>
        <v>Normal</v>
      </c>
      <c r="R5850" t="str">
        <f>IF(P5850="","",
   IF(OR(P5850 &lt; EDA_Outlier_Analysis!$F$7, P5850 &gt; EDA_Outlier_Analysis!$F$8),
      "Outlier",
      "Normal"))</f>
        <v/>
      </c>
      <c r="S5850" t="str">
        <f>IF(N5850="","",
   IF(OR(N5850 &lt;EDA_Outlier_Analysis!$I$10, N5850 &gt; EDA_Outlier_Analysis!$I$11),
      "Outlier",
      "Normal"))</f>
        <v>Normal</v>
      </c>
    </row>
    <row r="5851" spans="1:19">
      <c r="A5851" t="s">
        <v>12671</v>
      </c>
      <c r="B5851" s="4">
        <v>45260</v>
      </c>
      <c r="C5851" s="2">
        <v>160951.38</v>
      </c>
      <c r="D5851" t="s">
        <v>849</v>
      </c>
      <c r="E5851" t="s">
        <v>850</v>
      </c>
      <c r="F5851" t="s">
        <v>11</v>
      </c>
      <c r="G5851" t="s">
        <v>24</v>
      </c>
      <c r="H5851" t="s">
        <v>707</v>
      </c>
      <c r="J5851" t="s">
        <v>12672</v>
      </c>
      <c r="K5851" t="str">
        <f>IF(COUNTIF(Customers!A:A, H5851)&gt;0, "Valid", "Invalid")</f>
        <v>Valid</v>
      </c>
      <c r="L5851" t="str">
        <f t="shared" si="455"/>
        <v>11</v>
      </c>
      <c r="M5851" t="str">
        <f t="shared" si="456"/>
        <v>2023</v>
      </c>
      <c r="N5851">
        <f t="shared" si="457"/>
        <v>160951.38</v>
      </c>
      <c r="O5851">
        <f t="shared" si="458"/>
        <v>160951.38</v>
      </c>
      <c r="P5851" t="str">
        <f t="shared" si="459"/>
        <v/>
      </c>
      <c r="Q5851" s="48" t="str">
        <f>IF(O5851="","",
   IF(OR(O5851&lt;EDA_Outlier_Analysis!$C$10, O5851&gt;EDA_Outlier_Analysis!$C$11),
      "Outlier",
      "Normal"))</f>
        <v>Normal</v>
      </c>
      <c r="R5851" t="str">
        <f>IF(P5851="","",
   IF(OR(P5851 &lt; EDA_Outlier_Analysis!$F$7, P5851 &gt; EDA_Outlier_Analysis!$F$8),
      "Outlier",
      "Normal"))</f>
        <v/>
      </c>
      <c r="S5851" t="str">
        <f>IF(N5851="","",
   IF(OR(N5851 &lt;EDA_Outlier_Analysis!$I$10, N5851 &gt; EDA_Outlier_Analysis!$I$11),
      "Outlier",
      "Normal"))</f>
        <v>Normal</v>
      </c>
    </row>
    <row r="5852" spans="1:19">
      <c r="A5852" t="s">
        <v>12673</v>
      </c>
      <c r="B5852" s="4">
        <v>45013</v>
      </c>
      <c r="C5852" s="2">
        <v>199778.39</v>
      </c>
      <c r="D5852" t="s">
        <v>849</v>
      </c>
      <c r="E5852" t="s">
        <v>868</v>
      </c>
      <c r="F5852" t="s">
        <v>10</v>
      </c>
      <c r="G5852" t="s">
        <v>20</v>
      </c>
      <c r="H5852" t="s">
        <v>521</v>
      </c>
      <c r="J5852" t="s">
        <v>12674</v>
      </c>
      <c r="K5852" t="str">
        <f>IF(COUNTIF(Customers!A:A, H5852)&gt;0, "Valid", "Invalid")</f>
        <v>Valid</v>
      </c>
      <c r="L5852" t="str">
        <f t="shared" si="455"/>
        <v>3</v>
      </c>
      <c r="M5852" t="str">
        <f t="shared" si="456"/>
        <v>2023</v>
      </c>
      <c r="N5852">
        <f t="shared" si="457"/>
        <v>199778.39</v>
      </c>
      <c r="O5852">
        <f t="shared" si="458"/>
        <v>199778.39</v>
      </c>
      <c r="P5852" t="str">
        <f t="shared" si="459"/>
        <v/>
      </c>
      <c r="Q5852" s="48" t="str">
        <f>IF(O5852="","",
   IF(OR(O5852&lt;EDA_Outlier_Analysis!$C$10, O5852&gt;EDA_Outlier_Analysis!$C$11),
      "Outlier",
      "Normal"))</f>
        <v>Normal</v>
      </c>
      <c r="R5852" t="str">
        <f>IF(P5852="","",
   IF(OR(P5852 &lt; EDA_Outlier_Analysis!$F$7, P5852 &gt; EDA_Outlier_Analysis!$F$8),
      "Outlier",
      "Normal"))</f>
        <v/>
      </c>
      <c r="S5852" t="str">
        <f>IF(N5852="","",
   IF(OR(N5852 &lt;EDA_Outlier_Analysis!$I$10, N5852 &gt; EDA_Outlier_Analysis!$I$11),
      "Outlier",
      "Normal"))</f>
        <v>Normal</v>
      </c>
    </row>
    <row r="5853" spans="1:19">
      <c r="A5853" t="s">
        <v>12675</v>
      </c>
      <c r="B5853" s="4">
        <v>44832</v>
      </c>
      <c r="C5853" s="2">
        <v>-51039.18</v>
      </c>
      <c r="D5853" t="s">
        <v>840</v>
      </c>
      <c r="E5853" t="s">
        <v>905</v>
      </c>
      <c r="F5853" t="s">
        <v>10</v>
      </c>
      <c r="G5853" t="s">
        <v>20</v>
      </c>
      <c r="I5853" t="s">
        <v>2544</v>
      </c>
      <c r="J5853" t="s">
        <v>12676</v>
      </c>
      <c r="K5853" t="str">
        <f>IF(COUNTIF(Customers!A:A, H5853)&gt;0, "Valid", "Invalid")</f>
        <v>Invalid</v>
      </c>
      <c r="L5853" t="str">
        <f t="shared" si="455"/>
        <v>9</v>
      </c>
      <c r="M5853" t="str">
        <f t="shared" si="456"/>
        <v>2022</v>
      </c>
      <c r="N5853">
        <f t="shared" si="457"/>
        <v>-51039.18</v>
      </c>
      <c r="O5853" t="str">
        <f t="shared" si="458"/>
        <v/>
      </c>
      <c r="P5853">
        <f t="shared" si="459"/>
        <v>51039.18</v>
      </c>
      <c r="Q5853" s="48" t="str">
        <f>IF(O5853="","",
   IF(OR(O5853&lt;EDA_Outlier_Analysis!$C$10, O5853&gt;EDA_Outlier_Analysis!$C$11),
      "Outlier",
      "Normal"))</f>
        <v/>
      </c>
      <c r="R5853" t="str">
        <f>IF(P5853="","",
   IF(OR(P5853 &lt; EDA_Outlier_Analysis!$F$7, P5853 &gt; EDA_Outlier_Analysis!$F$8),
      "Outlier",
      "Normal"))</f>
        <v>Normal</v>
      </c>
      <c r="S5853" t="str">
        <f>IF(N5853="","",
   IF(OR(N5853 &lt;EDA_Outlier_Analysis!$I$10, N5853 &gt; EDA_Outlier_Analysis!$I$11),
      "Outlier",
      "Normal"))</f>
        <v>Normal</v>
      </c>
    </row>
    <row r="5854" spans="1:19">
      <c r="A5854" t="s">
        <v>12677</v>
      </c>
      <c r="B5854" s="4">
        <v>44588</v>
      </c>
      <c r="C5854" s="2">
        <v>-74120.03</v>
      </c>
      <c r="D5854" t="s">
        <v>840</v>
      </c>
      <c r="E5854" t="s">
        <v>856</v>
      </c>
      <c r="F5854" t="s">
        <v>10</v>
      </c>
      <c r="G5854" t="s">
        <v>20</v>
      </c>
      <c r="I5854" t="s">
        <v>898</v>
      </c>
      <c r="J5854" t="s">
        <v>12678</v>
      </c>
      <c r="K5854" t="str">
        <f>IF(COUNTIF(Customers!A:A, H5854)&gt;0, "Valid", "Invalid")</f>
        <v>Invalid</v>
      </c>
      <c r="L5854" t="str">
        <f t="shared" si="455"/>
        <v>1</v>
      </c>
      <c r="M5854" t="str">
        <f t="shared" si="456"/>
        <v>2022</v>
      </c>
      <c r="N5854">
        <f t="shared" si="457"/>
        <v>-74120.03</v>
      </c>
      <c r="O5854" t="str">
        <f t="shared" si="458"/>
        <v/>
      </c>
      <c r="P5854">
        <f t="shared" si="459"/>
        <v>74120.03</v>
      </c>
      <c r="Q5854" s="48" t="str">
        <f>IF(O5854="","",
   IF(OR(O5854&lt;EDA_Outlier_Analysis!$C$10, O5854&gt;EDA_Outlier_Analysis!$C$11),
      "Outlier",
      "Normal"))</f>
        <v/>
      </c>
      <c r="R5854" t="str">
        <f>IF(P5854="","",
   IF(OR(P5854 &lt; EDA_Outlier_Analysis!$F$7, P5854 &gt; EDA_Outlier_Analysis!$F$8),
      "Outlier",
      "Normal"))</f>
        <v>Outlier</v>
      </c>
      <c r="S5854" t="str">
        <f>IF(N5854="","",
   IF(OR(N5854 &lt;EDA_Outlier_Analysis!$I$10, N5854 &gt; EDA_Outlier_Analysis!$I$11),
      "Outlier",
      "Normal"))</f>
        <v>Normal</v>
      </c>
    </row>
    <row r="5855" spans="1:19">
      <c r="A5855" t="s">
        <v>12679</v>
      </c>
      <c r="B5855" s="4">
        <v>45055</v>
      </c>
      <c r="C5855" s="2">
        <v>-45722.73</v>
      </c>
      <c r="D5855" t="s">
        <v>840</v>
      </c>
      <c r="E5855" t="s">
        <v>845</v>
      </c>
      <c r="F5855" t="s">
        <v>11</v>
      </c>
      <c r="G5855" t="s">
        <v>34</v>
      </c>
      <c r="I5855" t="s">
        <v>1519</v>
      </c>
      <c r="J5855" t="s">
        <v>12680</v>
      </c>
      <c r="K5855" t="str">
        <f>IF(COUNTIF(Customers!A:A, H5855)&gt;0, "Valid", "Invalid")</f>
        <v>Invalid</v>
      </c>
      <c r="L5855" t="str">
        <f t="shared" si="455"/>
        <v>5</v>
      </c>
      <c r="M5855" t="str">
        <f t="shared" si="456"/>
        <v>2023</v>
      </c>
      <c r="N5855">
        <f t="shared" si="457"/>
        <v>-45722.73</v>
      </c>
      <c r="O5855" t="str">
        <f t="shared" si="458"/>
        <v/>
      </c>
      <c r="P5855">
        <f t="shared" si="459"/>
        <v>45722.73</v>
      </c>
      <c r="Q5855" s="48" t="str">
        <f>IF(O5855="","",
   IF(OR(O5855&lt;EDA_Outlier_Analysis!$C$10, O5855&gt;EDA_Outlier_Analysis!$C$11),
      "Outlier",
      "Normal"))</f>
        <v/>
      </c>
      <c r="R5855" t="str">
        <f>IF(P5855="","",
   IF(OR(P5855 &lt; EDA_Outlier_Analysis!$F$7, P5855 &gt; EDA_Outlier_Analysis!$F$8),
      "Outlier",
      "Normal"))</f>
        <v>Normal</v>
      </c>
      <c r="S5855" t="str">
        <f>IF(N5855="","",
   IF(OR(N5855 &lt;EDA_Outlier_Analysis!$I$10, N5855 &gt; EDA_Outlier_Analysis!$I$11),
      "Outlier",
      "Normal"))</f>
        <v>Normal</v>
      </c>
    </row>
    <row r="5856" spans="1:19">
      <c r="A5856" t="s">
        <v>12681</v>
      </c>
      <c r="B5856" s="4">
        <v>44738</v>
      </c>
      <c r="C5856" s="2">
        <v>145031.67999999999</v>
      </c>
      <c r="D5856" t="s">
        <v>849</v>
      </c>
      <c r="E5856" t="s">
        <v>853</v>
      </c>
      <c r="F5856" t="s">
        <v>11</v>
      </c>
      <c r="G5856" t="s">
        <v>34</v>
      </c>
      <c r="H5856" t="s">
        <v>197</v>
      </c>
      <c r="J5856" t="s">
        <v>12682</v>
      </c>
      <c r="K5856" t="str">
        <f>IF(COUNTIF(Customers!A:A, H5856)&gt;0, "Valid", "Invalid")</f>
        <v>Valid</v>
      </c>
      <c r="L5856" t="str">
        <f t="shared" si="455"/>
        <v>6</v>
      </c>
      <c r="M5856" t="str">
        <f t="shared" si="456"/>
        <v>2022</v>
      </c>
      <c r="N5856">
        <f t="shared" si="457"/>
        <v>145031.67999999999</v>
      </c>
      <c r="O5856">
        <f t="shared" si="458"/>
        <v>145031.67999999999</v>
      </c>
      <c r="P5856" t="str">
        <f t="shared" si="459"/>
        <v/>
      </c>
      <c r="Q5856" s="48" t="str">
        <f>IF(O5856="","",
   IF(OR(O5856&lt;EDA_Outlier_Analysis!$C$10, O5856&gt;EDA_Outlier_Analysis!$C$11),
      "Outlier",
      "Normal"))</f>
        <v>Normal</v>
      </c>
      <c r="R5856" t="str">
        <f>IF(P5856="","",
   IF(OR(P5856 &lt; EDA_Outlier_Analysis!$F$7, P5856 &gt; EDA_Outlier_Analysis!$F$8),
      "Outlier",
      "Normal"))</f>
        <v/>
      </c>
      <c r="S5856" t="str">
        <f>IF(N5856="","",
   IF(OR(N5856 &lt;EDA_Outlier_Analysis!$I$10, N5856 &gt; EDA_Outlier_Analysis!$I$11),
      "Outlier",
      "Normal"))</f>
        <v>Normal</v>
      </c>
    </row>
    <row r="5857" spans="1:19">
      <c r="A5857" t="s">
        <v>12683</v>
      </c>
      <c r="B5857" s="4">
        <v>45053</v>
      </c>
      <c r="C5857" s="2">
        <v>-49563.22</v>
      </c>
      <c r="D5857" t="s">
        <v>840</v>
      </c>
      <c r="E5857" t="s">
        <v>845</v>
      </c>
      <c r="F5857" t="s">
        <v>11</v>
      </c>
      <c r="G5857" t="s">
        <v>34</v>
      </c>
      <c r="I5857" t="s">
        <v>1435</v>
      </c>
      <c r="J5857" t="s">
        <v>12684</v>
      </c>
      <c r="K5857" t="str">
        <f>IF(COUNTIF(Customers!A:A, H5857)&gt;0, "Valid", "Invalid")</f>
        <v>Invalid</v>
      </c>
      <c r="L5857" t="str">
        <f t="shared" si="455"/>
        <v>5</v>
      </c>
      <c r="M5857" t="str">
        <f t="shared" si="456"/>
        <v>2023</v>
      </c>
      <c r="N5857">
        <f t="shared" si="457"/>
        <v>-49563.22</v>
      </c>
      <c r="O5857" t="str">
        <f t="shared" si="458"/>
        <v/>
      </c>
      <c r="P5857">
        <f t="shared" si="459"/>
        <v>49563.22</v>
      </c>
      <c r="Q5857" s="48" t="str">
        <f>IF(O5857="","",
   IF(OR(O5857&lt;EDA_Outlier_Analysis!$C$10, O5857&gt;EDA_Outlier_Analysis!$C$11),
      "Outlier",
      "Normal"))</f>
        <v/>
      </c>
      <c r="R5857" t="str">
        <f>IF(P5857="","",
   IF(OR(P5857 &lt; EDA_Outlier_Analysis!$F$7, P5857 &gt; EDA_Outlier_Analysis!$F$8),
      "Outlier",
      "Normal"))</f>
        <v>Normal</v>
      </c>
      <c r="S5857" t="str">
        <f>IF(N5857="","",
   IF(OR(N5857 &lt;EDA_Outlier_Analysis!$I$10, N5857 &gt; EDA_Outlier_Analysis!$I$11),
      "Outlier",
      "Normal"))</f>
        <v>Normal</v>
      </c>
    </row>
    <row r="5858" spans="1:19">
      <c r="A5858" t="s">
        <v>12685</v>
      </c>
      <c r="B5858" s="4">
        <v>45282</v>
      </c>
      <c r="C5858" s="2">
        <v>296603.38</v>
      </c>
      <c r="D5858" t="s">
        <v>849</v>
      </c>
      <c r="E5858" t="s">
        <v>853</v>
      </c>
      <c r="F5858" t="s">
        <v>9</v>
      </c>
      <c r="G5858" t="s">
        <v>31</v>
      </c>
      <c r="H5858" t="s">
        <v>47</v>
      </c>
      <c r="J5858" t="s">
        <v>12686</v>
      </c>
      <c r="K5858" t="str">
        <f>IF(COUNTIF(Customers!A:A, H5858)&gt;0, "Valid", "Invalid")</f>
        <v>Valid</v>
      </c>
      <c r="L5858" t="str">
        <f t="shared" si="455"/>
        <v>12</v>
      </c>
      <c r="M5858" t="str">
        <f t="shared" si="456"/>
        <v>2023</v>
      </c>
      <c r="N5858">
        <f t="shared" si="457"/>
        <v>296603.38</v>
      </c>
      <c r="O5858">
        <f t="shared" si="458"/>
        <v>296603.38</v>
      </c>
      <c r="P5858" t="str">
        <f t="shared" si="459"/>
        <v/>
      </c>
      <c r="Q5858" s="48" t="str">
        <f>IF(O5858="","",
   IF(OR(O5858&lt;EDA_Outlier_Analysis!$C$10, O5858&gt;EDA_Outlier_Analysis!$C$11),
      "Outlier",
      "Normal"))</f>
        <v>Outlier</v>
      </c>
      <c r="R5858" t="str">
        <f>IF(P5858="","",
   IF(OR(P5858 &lt; EDA_Outlier_Analysis!$F$7, P5858 &gt; EDA_Outlier_Analysis!$F$8),
      "Outlier",
      "Normal"))</f>
        <v/>
      </c>
      <c r="S5858" t="str">
        <f>IF(N5858="","",
   IF(OR(N5858 &lt;EDA_Outlier_Analysis!$I$10, N5858 &gt; EDA_Outlier_Analysis!$I$11),
      "Outlier",
      "Normal"))</f>
        <v>Normal</v>
      </c>
    </row>
    <row r="5859" spans="1:19">
      <c r="A5859" t="s">
        <v>12687</v>
      </c>
      <c r="B5859" s="4">
        <v>44807</v>
      </c>
      <c r="C5859" s="2">
        <v>-20949.150000000001</v>
      </c>
      <c r="D5859" t="s">
        <v>840</v>
      </c>
      <c r="E5859" t="s">
        <v>905</v>
      </c>
      <c r="F5859" t="s">
        <v>11</v>
      </c>
      <c r="G5859" t="s">
        <v>31</v>
      </c>
      <c r="I5859" t="s">
        <v>976</v>
      </c>
      <c r="J5859" t="s">
        <v>12688</v>
      </c>
      <c r="K5859" t="str">
        <f>IF(COUNTIF(Customers!A:A, H5859)&gt;0, "Valid", "Invalid")</f>
        <v>Invalid</v>
      </c>
      <c r="L5859" t="str">
        <f t="shared" si="455"/>
        <v>9</v>
      </c>
      <c r="M5859" t="str">
        <f t="shared" si="456"/>
        <v>2022</v>
      </c>
      <c r="N5859">
        <f t="shared" si="457"/>
        <v>-20949.150000000001</v>
      </c>
      <c r="O5859" t="str">
        <f t="shared" si="458"/>
        <v/>
      </c>
      <c r="P5859">
        <f t="shared" si="459"/>
        <v>20949.150000000001</v>
      </c>
      <c r="Q5859" s="48" t="str">
        <f>IF(O5859="","",
   IF(OR(O5859&lt;EDA_Outlier_Analysis!$C$10, O5859&gt;EDA_Outlier_Analysis!$C$11),
      "Outlier",
      "Normal"))</f>
        <v/>
      </c>
      <c r="R5859" t="str">
        <f>IF(P5859="","",
   IF(OR(P5859 &lt; EDA_Outlier_Analysis!$F$7, P5859 &gt; EDA_Outlier_Analysis!$F$8),
      "Outlier",
      "Normal"))</f>
        <v>Outlier</v>
      </c>
      <c r="S5859" t="str">
        <f>IF(N5859="","",
   IF(OR(N5859 &lt;EDA_Outlier_Analysis!$I$10, N5859 &gt; EDA_Outlier_Analysis!$I$11),
      "Outlier",
      "Normal"))</f>
        <v>Normal</v>
      </c>
    </row>
    <row r="5860" spans="1:19">
      <c r="A5860" t="s">
        <v>12689</v>
      </c>
      <c r="B5860" s="4">
        <v>44854</v>
      </c>
      <c r="C5860" s="2">
        <v>252950.31</v>
      </c>
      <c r="D5860" t="s">
        <v>849</v>
      </c>
      <c r="E5860" t="s">
        <v>853</v>
      </c>
      <c r="F5860" t="s">
        <v>9</v>
      </c>
      <c r="G5860" t="s">
        <v>34</v>
      </c>
      <c r="H5860" t="s">
        <v>73</v>
      </c>
      <c r="J5860" t="s">
        <v>12690</v>
      </c>
      <c r="K5860" t="str">
        <f>IF(COUNTIF(Customers!A:A, H5860)&gt;0, "Valid", "Invalid")</f>
        <v>Valid</v>
      </c>
      <c r="L5860" t="str">
        <f t="shared" si="455"/>
        <v>10</v>
      </c>
      <c r="M5860" t="str">
        <f t="shared" si="456"/>
        <v>2022</v>
      </c>
      <c r="N5860">
        <f t="shared" si="457"/>
        <v>252950.31</v>
      </c>
      <c r="O5860">
        <f t="shared" si="458"/>
        <v>252950.31</v>
      </c>
      <c r="P5860" t="str">
        <f t="shared" si="459"/>
        <v/>
      </c>
      <c r="Q5860" s="48" t="str">
        <f>IF(O5860="","",
   IF(OR(O5860&lt;EDA_Outlier_Analysis!$C$10, O5860&gt;EDA_Outlier_Analysis!$C$11),
      "Outlier",
      "Normal"))</f>
        <v>Normal</v>
      </c>
      <c r="R5860" t="str">
        <f>IF(P5860="","",
   IF(OR(P5860 &lt; EDA_Outlier_Analysis!$F$7, P5860 &gt; EDA_Outlier_Analysis!$F$8),
      "Outlier",
      "Normal"))</f>
        <v/>
      </c>
      <c r="S5860" t="str">
        <f>IF(N5860="","",
   IF(OR(N5860 &lt;EDA_Outlier_Analysis!$I$10, N5860 &gt; EDA_Outlier_Analysis!$I$11),
      "Outlier",
      "Normal"))</f>
        <v>Normal</v>
      </c>
    </row>
    <row r="5861" spans="1:19">
      <c r="A5861" t="s">
        <v>12691</v>
      </c>
      <c r="B5861" s="4">
        <v>44732</v>
      </c>
      <c r="C5861" s="2">
        <v>-67775.09</v>
      </c>
      <c r="D5861" t="s">
        <v>840</v>
      </c>
      <c r="E5861" t="s">
        <v>856</v>
      </c>
      <c r="F5861" t="s">
        <v>11</v>
      </c>
      <c r="G5861" t="s">
        <v>20</v>
      </c>
      <c r="I5861" t="s">
        <v>1494</v>
      </c>
      <c r="J5861" t="s">
        <v>12692</v>
      </c>
      <c r="K5861" t="str">
        <f>IF(COUNTIF(Customers!A:A, H5861)&gt;0, "Valid", "Invalid")</f>
        <v>Invalid</v>
      </c>
      <c r="L5861" t="str">
        <f t="shared" si="455"/>
        <v>6</v>
      </c>
      <c r="M5861" t="str">
        <f t="shared" si="456"/>
        <v>2022</v>
      </c>
      <c r="N5861">
        <f t="shared" si="457"/>
        <v>-67775.09</v>
      </c>
      <c r="O5861" t="str">
        <f t="shared" si="458"/>
        <v/>
      </c>
      <c r="P5861">
        <f t="shared" si="459"/>
        <v>67775.09</v>
      </c>
      <c r="Q5861" s="48" t="str">
        <f>IF(O5861="","",
   IF(OR(O5861&lt;EDA_Outlier_Analysis!$C$10, O5861&gt;EDA_Outlier_Analysis!$C$11),
      "Outlier",
      "Normal"))</f>
        <v/>
      </c>
      <c r="R5861" t="str">
        <f>IF(P5861="","",
   IF(OR(P5861 &lt; EDA_Outlier_Analysis!$F$7, P5861 &gt; EDA_Outlier_Analysis!$F$8),
      "Outlier",
      "Normal"))</f>
        <v>Outlier</v>
      </c>
      <c r="S5861" t="str">
        <f>IF(N5861="","",
   IF(OR(N5861 &lt;EDA_Outlier_Analysis!$I$10, N5861 &gt; EDA_Outlier_Analysis!$I$11),
      "Outlier",
      "Normal"))</f>
        <v>Normal</v>
      </c>
    </row>
    <row r="5862" spans="1:19">
      <c r="A5862" t="s">
        <v>12693</v>
      </c>
      <c r="B5862" s="4">
        <v>44584</v>
      </c>
      <c r="C5862" s="2">
        <v>150650.39000000001</v>
      </c>
      <c r="D5862" t="s">
        <v>849</v>
      </c>
      <c r="E5862" t="s">
        <v>853</v>
      </c>
      <c r="F5862" t="s">
        <v>10</v>
      </c>
      <c r="G5862" t="s">
        <v>31</v>
      </c>
      <c r="H5862" t="s">
        <v>701</v>
      </c>
      <c r="J5862" t="s">
        <v>12694</v>
      </c>
      <c r="K5862" t="str">
        <f>IF(COUNTIF(Customers!A:A, H5862)&gt;0, "Valid", "Invalid")</f>
        <v>Valid</v>
      </c>
      <c r="L5862" t="str">
        <f t="shared" si="455"/>
        <v>1</v>
      </c>
      <c r="M5862" t="str">
        <f t="shared" si="456"/>
        <v>2022</v>
      </c>
      <c r="N5862">
        <f t="shared" si="457"/>
        <v>150650.39000000001</v>
      </c>
      <c r="O5862">
        <f t="shared" si="458"/>
        <v>150650.39000000001</v>
      </c>
      <c r="P5862" t="str">
        <f t="shared" si="459"/>
        <v/>
      </c>
      <c r="Q5862" s="48" t="str">
        <f>IF(O5862="","",
   IF(OR(O5862&lt;EDA_Outlier_Analysis!$C$10, O5862&gt;EDA_Outlier_Analysis!$C$11),
      "Outlier",
      "Normal"))</f>
        <v>Normal</v>
      </c>
      <c r="R5862" t="str">
        <f>IF(P5862="","",
   IF(OR(P5862 &lt; EDA_Outlier_Analysis!$F$7, P5862 &gt; EDA_Outlier_Analysis!$F$8),
      "Outlier",
      "Normal"))</f>
        <v/>
      </c>
      <c r="S5862" t="str">
        <f>IF(N5862="","",
   IF(OR(N5862 &lt;EDA_Outlier_Analysis!$I$10, N5862 &gt; EDA_Outlier_Analysis!$I$11),
      "Outlier",
      "Normal"))</f>
        <v>Normal</v>
      </c>
    </row>
    <row r="5863" spans="1:19">
      <c r="A5863" t="s">
        <v>12695</v>
      </c>
      <c r="B5863" s="4">
        <v>45194</v>
      </c>
      <c r="C5863" s="2">
        <v>209925.41</v>
      </c>
      <c r="D5863" t="s">
        <v>849</v>
      </c>
      <c r="E5863" t="s">
        <v>850</v>
      </c>
      <c r="F5863" t="s">
        <v>9</v>
      </c>
      <c r="G5863" t="s">
        <v>20</v>
      </c>
      <c r="H5863" t="s">
        <v>87</v>
      </c>
      <c r="J5863" t="s">
        <v>12696</v>
      </c>
      <c r="K5863" t="str">
        <f>IF(COUNTIF(Customers!A:A, H5863)&gt;0, "Valid", "Invalid")</f>
        <v>Valid</v>
      </c>
      <c r="L5863" t="str">
        <f t="shared" si="455"/>
        <v>9</v>
      </c>
      <c r="M5863" t="str">
        <f t="shared" si="456"/>
        <v>2023</v>
      </c>
      <c r="N5863">
        <f t="shared" si="457"/>
        <v>209925.41</v>
      </c>
      <c r="O5863">
        <f t="shared" si="458"/>
        <v>209925.41</v>
      </c>
      <c r="P5863" t="str">
        <f t="shared" si="459"/>
        <v/>
      </c>
      <c r="Q5863" s="48" t="str">
        <f>IF(O5863="","",
   IF(OR(O5863&lt;EDA_Outlier_Analysis!$C$10, O5863&gt;EDA_Outlier_Analysis!$C$11),
      "Outlier",
      "Normal"))</f>
        <v>Normal</v>
      </c>
      <c r="R5863" t="str">
        <f>IF(P5863="","",
   IF(OR(P5863 &lt; EDA_Outlier_Analysis!$F$7, P5863 &gt; EDA_Outlier_Analysis!$F$8),
      "Outlier",
      "Normal"))</f>
        <v/>
      </c>
      <c r="S5863" t="str">
        <f>IF(N5863="","",
   IF(OR(N5863 &lt;EDA_Outlier_Analysis!$I$10, N5863 &gt; EDA_Outlier_Analysis!$I$11),
      "Outlier",
      "Normal"))</f>
        <v>Normal</v>
      </c>
    </row>
    <row r="5864" spans="1:19">
      <c r="A5864" t="s">
        <v>12697</v>
      </c>
      <c r="B5864" s="4">
        <v>45035</v>
      </c>
      <c r="C5864" s="2">
        <v>106931.96</v>
      </c>
      <c r="D5864" t="s">
        <v>849</v>
      </c>
      <c r="E5864" t="s">
        <v>850</v>
      </c>
      <c r="F5864" t="s">
        <v>10</v>
      </c>
      <c r="G5864" t="s">
        <v>24</v>
      </c>
      <c r="H5864" t="s">
        <v>755</v>
      </c>
      <c r="J5864" t="s">
        <v>12698</v>
      </c>
      <c r="K5864" t="str">
        <f>IF(COUNTIF(Customers!A:A, H5864)&gt;0, "Valid", "Invalid")</f>
        <v>Valid</v>
      </c>
      <c r="L5864" t="str">
        <f t="shared" si="455"/>
        <v>4</v>
      </c>
      <c r="M5864" t="str">
        <f t="shared" si="456"/>
        <v>2023</v>
      </c>
      <c r="N5864">
        <f t="shared" si="457"/>
        <v>106931.96</v>
      </c>
      <c r="O5864">
        <f t="shared" si="458"/>
        <v>106931.96</v>
      </c>
      <c r="P5864" t="str">
        <f t="shared" si="459"/>
        <v/>
      </c>
      <c r="Q5864" s="48" t="str">
        <f>IF(O5864="","",
   IF(OR(O5864&lt;EDA_Outlier_Analysis!$C$10, O5864&gt;EDA_Outlier_Analysis!$C$11),
      "Outlier",
      "Normal"))</f>
        <v>Normal</v>
      </c>
      <c r="R5864" t="str">
        <f>IF(P5864="","",
   IF(OR(P5864 &lt; EDA_Outlier_Analysis!$F$7, P5864 &gt; EDA_Outlier_Analysis!$F$8),
      "Outlier",
      "Normal"))</f>
        <v/>
      </c>
      <c r="S5864" t="str">
        <f>IF(N5864="","",
   IF(OR(N5864 &lt;EDA_Outlier_Analysis!$I$10, N5864 &gt; EDA_Outlier_Analysis!$I$11),
      "Outlier",
      "Normal"))</f>
        <v>Normal</v>
      </c>
    </row>
    <row r="5865" spans="1:19">
      <c r="A5865" t="s">
        <v>12699</v>
      </c>
      <c r="B5865" s="4">
        <v>44829</v>
      </c>
      <c r="C5865" s="2">
        <v>142240.12</v>
      </c>
      <c r="D5865" t="s">
        <v>849</v>
      </c>
      <c r="E5865" t="s">
        <v>868</v>
      </c>
      <c r="F5865" t="s">
        <v>11</v>
      </c>
      <c r="G5865" t="s">
        <v>24</v>
      </c>
      <c r="H5865" t="s">
        <v>501</v>
      </c>
      <c r="J5865" t="s">
        <v>12700</v>
      </c>
      <c r="K5865" t="str">
        <f>IF(COUNTIF(Customers!A:A, H5865)&gt;0, "Valid", "Invalid")</f>
        <v>Valid</v>
      </c>
      <c r="L5865" t="str">
        <f t="shared" si="455"/>
        <v>9</v>
      </c>
      <c r="M5865" t="str">
        <f t="shared" si="456"/>
        <v>2022</v>
      </c>
      <c r="N5865">
        <f t="shared" si="457"/>
        <v>142240.12</v>
      </c>
      <c r="O5865">
        <f t="shared" si="458"/>
        <v>142240.12</v>
      </c>
      <c r="P5865" t="str">
        <f t="shared" si="459"/>
        <v/>
      </c>
      <c r="Q5865" s="48" t="str">
        <f>IF(O5865="","",
   IF(OR(O5865&lt;EDA_Outlier_Analysis!$C$10, O5865&gt;EDA_Outlier_Analysis!$C$11),
      "Outlier",
      "Normal"))</f>
        <v>Normal</v>
      </c>
      <c r="R5865" t="str">
        <f>IF(P5865="","",
   IF(OR(P5865 &lt; EDA_Outlier_Analysis!$F$7, P5865 &gt; EDA_Outlier_Analysis!$F$8),
      "Outlier",
      "Normal"))</f>
        <v/>
      </c>
      <c r="S5865" t="str">
        <f>IF(N5865="","",
   IF(OR(N5865 &lt;EDA_Outlier_Analysis!$I$10, N5865 &gt; EDA_Outlier_Analysis!$I$11),
      "Outlier",
      "Normal"))</f>
        <v>Normal</v>
      </c>
    </row>
    <row r="5866" spans="1:19">
      <c r="A5866" t="s">
        <v>12701</v>
      </c>
      <c r="B5866" s="4">
        <v>45070</v>
      </c>
      <c r="C5866" s="2">
        <v>161507.54999999999</v>
      </c>
      <c r="D5866" t="s">
        <v>849</v>
      </c>
      <c r="E5866" t="s">
        <v>868</v>
      </c>
      <c r="F5866" t="s">
        <v>10</v>
      </c>
      <c r="G5866" t="s">
        <v>31</v>
      </c>
      <c r="H5866" t="s">
        <v>175</v>
      </c>
      <c r="J5866" t="s">
        <v>12702</v>
      </c>
      <c r="K5866" t="str">
        <f>IF(COUNTIF(Customers!A:A, H5866)&gt;0, "Valid", "Invalid")</f>
        <v>Valid</v>
      </c>
      <c r="L5866" t="str">
        <f t="shared" si="455"/>
        <v>5</v>
      </c>
      <c r="M5866" t="str">
        <f t="shared" si="456"/>
        <v>2023</v>
      </c>
      <c r="N5866">
        <f t="shared" si="457"/>
        <v>161507.54999999999</v>
      </c>
      <c r="O5866">
        <f t="shared" si="458"/>
        <v>161507.54999999999</v>
      </c>
      <c r="P5866" t="str">
        <f t="shared" si="459"/>
        <v/>
      </c>
      <c r="Q5866" s="48" t="str">
        <f>IF(O5866="","",
   IF(OR(O5866&lt;EDA_Outlier_Analysis!$C$10, O5866&gt;EDA_Outlier_Analysis!$C$11),
      "Outlier",
      "Normal"))</f>
        <v>Normal</v>
      </c>
      <c r="R5866" t="str">
        <f>IF(P5866="","",
   IF(OR(P5866 &lt; EDA_Outlier_Analysis!$F$7, P5866 &gt; EDA_Outlier_Analysis!$F$8),
      "Outlier",
      "Normal"))</f>
        <v/>
      </c>
      <c r="S5866" t="str">
        <f>IF(N5866="","",
   IF(OR(N5866 &lt;EDA_Outlier_Analysis!$I$10, N5866 &gt; EDA_Outlier_Analysis!$I$11),
      "Outlier",
      "Normal"))</f>
        <v>Normal</v>
      </c>
    </row>
    <row r="5867" spans="1:19">
      <c r="A5867" t="s">
        <v>12703</v>
      </c>
      <c r="B5867" s="4">
        <v>44768</v>
      </c>
      <c r="C5867" s="2">
        <v>-21597.3</v>
      </c>
      <c r="D5867" t="s">
        <v>840</v>
      </c>
      <c r="E5867" t="s">
        <v>864</v>
      </c>
      <c r="F5867" t="s">
        <v>11</v>
      </c>
      <c r="G5867" t="s">
        <v>31</v>
      </c>
      <c r="I5867" t="s">
        <v>990</v>
      </c>
      <c r="J5867" t="s">
        <v>12704</v>
      </c>
      <c r="K5867" t="str">
        <f>IF(COUNTIF(Customers!A:A, H5867)&gt;0, "Valid", "Invalid")</f>
        <v>Invalid</v>
      </c>
      <c r="L5867" t="str">
        <f t="shared" si="455"/>
        <v>7</v>
      </c>
      <c r="M5867" t="str">
        <f t="shared" si="456"/>
        <v>2022</v>
      </c>
      <c r="N5867">
        <f t="shared" si="457"/>
        <v>-21597.3</v>
      </c>
      <c r="O5867" t="str">
        <f t="shared" si="458"/>
        <v/>
      </c>
      <c r="P5867">
        <f t="shared" si="459"/>
        <v>21597.3</v>
      </c>
      <c r="Q5867" s="48" t="str">
        <f>IF(O5867="","",
   IF(OR(O5867&lt;EDA_Outlier_Analysis!$C$10, O5867&gt;EDA_Outlier_Analysis!$C$11),
      "Outlier",
      "Normal"))</f>
        <v/>
      </c>
      <c r="R5867" t="str">
        <f>IF(P5867="","",
   IF(OR(P5867 &lt; EDA_Outlier_Analysis!$F$7, P5867 &gt; EDA_Outlier_Analysis!$F$8),
      "Outlier",
      "Normal"))</f>
        <v>Outlier</v>
      </c>
      <c r="S5867" t="str">
        <f>IF(N5867="","",
   IF(OR(N5867 &lt;EDA_Outlier_Analysis!$I$10, N5867 &gt; EDA_Outlier_Analysis!$I$11),
      "Outlier",
      "Normal"))</f>
        <v>Normal</v>
      </c>
    </row>
    <row r="5868" spans="1:19">
      <c r="A5868" t="s">
        <v>12705</v>
      </c>
      <c r="B5868" s="4">
        <v>44825</v>
      </c>
      <c r="C5868" s="2">
        <v>218435.82</v>
      </c>
      <c r="D5868" t="s">
        <v>849</v>
      </c>
      <c r="E5868" t="s">
        <v>853</v>
      </c>
      <c r="F5868" t="s">
        <v>9</v>
      </c>
      <c r="G5868" t="s">
        <v>31</v>
      </c>
      <c r="H5868" t="s">
        <v>475</v>
      </c>
      <c r="J5868" t="s">
        <v>12706</v>
      </c>
      <c r="K5868" t="str">
        <f>IF(COUNTIF(Customers!A:A, H5868)&gt;0, "Valid", "Invalid")</f>
        <v>Valid</v>
      </c>
      <c r="L5868" t="str">
        <f t="shared" si="455"/>
        <v>9</v>
      </c>
      <c r="M5868" t="str">
        <f t="shared" si="456"/>
        <v>2022</v>
      </c>
      <c r="N5868">
        <f t="shared" si="457"/>
        <v>218435.82</v>
      </c>
      <c r="O5868">
        <f t="shared" si="458"/>
        <v>218435.82</v>
      </c>
      <c r="P5868" t="str">
        <f t="shared" si="459"/>
        <v/>
      </c>
      <c r="Q5868" s="48" t="str">
        <f>IF(O5868="","",
   IF(OR(O5868&lt;EDA_Outlier_Analysis!$C$10, O5868&gt;EDA_Outlier_Analysis!$C$11),
      "Outlier",
      "Normal"))</f>
        <v>Normal</v>
      </c>
      <c r="R5868" t="str">
        <f>IF(P5868="","",
   IF(OR(P5868 &lt; EDA_Outlier_Analysis!$F$7, P5868 &gt; EDA_Outlier_Analysis!$F$8),
      "Outlier",
      "Normal"))</f>
        <v/>
      </c>
      <c r="S5868" t="str">
        <f>IF(N5868="","",
   IF(OR(N5868 &lt;EDA_Outlier_Analysis!$I$10, N5868 &gt; EDA_Outlier_Analysis!$I$11),
      "Outlier",
      "Normal"))</f>
        <v>Normal</v>
      </c>
    </row>
    <row r="5869" spans="1:19">
      <c r="A5869" t="s">
        <v>12707</v>
      </c>
      <c r="B5869" s="4">
        <v>44737</v>
      </c>
      <c r="C5869" s="2">
        <v>22935.68</v>
      </c>
      <c r="D5869" t="s">
        <v>971</v>
      </c>
      <c r="E5869" t="s">
        <v>971</v>
      </c>
      <c r="F5869" t="s">
        <v>9</v>
      </c>
      <c r="G5869" t="s">
        <v>24</v>
      </c>
      <c r="J5869" t="s">
        <v>12708</v>
      </c>
      <c r="K5869" t="str">
        <f>IF(COUNTIF(Customers!A:A, H5869)&gt;0, "Valid", "Invalid")</f>
        <v>Invalid</v>
      </c>
      <c r="L5869" t="str">
        <f t="shared" si="455"/>
        <v>6</v>
      </c>
      <c r="M5869" t="str">
        <f t="shared" si="456"/>
        <v>2022</v>
      </c>
      <c r="N5869">
        <f t="shared" si="457"/>
        <v>-22935.68</v>
      </c>
      <c r="O5869" t="str">
        <f t="shared" si="458"/>
        <v/>
      </c>
      <c r="P5869" t="str">
        <f t="shared" si="459"/>
        <v/>
      </c>
      <c r="Q5869" s="48" t="str">
        <f>IF(O5869="","",
   IF(OR(O5869&lt;EDA_Outlier_Analysis!$C$10, O5869&gt;EDA_Outlier_Analysis!$C$11),
      "Outlier",
      "Normal"))</f>
        <v/>
      </c>
      <c r="R5869" t="str">
        <f>IF(P5869="","",
   IF(OR(P5869 &lt; EDA_Outlier_Analysis!$F$7, P5869 &gt; EDA_Outlier_Analysis!$F$8),
      "Outlier",
      "Normal"))</f>
        <v/>
      </c>
      <c r="S5869" t="str">
        <f>IF(N5869="","",
   IF(OR(N5869 &lt;EDA_Outlier_Analysis!$I$10, N5869 &gt; EDA_Outlier_Analysis!$I$11),
      "Outlier",
      "Normal"))</f>
        <v>Normal</v>
      </c>
    </row>
    <row r="5870" spans="1:19">
      <c r="A5870" t="s">
        <v>12709</v>
      </c>
      <c r="B5870" s="4">
        <v>44594</v>
      </c>
      <c r="C5870" s="2">
        <v>114325.44</v>
      </c>
      <c r="D5870" t="s">
        <v>849</v>
      </c>
      <c r="E5870" t="s">
        <v>853</v>
      </c>
      <c r="F5870" t="s">
        <v>10</v>
      </c>
      <c r="G5870" t="s">
        <v>24</v>
      </c>
      <c r="H5870" t="s">
        <v>305</v>
      </c>
      <c r="J5870" t="s">
        <v>12710</v>
      </c>
      <c r="K5870" t="str">
        <f>IF(COUNTIF(Customers!A:A, H5870)&gt;0, "Valid", "Invalid")</f>
        <v>Valid</v>
      </c>
      <c r="L5870" t="str">
        <f t="shared" si="455"/>
        <v>2</v>
      </c>
      <c r="M5870" t="str">
        <f t="shared" si="456"/>
        <v>2022</v>
      </c>
      <c r="N5870">
        <f t="shared" si="457"/>
        <v>114325.44</v>
      </c>
      <c r="O5870">
        <f t="shared" si="458"/>
        <v>114325.44</v>
      </c>
      <c r="P5870" t="str">
        <f t="shared" si="459"/>
        <v/>
      </c>
      <c r="Q5870" s="48" t="str">
        <f>IF(O5870="","",
   IF(OR(O5870&lt;EDA_Outlier_Analysis!$C$10, O5870&gt;EDA_Outlier_Analysis!$C$11),
      "Outlier",
      "Normal"))</f>
        <v>Normal</v>
      </c>
      <c r="R5870" t="str">
        <f>IF(P5870="","",
   IF(OR(P5870 &lt; EDA_Outlier_Analysis!$F$7, P5870 &gt; EDA_Outlier_Analysis!$F$8),
      "Outlier",
      "Normal"))</f>
        <v/>
      </c>
      <c r="S5870" t="str">
        <f>IF(N5870="","",
   IF(OR(N5870 &lt;EDA_Outlier_Analysis!$I$10, N5870 &gt; EDA_Outlier_Analysis!$I$11),
      "Outlier",
      "Normal"))</f>
        <v>Normal</v>
      </c>
    </row>
    <row r="5871" spans="1:19">
      <c r="A5871" t="s">
        <v>12711</v>
      </c>
      <c r="B5871" s="4">
        <v>44745</v>
      </c>
      <c r="C5871" s="2">
        <v>119716.15</v>
      </c>
      <c r="D5871" t="s">
        <v>849</v>
      </c>
      <c r="E5871" t="s">
        <v>868</v>
      </c>
      <c r="F5871" t="s">
        <v>10</v>
      </c>
      <c r="G5871" t="s">
        <v>24</v>
      </c>
      <c r="H5871" t="s">
        <v>229</v>
      </c>
      <c r="J5871" t="s">
        <v>12712</v>
      </c>
      <c r="K5871" t="str">
        <f>IF(COUNTIF(Customers!A:A, H5871)&gt;0, "Valid", "Invalid")</f>
        <v>Valid</v>
      </c>
      <c r="L5871" t="str">
        <f t="shared" si="455"/>
        <v>7</v>
      </c>
      <c r="M5871" t="str">
        <f t="shared" si="456"/>
        <v>2022</v>
      </c>
      <c r="N5871">
        <f t="shared" si="457"/>
        <v>119716.15</v>
      </c>
      <c r="O5871">
        <f t="shared" si="458"/>
        <v>119716.15</v>
      </c>
      <c r="P5871" t="str">
        <f t="shared" si="459"/>
        <v/>
      </c>
      <c r="Q5871" s="48" t="str">
        <f>IF(O5871="","",
   IF(OR(O5871&lt;EDA_Outlier_Analysis!$C$10, O5871&gt;EDA_Outlier_Analysis!$C$11),
      "Outlier",
      "Normal"))</f>
        <v>Normal</v>
      </c>
      <c r="R5871" t="str">
        <f>IF(P5871="","",
   IF(OR(P5871 &lt; EDA_Outlier_Analysis!$F$7, P5871 &gt; EDA_Outlier_Analysis!$F$8),
      "Outlier",
      "Normal"))</f>
        <v/>
      </c>
      <c r="S5871" t="str">
        <f>IF(N5871="","",
   IF(OR(N5871 &lt;EDA_Outlier_Analysis!$I$10, N5871 &gt; EDA_Outlier_Analysis!$I$11),
      "Outlier",
      "Normal"))</f>
        <v>Normal</v>
      </c>
    </row>
    <row r="5872" spans="1:19">
      <c r="A5872" t="s">
        <v>12713</v>
      </c>
      <c r="B5872" s="4">
        <v>44849</v>
      </c>
      <c r="C5872" s="2">
        <v>146989.21</v>
      </c>
      <c r="D5872" t="s">
        <v>849</v>
      </c>
      <c r="E5872" t="s">
        <v>853</v>
      </c>
      <c r="F5872" t="s">
        <v>9</v>
      </c>
      <c r="G5872" t="s">
        <v>31</v>
      </c>
      <c r="H5872" t="s">
        <v>517</v>
      </c>
      <c r="J5872" t="s">
        <v>12714</v>
      </c>
      <c r="K5872" t="str">
        <f>IF(COUNTIF(Customers!A:A, H5872)&gt;0, "Valid", "Invalid")</f>
        <v>Valid</v>
      </c>
      <c r="L5872" t="str">
        <f t="shared" si="455"/>
        <v>10</v>
      </c>
      <c r="M5872" t="str">
        <f t="shared" si="456"/>
        <v>2022</v>
      </c>
      <c r="N5872">
        <f t="shared" si="457"/>
        <v>146989.21</v>
      </c>
      <c r="O5872">
        <f t="shared" si="458"/>
        <v>146989.21</v>
      </c>
      <c r="P5872" t="str">
        <f t="shared" si="459"/>
        <v/>
      </c>
      <c r="Q5872" s="48" t="str">
        <f>IF(O5872="","",
   IF(OR(O5872&lt;EDA_Outlier_Analysis!$C$10, O5872&gt;EDA_Outlier_Analysis!$C$11),
      "Outlier",
      "Normal"))</f>
        <v>Normal</v>
      </c>
      <c r="R5872" t="str">
        <f>IF(P5872="","",
   IF(OR(P5872 &lt; EDA_Outlier_Analysis!$F$7, P5872 &gt; EDA_Outlier_Analysis!$F$8),
      "Outlier",
      "Normal"))</f>
        <v/>
      </c>
      <c r="S5872" t="str">
        <f>IF(N5872="","",
   IF(OR(N5872 &lt;EDA_Outlier_Analysis!$I$10, N5872 &gt; EDA_Outlier_Analysis!$I$11),
      "Outlier",
      "Normal"))</f>
        <v>Normal</v>
      </c>
    </row>
    <row r="5873" spans="1:19">
      <c r="A5873" t="s">
        <v>12715</v>
      </c>
      <c r="B5873" s="4">
        <v>44942</v>
      </c>
      <c r="C5873" s="2">
        <v>-34274.6</v>
      </c>
      <c r="D5873" t="s">
        <v>840</v>
      </c>
      <c r="E5873" t="s">
        <v>878</v>
      </c>
      <c r="F5873" t="s">
        <v>9</v>
      </c>
      <c r="G5873" t="s">
        <v>24</v>
      </c>
      <c r="I5873" t="s">
        <v>987</v>
      </c>
      <c r="J5873" t="s">
        <v>12716</v>
      </c>
      <c r="K5873" t="str">
        <f>IF(COUNTIF(Customers!A:A, H5873)&gt;0, "Valid", "Invalid")</f>
        <v>Invalid</v>
      </c>
      <c r="L5873" t="str">
        <f t="shared" si="455"/>
        <v>1</v>
      </c>
      <c r="M5873" t="str">
        <f t="shared" si="456"/>
        <v>2023</v>
      </c>
      <c r="N5873">
        <f t="shared" si="457"/>
        <v>-34274.6</v>
      </c>
      <c r="O5873" t="str">
        <f t="shared" si="458"/>
        <v/>
      </c>
      <c r="P5873">
        <f t="shared" si="459"/>
        <v>34274.6</v>
      </c>
      <c r="Q5873" s="48" t="str">
        <f>IF(O5873="","",
   IF(OR(O5873&lt;EDA_Outlier_Analysis!$C$10, O5873&gt;EDA_Outlier_Analysis!$C$11),
      "Outlier",
      "Normal"))</f>
        <v/>
      </c>
      <c r="R5873" t="str">
        <f>IF(P5873="","",
   IF(OR(P5873 &lt; EDA_Outlier_Analysis!$F$7, P5873 &gt; EDA_Outlier_Analysis!$F$8),
      "Outlier",
      "Normal"))</f>
        <v>Normal</v>
      </c>
      <c r="S5873" t="str">
        <f>IF(N5873="","",
   IF(OR(N5873 &lt;EDA_Outlier_Analysis!$I$10, N5873 &gt; EDA_Outlier_Analysis!$I$11),
      "Outlier",
      "Normal"))</f>
        <v>Normal</v>
      </c>
    </row>
    <row r="5874" spans="1:19">
      <c r="A5874" t="s">
        <v>12717</v>
      </c>
      <c r="B5874" s="4">
        <v>45280</v>
      </c>
      <c r="C5874" s="2">
        <v>204804.56</v>
      </c>
      <c r="D5874" t="s">
        <v>849</v>
      </c>
      <c r="E5874" t="s">
        <v>853</v>
      </c>
      <c r="F5874" t="s">
        <v>11</v>
      </c>
      <c r="G5874" t="s">
        <v>34</v>
      </c>
      <c r="H5874" t="s">
        <v>281</v>
      </c>
      <c r="J5874" t="s">
        <v>12718</v>
      </c>
      <c r="K5874" t="str">
        <f>IF(COUNTIF(Customers!A:A, H5874)&gt;0, "Valid", "Invalid")</f>
        <v>Valid</v>
      </c>
      <c r="L5874" t="str">
        <f t="shared" si="455"/>
        <v>12</v>
      </c>
      <c r="M5874" t="str">
        <f t="shared" si="456"/>
        <v>2023</v>
      </c>
      <c r="N5874">
        <f t="shared" si="457"/>
        <v>204804.56</v>
      </c>
      <c r="O5874">
        <f t="shared" si="458"/>
        <v>204804.56</v>
      </c>
      <c r="P5874" t="str">
        <f t="shared" si="459"/>
        <v/>
      </c>
      <c r="Q5874" s="48" t="str">
        <f>IF(O5874="","",
   IF(OR(O5874&lt;EDA_Outlier_Analysis!$C$10, O5874&gt;EDA_Outlier_Analysis!$C$11),
      "Outlier",
      "Normal"))</f>
        <v>Normal</v>
      </c>
      <c r="R5874" t="str">
        <f>IF(P5874="","",
   IF(OR(P5874 &lt; EDA_Outlier_Analysis!$F$7, P5874 &gt; EDA_Outlier_Analysis!$F$8),
      "Outlier",
      "Normal"))</f>
        <v/>
      </c>
      <c r="S5874" t="str">
        <f>IF(N5874="","",
   IF(OR(N5874 &lt;EDA_Outlier_Analysis!$I$10, N5874 &gt; EDA_Outlier_Analysis!$I$11),
      "Outlier",
      "Normal"))</f>
        <v>Normal</v>
      </c>
    </row>
    <row r="5875" spans="1:19">
      <c r="A5875" t="s">
        <v>12719</v>
      </c>
      <c r="B5875" s="4">
        <v>45234</v>
      </c>
      <c r="C5875" s="2">
        <v>-27798</v>
      </c>
      <c r="D5875" t="s">
        <v>840</v>
      </c>
      <c r="E5875" t="s">
        <v>856</v>
      </c>
      <c r="F5875" t="s">
        <v>11</v>
      </c>
      <c r="G5875" t="s">
        <v>34</v>
      </c>
      <c r="I5875" t="s">
        <v>1232</v>
      </c>
      <c r="J5875" t="s">
        <v>12720</v>
      </c>
      <c r="K5875" t="str">
        <f>IF(COUNTIF(Customers!A:A, H5875)&gt;0, "Valid", "Invalid")</f>
        <v>Invalid</v>
      </c>
      <c r="L5875" t="str">
        <f t="shared" si="455"/>
        <v>11</v>
      </c>
      <c r="M5875" t="str">
        <f t="shared" si="456"/>
        <v>2023</v>
      </c>
      <c r="N5875">
        <f t="shared" si="457"/>
        <v>-27798</v>
      </c>
      <c r="O5875" t="str">
        <f t="shared" si="458"/>
        <v/>
      </c>
      <c r="P5875">
        <f t="shared" si="459"/>
        <v>27798</v>
      </c>
      <c r="Q5875" s="48" t="str">
        <f>IF(O5875="","",
   IF(OR(O5875&lt;EDA_Outlier_Analysis!$C$10, O5875&gt;EDA_Outlier_Analysis!$C$11),
      "Outlier",
      "Normal"))</f>
        <v/>
      </c>
      <c r="R5875" t="str">
        <f>IF(P5875="","",
   IF(OR(P5875 &lt; EDA_Outlier_Analysis!$F$7, P5875 &gt; EDA_Outlier_Analysis!$F$8),
      "Outlier",
      "Normal"))</f>
        <v>Normal</v>
      </c>
      <c r="S5875" t="str">
        <f>IF(N5875="","",
   IF(OR(N5875 &lt;EDA_Outlier_Analysis!$I$10, N5875 &gt; EDA_Outlier_Analysis!$I$11),
      "Outlier",
      "Normal"))</f>
        <v>Normal</v>
      </c>
    </row>
    <row r="5876" spans="1:19">
      <c r="A5876" t="s">
        <v>12721</v>
      </c>
      <c r="B5876" s="4">
        <v>45046</v>
      </c>
      <c r="C5876" s="2">
        <v>169389.44</v>
      </c>
      <c r="D5876" t="s">
        <v>849</v>
      </c>
      <c r="E5876" t="s">
        <v>868</v>
      </c>
      <c r="F5876" t="s">
        <v>9</v>
      </c>
      <c r="G5876" t="s">
        <v>20</v>
      </c>
      <c r="H5876" t="s">
        <v>607</v>
      </c>
      <c r="J5876" t="s">
        <v>12722</v>
      </c>
      <c r="K5876" t="str">
        <f>IF(COUNTIF(Customers!A:A, H5876)&gt;0, "Valid", "Invalid")</f>
        <v>Valid</v>
      </c>
      <c r="L5876" t="str">
        <f t="shared" si="455"/>
        <v>4</v>
      </c>
      <c r="M5876" t="str">
        <f t="shared" si="456"/>
        <v>2023</v>
      </c>
      <c r="N5876">
        <f t="shared" si="457"/>
        <v>169389.44</v>
      </c>
      <c r="O5876">
        <f t="shared" si="458"/>
        <v>169389.44</v>
      </c>
      <c r="P5876" t="str">
        <f t="shared" si="459"/>
        <v/>
      </c>
      <c r="Q5876" s="48" t="str">
        <f>IF(O5876="","",
   IF(OR(O5876&lt;EDA_Outlier_Analysis!$C$10, O5876&gt;EDA_Outlier_Analysis!$C$11),
      "Outlier",
      "Normal"))</f>
        <v>Normal</v>
      </c>
      <c r="R5876" t="str">
        <f>IF(P5876="","",
   IF(OR(P5876 &lt; EDA_Outlier_Analysis!$F$7, P5876 &gt; EDA_Outlier_Analysis!$F$8),
      "Outlier",
      "Normal"))</f>
        <v/>
      </c>
      <c r="S5876" t="str">
        <f>IF(N5876="","",
   IF(OR(N5876 &lt;EDA_Outlier_Analysis!$I$10, N5876 &gt; EDA_Outlier_Analysis!$I$11),
      "Outlier",
      "Normal"))</f>
        <v>Normal</v>
      </c>
    </row>
    <row r="5877" spans="1:19">
      <c r="A5877" t="s">
        <v>12723</v>
      </c>
      <c r="B5877" s="4">
        <v>44685</v>
      </c>
      <c r="C5877" s="2">
        <v>48888.85</v>
      </c>
      <c r="D5877" t="s">
        <v>849</v>
      </c>
      <c r="E5877" t="s">
        <v>850</v>
      </c>
      <c r="F5877" t="s">
        <v>9</v>
      </c>
      <c r="G5877" t="s">
        <v>24</v>
      </c>
      <c r="H5877" t="s">
        <v>229</v>
      </c>
      <c r="J5877" t="s">
        <v>12724</v>
      </c>
      <c r="K5877" t="str">
        <f>IF(COUNTIF(Customers!A:A, H5877)&gt;0, "Valid", "Invalid")</f>
        <v>Valid</v>
      </c>
      <c r="L5877" t="str">
        <f t="shared" si="455"/>
        <v>5</v>
      </c>
      <c r="M5877" t="str">
        <f t="shared" si="456"/>
        <v>2022</v>
      </c>
      <c r="N5877">
        <f t="shared" si="457"/>
        <v>48888.85</v>
      </c>
      <c r="O5877">
        <f t="shared" si="458"/>
        <v>48888.85</v>
      </c>
      <c r="P5877" t="str">
        <f t="shared" si="459"/>
        <v/>
      </c>
      <c r="Q5877" s="48" t="str">
        <f>IF(O5877="","",
   IF(OR(O5877&lt;EDA_Outlier_Analysis!$C$10, O5877&gt;EDA_Outlier_Analysis!$C$11),
      "Outlier",
      "Normal"))</f>
        <v>Normal</v>
      </c>
      <c r="R5877" t="str">
        <f>IF(P5877="","",
   IF(OR(P5877 &lt; EDA_Outlier_Analysis!$F$7, P5877 &gt; EDA_Outlier_Analysis!$F$8),
      "Outlier",
      "Normal"))</f>
        <v/>
      </c>
      <c r="S5877" t="str">
        <f>IF(N5877="","",
   IF(OR(N5877 &lt;EDA_Outlier_Analysis!$I$10, N5877 &gt; EDA_Outlier_Analysis!$I$11),
      "Outlier",
      "Normal"))</f>
        <v>Normal</v>
      </c>
    </row>
    <row r="5878" spans="1:19">
      <c r="A5878" t="s">
        <v>12725</v>
      </c>
      <c r="B5878" s="4">
        <v>44956</v>
      </c>
      <c r="C5878" s="2">
        <v>14667.37</v>
      </c>
      <c r="D5878" t="s">
        <v>971</v>
      </c>
      <c r="E5878" t="s">
        <v>971</v>
      </c>
      <c r="F5878" t="s">
        <v>11</v>
      </c>
      <c r="G5878" t="s">
        <v>31</v>
      </c>
      <c r="J5878" t="s">
        <v>12726</v>
      </c>
      <c r="K5878" t="str">
        <f>IF(COUNTIF(Customers!A:A, H5878)&gt;0, "Valid", "Invalid")</f>
        <v>Invalid</v>
      </c>
      <c r="L5878" t="str">
        <f t="shared" si="455"/>
        <v>1</v>
      </c>
      <c r="M5878" t="str">
        <f t="shared" si="456"/>
        <v>2023</v>
      </c>
      <c r="N5878">
        <f t="shared" si="457"/>
        <v>-14667.37</v>
      </c>
      <c r="O5878" t="str">
        <f t="shared" si="458"/>
        <v/>
      </c>
      <c r="P5878" t="str">
        <f t="shared" si="459"/>
        <v/>
      </c>
      <c r="Q5878" s="48" t="str">
        <f>IF(O5878="","",
   IF(OR(O5878&lt;EDA_Outlier_Analysis!$C$10, O5878&gt;EDA_Outlier_Analysis!$C$11),
      "Outlier",
      "Normal"))</f>
        <v/>
      </c>
      <c r="R5878" t="str">
        <f>IF(P5878="","",
   IF(OR(P5878 &lt; EDA_Outlier_Analysis!$F$7, P5878 &gt; EDA_Outlier_Analysis!$F$8),
      "Outlier",
      "Normal"))</f>
        <v/>
      </c>
      <c r="S5878" t="str">
        <f>IF(N5878="","",
   IF(OR(N5878 &lt;EDA_Outlier_Analysis!$I$10, N5878 &gt; EDA_Outlier_Analysis!$I$11),
      "Outlier",
      "Normal"))</f>
        <v>Normal</v>
      </c>
    </row>
    <row r="5879" spans="1:19">
      <c r="A5879" t="s">
        <v>12727</v>
      </c>
      <c r="B5879" s="4">
        <v>45170</v>
      </c>
      <c r="C5879" s="2">
        <v>20465.169999999998</v>
      </c>
      <c r="D5879" t="s">
        <v>849</v>
      </c>
      <c r="E5879" t="s">
        <v>850</v>
      </c>
      <c r="F5879" t="s">
        <v>9</v>
      </c>
      <c r="G5879" t="s">
        <v>31</v>
      </c>
      <c r="H5879" t="s">
        <v>633</v>
      </c>
      <c r="J5879" t="s">
        <v>12728</v>
      </c>
      <c r="K5879" t="str">
        <f>IF(COUNTIF(Customers!A:A, H5879)&gt;0, "Valid", "Invalid")</f>
        <v>Valid</v>
      </c>
      <c r="L5879" t="str">
        <f t="shared" si="455"/>
        <v>9</v>
      </c>
      <c r="M5879" t="str">
        <f t="shared" si="456"/>
        <v>2023</v>
      </c>
      <c r="N5879">
        <f t="shared" si="457"/>
        <v>20465.169999999998</v>
      </c>
      <c r="O5879">
        <f t="shared" si="458"/>
        <v>20465.169999999998</v>
      </c>
      <c r="P5879" t="str">
        <f t="shared" si="459"/>
        <v/>
      </c>
      <c r="Q5879" s="48" t="str">
        <f>IF(O5879="","",
   IF(OR(O5879&lt;EDA_Outlier_Analysis!$C$10, O5879&gt;EDA_Outlier_Analysis!$C$11),
      "Outlier",
      "Normal"))</f>
        <v>Normal</v>
      </c>
      <c r="R5879" t="str">
        <f>IF(P5879="","",
   IF(OR(P5879 &lt; EDA_Outlier_Analysis!$F$7, P5879 &gt; EDA_Outlier_Analysis!$F$8),
      "Outlier",
      "Normal"))</f>
        <v/>
      </c>
      <c r="S5879" t="str">
        <f>IF(N5879="","",
   IF(OR(N5879 &lt;EDA_Outlier_Analysis!$I$10, N5879 &gt; EDA_Outlier_Analysis!$I$11),
      "Outlier",
      "Normal"))</f>
        <v>Normal</v>
      </c>
    </row>
    <row r="5880" spans="1:19">
      <c r="A5880" t="s">
        <v>12729</v>
      </c>
      <c r="B5880" s="4">
        <v>45241</v>
      </c>
      <c r="C5880" s="2">
        <v>114401.17</v>
      </c>
      <c r="D5880" t="s">
        <v>849</v>
      </c>
      <c r="E5880" t="s">
        <v>853</v>
      </c>
      <c r="F5880" t="s">
        <v>11</v>
      </c>
      <c r="G5880" t="s">
        <v>20</v>
      </c>
      <c r="H5880" t="s">
        <v>755</v>
      </c>
      <c r="J5880" t="s">
        <v>12730</v>
      </c>
      <c r="K5880" t="str">
        <f>IF(COUNTIF(Customers!A:A, H5880)&gt;0, "Valid", "Invalid")</f>
        <v>Valid</v>
      </c>
      <c r="L5880" t="str">
        <f t="shared" si="455"/>
        <v>11</v>
      </c>
      <c r="M5880" t="str">
        <f t="shared" si="456"/>
        <v>2023</v>
      </c>
      <c r="N5880">
        <f t="shared" si="457"/>
        <v>114401.17</v>
      </c>
      <c r="O5880">
        <f t="shared" si="458"/>
        <v>114401.17</v>
      </c>
      <c r="P5880" t="str">
        <f t="shared" si="459"/>
        <v/>
      </c>
      <c r="Q5880" s="48" t="str">
        <f>IF(O5880="","",
   IF(OR(O5880&lt;EDA_Outlier_Analysis!$C$10, O5880&gt;EDA_Outlier_Analysis!$C$11),
      "Outlier",
      "Normal"))</f>
        <v>Normal</v>
      </c>
      <c r="R5880" t="str">
        <f>IF(P5880="","",
   IF(OR(P5880 &lt; EDA_Outlier_Analysis!$F$7, P5880 &gt; EDA_Outlier_Analysis!$F$8),
      "Outlier",
      "Normal"))</f>
        <v/>
      </c>
      <c r="S5880" t="str">
        <f>IF(N5880="","",
   IF(OR(N5880 &lt;EDA_Outlier_Analysis!$I$10, N5880 &gt; EDA_Outlier_Analysis!$I$11),
      "Outlier",
      "Normal"))</f>
        <v>Normal</v>
      </c>
    </row>
    <row r="5881" spans="1:19">
      <c r="A5881" t="s">
        <v>12731</v>
      </c>
      <c r="B5881" s="4">
        <v>44717</v>
      </c>
      <c r="C5881" s="2">
        <v>-56751.69</v>
      </c>
      <c r="D5881" t="s">
        <v>840</v>
      </c>
      <c r="E5881" t="s">
        <v>841</v>
      </c>
      <c r="F5881" t="s">
        <v>9</v>
      </c>
      <c r="G5881" t="s">
        <v>34</v>
      </c>
      <c r="I5881" t="s">
        <v>1428</v>
      </c>
      <c r="J5881" t="s">
        <v>12732</v>
      </c>
      <c r="K5881" t="str">
        <f>IF(COUNTIF(Customers!A:A, H5881)&gt;0, "Valid", "Invalid")</f>
        <v>Invalid</v>
      </c>
      <c r="L5881" t="str">
        <f t="shared" si="455"/>
        <v>6</v>
      </c>
      <c r="M5881" t="str">
        <f t="shared" si="456"/>
        <v>2022</v>
      </c>
      <c r="N5881">
        <f t="shared" si="457"/>
        <v>-56751.69</v>
      </c>
      <c r="O5881" t="str">
        <f t="shared" si="458"/>
        <v/>
      </c>
      <c r="P5881">
        <f t="shared" si="459"/>
        <v>56751.69</v>
      </c>
      <c r="Q5881" s="48" t="str">
        <f>IF(O5881="","",
   IF(OR(O5881&lt;EDA_Outlier_Analysis!$C$10, O5881&gt;EDA_Outlier_Analysis!$C$11),
      "Outlier",
      "Normal"))</f>
        <v/>
      </c>
      <c r="R5881" t="str">
        <f>IF(P5881="","",
   IF(OR(P5881 &lt; EDA_Outlier_Analysis!$F$7, P5881 &gt; EDA_Outlier_Analysis!$F$8),
      "Outlier",
      "Normal"))</f>
        <v>Outlier</v>
      </c>
      <c r="S5881" t="str">
        <f>IF(N5881="","",
   IF(OR(N5881 &lt;EDA_Outlier_Analysis!$I$10, N5881 &gt; EDA_Outlier_Analysis!$I$11),
      "Outlier",
      "Normal"))</f>
        <v>Normal</v>
      </c>
    </row>
    <row r="5882" spans="1:19">
      <c r="A5882" t="s">
        <v>12733</v>
      </c>
      <c r="B5882" s="4">
        <v>44574</v>
      </c>
      <c r="C5882" s="2">
        <v>-76536.45</v>
      </c>
      <c r="D5882" t="s">
        <v>840</v>
      </c>
      <c r="E5882" t="s">
        <v>878</v>
      </c>
      <c r="F5882" t="s">
        <v>9</v>
      </c>
      <c r="G5882" t="s">
        <v>31</v>
      </c>
      <c r="I5882" t="s">
        <v>1340</v>
      </c>
      <c r="J5882" t="s">
        <v>12734</v>
      </c>
      <c r="K5882" t="str">
        <f>IF(COUNTIF(Customers!A:A, H5882)&gt;0, "Valid", "Invalid")</f>
        <v>Invalid</v>
      </c>
      <c r="L5882" t="str">
        <f t="shared" si="455"/>
        <v>1</v>
      </c>
      <c r="M5882" t="str">
        <f t="shared" si="456"/>
        <v>2022</v>
      </c>
      <c r="N5882">
        <f t="shared" si="457"/>
        <v>-76536.45</v>
      </c>
      <c r="O5882" t="str">
        <f t="shared" si="458"/>
        <v/>
      </c>
      <c r="P5882">
        <f t="shared" si="459"/>
        <v>76536.45</v>
      </c>
      <c r="Q5882" s="48" t="str">
        <f>IF(O5882="","",
   IF(OR(O5882&lt;EDA_Outlier_Analysis!$C$10, O5882&gt;EDA_Outlier_Analysis!$C$11),
      "Outlier",
      "Normal"))</f>
        <v/>
      </c>
      <c r="R5882" t="str">
        <f>IF(P5882="","",
   IF(OR(P5882 &lt; EDA_Outlier_Analysis!$F$7, P5882 &gt; EDA_Outlier_Analysis!$F$8),
      "Outlier",
      "Normal"))</f>
        <v>Outlier</v>
      </c>
      <c r="S5882" t="str">
        <f>IF(N5882="","",
   IF(OR(N5882 &lt;EDA_Outlier_Analysis!$I$10, N5882 &gt; EDA_Outlier_Analysis!$I$11),
      "Outlier",
      "Normal"))</f>
        <v>Normal</v>
      </c>
    </row>
    <row r="5883" spans="1:19">
      <c r="A5883" t="s">
        <v>12735</v>
      </c>
      <c r="B5883" s="4">
        <v>44987</v>
      </c>
      <c r="C5883" s="2">
        <v>-49152.39</v>
      </c>
      <c r="D5883" t="s">
        <v>840</v>
      </c>
      <c r="E5883" t="s">
        <v>856</v>
      </c>
      <c r="F5883" t="s">
        <v>10</v>
      </c>
      <c r="G5883" t="s">
        <v>31</v>
      </c>
      <c r="I5883" t="s">
        <v>954</v>
      </c>
      <c r="J5883" t="s">
        <v>12736</v>
      </c>
      <c r="K5883" t="str">
        <f>IF(COUNTIF(Customers!A:A, H5883)&gt;0, "Valid", "Invalid")</f>
        <v>Invalid</v>
      </c>
      <c r="L5883" t="str">
        <f t="shared" si="455"/>
        <v>3</v>
      </c>
      <c r="M5883" t="str">
        <f t="shared" si="456"/>
        <v>2023</v>
      </c>
      <c r="N5883">
        <f t="shared" si="457"/>
        <v>-49152.39</v>
      </c>
      <c r="O5883" t="str">
        <f t="shared" si="458"/>
        <v/>
      </c>
      <c r="P5883">
        <f t="shared" si="459"/>
        <v>49152.39</v>
      </c>
      <c r="Q5883" s="48" t="str">
        <f>IF(O5883="","",
   IF(OR(O5883&lt;EDA_Outlier_Analysis!$C$10, O5883&gt;EDA_Outlier_Analysis!$C$11),
      "Outlier",
      "Normal"))</f>
        <v/>
      </c>
      <c r="R5883" t="str">
        <f>IF(P5883="","",
   IF(OR(P5883 &lt; EDA_Outlier_Analysis!$F$7, P5883 &gt; EDA_Outlier_Analysis!$F$8),
      "Outlier",
      "Normal"))</f>
        <v>Normal</v>
      </c>
      <c r="S5883" t="str">
        <f>IF(N5883="","",
   IF(OR(N5883 &lt;EDA_Outlier_Analysis!$I$10, N5883 &gt; EDA_Outlier_Analysis!$I$11),
      "Outlier",
      "Normal"))</f>
        <v>Normal</v>
      </c>
    </row>
    <row r="5884" spans="1:19">
      <c r="A5884" t="s">
        <v>12737</v>
      </c>
      <c r="B5884" s="4">
        <v>45112</v>
      </c>
      <c r="C5884" s="2">
        <v>-26845.79</v>
      </c>
      <c r="D5884" t="s">
        <v>840</v>
      </c>
      <c r="E5884" t="s">
        <v>905</v>
      </c>
      <c r="F5884" t="s">
        <v>9</v>
      </c>
      <c r="G5884" t="s">
        <v>24</v>
      </c>
      <c r="I5884" t="s">
        <v>2086</v>
      </c>
      <c r="J5884" t="s">
        <v>12738</v>
      </c>
      <c r="K5884" t="str">
        <f>IF(COUNTIF(Customers!A:A, H5884)&gt;0, "Valid", "Invalid")</f>
        <v>Invalid</v>
      </c>
      <c r="L5884" t="str">
        <f t="shared" si="455"/>
        <v>7</v>
      </c>
      <c r="M5884" t="str">
        <f t="shared" si="456"/>
        <v>2023</v>
      </c>
      <c r="N5884">
        <f t="shared" si="457"/>
        <v>-26845.79</v>
      </c>
      <c r="O5884" t="str">
        <f t="shared" si="458"/>
        <v/>
      </c>
      <c r="P5884">
        <f t="shared" si="459"/>
        <v>26845.79</v>
      </c>
      <c r="Q5884" s="48" t="str">
        <f>IF(O5884="","",
   IF(OR(O5884&lt;EDA_Outlier_Analysis!$C$10, O5884&gt;EDA_Outlier_Analysis!$C$11),
      "Outlier",
      "Normal"))</f>
        <v/>
      </c>
      <c r="R5884" t="str">
        <f>IF(P5884="","",
   IF(OR(P5884 &lt; EDA_Outlier_Analysis!$F$7, P5884 &gt; EDA_Outlier_Analysis!$F$8),
      "Outlier",
      "Normal"))</f>
        <v>Outlier</v>
      </c>
      <c r="S5884" t="str">
        <f>IF(N5884="","",
   IF(OR(N5884 &lt;EDA_Outlier_Analysis!$I$10, N5884 &gt; EDA_Outlier_Analysis!$I$11),
      "Outlier",
      "Normal"))</f>
        <v>Normal</v>
      </c>
    </row>
    <row r="5885" spans="1:19">
      <c r="A5885" t="s">
        <v>12739</v>
      </c>
      <c r="B5885" s="4">
        <v>44803</v>
      </c>
      <c r="C5885" s="2">
        <v>171983.18</v>
      </c>
      <c r="D5885" t="s">
        <v>849</v>
      </c>
      <c r="E5885" t="s">
        <v>850</v>
      </c>
      <c r="F5885" t="s">
        <v>9</v>
      </c>
      <c r="G5885" t="s">
        <v>24</v>
      </c>
      <c r="H5885" t="s">
        <v>321</v>
      </c>
      <c r="J5885" t="s">
        <v>12740</v>
      </c>
      <c r="K5885" t="str">
        <f>IF(COUNTIF(Customers!A:A, H5885)&gt;0, "Valid", "Invalid")</f>
        <v>Valid</v>
      </c>
      <c r="L5885" t="str">
        <f t="shared" si="455"/>
        <v>8</v>
      </c>
      <c r="M5885" t="str">
        <f t="shared" si="456"/>
        <v>2022</v>
      </c>
      <c r="N5885">
        <f t="shared" si="457"/>
        <v>171983.18</v>
      </c>
      <c r="O5885">
        <f t="shared" si="458"/>
        <v>171983.18</v>
      </c>
      <c r="P5885" t="str">
        <f t="shared" si="459"/>
        <v/>
      </c>
      <c r="Q5885" s="48" t="str">
        <f>IF(O5885="","",
   IF(OR(O5885&lt;EDA_Outlier_Analysis!$C$10, O5885&gt;EDA_Outlier_Analysis!$C$11),
      "Outlier",
      "Normal"))</f>
        <v>Normal</v>
      </c>
      <c r="R5885" t="str">
        <f>IF(P5885="","",
   IF(OR(P5885 &lt; EDA_Outlier_Analysis!$F$7, P5885 &gt; EDA_Outlier_Analysis!$F$8),
      "Outlier",
      "Normal"))</f>
        <v/>
      </c>
      <c r="S5885" t="str">
        <f>IF(N5885="","",
   IF(OR(N5885 &lt;EDA_Outlier_Analysis!$I$10, N5885 &gt; EDA_Outlier_Analysis!$I$11),
      "Outlier",
      "Normal"))</f>
        <v>Normal</v>
      </c>
    </row>
    <row r="5886" spans="1:19">
      <c r="A5886" t="s">
        <v>12741</v>
      </c>
      <c r="B5886" s="4">
        <v>45047</v>
      </c>
      <c r="C5886" s="2">
        <v>135638.68</v>
      </c>
      <c r="D5886" t="s">
        <v>849</v>
      </c>
      <c r="E5886" t="s">
        <v>853</v>
      </c>
      <c r="F5886" t="s">
        <v>10</v>
      </c>
      <c r="G5886" t="s">
        <v>31</v>
      </c>
      <c r="H5886" t="s">
        <v>85</v>
      </c>
      <c r="J5886" t="s">
        <v>12742</v>
      </c>
      <c r="K5886" t="str">
        <f>IF(COUNTIF(Customers!A:A, H5886)&gt;0, "Valid", "Invalid")</f>
        <v>Valid</v>
      </c>
      <c r="L5886" t="str">
        <f t="shared" si="455"/>
        <v>5</v>
      </c>
      <c r="M5886" t="str">
        <f t="shared" si="456"/>
        <v>2023</v>
      </c>
      <c r="N5886">
        <f t="shared" si="457"/>
        <v>135638.68</v>
      </c>
      <c r="O5886">
        <f t="shared" si="458"/>
        <v>135638.68</v>
      </c>
      <c r="P5886" t="str">
        <f t="shared" si="459"/>
        <v/>
      </c>
      <c r="Q5886" s="48" t="str">
        <f>IF(O5886="","",
   IF(OR(O5886&lt;EDA_Outlier_Analysis!$C$10, O5886&gt;EDA_Outlier_Analysis!$C$11),
      "Outlier",
      "Normal"))</f>
        <v>Normal</v>
      </c>
      <c r="R5886" t="str">
        <f>IF(P5886="","",
   IF(OR(P5886 &lt; EDA_Outlier_Analysis!$F$7, P5886 &gt; EDA_Outlier_Analysis!$F$8),
      "Outlier",
      "Normal"))</f>
        <v/>
      </c>
      <c r="S5886" t="str">
        <f>IF(N5886="","",
   IF(OR(N5886 &lt;EDA_Outlier_Analysis!$I$10, N5886 &gt; EDA_Outlier_Analysis!$I$11),
      "Outlier",
      "Normal"))</f>
        <v>Normal</v>
      </c>
    </row>
    <row r="5887" spans="1:19">
      <c r="A5887" t="s">
        <v>12743</v>
      </c>
      <c r="B5887" s="4">
        <v>45095</v>
      </c>
      <c r="C5887" s="2">
        <v>85207.79</v>
      </c>
      <c r="D5887" t="s">
        <v>849</v>
      </c>
      <c r="E5887" t="s">
        <v>850</v>
      </c>
      <c r="F5887" t="s">
        <v>9</v>
      </c>
      <c r="G5887" t="s">
        <v>31</v>
      </c>
      <c r="H5887" t="s">
        <v>657</v>
      </c>
      <c r="J5887" t="s">
        <v>12744</v>
      </c>
      <c r="K5887" t="str">
        <f>IF(COUNTIF(Customers!A:A, H5887)&gt;0, "Valid", "Invalid")</f>
        <v>Valid</v>
      </c>
      <c r="L5887" t="str">
        <f t="shared" si="455"/>
        <v>6</v>
      </c>
      <c r="M5887" t="str">
        <f t="shared" si="456"/>
        <v>2023</v>
      </c>
      <c r="N5887">
        <f t="shared" si="457"/>
        <v>85207.79</v>
      </c>
      <c r="O5887">
        <f t="shared" si="458"/>
        <v>85207.79</v>
      </c>
      <c r="P5887" t="str">
        <f t="shared" si="459"/>
        <v/>
      </c>
      <c r="Q5887" s="48" t="str">
        <f>IF(O5887="","",
   IF(OR(O5887&lt;EDA_Outlier_Analysis!$C$10, O5887&gt;EDA_Outlier_Analysis!$C$11),
      "Outlier",
      "Normal"))</f>
        <v>Normal</v>
      </c>
      <c r="R5887" t="str">
        <f>IF(P5887="","",
   IF(OR(P5887 &lt; EDA_Outlier_Analysis!$F$7, P5887 &gt; EDA_Outlier_Analysis!$F$8),
      "Outlier",
      "Normal"))</f>
        <v/>
      </c>
      <c r="S5887" t="str">
        <f>IF(N5887="","",
   IF(OR(N5887 &lt;EDA_Outlier_Analysis!$I$10, N5887 &gt; EDA_Outlier_Analysis!$I$11),
      "Outlier",
      "Normal"))</f>
        <v>Normal</v>
      </c>
    </row>
    <row r="5888" spans="1:19">
      <c r="A5888" t="s">
        <v>12745</v>
      </c>
      <c r="B5888" s="4">
        <v>44628</v>
      </c>
      <c r="C5888" s="2">
        <v>139216.41</v>
      </c>
      <c r="D5888" t="s">
        <v>849</v>
      </c>
      <c r="E5888" t="s">
        <v>850</v>
      </c>
      <c r="F5888" t="s">
        <v>10</v>
      </c>
      <c r="G5888" t="s">
        <v>31</v>
      </c>
      <c r="H5888" t="s">
        <v>191</v>
      </c>
      <c r="J5888" t="s">
        <v>12746</v>
      </c>
      <c r="K5888" t="str">
        <f>IF(COUNTIF(Customers!A:A, H5888)&gt;0, "Valid", "Invalid")</f>
        <v>Valid</v>
      </c>
      <c r="L5888" t="str">
        <f t="shared" si="455"/>
        <v>3</v>
      </c>
      <c r="M5888" t="str">
        <f t="shared" si="456"/>
        <v>2022</v>
      </c>
      <c r="N5888">
        <f t="shared" si="457"/>
        <v>139216.41</v>
      </c>
      <c r="O5888">
        <f t="shared" si="458"/>
        <v>139216.41</v>
      </c>
      <c r="P5888" t="str">
        <f t="shared" si="459"/>
        <v/>
      </c>
      <c r="Q5888" s="48" t="str">
        <f>IF(O5888="","",
   IF(OR(O5888&lt;EDA_Outlier_Analysis!$C$10, O5888&gt;EDA_Outlier_Analysis!$C$11),
      "Outlier",
      "Normal"))</f>
        <v>Normal</v>
      </c>
      <c r="R5888" t="str">
        <f>IF(P5888="","",
   IF(OR(P5888 &lt; EDA_Outlier_Analysis!$F$7, P5888 &gt; EDA_Outlier_Analysis!$F$8),
      "Outlier",
      "Normal"))</f>
        <v/>
      </c>
      <c r="S5888" t="str">
        <f>IF(N5888="","",
   IF(OR(N5888 &lt;EDA_Outlier_Analysis!$I$10, N5888 &gt; EDA_Outlier_Analysis!$I$11),
      "Outlier",
      "Normal"))</f>
        <v>Normal</v>
      </c>
    </row>
    <row r="5889" spans="1:19">
      <c r="A5889" t="s">
        <v>12747</v>
      </c>
      <c r="B5889" s="4">
        <v>44586</v>
      </c>
      <c r="C5889" s="2">
        <v>-68104.429999999993</v>
      </c>
      <c r="D5889" t="s">
        <v>840</v>
      </c>
      <c r="E5889" t="s">
        <v>864</v>
      </c>
      <c r="F5889" t="s">
        <v>10</v>
      </c>
      <c r="G5889" t="s">
        <v>24</v>
      </c>
      <c r="I5889" t="s">
        <v>982</v>
      </c>
      <c r="J5889" t="s">
        <v>12748</v>
      </c>
      <c r="K5889" t="str">
        <f>IF(COUNTIF(Customers!A:A, H5889)&gt;0, "Valid", "Invalid")</f>
        <v>Invalid</v>
      </c>
      <c r="L5889" t="str">
        <f t="shared" si="455"/>
        <v>1</v>
      </c>
      <c r="M5889" t="str">
        <f t="shared" si="456"/>
        <v>2022</v>
      </c>
      <c r="N5889">
        <f t="shared" si="457"/>
        <v>-68104.429999999993</v>
      </c>
      <c r="O5889" t="str">
        <f t="shared" si="458"/>
        <v/>
      </c>
      <c r="P5889">
        <f t="shared" si="459"/>
        <v>68104.429999999993</v>
      </c>
      <c r="Q5889" s="48" t="str">
        <f>IF(O5889="","",
   IF(OR(O5889&lt;EDA_Outlier_Analysis!$C$10, O5889&gt;EDA_Outlier_Analysis!$C$11),
      "Outlier",
      "Normal"))</f>
        <v/>
      </c>
      <c r="R5889" t="str">
        <f>IF(P5889="","",
   IF(OR(P5889 &lt; EDA_Outlier_Analysis!$F$7, P5889 &gt; EDA_Outlier_Analysis!$F$8),
      "Outlier",
      "Normal"))</f>
        <v>Outlier</v>
      </c>
      <c r="S5889" t="str">
        <f>IF(N5889="","",
   IF(OR(N5889 &lt;EDA_Outlier_Analysis!$I$10, N5889 &gt; EDA_Outlier_Analysis!$I$11),
      "Outlier",
      "Normal"))</f>
        <v>Normal</v>
      </c>
    </row>
    <row r="5890" spans="1:19">
      <c r="A5890" t="s">
        <v>12749</v>
      </c>
      <c r="B5890" s="4">
        <v>44758</v>
      </c>
      <c r="C5890" s="2">
        <v>-47920.57</v>
      </c>
      <c r="D5890" t="s">
        <v>840</v>
      </c>
      <c r="E5890" t="s">
        <v>845</v>
      </c>
      <c r="F5890" t="s">
        <v>11</v>
      </c>
      <c r="G5890" t="s">
        <v>31</v>
      </c>
      <c r="I5890" t="s">
        <v>1540</v>
      </c>
      <c r="J5890" t="s">
        <v>12750</v>
      </c>
      <c r="K5890" t="str">
        <f>IF(COUNTIF(Customers!A:A, H5890)&gt;0, "Valid", "Invalid")</f>
        <v>Invalid</v>
      </c>
      <c r="L5890" t="str">
        <f t="shared" si="455"/>
        <v>7</v>
      </c>
      <c r="M5890" t="str">
        <f t="shared" si="456"/>
        <v>2022</v>
      </c>
      <c r="N5890">
        <f t="shared" si="457"/>
        <v>-47920.57</v>
      </c>
      <c r="O5890" t="str">
        <f t="shared" si="458"/>
        <v/>
      </c>
      <c r="P5890">
        <f t="shared" si="459"/>
        <v>47920.57</v>
      </c>
      <c r="Q5890" s="48" t="str">
        <f>IF(O5890="","",
   IF(OR(O5890&lt;EDA_Outlier_Analysis!$C$10, O5890&gt;EDA_Outlier_Analysis!$C$11),
      "Outlier",
      "Normal"))</f>
        <v/>
      </c>
      <c r="R5890" t="str">
        <f>IF(P5890="","",
   IF(OR(P5890 &lt; EDA_Outlier_Analysis!$F$7, P5890 &gt; EDA_Outlier_Analysis!$F$8),
      "Outlier",
      "Normal"))</f>
        <v>Normal</v>
      </c>
      <c r="S5890" t="str">
        <f>IF(N5890="","",
   IF(OR(N5890 &lt;EDA_Outlier_Analysis!$I$10, N5890 &gt; EDA_Outlier_Analysis!$I$11),
      "Outlier",
      "Normal"))</f>
        <v>Normal</v>
      </c>
    </row>
    <row r="5891" spans="1:19">
      <c r="A5891" t="s">
        <v>12751</v>
      </c>
      <c r="B5891" s="4">
        <v>44845</v>
      </c>
      <c r="C5891" s="2">
        <v>-21572.87</v>
      </c>
      <c r="D5891" t="s">
        <v>840</v>
      </c>
      <c r="E5891" t="s">
        <v>878</v>
      </c>
      <c r="F5891" t="s">
        <v>10</v>
      </c>
      <c r="G5891" t="s">
        <v>24</v>
      </c>
      <c r="I5891" t="s">
        <v>1018</v>
      </c>
      <c r="J5891" t="s">
        <v>12752</v>
      </c>
      <c r="K5891" t="str">
        <f>IF(COUNTIF(Customers!A:A, H5891)&gt;0, "Valid", "Invalid")</f>
        <v>Invalid</v>
      </c>
      <c r="L5891" t="str">
        <f t="shared" ref="L5891:L5954" si="460">TEXT(B5891,"m")</f>
        <v>10</v>
      </c>
      <c r="M5891" t="str">
        <f t="shared" ref="M5891:M5954" si="461">TEXT(B5891,"yyyy")</f>
        <v>2022</v>
      </c>
      <c r="N5891">
        <f t="shared" ref="N5891:N5954" si="462">IF(D5891="Revenue",C5891,-ABS(C5891))</f>
        <v>-21572.87</v>
      </c>
      <c r="O5891" t="str">
        <f t="shared" ref="O5891:O5954" si="463">IF(D5891="Revenue", C5891, "")</f>
        <v/>
      </c>
      <c r="P5891">
        <f t="shared" ref="P5891:P5954" si="464">IF(D5891="Expense", ABS(C5891), "")</f>
        <v>21572.87</v>
      </c>
      <c r="Q5891" s="48" t="str">
        <f>IF(O5891="","",
   IF(OR(O5891&lt;EDA_Outlier_Analysis!$C$10, O5891&gt;EDA_Outlier_Analysis!$C$11),
      "Outlier",
      "Normal"))</f>
        <v/>
      </c>
      <c r="R5891" t="str">
        <f>IF(P5891="","",
   IF(OR(P5891 &lt; EDA_Outlier_Analysis!$F$7, P5891 &gt; EDA_Outlier_Analysis!$F$8),
      "Outlier",
      "Normal"))</f>
        <v>Outlier</v>
      </c>
      <c r="S5891" t="str">
        <f>IF(N5891="","",
   IF(OR(N5891 &lt;EDA_Outlier_Analysis!$I$10, N5891 &gt; EDA_Outlier_Analysis!$I$11),
      "Outlier",
      "Normal"))</f>
        <v>Normal</v>
      </c>
    </row>
    <row r="5892" spans="1:19">
      <c r="A5892" t="s">
        <v>12753</v>
      </c>
      <c r="B5892" s="4">
        <v>44754</v>
      </c>
      <c r="C5892" s="2">
        <v>80738.89</v>
      </c>
      <c r="D5892" t="s">
        <v>849</v>
      </c>
      <c r="E5892" t="s">
        <v>853</v>
      </c>
      <c r="F5892" t="s">
        <v>10</v>
      </c>
      <c r="G5892" t="s">
        <v>20</v>
      </c>
      <c r="H5892" t="s">
        <v>361</v>
      </c>
      <c r="J5892" t="s">
        <v>12754</v>
      </c>
      <c r="K5892" t="str">
        <f>IF(COUNTIF(Customers!A:A, H5892)&gt;0, "Valid", "Invalid")</f>
        <v>Valid</v>
      </c>
      <c r="L5892" t="str">
        <f t="shared" si="460"/>
        <v>7</v>
      </c>
      <c r="M5892" t="str">
        <f t="shared" si="461"/>
        <v>2022</v>
      </c>
      <c r="N5892">
        <f t="shared" si="462"/>
        <v>80738.89</v>
      </c>
      <c r="O5892">
        <f t="shared" si="463"/>
        <v>80738.89</v>
      </c>
      <c r="P5892" t="str">
        <f t="shared" si="464"/>
        <v/>
      </c>
      <c r="Q5892" s="48" t="str">
        <f>IF(O5892="","",
   IF(OR(O5892&lt;EDA_Outlier_Analysis!$C$10, O5892&gt;EDA_Outlier_Analysis!$C$11),
      "Outlier",
      "Normal"))</f>
        <v>Normal</v>
      </c>
      <c r="R5892" t="str">
        <f>IF(P5892="","",
   IF(OR(P5892 &lt; EDA_Outlier_Analysis!$F$7, P5892 &gt; EDA_Outlier_Analysis!$F$8),
      "Outlier",
      "Normal"))</f>
        <v/>
      </c>
      <c r="S5892" t="str">
        <f>IF(N5892="","",
   IF(OR(N5892 &lt;EDA_Outlier_Analysis!$I$10, N5892 &gt; EDA_Outlier_Analysis!$I$11),
      "Outlier",
      "Normal"))</f>
        <v>Normal</v>
      </c>
    </row>
    <row r="5893" spans="1:19">
      <c r="A5893" t="s">
        <v>12755</v>
      </c>
      <c r="B5893" s="4">
        <v>44769</v>
      </c>
      <c r="C5893" s="2">
        <v>-55431.25</v>
      </c>
      <c r="D5893" t="s">
        <v>840</v>
      </c>
      <c r="E5893" t="s">
        <v>878</v>
      </c>
      <c r="F5893" t="s">
        <v>9</v>
      </c>
      <c r="G5893" t="s">
        <v>20</v>
      </c>
      <c r="I5893" t="s">
        <v>1813</v>
      </c>
      <c r="J5893" t="s">
        <v>12756</v>
      </c>
      <c r="K5893" t="str">
        <f>IF(COUNTIF(Customers!A:A, H5893)&gt;0, "Valid", "Invalid")</f>
        <v>Invalid</v>
      </c>
      <c r="L5893" t="str">
        <f t="shared" si="460"/>
        <v>7</v>
      </c>
      <c r="M5893" t="str">
        <f t="shared" si="461"/>
        <v>2022</v>
      </c>
      <c r="N5893">
        <f t="shared" si="462"/>
        <v>-55431.25</v>
      </c>
      <c r="O5893" t="str">
        <f t="shared" si="463"/>
        <v/>
      </c>
      <c r="P5893">
        <f t="shared" si="464"/>
        <v>55431.25</v>
      </c>
      <c r="Q5893" s="48" t="str">
        <f>IF(O5893="","",
   IF(OR(O5893&lt;EDA_Outlier_Analysis!$C$10, O5893&gt;EDA_Outlier_Analysis!$C$11),
      "Outlier",
      "Normal"))</f>
        <v/>
      </c>
      <c r="R5893" t="str">
        <f>IF(P5893="","",
   IF(OR(P5893 &lt; EDA_Outlier_Analysis!$F$7, P5893 &gt; EDA_Outlier_Analysis!$F$8),
      "Outlier",
      "Normal"))</f>
        <v>Outlier</v>
      </c>
      <c r="S5893" t="str">
        <f>IF(N5893="","",
   IF(OR(N5893 &lt;EDA_Outlier_Analysis!$I$10, N5893 &gt; EDA_Outlier_Analysis!$I$11),
      "Outlier",
      "Normal"))</f>
        <v>Normal</v>
      </c>
    </row>
    <row r="5894" spans="1:19">
      <c r="A5894" t="s">
        <v>12757</v>
      </c>
      <c r="B5894" s="4">
        <v>44807</v>
      </c>
      <c r="C5894" s="2">
        <v>-30565.68</v>
      </c>
      <c r="D5894" t="s">
        <v>840</v>
      </c>
      <c r="E5894" t="s">
        <v>841</v>
      </c>
      <c r="F5894" t="s">
        <v>9</v>
      </c>
      <c r="G5894" t="s">
        <v>34</v>
      </c>
      <c r="I5894" t="s">
        <v>1438</v>
      </c>
      <c r="J5894" t="s">
        <v>12758</v>
      </c>
      <c r="K5894" t="str">
        <f>IF(COUNTIF(Customers!A:A, H5894)&gt;0, "Valid", "Invalid")</f>
        <v>Invalid</v>
      </c>
      <c r="L5894" t="str">
        <f t="shared" si="460"/>
        <v>9</v>
      </c>
      <c r="M5894" t="str">
        <f t="shared" si="461"/>
        <v>2022</v>
      </c>
      <c r="N5894">
        <f t="shared" si="462"/>
        <v>-30565.68</v>
      </c>
      <c r="O5894" t="str">
        <f t="shared" si="463"/>
        <v/>
      </c>
      <c r="P5894">
        <f t="shared" si="464"/>
        <v>30565.68</v>
      </c>
      <c r="Q5894" s="48" t="str">
        <f>IF(O5894="","",
   IF(OR(O5894&lt;EDA_Outlier_Analysis!$C$10, O5894&gt;EDA_Outlier_Analysis!$C$11),
      "Outlier",
      "Normal"))</f>
        <v/>
      </c>
      <c r="R5894" t="str">
        <f>IF(P5894="","",
   IF(OR(P5894 &lt; EDA_Outlier_Analysis!$F$7, P5894 &gt; EDA_Outlier_Analysis!$F$8),
      "Outlier",
      "Normal"))</f>
        <v>Normal</v>
      </c>
      <c r="S5894" t="str">
        <f>IF(N5894="","",
   IF(OR(N5894 &lt;EDA_Outlier_Analysis!$I$10, N5894 &gt; EDA_Outlier_Analysis!$I$11),
      "Outlier",
      "Normal"))</f>
        <v>Normal</v>
      </c>
    </row>
    <row r="5895" spans="1:19">
      <c r="A5895" t="s">
        <v>12759</v>
      </c>
      <c r="B5895" s="4">
        <v>44825</v>
      </c>
      <c r="C5895" s="2">
        <v>-36711.18</v>
      </c>
      <c r="D5895" t="s">
        <v>840</v>
      </c>
      <c r="E5895" t="s">
        <v>864</v>
      </c>
      <c r="F5895" t="s">
        <v>11</v>
      </c>
      <c r="G5895" t="s">
        <v>24</v>
      </c>
      <c r="I5895" t="s">
        <v>1167</v>
      </c>
      <c r="J5895" t="s">
        <v>12760</v>
      </c>
      <c r="K5895" t="str">
        <f>IF(COUNTIF(Customers!A:A, H5895)&gt;0, "Valid", "Invalid")</f>
        <v>Invalid</v>
      </c>
      <c r="L5895" t="str">
        <f t="shared" si="460"/>
        <v>9</v>
      </c>
      <c r="M5895" t="str">
        <f t="shared" si="461"/>
        <v>2022</v>
      </c>
      <c r="N5895">
        <f t="shared" si="462"/>
        <v>-36711.18</v>
      </c>
      <c r="O5895" t="str">
        <f t="shared" si="463"/>
        <v/>
      </c>
      <c r="P5895">
        <f t="shared" si="464"/>
        <v>36711.18</v>
      </c>
      <c r="Q5895" s="48" t="str">
        <f>IF(O5895="","",
   IF(OR(O5895&lt;EDA_Outlier_Analysis!$C$10, O5895&gt;EDA_Outlier_Analysis!$C$11),
      "Outlier",
      "Normal"))</f>
        <v/>
      </c>
      <c r="R5895" t="str">
        <f>IF(P5895="","",
   IF(OR(P5895 &lt; EDA_Outlier_Analysis!$F$7, P5895 &gt; EDA_Outlier_Analysis!$F$8),
      "Outlier",
      "Normal"))</f>
        <v>Normal</v>
      </c>
      <c r="S5895" t="str">
        <f>IF(N5895="","",
   IF(OR(N5895 &lt;EDA_Outlier_Analysis!$I$10, N5895 &gt; EDA_Outlier_Analysis!$I$11),
      "Outlier",
      "Normal"))</f>
        <v>Normal</v>
      </c>
    </row>
    <row r="5896" spans="1:19">
      <c r="A5896" t="s">
        <v>12761</v>
      </c>
      <c r="B5896" s="4">
        <v>45190</v>
      </c>
      <c r="C5896" s="2">
        <v>124972.48</v>
      </c>
      <c r="D5896" t="s">
        <v>849</v>
      </c>
      <c r="E5896" t="s">
        <v>868</v>
      </c>
      <c r="F5896" t="s">
        <v>10</v>
      </c>
      <c r="G5896" t="s">
        <v>20</v>
      </c>
      <c r="H5896" t="s">
        <v>29</v>
      </c>
      <c r="J5896" t="s">
        <v>12762</v>
      </c>
      <c r="K5896" t="str">
        <f>IF(COUNTIF(Customers!A:A, H5896)&gt;0, "Valid", "Invalid")</f>
        <v>Valid</v>
      </c>
      <c r="L5896" t="str">
        <f t="shared" si="460"/>
        <v>9</v>
      </c>
      <c r="M5896" t="str">
        <f t="shared" si="461"/>
        <v>2023</v>
      </c>
      <c r="N5896">
        <f t="shared" si="462"/>
        <v>124972.48</v>
      </c>
      <c r="O5896">
        <f t="shared" si="463"/>
        <v>124972.48</v>
      </c>
      <c r="P5896" t="str">
        <f t="shared" si="464"/>
        <v/>
      </c>
      <c r="Q5896" s="48" t="str">
        <f>IF(O5896="","",
   IF(OR(O5896&lt;EDA_Outlier_Analysis!$C$10, O5896&gt;EDA_Outlier_Analysis!$C$11),
      "Outlier",
      "Normal"))</f>
        <v>Normal</v>
      </c>
      <c r="R5896" t="str">
        <f>IF(P5896="","",
   IF(OR(P5896 &lt; EDA_Outlier_Analysis!$F$7, P5896 &gt; EDA_Outlier_Analysis!$F$8),
      "Outlier",
      "Normal"))</f>
        <v/>
      </c>
      <c r="S5896" t="str">
        <f>IF(N5896="","",
   IF(OR(N5896 &lt;EDA_Outlier_Analysis!$I$10, N5896 &gt; EDA_Outlier_Analysis!$I$11),
      "Outlier",
      "Normal"))</f>
        <v>Normal</v>
      </c>
    </row>
    <row r="5897" spans="1:19">
      <c r="A5897" t="s">
        <v>12763</v>
      </c>
      <c r="B5897" s="4">
        <v>44902</v>
      </c>
      <c r="C5897" s="2">
        <v>190455.28</v>
      </c>
      <c r="D5897" t="s">
        <v>849</v>
      </c>
      <c r="E5897" t="s">
        <v>850</v>
      </c>
      <c r="F5897" t="s">
        <v>9</v>
      </c>
      <c r="G5897" t="s">
        <v>34</v>
      </c>
      <c r="H5897" t="s">
        <v>371</v>
      </c>
      <c r="J5897" t="s">
        <v>12764</v>
      </c>
      <c r="K5897" t="str">
        <f>IF(COUNTIF(Customers!A:A, H5897)&gt;0, "Valid", "Invalid")</f>
        <v>Valid</v>
      </c>
      <c r="L5897" t="str">
        <f t="shared" si="460"/>
        <v>12</v>
      </c>
      <c r="M5897" t="str">
        <f t="shared" si="461"/>
        <v>2022</v>
      </c>
      <c r="N5897">
        <f t="shared" si="462"/>
        <v>190455.28</v>
      </c>
      <c r="O5897">
        <f t="shared" si="463"/>
        <v>190455.28</v>
      </c>
      <c r="P5897" t="str">
        <f t="shared" si="464"/>
        <v/>
      </c>
      <c r="Q5897" s="48" t="str">
        <f>IF(O5897="","",
   IF(OR(O5897&lt;EDA_Outlier_Analysis!$C$10, O5897&gt;EDA_Outlier_Analysis!$C$11),
      "Outlier",
      "Normal"))</f>
        <v>Normal</v>
      </c>
      <c r="R5897" t="str">
        <f>IF(P5897="","",
   IF(OR(P5897 &lt; EDA_Outlier_Analysis!$F$7, P5897 &gt; EDA_Outlier_Analysis!$F$8),
      "Outlier",
      "Normal"))</f>
        <v/>
      </c>
      <c r="S5897" t="str">
        <f>IF(N5897="","",
   IF(OR(N5897 &lt;EDA_Outlier_Analysis!$I$10, N5897 &gt; EDA_Outlier_Analysis!$I$11),
      "Outlier",
      "Normal"))</f>
        <v>Normal</v>
      </c>
    </row>
    <row r="5898" spans="1:19">
      <c r="A5898" t="s">
        <v>12765</v>
      </c>
      <c r="B5898" s="4">
        <v>44632</v>
      </c>
      <c r="C5898" s="2">
        <v>-19718.84</v>
      </c>
      <c r="D5898" t="s">
        <v>840</v>
      </c>
      <c r="E5898" t="s">
        <v>864</v>
      </c>
      <c r="F5898" t="s">
        <v>10</v>
      </c>
      <c r="G5898" t="s">
        <v>34</v>
      </c>
      <c r="I5898" t="s">
        <v>1117</v>
      </c>
      <c r="J5898" t="s">
        <v>12766</v>
      </c>
      <c r="K5898" t="str">
        <f>IF(COUNTIF(Customers!A:A, H5898)&gt;0, "Valid", "Invalid")</f>
        <v>Invalid</v>
      </c>
      <c r="L5898" t="str">
        <f t="shared" si="460"/>
        <v>3</v>
      </c>
      <c r="M5898" t="str">
        <f t="shared" si="461"/>
        <v>2022</v>
      </c>
      <c r="N5898">
        <f t="shared" si="462"/>
        <v>-19718.84</v>
      </c>
      <c r="O5898" t="str">
        <f t="shared" si="463"/>
        <v/>
      </c>
      <c r="P5898">
        <f t="shared" si="464"/>
        <v>19718.84</v>
      </c>
      <c r="Q5898" s="48" t="str">
        <f>IF(O5898="","",
   IF(OR(O5898&lt;EDA_Outlier_Analysis!$C$10, O5898&gt;EDA_Outlier_Analysis!$C$11),
      "Outlier",
      "Normal"))</f>
        <v/>
      </c>
      <c r="R5898" t="str">
        <f>IF(P5898="","",
   IF(OR(P5898 &lt; EDA_Outlier_Analysis!$F$7, P5898 &gt; EDA_Outlier_Analysis!$F$8),
      "Outlier",
      "Normal"))</f>
        <v>Outlier</v>
      </c>
      <c r="S5898" t="str">
        <f>IF(N5898="","",
   IF(OR(N5898 &lt;EDA_Outlier_Analysis!$I$10, N5898 &gt; EDA_Outlier_Analysis!$I$11),
      "Outlier",
      "Normal"))</f>
        <v>Normal</v>
      </c>
    </row>
    <row r="5899" spans="1:19">
      <c r="A5899" t="s">
        <v>12767</v>
      </c>
      <c r="B5899" s="4">
        <v>44853</v>
      </c>
      <c r="C5899" s="2">
        <v>-42859.93</v>
      </c>
      <c r="D5899" t="s">
        <v>840</v>
      </c>
      <c r="E5899" t="s">
        <v>878</v>
      </c>
      <c r="F5899" t="s">
        <v>9</v>
      </c>
      <c r="G5899" t="s">
        <v>20</v>
      </c>
      <c r="I5899" t="s">
        <v>1254</v>
      </c>
      <c r="J5899" t="s">
        <v>12768</v>
      </c>
      <c r="K5899" t="str">
        <f>IF(COUNTIF(Customers!A:A, H5899)&gt;0, "Valid", "Invalid")</f>
        <v>Invalid</v>
      </c>
      <c r="L5899" t="str">
        <f t="shared" si="460"/>
        <v>10</v>
      </c>
      <c r="M5899" t="str">
        <f t="shared" si="461"/>
        <v>2022</v>
      </c>
      <c r="N5899">
        <f t="shared" si="462"/>
        <v>-42859.93</v>
      </c>
      <c r="O5899" t="str">
        <f t="shared" si="463"/>
        <v/>
      </c>
      <c r="P5899">
        <f t="shared" si="464"/>
        <v>42859.93</v>
      </c>
      <c r="Q5899" s="48" t="str">
        <f>IF(O5899="","",
   IF(OR(O5899&lt;EDA_Outlier_Analysis!$C$10, O5899&gt;EDA_Outlier_Analysis!$C$11),
      "Outlier",
      "Normal"))</f>
        <v/>
      </c>
      <c r="R5899" t="str">
        <f>IF(P5899="","",
   IF(OR(P5899 &lt; EDA_Outlier_Analysis!$F$7, P5899 &gt; EDA_Outlier_Analysis!$F$8),
      "Outlier",
      "Normal"))</f>
        <v>Normal</v>
      </c>
      <c r="S5899" t="str">
        <f>IF(N5899="","",
   IF(OR(N5899 &lt;EDA_Outlier_Analysis!$I$10, N5899 &gt; EDA_Outlier_Analysis!$I$11),
      "Outlier",
      "Normal"))</f>
        <v>Normal</v>
      </c>
    </row>
    <row r="5900" spans="1:19">
      <c r="A5900" t="s">
        <v>12769</v>
      </c>
      <c r="B5900" s="4">
        <v>44719</v>
      </c>
      <c r="C5900" s="2">
        <v>169660.73</v>
      </c>
      <c r="D5900" t="s">
        <v>849</v>
      </c>
      <c r="E5900" t="s">
        <v>853</v>
      </c>
      <c r="F5900" t="s">
        <v>10</v>
      </c>
      <c r="G5900" t="s">
        <v>24</v>
      </c>
      <c r="H5900" t="s">
        <v>123</v>
      </c>
      <c r="J5900" t="s">
        <v>12770</v>
      </c>
      <c r="K5900" t="str">
        <f>IF(COUNTIF(Customers!A:A, H5900)&gt;0, "Valid", "Invalid")</f>
        <v>Valid</v>
      </c>
      <c r="L5900" t="str">
        <f t="shared" si="460"/>
        <v>6</v>
      </c>
      <c r="M5900" t="str">
        <f t="shared" si="461"/>
        <v>2022</v>
      </c>
      <c r="N5900">
        <f t="shared" si="462"/>
        <v>169660.73</v>
      </c>
      <c r="O5900">
        <f t="shared" si="463"/>
        <v>169660.73</v>
      </c>
      <c r="P5900" t="str">
        <f t="shared" si="464"/>
        <v/>
      </c>
      <c r="Q5900" s="48" t="str">
        <f>IF(O5900="","",
   IF(OR(O5900&lt;EDA_Outlier_Analysis!$C$10, O5900&gt;EDA_Outlier_Analysis!$C$11),
      "Outlier",
      "Normal"))</f>
        <v>Normal</v>
      </c>
      <c r="R5900" t="str">
        <f>IF(P5900="","",
   IF(OR(P5900 &lt; EDA_Outlier_Analysis!$F$7, P5900 &gt; EDA_Outlier_Analysis!$F$8),
      "Outlier",
      "Normal"))</f>
        <v/>
      </c>
      <c r="S5900" t="str">
        <f>IF(N5900="","",
   IF(OR(N5900 &lt;EDA_Outlier_Analysis!$I$10, N5900 &gt; EDA_Outlier_Analysis!$I$11),
      "Outlier",
      "Normal"))</f>
        <v>Normal</v>
      </c>
    </row>
    <row r="5901" spans="1:19">
      <c r="A5901" t="s">
        <v>12771</v>
      </c>
      <c r="B5901" s="4">
        <v>44938</v>
      </c>
      <c r="C5901" s="2">
        <v>121310.84</v>
      </c>
      <c r="D5901" t="s">
        <v>849</v>
      </c>
      <c r="E5901" t="s">
        <v>850</v>
      </c>
      <c r="F5901" t="s">
        <v>10</v>
      </c>
      <c r="G5901" t="s">
        <v>31</v>
      </c>
      <c r="H5901" t="s">
        <v>675</v>
      </c>
      <c r="J5901" t="s">
        <v>12772</v>
      </c>
      <c r="K5901" t="str">
        <f>IF(COUNTIF(Customers!A:A, H5901)&gt;0, "Valid", "Invalid")</f>
        <v>Valid</v>
      </c>
      <c r="L5901" t="str">
        <f t="shared" si="460"/>
        <v>1</v>
      </c>
      <c r="M5901" t="str">
        <f t="shared" si="461"/>
        <v>2023</v>
      </c>
      <c r="N5901">
        <f t="shared" si="462"/>
        <v>121310.84</v>
      </c>
      <c r="O5901">
        <f t="shared" si="463"/>
        <v>121310.84</v>
      </c>
      <c r="P5901" t="str">
        <f t="shared" si="464"/>
        <v/>
      </c>
      <c r="Q5901" s="48" t="str">
        <f>IF(O5901="","",
   IF(OR(O5901&lt;EDA_Outlier_Analysis!$C$10, O5901&gt;EDA_Outlier_Analysis!$C$11),
      "Outlier",
      "Normal"))</f>
        <v>Normal</v>
      </c>
      <c r="R5901" t="str">
        <f>IF(P5901="","",
   IF(OR(P5901 &lt; EDA_Outlier_Analysis!$F$7, P5901 &gt; EDA_Outlier_Analysis!$F$8),
      "Outlier",
      "Normal"))</f>
        <v/>
      </c>
      <c r="S5901" t="str">
        <f>IF(N5901="","",
   IF(OR(N5901 &lt;EDA_Outlier_Analysis!$I$10, N5901 &gt; EDA_Outlier_Analysis!$I$11),
      "Outlier",
      "Normal"))</f>
        <v>Normal</v>
      </c>
    </row>
    <row r="5902" spans="1:19">
      <c r="A5902" t="s">
        <v>12773</v>
      </c>
      <c r="B5902" s="4">
        <v>44677</v>
      </c>
      <c r="C5902" s="2">
        <v>183927.67</v>
      </c>
      <c r="D5902" t="s">
        <v>849</v>
      </c>
      <c r="E5902" t="s">
        <v>853</v>
      </c>
      <c r="F5902" t="s">
        <v>11</v>
      </c>
      <c r="G5902" t="s">
        <v>34</v>
      </c>
      <c r="H5902" t="s">
        <v>621</v>
      </c>
      <c r="J5902" t="s">
        <v>12774</v>
      </c>
      <c r="K5902" t="str">
        <f>IF(COUNTIF(Customers!A:A, H5902)&gt;0, "Valid", "Invalid")</f>
        <v>Valid</v>
      </c>
      <c r="L5902" t="str">
        <f t="shared" si="460"/>
        <v>4</v>
      </c>
      <c r="M5902" t="str">
        <f t="shared" si="461"/>
        <v>2022</v>
      </c>
      <c r="N5902">
        <f t="shared" si="462"/>
        <v>183927.67</v>
      </c>
      <c r="O5902">
        <f t="shared" si="463"/>
        <v>183927.67</v>
      </c>
      <c r="P5902" t="str">
        <f t="shared" si="464"/>
        <v/>
      </c>
      <c r="Q5902" s="48" t="str">
        <f>IF(O5902="","",
   IF(OR(O5902&lt;EDA_Outlier_Analysis!$C$10, O5902&gt;EDA_Outlier_Analysis!$C$11),
      "Outlier",
      "Normal"))</f>
        <v>Normal</v>
      </c>
      <c r="R5902" t="str">
        <f>IF(P5902="","",
   IF(OR(P5902 &lt; EDA_Outlier_Analysis!$F$7, P5902 &gt; EDA_Outlier_Analysis!$F$8),
      "Outlier",
      "Normal"))</f>
        <v/>
      </c>
      <c r="S5902" t="str">
        <f>IF(N5902="","",
   IF(OR(N5902 &lt;EDA_Outlier_Analysis!$I$10, N5902 &gt; EDA_Outlier_Analysis!$I$11),
      "Outlier",
      "Normal"))</f>
        <v>Normal</v>
      </c>
    </row>
    <row r="5903" spans="1:19">
      <c r="A5903" t="s">
        <v>12775</v>
      </c>
      <c r="B5903" s="4">
        <v>44760</v>
      </c>
      <c r="C5903" s="2">
        <v>94872.85</v>
      </c>
      <c r="D5903" t="s">
        <v>849</v>
      </c>
      <c r="E5903" t="s">
        <v>853</v>
      </c>
      <c r="F5903" t="s">
        <v>10</v>
      </c>
      <c r="G5903" t="s">
        <v>20</v>
      </c>
      <c r="H5903" t="s">
        <v>201</v>
      </c>
      <c r="J5903" t="s">
        <v>12776</v>
      </c>
      <c r="K5903" t="str">
        <f>IF(COUNTIF(Customers!A:A, H5903)&gt;0, "Valid", "Invalid")</f>
        <v>Valid</v>
      </c>
      <c r="L5903" t="str">
        <f t="shared" si="460"/>
        <v>7</v>
      </c>
      <c r="M5903" t="str">
        <f t="shared" si="461"/>
        <v>2022</v>
      </c>
      <c r="N5903">
        <f t="shared" si="462"/>
        <v>94872.85</v>
      </c>
      <c r="O5903">
        <f t="shared" si="463"/>
        <v>94872.85</v>
      </c>
      <c r="P5903" t="str">
        <f t="shared" si="464"/>
        <v/>
      </c>
      <c r="Q5903" s="48" t="str">
        <f>IF(O5903="","",
   IF(OR(O5903&lt;EDA_Outlier_Analysis!$C$10, O5903&gt;EDA_Outlier_Analysis!$C$11),
      "Outlier",
      "Normal"))</f>
        <v>Normal</v>
      </c>
      <c r="R5903" t="str">
        <f>IF(P5903="","",
   IF(OR(P5903 &lt; EDA_Outlier_Analysis!$F$7, P5903 &gt; EDA_Outlier_Analysis!$F$8),
      "Outlier",
      "Normal"))</f>
        <v/>
      </c>
      <c r="S5903" t="str">
        <f>IF(N5903="","",
   IF(OR(N5903 &lt;EDA_Outlier_Analysis!$I$10, N5903 &gt; EDA_Outlier_Analysis!$I$11),
      "Outlier",
      "Normal"))</f>
        <v>Normal</v>
      </c>
    </row>
    <row r="5904" spans="1:19">
      <c r="A5904" t="s">
        <v>12777</v>
      </c>
      <c r="B5904" s="4">
        <v>45021</v>
      </c>
      <c r="C5904" s="2">
        <v>152099.5</v>
      </c>
      <c r="D5904" t="s">
        <v>849</v>
      </c>
      <c r="E5904" t="s">
        <v>868</v>
      </c>
      <c r="F5904" t="s">
        <v>9</v>
      </c>
      <c r="G5904" t="s">
        <v>34</v>
      </c>
      <c r="H5904" t="s">
        <v>123</v>
      </c>
      <c r="J5904" t="s">
        <v>12778</v>
      </c>
      <c r="K5904" t="str">
        <f>IF(COUNTIF(Customers!A:A, H5904)&gt;0, "Valid", "Invalid")</f>
        <v>Valid</v>
      </c>
      <c r="L5904" t="str">
        <f t="shared" si="460"/>
        <v>4</v>
      </c>
      <c r="M5904" t="str">
        <f t="shared" si="461"/>
        <v>2023</v>
      </c>
      <c r="N5904">
        <f t="shared" si="462"/>
        <v>152099.5</v>
      </c>
      <c r="O5904">
        <f t="shared" si="463"/>
        <v>152099.5</v>
      </c>
      <c r="P5904" t="str">
        <f t="shared" si="464"/>
        <v/>
      </c>
      <c r="Q5904" s="48" t="str">
        <f>IF(O5904="","",
   IF(OR(O5904&lt;EDA_Outlier_Analysis!$C$10, O5904&gt;EDA_Outlier_Analysis!$C$11),
      "Outlier",
      "Normal"))</f>
        <v>Normal</v>
      </c>
      <c r="R5904" t="str">
        <f>IF(P5904="","",
   IF(OR(P5904 &lt; EDA_Outlier_Analysis!$F$7, P5904 &gt; EDA_Outlier_Analysis!$F$8),
      "Outlier",
      "Normal"))</f>
        <v/>
      </c>
      <c r="S5904" t="str">
        <f>IF(N5904="","",
   IF(OR(N5904 &lt;EDA_Outlier_Analysis!$I$10, N5904 &gt; EDA_Outlier_Analysis!$I$11),
      "Outlier",
      "Normal"))</f>
        <v>Normal</v>
      </c>
    </row>
    <row r="5905" spans="1:19">
      <c r="A5905" t="s">
        <v>12779</v>
      </c>
      <c r="B5905" s="4">
        <v>45078</v>
      </c>
      <c r="C5905" s="2">
        <v>147869.95000000001</v>
      </c>
      <c r="D5905" t="s">
        <v>849</v>
      </c>
      <c r="E5905" t="s">
        <v>850</v>
      </c>
      <c r="F5905" t="s">
        <v>10</v>
      </c>
      <c r="G5905" t="s">
        <v>34</v>
      </c>
      <c r="H5905" t="s">
        <v>505</v>
      </c>
      <c r="J5905" t="s">
        <v>12780</v>
      </c>
      <c r="K5905" t="str">
        <f>IF(COUNTIF(Customers!A:A, H5905)&gt;0, "Valid", "Invalid")</f>
        <v>Valid</v>
      </c>
      <c r="L5905" t="str">
        <f t="shared" si="460"/>
        <v>6</v>
      </c>
      <c r="M5905" t="str">
        <f t="shared" si="461"/>
        <v>2023</v>
      </c>
      <c r="N5905">
        <f t="shared" si="462"/>
        <v>147869.95000000001</v>
      </c>
      <c r="O5905">
        <f t="shared" si="463"/>
        <v>147869.95000000001</v>
      </c>
      <c r="P5905" t="str">
        <f t="shared" si="464"/>
        <v/>
      </c>
      <c r="Q5905" s="48" t="str">
        <f>IF(O5905="","",
   IF(OR(O5905&lt;EDA_Outlier_Analysis!$C$10, O5905&gt;EDA_Outlier_Analysis!$C$11),
      "Outlier",
      "Normal"))</f>
        <v>Normal</v>
      </c>
      <c r="R5905" t="str">
        <f>IF(P5905="","",
   IF(OR(P5905 &lt; EDA_Outlier_Analysis!$F$7, P5905 &gt; EDA_Outlier_Analysis!$F$8),
      "Outlier",
      "Normal"))</f>
        <v/>
      </c>
      <c r="S5905" t="str">
        <f>IF(N5905="","",
   IF(OR(N5905 &lt;EDA_Outlier_Analysis!$I$10, N5905 &gt; EDA_Outlier_Analysis!$I$11),
      "Outlier",
      "Normal"))</f>
        <v>Normal</v>
      </c>
    </row>
    <row r="5906" spans="1:19">
      <c r="A5906" t="s">
        <v>12781</v>
      </c>
      <c r="B5906" s="4">
        <v>45233</v>
      </c>
      <c r="C5906" s="2">
        <v>167220.25</v>
      </c>
      <c r="D5906" t="s">
        <v>849</v>
      </c>
      <c r="E5906" t="s">
        <v>850</v>
      </c>
      <c r="F5906" t="s">
        <v>11</v>
      </c>
      <c r="G5906" t="s">
        <v>20</v>
      </c>
      <c r="H5906" t="s">
        <v>343</v>
      </c>
      <c r="J5906" t="s">
        <v>12782</v>
      </c>
      <c r="K5906" t="str">
        <f>IF(COUNTIF(Customers!A:A, H5906)&gt;0, "Valid", "Invalid")</f>
        <v>Valid</v>
      </c>
      <c r="L5906" t="str">
        <f t="shared" si="460"/>
        <v>11</v>
      </c>
      <c r="M5906" t="str">
        <f t="shared" si="461"/>
        <v>2023</v>
      </c>
      <c r="N5906">
        <f t="shared" si="462"/>
        <v>167220.25</v>
      </c>
      <c r="O5906">
        <f t="shared" si="463"/>
        <v>167220.25</v>
      </c>
      <c r="P5906" t="str">
        <f t="shared" si="464"/>
        <v/>
      </c>
      <c r="Q5906" s="48" t="str">
        <f>IF(O5906="","",
   IF(OR(O5906&lt;EDA_Outlier_Analysis!$C$10, O5906&gt;EDA_Outlier_Analysis!$C$11),
      "Outlier",
      "Normal"))</f>
        <v>Normal</v>
      </c>
      <c r="R5906" t="str">
        <f>IF(P5906="","",
   IF(OR(P5906 &lt; EDA_Outlier_Analysis!$F$7, P5906 &gt; EDA_Outlier_Analysis!$F$8),
      "Outlier",
      "Normal"))</f>
        <v/>
      </c>
      <c r="S5906" t="str">
        <f>IF(N5906="","",
   IF(OR(N5906 &lt;EDA_Outlier_Analysis!$I$10, N5906 &gt; EDA_Outlier_Analysis!$I$11),
      "Outlier",
      "Normal"))</f>
        <v>Normal</v>
      </c>
    </row>
    <row r="5907" spans="1:19">
      <c r="A5907" t="s">
        <v>12783</v>
      </c>
      <c r="B5907" s="4">
        <v>44966</v>
      </c>
      <c r="C5907" s="2">
        <v>-36595.910000000003</v>
      </c>
      <c r="D5907" t="s">
        <v>840</v>
      </c>
      <c r="E5907" t="s">
        <v>878</v>
      </c>
      <c r="F5907" t="s">
        <v>10</v>
      </c>
      <c r="G5907" t="s">
        <v>20</v>
      </c>
      <c r="I5907" t="s">
        <v>1368</v>
      </c>
      <c r="J5907" t="s">
        <v>12784</v>
      </c>
      <c r="K5907" t="str">
        <f>IF(COUNTIF(Customers!A:A, H5907)&gt;0, "Valid", "Invalid")</f>
        <v>Invalid</v>
      </c>
      <c r="L5907" t="str">
        <f t="shared" si="460"/>
        <v>2</v>
      </c>
      <c r="M5907" t="str">
        <f t="shared" si="461"/>
        <v>2023</v>
      </c>
      <c r="N5907">
        <f t="shared" si="462"/>
        <v>-36595.910000000003</v>
      </c>
      <c r="O5907" t="str">
        <f t="shared" si="463"/>
        <v/>
      </c>
      <c r="P5907">
        <f t="shared" si="464"/>
        <v>36595.910000000003</v>
      </c>
      <c r="Q5907" s="48" t="str">
        <f>IF(O5907="","",
   IF(OR(O5907&lt;EDA_Outlier_Analysis!$C$10, O5907&gt;EDA_Outlier_Analysis!$C$11),
      "Outlier",
      "Normal"))</f>
        <v/>
      </c>
      <c r="R5907" t="str">
        <f>IF(P5907="","",
   IF(OR(P5907 &lt; EDA_Outlier_Analysis!$F$7, P5907 &gt; EDA_Outlier_Analysis!$F$8),
      "Outlier",
      "Normal"))</f>
        <v>Normal</v>
      </c>
      <c r="S5907" t="str">
        <f>IF(N5907="","",
   IF(OR(N5907 &lt;EDA_Outlier_Analysis!$I$10, N5907 &gt; EDA_Outlier_Analysis!$I$11),
      "Outlier",
      "Normal"))</f>
        <v>Normal</v>
      </c>
    </row>
    <row r="5908" spans="1:19">
      <c r="A5908" t="s">
        <v>12785</v>
      </c>
      <c r="B5908" s="4">
        <v>44653</v>
      </c>
      <c r="C5908" s="2">
        <v>-67040.45</v>
      </c>
      <c r="D5908" t="s">
        <v>840</v>
      </c>
      <c r="E5908" t="s">
        <v>845</v>
      </c>
      <c r="F5908" t="s">
        <v>10</v>
      </c>
      <c r="G5908" t="s">
        <v>31</v>
      </c>
      <c r="I5908" t="s">
        <v>1132</v>
      </c>
      <c r="J5908" t="s">
        <v>12786</v>
      </c>
      <c r="K5908" t="str">
        <f>IF(COUNTIF(Customers!A:A, H5908)&gt;0, "Valid", "Invalid")</f>
        <v>Invalid</v>
      </c>
      <c r="L5908" t="str">
        <f t="shared" si="460"/>
        <v>4</v>
      </c>
      <c r="M5908" t="str">
        <f t="shared" si="461"/>
        <v>2022</v>
      </c>
      <c r="N5908">
        <f t="shared" si="462"/>
        <v>-67040.45</v>
      </c>
      <c r="O5908" t="str">
        <f t="shared" si="463"/>
        <v/>
      </c>
      <c r="P5908">
        <f t="shared" si="464"/>
        <v>67040.45</v>
      </c>
      <c r="Q5908" s="48" t="str">
        <f>IF(O5908="","",
   IF(OR(O5908&lt;EDA_Outlier_Analysis!$C$10, O5908&gt;EDA_Outlier_Analysis!$C$11),
      "Outlier",
      "Normal"))</f>
        <v/>
      </c>
      <c r="R5908" t="str">
        <f>IF(P5908="","",
   IF(OR(P5908 &lt; EDA_Outlier_Analysis!$F$7, P5908 &gt; EDA_Outlier_Analysis!$F$8),
      "Outlier",
      "Normal"))</f>
        <v>Outlier</v>
      </c>
      <c r="S5908" t="str">
        <f>IF(N5908="","",
   IF(OR(N5908 &lt;EDA_Outlier_Analysis!$I$10, N5908 &gt; EDA_Outlier_Analysis!$I$11),
      "Outlier",
      "Normal"))</f>
        <v>Normal</v>
      </c>
    </row>
    <row r="5909" spans="1:19">
      <c r="A5909" t="s">
        <v>12787</v>
      </c>
      <c r="B5909" s="4">
        <v>44724</v>
      </c>
      <c r="C5909" s="2">
        <v>-32832.76</v>
      </c>
      <c r="D5909" t="s">
        <v>840</v>
      </c>
      <c r="E5909" t="s">
        <v>845</v>
      </c>
      <c r="F5909" t="s">
        <v>11</v>
      </c>
      <c r="G5909" t="s">
        <v>34</v>
      </c>
      <c r="I5909" t="s">
        <v>1141</v>
      </c>
      <c r="J5909" t="s">
        <v>12788</v>
      </c>
      <c r="K5909" t="str">
        <f>IF(COUNTIF(Customers!A:A, H5909)&gt;0, "Valid", "Invalid")</f>
        <v>Invalid</v>
      </c>
      <c r="L5909" t="str">
        <f t="shared" si="460"/>
        <v>6</v>
      </c>
      <c r="M5909" t="str">
        <f t="shared" si="461"/>
        <v>2022</v>
      </c>
      <c r="N5909">
        <f t="shared" si="462"/>
        <v>-32832.76</v>
      </c>
      <c r="O5909" t="str">
        <f t="shared" si="463"/>
        <v/>
      </c>
      <c r="P5909">
        <f t="shared" si="464"/>
        <v>32832.76</v>
      </c>
      <c r="Q5909" s="48" t="str">
        <f>IF(O5909="","",
   IF(OR(O5909&lt;EDA_Outlier_Analysis!$C$10, O5909&gt;EDA_Outlier_Analysis!$C$11),
      "Outlier",
      "Normal"))</f>
        <v/>
      </c>
      <c r="R5909" t="str">
        <f>IF(P5909="","",
   IF(OR(P5909 &lt; EDA_Outlier_Analysis!$F$7, P5909 &gt; EDA_Outlier_Analysis!$F$8),
      "Outlier",
      "Normal"))</f>
        <v>Normal</v>
      </c>
      <c r="S5909" t="str">
        <f>IF(N5909="","",
   IF(OR(N5909 &lt;EDA_Outlier_Analysis!$I$10, N5909 &gt; EDA_Outlier_Analysis!$I$11),
      "Outlier",
      "Normal"))</f>
        <v>Normal</v>
      </c>
    </row>
    <row r="5910" spans="1:19">
      <c r="A5910" t="s">
        <v>12789</v>
      </c>
      <c r="B5910" s="4">
        <v>44811</v>
      </c>
      <c r="C5910" s="2">
        <v>144366.34</v>
      </c>
      <c r="D5910" t="s">
        <v>849</v>
      </c>
      <c r="E5910" t="s">
        <v>868</v>
      </c>
      <c r="F5910" t="s">
        <v>11</v>
      </c>
      <c r="G5910" t="s">
        <v>20</v>
      </c>
      <c r="H5910" t="s">
        <v>431</v>
      </c>
      <c r="J5910" t="s">
        <v>12790</v>
      </c>
      <c r="K5910" t="str">
        <f>IF(COUNTIF(Customers!A:A, H5910)&gt;0, "Valid", "Invalid")</f>
        <v>Valid</v>
      </c>
      <c r="L5910" t="str">
        <f t="shared" si="460"/>
        <v>9</v>
      </c>
      <c r="M5910" t="str">
        <f t="shared" si="461"/>
        <v>2022</v>
      </c>
      <c r="N5910">
        <f t="shared" si="462"/>
        <v>144366.34</v>
      </c>
      <c r="O5910">
        <f t="shared" si="463"/>
        <v>144366.34</v>
      </c>
      <c r="P5910" t="str">
        <f t="shared" si="464"/>
        <v/>
      </c>
      <c r="Q5910" s="48" t="str">
        <f>IF(O5910="","",
   IF(OR(O5910&lt;EDA_Outlier_Analysis!$C$10, O5910&gt;EDA_Outlier_Analysis!$C$11),
      "Outlier",
      "Normal"))</f>
        <v>Normal</v>
      </c>
      <c r="R5910" t="str">
        <f>IF(P5910="","",
   IF(OR(P5910 &lt; EDA_Outlier_Analysis!$F$7, P5910 &gt; EDA_Outlier_Analysis!$F$8),
      "Outlier",
      "Normal"))</f>
        <v/>
      </c>
      <c r="S5910" t="str">
        <f>IF(N5910="","",
   IF(OR(N5910 &lt;EDA_Outlier_Analysis!$I$10, N5910 &gt; EDA_Outlier_Analysis!$I$11),
      "Outlier",
      "Normal"))</f>
        <v>Normal</v>
      </c>
    </row>
    <row r="5911" spans="1:19">
      <c r="A5911" t="s">
        <v>12791</v>
      </c>
      <c r="B5911" s="4">
        <v>45067</v>
      </c>
      <c r="C5911" s="2">
        <v>-104287.13</v>
      </c>
      <c r="D5911" t="s">
        <v>840</v>
      </c>
      <c r="E5911" t="s">
        <v>864</v>
      </c>
      <c r="F5911" t="s">
        <v>9</v>
      </c>
      <c r="G5911" t="s">
        <v>34</v>
      </c>
      <c r="I5911" t="s">
        <v>1540</v>
      </c>
      <c r="J5911" t="s">
        <v>12792</v>
      </c>
      <c r="K5911" t="str">
        <f>IF(COUNTIF(Customers!A:A, H5911)&gt;0, "Valid", "Invalid")</f>
        <v>Invalid</v>
      </c>
      <c r="L5911" t="str">
        <f t="shared" si="460"/>
        <v>5</v>
      </c>
      <c r="M5911" t="str">
        <f t="shared" si="461"/>
        <v>2023</v>
      </c>
      <c r="N5911">
        <f t="shared" si="462"/>
        <v>-104287.13</v>
      </c>
      <c r="O5911" t="str">
        <f t="shared" si="463"/>
        <v/>
      </c>
      <c r="P5911">
        <f t="shared" si="464"/>
        <v>104287.13</v>
      </c>
      <c r="Q5911" s="48" t="str">
        <f>IF(O5911="","",
   IF(OR(O5911&lt;EDA_Outlier_Analysis!$C$10, O5911&gt;EDA_Outlier_Analysis!$C$11),
      "Outlier",
      "Normal"))</f>
        <v/>
      </c>
      <c r="R5911" t="str">
        <f>IF(P5911="","",
   IF(OR(P5911 &lt; EDA_Outlier_Analysis!$F$7, P5911 &gt; EDA_Outlier_Analysis!$F$8),
      "Outlier",
      "Normal"))</f>
        <v>Outlier</v>
      </c>
      <c r="S5911" t="str">
        <f>IF(N5911="","",
   IF(OR(N5911 &lt;EDA_Outlier_Analysis!$I$10, N5911 &gt; EDA_Outlier_Analysis!$I$11),
      "Outlier",
      "Normal"))</f>
        <v>Normal</v>
      </c>
    </row>
    <row r="5912" spans="1:19">
      <c r="A5912" t="s">
        <v>12793</v>
      </c>
      <c r="B5912" s="4">
        <v>45138</v>
      </c>
      <c r="C5912" s="2">
        <v>101572.1</v>
      </c>
      <c r="D5912" t="s">
        <v>849</v>
      </c>
      <c r="E5912" t="s">
        <v>853</v>
      </c>
      <c r="F5912" t="s">
        <v>11</v>
      </c>
      <c r="G5912" t="s">
        <v>34</v>
      </c>
      <c r="H5912" t="s">
        <v>559</v>
      </c>
      <c r="J5912" t="s">
        <v>12794</v>
      </c>
      <c r="K5912" t="str">
        <f>IF(COUNTIF(Customers!A:A, H5912)&gt;0, "Valid", "Invalid")</f>
        <v>Valid</v>
      </c>
      <c r="L5912" t="str">
        <f t="shared" si="460"/>
        <v>7</v>
      </c>
      <c r="M5912" t="str">
        <f t="shared" si="461"/>
        <v>2023</v>
      </c>
      <c r="N5912">
        <f t="shared" si="462"/>
        <v>101572.1</v>
      </c>
      <c r="O5912">
        <f t="shared" si="463"/>
        <v>101572.1</v>
      </c>
      <c r="P5912" t="str">
        <f t="shared" si="464"/>
        <v/>
      </c>
      <c r="Q5912" s="48" t="str">
        <f>IF(O5912="","",
   IF(OR(O5912&lt;EDA_Outlier_Analysis!$C$10, O5912&gt;EDA_Outlier_Analysis!$C$11),
      "Outlier",
      "Normal"))</f>
        <v>Normal</v>
      </c>
      <c r="R5912" t="str">
        <f>IF(P5912="","",
   IF(OR(P5912 &lt; EDA_Outlier_Analysis!$F$7, P5912 &gt; EDA_Outlier_Analysis!$F$8),
      "Outlier",
      "Normal"))</f>
        <v/>
      </c>
      <c r="S5912" t="str">
        <f>IF(N5912="","",
   IF(OR(N5912 &lt;EDA_Outlier_Analysis!$I$10, N5912 &gt; EDA_Outlier_Analysis!$I$11),
      "Outlier",
      "Normal"))</f>
        <v>Normal</v>
      </c>
    </row>
    <row r="5913" spans="1:19">
      <c r="A5913" t="s">
        <v>12795</v>
      </c>
      <c r="B5913" s="4">
        <v>44812</v>
      </c>
      <c r="C5913" s="2">
        <v>118911.31</v>
      </c>
      <c r="D5913" t="s">
        <v>849</v>
      </c>
      <c r="E5913" t="s">
        <v>853</v>
      </c>
      <c r="F5913" t="s">
        <v>10</v>
      </c>
      <c r="G5913" t="s">
        <v>24</v>
      </c>
      <c r="H5913" t="s">
        <v>97</v>
      </c>
      <c r="J5913" t="s">
        <v>12796</v>
      </c>
      <c r="K5913" t="str">
        <f>IF(COUNTIF(Customers!A:A, H5913)&gt;0, "Valid", "Invalid")</f>
        <v>Valid</v>
      </c>
      <c r="L5913" t="str">
        <f t="shared" si="460"/>
        <v>9</v>
      </c>
      <c r="M5913" t="str">
        <f t="shared" si="461"/>
        <v>2022</v>
      </c>
      <c r="N5913">
        <f t="shared" si="462"/>
        <v>118911.31</v>
      </c>
      <c r="O5913">
        <f t="shared" si="463"/>
        <v>118911.31</v>
      </c>
      <c r="P5913" t="str">
        <f t="shared" si="464"/>
        <v/>
      </c>
      <c r="Q5913" s="48" t="str">
        <f>IF(O5913="","",
   IF(OR(O5913&lt;EDA_Outlier_Analysis!$C$10, O5913&gt;EDA_Outlier_Analysis!$C$11),
      "Outlier",
      "Normal"))</f>
        <v>Normal</v>
      </c>
      <c r="R5913" t="str">
        <f>IF(P5913="","",
   IF(OR(P5913 &lt; EDA_Outlier_Analysis!$F$7, P5913 &gt; EDA_Outlier_Analysis!$F$8),
      "Outlier",
      "Normal"))</f>
        <v/>
      </c>
      <c r="S5913" t="str">
        <f>IF(N5913="","",
   IF(OR(N5913 &lt;EDA_Outlier_Analysis!$I$10, N5913 &gt; EDA_Outlier_Analysis!$I$11),
      "Outlier",
      "Normal"))</f>
        <v>Normal</v>
      </c>
    </row>
    <row r="5914" spans="1:19">
      <c r="A5914" t="s">
        <v>12797</v>
      </c>
      <c r="B5914" s="4">
        <v>45201</v>
      </c>
      <c r="C5914" s="2">
        <v>22248.52</v>
      </c>
      <c r="D5914" t="s">
        <v>873</v>
      </c>
      <c r="E5914" t="s">
        <v>873</v>
      </c>
      <c r="F5914" t="s">
        <v>10</v>
      </c>
      <c r="G5914" t="s">
        <v>31</v>
      </c>
      <c r="J5914" t="s">
        <v>12798</v>
      </c>
      <c r="K5914" t="str">
        <f>IF(COUNTIF(Customers!A:A, H5914)&gt;0, "Valid", "Invalid")</f>
        <v>Invalid</v>
      </c>
      <c r="L5914" t="str">
        <f t="shared" si="460"/>
        <v>10</v>
      </c>
      <c r="M5914" t="str">
        <f t="shared" si="461"/>
        <v>2023</v>
      </c>
      <c r="N5914">
        <f t="shared" si="462"/>
        <v>-22248.52</v>
      </c>
      <c r="O5914" t="str">
        <f t="shared" si="463"/>
        <v/>
      </c>
      <c r="P5914" t="str">
        <f t="shared" si="464"/>
        <v/>
      </c>
      <c r="Q5914" s="48" t="str">
        <f>IF(O5914="","",
   IF(OR(O5914&lt;EDA_Outlier_Analysis!$C$10, O5914&gt;EDA_Outlier_Analysis!$C$11),
      "Outlier",
      "Normal"))</f>
        <v/>
      </c>
      <c r="R5914" t="str">
        <f>IF(P5914="","",
   IF(OR(P5914 &lt; EDA_Outlier_Analysis!$F$7, P5914 &gt; EDA_Outlier_Analysis!$F$8),
      "Outlier",
      "Normal"))</f>
        <v/>
      </c>
      <c r="S5914" t="str">
        <f>IF(N5914="","",
   IF(OR(N5914 &lt;EDA_Outlier_Analysis!$I$10, N5914 &gt; EDA_Outlier_Analysis!$I$11),
      "Outlier",
      "Normal"))</f>
        <v>Normal</v>
      </c>
    </row>
    <row r="5915" spans="1:19">
      <c r="A5915" t="s">
        <v>12799</v>
      </c>
      <c r="B5915" s="4">
        <v>45030</v>
      </c>
      <c r="C5915" s="2">
        <v>-38685.83</v>
      </c>
      <c r="D5915" t="s">
        <v>840</v>
      </c>
      <c r="E5915" t="s">
        <v>856</v>
      </c>
      <c r="F5915" t="s">
        <v>11</v>
      </c>
      <c r="G5915" t="s">
        <v>34</v>
      </c>
      <c r="I5915" t="s">
        <v>1284</v>
      </c>
      <c r="J5915" t="s">
        <v>12800</v>
      </c>
      <c r="K5915" t="str">
        <f>IF(COUNTIF(Customers!A:A, H5915)&gt;0, "Valid", "Invalid")</f>
        <v>Invalid</v>
      </c>
      <c r="L5915" t="str">
        <f t="shared" si="460"/>
        <v>4</v>
      </c>
      <c r="M5915" t="str">
        <f t="shared" si="461"/>
        <v>2023</v>
      </c>
      <c r="N5915">
        <f t="shared" si="462"/>
        <v>-38685.83</v>
      </c>
      <c r="O5915" t="str">
        <f t="shared" si="463"/>
        <v/>
      </c>
      <c r="P5915">
        <f t="shared" si="464"/>
        <v>38685.83</v>
      </c>
      <c r="Q5915" s="48" t="str">
        <f>IF(O5915="","",
   IF(OR(O5915&lt;EDA_Outlier_Analysis!$C$10, O5915&gt;EDA_Outlier_Analysis!$C$11),
      "Outlier",
      "Normal"))</f>
        <v/>
      </c>
      <c r="R5915" t="str">
        <f>IF(P5915="","",
   IF(OR(P5915 &lt; EDA_Outlier_Analysis!$F$7, P5915 &gt; EDA_Outlier_Analysis!$F$8),
      "Outlier",
      "Normal"))</f>
        <v>Normal</v>
      </c>
      <c r="S5915" t="str">
        <f>IF(N5915="","",
   IF(OR(N5915 &lt;EDA_Outlier_Analysis!$I$10, N5915 &gt; EDA_Outlier_Analysis!$I$11),
      "Outlier",
      "Normal"))</f>
        <v>Normal</v>
      </c>
    </row>
    <row r="5916" spans="1:19">
      <c r="A5916" t="s">
        <v>12801</v>
      </c>
      <c r="B5916" s="4">
        <v>45134</v>
      </c>
      <c r="C5916" s="2">
        <v>-11481.36</v>
      </c>
      <c r="D5916" t="s">
        <v>840</v>
      </c>
      <c r="E5916" t="s">
        <v>878</v>
      </c>
      <c r="F5916" t="s">
        <v>10</v>
      </c>
      <c r="G5916" t="s">
        <v>24</v>
      </c>
      <c r="I5916" t="s">
        <v>846</v>
      </c>
      <c r="J5916" t="s">
        <v>12802</v>
      </c>
      <c r="K5916" t="str">
        <f>IF(COUNTIF(Customers!A:A, H5916)&gt;0, "Valid", "Invalid")</f>
        <v>Invalid</v>
      </c>
      <c r="L5916" t="str">
        <f t="shared" si="460"/>
        <v>7</v>
      </c>
      <c r="M5916" t="str">
        <f t="shared" si="461"/>
        <v>2023</v>
      </c>
      <c r="N5916">
        <f t="shared" si="462"/>
        <v>-11481.36</v>
      </c>
      <c r="O5916" t="str">
        <f t="shared" si="463"/>
        <v/>
      </c>
      <c r="P5916">
        <f t="shared" si="464"/>
        <v>11481.36</v>
      </c>
      <c r="Q5916" s="48" t="str">
        <f>IF(O5916="","",
   IF(OR(O5916&lt;EDA_Outlier_Analysis!$C$10, O5916&gt;EDA_Outlier_Analysis!$C$11),
      "Outlier",
      "Normal"))</f>
        <v/>
      </c>
      <c r="R5916" t="str">
        <f>IF(P5916="","",
   IF(OR(P5916 &lt; EDA_Outlier_Analysis!$F$7, P5916 &gt; EDA_Outlier_Analysis!$F$8),
      "Outlier",
      "Normal"))</f>
        <v>Outlier</v>
      </c>
      <c r="S5916" t="str">
        <f>IF(N5916="","",
   IF(OR(N5916 &lt;EDA_Outlier_Analysis!$I$10, N5916 &gt; EDA_Outlier_Analysis!$I$11),
      "Outlier",
      "Normal"))</f>
        <v>Normal</v>
      </c>
    </row>
    <row r="5917" spans="1:19">
      <c r="A5917" t="s">
        <v>12803</v>
      </c>
      <c r="B5917" s="4">
        <v>45280</v>
      </c>
      <c r="C5917" s="2">
        <v>-65874.14</v>
      </c>
      <c r="D5917" t="s">
        <v>840</v>
      </c>
      <c r="E5917" t="s">
        <v>856</v>
      </c>
      <c r="F5917" t="s">
        <v>9</v>
      </c>
      <c r="G5917" t="s">
        <v>20</v>
      </c>
      <c r="I5917" t="s">
        <v>1485</v>
      </c>
      <c r="J5917" t="s">
        <v>12804</v>
      </c>
      <c r="K5917" t="str">
        <f>IF(COUNTIF(Customers!A:A, H5917)&gt;0, "Valid", "Invalid")</f>
        <v>Invalid</v>
      </c>
      <c r="L5917" t="str">
        <f t="shared" si="460"/>
        <v>12</v>
      </c>
      <c r="M5917" t="str">
        <f t="shared" si="461"/>
        <v>2023</v>
      </c>
      <c r="N5917">
        <f t="shared" si="462"/>
        <v>-65874.14</v>
      </c>
      <c r="O5917" t="str">
        <f t="shared" si="463"/>
        <v/>
      </c>
      <c r="P5917">
        <f t="shared" si="464"/>
        <v>65874.14</v>
      </c>
      <c r="Q5917" s="48" t="str">
        <f>IF(O5917="","",
   IF(OR(O5917&lt;EDA_Outlier_Analysis!$C$10, O5917&gt;EDA_Outlier_Analysis!$C$11),
      "Outlier",
      "Normal"))</f>
        <v/>
      </c>
      <c r="R5917" t="str">
        <f>IF(P5917="","",
   IF(OR(P5917 &lt; EDA_Outlier_Analysis!$F$7, P5917 &gt; EDA_Outlier_Analysis!$F$8),
      "Outlier",
      "Normal"))</f>
        <v>Outlier</v>
      </c>
      <c r="S5917" t="str">
        <f>IF(N5917="","",
   IF(OR(N5917 &lt;EDA_Outlier_Analysis!$I$10, N5917 &gt; EDA_Outlier_Analysis!$I$11),
      "Outlier",
      "Normal"))</f>
        <v>Normal</v>
      </c>
    </row>
    <row r="5918" spans="1:19">
      <c r="A5918" t="s">
        <v>12805</v>
      </c>
      <c r="B5918" s="4">
        <v>44639</v>
      </c>
      <c r="C5918" s="2">
        <v>29763.919999999998</v>
      </c>
      <c r="D5918" t="s">
        <v>971</v>
      </c>
      <c r="E5918" t="s">
        <v>971</v>
      </c>
      <c r="F5918" t="s">
        <v>9</v>
      </c>
      <c r="G5918" t="s">
        <v>20</v>
      </c>
      <c r="J5918" t="s">
        <v>12806</v>
      </c>
      <c r="K5918" t="str">
        <f>IF(COUNTIF(Customers!A:A, H5918)&gt;0, "Valid", "Invalid")</f>
        <v>Invalid</v>
      </c>
      <c r="L5918" t="str">
        <f t="shared" si="460"/>
        <v>3</v>
      </c>
      <c r="M5918" t="str">
        <f t="shared" si="461"/>
        <v>2022</v>
      </c>
      <c r="N5918">
        <f t="shared" si="462"/>
        <v>-29763.919999999998</v>
      </c>
      <c r="O5918" t="str">
        <f t="shared" si="463"/>
        <v/>
      </c>
      <c r="P5918" t="str">
        <f t="shared" si="464"/>
        <v/>
      </c>
      <c r="Q5918" s="48" t="str">
        <f>IF(O5918="","",
   IF(OR(O5918&lt;EDA_Outlier_Analysis!$C$10, O5918&gt;EDA_Outlier_Analysis!$C$11),
      "Outlier",
      "Normal"))</f>
        <v/>
      </c>
      <c r="R5918" t="str">
        <f>IF(P5918="","",
   IF(OR(P5918 &lt; EDA_Outlier_Analysis!$F$7, P5918 &gt; EDA_Outlier_Analysis!$F$8),
      "Outlier",
      "Normal"))</f>
        <v/>
      </c>
      <c r="S5918" t="str">
        <f>IF(N5918="","",
   IF(OR(N5918 &lt;EDA_Outlier_Analysis!$I$10, N5918 &gt; EDA_Outlier_Analysis!$I$11),
      "Outlier",
      "Normal"))</f>
        <v>Normal</v>
      </c>
    </row>
    <row r="5919" spans="1:19">
      <c r="A5919" t="s">
        <v>12807</v>
      </c>
      <c r="B5919" s="4">
        <v>44996</v>
      </c>
      <c r="C5919" s="2">
        <v>-11471.4</v>
      </c>
      <c r="D5919" t="s">
        <v>840</v>
      </c>
      <c r="E5919" t="s">
        <v>878</v>
      </c>
      <c r="F5919" t="s">
        <v>10</v>
      </c>
      <c r="G5919" t="s">
        <v>24</v>
      </c>
      <c r="I5919" t="s">
        <v>2829</v>
      </c>
      <c r="J5919" t="s">
        <v>12808</v>
      </c>
      <c r="K5919" t="str">
        <f>IF(COUNTIF(Customers!A:A, H5919)&gt;0, "Valid", "Invalid")</f>
        <v>Invalid</v>
      </c>
      <c r="L5919" t="str">
        <f t="shared" si="460"/>
        <v>3</v>
      </c>
      <c r="M5919" t="str">
        <f t="shared" si="461"/>
        <v>2023</v>
      </c>
      <c r="N5919">
        <f t="shared" si="462"/>
        <v>-11471.4</v>
      </c>
      <c r="O5919" t="str">
        <f t="shared" si="463"/>
        <v/>
      </c>
      <c r="P5919">
        <f t="shared" si="464"/>
        <v>11471.4</v>
      </c>
      <c r="Q5919" s="48" t="str">
        <f>IF(O5919="","",
   IF(OR(O5919&lt;EDA_Outlier_Analysis!$C$10, O5919&gt;EDA_Outlier_Analysis!$C$11),
      "Outlier",
      "Normal"))</f>
        <v/>
      </c>
      <c r="R5919" t="str">
        <f>IF(P5919="","",
   IF(OR(P5919 &lt; EDA_Outlier_Analysis!$F$7, P5919 &gt; EDA_Outlier_Analysis!$F$8),
      "Outlier",
      "Normal"))</f>
        <v>Outlier</v>
      </c>
      <c r="S5919" t="str">
        <f>IF(N5919="","",
   IF(OR(N5919 &lt;EDA_Outlier_Analysis!$I$10, N5919 &gt; EDA_Outlier_Analysis!$I$11),
      "Outlier",
      "Normal"))</f>
        <v>Normal</v>
      </c>
    </row>
    <row r="5920" spans="1:19">
      <c r="A5920" t="s">
        <v>12809</v>
      </c>
      <c r="B5920" s="4">
        <v>44763</v>
      </c>
      <c r="C5920" s="2">
        <v>-35610.589999999997</v>
      </c>
      <c r="D5920" t="s">
        <v>840</v>
      </c>
      <c r="E5920" t="s">
        <v>845</v>
      </c>
      <c r="F5920" t="s">
        <v>11</v>
      </c>
      <c r="G5920" t="s">
        <v>20</v>
      </c>
      <c r="I5920" t="s">
        <v>865</v>
      </c>
      <c r="J5920" t="s">
        <v>12810</v>
      </c>
      <c r="K5920" t="str">
        <f>IF(COUNTIF(Customers!A:A, H5920)&gt;0, "Valid", "Invalid")</f>
        <v>Invalid</v>
      </c>
      <c r="L5920" t="str">
        <f t="shared" si="460"/>
        <v>7</v>
      </c>
      <c r="M5920" t="str">
        <f t="shared" si="461"/>
        <v>2022</v>
      </c>
      <c r="N5920">
        <f t="shared" si="462"/>
        <v>-35610.589999999997</v>
      </c>
      <c r="O5920" t="str">
        <f t="shared" si="463"/>
        <v/>
      </c>
      <c r="P5920">
        <f t="shared" si="464"/>
        <v>35610.589999999997</v>
      </c>
      <c r="Q5920" s="48" t="str">
        <f>IF(O5920="","",
   IF(OR(O5920&lt;EDA_Outlier_Analysis!$C$10, O5920&gt;EDA_Outlier_Analysis!$C$11),
      "Outlier",
      "Normal"))</f>
        <v/>
      </c>
      <c r="R5920" t="str">
        <f>IF(P5920="","",
   IF(OR(P5920 &lt; EDA_Outlier_Analysis!$F$7, P5920 &gt; EDA_Outlier_Analysis!$F$8),
      "Outlier",
      "Normal"))</f>
        <v>Normal</v>
      </c>
      <c r="S5920" t="str">
        <f>IF(N5920="","",
   IF(OR(N5920 &lt;EDA_Outlier_Analysis!$I$10, N5920 &gt; EDA_Outlier_Analysis!$I$11),
      "Outlier",
      "Normal"))</f>
        <v>Normal</v>
      </c>
    </row>
    <row r="5921" spans="1:19">
      <c r="A5921" t="s">
        <v>12811</v>
      </c>
      <c r="B5921" s="4">
        <v>44841</v>
      </c>
      <c r="C5921" s="2">
        <v>-24905.1</v>
      </c>
      <c r="D5921" t="s">
        <v>840</v>
      </c>
      <c r="E5921" t="s">
        <v>856</v>
      </c>
      <c r="F5921" t="s">
        <v>9</v>
      </c>
      <c r="G5921" t="s">
        <v>20</v>
      </c>
      <c r="I5921" t="s">
        <v>1533</v>
      </c>
      <c r="J5921" t="s">
        <v>12812</v>
      </c>
      <c r="K5921" t="str">
        <f>IF(COUNTIF(Customers!A:A, H5921)&gt;0, "Valid", "Invalid")</f>
        <v>Invalid</v>
      </c>
      <c r="L5921" t="str">
        <f t="shared" si="460"/>
        <v>10</v>
      </c>
      <c r="M5921" t="str">
        <f t="shared" si="461"/>
        <v>2022</v>
      </c>
      <c r="N5921">
        <f t="shared" si="462"/>
        <v>-24905.1</v>
      </c>
      <c r="O5921" t="str">
        <f t="shared" si="463"/>
        <v/>
      </c>
      <c r="P5921">
        <f t="shared" si="464"/>
        <v>24905.1</v>
      </c>
      <c r="Q5921" s="48" t="str">
        <f>IF(O5921="","",
   IF(OR(O5921&lt;EDA_Outlier_Analysis!$C$10, O5921&gt;EDA_Outlier_Analysis!$C$11),
      "Outlier",
      "Normal"))</f>
        <v/>
      </c>
      <c r="R5921" t="str">
        <f>IF(P5921="","",
   IF(OR(P5921 &lt; EDA_Outlier_Analysis!$F$7, P5921 &gt; EDA_Outlier_Analysis!$F$8),
      "Outlier",
      "Normal"))</f>
        <v>Outlier</v>
      </c>
      <c r="S5921" t="str">
        <f>IF(N5921="","",
   IF(OR(N5921 &lt;EDA_Outlier_Analysis!$I$10, N5921 &gt; EDA_Outlier_Analysis!$I$11),
      "Outlier",
      "Normal"))</f>
        <v>Normal</v>
      </c>
    </row>
    <row r="5922" spans="1:19">
      <c r="A5922" t="s">
        <v>12813</v>
      </c>
      <c r="B5922" s="4">
        <v>44888</v>
      </c>
      <c r="C5922" s="2">
        <v>146515.09</v>
      </c>
      <c r="D5922" t="s">
        <v>849</v>
      </c>
      <c r="E5922" t="s">
        <v>850</v>
      </c>
      <c r="F5922" t="s">
        <v>9</v>
      </c>
      <c r="G5922" t="s">
        <v>31</v>
      </c>
      <c r="H5922" t="s">
        <v>667</v>
      </c>
      <c r="J5922" t="s">
        <v>12814</v>
      </c>
      <c r="K5922" t="str">
        <f>IF(COUNTIF(Customers!A:A, H5922)&gt;0, "Valid", "Invalid")</f>
        <v>Valid</v>
      </c>
      <c r="L5922" t="str">
        <f t="shared" si="460"/>
        <v>11</v>
      </c>
      <c r="M5922" t="str">
        <f t="shared" si="461"/>
        <v>2022</v>
      </c>
      <c r="N5922">
        <f t="shared" si="462"/>
        <v>146515.09</v>
      </c>
      <c r="O5922">
        <f t="shared" si="463"/>
        <v>146515.09</v>
      </c>
      <c r="P5922" t="str">
        <f t="shared" si="464"/>
        <v/>
      </c>
      <c r="Q5922" s="48" t="str">
        <f>IF(O5922="","",
   IF(OR(O5922&lt;EDA_Outlier_Analysis!$C$10, O5922&gt;EDA_Outlier_Analysis!$C$11),
      "Outlier",
      "Normal"))</f>
        <v>Normal</v>
      </c>
      <c r="R5922" t="str">
        <f>IF(P5922="","",
   IF(OR(P5922 &lt; EDA_Outlier_Analysis!$F$7, P5922 &gt; EDA_Outlier_Analysis!$F$8),
      "Outlier",
      "Normal"))</f>
        <v/>
      </c>
      <c r="S5922" t="str">
        <f>IF(N5922="","",
   IF(OR(N5922 &lt;EDA_Outlier_Analysis!$I$10, N5922 &gt; EDA_Outlier_Analysis!$I$11),
      "Outlier",
      "Normal"))</f>
        <v>Normal</v>
      </c>
    </row>
    <row r="5923" spans="1:19">
      <c r="A5923" t="s">
        <v>12815</v>
      </c>
      <c r="B5923" s="4">
        <v>45228</v>
      </c>
      <c r="C5923" s="2">
        <v>144236.9</v>
      </c>
      <c r="D5923" t="s">
        <v>849</v>
      </c>
      <c r="E5923" t="s">
        <v>868</v>
      </c>
      <c r="F5923" t="s">
        <v>11</v>
      </c>
      <c r="G5923" t="s">
        <v>24</v>
      </c>
      <c r="H5923" t="s">
        <v>559</v>
      </c>
      <c r="J5923" t="s">
        <v>12816</v>
      </c>
      <c r="K5923" t="str">
        <f>IF(COUNTIF(Customers!A:A, H5923)&gt;0, "Valid", "Invalid")</f>
        <v>Valid</v>
      </c>
      <c r="L5923" t="str">
        <f t="shared" si="460"/>
        <v>10</v>
      </c>
      <c r="M5923" t="str">
        <f t="shared" si="461"/>
        <v>2023</v>
      </c>
      <c r="N5923">
        <f t="shared" si="462"/>
        <v>144236.9</v>
      </c>
      <c r="O5923">
        <f t="shared" si="463"/>
        <v>144236.9</v>
      </c>
      <c r="P5923" t="str">
        <f t="shared" si="464"/>
        <v/>
      </c>
      <c r="Q5923" s="48" t="str">
        <f>IF(O5923="","",
   IF(OR(O5923&lt;EDA_Outlier_Analysis!$C$10, O5923&gt;EDA_Outlier_Analysis!$C$11),
      "Outlier",
      "Normal"))</f>
        <v>Normal</v>
      </c>
      <c r="R5923" t="str">
        <f>IF(P5923="","",
   IF(OR(P5923 &lt; EDA_Outlier_Analysis!$F$7, P5923 &gt; EDA_Outlier_Analysis!$F$8),
      "Outlier",
      "Normal"))</f>
        <v/>
      </c>
      <c r="S5923" t="str">
        <f>IF(N5923="","",
   IF(OR(N5923 &lt;EDA_Outlier_Analysis!$I$10, N5923 &gt; EDA_Outlier_Analysis!$I$11),
      "Outlier",
      "Normal"))</f>
        <v>Normal</v>
      </c>
    </row>
    <row r="5924" spans="1:19">
      <c r="A5924" t="s">
        <v>12817</v>
      </c>
      <c r="B5924" s="4">
        <v>44568</v>
      </c>
      <c r="C5924" s="2">
        <v>145476.56</v>
      </c>
      <c r="D5924" t="s">
        <v>849</v>
      </c>
      <c r="E5924" t="s">
        <v>853</v>
      </c>
      <c r="F5924" t="s">
        <v>10</v>
      </c>
      <c r="G5924" t="s">
        <v>34</v>
      </c>
      <c r="H5924" t="s">
        <v>185</v>
      </c>
      <c r="J5924" t="s">
        <v>12818</v>
      </c>
      <c r="K5924" t="str">
        <f>IF(COUNTIF(Customers!A:A, H5924)&gt;0, "Valid", "Invalid")</f>
        <v>Valid</v>
      </c>
      <c r="L5924" t="str">
        <f t="shared" si="460"/>
        <v>1</v>
      </c>
      <c r="M5924" t="str">
        <f t="shared" si="461"/>
        <v>2022</v>
      </c>
      <c r="N5924">
        <f t="shared" si="462"/>
        <v>145476.56</v>
      </c>
      <c r="O5924">
        <f t="shared" si="463"/>
        <v>145476.56</v>
      </c>
      <c r="P5924" t="str">
        <f t="shared" si="464"/>
        <v/>
      </c>
      <c r="Q5924" s="48" t="str">
        <f>IF(O5924="","",
   IF(OR(O5924&lt;EDA_Outlier_Analysis!$C$10, O5924&gt;EDA_Outlier_Analysis!$C$11),
      "Outlier",
      "Normal"))</f>
        <v>Normal</v>
      </c>
      <c r="R5924" t="str">
        <f>IF(P5924="","",
   IF(OR(P5924 &lt; EDA_Outlier_Analysis!$F$7, P5924 &gt; EDA_Outlier_Analysis!$F$8),
      "Outlier",
      "Normal"))</f>
        <v/>
      </c>
      <c r="S5924" t="str">
        <f>IF(N5924="","",
   IF(OR(N5924 &lt;EDA_Outlier_Analysis!$I$10, N5924 &gt; EDA_Outlier_Analysis!$I$11),
      "Outlier",
      "Normal"))</f>
        <v>Normal</v>
      </c>
    </row>
    <row r="5925" spans="1:19">
      <c r="A5925" t="s">
        <v>12819</v>
      </c>
      <c r="B5925" s="4">
        <v>45027</v>
      </c>
      <c r="C5925" s="2">
        <v>144360.91</v>
      </c>
      <c r="D5925" t="s">
        <v>849</v>
      </c>
      <c r="E5925" t="s">
        <v>868</v>
      </c>
      <c r="F5925" t="s">
        <v>10</v>
      </c>
      <c r="G5925" t="s">
        <v>34</v>
      </c>
      <c r="H5925" t="s">
        <v>623</v>
      </c>
      <c r="J5925" t="s">
        <v>12820</v>
      </c>
      <c r="K5925" t="str">
        <f>IF(COUNTIF(Customers!A:A, H5925)&gt;0, "Valid", "Invalid")</f>
        <v>Valid</v>
      </c>
      <c r="L5925" t="str">
        <f t="shared" si="460"/>
        <v>4</v>
      </c>
      <c r="M5925" t="str">
        <f t="shared" si="461"/>
        <v>2023</v>
      </c>
      <c r="N5925">
        <f t="shared" si="462"/>
        <v>144360.91</v>
      </c>
      <c r="O5925">
        <f t="shared" si="463"/>
        <v>144360.91</v>
      </c>
      <c r="P5925" t="str">
        <f t="shared" si="464"/>
        <v/>
      </c>
      <c r="Q5925" s="48" t="str">
        <f>IF(O5925="","",
   IF(OR(O5925&lt;EDA_Outlier_Analysis!$C$10, O5925&gt;EDA_Outlier_Analysis!$C$11),
      "Outlier",
      "Normal"))</f>
        <v>Normal</v>
      </c>
      <c r="R5925" t="str">
        <f>IF(P5925="","",
   IF(OR(P5925 &lt; EDA_Outlier_Analysis!$F$7, P5925 &gt; EDA_Outlier_Analysis!$F$8),
      "Outlier",
      "Normal"))</f>
        <v/>
      </c>
      <c r="S5925" t="str">
        <f>IF(N5925="","",
   IF(OR(N5925 &lt;EDA_Outlier_Analysis!$I$10, N5925 &gt; EDA_Outlier_Analysis!$I$11),
      "Outlier",
      "Normal"))</f>
        <v>Normal</v>
      </c>
    </row>
    <row r="5926" spans="1:19">
      <c r="A5926" t="s">
        <v>12821</v>
      </c>
      <c r="B5926" s="4">
        <v>44829</v>
      </c>
      <c r="C5926" s="2">
        <v>94917.72</v>
      </c>
      <c r="D5926" t="s">
        <v>849</v>
      </c>
      <c r="E5926" t="s">
        <v>850</v>
      </c>
      <c r="F5926" t="s">
        <v>10</v>
      </c>
      <c r="G5926" t="s">
        <v>31</v>
      </c>
      <c r="H5926" t="s">
        <v>639</v>
      </c>
      <c r="J5926" t="s">
        <v>12822</v>
      </c>
      <c r="K5926" t="str">
        <f>IF(COUNTIF(Customers!A:A, H5926)&gt;0, "Valid", "Invalid")</f>
        <v>Valid</v>
      </c>
      <c r="L5926" t="str">
        <f t="shared" si="460"/>
        <v>9</v>
      </c>
      <c r="M5926" t="str">
        <f t="shared" si="461"/>
        <v>2022</v>
      </c>
      <c r="N5926">
        <f t="shared" si="462"/>
        <v>94917.72</v>
      </c>
      <c r="O5926">
        <f t="shared" si="463"/>
        <v>94917.72</v>
      </c>
      <c r="P5926" t="str">
        <f t="shared" si="464"/>
        <v/>
      </c>
      <c r="Q5926" s="48" t="str">
        <f>IF(O5926="","",
   IF(OR(O5926&lt;EDA_Outlier_Analysis!$C$10, O5926&gt;EDA_Outlier_Analysis!$C$11),
      "Outlier",
      "Normal"))</f>
        <v>Normal</v>
      </c>
      <c r="R5926" t="str">
        <f>IF(P5926="","",
   IF(OR(P5926 &lt; EDA_Outlier_Analysis!$F$7, P5926 &gt; EDA_Outlier_Analysis!$F$8),
      "Outlier",
      "Normal"))</f>
        <v/>
      </c>
      <c r="S5926" t="str">
        <f>IF(N5926="","",
   IF(OR(N5926 &lt;EDA_Outlier_Analysis!$I$10, N5926 &gt; EDA_Outlier_Analysis!$I$11),
      "Outlier",
      "Normal"))</f>
        <v>Normal</v>
      </c>
    </row>
    <row r="5927" spans="1:19">
      <c r="A5927" t="s">
        <v>12823</v>
      </c>
      <c r="B5927" s="4">
        <v>45082</v>
      </c>
      <c r="C5927" s="2">
        <v>-73619.06</v>
      </c>
      <c r="D5927" t="s">
        <v>840</v>
      </c>
      <c r="E5927" t="s">
        <v>878</v>
      </c>
      <c r="F5927" t="s">
        <v>9</v>
      </c>
      <c r="G5927" t="s">
        <v>20</v>
      </c>
      <c r="I5927" t="s">
        <v>1415</v>
      </c>
      <c r="J5927" t="s">
        <v>12824</v>
      </c>
      <c r="K5927" t="str">
        <f>IF(COUNTIF(Customers!A:A, H5927)&gt;0, "Valid", "Invalid")</f>
        <v>Invalid</v>
      </c>
      <c r="L5927" t="str">
        <f t="shared" si="460"/>
        <v>6</v>
      </c>
      <c r="M5927" t="str">
        <f t="shared" si="461"/>
        <v>2023</v>
      </c>
      <c r="N5927">
        <f t="shared" si="462"/>
        <v>-73619.06</v>
      </c>
      <c r="O5927" t="str">
        <f t="shared" si="463"/>
        <v/>
      </c>
      <c r="P5927">
        <f t="shared" si="464"/>
        <v>73619.06</v>
      </c>
      <c r="Q5927" s="48" t="str">
        <f>IF(O5927="","",
   IF(OR(O5927&lt;EDA_Outlier_Analysis!$C$10, O5927&gt;EDA_Outlier_Analysis!$C$11),
      "Outlier",
      "Normal"))</f>
        <v/>
      </c>
      <c r="R5927" t="str">
        <f>IF(P5927="","",
   IF(OR(P5927 &lt; EDA_Outlier_Analysis!$F$7, P5927 &gt; EDA_Outlier_Analysis!$F$8),
      "Outlier",
      "Normal"))</f>
        <v>Outlier</v>
      </c>
      <c r="S5927" t="str">
        <f>IF(N5927="","",
   IF(OR(N5927 &lt;EDA_Outlier_Analysis!$I$10, N5927 &gt; EDA_Outlier_Analysis!$I$11),
      "Outlier",
      "Normal"))</f>
        <v>Normal</v>
      </c>
    </row>
    <row r="5928" spans="1:19">
      <c r="A5928" t="s">
        <v>12825</v>
      </c>
      <c r="B5928" s="4">
        <v>45288</v>
      </c>
      <c r="C5928" s="2">
        <v>118874.48</v>
      </c>
      <c r="D5928" t="s">
        <v>849</v>
      </c>
      <c r="E5928" t="s">
        <v>850</v>
      </c>
      <c r="F5928" t="s">
        <v>11</v>
      </c>
      <c r="G5928" t="s">
        <v>20</v>
      </c>
      <c r="H5928" t="s">
        <v>225</v>
      </c>
      <c r="J5928" t="s">
        <v>12826</v>
      </c>
      <c r="K5928" t="str">
        <f>IF(COUNTIF(Customers!A:A, H5928)&gt;0, "Valid", "Invalid")</f>
        <v>Valid</v>
      </c>
      <c r="L5928" t="str">
        <f t="shared" si="460"/>
        <v>12</v>
      </c>
      <c r="M5928" t="str">
        <f t="shared" si="461"/>
        <v>2023</v>
      </c>
      <c r="N5928">
        <f t="shared" si="462"/>
        <v>118874.48</v>
      </c>
      <c r="O5928">
        <f t="shared" si="463"/>
        <v>118874.48</v>
      </c>
      <c r="P5928" t="str">
        <f t="shared" si="464"/>
        <v/>
      </c>
      <c r="Q5928" s="48" t="str">
        <f>IF(O5928="","",
   IF(OR(O5928&lt;EDA_Outlier_Analysis!$C$10, O5928&gt;EDA_Outlier_Analysis!$C$11),
      "Outlier",
      "Normal"))</f>
        <v>Normal</v>
      </c>
      <c r="R5928" t="str">
        <f>IF(P5928="","",
   IF(OR(P5928 &lt; EDA_Outlier_Analysis!$F$7, P5928 &gt; EDA_Outlier_Analysis!$F$8),
      "Outlier",
      "Normal"))</f>
        <v/>
      </c>
      <c r="S5928" t="str">
        <f>IF(N5928="","",
   IF(OR(N5928 &lt;EDA_Outlier_Analysis!$I$10, N5928 &gt; EDA_Outlier_Analysis!$I$11),
      "Outlier",
      "Normal"))</f>
        <v>Normal</v>
      </c>
    </row>
    <row r="5929" spans="1:19">
      <c r="A5929" t="s">
        <v>12827</v>
      </c>
      <c r="B5929" s="4">
        <v>45144</v>
      </c>
      <c r="C5929" s="2">
        <v>195584.72</v>
      </c>
      <c r="D5929" t="s">
        <v>849</v>
      </c>
      <c r="E5929" t="s">
        <v>850</v>
      </c>
      <c r="F5929" t="s">
        <v>11</v>
      </c>
      <c r="G5929" t="s">
        <v>31</v>
      </c>
      <c r="H5929" t="s">
        <v>515</v>
      </c>
      <c r="J5929" t="s">
        <v>12828</v>
      </c>
      <c r="K5929" t="str">
        <f>IF(COUNTIF(Customers!A:A, H5929)&gt;0, "Valid", "Invalid")</f>
        <v>Valid</v>
      </c>
      <c r="L5929" t="str">
        <f t="shared" si="460"/>
        <v>8</v>
      </c>
      <c r="M5929" t="str">
        <f t="shared" si="461"/>
        <v>2023</v>
      </c>
      <c r="N5929">
        <f t="shared" si="462"/>
        <v>195584.72</v>
      </c>
      <c r="O5929">
        <f t="shared" si="463"/>
        <v>195584.72</v>
      </c>
      <c r="P5929" t="str">
        <f t="shared" si="464"/>
        <v/>
      </c>
      <c r="Q5929" s="48" t="str">
        <f>IF(O5929="","",
   IF(OR(O5929&lt;EDA_Outlier_Analysis!$C$10, O5929&gt;EDA_Outlier_Analysis!$C$11),
      "Outlier",
      "Normal"))</f>
        <v>Normal</v>
      </c>
      <c r="R5929" t="str">
        <f>IF(P5929="","",
   IF(OR(P5929 &lt; EDA_Outlier_Analysis!$F$7, P5929 &gt; EDA_Outlier_Analysis!$F$8),
      "Outlier",
      "Normal"))</f>
        <v/>
      </c>
      <c r="S5929" t="str">
        <f>IF(N5929="","",
   IF(OR(N5929 &lt;EDA_Outlier_Analysis!$I$10, N5929 &gt; EDA_Outlier_Analysis!$I$11),
      "Outlier",
      "Normal"))</f>
        <v>Normal</v>
      </c>
    </row>
    <row r="5930" spans="1:19">
      <c r="A5930" t="s">
        <v>12829</v>
      </c>
      <c r="B5930" s="4">
        <v>45078</v>
      </c>
      <c r="C5930" s="2">
        <v>181585.94</v>
      </c>
      <c r="D5930" t="s">
        <v>849</v>
      </c>
      <c r="E5930" t="s">
        <v>853</v>
      </c>
      <c r="F5930" t="s">
        <v>10</v>
      </c>
      <c r="G5930" t="s">
        <v>24</v>
      </c>
      <c r="H5930" t="s">
        <v>727</v>
      </c>
      <c r="J5930" t="s">
        <v>12830</v>
      </c>
      <c r="K5930" t="str">
        <f>IF(COUNTIF(Customers!A:A, H5930)&gt;0, "Valid", "Invalid")</f>
        <v>Valid</v>
      </c>
      <c r="L5930" t="str">
        <f t="shared" si="460"/>
        <v>6</v>
      </c>
      <c r="M5930" t="str">
        <f t="shared" si="461"/>
        <v>2023</v>
      </c>
      <c r="N5930">
        <f t="shared" si="462"/>
        <v>181585.94</v>
      </c>
      <c r="O5930">
        <f t="shared" si="463"/>
        <v>181585.94</v>
      </c>
      <c r="P5930" t="str">
        <f t="shared" si="464"/>
        <v/>
      </c>
      <c r="Q5930" s="48" t="str">
        <f>IF(O5930="","",
   IF(OR(O5930&lt;EDA_Outlier_Analysis!$C$10, O5930&gt;EDA_Outlier_Analysis!$C$11),
      "Outlier",
      "Normal"))</f>
        <v>Normal</v>
      </c>
      <c r="R5930" t="str">
        <f>IF(P5930="","",
   IF(OR(P5930 &lt; EDA_Outlier_Analysis!$F$7, P5930 &gt; EDA_Outlier_Analysis!$F$8),
      "Outlier",
      "Normal"))</f>
        <v/>
      </c>
      <c r="S5930" t="str">
        <f>IF(N5930="","",
   IF(OR(N5930 &lt;EDA_Outlier_Analysis!$I$10, N5930 &gt; EDA_Outlier_Analysis!$I$11),
      "Outlier",
      "Normal"))</f>
        <v>Normal</v>
      </c>
    </row>
    <row r="5931" spans="1:19">
      <c r="A5931" t="s">
        <v>12831</v>
      </c>
      <c r="B5931" s="4">
        <v>44672</v>
      </c>
      <c r="C5931" s="2">
        <v>23228.29</v>
      </c>
      <c r="D5931" t="s">
        <v>1345</v>
      </c>
      <c r="E5931" t="s">
        <v>1345</v>
      </c>
      <c r="F5931" t="s">
        <v>11</v>
      </c>
      <c r="G5931" t="s">
        <v>31</v>
      </c>
      <c r="J5931" t="s">
        <v>12832</v>
      </c>
      <c r="K5931" t="str">
        <f>IF(COUNTIF(Customers!A:A, H5931)&gt;0, "Valid", "Invalid")</f>
        <v>Invalid</v>
      </c>
      <c r="L5931" t="str">
        <f t="shared" si="460"/>
        <v>4</v>
      </c>
      <c r="M5931" t="str">
        <f t="shared" si="461"/>
        <v>2022</v>
      </c>
      <c r="N5931">
        <f t="shared" si="462"/>
        <v>-23228.29</v>
      </c>
      <c r="O5931" t="str">
        <f t="shared" si="463"/>
        <v/>
      </c>
      <c r="P5931" t="str">
        <f t="shared" si="464"/>
        <v/>
      </c>
      <c r="Q5931" s="48" t="str">
        <f>IF(O5931="","",
   IF(OR(O5931&lt;EDA_Outlier_Analysis!$C$10, O5931&gt;EDA_Outlier_Analysis!$C$11),
      "Outlier",
      "Normal"))</f>
        <v/>
      </c>
      <c r="R5931" t="str">
        <f>IF(P5931="","",
   IF(OR(P5931 &lt; EDA_Outlier_Analysis!$F$7, P5931 &gt; EDA_Outlier_Analysis!$F$8),
      "Outlier",
      "Normal"))</f>
        <v/>
      </c>
      <c r="S5931" t="str">
        <f>IF(N5931="","",
   IF(OR(N5931 &lt;EDA_Outlier_Analysis!$I$10, N5931 &gt; EDA_Outlier_Analysis!$I$11),
      "Outlier",
      "Normal"))</f>
        <v>Normal</v>
      </c>
    </row>
    <row r="5932" spans="1:19">
      <c r="A5932" t="s">
        <v>12833</v>
      </c>
      <c r="B5932" s="4">
        <v>44904</v>
      </c>
      <c r="C5932" s="2">
        <v>-24168.06</v>
      </c>
      <c r="D5932" t="s">
        <v>840</v>
      </c>
      <c r="E5932" t="s">
        <v>905</v>
      </c>
      <c r="F5932" t="s">
        <v>11</v>
      </c>
      <c r="G5932" t="s">
        <v>24</v>
      </c>
      <c r="I5932" t="s">
        <v>939</v>
      </c>
      <c r="J5932" t="s">
        <v>12834</v>
      </c>
      <c r="K5932" t="str">
        <f>IF(COUNTIF(Customers!A:A, H5932)&gt;0, "Valid", "Invalid")</f>
        <v>Invalid</v>
      </c>
      <c r="L5932" t="str">
        <f t="shared" si="460"/>
        <v>12</v>
      </c>
      <c r="M5932" t="str">
        <f t="shared" si="461"/>
        <v>2022</v>
      </c>
      <c r="N5932">
        <f t="shared" si="462"/>
        <v>-24168.06</v>
      </c>
      <c r="O5932" t="str">
        <f t="shared" si="463"/>
        <v/>
      </c>
      <c r="P5932">
        <f t="shared" si="464"/>
        <v>24168.06</v>
      </c>
      <c r="Q5932" s="48" t="str">
        <f>IF(O5932="","",
   IF(OR(O5932&lt;EDA_Outlier_Analysis!$C$10, O5932&gt;EDA_Outlier_Analysis!$C$11),
      "Outlier",
      "Normal"))</f>
        <v/>
      </c>
      <c r="R5932" t="str">
        <f>IF(P5932="","",
   IF(OR(P5932 &lt; EDA_Outlier_Analysis!$F$7, P5932 &gt; EDA_Outlier_Analysis!$F$8),
      "Outlier",
      "Normal"))</f>
        <v>Outlier</v>
      </c>
      <c r="S5932" t="str">
        <f>IF(N5932="","",
   IF(OR(N5932 &lt;EDA_Outlier_Analysis!$I$10, N5932 &gt; EDA_Outlier_Analysis!$I$11),
      "Outlier",
      "Normal"))</f>
        <v>Normal</v>
      </c>
    </row>
    <row r="5933" spans="1:19">
      <c r="A5933" t="s">
        <v>12835</v>
      </c>
      <c r="B5933" s="4">
        <v>45160</v>
      </c>
      <c r="C5933" s="2">
        <v>131207.9</v>
      </c>
      <c r="D5933" t="s">
        <v>849</v>
      </c>
      <c r="E5933" t="s">
        <v>853</v>
      </c>
      <c r="F5933" t="s">
        <v>11</v>
      </c>
      <c r="G5933" t="s">
        <v>20</v>
      </c>
      <c r="H5933" t="s">
        <v>215</v>
      </c>
      <c r="J5933" t="s">
        <v>12836</v>
      </c>
      <c r="K5933" t="str">
        <f>IF(COUNTIF(Customers!A:A, H5933)&gt;0, "Valid", "Invalid")</f>
        <v>Valid</v>
      </c>
      <c r="L5933" t="str">
        <f t="shared" si="460"/>
        <v>8</v>
      </c>
      <c r="M5933" t="str">
        <f t="shared" si="461"/>
        <v>2023</v>
      </c>
      <c r="N5933">
        <f t="shared" si="462"/>
        <v>131207.9</v>
      </c>
      <c r="O5933">
        <f t="shared" si="463"/>
        <v>131207.9</v>
      </c>
      <c r="P5933" t="str">
        <f t="shared" si="464"/>
        <v/>
      </c>
      <c r="Q5933" s="48" t="str">
        <f>IF(O5933="","",
   IF(OR(O5933&lt;EDA_Outlier_Analysis!$C$10, O5933&gt;EDA_Outlier_Analysis!$C$11),
      "Outlier",
      "Normal"))</f>
        <v>Normal</v>
      </c>
      <c r="R5933" t="str">
        <f>IF(P5933="","",
   IF(OR(P5933 &lt; EDA_Outlier_Analysis!$F$7, P5933 &gt; EDA_Outlier_Analysis!$F$8),
      "Outlier",
      "Normal"))</f>
        <v/>
      </c>
      <c r="S5933" t="str">
        <f>IF(N5933="","",
   IF(OR(N5933 &lt;EDA_Outlier_Analysis!$I$10, N5933 &gt; EDA_Outlier_Analysis!$I$11),
      "Outlier",
      "Normal"))</f>
        <v>Normal</v>
      </c>
    </row>
    <row r="5934" spans="1:19">
      <c r="A5934" t="s">
        <v>12837</v>
      </c>
      <c r="B5934" s="4">
        <v>44567</v>
      </c>
      <c r="C5934" s="2">
        <v>-40579.129999999997</v>
      </c>
      <c r="D5934" t="s">
        <v>840</v>
      </c>
      <c r="E5934" t="s">
        <v>841</v>
      </c>
      <c r="F5934" t="s">
        <v>9</v>
      </c>
      <c r="G5934" t="s">
        <v>20</v>
      </c>
      <c r="I5934" t="s">
        <v>842</v>
      </c>
      <c r="J5934" t="s">
        <v>12838</v>
      </c>
      <c r="K5934" t="str">
        <f>IF(COUNTIF(Customers!A:A, H5934)&gt;0, "Valid", "Invalid")</f>
        <v>Invalid</v>
      </c>
      <c r="L5934" t="str">
        <f t="shared" si="460"/>
        <v>1</v>
      </c>
      <c r="M5934" t="str">
        <f t="shared" si="461"/>
        <v>2022</v>
      </c>
      <c r="N5934">
        <f t="shared" si="462"/>
        <v>-40579.129999999997</v>
      </c>
      <c r="O5934" t="str">
        <f t="shared" si="463"/>
        <v/>
      </c>
      <c r="P5934">
        <f t="shared" si="464"/>
        <v>40579.129999999997</v>
      </c>
      <c r="Q5934" s="48" t="str">
        <f>IF(O5934="","",
   IF(OR(O5934&lt;EDA_Outlier_Analysis!$C$10, O5934&gt;EDA_Outlier_Analysis!$C$11),
      "Outlier",
      "Normal"))</f>
        <v/>
      </c>
      <c r="R5934" t="str">
        <f>IF(P5934="","",
   IF(OR(P5934 &lt; EDA_Outlier_Analysis!$F$7, P5934 &gt; EDA_Outlier_Analysis!$F$8),
      "Outlier",
      "Normal"))</f>
        <v>Normal</v>
      </c>
      <c r="S5934" t="str">
        <f>IF(N5934="","",
   IF(OR(N5934 &lt;EDA_Outlier_Analysis!$I$10, N5934 &gt; EDA_Outlier_Analysis!$I$11),
      "Outlier",
      "Normal"))</f>
        <v>Normal</v>
      </c>
    </row>
    <row r="5935" spans="1:19">
      <c r="A5935" t="s">
        <v>12839</v>
      </c>
      <c r="B5935" s="4">
        <v>44912</v>
      </c>
      <c r="C5935" s="2">
        <v>160933.07999999999</v>
      </c>
      <c r="D5935" t="s">
        <v>849</v>
      </c>
      <c r="E5935" t="s">
        <v>868</v>
      </c>
      <c r="F5935" t="s">
        <v>10</v>
      </c>
      <c r="G5935" t="s">
        <v>34</v>
      </c>
      <c r="H5935" t="s">
        <v>127</v>
      </c>
      <c r="J5935" t="s">
        <v>12840</v>
      </c>
      <c r="K5935" t="str">
        <f>IF(COUNTIF(Customers!A:A, H5935)&gt;0, "Valid", "Invalid")</f>
        <v>Valid</v>
      </c>
      <c r="L5935" t="str">
        <f t="shared" si="460"/>
        <v>12</v>
      </c>
      <c r="M5935" t="str">
        <f t="shared" si="461"/>
        <v>2022</v>
      </c>
      <c r="N5935">
        <f t="shared" si="462"/>
        <v>160933.07999999999</v>
      </c>
      <c r="O5935">
        <f t="shared" si="463"/>
        <v>160933.07999999999</v>
      </c>
      <c r="P5935" t="str">
        <f t="shared" si="464"/>
        <v/>
      </c>
      <c r="Q5935" s="48" t="str">
        <f>IF(O5935="","",
   IF(OR(O5935&lt;EDA_Outlier_Analysis!$C$10, O5935&gt;EDA_Outlier_Analysis!$C$11),
      "Outlier",
      "Normal"))</f>
        <v>Normal</v>
      </c>
      <c r="R5935" t="str">
        <f>IF(P5935="","",
   IF(OR(P5935 &lt; EDA_Outlier_Analysis!$F$7, P5935 &gt; EDA_Outlier_Analysis!$F$8),
      "Outlier",
      "Normal"))</f>
        <v/>
      </c>
      <c r="S5935" t="str">
        <f>IF(N5935="","",
   IF(OR(N5935 &lt;EDA_Outlier_Analysis!$I$10, N5935 &gt; EDA_Outlier_Analysis!$I$11),
      "Outlier",
      "Normal"))</f>
        <v>Normal</v>
      </c>
    </row>
    <row r="5936" spans="1:19">
      <c r="A5936" t="s">
        <v>12841</v>
      </c>
      <c r="B5936" s="4">
        <v>44817</v>
      </c>
      <c r="C5936" s="2">
        <v>140688.28</v>
      </c>
      <c r="D5936" t="s">
        <v>849</v>
      </c>
      <c r="E5936" t="s">
        <v>850</v>
      </c>
      <c r="F5936" t="s">
        <v>11</v>
      </c>
      <c r="G5936" t="s">
        <v>31</v>
      </c>
      <c r="H5936" t="s">
        <v>663</v>
      </c>
      <c r="J5936" t="s">
        <v>12842</v>
      </c>
      <c r="K5936" t="str">
        <f>IF(COUNTIF(Customers!A:A, H5936)&gt;0, "Valid", "Invalid")</f>
        <v>Valid</v>
      </c>
      <c r="L5936" t="str">
        <f t="shared" si="460"/>
        <v>9</v>
      </c>
      <c r="M5936" t="str">
        <f t="shared" si="461"/>
        <v>2022</v>
      </c>
      <c r="N5936">
        <f t="shared" si="462"/>
        <v>140688.28</v>
      </c>
      <c r="O5936">
        <f t="shared" si="463"/>
        <v>140688.28</v>
      </c>
      <c r="P5936" t="str">
        <f t="shared" si="464"/>
        <v/>
      </c>
      <c r="Q5936" s="48" t="str">
        <f>IF(O5936="","",
   IF(OR(O5936&lt;EDA_Outlier_Analysis!$C$10, O5936&gt;EDA_Outlier_Analysis!$C$11),
      "Outlier",
      "Normal"))</f>
        <v>Normal</v>
      </c>
      <c r="R5936" t="str">
        <f>IF(P5936="","",
   IF(OR(P5936 &lt; EDA_Outlier_Analysis!$F$7, P5936 &gt; EDA_Outlier_Analysis!$F$8),
      "Outlier",
      "Normal"))</f>
        <v/>
      </c>
      <c r="S5936" t="str">
        <f>IF(N5936="","",
   IF(OR(N5936 &lt;EDA_Outlier_Analysis!$I$10, N5936 &gt; EDA_Outlier_Analysis!$I$11),
      "Outlier",
      "Normal"))</f>
        <v>Normal</v>
      </c>
    </row>
    <row r="5937" spans="1:19">
      <c r="A5937" t="s">
        <v>12843</v>
      </c>
      <c r="B5937" s="4">
        <v>45167</v>
      </c>
      <c r="C5937" s="2">
        <v>138415.79999999999</v>
      </c>
      <c r="D5937" t="s">
        <v>849</v>
      </c>
      <c r="E5937" t="s">
        <v>850</v>
      </c>
      <c r="F5937" t="s">
        <v>11</v>
      </c>
      <c r="G5937" t="s">
        <v>24</v>
      </c>
      <c r="H5937" t="s">
        <v>597</v>
      </c>
      <c r="J5937" t="s">
        <v>12844</v>
      </c>
      <c r="K5937" t="str">
        <f>IF(COUNTIF(Customers!A:A, H5937)&gt;0, "Valid", "Invalid")</f>
        <v>Valid</v>
      </c>
      <c r="L5937" t="str">
        <f t="shared" si="460"/>
        <v>8</v>
      </c>
      <c r="M5937" t="str">
        <f t="shared" si="461"/>
        <v>2023</v>
      </c>
      <c r="N5937">
        <f t="shared" si="462"/>
        <v>138415.79999999999</v>
      </c>
      <c r="O5937">
        <f t="shared" si="463"/>
        <v>138415.79999999999</v>
      </c>
      <c r="P5937" t="str">
        <f t="shared" si="464"/>
        <v/>
      </c>
      <c r="Q5937" s="48" t="str">
        <f>IF(O5937="","",
   IF(OR(O5937&lt;EDA_Outlier_Analysis!$C$10, O5937&gt;EDA_Outlier_Analysis!$C$11),
      "Outlier",
      "Normal"))</f>
        <v>Normal</v>
      </c>
      <c r="R5937" t="str">
        <f>IF(P5937="","",
   IF(OR(P5937 &lt; EDA_Outlier_Analysis!$F$7, P5937 &gt; EDA_Outlier_Analysis!$F$8),
      "Outlier",
      "Normal"))</f>
        <v/>
      </c>
      <c r="S5937" t="str">
        <f>IF(N5937="","",
   IF(OR(N5937 &lt;EDA_Outlier_Analysis!$I$10, N5937 &gt; EDA_Outlier_Analysis!$I$11),
      "Outlier",
      "Normal"))</f>
        <v>Normal</v>
      </c>
    </row>
    <row r="5938" spans="1:19">
      <c r="A5938" t="s">
        <v>12845</v>
      </c>
      <c r="B5938" s="4">
        <v>44759</v>
      </c>
      <c r="C5938" s="2">
        <v>-30339.95</v>
      </c>
      <c r="D5938" t="s">
        <v>840</v>
      </c>
      <c r="E5938" t="s">
        <v>864</v>
      </c>
      <c r="F5938" t="s">
        <v>9</v>
      </c>
      <c r="G5938" t="s">
        <v>34</v>
      </c>
      <c r="I5938" t="s">
        <v>4561</v>
      </c>
      <c r="J5938" t="s">
        <v>12846</v>
      </c>
      <c r="K5938" t="str">
        <f>IF(COUNTIF(Customers!A:A, H5938)&gt;0, "Valid", "Invalid")</f>
        <v>Invalid</v>
      </c>
      <c r="L5938" t="str">
        <f t="shared" si="460"/>
        <v>7</v>
      </c>
      <c r="M5938" t="str">
        <f t="shared" si="461"/>
        <v>2022</v>
      </c>
      <c r="N5938">
        <f t="shared" si="462"/>
        <v>-30339.95</v>
      </c>
      <c r="O5938" t="str">
        <f t="shared" si="463"/>
        <v/>
      </c>
      <c r="P5938">
        <f t="shared" si="464"/>
        <v>30339.95</v>
      </c>
      <c r="Q5938" s="48" t="str">
        <f>IF(O5938="","",
   IF(OR(O5938&lt;EDA_Outlier_Analysis!$C$10, O5938&gt;EDA_Outlier_Analysis!$C$11),
      "Outlier",
      "Normal"))</f>
        <v/>
      </c>
      <c r="R5938" t="str">
        <f>IF(P5938="","",
   IF(OR(P5938 &lt; EDA_Outlier_Analysis!$F$7, P5938 &gt; EDA_Outlier_Analysis!$F$8),
      "Outlier",
      "Normal"))</f>
        <v>Normal</v>
      </c>
      <c r="S5938" t="str">
        <f>IF(N5938="","",
   IF(OR(N5938 &lt;EDA_Outlier_Analysis!$I$10, N5938 &gt; EDA_Outlier_Analysis!$I$11),
      "Outlier",
      "Normal"))</f>
        <v>Normal</v>
      </c>
    </row>
    <row r="5939" spans="1:19">
      <c r="A5939" t="s">
        <v>12847</v>
      </c>
      <c r="B5939" s="4">
        <v>45290</v>
      </c>
      <c r="C5939" s="2">
        <v>153421.18</v>
      </c>
      <c r="D5939" t="s">
        <v>849</v>
      </c>
      <c r="E5939" t="s">
        <v>850</v>
      </c>
      <c r="F5939" t="s">
        <v>10</v>
      </c>
      <c r="G5939" t="s">
        <v>34</v>
      </c>
      <c r="H5939" t="s">
        <v>121</v>
      </c>
      <c r="J5939" t="s">
        <v>12848</v>
      </c>
      <c r="K5939" t="str">
        <f>IF(COUNTIF(Customers!A:A, H5939)&gt;0, "Valid", "Invalid")</f>
        <v>Valid</v>
      </c>
      <c r="L5939" t="str">
        <f t="shared" si="460"/>
        <v>12</v>
      </c>
      <c r="M5939" t="str">
        <f t="shared" si="461"/>
        <v>2023</v>
      </c>
      <c r="N5939">
        <f t="shared" si="462"/>
        <v>153421.18</v>
      </c>
      <c r="O5939">
        <f t="shared" si="463"/>
        <v>153421.18</v>
      </c>
      <c r="P5939" t="str">
        <f t="shared" si="464"/>
        <v/>
      </c>
      <c r="Q5939" s="48" t="str">
        <f>IF(O5939="","",
   IF(OR(O5939&lt;EDA_Outlier_Analysis!$C$10, O5939&gt;EDA_Outlier_Analysis!$C$11),
      "Outlier",
      "Normal"))</f>
        <v>Normal</v>
      </c>
      <c r="R5939" t="str">
        <f>IF(P5939="","",
   IF(OR(P5939 &lt; EDA_Outlier_Analysis!$F$7, P5939 &gt; EDA_Outlier_Analysis!$F$8),
      "Outlier",
      "Normal"))</f>
        <v/>
      </c>
      <c r="S5939" t="str">
        <f>IF(N5939="","",
   IF(OR(N5939 &lt;EDA_Outlier_Analysis!$I$10, N5939 &gt; EDA_Outlier_Analysis!$I$11),
      "Outlier",
      "Normal"))</f>
        <v>Normal</v>
      </c>
    </row>
    <row r="5940" spans="1:19">
      <c r="A5940" t="s">
        <v>12849</v>
      </c>
      <c r="B5940" s="4">
        <v>45211</v>
      </c>
      <c r="C5940" s="2">
        <v>343419.27</v>
      </c>
      <c r="D5940" t="s">
        <v>849</v>
      </c>
      <c r="E5940" t="s">
        <v>868</v>
      </c>
      <c r="F5940" t="s">
        <v>10</v>
      </c>
      <c r="G5940" t="s">
        <v>20</v>
      </c>
      <c r="H5940" t="s">
        <v>145</v>
      </c>
      <c r="J5940" t="s">
        <v>12850</v>
      </c>
      <c r="K5940" t="str">
        <f>IF(COUNTIF(Customers!A:A, H5940)&gt;0, "Valid", "Invalid")</f>
        <v>Valid</v>
      </c>
      <c r="L5940" t="str">
        <f t="shared" si="460"/>
        <v>10</v>
      </c>
      <c r="M5940" t="str">
        <f t="shared" si="461"/>
        <v>2023</v>
      </c>
      <c r="N5940">
        <f t="shared" si="462"/>
        <v>343419.27</v>
      </c>
      <c r="O5940">
        <f t="shared" si="463"/>
        <v>343419.27</v>
      </c>
      <c r="P5940" t="str">
        <f t="shared" si="464"/>
        <v/>
      </c>
      <c r="Q5940" s="48" t="str">
        <f>IF(O5940="","",
   IF(OR(O5940&lt;EDA_Outlier_Analysis!$C$10, O5940&gt;EDA_Outlier_Analysis!$C$11),
      "Outlier",
      "Normal"))</f>
        <v>Outlier</v>
      </c>
      <c r="R5940" t="str">
        <f>IF(P5940="","",
   IF(OR(P5940 &lt; EDA_Outlier_Analysis!$F$7, P5940 &gt; EDA_Outlier_Analysis!$F$8),
      "Outlier",
      "Normal"))</f>
        <v/>
      </c>
      <c r="S5940" t="str">
        <f>IF(N5940="","",
   IF(OR(N5940 &lt;EDA_Outlier_Analysis!$I$10, N5940 &gt; EDA_Outlier_Analysis!$I$11),
      "Outlier",
      "Normal"))</f>
        <v>Normal</v>
      </c>
    </row>
    <row r="5941" spans="1:19">
      <c r="A5941" t="s">
        <v>12851</v>
      </c>
      <c r="B5941" s="4">
        <v>45009</v>
      </c>
      <c r="C5941" s="2">
        <v>25548.1</v>
      </c>
      <c r="D5941" t="s">
        <v>971</v>
      </c>
      <c r="E5941" t="s">
        <v>971</v>
      </c>
      <c r="F5941" t="s">
        <v>11</v>
      </c>
      <c r="G5941" t="s">
        <v>31</v>
      </c>
      <c r="J5941" t="s">
        <v>12852</v>
      </c>
      <c r="K5941" t="str">
        <f>IF(COUNTIF(Customers!A:A, H5941)&gt;0, "Valid", "Invalid")</f>
        <v>Invalid</v>
      </c>
      <c r="L5941" t="str">
        <f t="shared" si="460"/>
        <v>3</v>
      </c>
      <c r="M5941" t="str">
        <f t="shared" si="461"/>
        <v>2023</v>
      </c>
      <c r="N5941">
        <f t="shared" si="462"/>
        <v>-25548.1</v>
      </c>
      <c r="O5941" t="str">
        <f t="shared" si="463"/>
        <v/>
      </c>
      <c r="P5941" t="str">
        <f t="shared" si="464"/>
        <v/>
      </c>
      <c r="Q5941" s="48" t="str">
        <f>IF(O5941="","",
   IF(OR(O5941&lt;EDA_Outlier_Analysis!$C$10, O5941&gt;EDA_Outlier_Analysis!$C$11),
      "Outlier",
      "Normal"))</f>
        <v/>
      </c>
      <c r="R5941" t="str">
        <f>IF(P5941="","",
   IF(OR(P5941 &lt; EDA_Outlier_Analysis!$F$7, P5941 &gt; EDA_Outlier_Analysis!$F$8),
      "Outlier",
      "Normal"))</f>
        <v/>
      </c>
      <c r="S5941" t="str">
        <f>IF(N5941="","",
   IF(OR(N5941 &lt;EDA_Outlier_Analysis!$I$10, N5941 &gt; EDA_Outlier_Analysis!$I$11),
      "Outlier",
      "Normal"))</f>
        <v>Normal</v>
      </c>
    </row>
    <row r="5942" spans="1:19">
      <c r="A5942" t="s">
        <v>12853</v>
      </c>
      <c r="B5942" s="4">
        <v>44714</v>
      </c>
      <c r="C5942" s="2">
        <v>-20683.14</v>
      </c>
      <c r="D5942" t="s">
        <v>840</v>
      </c>
      <c r="E5942" t="s">
        <v>905</v>
      </c>
      <c r="F5942" t="s">
        <v>9</v>
      </c>
      <c r="G5942" t="s">
        <v>34</v>
      </c>
      <c r="I5942" t="s">
        <v>1174</v>
      </c>
      <c r="J5942" t="s">
        <v>12854</v>
      </c>
      <c r="K5942" t="str">
        <f>IF(COUNTIF(Customers!A:A, H5942)&gt;0, "Valid", "Invalid")</f>
        <v>Invalid</v>
      </c>
      <c r="L5942" t="str">
        <f t="shared" si="460"/>
        <v>6</v>
      </c>
      <c r="M5942" t="str">
        <f t="shared" si="461"/>
        <v>2022</v>
      </c>
      <c r="N5942">
        <f t="shared" si="462"/>
        <v>-20683.14</v>
      </c>
      <c r="O5942" t="str">
        <f t="shared" si="463"/>
        <v/>
      </c>
      <c r="P5942">
        <f t="shared" si="464"/>
        <v>20683.14</v>
      </c>
      <c r="Q5942" s="48" t="str">
        <f>IF(O5942="","",
   IF(OR(O5942&lt;EDA_Outlier_Analysis!$C$10, O5942&gt;EDA_Outlier_Analysis!$C$11),
      "Outlier",
      "Normal"))</f>
        <v/>
      </c>
      <c r="R5942" t="str">
        <f>IF(P5942="","",
   IF(OR(P5942 &lt; EDA_Outlier_Analysis!$F$7, P5942 &gt; EDA_Outlier_Analysis!$F$8),
      "Outlier",
      "Normal"))</f>
        <v>Outlier</v>
      </c>
      <c r="S5942" t="str">
        <f>IF(N5942="","",
   IF(OR(N5942 &lt;EDA_Outlier_Analysis!$I$10, N5942 &gt; EDA_Outlier_Analysis!$I$11),
      "Outlier",
      "Normal"))</f>
        <v>Normal</v>
      </c>
    </row>
    <row r="5943" spans="1:19">
      <c r="A5943" t="s">
        <v>12855</v>
      </c>
      <c r="B5943" s="4">
        <v>45183</v>
      </c>
      <c r="C5943" s="2">
        <v>220150.16</v>
      </c>
      <c r="D5943" t="s">
        <v>849</v>
      </c>
      <c r="E5943" t="s">
        <v>853</v>
      </c>
      <c r="F5943" t="s">
        <v>11</v>
      </c>
      <c r="G5943" t="s">
        <v>31</v>
      </c>
      <c r="H5943" t="s">
        <v>475</v>
      </c>
      <c r="J5943" t="s">
        <v>12856</v>
      </c>
      <c r="K5943" t="str">
        <f>IF(COUNTIF(Customers!A:A, H5943)&gt;0, "Valid", "Invalid")</f>
        <v>Valid</v>
      </c>
      <c r="L5943" t="str">
        <f t="shared" si="460"/>
        <v>9</v>
      </c>
      <c r="M5943" t="str">
        <f t="shared" si="461"/>
        <v>2023</v>
      </c>
      <c r="N5943">
        <f t="shared" si="462"/>
        <v>220150.16</v>
      </c>
      <c r="O5943">
        <f t="shared" si="463"/>
        <v>220150.16</v>
      </c>
      <c r="P5943" t="str">
        <f t="shared" si="464"/>
        <v/>
      </c>
      <c r="Q5943" s="48" t="str">
        <f>IF(O5943="","",
   IF(OR(O5943&lt;EDA_Outlier_Analysis!$C$10, O5943&gt;EDA_Outlier_Analysis!$C$11),
      "Outlier",
      "Normal"))</f>
        <v>Normal</v>
      </c>
      <c r="R5943" t="str">
        <f>IF(P5943="","",
   IF(OR(P5943 &lt; EDA_Outlier_Analysis!$F$7, P5943 &gt; EDA_Outlier_Analysis!$F$8),
      "Outlier",
      "Normal"))</f>
        <v/>
      </c>
      <c r="S5943" t="str">
        <f>IF(N5943="","",
   IF(OR(N5943 &lt;EDA_Outlier_Analysis!$I$10, N5943 &gt; EDA_Outlier_Analysis!$I$11),
      "Outlier",
      "Normal"))</f>
        <v>Normal</v>
      </c>
    </row>
    <row r="5944" spans="1:19">
      <c r="A5944" t="s">
        <v>12857</v>
      </c>
      <c r="B5944" s="4">
        <v>45113</v>
      </c>
      <c r="C5944" s="2">
        <v>177254.86</v>
      </c>
      <c r="D5944" t="s">
        <v>849</v>
      </c>
      <c r="E5944" t="s">
        <v>850</v>
      </c>
      <c r="F5944" t="s">
        <v>11</v>
      </c>
      <c r="G5944" t="s">
        <v>31</v>
      </c>
      <c r="H5944" t="s">
        <v>241</v>
      </c>
      <c r="J5944" t="s">
        <v>12858</v>
      </c>
      <c r="K5944" t="str">
        <f>IF(COUNTIF(Customers!A:A, H5944)&gt;0, "Valid", "Invalid")</f>
        <v>Valid</v>
      </c>
      <c r="L5944" t="str">
        <f t="shared" si="460"/>
        <v>7</v>
      </c>
      <c r="M5944" t="str">
        <f t="shared" si="461"/>
        <v>2023</v>
      </c>
      <c r="N5944">
        <f t="shared" si="462"/>
        <v>177254.86</v>
      </c>
      <c r="O5944">
        <f t="shared" si="463"/>
        <v>177254.86</v>
      </c>
      <c r="P5944" t="str">
        <f t="shared" si="464"/>
        <v/>
      </c>
      <c r="Q5944" s="48" t="str">
        <f>IF(O5944="","",
   IF(OR(O5944&lt;EDA_Outlier_Analysis!$C$10, O5944&gt;EDA_Outlier_Analysis!$C$11),
      "Outlier",
      "Normal"))</f>
        <v>Normal</v>
      </c>
      <c r="R5944" t="str">
        <f>IF(P5944="","",
   IF(OR(P5944 &lt; EDA_Outlier_Analysis!$F$7, P5944 &gt; EDA_Outlier_Analysis!$F$8),
      "Outlier",
      "Normal"))</f>
        <v/>
      </c>
      <c r="S5944" t="str">
        <f>IF(N5944="","",
   IF(OR(N5944 &lt;EDA_Outlier_Analysis!$I$10, N5944 &gt; EDA_Outlier_Analysis!$I$11),
      "Outlier",
      "Normal"))</f>
        <v>Normal</v>
      </c>
    </row>
    <row r="5945" spans="1:19">
      <c r="A5945" t="s">
        <v>12859</v>
      </c>
      <c r="B5945" s="4">
        <v>44721</v>
      </c>
      <c r="C5945" s="2">
        <v>-51840.65</v>
      </c>
      <c r="D5945" t="s">
        <v>840</v>
      </c>
      <c r="E5945" t="s">
        <v>845</v>
      </c>
      <c r="F5945" t="s">
        <v>11</v>
      </c>
      <c r="G5945" t="s">
        <v>20</v>
      </c>
      <c r="I5945" t="s">
        <v>1394</v>
      </c>
      <c r="J5945" t="s">
        <v>12860</v>
      </c>
      <c r="K5945" t="str">
        <f>IF(COUNTIF(Customers!A:A, H5945)&gt;0, "Valid", "Invalid")</f>
        <v>Invalid</v>
      </c>
      <c r="L5945" t="str">
        <f t="shared" si="460"/>
        <v>6</v>
      </c>
      <c r="M5945" t="str">
        <f t="shared" si="461"/>
        <v>2022</v>
      </c>
      <c r="N5945">
        <f t="shared" si="462"/>
        <v>-51840.65</v>
      </c>
      <c r="O5945" t="str">
        <f t="shared" si="463"/>
        <v/>
      </c>
      <c r="P5945">
        <f t="shared" si="464"/>
        <v>51840.65</v>
      </c>
      <c r="Q5945" s="48" t="str">
        <f>IF(O5945="","",
   IF(OR(O5945&lt;EDA_Outlier_Analysis!$C$10, O5945&gt;EDA_Outlier_Analysis!$C$11),
      "Outlier",
      "Normal"))</f>
        <v/>
      </c>
      <c r="R5945" t="str">
        <f>IF(P5945="","",
   IF(OR(P5945 &lt; EDA_Outlier_Analysis!$F$7, P5945 &gt; EDA_Outlier_Analysis!$F$8),
      "Outlier",
      "Normal"))</f>
        <v>Normal</v>
      </c>
      <c r="S5945" t="str">
        <f>IF(N5945="","",
   IF(OR(N5945 &lt;EDA_Outlier_Analysis!$I$10, N5945 &gt; EDA_Outlier_Analysis!$I$11),
      "Outlier",
      "Normal"))</f>
        <v>Normal</v>
      </c>
    </row>
    <row r="5946" spans="1:19">
      <c r="A5946" t="s">
        <v>12861</v>
      </c>
      <c r="B5946" s="4">
        <v>44967</v>
      </c>
      <c r="C5946" s="2">
        <v>97679.16</v>
      </c>
      <c r="D5946" t="s">
        <v>849</v>
      </c>
      <c r="E5946" t="s">
        <v>853</v>
      </c>
      <c r="F5946" t="s">
        <v>10</v>
      </c>
      <c r="G5946" t="s">
        <v>24</v>
      </c>
      <c r="H5946" t="s">
        <v>335</v>
      </c>
      <c r="J5946" t="s">
        <v>12862</v>
      </c>
      <c r="K5946" t="str">
        <f>IF(COUNTIF(Customers!A:A, H5946)&gt;0, "Valid", "Invalid")</f>
        <v>Valid</v>
      </c>
      <c r="L5946" t="str">
        <f t="shared" si="460"/>
        <v>2</v>
      </c>
      <c r="M5946" t="str">
        <f t="shared" si="461"/>
        <v>2023</v>
      </c>
      <c r="N5946">
        <f t="shared" si="462"/>
        <v>97679.16</v>
      </c>
      <c r="O5946">
        <f t="shared" si="463"/>
        <v>97679.16</v>
      </c>
      <c r="P5946" t="str">
        <f t="shared" si="464"/>
        <v/>
      </c>
      <c r="Q5946" s="48" t="str">
        <f>IF(O5946="","",
   IF(OR(O5946&lt;EDA_Outlier_Analysis!$C$10, O5946&gt;EDA_Outlier_Analysis!$C$11),
      "Outlier",
      "Normal"))</f>
        <v>Normal</v>
      </c>
      <c r="R5946" t="str">
        <f>IF(P5946="","",
   IF(OR(P5946 &lt; EDA_Outlier_Analysis!$F$7, P5946 &gt; EDA_Outlier_Analysis!$F$8),
      "Outlier",
      "Normal"))</f>
        <v/>
      </c>
      <c r="S5946" t="str">
        <f>IF(N5946="","",
   IF(OR(N5946 &lt;EDA_Outlier_Analysis!$I$10, N5946 &gt; EDA_Outlier_Analysis!$I$11),
      "Outlier",
      "Normal"))</f>
        <v>Normal</v>
      </c>
    </row>
    <row r="5947" spans="1:19">
      <c r="A5947" t="s">
        <v>12863</v>
      </c>
      <c r="B5947" s="4">
        <v>45011</v>
      </c>
      <c r="C5947" s="2">
        <v>-42589.75</v>
      </c>
      <c r="D5947" t="s">
        <v>840</v>
      </c>
      <c r="E5947" t="s">
        <v>905</v>
      </c>
      <c r="F5947" t="s">
        <v>9</v>
      </c>
      <c r="G5947" t="s">
        <v>24</v>
      </c>
      <c r="I5947" t="s">
        <v>1767</v>
      </c>
      <c r="J5947" t="s">
        <v>12864</v>
      </c>
      <c r="K5947" t="str">
        <f>IF(COUNTIF(Customers!A:A, H5947)&gt;0, "Valid", "Invalid")</f>
        <v>Invalid</v>
      </c>
      <c r="L5947" t="str">
        <f t="shared" si="460"/>
        <v>3</v>
      </c>
      <c r="M5947" t="str">
        <f t="shared" si="461"/>
        <v>2023</v>
      </c>
      <c r="N5947">
        <f t="shared" si="462"/>
        <v>-42589.75</v>
      </c>
      <c r="O5947" t="str">
        <f t="shared" si="463"/>
        <v/>
      </c>
      <c r="P5947">
        <f t="shared" si="464"/>
        <v>42589.75</v>
      </c>
      <c r="Q5947" s="48" t="str">
        <f>IF(O5947="","",
   IF(OR(O5947&lt;EDA_Outlier_Analysis!$C$10, O5947&gt;EDA_Outlier_Analysis!$C$11),
      "Outlier",
      "Normal"))</f>
        <v/>
      </c>
      <c r="R5947" t="str">
        <f>IF(P5947="","",
   IF(OR(P5947 &lt; EDA_Outlier_Analysis!$F$7, P5947 &gt; EDA_Outlier_Analysis!$F$8),
      "Outlier",
      "Normal"))</f>
        <v>Normal</v>
      </c>
      <c r="S5947" t="str">
        <f>IF(N5947="","",
   IF(OR(N5947 &lt;EDA_Outlier_Analysis!$I$10, N5947 &gt; EDA_Outlier_Analysis!$I$11),
      "Outlier",
      "Normal"))</f>
        <v>Normal</v>
      </c>
    </row>
    <row r="5948" spans="1:19">
      <c r="A5948" t="s">
        <v>12865</v>
      </c>
      <c r="B5948" s="4">
        <v>45124</v>
      </c>
      <c r="C5948" s="2">
        <v>138097.06</v>
      </c>
      <c r="D5948" t="s">
        <v>849</v>
      </c>
      <c r="E5948" t="s">
        <v>850</v>
      </c>
      <c r="F5948" t="s">
        <v>9</v>
      </c>
      <c r="G5948" t="s">
        <v>34</v>
      </c>
      <c r="H5948" t="s">
        <v>119</v>
      </c>
      <c r="J5948" t="s">
        <v>12866</v>
      </c>
      <c r="K5948" t="str">
        <f>IF(COUNTIF(Customers!A:A, H5948)&gt;0, "Valid", "Invalid")</f>
        <v>Valid</v>
      </c>
      <c r="L5948" t="str">
        <f t="shared" si="460"/>
        <v>7</v>
      </c>
      <c r="M5948" t="str">
        <f t="shared" si="461"/>
        <v>2023</v>
      </c>
      <c r="N5948">
        <f t="shared" si="462"/>
        <v>138097.06</v>
      </c>
      <c r="O5948">
        <f t="shared" si="463"/>
        <v>138097.06</v>
      </c>
      <c r="P5948" t="str">
        <f t="shared" si="464"/>
        <v/>
      </c>
      <c r="Q5948" s="48" t="str">
        <f>IF(O5948="","",
   IF(OR(O5948&lt;EDA_Outlier_Analysis!$C$10, O5948&gt;EDA_Outlier_Analysis!$C$11),
      "Outlier",
      "Normal"))</f>
        <v>Normal</v>
      </c>
      <c r="R5948" t="str">
        <f>IF(P5948="","",
   IF(OR(P5948 &lt; EDA_Outlier_Analysis!$F$7, P5948 &gt; EDA_Outlier_Analysis!$F$8),
      "Outlier",
      "Normal"))</f>
        <v/>
      </c>
      <c r="S5948" t="str">
        <f>IF(N5948="","",
   IF(OR(N5948 &lt;EDA_Outlier_Analysis!$I$10, N5948 &gt; EDA_Outlier_Analysis!$I$11),
      "Outlier",
      "Normal"))</f>
        <v>Normal</v>
      </c>
    </row>
    <row r="5949" spans="1:19">
      <c r="A5949" t="s">
        <v>12867</v>
      </c>
      <c r="B5949" s="4">
        <v>45162</v>
      </c>
      <c r="C5949" s="2">
        <v>-50984.47</v>
      </c>
      <c r="D5949" t="s">
        <v>840</v>
      </c>
      <c r="E5949" t="s">
        <v>878</v>
      </c>
      <c r="F5949" t="s">
        <v>11</v>
      </c>
      <c r="G5949" t="s">
        <v>34</v>
      </c>
      <c r="I5949" t="s">
        <v>1813</v>
      </c>
      <c r="J5949" t="s">
        <v>12868</v>
      </c>
      <c r="K5949" t="str">
        <f>IF(COUNTIF(Customers!A:A, H5949)&gt;0, "Valid", "Invalid")</f>
        <v>Invalid</v>
      </c>
      <c r="L5949" t="str">
        <f t="shared" si="460"/>
        <v>8</v>
      </c>
      <c r="M5949" t="str">
        <f t="shared" si="461"/>
        <v>2023</v>
      </c>
      <c r="N5949">
        <f t="shared" si="462"/>
        <v>-50984.47</v>
      </c>
      <c r="O5949" t="str">
        <f t="shared" si="463"/>
        <v/>
      </c>
      <c r="P5949">
        <f t="shared" si="464"/>
        <v>50984.47</v>
      </c>
      <c r="Q5949" s="48" t="str">
        <f>IF(O5949="","",
   IF(OR(O5949&lt;EDA_Outlier_Analysis!$C$10, O5949&gt;EDA_Outlier_Analysis!$C$11),
      "Outlier",
      "Normal"))</f>
        <v/>
      </c>
      <c r="R5949" t="str">
        <f>IF(P5949="","",
   IF(OR(P5949 &lt; EDA_Outlier_Analysis!$F$7, P5949 &gt; EDA_Outlier_Analysis!$F$8),
      "Outlier",
      "Normal"))</f>
        <v>Normal</v>
      </c>
      <c r="S5949" t="str">
        <f>IF(N5949="","",
   IF(OR(N5949 &lt;EDA_Outlier_Analysis!$I$10, N5949 &gt; EDA_Outlier_Analysis!$I$11),
      "Outlier",
      "Normal"))</f>
        <v>Normal</v>
      </c>
    </row>
    <row r="5950" spans="1:19">
      <c r="A5950" t="s">
        <v>12869</v>
      </c>
      <c r="B5950" s="4">
        <v>45232</v>
      </c>
      <c r="C5950" s="2">
        <v>182914.89</v>
      </c>
      <c r="D5950" t="s">
        <v>849</v>
      </c>
      <c r="E5950" t="s">
        <v>868</v>
      </c>
      <c r="F5950" t="s">
        <v>10</v>
      </c>
      <c r="G5950" t="s">
        <v>24</v>
      </c>
      <c r="H5950" t="s">
        <v>419</v>
      </c>
      <c r="J5950" t="s">
        <v>12870</v>
      </c>
      <c r="K5950" t="str">
        <f>IF(COUNTIF(Customers!A:A, H5950)&gt;0, "Valid", "Invalid")</f>
        <v>Valid</v>
      </c>
      <c r="L5950" t="str">
        <f t="shared" si="460"/>
        <v>11</v>
      </c>
      <c r="M5950" t="str">
        <f t="shared" si="461"/>
        <v>2023</v>
      </c>
      <c r="N5950">
        <f t="shared" si="462"/>
        <v>182914.89</v>
      </c>
      <c r="O5950">
        <f t="shared" si="463"/>
        <v>182914.89</v>
      </c>
      <c r="P5950" t="str">
        <f t="shared" si="464"/>
        <v/>
      </c>
      <c r="Q5950" s="48" t="str">
        <f>IF(O5950="","",
   IF(OR(O5950&lt;EDA_Outlier_Analysis!$C$10, O5950&gt;EDA_Outlier_Analysis!$C$11),
      "Outlier",
      "Normal"))</f>
        <v>Normal</v>
      </c>
      <c r="R5950" t="str">
        <f>IF(P5950="","",
   IF(OR(P5950 &lt; EDA_Outlier_Analysis!$F$7, P5950 &gt; EDA_Outlier_Analysis!$F$8),
      "Outlier",
      "Normal"))</f>
        <v/>
      </c>
      <c r="S5950" t="str">
        <f>IF(N5950="","",
   IF(OR(N5950 &lt;EDA_Outlier_Analysis!$I$10, N5950 &gt; EDA_Outlier_Analysis!$I$11),
      "Outlier",
      "Normal"))</f>
        <v>Normal</v>
      </c>
    </row>
    <row r="5951" spans="1:19">
      <c r="A5951" t="s">
        <v>12871</v>
      </c>
      <c r="B5951" s="4">
        <v>45024</v>
      </c>
      <c r="C5951" s="2">
        <v>162330.20000000001</v>
      </c>
      <c r="D5951" t="s">
        <v>849</v>
      </c>
      <c r="E5951" t="s">
        <v>850</v>
      </c>
      <c r="F5951" t="s">
        <v>10</v>
      </c>
      <c r="G5951" t="s">
        <v>20</v>
      </c>
      <c r="H5951" t="s">
        <v>447</v>
      </c>
      <c r="J5951" t="s">
        <v>12872</v>
      </c>
      <c r="K5951" t="str">
        <f>IF(COUNTIF(Customers!A:A, H5951)&gt;0, "Valid", "Invalid")</f>
        <v>Valid</v>
      </c>
      <c r="L5951" t="str">
        <f t="shared" si="460"/>
        <v>4</v>
      </c>
      <c r="M5951" t="str">
        <f t="shared" si="461"/>
        <v>2023</v>
      </c>
      <c r="N5951">
        <f t="shared" si="462"/>
        <v>162330.20000000001</v>
      </c>
      <c r="O5951">
        <f t="shared" si="463"/>
        <v>162330.20000000001</v>
      </c>
      <c r="P5951" t="str">
        <f t="shared" si="464"/>
        <v/>
      </c>
      <c r="Q5951" s="48" t="str">
        <f>IF(O5951="","",
   IF(OR(O5951&lt;EDA_Outlier_Analysis!$C$10, O5951&gt;EDA_Outlier_Analysis!$C$11),
      "Outlier",
      "Normal"))</f>
        <v>Normal</v>
      </c>
      <c r="R5951" t="str">
        <f>IF(P5951="","",
   IF(OR(P5951 &lt; EDA_Outlier_Analysis!$F$7, P5951 &gt; EDA_Outlier_Analysis!$F$8),
      "Outlier",
      "Normal"))</f>
        <v/>
      </c>
      <c r="S5951" t="str">
        <f>IF(N5951="","",
   IF(OR(N5951 &lt;EDA_Outlier_Analysis!$I$10, N5951 &gt; EDA_Outlier_Analysis!$I$11),
      "Outlier",
      "Normal"))</f>
        <v>Normal</v>
      </c>
    </row>
    <row r="5952" spans="1:19">
      <c r="A5952" t="s">
        <v>12873</v>
      </c>
      <c r="B5952" s="4">
        <v>44606</v>
      </c>
      <c r="C5952" s="2">
        <v>154623.24</v>
      </c>
      <c r="D5952" t="s">
        <v>849</v>
      </c>
      <c r="E5952" t="s">
        <v>850</v>
      </c>
      <c r="F5952" t="s">
        <v>9</v>
      </c>
      <c r="G5952" t="s">
        <v>20</v>
      </c>
      <c r="H5952" t="s">
        <v>305</v>
      </c>
      <c r="J5952" t="s">
        <v>12874</v>
      </c>
      <c r="K5952" t="str">
        <f>IF(COUNTIF(Customers!A:A, H5952)&gt;0, "Valid", "Invalid")</f>
        <v>Valid</v>
      </c>
      <c r="L5952" t="str">
        <f t="shared" si="460"/>
        <v>2</v>
      </c>
      <c r="M5952" t="str">
        <f t="shared" si="461"/>
        <v>2022</v>
      </c>
      <c r="N5952">
        <f t="shared" si="462"/>
        <v>154623.24</v>
      </c>
      <c r="O5952">
        <f t="shared" si="463"/>
        <v>154623.24</v>
      </c>
      <c r="P5952" t="str">
        <f t="shared" si="464"/>
        <v/>
      </c>
      <c r="Q5952" s="48" t="str">
        <f>IF(O5952="","",
   IF(OR(O5952&lt;EDA_Outlier_Analysis!$C$10, O5952&gt;EDA_Outlier_Analysis!$C$11),
      "Outlier",
      "Normal"))</f>
        <v>Normal</v>
      </c>
      <c r="R5952" t="str">
        <f>IF(P5952="","",
   IF(OR(P5952 &lt; EDA_Outlier_Analysis!$F$7, P5952 &gt; EDA_Outlier_Analysis!$F$8),
      "Outlier",
      "Normal"))</f>
        <v/>
      </c>
      <c r="S5952" t="str">
        <f>IF(N5952="","",
   IF(OR(N5952 &lt;EDA_Outlier_Analysis!$I$10, N5952 &gt; EDA_Outlier_Analysis!$I$11),
      "Outlier",
      "Normal"))</f>
        <v>Normal</v>
      </c>
    </row>
    <row r="5953" spans="1:19">
      <c r="A5953" t="s">
        <v>12875</v>
      </c>
      <c r="B5953" s="4">
        <v>45262</v>
      </c>
      <c r="C5953" s="2">
        <v>-23379.02</v>
      </c>
      <c r="D5953" t="s">
        <v>840</v>
      </c>
      <c r="E5953" t="s">
        <v>905</v>
      </c>
      <c r="F5953" t="s">
        <v>10</v>
      </c>
      <c r="G5953" t="s">
        <v>20</v>
      </c>
      <c r="I5953" t="s">
        <v>1524</v>
      </c>
      <c r="J5953" t="s">
        <v>12876</v>
      </c>
      <c r="K5953" t="str">
        <f>IF(COUNTIF(Customers!A:A, H5953)&gt;0, "Valid", "Invalid")</f>
        <v>Invalid</v>
      </c>
      <c r="L5953" t="str">
        <f t="shared" si="460"/>
        <v>12</v>
      </c>
      <c r="M5953" t="str">
        <f t="shared" si="461"/>
        <v>2023</v>
      </c>
      <c r="N5953">
        <f t="shared" si="462"/>
        <v>-23379.02</v>
      </c>
      <c r="O5953" t="str">
        <f t="shared" si="463"/>
        <v/>
      </c>
      <c r="P5953">
        <f t="shared" si="464"/>
        <v>23379.02</v>
      </c>
      <c r="Q5953" s="48" t="str">
        <f>IF(O5953="","",
   IF(OR(O5953&lt;EDA_Outlier_Analysis!$C$10, O5953&gt;EDA_Outlier_Analysis!$C$11),
      "Outlier",
      "Normal"))</f>
        <v/>
      </c>
      <c r="R5953" t="str">
        <f>IF(P5953="","",
   IF(OR(P5953 &lt; EDA_Outlier_Analysis!$F$7, P5953 &gt; EDA_Outlier_Analysis!$F$8),
      "Outlier",
      "Normal"))</f>
        <v>Outlier</v>
      </c>
      <c r="S5953" t="str">
        <f>IF(N5953="","",
   IF(OR(N5953 &lt;EDA_Outlier_Analysis!$I$10, N5953 &gt; EDA_Outlier_Analysis!$I$11),
      "Outlier",
      "Normal"))</f>
        <v>Normal</v>
      </c>
    </row>
    <row r="5954" spans="1:19">
      <c r="A5954" t="s">
        <v>12877</v>
      </c>
      <c r="B5954" s="4">
        <v>44981</v>
      </c>
      <c r="C5954" s="2">
        <v>-8508.6200000000008</v>
      </c>
      <c r="D5954" t="s">
        <v>840</v>
      </c>
      <c r="E5954" t="s">
        <v>905</v>
      </c>
      <c r="F5954" t="s">
        <v>11</v>
      </c>
      <c r="G5954" t="s">
        <v>24</v>
      </c>
      <c r="I5954" t="s">
        <v>1428</v>
      </c>
      <c r="J5954" t="s">
        <v>12878</v>
      </c>
      <c r="K5954" t="str">
        <f>IF(COUNTIF(Customers!A:A, H5954)&gt;0, "Valid", "Invalid")</f>
        <v>Invalid</v>
      </c>
      <c r="L5954" t="str">
        <f t="shared" si="460"/>
        <v>2</v>
      </c>
      <c r="M5954" t="str">
        <f t="shared" si="461"/>
        <v>2023</v>
      </c>
      <c r="N5954">
        <f t="shared" si="462"/>
        <v>-8508.6200000000008</v>
      </c>
      <c r="O5954" t="str">
        <f t="shared" si="463"/>
        <v/>
      </c>
      <c r="P5954">
        <f t="shared" si="464"/>
        <v>8508.6200000000008</v>
      </c>
      <c r="Q5954" s="48" t="str">
        <f>IF(O5954="","",
   IF(OR(O5954&lt;EDA_Outlier_Analysis!$C$10, O5954&gt;EDA_Outlier_Analysis!$C$11),
      "Outlier",
      "Normal"))</f>
        <v/>
      </c>
      <c r="R5954" t="str">
        <f>IF(P5954="","",
   IF(OR(P5954 &lt; EDA_Outlier_Analysis!$F$7, P5954 &gt; EDA_Outlier_Analysis!$F$8),
      "Outlier",
      "Normal"))</f>
        <v>Outlier</v>
      </c>
      <c r="S5954" t="str">
        <f>IF(N5954="","",
   IF(OR(N5954 &lt;EDA_Outlier_Analysis!$I$10, N5954 &gt; EDA_Outlier_Analysis!$I$11),
      "Outlier",
      "Normal"))</f>
        <v>Normal</v>
      </c>
    </row>
    <row r="5955" spans="1:19">
      <c r="A5955" t="s">
        <v>12879</v>
      </c>
      <c r="B5955" s="4">
        <v>44964</v>
      </c>
      <c r="C5955" s="2">
        <v>124340.96</v>
      </c>
      <c r="D5955" t="s">
        <v>849</v>
      </c>
      <c r="E5955" t="s">
        <v>850</v>
      </c>
      <c r="F5955" t="s">
        <v>9</v>
      </c>
      <c r="G5955" t="s">
        <v>31</v>
      </c>
      <c r="H5955" t="s">
        <v>673</v>
      </c>
      <c r="J5955" t="s">
        <v>12880</v>
      </c>
      <c r="K5955" t="str">
        <f>IF(COUNTIF(Customers!A:A, H5955)&gt;0, "Valid", "Invalid")</f>
        <v>Valid</v>
      </c>
      <c r="L5955" t="str">
        <f t="shared" ref="L5955:L6018" si="465">TEXT(B5955,"m")</f>
        <v>2</v>
      </c>
      <c r="M5955" t="str">
        <f t="shared" ref="M5955:M6018" si="466">TEXT(B5955,"yyyy")</f>
        <v>2023</v>
      </c>
      <c r="N5955">
        <f t="shared" ref="N5955:N6018" si="467">IF(D5955="Revenue",C5955,-ABS(C5955))</f>
        <v>124340.96</v>
      </c>
      <c r="O5955">
        <f t="shared" ref="O5955:O6018" si="468">IF(D5955="Revenue", C5955, "")</f>
        <v>124340.96</v>
      </c>
      <c r="P5955" t="str">
        <f t="shared" ref="P5955:P6018" si="469">IF(D5955="Expense", ABS(C5955), "")</f>
        <v/>
      </c>
      <c r="Q5955" s="48" t="str">
        <f>IF(O5955="","",
   IF(OR(O5955&lt;EDA_Outlier_Analysis!$C$10, O5955&gt;EDA_Outlier_Analysis!$C$11),
      "Outlier",
      "Normal"))</f>
        <v>Normal</v>
      </c>
      <c r="R5955" t="str">
        <f>IF(P5955="","",
   IF(OR(P5955 &lt; EDA_Outlier_Analysis!$F$7, P5955 &gt; EDA_Outlier_Analysis!$F$8),
      "Outlier",
      "Normal"))</f>
        <v/>
      </c>
      <c r="S5955" t="str">
        <f>IF(N5955="","",
   IF(OR(N5955 &lt;EDA_Outlier_Analysis!$I$10, N5955 &gt; EDA_Outlier_Analysis!$I$11),
      "Outlier",
      "Normal"))</f>
        <v>Normal</v>
      </c>
    </row>
    <row r="5956" spans="1:19">
      <c r="A5956" t="s">
        <v>12881</v>
      </c>
      <c r="B5956" s="4">
        <v>45246</v>
      </c>
      <c r="C5956" s="2">
        <v>192399.71</v>
      </c>
      <c r="D5956" t="s">
        <v>849</v>
      </c>
      <c r="E5956" t="s">
        <v>868</v>
      </c>
      <c r="F5956" t="s">
        <v>10</v>
      </c>
      <c r="G5956" t="s">
        <v>31</v>
      </c>
      <c r="H5956" t="s">
        <v>553</v>
      </c>
      <c r="J5956" t="s">
        <v>12882</v>
      </c>
      <c r="K5956" t="str">
        <f>IF(COUNTIF(Customers!A:A, H5956)&gt;0, "Valid", "Invalid")</f>
        <v>Valid</v>
      </c>
      <c r="L5956" t="str">
        <f t="shared" si="465"/>
        <v>11</v>
      </c>
      <c r="M5956" t="str">
        <f t="shared" si="466"/>
        <v>2023</v>
      </c>
      <c r="N5956">
        <f t="shared" si="467"/>
        <v>192399.71</v>
      </c>
      <c r="O5956">
        <f t="shared" si="468"/>
        <v>192399.71</v>
      </c>
      <c r="P5956" t="str">
        <f t="shared" si="469"/>
        <v/>
      </c>
      <c r="Q5956" s="48" t="str">
        <f>IF(O5956="","",
   IF(OR(O5956&lt;EDA_Outlier_Analysis!$C$10, O5956&gt;EDA_Outlier_Analysis!$C$11),
      "Outlier",
      "Normal"))</f>
        <v>Normal</v>
      </c>
      <c r="R5956" t="str">
        <f>IF(P5956="","",
   IF(OR(P5956 &lt; EDA_Outlier_Analysis!$F$7, P5956 &gt; EDA_Outlier_Analysis!$F$8),
      "Outlier",
      "Normal"))</f>
        <v/>
      </c>
      <c r="S5956" t="str">
        <f>IF(N5956="","",
   IF(OR(N5956 &lt;EDA_Outlier_Analysis!$I$10, N5956 &gt; EDA_Outlier_Analysis!$I$11),
      "Outlier",
      "Normal"))</f>
        <v>Normal</v>
      </c>
    </row>
    <row r="5957" spans="1:19">
      <c r="A5957" t="s">
        <v>12883</v>
      </c>
      <c r="B5957" s="4">
        <v>44963</v>
      </c>
      <c r="C5957" s="2">
        <v>199459.84</v>
      </c>
      <c r="D5957" t="s">
        <v>849</v>
      </c>
      <c r="E5957" t="s">
        <v>850</v>
      </c>
      <c r="F5957" t="s">
        <v>9</v>
      </c>
      <c r="G5957" t="s">
        <v>20</v>
      </c>
      <c r="H5957" t="s">
        <v>413</v>
      </c>
      <c r="J5957" t="s">
        <v>12884</v>
      </c>
      <c r="K5957" t="str">
        <f>IF(COUNTIF(Customers!A:A, H5957)&gt;0, "Valid", "Invalid")</f>
        <v>Valid</v>
      </c>
      <c r="L5957" t="str">
        <f t="shared" si="465"/>
        <v>2</v>
      </c>
      <c r="M5957" t="str">
        <f t="shared" si="466"/>
        <v>2023</v>
      </c>
      <c r="N5957">
        <f t="shared" si="467"/>
        <v>199459.84</v>
      </c>
      <c r="O5957">
        <f t="shared" si="468"/>
        <v>199459.84</v>
      </c>
      <c r="P5957" t="str">
        <f t="shared" si="469"/>
        <v/>
      </c>
      <c r="Q5957" s="48" t="str">
        <f>IF(O5957="","",
   IF(OR(O5957&lt;EDA_Outlier_Analysis!$C$10, O5957&gt;EDA_Outlier_Analysis!$C$11),
      "Outlier",
      "Normal"))</f>
        <v>Normal</v>
      </c>
      <c r="R5957" t="str">
        <f>IF(P5957="","",
   IF(OR(P5957 &lt; EDA_Outlier_Analysis!$F$7, P5957 &gt; EDA_Outlier_Analysis!$F$8),
      "Outlier",
      "Normal"))</f>
        <v/>
      </c>
      <c r="S5957" t="str">
        <f>IF(N5957="","",
   IF(OR(N5957 &lt;EDA_Outlier_Analysis!$I$10, N5957 &gt; EDA_Outlier_Analysis!$I$11),
      "Outlier",
      "Normal"))</f>
        <v>Normal</v>
      </c>
    </row>
    <row r="5958" spans="1:19">
      <c r="A5958" t="s">
        <v>12885</v>
      </c>
      <c r="B5958" s="4">
        <v>44679</v>
      </c>
      <c r="C5958" s="2">
        <v>135578.74</v>
      </c>
      <c r="D5958" t="s">
        <v>849</v>
      </c>
      <c r="E5958" t="s">
        <v>853</v>
      </c>
      <c r="F5958" t="s">
        <v>10</v>
      </c>
      <c r="G5958" t="s">
        <v>20</v>
      </c>
      <c r="H5958" t="s">
        <v>705</v>
      </c>
      <c r="J5958" t="s">
        <v>12886</v>
      </c>
      <c r="K5958" t="str">
        <f>IF(COUNTIF(Customers!A:A, H5958)&gt;0, "Valid", "Invalid")</f>
        <v>Valid</v>
      </c>
      <c r="L5958" t="str">
        <f t="shared" si="465"/>
        <v>4</v>
      </c>
      <c r="M5958" t="str">
        <f t="shared" si="466"/>
        <v>2022</v>
      </c>
      <c r="N5958">
        <f t="shared" si="467"/>
        <v>135578.74</v>
      </c>
      <c r="O5958">
        <f t="shared" si="468"/>
        <v>135578.74</v>
      </c>
      <c r="P5958" t="str">
        <f t="shared" si="469"/>
        <v/>
      </c>
      <c r="Q5958" s="48" t="str">
        <f>IF(O5958="","",
   IF(OR(O5958&lt;EDA_Outlier_Analysis!$C$10, O5958&gt;EDA_Outlier_Analysis!$C$11),
      "Outlier",
      "Normal"))</f>
        <v>Normal</v>
      </c>
      <c r="R5958" t="str">
        <f>IF(P5958="","",
   IF(OR(P5958 &lt; EDA_Outlier_Analysis!$F$7, P5958 &gt; EDA_Outlier_Analysis!$F$8),
      "Outlier",
      "Normal"))</f>
        <v/>
      </c>
      <c r="S5958" t="str">
        <f>IF(N5958="","",
   IF(OR(N5958 &lt;EDA_Outlier_Analysis!$I$10, N5958 &gt; EDA_Outlier_Analysis!$I$11),
      "Outlier",
      "Normal"))</f>
        <v>Normal</v>
      </c>
    </row>
    <row r="5959" spans="1:19">
      <c r="A5959" t="s">
        <v>12887</v>
      </c>
      <c r="B5959" s="4">
        <v>45020</v>
      </c>
      <c r="C5959" s="2">
        <v>-69285.13</v>
      </c>
      <c r="D5959" t="s">
        <v>840</v>
      </c>
      <c r="E5959" t="s">
        <v>905</v>
      </c>
      <c r="F5959" t="s">
        <v>9</v>
      </c>
      <c r="G5959" t="s">
        <v>24</v>
      </c>
      <c r="I5959" t="s">
        <v>939</v>
      </c>
      <c r="J5959" t="s">
        <v>12888</v>
      </c>
      <c r="K5959" t="str">
        <f>IF(COUNTIF(Customers!A:A, H5959)&gt;0, "Valid", "Invalid")</f>
        <v>Invalid</v>
      </c>
      <c r="L5959" t="str">
        <f t="shared" si="465"/>
        <v>4</v>
      </c>
      <c r="M5959" t="str">
        <f t="shared" si="466"/>
        <v>2023</v>
      </c>
      <c r="N5959">
        <f t="shared" si="467"/>
        <v>-69285.13</v>
      </c>
      <c r="O5959" t="str">
        <f t="shared" si="468"/>
        <v/>
      </c>
      <c r="P5959">
        <f t="shared" si="469"/>
        <v>69285.13</v>
      </c>
      <c r="Q5959" s="48" t="str">
        <f>IF(O5959="","",
   IF(OR(O5959&lt;EDA_Outlier_Analysis!$C$10, O5959&gt;EDA_Outlier_Analysis!$C$11),
      "Outlier",
      "Normal"))</f>
        <v/>
      </c>
      <c r="R5959" t="str">
        <f>IF(P5959="","",
   IF(OR(P5959 &lt; EDA_Outlier_Analysis!$F$7, P5959 &gt; EDA_Outlier_Analysis!$F$8),
      "Outlier",
      "Normal"))</f>
        <v>Outlier</v>
      </c>
      <c r="S5959" t="str">
        <f>IF(N5959="","",
   IF(OR(N5959 &lt;EDA_Outlier_Analysis!$I$10, N5959 &gt; EDA_Outlier_Analysis!$I$11),
      "Outlier",
      "Normal"))</f>
        <v>Normal</v>
      </c>
    </row>
    <row r="5960" spans="1:19">
      <c r="A5960" t="s">
        <v>12889</v>
      </c>
      <c r="B5960" s="4">
        <v>44564</v>
      </c>
      <c r="C5960" s="2">
        <v>-64828.5</v>
      </c>
      <c r="D5960" t="s">
        <v>840</v>
      </c>
      <c r="E5960" t="s">
        <v>856</v>
      </c>
      <c r="F5960" t="s">
        <v>9</v>
      </c>
      <c r="G5960" t="s">
        <v>31</v>
      </c>
      <c r="I5960" t="s">
        <v>3081</v>
      </c>
      <c r="J5960" t="s">
        <v>12890</v>
      </c>
      <c r="K5960" t="str">
        <f>IF(COUNTIF(Customers!A:A, H5960)&gt;0, "Valid", "Invalid")</f>
        <v>Invalid</v>
      </c>
      <c r="L5960" t="str">
        <f t="shared" si="465"/>
        <v>1</v>
      </c>
      <c r="M5960" t="str">
        <f t="shared" si="466"/>
        <v>2022</v>
      </c>
      <c r="N5960">
        <f t="shared" si="467"/>
        <v>-64828.5</v>
      </c>
      <c r="O5960" t="str">
        <f t="shared" si="468"/>
        <v/>
      </c>
      <c r="P5960">
        <f t="shared" si="469"/>
        <v>64828.5</v>
      </c>
      <c r="Q5960" s="48" t="str">
        <f>IF(O5960="","",
   IF(OR(O5960&lt;EDA_Outlier_Analysis!$C$10, O5960&gt;EDA_Outlier_Analysis!$C$11),
      "Outlier",
      "Normal"))</f>
        <v/>
      </c>
      <c r="R5960" t="str">
        <f>IF(P5960="","",
   IF(OR(P5960 &lt; EDA_Outlier_Analysis!$F$7, P5960 &gt; EDA_Outlier_Analysis!$F$8),
      "Outlier",
      "Normal"))</f>
        <v>Outlier</v>
      </c>
      <c r="S5960" t="str">
        <f>IF(N5960="","",
   IF(OR(N5960 &lt;EDA_Outlier_Analysis!$I$10, N5960 &gt; EDA_Outlier_Analysis!$I$11),
      "Outlier",
      "Normal"))</f>
        <v>Normal</v>
      </c>
    </row>
    <row r="5961" spans="1:19">
      <c r="A5961" t="s">
        <v>12891</v>
      </c>
      <c r="B5961" s="4">
        <v>44992</v>
      </c>
      <c r="C5961" s="2">
        <v>183089.07</v>
      </c>
      <c r="D5961" t="s">
        <v>849</v>
      </c>
      <c r="E5961" t="s">
        <v>868</v>
      </c>
      <c r="F5961" t="s">
        <v>9</v>
      </c>
      <c r="G5961" t="s">
        <v>31</v>
      </c>
      <c r="H5961" t="s">
        <v>363</v>
      </c>
      <c r="J5961" t="s">
        <v>12892</v>
      </c>
      <c r="K5961" t="str">
        <f>IF(COUNTIF(Customers!A:A, H5961)&gt;0, "Valid", "Invalid")</f>
        <v>Valid</v>
      </c>
      <c r="L5961" t="str">
        <f t="shared" si="465"/>
        <v>3</v>
      </c>
      <c r="M5961" t="str">
        <f t="shared" si="466"/>
        <v>2023</v>
      </c>
      <c r="N5961">
        <f t="shared" si="467"/>
        <v>183089.07</v>
      </c>
      <c r="O5961">
        <f t="shared" si="468"/>
        <v>183089.07</v>
      </c>
      <c r="P5961" t="str">
        <f t="shared" si="469"/>
        <v/>
      </c>
      <c r="Q5961" s="48" t="str">
        <f>IF(O5961="","",
   IF(OR(O5961&lt;EDA_Outlier_Analysis!$C$10, O5961&gt;EDA_Outlier_Analysis!$C$11),
      "Outlier",
      "Normal"))</f>
        <v>Normal</v>
      </c>
      <c r="R5961" t="str">
        <f>IF(P5961="","",
   IF(OR(P5961 &lt; EDA_Outlier_Analysis!$F$7, P5961 &gt; EDA_Outlier_Analysis!$F$8),
      "Outlier",
      "Normal"))</f>
        <v/>
      </c>
      <c r="S5961" t="str">
        <f>IF(N5961="","",
   IF(OR(N5961 &lt;EDA_Outlier_Analysis!$I$10, N5961 &gt; EDA_Outlier_Analysis!$I$11),
      "Outlier",
      "Normal"))</f>
        <v>Normal</v>
      </c>
    </row>
    <row r="5962" spans="1:19">
      <c r="A5962" t="s">
        <v>12893</v>
      </c>
      <c r="B5962" s="4">
        <v>45193</v>
      </c>
      <c r="C5962" s="2">
        <v>224735.53</v>
      </c>
      <c r="D5962" t="s">
        <v>849</v>
      </c>
      <c r="E5962" t="s">
        <v>868</v>
      </c>
      <c r="F5962" t="s">
        <v>9</v>
      </c>
      <c r="G5962" t="s">
        <v>20</v>
      </c>
      <c r="H5962" t="s">
        <v>725</v>
      </c>
      <c r="J5962" t="s">
        <v>12894</v>
      </c>
      <c r="K5962" t="str">
        <f>IF(COUNTIF(Customers!A:A, H5962)&gt;0, "Valid", "Invalid")</f>
        <v>Valid</v>
      </c>
      <c r="L5962" t="str">
        <f t="shared" si="465"/>
        <v>9</v>
      </c>
      <c r="M5962" t="str">
        <f t="shared" si="466"/>
        <v>2023</v>
      </c>
      <c r="N5962">
        <f t="shared" si="467"/>
        <v>224735.53</v>
      </c>
      <c r="O5962">
        <f t="shared" si="468"/>
        <v>224735.53</v>
      </c>
      <c r="P5962" t="str">
        <f t="shared" si="469"/>
        <v/>
      </c>
      <c r="Q5962" s="48" t="str">
        <f>IF(O5962="","",
   IF(OR(O5962&lt;EDA_Outlier_Analysis!$C$10, O5962&gt;EDA_Outlier_Analysis!$C$11),
      "Outlier",
      "Normal"))</f>
        <v>Normal</v>
      </c>
      <c r="R5962" t="str">
        <f>IF(P5962="","",
   IF(OR(P5962 &lt; EDA_Outlier_Analysis!$F$7, P5962 &gt; EDA_Outlier_Analysis!$F$8),
      "Outlier",
      "Normal"))</f>
        <v/>
      </c>
      <c r="S5962" t="str">
        <f>IF(N5962="","",
   IF(OR(N5962 &lt;EDA_Outlier_Analysis!$I$10, N5962 &gt; EDA_Outlier_Analysis!$I$11),
      "Outlier",
      "Normal"))</f>
        <v>Normal</v>
      </c>
    </row>
    <row r="5963" spans="1:19">
      <c r="A5963" t="s">
        <v>12895</v>
      </c>
      <c r="B5963" s="4">
        <v>45278</v>
      </c>
      <c r="C5963" s="2">
        <v>158064.06</v>
      </c>
      <c r="D5963" t="s">
        <v>849</v>
      </c>
      <c r="E5963" t="s">
        <v>868</v>
      </c>
      <c r="F5963" t="s">
        <v>9</v>
      </c>
      <c r="G5963" t="s">
        <v>34</v>
      </c>
      <c r="H5963" t="s">
        <v>165</v>
      </c>
      <c r="J5963" t="s">
        <v>12896</v>
      </c>
      <c r="K5963" t="str">
        <f>IF(COUNTIF(Customers!A:A, H5963)&gt;0, "Valid", "Invalid")</f>
        <v>Valid</v>
      </c>
      <c r="L5963" t="str">
        <f t="shared" si="465"/>
        <v>12</v>
      </c>
      <c r="M5963" t="str">
        <f t="shared" si="466"/>
        <v>2023</v>
      </c>
      <c r="N5963">
        <f t="shared" si="467"/>
        <v>158064.06</v>
      </c>
      <c r="O5963">
        <f t="shared" si="468"/>
        <v>158064.06</v>
      </c>
      <c r="P5963" t="str">
        <f t="shared" si="469"/>
        <v/>
      </c>
      <c r="Q5963" s="48" t="str">
        <f>IF(O5963="","",
   IF(OR(O5963&lt;EDA_Outlier_Analysis!$C$10, O5963&gt;EDA_Outlier_Analysis!$C$11),
      "Outlier",
      "Normal"))</f>
        <v>Normal</v>
      </c>
      <c r="R5963" t="str">
        <f>IF(P5963="","",
   IF(OR(P5963 &lt; EDA_Outlier_Analysis!$F$7, P5963 &gt; EDA_Outlier_Analysis!$F$8),
      "Outlier",
      "Normal"))</f>
        <v/>
      </c>
      <c r="S5963" t="str">
        <f>IF(N5963="","",
   IF(OR(N5963 &lt;EDA_Outlier_Analysis!$I$10, N5963 &gt; EDA_Outlier_Analysis!$I$11),
      "Outlier",
      "Normal"))</f>
        <v>Normal</v>
      </c>
    </row>
    <row r="5964" spans="1:19">
      <c r="A5964" t="s">
        <v>12897</v>
      </c>
      <c r="B5964" s="4">
        <v>44598</v>
      </c>
      <c r="C5964" s="2">
        <v>171600.21</v>
      </c>
      <c r="D5964" t="s">
        <v>849</v>
      </c>
      <c r="E5964" t="s">
        <v>853</v>
      </c>
      <c r="F5964" t="s">
        <v>11</v>
      </c>
      <c r="G5964" t="s">
        <v>31</v>
      </c>
      <c r="H5964" t="s">
        <v>325</v>
      </c>
      <c r="J5964" t="s">
        <v>12898</v>
      </c>
      <c r="K5964" t="str">
        <f>IF(COUNTIF(Customers!A:A, H5964)&gt;0, "Valid", "Invalid")</f>
        <v>Valid</v>
      </c>
      <c r="L5964" t="str">
        <f t="shared" si="465"/>
        <v>2</v>
      </c>
      <c r="M5964" t="str">
        <f t="shared" si="466"/>
        <v>2022</v>
      </c>
      <c r="N5964">
        <f t="shared" si="467"/>
        <v>171600.21</v>
      </c>
      <c r="O5964">
        <f t="shared" si="468"/>
        <v>171600.21</v>
      </c>
      <c r="P5964" t="str">
        <f t="shared" si="469"/>
        <v/>
      </c>
      <c r="Q5964" s="48" t="str">
        <f>IF(O5964="","",
   IF(OR(O5964&lt;EDA_Outlier_Analysis!$C$10, O5964&gt;EDA_Outlier_Analysis!$C$11),
      "Outlier",
      "Normal"))</f>
        <v>Normal</v>
      </c>
      <c r="R5964" t="str">
        <f>IF(P5964="","",
   IF(OR(P5964 &lt; EDA_Outlier_Analysis!$F$7, P5964 &gt; EDA_Outlier_Analysis!$F$8),
      "Outlier",
      "Normal"))</f>
        <v/>
      </c>
      <c r="S5964" t="str">
        <f>IF(N5964="","",
   IF(OR(N5964 &lt;EDA_Outlier_Analysis!$I$10, N5964 &gt; EDA_Outlier_Analysis!$I$11),
      "Outlier",
      "Normal"))</f>
        <v>Normal</v>
      </c>
    </row>
    <row r="5965" spans="1:19">
      <c r="A5965" t="s">
        <v>12899</v>
      </c>
      <c r="B5965" s="4">
        <v>44793</v>
      </c>
      <c r="C5965" s="2">
        <v>-34357.230000000003</v>
      </c>
      <c r="D5965" t="s">
        <v>840</v>
      </c>
      <c r="E5965" t="s">
        <v>864</v>
      </c>
      <c r="F5965" t="s">
        <v>10</v>
      </c>
      <c r="G5965" t="s">
        <v>24</v>
      </c>
      <c r="I5965" t="s">
        <v>1412</v>
      </c>
      <c r="J5965" t="s">
        <v>12900</v>
      </c>
      <c r="K5965" t="str">
        <f>IF(COUNTIF(Customers!A:A, H5965)&gt;0, "Valid", "Invalid")</f>
        <v>Invalid</v>
      </c>
      <c r="L5965" t="str">
        <f t="shared" si="465"/>
        <v>8</v>
      </c>
      <c r="M5965" t="str">
        <f t="shared" si="466"/>
        <v>2022</v>
      </c>
      <c r="N5965">
        <f t="shared" si="467"/>
        <v>-34357.230000000003</v>
      </c>
      <c r="O5965" t="str">
        <f t="shared" si="468"/>
        <v/>
      </c>
      <c r="P5965">
        <f t="shared" si="469"/>
        <v>34357.230000000003</v>
      </c>
      <c r="Q5965" s="48" t="str">
        <f>IF(O5965="","",
   IF(OR(O5965&lt;EDA_Outlier_Analysis!$C$10, O5965&gt;EDA_Outlier_Analysis!$C$11),
      "Outlier",
      "Normal"))</f>
        <v/>
      </c>
      <c r="R5965" t="str">
        <f>IF(P5965="","",
   IF(OR(P5965 &lt; EDA_Outlier_Analysis!$F$7, P5965 &gt; EDA_Outlier_Analysis!$F$8),
      "Outlier",
      "Normal"))</f>
        <v>Normal</v>
      </c>
      <c r="S5965" t="str">
        <f>IF(N5965="","",
   IF(OR(N5965 &lt;EDA_Outlier_Analysis!$I$10, N5965 &gt; EDA_Outlier_Analysis!$I$11),
      "Outlier",
      "Normal"))</f>
        <v>Normal</v>
      </c>
    </row>
    <row r="5966" spans="1:19">
      <c r="A5966" t="s">
        <v>12901</v>
      </c>
      <c r="B5966" s="4">
        <v>44661</v>
      </c>
      <c r="C5966" s="2">
        <v>-18763.490000000002</v>
      </c>
      <c r="D5966" t="s">
        <v>840</v>
      </c>
      <c r="E5966" t="s">
        <v>878</v>
      </c>
      <c r="F5966" t="s">
        <v>10</v>
      </c>
      <c r="G5966" t="s">
        <v>24</v>
      </c>
      <c r="I5966" t="s">
        <v>1261</v>
      </c>
      <c r="J5966" t="s">
        <v>12902</v>
      </c>
      <c r="K5966" t="str">
        <f>IF(COUNTIF(Customers!A:A, H5966)&gt;0, "Valid", "Invalid")</f>
        <v>Invalid</v>
      </c>
      <c r="L5966" t="str">
        <f t="shared" si="465"/>
        <v>4</v>
      </c>
      <c r="M5966" t="str">
        <f t="shared" si="466"/>
        <v>2022</v>
      </c>
      <c r="N5966">
        <f t="shared" si="467"/>
        <v>-18763.490000000002</v>
      </c>
      <c r="O5966" t="str">
        <f t="shared" si="468"/>
        <v/>
      </c>
      <c r="P5966">
        <f t="shared" si="469"/>
        <v>18763.490000000002</v>
      </c>
      <c r="Q5966" s="48" t="str">
        <f>IF(O5966="","",
   IF(OR(O5966&lt;EDA_Outlier_Analysis!$C$10, O5966&gt;EDA_Outlier_Analysis!$C$11),
      "Outlier",
      "Normal"))</f>
        <v/>
      </c>
      <c r="R5966" t="str">
        <f>IF(P5966="","",
   IF(OR(P5966 &lt; EDA_Outlier_Analysis!$F$7, P5966 &gt; EDA_Outlier_Analysis!$F$8),
      "Outlier",
      "Normal"))</f>
        <v>Outlier</v>
      </c>
      <c r="S5966" t="str">
        <f>IF(N5966="","",
   IF(OR(N5966 &lt;EDA_Outlier_Analysis!$I$10, N5966 &gt; EDA_Outlier_Analysis!$I$11),
      "Outlier",
      "Normal"))</f>
        <v>Normal</v>
      </c>
    </row>
    <row r="5967" spans="1:19">
      <c r="A5967" t="s">
        <v>12903</v>
      </c>
      <c r="B5967" s="4">
        <v>45082</v>
      </c>
      <c r="C5967" s="2">
        <v>-29429.91</v>
      </c>
      <c r="D5967" t="s">
        <v>840</v>
      </c>
      <c r="E5967" t="s">
        <v>905</v>
      </c>
      <c r="F5967" t="s">
        <v>11</v>
      </c>
      <c r="G5967" t="s">
        <v>20</v>
      </c>
      <c r="I5967" t="s">
        <v>2424</v>
      </c>
      <c r="J5967" t="s">
        <v>12904</v>
      </c>
      <c r="K5967" t="str">
        <f>IF(COUNTIF(Customers!A:A, H5967)&gt;0, "Valid", "Invalid")</f>
        <v>Invalid</v>
      </c>
      <c r="L5967" t="str">
        <f t="shared" si="465"/>
        <v>6</v>
      </c>
      <c r="M5967" t="str">
        <f t="shared" si="466"/>
        <v>2023</v>
      </c>
      <c r="N5967">
        <f t="shared" si="467"/>
        <v>-29429.91</v>
      </c>
      <c r="O5967" t="str">
        <f t="shared" si="468"/>
        <v/>
      </c>
      <c r="P5967">
        <f t="shared" si="469"/>
        <v>29429.91</v>
      </c>
      <c r="Q5967" s="48" t="str">
        <f>IF(O5967="","",
   IF(OR(O5967&lt;EDA_Outlier_Analysis!$C$10, O5967&gt;EDA_Outlier_Analysis!$C$11),
      "Outlier",
      "Normal"))</f>
        <v/>
      </c>
      <c r="R5967" t="str">
        <f>IF(P5967="","",
   IF(OR(P5967 &lt; EDA_Outlier_Analysis!$F$7, P5967 &gt; EDA_Outlier_Analysis!$F$8),
      "Outlier",
      "Normal"))</f>
        <v>Normal</v>
      </c>
      <c r="S5967" t="str">
        <f>IF(N5967="","",
   IF(OR(N5967 &lt;EDA_Outlier_Analysis!$I$10, N5967 &gt; EDA_Outlier_Analysis!$I$11),
      "Outlier",
      "Normal"))</f>
        <v>Normal</v>
      </c>
    </row>
    <row r="5968" spans="1:19">
      <c r="A5968" t="s">
        <v>12905</v>
      </c>
      <c r="B5968" s="4">
        <v>45113</v>
      </c>
      <c r="C5968" s="2">
        <v>-63559.96</v>
      </c>
      <c r="D5968" t="s">
        <v>840</v>
      </c>
      <c r="E5968" t="s">
        <v>845</v>
      </c>
      <c r="F5968" t="s">
        <v>9</v>
      </c>
      <c r="G5968" t="s">
        <v>24</v>
      </c>
      <c r="I5968" t="s">
        <v>1971</v>
      </c>
      <c r="J5968" t="s">
        <v>12906</v>
      </c>
      <c r="K5968" t="str">
        <f>IF(COUNTIF(Customers!A:A, H5968)&gt;0, "Valid", "Invalid")</f>
        <v>Invalid</v>
      </c>
      <c r="L5968" t="str">
        <f t="shared" si="465"/>
        <v>7</v>
      </c>
      <c r="M5968" t="str">
        <f t="shared" si="466"/>
        <v>2023</v>
      </c>
      <c r="N5968">
        <f t="shared" si="467"/>
        <v>-63559.96</v>
      </c>
      <c r="O5968" t="str">
        <f t="shared" si="468"/>
        <v/>
      </c>
      <c r="P5968">
        <f t="shared" si="469"/>
        <v>63559.96</v>
      </c>
      <c r="Q5968" s="48" t="str">
        <f>IF(O5968="","",
   IF(OR(O5968&lt;EDA_Outlier_Analysis!$C$10, O5968&gt;EDA_Outlier_Analysis!$C$11),
      "Outlier",
      "Normal"))</f>
        <v/>
      </c>
      <c r="R5968" t="str">
        <f>IF(P5968="","",
   IF(OR(P5968 &lt; EDA_Outlier_Analysis!$F$7, P5968 &gt; EDA_Outlier_Analysis!$F$8),
      "Outlier",
      "Normal"))</f>
        <v>Outlier</v>
      </c>
      <c r="S5968" t="str">
        <f>IF(N5968="","",
   IF(OR(N5968 &lt;EDA_Outlier_Analysis!$I$10, N5968 &gt; EDA_Outlier_Analysis!$I$11),
      "Outlier",
      "Normal"))</f>
        <v>Normal</v>
      </c>
    </row>
    <row r="5969" spans="1:19">
      <c r="A5969" t="s">
        <v>12907</v>
      </c>
      <c r="B5969" s="4">
        <v>45195</v>
      </c>
      <c r="C5969" s="2">
        <v>151124.16</v>
      </c>
      <c r="D5969" t="s">
        <v>849</v>
      </c>
      <c r="E5969" t="s">
        <v>850</v>
      </c>
      <c r="F5969" t="s">
        <v>11</v>
      </c>
      <c r="G5969" t="s">
        <v>24</v>
      </c>
      <c r="H5969" t="s">
        <v>387</v>
      </c>
      <c r="J5969" t="s">
        <v>12908</v>
      </c>
      <c r="K5969" t="str">
        <f>IF(COUNTIF(Customers!A:A, H5969)&gt;0, "Valid", "Invalid")</f>
        <v>Valid</v>
      </c>
      <c r="L5969" t="str">
        <f t="shared" si="465"/>
        <v>9</v>
      </c>
      <c r="M5969" t="str">
        <f t="shared" si="466"/>
        <v>2023</v>
      </c>
      <c r="N5969">
        <f t="shared" si="467"/>
        <v>151124.16</v>
      </c>
      <c r="O5969">
        <f t="shared" si="468"/>
        <v>151124.16</v>
      </c>
      <c r="P5969" t="str">
        <f t="shared" si="469"/>
        <v/>
      </c>
      <c r="Q5969" s="48" t="str">
        <f>IF(O5969="","",
   IF(OR(O5969&lt;EDA_Outlier_Analysis!$C$10, O5969&gt;EDA_Outlier_Analysis!$C$11),
      "Outlier",
      "Normal"))</f>
        <v>Normal</v>
      </c>
      <c r="R5969" t="str">
        <f>IF(P5969="","",
   IF(OR(P5969 &lt; EDA_Outlier_Analysis!$F$7, P5969 &gt; EDA_Outlier_Analysis!$F$8),
      "Outlier",
      "Normal"))</f>
        <v/>
      </c>
      <c r="S5969" t="str">
        <f>IF(N5969="","",
   IF(OR(N5969 &lt;EDA_Outlier_Analysis!$I$10, N5969 &gt; EDA_Outlier_Analysis!$I$11),
      "Outlier",
      "Normal"))</f>
        <v>Normal</v>
      </c>
    </row>
    <row r="5970" spans="1:19">
      <c r="A5970" t="s">
        <v>12909</v>
      </c>
      <c r="B5970" s="4">
        <v>44701</v>
      </c>
      <c r="C5970" s="2">
        <v>-38663.93</v>
      </c>
      <c r="D5970" t="s">
        <v>840</v>
      </c>
      <c r="E5970" t="s">
        <v>856</v>
      </c>
      <c r="F5970" t="s">
        <v>9</v>
      </c>
      <c r="G5970" t="s">
        <v>31</v>
      </c>
      <c r="I5970" t="s">
        <v>954</v>
      </c>
      <c r="J5970" t="s">
        <v>12910</v>
      </c>
      <c r="K5970" t="str">
        <f>IF(COUNTIF(Customers!A:A, H5970)&gt;0, "Valid", "Invalid")</f>
        <v>Invalid</v>
      </c>
      <c r="L5970" t="str">
        <f t="shared" si="465"/>
        <v>5</v>
      </c>
      <c r="M5970" t="str">
        <f t="shared" si="466"/>
        <v>2022</v>
      </c>
      <c r="N5970">
        <f t="shared" si="467"/>
        <v>-38663.93</v>
      </c>
      <c r="O5970" t="str">
        <f t="shared" si="468"/>
        <v/>
      </c>
      <c r="P5970">
        <f t="shared" si="469"/>
        <v>38663.93</v>
      </c>
      <c r="Q5970" s="48" t="str">
        <f>IF(O5970="","",
   IF(OR(O5970&lt;EDA_Outlier_Analysis!$C$10, O5970&gt;EDA_Outlier_Analysis!$C$11),
      "Outlier",
      "Normal"))</f>
        <v/>
      </c>
      <c r="R5970" t="str">
        <f>IF(P5970="","",
   IF(OR(P5970 &lt; EDA_Outlier_Analysis!$F$7, P5970 &gt; EDA_Outlier_Analysis!$F$8),
      "Outlier",
      "Normal"))</f>
        <v>Normal</v>
      </c>
      <c r="S5970" t="str">
        <f>IF(N5970="","",
   IF(OR(N5970 &lt;EDA_Outlier_Analysis!$I$10, N5970 &gt; EDA_Outlier_Analysis!$I$11),
      "Outlier",
      "Normal"))</f>
        <v>Normal</v>
      </c>
    </row>
    <row r="5971" spans="1:19">
      <c r="A5971" t="s">
        <v>12911</v>
      </c>
      <c r="B5971" s="4">
        <v>45208</v>
      </c>
      <c r="C5971" s="2">
        <v>10158.61</v>
      </c>
      <c r="D5971" t="s">
        <v>971</v>
      </c>
      <c r="E5971" t="s">
        <v>971</v>
      </c>
      <c r="F5971" t="s">
        <v>9</v>
      </c>
      <c r="G5971" t="s">
        <v>31</v>
      </c>
      <c r="J5971" t="s">
        <v>12912</v>
      </c>
      <c r="K5971" t="str">
        <f>IF(COUNTIF(Customers!A:A, H5971)&gt;0, "Valid", "Invalid")</f>
        <v>Invalid</v>
      </c>
      <c r="L5971" t="str">
        <f t="shared" si="465"/>
        <v>10</v>
      </c>
      <c r="M5971" t="str">
        <f t="shared" si="466"/>
        <v>2023</v>
      </c>
      <c r="N5971">
        <f t="shared" si="467"/>
        <v>-10158.61</v>
      </c>
      <c r="O5971" t="str">
        <f t="shared" si="468"/>
        <v/>
      </c>
      <c r="P5971" t="str">
        <f t="shared" si="469"/>
        <v/>
      </c>
      <c r="Q5971" s="48" t="str">
        <f>IF(O5971="","",
   IF(OR(O5971&lt;EDA_Outlier_Analysis!$C$10, O5971&gt;EDA_Outlier_Analysis!$C$11),
      "Outlier",
      "Normal"))</f>
        <v/>
      </c>
      <c r="R5971" t="str">
        <f>IF(P5971="","",
   IF(OR(P5971 &lt; EDA_Outlier_Analysis!$F$7, P5971 &gt; EDA_Outlier_Analysis!$F$8),
      "Outlier",
      "Normal"))</f>
        <v/>
      </c>
      <c r="S5971" t="str">
        <f>IF(N5971="","",
   IF(OR(N5971 &lt;EDA_Outlier_Analysis!$I$10, N5971 &gt; EDA_Outlier_Analysis!$I$11),
      "Outlier",
      "Normal"))</f>
        <v>Normal</v>
      </c>
    </row>
    <row r="5972" spans="1:19">
      <c r="A5972" t="s">
        <v>12913</v>
      </c>
      <c r="B5972" s="4">
        <v>44582</v>
      </c>
      <c r="C5972" s="2">
        <v>-2000</v>
      </c>
      <c r="D5972" t="s">
        <v>840</v>
      </c>
      <c r="E5972" t="s">
        <v>878</v>
      </c>
      <c r="F5972" t="s">
        <v>11</v>
      </c>
      <c r="G5972" t="s">
        <v>34</v>
      </c>
      <c r="I5972" t="s">
        <v>982</v>
      </c>
      <c r="J5972" t="s">
        <v>12914</v>
      </c>
      <c r="K5972" t="str">
        <f>IF(COUNTIF(Customers!A:A, H5972)&gt;0, "Valid", "Invalid")</f>
        <v>Invalid</v>
      </c>
      <c r="L5972" t="str">
        <f t="shared" si="465"/>
        <v>1</v>
      </c>
      <c r="M5972" t="str">
        <f t="shared" si="466"/>
        <v>2022</v>
      </c>
      <c r="N5972">
        <f t="shared" si="467"/>
        <v>-2000</v>
      </c>
      <c r="O5972" t="str">
        <f t="shared" si="468"/>
        <v/>
      </c>
      <c r="P5972">
        <f t="shared" si="469"/>
        <v>2000</v>
      </c>
      <c r="Q5972" s="48" t="str">
        <f>IF(O5972="","",
   IF(OR(O5972&lt;EDA_Outlier_Analysis!$C$10, O5972&gt;EDA_Outlier_Analysis!$C$11),
      "Outlier",
      "Normal"))</f>
        <v/>
      </c>
      <c r="R5972" t="str">
        <f>IF(P5972="","",
   IF(OR(P5972 &lt; EDA_Outlier_Analysis!$F$7, P5972 &gt; EDA_Outlier_Analysis!$F$8),
      "Outlier",
      "Normal"))</f>
        <v>Outlier</v>
      </c>
      <c r="S5972" t="str">
        <f>IF(N5972="","",
   IF(OR(N5972 &lt;EDA_Outlier_Analysis!$I$10, N5972 &gt; EDA_Outlier_Analysis!$I$11),
      "Outlier",
      "Normal"))</f>
        <v>Normal</v>
      </c>
    </row>
    <row r="5973" spans="1:19">
      <c r="A5973" t="s">
        <v>12915</v>
      </c>
      <c r="B5973" s="4">
        <v>45075</v>
      </c>
      <c r="C5973" s="2">
        <v>269333.99</v>
      </c>
      <c r="D5973" t="s">
        <v>849</v>
      </c>
      <c r="E5973" t="s">
        <v>853</v>
      </c>
      <c r="F5973" t="s">
        <v>11</v>
      </c>
      <c r="G5973" t="s">
        <v>20</v>
      </c>
      <c r="H5973" t="s">
        <v>395</v>
      </c>
      <c r="J5973" t="s">
        <v>12916</v>
      </c>
      <c r="K5973" t="str">
        <f>IF(COUNTIF(Customers!A:A, H5973)&gt;0, "Valid", "Invalid")</f>
        <v>Valid</v>
      </c>
      <c r="L5973" t="str">
        <f t="shared" si="465"/>
        <v>5</v>
      </c>
      <c r="M5973" t="str">
        <f t="shared" si="466"/>
        <v>2023</v>
      </c>
      <c r="N5973">
        <f t="shared" si="467"/>
        <v>269333.99</v>
      </c>
      <c r="O5973">
        <f t="shared" si="468"/>
        <v>269333.99</v>
      </c>
      <c r="P5973" t="str">
        <f t="shared" si="469"/>
        <v/>
      </c>
      <c r="Q5973" s="48" t="str">
        <f>IF(O5973="","",
   IF(OR(O5973&lt;EDA_Outlier_Analysis!$C$10, O5973&gt;EDA_Outlier_Analysis!$C$11),
      "Outlier",
      "Normal"))</f>
        <v>Normal</v>
      </c>
      <c r="R5973" t="str">
        <f>IF(P5973="","",
   IF(OR(P5973 &lt; EDA_Outlier_Analysis!$F$7, P5973 &gt; EDA_Outlier_Analysis!$F$8),
      "Outlier",
      "Normal"))</f>
        <v/>
      </c>
      <c r="S5973" t="str">
        <f>IF(N5973="","",
   IF(OR(N5973 &lt;EDA_Outlier_Analysis!$I$10, N5973 &gt; EDA_Outlier_Analysis!$I$11),
      "Outlier",
      "Normal"))</f>
        <v>Normal</v>
      </c>
    </row>
    <row r="5974" spans="1:19">
      <c r="A5974" t="s">
        <v>12917</v>
      </c>
      <c r="B5974" s="4">
        <v>45182</v>
      </c>
      <c r="C5974" s="2">
        <v>-62570.65</v>
      </c>
      <c r="D5974" t="s">
        <v>840</v>
      </c>
      <c r="E5974" t="s">
        <v>856</v>
      </c>
      <c r="F5974" t="s">
        <v>9</v>
      </c>
      <c r="G5974" t="s">
        <v>24</v>
      </c>
      <c r="I5974" t="s">
        <v>954</v>
      </c>
      <c r="J5974" t="s">
        <v>12918</v>
      </c>
      <c r="K5974" t="str">
        <f>IF(COUNTIF(Customers!A:A, H5974)&gt;0, "Valid", "Invalid")</f>
        <v>Invalid</v>
      </c>
      <c r="L5974" t="str">
        <f t="shared" si="465"/>
        <v>9</v>
      </c>
      <c r="M5974" t="str">
        <f t="shared" si="466"/>
        <v>2023</v>
      </c>
      <c r="N5974">
        <f t="shared" si="467"/>
        <v>-62570.65</v>
      </c>
      <c r="O5974" t="str">
        <f t="shared" si="468"/>
        <v/>
      </c>
      <c r="P5974">
        <f t="shared" si="469"/>
        <v>62570.65</v>
      </c>
      <c r="Q5974" s="48" t="str">
        <f>IF(O5974="","",
   IF(OR(O5974&lt;EDA_Outlier_Analysis!$C$10, O5974&gt;EDA_Outlier_Analysis!$C$11),
      "Outlier",
      "Normal"))</f>
        <v/>
      </c>
      <c r="R5974" t="str">
        <f>IF(P5974="","",
   IF(OR(P5974 &lt; EDA_Outlier_Analysis!$F$7, P5974 &gt; EDA_Outlier_Analysis!$F$8),
      "Outlier",
      "Normal"))</f>
        <v>Outlier</v>
      </c>
      <c r="S5974" t="str">
        <f>IF(N5974="","",
   IF(OR(N5974 &lt;EDA_Outlier_Analysis!$I$10, N5974 &gt; EDA_Outlier_Analysis!$I$11),
      "Outlier",
      "Normal"))</f>
        <v>Normal</v>
      </c>
    </row>
    <row r="5975" spans="1:19">
      <c r="A5975" t="s">
        <v>12919</v>
      </c>
      <c r="B5975" s="4">
        <v>44899</v>
      </c>
      <c r="C5975" s="2">
        <v>-13136.77</v>
      </c>
      <c r="D5975" t="s">
        <v>840</v>
      </c>
      <c r="E5975" t="s">
        <v>856</v>
      </c>
      <c r="F5975" t="s">
        <v>11</v>
      </c>
      <c r="G5975" t="s">
        <v>20</v>
      </c>
      <c r="I5975" t="s">
        <v>1340</v>
      </c>
      <c r="J5975" t="s">
        <v>12920</v>
      </c>
      <c r="K5975" t="str">
        <f>IF(COUNTIF(Customers!A:A, H5975)&gt;0, "Valid", "Invalid")</f>
        <v>Invalid</v>
      </c>
      <c r="L5975" t="str">
        <f t="shared" si="465"/>
        <v>12</v>
      </c>
      <c r="M5975" t="str">
        <f t="shared" si="466"/>
        <v>2022</v>
      </c>
      <c r="N5975">
        <f t="shared" si="467"/>
        <v>-13136.77</v>
      </c>
      <c r="O5975" t="str">
        <f t="shared" si="468"/>
        <v/>
      </c>
      <c r="P5975">
        <f t="shared" si="469"/>
        <v>13136.77</v>
      </c>
      <c r="Q5975" s="48" t="str">
        <f>IF(O5975="","",
   IF(OR(O5975&lt;EDA_Outlier_Analysis!$C$10, O5975&gt;EDA_Outlier_Analysis!$C$11),
      "Outlier",
      "Normal"))</f>
        <v/>
      </c>
      <c r="R5975" t="str">
        <f>IF(P5975="","",
   IF(OR(P5975 &lt; EDA_Outlier_Analysis!$F$7, P5975 &gt; EDA_Outlier_Analysis!$F$8),
      "Outlier",
      "Normal"))</f>
        <v>Outlier</v>
      </c>
      <c r="S5975" t="str">
        <f>IF(N5975="","",
   IF(OR(N5975 &lt;EDA_Outlier_Analysis!$I$10, N5975 &gt; EDA_Outlier_Analysis!$I$11),
      "Outlier",
      "Normal"))</f>
        <v>Normal</v>
      </c>
    </row>
    <row r="5976" spans="1:19">
      <c r="A5976" t="s">
        <v>12921</v>
      </c>
      <c r="B5976" s="4">
        <v>45182</v>
      </c>
      <c r="C5976" s="2">
        <v>-32238.28</v>
      </c>
      <c r="D5976" t="s">
        <v>840</v>
      </c>
      <c r="E5976" t="s">
        <v>841</v>
      </c>
      <c r="F5976" t="s">
        <v>11</v>
      </c>
      <c r="G5976" t="s">
        <v>34</v>
      </c>
      <c r="I5976" t="s">
        <v>1428</v>
      </c>
      <c r="J5976" t="s">
        <v>12922</v>
      </c>
      <c r="K5976" t="str">
        <f>IF(COUNTIF(Customers!A:A, H5976)&gt;0, "Valid", "Invalid")</f>
        <v>Invalid</v>
      </c>
      <c r="L5976" t="str">
        <f t="shared" si="465"/>
        <v>9</v>
      </c>
      <c r="M5976" t="str">
        <f t="shared" si="466"/>
        <v>2023</v>
      </c>
      <c r="N5976">
        <f t="shared" si="467"/>
        <v>-32238.28</v>
      </c>
      <c r="O5976" t="str">
        <f t="shared" si="468"/>
        <v/>
      </c>
      <c r="P5976">
        <f t="shared" si="469"/>
        <v>32238.28</v>
      </c>
      <c r="Q5976" s="48" t="str">
        <f>IF(O5976="","",
   IF(OR(O5976&lt;EDA_Outlier_Analysis!$C$10, O5976&gt;EDA_Outlier_Analysis!$C$11),
      "Outlier",
      "Normal"))</f>
        <v/>
      </c>
      <c r="R5976" t="str">
        <f>IF(P5976="","",
   IF(OR(P5976 &lt; EDA_Outlier_Analysis!$F$7, P5976 &gt; EDA_Outlier_Analysis!$F$8),
      "Outlier",
      "Normal"))</f>
        <v>Normal</v>
      </c>
      <c r="S5976" t="str">
        <f>IF(N5976="","",
   IF(OR(N5976 &lt;EDA_Outlier_Analysis!$I$10, N5976 &gt; EDA_Outlier_Analysis!$I$11),
      "Outlier",
      "Normal"))</f>
        <v>Normal</v>
      </c>
    </row>
    <row r="5977" spans="1:19">
      <c r="A5977" t="s">
        <v>12923</v>
      </c>
      <c r="B5977" s="4">
        <v>44900</v>
      </c>
      <c r="C5977" s="2">
        <v>120149.85</v>
      </c>
      <c r="D5977" t="s">
        <v>849</v>
      </c>
      <c r="E5977" t="s">
        <v>868</v>
      </c>
      <c r="F5977" t="s">
        <v>9</v>
      </c>
      <c r="G5977" t="s">
        <v>31</v>
      </c>
      <c r="H5977" t="s">
        <v>443</v>
      </c>
      <c r="J5977" t="s">
        <v>12924</v>
      </c>
      <c r="K5977" t="str">
        <f>IF(COUNTIF(Customers!A:A, H5977)&gt;0, "Valid", "Invalid")</f>
        <v>Valid</v>
      </c>
      <c r="L5977" t="str">
        <f t="shared" si="465"/>
        <v>12</v>
      </c>
      <c r="M5977" t="str">
        <f t="shared" si="466"/>
        <v>2022</v>
      </c>
      <c r="N5977">
        <f t="shared" si="467"/>
        <v>120149.85</v>
      </c>
      <c r="O5977">
        <f t="shared" si="468"/>
        <v>120149.85</v>
      </c>
      <c r="P5977" t="str">
        <f t="shared" si="469"/>
        <v/>
      </c>
      <c r="Q5977" s="48" t="str">
        <f>IF(O5977="","",
   IF(OR(O5977&lt;EDA_Outlier_Analysis!$C$10, O5977&gt;EDA_Outlier_Analysis!$C$11),
      "Outlier",
      "Normal"))</f>
        <v>Normal</v>
      </c>
      <c r="R5977" t="str">
        <f>IF(P5977="","",
   IF(OR(P5977 &lt; EDA_Outlier_Analysis!$F$7, P5977 &gt; EDA_Outlier_Analysis!$F$8),
      "Outlier",
      "Normal"))</f>
        <v/>
      </c>
      <c r="S5977" t="str">
        <f>IF(N5977="","",
   IF(OR(N5977 &lt;EDA_Outlier_Analysis!$I$10, N5977 &gt; EDA_Outlier_Analysis!$I$11),
      "Outlier",
      "Normal"))</f>
        <v>Normal</v>
      </c>
    </row>
    <row r="5978" spans="1:19">
      <c r="A5978" t="s">
        <v>12925</v>
      </c>
      <c r="B5978" s="4">
        <v>44594</v>
      </c>
      <c r="C5978" s="2">
        <v>167674.47</v>
      </c>
      <c r="D5978" t="s">
        <v>849</v>
      </c>
      <c r="E5978" t="s">
        <v>850</v>
      </c>
      <c r="F5978" t="s">
        <v>10</v>
      </c>
      <c r="G5978" t="s">
        <v>24</v>
      </c>
      <c r="H5978" t="s">
        <v>501</v>
      </c>
      <c r="J5978" t="s">
        <v>12926</v>
      </c>
      <c r="K5978" t="str">
        <f>IF(COUNTIF(Customers!A:A, H5978)&gt;0, "Valid", "Invalid")</f>
        <v>Valid</v>
      </c>
      <c r="L5978" t="str">
        <f t="shared" si="465"/>
        <v>2</v>
      </c>
      <c r="M5978" t="str">
        <f t="shared" si="466"/>
        <v>2022</v>
      </c>
      <c r="N5978">
        <f t="shared" si="467"/>
        <v>167674.47</v>
      </c>
      <c r="O5978">
        <f t="shared" si="468"/>
        <v>167674.47</v>
      </c>
      <c r="P5978" t="str">
        <f t="shared" si="469"/>
        <v/>
      </c>
      <c r="Q5978" s="48" t="str">
        <f>IF(O5978="","",
   IF(OR(O5978&lt;EDA_Outlier_Analysis!$C$10, O5978&gt;EDA_Outlier_Analysis!$C$11),
      "Outlier",
      "Normal"))</f>
        <v>Normal</v>
      </c>
      <c r="R5978" t="str">
        <f>IF(P5978="","",
   IF(OR(P5978 &lt; EDA_Outlier_Analysis!$F$7, P5978 &gt; EDA_Outlier_Analysis!$F$8),
      "Outlier",
      "Normal"))</f>
        <v/>
      </c>
      <c r="S5978" t="str">
        <f>IF(N5978="","",
   IF(OR(N5978 &lt;EDA_Outlier_Analysis!$I$10, N5978 &gt; EDA_Outlier_Analysis!$I$11),
      "Outlier",
      "Normal"))</f>
        <v>Normal</v>
      </c>
    </row>
    <row r="5979" spans="1:19">
      <c r="A5979" t="s">
        <v>12927</v>
      </c>
      <c r="B5979" s="4">
        <v>44676</v>
      </c>
      <c r="C5979" s="2">
        <v>165444.44</v>
      </c>
      <c r="D5979" t="s">
        <v>849</v>
      </c>
      <c r="E5979" t="s">
        <v>853</v>
      </c>
      <c r="F5979" t="s">
        <v>9</v>
      </c>
      <c r="G5979" t="s">
        <v>34</v>
      </c>
      <c r="H5979" t="s">
        <v>537</v>
      </c>
      <c r="J5979" t="s">
        <v>12928</v>
      </c>
      <c r="K5979" t="str">
        <f>IF(COUNTIF(Customers!A:A, H5979)&gt;0, "Valid", "Invalid")</f>
        <v>Valid</v>
      </c>
      <c r="L5979" t="str">
        <f t="shared" si="465"/>
        <v>4</v>
      </c>
      <c r="M5979" t="str">
        <f t="shared" si="466"/>
        <v>2022</v>
      </c>
      <c r="N5979">
        <f t="shared" si="467"/>
        <v>165444.44</v>
      </c>
      <c r="O5979">
        <f t="shared" si="468"/>
        <v>165444.44</v>
      </c>
      <c r="P5979" t="str">
        <f t="shared" si="469"/>
        <v/>
      </c>
      <c r="Q5979" s="48" t="str">
        <f>IF(O5979="","",
   IF(OR(O5979&lt;EDA_Outlier_Analysis!$C$10, O5979&gt;EDA_Outlier_Analysis!$C$11),
      "Outlier",
      "Normal"))</f>
        <v>Normal</v>
      </c>
      <c r="R5979" t="str">
        <f>IF(P5979="","",
   IF(OR(P5979 &lt; EDA_Outlier_Analysis!$F$7, P5979 &gt; EDA_Outlier_Analysis!$F$8),
      "Outlier",
      "Normal"))</f>
        <v/>
      </c>
      <c r="S5979" t="str">
        <f>IF(N5979="","",
   IF(OR(N5979 &lt;EDA_Outlier_Analysis!$I$10, N5979 &gt; EDA_Outlier_Analysis!$I$11),
      "Outlier",
      "Normal"))</f>
        <v>Normal</v>
      </c>
    </row>
    <row r="5980" spans="1:19">
      <c r="A5980" t="s">
        <v>12929</v>
      </c>
      <c r="B5980" s="4">
        <v>45243</v>
      </c>
      <c r="C5980" s="2">
        <v>91700.84</v>
      </c>
      <c r="D5980" t="s">
        <v>849</v>
      </c>
      <c r="E5980" t="s">
        <v>850</v>
      </c>
      <c r="F5980" t="s">
        <v>9</v>
      </c>
      <c r="G5980" t="s">
        <v>31</v>
      </c>
      <c r="H5980" t="s">
        <v>249</v>
      </c>
      <c r="J5980" t="s">
        <v>12930</v>
      </c>
      <c r="K5980" t="str">
        <f>IF(COUNTIF(Customers!A:A, H5980)&gt;0, "Valid", "Invalid")</f>
        <v>Valid</v>
      </c>
      <c r="L5980" t="str">
        <f t="shared" si="465"/>
        <v>11</v>
      </c>
      <c r="M5980" t="str">
        <f t="shared" si="466"/>
        <v>2023</v>
      </c>
      <c r="N5980">
        <f t="shared" si="467"/>
        <v>91700.84</v>
      </c>
      <c r="O5980">
        <f t="shared" si="468"/>
        <v>91700.84</v>
      </c>
      <c r="P5980" t="str">
        <f t="shared" si="469"/>
        <v/>
      </c>
      <c r="Q5980" s="48" t="str">
        <f>IF(O5980="","",
   IF(OR(O5980&lt;EDA_Outlier_Analysis!$C$10, O5980&gt;EDA_Outlier_Analysis!$C$11),
      "Outlier",
      "Normal"))</f>
        <v>Normal</v>
      </c>
      <c r="R5980" t="str">
        <f>IF(P5980="","",
   IF(OR(P5980 &lt; EDA_Outlier_Analysis!$F$7, P5980 &gt; EDA_Outlier_Analysis!$F$8),
      "Outlier",
      "Normal"))</f>
        <v/>
      </c>
      <c r="S5980" t="str">
        <f>IF(N5980="","",
   IF(OR(N5980 &lt;EDA_Outlier_Analysis!$I$10, N5980 &gt; EDA_Outlier_Analysis!$I$11),
      "Outlier",
      "Normal"))</f>
        <v>Normal</v>
      </c>
    </row>
    <row r="5981" spans="1:19">
      <c r="A5981" t="s">
        <v>12931</v>
      </c>
      <c r="B5981" s="4">
        <v>45222</v>
      </c>
      <c r="C5981" s="2">
        <v>-5056.7299999999996</v>
      </c>
      <c r="D5981" t="s">
        <v>840</v>
      </c>
      <c r="E5981" t="s">
        <v>905</v>
      </c>
      <c r="F5981" t="s">
        <v>10</v>
      </c>
      <c r="G5981" t="s">
        <v>31</v>
      </c>
      <c r="I5981" t="s">
        <v>1035</v>
      </c>
      <c r="J5981" t="s">
        <v>12932</v>
      </c>
      <c r="K5981" t="str">
        <f>IF(COUNTIF(Customers!A:A, H5981)&gt;0, "Valid", "Invalid")</f>
        <v>Invalid</v>
      </c>
      <c r="L5981" t="str">
        <f t="shared" si="465"/>
        <v>10</v>
      </c>
      <c r="M5981" t="str">
        <f t="shared" si="466"/>
        <v>2023</v>
      </c>
      <c r="N5981">
        <f t="shared" si="467"/>
        <v>-5056.7299999999996</v>
      </c>
      <c r="O5981" t="str">
        <f t="shared" si="468"/>
        <v/>
      </c>
      <c r="P5981">
        <f t="shared" si="469"/>
        <v>5056.7299999999996</v>
      </c>
      <c r="Q5981" s="48" t="str">
        <f>IF(O5981="","",
   IF(OR(O5981&lt;EDA_Outlier_Analysis!$C$10, O5981&gt;EDA_Outlier_Analysis!$C$11),
      "Outlier",
      "Normal"))</f>
        <v/>
      </c>
      <c r="R5981" t="str">
        <f>IF(P5981="","",
   IF(OR(P5981 &lt; EDA_Outlier_Analysis!$F$7, P5981 &gt; EDA_Outlier_Analysis!$F$8),
      "Outlier",
      "Normal"))</f>
        <v>Outlier</v>
      </c>
      <c r="S5981" t="str">
        <f>IF(N5981="","",
   IF(OR(N5981 &lt;EDA_Outlier_Analysis!$I$10, N5981 &gt; EDA_Outlier_Analysis!$I$11),
      "Outlier",
      "Normal"))</f>
        <v>Normal</v>
      </c>
    </row>
    <row r="5982" spans="1:19">
      <c r="A5982" t="s">
        <v>12933</v>
      </c>
      <c r="B5982" s="4">
        <v>45117</v>
      </c>
      <c r="C5982" s="2">
        <v>22425.77</v>
      </c>
      <c r="D5982" t="s">
        <v>971</v>
      </c>
      <c r="E5982" t="s">
        <v>971</v>
      </c>
      <c r="F5982" t="s">
        <v>9</v>
      </c>
      <c r="G5982" t="s">
        <v>24</v>
      </c>
      <c r="J5982" t="s">
        <v>12934</v>
      </c>
      <c r="K5982" t="str">
        <f>IF(COUNTIF(Customers!A:A, H5982)&gt;0, "Valid", "Invalid")</f>
        <v>Invalid</v>
      </c>
      <c r="L5982" t="str">
        <f t="shared" si="465"/>
        <v>7</v>
      </c>
      <c r="M5982" t="str">
        <f t="shared" si="466"/>
        <v>2023</v>
      </c>
      <c r="N5982">
        <f t="shared" si="467"/>
        <v>-22425.77</v>
      </c>
      <c r="O5982" t="str">
        <f t="shared" si="468"/>
        <v/>
      </c>
      <c r="P5982" t="str">
        <f t="shared" si="469"/>
        <v/>
      </c>
      <c r="Q5982" s="48" t="str">
        <f>IF(O5982="","",
   IF(OR(O5982&lt;EDA_Outlier_Analysis!$C$10, O5982&gt;EDA_Outlier_Analysis!$C$11),
      "Outlier",
      "Normal"))</f>
        <v/>
      </c>
      <c r="R5982" t="str">
        <f>IF(P5982="","",
   IF(OR(P5982 &lt; EDA_Outlier_Analysis!$F$7, P5982 &gt; EDA_Outlier_Analysis!$F$8),
      "Outlier",
      "Normal"))</f>
        <v/>
      </c>
      <c r="S5982" t="str">
        <f>IF(N5982="","",
   IF(OR(N5982 &lt;EDA_Outlier_Analysis!$I$10, N5982 &gt; EDA_Outlier_Analysis!$I$11),
      "Outlier",
      "Normal"))</f>
        <v>Normal</v>
      </c>
    </row>
    <row r="5983" spans="1:19">
      <c r="A5983" t="s">
        <v>12935</v>
      </c>
      <c r="B5983" s="4">
        <v>45104</v>
      </c>
      <c r="C5983" s="2">
        <v>70937.259999999995</v>
      </c>
      <c r="D5983" t="s">
        <v>849</v>
      </c>
      <c r="E5983" t="s">
        <v>850</v>
      </c>
      <c r="F5983" t="s">
        <v>9</v>
      </c>
      <c r="G5983" t="s">
        <v>34</v>
      </c>
      <c r="H5983" t="s">
        <v>41</v>
      </c>
      <c r="J5983" t="s">
        <v>12936</v>
      </c>
      <c r="K5983" t="str">
        <f>IF(COUNTIF(Customers!A:A, H5983)&gt;0, "Valid", "Invalid")</f>
        <v>Valid</v>
      </c>
      <c r="L5983" t="str">
        <f t="shared" si="465"/>
        <v>6</v>
      </c>
      <c r="M5983" t="str">
        <f t="shared" si="466"/>
        <v>2023</v>
      </c>
      <c r="N5983">
        <f t="shared" si="467"/>
        <v>70937.259999999995</v>
      </c>
      <c r="O5983">
        <f t="shared" si="468"/>
        <v>70937.259999999995</v>
      </c>
      <c r="P5983" t="str">
        <f t="shared" si="469"/>
        <v/>
      </c>
      <c r="Q5983" s="48" t="str">
        <f>IF(O5983="","",
   IF(OR(O5983&lt;EDA_Outlier_Analysis!$C$10, O5983&gt;EDA_Outlier_Analysis!$C$11),
      "Outlier",
      "Normal"))</f>
        <v>Normal</v>
      </c>
      <c r="R5983" t="str">
        <f>IF(P5983="","",
   IF(OR(P5983 &lt; EDA_Outlier_Analysis!$F$7, P5983 &gt; EDA_Outlier_Analysis!$F$8),
      "Outlier",
      "Normal"))</f>
        <v/>
      </c>
      <c r="S5983" t="str">
        <f>IF(N5983="","",
   IF(OR(N5983 &lt;EDA_Outlier_Analysis!$I$10, N5983 &gt; EDA_Outlier_Analysis!$I$11),
      "Outlier",
      "Normal"))</f>
        <v>Normal</v>
      </c>
    </row>
    <row r="5984" spans="1:19">
      <c r="A5984" t="s">
        <v>12937</v>
      </c>
      <c r="B5984" s="4">
        <v>44998</v>
      </c>
      <c r="C5984" s="2">
        <v>33096.67</v>
      </c>
      <c r="D5984" t="s">
        <v>971</v>
      </c>
      <c r="E5984" t="s">
        <v>971</v>
      </c>
      <c r="F5984" t="s">
        <v>9</v>
      </c>
      <c r="G5984" t="s">
        <v>31</v>
      </c>
      <c r="J5984" t="s">
        <v>12938</v>
      </c>
      <c r="K5984" t="str">
        <f>IF(COUNTIF(Customers!A:A, H5984)&gt;0, "Valid", "Invalid")</f>
        <v>Invalid</v>
      </c>
      <c r="L5984" t="str">
        <f t="shared" si="465"/>
        <v>3</v>
      </c>
      <c r="M5984" t="str">
        <f t="shared" si="466"/>
        <v>2023</v>
      </c>
      <c r="N5984">
        <f t="shared" si="467"/>
        <v>-33096.67</v>
      </c>
      <c r="O5984" t="str">
        <f t="shared" si="468"/>
        <v/>
      </c>
      <c r="P5984" t="str">
        <f t="shared" si="469"/>
        <v/>
      </c>
      <c r="Q5984" s="48" t="str">
        <f>IF(O5984="","",
   IF(OR(O5984&lt;EDA_Outlier_Analysis!$C$10, O5984&gt;EDA_Outlier_Analysis!$C$11),
      "Outlier",
      "Normal"))</f>
        <v/>
      </c>
      <c r="R5984" t="str">
        <f>IF(P5984="","",
   IF(OR(P5984 &lt; EDA_Outlier_Analysis!$F$7, P5984 &gt; EDA_Outlier_Analysis!$F$8),
      "Outlier",
      "Normal"))</f>
        <v/>
      </c>
      <c r="S5984" t="str">
        <f>IF(N5984="","",
   IF(OR(N5984 &lt;EDA_Outlier_Analysis!$I$10, N5984 &gt; EDA_Outlier_Analysis!$I$11),
      "Outlier",
      "Normal"))</f>
        <v>Normal</v>
      </c>
    </row>
    <row r="5985" spans="1:19">
      <c r="A5985" t="s">
        <v>12939</v>
      </c>
      <c r="B5985" s="4">
        <v>44736</v>
      </c>
      <c r="C5985" s="2">
        <v>199373.23</v>
      </c>
      <c r="D5985" t="s">
        <v>849</v>
      </c>
      <c r="E5985" t="s">
        <v>853</v>
      </c>
      <c r="F5985" t="s">
        <v>9</v>
      </c>
      <c r="G5985" t="s">
        <v>24</v>
      </c>
      <c r="H5985" t="s">
        <v>245</v>
      </c>
      <c r="J5985" t="s">
        <v>12940</v>
      </c>
      <c r="K5985" t="str">
        <f>IF(COUNTIF(Customers!A:A, H5985)&gt;0, "Valid", "Invalid")</f>
        <v>Valid</v>
      </c>
      <c r="L5985" t="str">
        <f t="shared" si="465"/>
        <v>6</v>
      </c>
      <c r="M5985" t="str">
        <f t="shared" si="466"/>
        <v>2022</v>
      </c>
      <c r="N5985">
        <f t="shared" si="467"/>
        <v>199373.23</v>
      </c>
      <c r="O5985">
        <f t="shared" si="468"/>
        <v>199373.23</v>
      </c>
      <c r="P5985" t="str">
        <f t="shared" si="469"/>
        <v/>
      </c>
      <c r="Q5985" s="48" t="str">
        <f>IF(O5985="","",
   IF(OR(O5985&lt;EDA_Outlier_Analysis!$C$10, O5985&gt;EDA_Outlier_Analysis!$C$11),
      "Outlier",
      "Normal"))</f>
        <v>Normal</v>
      </c>
      <c r="R5985" t="str">
        <f>IF(P5985="","",
   IF(OR(P5985 &lt; EDA_Outlier_Analysis!$F$7, P5985 &gt; EDA_Outlier_Analysis!$F$8),
      "Outlier",
      "Normal"))</f>
        <v/>
      </c>
      <c r="S5985" t="str">
        <f>IF(N5985="","",
   IF(OR(N5985 &lt;EDA_Outlier_Analysis!$I$10, N5985 &gt; EDA_Outlier_Analysis!$I$11),
      "Outlier",
      "Normal"))</f>
        <v>Normal</v>
      </c>
    </row>
    <row r="5986" spans="1:19">
      <c r="A5986" t="s">
        <v>12941</v>
      </c>
      <c r="B5986" s="4">
        <v>45033</v>
      </c>
      <c r="C5986" s="2">
        <v>-24458.47</v>
      </c>
      <c r="D5986" t="s">
        <v>840</v>
      </c>
      <c r="E5986" t="s">
        <v>878</v>
      </c>
      <c r="F5986" t="s">
        <v>11</v>
      </c>
      <c r="G5986" t="s">
        <v>24</v>
      </c>
      <c r="I5986" t="s">
        <v>4371</v>
      </c>
      <c r="J5986" t="s">
        <v>12942</v>
      </c>
      <c r="K5986" t="str">
        <f>IF(COUNTIF(Customers!A:A, H5986)&gt;0, "Valid", "Invalid")</f>
        <v>Invalid</v>
      </c>
      <c r="L5986" t="str">
        <f t="shared" si="465"/>
        <v>4</v>
      </c>
      <c r="M5986" t="str">
        <f t="shared" si="466"/>
        <v>2023</v>
      </c>
      <c r="N5986">
        <f t="shared" si="467"/>
        <v>-24458.47</v>
      </c>
      <c r="O5986" t="str">
        <f t="shared" si="468"/>
        <v/>
      </c>
      <c r="P5986">
        <f t="shared" si="469"/>
        <v>24458.47</v>
      </c>
      <c r="Q5986" s="48" t="str">
        <f>IF(O5986="","",
   IF(OR(O5986&lt;EDA_Outlier_Analysis!$C$10, O5986&gt;EDA_Outlier_Analysis!$C$11),
      "Outlier",
      "Normal"))</f>
        <v/>
      </c>
      <c r="R5986" t="str">
        <f>IF(P5986="","",
   IF(OR(P5986 &lt; EDA_Outlier_Analysis!$F$7, P5986 &gt; EDA_Outlier_Analysis!$F$8),
      "Outlier",
      "Normal"))</f>
        <v>Outlier</v>
      </c>
      <c r="S5986" t="str">
        <f>IF(N5986="","",
   IF(OR(N5986 &lt;EDA_Outlier_Analysis!$I$10, N5986 &gt; EDA_Outlier_Analysis!$I$11),
      "Outlier",
      "Normal"))</f>
        <v>Normal</v>
      </c>
    </row>
    <row r="5987" spans="1:19">
      <c r="A5987" t="s">
        <v>12943</v>
      </c>
      <c r="B5987" s="4">
        <v>45101</v>
      </c>
      <c r="C5987" s="2">
        <v>134035.64000000001</v>
      </c>
      <c r="D5987" t="s">
        <v>849</v>
      </c>
      <c r="E5987" t="s">
        <v>868</v>
      </c>
      <c r="F5987" t="s">
        <v>9</v>
      </c>
      <c r="G5987" t="s">
        <v>31</v>
      </c>
      <c r="H5987" t="s">
        <v>635</v>
      </c>
      <c r="J5987" t="s">
        <v>12944</v>
      </c>
      <c r="K5987" t="str">
        <f>IF(COUNTIF(Customers!A:A, H5987)&gt;0, "Valid", "Invalid")</f>
        <v>Valid</v>
      </c>
      <c r="L5987" t="str">
        <f t="shared" si="465"/>
        <v>6</v>
      </c>
      <c r="M5987" t="str">
        <f t="shared" si="466"/>
        <v>2023</v>
      </c>
      <c r="N5987">
        <f t="shared" si="467"/>
        <v>134035.64000000001</v>
      </c>
      <c r="O5987">
        <f t="shared" si="468"/>
        <v>134035.64000000001</v>
      </c>
      <c r="P5987" t="str">
        <f t="shared" si="469"/>
        <v/>
      </c>
      <c r="Q5987" s="48" t="str">
        <f>IF(O5987="","",
   IF(OR(O5987&lt;EDA_Outlier_Analysis!$C$10, O5987&gt;EDA_Outlier_Analysis!$C$11),
      "Outlier",
      "Normal"))</f>
        <v>Normal</v>
      </c>
      <c r="R5987" t="str">
        <f>IF(P5987="","",
   IF(OR(P5987 &lt; EDA_Outlier_Analysis!$F$7, P5987 &gt; EDA_Outlier_Analysis!$F$8),
      "Outlier",
      "Normal"))</f>
        <v/>
      </c>
      <c r="S5987" t="str">
        <f>IF(N5987="","",
   IF(OR(N5987 &lt;EDA_Outlier_Analysis!$I$10, N5987 &gt; EDA_Outlier_Analysis!$I$11),
      "Outlier",
      "Normal"))</f>
        <v>Normal</v>
      </c>
    </row>
    <row r="5988" spans="1:19">
      <c r="A5988" t="s">
        <v>12945</v>
      </c>
      <c r="B5988" s="4">
        <v>44941</v>
      </c>
      <c r="C5988" s="2">
        <v>140286.68</v>
      </c>
      <c r="D5988" t="s">
        <v>849</v>
      </c>
      <c r="E5988" t="s">
        <v>850</v>
      </c>
      <c r="F5988" t="s">
        <v>9</v>
      </c>
      <c r="G5988" t="s">
        <v>31</v>
      </c>
      <c r="H5988" t="s">
        <v>159</v>
      </c>
      <c r="J5988" t="s">
        <v>12946</v>
      </c>
      <c r="K5988" t="str">
        <f>IF(COUNTIF(Customers!A:A, H5988)&gt;0, "Valid", "Invalid")</f>
        <v>Valid</v>
      </c>
      <c r="L5988" t="str">
        <f t="shared" si="465"/>
        <v>1</v>
      </c>
      <c r="M5988" t="str">
        <f t="shared" si="466"/>
        <v>2023</v>
      </c>
      <c r="N5988">
        <f t="shared" si="467"/>
        <v>140286.68</v>
      </c>
      <c r="O5988">
        <f t="shared" si="468"/>
        <v>140286.68</v>
      </c>
      <c r="P5988" t="str">
        <f t="shared" si="469"/>
        <v/>
      </c>
      <c r="Q5988" s="48" t="str">
        <f>IF(O5988="","",
   IF(OR(O5988&lt;EDA_Outlier_Analysis!$C$10, O5988&gt;EDA_Outlier_Analysis!$C$11),
      "Outlier",
      "Normal"))</f>
        <v>Normal</v>
      </c>
      <c r="R5988" t="str">
        <f>IF(P5988="","",
   IF(OR(P5988 &lt; EDA_Outlier_Analysis!$F$7, P5988 &gt; EDA_Outlier_Analysis!$F$8),
      "Outlier",
      "Normal"))</f>
        <v/>
      </c>
      <c r="S5988" t="str">
        <f>IF(N5988="","",
   IF(OR(N5988 &lt;EDA_Outlier_Analysis!$I$10, N5988 &gt; EDA_Outlier_Analysis!$I$11),
      "Outlier",
      "Normal"))</f>
        <v>Normal</v>
      </c>
    </row>
    <row r="5989" spans="1:19">
      <c r="A5989" t="s">
        <v>12947</v>
      </c>
      <c r="B5989" s="4">
        <v>44944</v>
      </c>
      <c r="C5989" s="2">
        <v>193837.84</v>
      </c>
      <c r="D5989" t="s">
        <v>849</v>
      </c>
      <c r="E5989" t="s">
        <v>850</v>
      </c>
      <c r="F5989" t="s">
        <v>9</v>
      </c>
      <c r="G5989" t="s">
        <v>20</v>
      </c>
      <c r="H5989" t="s">
        <v>685</v>
      </c>
      <c r="J5989" t="s">
        <v>12948</v>
      </c>
      <c r="K5989" t="str">
        <f>IF(COUNTIF(Customers!A:A, H5989)&gt;0, "Valid", "Invalid")</f>
        <v>Valid</v>
      </c>
      <c r="L5989" t="str">
        <f t="shared" si="465"/>
        <v>1</v>
      </c>
      <c r="M5989" t="str">
        <f t="shared" si="466"/>
        <v>2023</v>
      </c>
      <c r="N5989">
        <f t="shared" si="467"/>
        <v>193837.84</v>
      </c>
      <c r="O5989">
        <f t="shared" si="468"/>
        <v>193837.84</v>
      </c>
      <c r="P5989" t="str">
        <f t="shared" si="469"/>
        <v/>
      </c>
      <c r="Q5989" s="48" t="str">
        <f>IF(O5989="","",
   IF(OR(O5989&lt;EDA_Outlier_Analysis!$C$10, O5989&gt;EDA_Outlier_Analysis!$C$11),
      "Outlier",
      "Normal"))</f>
        <v>Normal</v>
      </c>
      <c r="R5989" t="str">
        <f>IF(P5989="","",
   IF(OR(P5989 &lt; EDA_Outlier_Analysis!$F$7, P5989 &gt; EDA_Outlier_Analysis!$F$8),
      "Outlier",
      "Normal"))</f>
        <v/>
      </c>
      <c r="S5989" t="str">
        <f>IF(N5989="","",
   IF(OR(N5989 &lt;EDA_Outlier_Analysis!$I$10, N5989 &gt; EDA_Outlier_Analysis!$I$11),
      "Outlier",
      "Normal"))</f>
        <v>Normal</v>
      </c>
    </row>
    <row r="5990" spans="1:19">
      <c r="A5990" t="s">
        <v>12949</v>
      </c>
      <c r="B5990" s="4">
        <v>45111</v>
      </c>
      <c r="C5990" s="2">
        <v>132889.48000000001</v>
      </c>
      <c r="D5990" t="s">
        <v>849</v>
      </c>
      <c r="E5990" t="s">
        <v>853</v>
      </c>
      <c r="F5990" t="s">
        <v>11</v>
      </c>
      <c r="G5990" t="s">
        <v>24</v>
      </c>
      <c r="H5990" t="s">
        <v>293</v>
      </c>
      <c r="J5990" t="s">
        <v>12950</v>
      </c>
      <c r="K5990" t="str">
        <f>IF(COUNTIF(Customers!A:A, H5990)&gt;0, "Valid", "Invalid")</f>
        <v>Valid</v>
      </c>
      <c r="L5990" t="str">
        <f t="shared" si="465"/>
        <v>7</v>
      </c>
      <c r="M5990" t="str">
        <f t="shared" si="466"/>
        <v>2023</v>
      </c>
      <c r="N5990">
        <f t="shared" si="467"/>
        <v>132889.48000000001</v>
      </c>
      <c r="O5990">
        <f t="shared" si="468"/>
        <v>132889.48000000001</v>
      </c>
      <c r="P5990" t="str">
        <f t="shared" si="469"/>
        <v/>
      </c>
      <c r="Q5990" s="48" t="str">
        <f>IF(O5990="","",
   IF(OR(O5990&lt;EDA_Outlier_Analysis!$C$10, O5990&gt;EDA_Outlier_Analysis!$C$11),
      "Outlier",
      "Normal"))</f>
        <v>Normal</v>
      </c>
      <c r="R5990" t="str">
        <f>IF(P5990="","",
   IF(OR(P5990 &lt; EDA_Outlier_Analysis!$F$7, P5990 &gt; EDA_Outlier_Analysis!$F$8),
      "Outlier",
      "Normal"))</f>
        <v/>
      </c>
      <c r="S5990" t="str">
        <f>IF(N5990="","",
   IF(OR(N5990 &lt;EDA_Outlier_Analysis!$I$10, N5990 &gt; EDA_Outlier_Analysis!$I$11),
      "Outlier",
      "Normal"))</f>
        <v>Normal</v>
      </c>
    </row>
    <row r="5991" spans="1:19">
      <c r="A5991" t="s">
        <v>12951</v>
      </c>
      <c r="B5991" s="4">
        <v>45244</v>
      </c>
      <c r="C5991" s="2">
        <v>-62120.800000000003</v>
      </c>
      <c r="D5991" t="s">
        <v>840</v>
      </c>
      <c r="E5991" t="s">
        <v>841</v>
      </c>
      <c r="F5991" t="s">
        <v>9</v>
      </c>
      <c r="G5991" t="s">
        <v>24</v>
      </c>
      <c r="I5991" t="s">
        <v>1428</v>
      </c>
      <c r="J5991" t="s">
        <v>12952</v>
      </c>
      <c r="K5991" t="str">
        <f>IF(COUNTIF(Customers!A:A, H5991)&gt;0, "Valid", "Invalid")</f>
        <v>Invalid</v>
      </c>
      <c r="L5991" t="str">
        <f t="shared" si="465"/>
        <v>11</v>
      </c>
      <c r="M5991" t="str">
        <f t="shared" si="466"/>
        <v>2023</v>
      </c>
      <c r="N5991">
        <f t="shared" si="467"/>
        <v>-62120.800000000003</v>
      </c>
      <c r="O5991" t="str">
        <f t="shared" si="468"/>
        <v/>
      </c>
      <c r="P5991">
        <f t="shared" si="469"/>
        <v>62120.800000000003</v>
      </c>
      <c r="Q5991" s="48" t="str">
        <f>IF(O5991="","",
   IF(OR(O5991&lt;EDA_Outlier_Analysis!$C$10, O5991&gt;EDA_Outlier_Analysis!$C$11),
      "Outlier",
      "Normal"))</f>
        <v/>
      </c>
      <c r="R5991" t="str">
        <f>IF(P5991="","",
   IF(OR(P5991 &lt; EDA_Outlier_Analysis!$F$7, P5991 &gt; EDA_Outlier_Analysis!$F$8),
      "Outlier",
      "Normal"))</f>
        <v>Outlier</v>
      </c>
      <c r="S5991" t="str">
        <f>IF(N5991="","",
   IF(OR(N5991 &lt;EDA_Outlier_Analysis!$I$10, N5991 &gt; EDA_Outlier_Analysis!$I$11),
      "Outlier",
      "Normal"))</f>
        <v>Normal</v>
      </c>
    </row>
    <row r="5992" spans="1:19">
      <c r="A5992" t="s">
        <v>12953</v>
      </c>
      <c r="B5992" s="4">
        <v>44957</v>
      </c>
      <c r="C5992" s="2">
        <v>-53350.95</v>
      </c>
      <c r="D5992" t="s">
        <v>840</v>
      </c>
      <c r="E5992" t="s">
        <v>878</v>
      </c>
      <c r="F5992" t="s">
        <v>11</v>
      </c>
      <c r="G5992" t="s">
        <v>31</v>
      </c>
      <c r="I5992" t="s">
        <v>1415</v>
      </c>
      <c r="J5992" t="s">
        <v>12954</v>
      </c>
      <c r="K5992" t="str">
        <f>IF(COUNTIF(Customers!A:A, H5992)&gt;0, "Valid", "Invalid")</f>
        <v>Invalid</v>
      </c>
      <c r="L5992" t="str">
        <f t="shared" si="465"/>
        <v>1</v>
      </c>
      <c r="M5992" t="str">
        <f t="shared" si="466"/>
        <v>2023</v>
      </c>
      <c r="N5992">
        <f t="shared" si="467"/>
        <v>-53350.95</v>
      </c>
      <c r="O5992" t="str">
        <f t="shared" si="468"/>
        <v/>
      </c>
      <c r="P5992">
        <f t="shared" si="469"/>
        <v>53350.95</v>
      </c>
      <c r="Q5992" s="48" t="str">
        <f>IF(O5992="","",
   IF(OR(O5992&lt;EDA_Outlier_Analysis!$C$10, O5992&gt;EDA_Outlier_Analysis!$C$11),
      "Outlier",
      "Normal"))</f>
        <v/>
      </c>
      <c r="R5992" t="str">
        <f>IF(P5992="","",
   IF(OR(P5992 &lt; EDA_Outlier_Analysis!$F$7, P5992 &gt; EDA_Outlier_Analysis!$F$8),
      "Outlier",
      "Normal"))</f>
        <v>Normal</v>
      </c>
      <c r="S5992" t="str">
        <f>IF(N5992="","",
   IF(OR(N5992 &lt;EDA_Outlier_Analysis!$I$10, N5992 &gt; EDA_Outlier_Analysis!$I$11),
      "Outlier",
      "Normal"))</f>
        <v>Normal</v>
      </c>
    </row>
    <row r="5993" spans="1:19">
      <c r="A5993" t="s">
        <v>12955</v>
      </c>
      <c r="B5993" s="4">
        <v>44829</v>
      </c>
      <c r="C5993" s="2">
        <v>190315.7</v>
      </c>
      <c r="D5993" t="s">
        <v>849</v>
      </c>
      <c r="E5993" t="s">
        <v>853</v>
      </c>
      <c r="F5993" t="s">
        <v>9</v>
      </c>
      <c r="G5993" t="s">
        <v>24</v>
      </c>
      <c r="H5993" t="s">
        <v>127</v>
      </c>
      <c r="J5993" t="s">
        <v>12956</v>
      </c>
      <c r="K5993" t="str">
        <f>IF(COUNTIF(Customers!A:A, H5993)&gt;0, "Valid", "Invalid")</f>
        <v>Valid</v>
      </c>
      <c r="L5993" t="str">
        <f t="shared" si="465"/>
        <v>9</v>
      </c>
      <c r="M5993" t="str">
        <f t="shared" si="466"/>
        <v>2022</v>
      </c>
      <c r="N5993">
        <f t="shared" si="467"/>
        <v>190315.7</v>
      </c>
      <c r="O5993">
        <f t="shared" si="468"/>
        <v>190315.7</v>
      </c>
      <c r="P5993" t="str">
        <f t="shared" si="469"/>
        <v/>
      </c>
      <c r="Q5993" s="48" t="str">
        <f>IF(O5993="","",
   IF(OR(O5993&lt;EDA_Outlier_Analysis!$C$10, O5993&gt;EDA_Outlier_Analysis!$C$11),
      "Outlier",
      "Normal"))</f>
        <v>Normal</v>
      </c>
      <c r="R5993" t="str">
        <f>IF(P5993="","",
   IF(OR(P5993 &lt; EDA_Outlier_Analysis!$F$7, P5993 &gt; EDA_Outlier_Analysis!$F$8),
      "Outlier",
      "Normal"))</f>
        <v/>
      </c>
      <c r="S5993" t="str">
        <f>IF(N5993="","",
   IF(OR(N5993 &lt;EDA_Outlier_Analysis!$I$10, N5993 &gt; EDA_Outlier_Analysis!$I$11),
      "Outlier",
      "Normal"))</f>
        <v>Normal</v>
      </c>
    </row>
    <row r="5994" spans="1:19">
      <c r="A5994" t="s">
        <v>12957</v>
      </c>
      <c r="B5994" s="4">
        <v>45129</v>
      </c>
      <c r="C5994" s="2">
        <v>182430.81</v>
      </c>
      <c r="D5994" t="s">
        <v>849</v>
      </c>
      <c r="E5994" t="s">
        <v>850</v>
      </c>
      <c r="F5994" t="s">
        <v>9</v>
      </c>
      <c r="G5994" t="s">
        <v>34</v>
      </c>
      <c r="H5994" t="s">
        <v>213</v>
      </c>
      <c r="J5994" t="s">
        <v>12958</v>
      </c>
      <c r="K5994" t="str">
        <f>IF(COUNTIF(Customers!A:A, H5994)&gt;0, "Valid", "Invalid")</f>
        <v>Valid</v>
      </c>
      <c r="L5994" t="str">
        <f t="shared" si="465"/>
        <v>7</v>
      </c>
      <c r="M5994" t="str">
        <f t="shared" si="466"/>
        <v>2023</v>
      </c>
      <c r="N5994">
        <f t="shared" si="467"/>
        <v>182430.81</v>
      </c>
      <c r="O5994">
        <f t="shared" si="468"/>
        <v>182430.81</v>
      </c>
      <c r="P5994" t="str">
        <f t="shared" si="469"/>
        <v/>
      </c>
      <c r="Q5994" s="48" t="str">
        <f>IF(O5994="","",
   IF(OR(O5994&lt;EDA_Outlier_Analysis!$C$10, O5994&gt;EDA_Outlier_Analysis!$C$11),
      "Outlier",
      "Normal"))</f>
        <v>Normal</v>
      </c>
      <c r="R5994" t="str">
        <f>IF(P5994="","",
   IF(OR(P5994 &lt; EDA_Outlier_Analysis!$F$7, P5994 &gt; EDA_Outlier_Analysis!$F$8),
      "Outlier",
      "Normal"))</f>
        <v/>
      </c>
      <c r="S5994" t="str">
        <f>IF(N5994="","",
   IF(OR(N5994 &lt;EDA_Outlier_Analysis!$I$10, N5994 &gt; EDA_Outlier_Analysis!$I$11),
      "Outlier",
      "Normal"))</f>
        <v>Normal</v>
      </c>
    </row>
    <row r="5995" spans="1:19">
      <c r="A5995" t="s">
        <v>12959</v>
      </c>
      <c r="B5995" s="4">
        <v>45066</v>
      </c>
      <c r="C5995" s="2">
        <v>218919.76</v>
      </c>
      <c r="D5995" t="s">
        <v>849</v>
      </c>
      <c r="E5995" t="s">
        <v>850</v>
      </c>
      <c r="F5995" t="s">
        <v>9</v>
      </c>
      <c r="G5995" t="s">
        <v>31</v>
      </c>
      <c r="H5995" t="s">
        <v>673</v>
      </c>
      <c r="J5995" t="s">
        <v>12960</v>
      </c>
      <c r="K5995" t="str">
        <f>IF(COUNTIF(Customers!A:A, H5995)&gt;0, "Valid", "Invalid")</f>
        <v>Valid</v>
      </c>
      <c r="L5995" t="str">
        <f t="shared" si="465"/>
        <v>5</v>
      </c>
      <c r="M5995" t="str">
        <f t="shared" si="466"/>
        <v>2023</v>
      </c>
      <c r="N5995">
        <f t="shared" si="467"/>
        <v>218919.76</v>
      </c>
      <c r="O5995">
        <f t="shared" si="468"/>
        <v>218919.76</v>
      </c>
      <c r="P5995" t="str">
        <f t="shared" si="469"/>
        <v/>
      </c>
      <c r="Q5995" s="48" t="str">
        <f>IF(O5995="","",
   IF(OR(O5995&lt;EDA_Outlier_Analysis!$C$10, O5995&gt;EDA_Outlier_Analysis!$C$11),
      "Outlier",
      "Normal"))</f>
        <v>Normal</v>
      </c>
      <c r="R5995" t="str">
        <f>IF(P5995="","",
   IF(OR(P5995 &lt; EDA_Outlier_Analysis!$F$7, P5995 &gt; EDA_Outlier_Analysis!$F$8),
      "Outlier",
      "Normal"))</f>
        <v/>
      </c>
      <c r="S5995" t="str">
        <f>IF(N5995="","",
   IF(OR(N5995 &lt;EDA_Outlier_Analysis!$I$10, N5995 &gt; EDA_Outlier_Analysis!$I$11),
      "Outlier",
      "Normal"))</f>
        <v>Normal</v>
      </c>
    </row>
    <row r="5996" spans="1:19">
      <c r="A5996" t="s">
        <v>12961</v>
      </c>
      <c r="B5996" s="4">
        <v>45081</v>
      </c>
      <c r="C5996" s="2">
        <v>266964.03999999998</v>
      </c>
      <c r="D5996" t="s">
        <v>849</v>
      </c>
      <c r="E5996" t="s">
        <v>853</v>
      </c>
      <c r="F5996" t="s">
        <v>11</v>
      </c>
      <c r="G5996" t="s">
        <v>34</v>
      </c>
      <c r="H5996" t="s">
        <v>237</v>
      </c>
      <c r="J5996" t="s">
        <v>12962</v>
      </c>
      <c r="K5996" t="str">
        <f>IF(COUNTIF(Customers!A:A, H5996)&gt;0, "Valid", "Invalid")</f>
        <v>Valid</v>
      </c>
      <c r="L5996" t="str">
        <f t="shared" si="465"/>
        <v>6</v>
      </c>
      <c r="M5996" t="str">
        <f t="shared" si="466"/>
        <v>2023</v>
      </c>
      <c r="N5996">
        <f t="shared" si="467"/>
        <v>266964.03999999998</v>
      </c>
      <c r="O5996">
        <f t="shared" si="468"/>
        <v>266964.03999999998</v>
      </c>
      <c r="P5996" t="str">
        <f t="shared" si="469"/>
        <v/>
      </c>
      <c r="Q5996" s="48" t="str">
        <f>IF(O5996="","",
   IF(OR(O5996&lt;EDA_Outlier_Analysis!$C$10, O5996&gt;EDA_Outlier_Analysis!$C$11),
      "Outlier",
      "Normal"))</f>
        <v>Normal</v>
      </c>
      <c r="R5996" t="str">
        <f>IF(P5996="","",
   IF(OR(P5996 &lt; EDA_Outlier_Analysis!$F$7, P5996 &gt; EDA_Outlier_Analysis!$F$8),
      "Outlier",
      "Normal"))</f>
        <v/>
      </c>
      <c r="S5996" t="str">
        <f>IF(N5996="","",
   IF(OR(N5996 &lt;EDA_Outlier_Analysis!$I$10, N5996 &gt; EDA_Outlier_Analysis!$I$11),
      "Outlier",
      "Normal"))</f>
        <v>Normal</v>
      </c>
    </row>
    <row r="5997" spans="1:19">
      <c r="A5997" t="s">
        <v>12963</v>
      </c>
      <c r="B5997" s="4">
        <v>44584</v>
      </c>
      <c r="C5997" s="2">
        <v>130480.94</v>
      </c>
      <c r="D5997" t="s">
        <v>849</v>
      </c>
      <c r="E5997" t="s">
        <v>850</v>
      </c>
      <c r="F5997" t="s">
        <v>11</v>
      </c>
      <c r="G5997" t="s">
        <v>24</v>
      </c>
      <c r="H5997" t="s">
        <v>509</v>
      </c>
      <c r="J5997" t="s">
        <v>12964</v>
      </c>
      <c r="K5997" t="str">
        <f>IF(COUNTIF(Customers!A:A, H5997)&gt;0, "Valid", "Invalid")</f>
        <v>Valid</v>
      </c>
      <c r="L5997" t="str">
        <f t="shared" si="465"/>
        <v>1</v>
      </c>
      <c r="M5997" t="str">
        <f t="shared" si="466"/>
        <v>2022</v>
      </c>
      <c r="N5997">
        <f t="shared" si="467"/>
        <v>130480.94</v>
      </c>
      <c r="O5997">
        <f t="shared" si="468"/>
        <v>130480.94</v>
      </c>
      <c r="P5997" t="str">
        <f t="shared" si="469"/>
        <v/>
      </c>
      <c r="Q5997" s="48" t="str">
        <f>IF(O5997="","",
   IF(OR(O5997&lt;EDA_Outlier_Analysis!$C$10, O5997&gt;EDA_Outlier_Analysis!$C$11),
      "Outlier",
      "Normal"))</f>
        <v>Normal</v>
      </c>
      <c r="R5997" t="str">
        <f>IF(P5997="","",
   IF(OR(P5997 &lt; EDA_Outlier_Analysis!$F$7, P5997 &gt; EDA_Outlier_Analysis!$F$8),
      "Outlier",
      "Normal"))</f>
        <v/>
      </c>
      <c r="S5997" t="str">
        <f>IF(N5997="","",
   IF(OR(N5997 &lt;EDA_Outlier_Analysis!$I$10, N5997 &gt; EDA_Outlier_Analysis!$I$11),
      "Outlier",
      "Normal"))</f>
        <v>Normal</v>
      </c>
    </row>
    <row r="5998" spans="1:19">
      <c r="A5998" t="s">
        <v>12965</v>
      </c>
      <c r="B5998" s="4">
        <v>44992</v>
      </c>
      <c r="C5998" s="2">
        <v>179457.8</v>
      </c>
      <c r="D5998" t="s">
        <v>849</v>
      </c>
      <c r="E5998" t="s">
        <v>853</v>
      </c>
      <c r="F5998" t="s">
        <v>11</v>
      </c>
      <c r="G5998" t="s">
        <v>34</v>
      </c>
      <c r="H5998" t="s">
        <v>109</v>
      </c>
      <c r="J5998" t="s">
        <v>12966</v>
      </c>
      <c r="K5998" t="str">
        <f>IF(COUNTIF(Customers!A:A, H5998)&gt;0, "Valid", "Invalid")</f>
        <v>Valid</v>
      </c>
      <c r="L5998" t="str">
        <f t="shared" si="465"/>
        <v>3</v>
      </c>
      <c r="M5998" t="str">
        <f t="shared" si="466"/>
        <v>2023</v>
      </c>
      <c r="N5998">
        <f t="shared" si="467"/>
        <v>179457.8</v>
      </c>
      <c r="O5998">
        <f t="shared" si="468"/>
        <v>179457.8</v>
      </c>
      <c r="P5998" t="str">
        <f t="shared" si="469"/>
        <v/>
      </c>
      <c r="Q5998" s="48" t="str">
        <f>IF(O5998="","",
   IF(OR(O5998&lt;EDA_Outlier_Analysis!$C$10, O5998&gt;EDA_Outlier_Analysis!$C$11),
      "Outlier",
      "Normal"))</f>
        <v>Normal</v>
      </c>
      <c r="R5998" t="str">
        <f>IF(P5998="","",
   IF(OR(P5998 &lt; EDA_Outlier_Analysis!$F$7, P5998 &gt; EDA_Outlier_Analysis!$F$8),
      "Outlier",
      "Normal"))</f>
        <v/>
      </c>
      <c r="S5998" t="str">
        <f>IF(N5998="","",
   IF(OR(N5998 &lt;EDA_Outlier_Analysis!$I$10, N5998 &gt; EDA_Outlier_Analysis!$I$11),
      "Outlier",
      "Normal"))</f>
        <v>Normal</v>
      </c>
    </row>
    <row r="5999" spans="1:19">
      <c r="A5999" t="s">
        <v>12967</v>
      </c>
      <c r="B5999" s="4">
        <v>44609</v>
      </c>
      <c r="C5999" s="2">
        <v>17260.400000000001</v>
      </c>
      <c r="D5999" t="s">
        <v>1345</v>
      </c>
      <c r="E5999" t="s">
        <v>1345</v>
      </c>
      <c r="F5999" t="s">
        <v>11</v>
      </c>
      <c r="G5999" t="s">
        <v>31</v>
      </c>
      <c r="J5999" t="s">
        <v>12968</v>
      </c>
      <c r="K5999" t="str">
        <f>IF(COUNTIF(Customers!A:A, H5999)&gt;0, "Valid", "Invalid")</f>
        <v>Invalid</v>
      </c>
      <c r="L5999" t="str">
        <f t="shared" si="465"/>
        <v>2</v>
      </c>
      <c r="M5999" t="str">
        <f t="shared" si="466"/>
        <v>2022</v>
      </c>
      <c r="N5999">
        <f t="shared" si="467"/>
        <v>-17260.400000000001</v>
      </c>
      <c r="O5999" t="str">
        <f t="shared" si="468"/>
        <v/>
      </c>
      <c r="P5999" t="str">
        <f t="shared" si="469"/>
        <v/>
      </c>
      <c r="Q5999" s="48" t="str">
        <f>IF(O5999="","",
   IF(OR(O5999&lt;EDA_Outlier_Analysis!$C$10, O5999&gt;EDA_Outlier_Analysis!$C$11),
      "Outlier",
      "Normal"))</f>
        <v/>
      </c>
      <c r="R5999" t="str">
        <f>IF(P5999="","",
   IF(OR(P5999 &lt; EDA_Outlier_Analysis!$F$7, P5999 &gt; EDA_Outlier_Analysis!$F$8),
      "Outlier",
      "Normal"))</f>
        <v/>
      </c>
      <c r="S5999" t="str">
        <f>IF(N5999="","",
   IF(OR(N5999 &lt;EDA_Outlier_Analysis!$I$10, N5999 &gt; EDA_Outlier_Analysis!$I$11),
      "Outlier",
      "Normal"))</f>
        <v>Normal</v>
      </c>
    </row>
    <row r="6000" spans="1:19">
      <c r="A6000" t="s">
        <v>12969</v>
      </c>
      <c r="B6000" s="4">
        <v>44971</v>
      </c>
      <c r="C6000" s="2">
        <v>206825.22</v>
      </c>
      <c r="D6000" t="s">
        <v>849</v>
      </c>
      <c r="E6000" t="s">
        <v>850</v>
      </c>
      <c r="F6000" t="s">
        <v>9</v>
      </c>
      <c r="G6000" t="s">
        <v>34</v>
      </c>
      <c r="H6000" t="s">
        <v>365</v>
      </c>
      <c r="J6000" t="s">
        <v>12970</v>
      </c>
      <c r="K6000" t="str">
        <f>IF(COUNTIF(Customers!A:A, H6000)&gt;0, "Valid", "Invalid")</f>
        <v>Valid</v>
      </c>
      <c r="L6000" t="str">
        <f t="shared" si="465"/>
        <v>2</v>
      </c>
      <c r="M6000" t="str">
        <f t="shared" si="466"/>
        <v>2023</v>
      </c>
      <c r="N6000">
        <f t="shared" si="467"/>
        <v>206825.22</v>
      </c>
      <c r="O6000">
        <f t="shared" si="468"/>
        <v>206825.22</v>
      </c>
      <c r="P6000" t="str">
        <f t="shared" si="469"/>
        <v/>
      </c>
      <c r="Q6000" s="48" t="str">
        <f>IF(O6000="","",
   IF(OR(O6000&lt;EDA_Outlier_Analysis!$C$10, O6000&gt;EDA_Outlier_Analysis!$C$11),
      "Outlier",
      "Normal"))</f>
        <v>Normal</v>
      </c>
      <c r="R6000" t="str">
        <f>IF(P6000="","",
   IF(OR(P6000 &lt; EDA_Outlier_Analysis!$F$7, P6000 &gt; EDA_Outlier_Analysis!$F$8),
      "Outlier",
      "Normal"))</f>
        <v/>
      </c>
      <c r="S6000" t="str">
        <f>IF(N6000="","",
   IF(OR(N6000 &lt;EDA_Outlier_Analysis!$I$10, N6000 &gt; EDA_Outlier_Analysis!$I$11),
      "Outlier",
      "Normal"))</f>
        <v>Normal</v>
      </c>
    </row>
    <row r="6001" spans="1:19">
      <c r="A6001" t="s">
        <v>12971</v>
      </c>
      <c r="B6001" s="4">
        <v>45003</v>
      </c>
      <c r="C6001" s="2">
        <v>202012.69</v>
      </c>
      <c r="D6001" t="s">
        <v>849</v>
      </c>
      <c r="E6001" t="s">
        <v>853</v>
      </c>
      <c r="F6001" t="s">
        <v>11</v>
      </c>
      <c r="G6001" t="s">
        <v>20</v>
      </c>
      <c r="H6001" t="s">
        <v>49</v>
      </c>
      <c r="J6001" t="s">
        <v>12972</v>
      </c>
      <c r="K6001" t="str">
        <f>IF(COUNTIF(Customers!A:A, H6001)&gt;0, "Valid", "Invalid")</f>
        <v>Valid</v>
      </c>
      <c r="L6001" t="str">
        <f t="shared" si="465"/>
        <v>3</v>
      </c>
      <c r="M6001" t="str">
        <f t="shared" si="466"/>
        <v>2023</v>
      </c>
      <c r="N6001">
        <f t="shared" si="467"/>
        <v>202012.69</v>
      </c>
      <c r="O6001">
        <f t="shared" si="468"/>
        <v>202012.69</v>
      </c>
      <c r="P6001" t="str">
        <f t="shared" si="469"/>
        <v/>
      </c>
      <c r="Q6001" s="48" t="str">
        <f>IF(O6001="","",
   IF(OR(O6001&lt;EDA_Outlier_Analysis!$C$10, O6001&gt;EDA_Outlier_Analysis!$C$11),
      "Outlier",
      "Normal"))</f>
        <v>Normal</v>
      </c>
      <c r="R6001" t="str">
        <f>IF(P6001="","",
   IF(OR(P6001 &lt; EDA_Outlier_Analysis!$F$7, P6001 &gt; EDA_Outlier_Analysis!$F$8),
      "Outlier",
      "Normal"))</f>
        <v/>
      </c>
      <c r="S6001" t="str">
        <f>IF(N6001="","",
   IF(OR(N6001 &lt;EDA_Outlier_Analysis!$I$10, N6001 &gt; EDA_Outlier_Analysis!$I$11),
      "Outlier",
      "Normal"))</f>
        <v>Normal</v>
      </c>
    </row>
    <row r="6002" spans="1:19">
      <c r="A6002" t="s">
        <v>12973</v>
      </c>
      <c r="B6002" s="4">
        <v>44722</v>
      </c>
      <c r="C6002" s="2">
        <v>109305.48</v>
      </c>
      <c r="D6002" t="s">
        <v>849</v>
      </c>
      <c r="E6002" t="s">
        <v>868</v>
      </c>
      <c r="F6002" t="s">
        <v>11</v>
      </c>
      <c r="G6002" t="s">
        <v>24</v>
      </c>
      <c r="H6002" t="s">
        <v>423</v>
      </c>
      <c r="J6002" t="s">
        <v>12974</v>
      </c>
      <c r="K6002" t="str">
        <f>IF(COUNTIF(Customers!A:A, H6002)&gt;0, "Valid", "Invalid")</f>
        <v>Valid</v>
      </c>
      <c r="L6002" t="str">
        <f t="shared" si="465"/>
        <v>6</v>
      </c>
      <c r="M6002" t="str">
        <f t="shared" si="466"/>
        <v>2022</v>
      </c>
      <c r="N6002">
        <f t="shared" si="467"/>
        <v>109305.48</v>
      </c>
      <c r="O6002">
        <f t="shared" si="468"/>
        <v>109305.48</v>
      </c>
      <c r="P6002" t="str">
        <f t="shared" si="469"/>
        <v/>
      </c>
      <c r="Q6002" s="48" t="str">
        <f>IF(O6002="","",
   IF(OR(O6002&lt;EDA_Outlier_Analysis!$C$10, O6002&gt;EDA_Outlier_Analysis!$C$11),
      "Outlier",
      "Normal"))</f>
        <v>Normal</v>
      </c>
      <c r="R6002" t="str">
        <f>IF(P6002="","",
   IF(OR(P6002 &lt; EDA_Outlier_Analysis!$F$7, P6002 &gt; EDA_Outlier_Analysis!$F$8),
      "Outlier",
      "Normal"))</f>
        <v/>
      </c>
      <c r="S6002" t="str">
        <f>IF(N6002="","",
   IF(OR(N6002 &lt;EDA_Outlier_Analysis!$I$10, N6002 &gt; EDA_Outlier_Analysis!$I$11),
      "Outlier",
      "Normal"))</f>
        <v>Normal</v>
      </c>
    </row>
    <row r="6003" spans="1:19">
      <c r="A6003" t="s">
        <v>12975</v>
      </c>
      <c r="B6003" s="4">
        <v>44570</v>
      </c>
      <c r="C6003" s="2">
        <v>-70109.09</v>
      </c>
      <c r="D6003" t="s">
        <v>840</v>
      </c>
      <c r="E6003" t="s">
        <v>864</v>
      </c>
      <c r="F6003" t="s">
        <v>11</v>
      </c>
      <c r="G6003" t="s">
        <v>24</v>
      </c>
      <c r="I6003" t="s">
        <v>1519</v>
      </c>
      <c r="J6003" t="s">
        <v>12976</v>
      </c>
      <c r="K6003" t="str">
        <f>IF(COUNTIF(Customers!A:A, H6003)&gt;0, "Valid", "Invalid")</f>
        <v>Invalid</v>
      </c>
      <c r="L6003" t="str">
        <f t="shared" si="465"/>
        <v>1</v>
      </c>
      <c r="M6003" t="str">
        <f t="shared" si="466"/>
        <v>2022</v>
      </c>
      <c r="N6003">
        <f t="shared" si="467"/>
        <v>-70109.09</v>
      </c>
      <c r="O6003" t="str">
        <f t="shared" si="468"/>
        <v/>
      </c>
      <c r="P6003">
        <f t="shared" si="469"/>
        <v>70109.09</v>
      </c>
      <c r="Q6003" s="48" t="str">
        <f>IF(O6003="","",
   IF(OR(O6003&lt;EDA_Outlier_Analysis!$C$10, O6003&gt;EDA_Outlier_Analysis!$C$11),
      "Outlier",
      "Normal"))</f>
        <v/>
      </c>
      <c r="R6003" t="str">
        <f>IF(P6003="","",
   IF(OR(P6003 &lt; EDA_Outlier_Analysis!$F$7, P6003 &gt; EDA_Outlier_Analysis!$F$8),
      "Outlier",
      "Normal"))</f>
        <v>Outlier</v>
      </c>
      <c r="S6003" t="str">
        <f>IF(N6003="","",
   IF(OR(N6003 &lt;EDA_Outlier_Analysis!$I$10, N6003 &gt; EDA_Outlier_Analysis!$I$11),
      "Outlier",
      "Normal"))</f>
        <v>Normal</v>
      </c>
    </row>
    <row r="6004" spans="1:19">
      <c r="A6004" t="s">
        <v>12977</v>
      </c>
      <c r="B6004" s="4">
        <v>45013</v>
      </c>
      <c r="C6004" s="2">
        <v>92925.01</v>
      </c>
      <c r="D6004" t="s">
        <v>849</v>
      </c>
      <c r="E6004" t="s">
        <v>853</v>
      </c>
      <c r="F6004" t="s">
        <v>10</v>
      </c>
      <c r="G6004" t="s">
        <v>34</v>
      </c>
      <c r="H6004" t="s">
        <v>577</v>
      </c>
      <c r="J6004" t="s">
        <v>12978</v>
      </c>
      <c r="K6004" t="str">
        <f>IF(COUNTIF(Customers!A:A, H6004)&gt;0, "Valid", "Invalid")</f>
        <v>Valid</v>
      </c>
      <c r="L6004" t="str">
        <f t="shared" si="465"/>
        <v>3</v>
      </c>
      <c r="M6004" t="str">
        <f t="shared" si="466"/>
        <v>2023</v>
      </c>
      <c r="N6004">
        <f t="shared" si="467"/>
        <v>92925.01</v>
      </c>
      <c r="O6004">
        <f t="shared" si="468"/>
        <v>92925.01</v>
      </c>
      <c r="P6004" t="str">
        <f t="shared" si="469"/>
        <v/>
      </c>
      <c r="Q6004" s="48" t="str">
        <f>IF(O6004="","",
   IF(OR(O6004&lt;EDA_Outlier_Analysis!$C$10, O6004&gt;EDA_Outlier_Analysis!$C$11),
      "Outlier",
      "Normal"))</f>
        <v>Normal</v>
      </c>
      <c r="R6004" t="str">
        <f>IF(P6004="","",
   IF(OR(P6004 &lt; EDA_Outlier_Analysis!$F$7, P6004 &gt; EDA_Outlier_Analysis!$F$8),
      "Outlier",
      "Normal"))</f>
        <v/>
      </c>
      <c r="S6004" t="str">
        <f>IF(N6004="","",
   IF(OR(N6004 &lt;EDA_Outlier_Analysis!$I$10, N6004 &gt; EDA_Outlier_Analysis!$I$11),
      "Outlier",
      "Normal"))</f>
        <v>Normal</v>
      </c>
    </row>
    <row r="6005" spans="1:19">
      <c r="A6005" t="s">
        <v>12979</v>
      </c>
      <c r="B6005" s="4">
        <v>45236</v>
      </c>
      <c r="C6005" s="2">
        <v>247596.17</v>
      </c>
      <c r="D6005" t="s">
        <v>849</v>
      </c>
      <c r="E6005" t="s">
        <v>853</v>
      </c>
      <c r="F6005" t="s">
        <v>10</v>
      </c>
      <c r="G6005" t="s">
        <v>24</v>
      </c>
      <c r="H6005" t="s">
        <v>555</v>
      </c>
      <c r="J6005" t="s">
        <v>12980</v>
      </c>
      <c r="K6005" t="str">
        <f>IF(COUNTIF(Customers!A:A, H6005)&gt;0, "Valid", "Invalid")</f>
        <v>Valid</v>
      </c>
      <c r="L6005" t="str">
        <f t="shared" si="465"/>
        <v>11</v>
      </c>
      <c r="M6005" t="str">
        <f t="shared" si="466"/>
        <v>2023</v>
      </c>
      <c r="N6005">
        <f t="shared" si="467"/>
        <v>247596.17</v>
      </c>
      <c r="O6005">
        <f t="shared" si="468"/>
        <v>247596.17</v>
      </c>
      <c r="P6005" t="str">
        <f t="shared" si="469"/>
        <v/>
      </c>
      <c r="Q6005" s="48" t="str">
        <f>IF(O6005="","",
   IF(OR(O6005&lt;EDA_Outlier_Analysis!$C$10, O6005&gt;EDA_Outlier_Analysis!$C$11),
      "Outlier",
      "Normal"))</f>
        <v>Normal</v>
      </c>
      <c r="R6005" t="str">
        <f>IF(P6005="","",
   IF(OR(P6005 &lt; EDA_Outlier_Analysis!$F$7, P6005 &gt; EDA_Outlier_Analysis!$F$8),
      "Outlier",
      "Normal"))</f>
        <v/>
      </c>
      <c r="S6005" t="str">
        <f>IF(N6005="","",
   IF(OR(N6005 &lt;EDA_Outlier_Analysis!$I$10, N6005 &gt; EDA_Outlier_Analysis!$I$11),
      "Outlier",
      "Normal"))</f>
        <v>Normal</v>
      </c>
    </row>
    <row r="6006" spans="1:19">
      <c r="A6006" t="s">
        <v>12981</v>
      </c>
      <c r="B6006" s="4">
        <v>44796</v>
      </c>
      <c r="C6006" s="2">
        <v>141235.35</v>
      </c>
      <c r="D6006" t="s">
        <v>849</v>
      </c>
      <c r="E6006" t="s">
        <v>868</v>
      </c>
      <c r="F6006" t="s">
        <v>9</v>
      </c>
      <c r="G6006" t="s">
        <v>20</v>
      </c>
      <c r="H6006" t="s">
        <v>599</v>
      </c>
      <c r="J6006" t="s">
        <v>12982</v>
      </c>
      <c r="K6006" t="str">
        <f>IF(COUNTIF(Customers!A:A, H6006)&gt;0, "Valid", "Invalid")</f>
        <v>Valid</v>
      </c>
      <c r="L6006" t="str">
        <f t="shared" si="465"/>
        <v>8</v>
      </c>
      <c r="M6006" t="str">
        <f t="shared" si="466"/>
        <v>2022</v>
      </c>
      <c r="N6006">
        <f t="shared" si="467"/>
        <v>141235.35</v>
      </c>
      <c r="O6006">
        <f t="shared" si="468"/>
        <v>141235.35</v>
      </c>
      <c r="P6006" t="str">
        <f t="shared" si="469"/>
        <v/>
      </c>
      <c r="Q6006" s="48" t="str">
        <f>IF(O6006="","",
   IF(OR(O6006&lt;EDA_Outlier_Analysis!$C$10, O6006&gt;EDA_Outlier_Analysis!$C$11),
      "Outlier",
      "Normal"))</f>
        <v>Normal</v>
      </c>
      <c r="R6006" t="str">
        <f>IF(P6006="","",
   IF(OR(P6006 &lt; EDA_Outlier_Analysis!$F$7, P6006 &gt; EDA_Outlier_Analysis!$F$8),
      "Outlier",
      "Normal"))</f>
        <v/>
      </c>
      <c r="S6006" t="str">
        <f>IF(N6006="","",
   IF(OR(N6006 &lt;EDA_Outlier_Analysis!$I$10, N6006 &gt; EDA_Outlier_Analysis!$I$11),
      "Outlier",
      "Normal"))</f>
        <v>Normal</v>
      </c>
    </row>
    <row r="6007" spans="1:19">
      <c r="A6007" t="s">
        <v>12983</v>
      </c>
      <c r="B6007" s="4">
        <v>45268</v>
      </c>
      <c r="C6007" s="2">
        <v>231914.45</v>
      </c>
      <c r="D6007" t="s">
        <v>849</v>
      </c>
      <c r="E6007" t="s">
        <v>850</v>
      </c>
      <c r="F6007" t="s">
        <v>11</v>
      </c>
      <c r="G6007" t="s">
        <v>34</v>
      </c>
      <c r="H6007" t="s">
        <v>691</v>
      </c>
      <c r="J6007" t="s">
        <v>12984</v>
      </c>
      <c r="K6007" t="str">
        <f>IF(COUNTIF(Customers!A:A, H6007)&gt;0, "Valid", "Invalid")</f>
        <v>Valid</v>
      </c>
      <c r="L6007" t="str">
        <f t="shared" si="465"/>
        <v>12</v>
      </c>
      <c r="M6007" t="str">
        <f t="shared" si="466"/>
        <v>2023</v>
      </c>
      <c r="N6007">
        <f t="shared" si="467"/>
        <v>231914.45</v>
      </c>
      <c r="O6007">
        <f t="shared" si="468"/>
        <v>231914.45</v>
      </c>
      <c r="P6007" t="str">
        <f t="shared" si="469"/>
        <v/>
      </c>
      <c r="Q6007" s="48" t="str">
        <f>IF(O6007="","",
   IF(OR(O6007&lt;EDA_Outlier_Analysis!$C$10, O6007&gt;EDA_Outlier_Analysis!$C$11),
      "Outlier",
      "Normal"))</f>
        <v>Normal</v>
      </c>
      <c r="R6007" t="str">
        <f>IF(P6007="","",
   IF(OR(P6007 &lt; EDA_Outlier_Analysis!$F$7, P6007 &gt; EDA_Outlier_Analysis!$F$8),
      "Outlier",
      "Normal"))</f>
        <v/>
      </c>
      <c r="S6007" t="str">
        <f>IF(N6007="","",
   IF(OR(N6007 &lt;EDA_Outlier_Analysis!$I$10, N6007 &gt; EDA_Outlier_Analysis!$I$11),
      "Outlier",
      "Normal"))</f>
        <v>Normal</v>
      </c>
    </row>
    <row r="6008" spans="1:19">
      <c r="A6008" t="s">
        <v>12985</v>
      </c>
      <c r="B6008" s="4">
        <v>45110</v>
      </c>
      <c r="C6008" s="2">
        <v>159135.69</v>
      </c>
      <c r="D6008" t="s">
        <v>849</v>
      </c>
      <c r="E6008" t="s">
        <v>853</v>
      </c>
      <c r="F6008" t="s">
        <v>10</v>
      </c>
      <c r="G6008" t="s">
        <v>34</v>
      </c>
      <c r="H6008" t="s">
        <v>477</v>
      </c>
      <c r="J6008" t="s">
        <v>12986</v>
      </c>
      <c r="K6008" t="str">
        <f>IF(COUNTIF(Customers!A:A, H6008)&gt;0, "Valid", "Invalid")</f>
        <v>Valid</v>
      </c>
      <c r="L6008" t="str">
        <f t="shared" si="465"/>
        <v>7</v>
      </c>
      <c r="M6008" t="str">
        <f t="shared" si="466"/>
        <v>2023</v>
      </c>
      <c r="N6008">
        <f t="shared" si="467"/>
        <v>159135.69</v>
      </c>
      <c r="O6008">
        <f t="shared" si="468"/>
        <v>159135.69</v>
      </c>
      <c r="P6008" t="str">
        <f t="shared" si="469"/>
        <v/>
      </c>
      <c r="Q6008" s="48" t="str">
        <f>IF(O6008="","",
   IF(OR(O6008&lt;EDA_Outlier_Analysis!$C$10, O6008&gt;EDA_Outlier_Analysis!$C$11),
      "Outlier",
      "Normal"))</f>
        <v>Normal</v>
      </c>
      <c r="R6008" t="str">
        <f>IF(P6008="","",
   IF(OR(P6008 &lt; EDA_Outlier_Analysis!$F$7, P6008 &gt; EDA_Outlier_Analysis!$F$8),
      "Outlier",
      "Normal"))</f>
        <v/>
      </c>
      <c r="S6008" t="str">
        <f>IF(N6008="","",
   IF(OR(N6008 &lt;EDA_Outlier_Analysis!$I$10, N6008 &gt; EDA_Outlier_Analysis!$I$11),
      "Outlier",
      "Normal"))</f>
        <v>Normal</v>
      </c>
    </row>
    <row r="6009" spans="1:19">
      <c r="A6009" t="s">
        <v>12987</v>
      </c>
      <c r="B6009" s="4">
        <v>44676</v>
      </c>
      <c r="C6009" s="2">
        <v>-49282.01</v>
      </c>
      <c r="D6009" t="s">
        <v>840</v>
      </c>
      <c r="E6009" t="s">
        <v>856</v>
      </c>
      <c r="F6009" t="s">
        <v>11</v>
      </c>
      <c r="G6009" t="s">
        <v>24</v>
      </c>
      <c r="I6009" t="s">
        <v>1117</v>
      </c>
      <c r="J6009" t="s">
        <v>12988</v>
      </c>
      <c r="K6009" t="str">
        <f>IF(COUNTIF(Customers!A:A, H6009)&gt;0, "Valid", "Invalid")</f>
        <v>Invalid</v>
      </c>
      <c r="L6009" t="str">
        <f t="shared" si="465"/>
        <v>4</v>
      </c>
      <c r="M6009" t="str">
        <f t="shared" si="466"/>
        <v>2022</v>
      </c>
      <c r="N6009">
        <f t="shared" si="467"/>
        <v>-49282.01</v>
      </c>
      <c r="O6009" t="str">
        <f t="shared" si="468"/>
        <v/>
      </c>
      <c r="P6009">
        <f t="shared" si="469"/>
        <v>49282.01</v>
      </c>
      <c r="Q6009" s="48" t="str">
        <f>IF(O6009="","",
   IF(OR(O6009&lt;EDA_Outlier_Analysis!$C$10, O6009&gt;EDA_Outlier_Analysis!$C$11),
      "Outlier",
      "Normal"))</f>
        <v/>
      </c>
      <c r="R6009" t="str">
        <f>IF(P6009="","",
   IF(OR(P6009 &lt; EDA_Outlier_Analysis!$F$7, P6009 &gt; EDA_Outlier_Analysis!$F$8),
      "Outlier",
      "Normal"))</f>
        <v>Normal</v>
      </c>
      <c r="S6009" t="str">
        <f>IF(N6009="","",
   IF(OR(N6009 &lt;EDA_Outlier_Analysis!$I$10, N6009 &gt; EDA_Outlier_Analysis!$I$11),
      "Outlier",
      "Normal"))</f>
        <v>Normal</v>
      </c>
    </row>
    <row r="6010" spans="1:19">
      <c r="A6010" t="s">
        <v>12989</v>
      </c>
      <c r="B6010" s="4">
        <v>44613</v>
      </c>
      <c r="C6010" s="2">
        <v>-49874.23</v>
      </c>
      <c r="D6010" t="s">
        <v>840</v>
      </c>
      <c r="E6010" t="s">
        <v>845</v>
      </c>
      <c r="F6010" t="s">
        <v>10</v>
      </c>
      <c r="G6010" t="s">
        <v>20</v>
      </c>
      <c r="I6010" t="s">
        <v>1971</v>
      </c>
      <c r="J6010" t="s">
        <v>12990</v>
      </c>
      <c r="K6010" t="str">
        <f>IF(COUNTIF(Customers!A:A, H6010)&gt;0, "Valid", "Invalid")</f>
        <v>Invalid</v>
      </c>
      <c r="L6010" t="str">
        <f t="shared" si="465"/>
        <v>2</v>
      </c>
      <c r="M6010" t="str">
        <f t="shared" si="466"/>
        <v>2022</v>
      </c>
      <c r="N6010">
        <f t="shared" si="467"/>
        <v>-49874.23</v>
      </c>
      <c r="O6010" t="str">
        <f t="shared" si="468"/>
        <v/>
      </c>
      <c r="P6010">
        <f t="shared" si="469"/>
        <v>49874.23</v>
      </c>
      <c r="Q6010" s="48" t="str">
        <f>IF(O6010="","",
   IF(OR(O6010&lt;EDA_Outlier_Analysis!$C$10, O6010&gt;EDA_Outlier_Analysis!$C$11),
      "Outlier",
      "Normal"))</f>
        <v/>
      </c>
      <c r="R6010" t="str">
        <f>IF(P6010="","",
   IF(OR(P6010 &lt; EDA_Outlier_Analysis!$F$7, P6010 &gt; EDA_Outlier_Analysis!$F$8),
      "Outlier",
      "Normal"))</f>
        <v>Normal</v>
      </c>
      <c r="S6010" t="str">
        <f>IF(N6010="","",
   IF(OR(N6010 &lt;EDA_Outlier_Analysis!$I$10, N6010 &gt; EDA_Outlier_Analysis!$I$11),
      "Outlier",
      "Normal"))</f>
        <v>Normal</v>
      </c>
    </row>
    <row r="6011" spans="1:19">
      <c r="A6011" t="s">
        <v>12991</v>
      </c>
      <c r="B6011" s="4">
        <v>44572</v>
      </c>
      <c r="C6011" s="2">
        <v>-50559.56</v>
      </c>
      <c r="D6011" t="s">
        <v>840</v>
      </c>
      <c r="E6011" t="s">
        <v>845</v>
      </c>
      <c r="F6011" t="s">
        <v>10</v>
      </c>
      <c r="G6011" t="s">
        <v>24</v>
      </c>
      <c r="I6011" t="s">
        <v>1435</v>
      </c>
      <c r="J6011" t="s">
        <v>12992</v>
      </c>
      <c r="K6011" t="str">
        <f>IF(COUNTIF(Customers!A:A, H6011)&gt;0, "Valid", "Invalid")</f>
        <v>Invalid</v>
      </c>
      <c r="L6011" t="str">
        <f t="shared" si="465"/>
        <v>1</v>
      </c>
      <c r="M6011" t="str">
        <f t="shared" si="466"/>
        <v>2022</v>
      </c>
      <c r="N6011">
        <f t="shared" si="467"/>
        <v>-50559.56</v>
      </c>
      <c r="O6011" t="str">
        <f t="shared" si="468"/>
        <v/>
      </c>
      <c r="P6011">
        <f t="shared" si="469"/>
        <v>50559.56</v>
      </c>
      <c r="Q6011" s="48" t="str">
        <f>IF(O6011="","",
   IF(OR(O6011&lt;EDA_Outlier_Analysis!$C$10, O6011&gt;EDA_Outlier_Analysis!$C$11),
      "Outlier",
      "Normal"))</f>
        <v/>
      </c>
      <c r="R6011" t="str">
        <f>IF(P6011="","",
   IF(OR(P6011 &lt; EDA_Outlier_Analysis!$F$7, P6011 &gt; EDA_Outlier_Analysis!$F$8),
      "Outlier",
      "Normal"))</f>
        <v>Normal</v>
      </c>
      <c r="S6011" t="str">
        <f>IF(N6011="","",
   IF(OR(N6011 &lt;EDA_Outlier_Analysis!$I$10, N6011 &gt; EDA_Outlier_Analysis!$I$11),
      "Outlier",
      "Normal"))</f>
        <v>Normal</v>
      </c>
    </row>
    <row r="6012" spans="1:19">
      <c r="A6012" t="s">
        <v>12993</v>
      </c>
      <c r="B6012" s="4">
        <v>44997</v>
      </c>
      <c r="C6012" s="2">
        <v>120186.42</v>
      </c>
      <c r="D6012" t="s">
        <v>849</v>
      </c>
      <c r="E6012" t="s">
        <v>853</v>
      </c>
      <c r="F6012" t="s">
        <v>11</v>
      </c>
      <c r="G6012" t="s">
        <v>34</v>
      </c>
      <c r="H6012" t="s">
        <v>145</v>
      </c>
      <c r="J6012" t="s">
        <v>12994</v>
      </c>
      <c r="K6012" t="str">
        <f>IF(COUNTIF(Customers!A:A, H6012)&gt;0, "Valid", "Invalid")</f>
        <v>Valid</v>
      </c>
      <c r="L6012" t="str">
        <f t="shared" si="465"/>
        <v>3</v>
      </c>
      <c r="M6012" t="str">
        <f t="shared" si="466"/>
        <v>2023</v>
      </c>
      <c r="N6012">
        <f t="shared" si="467"/>
        <v>120186.42</v>
      </c>
      <c r="O6012">
        <f t="shared" si="468"/>
        <v>120186.42</v>
      </c>
      <c r="P6012" t="str">
        <f t="shared" si="469"/>
        <v/>
      </c>
      <c r="Q6012" s="48" t="str">
        <f>IF(O6012="","",
   IF(OR(O6012&lt;EDA_Outlier_Analysis!$C$10, O6012&gt;EDA_Outlier_Analysis!$C$11),
      "Outlier",
      "Normal"))</f>
        <v>Normal</v>
      </c>
      <c r="R6012" t="str">
        <f>IF(P6012="","",
   IF(OR(P6012 &lt; EDA_Outlier_Analysis!$F$7, P6012 &gt; EDA_Outlier_Analysis!$F$8),
      "Outlier",
      "Normal"))</f>
        <v/>
      </c>
      <c r="S6012" t="str">
        <f>IF(N6012="","",
   IF(OR(N6012 &lt;EDA_Outlier_Analysis!$I$10, N6012 &gt; EDA_Outlier_Analysis!$I$11),
      "Outlier",
      "Normal"))</f>
        <v>Normal</v>
      </c>
    </row>
    <row r="6013" spans="1:19">
      <c r="A6013" t="s">
        <v>12995</v>
      </c>
      <c r="B6013" s="4">
        <v>44666</v>
      </c>
      <c r="C6013" s="2">
        <v>-20417.05</v>
      </c>
      <c r="D6013" t="s">
        <v>840</v>
      </c>
      <c r="E6013" t="s">
        <v>864</v>
      </c>
      <c r="F6013" t="s">
        <v>9</v>
      </c>
      <c r="G6013" t="s">
        <v>31</v>
      </c>
      <c r="I6013" t="s">
        <v>2555</v>
      </c>
      <c r="J6013" t="s">
        <v>12996</v>
      </c>
      <c r="K6013" t="str">
        <f>IF(COUNTIF(Customers!A:A, H6013)&gt;0, "Valid", "Invalid")</f>
        <v>Invalid</v>
      </c>
      <c r="L6013" t="str">
        <f t="shared" si="465"/>
        <v>4</v>
      </c>
      <c r="M6013" t="str">
        <f t="shared" si="466"/>
        <v>2022</v>
      </c>
      <c r="N6013">
        <f t="shared" si="467"/>
        <v>-20417.05</v>
      </c>
      <c r="O6013" t="str">
        <f t="shared" si="468"/>
        <v/>
      </c>
      <c r="P6013">
        <f t="shared" si="469"/>
        <v>20417.05</v>
      </c>
      <c r="Q6013" s="48" t="str">
        <f>IF(O6013="","",
   IF(OR(O6013&lt;EDA_Outlier_Analysis!$C$10, O6013&gt;EDA_Outlier_Analysis!$C$11),
      "Outlier",
      "Normal"))</f>
        <v/>
      </c>
      <c r="R6013" t="str">
        <f>IF(P6013="","",
   IF(OR(P6013 &lt; EDA_Outlier_Analysis!$F$7, P6013 &gt; EDA_Outlier_Analysis!$F$8),
      "Outlier",
      "Normal"))</f>
        <v>Outlier</v>
      </c>
      <c r="S6013" t="str">
        <f>IF(N6013="","",
   IF(OR(N6013 &lt;EDA_Outlier_Analysis!$I$10, N6013 &gt; EDA_Outlier_Analysis!$I$11),
      "Outlier",
      "Normal"))</f>
        <v>Normal</v>
      </c>
    </row>
    <row r="6014" spans="1:19">
      <c r="A6014" t="s">
        <v>12997</v>
      </c>
      <c r="B6014" s="4">
        <v>44947</v>
      </c>
      <c r="C6014" s="2">
        <v>-13665.96</v>
      </c>
      <c r="D6014" t="s">
        <v>840</v>
      </c>
      <c r="E6014" t="s">
        <v>864</v>
      </c>
      <c r="F6014" t="s">
        <v>9</v>
      </c>
      <c r="G6014" t="s">
        <v>20</v>
      </c>
      <c r="I6014" t="s">
        <v>1174</v>
      </c>
      <c r="J6014" t="s">
        <v>12998</v>
      </c>
      <c r="K6014" t="str">
        <f>IF(COUNTIF(Customers!A:A, H6014)&gt;0, "Valid", "Invalid")</f>
        <v>Invalid</v>
      </c>
      <c r="L6014" t="str">
        <f t="shared" si="465"/>
        <v>1</v>
      </c>
      <c r="M6014" t="str">
        <f t="shared" si="466"/>
        <v>2023</v>
      </c>
      <c r="N6014">
        <f t="shared" si="467"/>
        <v>-13665.96</v>
      </c>
      <c r="O6014" t="str">
        <f t="shared" si="468"/>
        <v/>
      </c>
      <c r="P6014">
        <f t="shared" si="469"/>
        <v>13665.96</v>
      </c>
      <c r="Q6014" s="48" t="str">
        <f>IF(O6014="","",
   IF(OR(O6014&lt;EDA_Outlier_Analysis!$C$10, O6014&gt;EDA_Outlier_Analysis!$C$11),
      "Outlier",
      "Normal"))</f>
        <v/>
      </c>
      <c r="R6014" t="str">
        <f>IF(P6014="","",
   IF(OR(P6014 &lt; EDA_Outlier_Analysis!$F$7, P6014 &gt; EDA_Outlier_Analysis!$F$8),
      "Outlier",
      "Normal"))</f>
        <v>Outlier</v>
      </c>
      <c r="S6014" t="str">
        <f>IF(N6014="","",
   IF(OR(N6014 &lt;EDA_Outlier_Analysis!$I$10, N6014 &gt; EDA_Outlier_Analysis!$I$11),
      "Outlier",
      "Normal"))</f>
        <v>Normal</v>
      </c>
    </row>
    <row r="6015" spans="1:19">
      <c r="A6015" t="s">
        <v>12999</v>
      </c>
      <c r="B6015" s="4">
        <v>45255</v>
      </c>
      <c r="C6015" s="2">
        <v>159158.19</v>
      </c>
      <c r="D6015" t="s">
        <v>849</v>
      </c>
      <c r="E6015" t="s">
        <v>850</v>
      </c>
      <c r="F6015" t="s">
        <v>11</v>
      </c>
      <c r="G6015" t="s">
        <v>31</v>
      </c>
      <c r="H6015" t="s">
        <v>561</v>
      </c>
      <c r="J6015" t="s">
        <v>13000</v>
      </c>
      <c r="K6015" t="str">
        <f>IF(COUNTIF(Customers!A:A, H6015)&gt;0, "Valid", "Invalid")</f>
        <v>Valid</v>
      </c>
      <c r="L6015" t="str">
        <f t="shared" si="465"/>
        <v>11</v>
      </c>
      <c r="M6015" t="str">
        <f t="shared" si="466"/>
        <v>2023</v>
      </c>
      <c r="N6015">
        <f t="shared" si="467"/>
        <v>159158.19</v>
      </c>
      <c r="O6015">
        <f t="shared" si="468"/>
        <v>159158.19</v>
      </c>
      <c r="P6015" t="str">
        <f t="shared" si="469"/>
        <v/>
      </c>
      <c r="Q6015" s="48" t="str">
        <f>IF(O6015="","",
   IF(OR(O6015&lt;EDA_Outlier_Analysis!$C$10, O6015&gt;EDA_Outlier_Analysis!$C$11),
      "Outlier",
      "Normal"))</f>
        <v>Normal</v>
      </c>
      <c r="R6015" t="str">
        <f>IF(P6015="","",
   IF(OR(P6015 &lt; EDA_Outlier_Analysis!$F$7, P6015 &gt; EDA_Outlier_Analysis!$F$8),
      "Outlier",
      "Normal"))</f>
        <v/>
      </c>
      <c r="S6015" t="str">
        <f>IF(N6015="","",
   IF(OR(N6015 &lt;EDA_Outlier_Analysis!$I$10, N6015 &gt; EDA_Outlier_Analysis!$I$11),
      "Outlier",
      "Normal"))</f>
        <v>Normal</v>
      </c>
    </row>
    <row r="6016" spans="1:19">
      <c r="A6016" t="s">
        <v>13001</v>
      </c>
      <c r="B6016" s="4">
        <v>44912</v>
      </c>
      <c r="C6016" s="2">
        <v>-38482.550000000003</v>
      </c>
      <c r="D6016" t="s">
        <v>840</v>
      </c>
      <c r="E6016" t="s">
        <v>856</v>
      </c>
      <c r="F6016" t="s">
        <v>11</v>
      </c>
      <c r="G6016" t="s">
        <v>34</v>
      </c>
      <c r="I6016" t="s">
        <v>1448</v>
      </c>
      <c r="J6016" t="s">
        <v>13002</v>
      </c>
      <c r="K6016" t="str">
        <f>IF(COUNTIF(Customers!A:A, H6016)&gt;0, "Valid", "Invalid")</f>
        <v>Invalid</v>
      </c>
      <c r="L6016" t="str">
        <f t="shared" si="465"/>
        <v>12</v>
      </c>
      <c r="M6016" t="str">
        <f t="shared" si="466"/>
        <v>2022</v>
      </c>
      <c r="N6016">
        <f t="shared" si="467"/>
        <v>-38482.550000000003</v>
      </c>
      <c r="O6016" t="str">
        <f t="shared" si="468"/>
        <v/>
      </c>
      <c r="P6016">
        <f t="shared" si="469"/>
        <v>38482.550000000003</v>
      </c>
      <c r="Q6016" s="48" t="str">
        <f>IF(O6016="","",
   IF(OR(O6016&lt;EDA_Outlier_Analysis!$C$10, O6016&gt;EDA_Outlier_Analysis!$C$11),
      "Outlier",
      "Normal"))</f>
        <v/>
      </c>
      <c r="R6016" t="str">
        <f>IF(P6016="","",
   IF(OR(P6016 &lt; EDA_Outlier_Analysis!$F$7, P6016 &gt; EDA_Outlier_Analysis!$F$8),
      "Outlier",
      "Normal"))</f>
        <v>Normal</v>
      </c>
      <c r="S6016" t="str">
        <f>IF(N6016="","",
   IF(OR(N6016 &lt;EDA_Outlier_Analysis!$I$10, N6016 &gt; EDA_Outlier_Analysis!$I$11),
      "Outlier",
      "Normal"))</f>
        <v>Normal</v>
      </c>
    </row>
    <row r="6017" spans="1:19">
      <c r="A6017" t="s">
        <v>13003</v>
      </c>
      <c r="B6017" s="4">
        <v>44850</v>
      </c>
      <c r="C6017" s="2">
        <v>-45858.77</v>
      </c>
      <c r="D6017" t="s">
        <v>840</v>
      </c>
      <c r="E6017" t="s">
        <v>856</v>
      </c>
      <c r="F6017" t="s">
        <v>11</v>
      </c>
      <c r="G6017" t="s">
        <v>34</v>
      </c>
      <c r="I6017" t="s">
        <v>939</v>
      </c>
      <c r="J6017" t="s">
        <v>13004</v>
      </c>
      <c r="K6017" t="str">
        <f>IF(COUNTIF(Customers!A:A, H6017)&gt;0, "Valid", "Invalid")</f>
        <v>Invalid</v>
      </c>
      <c r="L6017" t="str">
        <f t="shared" si="465"/>
        <v>10</v>
      </c>
      <c r="M6017" t="str">
        <f t="shared" si="466"/>
        <v>2022</v>
      </c>
      <c r="N6017">
        <f t="shared" si="467"/>
        <v>-45858.77</v>
      </c>
      <c r="O6017" t="str">
        <f t="shared" si="468"/>
        <v/>
      </c>
      <c r="P6017">
        <f t="shared" si="469"/>
        <v>45858.77</v>
      </c>
      <c r="Q6017" s="48" t="str">
        <f>IF(O6017="","",
   IF(OR(O6017&lt;EDA_Outlier_Analysis!$C$10, O6017&gt;EDA_Outlier_Analysis!$C$11),
      "Outlier",
      "Normal"))</f>
        <v/>
      </c>
      <c r="R6017" t="str">
        <f>IF(P6017="","",
   IF(OR(P6017 &lt; EDA_Outlier_Analysis!$F$7, P6017 &gt; EDA_Outlier_Analysis!$F$8),
      "Outlier",
      "Normal"))</f>
        <v>Normal</v>
      </c>
      <c r="S6017" t="str">
        <f>IF(N6017="","",
   IF(OR(N6017 &lt;EDA_Outlier_Analysis!$I$10, N6017 &gt; EDA_Outlier_Analysis!$I$11),
      "Outlier",
      "Normal"))</f>
        <v>Normal</v>
      </c>
    </row>
    <row r="6018" spans="1:19">
      <c r="A6018" t="s">
        <v>13005</v>
      </c>
      <c r="B6018" s="4">
        <v>44675</v>
      </c>
      <c r="C6018" s="2">
        <v>178942.07999999999</v>
      </c>
      <c r="D6018" t="s">
        <v>849</v>
      </c>
      <c r="E6018" t="s">
        <v>853</v>
      </c>
      <c r="F6018" t="s">
        <v>9</v>
      </c>
      <c r="G6018" t="s">
        <v>31</v>
      </c>
      <c r="H6018" t="s">
        <v>753</v>
      </c>
      <c r="J6018" t="s">
        <v>13006</v>
      </c>
      <c r="K6018" t="str">
        <f>IF(COUNTIF(Customers!A:A, H6018)&gt;0, "Valid", "Invalid")</f>
        <v>Valid</v>
      </c>
      <c r="L6018" t="str">
        <f t="shared" si="465"/>
        <v>4</v>
      </c>
      <c r="M6018" t="str">
        <f t="shared" si="466"/>
        <v>2022</v>
      </c>
      <c r="N6018">
        <f t="shared" si="467"/>
        <v>178942.07999999999</v>
      </c>
      <c r="O6018">
        <f t="shared" si="468"/>
        <v>178942.07999999999</v>
      </c>
      <c r="P6018" t="str">
        <f t="shared" si="469"/>
        <v/>
      </c>
      <c r="Q6018" s="48" t="str">
        <f>IF(O6018="","",
   IF(OR(O6018&lt;EDA_Outlier_Analysis!$C$10, O6018&gt;EDA_Outlier_Analysis!$C$11),
      "Outlier",
      "Normal"))</f>
        <v>Normal</v>
      </c>
      <c r="R6018" t="str">
        <f>IF(P6018="","",
   IF(OR(P6018 &lt; EDA_Outlier_Analysis!$F$7, P6018 &gt; EDA_Outlier_Analysis!$F$8),
      "Outlier",
      "Normal"))</f>
        <v/>
      </c>
      <c r="S6018" t="str">
        <f>IF(N6018="","",
   IF(OR(N6018 &lt;EDA_Outlier_Analysis!$I$10, N6018 &gt; EDA_Outlier_Analysis!$I$11),
      "Outlier",
      "Normal"))</f>
        <v>Normal</v>
      </c>
    </row>
    <row r="6019" spans="1:19">
      <c r="A6019" t="s">
        <v>13007</v>
      </c>
      <c r="B6019" s="4">
        <v>45062</v>
      </c>
      <c r="C6019" s="2">
        <v>69758.679999999993</v>
      </c>
      <c r="D6019" t="s">
        <v>849</v>
      </c>
      <c r="E6019" t="s">
        <v>868</v>
      </c>
      <c r="F6019" t="s">
        <v>10</v>
      </c>
      <c r="G6019" t="s">
        <v>20</v>
      </c>
      <c r="H6019" t="s">
        <v>645</v>
      </c>
      <c r="J6019" t="s">
        <v>13008</v>
      </c>
      <c r="K6019" t="str">
        <f>IF(COUNTIF(Customers!A:A, H6019)&gt;0, "Valid", "Invalid")</f>
        <v>Valid</v>
      </c>
      <c r="L6019" t="str">
        <f t="shared" ref="L6019:L6082" si="470">TEXT(B6019,"m")</f>
        <v>5</v>
      </c>
      <c r="M6019" t="str">
        <f t="shared" ref="M6019:M6082" si="471">TEXT(B6019,"yyyy")</f>
        <v>2023</v>
      </c>
      <c r="N6019">
        <f t="shared" ref="N6019:N6082" si="472">IF(D6019="Revenue",C6019,-ABS(C6019))</f>
        <v>69758.679999999993</v>
      </c>
      <c r="O6019">
        <f t="shared" ref="O6019:O6082" si="473">IF(D6019="Revenue", C6019, "")</f>
        <v>69758.679999999993</v>
      </c>
      <c r="P6019" t="str">
        <f t="shared" ref="P6019:P6082" si="474">IF(D6019="Expense", ABS(C6019), "")</f>
        <v/>
      </c>
      <c r="Q6019" s="48" t="str">
        <f>IF(O6019="","",
   IF(OR(O6019&lt;EDA_Outlier_Analysis!$C$10, O6019&gt;EDA_Outlier_Analysis!$C$11),
      "Outlier",
      "Normal"))</f>
        <v>Normal</v>
      </c>
      <c r="R6019" t="str">
        <f>IF(P6019="","",
   IF(OR(P6019 &lt; EDA_Outlier_Analysis!$F$7, P6019 &gt; EDA_Outlier_Analysis!$F$8),
      "Outlier",
      "Normal"))</f>
        <v/>
      </c>
      <c r="S6019" t="str">
        <f>IF(N6019="","",
   IF(OR(N6019 &lt;EDA_Outlier_Analysis!$I$10, N6019 &gt; EDA_Outlier_Analysis!$I$11),
      "Outlier",
      "Normal"))</f>
        <v>Normal</v>
      </c>
    </row>
    <row r="6020" spans="1:19">
      <c r="A6020" t="s">
        <v>13009</v>
      </c>
      <c r="B6020" s="4">
        <v>44725</v>
      </c>
      <c r="C6020" s="2">
        <v>-21450.55</v>
      </c>
      <c r="D6020" t="s">
        <v>840</v>
      </c>
      <c r="E6020" t="s">
        <v>845</v>
      </c>
      <c r="F6020" t="s">
        <v>10</v>
      </c>
      <c r="G6020" t="s">
        <v>34</v>
      </c>
      <c r="I6020" t="s">
        <v>846</v>
      </c>
      <c r="J6020" t="s">
        <v>13010</v>
      </c>
      <c r="K6020" t="str">
        <f>IF(COUNTIF(Customers!A:A, H6020)&gt;0, "Valid", "Invalid")</f>
        <v>Invalid</v>
      </c>
      <c r="L6020" t="str">
        <f t="shared" si="470"/>
        <v>6</v>
      </c>
      <c r="M6020" t="str">
        <f t="shared" si="471"/>
        <v>2022</v>
      </c>
      <c r="N6020">
        <f t="shared" si="472"/>
        <v>-21450.55</v>
      </c>
      <c r="O6020" t="str">
        <f t="shared" si="473"/>
        <v/>
      </c>
      <c r="P6020">
        <f t="shared" si="474"/>
        <v>21450.55</v>
      </c>
      <c r="Q6020" s="48" t="str">
        <f>IF(O6020="","",
   IF(OR(O6020&lt;EDA_Outlier_Analysis!$C$10, O6020&gt;EDA_Outlier_Analysis!$C$11),
      "Outlier",
      "Normal"))</f>
        <v/>
      </c>
      <c r="R6020" t="str">
        <f>IF(P6020="","",
   IF(OR(P6020 &lt; EDA_Outlier_Analysis!$F$7, P6020 &gt; EDA_Outlier_Analysis!$F$8),
      "Outlier",
      "Normal"))</f>
        <v>Outlier</v>
      </c>
      <c r="S6020" t="str">
        <f>IF(N6020="","",
   IF(OR(N6020 &lt;EDA_Outlier_Analysis!$I$10, N6020 &gt; EDA_Outlier_Analysis!$I$11),
      "Outlier",
      "Normal"))</f>
        <v>Normal</v>
      </c>
    </row>
    <row r="6021" spans="1:19">
      <c r="A6021" t="s">
        <v>13011</v>
      </c>
      <c r="B6021" s="4">
        <v>44742</v>
      </c>
      <c r="C6021" s="2">
        <v>-31435.42</v>
      </c>
      <c r="D6021" t="s">
        <v>840</v>
      </c>
      <c r="E6021" t="s">
        <v>841</v>
      </c>
      <c r="F6021" t="s">
        <v>11</v>
      </c>
      <c r="G6021" t="s">
        <v>31</v>
      </c>
      <c r="I6021" t="s">
        <v>1428</v>
      </c>
      <c r="J6021" t="s">
        <v>13012</v>
      </c>
      <c r="K6021" t="str">
        <f>IF(COUNTIF(Customers!A:A, H6021)&gt;0, "Valid", "Invalid")</f>
        <v>Invalid</v>
      </c>
      <c r="L6021" t="str">
        <f t="shared" si="470"/>
        <v>6</v>
      </c>
      <c r="M6021" t="str">
        <f t="shared" si="471"/>
        <v>2022</v>
      </c>
      <c r="N6021">
        <f t="shared" si="472"/>
        <v>-31435.42</v>
      </c>
      <c r="O6021" t="str">
        <f t="shared" si="473"/>
        <v/>
      </c>
      <c r="P6021">
        <f t="shared" si="474"/>
        <v>31435.42</v>
      </c>
      <c r="Q6021" s="48" t="str">
        <f>IF(O6021="","",
   IF(OR(O6021&lt;EDA_Outlier_Analysis!$C$10, O6021&gt;EDA_Outlier_Analysis!$C$11),
      "Outlier",
      "Normal"))</f>
        <v/>
      </c>
      <c r="R6021" t="str">
        <f>IF(P6021="","",
   IF(OR(P6021 &lt; EDA_Outlier_Analysis!$F$7, P6021 &gt; EDA_Outlier_Analysis!$F$8),
      "Outlier",
      "Normal"))</f>
        <v>Normal</v>
      </c>
      <c r="S6021" t="str">
        <f>IF(N6021="","",
   IF(OR(N6021 &lt;EDA_Outlier_Analysis!$I$10, N6021 &gt; EDA_Outlier_Analysis!$I$11),
      "Outlier",
      "Normal"))</f>
        <v>Normal</v>
      </c>
    </row>
    <row r="6022" spans="1:19">
      <c r="A6022" t="s">
        <v>13013</v>
      </c>
      <c r="B6022" s="4">
        <v>44757</v>
      </c>
      <c r="C6022" s="2">
        <v>-11582.1</v>
      </c>
      <c r="D6022" t="s">
        <v>840</v>
      </c>
      <c r="E6022" t="s">
        <v>841</v>
      </c>
      <c r="F6022" t="s">
        <v>9</v>
      </c>
      <c r="G6022" t="s">
        <v>24</v>
      </c>
      <c r="I6022" t="s">
        <v>965</v>
      </c>
      <c r="J6022" t="s">
        <v>13014</v>
      </c>
      <c r="K6022" t="str">
        <f>IF(COUNTIF(Customers!A:A, H6022)&gt;0, "Valid", "Invalid")</f>
        <v>Invalid</v>
      </c>
      <c r="L6022" t="str">
        <f t="shared" si="470"/>
        <v>7</v>
      </c>
      <c r="M6022" t="str">
        <f t="shared" si="471"/>
        <v>2022</v>
      </c>
      <c r="N6022">
        <f t="shared" si="472"/>
        <v>-11582.1</v>
      </c>
      <c r="O6022" t="str">
        <f t="shared" si="473"/>
        <v/>
      </c>
      <c r="P6022">
        <f t="shared" si="474"/>
        <v>11582.1</v>
      </c>
      <c r="Q6022" s="48" t="str">
        <f>IF(O6022="","",
   IF(OR(O6022&lt;EDA_Outlier_Analysis!$C$10, O6022&gt;EDA_Outlier_Analysis!$C$11),
      "Outlier",
      "Normal"))</f>
        <v/>
      </c>
      <c r="R6022" t="str">
        <f>IF(P6022="","",
   IF(OR(P6022 &lt; EDA_Outlier_Analysis!$F$7, P6022 &gt; EDA_Outlier_Analysis!$F$8),
      "Outlier",
      "Normal"))</f>
        <v>Outlier</v>
      </c>
      <c r="S6022" t="str">
        <f>IF(N6022="","",
   IF(OR(N6022 &lt;EDA_Outlier_Analysis!$I$10, N6022 &gt; EDA_Outlier_Analysis!$I$11),
      "Outlier",
      "Normal"))</f>
        <v>Normal</v>
      </c>
    </row>
    <row r="6023" spans="1:19">
      <c r="A6023" t="s">
        <v>13015</v>
      </c>
      <c r="B6023" s="4">
        <v>44866</v>
      </c>
      <c r="C6023" s="2">
        <v>104298.47</v>
      </c>
      <c r="D6023" t="s">
        <v>849</v>
      </c>
      <c r="E6023" t="s">
        <v>868</v>
      </c>
      <c r="F6023" t="s">
        <v>11</v>
      </c>
      <c r="G6023" t="s">
        <v>24</v>
      </c>
      <c r="H6023" t="s">
        <v>397</v>
      </c>
      <c r="J6023" t="s">
        <v>13016</v>
      </c>
      <c r="K6023" t="str">
        <f>IF(COUNTIF(Customers!A:A, H6023)&gt;0, "Valid", "Invalid")</f>
        <v>Valid</v>
      </c>
      <c r="L6023" t="str">
        <f t="shared" si="470"/>
        <v>11</v>
      </c>
      <c r="M6023" t="str">
        <f t="shared" si="471"/>
        <v>2022</v>
      </c>
      <c r="N6023">
        <f t="shared" si="472"/>
        <v>104298.47</v>
      </c>
      <c r="O6023">
        <f t="shared" si="473"/>
        <v>104298.47</v>
      </c>
      <c r="P6023" t="str">
        <f t="shared" si="474"/>
        <v/>
      </c>
      <c r="Q6023" s="48" t="str">
        <f>IF(O6023="","",
   IF(OR(O6023&lt;EDA_Outlier_Analysis!$C$10, O6023&gt;EDA_Outlier_Analysis!$C$11),
      "Outlier",
      "Normal"))</f>
        <v>Normal</v>
      </c>
      <c r="R6023" t="str">
        <f>IF(P6023="","",
   IF(OR(P6023 &lt; EDA_Outlier_Analysis!$F$7, P6023 &gt; EDA_Outlier_Analysis!$F$8),
      "Outlier",
      "Normal"))</f>
        <v/>
      </c>
      <c r="S6023" t="str">
        <f>IF(N6023="","",
   IF(OR(N6023 &lt;EDA_Outlier_Analysis!$I$10, N6023 &gt; EDA_Outlier_Analysis!$I$11),
      "Outlier",
      "Normal"))</f>
        <v>Normal</v>
      </c>
    </row>
    <row r="6024" spans="1:19">
      <c r="A6024" t="s">
        <v>13017</v>
      </c>
      <c r="B6024" s="4">
        <v>45174</v>
      </c>
      <c r="C6024" s="2">
        <v>-33793.53</v>
      </c>
      <c r="D6024" t="s">
        <v>840</v>
      </c>
      <c r="E6024" t="s">
        <v>841</v>
      </c>
      <c r="F6024" t="s">
        <v>11</v>
      </c>
      <c r="G6024" t="s">
        <v>31</v>
      </c>
      <c r="I6024" t="s">
        <v>957</v>
      </c>
      <c r="J6024" t="s">
        <v>13018</v>
      </c>
      <c r="K6024" t="str">
        <f>IF(COUNTIF(Customers!A:A, H6024)&gt;0, "Valid", "Invalid")</f>
        <v>Invalid</v>
      </c>
      <c r="L6024" t="str">
        <f t="shared" si="470"/>
        <v>9</v>
      </c>
      <c r="M6024" t="str">
        <f t="shared" si="471"/>
        <v>2023</v>
      </c>
      <c r="N6024">
        <f t="shared" si="472"/>
        <v>-33793.53</v>
      </c>
      <c r="O6024" t="str">
        <f t="shared" si="473"/>
        <v/>
      </c>
      <c r="P6024">
        <f t="shared" si="474"/>
        <v>33793.53</v>
      </c>
      <c r="Q6024" s="48" t="str">
        <f>IF(O6024="","",
   IF(OR(O6024&lt;EDA_Outlier_Analysis!$C$10, O6024&gt;EDA_Outlier_Analysis!$C$11),
      "Outlier",
      "Normal"))</f>
        <v/>
      </c>
      <c r="R6024" t="str">
        <f>IF(P6024="","",
   IF(OR(P6024 &lt; EDA_Outlier_Analysis!$F$7, P6024 &gt; EDA_Outlier_Analysis!$F$8),
      "Outlier",
      "Normal"))</f>
        <v>Normal</v>
      </c>
      <c r="S6024" t="str">
        <f>IF(N6024="","",
   IF(OR(N6024 &lt;EDA_Outlier_Analysis!$I$10, N6024 &gt; EDA_Outlier_Analysis!$I$11),
      "Outlier",
      "Normal"))</f>
        <v>Normal</v>
      </c>
    </row>
    <row r="6025" spans="1:19">
      <c r="A6025" t="s">
        <v>13019</v>
      </c>
      <c r="B6025" s="4">
        <v>45277</v>
      </c>
      <c r="C6025" s="2">
        <v>292573.74</v>
      </c>
      <c r="D6025" t="s">
        <v>849</v>
      </c>
      <c r="E6025" t="s">
        <v>853</v>
      </c>
      <c r="F6025" t="s">
        <v>11</v>
      </c>
      <c r="G6025" t="s">
        <v>31</v>
      </c>
      <c r="H6025" t="s">
        <v>417</v>
      </c>
      <c r="J6025" t="s">
        <v>13020</v>
      </c>
      <c r="K6025" t="str">
        <f>IF(COUNTIF(Customers!A:A, H6025)&gt;0, "Valid", "Invalid")</f>
        <v>Valid</v>
      </c>
      <c r="L6025" t="str">
        <f t="shared" si="470"/>
        <v>12</v>
      </c>
      <c r="M6025" t="str">
        <f t="shared" si="471"/>
        <v>2023</v>
      </c>
      <c r="N6025">
        <f t="shared" si="472"/>
        <v>292573.74</v>
      </c>
      <c r="O6025">
        <f t="shared" si="473"/>
        <v>292573.74</v>
      </c>
      <c r="P6025" t="str">
        <f t="shared" si="474"/>
        <v/>
      </c>
      <c r="Q6025" s="48" t="str">
        <f>IF(O6025="","",
   IF(OR(O6025&lt;EDA_Outlier_Analysis!$C$10, O6025&gt;EDA_Outlier_Analysis!$C$11),
      "Outlier",
      "Normal"))</f>
        <v>Normal</v>
      </c>
      <c r="R6025" t="str">
        <f>IF(P6025="","",
   IF(OR(P6025 &lt; EDA_Outlier_Analysis!$F$7, P6025 &gt; EDA_Outlier_Analysis!$F$8),
      "Outlier",
      "Normal"))</f>
        <v/>
      </c>
      <c r="S6025" t="str">
        <f>IF(N6025="","",
   IF(OR(N6025 &lt;EDA_Outlier_Analysis!$I$10, N6025 &gt; EDA_Outlier_Analysis!$I$11),
      "Outlier",
      "Normal"))</f>
        <v>Normal</v>
      </c>
    </row>
    <row r="6026" spans="1:19">
      <c r="A6026" t="s">
        <v>13021</v>
      </c>
      <c r="B6026" s="4">
        <v>44916</v>
      </c>
      <c r="C6026" s="2">
        <v>144671.43</v>
      </c>
      <c r="D6026" t="s">
        <v>849</v>
      </c>
      <c r="E6026" t="s">
        <v>850</v>
      </c>
      <c r="F6026" t="s">
        <v>10</v>
      </c>
      <c r="G6026" t="s">
        <v>34</v>
      </c>
      <c r="H6026" t="s">
        <v>291</v>
      </c>
      <c r="J6026" t="s">
        <v>13022</v>
      </c>
      <c r="K6026" t="str">
        <f>IF(COUNTIF(Customers!A:A, H6026)&gt;0, "Valid", "Invalid")</f>
        <v>Valid</v>
      </c>
      <c r="L6026" t="str">
        <f t="shared" si="470"/>
        <v>12</v>
      </c>
      <c r="M6026" t="str">
        <f t="shared" si="471"/>
        <v>2022</v>
      </c>
      <c r="N6026">
        <f t="shared" si="472"/>
        <v>144671.43</v>
      </c>
      <c r="O6026">
        <f t="shared" si="473"/>
        <v>144671.43</v>
      </c>
      <c r="P6026" t="str">
        <f t="shared" si="474"/>
        <v/>
      </c>
      <c r="Q6026" s="48" t="str">
        <f>IF(O6026="","",
   IF(OR(O6026&lt;EDA_Outlier_Analysis!$C$10, O6026&gt;EDA_Outlier_Analysis!$C$11),
      "Outlier",
      "Normal"))</f>
        <v>Normal</v>
      </c>
      <c r="R6026" t="str">
        <f>IF(P6026="","",
   IF(OR(P6026 &lt; EDA_Outlier_Analysis!$F$7, P6026 &gt; EDA_Outlier_Analysis!$F$8),
      "Outlier",
      "Normal"))</f>
        <v/>
      </c>
      <c r="S6026" t="str">
        <f>IF(N6026="","",
   IF(OR(N6026 &lt;EDA_Outlier_Analysis!$I$10, N6026 &gt; EDA_Outlier_Analysis!$I$11),
      "Outlier",
      "Normal"))</f>
        <v>Normal</v>
      </c>
    </row>
    <row r="6027" spans="1:19">
      <c r="A6027" t="s">
        <v>13023</v>
      </c>
      <c r="B6027" s="4">
        <v>44815</v>
      </c>
      <c r="C6027" s="2">
        <v>-37710.82</v>
      </c>
      <c r="D6027" t="s">
        <v>840</v>
      </c>
      <c r="E6027" t="s">
        <v>845</v>
      </c>
      <c r="F6027" t="s">
        <v>10</v>
      </c>
      <c r="G6027" t="s">
        <v>34</v>
      </c>
      <c r="I6027" t="s">
        <v>932</v>
      </c>
      <c r="J6027" t="s">
        <v>13024</v>
      </c>
      <c r="K6027" t="str">
        <f>IF(COUNTIF(Customers!A:A, H6027)&gt;0, "Valid", "Invalid")</f>
        <v>Invalid</v>
      </c>
      <c r="L6027" t="str">
        <f t="shared" si="470"/>
        <v>9</v>
      </c>
      <c r="M6027" t="str">
        <f t="shared" si="471"/>
        <v>2022</v>
      </c>
      <c r="N6027">
        <f t="shared" si="472"/>
        <v>-37710.82</v>
      </c>
      <c r="O6027" t="str">
        <f t="shared" si="473"/>
        <v/>
      </c>
      <c r="P6027">
        <f t="shared" si="474"/>
        <v>37710.82</v>
      </c>
      <c r="Q6027" s="48" t="str">
        <f>IF(O6027="","",
   IF(OR(O6027&lt;EDA_Outlier_Analysis!$C$10, O6027&gt;EDA_Outlier_Analysis!$C$11),
      "Outlier",
      "Normal"))</f>
        <v/>
      </c>
      <c r="R6027" t="str">
        <f>IF(P6027="","",
   IF(OR(P6027 &lt; EDA_Outlier_Analysis!$F$7, P6027 &gt; EDA_Outlier_Analysis!$F$8),
      "Outlier",
      "Normal"))</f>
        <v>Normal</v>
      </c>
      <c r="S6027" t="str">
        <f>IF(N6027="","",
   IF(OR(N6027 &lt;EDA_Outlier_Analysis!$I$10, N6027 &gt; EDA_Outlier_Analysis!$I$11),
      "Outlier",
      "Normal"))</f>
        <v>Normal</v>
      </c>
    </row>
    <row r="6028" spans="1:19">
      <c r="A6028" t="s">
        <v>13025</v>
      </c>
      <c r="B6028" s="4">
        <v>45199</v>
      </c>
      <c r="C6028" s="2">
        <v>122814.04</v>
      </c>
      <c r="D6028" t="s">
        <v>849</v>
      </c>
      <c r="E6028" t="s">
        <v>853</v>
      </c>
      <c r="F6028" t="s">
        <v>11</v>
      </c>
      <c r="G6028" t="s">
        <v>24</v>
      </c>
      <c r="H6028" t="s">
        <v>707</v>
      </c>
      <c r="J6028" t="s">
        <v>13026</v>
      </c>
      <c r="K6028" t="str">
        <f>IF(COUNTIF(Customers!A:A, H6028)&gt;0, "Valid", "Invalid")</f>
        <v>Valid</v>
      </c>
      <c r="L6028" t="str">
        <f t="shared" si="470"/>
        <v>9</v>
      </c>
      <c r="M6028" t="str">
        <f t="shared" si="471"/>
        <v>2023</v>
      </c>
      <c r="N6028">
        <f t="shared" si="472"/>
        <v>122814.04</v>
      </c>
      <c r="O6028">
        <f t="shared" si="473"/>
        <v>122814.04</v>
      </c>
      <c r="P6028" t="str">
        <f t="shared" si="474"/>
        <v/>
      </c>
      <c r="Q6028" s="48" t="str">
        <f>IF(O6028="","",
   IF(OR(O6028&lt;EDA_Outlier_Analysis!$C$10, O6028&gt;EDA_Outlier_Analysis!$C$11),
      "Outlier",
      "Normal"))</f>
        <v>Normal</v>
      </c>
      <c r="R6028" t="str">
        <f>IF(P6028="","",
   IF(OR(P6028 &lt; EDA_Outlier_Analysis!$F$7, P6028 &gt; EDA_Outlier_Analysis!$F$8),
      "Outlier",
      "Normal"))</f>
        <v/>
      </c>
      <c r="S6028" t="str">
        <f>IF(N6028="","",
   IF(OR(N6028 &lt;EDA_Outlier_Analysis!$I$10, N6028 &gt; EDA_Outlier_Analysis!$I$11),
      "Outlier",
      "Normal"))</f>
        <v>Normal</v>
      </c>
    </row>
    <row r="6029" spans="1:19">
      <c r="A6029" t="s">
        <v>13027</v>
      </c>
      <c r="B6029" s="4">
        <v>44744</v>
      </c>
      <c r="C6029" s="2">
        <v>114494.63</v>
      </c>
      <c r="D6029" t="s">
        <v>849</v>
      </c>
      <c r="E6029" t="s">
        <v>868</v>
      </c>
      <c r="F6029" t="s">
        <v>10</v>
      </c>
      <c r="G6029" t="s">
        <v>34</v>
      </c>
      <c r="H6029" t="s">
        <v>263</v>
      </c>
      <c r="J6029" t="s">
        <v>13028</v>
      </c>
      <c r="K6029" t="str">
        <f>IF(COUNTIF(Customers!A:A, H6029)&gt;0, "Valid", "Invalid")</f>
        <v>Valid</v>
      </c>
      <c r="L6029" t="str">
        <f t="shared" si="470"/>
        <v>7</v>
      </c>
      <c r="M6029" t="str">
        <f t="shared" si="471"/>
        <v>2022</v>
      </c>
      <c r="N6029">
        <f t="shared" si="472"/>
        <v>114494.63</v>
      </c>
      <c r="O6029">
        <f t="shared" si="473"/>
        <v>114494.63</v>
      </c>
      <c r="P6029" t="str">
        <f t="shared" si="474"/>
        <v/>
      </c>
      <c r="Q6029" s="48" t="str">
        <f>IF(O6029="","",
   IF(OR(O6029&lt;EDA_Outlier_Analysis!$C$10, O6029&gt;EDA_Outlier_Analysis!$C$11),
      "Outlier",
      "Normal"))</f>
        <v>Normal</v>
      </c>
      <c r="R6029" t="str">
        <f>IF(P6029="","",
   IF(OR(P6029 &lt; EDA_Outlier_Analysis!$F$7, P6029 &gt; EDA_Outlier_Analysis!$F$8),
      "Outlier",
      "Normal"))</f>
        <v/>
      </c>
      <c r="S6029" t="str">
        <f>IF(N6029="","",
   IF(OR(N6029 &lt;EDA_Outlier_Analysis!$I$10, N6029 &gt; EDA_Outlier_Analysis!$I$11),
      "Outlier",
      "Normal"))</f>
        <v>Normal</v>
      </c>
    </row>
    <row r="6030" spans="1:19">
      <c r="A6030" t="s">
        <v>13029</v>
      </c>
      <c r="B6030" s="4">
        <v>44942</v>
      </c>
      <c r="C6030" s="2">
        <v>122481.27</v>
      </c>
      <c r="D6030" t="s">
        <v>849</v>
      </c>
      <c r="E6030" t="s">
        <v>853</v>
      </c>
      <c r="F6030" t="s">
        <v>11</v>
      </c>
      <c r="G6030" t="s">
        <v>34</v>
      </c>
      <c r="H6030" t="s">
        <v>325</v>
      </c>
      <c r="J6030" t="s">
        <v>13030</v>
      </c>
      <c r="K6030" t="str">
        <f>IF(COUNTIF(Customers!A:A, H6030)&gt;0, "Valid", "Invalid")</f>
        <v>Valid</v>
      </c>
      <c r="L6030" t="str">
        <f t="shared" si="470"/>
        <v>1</v>
      </c>
      <c r="M6030" t="str">
        <f t="shared" si="471"/>
        <v>2023</v>
      </c>
      <c r="N6030">
        <f t="shared" si="472"/>
        <v>122481.27</v>
      </c>
      <c r="O6030">
        <f t="shared" si="473"/>
        <v>122481.27</v>
      </c>
      <c r="P6030" t="str">
        <f t="shared" si="474"/>
        <v/>
      </c>
      <c r="Q6030" s="48" t="str">
        <f>IF(O6030="","",
   IF(OR(O6030&lt;EDA_Outlier_Analysis!$C$10, O6030&gt;EDA_Outlier_Analysis!$C$11),
      "Outlier",
      "Normal"))</f>
        <v>Normal</v>
      </c>
      <c r="R6030" t="str">
        <f>IF(P6030="","",
   IF(OR(P6030 &lt; EDA_Outlier_Analysis!$F$7, P6030 &gt; EDA_Outlier_Analysis!$F$8),
      "Outlier",
      "Normal"))</f>
        <v/>
      </c>
      <c r="S6030" t="str">
        <f>IF(N6030="","",
   IF(OR(N6030 &lt;EDA_Outlier_Analysis!$I$10, N6030 &gt; EDA_Outlier_Analysis!$I$11),
      "Outlier",
      "Normal"))</f>
        <v>Normal</v>
      </c>
    </row>
    <row r="6031" spans="1:19">
      <c r="A6031" t="s">
        <v>13031</v>
      </c>
      <c r="B6031" s="4">
        <v>45151</v>
      </c>
      <c r="C6031" s="2">
        <v>183292.92</v>
      </c>
      <c r="D6031" t="s">
        <v>849</v>
      </c>
      <c r="E6031" t="s">
        <v>850</v>
      </c>
      <c r="F6031" t="s">
        <v>9</v>
      </c>
      <c r="G6031" t="s">
        <v>34</v>
      </c>
      <c r="H6031" t="s">
        <v>47</v>
      </c>
      <c r="J6031" t="s">
        <v>13032</v>
      </c>
      <c r="K6031" t="str">
        <f>IF(COUNTIF(Customers!A:A, H6031)&gt;0, "Valid", "Invalid")</f>
        <v>Valid</v>
      </c>
      <c r="L6031" t="str">
        <f t="shared" si="470"/>
        <v>8</v>
      </c>
      <c r="M6031" t="str">
        <f t="shared" si="471"/>
        <v>2023</v>
      </c>
      <c r="N6031">
        <f t="shared" si="472"/>
        <v>183292.92</v>
      </c>
      <c r="O6031">
        <f t="shared" si="473"/>
        <v>183292.92</v>
      </c>
      <c r="P6031" t="str">
        <f t="shared" si="474"/>
        <v/>
      </c>
      <c r="Q6031" s="48" t="str">
        <f>IF(O6031="","",
   IF(OR(O6031&lt;EDA_Outlier_Analysis!$C$10, O6031&gt;EDA_Outlier_Analysis!$C$11),
      "Outlier",
      "Normal"))</f>
        <v>Normal</v>
      </c>
      <c r="R6031" t="str">
        <f>IF(P6031="","",
   IF(OR(P6031 &lt; EDA_Outlier_Analysis!$F$7, P6031 &gt; EDA_Outlier_Analysis!$F$8),
      "Outlier",
      "Normal"))</f>
        <v/>
      </c>
      <c r="S6031" t="str">
        <f>IF(N6031="","",
   IF(OR(N6031 &lt;EDA_Outlier_Analysis!$I$10, N6031 &gt; EDA_Outlier_Analysis!$I$11),
      "Outlier",
      "Normal"))</f>
        <v>Normal</v>
      </c>
    </row>
    <row r="6032" spans="1:19">
      <c r="A6032" t="s">
        <v>13033</v>
      </c>
      <c r="B6032" s="4">
        <v>44802</v>
      </c>
      <c r="C6032" s="2">
        <v>149997.44</v>
      </c>
      <c r="D6032" t="s">
        <v>849</v>
      </c>
      <c r="E6032" t="s">
        <v>850</v>
      </c>
      <c r="F6032" t="s">
        <v>11</v>
      </c>
      <c r="G6032" t="s">
        <v>24</v>
      </c>
      <c r="H6032" t="s">
        <v>369</v>
      </c>
      <c r="J6032" t="s">
        <v>13034</v>
      </c>
      <c r="K6032" t="str">
        <f>IF(COUNTIF(Customers!A:A, H6032)&gt;0, "Valid", "Invalid")</f>
        <v>Valid</v>
      </c>
      <c r="L6032" t="str">
        <f t="shared" si="470"/>
        <v>8</v>
      </c>
      <c r="M6032" t="str">
        <f t="shared" si="471"/>
        <v>2022</v>
      </c>
      <c r="N6032">
        <f t="shared" si="472"/>
        <v>149997.44</v>
      </c>
      <c r="O6032">
        <f t="shared" si="473"/>
        <v>149997.44</v>
      </c>
      <c r="P6032" t="str">
        <f t="shared" si="474"/>
        <v/>
      </c>
      <c r="Q6032" s="48" t="str">
        <f>IF(O6032="","",
   IF(OR(O6032&lt;EDA_Outlier_Analysis!$C$10, O6032&gt;EDA_Outlier_Analysis!$C$11),
      "Outlier",
      "Normal"))</f>
        <v>Normal</v>
      </c>
      <c r="R6032" t="str">
        <f>IF(P6032="","",
   IF(OR(P6032 &lt; EDA_Outlier_Analysis!$F$7, P6032 &gt; EDA_Outlier_Analysis!$F$8),
      "Outlier",
      "Normal"))</f>
        <v/>
      </c>
      <c r="S6032" t="str">
        <f>IF(N6032="","",
   IF(OR(N6032 &lt;EDA_Outlier_Analysis!$I$10, N6032 &gt; EDA_Outlier_Analysis!$I$11),
      "Outlier",
      "Normal"))</f>
        <v>Normal</v>
      </c>
    </row>
    <row r="6033" spans="1:19">
      <c r="A6033" t="s">
        <v>13035</v>
      </c>
      <c r="B6033" s="4">
        <v>44846</v>
      </c>
      <c r="C6033" s="2">
        <v>249374.01</v>
      </c>
      <c r="D6033" t="s">
        <v>849</v>
      </c>
      <c r="E6033" t="s">
        <v>853</v>
      </c>
      <c r="F6033" t="s">
        <v>10</v>
      </c>
      <c r="G6033" t="s">
        <v>34</v>
      </c>
      <c r="H6033" t="s">
        <v>109</v>
      </c>
      <c r="J6033" t="s">
        <v>13036</v>
      </c>
      <c r="K6033" t="str">
        <f>IF(COUNTIF(Customers!A:A, H6033)&gt;0, "Valid", "Invalid")</f>
        <v>Valid</v>
      </c>
      <c r="L6033" t="str">
        <f t="shared" si="470"/>
        <v>10</v>
      </c>
      <c r="M6033" t="str">
        <f t="shared" si="471"/>
        <v>2022</v>
      </c>
      <c r="N6033">
        <f t="shared" si="472"/>
        <v>249374.01</v>
      </c>
      <c r="O6033">
        <f t="shared" si="473"/>
        <v>249374.01</v>
      </c>
      <c r="P6033" t="str">
        <f t="shared" si="474"/>
        <v/>
      </c>
      <c r="Q6033" s="48" t="str">
        <f>IF(O6033="","",
   IF(OR(O6033&lt;EDA_Outlier_Analysis!$C$10, O6033&gt;EDA_Outlier_Analysis!$C$11),
      "Outlier",
      "Normal"))</f>
        <v>Normal</v>
      </c>
      <c r="R6033" t="str">
        <f>IF(P6033="","",
   IF(OR(P6033 &lt; EDA_Outlier_Analysis!$F$7, P6033 &gt; EDA_Outlier_Analysis!$F$8),
      "Outlier",
      "Normal"))</f>
        <v/>
      </c>
      <c r="S6033" t="str">
        <f>IF(N6033="","",
   IF(OR(N6033 &lt;EDA_Outlier_Analysis!$I$10, N6033 &gt; EDA_Outlier_Analysis!$I$11),
      "Outlier",
      "Normal"))</f>
        <v>Normal</v>
      </c>
    </row>
    <row r="6034" spans="1:19">
      <c r="A6034" t="s">
        <v>13037</v>
      </c>
      <c r="B6034" s="4">
        <v>44887</v>
      </c>
      <c r="C6034" s="2">
        <v>75320.69</v>
      </c>
      <c r="D6034" t="s">
        <v>849</v>
      </c>
      <c r="E6034" t="s">
        <v>868</v>
      </c>
      <c r="F6034" t="s">
        <v>10</v>
      </c>
      <c r="G6034" t="s">
        <v>24</v>
      </c>
      <c r="H6034" t="s">
        <v>243</v>
      </c>
      <c r="J6034" t="s">
        <v>13038</v>
      </c>
      <c r="K6034" t="str">
        <f>IF(COUNTIF(Customers!A:A, H6034)&gt;0, "Valid", "Invalid")</f>
        <v>Valid</v>
      </c>
      <c r="L6034" t="str">
        <f t="shared" si="470"/>
        <v>11</v>
      </c>
      <c r="M6034" t="str">
        <f t="shared" si="471"/>
        <v>2022</v>
      </c>
      <c r="N6034">
        <f t="shared" si="472"/>
        <v>75320.69</v>
      </c>
      <c r="O6034">
        <f t="shared" si="473"/>
        <v>75320.69</v>
      </c>
      <c r="P6034" t="str">
        <f t="shared" si="474"/>
        <v/>
      </c>
      <c r="Q6034" s="48" t="str">
        <f>IF(O6034="","",
   IF(OR(O6034&lt;EDA_Outlier_Analysis!$C$10, O6034&gt;EDA_Outlier_Analysis!$C$11),
      "Outlier",
      "Normal"))</f>
        <v>Normal</v>
      </c>
      <c r="R6034" t="str">
        <f>IF(P6034="","",
   IF(OR(P6034 &lt; EDA_Outlier_Analysis!$F$7, P6034 &gt; EDA_Outlier_Analysis!$F$8),
      "Outlier",
      "Normal"))</f>
        <v/>
      </c>
      <c r="S6034" t="str">
        <f>IF(N6034="","",
   IF(OR(N6034 &lt;EDA_Outlier_Analysis!$I$10, N6034 &gt; EDA_Outlier_Analysis!$I$11),
      "Outlier",
      "Normal"))</f>
        <v>Normal</v>
      </c>
    </row>
    <row r="6035" spans="1:19">
      <c r="A6035" t="s">
        <v>13039</v>
      </c>
      <c r="B6035" s="4">
        <v>44962</v>
      </c>
      <c r="C6035" s="2">
        <v>219534.64</v>
      </c>
      <c r="D6035" t="s">
        <v>849</v>
      </c>
      <c r="E6035" t="s">
        <v>850</v>
      </c>
      <c r="F6035" t="s">
        <v>9</v>
      </c>
      <c r="G6035" t="s">
        <v>24</v>
      </c>
      <c r="H6035" t="s">
        <v>457</v>
      </c>
      <c r="J6035" t="s">
        <v>13040</v>
      </c>
      <c r="K6035" t="str">
        <f>IF(COUNTIF(Customers!A:A, H6035)&gt;0, "Valid", "Invalid")</f>
        <v>Valid</v>
      </c>
      <c r="L6035" t="str">
        <f t="shared" si="470"/>
        <v>2</v>
      </c>
      <c r="M6035" t="str">
        <f t="shared" si="471"/>
        <v>2023</v>
      </c>
      <c r="N6035">
        <f t="shared" si="472"/>
        <v>219534.64</v>
      </c>
      <c r="O6035">
        <f t="shared" si="473"/>
        <v>219534.64</v>
      </c>
      <c r="P6035" t="str">
        <f t="shared" si="474"/>
        <v/>
      </c>
      <c r="Q6035" s="48" t="str">
        <f>IF(O6035="","",
   IF(OR(O6035&lt;EDA_Outlier_Analysis!$C$10, O6035&gt;EDA_Outlier_Analysis!$C$11),
      "Outlier",
      "Normal"))</f>
        <v>Normal</v>
      </c>
      <c r="R6035" t="str">
        <f>IF(P6035="","",
   IF(OR(P6035 &lt; EDA_Outlier_Analysis!$F$7, P6035 &gt; EDA_Outlier_Analysis!$F$8),
      "Outlier",
      "Normal"))</f>
        <v/>
      </c>
      <c r="S6035" t="str">
        <f>IF(N6035="","",
   IF(OR(N6035 &lt;EDA_Outlier_Analysis!$I$10, N6035 &gt; EDA_Outlier_Analysis!$I$11),
      "Outlier",
      "Normal"))</f>
        <v>Normal</v>
      </c>
    </row>
    <row r="6036" spans="1:19">
      <c r="A6036" t="s">
        <v>13041</v>
      </c>
      <c r="B6036" s="4">
        <v>44973</v>
      </c>
      <c r="C6036" s="2">
        <v>145447.38</v>
      </c>
      <c r="D6036" t="s">
        <v>849</v>
      </c>
      <c r="E6036" t="s">
        <v>868</v>
      </c>
      <c r="F6036" t="s">
        <v>10</v>
      </c>
      <c r="G6036" t="s">
        <v>20</v>
      </c>
      <c r="H6036" t="s">
        <v>311</v>
      </c>
      <c r="J6036" t="s">
        <v>13042</v>
      </c>
      <c r="K6036" t="str">
        <f>IF(COUNTIF(Customers!A:A, H6036)&gt;0, "Valid", "Invalid")</f>
        <v>Valid</v>
      </c>
      <c r="L6036" t="str">
        <f t="shared" si="470"/>
        <v>2</v>
      </c>
      <c r="M6036" t="str">
        <f t="shared" si="471"/>
        <v>2023</v>
      </c>
      <c r="N6036">
        <f t="shared" si="472"/>
        <v>145447.38</v>
      </c>
      <c r="O6036">
        <f t="shared" si="473"/>
        <v>145447.38</v>
      </c>
      <c r="P6036" t="str">
        <f t="shared" si="474"/>
        <v/>
      </c>
      <c r="Q6036" s="48" t="str">
        <f>IF(O6036="","",
   IF(OR(O6036&lt;EDA_Outlier_Analysis!$C$10, O6036&gt;EDA_Outlier_Analysis!$C$11),
      "Outlier",
      "Normal"))</f>
        <v>Normal</v>
      </c>
      <c r="R6036" t="str">
        <f>IF(P6036="","",
   IF(OR(P6036 &lt; EDA_Outlier_Analysis!$F$7, P6036 &gt; EDA_Outlier_Analysis!$F$8),
      "Outlier",
      "Normal"))</f>
        <v/>
      </c>
      <c r="S6036" t="str">
        <f>IF(N6036="","",
   IF(OR(N6036 &lt;EDA_Outlier_Analysis!$I$10, N6036 &gt; EDA_Outlier_Analysis!$I$11),
      "Outlier",
      "Normal"))</f>
        <v>Normal</v>
      </c>
    </row>
    <row r="6037" spans="1:19">
      <c r="A6037" t="s">
        <v>13043</v>
      </c>
      <c r="B6037" s="4">
        <v>44593</v>
      </c>
      <c r="C6037" s="2">
        <v>-53482.97</v>
      </c>
      <c r="D6037" t="s">
        <v>840</v>
      </c>
      <c r="E6037" t="s">
        <v>856</v>
      </c>
      <c r="F6037" t="s">
        <v>11</v>
      </c>
      <c r="G6037" t="s">
        <v>24</v>
      </c>
      <c r="I6037" t="s">
        <v>1086</v>
      </c>
      <c r="J6037" t="s">
        <v>13044</v>
      </c>
      <c r="K6037" t="str">
        <f>IF(COUNTIF(Customers!A:A, H6037)&gt;0, "Valid", "Invalid")</f>
        <v>Invalid</v>
      </c>
      <c r="L6037" t="str">
        <f t="shared" si="470"/>
        <v>2</v>
      </c>
      <c r="M6037" t="str">
        <f t="shared" si="471"/>
        <v>2022</v>
      </c>
      <c r="N6037">
        <f t="shared" si="472"/>
        <v>-53482.97</v>
      </c>
      <c r="O6037" t="str">
        <f t="shared" si="473"/>
        <v/>
      </c>
      <c r="P6037">
        <f t="shared" si="474"/>
        <v>53482.97</v>
      </c>
      <c r="Q6037" s="48" t="str">
        <f>IF(O6037="","",
   IF(OR(O6037&lt;EDA_Outlier_Analysis!$C$10, O6037&gt;EDA_Outlier_Analysis!$C$11),
      "Outlier",
      "Normal"))</f>
        <v/>
      </c>
      <c r="R6037" t="str">
        <f>IF(P6037="","",
   IF(OR(P6037 &lt; EDA_Outlier_Analysis!$F$7, P6037 &gt; EDA_Outlier_Analysis!$F$8),
      "Outlier",
      "Normal"))</f>
        <v>Normal</v>
      </c>
      <c r="S6037" t="str">
        <f>IF(N6037="","",
   IF(OR(N6037 &lt;EDA_Outlier_Analysis!$I$10, N6037 &gt; EDA_Outlier_Analysis!$I$11),
      "Outlier",
      "Normal"))</f>
        <v>Normal</v>
      </c>
    </row>
    <row r="6038" spans="1:19">
      <c r="A6038" t="s">
        <v>13045</v>
      </c>
      <c r="B6038" s="4">
        <v>45205</v>
      </c>
      <c r="C6038" s="2">
        <v>130245</v>
      </c>
      <c r="D6038" t="s">
        <v>849</v>
      </c>
      <c r="E6038" t="s">
        <v>850</v>
      </c>
      <c r="F6038" t="s">
        <v>11</v>
      </c>
      <c r="G6038" t="s">
        <v>34</v>
      </c>
      <c r="H6038" t="s">
        <v>383</v>
      </c>
      <c r="J6038" t="s">
        <v>13046</v>
      </c>
      <c r="K6038" t="str">
        <f>IF(COUNTIF(Customers!A:A, H6038)&gt;0, "Valid", "Invalid")</f>
        <v>Valid</v>
      </c>
      <c r="L6038" t="str">
        <f t="shared" si="470"/>
        <v>10</v>
      </c>
      <c r="M6038" t="str">
        <f t="shared" si="471"/>
        <v>2023</v>
      </c>
      <c r="N6038">
        <f t="shared" si="472"/>
        <v>130245</v>
      </c>
      <c r="O6038">
        <f t="shared" si="473"/>
        <v>130245</v>
      </c>
      <c r="P6038" t="str">
        <f t="shared" si="474"/>
        <v/>
      </c>
      <c r="Q6038" s="48" t="str">
        <f>IF(O6038="","",
   IF(OR(O6038&lt;EDA_Outlier_Analysis!$C$10, O6038&gt;EDA_Outlier_Analysis!$C$11),
      "Outlier",
      "Normal"))</f>
        <v>Normal</v>
      </c>
      <c r="R6038" t="str">
        <f>IF(P6038="","",
   IF(OR(P6038 &lt; EDA_Outlier_Analysis!$F$7, P6038 &gt; EDA_Outlier_Analysis!$F$8),
      "Outlier",
      "Normal"))</f>
        <v/>
      </c>
      <c r="S6038" t="str">
        <f>IF(N6038="","",
   IF(OR(N6038 &lt;EDA_Outlier_Analysis!$I$10, N6038 &gt; EDA_Outlier_Analysis!$I$11),
      "Outlier",
      "Normal"))</f>
        <v>Normal</v>
      </c>
    </row>
    <row r="6039" spans="1:19">
      <c r="A6039" t="s">
        <v>13047</v>
      </c>
      <c r="B6039" s="4">
        <v>44981</v>
      </c>
      <c r="C6039" s="2">
        <v>139334.42000000001</v>
      </c>
      <c r="D6039" t="s">
        <v>849</v>
      </c>
      <c r="E6039" t="s">
        <v>850</v>
      </c>
      <c r="F6039" t="s">
        <v>10</v>
      </c>
      <c r="G6039" t="s">
        <v>24</v>
      </c>
      <c r="H6039" t="s">
        <v>527</v>
      </c>
      <c r="J6039" t="s">
        <v>13048</v>
      </c>
      <c r="K6039" t="str">
        <f>IF(COUNTIF(Customers!A:A, H6039)&gt;0, "Valid", "Invalid")</f>
        <v>Valid</v>
      </c>
      <c r="L6039" t="str">
        <f t="shared" si="470"/>
        <v>2</v>
      </c>
      <c r="M6039" t="str">
        <f t="shared" si="471"/>
        <v>2023</v>
      </c>
      <c r="N6039">
        <f t="shared" si="472"/>
        <v>139334.42000000001</v>
      </c>
      <c r="O6039">
        <f t="shared" si="473"/>
        <v>139334.42000000001</v>
      </c>
      <c r="P6039" t="str">
        <f t="shared" si="474"/>
        <v/>
      </c>
      <c r="Q6039" s="48" t="str">
        <f>IF(O6039="","",
   IF(OR(O6039&lt;EDA_Outlier_Analysis!$C$10, O6039&gt;EDA_Outlier_Analysis!$C$11),
      "Outlier",
      "Normal"))</f>
        <v>Normal</v>
      </c>
      <c r="R6039" t="str">
        <f>IF(P6039="","",
   IF(OR(P6039 &lt; EDA_Outlier_Analysis!$F$7, P6039 &gt; EDA_Outlier_Analysis!$F$8),
      "Outlier",
      "Normal"))</f>
        <v/>
      </c>
      <c r="S6039" t="str">
        <f>IF(N6039="","",
   IF(OR(N6039 &lt;EDA_Outlier_Analysis!$I$10, N6039 &gt; EDA_Outlier_Analysis!$I$11),
      "Outlier",
      "Normal"))</f>
        <v>Normal</v>
      </c>
    </row>
    <row r="6040" spans="1:19">
      <c r="A6040" t="s">
        <v>13049</v>
      </c>
      <c r="B6040" s="4">
        <v>44742</v>
      </c>
      <c r="C6040" s="2">
        <v>-30349.88</v>
      </c>
      <c r="D6040" t="s">
        <v>840</v>
      </c>
      <c r="E6040" t="s">
        <v>841</v>
      </c>
      <c r="F6040" t="s">
        <v>10</v>
      </c>
      <c r="G6040" t="s">
        <v>20</v>
      </c>
      <c r="I6040" t="s">
        <v>1210</v>
      </c>
      <c r="J6040" t="s">
        <v>13050</v>
      </c>
      <c r="K6040" t="str">
        <f>IF(COUNTIF(Customers!A:A, H6040)&gt;0, "Valid", "Invalid")</f>
        <v>Invalid</v>
      </c>
      <c r="L6040" t="str">
        <f t="shared" si="470"/>
        <v>6</v>
      </c>
      <c r="M6040" t="str">
        <f t="shared" si="471"/>
        <v>2022</v>
      </c>
      <c r="N6040">
        <f t="shared" si="472"/>
        <v>-30349.88</v>
      </c>
      <c r="O6040" t="str">
        <f t="shared" si="473"/>
        <v/>
      </c>
      <c r="P6040">
        <f t="shared" si="474"/>
        <v>30349.88</v>
      </c>
      <c r="Q6040" s="48" t="str">
        <f>IF(O6040="","",
   IF(OR(O6040&lt;EDA_Outlier_Analysis!$C$10, O6040&gt;EDA_Outlier_Analysis!$C$11),
      "Outlier",
      "Normal"))</f>
        <v/>
      </c>
      <c r="R6040" t="str">
        <f>IF(P6040="","",
   IF(OR(P6040 &lt; EDA_Outlier_Analysis!$F$7, P6040 &gt; EDA_Outlier_Analysis!$F$8),
      "Outlier",
      "Normal"))</f>
        <v>Normal</v>
      </c>
      <c r="S6040" t="str">
        <f>IF(N6040="","",
   IF(OR(N6040 &lt;EDA_Outlier_Analysis!$I$10, N6040 &gt; EDA_Outlier_Analysis!$I$11),
      "Outlier",
      "Normal"))</f>
        <v>Normal</v>
      </c>
    </row>
    <row r="6041" spans="1:19">
      <c r="A6041" t="s">
        <v>13051</v>
      </c>
      <c r="B6041" s="4">
        <v>45078</v>
      </c>
      <c r="C6041" s="2">
        <v>144764.38</v>
      </c>
      <c r="D6041" t="s">
        <v>849</v>
      </c>
      <c r="E6041" t="s">
        <v>850</v>
      </c>
      <c r="F6041" t="s">
        <v>9</v>
      </c>
      <c r="G6041" t="s">
        <v>24</v>
      </c>
      <c r="H6041" t="s">
        <v>727</v>
      </c>
      <c r="J6041" t="s">
        <v>13052</v>
      </c>
      <c r="K6041" t="str">
        <f>IF(COUNTIF(Customers!A:A, H6041)&gt;0, "Valid", "Invalid")</f>
        <v>Valid</v>
      </c>
      <c r="L6041" t="str">
        <f t="shared" si="470"/>
        <v>6</v>
      </c>
      <c r="M6041" t="str">
        <f t="shared" si="471"/>
        <v>2023</v>
      </c>
      <c r="N6041">
        <f t="shared" si="472"/>
        <v>144764.38</v>
      </c>
      <c r="O6041">
        <f t="shared" si="473"/>
        <v>144764.38</v>
      </c>
      <c r="P6041" t="str">
        <f t="shared" si="474"/>
        <v/>
      </c>
      <c r="Q6041" s="48" t="str">
        <f>IF(O6041="","",
   IF(OR(O6041&lt;EDA_Outlier_Analysis!$C$10, O6041&gt;EDA_Outlier_Analysis!$C$11),
      "Outlier",
      "Normal"))</f>
        <v>Normal</v>
      </c>
      <c r="R6041" t="str">
        <f>IF(P6041="","",
   IF(OR(P6041 &lt; EDA_Outlier_Analysis!$F$7, P6041 &gt; EDA_Outlier_Analysis!$F$8),
      "Outlier",
      "Normal"))</f>
        <v/>
      </c>
      <c r="S6041" t="str">
        <f>IF(N6041="","",
   IF(OR(N6041 &lt;EDA_Outlier_Analysis!$I$10, N6041 &gt; EDA_Outlier_Analysis!$I$11),
      "Outlier",
      "Normal"))</f>
        <v>Normal</v>
      </c>
    </row>
    <row r="6042" spans="1:19">
      <c r="A6042" t="s">
        <v>13053</v>
      </c>
      <c r="B6042" s="4">
        <v>44659</v>
      </c>
      <c r="C6042" s="2">
        <v>121713.12</v>
      </c>
      <c r="D6042" t="s">
        <v>849</v>
      </c>
      <c r="E6042" t="s">
        <v>868</v>
      </c>
      <c r="F6042" t="s">
        <v>9</v>
      </c>
      <c r="G6042" t="s">
        <v>24</v>
      </c>
      <c r="H6042" t="s">
        <v>29</v>
      </c>
      <c r="J6042" t="s">
        <v>13054</v>
      </c>
      <c r="K6042" t="str">
        <f>IF(COUNTIF(Customers!A:A, H6042)&gt;0, "Valid", "Invalid")</f>
        <v>Valid</v>
      </c>
      <c r="L6042" t="str">
        <f t="shared" si="470"/>
        <v>4</v>
      </c>
      <c r="M6042" t="str">
        <f t="shared" si="471"/>
        <v>2022</v>
      </c>
      <c r="N6042">
        <f t="shared" si="472"/>
        <v>121713.12</v>
      </c>
      <c r="O6042">
        <f t="shared" si="473"/>
        <v>121713.12</v>
      </c>
      <c r="P6042" t="str">
        <f t="shared" si="474"/>
        <v/>
      </c>
      <c r="Q6042" s="48" t="str">
        <f>IF(O6042="","",
   IF(OR(O6042&lt;EDA_Outlier_Analysis!$C$10, O6042&gt;EDA_Outlier_Analysis!$C$11),
      "Outlier",
      "Normal"))</f>
        <v>Normal</v>
      </c>
      <c r="R6042" t="str">
        <f>IF(P6042="","",
   IF(OR(P6042 &lt; EDA_Outlier_Analysis!$F$7, P6042 &gt; EDA_Outlier_Analysis!$F$8),
      "Outlier",
      "Normal"))</f>
        <v/>
      </c>
      <c r="S6042" t="str">
        <f>IF(N6042="","",
   IF(OR(N6042 &lt;EDA_Outlier_Analysis!$I$10, N6042 &gt; EDA_Outlier_Analysis!$I$11),
      "Outlier",
      "Normal"))</f>
        <v>Normal</v>
      </c>
    </row>
    <row r="6043" spans="1:19">
      <c r="A6043" t="s">
        <v>13055</v>
      </c>
      <c r="B6043" s="4">
        <v>45163</v>
      </c>
      <c r="C6043" s="2">
        <v>-47459.360000000001</v>
      </c>
      <c r="D6043" t="s">
        <v>840</v>
      </c>
      <c r="E6043" t="s">
        <v>856</v>
      </c>
      <c r="F6043" t="s">
        <v>10</v>
      </c>
      <c r="G6043" t="s">
        <v>34</v>
      </c>
      <c r="I6043" t="s">
        <v>1013</v>
      </c>
      <c r="J6043" t="s">
        <v>13056</v>
      </c>
      <c r="K6043" t="str">
        <f>IF(COUNTIF(Customers!A:A, H6043)&gt;0, "Valid", "Invalid")</f>
        <v>Invalid</v>
      </c>
      <c r="L6043" t="str">
        <f t="shared" si="470"/>
        <v>8</v>
      </c>
      <c r="M6043" t="str">
        <f t="shared" si="471"/>
        <v>2023</v>
      </c>
      <c r="N6043">
        <f t="shared" si="472"/>
        <v>-47459.360000000001</v>
      </c>
      <c r="O6043" t="str">
        <f t="shared" si="473"/>
        <v/>
      </c>
      <c r="P6043">
        <f t="shared" si="474"/>
        <v>47459.360000000001</v>
      </c>
      <c r="Q6043" s="48" t="str">
        <f>IF(O6043="","",
   IF(OR(O6043&lt;EDA_Outlier_Analysis!$C$10, O6043&gt;EDA_Outlier_Analysis!$C$11),
      "Outlier",
      "Normal"))</f>
        <v/>
      </c>
      <c r="R6043" t="str">
        <f>IF(P6043="","",
   IF(OR(P6043 &lt; EDA_Outlier_Analysis!$F$7, P6043 &gt; EDA_Outlier_Analysis!$F$8),
      "Outlier",
      "Normal"))</f>
        <v>Normal</v>
      </c>
      <c r="S6043" t="str">
        <f>IF(N6043="","",
   IF(OR(N6043 &lt;EDA_Outlier_Analysis!$I$10, N6043 &gt; EDA_Outlier_Analysis!$I$11),
      "Outlier",
      "Normal"))</f>
        <v>Normal</v>
      </c>
    </row>
    <row r="6044" spans="1:19">
      <c r="A6044" t="s">
        <v>13057</v>
      </c>
      <c r="B6044" s="4">
        <v>44981</v>
      </c>
      <c r="C6044" s="2">
        <v>191906.11</v>
      </c>
      <c r="D6044" t="s">
        <v>849</v>
      </c>
      <c r="E6044" t="s">
        <v>850</v>
      </c>
      <c r="F6044" t="s">
        <v>10</v>
      </c>
      <c r="G6044" t="s">
        <v>24</v>
      </c>
      <c r="H6044" t="s">
        <v>127</v>
      </c>
      <c r="J6044" t="s">
        <v>13058</v>
      </c>
      <c r="K6044" t="str">
        <f>IF(COUNTIF(Customers!A:A, H6044)&gt;0, "Valid", "Invalid")</f>
        <v>Valid</v>
      </c>
      <c r="L6044" t="str">
        <f t="shared" si="470"/>
        <v>2</v>
      </c>
      <c r="M6044" t="str">
        <f t="shared" si="471"/>
        <v>2023</v>
      </c>
      <c r="N6044">
        <f t="shared" si="472"/>
        <v>191906.11</v>
      </c>
      <c r="O6044">
        <f t="shared" si="473"/>
        <v>191906.11</v>
      </c>
      <c r="P6044" t="str">
        <f t="shared" si="474"/>
        <v/>
      </c>
      <c r="Q6044" s="48" t="str">
        <f>IF(O6044="","",
   IF(OR(O6044&lt;EDA_Outlier_Analysis!$C$10, O6044&gt;EDA_Outlier_Analysis!$C$11),
      "Outlier",
      "Normal"))</f>
        <v>Normal</v>
      </c>
      <c r="R6044" t="str">
        <f>IF(P6044="","",
   IF(OR(P6044 &lt; EDA_Outlier_Analysis!$F$7, P6044 &gt; EDA_Outlier_Analysis!$F$8),
      "Outlier",
      "Normal"))</f>
        <v/>
      </c>
      <c r="S6044" t="str">
        <f>IF(N6044="","",
   IF(OR(N6044 &lt;EDA_Outlier_Analysis!$I$10, N6044 &gt; EDA_Outlier_Analysis!$I$11),
      "Outlier",
      "Normal"))</f>
        <v>Normal</v>
      </c>
    </row>
    <row r="6045" spans="1:19">
      <c r="A6045" t="s">
        <v>13059</v>
      </c>
      <c r="B6045" s="4">
        <v>44951</v>
      </c>
      <c r="C6045" s="2">
        <v>-14681.3</v>
      </c>
      <c r="D6045" t="s">
        <v>840</v>
      </c>
      <c r="E6045" t="s">
        <v>841</v>
      </c>
      <c r="F6045" t="s">
        <v>10</v>
      </c>
      <c r="G6045" t="s">
        <v>20</v>
      </c>
      <c r="I6045" t="s">
        <v>968</v>
      </c>
      <c r="J6045" t="s">
        <v>13060</v>
      </c>
      <c r="K6045" t="str">
        <f>IF(COUNTIF(Customers!A:A, H6045)&gt;0, "Valid", "Invalid")</f>
        <v>Invalid</v>
      </c>
      <c r="L6045" t="str">
        <f t="shared" si="470"/>
        <v>1</v>
      </c>
      <c r="M6045" t="str">
        <f t="shared" si="471"/>
        <v>2023</v>
      </c>
      <c r="N6045">
        <f t="shared" si="472"/>
        <v>-14681.3</v>
      </c>
      <c r="O6045" t="str">
        <f t="shared" si="473"/>
        <v/>
      </c>
      <c r="P6045">
        <f t="shared" si="474"/>
        <v>14681.3</v>
      </c>
      <c r="Q6045" s="48" t="str">
        <f>IF(O6045="","",
   IF(OR(O6045&lt;EDA_Outlier_Analysis!$C$10, O6045&gt;EDA_Outlier_Analysis!$C$11),
      "Outlier",
      "Normal"))</f>
        <v/>
      </c>
      <c r="R6045" t="str">
        <f>IF(P6045="","",
   IF(OR(P6045 &lt; EDA_Outlier_Analysis!$F$7, P6045 &gt; EDA_Outlier_Analysis!$F$8),
      "Outlier",
      "Normal"))</f>
        <v>Outlier</v>
      </c>
      <c r="S6045" t="str">
        <f>IF(N6045="","",
   IF(OR(N6045 &lt;EDA_Outlier_Analysis!$I$10, N6045 &gt; EDA_Outlier_Analysis!$I$11),
      "Outlier",
      "Normal"))</f>
        <v>Normal</v>
      </c>
    </row>
    <row r="6046" spans="1:19">
      <c r="A6046" t="s">
        <v>13061</v>
      </c>
      <c r="B6046" s="4">
        <v>45243</v>
      </c>
      <c r="C6046" s="2">
        <v>109980.63</v>
      </c>
      <c r="D6046" t="s">
        <v>849</v>
      </c>
      <c r="E6046" t="s">
        <v>850</v>
      </c>
      <c r="F6046" t="s">
        <v>11</v>
      </c>
      <c r="G6046" t="s">
        <v>20</v>
      </c>
      <c r="H6046" t="s">
        <v>219</v>
      </c>
      <c r="J6046" t="s">
        <v>13062</v>
      </c>
      <c r="K6046" t="str">
        <f>IF(COUNTIF(Customers!A:A, H6046)&gt;0, "Valid", "Invalid")</f>
        <v>Valid</v>
      </c>
      <c r="L6046" t="str">
        <f t="shared" si="470"/>
        <v>11</v>
      </c>
      <c r="M6046" t="str">
        <f t="shared" si="471"/>
        <v>2023</v>
      </c>
      <c r="N6046">
        <f t="shared" si="472"/>
        <v>109980.63</v>
      </c>
      <c r="O6046">
        <f t="shared" si="473"/>
        <v>109980.63</v>
      </c>
      <c r="P6046" t="str">
        <f t="shared" si="474"/>
        <v/>
      </c>
      <c r="Q6046" s="48" t="str">
        <f>IF(O6046="","",
   IF(OR(O6046&lt;EDA_Outlier_Analysis!$C$10, O6046&gt;EDA_Outlier_Analysis!$C$11),
      "Outlier",
      "Normal"))</f>
        <v>Normal</v>
      </c>
      <c r="R6046" t="str">
        <f>IF(P6046="","",
   IF(OR(P6046 &lt; EDA_Outlier_Analysis!$F$7, P6046 &gt; EDA_Outlier_Analysis!$F$8),
      "Outlier",
      "Normal"))</f>
        <v/>
      </c>
      <c r="S6046" t="str">
        <f>IF(N6046="","",
   IF(OR(N6046 &lt;EDA_Outlier_Analysis!$I$10, N6046 &gt; EDA_Outlier_Analysis!$I$11),
      "Outlier",
      "Normal"))</f>
        <v>Normal</v>
      </c>
    </row>
    <row r="6047" spans="1:19">
      <c r="A6047" t="s">
        <v>13063</v>
      </c>
      <c r="B6047" s="4">
        <v>45232</v>
      </c>
      <c r="C6047" s="2">
        <v>136658.51</v>
      </c>
      <c r="D6047" t="s">
        <v>849</v>
      </c>
      <c r="E6047" t="s">
        <v>850</v>
      </c>
      <c r="F6047" t="s">
        <v>11</v>
      </c>
      <c r="G6047" t="s">
        <v>24</v>
      </c>
      <c r="H6047" t="s">
        <v>609</v>
      </c>
      <c r="J6047" t="s">
        <v>13064</v>
      </c>
      <c r="K6047" t="str">
        <f>IF(COUNTIF(Customers!A:A, H6047)&gt;0, "Valid", "Invalid")</f>
        <v>Valid</v>
      </c>
      <c r="L6047" t="str">
        <f t="shared" si="470"/>
        <v>11</v>
      </c>
      <c r="M6047" t="str">
        <f t="shared" si="471"/>
        <v>2023</v>
      </c>
      <c r="N6047">
        <f t="shared" si="472"/>
        <v>136658.51</v>
      </c>
      <c r="O6047">
        <f t="shared" si="473"/>
        <v>136658.51</v>
      </c>
      <c r="P6047" t="str">
        <f t="shared" si="474"/>
        <v/>
      </c>
      <c r="Q6047" s="48" t="str">
        <f>IF(O6047="","",
   IF(OR(O6047&lt;EDA_Outlier_Analysis!$C$10, O6047&gt;EDA_Outlier_Analysis!$C$11),
      "Outlier",
      "Normal"))</f>
        <v>Normal</v>
      </c>
      <c r="R6047" t="str">
        <f>IF(P6047="","",
   IF(OR(P6047 &lt; EDA_Outlier_Analysis!$F$7, P6047 &gt; EDA_Outlier_Analysis!$F$8),
      "Outlier",
      "Normal"))</f>
        <v/>
      </c>
      <c r="S6047" t="str">
        <f>IF(N6047="","",
   IF(OR(N6047 &lt;EDA_Outlier_Analysis!$I$10, N6047 &gt; EDA_Outlier_Analysis!$I$11),
      "Outlier",
      "Normal"))</f>
        <v>Normal</v>
      </c>
    </row>
    <row r="6048" spans="1:19">
      <c r="A6048" t="s">
        <v>13065</v>
      </c>
      <c r="B6048" s="4">
        <v>45018</v>
      </c>
      <c r="C6048" s="2">
        <v>-44335.53</v>
      </c>
      <c r="D6048" t="s">
        <v>840</v>
      </c>
      <c r="E6048" t="s">
        <v>856</v>
      </c>
      <c r="F6048" t="s">
        <v>11</v>
      </c>
      <c r="G6048" t="s">
        <v>34</v>
      </c>
      <c r="I6048" t="s">
        <v>942</v>
      </c>
      <c r="J6048" t="s">
        <v>13066</v>
      </c>
      <c r="K6048" t="str">
        <f>IF(COUNTIF(Customers!A:A, H6048)&gt;0, "Valid", "Invalid")</f>
        <v>Invalid</v>
      </c>
      <c r="L6048" t="str">
        <f t="shared" si="470"/>
        <v>4</v>
      </c>
      <c r="M6048" t="str">
        <f t="shared" si="471"/>
        <v>2023</v>
      </c>
      <c r="N6048">
        <f t="shared" si="472"/>
        <v>-44335.53</v>
      </c>
      <c r="O6048" t="str">
        <f t="shared" si="473"/>
        <v/>
      </c>
      <c r="P6048">
        <f t="shared" si="474"/>
        <v>44335.53</v>
      </c>
      <c r="Q6048" s="48" t="str">
        <f>IF(O6048="","",
   IF(OR(O6048&lt;EDA_Outlier_Analysis!$C$10, O6048&gt;EDA_Outlier_Analysis!$C$11),
      "Outlier",
      "Normal"))</f>
        <v/>
      </c>
      <c r="R6048" t="str">
        <f>IF(P6048="","",
   IF(OR(P6048 &lt; EDA_Outlier_Analysis!$F$7, P6048 &gt; EDA_Outlier_Analysis!$F$8),
      "Outlier",
      "Normal"))</f>
        <v>Normal</v>
      </c>
      <c r="S6048" t="str">
        <f>IF(N6048="","",
   IF(OR(N6048 &lt;EDA_Outlier_Analysis!$I$10, N6048 &gt; EDA_Outlier_Analysis!$I$11),
      "Outlier",
      "Normal"))</f>
        <v>Normal</v>
      </c>
    </row>
    <row r="6049" spans="1:19">
      <c r="A6049" t="s">
        <v>13067</v>
      </c>
      <c r="B6049" s="4">
        <v>45076</v>
      </c>
      <c r="C6049" s="2">
        <v>-53421.63</v>
      </c>
      <c r="D6049" t="s">
        <v>840</v>
      </c>
      <c r="E6049" t="s">
        <v>845</v>
      </c>
      <c r="F6049" t="s">
        <v>11</v>
      </c>
      <c r="G6049" t="s">
        <v>34</v>
      </c>
      <c r="I6049" t="s">
        <v>2017</v>
      </c>
      <c r="J6049" t="s">
        <v>13068</v>
      </c>
      <c r="K6049" t="str">
        <f>IF(COUNTIF(Customers!A:A, H6049)&gt;0, "Valid", "Invalid")</f>
        <v>Invalid</v>
      </c>
      <c r="L6049" t="str">
        <f t="shared" si="470"/>
        <v>5</v>
      </c>
      <c r="M6049" t="str">
        <f t="shared" si="471"/>
        <v>2023</v>
      </c>
      <c r="N6049">
        <f t="shared" si="472"/>
        <v>-53421.63</v>
      </c>
      <c r="O6049" t="str">
        <f t="shared" si="473"/>
        <v/>
      </c>
      <c r="P6049">
        <f t="shared" si="474"/>
        <v>53421.63</v>
      </c>
      <c r="Q6049" s="48" t="str">
        <f>IF(O6049="","",
   IF(OR(O6049&lt;EDA_Outlier_Analysis!$C$10, O6049&gt;EDA_Outlier_Analysis!$C$11),
      "Outlier",
      "Normal"))</f>
        <v/>
      </c>
      <c r="R6049" t="str">
        <f>IF(P6049="","",
   IF(OR(P6049 &lt; EDA_Outlier_Analysis!$F$7, P6049 &gt; EDA_Outlier_Analysis!$F$8),
      "Outlier",
      "Normal"))</f>
        <v>Normal</v>
      </c>
      <c r="S6049" t="str">
        <f>IF(N6049="","",
   IF(OR(N6049 &lt;EDA_Outlier_Analysis!$I$10, N6049 &gt; EDA_Outlier_Analysis!$I$11),
      "Outlier",
      "Normal"))</f>
        <v>Normal</v>
      </c>
    </row>
    <row r="6050" spans="1:19">
      <c r="A6050" t="s">
        <v>13069</v>
      </c>
      <c r="B6050" s="4">
        <v>44788</v>
      </c>
      <c r="C6050" s="2">
        <v>184843.48</v>
      </c>
      <c r="D6050" t="s">
        <v>849</v>
      </c>
      <c r="E6050" t="s">
        <v>850</v>
      </c>
      <c r="F6050" t="s">
        <v>11</v>
      </c>
      <c r="G6050" t="s">
        <v>24</v>
      </c>
      <c r="H6050" t="s">
        <v>353</v>
      </c>
      <c r="J6050" t="s">
        <v>13070</v>
      </c>
      <c r="K6050" t="str">
        <f>IF(COUNTIF(Customers!A:A, H6050)&gt;0, "Valid", "Invalid")</f>
        <v>Valid</v>
      </c>
      <c r="L6050" t="str">
        <f t="shared" si="470"/>
        <v>8</v>
      </c>
      <c r="M6050" t="str">
        <f t="shared" si="471"/>
        <v>2022</v>
      </c>
      <c r="N6050">
        <f t="shared" si="472"/>
        <v>184843.48</v>
      </c>
      <c r="O6050">
        <f t="shared" si="473"/>
        <v>184843.48</v>
      </c>
      <c r="P6050" t="str">
        <f t="shared" si="474"/>
        <v/>
      </c>
      <c r="Q6050" s="48" t="str">
        <f>IF(O6050="","",
   IF(OR(O6050&lt;EDA_Outlier_Analysis!$C$10, O6050&gt;EDA_Outlier_Analysis!$C$11),
      "Outlier",
      "Normal"))</f>
        <v>Normal</v>
      </c>
      <c r="R6050" t="str">
        <f>IF(P6050="","",
   IF(OR(P6050 &lt; EDA_Outlier_Analysis!$F$7, P6050 &gt; EDA_Outlier_Analysis!$F$8),
      "Outlier",
      "Normal"))</f>
        <v/>
      </c>
      <c r="S6050" t="str">
        <f>IF(N6050="","",
   IF(OR(N6050 &lt;EDA_Outlier_Analysis!$I$10, N6050 &gt; EDA_Outlier_Analysis!$I$11),
      "Outlier",
      "Normal"))</f>
        <v>Normal</v>
      </c>
    </row>
    <row r="6051" spans="1:19">
      <c r="A6051" t="s">
        <v>13071</v>
      </c>
      <c r="B6051" s="4">
        <v>45030</v>
      </c>
      <c r="C6051" s="2">
        <v>-56047.7</v>
      </c>
      <c r="D6051" t="s">
        <v>840</v>
      </c>
      <c r="E6051" t="s">
        <v>845</v>
      </c>
      <c r="F6051" t="s">
        <v>9</v>
      </c>
      <c r="G6051" t="s">
        <v>24</v>
      </c>
      <c r="I6051" t="s">
        <v>912</v>
      </c>
      <c r="J6051" t="s">
        <v>13072</v>
      </c>
      <c r="K6051" t="str">
        <f>IF(COUNTIF(Customers!A:A, H6051)&gt;0, "Valid", "Invalid")</f>
        <v>Invalid</v>
      </c>
      <c r="L6051" t="str">
        <f t="shared" si="470"/>
        <v>4</v>
      </c>
      <c r="M6051" t="str">
        <f t="shared" si="471"/>
        <v>2023</v>
      </c>
      <c r="N6051">
        <f t="shared" si="472"/>
        <v>-56047.7</v>
      </c>
      <c r="O6051" t="str">
        <f t="shared" si="473"/>
        <v/>
      </c>
      <c r="P6051">
        <f t="shared" si="474"/>
        <v>56047.7</v>
      </c>
      <c r="Q6051" s="48" t="str">
        <f>IF(O6051="","",
   IF(OR(O6051&lt;EDA_Outlier_Analysis!$C$10, O6051&gt;EDA_Outlier_Analysis!$C$11),
      "Outlier",
      "Normal"))</f>
        <v/>
      </c>
      <c r="R6051" t="str">
        <f>IF(P6051="","",
   IF(OR(P6051 &lt; EDA_Outlier_Analysis!$F$7, P6051 &gt; EDA_Outlier_Analysis!$F$8),
      "Outlier",
      "Normal"))</f>
        <v>Outlier</v>
      </c>
      <c r="S6051" t="str">
        <f>IF(N6051="","",
   IF(OR(N6051 &lt;EDA_Outlier_Analysis!$I$10, N6051 &gt; EDA_Outlier_Analysis!$I$11),
      "Outlier",
      "Normal"))</f>
        <v>Normal</v>
      </c>
    </row>
    <row r="6052" spans="1:19">
      <c r="A6052" t="s">
        <v>13073</v>
      </c>
      <c r="B6052" s="4">
        <v>44822</v>
      </c>
      <c r="C6052" s="2">
        <v>11061.25</v>
      </c>
      <c r="D6052" t="s">
        <v>971</v>
      </c>
      <c r="E6052" t="s">
        <v>971</v>
      </c>
      <c r="F6052" t="s">
        <v>9</v>
      </c>
      <c r="G6052" t="s">
        <v>20</v>
      </c>
      <c r="J6052" t="s">
        <v>13074</v>
      </c>
      <c r="K6052" t="str">
        <f>IF(COUNTIF(Customers!A:A, H6052)&gt;0, "Valid", "Invalid")</f>
        <v>Invalid</v>
      </c>
      <c r="L6052" t="str">
        <f t="shared" si="470"/>
        <v>9</v>
      </c>
      <c r="M6052" t="str">
        <f t="shared" si="471"/>
        <v>2022</v>
      </c>
      <c r="N6052">
        <f t="shared" si="472"/>
        <v>-11061.25</v>
      </c>
      <c r="O6052" t="str">
        <f t="shared" si="473"/>
        <v/>
      </c>
      <c r="P6052" t="str">
        <f t="shared" si="474"/>
        <v/>
      </c>
      <c r="Q6052" s="48" t="str">
        <f>IF(O6052="","",
   IF(OR(O6052&lt;EDA_Outlier_Analysis!$C$10, O6052&gt;EDA_Outlier_Analysis!$C$11),
      "Outlier",
      "Normal"))</f>
        <v/>
      </c>
      <c r="R6052" t="str">
        <f>IF(P6052="","",
   IF(OR(P6052 &lt; EDA_Outlier_Analysis!$F$7, P6052 &gt; EDA_Outlier_Analysis!$F$8),
      "Outlier",
      "Normal"))</f>
        <v/>
      </c>
      <c r="S6052" t="str">
        <f>IF(N6052="","",
   IF(OR(N6052 &lt;EDA_Outlier_Analysis!$I$10, N6052 &gt; EDA_Outlier_Analysis!$I$11),
      "Outlier",
      "Normal"))</f>
        <v>Normal</v>
      </c>
    </row>
    <row r="6053" spans="1:19">
      <c r="A6053" t="s">
        <v>13075</v>
      </c>
      <c r="B6053" s="4">
        <v>44580</v>
      </c>
      <c r="C6053" s="2">
        <v>-36155.07</v>
      </c>
      <c r="D6053" t="s">
        <v>840</v>
      </c>
      <c r="E6053" t="s">
        <v>878</v>
      </c>
      <c r="F6053" t="s">
        <v>9</v>
      </c>
      <c r="G6053" t="s">
        <v>31</v>
      </c>
      <c r="I6053" t="s">
        <v>987</v>
      </c>
      <c r="J6053" t="s">
        <v>13076</v>
      </c>
      <c r="K6053" t="str">
        <f>IF(COUNTIF(Customers!A:A, H6053)&gt;0, "Valid", "Invalid")</f>
        <v>Invalid</v>
      </c>
      <c r="L6053" t="str">
        <f t="shared" si="470"/>
        <v>1</v>
      </c>
      <c r="M6053" t="str">
        <f t="shared" si="471"/>
        <v>2022</v>
      </c>
      <c r="N6053">
        <f t="shared" si="472"/>
        <v>-36155.07</v>
      </c>
      <c r="O6053" t="str">
        <f t="shared" si="473"/>
        <v/>
      </c>
      <c r="P6053">
        <f t="shared" si="474"/>
        <v>36155.07</v>
      </c>
      <c r="Q6053" s="48" t="str">
        <f>IF(O6053="","",
   IF(OR(O6053&lt;EDA_Outlier_Analysis!$C$10, O6053&gt;EDA_Outlier_Analysis!$C$11),
      "Outlier",
      "Normal"))</f>
        <v/>
      </c>
      <c r="R6053" t="str">
        <f>IF(P6053="","",
   IF(OR(P6053 &lt; EDA_Outlier_Analysis!$F$7, P6053 &gt; EDA_Outlier_Analysis!$F$8),
      "Outlier",
      "Normal"))</f>
        <v>Normal</v>
      </c>
      <c r="S6053" t="str">
        <f>IF(N6053="","",
   IF(OR(N6053 &lt;EDA_Outlier_Analysis!$I$10, N6053 &gt; EDA_Outlier_Analysis!$I$11),
      "Outlier",
      "Normal"))</f>
        <v>Normal</v>
      </c>
    </row>
    <row r="6054" spans="1:19">
      <c r="A6054" t="s">
        <v>13077</v>
      </c>
      <c r="B6054" s="4">
        <v>44951</v>
      </c>
      <c r="C6054" s="2">
        <v>-43995.42</v>
      </c>
      <c r="D6054" t="s">
        <v>840</v>
      </c>
      <c r="E6054" t="s">
        <v>864</v>
      </c>
      <c r="F6054" t="s">
        <v>11</v>
      </c>
      <c r="G6054" t="s">
        <v>20</v>
      </c>
      <c r="I6054" t="s">
        <v>2105</v>
      </c>
      <c r="J6054" t="s">
        <v>13078</v>
      </c>
      <c r="K6054" t="str">
        <f>IF(COUNTIF(Customers!A:A, H6054)&gt;0, "Valid", "Invalid")</f>
        <v>Invalid</v>
      </c>
      <c r="L6054" t="str">
        <f t="shared" si="470"/>
        <v>1</v>
      </c>
      <c r="M6054" t="str">
        <f t="shared" si="471"/>
        <v>2023</v>
      </c>
      <c r="N6054">
        <f t="shared" si="472"/>
        <v>-43995.42</v>
      </c>
      <c r="O6054" t="str">
        <f t="shared" si="473"/>
        <v/>
      </c>
      <c r="P6054">
        <f t="shared" si="474"/>
        <v>43995.42</v>
      </c>
      <c r="Q6054" s="48" t="str">
        <f>IF(O6054="","",
   IF(OR(O6054&lt;EDA_Outlier_Analysis!$C$10, O6054&gt;EDA_Outlier_Analysis!$C$11),
      "Outlier",
      "Normal"))</f>
        <v/>
      </c>
      <c r="R6054" t="str">
        <f>IF(P6054="","",
   IF(OR(P6054 &lt; EDA_Outlier_Analysis!$F$7, P6054 &gt; EDA_Outlier_Analysis!$F$8),
      "Outlier",
      "Normal"))</f>
        <v>Normal</v>
      </c>
      <c r="S6054" t="str">
        <f>IF(N6054="","",
   IF(OR(N6054 &lt;EDA_Outlier_Analysis!$I$10, N6054 &gt; EDA_Outlier_Analysis!$I$11),
      "Outlier",
      "Normal"))</f>
        <v>Normal</v>
      </c>
    </row>
    <row r="6055" spans="1:19">
      <c r="A6055" t="s">
        <v>13079</v>
      </c>
      <c r="B6055" s="4">
        <v>44655</v>
      </c>
      <c r="C6055" s="2">
        <v>-67833.3</v>
      </c>
      <c r="D6055" t="s">
        <v>840</v>
      </c>
      <c r="E6055" t="s">
        <v>905</v>
      </c>
      <c r="F6055" t="s">
        <v>10</v>
      </c>
      <c r="G6055" t="s">
        <v>31</v>
      </c>
      <c r="I6055" t="s">
        <v>2053</v>
      </c>
      <c r="J6055" t="s">
        <v>13080</v>
      </c>
      <c r="K6055" t="str">
        <f>IF(COUNTIF(Customers!A:A, H6055)&gt;0, "Valid", "Invalid")</f>
        <v>Invalid</v>
      </c>
      <c r="L6055" t="str">
        <f t="shared" si="470"/>
        <v>4</v>
      </c>
      <c r="M6055" t="str">
        <f t="shared" si="471"/>
        <v>2022</v>
      </c>
      <c r="N6055">
        <f t="shared" si="472"/>
        <v>-67833.3</v>
      </c>
      <c r="O6055" t="str">
        <f t="shared" si="473"/>
        <v/>
      </c>
      <c r="P6055">
        <f t="shared" si="474"/>
        <v>67833.3</v>
      </c>
      <c r="Q6055" s="48" t="str">
        <f>IF(O6055="","",
   IF(OR(O6055&lt;EDA_Outlier_Analysis!$C$10, O6055&gt;EDA_Outlier_Analysis!$C$11),
      "Outlier",
      "Normal"))</f>
        <v/>
      </c>
      <c r="R6055" t="str">
        <f>IF(P6055="","",
   IF(OR(P6055 &lt; EDA_Outlier_Analysis!$F$7, P6055 &gt; EDA_Outlier_Analysis!$F$8),
      "Outlier",
      "Normal"))</f>
        <v>Outlier</v>
      </c>
      <c r="S6055" t="str">
        <f>IF(N6055="","",
   IF(OR(N6055 &lt;EDA_Outlier_Analysis!$I$10, N6055 &gt; EDA_Outlier_Analysis!$I$11),
      "Outlier",
      "Normal"))</f>
        <v>Normal</v>
      </c>
    </row>
    <row r="6056" spans="1:19">
      <c r="A6056" t="s">
        <v>13081</v>
      </c>
      <c r="B6056" s="4">
        <v>44897</v>
      </c>
      <c r="C6056" s="2">
        <v>158248.92000000001</v>
      </c>
      <c r="D6056" t="s">
        <v>849</v>
      </c>
      <c r="E6056" t="s">
        <v>853</v>
      </c>
      <c r="F6056" t="s">
        <v>10</v>
      </c>
      <c r="G6056" t="s">
        <v>24</v>
      </c>
      <c r="H6056" t="s">
        <v>697</v>
      </c>
      <c r="J6056" t="s">
        <v>13082</v>
      </c>
      <c r="K6056" t="str">
        <f>IF(COUNTIF(Customers!A:A, H6056)&gt;0, "Valid", "Invalid")</f>
        <v>Valid</v>
      </c>
      <c r="L6056" t="str">
        <f t="shared" si="470"/>
        <v>12</v>
      </c>
      <c r="M6056" t="str">
        <f t="shared" si="471"/>
        <v>2022</v>
      </c>
      <c r="N6056">
        <f t="shared" si="472"/>
        <v>158248.92000000001</v>
      </c>
      <c r="O6056">
        <f t="shared" si="473"/>
        <v>158248.92000000001</v>
      </c>
      <c r="P6056" t="str">
        <f t="shared" si="474"/>
        <v/>
      </c>
      <c r="Q6056" s="48" t="str">
        <f>IF(O6056="","",
   IF(OR(O6056&lt;EDA_Outlier_Analysis!$C$10, O6056&gt;EDA_Outlier_Analysis!$C$11),
      "Outlier",
      "Normal"))</f>
        <v>Normal</v>
      </c>
      <c r="R6056" t="str">
        <f>IF(P6056="","",
   IF(OR(P6056 &lt; EDA_Outlier_Analysis!$F$7, P6056 &gt; EDA_Outlier_Analysis!$F$8),
      "Outlier",
      "Normal"))</f>
        <v/>
      </c>
      <c r="S6056" t="str">
        <f>IF(N6056="","",
   IF(OR(N6056 &lt;EDA_Outlier_Analysis!$I$10, N6056 &gt; EDA_Outlier_Analysis!$I$11),
      "Outlier",
      "Normal"))</f>
        <v>Normal</v>
      </c>
    </row>
    <row r="6057" spans="1:19">
      <c r="A6057" t="s">
        <v>13083</v>
      </c>
      <c r="B6057" s="4">
        <v>44611</v>
      </c>
      <c r="C6057" s="2">
        <v>93625.18</v>
      </c>
      <c r="D6057" t="s">
        <v>849</v>
      </c>
      <c r="E6057" t="s">
        <v>850</v>
      </c>
      <c r="F6057" t="s">
        <v>10</v>
      </c>
      <c r="G6057" t="s">
        <v>31</v>
      </c>
      <c r="H6057" t="s">
        <v>45</v>
      </c>
      <c r="J6057" t="s">
        <v>13084</v>
      </c>
      <c r="K6057" t="str">
        <f>IF(COUNTIF(Customers!A:A, H6057)&gt;0, "Valid", "Invalid")</f>
        <v>Valid</v>
      </c>
      <c r="L6057" t="str">
        <f t="shared" si="470"/>
        <v>2</v>
      </c>
      <c r="M6057" t="str">
        <f t="shared" si="471"/>
        <v>2022</v>
      </c>
      <c r="N6057">
        <f t="shared" si="472"/>
        <v>93625.18</v>
      </c>
      <c r="O6057">
        <f t="shared" si="473"/>
        <v>93625.18</v>
      </c>
      <c r="P6057" t="str">
        <f t="shared" si="474"/>
        <v/>
      </c>
      <c r="Q6057" s="48" t="str">
        <f>IF(O6057="","",
   IF(OR(O6057&lt;EDA_Outlier_Analysis!$C$10, O6057&gt;EDA_Outlier_Analysis!$C$11),
      "Outlier",
      "Normal"))</f>
        <v>Normal</v>
      </c>
      <c r="R6057" t="str">
        <f>IF(P6057="","",
   IF(OR(P6057 &lt; EDA_Outlier_Analysis!$F$7, P6057 &gt; EDA_Outlier_Analysis!$F$8),
      "Outlier",
      "Normal"))</f>
        <v/>
      </c>
      <c r="S6057" t="str">
        <f>IF(N6057="","",
   IF(OR(N6057 &lt;EDA_Outlier_Analysis!$I$10, N6057 &gt; EDA_Outlier_Analysis!$I$11),
      "Outlier",
      "Normal"))</f>
        <v>Normal</v>
      </c>
    </row>
    <row r="6058" spans="1:19">
      <c r="A6058" t="s">
        <v>13085</v>
      </c>
      <c r="B6058" s="4">
        <v>44801</v>
      </c>
      <c r="C6058" s="2">
        <v>-44404.9</v>
      </c>
      <c r="D6058" t="s">
        <v>840</v>
      </c>
      <c r="E6058" t="s">
        <v>878</v>
      </c>
      <c r="F6058" t="s">
        <v>11</v>
      </c>
      <c r="G6058" t="s">
        <v>31</v>
      </c>
      <c r="I6058" t="s">
        <v>1018</v>
      </c>
      <c r="J6058" t="s">
        <v>13086</v>
      </c>
      <c r="K6058" t="str">
        <f>IF(COUNTIF(Customers!A:A, H6058)&gt;0, "Valid", "Invalid")</f>
        <v>Invalid</v>
      </c>
      <c r="L6058" t="str">
        <f t="shared" si="470"/>
        <v>8</v>
      </c>
      <c r="M6058" t="str">
        <f t="shared" si="471"/>
        <v>2022</v>
      </c>
      <c r="N6058">
        <f t="shared" si="472"/>
        <v>-44404.9</v>
      </c>
      <c r="O6058" t="str">
        <f t="shared" si="473"/>
        <v/>
      </c>
      <c r="P6058">
        <f t="shared" si="474"/>
        <v>44404.9</v>
      </c>
      <c r="Q6058" s="48" t="str">
        <f>IF(O6058="","",
   IF(OR(O6058&lt;EDA_Outlier_Analysis!$C$10, O6058&gt;EDA_Outlier_Analysis!$C$11),
      "Outlier",
      "Normal"))</f>
        <v/>
      </c>
      <c r="R6058" t="str">
        <f>IF(P6058="","",
   IF(OR(P6058 &lt; EDA_Outlier_Analysis!$F$7, P6058 &gt; EDA_Outlier_Analysis!$F$8),
      "Outlier",
      "Normal"))</f>
        <v>Normal</v>
      </c>
      <c r="S6058" t="str">
        <f>IF(N6058="","",
   IF(OR(N6058 &lt;EDA_Outlier_Analysis!$I$10, N6058 &gt; EDA_Outlier_Analysis!$I$11),
      "Outlier",
      "Normal"))</f>
        <v>Normal</v>
      </c>
    </row>
    <row r="6059" spans="1:19">
      <c r="A6059" t="s">
        <v>13087</v>
      </c>
      <c r="B6059" s="4">
        <v>44903</v>
      </c>
      <c r="C6059" s="2">
        <v>-43198.42</v>
      </c>
      <c r="D6059" t="s">
        <v>840</v>
      </c>
      <c r="E6059" t="s">
        <v>856</v>
      </c>
      <c r="F6059" t="s">
        <v>10</v>
      </c>
      <c r="G6059" t="s">
        <v>24</v>
      </c>
      <c r="I6059" t="s">
        <v>1083</v>
      </c>
      <c r="J6059" t="s">
        <v>13088</v>
      </c>
      <c r="K6059" t="str">
        <f>IF(COUNTIF(Customers!A:A, H6059)&gt;0, "Valid", "Invalid")</f>
        <v>Invalid</v>
      </c>
      <c r="L6059" t="str">
        <f t="shared" si="470"/>
        <v>12</v>
      </c>
      <c r="M6059" t="str">
        <f t="shared" si="471"/>
        <v>2022</v>
      </c>
      <c r="N6059">
        <f t="shared" si="472"/>
        <v>-43198.42</v>
      </c>
      <c r="O6059" t="str">
        <f t="shared" si="473"/>
        <v/>
      </c>
      <c r="P6059">
        <f t="shared" si="474"/>
        <v>43198.42</v>
      </c>
      <c r="Q6059" s="48" t="str">
        <f>IF(O6059="","",
   IF(OR(O6059&lt;EDA_Outlier_Analysis!$C$10, O6059&gt;EDA_Outlier_Analysis!$C$11),
      "Outlier",
      "Normal"))</f>
        <v/>
      </c>
      <c r="R6059" t="str">
        <f>IF(P6059="","",
   IF(OR(P6059 &lt; EDA_Outlier_Analysis!$F$7, P6059 &gt; EDA_Outlier_Analysis!$F$8),
      "Outlier",
      "Normal"))</f>
        <v>Normal</v>
      </c>
      <c r="S6059" t="str">
        <f>IF(N6059="","",
   IF(OR(N6059 &lt;EDA_Outlier_Analysis!$I$10, N6059 &gt; EDA_Outlier_Analysis!$I$11),
      "Outlier",
      "Normal"))</f>
        <v>Normal</v>
      </c>
    </row>
    <row r="6060" spans="1:19">
      <c r="A6060" t="s">
        <v>13089</v>
      </c>
      <c r="B6060" s="4">
        <v>44647</v>
      </c>
      <c r="C6060" s="2">
        <v>-58049.440000000002</v>
      </c>
      <c r="D6060" t="s">
        <v>840</v>
      </c>
      <c r="E6060" t="s">
        <v>905</v>
      </c>
      <c r="F6060" t="s">
        <v>10</v>
      </c>
      <c r="G6060" t="s">
        <v>31</v>
      </c>
      <c r="I6060" t="s">
        <v>1415</v>
      </c>
      <c r="J6060" t="s">
        <v>13090</v>
      </c>
      <c r="K6060" t="str">
        <f>IF(COUNTIF(Customers!A:A, H6060)&gt;0, "Valid", "Invalid")</f>
        <v>Invalid</v>
      </c>
      <c r="L6060" t="str">
        <f t="shared" si="470"/>
        <v>3</v>
      </c>
      <c r="M6060" t="str">
        <f t="shared" si="471"/>
        <v>2022</v>
      </c>
      <c r="N6060">
        <f t="shared" si="472"/>
        <v>-58049.440000000002</v>
      </c>
      <c r="O6060" t="str">
        <f t="shared" si="473"/>
        <v/>
      </c>
      <c r="P6060">
        <f t="shared" si="474"/>
        <v>58049.440000000002</v>
      </c>
      <c r="Q6060" s="48" t="str">
        <f>IF(O6060="","",
   IF(OR(O6060&lt;EDA_Outlier_Analysis!$C$10, O6060&gt;EDA_Outlier_Analysis!$C$11),
      "Outlier",
      "Normal"))</f>
        <v/>
      </c>
      <c r="R6060" t="str">
        <f>IF(P6060="","",
   IF(OR(P6060 &lt; EDA_Outlier_Analysis!$F$7, P6060 &gt; EDA_Outlier_Analysis!$F$8),
      "Outlier",
      "Normal"))</f>
        <v>Outlier</v>
      </c>
      <c r="S6060" t="str">
        <f>IF(N6060="","",
   IF(OR(N6060 &lt;EDA_Outlier_Analysis!$I$10, N6060 &gt; EDA_Outlier_Analysis!$I$11),
      "Outlier",
      "Normal"))</f>
        <v>Normal</v>
      </c>
    </row>
    <row r="6061" spans="1:19">
      <c r="A6061" t="s">
        <v>13091</v>
      </c>
      <c r="B6061" s="4">
        <v>45201</v>
      </c>
      <c r="C6061" s="2">
        <v>162461.17000000001</v>
      </c>
      <c r="D6061" t="s">
        <v>849</v>
      </c>
      <c r="E6061" t="s">
        <v>868</v>
      </c>
      <c r="F6061" t="s">
        <v>9</v>
      </c>
      <c r="G6061" t="s">
        <v>34</v>
      </c>
      <c r="H6061" t="s">
        <v>267</v>
      </c>
      <c r="J6061" t="s">
        <v>13092</v>
      </c>
      <c r="K6061" t="str">
        <f>IF(COUNTIF(Customers!A:A, H6061)&gt;0, "Valid", "Invalid")</f>
        <v>Valid</v>
      </c>
      <c r="L6061" t="str">
        <f t="shared" si="470"/>
        <v>10</v>
      </c>
      <c r="M6061" t="str">
        <f t="shared" si="471"/>
        <v>2023</v>
      </c>
      <c r="N6061">
        <f t="shared" si="472"/>
        <v>162461.17000000001</v>
      </c>
      <c r="O6061">
        <f t="shared" si="473"/>
        <v>162461.17000000001</v>
      </c>
      <c r="P6061" t="str">
        <f t="shared" si="474"/>
        <v/>
      </c>
      <c r="Q6061" s="48" t="str">
        <f>IF(O6061="","",
   IF(OR(O6061&lt;EDA_Outlier_Analysis!$C$10, O6061&gt;EDA_Outlier_Analysis!$C$11),
      "Outlier",
      "Normal"))</f>
        <v>Normal</v>
      </c>
      <c r="R6061" t="str">
        <f>IF(P6061="","",
   IF(OR(P6061 &lt; EDA_Outlier_Analysis!$F$7, P6061 &gt; EDA_Outlier_Analysis!$F$8),
      "Outlier",
      "Normal"))</f>
        <v/>
      </c>
      <c r="S6061" t="str">
        <f>IF(N6061="","",
   IF(OR(N6061 &lt;EDA_Outlier_Analysis!$I$10, N6061 &gt; EDA_Outlier_Analysis!$I$11),
      "Outlier",
      "Normal"))</f>
        <v>Normal</v>
      </c>
    </row>
    <row r="6062" spans="1:19">
      <c r="A6062" t="s">
        <v>13093</v>
      </c>
      <c r="B6062" s="4">
        <v>45177</v>
      </c>
      <c r="C6062" s="2">
        <v>19930.5</v>
      </c>
      <c r="D6062" t="s">
        <v>849</v>
      </c>
      <c r="E6062" t="s">
        <v>850</v>
      </c>
      <c r="F6062" t="s">
        <v>10</v>
      </c>
      <c r="G6062" t="s">
        <v>24</v>
      </c>
      <c r="H6062" t="s">
        <v>717</v>
      </c>
      <c r="J6062" t="s">
        <v>13094</v>
      </c>
      <c r="K6062" t="str">
        <f>IF(COUNTIF(Customers!A:A, H6062)&gt;0, "Valid", "Invalid")</f>
        <v>Valid</v>
      </c>
      <c r="L6062" t="str">
        <f t="shared" si="470"/>
        <v>9</v>
      </c>
      <c r="M6062" t="str">
        <f t="shared" si="471"/>
        <v>2023</v>
      </c>
      <c r="N6062">
        <f t="shared" si="472"/>
        <v>19930.5</v>
      </c>
      <c r="O6062">
        <f t="shared" si="473"/>
        <v>19930.5</v>
      </c>
      <c r="P6062" t="str">
        <f t="shared" si="474"/>
        <v/>
      </c>
      <c r="Q6062" s="48" t="str">
        <f>IF(O6062="","",
   IF(OR(O6062&lt;EDA_Outlier_Analysis!$C$10, O6062&gt;EDA_Outlier_Analysis!$C$11),
      "Outlier",
      "Normal"))</f>
        <v>Normal</v>
      </c>
      <c r="R6062" t="str">
        <f>IF(P6062="","",
   IF(OR(P6062 &lt; EDA_Outlier_Analysis!$F$7, P6062 &gt; EDA_Outlier_Analysis!$F$8),
      "Outlier",
      "Normal"))</f>
        <v/>
      </c>
      <c r="S6062" t="str">
        <f>IF(N6062="","",
   IF(OR(N6062 &lt;EDA_Outlier_Analysis!$I$10, N6062 &gt; EDA_Outlier_Analysis!$I$11),
      "Outlier",
      "Normal"))</f>
        <v>Normal</v>
      </c>
    </row>
    <row r="6063" spans="1:19">
      <c r="A6063" t="s">
        <v>13095</v>
      </c>
      <c r="B6063" s="4">
        <v>44905</v>
      </c>
      <c r="C6063" s="2">
        <v>22760.880000000001</v>
      </c>
      <c r="D6063" t="s">
        <v>1345</v>
      </c>
      <c r="E6063" t="s">
        <v>1345</v>
      </c>
      <c r="F6063" t="s">
        <v>9</v>
      </c>
      <c r="G6063" t="s">
        <v>31</v>
      </c>
      <c r="J6063" t="s">
        <v>13096</v>
      </c>
      <c r="K6063" t="str">
        <f>IF(COUNTIF(Customers!A:A, H6063)&gt;0, "Valid", "Invalid")</f>
        <v>Invalid</v>
      </c>
      <c r="L6063" t="str">
        <f t="shared" si="470"/>
        <v>12</v>
      </c>
      <c r="M6063" t="str">
        <f t="shared" si="471"/>
        <v>2022</v>
      </c>
      <c r="N6063">
        <f t="shared" si="472"/>
        <v>-22760.880000000001</v>
      </c>
      <c r="O6063" t="str">
        <f t="shared" si="473"/>
        <v/>
      </c>
      <c r="P6063" t="str">
        <f t="shared" si="474"/>
        <v/>
      </c>
      <c r="Q6063" s="48" t="str">
        <f>IF(O6063="","",
   IF(OR(O6063&lt;EDA_Outlier_Analysis!$C$10, O6063&gt;EDA_Outlier_Analysis!$C$11),
      "Outlier",
      "Normal"))</f>
        <v/>
      </c>
      <c r="R6063" t="str">
        <f>IF(P6063="","",
   IF(OR(P6063 &lt; EDA_Outlier_Analysis!$F$7, P6063 &gt; EDA_Outlier_Analysis!$F$8),
      "Outlier",
      "Normal"))</f>
        <v/>
      </c>
      <c r="S6063" t="str">
        <f>IF(N6063="","",
   IF(OR(N6063 &lt;EDA_Outlier_Analysis!$I$10, N6063 &gt; EDA_Outlier_Analysis!$I$11),
      "Outlier",
      "Normal"))</f>
        <v>Normal</v>
      </c>
    </row>
    <row r="6064" spans="1:19">
      <c r="A6064" t="s">
        <v>13097</v>
      </c>
      <c r="B6064" s="4">
        <v>44673</v>
      </c>
      <c r="C6064" s="2">
        <v>138760.6</v>
      </c>
      <c r="D6064" t="s">
        <v>849</v>
      </c>
      <c r="E6064" t="s">
        <v>868</v>
      </c>
      <c r="F6064" t="s">
        <v>9</v>
      </c>
      <c r="G6064" t="s">
        <v>31</v>
      </c>
      <c r="H6064" t="s">
        <v>451</v>
      </c>
      <c r="J6064" t="s">
        <v>13098</v>
      </c>
      <c r="K6064" t="str">
        <f>IF(COUNTIF(Customers!A:A, H6064)&gt;0, "Valid", "Invalid")</f>
        <v>Valid</v>
      </c>
      <c r="L6064" t="str">
        <f t="shared" si="470"/>
        <v>4</v>
      </c>
      <c r="M6064" t="str">
        <f t="shared" si="471"/>
        <v>2022</v>
      </c>
      <c r="N6064">
        <f t="shared" si="472"/>
        <v>138760.6</v>
      </c>
      <c r="O6064">
        <f t="shared" si="473"/>
        <v>138760.6</v>
      </c>
      <c r="P6064" t="str">
        <f t="shared" si="474"/>
        <v/>
      </c>
      <c r="Q6064" s="48" t="str">
        <f>IF(O6064="","",
   IF(OR(O6064&lt;EDA_Outlier_Analysis!$C$10, O6064&gt;EDA_Outlier_Analysis!$C$11),
      "Outlier",
      "Normal"))</f>
        <v>Normal</v>
      </c>
      <c r="R6064" t="str">
        <f>IF(P6064="","",
   IF(OR(P6064 &lt; EDA_Outlier_Analysis!$F$7, P6064 &gt; EDA_Outlier_Analysis!$F$8),
      "Outlier",
      "Normal"))</f>
        <v/>
      </c>
      <c r="S6064" t="str">
        <f>IF(N6064="","",
   IF(OR(N6064 &lt;EDA_Outlier_Analysis!$I$10, N6064 &gt; EDA_Outlier_Analysis!$I$11),
      "Outlier",
      "Normal"))</f>
        <v>Normal</v>
      </c>
    </row>
    <row r="6065" spans="1:19">
      <c r="A6065" t="s">
        <v>13099</v>
      </c>
      <c r="B6065" s="4">
        <v>44715</v>
      </c>
      <c r="C6065" s="2">
        <v>-23999.38</v>
      </c>
      <c r="D6065" t="s">
        <v>840</v>
      </c>
      <c r="E6065" t="s">
        <v>841</v>
      </c>
      <c r="F6065" t="s">
        <v>10</v>
      </c>
      <c r="G6065" t="s">
        <v>34</v>
      </c>
      <c r="I6065" t="s">
        <v>965</v>
      </c>
      <c r="J6065" t="s">
        <v>13100</v>
      </c>
      <c r="K6065" t="str">
        <f>IF(COUNTIF(Customers!A:A, H6065)&gt;0, "Valid", "Invalid")</f>
        <v>Invalid</v>
      </c>
      <c r="L6065" t="str">
        <f t="shared" si="470"/>
        <v>6</v>
      </c>
      <c r="M6065" t="str">
        <f t="shared" si="471"/>
        <v>2022</v>
      </c>
      <c r="N6065">
        <f t="shared" si="472"/>
        <v>-23999.38</v>
      </c>
      <c r="O6065" t="str">
        <f t="shared" si="473"/>
        <v/>
      </c>
      <c r="P6065">
        <f t="shared" si="474"/>
        <v>23999.38</v>
      </c>
      <c r="Q6065" s="48" t="str">
        <f>IF(O6065="","",
   IF(OR(O6065&lt;EDA_Outlier_Analysis!$C$10, O6065&gt;EDA_Outlier_Analysis!$C$11),
      "Outlier",
      "Normal"))</f>
        <v/>
      </c>
      <c r="R6065" t="str">
        <f>IF(P6065="","",
   IF(OR(P6065 &lt; EDA_Outlier_Analysis!$F$7, P6065 &gt; EDA_Outlier_Analysis!$F$8),
      "Outlier",
      "Normal"))</f>
        <v>Outlier</v>
      </c>
      <c r="S6065" t="str">
        <f>IF(N6065="","",
   IF(OR(N6065 &lt;EDA_Outlier_Analysis!$I$10, N6065 &gt; EDA_Outlier_Analysis!$I$11),
      "Outlier",
      "Normal"))</f>
        <v>Normal</v>
      </c>
    </row>
    <row r="6066" spans="1:19">
      <c r="A6066" t="s">
        <v>13101</v>
      </c>
      <c r="B6066" s="4">
        <v>44719</v>
      </c>
      <c r="C6066" s="2">
        <v>-69914.19</v>
      </c>
      <c r="D6066" t="s">
        <v>840</v>
      </c>
      <c r="E6066" t="s">
        <v>856</v>
      </c>
      <c r="F6066" t="s">
        <v>9</v>
      </c>
      <c r="G6066" t="s">
        <v>24</v>
      </c>
      <c r="I6066" t="s">
        <v>3081</v>
      </c>
      <c r="J6066" t="s">
        <v>13102</v>
      </c>
      <c r="K6066" t="str">
        <f>IF(COUNTIF(Customers!A:A, H6066)&gt;0, "Valid", "Invalid")</f>
        <v>Invalid</v>
      </c>
      <c r="L6066" t="str">
        <f t="shared" si="470"/>
        <v>6</v>
      </c>
      <c r="M6066" t="str">
        <f t="shared" si="471"/>
        <v>2022</v>
      </c>
      <c r="N6066">
        <f t="shared" si="472"/>
        <v>-69914.19</v>
      </c>
      <c r="O6066" t="str">
        <f t="shared" si="473"/>
        <v/>
      </c>
      <c r="P6066">
        <f t="shared" si="474"/>
        <v>69914.19</v>
      </c>
      <c r="Q6066" s="48" t="str">
        <f>IF(O6066="","",
   IF(OR(O6066&lt;EDA_Outlier_Analysis!$C$10, O6066&gt;EDA_Outlier_Analysis!$C$11),
      "Outlier",
      "Normal"))</f>
        <v/>
      </c>
      <c r="R6066" t="str">
        <f>IF(P6066="","",
   IF(OR(P6066 &lt; EDA_Outlier_Analysis!$F$7, P6066 &gt; EDA_Outlier_Analysis!$F$8),
      "Outlier",
      "Normal"))</f>
        <v>Outlier</v>
      </c>
      <c r="S6066" t="str">
        <f>IF(N6066="","",
   IF(OR(N6066 &lt;EDA_Outlier_Analysis!$I$10, N6066 &gt; EDA_Outlier_Analysis!$I$11),
      "Outlier",
      "Normal"))</f>
        <v>Normal</v>
      </c>
    </row>
    <row r="6067" spans="1:19">
      <c r="A6067" t="s">
        <v>13103</v>
      </c>
      <c r="B6067" s="4">
        <v>45103</v>
      </c>
      <c r="C6067" s="2">
        <v>91639.01</v>
      </c>
      <c r="D6067" t="s">
        <v>849</v>
      </c>
      <c r="E6067" t="s">
        <v>850</v>
      </c>
      <c r="F6067" t="s">
        <v>9</v>
      </c>
      <c r="G6067" t="s">
        <v>31</v>
      </c>
      <c r="H6067" t="s">
        <v>755</v>
      </c>
      <c r="J6067" t="s">
        <v>13104</v>
      </c>
      <c r="K6067" t="str">
        <f>IF(COUNTIF(Customers!A:A, H6067)&gt;0, "Valid", "Invalid")</f>
        <v>Valid</v>
      </c>
      <c r="L6067" t="str">
        <f t="shared" si="470"/>
        <v>6</v>
      </c>
      <c r="M6067" t="str">
        <f t="shared" si="471"/>
        <v>2023</v>
      </c>
      <c r="N6067">
        <f t="shared" si="472"/>
        <v>91639.01</v>
      </c>
      <c r="O6067">
        <f t="shared" si="473"/>
        <v>91639.01</v>
      </c>
      <c r="P6067" t="str">
        <f t="shared" si="474"/>
        <v/>
      </c>
      <c r="Q6067" s="48" t="str">
        <f>IF(O6067="","",
   IF(OR(O6067&lt;EDA_Outlier_Analysis!$C$10, O6067&gt;EDA_Outlier_Analysis!$C$11),
      "Outlier",
      "Normal"))</f>
        <v>Normal</v>
      </c>
      <c r="R6067" t="str">
        <f>IF(P6067="","",
   IF(OR(P6067 &lt; EDA_Outlier_Analysis!$F$7, P6067 &gt; EDA_Outlier_Analysis!$F$8),
      "Outlier",
      "Normal"))</f>
        <v/>
      </c>
      <c r="S6067" t="str">
        <f>IF(N6067="","",
   IF(OR(N6067 &lt;EDA_Outlier_Analysis!$I$10, N6067 &gt; EDA_Outlier_Analysis!$I$11),
      "Outlier",
      "Normal"))</f>
        <v>Normal</v>
      </c>
    </row>
    <row r="6068" spans="1:19">
      <c r="A6068" t="s">
        <v>13105</v>
      </c>
      <c r="B6068" s="4">
        <v>44658</v>
      </c>
      <c r="C6068" s="2">
        <v>-44881.47</v>
      </c>
      <c r="D6068" t="s">
        <v>840</v>
      </c>
      <c r="E6068" t="s">
        <v>905</v>
      </c>
      <c r="F6068" t="s">
        <v>9</v>
      </c>
      <c r="G6068" t="s">
        <v>20</v>
      </c>
      <c r="I6068" t="s">
        <v>932</v>
      </c>
      <c r="J6068" t="s">
        <v>13106</v>
      </c>
      <c r="K6068" t="str">
        <f>IF(COUNTIF(Customers!A:A, H6068)&gt;0, "Valid", "Invalid")</f>
        <v>Invalid</v>
      </c>
      <c r="L6068" t="str">
        <f t="shared" si="470"/>
        <v>4</v>
      </c>
      <c r="M6068" t="str">
        <f t="shared" si="471"/>
        <v>2022</v>
      </c>
      <c r="N6068">
        <f t="shared" si="472"/>
        <v>-44881.47</v>
      </c>
      <c r="O6068" t="str">
        <f t="shared" si="473"/>
        <v/>
      </c>
      <c r="P6068">
        <f t="shared" si="474"/>
        <v>44881.47</v>
      </c>
      <c r="Q6068" s="48" t="str">
        <f>IF(O6068="","",
   IF(OR(O6068&lt;EDA_Outlier_Analysis!$C$10, O6068&gt;EDA_Outlier_Analysis!$C$11),
      "Outlier",
      "Normal"))</f>
        <v/>
      </c>
      <c r="R6068" t="str">
        <f>IF(P6068="","",
   IF(OR(P6068 &lt; EDA_Outlier_Analysis!$F$7, P6068 &gt; EDA_Outlier_Analysis!$F$8),
      "Outlier",
      "Normal"))</f>
        <v>Normal</v>
      </c>
      <c r="S6068" t="str">
        <f>IF(N6068="","",
   IF(OR(N6068 &lt;EDA_Outlier_Analysis!$I$10, N6068 &gt; EDA_Outlier_Analysis!$I$11),
      "Outlier",
      "Normal"))</f>
        <v>Normal</v>
      </c>
    </row>
    <row r="6069" spans="1:19">
      <c r="A6069" t="s">
        <v>13107</v>
      </c>
      <c r="B6069" s="4">
        <v>44605</v>
      </c>
      <c r="C6069" s="2">
        <v>21458.91</v>
      </c>
      <c r="D6069" t="s">
        <v>971</v>
      </c>
      <c r="E6069" t="s">
        <v>971</v>
      </c>
      <c r="F6069" t="s">
        <v>10</v>
      </c>
      <c r="G6069" t="s">
        <v>31</v>
      </c>
      <c r="J6069" t="s">
        <v>13108</v>
      </c>
      <c r="K6069" t="str">
        <f>IF(COUNTIF(Customers!A:A, H6069)&gt;0, "Valid", "Invalid")</f>
        <v>Invalid</v>
      </c>
      <c r="L6069" t="str">
        <f t="shared" si="470"/>
        <v>2</v>
      </c>
      <c r="M6069" t="str">
        <f t="shared" si="471"/>
        <v>2022</v>
      </c>
      <c r="N6069">
        <f t="shared" si="472"/>
        <v>-21458.91</v>
      </c>
      <c r="O6069" t="str">
        <f t="shared" si="473"/>
        <v/>
      </c>
      <c r="P6069" t="str">
        <f t="shared" si="474"/>
        <v/>
      </c>
      <c r="Q6069" s="48" t="str">
        <f>IF(O6069="","",
   IF(OR(O6069&lt;EDA_Outlier_Analysis!$C$10, O6069&gt;EDA_Outlier_Analysis!$C$11),
      "Outlier",
      "Normal"))</f>
        <v/>
      </c>
      <c r="R6069" t="str">
        <f>IF(P6069="","",
   IF(OR(P6069 &lt; EDA_Outlier_Analysis!$F$7, P6069 &gt; EDA_Outlier_Analysis!$F$8),
      "Outlier",
      "Normal"))</f>
        <v/>
      </c>
      <c r="S6069" t="str">
        <f>IF(N6069="","",
   IF(OR(N6069 &lt;EDA_Outlier_Analysis!$I$10, N6069 &gt; EDA_Outlier_Analysis!$I$11),
      "Outlier",
      "Normal"))</f>
        <v>Normal</v>
      </c>
    </row>
    <row r="6070" spans="1:19">
      <c r="A6070" t="s">
        <v>13109</v>
      </c>
      <c r="B6070" s="4">
        <v>44951</v>
      </c>
      <c r="C6070" s="2">
        <v>141408.51</v>
      </c>
      <c r="D6070" t="s">
        <v>849</v>
      </c>
      <c r="E6070" t="s">
        <v>868</v>
      </c>
      <c r="F6070" t="s">
        <v>10</v>
      </c>
      <c r="G6070" t="s">
        <v>34</v>
      </c>
      <c r="H6070" t="s">
        <v>523</v>
      </c>
      <c r="J6070" t="s">
        <v>13110</v>
      </c>
      <c r="K6070" t="str">
        <f>IF(COUNTIF(Customers!A:A, H6070)&gt;0, "Valid", "Invalid")</f>
        <v>Valid</v>
      </c>
      <c r="L6070" t="str">
        <f t="shared" si="470"/>
        <v>1</v>
      </c>
      <c r="M6070" t="str">
        <f t="shared" si="471"/>
        <v>2023</v>
      </c>
      <c r="N6070">
        <f t="shared" si="472"/>
        <v>141408.51</v>
      </c>
      <c r="O6070">
        <f t="shared" si="473"/>
        <v>141408.51</v>
      </c>
      <c r="P6070" t="str">
        <f t="shared" si="474"/>
        <v/>
      </c>
      <c r="Q6070" s="48" t="str">
        <f>IF(O6070="","",
   IF(OR(O6070&lt;EDA_Outlier_Analysis!$C$10, O6070&gt;EDA_Outlier_Analysis!$C$11),
      "Outlier",
      "Normal"))</f>
        <v>Normal</v>
      </c>
      <c r="R6070" t="str">
        <f>IF(P6070="","",
   IF(OR(P6070 &lt; EDA_Outlier_Analysis!$F$7, P6070 &gt; EDA_Outlier_Analysis!$F$8),
      "Outlier",
      "Normal"))</f>
        <v/>
      </c>
      <c r="S6070" t="str">
        <f>IF(N6070="","",
   IF(OR(N6070 &lt;EDA_Outlier_Analysis!$I$10, N6070 &gt; EDA_Outlier_Analysis!$I$11),
      "Outlier",
      "Normal"))</f>
        <v>Normal</v>
      </c>
    </row>
    <row r="6071" spans="1:19">
      <c r="A6071" t="s">
        <v>13111</v>
      </c>
      <c r="B6071" s="4">
        <v>45098</v>
      </c>
      <c r="C6071" s="2">
        <v>190572.81</v>
      </c>
      <c r="D6071" t="s">
        <v>849</v>
      </c>
      <c r="E6071" t="s">
        <v>853</v>
      </c>
      <c r="F6071" t="s">
        <v>11</v>
      </c>
      <c r="G6071" t="s">
        <v>34</v>
      </c>
      <c r="H6071" t="s">
        <v>377</v>
      </c>
      <c r="J6071" t="s">
        <v>13112</v>
      </c>
      <c r="K6071" t="str">
        <f>IF(COUNTIF(Customers!A:A, H6071)&gt;0, "Valid", "Invalid")</f>
        <v>Valid</v>
      </c>
      <c r="L6071" t="str">
        <f t="shared" si="470"/>
        <v>6</v>
      </c>
      <c r="M6071" t="str">
        <f t="shared" si="471"/>
        <v>2023</v>
      </c>
      <c r="N6071">
        <f t="shared" si="472"/>
        <v>190572.81</v>
      </c>
      <c r="O6071">
        <f t="shared" si="473"/>
        <v>190572.81</v>
      </c>
      <c r="P6071" t="str">
        <f t="shared" si="474"/>
        <v/>
      </c>
      <c r="Q6071" s="48" t="str">
        <f>IF(O6071="","",
   IF(OR(O6071&lt;EDA_Outlier_Analysis!$C$10, O6071&gt;EDA_Outlier_Analysis!$C$11),
      "Outlier",
      "Normal"))</f>
        <v>Normal</v>
      </c>
      <c r="R6071" t="str">
        <f>IF(P6071="","",
   IF(OR(P6071 &lt; EDA_Outlier_Analysis!$F$7, P6071 &gt; EDA_Outlier_Analysis!$F$8),
      "Outlier",
      "Normal"))</f>
        <v/>
      </c>
      <c r="S6071" t="str">
        <f>IF(N6071="","",
   IF(OR(N6071 &lt;EDA_Outlier_Analysis!$I$10, N6071 &gt; EDA_Outlier_Analysis!$I$11),
      "Outlier",
      "Normal"))</f>
        <v>Normal</v>
      </c>
    </row>
    <row r="6072" spans="1:19">
      <c r="A6072" t="s">
        <v>13113</v>
      </c>
      <c r="B6072" s="4">
        <v>44572</v>
      </c>
      <c r="C6072" s="2">
        <v>133892.32</v>
      </c>
      <c r="D6072" t="s">
        <v>849</v>
      </c>
      <c r="E6072" t="s">
        <v>853</v>
      </c>
      <c r="F6072" t="s">
        <v>9</v>
      </c>
      <c r="G6072" t="s">
        <v>20</v>
      </c>
      <c r="H6072" t="s">
        <v>41</v>
      </c>
      <c r="J6072" t="s">
        <v>13114</v>
      </c>
      <c r="K6072" t="str">
        <f>IF(COUNTIF(Customers!A:A, H6072)&gt;0, "Valid", "Invalid")</f>
        <v>Valid</v>
      </c>
      <c r="L6072" t="str">
        <f t="shared" si="470"/>
        <v>1</v>
      </c>
      <c r="M6072" t="str">
        <f t="shared" si="471"/>
        <v>2022</v>
      </c>
      <c r="N6072">
        <f t="shared" si="472"/>
        <v>133892.32</v>
      </c>
      <c r="O6072">
        <f t="shared" si="473"/>
        <v>133892.32</v>
      </c>
      <c r="P6072" t="str">
        <f t="shared" si="474"/>
        <v/>
      </c>
      <c r="Q6072" s="48" t="str">
        <f>IF(O6072="","",
   IF(OR(O6072&lt;EDA_Outlier_Analysis!$C$10, O6072&gt;EDA_Outlier_Analysis!$C$11),
      "Outlier",
      "Normal"))</f>
        <v>Normal</v>
      </c>
      <c r="R6072" t="str">
        <f>IF(P6072="","",
   IF(OR(P6072 &lt; EDA_Outlier_Analysis!$F$7, P6072 &gt; EDA_Outlier_Analysis!$F$8),
      "Outlier",
      "Normal"))</f>
        <v/>
      </c>
      <c r="S6072" t="str">
        <f>IF(N6072="","",
   IF(OR(N6072 &lt;EDA_Outlier_Analysis!$I$10, N6072 &gt; EDA_Outlier_Analysis!$I$11),
      "Outlier",
      "Normal"))</f>
        <v>Normal</v>
      </c>
    </row>
    <row r="6073" spans="1:19">
      <c r="A6073" t="s">
        <v>13115</v>
      </c>
      <c r="B6073" s="4">
        <v>45215</v>
      </c>
      <c r="C6073" s="2">
        <v>29110.99</v>
      </c>
      <c r="D6073" t="s">
        <v>873</v>
      </c>
      <c r="E6073" t="s">
        <v>873</v>
      </c>
      <c r="F6073" t="s">
        <v>9</v>
      </c>
      <c r="G6073" t="s">
        <v>20</v>
      </c>
      <c r="J6073" t="s">
        <v>13116</v>
      </c>
      <c r="K6073" t="str">
        <f>IF(COUNTIF(Customers!A:A, H6073)&gt;0, "Valid", "Invalid")</f>
        <v>Invalid</v>
      </c>
      <c r="L6073" t="str">
        <f t="shared" si="470"/>
        <v>10</v>
      </c>
      <c r="M6073" t="str">
        <f t="shared" si="471"/>
        <v>2023</v>
      </c>
      <c r="N6073">
        <f t="shared" si="472"/>
        <v>-29110.99</v>
      </c>
      <c r="O6073" t="str">
        <f t="shared" si="473"/>
        <v/>
      </c>
      <c r="P6073" t="str">
        <f t="shared" si="474"/>
        <v/>
      </c>
      <c r="Q6073" s="48" t="str">
        <f>IF(O6073="","",
   IF(OR(O6073&lt;EDA_Outlier_Analysis!$C$10, O6073&gt;EDA_Outlier_Analysis!$C$11),
      "Outlier",
      "Normal"))</f>
        <v/>
      </c>
      <c r="R6073" t="str">
        <f>IF(P6073="","",
   IF(OR(P6073 &lt; EDA_Outlier_Analysis!$F$7, P6073 &gt; EDA_Outlier_Analysis!$F$8),
      "Outlier",
      "Normal"))</f>
        <v/>
      </c>
      <c r="S6073" t="str">
        <f>IF(N6073="","",
   IF(OR(N6073 &lt;EDA_Outlier_Analysis!$I$10, N6073 &gt; EDA_Outlier_Analysis!$I$11),
      "Outlier",
      "Normal"))</f>
        <v>Normal</v>
      </c>
    </row>
    <row r="6074" spans="1:19">
      <c r="A6074" t="s">
        <v>13117</v>
      </c>
      <c r="B6074" s="4">
        <v>45104</v>
      </c>
      <c r="C6074" s="2">
        <v>-46929.2</v>
      </c>
      <c r="D6074" t="s">
        <v>840</v>
      </c>
      <c r="E6074" t="s">
        <v>864</v>
      </c>
      <c r="F6074" t="s">
        <v>10</v>
      </c>
      <c r="G6074" t="s">
        <v>34</v>
      </c>
      <c r="I6074" t="s">
        <v>1096</v>
      </c>
      <c r="J6074" t="s">
        <v>13118</v>
      </c>
      <c r="K6074" t="str">
        <f>IF(COUNTIF(Customers!A:A, H6074)&gt;0, "Valid", "Invalid")</f>
        <v>Invalid</v>
      </c>
      <c r="L6074" t="str">
        <f t="shared" si="470"/>
        <v>6</v>
      </c>
      <c r="M6074" t="str">
        <f t="shared" si="471"/>
        <v>2023</v>
      </c>
      <c r="N6074">
        <f t="shared" si="472"/>
        <v>-46929.2</v>
      </c>
      <c r="O6074" t="str">
        <f t="shared" si="473"/>
        <v/>
      </c>
      <c r="P6074">
        <f t="shared" si="474"/>
        <v>46929.2</v>
      </c>
      <c r="Q6074" s="48" t="str">
        <f>IF(O6074="","",
   IF(OR(O6074&lt;EDA_Outlier_Analysis!$C$10, O6074&gt;EDA_Outlier_Analysis!$C$11),
      "Outlier",
      "Normal"))</f>
        <v/>
      </c>
      <c r="R6074" t="str">
        <f>IF(P6074="","",
   IF(OR(P6074 &lt; EDA_Outlier_Analysis!$F$7, P6074 &gt; EDA_Outlier_Analysis!$F$8),
      "Outlier",
      "Normal"))</f>
        <v>Normal</v>
      </c>
      <c r="S6074" t="str">
        <f>IF(N6074="","",
   IF(OR(N6074 &lt;EDA_Outlier_Analysis!$I$10, N6074 &gt; EDA_Outlier_Analysis!$I$11),
      "Outlier",
      "Normal"))</f>
        <v>Normal</v>
      </c>
    </row>
    <row r="6075" spans="1:19">
      <c r="A6075" t="s">
        <v>13119</v>
      </c>
      <c r="B6075" s="4">
        <v>45040</v>
      </c>
      <c r="C6075" s="2">
        <v>98686.86</v>
      </c>
      <c r="D6075" t="s">
        <v>849</v>
      </c>
      <c r="E6075" t="s">
        <v>850</v>
      </c>
      <c r="F6075" t="s">
        <v>10</v>
      </c>
      <c r="G6075" t="s">
        <v>20</v>
      </c>
      <c r="H6075" t="s">
        <v>341</v>
      </c>
      <c r="J6075" t="s">
        <v>13120</v>
      </c>
      <c r="K6075" t="str">
        <f>IF(COUNTIF(Customers!A:A, H6075)&gt;0, "Valid", "Invalid")</f>
        <v>Valid</v>
      </c>
      <c r="L6075" t="str">
        <f t="shared" si="470"/>
        <v>4</v>
      </c>
      <c r="M6075" t="str">
        <f t="shared" si="471"/>
        <v>2023</v>
      </c>
      <c r="N6075">
        <f t="shared" si="472"/>
        <v>98686.86</v>
      </c>
      <c r="O6075">
        <f t="shared" si="473"/>
        <v>98686.86</v>
      </c>
      <c r="P6075" t="str">
        <f t="shared" si="474"/>
        <v/>
      </c>
      <c r="Q6075" s="48" t="str">
        <f>IF(O6075="","",
   IF(OR(O6075&lt;EDA_Outlier_Analysis!$C$10, O6075&gt;EDA_Outlier_Analysis!$C$11),
      "Outlier",
      "Normal"))</f>
        <v>Normal</v>
      </c>
      <c r="R6075" t="str">
        <f>IF(P6075="","",
   IF(OR(P6075 &lt; EDA_Outlier_Analysis!$F$7, P6075 &gt; EDA_Outlier_Analysis!$F$8),
      "Outlier",
      "Normal"))</f>
        <v/>
      </c>
      <c r="S6075" t="str">
        <f>IF(N6075="","",
   IF(OR(N6075 &lt;EDA_Outlier_Analysis!$I$10, N6075 &gt; EDA_Outlier_Analysis!$I$11),
      "Outlier",
      "Normal"))</f>
        <v>Normal</v>
      </c>
    </row>
    <row r="6076" spans="1:19">
      <c r="A6076" t="s">
        <v>13121</v>
      </c>
      <c r="B6076" s="4">
        <v>45186</v>
      </c>
      <c r="C6076" s="2">
        <v>146772.34</v>
      </c>
      <c r="D6076" t="s">
        <v>849</v>
      </c>
      <c r="E6076" t="s">
        <v>850</v>
      </c>
      <c r="F6076" t="s">
        <v>9</v>
      </c>
      <c r="G6076" t="s">
        <v>20</v>
      </c>
      <c r="H6076" t="s">
        <v>361</v>
      </c>
      <c r="J6076" t="s">
        <v>13122</v>
      </c>
      <c r="K6076" t="str">
        <f>IF(COUNTIF(Customers!A:A, H6076)&gt;0, "Valid", "Invalid")</f>
        <v>Valid</v>
      </c>
      <c r="L6076" t="str">
        <f t="shared" si="470"/>
        <v>9</v>
      </c>
      <c r="M6076" t="str">
        <f t="shared" si="471"/>
        <v>2023</v>
      </c>
      <c r="N6076">
        <f t="shared" si="472"/>
        <v>146772.34</v>
      </c>
      <c r="O6076">
        <f t="shared" si="473"/>
        <v>146772.34</v>
      </c>
      <c r="P6076" t="str">
        <f t="shared" si="474"/>
        <v/>
      </c>
      <c r="Q6076" s="48" t="str">
        <f>IF(O6076="","",
   IF(OR(O6076&lt;EDA_Outlier_Analysis!$C$10, O6076&gt;EDA_Outlier_Analysis!$C$11),
      "Outlier",
      "Normal"))</f>
        <v>Normal</v>
      </c>
      <c r="R6076" t="str">
        <f>IF(P6076="","",
   IF(OR(P6076 &lt; EDA_Outlier_Analysis!$F$7, P6076 &gt; EDA_Outlier_Analysis!$F$8),
      "Outlier",
      "Normal"))</f>
        <v/>
      </c>
      <c r="S6076" t="str">
        <f>IF(N6076="","",
   IF(OR(N6076 &lt;EDA_Outlier_Analysis!$I$10, N6076 &gt; EDA_Outlier_Analysis!$I$11),
      "Outlier",
      "Normal"))</f>
        <v>Normal</v>
      </c>
    </row>
    <row r="6077" spans="1:19">
      <c r="A6077" t="s">
        <v>13123</v>
      </c>
      <c r="B6077" s="4">
        <v>45163</v>
      </c>
      <c r="C6077" s="2">
        <v>98817.17</v>
      </c>
      <c r="D6077" t="s">
        <v>849</v>
      </c>
      <c r="E6077" t="s">
        <v>853</v>
      </c>
      <c r="F6077" t="s">
        <v>10</v>
      </c>
      <c r="G6077" t="s">
        <v>31</v>
      </c>
      <c r="H6077" t="s">
        <v>333</v>
      </c>
      <c r="J6077" t="s">
        <v>13124</v>
      </c>
      <c r="K6077" t="str">
        <f>IF(COUNTIF(Customers!A:A, H6077)&gt;0, "Valid", "Invalid")</f>
        <v>Valid</v>
      </c>
      <c r="L6077" t="str">
        <f t="shared" si="470"/>
        <v>8</v>
      </c>
      <c r="M6077" t="str">
        <f t="shared" si="471"/>
        <v>2023</v>
      </c>
      <c r="N6077">
        <f t="shared" si="472"/>
        <v>98817.17</v>
      </c>
      <c r="O6077">
        <f t="shared" si="473"/>
        <v>98817.17</v>
      </c>
      <c r="P6077" t="str">
        <f t="shared" si="474"/>
        <v/>
      </c>
      <c r="Q6077" s="48" t="str">
        <f>IF(O6077="","",
   IF(OR(O6077&lt;EDA_Outlier_Analysis!$C$10, O6077&gt;EDA_Outlier_Analysis!$C$11),
      "Outlier",
      "Normal"))</f>
        <v>Normal</v>
      </c>
      <c r="R6077" t="str">
        <f>IF(P6077="","",
   IF(OR(P6077 &lt; EDA_Outlier_Analysis!$F$7, P6077 &gt; EDA_Outlier_Analysis!$F$8),
      "Outlier",
      "Normal"))</f>
        <v/>
      </c>
      <c r="S6077" t="str">
        <f>IF(N6077="","",
   IF(OR(N6077 &lt;EDA_Outlier_Analysis!$I$10, N6077 &gt; EDA_Outlier_Analysis!$I$11),
      "Outlier",
      "Normal"))</f>
        <v>Normal</v>
      </c>
    </row>
    <row r="6078" spans="1:19">
      <c r="A6078" t="s">
        <v>13125</v>
      </c>
      <c r="B6078" s="4">
        <v>44878</v>
      </c>
      <c r="C6078" s="2">
        <v>151693.34</v>
      </c>
      <c r="D6078" t="s">
        <v>849</v>
      </c>
      <c r="E6078" t="s">
        <v>868</v>
      </c>
      <c r="F6078" t="s">
        <v>11</v>
      </c>
      <c r="G6078" t="s">
        <v>31</v>
      </c>
      <c r="H6078" t="s">
        <v>513</v>
      </c>
      <c r="J6078" t="s">
        <v>13126</v>
      </c>
      <c r="K6078" t="str">
        <f>IF(COUNTIF(Customers!A:A, H6078)&gt;0, "Valid", "Invalid")</f>
        <v>Valid</v>
      </c>
      <c r="L6078" t="str">
        <f t="shared" si="470"/>
        <v>11</v>
      </c>
      <c r="M6078" t="str">
        <f t="shared" si="471"/>
        <v>2022</v>
      </c>
      <c r="N6078">
        <f t="shared" si="472"/>
        <v>151693.34</v>
      </c>
      <c r="O6078">
        <f t="shared" si="473"/>
        <v>151693.34</v>
      </c>
      <c r="P6078" t="str">
        <f t="shared" si="474"/>
        <v/>
      </c>
      <c r="Q6078" s="48" t="str">
        <f>IF(O6078="","",
   IF(OR(O6078&lt;EDA_Outlier_Analysis!$C$10, O6078&gt;EDA_Outlier_Analysis!$C$11),
      "Outlier",
      "Normal"))</f>
        <v>Normal</v>
      </c>
      <c r="R6078" t="str">
        <f>IF(P6078="","",
   IF(OR(P6078 &lt; EDA_Outlier_Analysis!$F$7, P6078 &gt; EDA_Outlier_Analysis!$F$8),
      "Outlier",
      "Normal"))</f>
        <v/>
      </c>
      <c r="S6078" t="str">
        <f>IF(N6078="","",
   IF(OR(N6078 &lt;EDA_Outlier_Analysis!$I$10, N6078 &gt; EDA_Outlier_Analysis!$I$11),
      "Outlier",
      "Normal"))</f>
        <v>Normal</v>
      </c>
    </row>
    <row r="6079" spans="1:19">
      <c r="A6079" t="s">
        <v>13127</v>
      </c>
      <c r="B6079" s="4">
        <v>44892</v>
      </c>
      <c r="C6079" s="2">
        <v>-28354.73</v>
      </c>
      <c r="D6079" t="s">
        <v>840</v>
      </c>
      <c r="E6079" t="s">
        <v>856</v>
      </c>
      <c r="F6079" t="s">
        <v>11</v>
      </c>
      <c r="G6079" t="s">
        <v>34</v>
      </c>
      <c r="I6079" t="s">
        <v>1018</v>
      </c>
      <c r="J6079" t="s">
        <v>13128</v>
      </c>
      <c r="K6079" t="str">
        <f>IF(COUNTIF(Customers!A:A, H6079)&gt;0, "Valid", "Invalid")</f>
        <v>Invalid</v>
      </c>
      <c r="L6079" t="str">
        <f t="shared" si="470"/>
        <v>11</v>
      </c>
      <c r="M6079" t="str">
        <f t="shared" si="471"/>
        <v>2022</v>
      </c>
      <c r="N6079">
        <f t="shared" si="472"/>
        <v>-28354.73</v>
      </c>
      <c r="O6079" t="str">
        <f t="shared" si="473"/>
        <v/>
      </c>
      <c r="P6079">
        <f t="shared" si="474"/>
        <v>28354.73</v>
      </c>
      <c r="Q6079" s="48" t="str">
        <f>IF(O6079="","",
   IF(OR(O6079&lt;EDA_Outlier_Analysis!$C$10, O6079&gt;EDA_Outlier_Analysis!$C$11),
      "Outlier",
      "Normal"))</f>
        <v/>
      </c>
      <c r="R6079" t="str">
        <f>IF(P6079="","",
   IF(OR(P6079 &lt; EDA_Outlier_Analysis!$F$7, P6079 &gt; EDA_Outlier_Analysis!$F$8),
      "Outlier",
      "Normal"))</f>
        <v>Normal</v>
      </c>
      <c r="S6079" t="str">
        <f>IF(N6079="","",
   IF(OR(N6079 &lt;EDA_Outlier_Analysis!$I$10, N6079 &gt; EDA_Outlier_Analysis!$I$11),
      "Outlier",
      "Normal"))</f>
        <v>Normal</v>
      </c>
    </row>
    <row r="6080" spans="1:19">
      <c r="A6080" t="s">
        <v>13129</v>
      </c>
      <c r="B6080" s="4">
        <v>44765</v>
      </c>
      <c r="C6080" s="2">
        <v>208208.56</v>
      </c>
      <c r="D6080" t="s">
        <v>849</v>
      </c>
      <c r="E6080" t="s">
        <v>853</v>
      </c>
      <c r="F6080" t="s">
        <v>9</v>
      </c>
      <c r="G6080" t="s">
        <v>20</v>
      </c>
      <c r="H6080" t="s">
        <v>695</v>
      </c>
      <c r="J6080" t="s">
        <v>13130</v>
      </c>
      <c r="K6080" t="str">
        <f>IF(COUNTIF(Customers!A:A, H6080)&gt;0, "Valid", "Invalid")</f>
        <v>Valid</v>
      </c>
      <c r="L6080" t="str">
        <f t="shared" si="470"/>
        <v>7</v>
      </c>
      <c r="M6080" t="str">
        <f t="shared" si="471"/>
        <v>2022</v>
      </c>
      <c r="N6080">
        <f t="shared" si="472"/>
        <v>208208.56</v>
      </c>
      <c r="O6080">
        <f t="shared" si="473"/>
        <v>208208.56</v>
      </c>
      <c r="P6080" t="str">
        <f t="shared" si="474"/>
        <v/>
      </c>
      <c r="Q6080" s="48" t="str">
        <f>IF(O6080="","",
   IF(OR(O6080&lt;EDA_Outlier_Analysis!$C$10, O6080&gt;EDA_Outlier_Analysis!$C$11),
      "Outlier",
      "Normal"))</f>
        <v>Normal</v>
      </c>
      <c r="R6080" t="str">
        <f>IF(P6080="","",
   IF(OR(P6080 &lt; EDA_Outlier_Analysis!$F$7, P6080 &gt; EDA_Outlier_Analysis!$F$8),
      "Outlier",
      "Normal"))</f>
        <v/>
      </c>
      <c r="S6080" t="str">
        <f>IF(N6080="","",
   IF(OR(N6080 &lt;EDA_Outlier_Analysis!$I$10, N6080 &gt; EDA_Outlier_Analysis!$I$11),
      "Outlier",
      "Normal"))</f>
        <v>Normal</v>
      </c>
    </row>
    <row r="6081" spans="1:19">
      <c r="A6081" t="s">
        <v>13131</v>
      </c>
      <c r="B6081" s="4">
        <v>45166</v>
      </c>
      <c r="C6081" s="2">
        <v>163547.95000000001</v>
      </c>
      <c r="D6081" t="s">
        <v>849</v>
      </c>
      <c r="E6081" t="s">
        <v>853</v>
      </c>
      <c r="F6081" t="s">
        <v>11</v>
      </c>
      <c r="G6081" t="s">
        <v>34</v>
      </c>
      <c r="H6081" t="s">
        <v>729</v>
      </c>
      <c r="J6081" t="s">
        <v>13132</v>
      </c>
      <c r="K6081" t="str">
        <f>IF(COUNTIF(Customers!A:A, H6081)&gt;0, "Valid", "Invalid")</f>
        <v>Valid</v>
      </c>
      <c r="L6081" t="str">
        <f t="shared" si="470"/>
        <v>8</v>
      </c>
      <c r="M6081" t="str">
        <f t="shared" si="471"/>
        <v>2023</v>
      </c>
      <c r="N6081">
        <f t="shared" si="472"/>
        <v>163547.95000000001</v>
      </c>
      <c r="O6081">
        <f t="shared" si="473"/>
        <v>163547.95000000001</v>
      </c>
      <c r="P6081" t="str">
        <f t="shared" si="474"/>
        <v/>
      </c>
      <c r="Q6081" s="48" t="str">
        <f>IF(O6081="","",
   IF(OR(O6081&lt;EDA_Outlier_Analysis!$C$10, O6081&gt;EDA_Outlier_Analysis!$C$11),
      "Outlier",
      "Normal"))</f>
        <v>Normal</v>
      </c>
      <c r="R6081" t="str">
        <f>IF(P6081="","",
   IF(OR(P6081 &lt; EDA_Outlier_Analysis!$F$7, P6081 &gt; EDA_Outlier_Analysis!$F$8),
      "Outlier",
      "Normal"))</f>
        <v/>
      </c>
      <c r="S6081" t="str">
        <f>IF(N6081="","",
   IF(OR(N6081 &lt;EDA_Outlier_Analysis!$I$10, N6081 &gt; EDA_Outlier_Analysis!$I$11),
      "Outlier",
      "Normal"))</f>
        <v>Normal</v>
      </c>
    </row>
    <row r="6082" spans="1:19">
      <c r="A6082" t="s">
        <v>13133</v>
      </c>
      <c r="B6082" s="4">
        <v>44936</v>
      </c>
      <c r="C6082" s="2">
        <v>137634.63</v>
      </c>
      <c r="D6082" t="s">
        <v>849</v>
      </c>
      <c r="E6082" t="s">
        <v>853</v>
      </c>
      <c r="F6082" t="s">
        <v>11</v>
      </c>
      <c r="G6082" t="s">
        <v>20</v>
      </c>
      <c r="H6082" t="s">
        <v>729</v>
      </c>
      <c r="J6082" t="s">
        <v>13134</v>
      </c>
      <c r="K6082" t="str">
        <f>IF(COUNTIF(Customers!A:A, H6082)&gt;0, "Valid", "Invalid")</f>
        <v>Valid</v>
      </c>
      <c r="L6082" t="str">
        <f t="shared" si="470"/>
        <v>1</v>
      </c>
      <c r="M6082" t="str">
        <f t="shared" si="471"/>
        <v>2023</v>
      </c>
      <c r="N6082">
        <f t="shared" si="472"/>
        <v>137634.63</v>
      </c>
      <c r="O6082">
        <f t="shared" si="473"/>
        <v>137634.63</v>
      </c>
      <c r="P6082" t="str">
        <f t="shared" si="474"/>
        <v/>
      </c>
      <c r="Q6082" s="48" t="str">
        <f>IF(O6082="","",
   IF(OR(O6082&lt;EDA_Outlier_Analysis!$C$10, O6082&gt;EDA_Outlier_Analysis!$C$11),
      "Outlier",
      "Normal"))</f>
        <v>Normal</v>
      </c>
      <c r="R6082" t="str">
        <f>IF(P6082="","",
   IF(OR(P6082 &lt; EDA_Outlier_Analysis!$F$7, P6082 &gt; EDA_Outlier_Analysis!$F$8),
      "Outlier",
      "Normal"))</f>
        <v/>
      </c>
      <c r="S6082" t="str">
        <f>IF(N6082="","",
   IF(OR(N6082 &lt;EDA_Outlier_Analysis!$I$10, N6082 &gt; EDA_Outlier_Analysis!$I$11),
      "Outlier",
      "Normal"))</f>
        <v>Normal</v>
      </c>
    </row>
    <row r="6083" spans="1:19">
      <c r="A6083" t="s">
        <v>13135</v>
      </c>
      <c r="B6083" s="4">
        <v>45082</v>
      </c>
      <c r="C6083" s="2">
        <v>204756.51</v>
      </c>
      <c r="D6083" t="s">
        <v>849</v>
      </c>
      <c r="E6083" t="s">
        <v>850</v>
      </c>
      <c r="F6083" t="s">
        <v>10</v>
      </c>
      <c r="G6083" t="s">
        <v>34</v>
      </c>
      <c r="H6083" t="s">
        <v>529</v>
      </c>
      <c r="J6083" t="s">
        <v>13136</v>
      </c>
      <c r="K6083" t="str">
        <f>IF(COUNTIF(Customers!A:A, H6083)&gt;0, "Valid", "Invalid")</f>
        <v>Valid</v>
      </c>
      <c r="L6083" t="str">
        <f t="shared" ref="L6083:L6146" si="475">TEXT(B6083,"m")</f>
        <v>6</v>
      </c>
      <c r="M6083" t="str">
        <f t="shared" ref="M6083:M6146" si="476">TEXT(B6083,"yyyy")</f>
        <v>2023</v>
      </c>
      <c r="N6083">
        <f t="shared" ref="N6083:N6146" si="477">IF(D6083="Revenue",C6083,-ABS(C6083))</f>
        <v>204756.51</v>
      </c>
      <c r="O6083">
        <f t="shared" ref="O6083:O6146" si="478">IF(D6083="Revenue", C6083, "")</f>
        <v>204756.51</v>
      </c>
      <c r="P6083" t="str">
        <f t="shared" ref="P6083:P6146" si="479">IF(D6083="Expense", ABS(C6083), "")</f>
        <v/>
      </c>
      <c r="Q6083" s="48" t="str">
        <f>IF(O6083="","",
   IF(OR(O6083&lt;EDA_Outlier_Analysis!$C$10, O6083&gt;EDA_Outlier_Analysis!$C$11),
      "Outlier",
      "Normal"))</f>
        <v>Normal</v>
      </c>
      <c r="R6083" t="str">
        <f>IF(P6083="","",
   IF(OR(P6083 &lt; EDA_Outlier_Analysis!$F$7, P6083 &gt; EDA_Outlier_Analysis!$F$8),
      "Outlier",
      "Normal"))</f>
        <v/>
      </c>
      <c r="S6083" t="str">
        <f>IF(N6083="","",
   IF(OR(N6083 &lt;EDA_Outlier_Analysis!$I$10, N6083 &gt; EDA_Outlier_Analysis!$I$11),
      "Outlier",
      "Normal"))</f>
        <v>Normal</v>
      </c>
    </row>
    <row r="6084" spans="1:19">
      <c r="A6084" t="s">
        <v>13137</v>
      </c>
      <c r="B6084" s="4">
        <v>44918</v>
      </c>
      <c r="C6084" s="2">
        <v>-59240.26</v>
      </c>
      <c r="D6084" t="s">
        <v>840</v>
      </c>
      <c r="E6084" t="s">
        <v>878</v>
      </c>
      <c r="F6084" t="s">
        <v>11</v>
      </c>
      <c r="G6084" t="s">
        <v>31</v>
      </c>
      <c r="I6084" t="s">
        <v>4774</v>
      </c>
      <c r="J6084" t="s">
        <v>13138</v>
      </c>
      <c r="K6084" t="str">
        <f>IF(COUNTIF(Customers!A:A, H6084)&gt;0, "Valid", "Invalid")</f>
        <v>Invalid</v>
      </c>
      <c r="L6084" t="str">
        <f t="shared" si="475"/>
        <v>12</v>
      </c>
      <c r="M6084" t="str">
        <f t="shared" si="476"/>
        <v>2022</v>
      </c>
      <c r="N6084">
        <f t="shared" si="477"/>
        <v>-59240.26</v>
      </c>
      <c r="O6084" t="str">
        <f t="shared" si="478"/>
        <v/>
      </c>
      <c r="P6084">
        <f t="shared" si="479"/>
        <v>59240.26</v>
      </c>
      <c r="Q6084" s="48" t="str">
        <f>IF(O6084="","",
   IF(OR(O6084&lt;EDA_Outlier_Analysis!$C$10, O6084&gt;EDA_Outlier_Analysis!$C$11),
      "Outlier",
      "Normal"))</f>
        <v/>
      </c>
      <c r="R6084" t="str">
        <f>IF(P6084="","",
   IF(OR(P6084 &lt; EDA_Outlier_Analysis!$F$7, P6084 &gt; EDA_Outlier_Analysis!$F$8),
      "Outlier",
      "Normal"))</f>
        <v>Outlier</v>
      </c>
      <c r="S6084" t="str">
        <f>IF(N6084="","",
   IF(OR(N6084 &lt;EDA_Outlier_Analysis!$I$10, N6084 &gt; EDA_Outlier_Analysis!$I$11),
      "Outlier",
      "Normal"))</f>
        <v>Normal</v>
      </c>
    </row>
    <row r="6085" spans="1:19">
      <c r="A6085" t="s">
        <v>13139</v>
      </c>
      <c r="B6085" s="4">
        <v>44990</v>
      </c>
      <c r="C6085" s="2">
        <v>-19089.939999999999</v>
      </c>
      <c r="D6085" t="s">
        <v>840</v>
      </c>
      <c r="E6085" t="s">
        <v>841</v>
      </c>
      <c r="F6085" t="s">
        <v>9</v>
      </c>
      <c r="G6085" t="s">
        <v>34</v>
      </c>
      <c r="I6085" t="s">
        <v>1415</v>
      </c>
      <c r="J6085" t="s">
        <v>13140</v>
      </c>
      <c r="K6085" t="str">
        <f>IF(COUNTIF(Customers!A:A, H6085)&gt;0, "Valid", "Invalid")</f>
        <v>Invalid</v>
      </c>
      <c r="L6085" t="str">
        <f t="shared" si="475"/>
        <v>3</v>
      </c>
      <c r="M6085" t="str">
        <f t="shared" si="476"/>
        <v>2023</v>
      </c>
      <c r="N6085">
        <f t="shared" si="477"/>
        <v>-19089.939999999999</v>
      </c>
      <c r="O6085" t="str">
        <f t="shared" si="478"/>
        <v/>
      </c>
      <c r="P6085">
        <f t="shared" si="479"/>
        <v>19089.939999999999</v>
      </c>
      <c r="Q6085" s="48" t="str">
        <f>IF(O6085="","",
   IF(OR(O6085&lt;EDA_Outlier_Analysis!$C$10, O6085&gt;EDA_Outlier_Analysis!$C$11),
      "Outlier",
      "Normal"))</f>
        <v/>
      </c>
      <c r="R6085" t="str">
        <f>IF(P6085="","",
   IF(OR(P6085 &lt; EDA_Outlier_Analysis!$F$7, P6085 &gt; EDA_Outlier_Analysis!$F$8),
      "Outlier",
      "Normal"))</f>
        <v>Outlier</v>
      </c>
      <c r="S6085" t="str">
        <f>IF(N6085="","",
   IF(OR(N6085 &lt;EDA_Outlier_Analysis!$I$10, N6085 &gt; EDA_Outlier_Analysis!$I$11),
      "Outlier",
      "Normal"))</f>
        <v>Normal</v>
      </c>
    </row>
    <row r="6086" spans="1:19">
      <c r="A6086" t="s">
        <v>13141</v>
      </c>
      <c r="B6086" s="4">
        <v>44755</v>
      </c>
      <c r="C6086" s="2">
        <v>-59289.61</v>
      </c>
      <c r="D6086" t="s">
        <v>840</v>
      </c>
      <c r="E6086" t="s">
        <v>878</v>
      </c>
      <c r="F6086" t="s">
        <v>11</v>
      </c>
      <c r="G6086" t="s">
        <v>34</v>
      </c>
      <c r="I6086" t="s">
        <v>939</v>
      </c>
      <c r="J6086" t="s">
        <v>13142</v>
      </c>
      <c r="K6086" t="str">
        <f>IF(COUNTIF(Customers!A:A, H6086)&gt;0, "Valid", "Invalid")</f>
        <v>Invalid</v>
      </c>
      <c r="L6086" t="str">
        <f t="shared" si="475"/>
        <v>7</v>
      </c>
      <c r="M6086" t="str">
        <f t="shared" si="476"/>
        <v>2022</v>
      </c>
      <c r="N6086">
        <f t="shared" si="477"/>
        <v>-59289.61</v>
      </c>
      <c r="O6086" t="str">
        <f t="shared" si="478"/>
        <v/>
      </c>
      <c r="P6086">
        <f t="shared" si="479"/>
        <v>59289.61</v>
      </c>
      <c r="Q6086" s="48" t="str">
        <f>IF(O6086="","",
   IF(OR(O6086&lt;EDA_Outlier_Analysis!$C$10, O6086&gt;EDA_Outlier_Analysis!$C$11),
      "Outlier",
      "Normal"))</f>
        <v/>
      </c>
      <c r="R6086" t="str">
        <f>IF(P6086="","",
   IF(OR(P6086 &lt; EDA_Outlier_Analysis!$F$7, P6086 &gt; EDA_Outlier_Analysis!$F$8),
      "Outlier",
      "Normal"))</f>
        <v>Outlier</v>
      </c>
      <c r="S6086" t="str">
        <f>IF(N6086="","",
   IF(OR(N6086 &lt;EDA_Outlier_Analysis!$I$10, N6086 &gt; EDA_Outlier_Analysis!$I$11),
      "Outlier",
      "Normal"))</f>
        <v>Normal</v>
      </c>
    </row>
    <row r="6087" spans="1:19">
      <c r="A6087" t="s">
        <v>13143</v>
      </c>
      <c r="B6087" s="4">
        <v>44565</v>
      </c>
      <c r="C6087" s="2">
        <v>139177.35</v>
      </c>
      <c r="D6087" t="s">
        <v>849</v>
      </c>
      <c r="E6087" t="s">
        <v>868</v>
      </c>
      <c r="F6087" t="s">
        <v>9</v>
      </c>
      <c r="G6087" t="s">
        <v>20</v>
      </c>
      <c r="H6087" t="s">
        <v>383</v>
      </c>
      <c r="J6087" t="s">
        <v>13144</v>
      </c>
      <c r="K6087" t="str">
        <f>IF(COUNTIF(Customers!A:A, H6087)&gt;0, "Valid", "Invalid")</f>
        <v>Valid</v>
      </c>
      <c r="L6087" t="str">
        <f t="shared" si="475"/>
        <v>1</v>
      </c>
      <c r="M6087" t="str">
        <f t="shared" si="476"/>
        <v>2022</v>
      </c>
      <c r="N6087">
        <f t="shared" si="477"/>
        <v>139177.35</v>
      </c>
      <c r="O6087">
        <f t="shared" si="478"/>
        <v>139177.35</v>
      </c>
      <c r="P6087" t="str">
        <f t="shared" si="479"/>
        <v/>
      </c>
      <c r="Q6087" s="48" t="str">
        <f>IF(O6087="","",
   IF(OR(O6087&lt;EDA_Outlier_Analysis!$C$10, O6087&gt;EDA_Outlier_Analysis!$C$11),
      "Outlier",
      "Normal"))</f>
        <v>Normal</v>
      </c>
      <c r="R6087" t="str">
        <f>IF(P6087="","",
   IF(OR(P6087 &lt; EDA_Outlier_Analysis!$F$7, P6087 &gt; EDA_Outlier_Analysis!$F$8),
      "Outlier",
      "Normal"))</f>
        <v/>
      </c>
      <c r="S6087" t="str">
        <f>IF(N6087="","",
   IF(OR(N6087 &lt;EDA_Outlier_Analysis!$I$10, N6087 &gt; EDA_Outlier_Analysis!$I$11),
      "Outlier",
      "Normal"))</f>
        <v>Normal</v>
      </c>
    </row>
    <row r="6088" spans="1:19">
      <c r="A6088" t="s">
        <v>13145</v>
      </c>
      <c r="B6088" s="4">
        <v>45221</v>
      </c>
      <c r="C6088" s="2">
        <v>80889.460000000006</v>
      </c>
      <c r="D6088" t="s">
        <v>849</v>
      </c>
      <c r="E6088" t="s">
        <v>868</v>
      </c>
      <c r="F6088" t="s">
        <v>9</v>
      </c>
      <c r="G6088" t="s">
        <v>34</v>
      </c>
      <c r="H6088" t="s">
        <v>725</v>
      </c>
      <c r="J6088" t="s">
        <v>13146</v>
      </c>
      <c r="K6088" t="str">
        <f>IF(COUNTIF(Customers!A:A, H6088)&gt;0, "Valid", "Invalid")</f>
        <v>Valid</v>
      </c>
      <c r="L6088" t="str">
        <f t="shared" si="475"/>
        <v>10</v>
      </c>
      <c r="M6088" t="str">
        <f t="shared" si="476"/>
        <v>2023</v>
      </c>
      <c r="N6088">
        <f t="shared" si="477"/>
        <v>80889.460000000006</v>
      </c>
      <c r="O6088">
        <f t="shared" si="478"/>
        <v>80889.460000000006</v>
      </c>
      <c r="P6088" t="str">
        <f t="shared" si="479"/>
        <v/>
      </c>
      <c r="Q6088" s="48" t="str">
        <f>IF(O6088="","",
   IF(OR(O6088&lt;EDA_Outlier_Analysis!$C$10, O6088&gt;EDA_Outlier_Analysis!$C$11),
      "Outlier",
      "Normal"))</f>
        <v>Normal</v>
      </c>
      <c r="R6088" t="str">
        <f>IF(P6088="","",
   IF(OR(P6088 &lt; EDA_Outlier_Analysis!$F$7, P6088 &gt; EDA_Outlier_Analysis!$F$8),
      "Outlier",
      "Normal"))</f>
        <v/>
      </c>
      <c r="S6088" t="str">
        <f>IF(N6088="","",
   IF(OR(N6088 &lt;EDA_Outlier_Analysis!$I$10, N6088 &gt; EDA_Outlier_Analysis!$I$11),
      "Outlier",
      "Normal"))</f>
        <v>Normal</v>
      </c>
    </row>
    <row r="6089" spans="1:19">
      <c r="A6089" t="s">
        <v>13147</v>
      </c>
      <c r="B6089" s="4">
        <v>44796</v>
      </c>
      <c r="C6089" s="2">
        <v>115238.58</v>
      </c>
      <c r="D6089" t="s">
        <v>849</v>
      </c>
      <c r="E6089" t="s">
        <v>868</v>
      </c>
      <c r="F6089" t="s">
        <v>9</v>
      </c>
      <c r="G6089" t="s">
        <v>20</v>
      </c>
      <c r="H6089" t="s">
        <v>161</v>
      </c>
      <c r="J6089" t="s">
        <v>13148</v>
      </c>
      <c r="K6089" t="str">
        <f>IF(COUNTIF(Customers!A:A, H6089)&gt;0, "Valid", "Invalid")</f>
        <v>Valid</v>
      </c>
      <c r="L6089" t="str">
        <f t="shared" si="475"/>
        <v>8</v>
      </c>
      <c r="M6089" t="str">
        <f t="shared" si="476"/>
        <v>2022</v>
      </c>
      <c r="N6089">
        <f t="shared" si="477"/>
        <v>115238.58</v>
      </c>
      <c r="O6089">
        <f t="shared" si="478"/>
        <v>115238.58</v>
      </c>
      <c r="P6089" t="str">
        <f t="shared" si="479"/>
        <v/>
      </c>
      <c r="Q6089" s="48" t="str">
        <f>IF(O6089="","",
   IF(OR(O6089&lt;EDA_Outlier_Analysis!$C$10, O6089&gt;EDA_Outlier_Analysis!$C$11),
      "Outlier",
      "Normal"))</f>
        <v>Normal</v>
      </c>
      <c r="R6089" t="str">
        <f>IF(P6089="","",
   IF(OR(P6089 &lt; EDA_Outlier_Analysis!$F$7, P6089 &gt; EDA_Outlier_Analysis!$F$8),
      "Outlier",
      "Normal"))</f>
        <v/>
      </c>
      <c r="S6089" t="str">
        <f>IF(N6089="","",
   IF(OR(N6089 &lt;EDA_Outlier_Analysis!$I$10, N6089 &gt; EDA_Outlier_Analysis!$I$11),
      "Outlier",
      "Normal"))</f>
        <v>Normal</v>
      </c>
    </row>
    <row r="6090" spans="1:19">
      <c r="A6090" t="s">
        <v>13149</v>
      </c>
      <c r="B6090" s="4">
        <v>44718</v>
      </c>
      <c r="C6090" s="2">
        <v>153357.32999999999</v>
      </c>
      <c r="D6090" t="s">
        <v>849</v>
      </c>
      <c r="E6090" t="s">
        <v>850</v>
      </c>
      <c r="F6090" t="s">
        <v>11</v>
      </c>
      <c r="G6090" t="s">
        <v>24</v>
      </c>
      <c r="H6090" t="s">
        <v>307</v>
      </c>
      <c r="J6090" t="s">
        <v>13150</v>
      </c>
      <c r="K6090" t="str">
        <f>IF(COUNTIF(Customers!A:A, H6090)&gt;0, "Valid", "Invalid")</f>
        <v>Valid</v>
      </c>
      <c r="L6090" t="str">
        <f t="shared" si="475"/>
        <v>6</v>
      </c>
      <c r="M6090" t="str">
        <f t="shared" si="476"/>
        <v>2022</v>
      </c>
      <c r="N6090">
        <f t="shared" si="477"/>
        <v>153357.32999999999</v>
      </c>
      <c r="O6090">
        <f t="shared" si="478"/>
        <v>153357.32999999999</v>
      </c>
      <c r="P6090" t="str">
        <f t="shared" si="479"/>
        <v/>
      </c>
      <c r="Q6090" s="48" t="str">
        <f>IF(O6090="","",
   IF(OR(O6090&lt;EDA_Outlier_Analysis!$C$10, O6090&gt;EDA_Outlier_Analysis!$C$11),
      "Outlier",
      "Normal"))</f>
        <v>Normal</v>
      </c>
      <c r="R6090" t="str">
        <f>IF(P6090="","",
   IF(OR(P6090 &lt; EDA_Outlier_Analysis!$F$7, P6090 &gt; EDA_Outlier_Analysis!$F$8),
      "Outlier",
      "Normal"))</f>
        <v/>
      </c>
      <c r="S6090" t="str">
        <f>IF(N6090="","",
   IF(OR(N6090 &lt;EDA_Outlier_Analysis!$I$10, N6090 &gt; EDA_Outlier_Analysis!$I$11),
      "Outlier",
      "Normal"))</f>
        <v>Normal</v>
      </c>
    </row>
    <row r="6091" spans="1:19">
      <c r="A6091" t="s">
        <v>13151</v>
      </c>
      <c r="B6091" s="4">
        <v>44770</v>
      </c>
      <c r="C6091" s="2">
        <v>-41550.94</v>
      </c>
      <c r="D6091" t="s">
        <v>840</v>
      </c>
      <c r="E6091" t="s">
        <v>841</v>
      </c>
      <c r="F6091" t="s">
        <v>10</v>
      </c>
      <c r="G6091" t="s">
        <v>31</v>
      </c>
      <c r="I6091" t="s">
        <v>1453</v>
      </c>
      <c r="J6091" t="s">
        <v>13152</v>
      </c>
      <c r="K6091" t="str">
        <f>IF(COUNTIF(Customers!A:A, H6091)&gt;0, "Valid", "Invalid")</f>
        <v>Invalid</v>
      </c>
      <c r="L6091" t="str">
        <f t="shared" si="475"/>
        <v>7</v>
      </c>
      <c r="M6091" t="str">
        <f t="shared" si="476"/>
        <v>2022</v>
      </c>
      <c r="N6091">
        <f t="shared" si="477"/>
        <v>-41550.94</v>
      </c>
      <c r="O6091" t="str">
        <f t="shared" si="478"/>
        <v/>
      </c>
      <c r="P6091">
        <f t="shared" si="479"/>
        <v>41550.94</v>
      </c>
      <c r="Q6091" s="48" t="str">
        <f>IF(O6091="","",
   IF(OR(O6091&lt;EDA_Outlier_Analysis!$C$10, O6091&gt;EDA_Outlier_Analysis!$C$11),
      "Outlier",
      "Normal"))</f>
        <v/>
      </c>
      <c r="R6091" t="str">
        <f>IF(P6091="","",
   IF(OR(P6091 &lt; EDA_Outlier_Analysis!$F$7, P6091 &gt; EDA_Outlier_Analysis!$F$8),
      "Outlier",
      "Normal"))</f>
        <v>Normal</v>
      </c>
      <c r="S6091" t="str">
        <f>IF(N6091="","",
   IF(OR(N6091 &lt;EDA_Outlier_Analysis!$I$10, N6091 &gt; EDA_Outlier_Analysis!$I$11),
      "Outlier",
      "Normal"))</f>
        <v>Normal</v>
      </c>
    </row>
    <row r="6092" spans="1:19">
      <c r="A6092" t="s">
        <v>13153</v>
      </c>
      <c r="B6092" s="4">
        <v>44812</v>
      </c>
      <c r="C6092" s="2">
        <v>187247.19</v>
      </c>
      <c r="D6092" t="s">
        <v>849</v>
      </c>
      <c r="E6092" t="s">
        <v>850</v>
      </c>
      <c r="F6092" t="s">
        <v>9</v>
      </c>
      <c r="G6092" t="s">
        <v>24</v>
      </c>
      <c r="H6092" t="s">
        <v>229</v>
      </c>
      <c r="J6092" t="s">
        <v>13154</v>
      </c>
      <c r="K6092" t="str">
        <f>IF(COUNTIF(Customers!A:A, H6092)&gt;0, "Valid", "Invalid")</f>
        <v>Valid</v>
      </c>
      <c r="L6092" t="str">
        <f t="shared" si="475"/>
        <v>9</v>
      </c>
      <c r="M6092" t="str">
        <f t="shared" si="476"/>
        <v>2022</v>
      </c>
      <c r="N6092">
        <f t="shared" si="477"/>
        <v>187247.19</v>
      </c>
      <c r="O6092">
        <f t="shared" si="478"/>
        <v>187247.19</v>
      </c>
      <c r="P6092" t="str">
        <f t="shared" si="479"/>
        <v/>
      </c>
      <c r="Q6092" s="48" t="str">
        <f>IF(O6092="","",
   IF(OR(O6092&lt;EDA_Outlier_Analysis!$C$10, O6092&gt;EDA_Outlier_Analysis!$C$11),
      "Outlier",
      "Normal"))</f>
        <v>Normal</v>
      </c>
      <c r="R6092" t="str">
        <f>IF(P6092="","",
   IF(OR(P6092 &lt; EDA_Outlier_Analysis!$F$7, P6092 &gt; EDA_Outlier_Analysis!$F$8),
      "Outlier",
      "Normal"))</f>
        <v/>
      </c>
      <c r="S6092" t="str">
        <f>IF(N6092="","",
   IF(OR(N6092 &lt;EDA_Outlier_Analysis!$I$10, N6092 &gt; EDA_Outlier_Analysis!$I$11),
      "Outlier",
      "Normal"))</f>
        <v>Normal</v>
      </c>
    </row>
    <row r="6093" spans="1:19">
      <c r="A6093" t="s">
        <v>13155</v>
      </c>
      <c r="B6093" s="4">
        <v>44950</v>
      </c>
      <c r="C6093" s="2">
        <v>-50079.98</v>
      </c>
      <c r="D6093" t="s">
        <v>840</v>
      </c>
      <c r="E6093" t="s">
        <v>905</v>
      </c>
      <c r="F6093" t="s">
        <v>9</v>
      </c>
      <c r="G6093" t="s">
        <v>31</v>
      </c>
      <c r="I6093" t="s">
        <v>1971</v>
      </c>
      <c r="J6093" t="s">
        <v>13156</v>
      </c>
      <c r="K6093" t="str">
        <f>IF(COUNTIF(Customers!A:A, H6093)&gt;0, "Valid", "Invalid")</f>
        <v>Invalid</v>
      </c>
      <c r="L6093" t="str">
        <f t="shared" si="475"/>
        <v>1</v>
      </c>
      <c r="M6093" t="str">
        <f t="shared" si="476"/>
        <v>2023</v>
      </c>
      <c r="N6093">
        <f t="shared" si="477"/>
        <v>-50079.98</v>
      </c>
      <c r="O6093" t="str">
        <f t="shared" si="478"/>
        <v/>
      </c>
      <c r="P6093">
        <f t="shared" si="479"/>
        <v>50079.98</v>
      </c>
      <c r="Q6093" s="48" t="str">
        <f>IF(O6093="","",
   IF(OR(O6093&lt;EDA_Outlier_Analysis!$C$10, O6093&gt;EDA_Outlier_Analysis!$C$11),
      "Outlier",
      "Normal"))</f>
        <v/>
      </c>
      <c r="R6093" t="str">
        <f>IF(P6093="","",
   IF(OR(P6093 &lt; EDA_Outlier_Analysis!$F$7, P6093 &gt; EDA_Outlier_Analysis!$F$8),
      "Outlier",
      "Normal"))</f>
        <v>Normal</v>
      </c>
      <c r="S6093" t="str">
        <f>IF(N6093="","",
   IF(OR(N6093 &lt;EDA_Outlier_Analysis!$I$10, N6093 &gt; EDA_Outlier_Analysis!$I$11),
      "Outlier",
      "Normal"))</f>
        <v>Normal</v>
      </c>
    </row>
    <row r="6094" spans="1:19">
      <c r="A6094" t="s">
        <v>13157</v>
      </c>
      <c r="B6094" s="4">
        <v>45021</v>
      </c>
      <c r="C6094" s="2">
        <v>-34349.46</v>
      </c>
      <c r="D6094" t="s">
        <v>840</v>
      </c>
      <c r="E6094" t="s">
        <v>864</v>
      </c>
      <c r="F6094" t="s">
        <v>11</v>
      </c>
      <c r="G6094" t="s">
        <v>31</v>
      </c>
      <c r="I6094" t="s">
        <v>2017</v>
      </c>
      <c r="J6094" t="s">
        <v>13158</v>
      </c>
      <c r="K6094" t="str">
        <f>IF(COUNTIF(Customers!A:A, H6094)&gt;0, "Valid", "Invalid")</f>
        <v>Invalid</v>
      </c>
      <c r="L6094" t="str">
        <f t="shared" si="475"/>
        <v>4</v>
      </c>
      <c r="M6094" t="str">
        <f t="shared" si="476"/>
        <v>2023</v>
      </c>
      <c r="N6094">
        <f t="shared" si="477"/>
        <v>-34349.46</v>
      </c>
      <c r="O6094" t="str">
        <f t="shared" si="478"/>
        <v/>
      </c>
      <c r="P6094">
        <f t="shared" si="479"/>
        <v>34349.46</v>
      </c>
      <c r="Q6094" s="48" t="str">
        <f>IF(O6094="","",
   IF(OR(O6094&lt;EDA_Outlier_Analysis!$C$10, O6094&gt;EDA_Outlier_Analysis!$C$11),
      "Outlier",
      "Normal"))</f>
        <v/>
      </c>
      <c r="R6094" t="str">
        <f>IF(P6094="","",
   IF(OR(P6094 &lt; EDA_Outlier_Analysis!$F$7, P6094 &gt; EDA_Outlier_Analysis!$F$8),
      "Outlier",
      "Normal"))</f>
        <v>Normal</v>
      </c>
      <c r="S6094" t="str">
        <f>IF(N6094="","",
   IF(OR(N6094 &lt;EDA_Outlier_Analysis!$I$10, N6094 &gt; EDA_Outlier_Analysis!$I$11),
      "Outlier",
      "Normal"))</f>
        <v>Normal</v>
      </c>
    </row>
    <row r="6095" spans="1:19">
      <c r="A6095" t="s">
        <v>13159</v>
      </c>
      <c r="B6095" s="4">
        <v>44746</v>
      </c>
      <c r="C6095" s="2">
        <v>-24200.18</v>
      </c>
      <c r="D6095" t="s">
        <v>840</v>
      </c>
      <c r="E6095" t="s">
        <v>841</v>
      </c>
      <c r="F6095" t="s">
        <v>10</v>
      </c>
      <c r="G6095" t="s">
        <v>31</v>
      </c>
      <c r="I6095" t="s">
        <v>1438</v>
      </c>
      <c r="J6095" t="s">
        <v>13160</v>
      </c>
      <c r="K6095" t="str">
        <f>IF(COUNTIF(Customers!A:A, H6095)&gt;0, "Valid", "Invalid")</f>
        <v>Invalid</v>
      </c>
      <c r="L6095" t="str">
        <f t="shared" si="475"/>
        <v>7</v>
      </c>
      <c r="M6095" t="str">
        <f t="shared" si="476"/>
        <v>2022</v>
      </c>
      <c r="N6095">
        <f t="shared" si="477"/>
        <v>-24200.18</v>
      </c>
      <c r="O6095" t="str">
        <f t="shared" si="478"/>
        <v/>
      </c>
      <c r="P6095">
        <f t="shared" si="479"/>
        <v>24200.18</v>
      </c>
      <c r="Q6095" s="48" t="str">
        <f>IF(O6095="","",
   IF(OR(O6095&lt;EDA_Outlier_Analysis!$C$10, O6095&gt;EDA_Outlier_Analysis!$C$11),
      "Outlier",
      "Normal"))</f>
        <v/>
      </c>
      <c r="R6095" t="str">
        <f>IF(P6095="","",
   IF(OR(P6095 &lt; EDA_Outlier_Analysis!$F$7, P6095 &gt; EDA_Outlier_Analysis!$F$8),
      "Outlier",
      "Normal"))</f>
        <v>Outlier</v>
      </c>
      <c r="S6095" t="str">
        <f>IF(N6095="","",
   IF(OR(N6095 &lt;EDA_Outlier_Analysis!$I$10, N6095 &gt; EDA_Outlier_Analysis!$I$11),
      "Outlier",
      "Normal"))</f>
        <v>Normal</v>
      </c>
    </row>
    <row r="6096" spans="1:19">
      <c r="A6096" t="s">
        <v>13161</v>
      </c>
      <c r="B6096" s="4">
        <v>44776</v>
      </c>
      <c r="C6096" s="2">
        <v>156248.26999999999</v>
      </c>
      <c r="D6096" t="s">
        <v>849</v>
      </c>
      <c r="E6096" t="s">
        <v>853</v>
      </c>
      <c r="F6096" t="s">
        <v>10</v>
      </c>
      <c r="G6096" t="s">
        <v>31</v>
      </c>
      <c r="H6096" t="s">
        <v>277</v>
      </c>
      <c r="J6096" t="s">
        <v>13162</v>
      </c>
      <c r="K6096" t="str">
        <f>IF(COUNTIF(Customers!A:A, H6096)&gt;0, "Valid", "Invalid")</f>
        <v>Valid</v>
      </c>
      <c r="L6096" t="str">
        <f t="shared" si="475"/>
        <v>8</v>
      </c>
      <c r="M6096" t="str">
        <f t="shared" si="476"/>
        <v>2022</v>
      </c>
      <c r="N6096">
        <f t="shared" si="477"/>
        <v>156248.26999999999</v>
      </c>
      <c r="O6096">
        <f t="shared" si="478"/>
        <v>156248.26999999999</v>
      </c>
      <c r="P6096" t="str">
        <f t="shared" si="479"/>
        <v/>
      </c>
      <c r="Q6096" s="48" t="str">
        <f>IF(O6096="","",
   IF(OR(O6096&lt;EDA_Outlier_Analysis!$C$10, O6096&gt;EDA_Outlier_Analysis!$C$11),
      "Outlier",
      "Normal"))</f>
        <v>Normal</v>
      </c>
      <c r="R6096" t="str">
        <f>IF(P6096="","",
   IF(OR(P6096 &lt; EDA_Outlier_Analysis!$F$7, P6096 &gt; EDA_Outlier_Analysis!$F$8),
      "Outlier",
      "Normal"))</f>
        <v/>
      </c>
      <c r="S6096" t="str">
        <f>IF(N6096="","",
   IF(OR(N6096 &lt;EDA_Outlier_Analysis!$I$10, N6096 &gt; EDA_Outlier_Analysis!$I$11),
      "Outlier",
      "Normal"))</f>
        <v>Normal</v>
      </c>
    </row>
    <row r="6097" spans="1:19">
      <c r="A6097" t="s">
        <v>13163</v>
      </c>
      <c r="B6097" s="4">
        <v>44856</v>
      </c>
      <c r="C6097" s="2">
        <v>20094.439999999999</v>
      </c>
      <c r="D6097" t="s">
        <v>971</v>
      </c>
      <c r="E6097" t="s">
        <v>971</v>
      </c>
      <c r="F6097" t="s">
        <v>9</v>
      </c>
      <c r="G6097" t="s">
        <v>24</v>
      </c>
      <c r="J6097" t="s">
        <v>13164</v>
      </c>
      <c r="K6097" t="str">
        <f>IF(COUNTIF(Customers!A:A, H6097)&gt;0, "Valid", "Invalid")</f>
        <v>Invalid</v>
      </c>
      <c r="L6097" t="str">
        <f t="shared" si="475"/>
        <v>10</v>
      </c>
      <c r="M6097" t="str">
        <f t="shared" si="476"/>
        <v>2022</v>
      </c>
      <c r="N6097">
        <f t="shared" si="477"/>
        <v>-20094.439999999999</v>
      </c>
      <c r="O6097" t="str">
        <f t="shared" si="478"/>
        <v/>
      </c>
      <c r="P6097" t="str">
        <f t="shared" si="479"/>
        <v/>
      </c>
      <c r="Q6097" s="48" t="str">
        <f>IF(O6097="","",
   IF(OR(O6097&lt;EDA_Outlier_Analysis!$C$10, O6097&gt;EDA_Outlier_Analysis!$C$11),
      "Outlier",
      "Normal"))</f>
        <v/>
      </c>
      <c r="R6097" t="str">
        <f>IF(P6097="","",
   IF(OR(P6097 &lt; EDA_Outlier_Analysis!$F$7, P6097 &gt; EDA_Outlier_Analysis!$F$8),
      "Outlier",
      "Normal"))</f>
        <v/>
      </c>
      <c r="S6097" t="str">
        <f>IF(N6097="","",
   IF(OR(N6097 &lt;EDA_Outlier_Analysis!$I$10, N6097 &gt; EDA_Outlier_Analysis!$I$11),
      "Outlier",
      "Normal"))</f>
        <v>Normal</v>
      </c>
    </row>
    <row r="6098" spans="1:19">
      <c r="A6098" t="s">
        <v>13165</v>
      </c>
      <c r="B6098" s="4">
        <v>44889</v>
      </c>
      <c r="C6098" s="2">
        <v>151167.19</v>
      </c>
      <c r="D6098" t="s">
        <v>849</v>
      </c>
      <c r="E6098" t="s">
        <v>853</v>
      </c>
      <c r="F6098" t="s">
        <v>11</v>
      </c>
      <c r="G6098" t="s">
        <v>31</v>
      </c>
      <c r="H6098" t="s">
        <v>487</v>
      </c>
      <c r="J6098" t="s">
        <v>13166</v>
      </c>
      <c r="K6098" t="str">
        <f>IF(COUNTIF(Customers!A:A, H6098)&gt;0, "Valid", "Invalid")</f>
        <v>Valid</v>
      </c>
      <c r="L6098" t="str">
        <f t="shared" si="475"/>
        <v>11</v>
      </c>
      <c r="M6098" t="str">
        <f t="shared" si="476"/>
        <v>2022</v>
      </c>
      <c r="N6098">
        <f t="shared" si="477"/>
        <v>151167.19</v>
      </c>
      <c r="O6098">
        <f t="shared" si="478"/>
        <v>151167.19</v>
      </c>
      <c r="P6098" t="str">
        <f t="shared" si="479"/>
        <v/>
      </c>
      <c r="Q6098" s="48" t="str">
        <f>IF(O6098="","",
   IF(OR(O6098&lt;EDA_Outlier_Analysis!$C$10, O6098&gt;EDA_Outlier_Analysis!$C$11),
      "Outlier",
      "Normal"))</f>
        <v>Normal</v>
      </c>
      <c r="R6098" t="str">
        <f>IF(P6098="","",
   IF(OR(P6098 &lt; EDA_Outlier_Analysis!$F$7, P6098 &gt; EDA_Outlier_Analysis!$F$8),
      "Outlier",
      "Normal"))</f>
        <v/>
      </c>
      <c r="S6098" t="str">
        <f>IF(N6098="","",
   IF(OR(N6098 &lt;EDA_Outlier_Analysis!$I$10, N6098 &gt; EDA_Outlier_Analysis!$I$11),
      "Outlier",
      "Normal"))</f>
        <v>Normal</v>
      </c>
    </row>
    <row r="6099" spans="1:19">
      <c r="A6099" t="s">
        <v>13167</v>
      </c>
      <c r="B6099" s="4">
        <v>45148</v>
      </c>
      <c r="C6099" s="2">
        <v>-38462.01</v>
      </c>
      <c r="D6099" t="s">
        <v>840</v>
      </c>
      <c r="E6099" t="s">
        <v>864</v>
      </c>
      <c r="F6099" t="s">
        <v>11</v>
      </c>
      <c r="G6099" t="s">
        <v>24</v>
      </c>
      <c r="I6099" t="s">
        <v>1448</v>
      </c>
      <c r="J6099" t="s">
        <v>13168</v>
      </c>
      <c r="K6099" t="str">
        <f>IF(COUNTIF(Customers!A:A, H6099)&gt;0, "Valid", "Invalid")</f>
        <v>Invalid</v>
      </c>
      <c r="L6099" t="str">
        <f t="shared" si="475"/>
        <v>8</v>
      </c>
      <c r="M6099" t="str">
        <f t="shared" si="476"/>
        <v>2023</v>
      </c>
      <c r="N6099">
        <f t="shared" si="477"/>
        <v>-38462.01</v>
      </c>
      <c r="O6099" t="str">
        <f t="shared" si="478"/>
        <v/>
      </c>
      <c r="P6099">
        <f t="shared" si="479"/>
        <v>38462.01</v>
      </c>
      <c r="Q6099" s="48" t="str">
        <f>IF(O6099="","",
   IF(OR(O6099&lt;EDA_Outlier_Analysis!$C$10, O6099&gt;EDA_Outlier_Analysis!$C$11),
      "Outlier",
      "Normal"))</f>
        <v/>
      </c>
      <c r="R6099" t="str">
        <f>IF(P6099="","",
   IF(OR(P6099 &lt; EDA_Outlier_Analysis!$F$7, P6099 &gt; EDA_Outlier_Analysis!$F$8),
      "Outlier",
      "Normal"))</f>
        <v>Normal</v>
      </c>
      <c r="S6099" t="str">
        <f>IF(N6099="","",
   IF(OR(N6099 &lt;EDA_Outlier_Analysis!$I$10, N6099 &gt; EDA_Outlier_Analysis!$I$11),
      "Outlier",
      "Normal"))</f>
        <v>Normal</v>
      </c>
    </row>
    <row r="6100" spans="1:19">
      <c r="A6100" t="s">
        <v>13169</v>
      </c>
      <c r="B6100" s="4">
        <v>44763</v>
      </c>
      <c r="C6100" s="2">
        <v>-66197.63</v>
      </c>
      <c r="D6100" t="s">
        <v>840</v>
      </c>
      <c r="E6100" t="s">
        <v>845</v>
      </c>
      <c r="F6100" t="s">
        <v>10</v>
      </c>
      <c r="G6100" t="s">
        <v>20</v>
      </c>
      <c r="I6100" t="s">
        <v>912</v>
      </c>
      <c r="J6100" t="s">
        <v>13170</v>
      </c>
      <c r="K6100" t="str">
        <f>IF(COUNTIF(Customers!A:A, H6100)&gt;0, "Valid", "Invalid")</f>
        <v>Invalid</v>
      </c>
      <c r="L6100" t="str">
        <f t="shared" si="475"/>
        <v>7</v>
      </c>
      <c r="M6100" t="str">
        <f t="shared" si="476"/>
        <v>2022</v>
      </c>
      <c r="N6100">
        <f t="shared" si="477"/>
        <v>-66197.63</v>
      </c>
      <c r="O6100" t="str">
        <f t="shared" si="478"/>
        <v/>
      </c>
      <c r="P6100">
        <f t="shared" si="479"/>
        <v>66197.63</v>
      </c>
      <c r="Q6100" s="48" t="str">
        <f>IF(O6100="","",
   IF(OR(O6100&lt;EDA_Outlier_Analysis!$C$10, O6100&gt;EDA_Outlier_Analysis!$C$11),
      "Outlier",
      "Normal"))</f>
        <v/>
      </c>
      <c r="R6100" t="str">
        <f>IF(P6100="","",
   IF(OR(P6100 &lt; EDA_Outlier_Analysis!$F$7, P6100 &gt; EDA_Outlier_Analysis!$F$8),
      "Outlier",
      "Normal"))</f>
        <v>Outlier</v>
      </c>
      <c r="S6100" t="str">
        <f>IF(N6100="","",
   IF(OR(N6100 &lt;EDA_Outlier_Analysis!$I$10, N6100 &gt; EDA_Outlier_Analysis!$I$11),
      "Outlier",
      "Normal"))</f>
        <v>Normal</v>
      </c>
    </row>
    <row r="6101" spans="1:19">
      <c r="A6101" t="s">
        <v>13171</v>
      </c>
      <c r="B6101" s="4">
        <v>44681</v>
      </c>
      <c r="C6101" s="2">
        <v>-35375.550000000003</v>
      </c>
      <c r="D6101" t="s">
        <v>840</v>
      </c>
      <c r="E6101" t="s">
        <v>856</v>
      </c>
      <c r="F6101" t="s">
        <v>11</v>
      </c>
      <c r="G6101" t="s">
        <v>24</v>
      </c>
      <c r="I6101" t="s">
        <v>1494</v>
      </c>
      <c r="J6101" t="s">
        <v>13172</v>
      </c>
      <c r="K6101" t="str">
        <f>IF(COUNTIF(Customers!A:A, H6101)&gt;0, "Valid", "Invalid")</f>
        <v>Invalid</v>
      </c>
      <c r="L6101" t="str">
        <f t="shared" si="475"/>
        <v>4</v>
      </c>
      <c r="M6101" t="str">
        <f t="shared" si="476"/>
        <v>2022</v>
      </c>
      <c r="N6101">
        <f t="shared" si="477"/>
        <v>-35375.550000000003</v>
      </c>
      <c r="O6101" t="str">
        <f t="shared" si="478"/>
        <v/>
      </c>
      <c r="P6101">
        <f t="shared" si="479"/>
        <v>35375.550000000003</v>
      </c>
      <c r="Q6101" s="48" t="str">
        <f>IF(O6101="","",
   IF(OR(O6101&lt;EDA_Outlier_Analysis!$C$10, O6101&gt;EDA_Outlier_Analysis!$C$11),
      "Outlier",
      "Normal"))</f>
        <v/>
      </c>
      <c r="R6101" t="str">
        <f>IF(P6101="","",
   IF(OR(P6101 &lt; EDA_Outlier_Analysis!$F$7, P6101 &gt; EDA_Outlier_Analysis!$F$8),
      "Outlier",
      "Normal"))</f>
        <v>Normal</v>
      </c>
      <c r="S6101" t="str">
        <f>IF(N6101="","",
   IF(OR(N6101 &lt;EDA_Outlier_Analysis!$I$10, N6101 &gt; EDA_Outlier_Analysis!$I$11),
      "Outlier",
      "Normal"))</f>
        <v>Normal</v>
      </c>
    </row>
    <row r="6102" spans="1:19">
      <c r="A6102" t="s">
        <v>13173</v>
      </c>
      <c r="B6102" s="4">
        <v>44822</v>
      </c>
      <c r="C6102" s="2">
        <v>-34424.32</v>
      </c>
      <c r="D6102" t="s">
        <v>840</v>
      </c>
      <c r="E6102" t="s">
        <v>845</v>
      </c>
      <c r="F6102" t="s">
        <v>9</v>
      </c>
      <c r="G6102" t="s">
        <v>31</v>
      </c>
      <c r="I6102" t="s">
        <v>1412</v>
      </c>
      <c r="J6102" t="s">
        <v>13174</v>
      </c>
      <c r="K6102" t="str">
        <f>IF(COUNTIF(Customers!A:A, H6102)&gt;0, "Valid", "Invalid")</f>
        <v>Invalid</v>
      </c>
      <c r="L6102" t="str">
        <f t="shared" si="475"/>
        <v>9</v>
      </c>
      <c r="M6102" t="str">
        <f t="shared" si="476"/>
        <v>2022</v>
      </c>
      <c r="N6102">
        <f t="shared" si="477"/>
        <v>-34424.32</v>
      </c>
      <c r="O6102" t="str">
        <f t="shared" si="478"/>
        <v/>
      </c>
      <c r="P6102">
        <f t="shared" si="479"/>
        <v>34424.32</v>
      </c>
      <c r="Q6102" s="48" t="str">
        <f>IF(O6102="","",
   IF(OR(O6102&lt;EDA_Outlier_Analysis!$C$10, O6102&gt;EDA_Outlier_Analysis!$C$11),
      "Outlier",
      "Normal"))</f>
        <v/>
      </c>
      <c r="R6102" t="str">
        <f>IF(P6102="","",
   IF(OR(P6102 &lt; EDA_Outlier_Analysis!$F$7, P6102 &gt; EDA_Outlier_Analysis!$F$8),
      "Outlier",
      "Normal"))</f>
        <v>Normal</v>
      </c>
      <c r="S6102" t="str">
        <f>IF(N6102="","",
   IF(OR(N6102 &lt;EDA_Outlier_Analysis!$I$10, N6102 &gt; EDA_Outlier_Analysis!$I$11),
      "Outlier",
      "Normal"))</f>
        <v>Normal</v>
      </c>
    </row>
    <row r="6103" spans="1:19">
      <c r="A6103" t="s">
        <v>13175</v>
      </c>
      <c r="B6103" s="4">
        <v>45043</v>
      </c>
      <c r="C6103" s="2">
        <v>-54072.41</v>
      </c>
      <c r="D6103" t="s">
        <v>840</v>
      </c>
      <c r="E6103" t="s">
        <v>878</v>
      </c>
      <c r="F6103" t="s">
        <v>10</v>
      </c>
      <c r="G6103" t="s">
        <v>31</v>
      </c>
      <c r="I6103" t="s">
        <v>939</v>
      </c>
      <c r="J6103" t="s">
        <v>13176</v>
      </c>
      <c r="K6103" t="str">
        <f>IF(COUNTIF(Customers!A:A, H6103)&gt;0, "Valid", "Invalid")</f>
        <v>Invalid</v>
      </c>
      <c r="L6103" t="str">
        <f t="shared" si="475"/>
        <v>4</v>
      </c>
      <c r="M6103" t="str">
        <f t="shared" si="476"/>
        <v>2023</v>
      </c>
      <c r="N6103">
        <f t="shared" si="477"/>
        <v>-54072.41</v>
      </c>
      <c r="O6103" t="str">
        <f t="shared" si="478"/>
        <v/>
      </c>
      <c r="P6103">
        <f t="shared" si="479"/>
        <v>54072.41</v>
      </c>
      <c r="Q6103" s="48" t="str">
        <f>IF(O6103="","",
   IF(OR(O6103&lt;EDA_Outlier_Analysis!$C$10, O6103&gt;EDA_Outlier_Analysis!$C$11),
      "Outlier",
      "Normal"))</f>
        <v/>
      </c>
      <c r="R6103" t="str">
        <f>IF(P6103="","",
   IF(OR(P6103 &lt; EDA_Outlier_Analysis!$F$7, P6103 &gt; EDA_Outlier_Analysis!$F$8),
      "Outlier",
      "Normal"))</f>
        <v>Outlier</v>
      </c>
      <c r="S6103" t="str">
        <f>IF(N6103="","",
   IF(OR(N6103 &lt;EDA_Outlier_Analysis!$I$10, N6103 &gt; EDA_Outlier_Analysis!$I$11),
      "Outlier",
      "Normal"))</f>
        <v>Normal</v>
      </c>
    </row>
    <row r="6104" spans="1:19">
      <c r="A6104" t="s">
        <v>13177</v>
      </c>
      <c r="B6104" s="4">
        <v>45069</v>
      </c>
      <c r="C6104" s="2">
        <v>-72721.539999999994</v>
      </c>
      <c r="D6104" t="s">
        <v>840</v>
      </c>
      <c r="E6104" t="s">
        <v>878</v>
      </c>
      <c r="F6104" t="s">
        <v>10</v>
      </c>
      <c r="G6104" t="s">
        <v>31</v>
      </c>
      <c r="I6104" t="s">
        <v>1035</v>
      </c>
      <c r="J6104" t="s">
        <v>13178</v>
      </c>
      <c r="K6104" t="str">
        <f>IF(COUNTIF(Customers!A:A, H6104)&gt;0, "Valid", "Invalid")</f>
        <v>Invalid</v>
      </c>
      <c r="L6104" t="str">
        <f t="shared" si="475"/>
        <v>5</v>
      </c>
      <c r="M6104" t="str">
        <f t="shared" si="476"/>
        <v>2023</v>
      </c>
      <c r="N6104">
        <f t="shared" si="477"/>
        <v>-72721.539999999994</v>
      </c>
      <c r="O6104" t="str">
        <f t="shared" si="478"/>
        <v/>
      </c>
      <c r="P6104">
        <f t="shared" si="479"/>
        <v>72721.539999999994</v>
      </c>
      <c r="Q6104" s="48" t="str">
        <f>IF(O6104="","",
   IF(OR(O6104&lt;EDA_Outlier_Analysis!$C$10, O6104&gt;EDA_Outlier_Analysis!$C$11),
      "Outlier",
      "Normal"))</f>
        <v/>
      </c>
      <c r="R6104" t="str">
        <f>IF(P6104="","",
   IF(OR(P6104 &lt; EDA_Outlier_Analysis!$F$7, P6104 &gt; EDA_Outlier_Analysis!$F$8),
      "Outlier",
      "Normal"))</f>
        <v>Outlier</v>
      </c>
      <c r="S6104" t="str">
        <f>IF(N6104="","",
   IF(OR(N6104 &lt;EDA_Outlier_Analysis!$I$10, N6104 &gt; EDA_Outlier_Analysis!$I$11),
      "Outlier",
      "Normal"))</f>
        <v>Normal</v>
      </c>
    </row>
    <row r="6105" spans="1:19">
      <c r="A6105" t="s">
        <v>13179</v>
      </c>
      <c r="B6105" s="4">
        <v>44637</v>
      </c>
      <c r="C6105" s="2">
        <v>181305.57</v>
      </c>
      <c r="D6105" t="s">
        <v>849</v>
      </c>
      <c r="E6105" t="s">
        <v>850</v>
      </c>
      <c r="F6105" t="s">
        <v>11</v>
      </c>
      <c r="G6105" t="s">
        <v>31</v>
      </c>
      <c r="H6105" t="s">
        <v>229</v>
      </c>
      <c r="J6105" t="s">
        <v>13180</v>
      </c>
      <c r="K6105" t="str">
        <f>IF(COUNTIF(Customers!A:A, H6105)&gt;0, "Valid", "Invalid")</f>
        <v>Valid</v>
      </c>
      <c r="L6105" t="str">
        <f t="shared" si="475"/>
        <v>3</v>
      </c>
      <c r="M6105" t="str">
        <f t="shared" si="476"/>
        <v>2022</v>
      </c>
      <c r="N6105">
        <f t="shared" si="477"/>
        <v>181305.57</v>
      </c>
      <c r="O6105">
        <f t="shared" si="478"/>
        <v>181305.57</v>
      </c>
      <c r="P6105" t="str">
        <f t="shared" si="479"/>
        <v/>
      </c>
      <c r="Q6105" s="48" t="str">
        <f>IF(O6105="","",
   IF(OR(O6105&lt;EDA_Outlier_Analysis!$C$10, O6105&gt;EDA_Outlier_Analysis!$C$11),
      "Outlier",
      "Normal"))</f>
        <v>Normal</v>
      </c>
      <c r="R6105" t="str">
        <f>IF(P6105="","",
   IF(OR(P6105 &lt; EDA_Outlier_Analysis!$F$7, P6105 &gt; EDA_Outlier_Analysis!$F$8),
      "Outlier",
      "Normal"))</f>
        <v/>
      </c>
      <c r="S6105" t="str">
        <f>IF(N6105="","",
   IF(OR(N6105 &lt;EDA_Outlier_Analysis!$I$10, N6105 &gt; EDA_Outlier_Analysis!$I$11),
      "Outlier",
      "Normal"))</f>
        <v>Normal</v>
      </c>
    </row>
    <row r="6106" spans="1:19">
      <c r="A6106" t="s">
        <v>13181</v>
      </c>
      <c r="B6106" s="4">
        <v>44996</v>
      </c>
      <c r="C6106" s="2">
        <v>-45165.93</v>
      </c>
      <c r="D6106" t="s">
        <v>840</v>
      </c>
      <c r="E6106" t="s">
        <v>841</v>
      </c>
      <c r="F6106" t="s">
        <v>10</v>
      </c>
      <c r="G6106" t="s">
        <v>20</v>
      </c>
      <c r="I6106" t="s">
        <v>1443</v>
      </c>
      <c r="J6106" t="s">
        <v>13182</v>
      </c>
      <c r="K6106" t="str">
        <f>IF(COUNTIF(Customers!A:A, H6106)&gt;0, "Valid", "Invalid")</f>
        <v>Invalid</v>
      </c>
      <c r="L6106" t="str">
        <f t="shared" si="475"/>
        <v>3</v>
      </c>
      <c r="M6106" t="str">
        <f t="shared" si="476"/>
        <v>2023</v>
      </c>
      <c r="N6106">
        <f t="shared" si="477"/>
        <v>-45165.93</v>
      </c>
      <c r="O6106" t="str">
        <f t="shared" si="478"/>
        <v/>
      </c>
      <c r="P6106">
        <f t="shared" si="479"/>
        <v>45165.93</v>
      </c>
      <c r="Q6106" s="48" t="str">
        <f>IF(O6106="","",
   IF(OR(O6106&lt;EDA_Outlier_Analysis!$C$10, O6106&gt;EDA_Outlier_Analysis!$C$11),
      "Outlier",
      "Normal"))</f>
        <v/>
      </c>
      <c r="R6106" t="str">
        <f>IF(P6106="","",
   IF(OR(P6106 &lt; EDA_Outlier_Analysis!$F$7, P6106 &gt; EDA_Outlier_Analysis!$F$8),
      "Outlier",
      "Normal"))</f>
        <v>Normal</v>
      </c>
      <c r="S6106" t="str">
        <f>IF(N6106="","",
   IF(OR(N6106 &lt;EDA_Outlier_Analysis!$I$10, N6106 &gt; EDA_Outlier_Analysis!$I$11),
      "Outlier",
      "Normal"))</f>
        <v>Normal</v>
      </c>
    </row>
    <row r="6107" spans="1:19">
      <c r="A6107" t="s">
        <v>13183</v>
      </c>
      <c r="B6107" s="4">
        <v>45164</v>
      </c>
      <c r="C6107" s="2">
        <v>-32153.69</v>
      </c>
      <c r="D6107" t="s">
        <v>840</v>
      </c>
      <c r="E6107" t="s">
        <v>856</v>
      </c>
      <c r="F6107" t="s">
        <v>11</v>
      </c>
      <c r="G6107" t="s">
        <v>31</v>
      </c>
      <c r="I6107" t="s">
        <v>1545</v>
      </c>
      <c r="J6107" t="s">
        <v>13184</v>
      </c>
      <c r="K6107" t="str">
        <f>IF(COUNTIF(Customers!A:A, H6107)&gt;0, "Valid", "Invalid")</f>
        <v>Invalid</v>
      </c>
      <c r="L6107" t="str">
        <f t="shared" si="475"/>
        <v>8</v>
      </c>
      <c r="M6107" t="str">
        <f t="shared" si="476"/>
        <v>2023</v>
      </c>
      <c r="N6107">
        <f t="shared" si="477"/>
        <v>-32153.69</v>
      </c>
      <c r="O6107" t="str">
        <f t="shared" si="478"/>
        <v/>
      </c>
      <c r="P6107">
        <f t="shared" si="479"/>
        <v>32153.69</v>
      </c>
      <c r="Q6107" s="48" t="str">
        <f>IF(O6107="","",
   IF(OR(O6107&lt;EDA_Outlier_Analysis!$C$10, O6107&gt;EDA_Outlier_Analysis!$C$11),
      "Outlier",
      "Normal"))</f>
        <v/>
      </c>
      <c r="R6107" t="str">
        <f>IF(P6107="","",
   IF(OR(P6107 &lt; EDA_Outlier_Analysis!$F$7, P6107 &gt; EDA_Outlier_Analysis!$F$8),
      "Outlier",
      "Normal"))</f>
        <v>Normal</v>
      </c>
      <c r="S6107" t="str">
        <f>IF(N6107="","",
   IF(OR(N6107 &lt;EDA_Outlier_Analysis!$I$10, N6107 &gt; EDA_Outlier_Analysis!$I$11),
      "Outlier",
      "Normal"))</f>
        <v>Normal</v>
      </c>
    </row>
    <row r="6108" spans="1:19">
      <c r="A6108" t="s">
        <v>13185</v>
      </c>
      <c r="B6108" s="4">
        <v>44911</v>
      </c>
      <c r="C6108" s="2">
        <v>-46554.080000000002</v>
      </c>
      <c r="D6108" t="s">
        <v>840</v>
      </c>
      <c r="E6108" t="s">
        <v>905</v>
      </c>
      <c r="F6108" t="s">
        <v>9</v>
      </c>
      <c r="G6108" t="s">
        <v>24</v>
      </c>
      <c r="I6108" t="s">
        <v>1453</v>
      </c>
      <c r="J6108" t="s">
        <v>13186</v>
      </c>
      <c r="K6108" t="str">
        <f>IF(COUNTIF(Customers!A:A, H6108)&gt;0, "Valid", "Invalid")</f>
        <v>Invalid</v>
      </c>
      <c r="L6108" t="str">
        <f t="shared" si="475"/>
        <v>12</v>
      </c>
      <c r="M6108" t="str">
        <f t="shared" si="476"/>
        <v>2022</v>
      </c>
      <c r="N6108">
        <f t="shared" si="477"/>
        <v>-46554.080000000002</v>
      </c>
      <c r="O6108" t="str">
        <f t="shared" si="478"/>
        <v/>
      </c>
      <c r="P6108">
        <f t="shared" si="479"/>
        <v>46554.080000000002</v>
      </c>
      <c r="Q6108" s="48" t="str">
        <f>IF(O6108="","",
   IF(OR(O6108&lt;EDA_Outlier_Analysis!$C$10, O6108&gt;EDA_Outlier_Analysis!$C$11),
      "Outlier",
      "Normal"))</f>
        <v/>
      </c>
      <c r="R6108" t="str">
        <f>IF(P6108="","",
   IF(OR(P6108 &lt; EDA_Outlier_Analysis!$F$7, P6108 &gt; EDA_Outlier_Analysis!$F$8),
      "Outlier",
      "Normal"))</f>
        <v>Normal</v>
      </c>
      <c r="S6108" t="str">
        <f>IF(N6108="","",
   IF(OR(N6108 &lt;EDA_Outlier_Analysis!$I$10, N6108 &gt; EDA_Outlier_Analysis!$I$11),
      "Outlier",
      "Normal"))</f>
        <v>Normal</v>
      </c>
    </row>
    <row r="6109" spans="1:19">
      <c r="A6109" t="s">
        <v>13187</v>
      </c>
      <c r="B6109" s="4">
        <v>45193</v>
      </c>
      <c r="C6109" s="2">
        <v>191286.34</v>
      </c>
      <c r="D6109" t="s">
        <v>849</v>
      </c>
      <c r="E6109" t="s">
        <v>853</v>
      </c>
      <c r="F6109" t="s">
        <v>10</v>
      </c>
      <c r="G6109" t="s">
        <v>24</v>
      </c>
      <c r="H6109" t="s">
        <v>209</v>
      </c>
      <c r="J6109" t="s">
        <v>13188</v>
      </c>
      <c r="K6109" t="str">
        <f>IF(COUNTIF(Customers!A:A, H6109)&gt;0, "Valid", "Invalid")</f>
        <v>Valid</v>
      </c>
      <c r="L6109" t="str">
        <f t="shared" si="475"/>
        <v>9</v>
      </c>
      <c r="M6109" t="str">
        <f t="shared" si="476"/>
        <v>2023</v>
      </c>
      <c r="N6109">
        <f t="shared" si="477"/>
        <v>191286.34</v>
      </c>
      <c r="O6109">
        <f t="shared" si="478"/>
        <v>191286.34</v>
      </c>
      <c r="P6109" t="str">
        <f t="shared" si="479"/>
        <v/>
      </c>
      <c r="Q6109" s="48" t="str">
        <f>IF(O6109="","",
   IF(OR(O6109&lt;EDA_Outlier_Analysis!$C$10, O6109&gt;EDA_Outlier_Analysis!$C$11),
      "Outlier",
      "Normal"))</f>
        <v>Normal</v>
      </c>
      <c r="R6109" t="str">
        <f>IF(P6109="","",
   IF(OR(P6109 &lt; EDA_Outlier_Analysis!$F$7, P6109 &gt; EDA_Outlier_Analysis!$F$8),
      "Outlier",
      "Normal"))</f>
        <v/>
      </c>
      <c r="S6109" t="str">
        <f>IF(N6109="","",
   IF(OR(N6109 &lt;EDA_Outlier_Analysis!$I$10, N6109 &gt; EDA_Outlier_Analysis!$I$11),
      "Outlier",
      "Normal"))</f>
        <v>Normal</v>
      </c>
    </row>
    <row r="6110" spans="1:19">
      <c r="A6110" t="s">
        <v>13189</v>
      </c>
      <c r="B6110" s="4">
        <v>44839</v>
      </c>
      <c r="C6110" s="2">
        <v>-50481.83</v>
      </c>
      <c r="D6110" t="s">
        <v>840</v>
      </c>
      <c r="E6110" t="s">
        <v>878</v>
      </c>
      <c r="F6110" t="s">
        <v>11</v>
      </c>
      <c r="G6110" t="s">
        <v>24</v>
      </c>
      <c r="I6110" t="s">
        <v>898</v>
      </c>
      <c r="J6110" t="s">
        <v>13190</v>
      </c>
      <c r="K6110" t="str">
        <f>IF(COUNTIF(Customers!A:A, H6110)&gt;0, "Valid", "Invalid")</f>
        <v>Invalid</v>
      </c>
      <c r="L6110" t="str">
        <f t="shared" si="475"/>
        <v>10</v>
      </c>
      <c r="M6110" t="str">
        <f t="shared" si="476"/>
        <v>2022</v>
      </c>
      <c r="N6110">
        <f t="shared" si="477"/>
        <v>-50481.83</v>
      </c>
      <c r="O6110" t="str">
        <f t="shared" si="478"/>
        <v/>
      </c>
      <c r="P6110">
        <f t="shared" si="479"/>
        <v>50481.83</v>
      </c>
      <c r="Q6110" s="48" t="str">
        <f>IF(O6110="","",
   IF(OR(O6110&lt;EDA_Outlier_Analysis!$C$10, O6110&gt;EDA_Outlier_Analysis!$C$11),
      "Outlier",
      "Normal"))</f>
        <v/>
      </c>
      <c r="R6110" t="str">
        <f>IF(P6110="","",
   IF(OR(P6110 &lt; EDA_Outlier_Analysis!$F$7, P6110 &gt; EDA_Outlier_Analysis!$F$8),
      "Outlier",
      "Normal"))</f>
        <v>Normal</v>
      </c>
      <c r="S6110" t="str">
        <f>IF(N6110="","",
   IF(OR(N6110 &lt;EDA_Outlier_Analysis!$I$10, N6110 &gt; EDA_Outlier_Analysis!$I$11),
      "Outlier",
      "Normal"))</f>
        <v>Normal</v>
      </c>
    </row>
    <row r="6111" spans="1:19">
      <c r="A6111" t="s">
        <v>13191</v>
      </c>
      <c r="B6111" s="4">
        <v>45235</v>
      </c>
      <c r="C6111" s="2">
        <v>206938.44</v>
      </c>
      <c r="D6111" t="s">
        <v>849</v>
      </c>
      <c r="E6111" t="s">
        <v>850</v>
      </c>
      <c r="F6111" t="s">
        <v>11</v>
      </c>
      <c r="G6111" t="s">
        <v>24</v>
      </c>
      <c r="H6111" t="s">
        <v>53</v>
      </c>
      <c r="J6111" t="s">
        <v>13192</v>
      </c>
      <c r="K6111" t="str">
        <f>IF(COUNTIF(Customers!A:A, H6111)&gt;0, "Valid", "Invalid")</f>
        <v>Valid</v>
      </c>
      <c r="L6111" t="str">
        <f t="shared" si="475"/>
        <v>11</v>
      </c>
      <c r="M6111" t="str">
        <f t="shared" si="476"/>
        <v>2023</v>
      </c>
      <c r="N6111">
        <f t="shared" si="477"/>
        <v>206938.44</v>
      </c>
      <c r="O6111">
        <f t="shared" si="478"/>
        <v>206938.44</v>
      </c>
      <c r="P6111" t="str">
        <f t="shared" si="479"/>
        <v/>
      </c>
      <c r="Q6111" s="48" t="str">
        <f>IF(O6111="","",
   IF(OR(O6111&lt;EDA_Outlier_Analysis!$C$10, O6111&gt;EDA_Outlier_Analysis!$C$11),
      "Outlier",
      "Normal"))</f>
        <v>Normal</v>
      </c>
      <c r="R6111" t="str">
        <f>IF(P6111="","",
   IF(OR(P6111 &lt; EDA_Outlier_Analysis!$F$7, P6111 &gt; EDA_Outlier_Analysis!$F$8),
      "Outlier",
      "Normal"))</f>
        <v/>
      </c>
      <c r="S6111" t="str">
        <f>IF(N6111="","",
   IF(OR(N6111 &lt;EDA_Outlier_Analysis!$I$10, N6111 &gt; EDA_Outlier_Analysis!$I$11),
      "Outlier",
      "Normal"))</f>
        <v>Normal</v>
      </c>
    </row>
    <row r="6112" spans="1:19">
      <c r="A6112" t="s">
        <v>13193</v>
      </c>
      <c r="B6112" s="4">
        <v>44848</v>
      </c>
      <c r="C6112" s="2">
        <v>-57738.77</v>
      </c>
      <c r="D6112" t="s">
        <v>840</v>
      </c>
      <c r="E6112" t="s">
        <v>841</v>
      </c>
      <c r="F6112" t="s">
        <v>10</v>
      </c>
      <c r="G6112" t="s">
        <v>34</v>
      </c>
      <c r="I6112" t="s">
        <v>1080</v>
      </c>
      <c r="J6112" t="s">
        <v>13194</v>
      </c>
      <c r="K6112" t="str">
        <f>IF(COUNTIF(Customers!A:A, H6112)&gt;0, "Valid", "Invalid")</f>
        <v>Invalid</v>
      </c>
      <c r="L6112" t="str">
        <f t="shared" si="475"/>
        <v>10</v>
      </c>
      <c r="M6112" t="str">
        <f t="shared" si="476"/>
        <v>2022</v>
      </c>
      <c r="N6112">
        <f t="shared" si="477"/>
        <v>-57738.77</v>
      </c>
      <c r="O6112" t="str">
        <f t="shared" si="478"/>
        <v/>
      </c>
      <c r="P6112">
        <f t="shared" si="479"/>
        <v>57738.77</v>
      </c>
      <c r="Q6112" s="48" t="str">
        <f>IF(O6112="","",
   IF(OR(O6112&lt;EDA_Outlier_Analysis!$C$10, O6112&gt;EDA_Outlier_Analysis!$C$11),
      "Outlier",
      "Normal"))</f>
        <v/>
      </c>
      <c r="R6112" t="str">
        <f>IF(P6112="","",
   IF(OR(P6112 &lt; EDA_Outlier_Analysis!$F$7, P6112 &gt; EDA_Outlier_Analysis!$F$8),
      "Outlier",
      "Normal"))</f>
        <v>Outlier</v>
      </c>
      <c r="S6112" t="str">
        <f>IF(N6112="","",
   IF(OR(N6112 &lt;EDA_Outlier_Analysis!$I$10, N6112 &gt; EDA_Outlier_Analysis!$I$11),
      "Outlier",
      "Normal"))</f>
        <v>Normal</v>
      </c>
    </row>
    <row r="6113" spans="1:19">
      <c r="A6113" t="s">
        <v>13195</v>
      </c>
      <c r="B6113" s="4">
        <v>44858</v>
      </c>
      <c r="C6113" s="2">
        <v>118439.3</v>
      </c>
      <c r="D6113" t="s">
        <v>849</v>
      </c>
      <c r="E6113" t="s">
        <v>850</v>
      </c>
      <c r="F6113" t="s">
        <v>9</v>
      </c>
      <c r="G6113" t="s">
        <v>34</v>
      </c>
      <c r="H6113" t="s">
        <v>59</v>
      </c>
      <c r="J6113" t="s">
        <v>13196</v>
      </c>
      <c r="K6113" t="str">
        <f>IF(COUNTIF(Customers!A:A, H6113)&gt;0, "Valid", "Invalid")</f>
        <v>Valid</v>
      </c>
      <c r="L6113" t="str">
        <f t="shared" si="475"/>
        <v>10</v>
      </c>
      <c r="M6113" t="str">
        <f t="shared" si="476"/>
        <v>2022</v>
      </c>
      <c r="N6113">
        <f t="shared" si="477"/>
        <v>118439.3</v>
      </c>
      <c r="O6113">
        <f t="shared" si="478"/>
        <v>118439.3</v>
      </c>
      <c r="P6113" t="str">
        <f t="shared" si="479"/>
        <v/>
      </c>
      <c r="Q6113" s="48" t="str">
        <f>IF(O6113="","",
   IF(OR(O6113&lt;EDA_Outlier_Analysis!$C$10, O6113&gt;EDA_Outlier_Analysis!$C$11),
      "Outlier",
      "Normal"))</f>
        <v>Normal</v>
      </c>
      <c r="R6113" t="str">
        <f>IF(P6113="","",
   IF(OR(P6113 &lt; EDA_Outlier_Analysis!$F$7, P6113 &gt; EDA_Outlier_Analysis!$F$8),
      "Outlier",
      "Normal"))</f>
        <v/>
      </c>
      <c r="S6113" t="str">
        <f>IF(N6113="","",
   IF(OR(N6113 &lt;EDA_Outlier_Analysis!$I$10, N6113 &gt; EDA_Outlier_Analysis!$I$11),
      "Outlier",
      "Normal"))</f>
        <v>Normal</v>
      </c>
    </row>
    <row r="6114" spans="1:19">
      <c r="A6114" t="s">
        <v>13197</v>
      </c>
      <c r="B6114" s="4">
        <v>45267</v>
      </c>
      <c r="C6114" s="2">
        <v>205264.95</v>
      </c>
      <c r="D6114" t="s">
        <v>849</v>
      </c>
      <c r="E6114" t="s">
        <v>853</v>
      </c>
      <c r="F6114" t="s">
        <v>11</v>
      </c>
      <c r="G6114" t="s">
        <v>20</v>
      </c>
      <c r="H6114" t="s">
        <v>675</v>
      </c>
      <c r="J6114" t="s">
        <v>13198</v>
      </c>
      <c r="K6114" t="str">
        <f>IF(COUNTIF(Customers!A:A, H6114)&gt;0, "Valid", "Invalid")</f>
        <v>Valid</v>
      </c>
      <c r="L6114" t="str">
        <f t="shared" si="475"/>
        <v>12</v>
      </c>
      <c r="M6114" t="str">
        <f t="shared" si="476"/>
        <v>2023</v>
      </c>
      <c r="N6114">
        <f t="shared" si="477"/>
        <v>205264.95</v>
      </c>
      <c r="O6114">
        <f t="shared" si="478"/>
        <v>205264.95</v>
      </c>
      <c r="P6114" t="str">
        <f t="shared" si="479"/>
        <v/>
      </c>
      <c r="Q6114" s="48" t="str">
        <f>IF(O6114="","",
   IF(OR(O6114&lt;EDA_Outlier_Analysis!$C$10, O6114&gt;EDA_Outlier_Analysis!$C$11),
      "Outlier",
      "Normal"))</f>
        <v>Normal</v>
      </c>
      <c r="R6114" t="str">
        <f>IF(P6114="","",
   IF(OR(P6114 &lt; EDA_Outlier_Analysis!$F$7, P6114 &gt; EDA_Outlier_Analysis!$F$8),
      "Outlier",
      "Normal"))</f>
        <v/>
      </c>
      <c r="S6114" t="str">
        <f>IF(N6114="","",
   IF(OR(N6114 &lt;EDA_Outlier_Analysis!$I$10, N6114 &gt; EDA_Outlier_Analysis!$I$11),
      "Outlier",
      "Normal"))</f>
        <v>Normal</v>
      </c>
    </row>
    <row r="6115" spans="1:19">
      <c r="A6115" t="s">
        <v>13199</v>
      </c>
      <c r="B6115" s="4">
        <v>45197</v>
      </c>
      <c r="C6115" s="2">
        <v>-89107.06</v>
      </c>
      <c r="D6115" t="s">
        <v>840</v>
      </c>
      <c r="E6115" t="s">
        <v>856</v>
      </c>
      <c r="F6115" t="s">
        <v>9</v>
      </c>
      <c r="G6115" t="s">
        <v>34</v>
      </c>
      <c r="I6115" t="s">
        <v>1117</v>
      </c>
      <c r="J6115" t="s">
        <v>13200</v>
      </c>
      <c r="K6115" t="str">
        <f>IF(COUNTIF(Customers!A:A, H6115)&gt;0, "Valid", "Invalid")</f>
        <v>Invalid</v>
      </c>
      <c r="L6115" t="str">
        <f t="shared" si="475"/>
        <v>9</v>
      </c>
      <c r="M6115" t="str">
        <f t="shared" si="476"/>
        <v>2023</v>
      </c>
      <c r="N6115">
        <f t="shared" si="477"/>
        <v>-89107.06</v>
      </c>
      <c r="O6115" t="str">
        <f t="shared" si="478"/>
        <v/>
      </c>
      <c r="P6115">
        <f t="shared" si="479"/>
        <v>89107.06</v>
      </c>
      <c r="Q6115" s="48" t="str">
        <f>IF(O6115="","",
   IF(OR(O6115&lt;EDA_Outlier_Analysis!$C$10, O6115&gt;EDA_Outlier_Analysis!$C$11),
      "Outlier",
      "Normal"))</f>
        <v/>
      </c>
      <c r="R6115" t="str">
        <f>IF(P6115="","",
   IF(OR(P6115 &lt; EDA_Outlier_Analysis!$F$7, P6115 &gt; EDA_Outlier_Analysis!$F$8),
      "Outlier",
      "Normal"))</f>
        <v>Outlier</v>
      </c>
      <c r="S6115" t="str">
        <f>IF(N6115="","",
   IF(OR(N6115 &lt;EDA_Outlier_Analysis!$I$10, N6115 &gt; EDA_Outlier_Analysis!$I$11),
      "Outlier",
      "Normal"))</f>
        <v>Normal</v>
      </c>
    </row>
    <row r="6116" spans="1:19">
      <c r="A6116" t="s">
        <v>13201</v>
      </c>
      <c r="B6116" s="4">
        <v>45195</v>
      </c>
      <c r="C6116" s="2">
        <v>-33512.92</v>
      </c>
      <c r="D6116" t="s">
        <v>840</v>
      </c>
      <c r="E6116" t="s">
        <v>878</v>
      </c>
      <c r="F6116" t="s">
        <v>11</v>
      </c>
      <c r="G6116" t="s">
        <v>34</v>
      </c>
      <c r="I6116" t="s">
        <v>982</v>
      </c>
      <c r="J6116" t="s">
        <v>13202</v>
      </c>
      <c r="K6116" t="str">
        <f>IF(COUNTIF(Customers!A:A, H6116)&gt;0, "Valid", "Invalid")</f>
        <v>Invalid</v>
      </c>
      <c r="L6116" t="str">
        <f t="shared" si="475"/>
        <v>9</v>
      </c>
      <c r="M6116" t="str">
        <f t="shared" si="476"/>
        <v>2023</v>
      </c>
      <c r="N6116">
        <f t="shared" si="477"/>
        <v>-33512.92</v>
      </c>
      <c r="O6116" t="str">
        <f t="shared" si="478"/>
        <v/>
      </c>
      <c r="P6116">
        <f t="shared" si="479"/>
        <v>33512.92</v>
      </c>
      <c r="Q6116" s="48" t="str">
        <f>IF(O6116="","",
   IF(OR(O6116&lt;EDA_Outlier_Analysis!$C$10, O6116&gt;EDA_Outlier_Analysis!$C$11),
      "Outlier",
      "Normal"))</f>
        <v/>
      </c>
      <c r="R6116" t="str">
        <f>IF(P6116="","",
   IF(OR(P6116 &lt; EDA_Outlier_Analysis!$F$7, P6116 &gt; EDA_Outlier_Analysis!$F$8),
      "Outlier",
      "Normal"))</f>
        <v>Normal</v>
      </c>
      <c r="S6116" t="str">
        <f>IF(N6116="","",
   IF(OR(N6116 &lt;EDA_Outlier_Analysis!$I$10, N6116 &gt; EDA_Outlier_Analysis!$I$11),
      "Outlier",
      "Normal"))</f>
        <v>Normal</v>
      </c>
    </row>
    <row r="6117" spans="1:19">
      <c r="A6117" t="s">
        <v>13203</v>
      </c>
      <c r="B6117" s="4">
        <v>44914</v>
      </c>
      <c r="C6117" s="2">
        <v>-54468.92</v>
      </c>
      <c r="D6117" t="s">
        <v>840</v>
      </c>
      <c r="E6117" t="s">
        <v>878</v>
      </c>
      <c r="F6117" t="s">
        <v>10</v>
      </c>
      <c r="G6117" t="s">
        <v>34</v>
      </c>
      <c r="I6117" t="s">
        <v>1435</v>
      </c>
      <c r="J6117" t="s">
        <v>13204</v>
      </c>
      <c r="K6117" t="str">
        <f>IF(COUNTIF(Customers!A:A, H6117)&gt;0, "Valid", "Invalid")</f>
        <v>Invalid</v>
      </c>
      <c r="L6117" t="str">
        <f t="shared" si="475"/>
        <v>12</v>
      </c>
      <c r="M6117" t="str">
        <f t="shared" si="476"/>
        <v>2022</v>
      </c>
      <c r="N6117">
        <f t="shared" si="477"/>
        <v>-54468.92</v>
      </c>
      <c r="O6117" t="str">
        <f t="shared" si="478"/>
        <v/>
      </c>
      <c r="P6117">
        <f t="shared" si="479"/>
        <v>54468.92</v>
      </c>
      <c r="Q6117" s="48" t="str">
        <f>IF(O6117="","",
   IF(OR(O6117&lt;EDA_Outlier_Analysis!$C$10, O6117&gt;EDA_Outlier_Analysis!$C$11),
      "Outlier",
      "Normal"))</f>
        <v/>
      </c>
      <c r="R6117" t="str">
        <f>IF(P6117="","",
   IF(OR(P6117 &lt; EDA_Outlier_Analysis!$F$7, P6117 &gt; EDA_Outlier_Analysis!$F$8),
      "Outlier",
      "Normal"))</f>
        <v>Outlier</v>
      </c>
      <c r="S6117" t="str">
        <f>IF(N6117="","",
   IF(OR(N6117 &lt;EDA_Outlier_Analysis!$I$10, N6117 &gt; EDA_Outlier_Analysis!$I$11),
      "Outlier",
      "Normal"))</f>
        <v>Normal</v>
      </c>
    </row>
    <row r="6118" spans="1:19">
      <c r="A6118" t="s">
        <v>13205</v>
      </c>
      <c r="B6118" s="4">
        <v>45086</v>
      </c>
      <c r="C6118" s="2">
        <v>139792.66</v>
      </c>
      <c r="D6118" t="s">
        <v>849</v>
      </c>
      <c r="E6118" t="s">
        <v>853</v>
      </c>
      <c r="F6118" t="s">
        <v>9</v>
      </c>
      <c r="G6118" t="s">
        <v>34</v>
      </c>
      <c r="H6118" t="s">
        <v>113</v>
      </c>
      <c r="J6118" t="s">
        <v>13206</v>
      </c>
      <c r="K6118" t="str">
        <f>IF(COUNTIF(Customers!A:A, H6118)&gt;0, "Valid", "Invalid")</f>
        <v>Valid</v>
      </c>
      <c r="L6118" t="str">
        <f t="shared" si="475"/>
        <v>6</v>
      </c>
      <c r="M6118" t="str">
        <f t="shared" si="476"/>
        <v>2023</v>
      </c>
      <c r="N6118">
        <f t="shared" si="477"/>
        <v>139792.66</v>
      </c>
      <c r="O6118">
        <f t="shared" si="478"/>
        <v>139792.66</v>
      </c>
      <c r="P6118" t="str">
        <f t="shared" si="479"/>
        <v/>
      </c>
      <c r="Q6118" s="48" t="str">
        <f>IF(O6118="","",
   IF(OR(O6118&lt;EDA_Outlier_Analysis!$C$10, O6118&gt;EDA_Outlier_Analysis!$C$11),
      "Outlier",
      "Normal"))</f>
        <v>Normal</v>
      </c>
      <c r="R6118" t="str">
        <f>IF(P6118="","",
   IF(OR(P6118 &lt; EDA_Outlier_Analysis!$F$7, P6118 &gt; EDA_Outlier_Analysis!$F$8),
      "Outlier",
      "Normal"))</f>
        <v/>
      </c>
      <c r="S6118" t="str">
        <f>IF(N6118="","",
   IF(OR(N6118 &lt;EDA_Outlier_Analysis!$I$10, N6118 &gt; EDA_Outlier_Analysis!$I$11),
      "Outlier",
      "Normal"))</f>
        <v>Normal</v>
      </c>
    </row>
    <row r="6119" spans="1:19">
      <c r="A6119" t="s">
        <v>13207</v>
      </c>
      <c r="B6119" s="4">
        <v>45127</v>
      </c>
      <c r="C6119" s="2">
        <v>105964.04</v>
      </c>
      <c r="D6119" t="s">
        <v>849</v>
      </c>
      <c r="E6119" t="s">
        <v>850</v>
      </c>
      <c r="F6119" t="s">
        <v>9</v>
      </c>
      <c r="G6119" t="s">
        <v>31</v>
      </c>
      <c r="H6119" t="s">
        <v>761</v>
      </c>
      <c r="J6119" t="s">
        <v>13208</v>
      </c>
      <c r="K6119" t="str">
        <f>IF(COUNTIF(Customers!A:A, H6119)&gt;0, "Valid", "Invalid")</f>
        <v>Valid</v>
      </c>
      <c r="L6119" t="str">
        <f t="shared" si="475"/>
        <v>7</v>
      </c>
      <c r="M6119" t="str">
        <f t="shared" si="476"/>
        <v>2023</v>
      </c>
      <c r="N6119">
        <f t="shared" si="477"/>
        <v>105964.04</v>
      </c>
      <c r="O6119">
        <f t="shared" si="478"/>
        <v>105964.04</v>
      </c>
      <c r="P6119" t="str">
        <f t="shared" si="479"/>
        <v/>
      </c>
      <c r="Q6119" s="48" t="str">
        <f>IF(O6119="","",
   IF(OR(O6119&lt;EDA_Outlier_Analysis!$C$10, O6119&gt;EDA_Outlier_Analysis!$C$11),
      "Outlier",
      "Normal"))</f>
        <v>Normal</v>
      </c>
      <c r="R6119" t="str">
        <f>IF(P6119="","",
   IF(OR(P6119 &lt; EDA_Outlier_Analysis!$F$7, P6119 &gt; EDA_Outlier_Analysis!$F$8),
      "Outlier",
      "Normal"))</f>
        <v/>
      </c>
      <c r="S6119" t="str">
        <f>IF(N6119="","",
   IF(OR(N6119 &lt;EDA_Outlier_Analysis!$I$10, N6119 &gt; EDA_Outlier_Analysis!$I$11),
      "Outlier",
      "Normal"))</f>
        <v>Normal</v>
      </c>
    </row>
    <row r="6120" spans="1:19">
      <c r="A6120" t="s">
        <v>13209</v>
      </c>
      <c r="B6120" s="4">
        <v>45255</v>
      </c>
      <c r="C6120" s="2">
        <v>-25442.68</v>
      </c>
      <c r="D6120" t="s">
        <v>840</v>
      </c>
      <c r="E6120" t="s">
        <v>905</v>
      </c>
      <c r="F6120" t="s">
        <v>10</v>
      </c>
      <c r="G6120" t="s">
        <v>34</v>
      </c>
      <c r="I6120" t="s">
        <v>3502</v>
      </c>
      <c r="J6120" t="s">
        <v>13210</v>
      </c>
      <c r="K6120" t="str">
        <f>IF(COUNTIF(Customers!A:A, H6120)&gt;0, "Valid", "Invalid")</f>
        <v>Invalid</v>
      </c>
      <c r="L6120" t="str">
        <f t="shared" si="475"/>
        <v>11</v>
      </c>
      <c r="M6120" t="str">
        <f t="shared" si="476"/>
        <v>2023</v>
      </c>
      <c r="N6120">
        <f t="shared" si="477"/>
        <v>-25442.68</v>
      </c>
      <c r="O6120" t="str">
        <f t="shared" si="478"/>
        <v/>
      </c>
      <c r="P6120">
        <f t="shared" si="479"/>
        <v>25442.68</v>
      </c>
      <c r="Q6120" s="48" t="str">
        <f>IF(O6120="","",
   IF(OR(O6120&lt;EDA_Outlier_Analysis!$C$10, O6120&gt;EDA_Outlier_Analysis!$C$11),
      "Outlier",
      "Normal"))</f>
        <v/>
      </c>
      <c r="R6120" t="str">
        <f>IF(P6120="","",
   IF(OR(P6120 &lt; EDA_Outlier_Analysis!$F$7, P6120 &gt; EDA_Outlier_Analysis!$F$8),
      "Outlier",
      "Normal"))</f>
        <v>Outlier</v>
      </c>
      <c r="S6120" t="str">
        <f>IF(N6120="","",
   IF(OR(N6120 &lt;EDA_Outlier_Analysis!$I$10, N6120 &gt; EDA_Outlier_Analysis!$I$11),
      "Outlier",
      "Normal"))</f>
        <v>Normal</v>
      </c>
    </row>
    <row r="6121" spans="1:19">
      <c r="A6121" t="s">
        <v>13211</v>
      </c>
      <c r="B6121" s="4">
        <v>44884</v>
      </c>
      <c r="C6121" s="2">
        <v>133995.87</v>
      </c>
      <c r="D6121" t="s">
        <v>849</v>
      </c>
      <c r="E6121" t="s">
        <v>850</v>
      </c>
      <c r="F6121" t="s">
        <v>9</v>
      </c>
      <c r="G6121" t="s">
        <v>31</v>
      </c>
      <c r="H6121" t="s">
        <v>203</v>
      </c>
      <c r="J6121" t="s">
        <v>13212</v>
      </c>
      <c r="K6121" t="str">
        <f>IF(COUNTIF(Customers!A:A, H6121)&gt;0, "Valid", "Invalid")</f>
        <v>Valid</v>
      </c>
      <c r="L6121" t="str">
        <f t="shared" si="475"/>
        <v>11</v>
      </c>
      <c r="M6121" t="str">
        <f t="shared" si="476"/>
        <v>2022</v>
      </c>
      <c r="N6121">
        <f t="shared" si="477"/>
        <v>133995.87</v>
      </c>
      <c r="O6121">
        <f t="shared" si="478"/>
        <v>133995.87</v>
      </c>
      <c r="P6121" t="str">
        <f t="shared" si="479"/>
        <v/>
      </c>
      <c r="Q6121" s="48" t="str">
        <f>IF(O6121="","",
   IF(OR(O6121&lt;EDA_Outlier_Analysis!$C$10, O6121&gt;EDA_Outlier_Analysis!$C$11),
      "Outlier",
      "Normal"))</f>
        <v>Normal</v>
      </c>
      <c r="R6121" t="str">
        <f>IF(P6121="","",
   IF(OR(P6121 &lt; EDA_Outlier_Analysis!$F$7, P6121 &gt; EDA_Outlier_Analysis!$F$8),
      "Outlier",
      "Normal"))</f>
        <v/>
      </c>
      <c r="S6121" t="str">
        <f>IF(N6121="","",
   IF(OR(N6121 &lt;EDA_Outlier_Analysis!$I$10, N6121 &gt; EDA_Outlier_Analysis!$I$11),
      "Outlier",
      "Normal"))</f>
        <v>Normal</v>
      </c>
    </row>
    <row r="6122" spans="1:19">
      <c r="A6122" t="s">
        <v>13213</v>
      </c>
      <c r="B6122" s="4">
        <v>44973</v>
      </c>
      <c r="C6122" s="2">
        <v>106885.07</v>
      </c>
      <c r="D6122" t="s">
        <v>849</v>
      </c>
      <c r="E6122" t="s">
        <v>853</v>
      </c>
      <c r="F6122" t="s">
        <v>11</v>
      </c>
      <c r="G6122" t="s">
        <v>31</v>
      </c>
      <c r="H6122" t="s">
        <v>619</v>
      </c>
      <c r="J6122" t="s">
        <v>13214</v>
      </c>
      <c r="K6122" t="str">
        <f>IF(COUNTIF(Customers!A:A, H6122)&gt;0, "Valid", "Invalid")</f>
        <v>Valid</v>
      </c>
      <c r="L6122" t="str">
        <f t="shared" si="475"/>
        <v>2</v>
      </c>
      <c r="M6122" t="str">
        <f t="shared" si="476"/>
        <v>2023</v>
      </c>
      <c r="N6122">
        <f t="shared" si="477"/>
        <v>106885.07</v>
      </c>
      <c r="O6122">
        <f t="shared" si="478"/>
        <v>106885.07</v>
      </c>
      <c r="P6122" t="str">
        <f t="shared" si="479"/>
        <v/>
      </c>
      <c r="Q6122" s="48" t="str">
        <f>IF(O6122="","",
   IF(OR(O6122&lt;EDA_Outlier_Analysis!$C$10, O6122&gt;EDA_Outlier_Analysis!$C$11),
      "Outlier",
      "Normal"))</f>
        <v>Normal</v>
      </c>
      <c r="R6122" t="str">
        <f>IF(P6122="","",
   IF(OR(P6122 &lt; EDA_Outlier_Analysis!$F$7, P6122 &gt; EDA_Outlier_Analysis!$F$8),
      "Outlier",
      "Normal"))</f>
        <v/>
      </c>
      <c r="S6122" t="str">
        <f>IF(N6122="","",
   IF(OR(N6122 &lt;EDA_Outlier_Analysis!$I$10, N6122 &gt; EDA_Outlier_Analysis!$I$11),
      "Outlier",
      "Normal"))</f>
        <v>Normal</v>
      </c>
    </row>
    <row r="6123" spans="1:19">
      <c r="A6123" t="s">
        <v>13215</v>
      </c>
      <c r="B6123" s="4">
        <v>44791</v>
      </c>
      <c r="C6123" s="2">
        <v>148241.98000000001</v>
      </c>
      <c r="D6123" t="s">
        <v>849</v>
      </c>
      <c r="E6123" t="s">
        <v>850</v>
      </c>
      <c r="F6123" t="s">
        <v>10</v>
      </c>
      <c r="G6123" t="s">
        <v>31</v>
      </c>
      <c r="H6123" t="s">
        <v>697</v>
      </c>
      <c r="J6123" t="s">
        <v>13216</v>
      </c>
      <c r="K6123" t="str">
        <f>IF(COUNTIF(Customers!A:A, H6123)&gt;0, "Valid", "Invalid")</f>
        <v>Valid</v>
      </c>
      <c r="L6123" t="str">
        <f t="shared" si="475"/>
        <v>8</v>
      </c>
      <c r="M6123" t="str">
        <f t="shared" si="476"/>
        <v>2022</v>
      </c>
      <c r="N6123">
        <f t="shared" si="477"/>
        <v>148241.98000000001</v>
      </c>
      <c r="O6123">
        <f t="shared" si="478"/>
        <v>148241.98000000001</v>
      </c>
      <c r="P6123" t="str">
        <f t="shared" si="479"/>
        <v/>
      </c>
      <c r="Q6123" s="48" t="str">
        <f>IF(O6123="","",
   IF(OR(O6123&lt;EDA_Outlier_Analysis!$C$10, O6123&gt;EDA_Outlier_Analysis!$C$11),
      "Outlier",
      "Normal"))</f>
        <v>Normal</v>
      </c>
      <c r="R6123" t="str">
        <f>IF(P6123="","",
   IF(OR(P6123 &lt; EDA_Outlier_Analysis!$F$7, P6123 &gt; EDA_Outlier_Analysis!$F$8),
      "Outlier",
      "Normal"))</f>
        <v/>
      </c>
      <c r="S6123" t="str">
        <f>IF(N6123="","",
   IF(OR(N6123 &lt;EDA_Outlier_Analysis!$I$10, N6123 &gt; EDA_Outlier_Analysis!$I$11),
      "Outlier",
      "Normal"))</f>
        <v>Normal</v>
      </c>
    </row>
    <row r="6124" spans="1:19">
      <c r="A6124" t="s">
        <v>13217</v>
      </c>
      <c r="B6124" s="4">
        <v>44600</v>
      </c>
      <c r="C6124" s="2">
        <v>112266.49</v>
      </c>
      <c r="D6124" t="s">
        <v>849</v>
      </c>
      <c r="E6124" t="s">
        <v>853</v>
      </c>
      <c r="F6124" t="s">
        <v>10</v>
      </c>
      <c r="G6124" t="s">
        <v>34</v>
      </c>
      <c r="H6124" t="s">
        <v>93</v>
      </c>
      <c r="J6124" t="s">
        <v>13218</v>
      </c>
      <c r="K6124" t="str">
        <f>IF(COUNTIF(Customers!A:A, H6124)&gt;0, "Valid", "Invalid")</f>
        <v>Valid</v>
      </c>
      <c r="L6124" t="str">
        <f t="shared" si="475"/>
        <v>2</v>
      </c>
      <c r="M6124" t="str">
        <f t="shared" si="476"/>
        <v>2022</v>
      </c>
      <c r="N6124">
        <f t="shared" si="477"/>
        <v>112266.49</v>
      </c>
      <c r="O6124">
        <f t="shared" si="478"/>
        <v>112266.49</v>
      </c>
      <c r="P6124" t="str">
        <f t="shared" si="479"/>
        <v/>
      </c>
      <c r="Q6124" s="48" t="str">
        <f>IF(O6124="","",
   IF(OR(O6124&lt;EDA_Outlier_Analysis!$C$10, O6124&gt;EDA_Outlier_Analysis!$C$11),
      "Outlier",
      "Normal"))</f>
        <v>Normal</v>
      </c>
      <c r="R6124" t="str">
        <f>IF(P6124="","",
   IF(OR(P6124 &lt; EDA_Outlier_Analysis!$F$7, P6124 &gt; EDA_Outlier_Analysis!$F$8),
      "Outlier",
      "Normal"))</f>
        <v/>
      </c>
      <c r="S6124" t="str">
        <f>IF(N6124="","",
   IF(OR(N6124 &lt;EDA_Outlier_Analysis!$I$10, N6124 &gt; EDA_Outlier_Analysis!$I$11),
      "Outlier",
      "Normal"))</f>
        <v>Normal</v>
      </c>
    </row>
    <row r="6125" spans="1:19">
      <c r="A6125" t="s">
        <v>13219</v>
      </c>
      <c r="B6125" s="4">
        <v>44846</v>
      </c>
      <c r="C6125" s="2">
        <v>177481.13</v>
      </c>
      <c r="D6125" t="s">
        <v>849</v>
      </c>
      <c r="E6125" t="s">
        <v>853</v>
      </c>
      <c r="F6125" t="s">
        <v>9</v>
      </c>
      <c r="G6125" t="s">
        <v>20</v>
      </c>
      <c r="H6125" t="s">
        <v>765</v>
      </c>
      <c r="J6125" t="s">
        <v>13220</v>
      </c>
      <c r="K6125" t="str">
        <f>IF(COUNTIF(Customers!A:A, H6125)&gt;0, "Valid", "Invalid")</f>
        <v>Valid</v>
      </c>
      <c r="L6125" t="str">
        <f t="shared" si="475"/>
        <v>10</v>
      </c>
      <c r="M6125" t="str">
        <f t="shared" si="476"/>
        <v>2022</v>
      </c>
      <c r="N6125">
        <f t="shared" si="477"/>
        <v>177481.13</v>
      </c>
      <c r="O6125">
        <f t="shared" si="478"/>
        <v>177481.13</v>
      </c>
      <c r="P6125" t="str">
        <f t="shared" si="479"/>
        <v/>
      </c>
      <c r="Q6125" s="48" t="str">
        <f>IF(O6125="","",
   IF(OR(O6125&lt;EDA_Outlier_Analysis!$C$10, O6125&gt;EDA_Outlier_Analysis!$C$11),
      "Outlier",
      "Normal"))</f>
        <v>Normal</v>
      </c>
      <c r="R6125" t="str">
        <f>IF(P6125="","",
   IF(OR(P6125 &lt; EDA_Outlier_Analysis!$F$7, P6125 &gt; EDA_Outlier_Analysis!$F$8),
      "Outlier",
      "Normal"))</f>
        <v/>
      </c>
      <c r="S6125" t="str">
        <f>IF(N6125="","",
   IF(OR(N6125 &lt;EDA_Outlier_Analysis!$I$10, N6125 &gt; EDA_Outlier_Analysis!$I$11),
      "Outlier",
      "Normal"))</f>
        <v>Normal</v>
      </c>
    </row>
    <row r="6126" spans="1:19">
      <c r="A6126" t="s">
        <v>13221</v>
      </c>
      <c r="B6126" s="4">
        <v>44716</v>
      </c>
      <c r="C6126" s="2">
        <v>20636.919999999998</v>
      </c>
      <c r="D6126" t="s">
        <v>971</v>
      </c>
      <c r="E6126" t="s">
        <v>971</v>
      </c>
      <c r="F6126" t="s">
        <v>9</v>
      </c>
      <c r="G6126" t="s">
        <v>31</v>
      </c>
      <c r="J6126" t="s">
        <v>13222</v>
      </c>
      <c r="K6126" t="str">
        <f>IF(COUNTIF(Customers!A:A, H6126)&gt;0, "Valid", "Invalid")</f>
        <v>Invalid</v>
      </c>
      <c r="L6126" t="str">
        <f t="shared" si="475"/>
        <v>6</v>
      </c>
      <c r="M6126" t="str">
        <f t="shared" si="476"/>
        <v>2022</v>
      </c>
      <c r="N6126">
        <f t="shared" si="477"/>
        <v>-20636.919999999998</v>
      </c>
      <c r="O6126" t="str">
        <f t="shared" si="478"/>
        <v/>
      </c>
      <c r="P6126" t="str">
        <f t="shared" si="479"/>
        <v/>
      </c>
      <c r="Q6126" s="48" t="str">
        <f>IF(O6126="","",
   IF(OR(O6126&lt;EDA_Outlier_Analysis!$C$10, O6126&gt;EDA_Outlier_Analysis!$C$11),
      "Outlier",
      "Normal"))</f>
        <v/>
      </c>
      <c r="R6126" t="str">
        <f>IF(P6126="","",
   IF(OR(P6126 &lt; EDA_Outlier_Analysis!$F$7, P6126 &gt; EDA_Outlier_Analysis!$F$8),
      "Outlier",
      "Normal"))</f>
        <v/>
      </c>
      <c r="S6126" t="str">
        <f>IF(N6126="","",
   IF(OR(N6126 &lt;EDA_Outlier_Analysis!$I$10, N6126 &gt; EDA_Outlier_Analysis!$I$11),
      "Outlier",
      "Normal"))</f>
        <v>Normal</v>
      </c>
    </row>
    <row r="6127" spans="1:19">
      <c r="A6127" t="s">
        <v>13223</v>
      </c>
      <c r="B6127" s="4">
        <v>44831</v>
      </c>
      <c r="C6127" s="2">
        <v>200998.26</v>
      </c>
      <c r="D6127" t="s">
        <v>849</v>
      </c>
      <c r="E6127" t="s">
        <v>850</v>
      </c>
      <c r="F6127" t="s">
        <v>10</v>
      </c>
      <c r="G6127" t="s">
        <v>20</v>
      </c>
      <c r="H6127" t="s">
        <v>403</v>
      </c>
      <c r="J6127" t="s">
        <v>13224</v>
      </c>
      <c r="K6127" t="str">
        <f>IF(COUNTIF(Customers!A:A, H6127)&gt;0, "Valid", "Invalid")</f>
        <v>Valid</v>
      </c>
      <c r="L6127" t="str">
        <f t="shared" si="475"/>
        <v>9</v>
      </c>
      <c r="M6127" t="str">
        <f t="shared" si="476"/>
        <v>2022</v>
      </c>
      <c r="N6127">
        <f t="shared" si="477"/>
        <v>200998.26</v>
      </c>
      <c r="O6127">
        <f t="shared" si="478"/>
        <v>200998.26</v>
      </c>
      <c r="P6127" t="str">
        <f t="shared" si="479"/>
        <v/>
      </c>
      <c r="Q6127" s="48" t="str">
        <f>IF(O6127="","",
   IF(OR(O6127&lt;EDA_Outlier_Analysis!$C$10, O6127&gt;EDA_Outlier_Analysis!$C$11),
      "Outlier",
      "Normal"))</f>
        <v>Normal</v>
      </c>
      <c r="R6127" t="str">
        <f>IF(P6127="","",
   IF(OR(P6127 &lt; EDA_Outlier_Analysis!$F$7, P6127 &gt; EDA_Outlier_Analysis!$F$8),
      "Outlier",
      "Normal"))</f>
        <v/>
      </c>
      <c r="S6127" t="str">
        <f>IF(N6127="","",
   IF(OR(N6127 &lt;EDA_Outlier_Analysis!$I$10, N6127 &gt; EDA_Outlier_Analysis!$I$11),
      "Outlier",
      "Normal"))</f>
        <v>Normal</v>
      </c>
    </row>
    <row r="6128" spans="1:19">
      <c r="A6128" t="s">
        <v>13225</v>
      </c>
      <c r="B6128" s="4">
        <v>44646</v>
      </c>
      <c r="C6128" s="2">
        <v>130631.15</v>
      </c>
      <c r="D6128" t="s">
        <v>849</v>
      </c>
      <c r="E6128" t="s">
        <v>868</v>
      </c>
      <c r="F6128" t="s">
        <v>10</v>
      </c>
      <c r="G6128" t="s">
        <v>34</v>
      </c>
      <c r="H6128" t="s">
        <v>735</v>
      </c>
      <c r="J6128" t="s">
        <v>13226</v>
      </c>
      <c r="K6128" t="str">
        <f>IF(COUNTIF(Customers!A:A, H6128)&gt;0, "Valid", "Invalid")</f>
        <v>Valid</v>
      </c>
      <c r="L6128" t="str">
        <f t="shared" si="475"/>
        <v>3</v>
      </c>
      <c r="M6128" t="str">
        <f t="shared" si="476"/>
        <v>2022</v>
      </c>
      <c r="N6128">
        <f t="shared" si="477"/>
        <v>130631.15</v>
      </c>
      <c r="O6128">
        <f t="shared" si="478"/>
        <v>130631.15</v>
      </c>
      <c r="P6128" t="str">
        <f t="shared" si="479"/>
        <v/>
      </c>
      <c r="Q6128" s="48" t="str">
        <f>IF(O6128="","",
   IF(OR(O6128&lt;EDA_Outlier_Analysis!$C$10, O6128&gt;EDA_Outlier_Analysis!$C$11),
      "Outlier",
      "Normal"))</f>
        <v>Normal</v>
      </c>
      <c r="R6128" t="str">
        <f>IF(P6128="","",
   IF(OR(P6128 &lt; EDA_Outlier_Analysis!$F$7, P6128 &gt; EDA_Outlier_Analysis!$F$8),
      "Outlier",
      "Normal"))</f>
        <v/>
      </c>
      <c r="S6128" t="str">
        <f>IF(N6128="","",
   IF(OR(N6128 &lt;EDA_Outlier_Analysis!$I$10, N6128 &gt; EDA_Outlier_Analysis!$I$11),
      "Outlier",
      "Normal"))</f>
        <v>Normal</v>
      </c>
    </row>
    <row r="6129" spans="1:19">
      <c r="A6129" t="s">
        <v>13227</v>
      </c>
      <c r="B6129" s="4">
        <v>44664</v>
      </c>
      <c r="C6129" s="2">
        <v>130636.18</v>
      </c>
      <c r="D6129" t="s">
        <v>849</v>
      </c>
      <c r="E6129" t="s">
        <v>850</v>
      </c>
      <c r="F6129" t="s">
        <v>11</v>
      </c>
      <c r="G6129" t="s">
        <v>31</v>
      </c>
      <c r="H6129" t="s">
        <v>235</v>
      </c>
      <c r="J6129" t="s">
        <v>13228</v>
      </c>
      <c r="K6129" t="str">
        <f>IF(COUNTIF(Customers!A:A, H6129)&gt;0, "Valid", "Invalid")</f>
        <v>Valid</v>
      </c>
      <c r="L6129" t="str">
        <f t="shared" si="475"/>
        <v>4</v>
      </c>
      <c r="M6129" t="str">
        <f t="shared" si="476"/>
        <v>2022</v>
      </c>
      <c r="N6129">
        <f t="shared" si="477"/>
        <v>130636.18</v>
      </c>
      <c r="O6129">
        <f t="shared" si="478"/>
        <v>130636.18</v>
      </c>
      <c r="P6129" t="str">
        <f t="shared" si="479"/>
        <v/>
      </c>
      <c r="Q6129" s="48" t="str">
        <f>IF(O6129="","",
   IF(OR(O6129&lt;EDA_Outlier_Analysis!$C$10, O6129&gt;EDA_Outlier_Analysis!$C$11),
      "Outlier",
      "Normal"))</f>
        <v>Normal</v>
      </c>
      <c r="R6129" t="str">
        <f>IF(P6129="","",
   IF(OR(P6129 &lt; EDA_Outlier_Analysis!$F$7, P6129 &gt; EDA_Outlier_Analysis!$F$8),
      "Outlier",
      "Normal"))</f>
        <v/>
      </c>
      <c r="S6129" t="str">
        <f>IF(N6129="","",
   IF(OR(N6129 &lt;EDA_Outlier_Analysis!$I$10, N6129 &gt; EDA_Outlier_Analysis!$I$11),
      "Outlier",
      "Normal"))</f>
        <v>Normal</v>
      </c>
    </row>
    <row r="6130" spans="1:19">
      <c r="A6130" t="s">
        <v>13229</v>
      </c>
      <c r="B6130" s="4">
        <v>45244</v>
      </c>
      <c r="C6130" s="2">
        <v>-29195.7</v>
      </c>
      <c r="D6130" t="s">
        <v>840</v>
      </c>
      <c r="E6130" t="s">
        <v>878</v>
      </c>
      <c r="F6130" t="s">
        <v>11</v>
      </c>
      <c r="G6130" t="s">
        <v>24</v>
      </c>
      <c r="I6130" t="s">
        <v>1196</v>
      </c>
      <c r="J6130" t="s">
        <v>13230</v>
      </c>
      <c r="K6130" t="str">
        <f>IF(COUNTIF(Customers!A:A, H6130)&gt;0, "Valid", "Invalid")</f>
        <v>Invalid</v>
      </c>
      <c r="L6130" t="str">
        <f t="shared" si="475"/>
        <v>11</v>
      </c>
      <c r="M6130" t="str">
        <f t="shared" si="476"/>
        <v>2023</v>
      </c>
      <c r="N6130">
        <f t="shared" si="477"/>
        <v>-29195.7</v>
      </c>
      <c r="O6130" t="str">
        <f t="shared" si="478"/>
        <v/>
      </c>
      <c r="P6130">
        <f t="shared" si="479"/>
        <v>29195.7</v>
      </c>
      <c r="Q6130" s="48" t="str">
        <f>IF(O6130="","",
   IF(OR(O6130&lt;EDA_Outlier_Analysis!$C$10, O6130&gt;EDA_Outlier_Analysis!$C$11),
      "Outlier",
      "Normal"))</f>
        <v/>
      </c>
      <c r="R6130" t="str">
        <f>IF(P6130="","",
   IF(OR(P6130 &lt; EDA_Outlier_Analysis!$F$7, P6130 &gt; EDA_Outlier_Analysis!$F$8),
      "Outlier",
      "Normal"))</f>
        <v>Normal</v>
      </c>
      <c r="S6130" t="str">
        <f>IF(N6130="","",
   IF(OR(N6130 &lt;EDA_Outlier_Analysis!$I$10, N6130 &gt; EDA_Outlier_Analysis!$I$11),
      "Outlier",
      "Normal"))</f>
        <v>Normal</v>
      </c>
    </row>
    <row r="6131" spans="1:19">
      <c r="A6131" t="s">
        <v>13231</v>
      </c>
      <c r="B6131" s="4">
        <v>44715</v>
      </c>
      <c r="C6131" s="2">
        <v>191076.72</v>
      </c>
      <c r="D6131" t="s">
        <v>849</v>
      </c>
      <c r="E6131" t="s">
        <v>850</v>
      </c>
      <c r="F6131" t="s">
        <v>10</v>
      </c>
      <c r="G6131" t="s">
        <v>31</v>
      </c>
      <c r="H6131" t="s">
        <v>101</v>
      </c>
      <c r="J6131" t="s">
        <v>13232</v>
      </c>
      <c r="K6131" t="str">
        <f>IF(COUNTIF(Customers!A:A, H6131)&gt;0, "Valid", "Invalid")</f>
        <v>Valid</v>
      </c>
      <c r="L6131" t="str">
        <f t="shared" si="475"/>
        <v>6</v>
      </c>
      <c r="M6131" t="str">
        <f t="shared" si="476"/>
        <v>2022</v>
      </c>
      <c r="N6131">
        <f t="shared" si="477"/>
        <v>191076.72</v>
      </c>
      <c r="O6131">
        <f t="shared" si="478"/>
        <v>191076.72</v>
      </c>
      <c r="P6131" t="str">
        <f t="shared" si="479"/>
        <v/>
      </c>
      <c r="Q6131" s="48" t="str">
        <f>IF(O6131="","",
   IF(OR(O6131&lt;EDA_Outlier_Analysis!$C$10, O6131&gt;EDA_Outlier_Analysis!$C$11),
      "Outlier",
      "Normal"))</f>
        <v>Normal</v>
      </c>
      <c r="R6131" t="str">
        <f>IF(P6131="","",
   IF(OR(P6131 &lt; EDA_Outlier_Analysis!$F$7, P6131 &gt; EDA_Outlier_Analysis!$F$8),
      "Outlier",
      "Normal"))</f>
        <v/>
      </c>
      <c r="S6131" t="str">
        <f>IF(N6131="","",
   IF(OR(N6131 &lt;EDA_Outlier_Analysis!$I$10, N6131 &gt; EDA_Outlier_Analysis!$I$11),
      "Outlier",
      "Normal"))</f>
        <v>Normal</v>
      </c>
    </row>
    <row r="6132" spans="1:19">
      <c r="A6132" t="s">
        <v>13233</v>
      </c>
      <c r="B6132" s="4">
        <v>44633</v>
      </c>
      <c r="C6132" s="2">
        <v>21404.78</v>
      </c>
      <c r="D6132" t="s">
        <v>971</v>
      </c>
      <c r="E6132" t="s">
        <v>971</v>
      </c>
      <c r="F6132" t="s">
        <v>11</v>
      </c>
      <c r="G6132" t="s">
        <v>31</v>
      </c>
      <c r="J6132" t="s">
        <v>13234</v>
      </c>
      <c r="K6132" t="str">
        <f>IF(COUNTIF(Customers!A:A, H6132)&gt;0, "Valid", "Invalid")</f>
        <v>Invalid</v>
      </c>
      <c r="L6132" t="str">
        <f t="shared" si="475"/>
        <v>3</v>
      </c>
      <c r="M6132" t="str">
        <f t="shared" si="476"/>
        <v>2022</v>
      </c>
      <c r="N6132">
        <f t="shared" si="477"/>
        <v>-21404.78</v>
      </c>
      <c r="O6132" t="str">
        <f t="shared" si="478"/>
        <v/>
      </c>
      <c r="P6132" t="str">
        <f t="shared" si="479"/>
        <v/>
      </c>
      <c r="Q6132" s="48" t="str">
        <f>IF(O6132="","",
   IF(OR(O6132&lt;EDA_Outlier_Analysis!$C$10, O6132&gt;EDA_Outlier_Analysis!$C$11),
      "Outlier",
      "Normal"))</f>
        <v/>
      </c>
      <c r="R6132" t="str">
        <f>IF(P6132="","",
   IF(OR(P6132 &lt; EDA_Outlier_Analysis!$F$7, P6132 &gt; EDA_Outlier_Analysis!$F$8),
      "Outlier",
      "Normal"))</f>
        <v/>
      </c>
      <c r="S6132" t="str">
        <f>IF(N6132="","",
   IF(OR(N6132 &lt;EDA_Outlier_Analysis!$I$10, N6132 &gt; EDA_Outlier_Analysis!$I$11),
      "Outlier",
      "Normal"))</f>
        <v>Normal</v>
      </c>
    </row>
    <row r="6133" spans="1:19">
      <c r="A6133" t="s">
        <v>13235</v>
      </c>
      <c r="B6133" s="4">
        <v>45030</v>
      </c>
      <c r="C6133" s="2">
        <v>106224.75</v>
      </c>
      <c r="D6133" t="s">
        <v>849</v>
      </c>
      <c r="E6133" t="s">
        <v>853</v>
      </c>
      <c r="F6133" t="s">
        <v>9</v>
      </c>
      <c r="G6133" t="s">
        <v>24</v>
      </c>
      <c r="H6133" t="s">
        <v>417</v>
      </c>
      <c r="J6133" t="s">
        <v>13236</v>
      </c>
      <c r="K6133" t="str">
        <f>IF(COUNTIF(Customers!A:A, H6133)&gt;0, "Valid", "Invalid")</f>
        <v>Valid</v>
      </c>
      <c r="L6133" t="str">
        <f t="shared" si="475"/>
        <v>4</v>
      </c>
      <c r="M6133" t="str">
        <f t="shared" si="476"/>
        <v>2023</v>
      </c>
      <c r="N6133">
        <f t="shared" si="477"/>
        <v>106224.75</v>
      </c>
      <c r="O6133">
        <f t="shared" si="478"/>
        <v>106224.75</v>
      </c>
      <c r="P6133" t="str">
        <f t="shared" si="479"/>
        <v/>
      </c>
      <c r="Q6133" s="48" t="str">
        <f>IF(O6133="","",
   IF(OR(O6133&lt;EDA_Outlier_Analysis!$C$10, O6133&gt;EDA_Outlier_Analysis!$C$11),
      "Outlier",
      "Normal"))</f>
        <v>Normal</v>
      </c>
      <c r="R6133" t="str">
        <f>IF(P6133="","",
   IF(OR(P6133 &lt; EDA_Outlier_Analysis!$F$7, P6133 &gt; EDA_Outlier_Analysis!$F$8),
      "Outlier",
      "Normal"))</f>
        <v/>
      </c>
      <c r="S6133" t="str">
        <f>IF(N6133="","",
   IF(OR(N6133 &lt;EDA_Outlier_Analysis!$I$10, N6133 &gt; EDA_Outlier_Analysis!$I$11),
      "Outlier",
      "Normal"))</f>
        <v>Normal</v>
      </c>
    </row>
    <row r="6134" spans="1:19">
      <c r="A6134" t="s">
        <v>13237</v>
      </c>
      <c r="B6134" s="4">
        <v>44890</v>
      </c>
      <c r="C6134" s="2">
        <v>-9847.75</v>
      </c>
      <c r="D6134" t="s">
        <v>840</v>
      </c>
      <c r="E6134" t="s">
        <v>864</v>
      </c>
      <c r="F6134" t="s">
        <v>10</v>
      </c>
      <c r="G6134" t="s">
        <v>24</v>
      </c>
      <c r="I6134" t="s">
        <v>1174</v>
      </c>
      <c r="J6134" t="s">
        <v>13238</v>
      </c>
      <c r="K6134" t="str">
        <f>IF(COUNTIF(Customers!A:A, H6134)&gt;0, "Valid", "Invalid")</f>
        <v>Invalid</v>
      </c>
      <c r="L6134" t="str">
        <f t="shared" si="475"/>
        <v>11</v>
      </c>
      <c r="M6134" t="str">
        <f t="shared" si="476"/>
        <v>2022</v>
      </c>
      <c r="N6134">
        <f t="shared" si="477"/>
        <v>-9847.75</v>
      </c>
      <c r="O6134" t="str">
        <f t="shared" si="478"/>
        <v/>
      </c>
      <c r="P6134">
        <f t="shared" si="479"/>
        <v>9847.75</v>
      </c>
      <c r="Q6134" s="48" t="str">
        <f>IF(O6134="","",
   IF(OR(O6134&lt;EDA_Outlier_Analysis!$C$10, O6134&gt;EDA_Outlier_Analysis!$C$11),
      "Outlier",
      "Normal"))</f>
        <v/>
      </c>
      <c r="R6134" t="str">
        <f>IF(P6134="","",
   IF(OR(P6134 &lt; EDA_Outlier_Analysis!$F$7, P6134 &gt; EDA_Outlier_Analysis!$F$8),
      "Outlier",
      "Normal"))</f>
        <v>Outlier</v>
      </c>
      <c r="S6134" t="str">
        <f>IF(N6134="","",
   IF(OR(N6134 &lt;EDA_Outlier_Analysis!$I$10, N6134 &gt; EDA_Outlier_Analysis!$I$11),
      "Outlier",
      "Normal"))</f>
        <v>Normal</v>
      </c>
    </row>
    <row r="6135" spans="1:19">
      <c r="A6135" t="s">
        <v>13239</v>
      </c>
      <c r="B6135" s="4">
        <v>45132</v>
      </c>
      <c r="C6135" s="2">
        <v>-45793.97</v>
      </c>
      <c r="D6135" t="s">
        <v>840</v>
      </c>
      <c r="E6135" t="s">
        <v>841</v>
      </c>
      <c r="F6135" t="s">
        <v>10</v>
      </c>
      <c r="G6135" t="s">
        <v>34</v>
      </c>
      <c r="I6135" t="s">
        <v>957</v>
      </c>
      <c r="J6135" t="s">
        <v>13240</v>
      </c>
      <c r="K6135" t="str">
        <f>IF(COUNTIF(Customers!A:A, H6135)&gt;0, "Valid", "Invalid")</f>
        <v>Invalid</v>
      </c>
      <c r="L6135" t="str">
        <f t="shared" si="475"/>
        <v>7</v>
      </c>
      <c r="M6135" t="str">
        <f t="shared" si="476"/>
        <v>2023</v>
      </c>
      <c r="N6135">
        <f t="shared" si="477"/>
        <v>-45793.97</v>
      </c>
      <c r="O6135" t="str">
        <f t="shared" si="478"/>
        <v/>
      </c>
      <c r="P6135">
        <f t="shared" si="479"/>
        <v>45793.97</v>
      </c>
      <c r="Q6135" s="48" t="str">
        <f>IF(O6135="","",
   IF(OR(O6135&lt;EDA_Outlier_Analysis!$C$10, O6135&gt;EDA_Outlier_Analysis!$C$11),
      "Outlier",
      "Normal"))</f>
        <v/>
      </c>
      <c r="R6135" t="str">
        <f>IF(P6135="","",
   IF(OR(P6135 &lt; EDA_Outlier_Analysis!$F$7, P6135 &gt; EDA_Outlier_Analysis!$F$8),
      "Outlier",
      "Normal"))</f>
        <v>Normal</v>
      </c>
      <c r="S6135" t="str">
        <f>IF(N6135="","",
   IF(OR(N6135 &lt;EDA_Outlier_Analysis!$I$10, N6135 &gt; EDA_Outlier_Analysis!$I$11),
      "Outlier",
      "Normal"))</f>
        <v>Normal</v>
      </c>
    </row>
    <row r="6136" spans="1:19">
      <c r="A6136" t="s">
        <v>13241</v>
      </c>
      <c r="B6136" s="4">
        <v>44914</v>
      </c>
      <c r="C6136" s="2">
        <v>-78630.789999999994</v>
      </c>
      <c r="D6136" t="s">
        <v>840</v>
      </c>
      <c r="E6136" t="s">
        <v>878</v>
      </c>
      <c r="F6136" t="s">
        <v>11</v>
      </c>
      <c r="G6136" t="s">
        <v>34</v>
      </c>
      <c r="I6136" t="s">
        <v>929</v>
      </c>
      <c r="J6136" t="s">
        <v>13242</v>
      </c>
      <c r="K6136" t="str">
        <f>IF(COUNTIF(Customers!A:A, H6136)&gt;0, "Valid", "Invalid")</f>
        <v>Invalid</v>
      </c>
      <c r="L6136" t="str">
        <f t="shared" si="475"/>
        <v>12</v>
      </c>
      <c r="M6136" t="str">
        <f t="shared" si="476"/>
        <v>2022</v>
      </c>
      <c r="N6136">
        <f t="shared" si="477"/>
        <v>-78630.789999999994</v>
      </c>
      <c r="O6136" t="str">
        <f t="shared" si="478"/>
        <v/>
      </c>
      <c r="P6136">
        <f t="shared" si="479"/>
        <v>78630.789999999994</v>
      </c>
      <c r="Q6136" s="48" t="str">
        <f>IF(O6136="","",
   IF(OR(O6136&lt;EDA_Outlier_Analysis!$C$10, O6136&gt;EDA_Outlier_Analysis!$C$11),
      "Outlier",
      "Normal"))</f>
        <v/>
      </c>
      <c r="R6136" t="str">
        <f>IF(P6136="","",
   IF(OR(P6136 &lt; EDA_Outlier_Analysis!$F$7, P6136 &gt; EDA_Outlier_Analysis!$F$8),
      "Outlier",
      "Normal"))</f>
        <v>Outlier</v>
      </c>
      <c r="S6136" t="str">
        <f>IF(N6136="","",
   IF(OR(N6136 &lt;EDA_Outlier_Analysis!$I$10, N6136 &gt; EDA_Outlier_Analysis!$I$11),
      "Outlier",
      "Normal"))</f>
        <v>Normal</v>
      </c>
    </row>
    <row r="6137" spans="1:19">
      <c r="A6137" t="s">
        <v>13243</v>
      </c>
      <c r="B6137" s="4">
        <v>45055</v>
      </c>
      <c r="C6137" s="2">
        <v>-29718.34</v>
      </c>
      <c r="D6137" t="s">
        <v>840</v>
      </c>
      <c r="E6137" t="s">
        <v>878</v>
      </c>
      <c r="F6137" t="s">
        <v>11</v>
      </c>
      <c r="G6137" t="s">
        <v>34</v>
      </c>
      <c r="I6137" t="s">
        <v>1540</v>
      </c>
      <c r="J6137" t="s">
        <v>13244</v>
      </c>
      <c r="K6137" t="str">
        <f>IF(COUNTIF(Customers!A:A, H6137)&gt;0, "Valid", "Invalid")</f>
        <v>Invalid</v>
      </c>
      <c r="L6137" t="str">
        <f t="shared" si="475"/>
        <v>5</v>
      </c>
      <c r="M6137" t="str">
        <f t="shared" si="476"/>
        <v>2023</v>
      </c>
      <c r="N6137">
        <f t="shared" si="477"/>
        <v>-29718.34</v>
      </c>
      <c r="O6137" t="str">
        <f t="shared" si="478"/>
        <v/>
      </c>
      <c r="P6137">
        <f t="shared" si="479"/>
        <v>29718.34</v>
      </c>
      <c r="Q6137" s="48" t="str">
        <f>IF(O6137="","",
   IF(OR(O6137&lt;EDA_Outlier_Analysis!$C$10, O6137&gt;EDA_Outlier_Analysis!$C$11),
      "Outlier",
      "Normal"))</f>
        <v/>
      </c>
      <c r="R6137" t="str">
        <f>IF(P6137="","",
   IF(OR(P6137 &lt; EDA_Outlier_Analysis!$F$7, P6137 &gt; EDA_Outlier_Analysis!$F$8),
      "Outlier",
      "Normal"))</f>
        <v>Normal</v>
      </c>
      <c r="S6137" t="str">
        <f>IF(N6137="","",
   IF(OR(N6137 &lt;EDA_Outlier_Analysis!$I$10, N6137 &gt; EDA_Outlier_Analysis!$I$11),
      "Outlier",
      "Normal"))</f>
        <v>Normal</v>
      </c>
    </row>
    <row r="6138" spans="1:19">
      <c r="A6138" t="s">
        <v>13245</v>
      </c>
      <c r="B6138" s="4">
        <v>45054</v>
      </c>
      <c r="C6138" s="2">
        <v>-42538.29</v>
      </c>
      <c r="D6138" t="s">
        <v>840</v>
      </c>
      <c r="E6138" t="s">
        <v>856</v>
      </c>
      <c r="F6138" t="s">
        <v>9</v>
      </c>
      <c r="G6138" t="s">
        <v>34</v>
      </c>
      <c r="I6138" t="s">
        <v>1620</v>
      </c>
      <c r="J6138" t="s">
        <v>13246</v>
      </c>
      <c r="K6138" t="str">
        <f>IF(COUNTIF(Customers!A:A, H6138)&gt;0, "Valid", "Invalid")</f>
        <v>Invalid</v>
      </c>
      <c r="L6138" t="str">
        <f t="shared" si="475"/>
        <v>5</v>
      </c>
      <c r="M6138" t="str">
        <f t="shared" si="476"/>
        <v>2023</v>
      </c>
      <c r="N6138">
        <f t="shared" si="477"/>
        <v>-42538.29</v>
      </c>
      <c r="O6138" t="str">
        <f t="shared" si="478"/>
        <v/>
      </c>
      <c r="P6138">
        <f t="shared" si="479"/>
        <v>42538.29</v>
      </c>
      <c r="Q6138" s="48" t="str">
        <f>IF(O6138="","",
   IF(OR(O6138&lt;EDA_Outlier_Analysis!$C$10, O6138&gt;EDA_Outlier_Analysis!$C$11),
      "Outlier",
      "Normal"))</f>
        <v/>
      </c>
      <c r="R6138" t="str">
        <f>IF(P6138="","",
   IF(OR(P6138 &lt; EDA_Outlier_Analysis!$F$7, P6138 &gt; EDA_Outlier_Analysis!$F$8),
      "Outlier",
      "Normal"))</f>
        <v>Normal</v>
      </c>
      <c r="S6138" t="str">
        <f>IF(N6138="","",
   IF(OR(N6138 &lt;EDA_Outlier_Analysis!$I$10, N6138 &gt; EDA_Outlier_Analysis!$I$11),
      "Outlier",
      "Normal"))</f>
        <v>Normal</v>
      </c>
    </row>
    <row r="6139" spans="1:19">
      <c r="A6139" t="s">
        <v>13247</v>
      </c>
      <c r="B6139" s="4">
        <v>44993</v>
      </c>
      <c r="C6139" s="2">
        <v>184560.18</v>
      </c>
      <c r="D6139" t="s">
        <v>849</v>
      </c>
      <c r="E6139" t="s">
        <v>850</v>
      </c>
      <c r="F6139" t="s">
        <v>10</v>
      </c>
      <c r="G6139" t="s">
        <v>20</v>
      </c>
      <c r="H6139" t="s">
        <v>193</v>
      </c>
      <c r="J6139" t="s">
        <v>13248</v>
      </c>
      <c r="K6139" t="str">
        <f>IF(COUNTIF(Customers!A:A, H6139)&gt;0, "Valid", "Invalid")</f>
        <v>Valid</v>
      </c>
      <c r="L6139" t="str">
        <f t="shared" si="475"/>
        <v>3</v>
      </c>
      <c r="M6139" t="str">
        <f t="shared" si="476"/>
        <v>2023</v>
      </c>
      <c r="N6139">
        <f t="shared" si="477"/>
        <v>184560.18</v>
      </c>
      <c r="O6139">
        <f t="shared" si="478"/>
        <v>184560.18</v>
      </c>
      <c r="P6139" t="str">
        <f t="shared" si="479"/>
        <v/>
      </c>
      <c r="Q6139" s="48" t="str">
        <f>IF(O6139="","",
   IF(OR(O6139&lt;EDA_Outlier_Analysis!$C$10, O6139&gt;EDA_Outlier_Analysis!$C$11),
      "Outlier",
      "Normal"))</f>
        <v>Normal</v>
      </c>
      <c r="R6139" t="str">
        <f>IF(P6139="","",
   IF(OR(P6139 &lt; EDA_Outlier_Analysis!$F$7, P6139 &gt; EDA_Outlier_Analysis!$F$8),
      "Outlier",
      "Normal"))</f>
        <v/>
      </c>
      <c r="S6139" t="str">
        <f>IF(N6139="","",
   IF(OR(N6139 &lt;EDA_Outlier_Analysis!$I$10, N6139 &gt; EDA_Outlier_Analysis!$I$11),
      "Outlier",
      "Normal"))</f>
        <v>Normal</v>
      </c>
    </row>
    <row r="6140" spans="1:19">
      <c r="A6140" t="s">
        <v>13249</v>
      </c>
      <c r="B6140" s="4">
        <v>45239</v>
      </c>
      <c r="C6140" s="2">
        <v>-79555.259999999995</v>
      </c>
      <c r="D6140" t="s">
        <v>840</v>
      </c>
      <c r="E6140" t="s">
        <v>864</v>
      </c>
      <c r="F6140" t="s">
        <v>9</v>
      </c>
      <c r="G6140" t="s">
        <v>24</v>
      </c>
      <c r="I6140" t="s">
        <v>1438</v>
      </c>
      <c r="J6140" t="s">
        <v>13250</v>
      </c>
      <c r="K6140" t="str">
        <f>IF(COUNTIF(Customers!A:A, H6140)&gt;0, "Valid", "Invalid")</f>
        <v>Invalid</v>
      </c>
      <c r="L6140" t="str">
        <f t="shared" si="475"/>
        <v>11</v>
      </c>
      <c r="M6140" t="str">
        <f t="shared" si="476"/>
        <v>2023</v>
      </c>
      <c r="N6140">
        <f t="shared" si="477"/>
        <v>-79555.259999999995</v>
      </c>
      <c r="O6140" t="str">
        <f t="shared" si="478"/>
        <v/>
      </c>
      <c r="P6140">
        <f t="shared" si="479"/>
        <v>79555.259999999995</v>
      </c>
      <c r="Q6140" s="48" t="str">
        <f>IF(O6140="","",
   IF(OR(O6140&lt;EDA_Outlier_Analysis!$C$10, O6140&gt;EDA_Outlier_Analysis!$C$11),
      "Outlier",
      "Normal"))</f>
        <v/>
      </c>
      <c r="R6140" t="str">
        <f>IF(P6140="","",
   IF(OR(P6140 &lt; EDA_Outlier_Analysis!$F$7, P6140 &gt; EDA_Outlier_Analysis!$F$8),
      "Outlier",
      "Normal"))</f>
        <v>Outlier</v>
      </c>
      <c r="S6140" t="str">
        <f>IF(N6140="","",
   IF(OR(N6140 &lt;EDA_Outlier_Analysis!$I$10, N6140 &gt; EDA_Outlier_Analysis!$I$11),
      "Outlier",
      "Normal"))</f>
        <v>Normal</v>
      </c>
    </row>
    <row r="6141" spans="1:19">
      <c r="A6141" t="s">
        <v>13251</v>
      </c>
      <c r="B6141" s="4">
        <v>44792</v>
      </c>
      <c r="C6141" s="2">
        <v>147164.98000000001</v>
      </c>
      <c r="D6141" t="s">
        <v>849</v>
      </c>
      <c r="E6141" t="s">
        <v>853</v>
      </c>
      <c r="F6141" t="s">
        <v>11</v>
      </c>
      <c r="G6141" t="s">
        <v>20</v>
      </c>
      <c r="H6141" t="s">
        <v>645</v>
      </c>
      <c r="J6141" t="s">
        <v>13252</v>
      </c>
      <c r="K6141" t="str">
        <f>IF(COUNTIF(Customers!A:A, H6141)&gt;0, "Valid", "Invalid")</f>
        <v>Valid</v>
      </c>
      <c r="L6141" t="str">
        <f t="shared" si="475"/>
        <v>8</v>
      </c>
      <c r="M6141" t="str">
        <f t="shared" si="476"/>
        <v>2022</v>
      </c>
      <c r="N6141">
        <f t="shared" si="477"/>
        <v>147164.98000000001</v>
      </c>
      <c r="O6141">
        <f t="shared" si="478"/>
        <v>147164.98000000001</v>
      </c>
      <c r="P6141" t="str">
        <f t="shared" si="479"/>
        <v/>
      </c>
      <c r="Q6141" s="48" t="str">
        <f>IF(O6141="","",
   IF(OR(O6141&lt;EDA_Outlier_Analysis!$C$10, O6141&gt;EDA_Outlier_Analysis!$C$11),
      "Outlier",
      "Normal"))</f>
        <v>Normal</v>
      </c>
      <c r="R6141" t="str">
        <f>IF(P6141="","",
   IF(OR(P6141 &lt; EDA_Outlier_Analysis!$F$7, P6141 &gt; EDA_Outlier_Analysis!$F$8),
      "Outlier",
      "Normal"))</f>
        <v/>
      </c>
      <c r="S6141" t="str">
        <f>IF(N6141="","",
   IF(OR(N6141 &lt;EDA_Outlier_Analysis!$I$10, N6141 &gt; EDA_Outlier_Analysis!$I$11),
      "Outlier",
      "Normal"))</f>
        <v>Normal</v>
      </c>
    </row>
    <row r="6142" spans="1:19">
      <c r="A6142" t="s">
        <v>13253</v>
      </c>
      <c r="B6142" s="4">
        <v>45255</v>
      </c>
      <c r="C6142" s="2">
        <v>288847.73</v>
      </c>
      <c r="D6142" t="s">
        <v>849</v>
      </c>
      <c r="E6142" t="s">
        <v>868</v>
      </c>
      <c r="F6142" t="s">
        <v>10</v>
      </c>
      <c r="G6142" t="s">
        <v>20</v>
      </c>
      <c r="H6142" t="s">
        <v>145</v>
      </c>
      <c r="J6142" t="s">
        <v>13254</v>
      </c>
      <c r="K6142" t="str">
        <f>IF(COUNTIF(Customers!A:A, H6142)&gt;0, "Valid", "Invalid")</f>
        <v>Valid</v>
      </c>
      <c r="L6142" t="str">
        <f t="shared" si="475"/>
        <v>11</v>
      </c>
      <c r="M6142" t="str">
        <f t="shared" si="476"/>
        <v>2023</v>
      </c>
      <c r="N6142">
        <f t="shared" si="477"/>
        <v>288847.73</v>
      </c>
      <c r="O6142">
        <f t="shared" si="478"/>
        <v>288847.73</v>
      </c>
      <c r="P6142" t="str">
        <f t="shared" si="479"/>
        <v/>
      </c>
      <c r="Q6142" s="48" t="str">
        <f>IF(O6142="","",
   IF(OR(O6142&lt;EDA_Outlier_Analysis!$C$10, O6142&gt;EDA_Outlier_Analysis!$C$11),
      "Outlier",
      "Normal"))</f>
        <v>Normal</v>
      </c>
      <c r="R6142" t="str">
        <f>IF(P6142="","",
   IF(OR(P6142 &lt; EDA_Outlier_Analysis!$F$7, P6142 &gt; EDA_Outlier_Analysis!$F$8),
      "Outlier",
      "Normal"))</f>
        <v/>
      </c>
      <c r="S6142" t="str">
        <f>IF(N6142="","",
   IF(OR(N6142 &lt;EDA_Outlier_Analysis!$I$10, N6142 &gt; EDA_Outlier_Analysis!$I$11),
      "Outlier",
      "Normal"))</f>
        <v>Normal</v>
      </c>
    </row>
    <row r="6143" spans="1:19">
      <c r="A6143" t="s">
        <v>13255</v>
      </c>
      <c r="B6143" s="4">
        <v>45238</v>
      </c>
      <c r="C6143" s="2">
        <v>-52062.83</v>
      </c>
      <c r="D6143" t="s">
        <v>840</v>
      </c>
      <c r="E6143" t="s">
        <v>856</v>
      </c>
      <c r="F6143" t="s">
        <v>11</v>
      </c>
      <c r="G6143" t="s">
        <v>24</v>
      </c>
      <c r="I6143" t="s">
        <v>898</v>
      </c>
      <c r="J6143" t="s">
        <v>13256</v>
      </c>
      <c r="K6143" t="str">
        <f>IF(COUNTIF(Customers!A:A, H6143)&gt;0, "Valid", "Invalid")</f>
        <v>Invalid</v>
      </c>
      <c r="L6143" t="str">
        <f t="shared" si="475"/>
        <v>11</v>
      </c>
      <c r="M6143" t="str">
        <f t="shared" si="476"/>
        <v>2023</v>
      </c>
      <c r="N6143">
        <f t="shared" si="477"/>
        <v>-52062.83</v>
      </c>
      <c r="O6143" t="str">
        <f t="shared" si="478"/>
        <v/>
      </c>
      <c r="P6143">
        <f t="shared" si="479"/>
        <v>52062.83</v>
      </c>
      <c r="Q6143" s="48" t="str">
        <f>IF(O6143="","",
   IF(OR(O6143&lt;EDA_Outlier_Analysis!$C$10, O6143&gt;EDA_Outlier_Analysis!$C$11),
      "Outlier",
      "Normal"))</f>
        <v/>
      </c>
      <c r="R6143" t="str">
        <f>IF(P6143="","",
   IF(OR(P6143 &lt; EDA_Outlier_Analysis!$F$7, P6143 &gt; EDA_Outlier_Analysis!$F$8),
      "Outlier",
      "Normal"))</f>
        <v>Normal</v>
      </c>
      <c r="S6143" t="str">
        <f>IF(N6143="","",
   IF(OR(N6143 &lt;EDA_Outlier_Analysis!$I$10, N6143 &gt; EDA_Outlier_Analysis!$I$11),
      "Outlier",
      "Normal"))</f>
        <v>Normal</v>
      </c>
    </row>
    <row r="6144" spans="1:19">
      <c r="A6144" t="s">
        <v>13257</v>
      </c>
      <c r="B6144" s="4">
        <v>44622</v>
      </c>
      <c r="C6144" s="2">
        <v>14996.51</v>
      </c>
      <c r="D6144" t="s">
        <v>971</v>
      </c>
      <c r="E6144" t="s">
        <v>971</v>
      </c>
      <c r="F6144" t="s">
        <v>11</v>
      </c>
      <c r="G6144" t="s">
        <v>31</v>
      </c>
      <c r="J6144" t="s">
        <v>13258</v>
      </c>
      <c r="K6144" t="str">
        <f>IF(COUNTIF(Customers!A:A, H6144)&gt;0, "Valid", "Invalid")</f>
        <v>Invalid</v>
      </c>
      <c r="L6144" t="str">
        <f t="shared" si="475"/>
        <v>3</v>
      </c>
      <c r="M6144" t="str">
        <f t="shared" si="476"/>
        <v>2022</v>
      </c>
      <c r="N6144">
        <f t="shared" si="477"/>
        <v>-14996.51</v>
      </c>
      <c r="O6144" t="str">
        <f t="shared" si="478"/>
        <v/>
      </c>
      <c r="P6144" t="str">
        <f t="shared" si="479"/>
        <v/>
      </c>
      <c r="Q6144" s="48" t="str">
        <f>IF(O6144="","",
   IF(OR(O6144&lt;EDA_Outlier_Analysis!$C$10, O6144&gt;EDA_Outlier_Analysis!$C$11),
      "Outlier",
      "Normal"))</f>
        <v/>
      </c>
      <c r="R6144" t="str">
        <f>IF(P6144="","",
   IF(OR(P6144 &lt; EDA_Outlier_Analysis!$F$7, P6144 &gt; EDA_Outlier_Analysis!$F$8),
      "Outlier",
      "Normal"))</f>
        <v/>
      </c>
      <c r="S6144" t="str">
        <f>IF(N6144="","",
   IF(OR(N6144 &lt;EDA_Outlier_Analysis!$I$10, N6144 &gt; EDA_Outlier_Analysis!$I$11),
      "Outlier",
      "Normal"))</f>
        <v>Normal</v>
      </c>
    </row>
    <row r="6145" spans="1:19">
      <c r="A6145" t="s">
        <v>13259</v>
      </c>
      <c r="B6145" s="4">
        <v>44877</v>
      </c>
      <c r="C6145" s="2">
        <v>117359.11</v>
      </c>
      <c r="D6145" t="s">
        <v>849</v>
      </c>
      <c r="E6145" t="s">
        <v>850</v>
      </c>
      <c r="F6145" t="s">
        <v>10</v>
      </c>
      <c r="G6145" t="s">
        <v>20</v>
      </c>
      <c r="H6145" t="s">
        <v>743</v>
      </c>
      <c r="J6145" t="s">
        <v>13260</v>
      </c>
      <c r="K6145" t="str">
        <f>IF(COUNTIF(Customers!A:A, H6145)&gt;0, "Valid", "Invalid")</f>
        <v>Valid</v>
      </c>
      <c r="L6145" t="str">
        <f t="shared" si="475"/>
        <v>11</v>
      </c>
      <c r="M6145" t="str">
        <f t="shared" si="476"/>
        <v>2022</v>
      </c>
      <c r="N6145">
        <f t="shared" si="477"/>
        <v>117359.11</v>
      </c>
      <c r="O6145">
        <f t="shared" si="478"/>
        <v>117359.11</v>
      </c>
      <c r="P6145" t="str">
        <f t="shared" si="479"/>
        <v/>
      </c>
      <c r="Q6145" s="48" t="str">
        <f>IF(O6145="","",
   IF(OR(O6145&lt;EDA_Outlier_Analysis!$C$10, O6145&gt;EDA_Outlier_Analysis!$C$11),
      "Outlier",
      "Normal"))</f>
        <v>Normal</v>
      </c>
      <c r="R6145" t="str">
        <f>IF(P6145="","",
   IF(OR(P6145 &lt; EDA_Outlier_Analysis!$F$7, P6145 &gt; EDA_Outlier_Analysis!$F$8),
      "Outlier",
      "Normal"))</f>
        <v/>
      </c>
      <c r="S6145" t="str">
        <f>IF(N6145="","",
   IF(OR(N6145 &lt;EDA_Outlier_Analysis!$I$10, N6145 &gt; EDA_Outlier_Analysis!$I$11),
      "Outlier",
      "Normal"))</f>
        <v>Normal</v>
      </c>
    </row>
    <row r="6146" spans="1:19">
      <c r="A6146" t="s">
        <v>13261</v>
      </c>
      <c r="B6146" s="4">
        <v>44752</v>
      </c>
      <c r="C6146" s="2">
        <v>15868.61</v>
      </c>
      <c r="D6146" t="s">
        <v>873</v>
      </c>
      <c r="E6146" t="s">
        <v>873</v>
      </c>
      <c r="F6146" t="s">
        <v>9</v>
      </c>
      <c r="G6146" t="s">
        <v>24</v>
      </c>
      <c r="J6146" t="s">
        <v>13262</v>
      </c>
      <c r="K6146" t="str">
        <f>IF(COUNTIF(Customers!A:A, H6146)&gt;0, "Valid", "Invalid")</f>
        <v>Invalid</v>
      </c>
      <c r="L6146" t="str">
        <f t="shared" si="475"/>
        <v>7</v>
      </c>
      <c r="M6146" t="str">
        <f t="shared" si="476"/>
        <v>2022</v>
      </c>
      <c r="N6146">
        <f t="shared" si="477"/>
        <v>-15868.61</v>
      </c>
      <c r="O6146" t="str">
        <f t="shared" si="478"/>
        <v/>
      </c>
      <c r="P6146" t="str">
        <f t="shared" si="479"/>
        <v/>
      </c>
      <c r="Q6146" s="48" t="str">
        <f>IF(O6146="","",
   IF(OR(O6146&lt;EDA_Outlier_Analysis!$C$10, O6146&gt;EDA_Outlier_Analysis!$C$11),
      "Outlier",
      "Normal"))</f>
        <v/>
      </c>
      <c r="R6146" t="str">
        <f>IF(P6146="","",
   IF(OR(P6146 &lt; EDA_Outlier_Analysis!$F$7, P6146 &gt; EDA_Outlier_Analysis!$F$8),
      "Outlier",
      "Normal"))</f>
        <v/>
      </c>
      <c r="S6146" t="str">
        <f>IF(N6146="","",
   IF(OR(N6146 &lt;EDA_Outlier_Analysis!$I$10, N6146 &gt; EDA_Outlier_Analysis!$I$11),
      "Outlier",
      "Normal"))</f>
        <v>Normal</v>
      </c>
    </row>
    <row r="6147" spans="1:19">
      <c r="A6147" t="s">
        <v>13263</v>
      </c>
      <c r="B6147" s="4">
        <v>45173</v>
      </c>
      <c r="C6147" s="2">
        <v>205822.4</v>
      </c>
      <c r="D6147" t="s">
        <v>849</v>
      </c>
      <c r="E6147" t="s">
        <v>853</v>
      </c>
      <c r="F6147" t="s">
        <v>9</v>
      </c>
      <c r="G6147" t="s">
        <v>34</v>
      </c>
      <c r="H6147" t="s">
        <v>547</v>
      </c>
      <c r="J6147" t="s">
        <v>13264</v>
      </c>
      <c r="K6147" t="str">
        <f>IF(COUNTIF(Customers!A:A, H6147)&gt;0, "Valid", "Invalid")</f>
        <v>Valid</v>
      </c>
      <c r="L6147" t="str">
        <f t="shared" ref="L6147:L6210" si="480">TEXT(B6147,"m")</f>
        <v>9</v>
      </c>
      <c r="M6147" t="str">
        <f t="shared" ref="M6147:M6210" si="481">TEXT(B6147,"yyyy")</f>
        <v>2023</v>
      </c>
      <c r="N6147">
        <f t="shared" ref="N6147:N6210" si="482">IF(D6147="Revenue",C6147,-ABS(C6147))</f>
        <v>205822.4</v>
      </c>
      <c r="O6147">
        <f t="shared" ref="O6147:O6210" si="483">IF(D6147="Revenue", C6147, "")</f>
        <v>205822.4</v>
      </c>
      <c r="P6147" t="str">
        <f t="shared" ref="P6147:P6210" si="484">IF(D6147="Expense", ABS(C6147), "")</f>
        <v/>
      </c>
      <c r="Q6147" s="48" t="str">
        <f>IF(O6147="","",
   IF(OR(O6147&lt;EDA_Outlier_Analysis!$C$10, O6147&gt;EDA_Outlier_Analysis!$C$11),
      "Outlier",
      "Normal"))</f>
        <v>Normal</v>
      </c>
      <c r="R6147" t="str">
        <f>IF(P6147="","",
   IF(OR(P6147 &lt; EDA_Outlier_Analysis!$F$7, P6147 &gt; EDA_Outlier_Analysis!$F$8),
      "Outlier",
      "Normal"))</f>
        <v/>
      </c>
      <c r="S6147" t="str">
        <f>IF(N6147="","",
   IF(OR(N6147 &lt;EDA_Outlier_Analysis!$I$10, N6147 &gt; EDA_Outlier_Analysis!$I$11),
      "Outlier",
      "Normal"))</f>
        <v>Normal</v>
      </c>
    </row>
    <row r="6148" spans="1:19">
      <c r="A6148" t="s">
        <v>13265</v>
      </c>
      <c r="B6148" s="4">
        <v>44891</v>
      </c>
      <c r="C6148" s="2">
        <v>65669.39</v>
      </c>
      <c r="D6148" t="s">
        <v>849</v>
      </c>
      <c r="E6148" t="s">
        <v>853</v>
      </c>
      <c r="F6148" t="s">
        <v>9</v>
      </c>
      <c r="G6148" t="s">
        <v>20</v>
      </c>
      <c r="H6148" t="s">
        <v>745</v>
      </c>
      <c r="J6148" t="s">
        <v>13266</v>
      </c>
      <c r="K6148" t="str">
        <f>IF(COUNTIF(Customers!A:A, H6148)&gt;0, "Valid", "Invalid")</f>
        <v>Valid</v>
      </c>
      <c r="L6148" t="str">
        <f t="shared" si="480"/>
        <v>11</v>
      </c>
      <c r="M6148" t="str">
        <f t="shared" si="481"/>
        <v>2022</v>
      </c>
      <c r="N6148">
        <f t="shared" si="482"/>
        <v>65669.39</v>
      </c>
      <c r="O6148">
        <f t="shared" si="483"/>
        <v>65669.39</v>
      </c>
      <c r="P6148" t="str">
        <f t="shared" si="484"/>
        <v/>
      </c>
      <c r="Q6148" s="48" t="str">
        <f>IF(O6148="","",
   IF(OR(O6148&lt;EDA_Outlier_Analysis!$C$10, O6148&gt;EDA_Outlier_Analysis!$C$11),
      "Outlier",
      "Normal"))</f>
        <v>Normal</v>
      </c>
      <c r="R6148" t="str">
        <f>IF(P6148="","",
   IF(OR(P6148 &lt; EDA_Outlier_Analysis!$F$7, P6148 &gt; EDA_Outlier_Analysis!$F$8),
      "Outlier",
      "Normal"))</f>
        <v/>
      </c>
      <c r="S6148" t="str">
        <f>IF(N6148="","",
   IF(OR(N6148 &lt;EDA_Outlier_Analysis!$I$10, N6148 &gt; EDA_Outlier_Analysis!$I$11),
      "Outlier",
      "Normal"))</f>
        <v>Normal</v>
      </c>
    </row>
    <row r="6149" spans="1:19">
      <c r="A6149" t="s">
        <v>13267</v>
      </c>
      <c r="B6149" s="4">
        <v>45126</v>
      </c>
      <c r="C6149" s="2">
        <v>113632.64</v>
      </c>
      <c r="D6149" t="s">
        <v>849</v>
      </c>
      <c r="E6149" t="s">
        <v>850</v>
      </c>
      <c r="F6149" t="s">
        <v>11</v>
      </c>
      <c r="G6149" t="s">
        <v>20</v>
      </c>
      <c r="H6149" t="s">
        <v>719</v>
      </c>
      <c r="J6149" t="s">
        <v>13268</v>
      </c>
      <c r="K6149" t="str">
        <f>IF(COUNTIF(Customers!A:A, H6149)&gt;0, "Valid", "Invalid")</f>
        <v>Valid</v>
      </c>
      <c r="L6149" t="str">
        <f t="shared" si="480"/>
        <v>7</v>
      </c>
      <c r="M6149" t="str">
        <f t="shared" si="481"/>
        <v>2023</v>
      </c>
      <c r="N6149">
        <f t="shared" si="482"/>
        <v>113632.64</v>
      </c>
      <c r="O6149">
        <f t="shared" si="483"/>
        <v>113632.64</v>
      </c>
      <c r="P6149" t="str">
        <f t="shared" si="484"/>
        <v/>
      </c>
      <c r="Q6149" s="48" t="str">
        <f>IF(O6149="","",
   IF(OR(O6149&lt;EDA_Outlier_Analysis!$C$10, O6149&gt;EDA_Outlier_Analysis!$C$11),
      "Outlier",
      "Normal"))</f>
        <v>Normal</v>
      </c>
      <c r="R6149" t="str">
        <f>IF(P6149="","",
   IF(OR(P6149 &lt; EDA_Outlier_Analysis!$F$7, P6149 &gt; EDA_Outlier_Analysis!$F$8),
      "Outlier",
      "Normal"))</f>
        <v/>
      </c>
      <c r="S6149" t="str">
        <f>IF(N6149="","",
   IF(OR(N6149 &lt;EDA_Outlier_Analysis!$I$10, N6149 &gt; EDA_Outlier_Analysis!$I$11),
      "Outlier",
      "Normal"))</f>
        <v>Normal</v>
      </c>
    </row>
    <row r="6150" spans="1:19">
      <c r="A6150" t="s">
        <v>13269</v>
      </c>
      <c r="B6150" s="4">
        <v>44609</v>
      </c>
      <c r="C6150" s="2">
        <v>-41760.17</v>
      </c>
      <c r="D6150" t="s">
        <v>840</v>
      </c>
      <c r="E6150" t="s">
        <v>905</v>
      </c>
      <c r="F6150" t="s">
        <v>11</v>
      </c>
      <c r="G6150" t="s">
        <v>31</v>
      </c>
      <c r="I6150" t="s">
        <v>987</v>
      </c>
      <c r="J6150" t="s">
        <v>13270</v>
      </c>
      <c r="K6150" t="str">
        <f>IF(COUNTIF(Customers!A:A, H6150)&gt;0, "Valid", "Invalid")</f>
        <v>Invalid</v>
      </c>
      <c r="L6150" t="str">
        <f t="shared" si="480"/>
        <v>2</v>
      </c>
      <c r="M6150" t="str">
        <f t="shared" si="481"/>
        <v>2022</v>
      </c>
      <c r="N6150">
        <f t="shared" si="482"/>
        <v>-41760.17</v>
      </c>
      <c r="O6150" t="str">
        <f t="shared" si="483"/>
        <v/>
      </c>
      <c r="P6150">
        <f t="shared" si="484"/>
        <v>41760.17</v>
      </c>
      <c r="Q6150" s="48" t="str">
        <f>IF(O6150="","",
   IF(OR(O6150&lt;EDA_Outlier_Analysis!$C$10, O6150&gt;EDA_Outlier_Analysis!$C$11),
      "Outlier",
      "Normal"))</f>
        <v/>
      </c>
      <c r="R6150" t="str">
        <f>IF(P6150="","",
   IF(OR(P6150 &lt; EDA_Outlier_Analysis!$F$7, P6150 &gt; EDA_Outlier_Analysis!$F$8),
      "Outlier",
      "Normal"))</f>
        <v>Normal</v>
      </c>
      <c r="S6150" t="str">
        <f>IF(N6150="","",
   IF(OR(N6150 &lt;EDA_Outlier_Analysis!$I$10, N6150 &gt; EDA_Outlier_Analysis!$I$11),
      "Outlier",
      "Normal"))</f>
        <v>Normal</v>
      </c>
    </row>
    <row r="6151" spans="1:19">
      <c r="A6151" t="s">
        <v>13271</v>
      </c>
      <c r="B6151" s="4">
        <v>44584</v>
      </c>
      <c r="C6151" s="2">
        <v>-52435.79</v>
      </c>
      <c r="D6151" t="s">
        <v>840</v>
      </c>
      <c r="E6151" t="s">
        <v>864</v>
      </c>
      <c r="F6151" t="s">
        <v>10</v>
      </c>
      <c r="G6151" t="s">
        <v>24</v>
      </c>
      <c r="I6151" t="s">
        <v>909</v>
      </c>
      <c r="J6151" t="s">
        <v>13272</v>
      </c>
      <c r="K6151" t="str">
        <f>IF(COUNTIF(Customers!A:A, H6151)&gt;0, "Valid", "Invalid")</f>
        <v>Invalid</v>
      </c>
      <c r="L6151" t="str">
        <f t="shared" si="480"/>
        <v>1</v>
      </c>
      <c r="M6151" t="str">
        <f t="shared" si="481"/>
        <v>2022</v>
      </c>
      <c r="N6151">
        <f t="shared" si="482"/>
        <v>-52435.79</v>
      </c>
      <c r="O6151" t="str">
        <f t="shared" si="483"/>
        <v/>
      </c>
      <c r="P6151">
        <f t="shared" si="484"/>
        <v>52435.79</v>
      </c>
      <c r="Q6151" s="48" t="str">
        <f>IF(O6151="","",
   IF(OR(O6151&lt;EDA_Outlier_Analysis!$C$10, O6151&gt;EDA_Outlier_Analysis!$C$11),
      "Outlier",
      "Normal"))</f>
        <v/>
      </c>
      <c r="R6151" t="str">
        <f>IF(P6151="","",
   IF(OR(P6151 &lt; EDA_Outlier_Analysis!$F$7, P6151 &gt; EDA_Outlier_Analysis!$F$8),
      "Outlier",
      "Normal"))</f>
        <v>Normal</v>
      </c>
      <c r="S6151" t="str">
        <f>IF(N6151="","",
   IF(OR(N6151 &lt;EDA_Outlier_Analysis!$I$10, N6151 &gt; EDA_Outlier_Analysis!$I$11),
      "Outlier",
      "Normal"))</f>
        <v>Normal</v>
      </c>
    </row>
    <row r="6152" spans="1:19">
      <c r="A6152" t="s">
        <v>13273</v>
      </c>
      <c r="B6152" s="4">
        <v>45047</v>
      </c>
      <c r="C6152" s="2">
        <v>94865.19</v>
      </c>
      <c r="D6152" t="s">
        <v>849</v>
      </c>
      <c r="E6152" t="s">
        <v>850</v>
      </c>
      <c r="F6152" t="s">
        <v>9</v>
      </c>
      <c r="G6152" t="s">
        <v>24</v>
      </c>
      <c r="H6152" t="s">
        <v>85</v>
      </c>
      <c r="J6152" t="s">
        <v>13274</v>
      </c>
      <c r="K6152" t="str">
        <f>IF(COUNTIF(Customers!A:A, H6152)&gt;0, "Valid", "Invalid")</f>
        <v>Valid</v>
      </c>
      <c r="L6152" t="str">
        <f t="shared" si="480"/>
        <v>5</v>
      </c>
      <c r="M6152" t="str">
        <f t="shared" si="481"/>
        <v>2023</v>
      </c>
      <c r="N6152">
        <f t="shared" si="482"/>
        <v>94865.19</v>
      </c>
      <c r="O6152">
        <f t="shared" si="483"/>
        <v>94865.19</v>
      </c>
      <c r="P6152" t="str">
        <f t="shared" si="484"/>
        <v/>
      </c>
      <c r="Q6152" s="48" t="str">
        <f>IF(O6152="","",
   IF(OR(O6152&lt;EDA_Outlier_Analysis!$C$10, O6152&gt;EDA_Outlier_Analysis!$C$11),
      "Outlier",
      "Normal"))</f>
        <v>Normal</v>
      </c>
      <c r="R6152" t="str">
        <f>IF(P6152="","",
   IF(OR(P6152 &lt; EDA_Outlier_Analysis!$F$7, P6152 &gt; EDA_Outlier_Analysis!$F$8),
      "Outlier",
      "Normal"))</f>
        <v/>
      </c>
      <c r="S6152" t="str">
        <f>IF(N6152="","",
   IF(OR(N6152 &lt;EDA_Outlier_Analysis!$I$10, N6152 &gt; EDA_Outlier_Analysis!$I$11),
      "Outlier",
      "Normal"))</f>
        <v>Normal</v>
      </c>
    </row>
    <row r="6153" spans="1:19">
      <c r="A6153" t="s">
        <v>13275</v>
      </c>
      <c r="B6153" s="4">
        <v>44896</v>
      </c>
      <c r="C6153" s="2">
        <v>-42345.1</v>
      </c>
      <c r="D6153" t="s">
        <v>840</v>
      </c>
      <c r="E6153" t="s">
        <v>845</v>
      </c>
      <c r="F6153" t="s">
        <v>9</v>
      </c>
      <c r="G6153" t="s">
        <v>20</v>
      </c>
      <c r="I6153" t="s">
        <v>1468</v>
      </c>
      <c r="J6153" t="s">
        <v>13276</v>
      </c>
      <c r="K6153" t="str">
        <f>IF(COUNTIF(Customers!A:A, H6153)&gt;0, "Valid", "Invalid")</f>
        <v>Invalid</v>
      </c>
      <c r="L6153" t="str">
        <f t="shared" si="480"/>
        <v>12</v>
      </c>
      <c r="M6153" t="str">
        <f t="shared" si="481"/>
        <v>2022</v>
      </c>
      <c r="N6153">
        <f t="shared" si="482"/>
        <v>-42345.1</v>
      </c>
      <c r="O6153" t="str">
        <f t="shared" si="483"/>
        <v/>
      </c>
      <c r="P6153">
        <f t="shared" si="484"/>
        <v>42345.1</v>
      </c>
      <c r="Q6153" s="48" t="str">
        <f>IF(O6153="","",
   IF(OR(O6153&lt;EDA_Outlier_Analysis!$C$10, O6153&gt;EDA_Outlier_Analysis!$C$11),
      "Outlier",
      "Normal"))</f>
        <v/>
      </c>
      <c r="R6153" t="str">
        <f>IF(P6153="","",
   IF(OR(P6153 &lt; EDA_Outlier_Analysis!$F$7, P6153 &gt; EDA_Outlier_Analysis!$F$8),
      "Outlier",
      "Normal"))</f>
        <v>Normal</v>
      </c>
      <c r="S6153" t="str">
        <f>IF(N6153="","",
   IF(OR(N6153 &lt;EDA_Outlier_Analysis!$I$10, N6153 &gt; EDA_Outlier_Analysis!$I$11),
      "Outlier",
      "Normal"))</f>
        <v>Normal</v>
      </c>
    </row>
    <row r="6154" spans="1:19">
      <c r="A6154" t="s">
        <v>13277</v>
      </c>
      <c r="B6154" s="4">
        <v>45130</v>
      </c>
      <c r="C6154" s="2">
        <v>23620.44</v>
      </c>
      <c r="D6154" t="s">
        <v>971</v>
      </c>
      <c r="E6154" t="s">
        <v>971</v>
      </c>
      <c r="F6154" t="s">
        <v>10</v>
      </c>
      <c r="G6154" t="s">
        <v>31</v>
      </c>
      <c r="J6154" t="s">
        <v>13278</v>
      </c>
      <c r="K6154" t="str">
        <f>IF(COUNTIF(Customers!A:A, H6154)&gt;0, "Valid", "Invalid")</f>
        <v>Invalid</v>
      </c>
      <c r="L6154" t="str">
        <f t="shared" si="480"/>
        <v>7</v>
      </c>
      <c r="M6154" t="str">
        <f t="shared" si="481"/>
        <v>2023</v>
      </c>
      <c r="N6154">
        <f t="shared" si="482"/>
        <v>-23620.44</v>
      </c>
      <c r="O6154" t="str">
        <f t="shared" si="483"/>
        <v/>
      </c>
      <c r="P6154" t="str">
        <f t="shared" si="484"/>
        <v/>
      </c>
      <c r="Q6154" s="48" t="str">
        <f>IF(O6154="","",
   IF(OR(O6154&lt;EDA_Outlier_Analysis!$C$10, O6154&gt;EDA_Outlier_Analysis!$C$11),
      "Outlier",
      "Normal"))</f>
        <v/>
      </c>
      <c r="R6154" t="str">
        <f>IF(P6154="","",
   IF(OR(P6154 &lt; EDA_Outlier_Analysis!$F$7, P6154 &gt; EDA_Outlier_Analysis!$F$8),
      "Outlier",
      "Normal"))</f>
        <v/>
      </c>
      <c r="S6154" t="str">
        <f>IF(N6154="","",
   IF(OR(N6154 &lt;EDA_Outlier_Analysis!$I$10, N6154 &gt; EDA_Outlier_Analysis!$I$11),
      "Outlier",
      "Normal"))</f>
        <v>Normal</v>
      </c>
    </row>
    <row r="6155" spans="1:19">
      <c r="A6155" t="s">
        <v>13279</v>
      </c>
      <c r="B6155" s="4">
        <v>44986</v>
      </c>
      <c r="C6155" s="2">
        <v>112306.54</v>
      </c>
      <c r="D6155" t="s">
        <v>849</v>
      </c>
      <c r="E6155" t="s">
        <v>853</v>
      </c>
      <c r="F6155" t="s">
        <v>9</v>
      </c>
      <c r="G6155" t="s">
        <v>31</v>
      </c>
      <c r="H6155" t="s">
        <v>593</v>
      </c>
      <c r="J6155" t="s">
        <v>13280</v>
      </c>
      <c r="K6155" t="str">
        <f>IF(COUNTIF(Customers!A:A, H6155)&gt;0, "Valid", "Invalid")</f>
        <v>Valid</v>
      </c>
      <c r="L6155" t="str">
        <f t="shared" si="480"/>
        <v>3</v>
      </c>
      <c r="M6155" t="str">
        <f t="shared" si="481"/>
        <v>2023</v>
      </c>
      <c r="N6155">
        <f t="shared" si="482"/>
        <v>112306.54</v>
      </c>
      <c r="O6155">
        <f t="shared" si="483"/>
        <v>112306.54</v>
      </c>
      <c r="P6155" t="str">
        <f t="shared" si="484"/>
        <v/>
      </c>
      <c r="Q6155" s="48" t="str">
        <f>IF(O6155="","",
   IF(OR(O6155&lt;EDA_Outlier_Analysis!$C$10, O6155&gt;EDA_Outlier_Analysis!$C$11),
      "Outlier",
      "Normal"))</f>
        <v>Normal</v>
      </c>
      <c r="R6155" t="str">
        <f>IF(P6155="","",
   IF(OR(P6155 &lt; EDA_Outlier_Analysis!$F$7, P6155 &gt; EDA_Outlier_Analysis!$F$8),
      "Outlier",
      "Normal"))</f>
        <v/>
      </c>
      <c r="S6155" t="str">
        <f>IF(N6155="","",
   IF(OR(N6155 &lt;EDA_Outlier_Analysis!$I$10, N6155 &gt; EDA_Outlier_Analysis!$I$11),
      "Outlier",
      "Normal"))</f>
        <v>Normal</v>
      </c>
    </row>
    <row r="6156" spans="1:19">
      <c r="A6156" t="s">
        <v>13281</v>
      </c>
      <c r="B6156" s="4">
        <v>45257</v>
      </c>
      <c r="C6156" s="2">
        <v>143239.20000000001</v>
      </c>
      <c r="D6156" t="s">
        <v>849</v>
      </c>
      <c r="E6156" t="s">
        <v>868</v>
      </c>
      <c r="F6156" t="s">
        <v>11</v>
      </c>
      <c r="G6156" t="s">
        <v>24</v>
      </c>
      <c r="H6156" t="s">
        <v>145</v>
      </c>
      <c r="J6156" t="s">
        <v>13282</v>
      </c>
      <c r="K6156" t="str">
        <f>IF(COUNTIF(Customers!A:A, H6156)&gt;0, "Valid", "Invalid")</f>
        <v>Valid</v>
      </c>
      <c r="L6156" t="str">
        <f t="shared" si="480"/>
        <v>11</v>
      </c>
      <c r="M6156" t="str">
        <f t="shared" si="481"/>
        <v>2023</v>
      </c>
      <c r="N6156">
        <f t="shared" si="482"/>
        <v>143239.20000000001</v>
      </c>
      <c r="O6156">
        <f t="shared" si="483"/>
        <v>143239.20000000001</v>
      </c>
      <c r="P6156" t="str">
        <f t="shared" si="484"/>
        <v/>
      </c>
      <c r="Q6156" s="48" t="str">
        <f>IF(O6156="","",
   IF(OR(O6156&lt;EDA_Outlier_Analysis!$C$10, O6156&gt;EDA_Outlier_Analysis!$C$11),
      "Outlier",
      "Normal"))</f>
        <v>Normal</v>
      </c>
      <c r="R6156" t="str">
        <f>IF(P6156="","",
   IF(OR(P6156 &lt; EDA_Outlier_Analysis!$F$7, P6156 &gt; EDA_Outlier_Analysis!$F$8),
      "Outlier",
      "Normal"))</f>
        <v/>
      </c>
      <c r="S6156" t="str">
        <f>IF(N6156="","",
   IF(OR(N6156 &lt;EDA_Outlier_Analysis!$I$10, N6156 &gt; EDA_Outlier_Analysis!$I$11),
      "Outlier",
      "Normal"))</f>
        <v>Normal</v>
      </c>
    </row>
    <row r="6157" spans="1:19">
      <c r="A6157" t="s">
        <v>13283</v>
      </c>
      <c r="B6157" s="4">
        <v>44721</v>
      </c>
      <c r="C6157" s="2">
        <v>213916.35</v>
      </c>
      <c r="D6157" t="s">
        <v>849</v>
      </c>
      <c r="E6157" t="s">
        <v>868</v>
      </c>
      <c r="F6157" t="s">
        <v>11</v>
      </c>
      <c r="G6157" t="s">
        <v>24</v>
      </c>
      <c r="H6157" t="s">
        <v>693</v>
      </c>
      <c r="J6157" t="s">
        <v>13284</v>
      </c>
      <c r="K6157" t="str">
        <f>IF(COUNTIF(Customers!A:A, H6157)&gt;0, "Valid", "Invalid")</f>
        <v>Valid</v>
      </c>
      <c r="L6157" t="str">
        <f t="shared" si="480"/>
        <v>6</v>
      </c>
      <c r="M6157" t="str">
        <f t="shared" si="481"/>
        <v>2022</v>
      </c>
      <c r="N6157">
        <f t="shared" si="482"/>
        <v>213916.35</v>
      </c>
      <c r="O6157">
        <f t="shared" si="483"/>
        <v>213916.35</v>
      </c>
      <c r="P6157" t="str">
        <f t="shared" si="484"/>
        <v/>
      </c>
      <c r="Q6157" s="48" t="str">
        <f>IF(O6157="","",
   IF(OR(O6157&lt;EDA_Outlier_Analysis!$C$10, O6157&gt;EDA_Outlier_Analysis!$C$11),
      "Outlier",
      "Normal"))</f>
        <v>Normal</v>
      </c>
      <c r="R6157" t="str">
        <f>IF(P6157="","",
   IF(OR(P6157 &lt; EDA_Outlier_Analysis!$F$7, P6157 &gt; EDA_Outlier_Analysis!$F$8),
      "Outlier",
      "Normal"))</f>
        <v/>
      </c>
      <c r="S6157" t="str">
        <f>IF(N6157="","",
   IF(OR(N6157 &lt;EDA_Outlier_Analysis!$I$10, N6157 &gt; EDA_Outlier_Analysis!$I$11),
      "Outlier",
      "Normal"))</f>
        <v>Normal</v>
      </c>
    </row>
    <row r="6158" spans="1:19">
      <c r="A6158" t="s">
        <v>13285</v>
      </c>
      <c r="B6158" s="4">
        <v>45001</v>
      </c>
      <c r="C6158" s="2">
        <v>-28455</v>
      </c>
      <c r="D6158" t="s">
        <v>840</v>
      </c>
      <c r="E6158" t="s">
        <v>845</v>
      </c>
      <c r="F6158" t="s">
        <v>10</v>
      </c>
      <c r="G6158" t="s">
        <v>20</v>
      </c>
      <c r="I6158" t="s">
        <v>1177</v>
      </c>
      <c r="J6158" t="s">
        <v>13286</v>
      </c>
      <c r="K6158" t="str">
        <f>IF(COUNTIF(Customers!A:A, H6158)&gt;0, "Valid", "Invalid")</f>
        <v>Invalid</v>
      </c>
      <c r="L6158" t="str">
        <f t="shared" si="480"/>
        <v>3</v>
      </c>
      <c r="M6158" t="str">
        <f t="shared" si="481"/>
        <v>2023</v>
      </c>
      <c r="N6158">
        <f t="shared" si="482"/>
        <v>-28455</v>
      </c>
      <c r="O6158" t="str">
        <f t="shared" si="483"/>
        <v/>
      </c>
      <c r="P6158">
        <f t="shared" si="484"/>
        <v>28455</v>
      </c>
      <c r="Q6158" s="48" t="str">
        <f>IF(O6158="","",
   IF(OR(O6158&lt;EDA_Outlier_Analysis!$C$10, O6158&gt;EDA_Outlier_Analysis!$C$11),
      "Outlier",
      "Normal"))</f>
        <v/>
      </c>
      <c r="R6158" t="str">
        <f>IF(P6158="","",
   IF(OR(P6158 &lt; EDA_Outlier_Analysis!$F$7, P6158 &gt; EDA_Outlier_Analysis!$F$8),
      "Outlier",
      "Normal"))</f>
        <v>Normal</v>
      </c>
      <c r="S6158" t="str">
        <f>IF(N6158="","",
   IF(OR(N6158 &lt;EDA_Outlier_Analysis!$I$10, N6158 &gt; EDA_Outlier_Analysis!$I$11),
      "Outlier",
      "Normal"))</f>
        <v>Normal</v>
      </c>
    </row>
    <row r="6159" spans="1:19">
      <c r="A6159" t="s">
        <v>13287</v>
      </c>
      <c r="B6159" s="4">
        <v>44648</v>
      </c>
      <c r="C6159" s="2">
        <v>164687.49</v>
      </c>
      <c r="D6159" t="s">
        <v>849</v>
      </c>
      <c r="E6159" t="s">
        <v>853</v>
      </c>
      <c r="F6159" t="s">
        <v>9</v>
      </c>
      <c r="G6159" t="s">
        <v>20</v>
      </c>
      <c r="H6159" t="s">
        <v>521</v>
      </c>
      <c r="J6159" t="s">
        <v>13288</v>
      </c>
      <c r="K6159" t="str">
        <f>IF(COUNTIF(Customers!A:A, H6159)&gt;0, "Valid", "Invalid")</f>
        <v>Valid</v>
      </c>
      <c r="L6159" t="str">
        <f t="shared" si="480"/>
        <v>3</v>
      </c>
      <c r="M6159" t="str">
        <f t="shared" si="481"/>
        <v>2022</v>
      </c>
      <c r="N6159">
        <f t="shared" si="482"/>
        <v>164687.49</v>
      </c>
      <c r="O6159">
        <f t="shared" si="483"/>
        <v>164687.49</v>
      </c>
      <c r="P6159" t="str">
        <f t="shared" si="484"/>
        <v/>
      </c>
      <c r="Q6159" s="48" t="str">
        <f>IF(O6159="","",
   IF(OR(O6159&lt;EDA_Outlier_Analysis!$C$10, O6159&gt;EDA_Outlier_Analysis!$C$11),
      "Outlier",
      "Normal"))</f>
        <v>Normal</v>
      </c>
      <c r="R6159" t="str">
        <f>IF(P6159="","",
   IF(OR(P6159 &lt; EDA_Outlier_Analysis!$F$7, P6159 &gt; EDA_Outlier_Analysis!$F$8),
      "Outlier",
      "Normal"))</f>
        <v/>
      </c>
      <c r="S6159" t="str">
        <f>IF(N6159="","",
   IF(OR(N6159 &lt;EDA_Outlier_Analysis!$I$10, N6159 &gt; EDA_Outlier_Analysis!$I$11),
      "Outlier",
      "Normal"))</f>
        <v>Normal</v>
      </c>
    </row>
    <row r="6160" spans="1:19">
      <c r="A6160" t="s">
        <v>13289</v>
      </c>
      <c r="B6160" s="4">
        <v>44784</v>
      </c>
      <c r="C6160" s="2">
        <v>178038.44</v>
      </c>
      <c r="D6160" t="s">
        <v>849</v>
      </c>
      <c r="E6160" t="s">
        <v>853</v>
      </c>
      <c r="F6160" t="s">
        <v>10</v>
      </c>
      <c r="G6160" t="s">
        <v>31</v>
      </c>
      <c r="H6160" t="s">
        <v>467</v>
      </c>
      <c r="J6160" t="s">
        <v>13290</v>
      </c>
      <c r="K6160" t="str">
        <f>IF(COUNTIF(Customers!A:A, H6160)&gt;0, "Valid", "Invalid")</f>
        <v>Valid</v>
      </c>
      <c r="L6160" t="str">
        <f t="shared" si="480"/>
        <v>8</v>
      </c>
      <c r="M6160" t="str">
        <f t="shared" si="481"/>
        <v>2022</v>
      </c>
      <c r="N6160">
        <f t="shared" si="482"/>
        <v>178038.44</v>
      </c>
      <c r="O6160">
        <f t="shared" si="483"/>
        <v>178038.44</v>
      </c>
      <c r="P6160" t="str">
        <f t="shared" si="484"/>
        <v/>
      </c>
      <c r="Q6160" s="48" t="str">
        <f>IF(O6160="","",
   IF(OR(O6160&lt;EDA_Outlier_Analysis!$C$10, O6160&gt;EDA_Outlier_Analysis!$C$11),
      "Outlier",
      "Normal"))</f>
        <v>Normal</v>
      </c>
      <c r="R6160" t="str">
        <f>IF(P6160="","",
   IF(OR(P6160 &lt; EDA_Outlier_Analysis!$F$7, P6160 &gt; EDA_Outlier_Analysis!$F$8),
      "Outlier",
      "Normal"))</f>
        <v/>
      </c>
      <c r="S6160" t="str">
        <f>IF(N6160="","",
   IF(OR(N6160 &lt;EDA_Outlier_Analysis!$I$10, N6160 &gt; EDA_Outlier_Analysis!$I$11),
      "Outlier",
      "Normal"))</f>
        <v>Normal</v>
      </c>
    </row>
    <row r="6161" spans="1:19">
      <c r="A6161" t="s">
        <v>13291</v>
      </c>
      <c r="B6161" s="4">
        <v>45250</v>
      </c>
      <c r="C6161" s="2">
        <v>147376.41</v>
      </c>
      <c r="D6161" t="s">
        <v>849</v>
      </c>
      <c r="E6161" t="s">
        <v>868</v>
      </c>
      <c r="F6161" t="s">
        <v>11</v>
      </c>
      <c r="G6161" t="s">
        <v>20</v>
      </c>
      <c r="H6161" t="s">
        <v>213</v>
      </c>
      <c r="J6161" t="s">
        <v>13292</v>
      </c>
      <c r="K6161" t="str">
        <f>IF(COUNTIF(Customers!A:A, H6161)&gt;0, "Valid", "Invalid")</f>
        <v>Valid</v>
      </c>
      <c r="L6161" t="str">
        <f t="shared" si="480"/>
        <v>11</v>
      </c>
      <c r="M6161" t="str">
        <f t="shared" si="481"/>
        <v>2023</v>
      </c>
      <c r="N6161">
        <f t="shared" si="482"/>
        <v>147376.41</v>
      </c>
      <c r="O6161">
        <f t="shared" si="483"/>
        <v>147376.41</v>
      </c>
      <c r="P6161" t="str">
        <f t="shared" si="484"/>
        <v/>
      </c>
      <c r="Q6161" s="48" t="str">
        <f>IF(O6161="","",
   IF(OR(O6161&lt;EDA_Outlier_Analysis!$C$10, O6161&gt;EDA_Outlier_Analysis!$C$11),
      "Outlier",
      "Normal"))</f>
        <v>Normal</v>
      </c>
      <c r="R6161" t="str">
        <f>IF(P6161="","",
   IF(OR(P6161 &lt; EDA_Outlier_Analysis!$F$7, P6161 &gt; EDA_Outlier_Analysis!$F$8),
      "Outlier",
      "Normal"))</f>
        <v/>
      </c>
      <c r="S6161" t="str">
        <f>IF(N6161="","",
   IF(OR(N6161 &lt;EDA_Outlier_Analysis!$I$10, N6161 &gt; EDA_Outlier_Analysis!$I$11),
      "Outlier",
      "Normal"))</f>
        <v>Normal</v>
      </c>
    </row>
    <row r="6162" spans="1:19">
      <c r="A6162" t="s">
        <v>13293</v>
      </c>
      <c r="B6162" s="4">
        <v>44630</v>
      </c>
      <c r="C6162" s="2">
        <v>28816.18</v>
      </c>
      <c r="D6162" t="s">
        <v>971</v>
      </c>
      <c r="E6162" t="s">
        <v>971</v>
      </c>
      <c r="F6162" t="s">
        <v>9</v>
      </c>
      <c r="G6162" t="s">
        <v>34</v>
      </c>
      <c r="J6162" t="s">
        <v>13294</v>
      </c>
      <c r="K6162" t="str">
        <f>IF(COUNTIF(Customers!A:A, H6162)&gt;0, "Valid", "Invalid")</f>
        <v>Invalid</v>
      </c>
      <c r="L6162" t="str">
        <f t="shared" si="480"/>
        <v>3</v>
      </c>
      <c r="M6162" t="str">
        <f t="shared" si="481"/>
        <v>2022</v>
      </c>
      <c r="N6162">
        <f t="shared" si="482"/>
        <v>-28816.18</v>
      </c>
      <c r="O6162" t="str">
        <f t="shared" si="483"/>
        <v/>
      </c>
      <c r="P6162" t="str">
        <f t="shared" si="484"/>
        <v/>
      </c>
      <c r="Q6162" s="48" t="str">
        <f>IF(O6162="","",
   IF(OR(O6162&lt;EDA_Outlier_Analysis!$C$10, O6162&gt;EDA_Outlier_Analysis!$C$11),
      "Outlier",
      "Normal"))</f>
        <v/>
      </c>
      <c r="R6162" t="str">
        <f>IF(P6162="","",
   IF(OR(P6162 &lt; EDA_Outlier_Analysis!$F$7, P6162 &gt; EDA_Outlier_Analysis!$F$8),
      "Outlier",
      "Normal"))</f>
        <v/>
      </c>
      <c r="S6162" t="str">
        <f>IF(N6162="","",
   IF(OR(N6162 &lt;EDA_Outlier_Analysis!$I$10, N6162 &gt; EDA_Outlier_Analysis!$I$11),
      "Outlier",
      "Normal"))</f>
        <v>Normal</v>
      </c>
    </row>
    <row r="6163" spans="1:19">
      <c r="A6163" t="s">
        <v>13295</v>
      </c>
      <c r="B6163" s="4">
        <v>45070</v>
      </c>
      <c r="C6163" s="2">
        <v>146504.4</v>
      </c>
      <c r="D6163" t="s">
        <v>849</v>
      </c>
      <c r="E6163" t="s">
        <v>853</v>
      </c>
      <c r="F6163" t="s">
        <v>10</v>
      </c>
      <c r="G6163" t="s">
        <v>31</v>
      </c>
      <c r="H6163" t="s">
        <v>139</v>
      </c>
      <c r="J6163" t="s">
        <v>13296</v>
      </c>
      <c r="K6163" t="str">
        <f>IF(COUNTIF(Customers!A:A, H6163)&gt;0, "Valid", "Invalid")</f>
        <v>Valid</v>
      </c>
      <c r="L6163" t="str">
        <f t="shared" si="480"/>
        <v>5</v>
      </c>
      <c r="M6163" t="str">
        <f t="shared" si="481"/>
        <v>2023</v>
      </c>
      <c r="N6163">
        <f t="shared" si="482"/>
        <v>146504.4</v>
      </c>
      <c r="O6163">
        <f t="shared" si="483"/>
        <v>146504.4</v>
      </c>
      <c r="P6163" t="str">
        <f t="shared" si="484"/>
        <v/>
      </c>
      <c r="Q6163" s="48" t="str">
        <f>IF(O6163="","",
   IF(OR(O6163&lt;EDA_Outlier_Analysis!$C$10, O6163&gt;EDA_Outlier_Analysis!$C$11),
      "Outlier",
      "Normal"))</f>
        <v>Normal</v>
      </c>
      <c r="R6163" t="str">
        <f>IF(P6163="","",
   IF(OR(P6163 &lt; EDA_Outlier_Analysis!$F$7, P6163 &gt; EDA_Outlier_Analysis!$F$8),
      "Outlier",
      "Normal"))</f>
        <v/>
      </c>
      <c r="S6163" t="str">
        <f>IF(N6163="","",
   IF(OR(N6163 &lt;EDA_Outlier_Analysis!$I$10, N6163 &gt; EDA_Outlier_Analysis!$I$11),
      "Outlier",
      "Normal"))</f>
        <v>Normal</v>
      </c>
    </row>
    <row r="6164" spans="1:19">
      <c r="A6164" t="s">
        <v>13297</v>
      </c>
      <c r="B6164" s="4">
        <v>44848</v>
      </c>
      <c r="C6164" s="2">
        <v>156030.03</v>
      </c>
      <c r="D6164" t="s">
        <v>849</v>
      </c>
      <c r="E6164" t="s">
        <v>850</v>
      </c>
      <c r="F6164" t="s">
        <v>10</v>
      </c>
      <c r="G6164" t="s">
        <v>24</v>
      </c>
      <c r="H6164" t="s">
        <v>651</v>
      </c>
      <c r="J6164" t="s">
        <v>13298</v>
      </c>
      <c r="K6164" t="str">
        <f>IF(COUNTIF(Customers!A:A, H6164)&gt;0, "Valid", "Invalid")</f>
        <v>Valid</v>
      </c>
      <c r="L6164" t="str">
        <f t="shared" si="480"/>
        <v>10</v>
      </c>
      <c r="M6164" t="str">
        <f t="shared" si="481"/>
        <v>2022</v>
      </c>
      <c r="N6164">
        <f t="shared" si="482"/>
        <v>156030.03</v>
      </c>
      <c r="O6164">
        <f t="shared" si="483"/>
        <v>156030.03</v>
      </c>
      <c r="P6164" t="str">
        <f t="shared" si="484"/>
        <v/>
      </c>
      <c r="Q6164" s="48" t="str">
        <f>IF(O6164="","",
   IF(OR(O6164&lt;EDA_Outlier_Analysis!$C$10, O6164&gt;EDA_Outlier_Analysis!$C$11),
      "Outlier",
      "Normal"))</f>
        <v>Normal</v>
      </c>
      <c r="R6164" t="str">
        <f>IF(P6164="","",
   IF(OR(P6164 &lt; EDA_Outlier_Analysis!$F$7, P6164 &gt; EDA_Outlier_Analysis!$F$8),
      "Outlier",
      "Normal"))</f>
        <v/>
      </c>
      <c r="S6164" t="str">
        <f>IF(N6164="","",
   IF(OR(N6164 &lt;EDA_Outlier_Analysis!$I$10, N6164 &gt; EDA_Outlier_Analysis!$I$11),
      "Outlier",
      "Normal"))</f>
        <v>Normal</v>
      </c>
    </row>
    <row r="6165" spans="1:19">
      <c r="A6165" t="s">
        <v>13299</v>
      </c>
      <c r="B6165" s="4">
        <v>44598</v>
      </c>
      <c r="C6165" s="2">
        <v>17407.11</v>
      </c>
      <c r="D6165" t="s">
        <v>873</v>
      </c>
      <c r="E6165" t="s">
        <v>873</v>
      </c>
      <c r="F6165" t="s">
        <v>11</v>
      </c>
      <c r="G6165" t="s">
        <v>24</v>
      </c>
      <c r="J6165" t="s">
        <v>13300</v>
      </c>
      <c r="K6165" t="str">
        <f>IF(COUNTIF(Customers!A:A, H6165)&gt;0, "Valid", "Invalid")</f>
        <v>Invalid</v>
      </c>
      <c r="L6165" t="str">
        <f t="shared" si="480"/>
        <v>2</v>
      </c>
      <c r="M6165" t="str">
        <f t="shared" si="481"/>
        <v>2022</v>
      </c>
      <c r="N6165">
        <f t="shared" si="482"/>
        <v>-17407.11</v>
      </c>
      <c r="O6165" t="str">
        <f t="shared" si="483"/>
        <v/>
      </c>
      <c r="P6165" t="str">
        <f t="shared" si="484"/>
        <v/>
      </c>
      <c r="Q6165" s="48" t="str">
        <f>IF(O6165="","",
   IF(OR(O6165&lt;EDA_Outlier_Analysis!$C$10, O6165&gt;EDA_Outlier_Analysis!$C$11),
      "Outlier",
      "Normal"))</f>
        <v/>
      </c>
      <c r="R6165" t="str">
        <f>IF(P6165="","",
   IF(OR(P6165 &lt; EDA_Outlier_Analysis!$F$7, P6165 &gt; EDA_Outlier_Analysis!$F$8),
      "Outlier",
      "Normal"))</f>
        <v/>
      </c>
      <c r="S6165" t="str">
        <f>IF(N6165="","",
   IF(OR(N6165 &lt;EDA_Outlier_Analysis!$I$10, N6165 &gt; EDA_Outlier_Analysis!$I$11),
      "Outlier",
      "Normal"))</f>
        <v>Normal</v>
      </c>
    </row>
    <row r="6166" spans="1:19">
      <c r="A6166" t="s">
        <v>13301</v>
      </c>
      <c r="B6166" s="4">
        <v>45097</v>
      </c>
      <c r="C6166" s="2">
        <v>224147.08</v>
      </c>
      <c r="D6166" t="s">
        <v>849</v>
      </c>
      <c r="E6166" t="s">
        <v>850</v>
      </c>
      <c r="F6166" t="s">
        <v>11</v>
      </c>
      <c r="G6166" t="s">
        <v>24</v>
      </c>
      <c r="H6166" t="s">
        <v>437</v>
      </c>
      <c r="J6166" t="s">
        <v>13302</v>
      </c>
      <c r="K6166" t="str">
        <f>IF(COUNTIF(Customers!A:A, H6166)&gt;0, "Valid", "Invalid")</f>
        <v>Valid</v>
      </c>
      <c r="L6166" t="str">
        <f t="shared" si="480"/>
        <v>6</v>
      </c>
      <c r="M6166" t="str">
        <f t="shared" si="481"/>
        <v>2023</v>
      </c>
      <c r="N6166">
        <f t="shared" si="482"/>
        <v>224147.08</v>
      </c>
      <c r="O6166">
        <f t="shared" si="483"/>
        <v>224147.08</v>
      </c>
      <c r="P6166" t="str">
        <f t="shared" si="484"/>
        <v/>
      </c>
      <c r="Q6166" s="48" t="str">
        <f>IF(O6166="","",
   IF(OR(O6166&lt;EDA_Outlier_Analysis!$C$10, O6166&gt;EDA_Outlier_Analysis!$C$11),
      "Outlier",
      "Normal"))</f>
        <v>Normal</v>
      </c>
      <c r="R6166" t="str">
        <f>IF(P6166="","",
   IF(OR(P6166 &lt; EDA_Outlier_Analysis!$F$7, P6166 &gt; EDA_Outlier_Analysis!$F$8),
      "Outlier",
      "Normal"))</f>
        <v/>
      </c>
      <c r="S6166" t="str">
        <f>IF(N6166="","",
   IF(OR(N6166 &lt;EDA_Outlier_Analysis!$I$10, N6166 &gt; EDA_Outlier_Analysis!$I$11),
      "Outlier",
      "Normal"))</f>
        <v>Normal</v>
      </c>
    </row>
    <row r="6167" spans="1:19">
      <c r="A6167" t="s">
        <v>13303</v>
      </c>
      <c r="B6167" s="4">
        <v>44811</v>
      </c>
      <c r="C6167" s="2">
        <v>166062.89000000001</v>
      </c>
      <c r="D6167" t="s">
        <v>849</v>
      </c>
      <c r="E6167" t="s">
        <v>850</v>
      </c>
      <c r="F6167" t="s">
        <v>11</v>
      </c>
      <c r="G6167" t="s">
        <v>34</v>
      </c>
      <c r="H6167" t="s">
        <v>273</v>
      </c>
      <c r="J6167" t="s">
        <v>13304</v>
      </c>
      <c r="K6167" t="str">
        <f>IF(COUNTIF(Customers!A:A, H6167)&gt;0, "Valid", "Invalid")</f>
        <v>Valid</v>
      </c>
      <c r="L6167" t="str">
        <f t="shared" si="480"/>
        <v>9</v>
      </c>
      <c r="M6167" t="str">
        <f t="shared" si="481"/>
        <v>2022</v>
      </c>
      <c r="N6167">
        <f t="shared" si="482"/>
        <v>166062.89000000001</v>
      </c>
      <c r="O6167">
        <f t="shared" si="483"/>
        <v>166062.89000000001</v>
      </c>
      <c r="P6167" t="str">
        <f t="shared" si="484"/>
        <v/>
      </c>
      <c r="Q6167" s="48" t="str">
        <f>IF(O6167="","",
   IF(OR(O6167&lt;EDA_Outlier_Analysis!$C$10, O6167&gt;EDA_Outlier_Analysis!$C$11),
      "Outlier",
      "Normal"))</f>
        <v>Normal</v>
      </c>
      <c r="R6167" t="str">
        <f>IF(P6167="","",
   IF(OR(P6167 &lt; EDA_Outlier_Analysis!$F$7, P6167 &gt; EDA_Outlier_Analysis!$F$8),
      "Outlier",
      "Normal"))</f>
        <v/>
      </c>
      <c r="S6167" t="str">
        <f>IF(N6167="","",
   IF(OR(N6167 &lt;EDA_Outlier_Analysis!$I$10, N6167 &gt; EDA_Outlier_Analysis!$I$11),
      "Outlier",
      "Normal"))</f>
        <v>Normal</v>
      </c>
    </row>
    <row r="6168" spans="1:19">
      <c r="A6168" t="s">
        <v>13305</v>
      </c>
      <c r="B6168" s="4">
        <v>45215</v>
      </c>
      <c r="C6168" s="2">
        <v>132789.73000000001</v>
      </c>
      <c r="D6168" t="s">
        <v>849</v>
      </c>
      <c r="E6168" t="s">
        <v>868</v>
      </c>
      <c r="F6168" t="s">
        <v>11</v>
      </c>
      <c r="G6168" t="s">
        <v>31</v>
      </c>
      <c r="H6168" t="s">
        <v>79</v>
      </c>
      <c r="J6168" t="s">
        <v>13306</v>
      </c>
      <c r="K6168" t="str">
        <f>IF(COUNTIF(Customers!A:A, H6168)&gt;0, "Valid", "Invalid")</f>
        <v>Valid</v>
      </c>
      <c r="L6168" t="str">
        <f t="shared" si="480"/>
        <v>10</v>
      </c>
      <c r="M6168" t="str">
        <f t="shared" si="481"/>
        <v>2023</v>
      </c>
      <c r="N6168">
        <f t="shared" si="482"/>
        <v>132789.73000000001</v>
      </c>
      <c r="O6168">
        <f t="shared" si="483"/>
        <v>132789.73000000001</v>
      </c>
      <c r="P6168" t="str">
        <f t="shared" si="484"/>
        <v/>
      </c>
      <c r="Q6168" s="48" t="str">
        <f>IF(O6168="","",
   IF(OR(O6168&lt;EDA_Outlier_Analysis!$C$10, O6168&gt;EDA_Outlier_Analysis!$C$11),
      "Outlier",
      "Normal"))</f>
        <v>Normal</v>
      </c>
      <c r="R6168" t="str">
        <f>IF(P6168="","",
   IF(OR(P6168 &lt; EDA_Outlier_Analysis!$F$7, P6168 &gt; EDA_Outlier_Analysis!$F$8),
      "Outlier",
      "Normal"))</f>
        <v/>
      </c>
      <c r="S6168" t="str">
        <f>IF(N6168="","",
   IF(OR(N6168 &lt;EDA_Outlier_Analysis!$I$10, N6168 &gt; EDA_Outlier_Analysis!$I$11),
      "Outlier",
      "Normal"))</f>
        <v>Normal</v>
      </c>
    </row>
    <row r="6169" spans="1:19">
      <c r="A6169" t="s">
        <v>13307</v>
      </c>
      <c r="B6169" s="4">
        <v>44581</v>
      </c>
      <c r="C6169" s="2">
        <v>143683.69</v>
      </c>
      <c r="D6169" t="s">
        <v>849</v>
      </c>
      <c r="E6169" t="s">
        <v>850</v>
      </c>
      <c r="F6169" t="s">
        <v>9</v>
      </c>
      <c r="G6169" t="s">
        <v>20</v>
      </c>
      <c r="H6169" t="s">
        <v>267</v>
      </c>
      <c r="J6169" t="s">
        <v>13308</v>
      </c>
      <c r="K6169" t="str">
        <f>IF(COUNTIF(Customers!A:A, H6169)&gt;0, "Valid", "Invalid")</f>
        <v>Valid</v>
      </c>
      <c r="L6169" t="str">
        <f t="shared" si="480"/>
        <v>1</v>
      </c>
      <c r="M6169" t="str">
        <f t="shared" si="481"/>
        <v>2022</v>
      </c>
      <c r="N6169">
        <f t="shared" si="482"/>
        <v>143683.69</v>
      </c>
      <c r="O6169">
        <f t="shared" si="483"/>
        <v>143683.69</v>
      </c>
      <c r="P6169" t="str">
        <f t="shared" si="484"/>
        <v/>
      </c>
      <c r="Q6169" s="48" t="str">
        <f>IF(O6169="","",
   IF(OR(O6169&lt;EDA_Outlier_Analysis!$C$10, O6169&gt;EDA_Outlier_Analysis!$C$11),
      "Outlier",
      "Normal"))</f>
        <v>Normal</v>
      </c>
      <c r="R6169" t="str">
        <f>IF(P6169="","",
   IF(OR(P6169 &lt; EDA_Outlier_Analysis!$F$7, P6169 &gt; EDA_Outlier_Analysis!$F$8),
      "Outlier",
      "Normal"))</f>
        <v/>
      </c>
      <c r="S6169" t="str">
        <f>IF(N6169="","",
   IF(OR(N6169 &lt;EDA_Outlier_Analysis!$I$10, N6169 &gt; EDA_Outlier_Analysis!$I$11),
      "Outlier",
      "Normal"))</f>
        <v>Normal</v>
      </c>
    </row>
    <row r="6170" spans="1:19">
      <c r="A6170" t="s">
        <v>13309</v>
      </c>
      <c r="B6170" s="4">
        <v>44983</v>
      </c>
      <c r="C6170" s="2">
        <v>218170.9</v>
      </c>
      <c r="D6170" t="s">
        <v>849</v>
      </c>
      <c r="E6170" t="s">
        <v>853</v>
      </c>
      <c r="F6170" t="s">
        <v>9</v>
      </c>
      <c r="G6170" t="s">
        <v>34</v>
      </c>
      <c r="H6170" t="s">
        <v>169</v>
      </c>
      <c r="J6170" t="s">
        <v>13310</v>
      </c>
      <c r="K6170" t="str">
        <f>IF(COUNTIF(Customers!A:A, H6170)&gt;0, "Valid", "Invalid")</f>
        <v>Valid</v>
      </c>
      <c r="L6170" t="str">
        <f t="shared" si="480"/>
        <v>2</v>
      </c>
      <c r="M6170" t="str">
        <f t="shared" si="481"/>
        <v>2023</v>
      </c>
      <c r="N6170">
        <f t="shared" si="482"/>
        <v>218170.9</v>
      </c>
      <c r="O6170">
        <f t="shared" si="483"/>
        <v>218170.9</v>
      </c>
      <c r="P6170" t="str">
        <f t="shared" si="484"/>
        <v/>
      </c>
      <c r="Q6170" s="48" t="str">
        <f>IF(O6170="","",
   IF(OR(O6170&lt;EDA_Outlier_Analysis!$C$10, O6170&gt;EDA_Outlier_Analysis!$C$11),
      "Outlier",
      "Normal"))</f>
        <v>Normal</v>
      </c>
      <c r="R6170" t="str">
        <f>IF(P6170="","",
   IF(OR(P6170 &lt; EDA_Outlier_Analysis!$F$7, P6170 &gt; EDA_Outlier_Analysis!$F$8),
      "Outlier",
      "Normal"))</f>
        <v/>
      </c>
      <c r="S6170" t="str">
        <f>IF(N6170="","",
   IF(OR(N6170 &lt;EDA_Outlier_Analysis!$I$10, N6170 &gt; EDA_Outlier_Analysis!$I$11),
      "Outlier",
      "Normal"))</f>
        <v>Normal</v>
      </c>
    </row>
    <row r="6171" spans="1:19">
      <c r="A6171" t="s">
        <v>13311</v>
      </c>
      <c r="B6171" s="4">
        <v>44639</v>
      </c>
      <c r="C6171" s="2">
        <v>-40024.230000000003</v>
      </c>
      <c r="D6171" t="s">
        <v>840</v>
      </c>
      <c r="E6171" t="s">
        <v>841</v>
      </c>
      <c r="F6171" t="s">
        <v>11</v>
      </c>
      <c r="G6171" t="s">
        <v>20</v>
      </c>
      <c r="I6171" t="s">
        <v>1443</v>
      </c>
      <c r="J6171" t="s">
        <v>13312</v>
      </c>
      <c r="K6171" t="str">
        <f>IF(COUNTIF(Customers!A:A, H6171)&gt;0, "Valid", "Invalid")</f>
        <v>Invalid</v>
      </c>
      <c r="L6171" t="str">
        <f t="shared" si="480"/>
        <v>3</v>
      </c>
      <c r="M6171" t="str">
        <f t="shared" si="481"/>
        <v>2022</v>
      </c>
      <c r="N6171">
        <f t="shared" si="482"/>
        <v>-40024.230000000003</v>
      </c>
      <c r="O6171" t="str">
        <f t="shared" si="483"/>
        <v/>
      </c>
      <c r="P6171">
        <f t="shared" si="484"/>
        <v>40024.230000000003</v>
      </c>
      <c r="Q6171" s="48" t="str">
        <f>IF(O6171="","",
   IF(OR(O6171&lt;EDA_Outlier_Analysis!$C$10, O6171&gt;EDA_Outlier_Analysis!$C$11),
      "Outlier",
      "Normal"))</f>
        <v/>
      </c>
      <c r="R6171" t="str">
        <f>IF(P6171="","",
   IF(OR(P6171 &lt; EDA_Outlier_Analysis!$F$7, P6171 &gt; EDA_Outlier_Analysis!$F$8),
      "Outlier",
      "Normal"))</f>
        <v>Normal</v>
      </c>
      <c r="S6171" t="str">
        <f>IF(N6171="","",
   IF(OR(N6171 &lt;EDA_Outlier_Analysis!$I$10, N6171 &gt; EDA_Outlier_Analysis!$I$11),
      "Outlier",
      "Normal"))</f>
        <v>Normal</v>
      </c>
    </row>
    <row r="6172" spans="1:19">
      <c r="A6172" t="s">
        <v>13313</v>
      </c>
      <c r="B6172" s="4">
        <v>44711</v>
      </c>
      <c r="C6172" s="2">
        <v>-68237.2</v>
      </c>
      <c r="D6172" t="s">
        <v>840</v>
      </c>
      <c r="E6172" t="s">
        <v>905</v>
      </c>
      <c r="F6172" t="s">
        <v>11</v>
      </c>
      <c r="G6172" t="s">
        <v>34</v>
      </c>
      <c r="I6172" t="s">
        <v>939</v>
      </c>
      <c r="J6172" t="s">
        <v>13314</v>
      </c>
      <c r="K6172" t="str">
        <f>IF(COUNTIF(Customers!A:A, H6172)&gt;0, "Valid", "Invalid")</f>
        <v>Invalid</v>
      </c>
      <c r="L6172" t="str">
        <f t="shared" si="480"/>
        <v>5</v>
      </c>
      <c r="M6172" t="str">
        <f t="shared" si="481"/>
        <v>2022</v>
      </c>
      <c r="N6172">
        <f t="shared" si="482"/>
        <v>-68237.2</v>
      </c>
      <c r="O6172" t="str">
        <f t="shared" si="483"/>
        <v/>
      </c>
      <c r="P6172">
        <f t="shared" si="484"/>
        <v>68237.2</v>
      </c>
      <c r="Q6172" s="48" t="str">
        <f>IF(O6172="","",
   IF(OR(O6172&lt;EDA_Outlier_Analysis!$C$10, O6172&gt;EDA_Outlier_Analysis!$C$11),
      "Outlier",
      "Normal"))</f>
        <v/>
      </c>
      <c r="R6172" t="str">
        <f>IF(P6172="","",
   IF(OR(P6172 &lt; EDA_Outlier_Analysis!$F$7, P6172 &gt; EDA_Outlier_Analysis!$F$8),
      "Outlier",
      "Normal"))</f>
        <v>Outlier</v>
      </c>
      <c r="S6172" t="str">
        <f>IF(N6172="","",
   IF(OR(N6172 &lt;EDA_Outlier_Analysis!$I$10, N6172 &gt; EDA_Outlier_Analysis!$I$11),
      "Outlier",
      "Normal"))</f>
        <v>Normal</v>
      </c>
    </row>
    <row r="6173" spans="1:19">
      <c r="A6173" t="s">
        <v>13315</v>
      </c>
      <c r="B6173" s="4">
        <v>45186</v>
      </c>
      <c r="C6173" s="2">
        <v>199887.2</v>
      </c>
      <c r="D6173" t="s">
        <v>849</v>
      </c>
      <c r="E6173" t="s">
        <v>868</v>
      </c>
      <c r="F6173" t="s">
        <v>9</v>
      </c>
      <c r="G6173" t="s">
        <v>31</v>
      </c>
      <c r="H6173" t="s">
        <v>469</v>
      </c>
      <c r="J6173" t="s">
        <v>13316</v>
      </c>
      <c r="K6173" t="str">
        <f>IF(COUNTIF(Customers!A:A, H6173)&gt;0, "Valid", "Invalid")</f>
        <v>Valid</v>
      </c>
      <c r="L6173" t="str">
        <f t="shared" si="480"/>
        <v>9</v>
      </c>
      <c r="M6173" t="str">
        <f t="shared" si="481"/>
        <v>2023</v>
      </c>
      <c r="N6173">
        <f t="shared" si="482"/>
        <v>199887.2</v>
      </c>
      <c r="O6173">
        <f t="shared" si="483"/>
        <v>199887.2</v>
      </c>
      <c r="P6173" t="str">
        <f t="shared" si="484"/>
        <v/>
      </c>
      <c r="Q6173" s="48" t="str">
        <f>IF(O6173="","",
   IF(OR(O6173&lt;EDA_Outlier_Analysis!$C$10, O6173&gt;EDA_Outlier_Analysis!$C$11),
      "Outlier",
      "Normal"))</f>
        <v>Normal</v>
      </c>
      <c r="R6173" t="str">
        <f>IF(P6173="","",
   IF(OR(P6173 &lt; EDA_Outlier_Analysis!$F$7, P6173 &gt; EDA_Outlier_Analysis!$F$8),
      "Outlier",
      "Normal"))</f>
        <v/>
      </c>
      <c r="S6173" t="str">
        <f>IF(N6173="","",
   IF(OR(N6173 &lt;EDA_Outlier_Analysis!$I$10, N6173 &gt; EDA_Outlier_Analysis!$I$11),
      "Outlier",
      "Normal"))</f>
        <v>Normal</v>
      </c>
    </row>
    <row r="6174" spans="1:19">
      <c r="A6174" t="s">
        <v>13317</v>
      </c>
      <c r="B6174" s="4">
        <v>45260</v>
      </c>
      <c r="C6174" s="2">
        <v>-58462.239999999998</v>
      </c>
      <c r="D6174" t="s">
        <v>840</v>
      </c>
      <c r="E6174" t="s">
        <v>864</v>
      </c>
      <c r="F6174" t="s">
        <v>11</v>
      </c>
      <c r="G6174" t="s">
        <v>20</v>
      </c>
      <c r="I6174" t="s">
        <v>2014</v>
      </c>
      <c r="J6174" t="s">
        <v>13318</v>
      </c>
      <c r="K6174" t="str">
        <f>IF(COUNTIF(Customers!A:A, H6174)&gt;0, "Valid", "Invalid")</f>
        <v>Invalid</v>
      </c>
      <c r="L6174" t="str">
        <f t="shared" si="480"/>
        <v>11</v>
      </c>
      <c r="M6174" t="str">
        <f t="shared" si="481"/>
        <v>2023</v>
      </c>
      <c r="N6174">
        <f t="shared" si="482"/>
        <v>-58462.239999999998</v>
      </c>
      <c r="O6174" t="str">
        <f t="shared" si="483"/>
        <v/>
      </c>
      <c r="P6174">
        <f t="shared" si="484"/>
        <v>58462.239999999998</v>
      </c>
      <c r="Q6174" s="48" t="str">
        <f>IF(O6174="","",
   IF(OR(O6174&lt;EDA_Outlier_Analysis!$C$10, O6174&gt;EDA_Outlier_Analysis!$C$11),
      "Outlier",
      "Normal"))</f>
        <v/>
      </c>
      <c r="R6174" t="str">
        <f>IF(P6174="","",
   IF(OR(P6174 &lt; EDA_Outlier_Analysis!$F$7, P6174 &gt; EDA_Outlier_Analysis!$F$8),
      "Outlier",
      "Normal"))</f>
        <v>Outlier</v>
      </c>
      <c r="S6174" t="str">
        <f>IF(N6174="","",
   IF(OR(N6174 &lt;EDA_Outlier_Analysis!$I$10, N6174 &gt; EDA_Outlier_Analysis!$I$11),
      "Outlier",
      "Normal"))</f>
        <v>Normal</v>
      </c>
    </row>
    <row r="6175" spans="1:19">
      <c r="A6175" t="s">
        <v>13319</v>
      </c>
      <c r="B6175" s="4">
        <v>44626</v>
      </c>
      <c r="C6175" s="2">
        <v>-60649.84</v>
      </c>
      <c r="D6175" t="s">
        <v>840</v>
      </c>
      <c r="E6175" t="s">
        <v>856</v>
      </c>
      <c r="F6175" t="s">
        <v>9</v>
      </c>
      <c r="G6175" t="s">
        <v>34</v>
      </c>
      <c r="I6175" t="s">
        <v>942</v>
      </c>
      <c r="J6175" t="s">
        <v>13320</v>
      </c>
      <c r="K6175" t="str">
        <f>IF(COUNTIF(Customers!A:A, H6175)&gt;0, "Valid", "Invalid")</f>
        <v>Invalid</v>
      </c>
      <c r="L6175" t="str">
        <f t="shared" si="480"/>
        <v>3</v>
      </c>
      <c r="M6175" t="str">
        <f t="shared" si="481"/>
        <v>2022</v>
      </c>
      <c r="N6175">
        <f t="shared" si="482"/>
        <v>-60649.84</v>
      </c>
      <c r="O6175" t="str">
        <f t="shared" si="483"/>
        <v/>
      </c>
      <c r="P6175">
        <f t="shared" si="484"/>
        <v>60649.84</v>
      </c>
      <c r="Q6175" s="48" t="str">
        <f>IF(O6175="","",
   IF(OR(O6175&lt;EDA_Outlier_Analysis!$C$10, O6175&gt;EDA_Outlier_Analysis!$C$11),
      "Outlier",
      "Normal"))</f>
        <v/>
      </c>
      <c r="R6175" t="str">
        <f>IF(P6175="","",
   IF(OR(P6175 &lt; EDA_Outlier_Analysis!$F$7, P6175 &gt; EDA_Outlier_Analysis!$F$8),
      "Outlier",
      "Normal"))</f>
        <v>Outlier</v>
      </c>
      <c r="S6175" t="str">
        <f>IF(N6175="","",
   IF(OR(N6175 &lt;EDA_Outlier_Analysis!$I$10, N6175 &gt; EDA_Outlier_Analysis!$I$11),
      "Outlier",
      "Normal"))</f>
        <v>Normal</v>
      </c>
    </row>
    <row r="6176" spans="1:19">
      <c r="A6176" t="s">
        <v>13321</v>
      </c>
      <c r="B6176" s="4">
        <v>44764</v>
      </c>
      <c r="C6176" s="2">
        <v>-50630.43</v>
      </c>
      <c r="D6176" t="s">
        <v>840</v>
      </c>
      <c r="E6176" t="s">
        <v>856</v>
      </c>
      <c r="F6176" t="s">
        <v>11</v>
      </c>
      <c r="G6176" t="s">
        <v>20</v>
      </c>
      <c r="I6176" t="s">
        <v>942</v>
      </c>
      <c r="J6176" t="s">
        <v>13322</v>
      </c>
      <c r="K6176" t="str">
        <f>IF(COUNTIF(Customers!A:A, H6176)&gt;0, "Valid", "Invalid")</f>
        <v>Invalid</v>
      </c>
      <c r="L6176" t="str">
        <f t="shared" si="480"/>
        <v>7</v>
      </c>
      <c r="M6176" t="str">
        <f t="shared" si="481"/>
        <v>2022</v>
      </c>
      <c r="N6176">
        <f t="shared" si="482"/>
        <v>-50630.43</v>
      </c>
      <c r="O6176" t="str">
        <f t="shared" si="483"/>
        <v/>
      </c>
      <c r="P6176">
        <f t="shared" si="484"/>
        <v>50630.43</v>
      </c>
      <c r="Q6176" s="48" t="str">
        <f>IF(O6176="","",
   IF(OR(O6176&lt;EDA_Outlier_Analysis!$C$10, O6176&gt;EDA_Outlier_Analysis!$C$11),
      "Outlier",
      "Normal"))</f>
        <v/>
      </c>
      <c r="R6176" t="str">
        <f>IF(P6176="","",
   IF(OR(P6176 &lt; EDA_Outlier_Analysis!$F$7, P6176 &gt; EDA_Outlier_Analysis!$F$8),
      "Outlier",
      "Normal"))</f>
        <v>Normal</v>
      </c>
      <c r="S6176" t="str">
        <f>IF(N6176="","",
   IF(OR(N6176 &lt;EDA_Outlier_Analysis!$I$10, N6176 &gt; EDA_Outlier_Analysis!$I$11),
      "Outlier",
      "Normal"))</f>
        <v>Normal</v>
      </c>
    </row>
    <row r="6177" spans="1:19">
      <c r="A6177" t="s">
        <v>13323</v>
      </c>
      <c r="B6177" s="4">
        <v>45262</v>
      </c>
      <c r="C6177" s="2">
        <v>121245.74</v>
      </c>
      <c r="D6177" t="s">
        <v>849</v>
      </c>
      <c r="E6177" t="s">
        <v>850</v>
      </c>
      <c r="F6177" t="s">
        <v>10</v>
      </c>
      <c r="G6177" t="s">
        <v>20</v>
      </c>
      <c r="H6177" t="s">
        <v>145</v>
      </c>
      <c r="J6177" t="s">
        <v>13324</v>
      </c>
      <c r="K6177" t="str">
        <f>IF(COUNTIF(Customers!A:A, H6177)&gt;0, "Valid", "Invalid")</f>
        <v>Valid</v>
      </c>
      <c r="L6177" t="str">
        <f t="shared" si="480"/>
        <v>12</v>
      </c>
      <c r="M6177" t="str">
        <f t="shared" si="481"/>
        <v>2023</v>
      </c>
      <c r="N6177">
        <f t="shared" si="482"/>
        <v>121245.74</v>
      </c>
      <c r="O6177">
        <f t="shared" si="483"/>
        <v>121245.74</v>
      </c>
      <c r="P6177" t="str">
        <f t="shared" si="484"/>
        <v/>
      </c>
      <c r="Q6177" s="48" t="str">
        <f>IF(O6177="","",
   IF(OR(O6177&lt;EDA_Outlier_Analysis!$C$10, O6177&gt;EDA_Outlier_Analysis!$C$11),
      "Outlier",
      "Normal"))</f>
        <v>Normal</v>
      </c>
      <c r="R6177" t="str">
        <f>IF(P6177="","",
   IF(OR(P6177 &lt; EDA_Outlier_Analysis!$F$7, P6177 &gt; EDA_Outlier_Analysis!$F$8),
      "Outlier",
      "Normal"))</f>
        <v/>
      </c>
      <c r="S6177" t="str">
        <f>IF(N6177="","",
   IF(OR(N6177 &lt;EDA_Outlier_Analysis!$I$10, N6177 &gt; EDA_Outlier_Analysis!$I$11),
      "Outlier",
      "Normal"))</f>
        <v>Normal</v>
      </c>
    </row>
    <row r="6178" spans="1:19">
      <c r="A6178" t="s">
        <v>13325</v>
      </c>
      <c r="B6178" s="4">
        <v>44637</v>
      </c>
      <c r="C6178" s="2">
        <v>111108.35</v>
      </c>
      <c r="D6178" t="s">
        <v>849</v>
      </c>
      <c r="E6178" t="s">
        <v>850</v>
      </c>
      <c r="F6178" t="s">
        <v>10</v>
      </c>
      <c r="G6178" t="s">
        <v>24</v>
      </c>
      <c r="H6178" t="s">
        <v>413</v>
      </c>
      <c r="J6178" t="s">
        <v>13326</v>
      </c>
      <c r="K6178" t="str">
        <f>IF(COUNTIF(Customers!A:A, H6178)&gt;0, "Valid", "Invalid")</f>
        <v>Valid</v>
      </c>
      <c r="L6178" t="str">
        <f t="shared" si="480"/>
        <v>3</v>
      </c>
      <c r="M6178" t="str">
        <f t="shared" si="481"/>
        <v>2022</v>
      </c>
      <c r="N6178">
        <f t="shared" si="482"/>
        <v>111108.35</v>
      </c>
      <c r="O6178">
        <f t="shared" si="483"/>
        <v>111108.35</v>
      </c>
      <c r="P6178" t="str">
        <f t="shared" si="484"/>
        <v/>
      </c>
      <c r="Q6178" s="48" t="str">
        <f>IF(O6178="","",
   IF(OR(O6178&lt;EDA_Outlier_Analysis!$C$10, O6178&gt;EDA_Outlier_Analysis!$C$11),
      "Outlier",
      "Normal"))</f>
        <v>Normal</v>
      </c>
      <c r="R6178" t="str">
        <f>IF(P6178="","",
   IF(OR(P6178 &lt; EDA_Outlier_Analysis!$F$7, P6178 &gt; EDA_Outlier_Analysis!$F$8),
      "Outlier",
      "Normal"))</f>
        <v/>
      </c>
      <c r="S6178" t="str">
        <f>IF(N6178="","",
   IF(OR(N6178 &lt;EDA_Outlier_Analysis!$I$10, N6178 &gt; EDA_Outlier_Analysis!$I$11),
      "Outlier",
      "Normal"))</f>
        <v>Normal</v>
      </c>
    </row>
    <row r="6179" spans="1:19">
      <c r="A6179" t="s">
        <v>13327</v>
      </c>
      <c r="B6179" s="4">
        <v>44860</v>
      </c>
      <c r="C6179" s="2">
        <v>136705.06</v>
      </c>
      <c r="D6179" t="s">
        <v>849</v>
      </c>
      <c r="E6179" t="s">
        <v>868</v>
      </c>
      <c r="F6179" t="s">
        <v>11</v>
      </c>
      <c r="G6179" t="s">
        <v>34</v>
      </c>
      <c r="H6179" t="s">
        <v>473</v>
      </c>
      <c r="J6179" t="s">
        <v>13328</v>
      </c>
      <c r="K6179" t="str">
        <f>IF(COUNTIF(Customers!A:A, H6179)&gt;0, "Valid", "Invalid")</f>
        <v>Valid</v>
      </c>
      <c r="L6179" t="str">
        <f t="shared" si="480"/>
        <v>10</v>
      </c>
      <c r="M6179" t="str">
        <f t="shared" si="481"/>
        <v>2022</v>
      </c>
      <c r="N6179">
        <f t="shared" si="482"/>
        <v>136705.06</v>
      </c>
      <c r="O6179">
        <f t="shared" si="483"/>
        <v>136705.06</v>
      </c>
      <c r="P6179" t="str">
        <f t="shared" si="484"/>
        <v/>
      </c>
      <c r="Q6179" s="48" t="str">
        <f>IF(O6179="","",
   IF(OR(O6179&lt;EDA_Outlier_Analysis!$C$10, O6179&gt;EDA_Outlier_Analysis!$C$11),
      "Outlier",
      "Normal"))</f>
        <v>Normal</v>
      </c>
      <c r="R6179" t="str">
        <f>IF(P6179="","",
   IF(OR(P6179 &lt; EDA_Outlier_Analysis!$F$7, P6179 &gt; EDA_Outlier_Analysis!$F$8),
      "Outlier",
      "Normal"))</f>
        <v/>
      </c>
      <c r="S6179" t="str">
        <f>IF(N6179="","",
   IF(OR(N6179 &lt;EDA_Outlier_Analysis!$I$10, N6179 &gt; EDA_Outlier_Analysis!$I$11),
      "Outlier",
      "Normal"))</f>
        <v>Normal</v>
      </c>
    </row>
    <row r="6180" spans="1:19">
      <c r="A6180" t="s">
        <v>13329</v>
      </c>
      <c r="B6180" s="4">
        <v>45234</v>
      </c>
      <c r="C6180" s="2">
        <v>71528.47</v>
      </c>
      <c r="D6180" t="s">
        <v>849</v>
      </c>
      <c r="E6180" t="s">
        <v>868</v>
      </c>
      <c r="F6180" t="s">
        <v>9</v>
      </c>
      <c r="G6180" t="s">
        <v>34</v>
      </c>
      <c r="H6180" t="s">
        <v>587</v>
      </c>
      <c r="J6180" t="s">
        <v>13330</v>
      </c>
      <c r="K6180" t="str">
        <f>IF(COUNTIF(Customers!A:A, H6180)&gt;0, "Valid", "Invalid")</f>
        <v>Valid</v>
      </c>
      <c r="L6180" t="str">
        <f t="shared" si="480"/>
        <v>11</v>
      </c>
      <c r="M6180" t="str">
        <f t="shared" si="481"/>
        <v>2023</v>
      </c>
      <c r="N6180">
        <f t="shared" si="482"/>
        <v>71528.47</v>
      </c>
      <c r="O6180">
        <f t="shared" si="483"/>
        <v>71528.47</v>
      </c>
      <c r="P6180" t="str">
        <f t="shared" si="484"/>
        <v/>
      </c>
      <c r="Q6180" s="48" t="str">
        <f>IF(O6180="","",
   IF(OR(O6180&lt;EDA_Outlier_Analysis!$C$10, O6180&gt;EDA_Outlier_Analysis!$C$11),
      "Outlier",
      "Normal"))</f>
        <v>Normal</v>
      </c>
      <c r="R6180" t="str">
        <f>IF(P6180="","",
   IF(OR(P6180 &lt; EDA_Outlier_Analysis!$F$7, P6180 &gt; EDA_Outlier_Analysis!$F$8),
      "Outlier",
      "Normal"))</f>
        <v/>
      </c>
      <c r="S6180" t="str">
        <f>IF(N6180="","",
   IF(OR(N6180 &lt;EDA_Outlier_Analysis!$I$10, N6180 &gt; EDA_Outlier_Analysis!$I$11),
      "Outlier",
      "Normal"))</f>
        <v>Normal</v>
      </c>
    </row>
    <row r="6181" spans="1:19">
      <c r="A6181" t="s">
        <v>13331</v>
      </c>
      <c r="B6181" s="4">
        <v>44792</v>
      </c>
      <c r="C6181" s="2">
        <v>276424.93</v>
      </c>
      <c r="D6181" t="s">
        <v>849</v>
      </c>
      <c r="E6181" t="s">
        <v>853</v>
      </c>
      <c r="F6181" t="s">
        <v>10</v>
      </c>
      <c r="G6181" t="s">
        <v>24</v>
      </c>
      <c r="H6181" t="s">
        <v>619</v>
      </c>
      <c r="J6181" t="s">
        <v>13332</v>
      </c>
      <c r="K6181" t="str">
        <f>IF(COUNTIF(Customers!A:A, H6181)&gt;0, "Valid", "Invalid")</f>
        <v>Valid</v>
      </c>
      <c r="L6181" t="str">
        <f t="shared" si="480"/>
        <v>8</v>
      </c>
      <c r="M6181" t="str">
        <f t="shared" si="481"/>
        <v>2022</v>
      </c>
      <c r="N6181">
        <f t="shared" si="482"/>
        <v>276424.93</v>
      </c>
      <c r="O6181">
        <f t="shared" si="483"/>
        <v>276424.93</v>
      </c>
      <c r="P6181" t="str">
        <f t="shared" si="484"/>
        <v/>
      </c>
      <c r="Q6181" s="48" t="str">
        <f>IF(O6181="","",
   IF(OR(O6181&lt;EDA_Outlier_Analysis!$C$10, O6181&gt;EDA_Outlier_Analysis!$C$11),
      "Outlier",
      "Normal"))</f>
        <v>Normal</v>
      </c>
      <c r="R6181" t="str">
        <f>IF(P6181="","",
   IF(OR(P6181 &lt; EDA_Outlier_Analysis!$F$7, P6181 &gt; EDA_Outlier_Analysis!$F$8),
      "Outlier",
      "Normal"))</f>
        <v/>
      </c>
      <c r="S6181" t="str">
        <f>IF(N6181="","",
   IF(OR(N6181 &lt;EDA_Outlier_Analysis!$I$10, N6181 &gt; EDA_Outlier_Analysis!$I$11),
      "Outlier",
      "Normal"))</f>
        <v>Normal</v>
      </c>
    </row>
    <row r="6182" spans="1:19">
      <c r="A6182" t="s">
        <v>13333</v>
      </c>
      <c r="B6182" s="4">
        <v>45205</v>
      </c>
      <c r="C6182" s="2">
        <v>72157.95</v>
      </c>
      <c r="D6182" t="s">
        <v>849</v>
      </c>
      <c r="E6182" t="s">
        <v>868</v>
      </c>
      <c r="F6182" t="s">
        <v>9</v>
      </c>
      <c r="G6182" t="s">
        <v>34</v>
      </c>
      <c r="H6182" t="s">
        <v>633</v>
      </c>
      <c r="J6182" t="s">
        <v>13334</v>
      </c>
      <c r="K6182" t="str">
        <f>IF(COUNTIF(Customers!A:A, H6182)&gt;0, "Valid", "Invalid")</f>
        <v>Valid</v>
      </c>
      <c r="L6182" t="str">
        <f t="shared" si="480"/>
        <v>10</v>
      </c>
      <c r="M6182" t="str">
        <f t="shared" si="481"/>
        <v>2023</v>
      </c>
      <c r="N6182">
        <f t="shared" si="482"/>
        <v>72157.95</v>
      </c>
      <c r="O6182">
        <f t="shared" si="483"/>
        <v>72157.95</v>
      </c>
      <c r="P6182" t="str">
        <f t="shared" si="484"/>
        <v/>
      </c>
      <c r="Q6182" s="48" t="str">
        <f>IF(O6182="","",
   IF(OR(O6182&lt;EDA_Outlier_Analysis!$C$10, O6182&gt;EDA_Outlier_Analysis!$C$11),
      "Outlier",
      "Normal"))</f>
        <v>Normal</v>
      </c>
      <c r="R6182" t="str">
        <f>IF(P6182="","",
   IF(OR(P6182 &lt; EDA_Outlier_Analysis!$F$7, P6182 &gt; EDA_Outlier_Analysis!$F$8),
      "Outlier",
      "Normal"))</f>
        <v/>
      </c>
      <c r="S6182" t="str">
        <f>IF(N6182="","",
   IF(OR(N6182 &lt;EDA_Outlier_Analysis!$I$10, N6182 &gt; EDA_Outlier_Analysis!$I$11),
      "Outlier",
      "Normal"))</f>
        <v>Normal</v>
      </c>
    </row>
    <row r="6183" spans="1:19">
      <c r="A6183" t="s">
        <v>13335</v>
      </c>
      <c r="B6183" s="4">
        <v>45178</v>
      </c>
      <c r="C6183" s="2">
        <v>147737.43</v>
      </c>
      <c r="D6183" t="s">
        <v>849</v>
      </c>
      <c r="E6183" t="s">
        <v>853</v>
      </c>
      <c r="F6183" t="s">
        <v>9</v>
      </c>
      <c r="G6183" t="s">
        <v>31</v>
      </c>
      <c r="H6183" t="s">
        <v>411</v>
      </c>
      <c r="J6183" t="s">
        <v>13336</v>
      </c>
      <c r="K6183" t="str">
        <f>IF(COUNTIF(Customers!A:A, H6183)&gt;0, "Valid", "Invalid")</f>
        <v>Valid</v>
      </c>
      <c r="L6183" t="str">
        <f t="shared" si="480"/>
        <v>9</v>
      </c>
      <c r="M6183" t="str">
        <f t="shared" si="481"/>
        <v>2023</v>
      </c>
      <c r="N6183">
        <f t="shared" si="482"/>
        <v>147737.43</v>
      </c>
      <c r="O6183">
        <f t="shared" si="483"/>
        <v>147737.43</v>
      </c>
      <c r="P6183" t="str">
        <f t="shared" si="484"/>
        <v/>
      </c>
      <c r="Q6183" s="48" t="str">
        <f>IF(O6183="","",
   IF(OR(O6183&lt;EDA_Outlier_Analysis!$C$10, O6183&gt;EDA_Outlier_Analysis!$C$11),
      "Outlier",
      "Normal"))</f>
        <v>Normal</v>
      </c>
      <c r="R6183" t="str">
        <f>IF(P6183="","",
   IF(OR(P6183 &lt; EDA_Outlier_Analysis!$F$7, P6183 &gt; EDA_Outlier_Analysis!$F$8),
      "Outlier",
      "Normal"))</f>
        <v/>
      </c>
      <c r="S6183" t="str">
        <f>IF(N6183="","",
   IF(OR(N6183 &lt;EDA_Outlier_Analysis!$I$10, N6183 &gt; EDA_Outlier_Analysis!$I$11),
      "Outlier",
      "Normal"))</f>
        <v>Normal</v>
      </c>
    </row>
    <row r="6184" spans="1:19">
      <c r="A6184" t="s">
        <v>13337</v>
      </c>
      <c r="B6184" s="4">
        <v>45238</v>
      </c>
      <c r="C6184" s="2">
        <v>139465.82999999999</v>
      </c>
      <c r="D6184" t="s">
        <v>849</v>
      </c>
      <c r="E6184" t="s">
        <v>853</v>
      </c>
      <c r="F6184" t="s">
        <v>9</v>
      </c>
      <c r="G6184" t="s">
        <v>34</v>
      </c>
      <c r="H6184" t="s">
        <v>425</v>
      </c>
      <c r="J6184" t="s">
        <v>13338</v>
      </c>
      <c r="K6184" t="str">
        <f>IF(COUNTIF(Customers!A:A, H6184)&gt;0, "Valid", "Invalid")</f>
        <v>Valid</v>
      </c>
      <c r="L6184" t="str">
        <f t="shared" si="480"/>
        <v>11</v>
      </c>
      <c r="M6184" t="str">
        <f t="shared" si="481"/>
        <v>2023</v>
      </c>
      <c r="N6184">
        <f t="shared" si="482"/>
        <v>139465.82999999999</v>
      </c>
      <c r="O6184">
        <f t="shared" si="483"/>
        <v>139465.82999999999</v>
      </c>
      <c r="P6184" t="str">
        <f t="shared" si="484"/>
        <v/>
      </c>
      <c r="Q6184" s="48" t="str">
        <f>IF(O6184="","",
   IF(OR(O6184&lt;EDA_Outlier_Analysis!$C$10, O6184&gt;EDA_Outlier_Analysis!$C$11),
      "Outlier",
      "Normal"))</f>
        <v>Normal</v>
      </c>
      <c r="R6184" t="str">
        <f>IF(P6184="","",
   IF(OR(P6184 &lt; EDA_Outlier_Analysis!$F$7, P6184 &gt; EDA_Outlier_Analysis!$F$8),
      "Outlier",
      "Normal"))</f>
        <v/>
      </c>
      <c r="S6184" t="str">
        <f>IF(N6184="","",
   IF(OR(N6184 &lt;EDA_Outlier_Analysis!$I$10, N6184 &gt; EDA_Outlier_Analysis!$I$11),
      "Outlier",
      "Normal"))</f>
        <v>Normal</v>
      </c>
    </row>
    <row r="6185" spans="1:19">
      <c r="A6185" t="s">
        <v>13339</v>
      </c>
      <c r="B6185" s="4">
        <v>45125</v>
      </c>
      <c r="C6185" s="2">
        <v>102636.84</v>
      </c>
      <c r="D6185" t="s">
        <v>849</v>
      </c>
      <c r="E6185" t="s">
        <v>868</v>
      </c>
      <c r="F6185" t="s">
        <v>9</v>
      </c>
      <c r="G6185" t="s">
        <v>34</v>
      </c>
      <c r="H6185" t="s">
        <v>715</v>
      </c>
      <c r="J6185" t="s">
        <v>13340</v>
      </c>
      <c r="K6185" t="str">
        <f>IF(COUNTIF(Customers!A:A, H6185)&gt;0, "Valid", "Invalid")</f>
        <v>Valid</v>
      </c>
      <c r="L6185" t="str">
        <f t="shared" si="480"/>
        <v>7</v>
      </c>
      <c r="M6185" t="str">
        <f t="shared" si="481"/>
        <v>2023</v>
      </c>
      <c r="N6185">
        <f t="shared" si="482"/>
        <v>102636.84</v>
      </c>
      <c r="O6185">
        <f t="shared" si="483"/>
        <v>102636.84</v>
      </c>
      <c r="P6185" t="str">
        <f t="shared" si="484"/>
        <v/>
      </c>
      <c r="Q6185" s="48" t="str">
        <f>IF(O6185="","",
   IF(OR(O6185&lt;EDA_Outlier_Analysis!$C$10, O6185&gt;EDA_Outlier_Analysis!$C$11),
      "Outlier",
      "Normal"))</f>
        <v>Normal</v>
      </c>
      <c r="R6185" t="str">
        <f>IF(P6185="","",
   IF(OR(P6185 &lt; EDA_Outlier_Analysis!$F$7, P6185 &gt; EDA_Outlier_Analysis!$F$8),
      "Outlier",
      "Normal"))</f>
        <v/>
      </c>
      <c r="S6185" t="str">
        <f>IF(N6185="","",
   IF(OR(N6185 &lt;EDA_Outlier_Analysis!$I$10, N6185 &gt; EDA_Outlier_Analysis!$I$11),
      "Outlier",
      "Normal"))</f>
        <v>Normal</v>
      </c>
    </row>
    <row r="6186" spans="1:19">
      <c r="A6186" t="s">
        <v>13341</v>
      </c>
      <c r="B6186" s="4">
        <v>44630</v>
      </c>
      <c r="C6186" s="2">
        <v>270386.36</v>
      </c>
      <c r="D6186" t="s">
        <v>849</v>
      </c>
      <c r="E6186" t="s">
        <v>850</v>
      </c>
      <c r="F6186" t="s">
        <v>11</v>
      </c>
      <c r="G6186" t="s">
        <v>20</v>
      </c>
      <c r="H6186" t="s">
        <v>22</v>
      </c>
      <c r="J6186" t="s">
        <v>13342</v>
      </c>
      <c r="K6186" t="str">
        <f>IF(COUNTIF(Customers!A:A, H6186)&gt;0, "Valid", "Invalid")</f>
        <v>Valid</v>
      </c>
      <c r="L6186" t="str">
        <f t="shared" si="480"/>
        <v>3</v>
      </c>
      <c r="M6186" t="str">
        <f t="shared" si="481"/>
        <v>2022</v>
      </c>
      <c r="N6186">
        <f t="shared" si="482"/>
        <v>270386.36</v>
      </c>
      <c r="O6186">
        <f t="shared" si="483"/>
        <v>270386.36</v>
      </c>
      <c r="P6186" t="str">
        <f t="shared" si="484"/>
        <v/>
      </c>
      <c r="Q6186" s="48" t="str">
        <f>IF(O6186="","",
   IF(OR(O6186&lt;EDA_Outlier_Analysis!$C$10, O6186&gt;EDA_Outlier_Analysis!$C$11),
      "Outlier",
      "Normal"))</f>
        <v>Normal</v>
      </c>
      <c r="R6186" t="str">
        <f>IF(P6186="","",
   IF(OR(P6186 &lt; EDA_Outlier_Analysis!$F$7, P6186 &gt; EDA_Outlier_Analysis!$F$8),
      "Outlier",
      "Normal"))</f>
        <v/>
      </c>
      <c r="S6186" t="str">
        <f>IF(N6186="","",
   IF(OR(N6186 &lt;EDA_Outlier_Analysis!$I$10, N6186 &gt; EDA_Outlier_Analysis!$I$11),
      "Outlier",
      "Normal"))</f>
        <v>Normal</v>
      </c>
    </row>
    <row r="6187" spans="1:19">
      <c r="A6187" t="s">
        <v>13343</v>
      </c>
      <c r="B6187" s="4">
        <v>44965</v>
      </c>
      <c r="C6187" s="2">
        <v>11777.87</v>
      </c>
      <c r="D6187" t="s">
        <v>873</v>
      </c>
      <c r="E6187" t="s">
        <v>873</v>
      </c>
      <c r="F6187" t="s">
        <v>10</v>
      </c>
      <c r="G6187" t="s">
        <v>24</v>
      </c>
      <c r="J6187" t="s">
        <v>13344</v>
      </c>
      <c r="K6187" t="str">
        <f>IF(COUNTIF(Customers!A:A, H6187)&gt;0, "Valid", "Invalid")</f>
        <v>Invalid</v>
      </c>
      <c r="L6187" t="str">
        <f t="shared" si="480"/>
        <v>2</v>
      </c>
      <c r="M6187" t="str">
        <f t="shared" si="481"/>
        <v>2023</v>
      </c>
      <c r="N6187">
        <f t="shared" si="482"/>
        <v>-11777.87</v>
      </c>
      <c r="O6187" t="str">
        <f t="shared" si="483"/>
        <v/>
      </c>
      <c r="P6187" t="str">
        <f t="shared" si="484"/>
        <v/>
      </c>
      <c r="Q6187" s="48" t="str">
        <f>IF(O6187="","",
   IF(OR(O6187&lt;EDA_Outlier_Analysis!$C$10, O6187&gt;EDA_Outlier_Analysis!$C$11),
      "Outlier",
      "Normal"))</f>
        <v/>
      </c>
      <c r="R6187" t="str">
        <f>IF(P6187="","",
   IF(OR(P6187 &lt; EDA_Outlier_Analysis!$F$7, P6187 &gt; EDA_Outlier_Analysis!$F$8),
      "Outlier",
      "Normal"))</f>
        <v/>
      </c>
      <c r="S6187" t="str">
        <f>IF(N6187="","",
   IF(OR(N6187 &lt;EDA_Outlier_Analysis!$I$10, N6187 &gt; EDA_Outlier_Analysis!$I$11),
      "Outlier",
      "Normal"))</f>
        <v>Normal</v>
      </c>
    </row>
    <row r="6188" spans="1:19">
      <c r="A6188" t="s">
        <v>13345</v>
      </c>
      <c r="B6188" s="4">
        <v>44889</v>
      </c>
      <c r="C6188" s="2">
        <v>172769.87</v>
      </c>
      <c r="D6188" t="s">
        <v>849</v>
      </c>
      <c r="E6188" t="s">
        <v>853</v>
      </c>
      <c r="F6188" t="s">
        <v>9</v>
      </c>
      <c r="G6188" t="s">
        <v>20</v>
      </c>
      <c r="H6188" t="s">
        <v>59</v>
      </c>
      <c r="J6188" t="s">
        <v>13346</v>
      </c>
      <c r="K6188" t="str">
        <f>IF(COUNTIF(Customers!A:A, H6188)&gt;0, "Valid", "Invalid")</f>
        <v>Valid</v>
      </c>
      <c r="L6188" t="str">
        <f t="shared" si="480"/>
        <v>11</v>
      </c>
      <c r="M6188" t="str">
        <f t="shared" si="481"/>
        <v>2022</v>
      </c>
      <c r="N6188">
        <f t="shared" si="482"/>
        <v>172769.87</v>
      </c>
      <c r="O6188">
        <f t="shared" si="483"/>
        <v>172769.87</v>
      </c>
      <c r="P6188" t="str">
        <f t="shared" si="484"/>
        <v/>
      </c>
      <c r="Q6188" s="48" t="str">
        <f>IF(O6188="","",
   IF(OR(O6188&lt;EDA_Outlier_Analysis!$C$10, O6188&gt;EDA_Outlier_Analysis!$C$11),
      "Outlier",
      "Normal"))</f>
        <v>Normal</v>
      </c>
      <c r="R6188" t="str">
        <f>IF(P6188="","",
   IF(OR(P6188 &lt; EDA_Outlier_Analysis!$F$7, P6188 &gt; EDA_Outlier_Analysis!$F$8),
      "Outlier",
      "Normal"))</f>
        <v/>
      </c>
      <c r="S6188" t="str">
        <f>IF(N6188="","",
   IF(OR(N6188 &lt;EDA_Outlier_Analysis!$I$10, N6188 &gt; EDA_Outlier_Analysis!$I$11),
      "Outlier",
      "Normal"))</f>
        <v>Normal</v>
      </c>
    </row>
    <row r="6189" spans="1:19">
      <c r="A6189" t="s">
        <v>13347</v>
      </c>
      <c r="B6189" s="4">
        <v>44860</v>
      </c>
      <c r="C6189" s="2">
        <v>-12405.39</v>
      </c>
      <c r="D6189" t="s">
        <v>840</v>
      </c>
      <c r="E6189" t="s">
        <v>845</v>
      </c>
      <c r="F6189" t="s">
        <v>9</v>
      </c>
      <c r="G6189" t="s">
        <v>24</v>
      </c>
      <c r="I6189" t="s">
        <v>2053</v>
      </c>
      <c r="J6189" t="s">
        <v>13348</v>
      </c>
      <c r="K6189" t="str">
        <f>IF(COUNTIF(Customers!A:A, H6189)&gt;0, "Valid", "Invalid")</f>
        <v>Invalid</v>
      </c>
      <c r="L6189" t="str">
        <f t="shared" si="480"/>
        <v>10</v>
      </c>
      <c r="M6189" t="str">
        <f t="shared" si="481"/>
        <v>2022</v>
      </c>
      <c r="N6189">
        <f t="shared" si="482"/>
        <v>-12405.39</v>
      </c>
      <c r="O6189" t="str">
        <f t="shared" si="483"/>
        <v/>
      </c>
      <c r="P6189">
        <f t="shared" si="484"/>
        <v>12405.39</v>
      </c>
      <c r="Q6189" s="48" t="str">
        <f>IF(O6189="","",
   IF(OR(O6189&lt;EDA_Outlier_Analysis!$C$10, O6189&gt;EDA_Outlier_Analysis!$C$11),
      "Outlier",
      "Normal"))</f>
        <v/>
      </c>
      <c r="R6189" t="str">
        <f>IF(P6189="","",
   IF(OR(P6189 &lt; EDA_Outlier_Analysis!$F$7, P6189 &gt; EDA_Outlier_Analysis!$F$8),
      "Outlier",
      "Normal"))</f>
        <v>Outlier</v>
      </c>
      <c r="S6189" t="str">
        <f>IF(N6189="","",
   IF(OR(N6189 &lt;EDA_Outlier_Analysis!$I$10, N6189 &gt; EDA_Outlier_Analysis!$I$11),
      "Outlier",
      "Normal"))</f>
        <v>Normal</v>
      </c>
    </row>
    <row r="6190" spans="1:19">
      <c r="A6190" t="s">
        <v>13349</v>
      </c>
      <c r="B6190" s="4">
        <v>44957</v>
      </c>
      <c r="C6190" s="2">
        <v>255734.97</v>
      </c>
      <c r="D6190" t="s">
        <v>849</v>
      </c>
      <c r="E6190" t="s">
        <v>850</v>
      </c>
      <c r="F6190" t="s">
        <v>11</v>
      </c>
      <c r="G6190" t="s">
        <v>24</v>
      </c>
      <c r="H6190" t="s">
        <v>629</v>
      </c>
      <c r="J6190" t="s">
        <v>13350</v>
      </c>
      <c r="K6190" t="str">
        <f>IF(COUNTIF(Customers!A:A, H6190)&gt;0, "Valid", "Invalid")</f>
        <v>Valid</v>
      </c>
      <c r="L6190" t="str">
        <f t="shared" si="480"/>
        <v>1</v>
      </c>
      <c r="M6190" t="str">
        <f t="shared" si="481"/>
        <v>2023</v>
      </c>
      <c r="N6190">
        <f t="shared" si="482"/>
        <v>255734.97</v>
      </c>
      <c r="O6190">
        <f t="shared" si="483"/>
        <v>255734.97</v>
      </c>
      <c r="P6190" t="str">
        <f t="shared" si="484"/>
        <v/>
      </c>
      <c r="Q6190" s="48" t="str">
        <f>IF(O6190="","",
   IF(OR(O6190&lt;EDA_Outlier_Analysis!$C$10, O6190&gt;EDA_Outlier_Analysis!$C$11),
      "Outlier",
      "Normal"))</f>
        <v>Normal</v>
      </c>
      <c r="R6190" t="str">
        <f>IF(P6190="","",
   IF(OR(P6190 &lt; EDA_Outlier_Analysis!$F$7, P6190 &gt; EDA_Outlier_Analysis!$F$8),
      "Outlier",
      "Normal"))</f>
        <v/>
      </c>
      <c r="S6190" t="str">
        <f>IF(N6190="","",
   IF(OR(N6190 &lt;EDA_Outlier_Analysis!$I$10, N6190 &gt; EDA_Outlier_Analysis!$I$11),
      "Outlier",
      "Normal"))</f>
        <v>Normal</v>
      </c>
    </row>
    <row r="6191" spans="1:19">
      <c r="A6191" t="s">
        <v>13351</v>
      </c>
      <c r="B6191" s="4">
        <v>44819</v>
      </c>
      <c r="C6191" s="2">
        <v>-37703.480000000003</v>
      </c>
      <c r="D6191" t="s">
        <v>840</v>
      </c>
      <c r="E6191" t="s">
        <v>841</v>
      </c>
      <c r="F6191" t="s">
        <v>9</v>
      </c>
      <c r="G6191" t="s">
        <v>34</v>
      </c>
      <c r="I6191" t="s">
        <v>1080</v>
      </c>
      <c r="J6191" t="s">
        <v>13352</v>
      </c>
      <c r="K6191" t="str">
        <f>IF(COUNTIF(Customers!A:A, H6191)&gt;0, "Valid", "Invalid")</f>
        <v>Invalid</v>
      </c>
      <c r="L6191" t="str">
        <f t="shared" si="480"/>
        <v>9</v>
      </c>
      <c r="M6191" t="str">
        <f t="shared" si="481"/>
        <v>2022</v>
      </c>
      <c r="N6191">
        <f t="shared" si="482"/>
        <v>-37703.480000000003</v>
      </c>
      <c r="O6191" t="str">
        <f t="shared" si="483"/>
        <v/>
      </c>
      <c r="P6191">
        <f t="shared" si="484"/>
        <v>37703.480000000003</v>
      </c>
      <c r="Q6191" s="48" t="str">
        <f>IF(O6191="","",
   IF(OR(O6191&lt;EDA_Outlier_Analysis!$C$10, O6191&gt;EDA_Outlier_Analysis!$C$11),
      "Outlier",
      "Normal"))</f>
        <v/>
      </c>
      <c r="R6191" t="str">
        <f>IF(P6191="","",
   IF(OR(P6191 &lt; EDA_Outlier_Analysis!$F$7, P6191 &gt; EDA_Outlier_Analysis!$F$8),
      "Outlier",
      "Normal"))</f>
        <v>Normal</v>
      </c>
      <c r="S6191" t="str">
        <f>IF(N6191="","",
   IF(OR(N6191 &lt;EDA_Outlier_Analysis!$I$10, N6191 &gt; EDA_Outlier_Analysis!$I$11),
      "Outlier",
      "Normal"))</f>
        <v>Normal</v>
      </c>
    </row>
    <row r="6192" spans="1:19">
      <c r="A6192" t="s">
        <v>13353</v>
      </c>
      <c r="B6192" s="4">
        <v>45181</v>
      </c>
      <c r="C6192" s="2">
        <v>-25448.5</v>
      </c>
      <c r="D6192" t="s">
        <v>840</v>
      </c>
      <c r="E6192" t="s">
        <v>841</v>
      </c>
      <c r="F6192" t="s">
        <v>11</v>
      </c>
      <c r="G6192" t="s">
        <v>31</v>
      </c>
      <c r="I6192" t="s">
        <v>957</v>
      </c>
      <c r="J6192" t="s">
        <v>13354</v>
      </c>
      <c r="K6192" t="str">
        <f>IF(COUNTIF(Customers!A:A, H6192)&gt;0, "Valid", "Invalid")</f>
        <v>Invalid</v>
      </c>
      <c r="L6192" t="str">
        <f t="shared" si="480"/>
        <v>9</v>
      </c>
      <c r="M6192" t="str">
        <f t="shared" si="481"/>
        <v>2023</v>
      </c>
      <c r="N6192">
        <f t="shared" si="482"/>
        <v>-25448.5</v>
      </c>
      <c r="O6192" t="str">
        <f t="shared" si="483"/>
        <v/>
      </c>
      <c r="P6192">
        <f t="shared" si="484"/>
        <v>25448.5</v>
      </c>
      <c r="Q6192" s="48" t="str">
        <f>IF(O6192="","",
   IF(OR(O6192&lt;EDA_Outlier_Analysis!$C$10, O6192&gt;EDA_Outlier_Analysis!$C$11),
      "Outlier",
      "Normal"))</f>
        <v/>
      </c>
      <c r="R6192" t="str">
        <f>IF(P6192="","",
   IF(OR(P6192 &lt; EDA_Outlier_Analysis!$F$7, P6192 &gt; EDA_Outlier_Analysis!$F$8),
      "Outlier",
      "Normal"))</f>
        <v>Outlier</v>
      </c>
      <c r="S6192" t="str">
        <f>IF(N6192="","",
   IF(OR(N6192 &lt;EDA_Outlier_Analysis!$I$10, N6192 &gt; EDA_Outlier_Analysis!$I$11),
      "Outlier",
      "Normal"))</f>
        <v>Normal</v>
      </c>
    </row>
    <row r="6193" spans="1:19">
      <c r="A6193" t="s">
        <v>13355</v>
      </c>
      <c r="B6193" s="4">
        <v>44956</v>
      </c>
      <c r="C6193" s="2">
        <v>-50523.93</v>
      </c>
      <c r="D6193" t="s">
        <v>840</v>
      </c>
      <c r="E6193" t="s">
        <v>845</v>
      </c>
      <c r="F6193" t="s">
        <v>10</v>
      </c>
      <c r="G6193" t="s">
        <v>20</v>
      </c>
      <c r="I6193" t="s">
        <v>1358</v>
      </c>
      <c r="J6193" t="s">
        <v>13356</v>
      </c>
      <c r="K6193" t="str">
        <f>IF(COUNTIF(Customers!A:A, H6193)&gt;0, "Valid", "Invalid")</f>
        <v>Invalid</v>
      </c>
      <c r="L6193" t="str">
        <f t="shared" si="480"/>
        <v>1</v>
      </c>
      <c r="M6193" t="str">
        <f t="shared" si="481"/>
        <v>2023</v>
      </c>
      <c r="N6193">
        <f t="shared" si="482"/>
        <v>-50523.93</v>
      </c>
      <c r="O6193" t="str">
        <f t="shared" si="483"/>
        <v/>
      </c>
      <c r="P6193">
        <f t="shared" si="484"/>
        <v>50523.93</v>
      </c>
      <c r="Q6193" s="48" t="str">
        <f>IF(O6193="","",
   IF(OR(O6193&lt;EDA_Outlier_Analysis!$C$10, O6193&gt;EDA_Outlier_Analysis!$C$11),
      "Outlier",
      "Normal"))</f>
        <v/>
      </c>
      <c r="R6193" t="str">
        <f>IF(P6193="","",
   IF(OR(P6193 &lt; EDA_Outlier_Analysis!$F$7, P6193 &gt; EDA_Outlier_Analysis!$F$8),
      "Outlier",
      "Normal"))</f>
        <v>Normal</v>
      </c>
      <c r="S6193" t="str">
        <f>IF(N6193="","",
   IF(OR(N6193 &lt;EDA_Outlier_Analysis!$I$10, N6193 &gt; EDA_Outlier_Analysis!$I$11),
      "Outlier",
      "Normal"))</f>
        <v>Normal</v>
      </c>
    </row>
    <row r="6194" spans="1:19">
      <c r="A6194" t="s">
        <v>13357</v>
      </c>
      <c r="B6194" s="4">
        <v>45230</v>
      </c>
      <c r="C6194" s="2">
        <v>-50041.74</v>
      </c>
      <c r="D6194" t="s">
        <v>840</v>
      </c>
      <c r="E6194" t="s">
        <v>878</v>
      </c>
      <c r="F6194" t="s">
        <v>11</v>
      </c>
      <c r="G6194" t="s">
        <v>31</v>
      </c>
      <c r="I6194" t="s">
        <v>3102</v>
      </c>
      <c r="J6194" t="s">
        <v>13358</v>
      </c>
      <c r="K6194" t="str">
        <f>IF(COUNTIF(Customers!A:A, H6194)&gt;0, "Valid", "Invalid")</f>
        <v>Invalid</v>
      </c>
      <c r="L6194" t="str">
        <f t="shared" si="480"/>
        <v>10</v>
      </c>
      <c r="M6194" t="str">
        <f t="shared" si="481"/>
        <v>2023</v>
      </c>
      <c r="N6194">
        <f t="shared" si="482"/>
        <v>-50041.74</v>
      </c>
      <c r="O6194" t="str">
        <f t="shared" si="483"/>
        <v/>
      </c>
      <c r="P6194">
        <f t="shared" si="484"/>
        <v>50041.74</v>
      </c>
      <c r="Q6194" s="48" t="str">
        <f>IF(O6194="","",
   IF(OR(O6194&lt;EDA_Outlier_Analysis!$C$10, O6194&gt;EDA_Outlier_Analysis!$C$11),
      "Outlier",
      "Normal"))</f>
        <v/>
      </c>
      <c r="R6194" t="str">
        <f>IF(P6194="","",
   IF(OR(P6194 &lt; EDA_Outlier_Analysis!$F$7, P6194 &gt; EDA_Outlier_Analysis!$F$8),
      "Outlier",
      "Normal"))</f>
        <v>Normal</v>
      </c>
      <c r="S6194" t="str">
        <f>IF(N6194="","",
   IF(OR(N6194 &lt;EDA_Outlier_Analysis!$I$10, N6194 &gt; EDA_Outlier_Analysis!$I$11),
      "Outlier",
      "Normal"))</f>
        <v>Normal</v>
      </c>
    </row>
    <row r="6195" spans="1:19">
      <c r="A6195" t="s">
        <v>13359</v>
      </c>
      <c r="B6195" s="4">
        <v>45084</v>
      </c>
      <c r="C6195" s="2">
        <v>20050.27</v>
      </c>
      <c r="D6195" t="s">
        <v>873</v>
      </c>
      <c r="E6195" t="s">
        <v>873</v>
      </c>
      <c r="F6195" t="s">
        <v>11</v>
      </c>
      <c r="G6195" t="s">
        <v>20</v>
      </c>
      <c r="J6195" t="s">
        <v>13360</v>
      </c>
      <c r="K6195" t="str">
        <f>IF(COUNTIF(Customers!A:A, H6195)&gt;0, "Valid", "Invalid")</f>
        <v>Invalid</v>
      </c>
      <c r="L6195" t="str">
        <f t="shared" si="480"/>
        <v>6</v>
      </c>
      <c r="M6195" t="str">
        <f t="shared" si="481"/>
        <v>2023</v>
      </c>
      <c r="N6195">
        <f t="shared" si="482"/>
        <v>-20050.27</v>
      </c>
      <c r="O6195" t="str">
        <f t="shared" si="483"/>
        <v/>
      </c>
      <c r="P6195" t="str">
        <f t="shared" si="484"/>
        <v/>
      </c>
      <c r="Q6195" s="48" t="str">
        <f>IF(O6195="","",
   IF(OR(O6195&lt;EDA_Outlier_Analysis!$C$10, O6195&gt;EDA_Outlier_Analysis!$C$11),
      "Outlier",
      "Normal"))</f>
        <v/>
      </c>
      <c r="R6195" t="str">
        <f>IF(P6195="","",
   IF(OR(P6195 &lt; EDA_Outlier_Analysis!$F$7, P6195 &gt; EDA_Outlier_Analysis!$F$8),
      "Outlier",
      "Normal"))</f>
        <v/>
      </c>
      <c r="S6195" t="str">
        <f>IF(N6195="","",
   IF(OR(N6195 &lt;EDA_Outlier_Analysis!$I$10, N6195 &gt; EDA_Outlier_Analysis!$I$11),
      "Outlier",
      "Normal"))</f>
        <v>Normal</v>
      </c>
    </row>
    <row r="6196" spans="1:19">
      <c r="A6196" t="s">
        <v>13361</v>
      </c>
      <c r="B6196" s="4">
        <v>45109</v>
      </c>
      <c r="C6196" s="2">
        <v>199364.3</v>
      </c>
      <c r="D6196" t="s">
        <v>849</v>
      </c>
      <c r="E6196" t="s">
        <v>868</v>
      </c>
      <c r="F6196" t="s">
        <v>10</v>
      </c>
      <c r="G6196" t="s">
        <v>24</v>
      </c>
      <c r="H6196" t="s">
        <v>573</v>
      </c>
      <c r="J6196" t="s">
        <v>13362</v>
      </c>
      <c r="K6196" t="str">
        <f>IF(COUNTIF(Customers!A:A, H6196)&gt;0, "Valid", "Invalid")</f>
        <v>Valid</v>
      </c>
      <c r="L6196" t="str">
        <f t="shared" si="480"/>
        <v>7</v>
      </c>
      <c r="M6196" t="str">
        <f t="shared" si="481"/>
        <v>2023</v>
      </c>
      <c r="N6196">
        <f t="shared" si="482"/>
        <v>199364.3</v>
      </c>
      <c r="O6196">
        <f t="shared" si="483"/>
        <v>199364.3</v>
      </c>
      <c r="P6196" t="str">
        <f t="shared" si="484"/>
        <v/>
      </c>
      <c r="Q6196" s="48" t="str">
        <f>IF(O6196="","",
   IF(OR(O6196&lt;EDA_Outlier_Analysis!$C$10, O6196&gt;EDA_Outlier_Analysis!$C$11),
      "Outlier",
      "Normal"))</f>
        <v>Normal</v>
      </c>
      <c r="R6196" t="str">
        <f>IF(P6196="","",
   IF(OR(P6196 &lt; EDA_Outlier_Analysis!$F$7, P6196 &gt; EDA_Outlier_Analysis!$F$8),
      "Outlier",
      "Normal"))</f>
        <v/>
      </c>
      <c r="S6196" t="str">
        <f>IF(N6196="","",
   IF(OR(N6196 &lt;EDA_Outlier_Analysis!$I$10, N6196 &gt; EDA_Outlier_Analysis!$I$11),
      "Outlier",
      "Normal"))</f>
        <v>Normal</v>
      </c>
    </row>
    <row r="6197" spans="1:19">
      <c r="A6197" t="s">
        <v>13363</v>
      </c>
      <c r="B6197" s="4">
        <v>44642</v>
      </c>
      <c r="C6197" s="2">
        <v>-27364.13</v>
      </c>
      <c r="D6197" t="s">
        <v>840</v>
      </c>
      <c r="E6197" t="s">
        <v>841</v>
      </c>
      <c r="F6197" t="s">
        <v>11</v>
      </c>
      <c r="G6197" t="s">
        <v>20</v>
      </c>
      <c r="I6197" t="s">
        <v>842</v>
      </c>
      <c r="J6197" t="s">
        <v>13364</v>
      </c>
      <c r="K6197" t="str">
        <f>IF(COUNTIF(Customers!A:A, H6197)&gt;0, "Valid", "Invalid")</f>
        <v>Invalid</v>
      </c>
      <c r="L6197" t="str">
        <f t="shared" si="480"/>
        <v>3</v>
      </c>
      <c r="M6197" t="str">
        <f t="shared" si="481"/>
        <v>2022</v>
      </c>
      <c r="N6197">
        <f t="shared" si="482"/>
        <v>-27364.13</v>
      </c>
      <c r="O6197" t="str">
        <f t="shared" si="483"/>
        <v/>
      </c>
      <c r="P6197">
        <f t="shared" si="484"/>
        <v>27364.13</v>
      </c>
      <c r="Q6197" s="48" t="str">
        <f>IF(O6197="","",
   IF(OR(O6197&lt;EDA_Outlier_Analysis!$C$10, O6197&gt;EDA_Outlier_Analysis!$C$11),
      "Outlier",
      "Normal"))</f>
        <v/>
      </c>
      <c r="R6197" t="str">
        <f>IF(P6197="","",
   IF(OR(P6197 &lt; EDA_Outlier_Analysis!$F$7, P6197 &gt; EDA_Outlier_Analysis!$F$8),
      "Outlier",
      "Normal"))</f>
        <v>Normal</v>
      </c>
      <c r="S6197" t="str">
        <f>IF(N6197="","",
   IF(OR(N6197 &lt;EDA_Outlier_Analysis!$I$10, N6197 &gt; EDA_Outlier_Analysis!$I$11),
      "Outlier",
      "Normal"))</f>
        <v>Normal</v>
      </c>
    </row>
    <row r="6198" spans="1:19">
      <c r="A6198" t="s">
        <v>13365</v>
      </c>
      <c r="B6198" s="4">
        <v>44623</v>
      </c>
      <c r="C6198" s="2">
        <v>212298.63</v>
      </c>
      <c r="D6198" t="s">
        <v>849</v>
      </c>
      <c r="E6198" t="s">
        <v>868</v>
      </c>
      <c r="F6198" t="s">
        <v>11</v>
      </c>
      <c r="G6198" t="s">
        <v>20</v>
      </c>
      <c r="H6198" t="s">
        <v>603</v>
      </c>
      <c r="J6198" t="s">
        <v>13366</v>
      </c>
      <c r="K6198" t="str">
        <f>IF(COUNTIF(Customers!A:A, H6198)&gt;0, "Valid", "Invalid")</f>
        <v>Valid</v>
      </c>
      <c r="L6198" t="str">
        <f t="shared" si="480"/>
        <v>3</v>
      </c>
      <c r="M6198" t="str">
        <f t="shared" si="481"/>
        <v>2022</v>
      </c>
      <c r="N6198">
        <f t="shared" si="482"/>
        <v>212298.63</v>
      </c>
      <c r="O6198">
        <f t="shared" si="483"/>
        <v>212298.63</v>
      </c>
      <c r="P6198" t="str">
        <f t="shared" si="484"/>
        <v/>
      </c>
      <c r="Q6198" s="48" t="str">
        <f>IF(O6198="","",
   IF(OR(O6198&lt;EDA_Outlier_Analysis!$C$10, O6198&gt;EDA_Outlier_Analysis!$C$11),
      "Outlier",
      "Normal"))</f>
        <v>Normal</v>
      </c>
      <c r="R6198" t="str">
        <f>IF(P6198="","",
   IF(OR(P6198 &lt; EDA_Outlier_Analysis!$F$7, P6198 &gt; EDA_Outlier_Analysis!$F$8),
      "Outlier",
      "Normal"))</f>
        <v/>
      </c>
      <c r="S6198" t="str">
        <f>IF(N6198="","",
   IF(OR(N6198 &lt;EDA_Outlier_Analysis!$I$10, N6198 &gt; EDA_Outlier_Analysis!$I$11),
      "Outlier",
      "Normal"))</f>
        <v>Normal</v>
      </c>
    </row>
    <row r="6199" spans="1:19">
      <c r="A6199" t="s">
        <v>13367</v>
      </c>
      <c r="B6199" s="4">
        <v>44608</v>
      </c>
      <c r="C6199" s="2">
        <v>-95849.39</v>
      </c>
      <c r="D6199" t="s">
        <v>840</v>
      </c>
      <c r="E6199" t="s">
        <v>845</v>
      </c>
      <c r="F6199" t="s">
        <v>9</v>
      </c>
      <c r="G6199" t="s">
        <v>24</v>
      </c>
      <c r="I6199" t="s">
        <v>1540</v>
      </c>
      <c r="J6199" t="s">
        <v>13368</v>
      </c>
      <c r="K6199" t="str">
        <f>IF(COUNTIF(Customers!A:A, H6199)&gt;0, "Valid", "Invalid")</f>
        <v>Invalid</v>
      </c>
      <c r="L6199" t="str">
        <f t="shared" si="480"/>
        <v>2</v>
      </c>
      <c r="M6199" t="str">
        <f t="shared" si="481"/>
        <v>2022</v>
      </c>
      <c r="N6199">
        <f t="shared" si="482"/>
        <v>-95849.39</v>
      </c>
      <c r="O6199" t="str">
        <f t="shared" si="483"/>
        <v/>
      </c>
      <c r="P6199">
        <f t="shared" si="484"/>
        <v>95849.39</v>
      </c>
      <c r="Q6199" s="48" t="str">
        <f>IF(O6199="","",
   IF(OR(O6199&lt;EDA_Outlier_Analysis!$C$10, O6199&gt;EDA_Outlier_Analysis!$C$11),
      "Outlier",
      "Normal"))</f>
        <v/>
      </c>
      <c r="R6199" t="str">
        <f>IF(P6199="","",
   IF(OR(P6199 &lt; EDA_Outlier_Analysis!$F$7, P6199 &gt; EDA_Outlier_Analysis!$F$8),
      "Outlier",
      "Normal"))</f>
        <v>Outlier</v>
      </c>
      <c r="S6199" t="str">
        <f>IF(N6199="","",
   IF(OR(N6199 &lt;EDA_Outlier_Analysis!$I$10, N6199 &gt; EDA_Outlier_Analysis!$I$11),
      "Outlier",
      "Normal"))</f>
        <v>Normal</v>
      </c>
    </row>
    <row r="6200" spans="1:19">
      <c r="A6200" t="s">
        <v>13369</v>
      </c>
      <c r="B6200" s="4">
        <v>45133</v>
      </c>
      <c r="C6200" s="2">
        <v>137490.89000000001</v>
      </c>
      <c r="D6200" t="s">
        <v>849</v>
      </c>
      <c r="E6200" t="s">
        <v>853</v>
      </c>
      <c r="F6200" t="s">
        <v>10</v>
      </c>
      <c r="G6200" t="s">
        <v>34</v>
      </c>
      <c r="H6200" t="s">
        <v>591</v>
      </c>
      <c r="J6200" t="s">
        <v>13370</v>
      </c>
      <c r="K6200" t="str">
        <f>IF(COUNTIF(Customers!A:A, H6200)&gt;0, "Valid", "Invalid")</f>
        <v>Valid</v>
      </c>
      <c r="L6200" t="str">
        <f t="shared" si="480"/>
        <v>7</v>
      </c>
      <c r="M6200" t="str">
        <f t="shared" si="481"/>
        <v>2023</v>
      </c>
      <c r="N6200">
        <f t="shared" si="482"/>
        <v>137490.89000000001</v>
      </c>
      <c r="O6200">
        <f t="shared" si="483"/>
        <v>137490.89000000001</v>
      </c>
      <c r="P6200" t="str">
        <f t="shared" si="484"/>
        <v/>
      </c>
      <c r="Q6200" s="48" t="str">
        <f>IF(O6200="","",
   IF(OR(O6200&lt;EDA_Outlier_Analysis!$C$10, O6200&gt;EDA_Outlier_Analysis!$C$11),
      "Outlier",
      "Normal"))</f>
        <v>Normal</v>
      </c>
      <c r="R6200" t="str">
        <f>IF(P6200="","",
   IF(OR(P6200 &lt; EDA_Outlier_Analysis!$F$7, P6200 &gt; EDA_Outlier_Analysis!$F$8),
      "Outlier",
      "Normal"))</f>
        <v/>
      </c>
      <c r="S6200" t="str">
        <f>IF(N6200="","",
   IF(OR(N6200 &lt;EDA_Outlier_Analysis!$I$10, N6200 &gt; EDA_Outlier_Analysis!$I$11),
      "Outlier",
      "Normal"))</f>
        <v>Normal</v>
      </c>
    </row>
    <row r="6201" spans="1:19">
      <c r="A6201" t="s">
        <v>13371</v>
      </c>
      <c r="B6201" s="4">
        <v>45186</v>
      </c>
      <c r="C6201" s="2">
        <v>216757.37</v>
      </c>
      <c r="D6201" t="s">
        <v>849</v>
      </c>
      <c r="E6201" t="s">
        <v>868</v>
      </c>
      <c r="F6201" t="s">
        <v>10</v>
      </c>
      <c r="G6201" t="s">
        <v>20</v>
      </c>
      <c r="H6201" t="s">
        <v>195</v>
      </c>
      <c r="J6201" t="s">
        <v>13372</v>
      </c>
      <c r="K6201" t="str">
        <f>IF(COUNTIF(Customers!A:A, H6201)&gt;0, "Valid", "Invalid")</f>
        <v>Valid</v>
      </c>
      <c r="L6201" t="str">
        <f t="shared" si="480"/>
        <v>9</v>
      </c>
      <c r="M6201" t="str">
        <f t="shared" si="481"/>
        <v>2023</v>
      </c>
      <c r="N6201">
        <f t="shared" si="482"/>
        <v>216757.37</v>
      </c>
      <c r="O6201">
        <f t="shared" si="483"/>
        <v>216757.37</v>
      </c>
      <c r="P6201" t="str">
        <f t="shared" si="484"/>
        <v/>
      </c>
      <c r="Q6201" s="48" t="str">
        <f>IF(O6201="","",
   IF(OR(O6201&lt;EDA_Outlier_Analysis!$C$10, O6201&gt;EDA_Outlier_Analysis!$C$11),
      "Outlier",
      "Normal"))</f>
        <v>Normal</v>
      </c>
      <c r="R6201" t="str">
        <f>IF(P6201="","",
   IF(OR(P6201 &lt; EDA_Outlier_Analysis!$F$7, P6201 &gt; EDA_Outlier_Analysis!$F$8),
      "Outlier",
      "Normal"))</f>
        <v/>
      </c>
      <c r="S6201" t="str">
        <f>IF(N6201="","",
   IF(OR(N6201 &lt;EDA_Outlier_Analysis!$I$10, N6201 &gt; EDA_Outlier_Analysis!$I$11),
      "Outlier",
      "Normal"))</f>
        <v>Normal</v>
      </c>
    </row>
    <row r="6202" spans="1:19">
      <c r="A6202" t="s">
        <v>13373</v>
      </c>
      <c r="B6202" s="4">
        <v>45246</v>
      </c>
      <c r="C6202" s="2">
        <v>112501.51</v>
      </c>
      <c r="D6202" t="s">
        <v>849</v>
      </c>
      <c r="E6202" t="s">
        <v>853</v>
      </c>
      <c r="F6202" t="s">
        <v>11</v>
      </c>
      <c r="G6202" t="s">
        <v>31</v>
      </c>
      <c r="H6202" t="s">
        <v>57</v>
      </c>
      <c r="J6202" t="s">
        <v>13374</v>
      </c>
      <c r="K6202" t="str">
        <f>IF(COUNTIF(Customers!A:A, H6202)&gt;0, "Valid", "Invalid")</f>
        <v>Valid</v>
      </c>
      <c r="L6202" t="str">
        <f t="shared" si="480"/>
        <v>11</v>
      </c>
      <c r="M6202" t="str">
        <f t="shared" si="481"/>
        <v>2023</v>
      </c>
      <c r="N6202">
        <f t="shared" si="482"/>
        <v>112501.51</v>
      </c>
      <c r="O6202">
        <f t="shared" si="483"/>
        <v>112501.51</v>
      </c>
      <c r="P6202" t="str">
        <f t="shared" si="484"/>
        <v/>
      </c>
      <c r="Q6202" s="48" t="str">
        <f>IF(O6202="","",
   IF(OR(O6202&lt;EDA_Outlier_Analysis!$C$10, O6202&gt;EDA_Outlier_Analysis!$C$11),
      "Outlier",
      "Normal"))</f>
        <v>Normal</v>
      </c>
      <c r="R6202" t="str">
        <f>IF(P6202="","",
   IF(OR(P6202 &lt; EDA_Outlier_Analysis!$F$7, P6202 &gt; EDA_Outlier_Analysis!$F$8),
      "Outlier",
      "Normal"))</f>
        <v/>
      </c>
      <c r="S6202" t="str">
        <f>IF(N6202="","",
   IF(OR(N6202 &lt;EDA_Outlier_Analysis!$I$10, N6202 &gt; EDA_Outlier_Analysis!$I$11),
      "Outlier",
      "Normal"))</f>
        <v>Normal</v>
      </c>
    </row>
    <row r="6203" spans="1:19">
      <c r="A6203" t="s">
        <v>13375</v>
      </c>
      <c r="B6203" s="4">
        <v>44743</v>
      </c>
      <c r="C6203" s="2">
        <v>219198.91</v>
      </c>
      <c r="D6203" t="s">
        <v>849</v>
      </c>
      <c r="E6203" t="s">
        <v>850</v>
      </c>
      <c r="F6203" t="s">
        <v>11</v>
      </c>
      <c r="G6203" t="s">
        <v>31</v>
      </c>
      <c r="H6203" t="s">
        <v>431</v>
      </c>
      <c r="J6203" t="s">
        <v>13376</v>
      </c>
      <c r="K6203" t="str">
        <f>IF(COUNTIF(Customers!A:A, H6203)&gt;0, "Valid", "Invalid")</f>
        <v>Valid</v>
      </c>
      <c r="L6203" t="str">
        <f t="shared" si="480"/>
        <v>7</v>
      </c>
      <c r="M6203" t="str">
        <f t="shared" si="481"/>
        <v>2022</v>
      </c>
      <c r="N6203">
        <f t="shared" si="482"/>
        <v>219198.91</v>
      </c>
      <c r="O6203">
        <f t="shared" si="483"/>
        <v>219198.91</v>
      </c>
      <c r="P6203" t="str">
        <f t="shared" si="484"/>
        <v/>
      </c>
      <c r="Q6203" s="48" t="str">
        <f>IF(O6203="","",
   IF(OR(O6203&lt;EDA_Outlier_Analysis!$C$10, O6203&gt;EDA_Outlier_Analysis!$C$11),
      "Outlier",
      "Normal"))</f>
        <v>Normal</v>
      </c>
      <c r="R6203" t="str">
        <f>IF(P6203="","",
   IF(OR(P6203 &lt; EDA_Outlier_Analysis!$F$7, P6203 &gt; EDA_Outlier_Analysis!$F$8),
      "Outlier",
      "Normal"))</f>
        <v/>
      </c>
      <c r="S6203" t="str">
        <f>IF(N6203="","",
   IF(OR(N6203 &lt;EDA_Outlier_Analysis!$I$10, N6203 &gt; EDA_Outlier_Analysis!$I$11),
      "Outlier",
      "Normal"))</f>
        <v>Normal</v>
      </c>
    </row>
    <row r="6204" spans="1:19">
      <c r="A6204" t="s">
        <v>13377</v>
      </c>
      <c r="B6204" s="4">
        <v>45286</v>
      </c>
      <c r="C6204" s="2">
        <v>-38229.96</v>
      </c>
      <c r="D6204" t="s">
        <v>840</v>
      </c>
      <c r="E6204" t="s">
        <v>845</v>
      </c>
      <c r="F6204" t="s">
        <v>9</v>
      </c>
      <c r="G6204" t="s">
        <v>34</v>
      </c>
      <c r="I6204" t="s">
        <v>1412</v>
      </c>
      <c r="J6204" t="s">
        <v>13378</v>
      </c>
      <c r="K6204" t="str">
        <f>IF(COUNTIF(Customers!A:A, H6204)&gt;0, "Valid", "Invalid")</f>
        <v>Invalid</v>
      </c>
      <c r="L6204" t="str">
        <f t="shared" si="480"/>
        <v>12</v>
      </c>
      <c r="M6204" t="str">
        <f t="shared" si="481"/>
        <v>2023</v>
      </c>
      <c r="N6204">
        <f t="shared" si="482"/>
        <v>-38229.96</v>
      </c>
      <c r="O6204" t="str">
        <f t="shared" si="483"/>
        <v/>
      </c>
      <c r="P6204">
        <f t="shared" si="484"/>
        <v>38229.96</v>
      </c>
      <c r="Q6204" s="48" t="str">
        <f>IF(O6204="","",
   IF(OR(O6204&lt;EDA_Outlier_Analysis!$C$10, O6204&gt;EDA_Outlier_Analysis!$C$11),
      "Outlier",
      "Normal"))</f>
        <v/>
      </c>
      <c r="R6204" t="str">
        <f>IF(P6204="","",
   IF(OR(P6204 &lt; EDA_Outlier_Analysis!$F$7, P6204 &gt; EDA_Outlier_Analysis!$F$8),
      "Outlier",
      "Normal"))</f>
        <v>Normal</v>
      </c>
      <c r="S6204" t="str">
        <f>IF(N6204="","",
   IF(OR(N6204 &lt;EDA_Outlier_Analysis!$I$10, N6204 &gt; EDA_Outlier_Analysis!$I$11),
      "Outlier",
      "Normal"))</f>
        <v>Normal</v>
      </c>
    </row>
    <row r="6205" spans="1:19">
      <c r="A6205" t="s">
        <v>13379</v>
      </c>
      <c r="B6205" s="4">
        <v>44979</v>
      </c>
      <c r="C6205" s="2">
        <v>19467.060000000001</v>
      </c>
      <c r="D6205" t="s">
        <v>873</v>
      </c>
      <c r="E6205" t="s">
        <v>873</v>
      </c>
      <c r="F6205" t="s">
        <v>9</v>
      </c>
      <c r="G6205" t="s">
        <v>34</v>
      </c>
      <c r="J6205" t="s">
        <v>13380</v>
      </c>
      <c r="K6205" t="str">
        <f>IF(COUNTIF(Customers!A:A, H6205)&gt;0, "Valid", "Invalid")</f>
        <v>Invalid</v>
      </c>
      <c r="L6205" t="str">
        <f t="shared" si="480"/>
        <v>2</v>
      </c>
      <c r="M6205" t="str">
        <f t="shared" si="481"/>
        <v>2023</v>
      </c>
      <c r="N6205">
        <f t="shared" si="482"/>
        <v>-19467.060000000001</v>
      </c>
      <c r="O6205" t="str">
        <f t="shared" si="483"/>
        <v/>
      </c>
      <c r="P6205" t="str">
        <f t="shared" si="484"/>
        <v/>
      </c>
      <c r="Q6205" s="48" t="str">
        <f>IF(O6205="","",
   IF(OR(O6205&lt;EDA_Outlier_Analysis!$C$10, O6205&gt;EDA_Outlier_Analysis!$C$11),
      "Outlier",
      "Normal"))</f>
        <v/>
      </c>
      <c r="R6205" t="str">
        <f>IF(P6205="","",
   IF(OR(P6205 &lt; EDA_Outlier_Analysis!$F$7, P6205 &gt; EDA_Outlier_Analysis!$F$8),
      "Outlier",
      "Normal"))</f>
        <v/>
      </c>
      <c r="S6205" t="str">
        <f>IF(N6205="","",
   IF(OR(N6205 &lt;EDA_Outlier_Analysis!$I$10, N6205 &gt; EDA_Outlier_Analysis!$I$11),
      "Outlier",
      "Normal"))</f>
        <v>Normal</v>
      </c>
    </row>
    <row r="6206" spans="1:19">
      <c r="A6206" t="s">
        <v>13381</v>
      </c>
      <c r="B6206" s="4">
        <v>45134</v>
      </c>
      <c r="C6206" s="2">
        <v>-42061.21</v>
      </c>
      <c r="D6206" t="s">
        <v>840</v>
      </c>
      <c r="E6206" t="s">
        <v>878</v>
      </c>
      <c r="F6206" t="s">
        <v>9</v>
      </c>
      <c r="G6206" t="s">
        <v>31</v>
      </c>
      <c r="I6206" t="s">
        <v>1232</v>
      </c>
      <c r="J6206" t="s">
        <v>13382</v>
      </c>
      <c r="K6206" t="str">
        <f>IF(COUNTIF(Customers!A:A, H6206)&gt;0, "Valid", "Invalid")</f>
        <v>Invalid</v>
      </c>
      <c r="L6206" t="str">
        <f t="shared" si="480"/>
        <v>7</v>
      </c>
      <c r="M6206" t="str">
        <f t="shared" si="481"/>
        <v>2023</v>
      </c>
      <c r="N6206">
        <f t="shared" si="482"/>
        <v>-42061.21</v>
      </c>
      <c r="O6206" t="str">
        <f t="shared" si="483"/>
        <v/>
      </c>
      <c r="P6206">
        <f t="shared" si="484"/>
        <v>42061.21</v>
      </c>
      <c r="Q6206" s="48" t="str">
        <f>IF(O6206="","",
   IF(OR(O6206&lt;EDA_Outlier_Analysis!$C$10, O6206&gt;EDA_Outlier_Analysis!$C$11),
      "Outlier",
      "Normal"))</f>
        <v/>
      </c>
      <c r="R6206" t="str">
        <f>IF(P6206="","",
   IF(OR(P6206 &lt; EDA_Outlier_Analysis!$F$7, P6206 &gt; EDA_Outlier_Analysis!$F$8),
      "Outlier",
      "Normal"))</f>
        <v>Normal</v>
      </c>
      <c r="S6206" t="str">
        <f>IF(N6206="","",
   IF(OR(N6206 &lt;EDA_Outlier_Analysis!$I$10, N6206 &gt; EDA_Outlier_Analysis!$I$11),
      "Outlier",
      "Normal"))</f>
        <v>Normal</v>
      </c>
    </row>
    <row r="6207" spans="1:19">
      <c r="A6207" t="s">
        <v>13383</v>
      </c>
      <c r="B6207" s="4">
        <v>44664</v>
      </c>
      <c r="C6207" s="2">
        <v>178164.69</v>
      </c>
      <c r="D6207" t="s">
        <v>849</v>
      </c>
      <c r="E6207" t="s">
        <v>868</v>
      </c>
      <c r="F6207" t="s">
        <v>9</v>
      </c>
      <c r="G6207" t="s">
        <v>34</v>
      </c>
      <c r="H6207" t="s">
        <v>365</v>
      </c>
      <c r="J6207" t="s">
        <v>13384</v>
      </c>
      <c r="K6207" t="str">
        <f>IF(COUNTIF(Customers!A:A, H6207)&gt;0, "Valid", "Invalid")</f>
        <v>Valid</v>
      </c>
      <c r="L6207" t="str">
        <f t="shared" si="480"/>
        <v>4</v>
      </c>
      <c r="M6207" t="str">
        <f t="shared" si="481"/>
        <v>2022</v>
      </c>
      <c r="N6207">
        <f t="shared" si="482"/>
        <v>178164.69</v>
      </c>
      <c r="O6207">
        <f t="shared" si="483"/>
        <v>178164.69</v>
      </c>
      <c r="P6207" t="str">
        <f t="shared" si="484"/>
        <v/>
      </c>
      <c r="Q6207" s="48" t="str">
        <f>IF(O6207="","",
   IF(OR(O6207&lt;EDA_Outlier_Analysis!$C$10, O6207&gt;EDA_Outlier_Analysis!$C$11),
      "Outlier",
      "Normal"))</f>
        <v>Normal</v>
      </c>
      <c r="R6207" t="str">
        <f>IF(P6207="","",
   IF(OR(P6207 &lt; EDA_Outlier_Analysis!$F$7, P6207 &gt; EDA_Outlier_Analysis!$F$8),
      "Outlier",
      "Normal"))</f>
        <v/>
      </c>
      <c r="S6207" t="str">
        <f>IF(N6207="","",
   IF(OR(N6207 &lt;EDA_Outlier_Analysis!$I$10, N6207 &gt; EDA_Outlier_Analysis!$I$11),
      "Outlier",
      "Normal"))</f>
        <v>Normal</v>
      </c>
    </row>
    <row r="6208" spans="1:19">
      <c r="A6208" t="s">
        <v>13385</v>
      </c>
      <c r="B6208" s="4">
        <v>44889</v>
      </c>
      <c r="C6208" s="2">
        <v>106767.08</v>
      </c>
      <c r="D6208" t="s">
        <v>849</v>
      </c>
      <c r="E6208" t="s">
        <v>850</v>
      </c>
      <c r="F6208" t="s">
        <v>9</v>
      </c>
      <c r="G6208" t="s">
        <v>34</v>
      </c>
      <c r="H6208" t="s">
        <v>665</v>
      </c>
      <c r="J6208" t="s">
        <v>13386</v>
      </c>
      <c r="K6208" t="str">
        <f>IF(COUNTIF(Customers!A:A, H6208)&gt;0, "Valid", "Invalid")</f>
        <v>Valid</v>
      </c>
      <c r="L6208" t="str">
        <f t="shared" si="480"/>
        <v>11</v>
      </c>
      <c r="M6208" t="str">
        <f t="shared" si="481"/>
        <v>2022</v>
      </c>
      <c r="N6208">
        <f t="shared" si="482"/>
        <v>106767.08</v>
      </c>
      <c r="O6208">
        <f t="shared" si="483"/>
        <v>106767.08</v>
      </c>
      <c r="P6208" t="str">
        <f t="shared" si="484"/>
        <v/>
      </c>
      <c r="Q6208" s="48" t="str">
        <f>IF(O6208="","",
   IF(OR(O6208&lt;EDA_Outlier_Analysis!$C$10, O6208&gt;EDA_Outlier_Analysis!$C$11),
      "Outlier",
      "Normal"))</f>
        <v>Normal</v>
      </c>
      <c r="R6208" t="str">
        <f>IF(P6208="","",
   IF(OR(P6208 &lt; EDA_Outlier_Analysis!$F$7, P6208 &gt; EDA_Outlier_Analysis!$F$8),
      "Outlier",
      "Normal"))</f>
        <v/>
      </c>
      <c r="S6208" t="str">
        <f>IF(N6208="","",
   IF(OR(N6208 &lt;EDA_Outlier_Analysis!$I$10, N6208 &gt; EDA_Outlier_Analysis!$I$11),
      "Outlier",
      "Normal"))</f>
        <v>Normal</v>
      </c>
    </row>
    <row r="6209" spans="1:19">
      <c r="A6209" t="s">
        <v>13387</v>
      </c>
      <c r="B6209" s="4">
        <v>44585</v>
      </c>
      <c r="C6209" s="2">
        <v>159379.43</v>
      </c>
      <c r="D6209" t="s">
        <v>849</v>
      </c>
      <c r="E6209" t="s">
        <v>853</v>
      </c>
      <c r="F6209" t="s">
        <v>10</v>
      </c>
      <c r="G6209" t="s">
        <v>31</v>
      </c>
      <c r="H6209" t="s">
        <v>437</v>
      </c>
      <c r="J6209" t="s">
        <v>13388</v>
      </c>
      <c r="K6209" t="str">
        <f>IF(COUNTIF(Customers!A:A, H6209)&gt;0, "Valid", "Invalid")</f>
        <v>Valid</v>
      </c>
      <c r="L6209" t="str">
        <f t="shared" si="480"/>
        <v>1</v>
      </c>
      <c r="M6209" t="str">
        <f t="shared" si="481"/>
        <v>2022</v>
      </c>
      <c r="N6209">
        <f t="shared" si="482"/>
        <v>159379.43</v>
      </c>
      <c r="O6209">
        <f t="shared" si="483"/>
        <v>159379.43</v>
      </c>
      <c r="P6209" t="str">
        <f t="shared" si="484"/>
        <v/>
      </c>
      <c r="Q6209" s="48" t="str">
        <f>IF(O6209="","",
   IF(OR(O6209&lt;EDA_Outlier_Analysis!$C$10, O6209&gt;EDA_Outlier_Analysis!$C$11),
      "Outlier",
      "Normal"))</f>
        <v>Normal</v>
      </c>
      <c r="R6209" t="str">
        <f>IF(P6209="","",
   IF(OR(P6209 &lt; EDA_Outlier_Analysis!$F$7, P6209 &gt; EDA_Outlier_Analysis!$F$8),
      "Outlier",
      "Normal"))</f>
        <v/>
      </c>
      <c r="S6209" t="str">
        <f>IF(N6209="","",
   IF(OR(N6209 &lt;EDA_Outlier_Analysis!$I$10, N6209 &gt; EDA_Outlier_Analysis!$I$11),
      "Outlier",
      "Normal"))</f>
        <v>Normal</v>
      </c>
    </row>
    <row r="6210" spans="1:19">
      <c r="A6210" t="s">
        <v>13389</v>
      </c>
      <c r="B6210" s="4">
        <v>44677</v>
      </c>
      <c r="C6210" s="2">
        <v>-41782.43</v>
      </c>
      <c r="D6210" t="s">
        <v>840</v>
      </c>
      <c r="E6210" t="s">
        <v>856</v>
      </c>
      <c r="F6210" t="s">
        <v>9</v>
      </c>
      <c r="G6210" t="s">
        <v>31</v>
      </c>
      <c r="I6210" t="s">
        <v>898</v>
      </c>
      <c r="J6210" t="s">
        <v>13390</v>
      </c>
      <c r="K6210" t="str">
        <f>IF(COUNTIF(Customers!A:A, H6210)&gt;0, "Valid", "Invalid")</f>
        <v>Invalid</v>
      </c>
      <c r="L6210" t="str">
        <f t="shared" si="480"/>
        <v>4</v>
      </c>
      <c r="M6210" t="str">
        <f t="shared" si="481"/>
        <v>2022</v>
      </c>
      <c r="N6210">
        <f t="shared" si="482"/>
        <v>-41782.43</v>
      </c>
      <c r="O6210" t="str">
        <f t="shared" si="483"/>
        <v/>
      </c>
      <c r="P6210">
        <f t="shared" si="484"/>
        <v>41782.43</v>
      </c>
      <c r="Q6210" s="48" t="str">
        <f>IF(O6210="","",
   IF(OR(O6210&lt;EDA_Outlier_Analysis!$C$10, O6210&gt;EDA_Outlier_Analysis!$C$11),
      "Outlier",
      "Normal"))</f>
        <v/>
      </c>
      <c r="R6210" t="str">
        <f>IF(P6210="","",
   IF(OR(P6210 &lt; EDA_Outlier_Analysis!$F$7, P6210 &gt; EDA_Outlier_Analysis!$F$8),
      "Outlier",
      "Normal"))</f>
        <v>Normal</v>
      </c>
      <c r="S6210" t="str">
        <f>IF(N6210="","",
   IF(OR(N6210 &lt;EDA_Outlier_Analysis!$I$10, N6210 &gt; EDA_Outlier_Analysis!$I$11),
      "Outlier",
      "Normal"))</f>
        <v>Normal</v>
      </c>
    </row>
    <row r="6211" spans="1:19">
      <c r="A6211" t="s">
        <v>13391</v>
      </c>
      <c r="B6211" s="4">
        <v>44585</v>
      </c>
      <c r="C6211" s="2">
        <v>-25817.77</v>
      </c>
      <c r="D6211" t="s">
        <v>840</v>
      </c>
      <c r="E6211" t="s">
        <v>856</v>
      </c>
      <c r="F6211" t="s">
        <v>9</v>
      </c>
      <c r="G6211" t="s">
        <v>24</v>
      </c>
      <c r="I6211" t="s">
        <v>1545</v>
      </c>
      <c r="J6211" t="s">
        <v>13392</v>
      </c>
      <c r="K6211" t="str">
        <f>IF(COUNTIF(Customers!A:A, H6211)&gt;0, "Valid", "Invalid")</f>
        <v>Invalid</v>
      </c>
      <c r="L6211" t="str">
        <f t="shared" ref="L6211:L6274" si="485">TEXT(B6211,"m")</f>
        <v>1</v>
      </c>
      <c r="M6211" t="str">
        <f t="shared" ref="M6211:M6274" si="486">TEXT(B6211,"yyyy")</f>
        <v>2022</v>
      </c>
      <c r="N6211">
        <f t="shared" ref="N6211:N6274" si="487">IF(D6211="Revenue",C6211,-ABS(C6211))</f>
        <v>-25817.77</v>
      </c>
      <c r="O6211" t="str">
        <f t="shared" ref="O6211:O6274" si="488">IF(D6211="Revenue", C6211, "")</f>
        <v/>
      </c>
      <c r="P6211">
        <f t="shared" ref="P6211:P6274" si="489">IF(D6211="Expense", ABS(C6211), "")</f>
        <v>25817.77</v>
      </c>
      <c r="Q6211" s="48" t="str">
        <f>IF(O6211="","",
   IF(OR(O6211&lt;EDA_Outlier_Analysis!$C$10, O6211&gt;EDA_Outlier_Analysis!$C$11),
      "Outlier",
      "Normal"))</f>
        <v/>
      </c>
      <c r="R6211" t="str">
        <f>IF(P6211="","",
   IF(OR(P6211 &lt; EDA_Outlier_Analysis!$F$7, P6211 &gt; EDA_Outlier_Analysis!$F$8),
      "Outlier",
      "Normal"))</f>
        <v>Outlier</v>
      </c>
      <c r="S6211" t="str">
        <f>IF(N6211="","",
   IF(OR(N6211 &lt;EDA_Outlier_Analysis!$I$10, N6211 &gt; EDA_Outlier_Analysis!$I$11),
      "Outlier",
      "Normal"))</f>
        <v>Normal</v>
      </c>
    </row>
    <row r="6212" spans="1:19">
      <c r="A6212" t="s">
        <v>13393</v>
      </c>
      <c r="B6212" s="4">
        <v>44619</v>
      </c>
      <c r="C6212" s="2">
        <v>156171.41</v>
      </c>
      <c r="D6212" t="s">
        <v>849</v>
      </c>
      <c r="E6212" t="s">
        <v>850</v>
      </c>
      <c r="F6212" t="s">
        <v>11</v>
      </c>
      <c r="G6212" t="s">
        <v>34</v>
      </c>
      <c r="H6212" t="s">
        <v>291</v>
      </c>
      <c r="J6212" t="s">
        <v>13394</v>
      </c>
      <c r="K6212" t="str">
        <f>IF(COUNTIF(Customers!A:A, H6212)&gt;0, "Valid", "Invalid")</f>
        <v>Valid</v>
      </c>
      <c r="L6212" t="str">
        <f t="shared" si="485"/>
        <v>2</v>
      </c>
      <c r="M6212" t="str">
        <f t="shared" si="486"/>
        <v>2022</v>
      </c>
      <c r="N6212">
        <f t="shared" si="487"/>
        <v>156171.41</v>
      </c>
      <c r="O6212">
        <f t="shared" si="488"/>
        <v>156171.41</v>
      </c>
      <c r="P6212" t="str">
        <f t="shared" si="489"/>
        <v/>
      </c>
      <c r="Q6212" s="48" t="str">
        <f>IF(O6212="","",
   IF(OR(O6212&lt;EDA_Outlier_Analysis!$C$10, O6212&gt;EDA_Outlier_Analysis!$C$11),
      "Outlier",
      "Normal"))</f>
        <v>Normal</v>
      </c>
      <c r="R6212" t="str">
        <f>IF(P6212="","",
   IF(OR(P6212 &lt; EDA_Outlier_Analysis!$F$7, P6212 &gt; EDA_Outlier_Analysis!$F$8),
      "Outlier",
      "Normal"))</f>
        <v/>
      </c>
      <c r="S6212" t="str">
        <f>IF(N6212="","",
   IF(OR(N6212 &lt;EDA_Outlier_Analysis!$I$10, N6212 &gt; EDA_Outlier_Analysis!$I$11),
      "Outlier",
      "Normal"))</f>
        <v>Normal</v>
      </c>
    </row>
    <row r="6213" spans="1:19">
      <c r="A6213" t="s">
        <v>13395</v>
      </c>
      <c r="B6213" s="4">
        <v>44877</v>
      </c>
      <c r="C6213" s="2">
        <v>-76878.67</v>
      </c>
      <c r="D6213" t="s">
        <v>840</v>
      </c>
      <c r="E6213" t="s">
        <v>864</v>
      </c>
      <c r="F6213" t="s">
        <v>10</v>
      </c>
      <c r="G6213" t="s">
        <v>34</v>
      </c>
      <c r="I6213" t="s">
        <v>2752</v>
      </c>
      <c r="J6213" t="s">
        <v>13396</v>
      </c>
      <c r="K6213" t="str">
        <f>IF(COUNTIF(Customers!A:A, H6213)&gt;0, "Valid", "Invalid")</f>
        <v>Invalid</v>
      </c>
      <c r="L6213" t="str">
        <f t="shared" si="485"/>
        <v>11</v>
      </c>
      <c r="M6213" t="str">
        <f t="shared" si="486"/>
        <v>2022</v>
      </c>
      <c r="N6213">
        <f t="shared" si="487"/>
        <v>-76878.67</v>
      </c>
      <c r="O6213" t="str">
        <f t="shared" si="488"/>
        <v/>
      </c>
      <c r="P6213">
        <f t="shared" si="489"/>
        <v>76878.67</v>
      </c>
      <c r="Q6213" s="48" t="str">
        <f>IF(O6213="","",
   IF(OR(O6213&lt;EDA_Outlier_Analysis!$C$10, O6213&gt;EDA_Outlier_Analysis!$C$11),
      "Outlier",
      "Normal"))</f>
        <v/>
      </c>
      <c r="R6213" t="str">
        <f>IF(P6213="","",
   IF(OR(P6213 &lt; EDA_Outlier_Analysis!$F$7, P6213 &gt; EDA_Outlier_Analysis!$F$8),
      "Outlier",
      "Normal"))</f>
        <v>Outlier</v>
      </c>
      <c r="S6213" t="str">
        <f>IF(N6213="","",
   IF(OR(N6213 &lt;EDA_Outlier_Analysis!$I$10, N6213 &gt; EDA_Outlier_Analysis!$I$11),
      "Outlier",
      "Normal"))</f>
        <v>Normal</v>
      </c>
    </row>
    <row r="6214" spans="1:19">
      <c r="A6214" t="s">
        <v>13397</v>
      </c>
      <c r="B6214" s="4">
        <v>44652</v>
      </c>
      <c r="C6214" s="2">
        <v>-39889.03</v>
      </c>
      <c r="D6214" t="s">
        <v>840</v>
      </c>
      <c r="E6214" t="s">
        <v>841</v>
      </c>
      <c r="F6214" t="s">
        <v>11</v>
      </c>
      <c r="G6214" t="s">
        <v>24</v>
      </c>
      <c r="I6214" t="s">
        <v>842</v>
      </c>
      <c r="J6214" t="s">
        <v>13398</v>
      </c>
      <c r="K6214" t="str">
        <f>IF(COUNTIF(Customers!A:A, H6214)&gt;0, "Valid", "Invalid")</f>
        <v>Invalid</v>
      </c>
      <c r="L6214" t="str">
        <f t="shared" si="485"/>
        <v>4</v>
      </c>
      <c r="M6214" t="str">
        <f t="shared" si="486"/>
        <v>2022</v>
      </c>
      <c r="N6214">
        <f t="shared" si="487"/>
        <v>-39889.03</v>
      </c>
      <c r="O6214" t="str">
        <f t="shared" si="488"/>
        <v/>
      </c>
      <c r="P6214">
        <f t="shared" si="489"/>
        <v>39889.03</v>
      </c>
      <c r="Q6214" s="48" t="str">
        <f>IF(O6214="","",
   IF(OR(O6214&lt;EDA_Outlier_Analysis!$C$10, O6214&gt;EDA_Outlier_Analysis!$C$11),
      "Outlier",
      "Normal"))</f>
        <v/>
      </c>
      <c r="R6214" t="str">
        <f>IF(P6214="","",
   IF(OR(P6214 &lt; EDA_Outlier_Analysis!$F$7, P6214 &gt; EDA_Outlier_Analysis!$F$8),
      "Outlier",
      "Normal"))</f>
        <v>Normal</v>
      </c>
      <c r="S6214" t="str">
        <f>IF(N6214="","",
   IF(OR(N6214 &lt;EDA_Outlier_Analysis!$I$10, N6214 &gt; EDA_Outlier_Analysis!$I$11),
      "Outlier",
      "Normal"))</f>
        <v>Normal</v>
      </c>
    </row>
    <row r="6215" spans="1:19">
      <c r="A6215" t="s">
        <v>13399</v>
      </c>
      <c r="B6215" s="4">
        <v>44986</v>
      </c>
      <c r="C6215" s="2">
        <v>98872.41</v>
      </c>
      <c r="D6215" t="s">
        <v>849</v>
      </c>
      <c r="E6215" t="s">
        <v>853</v>
      </c>
      <c r="F6215" t="s">
        <v>10</v>
      </c>
      <c r="G6215" t="s">
        <v>24</v>
      </c>
      <c r="H6215" t="s">
        <v>145</v>
      </c>
      <c r="J6215" t="s">
        <v>13400</v>
      </c>
      <c r="K6215" t="str">
        <f>IF(COUNTIF(Customers!A:A, H6215)&gt;0, "Valid", "Invalid")</f>
        <v>Valid</v>
      </c>
      <c r="L6215" t="str">
        <f t="shared" si="485"/>
        <v>3</v>
      </c>
      <c r="M6215" t="str">
        <f t="shared" si="486"/>
        <v>2023</v>
      </c>
      <c r="N6215">
        <f t="shared" si="487"/>
        <v>98872.41</v>
      </c>
      <c r="O6215">
        <f t="shared" si="488"/>
        <v>98872.41</v>
      </c>
      <c r="P6215" t="str">
        <f t="shared" si="489"/>
        <v/>
      </c>
      <c r="Q6215" s="48" t="str">
        <f>IF(O6215="","",
   IF(OR(O6215&lt;EDA_Outlier_Analysis!$C$10, O6215&gt;EDA_Outlier_Analysis!$C$11),
      "Outlier",
      "Normal"))</f>
        <v>Normal</v>
      </c>
      <c r="R6215" t="str">
        <f>IF(P6215="","",
   IF(OR(P6215 &lt; EDA_Outlier_Analysis!$F$7, P6215 &gt; EDA_Outlier_Analysis!$F$8),
      "Outlier",
      "Normal"))</f>
        <v/>
      </c>
      <c r="S6215" t="str">
        <f>IF(N6215="","",
   IF(OR(N6215 &lt;EDA_Outlier_Analysis!$I$10, N6215 &gt; EDA_Outlier_Analysis!$I$11),
      "Outlier",
      "Normal"))</f>
        <v>Normal</v>
      </c>
    </row>
    <row r="6216" spans="1:19">
      <c r="A6216" t="s">
        <v>13401</v>
      </c>
      <c r="B6216" s="4">
        <v>44968</v>
      </c>
      <c r="C6216" s="2">
        <v>58194.32</v>
      </c>
      <c r="D6216" t="s">
        <v>849</v>
      </c>
      <c r="E6216" t="s">
        <v>853</v>
      </c>
      <c r="F6216" t="s">
        <v>11</v>
      </c>
      <c r="G6216" t="s">
        <v>24</v>
      </c>
      <c r="H6216" t="s">
        <v>143</v>
      </c>
      <c r="J6216" t="s">
        <v>13402</v>
      </c>
      <c r="K6216" t="str">
        <f>IF(COUNTIF(Customers!A:A, H6216)&gt;0, "Valid", "Invalid")</f>
        <v>Valid</v>
      </c>
      <c r="L6216" t="str">
        <f t="shared" si="485"/>
        <v>2</v>
      </c>
      <c r="M6216" t="str">
        <f t="shared" si="486"/>
        <v>2023</v>
      </c>
      <c r="N6216">
        <f t="shared" si="487"/>
        <v>58194.32</v>
      </c>
      <c r="O6216">
        <f t="shared" si="488"/>
        <v>58194.32</v>
      </c>
      <c r="P6216" t="str">
        <f t="shared" si="489"/>
        <v/>
      </c>
      <c r="Q6216" s="48" t="str">
        <f>IF(O6216="","",
   IF(OR(O6216&lt;EDA_Outlier_Analysis!$C$10, O6216&gt;EDA_Outlier_Analysis!$C$11),
      "Outlier",
      "Normal"))</f>
        <v>Normal</v>
      </c>
      <c r="R6216" t="str">
        <f>IF(P6216="","",
   IF(OR(P6216 &lt; EDA_Outlier_Analysis!$F$7, P6216 &gt; EDA_Outlier_Analysis!$F$8),
      "Outlier",
      "Normal"))</f>
        <v/>
      </c>
      <c r="S6216" t="str">
        <f>IF(N6216="","",
   IF(OR(N6216 &lt;EDA_Outlier_Analysis!$I$10, N6216 &gt; EDA_Outlier_Analysis!$I$11),
      "Outlier",
      "Normal"))</f>
        <v>Normal</v>
      </c>
    </row>
    <row r="6217" spans="1:19">
      <c r="A6217" t="s">
        <v>13403</v>
      </c>
      <c r="B6217" s="4">
        <v>44742</v>
      </c>
      <c r="C6217" s="2">
        <v>20686.95</v>
      </c>
      <c r="D6217" t="s">
        <v>873</v>
      </c>
      <c r="E6217" t="s">
        <v>873</v>
      </c>
      <c r="F6217" t="s">
        <v>10</v>
      </c>
      <c r="G6217" t="s">
        <v>24</v>
      </c>
      <c r="J6217" t="s">
        <v>13404</v>
      </c>
      <c r="K6217" t="str">
        <f>IF(COUNTIF(Customers!A:A, H6217)&gt;0, "Valid", "Invalid")</f>
        <v>Invalid</v>
      </c>
      <c r="L6217" t="str">
        <f t="shared" si="485"/>
        <v>6</v>
      </c>
      <c r="M6217" t="str">
        <f t="shared" si="486"/>
        <v>2022</v>
      </c>
      <c r="N6217">
        <f t="shared" si="487"/>
        <v>-20686.95</v>
      </c>
      <c r="O6217" t="str">
        <f t="shared" si="488"/>
        <v/>
      </c>
      <c r="P6217" t="str">
        <f t="shared" si="489"/>
        <v/>
      </c>
      <c r="Q6217" s="48" t="str">
        <f>IF(O6217="","",
   IF(OR(O6217&lt;EDA_Outlier_Analysis!$C$10, O6217&gt;EDA_Outlier_Analysis!$C$11),
      "Outlier",
      "Normal"))</f>
        <v/>
      </c>
      <c r="R6217" t="str">
        <f>IF(P6217="","",
   IF(OR(P6217 &lt; EDA_Outlier_Analysis!$F$7, P6217 &gt; EDA_Outlier_Analysis!$F$8),
      "Outlier",
      "Normal"))</f>
        <v/>
      </c>
      <c r="S6217" t="str">
        <f>IF(N6217="","",
   IF(OR(N6217 &lt;EDA_Outlier_Analysis!$I$10, N6217 &gt; EDA_Outlier_Analysis!$I$11),
      "Outlier",
      "Normal"))</f>
        <v>Normal</v>
      </c>
    </row>
    <row r="6218" spans="1:19">
      <c r="A6218" t="s">
        <v>13405</v>
      </c>
      <c r="B6218" s="4">
        <v>44592</v>
      </c>
      <c r="C6218" s="2">
        <v>162284.01999999999</v>
      </c>
      <c r="D6218" t="s">
        <v>849</v>
      </c>
      <c r="E6218" t="s">
        <v>868</v>
      </c>
      <c r="F6218" t="s">
        <v>10</v>
      </c>
      <c r="G6218" t="s">
        <v>34</v>
      </c>
      <c r="H6218" t="s">
        <v>431</v>
      </c>
      <c r="J6218" t="s">
        <v>13406</v>
      </c>
      <c r="K6218" t="str">
        <f>IF(COUNTIF(Customers!A:A, H6218)&gt;0, "Valid", "Invalid")</f>
        <v>Valid</v>
      </c>
      <c r="L6218" t="str">
        <f t="shared" si="485"/>
        <v>1</v>
      </c>
      <c r="M6218" t="str">
        <f t="shared" si="486"/>
        <v>2022</v>
      </c>
      <c r="N6218">
        <f t="shared" si="487"/>
        <v>162284.01999999999</v>
      </c>
      <c r="O6218">
        <f t="shared" si="488"/>
        <v>162284.01999999999</v>
      </c>
      <c r="P6218" t="str">
        <f t="shared" si="489"/>
        <v/>
      </c>
      <c r="Q6218" s="48" t="str">
        <f>IF(O6218="","",
   IF(OR(O6218&lt;EDA_Outlier_Analysis!$C$10, O6218&gt;EDA_Outlier_Analysis!$C$11),
      "Outlier",
      "Normal"))</f>
        <v>Normal</v>
      </c>
      <c r="R6218" t="str">
        <f>IF(P6218="","",
   IF(OR(P6218 &lt; EDA_Outlier_Analysis!$F$7, P6218 &gt; EDA_Outlier_Analysis!$F$8),
      "Outlier",
      "Normal"))</f>
        <v/>
      </c>
      <c r="S6218" t="str">
        <f>IF(N6218="","",
   IF(OR(N6218 &lt;EDA_Outlier_Analysis!$I$10, N6218 &gt; EDA_Outlier_Analysis!$I$11),
      "Outlier",
      "Normal"))</f>
        <v>Normal</v>
      </c>
    </row>
    <row r="6219" spans="1:19">
      <c r="A6219" t="s">
        <v>13407</v>
      </c>
      <c r="B6219" s="4">
        <v>44755</v>
      </c>
      <c r="C6219" s="2">
        <v>173080.12</v>
      </c>
      <c r="D6219" t="s">
        <v>849</v>
      </c>
      <c r="E6219" t="s">
        <v>850</v>
      </c>
      <c r="F6219" t="s">
        <v>10</v>
      </c>
      <c r="G6219" t="s">
        <v>31</v>
      </c>
      <c r="H6219" t="s">
        <v>715</v>
      </c>
      <c r="J6219" t="s">
        <v>13408</v>
      </c>
      <c r="K6219" t="str">
        <f>IF(COUNTIF(Customers!A:A, H6219)&gt;0, "Valid", "Invalid")</f>
        <v>Valid</v>
      </c>
      <c r="L6219" t="str">
        <f t="shared" si="485"/>
        <v>7</v>
      </c>
      <c r="M6219" t="str">
        <f t="shared" si="486"/>
        <v>2022</v>
      </c>
      <c r="N6219">
        <f t="shared" si="487"/>
        <v>173080.12</v>
      </c>
      <c r="O6219">
        <f t="shared" si="488"/>
        <v>173080.12</v>
      </c>
      <c r="P6219" t="str">
        <f t="shared" si="489"/>
        <v/>
      </c>
      <c r="Q6219" s="48" t="str">
        <f>IF(O6219="","",
   IF(OR(O6219&lt;EDA_Outlier_Analysis!$C$10, O6219&gt;EDA_Outlier_Analysis!$C$11),
      "Outlier",
      "Normal"))</f>
        <v>Normal</v>
      </c>
      <c r="R6219" t="str">
        <f>IF(P6219="","",
   IF(OR(P6219 &lt; EDA_Outlier_Analysis!$F$7, P6219 &gt; EDA_Outlier_Analysis!$F$8),
      "Outlier",
      "Normal"))</f>
        <v/>
      </c>
      <c r="S6219" t="str">
        <f>IF(N6219="","",
   IF(OR(N6219 &lt;EDA_Outlier_Analysis!$I$10, N6219 &gt; EDA_Outlier_Analysis!$I$11),
      "Outlier",
      "Normal"))</f>
        <v>Normal</v>
      </c>
    </row>
    <row r="6220" spans="1:19">
      <c r="A6220" t="s">
        <v>13409</v>
      </c>
      <c r="B6220" s="4">
        <v>45071</v>
      </c>
      <c r="C6220" s="2">
        <v>144883.12</v>
      </c>
      <c r="D6220" t="s">
        <v>849</v>
      </c>
      <c r="E6220" t="s">
        <v>850</v>
      </c>
      <c r="F6220" t="s">
        <v>10</v>
      </c>
      <c r="G6220" t="s">
        <v>31</v>
      </c>
      <c r="H6220" t="s">
        <v>465</v>
      </c>
      <c r="J6220" t="s">
        <v>13410</v>
      </c>
      <c r="K6220" t="str">
        <f>IF(COUNTIF(Customers!A:A, H6220)&gt;0, "Valid", "Invalid")</f>
        <v>Valid</v>
      </c>
      <c r="L6220" t="str">
        <f t="shared" si="485"/>
        <v>5</v>
      </c>
      <c r="M6220" t="str">
        <f t="shared" si="486"/>
        <v>2023</v>
      </c>
      <c r="N6220">
        <f t="shared" si="487"/>
        <v>144883.12</v>
      </c>
      <c r="O6220">
        <f t="shared" si="488"/>
        <v>144883.12</v>
      </c>
      <c r="P6220" t="str">
        <f t="shared" si="489"/>
        <v/>
      </c>
      <c r="Q6220" s="48" t="str">
        <f>IF(O6220="","",
   IF(OR(O6220&lt;EDA_Outlier_Analysis!$C$10, O6220&gt;EDA_Outlier_Analysis!$C$11),
      "Outlier",
      "Normal"))</f>
        <v>Normal</v>
      </c>
      <c r="R6220" t="str">
        <f>IF(P6220="","",
   IF(OR(P6220 &lt; EDA_Outlier_Analysis!$F$7, P6220 &gt; EDA_Outlier_Analysis!$F$8),
      "Outlier",
      "Normal"))</f>
        <v/>
      </c>
      <c r="S6220" t="str">
        <f>IF(N6220="","",
   IF(OR(N6220 &lt;EDA_Outlier_Analysis!$I$10, N6220 &gt; EDA_Outlier_Analysis!$I$11),
      "Outlier",
      "Normal"))</f>
        <v>Normal</v>
      </c>
    </row>
    <row r="6221" spans="1:19">
      <c r="A6221" t="s">
        <v>13411</v>
      </c>
      <c r="B6221" s="4">
        <v>45250</v>
      </c>
      <c r="C6221" s="2">
        <v>150036.60999999999</v>
      </c>
      <c r="D6221" t="s">
        <v>849</v>
      </c>
      <c r="E6221" t="s">
        <v>853</v>
      </c>
      <c r="F6221" t="s">
        <v>9</v>
      </c>
      <c r="G6221" t="s">
        <v>34</v>
      </c>
      <c r="H6221" t="s">
        <v>747</v>
      </c>
      <c r="J6221" t="s">
        <v>13412</v>
      </c>
      <c r="K6221" t="str">
        <f>IF(COUNTIF(Customers!A:A, H6221)&gt;0, "Valid", "Invalid")</f>
        <v>Valid</v>
      </c>
      <c r="L6221" t="str">
        <f t="shared" si="485"/>
        <v>11</v>
      </c>
      <c r="M6221" t="str">
        <f t="shared" si="486"/>
        <v>2023</v>
      </c>
      <c r="N6221">
        <f t="shared" si="487"/>
        <v>150036.60999999999</v>
      </c>
      <c r="O6221">
        <f t="shared" si="488"/>
        <v>150036.60999999999</v>
      </c>
      <c r="P6221" t="str">
        <f t="shared" si="489"/>
        <v/>
      </c>
      <c r="Q6221" s="48" t="str">
        <f>IF(O6221="","",
   IF(OR(O6221&lt;EDA_Outlier_Analysis!$C$10, O6221&gt;EDA_Outlier_Analysis!$C$11),
      "Outlier",
      "Normal"))</f>
        <v>Normal</v>
      </c>
      <c r="R6221" t="str">
        <f>IF(P6221="","",
   IF(OR(P6221 &lt; EDA_Outlier_Analysis!$F$7, P6221 &gt; EDA_Outlier_Analysis!$F$8),
      "Outlier",
      "Normal"))</f>
        <v/>
      </c>
      <c r="S6221" t="str">
        <f>IF(N6221="","",
   IF(OR(N6221 &lt;EDA_Outlier_Analysis!$I$10, N6221 &gt; EDA_Outlier_Analysis!$I$11),
      "Outlier",
      "Normal"))</f>
        <v>Normal</v>
      </c>
    </row>
    <row r="6222" spans="1:19">
      <c r="A6222" t="s">
        <v>13413</v>
      </c>
      <c r="B6222" s="4">
        <v>44938</v>
      </c>
      <c r="C6222" s="2">
        <v>112107.06</v>
      </c>
      <c r="D6222" t="s">
        <v>849</v>
      </c>
      <c r="E6222" t="s">
        <v>868</v>
      </c>
      <c r="F6222" t="s">
        <v>10</v>
      </c>
      <c r="G6222" t="s">
        <v>20</v>
      </c>
      <c r="H6222" t="s">
        <v>675</v>
      </c>
      <c r="J6222" t="s">
        <v>13414</v>
      </c>
      <c r="K6222" t="str">
        <f>IF(COUNTIF(Customers!A:A, H6222)&gt;0, "Valid", "Invalid")</f>
        <v>Valid</v>
      </c>
      <c r="L6222" t="str">
        <f t="shared" si="485"/>
        <v>1</v>
      </c>
      <c r="M6222" t="str">
        <f t="shared" si="486"/>
        <v>2023</v>
      </c>
      <c r="N6222">
        <f t="shared" si="487"/>
        <v>112107.06</v>
      </c>
      <c r="O6222">
        <f t="shared" si="488"/>
        <v>112107.06</v>
      </c>
      <c r="P6222" t="str">
        <f t="shared" si="489"/>
        <v/>
      </c>
      <c r="Q6222" s="48" t="str">
        <f>IF(O6222="","",
   IF(OR(O6222&lt;EDA_Outlier_Analysis!$C$10, O6222&gt;EDA_Outlier_Analysis!$C$11),
      "Outlier",
      "Normal"))</f>
        <v>Normal</v>
      </c>
      <c r="R6222" t="str">
        <f>IF(P6222="","",
   IF(OR(P6222 &lt; EDA_Outlier_Analysis!$F$7, P6222 &gt; EDA_Outlier_Analysis!$F$8),
      "Outlier",
      "Normal"))</f>
        <v/>
      </c>
      <c r="S6222" t="str">
        <f>IF(N6222="","",
   IF(OR(N6222 &lt;EDA_Outlier_Analysis!$I$10, N6222 &gt; EDA_Outlier_Analysis!$I$11),
      "Outlier",
      "Normal"))</f>
        <v>Normal</v>
      </c>
    </row>
    <row r="6223" spans="1:19">
      <c r="A6223" t="s">
        <v>13415</v>
      </c>
      <c r="B6223" s="4">
        <v>45038</v>
      </c>
      <c r="C6223" s="2">
        <v>-46727.12</v>
      </c>
      <c r="D6223" t="s">
        <v>840</v>
      </c>
      <c r="E6223" t="s">
        <v>864</v>
      </c>
      <c r="F6223" t="s">
        <v>10</v>
      </c>
      <c r="G6223" t="s">
        <v>34</v>
      </c>
      <c r="I6223" t="s">
        <v>906</v>
      </c>
      <c r="J6223" t="s">
        <v>13416</v>
      </c>
      <c r="K6223" t="str">
        <f>IF(COUNTIF(Customers!A:A, H6223)&gt;0, "Valid", "Invalid")</f>
        <v>Invalid</v>
      </c>
      <c r="L6223" t="str">
        <f t="shared" si="485"/>
        <v>4</v>
      </c>
      <c r="M6223" t="str">
        <f t="shared" si="486"/>
        <v>2023</v>
      </c>
      <c r="N6223">
        <f t="shared" si="487"/>
        <v>-46727.12</v>
      </c>
      <c r="O6223" t="str">
        <f t="shared" si="488"/>
        <v/>
      </c>
      <c r="P6223">
        <f t="shared" si="489"/>
        <v>46727.12</v>
      </c>
      <c r="Q6223" s="48" t="str">
        <f>IF(O6223="","",
   IF(OR(O6223&lt;EDA_Outlier_Analysis!$C$10, O6223&gt;EDA_Outlier_Analysis!$C$11),
      "Outlier",
      "Normal"))</f>
        <v/>
      </c>
      <c r="R6223" t="str">
        <f>IF(P6223="","",
   IF(OR(P6223 &lt; EDA_Outlier_Analysis!$F$7, P6223 &gt; EDA_Outlier_Analysis!$F$8),
      "Outlier",
      "Normal"))</f>
        <v>Normal</v>
      </c>
      <c r="S6223" t="str">
        <f>IF(N6223="","",
   IF(OR(N6223 &lt;EDA_Outlier_Analysis!$I$10, N6223 &gt; EDA_Outlier_Analysis!$I$11),
      "Outlier",
      "Normal"))</f>
        <v>Normal</v>
      </c>
    </row>
    <row r="6224" spans="1:19">
      <c r="A6224" t="s">
        <v>13417</v>
      </c>
      <c r="B6224" s="4">
        <v>45178</v>
      </c>
      <c r="C6224" s="2">
        <v>146884.57</v>
      </c>
      <c r="D6224" t="s">
        <v>849</v>
      </c>
      <c r="E6224" t="s">
        <v>850</v>
      </c>
      <c r="F6224" t="s">
        <v>9</v>
      </c>
      <c r="G6224" t="s">
        <v>20</v>
      </c>
      <c r="H6224" t="s">
        <v>495</v>
      </c>
      <c r="J6224" t="s">
        <v>13418</v>
      </c>
      <c r="K6224" t="str">
        <f>IF(COUNTIF(Customers!A:A, H6224)&gt;0, "Valid", "Invalid")</f>
        <v>Valid</v>
      </c>
      <c r="L6224" t="str">
        <f t="shared" si="485"/>
        <v>9</v>
      </c>
      <c r="M6224" t="str">
        <f t="shared" si="486"/>
        <v>2023</v>
      </c>
      <c r="N6224">
        <f t="shared" si="487"/>
        <v>146884.57</v>
      </c>
      <c r="O6224">
        <f t="shared" si="488"/>
        <v>146884.57</v>
      </c>
      <c r="P6224" t="str">
        <f t="shared" si="489"/>
        <v/>
      </c>
      <c r="Q6224" s="48" t="str">
        <f>IF(O6224="","",
   IF(OR(O6224&lt;EDA_Outlier_Analysis!$C$10, O6224&gt;EDA_Outlier_Analysis!$C$11),
      "Outlier",
      "Normal"))</f>
        <v>Normal</v>
      </c>
      <c r="R6224" t="str">
        <f>IF(P6224="","",
   IF(OR(P6224 &lt; EDA_Outlier_Analysis!$F$7, P6224 &gt; EDA_Outlier_Analysis!$F$8),
      "Outlier",
      "Normal"))</f>
        <v/>
      </c>
      <c r="S6224" t="str">
        <f>IF(N6224="","",
   IF(OR(N6224 &lt;EDA_Outlier_Analysis!$I$10, N6224 &gt; EDA_Outlier_Analysis!$I$11),
      "Outlier",
      "Normal"))</f>
        <v>Normal</v>
      </c>
    </row>
    <row r="6225" spans="1:19">
      <c r="A6225" t="s">
        <v>13419</v>
      </c>
      <c r="B6225" s="4">
        <v>44780</v>
      </c>
      <c r="C6225" s="2">
        <v>-27682.47</v>
      </c>
      <c r="D6225" t="s">
        <v>840</v>
      </c>
      <c r="E6225" t="s">
        <v>841</v>
      </c>
      <c r="F6225" t="s">
        <v>10</v>
      </c>
      <c r="G6225" t="s">
        <v>20</v>
      </c>
      <c r="I6225" t="s">
        <v>1096</v>
      </c>
      <c r="J6225" t="s">
        <v>13420</v>
      </c>
      <c r="K6225" t="str">
        <f>IF(COUNTIF(Customers!A:A, H6225)&gt;0, "Valid", "Invalid")</f>
        <v>Invalid</v>
      </c>
      <c r="L6225" t="str">
        <f t="shared" si="485"/>
        <v>8</v>
      </c>
      <c r="M6225" t="str">
        <f t="shared" si="486"/>
        <v>2022</v>
      </c>
      <c r="N6225">
        <f t="shared" si="487"/>
        <v>-27682.47</v>
      </c>
      <c r="O6225" t="str">
        <f t="shared" si="488"/>
        <v/>
      </c>
      <c r="P6225">
        <f t="shared" si="489"/>
        <v>27682.47</v>
      </c>
      <c r="Q6225" s="48" t="str">
        <f>IF(O6225="","",
   IF(OR(O6225&lt;EDA_Outlier_Analysis!$C$10, O6225&gt;EDA_Outlier_Analysis!$C$11),
      "Outlier",
      "Normal"))</f>
        <v/>
      </c>
      <c r="R6225" t="str">
        <f>IF(P6225="","",
   IF(OR(P6225 &lt; EDA_Outlier_Analysis!$F$7, P6225 &gt; EDA_Outlier_Analysis!$F$8),
      "Outlier",
      "Normal"))</f>
        <v>Normal</v>
      </c>
      <c r="S6225" t="str">
        <f>IF(N6225="","",
   IF(OR(N6225 &lt;EDA_Outlier_Analysis!$I$10, N6225 &gt; EDA_Outlier_Analysis!$I$11),
      "Outlier",
      "Normal"))</f>
        <v>Normal</v>
      </c>
    </row>
    <row r="6226" spans="1:19">
      <c r="A6226" t="s">
        <v>13421</v>
      </c>
      <c r="B6226" s="4">
        <v>44936</v>
      </c>
      <c r="C6226" s="2">
        <v>20566.77</v>
      </c>
      <c r="D6226" t="s">
        <v>873</v>
      </c>
      <c r="E6226" t="s">
        <v>873</v>
      </c>
      <c r="F6226" t="s">
        <v>10</v>
      </c>
      <c r="G6226" t="s">
        <v>20</v>
      </c>
      <c r="J6226" t="s">
        <v>13422</v>
      </c>
      <c r="K6226" t="str">
        <f>IF(COUNTIF(Customers!A:A, H6226)&gt;0, "Valid", "Invalid")</f>
        <v>Invalid</v>
      </c>
      <c r="L6226" t="str">
        <f t="shared" si="485"/>
        <v>1</v>
      </c>
      <c r="M6226" t="str">
        <f t="shared" si="486"/>
        <v>2023</v>
      </c>
      <c r="N6226">
        <f t="shared" si="487"/>
        <v>-20566.77</v>
      </c>
      <c r="O6226" t="str">
        <f t="shared" si="488"/>
        <v/>
      </c>
      <c r="P6226" t="str">
        <f t="shared" si="489"/>
        <v/>
      </c>
      <c r="Q6226" s="48" t="str">
        <f>IF(O6226="","",
   IF(OR(O6226&lt;EDA_Outlier_Analysis!$C$10, O6226&gt;EDA_Outlier_Analysis!$C$11),
      "Outlier",
      "Normal"))</f>
        <v/>
      </c>
      <c r="R6226" t="str">
        <f>IF(P6226="","",
   IF(OR(P6226 &lt; EDA_Outlier_Analysis!$F$7, P6226 &gt; EDA_Outlier_Analysis!$F$8),
      "Outlier",
      "Normal"))</f>
        <v/>
      </c>
      <c r="S6226" t="str">
        <f>IF(N6226="","",
   IF(OR(N6226 &lt;EDA_Outlier_Analysis!$I$10, N6226 &gt; EDA_Outlier_Analysis!$I$11),
      "Outlier",
      "Normal"))</f>
        <v>Normal</v>
      </c>
    </row>
    <row r="6227" spans="1:19">
      <c r="A6227" t="s">
        <v>13423</v>
      </c>
      <c r="B6227" s="4">
        <v>44691</v>
      </c>
      <c r="C6227" s="2">
        <v>15090.97</v>
      </c>
      <c r="D6227" t="s">
        <v>971</v>
      </c>
      <c r="E6227" t="s">
        <v>971</v>
      </c>
      <c r="F6227" t="s">
        <v>11</v>
      </c>
      <c r="G6227" t="s">
        <v>31</v>
      </c>
      <c r="J6227" t="s">
        <v>13424</v>
      </c>
      <c r="K6227" t="str">
        <f>IF(COUNTIF(Customers!A:A, H6227)&gt;0, "Valid", "Invalid")</f>
        <v>Invalid</v>
      </c>
      <c r="L6227" t="str">
        <f t="shared" si="485"/>
        <v>5</v>
      </c>
      <c r="M6227" t="str">
        <f t="shared" si="486"/>
        <v>2022</v>
      </c>
      <c r="N6227">
        <f t="shared" si="487"/>
        <v>-15090.97</v>
      </c>
      <c r="O6227" t="str">
        <f t="shared" si="488"/>
        <v/>
      </c>
      <c r="P6227" t="str">
        <f t="shared" si="489"/>
        <v/>
      </c>
      <c r="Q6227" s="48" t="str">
        <f>IF(O6227="","",
   IF(OR(O6227&lt;EDA_Outlier_Analysis!$C$10, O6227&gt;EDA_Outlier_Analysis!$C$11),
      "Outlier",
      "Normal"))</f>
        <v/>
      </c>
      <c r="R6227" t="str">
        <f>IF(P6227="","",
   IF(OR(P6227 &lt; EDA_Outlier_Analysis!$F$7, P6227 &gt; EDA_Outlier_Analysis!$F$8),
      "Outlier",
      "Normal"))</f>
        <v/>
      </c>
      <c r="S6227" t="str">
        <f>IF(N6227="","",
   IF(OR(N6227 &lt;EDA_Outlier_Analysis!$I$10, N6227 &gt; EDA_Outlier_Analysis!$I$11),
      "Outlier",
      "Normal"))</f>
        <v>Normal</v>
      </c>
    </row>
    <row r="6228" spans="1:19">
      <c r="A6228" t="s">
        <v>13425</v>
      </c>
      <c r="B6228" s="4">
        <v>44634</v>
      </c>
      <c r="C6228" s="2">
        <v>18449.89</v>
      </c>
      <c r="D6228" t="s">
        <v>971</v>
      </c>
      <c r="E6228" t="s">
        <v>971</v>
      </c>
      <c r="F6228" t="s">
        <v>11</v>
      </c>
      <c r="G6228" t="s">
        <v>24</v>
      </c>
      <c r="J6228" t="s">
        <v>13426</v>
      </c>
      <c r="K6228" t="str">
        <f>IF(COUNTIF(Customers!A:A, H6228)&gt;0, "Valid", "Invalid")</f>
        <v>Invalid</v>
      </c>
      <c r="L6228" t="str">
        <f t="shared" si="485"/>
        <v>3</v>
      </c>
      <c r="M6228" t="str">
        <f t="shared" si="486"/>
        <v>2022</v>
      </c>
      <c r="N6228">
        <f t="shared" si="487"/>
        <v>-18449.89</v>
      </c>
      <c r="O6228" t="str">
        <f t="shared" si="488"/>
        <v/>
      </c>
      <c r="P6228" t="str">
        <f t="shared" si="489"/>
        <v/>
      </c>
      <c r="Q6228" s="48" t="str">
        <f>IF(O6228="","",
   IF(OR(O6228&lt;EDA_Outlier_Analysis!$C$10, O6228&gt;EDA_Outlier_Analysis!$C$11),
      "Outlier",
      "Normal"))</f>
        <v/>
      </c>
      <c r="R6228" t="str">
        <f>IF(P6228="","",
   IF(OR(P6228 &lt; EDA_Outlier_Analysis!$F$7, P6228 &gt; EDA_Outlier_Analysis!$F$8),
      "Outlier",
      "Normal"))</f>
        <v/>
      </c>
      <c r="S6228" t="str">
        <f>IF(N6228="","",
   IF(OR(N6228 &lt;EDA_Outlier_Analysis!$I$10, N6228 &gt; EDA_Outlier_Analysis!$I$11),
      "Outlier",
      "Normal"))</f>
        <v>Normal</v>
      </c>
    </row>
    <row r="6229" spans="1:19">
      <c r="A6229" t="s">
        <v>13427</v>
      </c>
      <c r="B6229" s="4">
        <v>44990</v>
      </c>
      <c r="C6229" s="2">
        <v>-17661.62</v>
      </c>
      <c r="D6229" t="s">
        <v>840</v>
      </c>
      <c r="E6229" t="s">
        <v>856</v>
      </c>
      <c r="F6229" t="s">
        <v>10</v>
      </c>
      <c r="G6229" t="s">
        <v>20</v>
      </c>
      <c r="I6229" t="s">
        <v>1545</v>
      </c>
      <c r="J6229" t="s">
        <v>13428</v>
      </c>
      <c r="K6229" t="str">
        <f>IF(COUNTIF(Customers!A:A, H6229)&gt;0, "Valid", "Invalid")</f>
        <v>Invalid</v>
      </c>
      <c r="L6229" t="str">
        <f t="shared" si="485"/>
        <v>3</v>
      </c>
      <c r="M6229" t="str">
        <f t="shared" si="486"/>
        <v>2023</v>
      </c>
      <c r="N6229">
        <f t="shared" si="487"/>
        <v>-17661.62</v>
      </c>
      <c r="O6229" t="str">
        <f t="shared" si="488"/>
        <v/>
      </c>
      <c r="P6229">
        <f t="shared" si="489"/>
        <v>17661.62</v>
      </c>
      <c r="Q6229" s="48" t="str">
        <f>IF(O6229="","",
   IF(OR(O6229&lt;EDA_Outlier_Analysis!$C$10, O6229&gt;EDA_Outlier_Analysis!$C$11),
      "Outlier",
      "Normal"))</f>
        <v/>
      </c>
      <c r="R6229" t="str">
        <f>IF(P6229="","",
   IF(OR(P6229 &lt; EDA_Outlier_Analysis!$F$7, P6229 &gt; EDA_Outlier_Analysis!$F$8),
      "Outlier",
      "Normal"))</f>
        <v>Outlier</v>
      </c>
      <c r="S6229" t="str">
        <f>IF(N6229="","",
   IF(OR(N6229 &lt;EDA_Outlier_Analysis!$I$10, N6229 &gt; EDA_Outlier_Analysis!$I$11),
      "Outlier",
      "Normal"))</f>
        <v>Normal</v>
      </c>
    </row>
    <row r="6230" spans="1:19">
      <c r="A6230" t="s">
        <v>13429</v>
      </c>
      <c r="B6230" s="4">
        <v>44919</v>
      </c>
      <c r="C6230" s="2">
        <v>-41769.910000000003</v>
      </c>
      <c r="D6230" t="s">
        <v>840</v>
      </c>
      <c r="E6230" t="s">
        <v>856</v>
      </c>
      <c r="F6230" t="s">
        <v>9</v>
      </c>
      <c r="G6230" t="s">
        <v>31</v>
      </c>
      <c r="I6230" t="s">
        <v>1086</v>
      </c>
      <c r="J6230" t="s">
        <v>13430</v>
      </c>
      <c r="K6230" t="str">
        <f>IF(COUNTIF(Customers!A:A, H6230)&gt;0, "Valid", "Invalid")</f>
        <v>Invalid</v>
      </c>
      <c r="L6230" t="str">
        <f t="shared" si="485"/>
        <v>12</v>
      </c>
      <c r="M6230" t="str">
        <f t="shared" si="486"/>
        <v>2022</v>
      </c>
      <c r="N6230">
        <f t="shared" si="487"/>
        <v>-41769.910000000003</v>
      </c>
      <c r="O6230" t="str">
        <f t="shared" si="488"/>
        <v/>
      </c>
      <c r="P6230">
        <f t="shared" si="489"/>
        <v>41769.910000000003</v>
      </c>
      <c r="Q6230" s="48" t="str">
        <f>IF(O6230="","",
   IF(OR(O6230&lt;EDA_Outlier_Analysis!$C$10, O6230&gt;EDA_Outlier_Analysis!$C$11),
      "Outlier",
      "Normal"))</f>
        <v/>
      </c>
      <c r="R6230" t="str">
        <f>IF(P6230="","",
   IF(OR(P6230 &lt; EDA_Outlier_Analysis!$F$7, P6230 &gt; EDA_Outlier_Analysis!$F$8),
      "Outlier",
      "Normal"))</f>
        <v>Normal</v>
      </c>
      <c r="S6230" t="str">
        <f>IF(N6230="","",
   IF(OR(N6230 &lt;EDA_Outlier_Analysis!$I$10, N6230 &gt; EDA_Outlier_Analysis!$I$11),
      "Outlier",
      "Normal"))</f>
        <v>Normal</v>
      </c>
    </row>
    <row r="6231" spans="1:19">
      <c r="A6231" t="s">
        <v>13431</v>
      </c>
      <c r="B6231" s="4">
        <v>44690</v>
      </c>
      <c r="C6231" s="2">
        <v>-47384.71</v>
      </c>
      <c r="D6231" t="s">
        <v>840</v>
      </c>
      <c r="E6231" t="s">
        <v>856</v>
      </c>
      <c r="F6231" t="s">
        <v>9</v>
      </c>
      <c r="G6231" t="s">
        <v>20</v>
      </c>
      <c r="I6231" t="s">
        <v>1623</v>
      </c>
      <c r="J6231" t="s">
        <v>13432</v>
      </c>
      <c r="K6231" t="str">
        <f>IF(COUNTIF(Customers!A:A, H6231)&gt;0, "Valid", "Invalid")</f>
        <v>Invalid</v>
      </c>
      <c r="L6231" t="str">
        <f t="shared" si="485"/>
        <v>5</v>
      </c>
      <c r="M6231" t="str">
        <f t="shared" si="486"/>
        <v>2022</v>
      </c>
      <c r="N6231">
        <f t="shared" si="487"/>
        <v>-47384.71</v>
      </c>
      <c r="O6231" t="str">
        <f t="shared" si="488"/>
        <v/>
      </c>
      <c r="P6231">
        <f t="shared" si="489"/>
        <v>47384.71</v>
      </c>
      <c r="Q6231" s="48" t="str">
        <f>IF(O6231="","",
   IF(OR(O6231&lt;EDA_Outlier_Analysis!$C$10, O6231&gt;EDA_Outlier_Analysis!$C$11),
      "Outlier",
      "Normal"))</f>
        <v/>
      </c>
      <c r="R6231" t="str">
        <f>IF(P6231="","",
   IF(OR(P6231 &lt; EDA_Outlier_Analysis!$F$7, P6231 &gt; EDA_Outlier_Analysis!$F$8),
      "Outlier",
      "Normal"))</f>
        <v>Normal</v>
      </c>
      <c r="S6231" t="str">
        <f>IF(N6231="","",
   IF(OR(N6231 &lt;EDA_Outlier_Analysis!$I$10, N6231 &gt; EDA_Outlier_Analysis!$I$11),
      "Outlier",
      "Normal"))</f>
        <v>Normal</v>
      </c>
    </row>
    <row r="6232" spans="1:19">
      <c r="A6232" t="s">
        <v>13433</v>
      </c>
      <c r="B6232" s="4">
        <v>44831</v>
      </c>
      <c r="C6232" s="2">
        <v>11008.18</v>
      </c>
      <c r="D6232" t="s">
        <v>971</v>
      </c>
      <c r="E6232" t="s">
        <v>971</v>
      </c>
      <c r="F6232" t="s">
        <v>10</v>
      </c>
      <c r="G6232" t="s">
        <v>34</v>
      </c>
      <c r="J6232" t="s">
        <v>13434</v>
      </c>
      <c r="K6232" t="str">
        <f>IF(COUNTIF(Customers!A:A, H6232)&gt;0, "Valid", "Invalid")</f>
        <v>Invalid</v>
      </c>
      <c r="L6232" t="str">
        <f t="shared" si="485"/>
        <v>9</v>
      </c>
      <c r="M6232" t="str">
        <f t="shared" si="486"/>
        <v>2022</v>
      </c>
      <c r="N6232">
        <f t="shared" si="487"/>
        <v>-11008.18</v>
      </c>
      <c r="O6232" t="str">
        <f t="shared" si="488"/>
        <v/>
      </c>
      <c r="P6232" t="str">
        <f t="shared" si="489"/>
        <v/>
      </c>
      <c r="Q6232" s="48" t="str">
        <f>IF(O6232="","",
   IF(OR(O6232&lt;EDA_Outlier_Analysis!$C$10, O6232&gt;EDA_Outlier_Analysis!$C$11),
      "Outlier",
      "Normal"))</f>
        <v/>
      </c>
      <c r="R6232" t="str">
        <f>IF(P6232="","",
   IF(OR(P6232 &lt; EDA_Outlier_Analysis!$F$7, P6232 &gt; EDA_Outlier_Analysis!$F$8),
      "Outlier",
      "Normal"))</f>
        <v/>
      </c>
      <c r="S6232" t="str">
        <f>IF(N6232="","",
   IF(OR(N6232 &lt;EDA_Outlier_Analysis!$I$10, N6232 &gt; EDA_Outlier_Analysis!$I$11),
      "Outlier",
      "Normal"))</f>
        <v>Normal</v>
      </c>
    </row>
    <row r="6233" spans="1:19">
      <c r="A6233" t="s">
        <v>13435</v>
      </c>
      <c r="B6233" s="4">
        <v>44928</v>
      </c>
      <c r="C6233" s="2">
        <v>-62315.519999999997</v>
      </c>
      <c r="D6233" t="s">
        <v>840</v>
      </c>
      <c r="E6233" t="s">
        <v>841</v>
      </c>
      <c r="F6233" t="s">
        <v>10</v>
      </c>
      <c r="G6233" t="s">
        <v>20</v>
      </c>
      <c r="I6233" t="s">
        <v>1096</v>
      </c>
      <c r="J6233" t="s">
        <v>13436</v>
      </c>
      <c r="K6233" t="str">
        <f>IF(COUNTIF(Customers!A:A, H6233)&gt;0, "Valid", "Invalid")</f>
        <v>Invalid</v>
      </c>
      <c r="L6233" t="str">
        <f t="shared" si="485"/>
        <v>1</v>
      </c>
      <c r="M6233" t="str">
        <f t="shared" si="486"/>
        <v>2023</v>
      </c>
      <c r="N6233">
        <f t="shared" si="487"/>
        <v>-62315.519999999997</v>
      </c>
      <c r="O6233" t="str">
        <f t="shared" si="488"/>
        <v/>
      </c>
      <c r="P6233">
        <f t="shared" si="489"/>
        <v>62315.519999999997</v>
      </c>
      <c r="Q6233" s="48" t="str">
        <f>IF(O6233="","",
   IF(OR(O6233&lt;EDA_Outlier_Analysis!$C$10, O6233&gt;EDA_Outlier_Analysis!$C$11),
      "Outlier",
      "Normal"))</f>
        <v/>
      </c>
      <c r="R6233" t="str">
        <f>IF(P6233="","",
   IF(OR(P6233 &lt; EDA_Outlier_Analysis!$F$7, P6233 &gt; EDA_Outlier_Analysis!$F$8),
      "Outlier",
      "Normal"))</f>
        <v>Outlier</v>
      </c>
      <c r="S6233" t="str">
        <f>IF(N6233="","",
   IF(OR(N6233 &lt;EDA_Outlier_Analysis!$I$10, N6233 &gt; EDA_Outlier_Analysis!$I$11),
      "Outlier",
      "Normal"))</f>
        <v>Normal</v>
      </c>
    </row>
    <row r="6234" spans="1:19">
      <c r="A6234" t="s">
        <v>13437</v>
      </c>
      <c r="B6234" s="4">
        <v>44952</v>
      </c>
      <c r="C6234" s="2">
        <v>305622.13</v>
      </c>
      <c r="D6234" t="s">
        <v>849</v>
      </c>
      <c r="E6234" t="s">
        <v>868</v>
      </c>
      <c r="F6234" t="s">
        <v>11</v>
      </c>
      <c r="G6234" t="s">
        <v>20</v>
      </c>
      <c r="H6234" t="s">
        <v>691</v>
      </c>
      <c r="J6234" t="s">
        <v>13438</v>
      </c>
      <c r="K6234" t="str">
        <f>IF(COUNTIF(Customers!A:A, H6234)&gt;0, "Valid", "Invalid")</f>
        <v>Valid</v>
      </c>
      <c r="L6234" t="str">
        <f t="shared" si="485"/>
        <v>1</v>
      </c>
      <c r="M6234" t="str">
        <f t="shared" si="486"/>
        <v>2023</v>
      </c>
      <c r="N6234">
        <f t="shared" si="487"/>
        <v>305622.13</v>
      </c>
      <c r="O6234">
        <f t="shared" si="488"/>
        <v>305622.13</v>
      </c>
      <c r="P6234" t="str">
        <f t="shared" si="489"/>
        <v/>
      </c>
      <c r="Q6234" s="48" t="str">
        <f>IF(O6234="","",
   IF(OR(O6234&lt;EDA_Outlier_Analysis!$C$10, O6234&gt;EDA_Outlier_Analysis!$C$11),
      "Outlier",
      "Normal"))</f>
        <v>Outlier</v>
      </c>
      <c r="R6234" t="str">
        <f>IF(P6234="","",
   IF(OR(P6234 &lt; EDA_Outlier_Analysis!$F$7, P6234 &gt; EDA_Outlier_Analysis!$F$8),
      "Outlier",
      "Normal"))</f>
        <v/>
      </c>
      <c r="S6234" t="str">
        <f>IF(N6234="","",
   IF(OR(N6234 &lt;EDA_Outlier_Analysis!$I$10, N6234 &gt; EDA_Outlier_Analysis!$I$11),
      "Outlier",
      "Normal"))</f>
        <v>Normal</v>
      </c>
    </row>
    <row r="6235" spans="1:19">
      <c r="A6235" t="s">
        <v>13439</v>
      </c>
      <c r="B6235" s="4">
        <v>44633</v>
      </c>
      <c r="C6235" s="2">
        <v>-45461.48</v>
      </c>
      <c r="D6235" t="s">
        <v>840</v>
      </c>
      <c r="E6235" t="s">
        <v>878</v>
      </c>
      <c r="F6235" t="s">
        <v>11</v>
      </c>
      <c r="G6235" t="s">
        <v>24</v>
      </c>
      <c r="I6235" t="s">
        <v>949</v>
      </c>
      <c r="J6235" t="s">
        <v>13440</v>
      </c>
      <c r="K6235" t="str">
        <f>IF(COUNTIF(Customers!A:A, H6235)&gt;0, "Valid", "Invalid")</f>
        <v>Invalid</v>
      </c>
      <c r="L6235" t="str">
        <f t="shared" si="485"/>
        <v>3</v>
      </c>
      <c r="M6235" t="str">
        <f t="shared" si="486"/>
        <v>2022</v>
      </c>
      <c r="N6235">
        <f t="shared" si="487"/>
        <v>-45461.48</v>
      </c>
      <c r="O6235" t="str">
        <f t="shared" si="488"/>
        <v/>
      </c>
      <c r="P6235">
        <f t="shared" si="489"/>
        <v>45461.48</v>
      </c>
      <c r="Q6235" s="48" t="str">
        <f>IF(O6235="","",
   IF(OR(O6235&lt;EDA_Outlier_Analysis!$C$10, O6235&gt;EDA_Outlier_Analysis!$C$11),
      "Outlier",
      "Normal"))</f>
        <v/>
      </c>
      <c r="R6235" t="str">
        <f>IF(P6235="","",
   IF(OR(P6235 &lt; EDA_Outlier_Analysis!$F$7, P6235 &gt; EDA_Outlier_Analysis!$F$8),
      "Outlier",
      "Normal"))</f>
        <v>Normal</v>
      </c>
      <c r="S6235" t="str">
        <f>IF(N6235="","",
   IF(OR(N6235 &lt;EDA_Outlier_Analysis!$I$10, N6235 &gt; EDA_Outlier_Analysis!$I$11),
      "Outlier",
      "Normal"))</f>
        <v>Normal</v>
      </c>
    </row>
    <row r="6236" spans="1:19">
      <c r="A6236" t="s">
        <v>13441</v>
      </c>
      <c r="B6236" s="4">
        <v>45058</v>
      </c>
      <c r="C6236" s="2">
        <v>109947.29</v>
      </c>
      <c r="D6236" t="s">
        <v>849</v>
      </c>
      <c r="E6236" t="s">
        <v>850</v>
      </c>
      <c r="F6236" t="s">
        <v>10</v>
      </c>
      <c r="G6236" t="s">
        <v>31</v>
      </c>
      <c r="H6236" t="s">
        <v>289</v>
      </c>
      <c r="J6236" t="s">
        <v>13442</v>
      </c>
      <c r="K6236" t="str">
        <f>IF(COUNTIF(Customers!A:A, H6236)&gt;0, "Valid", "Invalid")</f>
        <v>Valid</v>
      </c>
      <c r="L6236" t="str">
        <f t="shared" si="485"/>
        <v>5</v>
      </c>
      <c r="M6236" t="str">
        <f t="shared" si="486"/>
        <v>2023</v>
      </c>
      <c r="N6236">
        <f t="shared" si="487"/>
        <v>109947.29</v>
      </c>
      <c r="O6236">
        <f t="shared" si="488"/>
        <v>109947.29</v>
      </c>
      <c r="P6236" t="str">
        <f t="shared" si="489"/>
        <v/>
      </c>
      <c r="Q6236" s="48" t="str">
        <f>IF(O6236="","",
   IF(OR(O6236&lt;EDA_Outlier_Analysis!$C$10, O6236&gt;EDA_Outlier_Analysis!$C$11),
      "Outlier",
      "Normal"))</f>
        <v>Normal</v>
      </c>
      <c r="R6236" t="str">
        <f>IF(P6236="","",
   IF(OR(P6236 &lt; EDA_Outlier_Analysis!$F$7, P6236 &gt; EDA_Outlier_Analysis!$F$8),
      "Outlier",
      "Normal"))</f>
        <v/>
      </c>
      <c r="S6236" t="str">
        <f>IF(N6236="","",
   IF(OR(N6236 &lt;EDA_Outlier_Analysis!$I$10, N6236 &gt; EDA_Outlier_Analysis!$I$11),
      "Outlier",
      "Normal"))</f>
        <v>Normal</v>
      </c>
    </row>
    <row r="6237" spans="1:19">
      <c r="A6237" t="s">
        <v>13443</v>
      </c>
      <c r="B6237" s="4">
        <v>45235</v>
      </c>
      <c r="C6237" s="2">
        <v>188730.94</v>
      </c>
      <c r="D6237" t="s">
        <v>849</v>
      </c>
      <c r="E6237" t="s">
        <v>850</v>
      </c>
      <c r="F6237" t="s">
        <v>11</v>
      </c>
      <c r="G6237" t="s">
        <v>20</v>
      </c>
      <c r="H6237" t="s">
        <v>179</v>
      </c>
      <c r="J6237" t="s">
        <v>13444</v>
      </c>
      <c r="K6237" t="str">
        <f>IF(COUNTIF(Customers!A:A, H6237)&gt;0, "Valid", "Invalid")</f>
        <v>Valid</v>
      </c>
      <c r="L6237" t="str">
        <f t="shared" si="485"/>
        <v>11</v>
      </c>
      <c r="M6237" t="str">
        <f t="shared" si="486"/>
        <v>2023</v>
      </c>
      <c r="N6237">
        <f t="shared" si="487"/>
        <v>188730.94</v>
      </c>
      <c r="O6237">
        <f t="shared" si="488"/>
        <v>188730.94</v>
      </c>
      <c r="P6237" t="str">
        <f t="shared" si="489"/>
        <v/>
      </c>
      <c r="Q6237" s="48" t="str">
        <f>IF(O6237="","",
   IF(OR(O6237&lt;EDA_Outlier_Analysis!$C$10, O6237&gt;EDA_Outlier_Analysis!$C$11),
      "Outlier",
      "Normal"))</f>
        <v>Normal</v>
      </c>
      <c r="R6237" t="str">
        <f>IF(P6237="","",
   IF(OR(P6237 &lt; EDA_Outlier_Analysis!$F$7, P6237 &gt; EDA_Outlier_Analysis!$F$8),
      "Outlier",
      "Normal"))</f>
        <v/>
      </c>
      <c r="S6237" t="str">
        <f>IF(N6237="","",
   IF(OR(N6237 &lt;EDA_Outlier_Analysis!$I$10, N6237 &gt; EDA_Outlier_Analysis!$I$11),
      "Outlier",
      "Normal"))</f>
        <v>Normal</v>
      </c>
    </row>
    <row r="6238" spans="1:19">
      <c r="A6238" t="s">
        <v>13445</v>
      </c>
      <c r="B6238" s="4">
        <v>45085</v>
      </c>
      <c r="C6238" s="2">
        <v>142405.98000000001</v>
      </c>
      <c r="D6238" t="s">
        <v>849</v>
      </c>
      <c r="E6238" t="s">
        <v>853</v>
      </c>
      <c r="F6238" t="s">
        <v>9</v>
      </c>
      <c r="G6238" t="s">
        <v>34</v>
      </c>
      <c r="H6238" t="s">
        <v>95</v>
      </c>
      <c r="J6238" t="s">
        <v>13446</v>
      </c>
      <c r="K6238" t="str">
        <f>IF(COUNTIF(Customers!A:A, H6238)&gt;0, "Valid", "Invalid")</f>
        <v>Valid</v>
      </c>
      <c r="L6238" t="str">
        <f t="shared" si="485"/>
        <v>6</v>
      </c>
      <c r="M6238" t="str">
        <f t="shared" si="486"/>
        <v>2023</v>
      </c>
      <c r="N6238">
        <f t="shared" si="487"/>
        <v>142405.98000000001</v>
      </c>
      <c r="O6238">
        <f t="shared" si="488"/>
        <v>142405.98000000001</v>
      </c>
      <c r="P6238" t="str">
        <f t="shared" si="489"/>
        <v/>
      </c>
      <c r="Q6238" s="48" t="str">
        <f>IF(O6238="","",
   IF(OR(O6238&lt;EDA_Outlier_Analysis!$C$10, O6238&gt;EDA_Outlier_Analysis!$C$11),
      "Outlier",
      "Normal"))</f>
        <v>Normal</v>
      </c>
      <c r="R6238" t="str">
        <f>IF(P6238="","",
   IF(OR(P6238 &lt; EDA_Outlier_Analysis!$F$7, P6238 &gt; EDA_Outlier_Analysis!$F$8),
      "Outlier",
      "Normal"))</f>
        <v/>
      </c>
      <c r="S6238" t="str">
        <f>IF(N6238="","",
   IF(OR(N6238 &lt;EDA_Outlier_Analysis!$I$10, N6238 &gt; EDA_Outlier_Analysis!$I$11),
      "Outlier",
      "Normal"))</f>
        <v>Normal</v>
      </c>
    </row>
    <row r="6239" spans="1:19">
      <c r="A6239" t="s">
        <v>13447</v>
      </c>
      <c r="B6239" s="4">
        <v>44764</v>
      </c>
      <c r="C6239" s="2">
        <v>93918.41</v>
      </c>
      <c r="D6239" t="s">
        <v>849</v>
      </c>
      <c r="E6239" t="s">
        <v>850</v>
      </c>
      <c r="F6239" t="s">
        <v>11</v>
      </c>
      <c r="G6239" t="s">
        <v>34</v>
      </c>
      <c r="H6239" t="s">
        <v>79</v>
      </c>
      <c r="J6239" t="s">
        <v>13448</v>
      </c>
      <c r="K6239" t="str">
        <f>IF(COUNTIF(Customers!A:A, H6239)&gt;0, "Valid", "Invalid")</f>
        <v>Valid</v>
      </c>
      <c r="L6239" t="str">
        <f t="shared" si="485"/>
        <v>7</v>
      </c>
      <c r="M6239" t="str">
        <f t="shared" si="486"/>
        <v>2022</v>
      </c>
      <c r="N6239">
        <f t="shared" si="487"/>
        <v>93918.41</v>
      </c>
      <c r="O6239">
        <f t="shared" si="488"/>
        <v>93918.41</v>
      </c>
      <c r="P6239" t="str">
        <f t="shared" si="489"/>
        <v/>
      </c>
      <c r="Q6239" s="48" t="str">
        <f>IF(O6239="","",
   IF(OR(O6239&lt;EDA_Outlier_Analysis!$C$10, O6239&gt;EDA_Outlier_Analysis!$C$11),
      "Outlier",
      "Normal"))</f>
        <v>Normal</v>
      </c>
      <c r="R6239" t="str">
        <f>IF(P6239="","",
   IF(OR(P6239 &lt; EDA_Outlier_Analysis!$F$7, P6239 &gt; EDA_Outlier_Analysis!$F$8),
      "Outlier",
      "Normal"))</f>
        <v/>
      </c>
      <c r="S6239" t="str">
        <f>IF(N6239="","",
   IF(OR(N6239 &lt;EDA_Outlier_Analysis!$I$10, N6239 &gt; EDA_Outlier_Analysis!$I$11),
      "Outlier",
      "Normal"))</f>
        <v>Normal</v>
      </c>
    </row>
    <row r="6240" spans="1:19">
      <c r="A6240" t="s">
        <v>13449</v>
      </c>
      <c r="B6240" s="4">
        <v>44663</v>
      </c>
      <c r="C6240" s="2">
        <v>229515.37</v>
      </c>
      <c r="D6240" t="s">
        <v>849</v>
      </c>
      <c r="E6240" t="s">
        <v>850</v>
      </c>
      <c r="F6240" t="s">
        <v>9</v>
      </c>
      <c r="G6240" t="s">
        <v>20</v>
      </c>
      <c r="H6240" t="s">
        <v>699</v>
      </c>
      <c r="J6240" t="s">
        <v>13450</v>
      </c>
      <c r="K6240" t="str">
        <f>IF(COUNTIF(Customers!A:A, H6240)&gt;0, "Valid", "Invalid")</f>
        <v>Valid</v>
      </c>
      <c r="L6240" t="str">
        <f t="shared" si="485"/>
        <v>4</v>
      </c>
      <c r="M6240" t="str">
        <f t="shared" si="486"/>
        <v>2022</v>
      </c>
      <c r="N6240">
        <f t="shared" si="487"/>
        <v>229515.37</v>
      </c>
      <c r="O6240">
        <f t="shared" si="488"/>
        <v>229515.37</v>
      </c>
      <c r="P6240" t="str">
        <f t="shared" si="489"/>
        <v/>
      </c>
      <c r="Q6240" s="48" t="str">
        <f>IF(O6240="","",
   IF(OR(O6240&lt;EDA_Outlier_Analysis!$C$10, O6240&gt;EDA_Outlier_Analysis!$C$11),
      "Outlier",
      "Normal"))</f>
        <v>Normal</v>
      </c>
      <c r="R6240" t="str">
        <f>IF(P6240="","",
   IF(OR(P6240 &lt; EDA_Outlier_Analysis!$F$7, P6240 &gt; EDA_Outlier_Analysis!$F$8),
      "Outlier",
      "Normal"))</f>
        <v/>
      </c>
      <c r="S6240" t="str">
        <f>IF(N6240="","",
   IF(OR(N6240 &lt;EDA_Outlier_Analysis!$I$10, N6240 &gt; EDA_Outlier_Analysis!$I$11),
      "Outlier",
      "Normal"))</f>
        <v>Normal</v>
      </c>
    </row>
    <row r="6241" spans="1:19">
      <c r="A6241" t="s">
        <v>13451</v>
      </c>
      <c r="B6241" s="4">
        <v>44591</v>
      </c>
      <c r="C6241" s="2">
        <v>176519.58</v>
      </c>
      <c r="D6241" t="s">
        <v>849</v>
      </c>
      <c r="E6241" t="s">
        <v>853</v>
      </c>
      <c r="F6241" t="s">
        <v>11</v>
      </c>
      <c r="G6241" t="s">
        <v>34</v>
      </c>
      <c r="H6241" t="s">
        <v>317</v>
      </c>
      <c r="J6241" t="s">
        <v>13452</v>
      </c>
      <c r="K6241" t="str">
        <f>IF(COUNTIF(Customers!A:A, H6241)&gt;0, "Valid", "Invalid")</f>
        <v>Valid</v>
      </c>
      <c r="L6241" t="str">
        <f t="shared" si="485"/>
        <v>1</v>
      </c>
      <c r="M6241" t="str">
        <f t="shared" si="486"/>
        <v>2022</v>
      </c>
      <c r="N6241">
        <f t="shared" si="487"/>
        <v>176519.58</v>
      </c>
      <c r="O6241">
        <f t="shared" si="488"/>
        <v>176519.58</v>
      </c>
      <c r="P6241" t="str">
        <f t="shared" si="489"/>
        <v/>
      </c>
      <c r="Q6241" s="48" t="str">
        <f>IF(O6241="","",
   IF(OR(O6241&lt;EDA_Outlier_Analysis!$C$10, O6241&gt;EDA_Outlier_Analysis!$C$11),
      "Outlier",
      "Normal"))</f>
        <v>Normal</v>
      </c>
      <c r="R6241" t="str">
        <f>IF(P6241="","",
   IF(OR(P6241 &lt; EDA_Outlier_Analysis!$F$7, P6241 &gt; EDA_Outlier_Analysis!$F$8),
      "Outlier",
      "Normal"))</f>
        <v/>
      </c>
      <c r="S6241" t="str">
        <f>IF(N6241="","",
   IF(OR(N6241 &lt;EDA_Outlier_Analysis!$I$10, N6241 &gt; EDA_Outlier_Analysis!$I$11),
      "Outlier",
      "Normal"))</f>
        <v>Normal</v>
      </c>
    </row>
    <row r="6242" spans="1:19">
      <c r="A6242" t="s">
        <v>13453</v>
      </c>
      <c r="B6242" s="4">
        <v>45289</v>
      </c>
      <c r="C6242" s="2">
        <v>238903</v>
      </c>
      <c r="D6242" t="s">
        <v>849</v>
      </c>
      <c r="E6242" t="s">
        <v>850</v>
      </c>
      <c r="F6242" t="s">
        <v>10</v>
      </c>
      <c r="G6242" t="s">
        <v>34</v>
      </c>
      <c r="H6242" t="s">
        <v>577</v>
      </c>
      <c r="J6242" t="s">
        <v>13454</v>
      </c>
      <c r="K6242" t="str">
        <f>IF(COUNTIF(Customers!A:A, H6242)&gt;0, "Valid", "Invalid")</f>
        <v>Valid</v>
      </c>
      <c r="L6242" t="str">
        <f t="shared" si="485"/>
        <v>12</v>
      </c>
      <c r="M6242" t="str">
        <f t="shared" si="486"/>
        <v>2023</v>
      </c>
      <c r="N6242">
        <f t="shared" si="487"/>
        <v>238903</v>
      </c>
      <c r="O6242">
        <f t="shared" si="488"/>
        <v>238903</v>
      </c>
      <c r="P6242" t="str">
        <f t="shared" si="489"/>
        <v/>
      </c>
      <c r="Q6242" s="48" t="str">
        <f>IF(O6242="","",
   IF(OR(O6242&lt;EDA_Outlier_Analysis!$C$10, O6242&gt;EDA_Outlier_Analysis!$C$11),
      "Outlier",
      "Normal"))</f>
        <v>Normal</v>
      </c>
      <c r="R6242" t="str">
        <f>IF(P6242="","",
   IF(OR(P6242 &lt; EDA_Outlier_Analysis!$F$7, P6242 &gt; EDA_Outlier_Analysis!$F$8),
      "Outlier",
      "Normal"))</f>
        <v/>
      </c>
      <c r="S6242" t="str">
        <f>IF(N6242="","",
   IF(OR(N6242 &lt;EDA_Outlier_Analysis!$I$10, N6242 &gt; EDA_Outlier_Analysis!$I$11),
      "Outlier",
      "Normal"))</f>
        <v>Normal</v>
      </c>
    </row>
    <row r="6243" spans="1:19">
      <c r="A6243" t="s">
        <v>13455</v>
      </c>
      <c r="B6243" s="4">
        <v>44742</v>
      </c>
      <c r="C6243" s="2">
        <v>201586.68</v>
      </c>
      <c r="D6243" t="s">
        <v>849</v>
      </c>
      <c r="E6243" t="s">
        <v>868</v>
      </c>
      <c r="F6243" t="s">
        <v>11</v>
      </c>
      <c r="G6243" t="s">
        <v>24</v>
      </c>
      <c r="H6243" t="s">
        <v>559</v>
      </c>
      <c r="J6243" t="s">
        <v>13456</v>
      </c>
      <c r="K6243" t="str">
        <f>IF(COUNTIF(Customers!A:A, H6243)&gt;0, "Valid", "Invalid")</f>
        <v>Valid</v>
      </c>
      <c r="L6243" t="str">
        <f t="shared" si="485"/>
        <v>6</v>
      </c>
      <c r="M6243" t="str">
        <f t="shared" si="486"/>
        <v>2022</v>
      </c>
      <c r="N6243">
        <f t="shared" si="487"/>
        <v>201586.68</v>
      </c>
      <c r="O6243">
        <f t="shared" si="488"/>
        <v>201586.68</v>
      </c>
      <c r="P6243" t="str">
        <f t="shared" si="489"/>
        <v/>
      </c>
      <c r="Q6243" s="48" t="str">
        <f>IF(O6243="","",
   IF(OR(O6243&lt;EDA_Outlier_Analysis!$C$10, O6243&gt;EDA_Outlier_Analysis!$C$11),
      "Outlier",
      "Normal"))</f>
        <v>Normal</v>
      </c>
      <c r="R6243" t="str">
        <f>IF(P6243="","",
   IF(OR(P6243 &lt; EDA_Outlier_Analysis!$F$7, P6243 &gt; EDA_Outlier_Analysis!$F$8),
      "Outlier",
      "Normal"))</f>
        <v/>
      </c>
      <c r="S6243" t="str">
        <f>IF(N6243="","",
   IF(OR(N6243 &lt;EDA_Outlier_Analysis!$I$10, N6243 &gt; EDA_Outlier_Analysis!$I$11),
      "Outlier",
      "Normal"))</f>
        <v>Normal</v>
      </c>
    </row>
    <row r="6244" spans="1:19">
      <c r="A6244" t="s">
        <v>13457</v>
      </c>
      <c r="B6244" s="4">
        <v>45134</v>
      </c>
      <c r="C6244" s="2">
        <v>165238.70000000001</v>
      </c>
      <c r="D6244" t="s">
        <v>849</v>
      </c>
      <c r="E6244" t="s">
        <v>853</v>
      </c>
      <c r="F6244" t="s">
        <v>10</v>
      </c>
      <c r="G6244" t="s">
        <v>31</v>
      </c>
      <c r="H6244" t="s">
        <v>679</v>
      </c>
      <c r="J6244" t="s">
        <v>13458</v>
      </c>
      <c r="K6244" t="str">
        <f>IF(COUNTIF(Customers!A:A, H6244)&gt;0, "Valid", "Invalid")</f>
        <v>Valid</v>
      </c>
      <c r="L6244" t="str">
        <f t="shared" si="485"/>
        <v>7</v>
      </c>
      <c r="M6244" t="str">
        <f t="shared" si="486"/>
        <v>2023</v>
      </c>
      <c r="N6244">
        <f t="shared" si="487"/>
        <v>165238.70000000001</v>
      </c>
      <c r="O6244">
        <f t="shared" si="488"/>
        <v>165238.70000000001</v>
      </c>
      <c r="P6244" t="str">
        <f t="shared" si="489"/>
        <v/>
      </c>
      <c r="Q6244" s="48" t="str">
        <f>IF(O6244="","",
   IF(OR(O6244&lt;EDA_Outlier_Analysis!$C$10, O6244&gt;EDA_Outlier_Analysis!$C$11),
      "Outlier",
      "Normal"))</f>
        <v>Normal</v>
      </c>
      <c r="R6244" t="str">
        <f>IF(P6244="","",
   IF(OR(P6244 &lt; EDA_Outlier_Analysis!$F$7, P6244 &gt; EDA_Outlier_Analysis!$F$8),
      "Outlier",
      "Normal"))</f>
        <v/>
      </c>
      <c r="S6244" t="str">
        <f>IF(N6244="","",
   IF(OR(N6244 &lt;EDA_Outlier_Analysis!$I$10, N6244 &gt; EDA_Outlier_Analysis!$I$11),
      "Outlier",
      "Normal"))</f>
        <v>Normal</v>
      </c>
    </row>
    <row r="6245" spans="1:19">
      <c r="A6245" t="s">
        <v>13459</v>
      </c>
      <c r="B6245" s="4">
        <v>45088</v>
      </c>
      <c r="C6245" s="2">
        <v>133290.64000000001</v>
      </c>
      <c r="D6245" t="s">
        <v>849</v>
      </c>
      <c r="E6245" t="s">
        <v>868</v>
      </c>
      <c r="F6245" t="s">
        <v>9</v>
      </c>
      <c r="G6245" t="s">
        <v>31</v>
      </c>
      <c r="H6245" t="s">
        <v>63</v>
      </c>
      <c r="J6245" t="s">
        <v>13460</v>
      </c>
      <c r="K6245" t="str">
        <f>IF(COUNTIF(Customers!A:A, H6245)&gt;0, "Valid", "Invalid")</f>
        <v>Valid</v>
      </c>
      <c r="L6245" t="str">
        <f t="shared" si="485"/>
        <v>6</v>
      </c>
      <c r="M6245" t="str">
        <f t="shared" si="486"/>
        <v>2023</v>
      </c>
      <c r="N6245">
        <f t="shared" si="487"/>
        <v>133290.64000000001</v>
      </c>
      <c r="O6245">
        <f t="shared" si="488"/>
        <v>133290.64000000001</v>
      </c>
      <c r="P6245" t="str">
        <f t="shared" si="489"/>
        <v/>
      </c>
      <c r="Q6245" s="48" t="str">
        <f>IF(O6245="","",
   IF(OR(O6245&lt;EDA_Outlier_Analysis!$C$10, O6245&gt;EDA_Outlier_Analysis!$C$11),
      "Outlier",
      "Normal"))</f>
        <v>Normal</v>
      </c>
      <c r="R6245" t="str">
        <f>IF(P6245="","",
   IF(OR(P6245 &lt; EDA_Outlier_Analysis!$F$7, P6245 &gt; EDA_Outlier_Analysis!$F$8),
      "Outlier",
      "Normal"))</f>
        <v/>
      </c>
      <c r="S6245" t="str">
        <f>IF(N6245="","",
   IF(OR(N6245 &lt;EDA_Outlier_Analysis!$I$10, N6245 &gt; EDA_Outlier_Analysis!$I$11),
      "Outlier",
      "Normal"))</f>
        <v>Normal</v>
      </c>
    </row>
    <row r="6246" spans="1:19">
      <c r="A6246" t="s">
        <v>13461</v>
      </c>
      <c r="B6246" s="4">
        <v>45021</v>
      </c>
      <c r="C6246" s="2">
        <v>114587.35</v>
      </c>
      <c r="D6246" t="s">
        <v>849</v>
      </c>
      <c r="E6246" t="s">
        <v>850</v>
      </c>
      <c r="F6246" t="s">
        <v>9</v>
      </c>
      <c r="G6246" t="s">
        <v>34</v>
      </c>
      <c r="H6246" t="s">
        <v>327</v>
      </c>
      <c r="J6246" t="s">
        <v>13462</v>
      </c>
      <c r="K6246" t="str">
        <f>IF(COUNTIF(Customers!A:A, H6246)&gt;0, "Valid", "Invalid")</f>
        <v>Valid</v>
      </c>
      <c r="L6246" t="str">
        <f t="shared" si="485"/>
        <v>4</v>
      </c>
      <c r="M6246" t="str">
        <f t="shared" si="486"/>
        <v>2023</v>
      </c>
      <c r="N6246">
        <f t="shared" si="487"/>
        <v>114587.35</v>
      </c>
      <c r="O6246">
        <f t="shared" si="488"/>
        <v>114587.35</v>
      </c>
      <c r="P6246" t="str">
        <f t="shared" si="489"/>
        <v/>
      </c>
      <c r="Q6246" s="48" t="str">
        <f>IF(O6246="","",
   IF(OR(O6246&lt;EDA_Outlier_Analysis!$C$10, O6246&gt;EDA_Outlier_Analysis!$C$11),
      "Outlier",
      "Normal"))</f>
        <v>Normal</v>
      </c>
      <c r="R6246" t="str">
        <f>IF(P6246="","",
   IF(OR(P6246 &lt; EDA_Outlier_Analysis!$F$7, P6246 &gt; EDA_Outlier_Analysis!$F$8),
      "Outlier",
      "Normal"))</f>
        <v/>
      </c>
      <c r="S6246" t="str">
        <f>IF(N6246="","",
   IF(OR(N6246 &lt;EDA_Outlier_Analysis!$I$10, N6246 &gt; EDA_Outlier_Analysis!$I$11),
      "Outlier",
      "Normal"))</f>
        <v>Normal</v>
      </c>
    </row>
    <row r="6247" spans="1:19">
      <c r="A6247" t="s">
        <v>13463</v>
      </c>
      <c r="B6247" s="4">
        <v>45186</v>
      </c>
      <c r="C6247" s="2">
        <v>190374.45</v>
      </c>
      <c r="D6247" t="s">
        <v>849</v>
      </c>
      <c r="E6247" t="s">
        <v>853</v>
      </c>
      <c r="F6247" t="s">
        <v>10</v>
      </c>
      <c r="G6247" t="s">
        <v>24</v>
      </c>
      <c r="H6247" t="s">
        <v>397</v>
      </c>
      <c r="J6247" t="s">
        <v>13464</v>
      </c>
      <c r="K6247" t="str">
        <f>IF(COUNTIF(Customers!A:A, H6247)&gt;0, "Valid", "Invalid")</f>
        <v>Valid</v>
      </c>
      <c r="L6247" t="str">
        <f t="shared" si="485"/>
        <v>9</v>
      </c>
      <c r="M6247" t="str">
        <f t="shared" si="486"/>
        <v>2023</v>
      </c>
      <c r="N6247">
        <f t="shared" si="487"/>
        <v>190374.45</v>
      </c>
      <c r="O6247">
        <f t="shared" si="488"/>
        <v>190374.45</v>
      </c>
      <c r="P6247" t="str">
        <f t="shared" si="489"/>
        <v/>
      </c>
      <c r="Q6247" s="48" t="str">
        <f>IF(O6247="","",
   IF(OR(O6247&lt;EDA_Outlier_Analysis!$C$10, O6247&gt;EDA_Outlier_Analysis!$C$11),
      "Outlier",
      "Normal"))</f>
        <v>Normal</v>
      </c>
      <c r="R6247" t="str">
        <f>IF(P6247="","",
   IF(OR(P6247 &lt; EDA_Outlier_Analysis!$F$7, P6247 &gt; EDA_Outlier_Analysis!$F$8),
      "Outlier",
      "Normal"))</f>
        <v/>
      </c>
      <c r="S6247" t="str">
        <f>IF(N6247="","",
   IF(OR(N6247 &lt;EDA_Outlier_Analysis!$I$10, N6247 &gt; EDA_Outlier_Analysis!$I$11),
      "Outlier",
      "Normal"))</f>
        <v>Normal</v>
      </c>
    </row>
    <row r="6248" spans="1:19">
      <c r="A6248" t="s">
        <v>13465</v>
      </c>
      <c r="B6248" s="4">
        <v>45184</v>
      </c>
      <c r="C6248" s="2">
        <v>116772.24</v>
      </c>
      <c r="D6248" t="s">
        <v>849</v>
      </c>
      <c r="E6248" t="s">
        <v>850</v>
      </c>
      <c r="F6248" t="s">
        <v>11</v>
      </c>
      <c r="G6248" t="s">
        <v>34</v>
      </c>
      <c r="H6248" t="s">
        <v>241</v>
      </c>
      <c r="J6248" t="s">
        <v>13466</v>
      </c>
      <c r="K6248" t="str">
        <f>IF(COUNTIF(Customers!A:A, H6248)&gt;0, "Valid", "Invalid")</f>
        <v>Valid</v>
      </c>
      <c r="L6248" t="str">
        <f t="shared" si="485"/>
        <v>9</v>
      </c>
      <c r="M6248" t="str">
        <f t="shared" si="486"/>
        <v>2023</v>
      </c>
      <c r="N6248">
        <f t="shared" si="487"/>
        <v>116772.24</v>
      </c>
      <c r="O6248">
        <f t="shared" si="488"/>
        <v>116772.24</v>
      </c>
      <c r="P6248" t="str">
        <f t="shared" si="489"/>
        <v/>
      </c>
      <c r="Q6248" s="48" t="str">
        <f>IF(O6248="","",
   IF(OR(O6248&lt;EDA_Outlier_Analysis!$C$10, O6248&gt;EDA_Outlier_Analysis!$C$11),
      "Outlier",
      "Normal"))</f>
        <v>Normal</v>
      </c>
      <c r="R6248" t="str">
        <f>IF(P6248="","",
   IF(OR(P6248 &lt; EDA_Outlier_Analysis!$F$7, P6248 &gt; EDA_Outlier_Analysis!$F$8),
      "Outlier",
      "Normal"))</f>
        <v/>
      </c>
      <c r="S6248" t="str">
        <f>IF(N6248="","",
   IF(OR(N6248 &lt;EDA_Outlier_Analysis!$I$10, N6248 &gt; EDA_Outlier_Analysis!$I$11),
      "Outlier",
      "Normal"))</f>
        <v>Normal</v>
      </c>
    </row>
    <row r="6249" spans="1:19">
      <c r="A6249" t="s">
        <v>13467</v>
      </c>
      <c r="B6249" s="4">
        <v>44972</v>
      </c>
      <c r="C6249" s="2">
        <v>187153.22</v>
      </c>
      <c r="D6249" t="s">
        <v>849</v>
      </c>
      <c r="E6249" t="s">
        <v>868</v>
      </c>
      <c r="F6249" t="s">
        <v>10</v>
      </c>
      <c r="G6249" t="s">
        <v>34</v>
      </c>
      <c r="H6249" t="s">
        <v>505</v>
      </c>
      <c r="J6249" t="s">
        <v>13468</v>
      </c>
      <c r="K6249" t="str">
        <f>IF(COUNTIF(Customers!A:A, H6249)&gt;0, "Valid", "Invalid")</f>
        <v>Valid</v>
      </c>
      <c r="L6249" t="str">
        <f t="shared" si="485"/>
        <v>2</v>
      </c>
      <c r="M6249" t="str">
        <f t="shared" si="486"/>
        <v>2023</v>
      </c>
      <c r="N6249">
        <f t="shared" si="487"/>
        <v>187153.22</v>
      </c>
      <c r="O6249">
        <f t="shared" si="488"/>
        <v>187153.22</v>
      </c>
      <c r="P6249" t="str">
        <f t="shared" si="489"/>
        <v/>
      </c>
      <c r="Q6249" s="48" t="str">
        <f>IF(O6249="","",
   IF(OR(O6249&lt;EDA_Outlier_Analysis!$C$10, O6249&gt;EDA_Outlier_Analysis!$C$11),
      "Outlier",
      "Normal"))</f>
        <v>Normal</v>
      </c>
      <c r="R6249" t="str">
        <f>IF(P6249="","",
   IF(OR(P6249 &lt; EDA_Outlier_Analysis!$F$7, P6249 &gt; EDA_Outlier_Analysis!$F$8),
      "Outlier",
      "Normal"))</f>
        <v/>
      </c>
      <c r="S6249" t="str">
        <f>IF(N6249="","",
   IF(OR(N6249 &lt;EDA_Outlier_Analysis!$I$10, N6249 &gt; EDA_Outlier_Analysis!$I$11),
      "Outlier",
      "Normal"))</f>
        <v>Normal</v>
      </c>
    </row>
    <row r="6250" spans="1:19">
      <c r="A6250" t="s">
        <v>13469</v>
      </c>
      <c r="B6250" s="4">
        <v>44957</v>
      </c>
      <c r="C6250" s="2">
        <v>140382.10999999999</v>
      </c>
      <c r="D6250" t="s">
        <v>849</v>
      </c>
      <c r="E6250" t="s">
        <v>853</v>
      </c>
      <c r="F6250" t="s">
        <v>10</v>
      </c>
      <c r="G6250" t="s">
        <v>31</v>
      </c>
      <c r="H6250" t="s">
        <v>593</v>
      </c>
      <c r="J6250" t="s">
        <v>13470</v>
      </c>
      <c r="K6250" t="str">
        <f>IF(COUNTIF(Customers!A:A, H6250)&gt;0, "Valid", "Invalid")</f>
        <v>Valid</v>
      </c>
      <c r="L6250" t="str">
        <f t="shared" si="485"/>
        <v>1</v>
      </c>
      <c r="M6250" t="str">
        <f t="shared" si="486"/>
        <v>2023</v>
      </c>
      <c r="N6250">
        <f t="shared" si="487"/>
        <v>140382.10999999999</v>
      </c>
      <c r="O6250">
        <f t="shared" si="488"/>
        <v>140382.10999999999</v>
      </c>
      <c r="P6250" t="str">
        <f t="shared" si="489"/>
        <v/>
      </c>
      <c r="Q6250" s="48" t="str">
        <f>IF(O6250="","",
   IF(OR(O6250&lt;EDA_Outlier_Analysis!$C$10, O6250&gt;EDA_Outlier_Analysis!$C$11),
      "Outlier",
      "Normal"))</f>
        <v>Normal</v>
      </c>
      <c r="R6250" t="str">
        <f>IF(P6250="","",
   IF(OR(P6250 &lt; EDA_Outlier_Analysis!$F$7, P6250 &gt; EDA_Outlier_Analysis!$F$8),
      "Outlier",
      "Normal"))</f>
        <v/>
      </c>
      <c r="S6250" t="str">
        <f>IF(N6250="","",
   IF(OR(N6250 &lt;EDA_Outlier_Analysis!$I$10, N6250 &gt; EDA_Outlier_Analysis!$I$11),
      "Outlier",
      "Normal"))</f>
        <v>Normal</v>
      </c>
    </row>
    <row r="6251" spans="1:19">
      <c r="A6251" t="s">
        <v>13471</v>
      </c>
      <c r="B6251" s="4">
        <v>45140</v>
      </c>
      <c r="C6251" s="2">
        <v>133673.59</v>
      </c>
      <c r="D6251" t="s">
        <v>849</v>
      </c>
      <c r="E6251" t="s">
        <v>868</v>
      </c>
      <c r="F6251" t="s">
        <v>10</v>
      </c>
      <c r="G6251" t="s">
        <v>20</v>
      </c>
      <c r="H6251" t="s">
        <v>611</v>
      </c>
      <c r="J6251" t="s">
        <v>13472</v>
      </c>
      <c r="K6251" t="str">
        <f>IF(COUNTIF(Customers!A:A, H6251)&gt;0, "Valid", "Invalid")</f>
        <v>Valid</v>
      </c>
      <c r="L6251" t="str">
        <f t="shared" si="485"/>
        <v>8</v>
      </c>
      <c r="M6251" t="str">
        <f t="shared" si="486"/>
        <v>2023</v>
      </c>
      <c r="N6251">
        <f t="shared" si="487"/>
        <v>133673.59</v>
      </c>
      <c r="O6251">
        <f t="shared" si="488"/>
        <v>133673.59</v>
      </c>
      <c r="P6251" t="str">
        <f t="shared" si="489"/>
        <v/>
      </c>
      <c r="Q6251" s="48" t="str">
        <f>IF(O6251="","",
   IF(OR(O6251&lt;EDA_Outlier_Analysis!$C$10, O6251&gt;EDA_Outlier_Analysis!$C$11),
      "Outlier",
      "Normal"))</f>
        <v>Normal</v>
      </c>
      <c r="R6251" t="str">
        <f>IF(P6251="","",
   IF(OR(P6251 &lt; EDA_Outlier_Analysis!$F$7, P6251 &gt; EDA_Outlier_Analysis!$F$8),
      "Outlier",
      "Normal"))</f>
        <v/>
      </c>
      <c r="S6251" t="str">
        <f>IF(N6251="","",
   IF(OR(N6251 &lt;EDA_Outlier_Analysis!$I$10, N6251 &gt; EDA_Outlier_Analysis!$I$11),
      "Outlier",
      "Normal"))</f>
        <v>Normal</v>
      </c>
    </row>
    <row r="6252" spans="1:19">
      <c r="A6252" t="s">
        <v>13473</v>
      </c>
      <c r="B6252" s="4">
        <v>45154</v>
      </c>
      <c r="C6252" s="2">
        <v>-37310.17</v>
      </c>
      <c r="D6252" t="s">
        <v>840</v>
      </c>
      <c r="E6252" t="s">
        <v>864</v>
      </c>
      <c r="F6252" t="s">
        <v>10</v>
      </c>
      <c r="G6252" t="s">
        <v>24</v>
      </c>
      <c r="I6252" t="s">
        <v>1083</v>
      </c>
      <c r="J6252" t="s">
        <v>13474</v>
      </c>
      <c r="K6252" t="str">
        <f>IF(COUNTIF(Customers!A:A, H6252)&gt;0, "Valid", "Invalid")</f>
        <v>Invalid</v>
      </c>
      <c r="L6252" t="str">
        <f t="shared" si="485"/>
        <v>8</v>
      </c>
      <c r="M6252" t="str">
        <f t="shared" si="486"/>
        <v>2023</v>
      </c>
      <c r="N6252">
        <f t="shared" si="487"/>
        <v>-37310.17</v>
      </c>
      <c r="O6252" t="str">
        <f t="shared" si="488"/>
        <v/>
      </c>
      <c r="P6252">
        <f t="shared" si="489"/>
        <v>37310.17</v>
      </c>
      <c r="Q6252" s="48" t="str">
        <f>IF(O6252="","",
   IF(OR(O6252&lt;EDA_Outlier_Analysis!$C$10, O6252&gt;EDA_Outlier_Analysis!$C$11),
      "Outlier",
      "Normal"))</f>
        <v/>
      </c>
      <c r="R6252" t="str">
        <f>IF(P6252="","",
   IF(OR(P6252 &lt; EDA_Outlier_Analysis!$F$7, P6252 &gt; EDA_Outlier_Analysis!$F$8),
      "Outlier",
      "Normal"))</f>
        <v>Normal</v>
      </c>
      <c r="S6252" t="str">
        <f>IF(N6252="","",
   IF(OR(N6252 &lt;EDA_Outlier_Analysis!$I$10, N6252 &gt; EDA_Outlier_Analysis!$I$11),
      "Outlier",
      "Normal"))</f>
        <v>Normal</v>
      </c>
    </row>
    <row r="6253" spans="1:19">
      <c r="A6253" t="s">
        <v>13475</v>
      </c>
      <c r="B6253" s="4">
        <v>44643</v>
      </c>
      <c r="C6253" s="2">
        <v>143347.17000000001</v>
      </c>
      <c r="D6253" t="s">
        <v>849</v>
      </c>
      <c r="E6253" t="s">
        <v>853</v>
      </c>
      <c r="F6253" t="s">
        <v>9</v>
      </c>
      <c r="G6253" t="s">
        <v>24</v>
      </c>
      <c r="H6253" t="s">
        <v>103</v>
      </c>
      <c r="J6253" t="s">
        <v>13476</v>
      </c>
      <c r="K6253" t="str">
        <f>IF(COUNTIF(Customers!A:A, H6253)&gt;0, "Valid", "Invalid")</f>
        <v>Valid</v>
      </c>
      <c r="L6253" t="str">
        <f t="shared" si="485"/>
        <v>3</v>
      </c>
      <c r="M6253" t="str">
        <f t="shared" si="486"/>
        <v>2022</v>
      </c>
      <c r="N6253">
        <f t="shared" si="487"/>
        <v>143347.17000000001</v>
      </c>
      <c r="O6253">
        <f t="shared" si="488"/>
        <v>143347.17000000001</v>
      </c>
      <c r="P6253" t="str">
        <f t="shared" si="489"/>
        <v/>
      </c>
      <c r="Q6253" s="48" t="str">
        <f>IF(O6253="","",
   IF(OR(O6253&lt;EDA_Outlier_Analysis!$C$10, O6253&gt;EDA_Outlier_Analysis!$C$11),
      "Outlier",
      "Normal"))</f>
        <v>Normal</v>
      </c>
      <c r="R6253" t="str">
        <f>IF(P6253="","",
   IF(OR(P6253 &lt; EDA_Outlier_Analysis!$F$7, P6253 &gt; EDA_Outlier_Analysis!$F$8),
      "Outlier",
      "Normal"))</f>
        <v/>
      </c>
      <c r="S6253" t="str">
        <f>IF(N6253="","",
   IF(OR(N6253 &lt;EDA_Outlier_Analysis!$I$10, N6253 &gt; EDA_Outlier_Analysis!$I$11),
      "Outlier",
      "Normal"))</f>
        <v>Normal</v>
      </c>
    </row>
    <row r="6254" spans="1:19">
      <c r="A6254" t="s">
        <v>13477</v>
      </c>
      <c r="B6254" s="4">
        <v>44741</v>
      </c>
      <c r="C6254" s="2">
        <v>-56182.29</v>
      </c>
      <c r="D6254" t="s">
        <v>840</v>
      </c>
      <c r="E6254" t="s">
        <v>841</v>
      </c>
      <c r="F6254" t="s">
        <v>11</v>
      </c>
      <c r="G6254" t="s">
        <v>20</v>
      </c>
      <c r="I6254" t="s">
        <v>1585</v>
      </c>
      <c r="J6254" t="s">
        <v>13478</v>
      </c>
      <c r="K6254" t="str">
        <f>IF(COUNTIF(Customers!A:A, H6254)&gt;0, "Valid", "Invalid")</f>
        <v>Invalid</v>
      </c>
      <c r="L6254" t="str">
        <f t="shared" si="485"/>
        <v>6</v>
      </c>
      <c r="M6254" t="str">
        <f t="shared" si="486"/>
        <v>2022</v>
      </c>
      <c r="N6254">
        <f t="shared" si="487"/>
        <v>-56182.29</v>
      </c>
      <c r="O6254" t="str">
        <f t="shared" si="488"/>
        <v/>
      </c>
      <c r="P6254">
        <f t="shared" si="489"/>
        <v>56182.29</v>
      </c>
      <c r="Q6254" s="48" t="str">
        <f>IF(O6254="","",
   IF(OR(O6254&lt;EDA_Outlier_Analysis!$C$10, O6254&gt;EDA_Outlier_Analysis!$C$11),
      "Outlier",
      "Normal"))</f>
        <v/>
      </c>
      <c r="R6254" t="str">
        <f>IF(P6254="","",
   IF(OR(P6254 &lt; EDA_Outlier_Analysis!$F$7, P6254 &gt; EDA_Outlier_Analysis!$F$8),
      "Outlier",
      "Normal"))</f>
        <v>Outlier</v>
      </c>
      <c r="S6254" t="str">
        <f>IF(N6254="","",
   IF(OR(N6254 &lt;EDA_Outlier_Analysis!$I$10, N6254 &gt; EDA_Outlier_Analysis!$I$11),
      "Outlier",
      "Normal"))</f>
        <v>Normal</v>
      </c>
    </row>
    <row r="6255" spans="1:19">
      <c r="A6255" t="s">
        <v>13479</v>
      </c>
      <c r="B6255" s="4">
        <v>44597</v>
      </c>
      <c r="C6255" s="2">
        <v>-50966.33</v>
      </c>
      <c r="D6255" t="s">
        <v>840</v>
      </c>
      <c r="E6255" t="s">
        <v>864</v>
      </c>
      <c r="F6255" t="s">
        <v>11</v>
      </c>
      <c r="G6255" t="s">
        <v>20</v>
      </c>
      <c r="I6255" t="s">
        <v>1399</v>
      </c>
      <c r="J6255" t="s">
        <v>13480</v>
      </c>
      <c r="K6255" t="str">
        <f>IF(COUNTIF(Customers!A:A, H6255)&gt;0, "Valid", "Invalid")</f>
        <v>Invalid</v>
      </c>
      <c r="L6255" t="str">
        <f t="shared" si="485"/>
        <v>2</v>
      </c>
      <c r="M6255" t="str">
        <f t="shared" si="486"/>
        <v>2022</v>
      </c>
      <c r="N6255">
        <f t="shared" si="487"/>
        <v>-50966.33</v>
      </c>
      <c r="O6255" t="str">
        <f t="shared" si="488"/>
        <v/>
      </c>
      <c r="P6255">
        <f t="shared" si="489"/>
        <v>50966.33</v>
      </c>
      <c r="Q6255" s="48" t="str">
        <f>IF(O6255="","",
   IF(OR(O6255&lt;EDA_Outlier_Analysis!$C$10, O6255&gt;EDA_Outlier_Analysis!$C$11),
      "Outlier",
      "Normal"))</f>
        <v/>
      </c>
      <c r="R6255" t="str">
        <f>IF(P6255="","",
   IF(OR(P6255 &lt; EDA_Outlier_Analysis!$F$7, P6255 &gt; EDA_Outlier_Analysis!$F$8),
      "Outlier",
      "Normal"))</f>
        <v>Normal</v>
      </c>
      <c r="S6255" t="str">
        <f>IF(N6255="","",
   IF(OR(N6255 &lt;EDA_Outlier_Analysis!$I$10, N6255 &gt; EDA_Outlier_Analysis!$I$11),
      "Outlier",
      "Normal"))</f>
        <v>Normal</v>
      </c>
    </row>
    <row r="6256" spans="1:19">
      <c r="A6256" t="s">
        <v>13481</v>
      </c>
      <c r="B6256" s="4">
        <v>45041</v>
      </c>
      <c r="C6256" s="2">
        <v>74931.55</v>
      </c>
      <c r="D6256" t="s">
        <v>849</v>
      </c>
      <c r="E6256" t="s">
        <v>853</v>
      </c>
      <c r="F6256" t="s">
        <v>10</v>
      </c>
      <c r="G6256" t="s">
        <v>20</v>
      </c>
      <c r="H6256" t="s">
        <v>371</v>
      </c>
      <c r="J6256" t="s">
        <v>13482</v>
      </c>
      <c r="K6256" t="str">
        <f>IF(COUNTIF(Customers!A:A, H6256)&gt;0, "Valid", "Invalid")</f>
        <v>Valid</v>
      </c>
      <c r="L6256" t="str">
        <f t="shared" si="485"/>
        <v>4</v>
      </c>
      <c r="M6256" t="str">
        <f t="shared" si="486"/>
        <v>2023</v>
      </c>
      <c r="N6256">
        <f t="shared" si="487"/>
        <v>74931.55</v>
      </c>
      <c r="O6256">
        <f t="shared" si="488"/>
        <v>74931.55</v>
      </c>
      <c r="P6256" t="str">
        <f t="shared" si="489"/>
        <v/>
      </c>
      <c r="Q6256" s="48" t="str">
        <f>IF(O6256="","",
   IF(OR(O6256&lt;EDA_Outlier_Analysis!$C$10, O6256&gt;EDA_Outlier_Analysis!$C$11),
      "Outlier",
      "Normal"))</f>
        <v>Normal</v>
      </c>
      <c r="R6256" t="str">
        <f>IF(P6256="","",
   IF(OR(P6256 &lt; EDA_Outlier_Analysis!$F$7, P6256 &gt; EDA_Outlier_Analysis!$F$8),
      "Outlier",
      "Normal"))</f>
        <v/>
      </c>
      <c r="S6256" t="str">
        <f>IF(N6256="","",
   IF(OR(N6256 &lt;EDA_Outlier_Analysis!$I$10, N6256 &gt; EDA_Outlier_Analysis!$I$11),
      "Outlier",
      "Normal"))</f>
        <v>Normal</v>
      </c>
    </row>
    <row r="6257" spans="1:19">
      <c r="A6257" t="s">
        <v>13483</v>
      </c>
      <c r="B6257" s="4">
        <v>45035</v>
      </c>
      <c r="C6257" s="2">
        <v>-32620.22</v>
      </c>
      <c r="D6257" t="s">
        <v>840</v>
      </c>
      <c r="E6257" t="s">
        <v>864</v>
      </c>
      <c r="F6257" t="s">
        <v>10</v>
      </c>
      <c r="G6257" t="s">
        <v>34</v>
      </c>
      <c r="I6257" t="s">
        <v>942</v>
      </c>
      <c r="J6257" t="s">
        <v>13484</v>
      </c>
      <c r="K6257" t="str">
        <f>IF(COUNTIF(Customers!A:A, H6257)&gt;0, "Valid", "Invalid")</f>
        <v>Invalid</v>
      </c>
      <c r="L6257" t="str">
        <f t="shared" si="485"/>
        <v>4</v>
      </c>
      <c r="M6257" t="str">
        <f t="shared" si="486"/>
        <v>2023</v>
      </c>
      <c r="N6257">
        <f t="shared" si="487"/>
        <v>-32620.22</v>
      </c>
      <c r="O6257" t="str">
        <f t="shared" si="488"/>
        <v/>
      </c>
      <c r="P6257">
        <f t="shared" si="489"/>
        <v>32620.22</v>
      </c>
      <c r="Q6257" s="48" t="str">
        <f>IF(O6257="","",
   IF(OR(O6257&lt;EDA_Outlier_Analysis!$C$10, O6257&gt;EDA_Outlier_Analysis!$C$11),
      "Outlier",
      "Normal"))</f>
        <v/>
      </c>
      <c r="R6257" t="str">
        <f>IF(P6257="","",
   IF(OR(P6257 &lt; EDA_Outlier_Analysis!$F$7, P6257 &gt; EDA_Outlier_Analysis!$F$8),
      "Outlier",
      "Normal"))</f>
        <v>Normal</v>
      </c>
      <c r="S6257" t="str">
        <f>IF(N6257="","",
   IF(OR(N6257 &lt;EDA_Outlier_Analysis!$I$10, N6257 &gt; EDA_Outlier_Analysis!$I$11),
      "Outlier",
      "Normal"))</f>
        <v>Normal</v>
      </c>
    </row>
    <row r="6258" spans="1:19">
      <c r="A6258" t="s">
        <v>13485</v>
      </c>
      <c r="B6258" s="4">
        <v>45180</v>
      </c>
      <c r="C6258" s="2">
        <v>-19573.07</v>
      </c>
      <c r="D6258" t="s">
        <v>840</v>
      </c>
      <c r="E6258" t="s">
        <v>856</v>
      </c>
      <c r="F6258" t="s">
        <v>9</v>
      </c>
      <c r="G6258" t="s">
        <v>20</v>
      </c>
      <c r="I6258" t="s">
        <v>1232</v>
      </c>
      <c r="J6258" t="s">
        <v>13486</v>
      </c>
      <c r="K6258" t="str">
        <f>IF(COUNTIF(Customers!A:A, H6258)&gt;0, "Valid", "Invalid")</f>
        <v>Invalid</v>
      </c>
      <c r="L6258" t="str">
        <f t="shared" si="485"/>
        <v>9</v>
      </c>
      <c r="M6258" t="str">
        <f t="shared" si="486"/>
        <v>2023</v>
      </c>
      <c r="N6258">
        <f t="shared" si="487"/>
        <v>-19573.07</v>
      </c>
      <c r="O6258" t="str">
        <f t="shared" si="488"/>
        <v/>
      </c>
      <c r="P6258">
        <f t="shared" si="489"/>
        <v>19573.07</v>
      </c>
      <c r="Q6258" s="48" t="str">
        <f>IF(O6258="","",
   IF(OR(O6258&lt;EDA_Outlier_Analysis!$C$10, O6258&gt;EDA_Outlier_Analysis!$C$11),
      "Outlier",
      "Normal"))</f>
        <v/>
      </c>
      <c r="R6258" t="str">
        <f>IF(P6258="","",
   IF(OR(P6258 &lt; EDA_Outlier_Analysis!$F$7, P6258 &gt; EDA_Outlier_Analysis!$F$8),
      "Outlier",
      "Normal"))</f>
        <v>Outlier</v>
      </c>
      <c r="S6258" t="str">
        <f>IF(N6258="","",
   IF(OR(N6258 &lt;EDA_Outlier_Analysis!$I$10, N6258 &gt; EDA_Outlier_Analysis!$I$11),
      "Outlier",
      "Normal"))</f>
        <v>Normal</v>
      </c>
    </row>
    <row r="6259" spans="1:19">
      <c r="A6259" t="s">
        <v>13487</v>
      </c>
      <c r="B6259" s="4">
        <v>45256</v>
      </c>
      <c r="C6259" s="2">
        <v>-52056.9</v>
      </c>
      <c r="D6259" t="s">
        <v>840</v>
      </c>
      <c r="E6259" t="s">
        <v>878</v>
      </c>
      <c r="F6259" t="s">
        <v>10</v>
      </c>
      <c r="G6259" t="s">
        <v>31</v>
      </c>
      <c r="I6259" t="s">
        <v>1453</v>
      </c>
      <c r="J6259" t="s">
        <v>13488</v>
      </c>
      <c r="K6259" t="str">
        <f>IF(COUNTIF(Customers!A:A, H6259)&gt;0, "Valid", "Invalid")</f>
        <v>Invalid</v>
      </c>
      <c r="L6259" t="str">
        <f t="shared" si="485"/>
        <v>11</v>
      </c>
      <c r="M6259" t="str">
        <f t="shared" si="486"/>
        <v>2023</v>
      </c>
      <c r="N6259">
        <f t="shared" si="487"/>
        <v>-52056.9</v>
      </c>
      <c r="O6259" t="str">
        <f t="shared" si="488"/>
        <v/>
      </c>
      <c r="P6259">
        <f t="shared" si="489"/>
        <v>52056.9</v>
      </c>
      <c r="Q6259" s="48" t="str">
        <f>IF(O6259="","",
   IF(OR(O6259&lt;EDA_Outlier_Analysis!$C$10, O6259&gt;EDA_Outlier_Analysis!$C$11),
      "Outlier",
      "Normal"))</f>
        <v/>
      </c>
      <c r="R6259" t="str">
        <f>IF(P6259="","",
   IF(OR(P6259 &lt; EDA_Outlier_Analysis!$F$7, P6259 &gt; EDA_Outlier_Analysis!$F$8),
      "Outlier",
      "Normal"))</f>
        <v>Normal</v>
      </c>
      <c r="S6259" t="str">
        <f>IF(N6259="","",
   IF(OR(N6259 &lt;EDA_Outlier_Analysis!$I$10, N6259 &gt; EDA_Outlier_Analysis!$I$11),
      "Outlier",
      "Normal"))</f>
        <v>Normal</v>
      </c>
    </row>
    <row r="6260" spans="1:19">
      <c r="A6260" t="s">
        <v>13489</v>
      </c>
      <c r="B6260" s="4">
        <v>45204</v>
      </c>
      <c r="C6260" s="2">
        <v>232997.98</v>
      </c>
      <c r="D6260" t="s">
        <v>849</v>
      </c>
      <c r="E6260" t="s">
        <v>850</v>
      </c>
      <c r="F6260" t="s">
        <v>10</v>
      </c>
      <c r="G6260" t="s">
        <v>20</v>
      </c>
      <c r="H6260" t="s">
        <v>637</v>
      </c>
      <c r="J6260" t="s">
        <v>13490</v>
      </c>
      <c r="K6260" t="str">
        <f>IF(COUNTIF(Customers!A:A, H6260)&gt;0, "Valid", "Invalid")</f>
        <v>Valid</v>
      </c>
      <c r="L6260" t="str">
        <f t="shared" si="485"/>
        <v>10</v>
      </c>
      <c r="M6260" t="str">
        <f t="shared" si="486"/>
        <v>2023</v>
      </c>
      <c r="N6260">
        <f t="shared" si="487"/>
        <v>232997.98</v>
      </c>
      <c r="O6260">
        <f t="shared" si="488"/>
        <v>232997.98</v>
      </c>
      <c r="P6260" t="str">
        <f t="shared" si="489"/>
        <v/>
      </c>
      <c r="Q6260" s="48" t="str">
        <f>IF(O6260="","",
   IF(OR(O6260&lt;EDA_Outlier_Analysis!$C$10, O6260&gt;EDA_Outlier_Analysis!$C$11),
      "Outlier",
      "Normal"))</f>
        <v>Normal</v>
      </c>
      <c r="R6260" t="str">
        <f>IF(P6260="","",
   IF(OR(P6260 &lt; EDA_Outlier_Analysis!$F$7, P6260 &gt; EDA_Outlier_Analysis!$F$8),
      "Outlier",
      "Normal"))</f>
        <v/>
      </c>
      <c r="S6260" t="str">
        <f>IF(N6260="","",
   IF(OR(N6260 &lt;EDA_Outlier_Analysis!$I$10, N6260 &gt; EDA_Outlier_Analysis!$I$11),
      "Outlier",
      "Normal"))</f>
        <v>Normal</v>
      </c>
    </row>
    <row r="6261" spans="1:19">
      <c r="A6261" t="s">
        <v>13491</v>
      </c>
      <c r="B6261" s="4">
        <v>45273</v>
      </c>
      <c r="C6261" s="2">
        <v>162341.91</v>
      </c>
      <c r="D6261" t="s">
        <v>849</v>
      </c>
      <c r="E6261" t="s">
        <v>868</v>
      </c>
      <c r="F6261" t="s">
        <v>11</v>
      </c>
      <c r="G6261" t="s">
        <v>24</v>
      </c>
      <c r="H6261" t="s">
        <v>519</v>
      </c>
      <c r="J6261" t="s">
        <v>13492</v>
      </c>
      <c r="K6261" t="str">
        <f>IF(COUNTIF(Customers!A:A, H6261)&gt;0, "Valid", "Invalid")</f>
        <v>Valid</v>
      </c>
      <c r="L6261" t="str">
        <f t="shared" si="485"/>
        <v>12</v>
      </c>
      <c r="M6261" t="str">
        <f t="shared" si="486"/>
        <v>2023</v>
      </c>
      <c r="N6261">
        <f t="shared" si="487"/>
        <v>162341.91</v>
      </c>
      <c r="O6261">
        <f t="shared" si="488"/>
        <v>162341.91</v>
      </c>
      <c r="P6261" t="str">
        <f t="shared" si="489"/>
        <v/>
      </c>
      <c r="Q6261" s="48" t="str">
        <f>IF(O6261="","",
   IF(OR(O6261&lt;EDA_Outlier_Analysis!$C$10, O6261&gt;EDA_Outlier_Analysis!$C$11),
      "Outlier",
      "Normal"))</f>
        <v>Normal</v>
      </c>
      <c r="R6261" t="str">
        <f>IF(P6261="","",
   IF(OR(P6261 &lt; EDA_Outlier_Analysis!$F$7, P6261 &gt; EDA_Outlier_Analysis!$F$8),
      "Outlier",
      "Normal"))</f>
        <v/>
      </c>
      <c r="S6261" t="str">
        <f>IF(N6261="","",
   IF(OR(N6261 &lt;EDA_Outlier_Analysis!$I$10, N6261 &gt; EDA_Outlier_Analysis!$I$11),
      "Outlier",
      "Normal"))</f>
        <v>Normal</v>
      </c>
    </row>
    <row r="6262" spans="1:19">
      <c r="A6262" t="s">
        <v>13493</v>
      </c>
      <c r="B6262" s="4">
        <v>44988</v>
      </c>
      <c r="C6262" s="2">
        <v>-29032.66</v>
      </c>
      <c r="D6262" t="s">
        <v>840</v>
      </c>
      <c r="E6262" t="s">
        <v>878</v>
      </c>
      <c r="F6262" t="s">
        <v>9</v>
      </c>
      <c r="G6262" t="s">
        <v>24</v>
      </c>
      <c r="I6262" t="s">
        <v>1035</v>
      </c>
      <c r="J6262" t="s">
        <v>13494</v>
      </c>
      <c r="K6262" t="str">
        <f>IF(COUNTIF(Customers!A:A, H6262)&gt;0, "Valid", "Invalid")</f>
        <v>Invalid</v>
      </c>
      <c r="L6262" t="str">
        <f t="shared" si="485"/>
        <v>3</v>
      </c>
      <c r="M6262" t="str">
        <f t="shared" si="486"/>
        <v>2023</v>
      </c>
      <c r="N6262">
        <f t="shared" si="487"/>
        <v>-29032.66</v>
      </c>
      <c r="O6262" t="str">
        <f t="shared" si="488"/>
        <v/>
      </c>
      <c r="P6262">
        <f t="shared" si="489"/>
        <v>29032.66</v>
      </c>
      <c r="Q6262" s="48" t="str">
        <f>IF(O6262="","",
   IF(OR(O6262&lt;EDA_Outlier_Analysis!$C$10, O6262&gt;EDA_Outlier_Analysis!$C$11),
      "Outlier",
      "Normal"))</f>
        <v/>
      </c>
      <c r="R6262" t="str">
        <f>IF(P6262="","",
   IF(OR(P6262 &lt; EDA_Outlier_Analysis!$F$7, P6262 &gt; EDA_Outlier_Analysis!$F$8),
      "Outlier",
      "Normal"))</f>
        <v>Normal</v>
      </c>
      <c r="S6262" t="str">
        <f>IF(N6262="","",
   IF(OR(N6262 &lt;EDA_Outlier_Analysis!$I$10, N6262 &gt; EDA_Outlier_Analysis!$I$11),
      "Outlier",
      "Normal"))</f>
        <v>Normal</v>
      </c>
    </row>
    <row r="6263" spans="1:19">
      <c r="A6263" t="s">
        <v>13495</v>
      </c>
      <c r="B6263" s="4">
        <v>44907</v>
      </c>
      <c r="C6263" s="2">
        <v>19786.54</v>
      </c>
      <c r="D6263" t="s">
        <v>873</v>
      </c>
      <c r="E6263" t="s">
        <v>873</v>
      </c>
      <c r="F6263" t="s">
        <v>10</v>
      </c>
      <c r="G6263" t="s">
        <v>34</v>
      </c>
      <c r="J6263" t="s">
        <v>13496</v>
      </c>
      <c r="K6263" t="str">
        <f>IF(COUNTIF(Customers!A:A, H6263)&gt;0, "Valid", "Invalid")</f>
        <v>Invalid</v>
      </c>
      <c r="L6263" t="str">
        <f t="shared" si="485"/>
        <v>12</v>
      </c>
      <c r="M6263" t="str">
        <f t="shared" si="486"/>
        <v>2022</v>
      </c>
      <c r="N6263">
        <f t="shared" si="487"/>
        <v>-19786.54</v>
      </c>
      <c r="O6263" t="str">
        <f t="shared" si="488"/>
        <v/>
      </c>
      <c r="P6263" t="str">
        <f t="shared" si="489"/>
        <v/>
      </c>
      <c r="Q6263" s="48" t="str">
        <f>IF(O6263="","",
   IF(OR(O6263&lt;EDA_Outlier_Analysis!$C$10, O6263&gt;EDA_Outlier_Analysis!$C$11),
      "Outlier",
      "Normal"))</f>
        <v/>
      </c>
      <c r="R6263" t="str">
        <f>IF(P6263="","",
   IF(OR(P6263 &lt; EDA_Outlier_Analysis!$F$7, P6263 &gt; EDA_Outlier_Analysis!$F$8),
      "Outlier",
      "Normal"))</f>
        <v/>
      </c>
      <c r="S6263" t="str">
        <f>IF(N6263="","",
   IF(OR(N6263 &lt;EDA_Outlier_Analysis!$I$10, N6263 &gt; EDA_Outlier_Analysis!$I$11),
      "Outlier",
      "Normal"))</f>
        <v>Normal</v>
      </c>
    </row>
    <row r="6264" spans="1:19">
      <c r="A6264" t="s">
        <v>13497</v>
      </c>
      <c r="B6264" s="4">
        <v>45047</v>
      </c>
      <c r="C6264" s="2">
        <v>-52145.35</v>
      </c>
      <c r="D6264" t="s">
        <v>840</v>
      </c>
      <c r="E6264" t="s">
        <v>856</v>
      </c>
      <c r="F6264" t="s">
        <v>9</v>
      </c>
      <c r="G6264" t="s">
        <v>20</v>
      </c>
      <c r="I6264" t="s">
        <v>898</v>
      </c>
      <c r="J6264" t="s">
        <v>13498</v>
      </c>
      <c r="K6264" t="str">
        <f>IF(COUNTIF(Customers!A:A, H6264)&gt;0, "Valid", "Invalid")</f>
        <v>Invalid</v>
      </c>
      <c r="L6264" t="str">
        <f t="shared" si="485"/>
        <v>5</v>
      </c>
      <c r="M6264" t="str">
        <f t="shared" si="486"/>
        <v>2023</v>
      </c>
      <c r="N6264">
        <f t="shared" si="487"/>
        <v>-52145.35</v>
      </c>
      <c r="O6264" t="str">
        <f t="shared" si="488"/>
        <v/>
      </c>
      <c r="P6264">
        <f t="shared" si="489"/>
        <v>52145.35</v>
      </c>
      <c r="Q6264" s="48" t="str">
        <f>IF(O6264="","",
   IF(OR(O6264&lt;EDA_Outlier_Analysis!$C$10, O6264&gt;EDA_Outlier_Analysis!$C$11),
      "Outlier",
      "Normal"))</f>
        <v/>
      </c>
      <c r="R6264" t="str">
        <f>IF(P6264="","",
   IF(OR(P6264 &lt; EDA_Outlier_Analysis!$F$7, P6264 &gt; EDA_Outlier_Analysis!$F$8),
      "Outlier",
      "Normal"))</f>
        <v>Normal</v>
      </c>
      <c r="S6264" t="str">
        <f>IF(N6264="","",
   IF(OR(N6264 &lt;EDA_Outlier_Analysis!$I$10, N6264 &gt; EDA_Outlier_Analysis!$I$11),
      "Outlier",
      "Normal"))</f>
        <v>Normal</v>
      </c>
    </row>
    <row r="6265" spans="1:19">
      <c r="A6265" t="s">
        <v>13499</v>
      </c>
      <c r="B6265" s="4">
        <v>45099</v>
      </c>
      <c r="C6265" s="2">
        <v>100283.62</v>
      </c>
      <c r="D6265" t="s">
        <v>849</v>
      </c>
      <c r="E6265" t="s">
        <v>868</v>
      </c>
      <c r="F6265" t="s">
        <v>9</v>
      </c>
      <c r="G6265" t="s">
        <v>31</v>
      </c>
      <c r="H6265" t="s">
        <v>139</v>
      </c>
      <c r="J6265" t="s">
        <v>13500</v>
      </c>
      <c r="K6265" t="str">
        <f>IF(COUNTIF(Customers!A:A, H6265)&gt;0, "Valid", "Invalid")</f>
        <v>Valid</v>
      </c>
      <c r="L6265" t="str">
        <f t="shared" si="485"/>
        <v>6</v>
      </c>
      <c r="M6265" t="str">
        <f t="shared" si="486"/>
        <v>2023</v>
      </c>
      <c r="N6265">
        <f t="shared" si="487"/>
        <v>100283.62</v>
      </c>
      <c r="O6265">
        <f t="shared" si="488"/>
        <v>100283.62</v>
      </c>
      <c r="P6265" t="str">
        <f t="shared" si="489"/>
        <v/>
      </c>
      <c r="Q6265" s="48" t="str">
        <f>IF(O6265="","",
   IF(OR(O6265&lt;EDA_Outlier_Analysis!$C$10, O6265&gt;EDA_Outlier_Analysis!$C$11),
      "Outlier",
      "Normal"))</f>
        <v>Normal</v>
      </c>
      <c r="R6265" t="str">
        <f>IF(P6265="","",
   IF(OR(P6265 &lt; EDA_Outlier_Analysis!$F$7, P6265 &gt; EDA_Outlier_Analysis!$F$8),
      "Outlier",
      "Normal"))</f>
        <v/>
      </c>
      <c r="S6265" t="str">
        <f>IF(N6265="","",
   IF(OR(N6265 &lt;EDA_Outlier_Analysis!$I$10, N6265 &gt; EDA_Outlier_Analysis!$I$11),
      "Outlier",
      "Normal"))</f>
        <v>Normal</v>
      </c>
    </row>
    <row r="6266" spans="1:19">
      <c r="A6266" t="s">
        <v>13501</v>
      </c>
      <c r="B6266" s="4">
        <v>44656</v>
      </c>
      <c r="C6266" s="2">
        <v>24766.27</v>
      </c>
      <c r="D6266" t="s">
        <v>971</v>
      </c>
      <c r="E6266" t="s">
        <v>971</v>
      </c>
      <c r="F6266" t="s">
        <v>11</v>
      </c>
      <c r="G6266" t="s">
        <v>34</v>
      </c>
      <c r="J6266" t="s">
        <v>13502</v>
      </c>
      <c r="K6266" t="str">
        <f>IF(COUNTIF(Customers!A:A, H6266)&gt;0, "Valid", "Invalid")</f>
        <v>Invalid</v>
      </c>
      <c r="L6266" t="str">
        <f t="shared" si="485"/>
        <v>4</v>
      </c>
      <c r="M6266" t="str">
        <f t="shared" si="486"/>
        <v>2022</v>
      </c>
      <c r="N6266">
        <f t="shared" si="487"/>
        <v>-24766.27</v>
      </c>
      <c r="O6266" t="str">
        <f t="shared" si="488"/>
        <v/>
      </c>
      <c r="P6266" t="str">
        <f t="shared" si="489"/>
        <v/>
      </c>
      <c r="Q6266" s="48" t="str">
        <f>IF(O6266="","",
   IF(OR(O6266&lt;EDA_Outlier_Analysis!$C$10, O6266&gt;EDA_Outlier_Analysis!$C$11),
      "Outlier",
      "Normal"))</f>
        <v/>
      </c>
      <c r="R6266" t="str">
        <f>IF(P6266="","",
   IF(OR(P6266 &lt; EDA_Outlier_Analysis!$F$7, P6266 &gt; EDA_Outlier_Analysis!$F$8),
      "Outlier",
      "Normal"))</f>
        <v/>
      </c>
      <c r="S6266" t="str">
        <f>IF(N6266="","",
   IF(OR(N6266 &lt;EDA_Outlier_Analysis!$I$10, N6266 &gt; EDA_Outlier_Analysis!$I$11),
      "Outlier",
      "Normal"))</f>
        <v>Normal</v>
      </c>
    </row>
    <row r="6267" spans="1:19">
      <c r="A6267" t="s">
        <v>13503</v>
      </c>
      <c r="B6267" s="4">
        <v>44667</v>
      </c>
      <c r="C6267" s="2">
        <v>208834.02</v>
      </c>
      <c r="D6267" t="s">
        <v>849</v>
      </c>
      <c r="E6267" t="s">
        <v>853</v>
      </c>
      <c r="F6267" t="s">
        <v>9</v>
      </c>
      <c r="G6267" t="s">
        <v>24</v>
      </c>
      <c r="H6267" t="s">
        <v>217</v>
      </c>
      <c r="J6267" t="s">
        <v>13504</v>
      </c>
      <c r="K6267" t="str">
        <f>IF(COUNTIF(Customers!A:A, H6267)&gt;0, "Valid", "Invalid")</f>
        <v>Valid</v>
      </c>
      <c r="L6267" t="str">
        <f t="shared" si="485"/>
        <v>4</v>
      </c>
      <c r="M6267" t="str">
        <f t="shared" si="486"/>
        <v>2022</v>
      </c>
      <c r="N6267">
        <f t="shared" si="487"/>
        <v>208834.02</v>
      </c>
      <c r="O6267">
        <f t="shared" si="488"/>
        <v>208834.02</v>
      </c>
      <c r="P6267" t="str">
        <f t="shared" si="489"/>
        <v/>
      </c>
      <c r="Q6267" s="48" t="str">
        <f>IF(O6267="","",
   IF(OR(O6267&lt;EDA_Outlier_Analysis!$C$10, O6267&gt;EDA_Outlier_Analysis!$C$11),
      "Outlier",
      "Normal"))</f>
        <v>Normal</v>
      </c>
      <c r="R6267" t="str">
        <f>IF(P6267="","",
   IF(OR(P6267 &lt; EDA_Outlier_Analysis!$F$7, P6267 &gt; EDA_Outlier_Analysis!$F$8),
      "Outlier",
      "Normal"))</f>
        <v/>
      </c>
      <c r="S6267" t="str">
        <f>IF(N6267="","",
   IF(OR(N6267 &lt;EDA_Outlier_Analysis!$I$10, N6267 &gt; EDA_Outlier_Analysis!$I$11),
      "Outlier",
      "Normal"))</f>
        <v>Normal</v>
      </c>
    </row>
    <row r="6268" spans="1:19">
      <c r="A6268" t="s">
        <v>13505</v>
      </c>
      <c r="B6268" s="4">
        <v>44979</v>
      </c>
      <c r="C6268" s="2">
        <v>136475.53</v>
      </c>
      <c r="D6268" t="s">
        <v>849</v>
      </c>
      <c r="E6268" t="s">
        <v>853</v>
      </c>
      <c r="F6268" t="s">
        <v>11</v>
      </c>
      <c r="G6268" t="s">
        <v>34</v>
      </c>
      <c r="H6268" t="s">
        <v>173</v>
      </c>
      <c r="J6268" t="s">
        <v>13506</v>
      </c>
      <c r="K6268" t="str">
        <f>IF(COUNTIF(Customers!A:A, H6268)&gt;0, "Valid", "Invalid")</f>
        <v>Valid</v>
      </c>
      <c r="L6268" t="str">
        <f t="shared" si="485"/>
        <v>2</v>
      </c>
      <c r="M6268" t="str">
        <f t="shared" si="486"/>
        <v>2023</v>
      </c>
      <c r="N6268">
        <f t="shared" si="487"/>
        <v>136475.53</v>
      </c>
      <c r="O6268">
        <f t="shared" si="488"/>
        <v>136475.53</v>
      </c>
      <c r="P6268" t="str">
        <f t="shared" si="489"/>
        <v/>
      </c>
      <c r="Q6268" s="48" t="str">
        <f>IF(O6268="","",
   IF(OR(O6268&lt;EDA_Outlier_Analysis!$C$10, O6268&gt;EDA_Outlier_Analysis!$C$11),
      "Outlier",
      "Normal"))</f>
        <v>Normal</v>
      </c>
      <c r="R6268" t="str">
        <f>IF(P6268="","",
   IF(OR(P6268 &lt; EDA_Outlier_Analysis!$F$7, P6268 &gt; EDA_Outlier_Analysis!$F$8),
      "Outlier",
      "Normal"))</f>
        <v/>
      </c>
      <c r="S6268" t="str">
        <f>IF(N6268="","",
   IF(OR(N6268 &lt;EDA_Outlier_Analysis!$I$10, N6268 &gt; EDA_Outlier_Analysis!$I$11),
      "Outlier",
      "Normal"))</f>
        <v>Normal</v>
      </c>
    </row>
    <row r="6269" spans="1:19">
      <c r="A6269" t="s">
        <v>13507</v>
      </c>
      <c r="B6269" s="4">
        <v>44959</v>
      </c>
      <c r="C6269" s="2">
        <v>121041.11</v>
      </c>
      <c r="D6269" t="s">
        <v>849</v>
      </c>
      <c r="E6269" t="s">
        <v>850</v>
      </c>
      <c r="F6269" t="s">
        <v>11</v>
      </c>
      <c r="G6269" t="s">
        <v>24</v>
      </c>
      <c r="H6269" t="s">
        <v>575</v>
      </c>
      <c r="J6269" t="s">
        <v>13508</v>
      </c>
      <c r="K6269" t="str">
        <f>IF(COUNTIF(Customers!A:A, H6269)&gt;0, "Valid", "Invalid")</f>
        <v>Valid</v>
      </c>
      <c r="L6269" t="str">
        <f t="shared" si="485"/>
        <v>2</v>
      </c>
      <c r="M6269" t="str">
        <f t="shared" si="486"/>
        <v>2023</v>
      </c>
      <c r="N6269">
        <f t="shared" si="487"/>
        <v>121041.11</v>
      </c>
      <c r="O6269">
        <f t="shared" si="488"/>
        <v>121041.11</v>
      </c>
      <c r="P6269" t="str">
        <f t="shared" si="489"/>
        <v/>
      </c>
      <c r="Q6269" s="48" t="str">
        <f>IF(O6269="","",
   IF(OR(O6269&lt;EDA_Outlier_Analysis!$C$10, O6269&gt;EDA_Outlier_Analysis!$C$11),
      "Outlier",
      "Normal"))</f>
        <v>Normal</v>
      </c>
      <c r="R6269" t="str">
        <f>IF(P6269="","",
   IF(OR(P6269 &lt; EDA_Outlier_Analysis!$F$7, P6269 &gt; EDA_Outlier_Analysis!$F$8),
      "Outlier",
      "Normal"))</f>
        <v/>
      </c>
      <c r="S6269" t="str">
        <f>IF(N6269="","",
   IF(OR(N6269 &lt;EDA_Outlier_Analysis!$I$10, N6269 &gt; EDA_Outlier_Analysis!$I$11),
      "Outlier",
      "Normal"))</f>
        <v>Normal</v>
      </c>
    </row>
    <row r="6270" spans="1:19">
      <c r="A6270" t="s">
        <v>13509</v>
      </c>
      <c r="B6270" s="4">
        <v>44836</v>
      </c>
      <c r="C6270" s="2">
        <v>187181.79</v>
      </c>
      <c r="D6270" t="s">
        <v>849</v>
      </c>
      <c r="E6270" t="s">
        <v>850</v>
      </c>
      <c r="F6270" t="s">
        <v>9</v>
      </c>
      <c r="G6270" t="s">
        <v>31</v>
      </c>
      <c r="H6270" t="s">
        <v>581</v>
      </c>
      <c r="J6270" t="s">
        <v>13510</v>
      </c>
      <c r="K6270" t="str">
        <f>IF(COUNTIF(Customers!A:A, H6270)&gt;0, "Valid", "Invalid")</f>
        <v>Valid</v>
      </c>
      <c r="L6270" t="str">
        <f t="shared" si="485"/>
        <v>10</v>
      </c>
      <c r="M6270" t="str">
        <f t="shared" si="486"/>
        <v>2022</v>
      </c>
      <c r="N6270">
        <f t="shared" si="487"/>
        <v>187181.79</v>
      </c>
      <c r="O6270">
        <f t="shared" si="488"/>
        <v>187181.79</v>
      </c>
      <c r="P6270" t="str">
        <f t="shared" si="489"/>
        <v/>
      </c>
      <c r="Q6270" s="48" t="str">
        <f>IF(O6270="","",
   IF(OR(O6270&lt;EDA_Outlier_Analysis!$C$10, O6270&gt;EDA_Outlier_Analysis!$C$11),
      "Outlier",
      "Normal"))</f>
        <v>Normal</v>
      </c>
      <c r="R6270" t="str">
        <f>IF(P6270="","",
   IF(OR(P6270 &lt; EDA_Outlier_Analysis!$F$7, P6270 &gt; EDA_Outlier_Analysis!$F$8),
      "Outlier",
      "Normal"))</f>
        <v/>
      </c>
      <c r="S6270" t="str">
        <f>IF(N6270="","",
   IF(OR(N6270 &lt;EDA_Outlier_Analysis!$I$10, N6270 &gt; EDA_Outlier_Analysis!$I$11),
      "Outlier",
      "Normal"))</f>
        <v>Normal</v>
      </c>
    </row>
    <row r="6271" spans="1:19">
      <c r="A6271" t="s">
        <v>13511</v>
      </c>
      <c r="B6271" s="4">
        <v>44635</v>
      </c>
      <c r="C6271" s="2">
        <v>249954.46</v>
      </c>
      <c r="D6271" t="s">
        <v>849</v>
      </c>
      <c r="E6271" t="s">
        <v>850</v>
      </c>
      <c r="F6271" t="s">
        <v>11</v>
      </c>
      <c r="G6271" t="s">
        <v>34</v>
      </c>
      <c r="H6271" t="s">
        <v>217</v>
      </c>
      <c r="J6271" t="s">
        <v>13512</v>
      </c>
      <c r="K6271" t="str">
        <f>IF(COUNTIF(Customers!A:A, H6271)&gt;0, "Valid", "Invalid")</f>
        <v>Valid</v>
      </c>
      <c r="L6271" t="str">
        <f t="shared" si="485"/>
        <v>3</v>
      </c>
      <c r="M6271" t="str">
        <f t="shared" si="486"/>
        <v>2022</v>
      </c>
      <c r="N6271">
        <f t="shared" si="487"/>
        <v>249954.46</v>
      </c>
      <c r="O6271">
        <f t="shared" si="488"/>
        <v>249954.46</v>
      </c>
      <c r="P6271" t="str">
        <f t="shared" si="489"/>
        <v/>
      </c>
      <c r="Q6271" s="48" t="str">
        <f>IF(O6271="","",
   IF(OR(O6271&lt;EDA_Outlier_Analysis!$C$10, O6271&gt;EDA_Outlier_Analysis!$C$11),
      "Outlier",
      "Normal"))</f>
        <v>Normal</v>
      </c>
      <c r="R6271" t="str">
        <f>IF(P6271="","",
   IF(OR(P6271 &lt; EDA_Outlier_Analysis!$F$7, P6271 &gt; EDA_Outlier_Analysis!$F$8),
      "Outlier",
      "Normal"))</f>
        <v/>
      </c>
      <c r="S6271" t="str">
        <f>IF(N6271="","",
   IF(OR(N6271 &lt;EDA_Outlier_Analysis!$I$10, N6271 &gt; EDA_Outlier_Analysis!$I$11),
      "Outlier",
      "Normal"))</f>
        <v>Normal</v>
      </c>
    </row>
    <row r="6272" spans="1:19">
      <c r="A6272" t="s">
        <v>13513</v>
      </c>
      <c r="B6272" s="4">
        <v>44965</v>
      </c>
      <c r="C6272" s="2">
        <v>223516.72</v>
      </c>
      <c r="D6272" t="s">
        <v>849</v>
      </c>
      <c r="E6272" t="s">
        <v>853</v>
      </c>
      <c r="F6272" t="s">
        <v>9</v>
      </c>
      <c r="G6272" t="s">
        <v>24</v>
      </c>
      <c r="H6272" t="s">
        <v>529</v>
      </c>
      <c r="J6272" t="s">
        <v>13514</v>
      </c>
      <c r="K6272" t="str">
        <f>IF(COUNTIF(Customers!A:A, H6272)&gt;0, "Valid", "Invalid")</f>
        <v>Valid</v>
      </c>
      <c r="L6272" t="str">
        <f t="shared" si="485"/>
        <v>2</v>
      </c>
      <c r="M6272" t="str">
        <f t="shared" si="486"/>
        <v>2023</v>
      </c>
      <c r="N6272">
        <f t="shared" si="487"/>
        <v>223516.72</v>
      </c>
      <c r="O6272">
        <f t="shared" si="488"/>
        <v>223516.72</v>
      </c>
      <c r="P6272" t="str">
        <f t="shared" si="489"/>
        <v/>
      </c>
      <c r="Q6272" s="48" t="str">
        <f>IF(O6272="","",
   IF(OR(O6272&lt;EDA_Outlier_Analysis!$C$10, O6272&gt;EDA_Outlier_Analysis!$C$11),
      "Outlier",
      "Normal"))</f>
        <v>Normal</v>
      </c>
      <c r="R6272" t="str">
        <f>IF(P6272="","",
   IF(OR(P6272 &lt; EDA_Outlier_Analysis!$F$7, P6272 &gt; EDA_Outlier_Analysis!$F$8),
      "Outlier",
      "Normal"))</f>
        <v/>
      </c>
      <c r="S6272" t="str">
        <f>IF(N6272="","",
   IF(OR(N6272 &lt;EDA_Outlier_Analysis!$I$10, N6272 &gt; EDA_Outlier_Analysis!$I$11),
      "Outlier",
      "Normal"))</f>
        <v>Normal</v>
      </c>
    </row>
    <row r="6273" spans="1:19">
      <c r="A6273" t="s">
        <v>13515</v>
      </c>
      <c r="B6273" s="4">
        <v>45070</v>
      </c>
      <c r="C6273" s="2">
        <v>188095.35</v>
      </c>
      <c r="D6273" t="s">
        <v>849</v>
      </c>
      <c r="E6273" t="s">
        <v>868</v>
      </c>
      <c r="F6273" t="s">
        <v>10</v>
      </c>
      <c r="G6273" t="s">
        <v>24</v>
      </c>
      <c r="H6273" t="s">
        <v>91</v>
      </c>
      <c r="J6273" t="s">
        <v>13516</v>
      </c>
      <c r="K6273" t="str">
        <f>IF(COUNTIF(Customers!A:A, H6273)&gt;0, "Valid", "Invalid")</f>
        <v>Valid</v>
      </c>
      <c r="L6273" t="str">
        <f t="shared" si="485"/>
        <v>5</v>
      </c>
      <c r="M6273" t="str">
        <f t="shared" si="486"/>
        <v>2023</v>
      </c>
      <c r="N6273">
        <f t="shared" si="487"/>
        <v>188095.35</v>
      </c>
      <c r="O6273">
        <f t="shared" si="488"/>
        <v>188095.35</v>
      </c>
      <c r="P6273" t="str">
        <f t="shared" si="489"/>
        <v/>
      </c>
      <c r="Q6273" s="48" t="str">
        <f>IF(O6273="","",
   IF(OR(O6273&lt;EDA_Outlier_Analysis!$C$10, O6273&gt;EDA_Outlier_Analysis!$C$11),
      "Outlier",
      "Normal"))</f>
        <v>Normal</v>
      </c>
      <c r="R6273" t="str">
        <f>IF(P6273="","",
   IF(OR(P6273 &lt; EDA_Outlier_Analysis!$F$7, P6273 &gt; EDA_Outlier_Analysis!$F$8),
      "Outlier",
      "Normal"))</f>
        <v/>
      </c>
      <c r="S6273" t="str">
        <f>IF(N6273="","",
   IF(OR(N6273 &lt;EDA_Outlier_Analysis!$I$10, N6273 &gt; EDA_Outlier_Analysis!$I$11),
      "Outlier",
      "Normal"))</f>
        <v>Normal</v>
      </c>
    </row>
    <row r="6274" spans="1:19">
      <c r="A6274" t="s">
        <v>13517</v>
      </c>
      <c r="B6274" s="4">
        <v>45078</v>
      </c>
      <c r="C6274" s="2">
        <v>-29516.46</v>
      </c>
      <c r="D6274" t="s">
        <v>840</v>
      </c>
      <c r="E6274" t="s">
        <v>856</v>
      </c>
      <c r="F6274" t="s">
        <v>9</v>
      </c>
      <c r="G6274" t="s">
        <v>31</v>
      </c>
      <c r="I6274" t="s">
        <v>1112</v>
      </c>
      <c r="J6274" t="s">
        <v>13518</v>
      </c>
      <c r="K6274" t="str">
        <f>IF(COUNTIF(Customers!A:A, H6274)&gt;0, "Valid", "Invalid")</f>
        <v>Invalid</v>
      </c>
      <c r="L6274" t="str">
        <f t="shared" si="485"/>
        <v>6</v>
      </c>
      <c r="M6274" t="str">
        <f t="shared" si="486"/>
        <v>2023</v>
      </c>
      <c r="N6274">
        <f t="shared" si="487"/>
        <v>-29516.46</v>
      </c>
      <c r="O6274" t="str">
        <f t="shared" si="488"/>
        <v/>
      </c>
      <c r="P6274">
        <f t="shared" si="489"/>
        <v>29516.46</v>
      </c>
      <c r="Q6274" s="48" t="str">
        <f>IF(O6274="","",
   IF(OR(O6274&lt;EDA_Outlier_Analysis!$C$10, O6274&gt;EDA_Outlier_Analysis!$C$11),
      "Outlier",
      "Normal"))</f>
        <v/>
      </c>
      <c r="R6274" t="str">
        <f>IF(P6274="","",
   IF(OR(P6274 &lt; EDA_Outlier_Analysis!$F$7, P6274 &gt; EDA_Outlier_Analysis!$F$8),
      "Outlier",
      "Normal"))</f>
        <v>Normal</v>
      </c>
      <c r="S6274" t="str">
        <f>IF(N6274="","",
   IF(OR(N6274 &lt;EDA_Outlier_Analysis!$I$10, N6274 &gt; EDA_Outlier_Analysis!$I$11),
      "Outlier",
      "Normal"))</f>
        <v>Normal</v>
      </c>
    </row>
    <row r="6275" spans="1:19">
      <c r="A6275" t="s">
        <v>13519</v>
      </c>
      <c r="B6275" s="4">
        <v>44579</v>
      </c>
      <c r="C6275" s="2">
        <v>-53728.43</v>
      </c>
      <c r="D6275" t="s">
        <v>840</v>
      </c>
      <c r="E6275" t="s">
        <v>845</v>
      </c>
      <c r="F6275" t="s">
        <v>9</v>
      </c>
      <c r="G6275" t="s">
        <v>24</v>
      </c>
      <c r="I6275" t="s">
        <v>846</v>
      </c>
      <c r="J6275" t="s">
        <v>13520</v>
      </c>
      <c r="K6275" t="str">
        <f>IF(COUNTIF(Customers!A:A, H6275)&gt;0, "Valid", "Invalid")</f>
        <v>Invalid</v>
      </c>
      <c r="L6275" t="str">
        <f t="shared" ref="L6275:L6338" si="490">TEXT(B6275,"m")</f>
        <v>1</v>
      </c>
      <c r="M6275" t="str">
        <f t="shared" ref="M6275:M6338" si="491">TEXT(B6275,"yyyy")</f>
        <v>2022</v>
      </c>
      <c r="N6275">
        <f t="shared" ref="N6275:N6338" si="492">IF(D6275="Revenue",C6275,-ABS(C6275))</f>
        <v>-53728.43</v>
      </c>
      <c r="O6275" t="str">
        <f t="shared" ref="O6275:O6338" si="493">IF(D6275="Revenue", C6275, "")</f>
        <v/>
      </c>
      <c r="P6275">
        <f t="shared" ref="P6275:P6338" si="494">IF(D6275="Expense", ABS(C6275), "")</f>
        <v>53728.43</v>
      </c>
      <c r="Q6275" s="48" t="str">
        <f>IF(O6275="","",
   IF(OR(O6275&lt;EDA_Outlier_Analysis!$C$10, O6275&gt;EDA_Outlier_Analysis!$C$11),
      "Outlier",
      "Normal"))</f>
        <v/>
      </c>
      <c r="R6275" t="str">
        <f>IF(P6275="","",
   IF(OR(P6275 &lt; EDA_Outlier_Analysis!$F$7, P6275 &gt; EDA_Outlier_Analysis!$F$8),
      "Outlier",
      "Normal"))</f>
        <v>Outlier</v>
      </c>
      <c r="S6275" t="str">
        <f>IF(N6275="","",
   IF(OR(N6275 &lt;EDA_Outlier_Analysis!$I$10, N6275 &gt; EDA_Outlier_Analysis!$I$11),
      "Outlier",
      "Normal"))</f>
        <v>Normal</v>
      </c>
    </row>
    <row r="6276" spans="1:19">
      <c r="A6276" t="s">
        <v>13521</v>
      </c>
      <c r="B6276" s="4">
        <v>45188</v>
      </c>
      <c r="C6276" s="2">
        <v>130344.16</v>
      </c>
      <c r="D6276" t="s">
        <v>849</v>
      </c>
      <c r="E6276" t="s">
        <v>868</v>
      </c>
      <c r="F6276" t="s">
        <v>10</v>
      </c>
      <c r="G6276" t="s">
        <v>20</v>
      </c>
      <c r="H6276" t="s">
        <v>451</v>
      </c>
      <c r="J6276" t="s">
        <v>13522</v>
      </c>
      <c r="K6276" t="str">
        <f>IF(COUNTIF(Customers!A:A, H6276)&gt;0, "Valid", "Invalid")</f>
        <v>Valid</v>
      </c>
      <c r="L6276" t="str">
        <f t="shared" si="490"/>
        <v>9</v>
      </c>
      <c r="M6276" t="str">
        <f t="shared" si="491"/>
        <v>2023</v>
      </c>
      <c r="N6276">
        <f t="shared" si="492"/>
        <v>130344.16</v>
      </c>
      <c r="O6276">
        <f t="shared" si="493"/>
        <v>130344.16</v>
      </c>
      <c r="P6276" t="str">
        <f t="shared" si="494"/>
        <v/>
      </c>
      <c r="Q6276" s="48" t="str">
        <f>IF(O6276="","",
   IF(OR(O6276&lt;EDA_Outlier_Analysis!$C$10, O6276&gt;EDA_Outlier_Analysis!$C$11),
      "Outlier",
      "Normal"))</f>
        <v>Normal</v>
      </c>
      <c r="R6276" t="str">
        <f>IF(P6276="","",
   IF(OR(P6276 &lt; EDA_Outlier_Analysis!$F$7, P6276 &gt; EDA_Outlier_Analysis!$F$8),
      "Outlier",
      "Normal"))</f>
        <v/>
      </c>
      <c r="S6276" t="str">
        <f>IF(N6276="","",
   IF(OR(N6276 &lt;EDA_Outlier_Analysis!$I$10, N6276 &gt; EDA_Outlier_Analysis!$I$11),
      "Outlier",
      "Normal"))</f>
        <v>Normal</v>
      </c>
    </row>
    <row r="6277" spans="1:19">
      <c r="A6277" t="s">
        <v>13523</v>
      </c>
      <c r="B6277" s="4">
        <v>45273</v>
      </c>
      <c r="C6277" s="2">
        <v>277667.20000000001</v>
      </c>
      <c r="D6277" t="s">
        <v>849</v>
      </c>
      <c r="E6277" t="s">
        <v>853</v>
      </c>
      <c r="F6277" t="s">
        <v>11</v>
      </c>
      <c r="G6277" t="s">
        <v>34</v>
      </c>
      <c r="H6277" t="s">
        <v>55</v>
      </c>
      <c r="J6277" t="s">
        <v>13524</v>
      </c>
      <c r="K6277" t="str">
        <f>IF(COUNTIF(Customers!A:A, H6277)&gt;0, "Valid", "Invalid")</f>
        <v>Valid</v>
      </c>
      <c r="L6277" t="str">
        <f t="shared" si="490"/>
        <v>12</v>
      </c>
      <c r="M6277" t="str">
        <f t="shared" si="491"/>
        <v>2023</v>
      </c>
      <c r="N6277">
        <f t="shared" si="492"/>
        <v>277667.20000000001</v>
      </c>
      <c r="O6277">
        <f t="shared" si="493"/>
        <v>277667.20000000001</v>
      </c>
      <c r="P6277" t="str">
        <f t="shared" si="494"/>
        <v/>
      </c>
      <c r="Q6277" s="48" t="str">
        <f>IF(O6277="","",
   IF(OR(O6277&lt;EDA_Outlier_Analysis!$C$10, O6277&gt;EDA_Outlier_Analysis!$C$11),
      "Outlier",
      "Normal"))</f>
        <v>Normal</v>
      </c>
      <c r="R6277" t="str">
        <f>IF(P6277="","",
   IF(OR(P6277 &lt; EDA_Outlier_Analysis!$F$7, P6277 &gt; EDA_Outlier_Analysis!$F$8),
      "Outlier",
      "Normal"))</f>
        <v/>
      </c>
      <c r="S6277" t="str">
        <f>IF(N6277="","",
   IF(OR(N6277 &lt;EDA_Outlier_Analysis!$I$10, N6277 &gt; EDA_Outlier_Analysis!$I$11),
      "Outlier",
      "Normal"))</f>
        <v>Normal</v>
      </c>
    </row>
    <row r="6278" spans="1:19">
      <c r="A6278" t="s">
        <v>13525</v>
      </c>
      <c r="B6278" s="4">
        <v>44748</v>
      </c>
      <c r="C6278" s="2">
        <v>-38061.760000000002</v>
      </c>
      <c r="D6278" t="s">
        <v>840</v>
      </c>
      <c r="E6278" t="s">
        <v>856</v>
      </c>
      <c r="F6278" t="s">
        <v>11</v>
      </c>
      <c r="G6278" t="s">
        <v>34</v>
      </c>
      <c r="I6278" t="s">
        <v>1083</v>
      </c>
      <c r="J6278" t="s">
        <v>13526</v>
      </c>
      <c r="K6278" t="str">
        <f>IF(COUNTIF(Customers!A:A, H6278)&gt;0, "Valid", "Invalid")</f>
        <v>Invalid</v>
      </c>
      <c r="L6278" t="str">
        <f t="shared" si="490"/>
        <v>7</v>
      </c>
      <c r="M6278" t="str">
        <f t="shared" si="491"/>
        <v>2022</v>
      </c>
      <c r="N6278">
        <f t="shared" si="492"/>
        <v>-38061.760000000002</v>
      </c>
      <c r="O6278" t="str">
        <f t="shared" si="493"/>
        <v/>
      </c>
      <c r="P6278">
        <f t="shared" si="494"/>
        <v>38061.760000000002</v>
      </c>
      <c r="Q6278" s="48" t="str">
        <f>IF(O6278="","",
   IF(OR(O6278&lt;EDA_Outlier_Analysis!$C$10, O6278&gt;EDA_Outlier_Analysis!$C$11),
      "Outlier",
      "Normal"))</f>
        <v/>
      </c>
      <c r="R6278" t="str">
        <f>IF(P6278="","",
   IF(OR(P6278 &lt; EDA_Outlier_Analysis!$F$7, P6278 &gt; EDA_Outlier_Analysis!$F$8),
      "Outlier",
      "Normal"))</f>
        <v>Normal</v>
      </c>
      <c r="S6278" t="str">
        <f>IF(N6278="","",
   IF(OR(N6278 &lt;EDA_Outlier_Analysis!$I$10, N6278 &gt; EDA_Outlier_Analysis!$I$11),
      "Outlier",
      "Normal"))</f>
        <v>Normal</v>
      </c>
    </row>
    <row r="6279" spans="1:19">
      <c r="A6279" t="s">
        <v>13527</v>
      </c>
      <c r="B6279" s="4">
        <v>44933</v>
      </c>
      <c r="C6279" s="2">
        <v>-53785.1</v>
      </c>
      <c r="D6279" t="s">
        <v>840</v>
      </c>
      <c r="E6279" t="s">
        <v>845</v>
      </c>
      <c r="F6279" t="s">
        <v>10</v>
      </c>
      <c r="G6279" t="s">
        <v>34</v>
      </c>
      <c r="I6279" t="s">
        <v>1394</v>
      </c>
      <c r="J6279" t="s">
        <v>13528</v>
      </c>
      <c r="K6279" t="str">
        <f>IF(COUNTIF(Customers!A:A, H6279)&gt;0, "Valid", "Invalid")</f>
        <v>Invalid</v>
      </c>
      <c r="L6279" t="str">
        <f t="shared" si="490"/>
        <v>1</v>
      </c>
      <c r="M6279" t="str">
        <f t="shared" si="491"/>
        <v>2023</v>
      </c>
      <c r="N6279">
        <f t="shared" si="492"/>
        <v>-53785.1</v>
      </c>
      <c r="O6279" t="str">
        <f t="shared" si="493"/>
        <v/>
      </c>
      <c r="P6279">
        <f t="shared" si="494"/>
        <v>53785.1</v>
      </c>
      <c r="Q6279" s="48" t="str">
        <f>IF(O6279="","",
   IF(OR(O6279&lt;EDA_Outlier_Analysis!$C$10, O6279&gt;EDA_Outlier_Analysis!$C$11),
      "Outlier",
      "Normal"))</f>
        <v/>
      </c>
      <c r="R6279" t="str">
        <f>IF(P6279="","",
   IF(OR(P6279 &lt; EDA_Outlier_Analysis!$F$7, P6279 &gt; EDA_Outlier_Analysis!$F$8),
      "Outlier",
      "Normal"))</f>
        <v>Outlier</v>
      </c>
      <c r="S6279" t="str">
        <f>IF(N6279="","",
   IF(OR(N6279 &lt;EDA_Outlier_Analysis!$I$10, N6279 &gt; EDA_Outlier_Analysis!$I$11),
      "Outlier",
      "Normal"))</f>
        <v>Normal</v>
      </c>
    </row>
    <row r="6280" spans="1:19">
      <c r="A6280" t="s">
        <v>13529</v>
      </c>
      <c r="B6280" s="4">
        <v>45250</v>
      </c>
      <c r="C6280" s="2">
        <v>-68690.8</v>
      </c>
      <c r="D6280" t="s">
        <v>840</v>
      </c>
      <c r="E6280" t="s">
        <v>845</v>
      </c>
      <c r="F6280" t="s">
        <v>10</v>
      </c>
      <c r="G6280" t="s">
        <v>31</v>
      </c>
      <c r="I6280" t="s">
        <v>1468</v>
      </c>
      <c r="J6280" t="s">
        <v>13530</v>
      </c>
      <c r="K6280" t="str">
        <f>IF(COUNTIF(Customers!A:A, H6280)&gt;0, "Valid", "Invalid")</f>
        <v>Invalid</v>
      </c>
      <c r="L6280" t="str">
        <f t="shared" si="490"/>
        <v>11</v>
      </c>
      <c r="M6280" t="str">
        <f t="shared" si="491"/>
        <v>2023</v>
      </c>
      <c r="N6280">
        <f t="shared" si="492"/>
        <v>-68690.8</v>
      </c>
      <c r="O6280" t="str">
        <f t="shared" si="493"/>
        <v/>
      </c>
      <c r="P6280">
        <f t="shared" si="494"/>
        <v>68690.8</v>
      </c>
      <c r="Q6280" s="48" t="str">
        <f>IF(O6280="","",
   IF(OR(O6280&lt;EDA_Outlier_Analysis!$C$10, O6280&gt;EDA_Outlier_Analysis!$C$11),
      "Outlier",
      "Normal"))</f>
        <v/>
      </c>
      <c r="R6280" t="str">
        <f>IF(P6280="","",
   IF(OR(P6280 &lt; EDA_Outlier_Analysis!$F$7, P6280 &gt; EDA_Outlier_Analysis!$F$8),
      "Outlier",
      "Normal"))</f>
        <v>Outlier</v>
      </c>
      <c r="S6280" t="str">
        <f>IF(N6280="","",
   IF(OR(N6280 &lt;EDA_Outlier_Analysis!$I$10, N6280 &gt; EDA_Outlier_Analysis!$I$11),
      "Outlier",
      "Normal"))</f>
        <v>Normal</v>
      </c>
    </row>
    <row r="6281" spans="1:19">
      <c r="A6281" t="s">
        <v>13531</v>
      </c>
      <c r="B6281" s="4">
        <v>45184</v>
      </c>
      <c r="C6281" s="2">
        <v>116054.54</v>
      </c>
      <c r="D6281" t="s">
        <v>849</v>
      </c>
      <c r="E6281" t="s">
        <v>853</v>
      </c>
      <c r="F6281" t="s">
        <v>9</v>
      </c>
      <c r="G6281" t="s">
        <v>31</v>
      </c>
      <c r="H6281" t="s">
        <v>311</v>
      </c>
      <c r="J6281" t="s">
        <v>13532</v>
      </c>
      <c r="K6281" t="str">
        <f>IF(COUNTIF(Customers!A:A, H6281)&gt;0, "Valid", "Invalid")</f>
        <v>Valid</v>
      </c>
      <c r="L6281" t="str">
        <f t="shared" si="490"/>
        <v>9</v>
      </c>
      <c r="M6281" t="str">
        <f t="shared" si="491"/>
        <v>2023</v>
      </c>
      <c r="N6281">
        <f t="shared" si="492"/>
        <v>116054.54</v>
      </c>
      <c r="O6281">
        <f t="shared" si="493"/>
        <v>116054.54</v>
      </c>
      <c r="P6281" t="str">
        <f t="shared" si="494"/>
        <v/>
      </c>
      <c r="Q6281" s="48" t="str">
        <f>IF(O6281="","",
   IF(OR(O6281&lt;EDA_Outlier_Analysis!$C$10, O6281&gt;EDA_Outlier_Analysis!$C$11),
      "Outlier",
      "Normal"))</f>
        <v>Normal</v>
      </c>
      <c r="R6281" t="str">
        <f>IF(P6281="","",
   IF(OR(P6281 &lt; EDA_Outlier_Analysis!$F$7, P6281 &gt; EDA_Outlier_Analysis!$F$8),
      "Outlier",
      "Normal"))</f>
        <v/>
      </c>
      <c r="S6281" t="str">
        <f>IF(N6281="","",
   IF(OR(N6281 &lt;EDA_Outlier_Analysis!$I$10, N6281 &gt; EDA_Outlier_Analysis!$I$11),
      "Outlier",
      "Normal"))</f>
        <v>Normal</v>
      </c>
    </row>
    <row r="6282" spans="1:19">
      <c r="A6282" t="s">
        <v>13533</v>
      </c>
      <c r="B6282" s="4">
        <v>44928</v>
      </c>
      <c r="C6282" s="2">
        <v>-30556.99</v>
      </c>
      <c r="D6282" t="s">
        <v>840</v>
      </c>
      <c r="E6282" t="s">
        <v>841</v>
      </c>
      <c r="F6282" t="s">
        <v>9</v>
      </c>
      <c r="G6282" t="s">
        <v>20</v>
      </c>
      <c r="I6282" t="s">
        <v>1585</v>
      </c>
      <c r="J6282" t="s">
        <v>13534</v>
      </c>
      <c r="K6282" t="str">
        <f>IF(COUNTIF(Customers!A:A, H6282)&gt;0, "Valid", "Invalid")</f>
        <v>Invalid</v>
      </c>
      <c r="L6282" t="str">
        <f t="shared" si="490"/>
        <v>1</v>
      </c>
      <c r="M6282" t="str">
        <f t="shared" si="491"/>
        <v>2023</v>
      </c>
      <c r="N6282">
        <f t="shared" si="492"/>
        <v>-30556.99</v>
      </c>
      <c r="O6282" t="str">
        <f t="shared" si="493"/>
        <v/>
      </c>
      <c r="P6282">
        <f t="shared" si="494"/>
        <v>30556.99</v>
      </c>
      <c r="Q6282" s="48" t="str">
        <f>IF(O6282="","",
   IF(OR(O6282&lt;EDA_Outlier_Analysis!$C$10, O6282&gt;EDA_Outlier_Analysis!$C$11),
      "Outlier",
      "Normal"))</f>
        <v/>
      </c>
      <c r="R6282" t="str">
        <f>IF(P6282="","",
   IF(OR(P6282 &lt; EDA_Outlier_Analysis!$F$7, P6282 &gt; EDA_Outlier_Analysis!$F$8),
      "Outlier",
      "Normal"))</f>
        <v>Normal</v>
      </c>
      <c r="S6282" t="str">
        <f>IF(N6282="","",
   IF(OR(N6282 &lt;EDA_Outlier_Analysis!$I$10, N6282 &gt; EDA_Outlier_Analysis!$I$11),
      "Outlier",
      "Normal"))</f>
        <v>Normal</v>
      </c>
    </row>
    <row r="6283" spans="1:19">
      <c r="A6283" t="s">
        <v>13535</v>
      </c>
      <c r="B6283" s="4">
        <v>45122</v>
      </c>
      <c r="C6283" s="2">
        <v>119446.56</v>
      </c>
      <c r="D6283" t="s">
        <v>849</v>
      </c>
      <c r="E6283" t="s">
        <v>868</v>
      </c>
      <c r="F6283" t="s">
        <v>10</v>
      </c>
      <c r="G6283" t="s">
        <v>24</v>
      </c>
      <c r="H6283" t="s">
        <v>549</v>
      </c>
      <c r="J6283" t="s">
        <v>13536</v>
      </c>
      <c r="K6283" t="str">
        <f>IF(COUNTIF(Customers!A:A, H6283)&gt;0, "Valid", "Invalid")</f>
        <v>Valid</v>
      </c>
      <c r="L6283" t="str">
        <f t="shared" si="490"/>
        <v>7</v>
      </c>
      <c r="M6283" t="str">
        <f t="shared" si="491"/>
        <v>2023</v>
      </c>
      <c r="N6283">
        <f t="shared" si="492"/>
        <v>119446.56</v>
      </c>
      <c r="O6283">
        <f t="shared" si="493"/>
        <v>119446.56</v>
      </c>
      <c r="P6283" t="str">
        <f t="shared" si="494"/>
        <v/>
      </c>
      <c r="Q6283" s="48" t="str">
        <f>IF(O6283="","",
   IF(OR(O6283&lt;EDA_Outlier_Analysis!$C$10, O6283&gt;EDA_Outlier_Analysis!$C$11),
      "Outlier",
      "Normal"))</f>
        <v>Normal</v>
      </c>
      <c r="R6283" t="str">
        <f>IF(P6283="","",
   IF(OR(P6283 &lt; EDA_Outlier_Analysis!$F$7, P6283 &gt; EDA_Outlier_Analysis!$F$8),
      "Outlier",
      "Normal"))</f>
        <v/>
      </c>
      <c r="S6283" t="str">
        <f>IF(N6283="","",
   IF(OR(N6283 &lt;EDA_Outlier_Analysis!$I$10, N6283 &gt; EDA_Outlier_Analysis!$I$11),
      "Outlier",
      "Normal"))</f>
        <v>Normal</v>
      </c>
    </row>
    <row r="6284" spans="1:19">
      <c r="A6284" t="s">
        <v>13537</v>
      </c>
      <c r="B6284" s="4">
        <v>44929</v>
      </c>
      <c r="C6284" s="2">
        <v>-19537.5</v>
      </c>
      <c r="D6284" t="s">
        <v>840</v>
      </c>
      <c r="E6284" t="s">
        <v>841</v>
      </c>
      <c r="F6284" t="s">
        <v>11</v>
      </c>
      <c r="G6284" t="s">
        <v>24</v>
      </c>
      <c r="I6284" t="s">
        <v>1415</v>
      </c>
      <c r="J6284" t="s">
        <v>13538</v>
      </c>
      <c r="K6284" t="str">
        <f>IF(COUNTIF(Customers!A:A, H6284)&gt;0, "Valid", "Invalid")</f>
        <v>Invalid</v>
      </c>
      <c r="L6284" t="str">
        <f t="shared" si="490"/>
        <v>1</v>
      </c>
      <c r="M6284" t="str">
        <f t="shared" si="491"/>
        <v>2023</v>
      </c>
      <c r="N6284">
        <f t="shared" si="492"/>
        <v>-19537.5</v>
      </c>
      <c r="O6284" t="str">
        <f t="shared" si="493"/>
        <v/>
      </c>
      <c r="P6284">
        <f t="shared" si="494"/>
        <v>19537.5</v>
      </c>
      <c r="Q6284" s="48" t="str">
        <f>IF(O6284="","",
   IF(OR(O6284&lt;EDA_Outlier_Analysis!$C$10, O6284&gt;EDA_Outlier_Analysis!$C$11),
      "Outlier",
      "Normal"))</f>
        <v/>
      </c>
      <c r="R6284" t="str">
        <f>IF(P6284="","",
   IF(OR(P6284 &lt; EDA_Outlier_Analysis!$F$7, P6284 &gt; EDA_Outlier_Analysis!$F$8),
      "Outlier",
      "Normal"))</f>
        <v>Outlier</v>
      </c>
      <c r="S6284" t="str">
        <f>IF(N6284="","",
   IF(OR(N6284 &lt;EDA_Outlier_Analysis!$I$10, N6284 &gt; EDA_Outlier_Analysis!$I$11),
      "Outlier",
      "Normal"))</f>
        <v>Normal</v>
      </c>
    </row>
    <row r="6285" spans="1:19">
      <c r="A6285" t="s">
        <v>13539</v>
      </c>
      <c r="B6285" s="4">
        <v>44866</v>
      </c>
      <c r="C6285" s="2">
        <v>-57941.64</v>
      </c>
      <c r="D6285" t="s">
        <v>840</v>
      </c>
      <c r="E6285" t="s">
        <v>841</v>
      </c>
      <c r="F6285" t="s">
        <v>10</v>
      </c>
      <c r="G6285" t="s">
        <v>34</v>
      </c>
      <c r="I6285" t="s">
        <v>1035</v>
      </c>
      <c r="J6285" t="s">
        <v>13540</v>
      </c>
      <c r="K6285" t="str">
        <f>IF(COUNTIF(Customers!A:A, H6285)&gt;0, "Valid", "Invalid")</f>
        <v>Invalid</v>
      </c>
      <c r="L6285" t="str">
        <f t="shared" si="490"/>
        <v>11</v>
      </c>
      <c r="M6285" t="str">
        <f t="shared" si="491"/>
        <v>2022</v>
      </c>
      <c r="N6285">
        <f t="shared" si="492"/>
        <v>-57941.64</v>
      </c>
      <c r="O6285" t="str">
        <f t="shared" si="493"/>
        <v/>
      </c>
      <c r="P6285">
        <f t="shared" si="494"/>
        <v>57941.64</v>
      </c>
      <c r="Q6285" s="48" t="str">
        <f>IF(O6285="","",
   IF(OR(O6285&lt;EDA_Outlier_Analysis!$C$10, O6285&gt;EDA_Outlier_Analysis!$C$11),
      "Outlier",
      "Normal"))</f>
        <v/>
      </c>
      <c r="R6285" t="str">
        <f>IF(P6285="","",
   IF(OR(P6285 &lt; EDA_Outlier_Analysis!$F$7, P6285 &gt; EDA_Outlier_Analysis!$F$8),
      "Outlier",
      "Normal"))</f>
        <v>Outlier</v>
      </c>
      <c r="S6285" t="str">
        <f>IF(N6285="","",
   IF(OR(N6285 &lt;EDA_Outlier_Analysis!$I$10, N6285 &gt; EDA_Outlier_Analysis!$I$11),
      "Outlier",
      "Normal"))</f>
        <v>Normal</v>
      </c>
    </row>
    <row r="6286" spans="1:19">
      <c r="A6286" t="s">
        <v>13541</v>
      </c>
      <c r="B6286" s="4">
        <v>45128</v>
      </c>
      <c r="C6286" s="2">
        <v>-46374.1</v>
      </c>
      <c r="D6286" t="s">
        <v>840</v>
      </c>
      <c r="E6286" t="s">
        <v>841</v>
      </c>
      <c r="F6286" t="s">
        <v>9</v>
      </c>
      <c r="G6286" t="s">
        <v>20</v>
      </c>
      <c r="I6286" t="s">
        <v>1080</v>
      </c>
      <c r="J6286" t="s">
        <v>13542</v>
      </c>
      <c r="K6286" t="str">
        <f>IF(COUNTIF(Customers!A:A, H6286)&gt;0, "Valid", "Invalid")</f>
        <v>Invalid</v>
      </c>
      <c r="L6286" t="str">
        <f t="shared" si="490"/>
        <v>7</v>
      </c>
      <c r="M6286" t="str">
        <f t="shared" si="491"/>
        <v>2023</v>
      </c>
      <c r="N6286">
        <f t="shared" si="492"/>
        <v>-46374.1</v>
      </c>
      <c r="O6286" t="str">
        <f t="shared" si="493"/>
        <v/>
      </c>
      <c r="P6286">
        <f t="shared" si="494"/>
        <v>46374.1</v>
      </c>
      <c r="Q6286" s="48" t="str">
        <f>IF(O6286="","",
   IF(OR(O6286&lt;EDA_Outlier_Analysis!$C$10, O6286&gt;EDA_Outlier_Analysis!$C$11),
      "Outlier",
      "Normal"))</f>
        <v/>
      </c>
      <c r="R6286" t="str">
        <f>IF(P6286="","",
   IF(OR(P6286 &lt; EDA_Outlier_Analysis!$F$7, P6286 &gt; EDA_Outlier_Analysis!$F$8),
      "Outlier",
      "Normal"))</f>
        <v>Normal</v>
      </c>
      <c r="S6286" t="str">
        <f>IF(N6286="","",
   IF(OR(N6286 &lt;EDA_Outlier_Analysis!$I$10, N6286 &gt; EDA_Outlier_Analysis!$I$11),
      "Outlier",
      "Normal"))</f>
        <v>Normal</v>
      </c>
    </row>
    <row r="6287" spans="1:19">
      <c r="A6287" t="s">
        <v>13543</v>
      </c>
      <c r="B6287" s="4">
        <v>44983</v>
      </c>
      <c r="C6287" s="2">
        <v>131882.37</v>
      </c>
      <c r="D6287" t="s">
        <v>849</v>
      </c>
      <c r="E6287" t="s">
        <v>850</v>
      </c>
      <c r="F6287" t="s">
        <v>11</v>
      </c>
      <c r="G6287" t="s">
        <v>24</v>
      </c>
      <c r="H6287" t="s">
        <v>505</v>
      </c>
      <c r="J6287" t="s">
        <v>13544</v>
      </c>
      <c r="K6287" t="str">
        <f>IF(COUNTIF(Customers!A:A, H6287)&gt;0, "Valid", "Invalid")</f>
        <v>Valid</v>
      </c>
      <c r="L6287" t="str">
        <f t="shared" si="490"/>
        <v>2</v>
      </c>
      <c r="M6287" t="str">
        <f t="shared" si="491"/>
        <v>2023</v>
      </c>
      <c r="N6287">
        <f t="shared" si="492"/>
        <v>131882.37</v>
      </c>
      <c r="O6287">
        <f t="shared" si="493"/>
        <v>131882.37</v>
      </c>
      <c r="P6287" t="str">
        <f t="shared" si="494"/>
        <v/>
      </c>
      <c r="Q6287" s="48" t="str">
        <f>IF(O6287="","",
   IF(OR(O6287&lt;EDA_Outlier_Analysis!$C$10, O6287&gt;EDA_Outlier_Analysis!$C$11),
      "Outlier",
      "Normal"))</f>
        <v>Normal</v>
      </c>
      <c r="R6287" t="str">
        <f>IF(P6287="","",
   IF(OR(P6287 &lt; EDA_Outlier_Analysis!$F$7, P6287 &gt; EDA_Outlier_Analysis!$F$8),
      "Outlier",
      "Normal"))</f>
        <v/>
      </c>
      <c r="S6287" t="str">
        <f>IF(N6287="","",
   IF(OR(N6287 &lt;EDA_Outlier_Analysis!$I$10, N6287 &gt; EDA_Outlier_Analysis!$I$11),
      "Outlier",
      "Normal"))</f>
        <v>Normal</v>
      </c>
    </row>
    <row r="6288" spans="1:19">
      <c r="A6288" t="s">
        <v>13545</v>
      </c>
      <c r="B6288" s="4">
        <v>44748</v>
      </c>
      <c r="C6288" s="2">
        <v>172277.14</v>
      </c>
      <c r="D6288" t="s">
        <v>849</v>
      </c>
      <c r="E6288" t="s">
        <v>850</v>
      </c>
      <c r="F6288" t="s">
        <v>10</v>
      </c>
      <c r="G6288" t="s">
        <v>20</v>
      </c>
      <c r="H6288" t="s">
        <v>609</v>
      </c>
      <c r="J6288" t="s">
        <v>13546</v>
      </c>
      <c r="K6288" t="str">
        <f>IF(COUNTIF(Customers!A:A, H6288)&gt;0, "Valid", "Invalid")</f>
        <v>Valid</v>
      </c>
      <c r="L6288" t="str">
        <f t="shared" si="490"/>
        <v>7</v>
      </c>
      <c r="M6288" t="str">
        <f t="shared" si="491"/>
        <v>2022</v>
      </c>
      <c r="N6288">
        <f t="shared" si="492"/>
        <v>172277.14</v>
      </c>
      <c r="O6288">
        <f t="shared" si="493"/>
        <v>172277.14</v>
      </c>
      <c r="P6288" t="str">
        <f t="shared" si="494"/>
        <v/>
      </c>
      <c r="Q6288" s="48" t="str">
        <f>IF(O6288="","",
   IF(OR(O6288&lt;EDA_Outlier_Analysis!$C$10, O6288&gt;EDA_Outlier_Analysis!$C$11),
      "Outlier",
      "Normal"))</f>
        <v>Normal</v>
      </c>
      <c r="R6288" t="str">
        <f>IF(P6288="","",
   IF(OR(P6288 &lt; EDA_Outlier_Analysis!$F$7, P6288 &gt; EDA_Outlier_Analysis!$F$8),
      "Outlier",
      "Normal"))</f>
        <v/>
      </c>
      <c r="S6288" t="str">
        <f>IF(N6288="","",
   IF(OR(N6288 &lt;EDA_Outlier_Analysis!$I$10, N6288 &gt; EDA_Outlier_Analysis!$I$11),
      "Outlier",
      "Normal"))</f>
        <v>Normal</v>
      </c>
    </row>
    <row r="6289" spans="1:19">
      <c r="A6289" t="s">
        <v>13547</v>
      </c>
      <c r="B6289" s="4">
        <v>44653</v>
      </c>
      <c r="C6289" s="2">
        <v>-20742.07</v>
      </c>
      <c r="D6289" t="s">
        <v>840</v>
      </c>
      <c r="E6289" t="s">
        <v>905</v>
      </c>
      <c r="F6289" t="s">
        <v>9</v>
      </c>
      <c r="G6289" t="s">
        <v>31</v>
      </c>
      <c r="I6289" t="s">
        <v>1485</v>
      </c>
      <c r="J6289" t="s">
        <v>13548</v>
      </c>
      <c r="K6289" t="str">
        <f>IF(COUNTIF(Customers!A:A, H6289)&gt;0, "Valid", "Invalid")</f>
        <v>Invalid</v>
      </c>
      <c r="L6289" t="str">
        <f t="shared" si="490"/>
        <v>4</v>
      </c>
      <c r="M6289" t="str">
        <f t="shared" si="491"/>
        <v>2022</v>
      </c>
      <c r="N6289">
        <f t="shared" si="492"/>
        <v>-20742.07</v>
      </c>
      <c r="O6289" t="str">
        <f t="shared" si="493"/>
        <v/>
      </c>
      <c r="P6289">
        <f t="shared" si="494"/>
        <v>20742.07</v>
      </c>
      <c r="Q6289" s="48" t="str">
        <f>IF(O6289="","",
   IF(OR(O6289&lt;EDA_Outlier_Analysis!$C$10, O6289&gt;EDA_Outlier_Analysis!$C$11),
      "Outlier",
      "Normal"))</f>
        <v/>
      </c>
      <c r="R6289" t="str">
        <f>IF(P6289="","",
   IF(OR(P6289 &lt; EDA_Outlier_Analysis!$F$7, P6289 &gt; EDA_Outlier_Analysis!$F$8),
      "Outlier",
      "Normal"))</f>
        <v>Outlier</v>
      </c>
      <c r="S6289" t="str">
        <f>IF(N6289="","",
   IF(OR(N6289 &lt;EDA_Outlier_Analysis!$I$10, N6289 &gt; EDA_Outlier_Analysis!$I$11),
      "Outlier",
      "Normal"))</f>
        <v>Normal</v>
      </c>
    </row>
    <row r="6290" spans="1:19">
      <c r="A6290" t="s">
        <v>13549</v>
      </c>
      <c r="B6290" s="4">
        <v>45014</v>
      </c>
      <c r="C6290" s="2">
        <v>-75049.33</v>
      </c>
      <c r="D6290" t="s">
        <v>840</v>
      </c>
      <c r="E6290" t="s">
        <v>905</v>
      </c>
      <c r="F6290" t="s">
        <v>10</v>
      </c>
      <c r="G6290" t="s">
        <v>20</v>
      </c>
      <c r="I6290" t="s">
        <v>1317</v>
      </c>
      <c r="J6290" t="s">
        <v>13550</v>
      </c>
      <c r="K6290" t="str">
        <f>IF(COUNTIF(Customers!A:A, H6290)&gt;0, "Valid", "Invalid")</f>
        <v>Invalid</v>
      </c>
      <c r="L6290" t="str">
        <f t="shared" si="490"/>
        <v>3</v>
      </c>
      <c r="M6290" t="str">
        <f t="shared" si="491"/>
        <v>2023</v>
      </c>
      <c r="N6290">
        <f t="shared" si="492"/>
        <v>-75049.33</v>
      </c>
      <c r="O6290" t="str">
        <f t="shared" si="493"/>
        <v/>
      </c>
      <c r="P6290">
        <f t="shared" si="494"/>
        <v>75049.33</v>
      </c>
      <c r="Q6290" s="48" t="str">
        <f>IF(O6290="","",
   IF(OR(O6290&lt;EDA_Outlier_Analysis!$C$10, O6290&gt;EDA_Outlier_Analysis!$C$11),
      "Outlier",
      "Normal"))</f>
        <v/>
      </c>
      <c r="R6290" t="str">
        <f>IF(P6290="","",
   IF(OR(P6290 &lt; EDA_Outlier_Analysis!$F$7, P6290 &gt; EDA_Outlier_Analysis!$F$8),
      "Outlier",
      "Normal"))</f>
        <v>Outlier</v>
      </c>
      <c r="S6290" t="str">
        <f>IF(N6290="","",
   IF(OR(N6290 &lt;EDA_Outlier_Analysis!$I$10, N6290 &gt; EDA_Outlier_Analysis!$I$11),
      "Outlier",
      "Normal"))</f>
        <v>Normal</v>
      </c>
    </row>
    <row r="6291" spans="1:19">
      <c r="A6291" t="s">
        <v>13551</v>
      </c>
      <c r="B6291" s="4">
        <v>45228</v>
      </c>
      <c r="C6291" s="2">
        <v>236904.89</v>
      </c>
      <c r="D6291" t="s">
        <v>849</v>
      </c>
      <c r="E6291" t="s">
        <v>850</v>
      </c>
      <c r="F6291" t="s">
        <v>9</v>
      </c>
      <c r="G6291" t="s">
        <v>20</v>
      </c>
      <c r="H6291" t="s">
        <v>593</v>
      </c>
      <c r="J6291" t="s">
        <v>13552</v>
      </c>
      <c r="K6291" t="str">
        <f>IF(COUNTIF(Customers!A:A, H6291)&gt;0, "Valid", "Invalid")</f>
        <v>Valid</v>
      </c>
      <c r="L6291" t="str">
        <f t="shared" si="490"/>
        <v>10</v>
      </c>
      <c r="M6291" t="str">
        <f t="shared" si="491"/>
        <v>2023</v>
      </c>
      <c r="N6291">
        <f t="shared" si="492"/>
        <v>236904.89</v>
      </c>
      <c r="O6291">
        <f t="shared" si="493"/>
        <v>236904.89</v>
      </c>
      <c r="P6291" t="str">
        <f t="shared" si="494"/>
        <v/>
      </c>
      <c r="Q6291" s="48" t="str">
        <f>IF(O6291="","",
   IF(OR(O6291&lt;EDA_Outlier_Analysis!$C$10, O6291&gt;EDA_Outlier_Analysis!$C$11),
      "Outlier",
      "Normal"))</f>
        <v>Normal</v>
      </c>
      <c r="R6291" t="str">
        <f>IF(P6291="","",
   IF(OR(P6291 &lt; EDA_Outlier_Analysis!$F$7, P6291 &gt; EDA_Outlier_Analysis!$F$8),
      "Outlier",
      "Normal"))</f>
        <v/>
      </c>
      <c r="S6291" t="str">
        <f>IF(N6291="","",
   IF(OR(N6291 &lt;EDA_Outlier_Analysis!$I$10, N6291 &gt; EDA_Outlier_Analysis!$I$11),
      "Outlier",
      "Normal"))</f>
        <v>Normal</v>
      </c>
    </row>
    <row r="6292" spans="1:19">
      <c r="A6292" t="s">
        <v>13553</v>
      </c>
      <c r="B6292" s="4">
        <v>45091</v>
      </c>
      <c r="C6292" s="2">
        <v>117627.77</v>
      </c>
      <c r="D6292" t="s">
        <v>849</v>
      </c>
      <c r="E6292" t="s">
        <v>853</v>
      </c>
      <c r="F6292" t="s">
        <v>10</v>
      </c>
      <c r="G6292" t="s">
        <v>31</v>
      </c>
      <c r="H6292" t="s">
        <v>573</v>
      </c>
      <c r="J6292" t="s">
        <v>13554</v>
      </c>
      <c r="K6292" t="str">
        <f>IF(COUNTIF(Customers!A:A, H6292)&gt;0, "Valid", "Invalid")</f>
        <v>Valid</v>
      </c>
      <c r="L6292" t="str">
        <f t="shared" si="490"/>
        <v>6</v>
      </c>
      <c r="M6292" t="str">
        <f t="shared" si="491"/>
        <v>2023</v>
      </c>
      <c r="N6292">
        <f t="shared" si="492"/>
        <v>117627.77</v>
      </c>
      <c r="O6292">
        <f t="shared" si="493"/>
        <v>117627.77</v>
      </c>
      <c r="P6292" t="str">
        <f t="shared" si="494"/>
        <v/>
      </c>
      <c r="Q6292" s="48" t="str">
        <f>IF(O6292="","",
   IF(OR(O6292&lt;EDA_Outlier_Analysis!$C$10, O6292&gt;EDA_Outlier_Analysis!$C$11),
      "Outlier",
      "Normal"))</f>
        <v>Normal</v>
      </c>
      <c r="R6292" t="str">
        <f>IF(P6292="","",
   IF(OR(P6292 &lt; EDA_Outlier_Analysis!$F$7, P6292 &gt; EDA_Outlier_Analysis!$F$8),
      "Outlier",
      "Normal"))</f>
        <v/>
      </c>
      <c r="S6292" t="str">
        <f>IF(N6292="","",
   IF(OR(N6292 &lt;EDA_Outlier_Analysis!$I$10, N6292 &gt; EDA_Outlier_Analysis!$I$11),
      "Outlier",
      "Normal"))</f>
        <v>Normal</v>
      </c>
    </row>
    <row r="6293" spans="1:19">
      <c r="A6293" t="s">
        <v>13555</v>
      </c>
      <c r="B6293" s="4">
        <v>45102</v>
      </c>
      <c r="C6293" s="2">
        <v>-37234.699999999997</v>
      </c>
      <c r="D6293" t="s">
        <v>840</v>
      </c>
      <c r="E6293" t="s">
        <v>856</v>
      </c>
      <c r="F6293" t="s">
        <v>10</v>
      </c>
      <c r="G6293" t="s">
        <v>31</v>
      </c>
      <c r="I6293" t="s">
        <v>1284</v>
      </c>
      <c r="J6293" t="s">
        <v>13556</v>
      </c>
      <c r="K6293" t="str">
        <f>IF(COUNTIF(Customers!A:A, H6293)&gt;0, "Valid", "Invalid")</f>
        <v>Invalid</v>
      </c>
      <c r="L6293" t="str">
        <f t="shared" si="490"/>
        <v>6</v>
      </c>
      <c r="M6293" t="str">
        <f t="shared" si="491"/>
        <v>2023</v>
      </c>
      <c r="N6293">
        <f t="shared" si="492"/>
        <v>-37234.699999999997</v>
      </c>
      <c r="O6293" t="str">
        <f t="shared" si="493"/>
        <v/>
      </c>
      <c r="P6293">
        <f t="shared" si="494"/>
        <v>37234.699999999997</v>
      </c>
      <c r="Q6293" s="48" t="str">
        <f>IF(O6293="","",
   IF(OR(O6293&lt;EDA_Outlier_Analysis!$C$10, O6293&gt;EDA_Outlier_Analysis!$C$11),
      "Outlier",
      "Normal"))</f>
        <v/>
      </c>
      <c r="R6293" t="str">
        <f>IF(P6293="","",
   IF(OR(P6293 &lt; EDA_Outlier_Analysis!$F$7, P6293 &gt; EDA_Outlier_Analysis!$F$8),
      "Outlier",
      "Normal"))</f>
        <v>Normal</v>
      </c>
      <c r="S6293" t="str">
        <f>IF(N6293="","",
   IF(OR(N6293 &lt;EDA_Outlier_Analysis!$I$10, N6293 &gt; EDA_Outlier_Analysis!$I$11),
      "Outlier",
      "Normal"))</f>
        <v>Normal</v>
      </c>
    </row>
    <row r="6294" spans="1:19">
      <c r="A6294" t="s">
        <v>13557</v>
      </c>
      <c r="B6294" s="4">
        <v>45207</v>
      </c>
      <c r="C6294" s="2">
        <v>106092.44</v>
      </c>
      <c r="D6294" t="s">
        <v>849</v>
      </c>
      <c r="E6294" t="s">
        <v>853</v>
      </c>
      <c r="F6294" t="s">
        <v>9</v>
      </c>
      <c r="G6294" t="s">
        <v>34</v>
      </c>
      <c r="H6294" t="s">
        <v>18</v>
      </c>
      <c r="J6294" t="s">
        <v>13558</v>
      </c>
      <c r="K6294" t="str">
        <f>IF(COUNTIF(Customers!A:A, H6294)&gt;0, "Valid", "Invalid")</f>
        <v>Valid</v>
      </c>
      <c r="L6294" t="str">
        <f t="shared" si="490"/>
        <v>10</v>
      </c>
      <c r="M6294" t="str">
        <f t="shared" si="491"/>
        <v>2023</v>
      </c>
      <c r="N6294">
        <f t="shared" si="492"/>
        <v>106092.44</v>
      </c>
      <c r="O6294">
        <f t="shared" si="493"/>
        <v>106092.44</v>
      </c>
      <c r="P6294" t="str">
        <f t="shared" si="494"/>
        <v/>
      </c>
      <c r="Q6294" s="48" t="str">
        <f>IF(O6294="","",
   IF(OR(O6294&lt;EDA_Outlier_Analysis!$C$10, O6294&gt;EDA_Outlier_Analysis!$C$11),
      "Outlier",
      "Normal"))</f>
        <v>Normal</v>
      </c>
      <c r="R6294" t="str">
        <f>IF(P6294="","",
   IF(OR(P6294 &lt; EDA_Outlier_Analysis!$F$7, P6294 &gt; EDA_Outlier_Analysis!$F$8),
      "Outlier",
      "Normal"))</f>
        <v/>
      </c>
      <c r="S6294" t="str">
        <f>IF(N6294="","",
   IF(OR(N6294 &lt;EDA_Outlier_Analysis!$I$10, N6294 &gt; EDA_Outlier_Analysis!$I$11),
      "Outlier",
      "Normal"))</f>
        <v>Normal</v>
      </c>
    </row>
    <row r="6295" spans="1:19">
      <c r="A6295" t="s">
        <v>13559</v>
      </c>
      <c r="B6295" s="4">
        <v>44677</v>
      </c>
      <c r="C6295" s="2">
        <v>209670.67</v>
      </c>
      <c r="D6295" t="s">
        <v>849</v>
      </c>
      <c r="E6295" t="s">
        <v>850</v>
      </c>
      <c r="F6295" t="s">
        <v>11</v>
      </c>
      <c r="G6295" t="s">
        <v>20</v>
      </c>
      <c r="H6295" t="s">
        <v>325</v>
      </c>
      <c r="J6295" t="s">
        <v>13560</v>
      </c>
      <c r="K6295" t="str">
        <f>IF(COUNTIF(Customers!A:A, H6295)&gt;0, "Valid", "Invalid")</f>
        <v>Valid</v>
      </c>
      <c r="L6295" t="str">
        <f t="shared" si="490"/>
        <v>4</v>
      </c>
      <c r="M6295" t="str">
        <f t="shared" si="491"/>
        <v>2022</v>
      </c>
      <c r="N6295">
        <f t="shared" si="492"/>
        <v>209670.67</v>
      </c>
      <c r="O6295">
        <f t="shared" si="493"/>
        <v>209670.67</v>
      </c>
      <c r="P6295" t="str">
        <f t="shared" si="494"/>
        <v/>
      </c>
      <c r="Q6295" s="48" t="str">
        <f>IF(O6295="","",
   IF(OR(O6295&lt;EDA_Outlier_Analysis!$C$10, O6295&gt;EDA_Outlier_Analysis!$C$11),
      "Outlier",
      "Normal"))</f>
        <v>Normal</v>
      </c>
      <c r="R6295" t="str">
        <f>IF(P6295="","",
   IF(OR(P6295 &lt; EDA_Outlier_Analysis!$F$7, P6295 &gt; EDA_Outlier_Analysis!$F$8),
      "Outlier",
      "Normal"))</f>
        <v/>
      </c>
      <c r="S6295" t="str">
        <f>IF(N6295="","",
   IF(OR(N6295 &lt;EDA_Outlier_Analysis!$I$10, N6295 &gt; EDA_Outlier_Analysis!$I$11),
      "Outlier",
      "Normal"))</f>
        <v>Normal</v>
      </c>
    </row>
    <row r="6296" spans="1:19">
      <c r="A6296" t="s">
        <v>13561</v>
      </c>
      <c r="B6296" s="4">
        <v>44746</v>
      </c>
      <c r="C6296" s="2">
        <v>-47247.29</v>
      </c>
      <c r="D6296" t="s">
        <v>840</v>
      </c>
      <c r="E6296" t="s">
        <v>841</v>
      </c>
      <c r="F6296" t="s">
        <v>10</v>
      </c>
      <c r="G6296" t="s">
        <v>20</v>
      </c>
      <c r="I6296" t="s">
        <v>1156</v>
      </c>
      <c r="J6296" t="s">
        <v>13562</v>
      </c>
      <c r="K6296" t="str">
        <f>IF(COUNTIF(Customers!A:A, H6296)&gt;0, "Valid", "Invalid")</f>
        <v>Invalid</v>
      </c>
      <c r="L6296" t="str">
        <f t="shared" si="490"/>
        <v>7</v>
      </c>
      <c r="M6296" t="str">
        <f t="shared" si="491"/>
        <v>2022</v>
      </c>
      <c r="N6296">
        <f t="shared" si="492"/>
        <v>-47247.29</v>
      </c>
      <c r="O6296" t="str">
        <f t="shared" si="493"/>
        <v/>
      </c>
      <c r="P6296">
        <f t="shared" si="494"/>
        <v>47247.29</v>
      </c>
      <c r="Q6296" s="48" t="str">
        <f>IF(O6296="","",
   IF(OR(O6296&lt;EDA_Outlier_Analysis!$C$10, O6296&gt;EDA_Outlier_Analysis!$C$11),
      "Outlier",
      "Normal"))</f>
        <v/>
      </c>
      <c r="R6296" t="str">
        <f>IF(P6296="","",
   IF(OR(P6296 &lt; EDA_Outlier_Analysis!$F$7, P6296 &gt; EDA_Outlier_Analysis!$F$8),
      "Outlier",
      "Normal"))</f>
        <v>Normal</v>
      </c>
      <c r="S6296" t="str">
        <f>IF(N6296="","",
   IF(OR(N6296 &lt;EDA_Outlier_Analysis!$I$10, N6296 &gt; EDA_Outlier_Analysis!$I$11),
      "Outlier",
      "Normal"))</f>
        <v>Normal</v>
      </c>
    </row>
    <row r="6297" spans="1:19">
      <c r="A6297" t="s">
        <v>13563</v>
      </c>
      <c r="B6297" s="4">
        <v>44798</v>
      </c>
      <c r="C6297" s="2">
        <v>14598.17</v>
      </c>
      <c r="D6297" t="s">
        <v>971</v>
      </c>
      <c r="E6297" t="s">
        <v>971</v>
      </c>
      <c r="F6297" t="s">
        <v>11</v>
      </c>
      <c r="G6297" t="s">
        <v>31</v>
      </c>
      <c r="J6297" t="s">
        <v>13564</v>
      </c>
      <c r="K6297" t="str">
        <f>IF(COUNTIF(Customers!A:A, H6297)&gt;0, "Valid", "Invalid")</f>
        <v>Invalid</v>
      </c>
      <c r="L6297" t="str">
        <f t="shared" si="490"/>
        <v>8</v>
      </c>
      <c r="M6297" t="str">
        <f t="shared" si="491"/>
        <v>2022</v>
      </c>
      <c r="N6297">
        <f t="shared" si="492"/>
        <v>-14598.17</v>
      </c>
      <c r="O6297" t="str">
        <f t="shared" si="493"/>
        <v/>
      </c>
      <c r="P6297" t="str">
        <f t="shared" si="494"/>
        <v/>
      </c>
      <c r="Q6297" s="48" t="str">
        <f>IF(O6297="","",
   IF(OR(O6297&lt;EDA_Outlier_Analysis!$C$10, O6297&gt;EDA_Outlier_Analysis!$C$11),
      "Outlier",
      "Normal"))</f>
        <v/>
      </c>
      <c r="R6297" t="str">
        <f>IF(P6297="","",
   IF(OR(P6297 &lt; EDA_Outlier_Analysis!$F$7, P6297 &gt; EDA_Outlier_Analysis!$F$8),
      "Outlier",
      "Normal"))</f>
        <v/>
      </c>
      <c r="S6297" t="str">
        <f>IF(N6297="","",
   IF(OR(N6297 &lt;EDA_Outlier_Analysis!$I$10, N6297 &gt; EDA_Outlier_Analysis!$I$11),
      "Outlier",
      "Normal"))</f>
        <v>Normal</v>
      </c>
    </row>
    <row r="6298" spans="1:19">
      <c r="A6298" t="s">
        <v>13565</v>
      </c>
      <c r="B6298" s="4">
        <v>44977</v>
      </c>
      <c r="C6298" s="2">
        <v>257624.16</v>
      </c>
      <c r="D6298" t="s">
        <v>849</v>
      </c>
      <c r="E6298" t="s">
        <v>868</v>
      </c>
      <c r="F6298" t="s">
        <v>9</v>
      </c>
      <c r="G6298" t="s">
        <v>34</v>
      </c>
      <c r="H6298" t="s">
        <v>545</v>
      </c>
      <c r="J6298" t="s">
        <v>13566</v>
      </c>
      <c r="K6298" t="str">
        <f>IF(COUNTIF(Customers!A:A, H6298)&gt;0, "Valid", "Invalid")</f>
        <v>Valid</v>
      </c>
      <c r="L6298" t="str">
        <f t="shared" si="490"/>
        <v>2</v>
      </c>
      <c r="M6298" t="str">
        <f t="shared" si="491"/>
        <v>2023</v>
      </c>
      <c r="N6298">
        <f t="shared" si="492"/>
        <v>257624.16</v>
      </c>
      <c r="O6298">
        <f t="shared" si="493"/>
        <v>257624.16</v>
      </c>
      <c r="P6298" t="str">
        <f t="shared" si="494"/>
        <v/>
      </c>
      <c r="Q6298" s="48" t="str">
        <f>IF(O6298="","",
   IF(OR(O6298&lt;EDA_Outlier_Analysis!$C$10, O6298&gt;EDA_Outlier_Analysis!$C$11),
      "Outlier",
      "Normal"))</f>
        <v>Normal</v>
      </c>
      <c r="R6298" t="str">
        <f>IF(P6298="","",
   IF(OR(P6298 &lt; EDA_Outlier_Analysis!$F$7, P6298 &gt; EDA_Outlier_Analysis!$F$8),
      "Outlier",
      "Normal"))</f>
        <v/>
      </c>
      <c r="S6298" t="str">
        <f>IF(N6298="","",
   IF(OR(N6298 &lt;EDA_Outlier_Analysis!$I$10, N6298 &gt; EDA_Outlier_Analysis!$I$11),
      "Outlier",
      "Normal"))</f>
        <v>Normal</v>
      </c>
    </row>
    <row r="6299" spans="1:19">
      <c r="A6299" t="s">
        <v>13567</v>
      </c>
      <c r="B6299" s="4">
        <v>44656</v>
      </c>
      <c r="C6299" s="2">
        <v>217772.22</v>
      </c>
      <c r="D6299" t="s">
        <v>849</v>
      </c>
      <c r="E6299" t="s">
        <v>853</v>
      </c>
      <c r="F6299" t="s">
        <v>10</v>
      </c>
      <c r="G6299" t="s">
        <v>20</v>
      </c>
      <c r="H6299" t="s">
        <v>517</v>
      </c>
      <c r="J6299" t="s">
        <v>13568</v>
      </c>
      <c r="K6299" t="str">
        <f>IF(COUNTIF(Customers!A:A, H6299)&gt;0, "Valid", "Invalid")</f>
        <v>Valid</v>
      </c>
      <c r="L6299" t="str">
        <f t="shared" si="490"/>
        <v>4</v>
      </c>
      <c r="M6299" t="str">
        <f t="shared" si="491"/>
        <v>2022</v>
      </c>
      <c r="N6299">
        <f t="shared" si="492"/>
        <v>217772.22</v>
      </c>
      <c r="O6299">
        <f t="shared" si="493"/>
        <v>217772.22</v>
      </c>
      <c r="P6299" t="str">
        <f t="shared" si="494"/>
        <v/>
      </c>
      <c r="Q6299" s="48" t="str">
        <f>IF(O6299="","",
   IF(OR(O6299&lt;EDA_Outlier_Analysis!$C$10, O6299&gt;EDA_Outlier_Analysis!$C$11),
      "Outlier",
      "Normal"))</f>
        <v>Normal</v>
      </c>
      <c r="R6299" t="str">
        <f>IF(P6299="","",
   IF(OR(P6299 &lt; EDA_Outlier_Analysis!$F$7, P6299 &gt; EDA_Outlier_Analysis!$F$8),
      "Outlier",
      "Normal"))</f>
        <v/>
      </c>
      <c r="S6299" t="str">
        <f>IF(N6299="","",
   IF(OR(N6299 &lt;EDA_Outlier_Analysis!$I$10, N6299 &gt; EDA_Outlier_Analysis!$I$11),
      "Outlier",
      "Normal"))</f>
        <v>Normal</v>
      </c>
    </row>
    <row r="6300" spans="1:19">
      <c r="A6300" t="s">
        <v>13569</v>
      </c>
      <c r="B6300" s="4">
        <v>44994</v>
      </c>
      <c r="C6300" s="2">
        <v>-56525.05</v>
      </c>
      <c r="D6300" t="s">
        <v>840</v>
      </c>
      <c r="E6300" t="s">
        <v>878</v>
      </c>
      <c r="F6300" t="s">
        <v>9</v>
      </c>
      <c r="G6300" t="s">
        <v>20</v>
      </c>
      <c r="I6300" t="s">
        <v>982</v>
      </c>
      <c r="J6300" t="s">
        <v>13570</v>
      </c>
      <c r="K6300" t="str">
        <f>IF(COUNTIF(Customers!A:A, H6300)&gt;0, "Valid", "Invalid")</f>
        <v>Invalid</v>
      </c>
      <c r="L6300" t="str">
        <f t="shared" si="490"/>
        <v>3</v>
      </c>
      <c r="M6300" t="str">
        <f t="shared" si="491"/>
        <v>2023</v>
      </c>
      <c r="N6300">
        <f t="shared" si="492"/>
        <v>-56525.05</v>
      </c>
      <c r="O6300" t="str">
        <f t="shared" si="493"/>
        <v/>
      </c>
      <c r="P6300">
        <f t="shared" si="494"/>
        <v>56525.05</v>
      </c>
      <c r="Q6300" s="48" t="str">
        <f>IF(O6300="","",
   IF(OR(O6300&lt;EDA_Outlier_Analysis!$C$10, O6300&gt;EDA_Outlier_Analysis!$C$11),
      "Outlier",
      "Normal"))</f>
        <v/>
      </c>
      <c r="R6300" t="str">
        <f>IF(P6300="","",
   IF(OR(P6300 &lt; EDA_Outlier_Analysis!$F$7, P6300 &gt; EDA_Outlier_Analysis!$F$8),
      "Outlier",
      "Normal"))</f>
        <v>Outlier</v>
      </c>
      <c r="S6300" t="str">
        <f>IF(N6300="","",
   IF(OR(N6300 &lt;EDA_Outlier_Analysis!$I$10, N6300 &gt; EDA_Outlier_Analysis!$I$11),
      "Outlier",
      "Normal"))</f>
        <v>Normal</v>
      </c>
    </row>
    <row r="6301" spans="1:19">
      <c r="A6301" t="s">
        <v>13571</v>
      </c>
      <c r="B6301" s="4">
        <v>45206</v>
      </c>
      <c r="C6301" s="2">
        <v>208409.63</v>
      </c>
      <c r="D6301" t="s">
        <v>849</v>
      </c>
      <c r="E6301" t="s">
        <v>850</v>
      </c>
      <c r="F6301" t="s">
        <v>11</v>
      </c>
      <c r="G6301" t="s">
        <v>24</v>
      </c>
      <c r="H6301" t="s">
        <v>371</v>
      </c>
      <c r="J6301" t="s">
        <v>13572</v>
      </c>
      <c r="K6301" t="str">
        <f>IF(COUNTIF(Customers!A:A, H6301)&gt;0, "Valid", "Invalid")</f>
        <v>Valid</v>
      </c>
      <c r="L6301" t="str">
        <f t="shared" si="490"/>
        <v>10</v>
      </c>
      <c r="M6301" t="str">
        <f t="shared" si="491"/>
        <v>2023</v>
      </c>
      <c r="N6301">
        <f t="shared" si="492"/>
        <v>208409.63</v>
      </c>
      <c r="O6301">
        <f t="shared" si="493"/>
        <v>208409.63</v>
      </c>
      <c r="P6301" t="str">
        <f t="shared" si="494"/>
        <v/>
      </c>
      <c r="Q6301" s="48" t="str">
        <f>IF(O6301="","",
   IF(OR(O6301&lt;EDA_Outlier_Analysis!$C$10, O6301&gt;EDA_Outlier_Analysis!$C$11),
      "Outlier",
      "Normal"))</f>
        <v>Normal</v>
      </c>
      <c r="R6301" t="str">
        <f>IF(P6301="","",
   IF(OR(P6301 &lt; EDA_Outlier_Analysis!$F$7, P6301 &gt; EDA_Outlier_Analysis!$F$8),
      "Outlier",
      "Normal"))</f>
        <v/>
      </c>
      <c r="S6301" t="str">
        <f>IF(N6301="","",
   IF(OR(N6301 &lt;EDA_Outlier_Analysis!$I$10, N6301 &gt; EDA_Outlier_Analysis!$I$11),
      "Outlier",
      "Normal"))</f>
        <v>Normal</v>
      </c>
    </row>
    <row r="6302" spans="1:19">
      <c r="A6302" t="s">
        <v>13573</v>
      </c>
      <c r="B6302" s="4">
        <v>44841</v>
      </c>
      <c r="C6302" s="2">
        <v>202103.38</v>
      </c>
      <c r="D6302" t="s">
        <v>849</v>
      </c>
      <c r="E6302" t="s">
        <v>853</v>
      </c>
      <c r="F6302" t="s">
        <v>9</v>
      </c>
      <c r="G6302" t="s">
        <v>34</v>
      </c>
      <c r="H6302" t="s">
        <v>109</v>
      </c>
      <c r="J6302" t="s">
        <v>13574</v>
      </c>
      <c r="K6302" t="str">
        <f>IF(COUNTIF(Customers!A:A, H6302)&gt;0, "Valid", "Invalid")</f>
        <v>Valid</v>
      </c>
      <c r="L6302" t="str">
        <f t="shared" si="490"/>
        <v>10</v>
      </c>
      <c r="M6302" t="str">
        <f t="shared" si="491"/>
        <v>2022</v>
      </c>
      <c r="N6302">
        <f t="shared" si="492"/>
        <v>202103.38</v>
      </c>
      <c r="O6302">
        <f t="shared" si="493"/>
        <v>202103.38</v>
      </c>
      <c r="P6302" t="str">
        <f t="shared" si="494"/>
        <v/>
      </c>
      <c r="Q6302" s="48" t="str">
        <f>IF(O6302="","",
   IF(OR(O6302&lt;EDA_Outlier_Analysis!$C$10, O6302&gt;EDA_Outlier_Analysis!$C$11),
      "Outlier",
      "Normal"))</f>
        <v>Normal</v>
      </c>
      <c r="R6302" t="str">
        <f>IF(P6302="","",
   IF(OR(P6302 &lt; EDA_Outlier_Analysis!$F$7, P6302 &gt; EDA_Outlier_Analysis!$F$8),
      "Outlier",
      "Normal"))</f>
        <v/>
      </c>
      <c r="S6302" t="str">
        <f>IF(N6302="","",
   IF(OR(N6302 &lt;EDA_Outlier_Analysis!$I$10, N6302 &gt; EDA_Outlier_Analysis!$I$11),
      "Outlier",
      "Normal"))</f>
        <v>Normal</v>
      </c>
    </row>
    <row r="6303" spans="1:19">
      <c r="A6303" t="s">
        <v>13575</v>
      </c>
      <c r="B6303" s="4">
        <v>44699</v>
      </c>
      <c r="C6303" s="2">
        <v>-35369.230000000003</v>
      </c>
      <c r="D6303" t="s">
        <v>840</v>
      </c>
      <c r="E6303" t="s">
        <v>864</v>
      </c>
      <c r="F6303" t="s">
        <v>9</v>
      </c>
      <c r="G6303" t="s">
        <v>31</v>
      </c>
      <c r="I6303" t="s">
        <v>1217</v>
      </c>
      <c r="J6303" t="s">
        <v>13576</v>
      </c>
      <c r="K6303" t="str">
        <f>IF(COUNTIF(Customers!A:A, H6303)&gt;0, "Valid", "Invalid")</f>
        <v>Invalid</v>
      </c>
      <c r="L6303" t="str">
        <f t="shared" si="490"/>
        <v>5</v>
      </c>
      <c r="M6303" t="str">
        <f t="shared" si="491"/>
        <v>2022</v>
      </c>
      <c r="N6303">
        <f t="shared" si="492"/>
        <v>-35369.230000000003</v>
      </c>
      <c r="O6303" t="str">
        <f t="shared" si="493"/>
        <v/>
      </c>
      <c r="P6303">
        <f t="shared" si="494"/>
        <v>35369.230000000003</v>
      </c>
      <c r="Q6303" s="48" t="str">
        <f>IF(O6303="","",
   IF(OR(O6303&lt;EDA_Outlier_Analysis!$C$10, O6303&gt;EDA_Outlier_Analysis!$C$11),
      "Outlier",
      "Normal"))</f>
        <v/>
      </c>
      <c r="R6303" t="str">
        <f>IF(P6303="","",
   IF(OR(P6303 &lt; EDA_Outlier_Analysis!$F$7, P6303 &gt; EDA_Outlier_Analysis!$F$8),
      "Outlier",
      "Normal"))</f>
        <v>Normal</v>
      </c>
      <c r="S6303" t="str">
        <f>IF(N6303="","",
   IF(OR(N6303 &lt;EDA_Outlier_Analysis!$I$10, N6303 &gt; EDA_Outlier_Analysis!$I$11),
      "Outlier",
      "Normal"))</f>
        <v>Normal</v>
      </c>
    </row>
    <row r="6304" spans="1:19">
      <c r="A6304" t="s">
        <v>13577</v>
      </c>
      <c r="B6304" s="4">
        <v>44977</v>
      </c>
      <c r="C6304" s="2">
        <v>131506.25</v>
      </c>
      <c r="D6304" t="s">
        <v>849</v>
      </c>
      <c r="E6304" t="s">
        <v>850</v>
      </c>
      <c r="F6304" t="s">
        <v>11</v>
      </c>
      <c r="G6304" t="s">
        <v>24</v>
      </c>
      <c r="H6304" t="s">
        <v>451</v>
      </c>
      <c r="J6304" t="s">
        <v>13578</v>
      </c>
      <c r="K6304" t="str">
        <f>IF(COUNTIF(Customers!A:A, H6304)&gt;0, "Valid", "Invalid")</f>
        <v>Valid</v>
      </c>
      <c r="L6304" t="str">
        <f t="shared" si="490"/>
        <v>2</v>
      </c>
      <c r="M6304" t="str">
        <f t="shared" si="491"/>
        <v>2023</v>
      </c>
      <c r="N6304">
        <f t="shared" si="492"/>
        <v>131506.25</v>
      </c>
      <c r="O6304">
        <f t="shared" si="493"/>
        <v>131506.25</v>
      </c>
      <c r="P6304" t="str">
        <f t="shared" si="494"/>
        <v/>
      </c>
      <c r="Q6304" s="48" t="str">
        <f>IF(O6304="","",
   IF(OR(O6304&lt;EDA_Outlier_Analysis!$C$10, O6304&gt;EDA_Outlier_Analysis!$C$11),
      "Outlier",
      "Normal"))</f>
        <v>Normal</v>
      </c>
      <c r="R6304" t="str">
        <f>IF(P6304="","",
   IF(OR(P6304 &lt; EDA_Outlier_Analysis!$F$7, P6304 &gt; EDA_Outlier_Analysis!$F$8),
      "Outlier",
      "Normal"))</f>
        <v/>
      </c>
      <c r="S6304" t="str">
        <f>IF(N6304="","",
   IF(OR(N6304 &lt;EDA_Outlier_Analysis!$I$10, N6304 &gt; EDA_Outlier_Analysis!$I$11),
      "Outlier",
      "Normal"))</f>
        <v>Normal</v>
      </c>
    </row>
    <row r="6305" spans="1:19">
      <c r="A6305" t="s">
        <v>13579</v>
      </c>
      <c r="B6305" s="4">
        <v>44879</v>
      </c>
      <c r="C6305" s="2">
        <v>200793.2</v>
      </c>
      <c r="D6305" t="s">
        <v>849</v>
      </c>
      <c r="E6305" t="s">
        <v>868</v>
      </c>
      <c r="F6305" t="s">
        <v>9</v>
      </c>
      <c r="G6305" t="s">
        <v>24</v>
      </c>
      <c r="H6305" t="s">
        <v>225</v>
      </c>
      <c r="J6305" t="s">
        <v>13580</v>
      </c>
      <c r="K6305" t="str">
        <f>IF(COUNTIF(Customers!A:A, H6305)&gt;0, "Valid", "Invalid")</f>
        <v>Valid</v>
      </c>
      <c r="L6305" t="str">
        <f t="shared" si="490"/>
        <v>11</v>
      </c>
      <c r="M6305" t="str">
        <f t="shared" si="491"/>
        <v>2022</v>
      </c>
      <c r="N6305">
        <f t="shared" si="492"/>
        <v>200793.2</v>
      </c>
      <c r="O6305">
        <f t="shared" si="493"/>
        <v>200793.2</v>
      </c>
      <c r="P6305" t="str">
        <f t="shared" si="494"/>
        <v/>
      </c>
      <c r="Q6305" s="48" t="str">
        <f>IF(O6305="","",
   IF(OR(O6305&lt;EDA_Outlier_Analysis!$C$10, O6305&gt;EDA_Outlier_Analysis!$C$11),
      "Outlier",
      "Normal"))</f>
        <v>Normal</v>
      </c>
      <c r="R6305" t="str">
        <f>IF(P6305="","",
   IF(OR(P6305 &lt; EDA_Outlier_Analysis!$F$7, P6305 &gt; EDA_Outlier_Analysis!$F$8),
      "Outlier",
      "Normal"))</f>
        <v/>
      </c>
      <c r="S6305" t="str">
        <f>IF(N6305="","",
   IF(OR(N6305 &lt;EDA_Outlier_Analysis!$I$10, N6305 &gt; EDA_Outlier_Analysis!$I$11),
      "Outlier",
      "Normal"))</f>
        <v>Normal</v>
      </c>
    </row>
    <row r="6306" spans="1:19">
      <c r="A6306" t="s">
        <v>13581</v>
      </c>
      <c r="B6306" s="4">
        <v>44732</v>
      </c>
      <c r="C6306" s="2">
        <v>-36158.81</v>
      </c>
      <c r="D6306" t="s">
        <v>840</v>
      </c>
      <c r="E6306" t="s">
        <v>856</v>
      </c>
      <c r="F6306" t="s">
        <v>9</v>
      </c>
      <c r="G6306" t="s">
        <v>31</v>
      </c>
      <c r="I6306" t="s">
        <v>1485</v>
      </c>
      <c r="J6306" t="s">
        <v>13582</v>
      </c>
      <c r="K6306" t="str">
        <f>IF(COUNTIF(Customers!A:A, H6306)&gt;0, "Valid", "Invalid")</f>
        <v>Invalid</v>
      </c>
      <c r="L6306" t="str">
        <f t="shared" si="490"/>
        <v>6</v>
      </c>
      <c r="M6306" t="str">
        <f t="shared" si="491"/>
        <v>2022</v>
      </c>
      <c r="N6306">
        <f t="shared" si="492"/>
        <v>-36158.81</v>
      </c>
      <c r="O6306" t="str">
        <f t="shared" si="493"/>
        <v/>
      </c>
      <c r="P6306">
        <f t="shared" si="494"/>
        <v>36158.81</v>
      </c>
      <c r="Q6306" s="48" t="str">
        <f>IF(O6306="","",
   IF(OR(O6306&lt;EDA_Outlier_Analysis!$C$10, O6306&gt;EDA_Outlier_Analysis!$C$11),
      "Outlier",
      "Normal"))</f>
        <v/>
      </c>
      <c r="R6306" t="str">
        <f>IF(P6306="","",
   IF(OR(P6306 &lt; EDA_Outlier_Analysis!$F$7, P6306 &gt; EDA_Outlier_Analysis!$F$8),
      "Outlier",
      "Normal"))</f>
        <v>Normal</v>
      </c>
      <c r="S6306" t="str">
        <f>IF(N6306="","",
   IF(OR(N6306 &lt;EDA_Outlier_Analysis!$I$10, N6306 &gt; EDA_Outlier_Analysis!$I$11),
      "Outlier",
      "Normal"))</f>
        <v>Normal</v>
      </c>
    </row>
    <row r="6307" spans="1:19">
      <c r="A6307" t="s">
        <v>13583</v>
      </c>
      <c r="B6307" s="4">
        <v>45023</v>
      </c>
      <c r="C6307" s="2">
        <v>16552.07</v>
      </c>
      <c r="D6307" t="s">
        <v>1345</v>
      </c>
      <c r="E6307" t="s">
        <v>1345</v>
      </c>
      <c r="F6307" t="s">
        <v>11</v>
      </c>
      <c r="G6307" t="s">
        <v>20</v>
      </c>
      <c r="J6307" t="s">
        <v>13584</v>
      </c>
      <c r="K6307" t="str">
        <f>IF(COUNTIF(Customers!A:A, H6307)&gt;0, "Valid", "Invalid")</f>
        <v>Invalid</v>
      </c>
      <c r="L6307" t="str">
        <f t="shared" si="490"/>
        <v>4</v>
      </c>
      <c r="M6307" t="str">
        <f t="shared" si="491"/>
        <v>2023</v>
      </c>
      <c r="N6307">
        <f t="shared" si="492"/>
        <v>-16552.07</v>
      </c>
      <c r="O6307" t="str">
        <f t="shared" si="493"/>
        <v/>
      </c>
      <c r="P6307" t="str">
        <f t="shared" si="494"/>
        <v/>
      </c>
      <c r="Q6307" s="48" t="str">
        <f>IF(O6307="","",
   IF(OR(O6307&lt;EDA_Outlier_Analysis!$C$10, O6307&gt;EDA_Outlier_Analysis!$C$11),
      "Outlier",
      "Normal"))</f>
        <v/>
      </c>
      <c r="R6307" t="str">
        <f>IF(P6307="","",
   IF(OR(P6307 &lt; EDA_Outlier_Analysis!$F$7, P6307 &gt; EDA_Outlier_Analysis!$F$8),
      "Outlier",
      "Normal"))</f>
        <v/>
      </c>
      <c r="S6307" t="str">
        <f>IF(N6307="","",
   IF(OR(N6307 &lt;EDA_Outlier_Analysis!$I$10, N6307 &gt; EDA_Outlier_Analysis!$I$11),
      "Outlier",
      "Normal"))</f>
        <v>Normal</v>
      </c>
    </row>
    <row r="6308" spans="1:19">
      <c r="A6308" t="s">
        <v>13585</v>
      </c>
      <c r="B6308" s="4">
        <v>45100</v>
      </c>
      <c r="C6308" s="2">
        <v>169866.91</v>
      </c>
      <c r="D6308" t="s">
        <v>849</v>
      </c>
      <c r="E6308" t="s">
        <v>850</v>
      </c>
      <c r="F6308" t="s">
        <v>9</v>
      </c>
      <c r="G6308" t="s">
        <v>31</v>
      </c>
      <c r="H6308" t="s">
        <v>347</v>
      </c>
      <c r="J6308" t="s">
        <v>13586</v>
      </c>
      <c r="K6308" t="str">
        <f>IF(COUNTIF(Customers!A:A, H6308)&gt;0, "Valid", "Invalid")</f>
        <v>Valid</v>
      </c>
      <c r="L6308" t="str">
        <f t="shared" si="490"/>
        <v>6</v>
      </c>
      <c r="M6308" t="str">
        <f t="shared" si="491"/>
        <v>2023</v>
      </c>
      <c r="N6308">
        <f t="shared" si="492"/>
        <v>169866.91</v>
      </c>
      <c r="O6308">
        <f t="shared" si="493"/>
        <v>169866.91</v>
      </c>
      <c r="P6308" t="str">
        <f t="shared" si="494"/>
        <v/>
      </c>
      <c r="Q6308" s="48" t="str">
        <f>IF(O6308="","",
   IF(OR(O6308&lt;EDA_Outlier_Analysis!$C$10, O6308&gt;EDA_Outlier_Analysis!$C$11),
      "Outlier",
      "Normal"))</f>
        <v>Normal</v>
      </c>
      <c r="R6308" t="str">
        <f>IF(P6308="","",
   IF(OR(P6308 &lt; EDA_Outlier_Analysis!$F$7, P6308 &gt; EDA_Outlier_Analysis!$F$8),
      "Outlier",
      "Normal"))</f>
        <v/>
      </c>
      <c r="S6308" t="str">
        <f>IF(N6308="","",
   IF(OR(N6308 &lt;EDA_Outlier_Analysis!$I$10, N6308 &gt; EDA_Outlier_Analysis!$I$11),
      "Outlier",
      "Normal"))</f>
        <v>Normal</v>
      </c>
    </row>
    <row r="6309" spans="1:19">
      <c r="A6309" t="s">
        <v>13587</v>
      </c>
      <c r="B6309" s="4">
        <v>45218</v>
      </c>
      <c r="C6309" s="2">
        <v>17447.79</v>
      </c>
      <c r="D6309" t="s">
        <v>971</v>
      </c>
      <c r="E6309" t="s">
        <v>971</v>
      </c>
      <c r="F6309" t="s">
        <v>9</v>
      </c>
      <c r="G6309" t="s">
        <v>24</v>
      </c>
      <c r="J6309" t="s">
        <v>13588</v>
      </c>
      <c r="K6309" t="str">
        <f>IF(COUNTIF(Customers!A:A, H6309)&gt;0, "Valid", "Invalid")</f>
        <v>Invalid</v>
      </c>
      <c r="L6309" t="str">
        <f t="shared" si="490"/>
        <v>10</v>
      </c>
      <c r="M6309" t="str">
        <f t="shared" si="491"/>
        <v>2023</v>
      </c>
      <c r="N6309">
        <f t="shared" si="492"/>
        <v>-17447.79</v>
      </c>
      <c r="O6309" t="str">
        <f t="shared" si="493"/>
        <v/>
      </c>
      <c r="P6309" t="str">
        <f t="shared" si="494"/>
        <v/>
      </c>
      <c r="Q6309" s="48" t="str">
        <f>IF(O6309="","",
   IF(OR(O6309&lt;EDA_Outlier_Analysis!$C$10, O6309&gt;EDA_Outlier_Analysis!$C$11),
      "Outlier",
      "Normal"))</f>
        <v/>
      </c>
      <c r="R6309" t="str">
        <f>IF(P6309="","",
   IF(OR(P6309 &lt; EDA_Outlier_Analysis!$F$7, P6309 &gt; EDA_Outlier_Analysis!$F$8),
      "Outlier",
      "Normal"))</f>
        <v/>
      </c>
      <c r="S6309" t="str">
        <f>IF(N6309="","",
   IF(OR(N6309 &lt;EDA_Outlier_Analysis!$I$10, N6309 &gt; EDA_Outlier_Analysis!$I$11),
      "Outlier",
      "Normal"))</f>
        <v>Normal</v>
      </c>
    </row>
    <row r="6310" spans="1:19">
      <c r="A6310" t="s">
        <v>13589</v>
      </c>
      <c r="B6310" s="4">
        <v>44837</v>
      </c>
      <c r="C6310" s="2">
        <v>145189.79999999999</v>
      </c>
      <c r="D6310" t="s">
        <v>849</v>
      </c>
      <c r="E6310" t="s">
        <v>868</v>
      </c>
      <c r="F6310" t="s">
        <v>11</v>
      </c>
      <c r="G6310" t="s">
        <v>31</v>
      </c>
      <c r="H6310" t="s">
        <v>267</v>
      </c>
      <c r="J6310" t="s">
        <v>13590</v>
      </c>
      <c r="K6310" t="str">
        <f>IF(COUNTIF(Customers!A:A, H6310)&gt;0, "Valid", "Invalid")</f>
        <v>Valid</v>
      </c>
      <c r="L6310" t="str">
        <f t="shared" si="490"/>
        <v>10</v>
      </c>
      <c r="M6310" t="str">
        <f t="shared" si="491"/>
        <v>2022</v>
      </c>
      <c r="N6310">
        <f t="shared" si="492"/>
        <v>145189.79999999999</v>
      </c>
      <c r="O6310">
        <f t="shared" si="493"/>
        <v>145189.79999999999</v>
      </c>
      <c r="P6310" t="str">
        <f t="shared" si="494"/>
        <v/>
      </c>
      <c r="Q6310" s="48" t="str">
        <f>IF(O6310="","",
   IF(OR(O6310&lt;EDA_Outlier_Analysis!$C$10, O6310&gt;EDA_Outlier_Analysis!$C$11),
      "Outlier",
      "Normal"))</f>
        <v>Normal</v>
      </c>
      <c r="R6310" t="str">
        <f>IF(P6310="","",
   IF(OR(P6310 &lt; EDA_Outlier_Analysis!$F$7, P6310 &gt; EDA_Outlier_Analysis!$F$8),
      "Outlier",
      "Normal"))</f>
        <v/>
      </c>
      <c r="S6310" t="str">
        <f>IF(N6310="","",
   IF(OR(N6310 &lt;EDA_Outlier_Analysis!$I$10, N6310 &gt; EDA_Outlier_Analysis!$I$11),
      "Outlier",
      "Normal"))</f>
        <v>Normal</v>
      </c>
    </row>
    <row r="6311" spans="1:19">
      <c r="A6311" t="s">
        <v>13591</v>
      </c>
      <c r="B6311" s="4">
        <v>45239</v>
      </c>
      <c r="C6311" s="2">
        <v>-51205.29</v>
      </c>
      <c r="D6311" t="s">
        <v>840</v>
      </c>
      <c r="E6311" t="s">
        <v>864</v>
      </c>
      <c r="F6311" t="s">
        <v>10</v>
      </c>
      <c r="G6311" t="s">
        <v>34</v>
      </c>
      <c r="I6311" t="s">
        <v>942</v>
      </c>
      <c r="J6311" t="s">
        <v>13592</v>
      </c>
      <c r="K6311" t="str">
        <f>IF(COUNTIF(Customers!A:A, H6311)&gt;0, "Valid", "Invalid")</f>
        <v>Invalid</v>
      </c>
      <c r="L6311" t="str">
        <f t="shared" si="490"/>
        <v>11</v>
      </c>
      <c r="M6311" t="str">
        <f t="shared" si="491"/>
        <v>2023</v>
      </c>
      <c r="N6311">
        <f t="shared" si="492"/>
        <v>-51205.29</v>
      </c>
      <c r="O6311" t="str">
        <f t="shared" si="493"/>
        <v/>
      </c>
      <c r="P6311">
        <f t="shared" si="494"/>
        <v>51205.29</v>
      </c>
      <c r="Q6311" s="48" t="str">
        <f>IF(O6311="","",
   IF(OR(O6311&lt;EDA_Outlier_Analysis!$C$10, O6311&gt;EDA_Outlier_Analysis!$C$11),
      "Outlier",
      "Normal"))</f>
        <v/>
      </c>
      <c r="R6311" t="str">
        <f>IF(P6311="","",
   IF(OR(P6311 &lt; EDA_Outlier_Analysis!$F$7, P6311 &gt; EDA_Outlier_Analysis!$F$8),
      "Outlier",
      "Normal"))</f>
        <v>Normal</v>
      </c>
      <c r="S6311" t="str">
        <f>IF(N6311="","",
   IF(OR(N6311 &lt;EDA_Outlier_Analysis!$I$10, N6311 &gt; EDA_Outlier_Analysis!$I$11),
      "Outlier",
      "Normal"))</f>
        <v>Normal</v>
      </c>
    </row>
    <row r="6312" spans="1:19">
      <c r="A6312" t="s">
        <v>13593</v>
      </c>
      <c r="B6312" s="4">
        <v>45158</v>
      </c>
      <c r="C6312" s="2">
        <v>216442.05</v>
      </c>
      <c r="D6312" t="s">
        <v>849</v>
      </c>
      <c r="E6312" t="s">
        <v>853</v>
      </c>
      <c r="F6312" t="s">
        <v>10</v>
      </c>
      <c r="G6312" t="s">
        <v>20</v>
      </c>
      <c r="H6312" t="s">
        <v>299</v>
      </c>
      <c r="J6312" t="s">
        <v>13594</v>
      </c>
      <c r="K6312" t="str">
        <f>IF(COUNTIF(Customers!A:A, H6312)&gt;0, "Valid", "Invalid")</f>
        <v>Valid</v>
      </c>
      <c r="L6312" t="str">
        <f t="shared" si="490"/>
        <v>8</v>
      </c>
      <c r="M6312" t="str">
        <f t="shared" si="491"/>
        <v>2023</v>
      </c>
      <c r="N6312">
        <f t="shared" si="492"/>
        <v>216442.05</v>
      </c>
      <c r="O6312">
        <f t="shared" si="493"/>
        <v>216442.05</v>
      </c>
      <c r="P6312" t="str">
        <f t="shared" si="494"/>
        <v/>
      </c>
      <c r="Q6312" s="48" t="str">
        <f>IF(O6312="","",
   IF(OR(O6312&lt;EDA_Outlier_Analysis!$C$10, O6312&gt;EDA_Outlier_Analysis!$C$11),
      "Outlier",
      "Normal"))</f>
        <v>Normal</v>
      </c>
      <c r="R6312" t="str">
        <f>IF(P6312="","",
   IF(OR(P6312 &lt; EDA_Outlier_Analysis!$F$7, P6312 &gt; EDA_Outlier_Analysis!$F$8),
      "Outlier",
      "Normal"))</f>
        <v/>
      </c>
      <c r="S6312" t="str">
        <f>IF(N6312="","",
   IF(OR(N6312 &lt;EDA_Outlier_Analysis!$I$10, N6312 &gt; EDA_Outlier_Analysis!$I$11),
      "Outlier",
      "Normal"))</f>
        <v>Normal</v>
      </c>
    </row>
    <row r="6313" spans="1:19">
      <c r="A6313" t="s">
        <v>13595</v>
      </c>
      <c r="B6313" s="4">
        <v>44914</v>
      </c>
      <c r="C6313" s="2">
        <v>95638.92</v>
      </c>
      <c r="D6313" t="s">
        <v>849</v>
      </c>
      <c r="E6313" t="s">
        <v>850</v>
      </c>
      <c r="F6313" t="s">
        <v>11</v>
      </c>
      <c r="G6313" t="s">
        <v>20</v>
      </c>
      <c r="H6313" t="s">
        <v>429</v>
      </c>
      <c r="J6313" t="s">
        <v>13596</v>
      </c>
      <c r="K6313" t="str">
        <f>IF(COUNTIF(Customers!A:A, H6313)&gt;0, "Valid", "Invalid")</f>
        <v>Valid</v>
      </c>
      <c r="L6313" t="str">
        <f t="shared" si="490"/>
        <v>12</v>
      </c>
      <c r="M6313" t="str">
        <f t="shared" si="491"/>
        <v>2022</v>
      </c>
      <c r="N6313">
        <f t="shared" si="492"/>
        <v>95638.92</v>
      </c>
      <c r="O6313">
        <f t="shared" si="493"/>
        <v>95638.92</v>
      </c>
      <c r="P6313" t="str">
        <f t="shared" si="494"/>
        <v/>
      </c>
      <c r="Q6313" s="48" t="str">
        <f>IF(O6313="","",
   IF(OR(O6313&lt;EDA_Outlier_Analysis!$C$10, O6313&gt;EDA_Outlier_Analysis!$C$11),
      "Outlier",
      "Normal"))</f>
        <v>Normal</v>
      </c>
      <c r="R6313" t="str">
        <f>IF(P6313="","",
   IF(OR(P6313 &lt; EDA_Outlier_Analysis!$F$7, P6313 &gt; EDA_Outlier_Analysis!$F$8),
      "Outlier",
      "Normal"))</f>
        <v/>
      </c>
      <c r="S6313" t="str">
        <f>IF(N6313="","",
   IF(OR(N6313 &lt;EDA_Outlier_Analysis!$I$10, N6313 &gt; EDA_Outlier_Analysis!$I$11),
      "Outlier",
      "Normal"))</f>
        <v>Normal</v>
      </c>
    </row>
    <row r="6314" spans="1:19">
      <c r="A6314" t="s">
        <v>13597</v>
      </c>
      <c r="B6314" s="4">
        <v>44959</v>
      </c>
      <c r="C6314" s="2">
        <v>-58949.279999999999</v>
      </c>
      <c r="D6314" t="s">
        <v>840</v>
      </c>
      <c r="E6314" t="s">
        <v>864</v>
      </c>
      <c r="F6314" t="s">
        <v>10</v>
      </c>
      <c r="G6314" t="s">
        <v>31</v>
      </c>
      <c r="I6314" t="s">
        <v>2969</v>
      </c>
      <c r="J6314" t="s">
        <v>13598</v>
      </c>
      <c r="K6314" t="str">
        <f>IF(COUNTIF(Customers!A:A, H6314)&gt;0, "Valid", "Invalid")</f>
        <v>Invalid</v>
      </c>
      <c r="L6314" t="str">
        <f t="shared" si="490"/>
        <v>2</v>
      </c>
      <c r="M6314" t="str">
        <f t="shared" si="491"/>
        <v>2023</v>
      </c>
      <c r="N6314">
        <f t="shared" si="492"/>
        <v>-58949.279999999999</v>
      </c>
      <c r="O6314" t="str">
        <f t="shared" si="493"/>
        <v/>
      </c>
      <c r="P6314">
        <f t="shared" si="494"/>
        <v>58949.279999999999</v>
      </c>
      <c r="Q6314" s="48" t="str">
        <f>IF(O6314="","",
   IF(OR(O6314&lt;EDA_Outlier_Analysis!$C$10, O6314&gt;EDA_Outlier_Analysis!$C$11),
      "Outlier",
      "Normal"))</f>
        <v/>
      </c>
      <c r="R6314" t="str">
        <f>IF(P6314="","",
   IF(OR(P6314 &lt; EDA_Outlier_Analysis!$F$7, P6314 &gt; EDA_Outlier_Analysis!$F$8),
      "Outlier",
      "Normal"))</f>
        <v>Outlier</v>
      </c>
      <c r="S6314" t="str">
        <f>IF(N6314="","",
   IF(OR(N6314 &lt;EDA_Outlier_Analysis!$I$10, N6314 &gt; EDA_Outlier_Analysis!$I$11),
      "Outlier",
      "Normal"))</f>
        <v>Normal</v>
      </c>
    </row>
    <row r="6315" spans="1:19">
      <c r="A6315" t="s">
        <v>13599</v>
      </c>
      <c r="B6315" s="4">
        <v>44616</v>
      </c>
      <c r="C6315" s="2">
        <v>79555.37</v>
      </c>
      <c r="D6315" t="s">
        <v>849</v>
      </c>
      <c r="E6315" t="s">
        <v>850</v>
      </c>
      <c r="F6315" t="s">
        <v>9</v>
      </c>
      <c r="G6315" t="s">
        <v>20</v>
      </c>
      <c r="H6315" t="s">
        <v>159</v>
      </c>
      <c r="J6315" t="s">
        <v>13600</v>
      </c>
      <c r="K6315" t="str">
        <f>IF(COUNTIF(Customers!A:A, H6315)&gt;0, "Valid", "Invalid")</f>
        <v>Valid</v>
      </c>
      <c r="L6315" t="str">
        <f t="shared" si="490"/>
        <v>2</v>
      </c>
      <c r="M6315" t="str">
        <f t="shared" si="491"/>
        <v>2022</v>
      </c>
      <c r="N6315">
        <f t="shared" si="492"/>
        <v>79555.37</v>
      </c>
      <c r="O6315">
        <f t="shared" si="493"/>
        <v>79555.37</v>
      </c>
      <c r="P6315" t="str">
        <f t="shared" si="494"/>
        <v/>
      </c>
      <c r="Q6315" s="48" t="str">
        <f>IF(O6315="","",
   IF(OR(O6315&lt;EDA_Outlier_Analysis!$C$10, O6315&gt;EDA_Outlier_Analysis!$C$11),
      "Outlier",
      "Normal"))</f>
        <v>Normal</v>
      </c>
      <c r="R6315" t="str">
        <f>IF(P6315="","",
   IF(OR(P6315 &lt; EDA_Outlier_Analysis!$F$7, P6315 &gt; EDA_Outlier_Analysis!$F$8),
      "Outlier",
      "Normal"))</f>
        <v/>
      </c>
      <c r="S6315" t="str">
        <f>IF(N6315="","",
   IF(OR(N6315 &lt;EDA_Outlier_Analysis!$I$10, N6315 &gt; EDA_Outlier_Analysis!$I$11),
      "Outlier",
      "Normal"))</f>
        <v>Normal</v>
      </c>
    </row>
    <row r="6316" spans="1:19">
      <c r="A6316" t="s">
        <v>13601</v>
      </c>
      <c r="B6316" s="4">
        <v>44666</v>
      </c>
      <c r="C6316" s="2">
        <v>-81301.62</v>
      </c>
      <c r="D6316" t="s">
        <v>840</v>
      </c>
      <c r="E6316" t="s">
        <v>878</v>
      </c>
      <c r="F6316" t="s">
        <v>11</v>
      </c>
      <c r="G6316" t="s">
        <v>20</v>
      </c>
      <c r="I6316" t="s">
        <v>1254</v>
      </c>
      <c r="J6316" t="s">
        <v>13602</v>
      </c>
      <c r="K6316" t="str">
        <f>IF(COUNTIF(Customers!A:A, H6316)&gt;0, "Valid", "Invalid")</f>
        <v>Invalid</v>
      </c>
      <c r="L6316" t="str">
        <f t="shared" si="490"/>
        <v>4</v>
      </c>
      <c r="M6316" t="str">
        <f t="shared" si="491"/>
        <v>2022</v>
      </c>
      <c r="N6316">
        <f t="shared" si="492"/>
        <v>-81301.62</v>
      </c>
      <c r="O6316" t="str">
        <f t="shared" si="493"/>
        <v/>
      </c>
      <c r="P6316">
        <f t="shared" si="494"/>
        <v>81301.62</v>
      </c>
      <c r="Q6316" s="48" t="str">
        <f>IF(O6316="","",
   IF(OR(O6316&lt;EDA_Outlier_Analysis!$C$10, O6316&gt;EDA_Outlier_Analysis!$C$11),
      "Outlier",
      "Normal"))</f>
        <v/>
      </c>
      <c r="R6316" t="str">
        <f>IF(P6316="","",
   IF(OR(P6316 &lt; EDA_Outlier_Analysis!$F$7, P6316 &gt; EDA_Outlier_Analysis!$F$8),
      "Outlier",
      "Normal"))</f>
        <v>Outlier</v>
      </c>
      <c r="S6316" t="str">
        <f>IF(N6316="","",
   IF(OR(N6316 &lt;EDA_Outlier_Analysis!$I$10, N6316 &gt; EDA_Outlier_Analysis!$I$11),
      "Outlier",
      "Normal"))</f>
        <v>Normal</v>
      </c>
    </row>
    <row r="6317" spans="1:19">
      <c r="A6317" t="s">
        <v>13603</v>
      </c>
      <c r="B6317" s="4">
        <v>45178</v>
      </c>
      <c r="C6317" s="2">
        <v>131998.26999999999</v>
      </c>
      <c r="D6317" t="s">
        <v>849</v>
      </c>
      <c r="E6317" t="s">
        <v>853</v>
      </c>
      <c r="F6317" t="s">
        <v>10</v>
      </c>
      <c r="G6317" t="s">
        <v>34</v>
      </c>
      <c r="H6317" t="s">
        <v>385</v>
      </c>
      <c r="J6317" t="s">
        <v>13604</v>
      </c>
      <c r="K6317" t="str">
        <f>IF(COUNTIF(Customers!A:A, H6317)&gt;0, "Valid", "Invalid")</f>
        <v>Valid</v>
      </c>
      <c r="L6317" t="str">
        <f t="shared" si="490"/>
        <v>9</v>
      </c>
      <c r="M6317" t="str">
        <f t="shared" si="491"/>
        <v>2023</v>
      </c>
      <c r="N6317">
        <f t="shared" si="492"/>
        <v>131998.26999999999</v>
      </c>
      <c r="O6317">
        <f t="shared" si="493"/>
        <v>131998.26999999999</v>
      </c>
      <c r="P6317" t="str">
        <f t="shared" si="494"/>
        <v/>
      </c>
      <c r="Q6317" s="48" t="str">
        <f>IF(O6317="","",
   IF(OR(O6317&lt;EDA_Outlier_Analysis!$C$10, O6317&gt;EDA_Outlier_Analysis!$C$11),
      "Outlier",
      "Normal"))</f>
        <v>Normal</v>
      </c>
      <c r="R6317" t="str">
        <f>IF(P6317="","",
   IF(OR(P6317 &lt; EDA_Outlier_Analysis!$F$7, P6317 &gt; EDA_Outlier_Analysis!$F$8),
      "Outlier",
      "Normal"))</f>
        <v/>
      </c>
      <c r="S6317" t="str">
        <f>IF(N6317="","",
   IF(OR(N6317 &lt;EDA_Outlier_Analysis!$I$10, N6317 &gt; EDA_Outlier_Analysis!$I$11),
      "Outlier",
      "Normal"))</f>
        <v>Normal</v>
      </c>
    </row>
    <row r="6318" spans="1:19">
      <c r="A6318" t="s">
        <v>13605</v>
      </c>
      <c r="B6318" s="4">
        <v>44923</v>
      </c>
      <c r="C6318" s="2">
        <v>147998.29</v>
      </c>
      <c r="D6318" t="s">
        <v>849</v>
      </c>
      <c r="E6318" t="s">
        <v>850</v>
      </c>
      <c r="F6318" t="s">
        <v>10</v>
      </c>
      <c r="G6318" t="s">
        <v>34</v>
      </c>
      <c r="H6318" t="s">
        <v>161</v>
      </c>
      <c r="J6318" t="s">
        <v>13606</v>
      </c>
      <c r="K6318" t="str">
        <f>IF(COUNTIF(Customers!A:A, H6318)&gt;0, "Valid", "Invalid")</f>
        <v>Valid</v>
      </c>
      <c r="L6318" t="str">
        <f t="shared" si="490"/>
        <v>12</v>
      </c>
      <c r="M6318" t="str">
        <f t="shared" si="491"/>
        <v>2022</v>
      </c>
      <c r="N6318">
        <f t="shared" si="492"/>
        <v>147998.29</v>
      </c>
      <c r="O6318">
        <f t="shared" si="493"/>
        <v>147998.29</v>
      </c>
      <c r="P6318" t="str">
        <f t="shared" si="494"/>
        <v/>
      </c>
      <c r="Q6318" s="48" t="str">
        <f>IF(O6318="","",
   IF(OR(O6318&lt;EDA_Outlier_Analysis!$C$10, O6318&gt;EDA_Outlier_Analysis!$C$11),
      "Outlier",
      "Normal"))</f>
        <v>Normal</v>
      </c>
      <c r="R6318" t="str">
        <f>IF(P6318="","",
   IF(OR(P6318 &lt; EDA_Outlier_Analysis!$F$7, P6318 &gt; EDA_Outlier_Analysis!$F$8),
      "Outlier",
      "Normal"))</f>
        <v/>
      </c>
      <c r="S6318" t="str">
        <f>IF(N6318="","",
   IF(OR(N6318 &lt;EDA_Outlier_Analysis!$I$10, N6318 &gt; EDA_Outlier_Analysis!$I$11),
      "Outlier",
      "Normal"))</f>
        <v>Normal</v>
      </c>
    </row>
    <row r="6319" spans="1:19">
      <c r="A6319" t="s">
        <v>13607</v>
      </c>
      <c r="B6319" s="4">
        <v>44656</v>
      </c>
      <c r="C6319" s="2">
        <v>-15904.41</v>
      </c>
      <c r="D6319" t="s">
        <v>840</v>
      </c>
      <c r="E6319" t="s">
        <v>878</v>
      </c>
      <c r="F6319" t="s">
        <v>9</v>
      </c>
      <c r="G6319" t="s">
        <v>31</v>
      </c>
      <c r="I6319" t="s">
        <v>954</v>
      </c>
      <c r="J6319" t="s">
        <v>13608</v>
      </c>
      <c r="K6319" t="str">
        <f>IF(COUNTIF(Customers!A:A, H6319)&gt;0, "Valid", "Invalid")</f>
        <v>Invalid</v>
      </c>
      <c r="L6319" t="str">
        <f t="shared" si="490"/>
        <v>4</v>
      </c>
      <c r="M6319" t="str">
        <f t="shared" si="491"/>
        <v>2022</v>
      </c>
      <c r="N6319">
        <f t="shared" si="492"/>
        <v>-15904.41</v>
      </c>
      <c r="O6319" t="str">
        <f t="shared" si="493"/>
        <v/>
      </c>
      <c r="P6319">
        <f t="shared" si="494"/>
        <v>15904.41</v>
      </c>
      <c r="Q6319" s="48" t="str">
        <f>IF(O6319="","",
   IF(OR(O6319&lt;EDA_Outlier_Analysis!$C$10, O6319&gt;EDA_Outlier_Analysis!$C$11),
      "Outlier",
      "Normal"))</f>
        <v/>
      </c>
      <c r="R6319" t="str">
        <f>IF(P6319="","",
   IF(OR(P6319 &lt; EDA_Outlier_Analysis!$F$7, P6319 &gt; EDA_Outlier_Analysis!$F$8),
      "Outlier",
      "Normal"))</f>
        <v>Outlier</v>
      </c>
      <c r="S6319" t="str">
        <f>IF(N6319="","",
   IF(OR(N6319 &lt;EDA_Outlier_Analysis!$I$10, N6319 &gt; EDA_Outlier_Analysis!$I$11),
      "Outlier",
      "Normal"))</f>
        <v>Normal</v>
      </c>
    </row>
    <row r="6320" spans="1:19">
      <c r="A6320" t="s">
        <v>13609</v>
      </c>
      <c r="B6320" s="4">
        <v>44632</v>
      </c>
      <c r="C6320" s="2">
        <v>-61034.559999999998</v>
      </c>
      <c r="D6320" t="s">
        <v>840</v>
      </c>
      <c r="E6320" t="s">
        <v>864</v>
      </c>
      <c r="F6320" t="s">
        <v>11</v>
      </c>
      <c r="G6320" t="s">
        <v>34</v>
      </c>
      <c r="I6320" t="s">
        <v>5118</v>
      </c>
      <c r="J6320" t="s">
        <v>13610</v>
      </c>
      <c r="K6320" t="str">
        <f>IF(COUNTIF(Customers!A:A, H6320)&gt;0, "Valid", "Invalid")</f>
        <v>Invalid</v>
      </c>
      <c r="L6320" t="str">
        <f t="shared" si="490"/>
        <v>3</v>
      </c>
      <c r="M6320" t="str">
        <f t="shared" si="491"/>
        <v>2022</v>
      </c>
      <c r="N6320">
        <f t="shared" si="492"/>
        <v>-61034.559999999998</v>
      </c>
      <c r="O6320" t="str">
        <f t="shared" si="493"/>
        <v/>
      </c>
      <c r="P6320">
        <f t="shared" si="494"/>
        <v>61034.559999999998</v>
      </c>
      <c r="Q6320" s="48" t="str">
        <f>IF(O6320="","",
   IF(OR(O6320&lt;EDA_Outlier_Analysis!$C$10, O6320&gt;EDA_Outlier_Analysis!$C$11),
      "Outlier",
      "Normal"))</f>
        <v/>
      </c>
      <c r="R6320" t="str">
        <f>IF(P6320="","",
   IF(OR(P6320 &lt; EDA_Outlier_Analysis!$F$7, P6320 &gt; EDA_Outlier_Analysis!$F$8),
      "Outlier",
      "Normal"))</f>
        <v>Outlier</v>
      </c>
      <c r="S6320" t="str">
        <f>IF(N6320="","",
   IF(OR(N6320 &lt;EDA_Outlier_Analysis!$I$10, N6320 &gt; EDA_Outlier_Analysis!$I$11),
      "Outlier",
      "Normal"))</f>
        <v>Normal</v>
      </c>
    </row>
    <row r="6321" spans="1:19">
      <c r="A6321" t="s">
        <v>13611</v>
      </c>
      <c r="B6321" s="4">
        <v>44611</v>
      </c>
      <c r="C6321" s="2">
        <v>108891.31</v>
      </c>
      <c r="D6321" t="s">
        <v>849</v>
      </c>
      <c r="E6321" t="s">
        <v>850</v>
      </c>
      <c r="F6321" t="s">
        <v>11</v>
      </c>
      <c r="G6321" t="s">
        <v>34</v>
      </c>
      <c r="H6321" t="s">
        <v>307</v>
      </c>
      <c r="J6321" t="s">
        <v>13612</v>
      </c>
      <c r="K6321" t="str">
        <f>IF(COUNTIF(Customers!A:A, H6321)&gt;0, "Valid", "Invalid")</f>
        <v>Valid</v>
      </c>
      <c r="L6321" t="str">
        <f t="shared" si="490"/>
        <v>2</v>
      </c>
      <c r="M6321" t="str">
        <f t="shared" si="491"/>
        <v>2022</v>
      </c>
      <c r="N6321">
        <f t="shared" si="492"/>
        <v>108891.31</v>
      </c>
      <c r="O6321">
        <f t="shared" si="493"/>
        <v>108891.31</v>
      </c>
      <c r="P6321" t="str">
        <f t="shared" si="494"/>
        <v/>
      </c>
      <c r="Q6321" s="48" t="str">
        <f>IF(O6321="","",
   IF(OR(O6321&lt;EDA_Outlier_Analysis!$C$10, O6321&gt;EDA_Outlier_Analysis!$C$11),
      "Outlier",
      "Normal"))</f>
        <v>Normal</v>
      </c>
      <c r="R6321" t="str">
        <f>IF(P6321="","",
   IF(OR(P6321 &lt; EDA_Outlier_Analysis!$F$7, P6321 &gt; EDA_Outlier_Analysis!$F$8),
      "Outlier",
      "Normal"))</f>
        <v/>
      </c>
      <c r="S6321" t="str">
        <f>IF(N6321="","",
   IF(OR(N6321 &lt;EDA_Outlier_Analysis!$I$10, N6321 &gt; EDA_Outlier_Analysis!$I$11),
      "Outlier",
      "Normal"))</f>
        <v>Normal</v>
      </c>
    </row>
    <row r="6322" spans="1:19">
      <c r="A6322" t="s">
        <v>13613</v>
      </c>
      <c r="B6322" s="4">
        <v>45170</v>
      </c>
      <c r="C6322" s="2">
        <v>121699.9</v>
      </c>
      <c r="D6322" t="s">
        <v>849</v>
      </c>
      <c r="E6322" t="s">
        <v>850</v>
      </c>
      <c r="F6322" t="s">
        <v>9</v>
      </c>
      <c r="G6322" t="s">
        <v>31</v>
      </c>
      <c r="H6322" t="s">
        <v>369</v>
      </c>
      <c r="J6322" t="s">
        <v>13614</v>
      </c>
      <c r="K6322" t="str">
        <f>IF(COUNTIF(Customers!A:A, H6322)&gt;0, "Valid", "Invalid")</f>
        <v>Valid</v>
      </c>
      <c r="L6322" t="str">
        <f t="shared" si="490"/>
        <v>9</v>
      </c>
      <c r="M6322" t="str">
        <f t="shared" si="491"/>
        <v>2023</v>
      </c>
      <c r="N6322">
        <f t="shared" si="492"/>
        <v>121699.9</v>
      </c>
      <c r="O6322">
        <f t="shared" si="493"/>
        <v>121699.9</v>
      </c>
      <c r="P6322" t="str">
        <f t="shared" si="494"/>
        <v/>
      </c>
      <c r="Q6322" s="48" t="str">
        <f>IF(O6322="","",
   IF(OR(O6322&lt;EDA_Outlier_Analysis!$C$10, O6322&gt;EDA_Outlier_Analysis!$C$11),
      "Outlier",
      "Normal"))</f>
        <v>Normal</v>
      </c>
      <c r="R6322" t="str">
        <f>IF(P6322="","",
   IF(OR(P6322 &lt; EDA_Outlier_Analysis!$F$7, P6322 &gt; EDA_Outlier_Analysis!$F$8),
      "Outlier",
      "Normal"))</f>
        <v/>
      </c>
      <c r="S6322" t="str">
        <f>IF(N6322="","",
   IF(OR(N6322 &lt;EDA_Outlier_Analysis!$I$10, N6322 &gt; EDA_Outlier_Analysis!$I$11),
      "Outlier",
      "Normal"))</f>
        <v>Normal</v>
      </c>
    </row>
    <row r="6323" spans="1:19">
      <c r="A6323" t="s">
        <v>13615</v>
      </c>
      <c r="B6323" s="4">
        <v>44656</v>
      </c>
      <c r="C6323" s="2">
        <v>196234.72</v>
      </c>
      <c r="D6323" t="s">
        <v>849</v>
      </c>
      <c r="E6323" t="s">
        <v>868</v>
      </c>
      <c r="F6323" t="s">
        <v>11</v>
      </c>
      <c r="G6323" t="s">
        <v>31</v>
      </c>
      <c r="H6323" t="s">
        <v>319</v>
      </c>
      <c r="J6323" t="s">
        <v>13616</v>
      </c>
      <c r="K6323" t="str">
        <f>IF(COUNTIF(Customers!A:A, H6323)&gt;0, "Valid", "Invalid")</f>
        <v>Valid</v>
      </c>
      <c r="L6323" t="str">
        <f t="shared" si="490"/>
        <v>4</v>
      </c>
      <c r="M6323" t="str">
        <f t="shared" si="491"/>
        <v>2022</v>
      </c>
      <c r="N6323">
        <f t="shared" si="492"/>
        <v>196234.72</v>
      </c>
      <c r="O6323">
        <f t="shared" si="493"/>
        <v>196234.72</v>
      </c>
      <c r="P6323" t="str">
        <f t="shared" si="494"/>
        <v/>
      </c>
      <c r="Q6323" s="48" t="str">
        <f>IF(O6323="","",
   IF(OR(O6323&lt;EDA_Outlier_Analysis!$C$10, O6323&gt;EDA_Outlier_Analysis!$C$11),
      "Outlier",
      "Normal"))</f>
        <v>Normal</v>
      </c>
      <c r="R6323" t="str">
        <f>IF(P6323="","",
   IF(OR(P6323 &lt; EDA_Outlier_Analysis!$F$7, P6323 &gt; EDA_Outlier_Analysis!$F$8),
      "Outlier",
      "Normal"))</f>
        <v/>
      </c>
      <c r="S6323" t="str">
        <f>IF(N6323="","",
   IF(OR(N6323 &lt;EDA_Outlier_Analysis!$I$10, N6323 &gt; EDA_Outlier_Analysis!$I$11),
      "Outlier",
      "Normal"))</f>
        <v>Normal</v>
      </c>
    </row>
    <row r="6324" spans="1:19">
      <c r="A6324" t="s">
        <v>13617</v>
      </c>
      <c r="B6324" s="4">
        <v>45278</v>
      </c>
      <c r="C6324" s="2">
        <v>-50024.91</v>
      </c>
      <c r="D6324" t="s">
        <v>840</v>
      </c>
      <c r="E6324" t="s">
        <v>841</v>
      </c>
      <c r="F6324" t="s">
        <v>9</v>
      </c>
      <c r="G6324" t="s">
        <v>20</v>
      </c>
      <c r="I6324" t="s">
        <v>1453</v>
      </c>
      <c r="J6324" t="s">
        <v>13618</v>
      </c>
      <c r="K6324" t="str">
        <f>IF(COUNTIF(Customers!A:A, H6324)&gt;0, "Valid", "Invalid")</f>
        <v>Invalid</v>
      </c>
      <c r="L6324" t="str">
        <f t="shared" si="490"/>
        <v>12</v>
      </c>
      <c r="M6324" t="str">
        <f t="shared" si="491"/>
        <v>2023</v>
      </c>
      <c r="N6324">
        <f t="shared" si="492"/>
        <v>-50024.91</v>
      </c>
      <c r="O6324" t="str">
        <f t="shared" si="493"/>
        <v/>
      </c>
      <c r="P6324">
        <f t="shared" si="494"/>
        <v>50024.91</v>
      </c>
      <c r="Q6324" s="48" t="str">
        <f>IF(O6324="","",
   IF(OR(O6324&lt;EDA_Outlier_Analysis!$C$10, O6324&gt;EDA_Outlier_Analysis!$C$11),
      "Outlier",
      "Normal"))</f>
        <v/>
      </c>
      <c r="R6324" t="str">
        <f>IF(P6324="","",
   IF(OR(P6324 &lt; EDA_Outlier_Analysis!$F$7, P6324 &gt; EDA_Outlier_Analysis!$F$8),
      "Outlier",
      "Normal"))</f>
        <v>Normal</v>
      </c>
      <c r="S6324" t="str">
        <f>IF(N6324="","",
   IF(OR(N6324 &lt;EDA_Outlier_Analysis!$I$10, N6324 &gt; EDA_Outlier_Analysis!$I$11),
      "Outlier",
      "Normal"))</f>
        <v>Normal</v>
      </c>
    </row>
    <row r="6325" spans="1:19">
      <c r="A6325" t="s">
        <v>13619</v>
      </c>
      <c r="B6325" s="4">
        <v>44761</v>
      </c>
      <c r="C6325" s="2">
        <v>-33402.51</v>
      </c>
      <c r="D6325" t="s">
        <v>840</v>
      </c>
      <c r="E6325" t="s">
        <v>878</v>
      </c>
      <c r="F6325" t="s">
        <v>10</v>
      </c>
      <c r="G6325" t="s">
        <v>24</v>
      </c>
      <c r="I6325" t="s">
        <v>1971</v>
      </c>
      <c r="J6325" t="s">
        <v>13620</v>
      </c>
      <c r="K6325" t="str">
        <f>IF(COUNTIF(Customers!A:A, H6325)&gt;0, "Valid", "Invalid")</f>
        <v>Invalid</v>
      </c>
      <c r="L6325" t="str">
        <f t="shared" si="490"/>
        <v>7</v>
      </c>
      <c r="M6325" t="str">
        <f t="shared" si="491"/>
        <v>2022</v>
      </c>
      <c r="N6325">
        <f t="shared" si="492"/>
        <v>-33402.51</v>
      </c>
      <c r="O6325" t="str">
        <f t="shared" si="493"/>
        <v/>
      </c>
      <c r="P6325">
        <f t="shared" si="494"/>
        <v>33402.51</v>
      </c>
      <c r="Q6325" s="48" t="str">
        <f>IF(O6325="","",
   IF(OR(O6325&lt;EDA_Outlier_Analysis!$C$10, O6325&gt;EDA_Outlier_Analysis!$C$11),
      "Outlier",
      "Normal"))</f>
        <v/>
      </c>
      <c r="R6325" t="str">
        <f>IF(P6325="","",
   IF(OR(P6325 &lt; EDA_Outlier_Analysis!$F$7, P6325 &gt; EDA_Outlier_Analysis!$F$8),
      "Outlier",
      "Normal"))</f>
        <v>Normal</v>
      </c>
      <c r="S6325" t="str">
        <f>IF(N6325="","",
   IF(OR(N6325 &lt;EDA_Outlier_Analysis!$I$10, N6325 &gt; EDA_Outlier_Analysis!$I$11),
      "Outlier",
      "Normal"))</f>
        <v>Normal</v>
      </c>
    </row>
    <row r="6326" spans="1:19">
      <c r="A6326" t="s">
        <v>13621</v>
      </c>
      <c r="B6326" s="4">
        <v>45089</v>
      </c>
      <c r="C6326" s="2">
        <v>34676.33</v>
      </c>
      <c r="D6326" t="s">
        <v>971</v>
      </c>
      <c r="E6326" t="s">
        <v>971</v>
      </c>
      <c r="F6326" t="s">
        <v>10</v>
      </c>
      <c r="G6326" t="s">
        <v>31</v>
      </c>
      <c r="J6326" t="s">
        <v>13622</v>
      </c>
      <c r="K6326" t="str">
        <f>IF(COUNTIF(Customers!A:A, H6326)&gt;0, "Valid", "Invalid")</f>
        <v>Invalid</v>
      </c>
      <c r="L6326" t="str">
        <f t="shared" si="490"/>
        <v>6</v>
      </c>
      <c r="M6326" t="str">
        <f t="shared" si="491"/>
        <v>2023</v>
      </c>
      <c r="N6326">
        <f t="shared" si="492"/>
        <v>-34676.33</v>
      </c>
      <c r="O6326" t="str">
        <f t="shared" si="493"/>
        <v/>
      </c>
      <c r="P6326" t="str">
        <f t="shared" si="494"/>
        <v/>
      </c>
      <c r="Q6326" s="48" t="str">
        <f>IF(O6326="","",
   IF(OR(O6326&lt;EDA_Outlier_Analysis!$C$10, O6326&gt;EDA_Outlier_Analysis!$C$11),
      "Outlier",
      "Normal"))</f>
        <v/>
      </c>
      <c r="R6326" t="str">
        <f>IF(P6326="","",
   IF(OR(P6326 &lt; EDA_Outlier_Analysis!$F$7, P6326 &gt; EDA_Outlier_Analysis!$F$8),
      "Outlier",
      "Normal"))</f>
        <v/>
      </c>
      <c r="S6326" t="str">
        <f>IF(N6326="","",
   IF(OR(N6326 &lt;EDA_Outlier_Analysis!$I$10, N6326 &gt; EDA_Outlier_Analysis!$I$11),
      "Outlier",
      "Normal"))</f>
        <v>Normal</v>
      </c>
    </row>
    <row r="6327" spans="1:19">
      <c r="A6327" t="s">
        <v>13623</v>
      </c>
      <c r="B6327" s="4">
        <v>45238</v>
      </c>
      <c r="C6327" s="2">
        <v>-70777.820000000007</v>
      </c>
      <c r="D6327" t="s">
        <v>840</v>
      </c>
      <c r="E6327" t="s">
        <v>864</v>
      </c>
      <c r="F6327" t="s">
        <v>10</v>
      </c>
      <c r="G6327" t="s">
        <v>24</v>
      </c>
      <c r="I6327" t="s">
        <v>3502</v>
      </c>
      <c r="J6327" t="s">
        <v>13624</v>
      </c>
      <c r="K6327" t="str">
        <f>IF(COUNTIF(Customers!A:A, H6327)&gt;0, "Valid", "Invalid")</f>
        <v>Invalid</v>
      </c>
      <c r="L6327" t="str">
        <f t="shared" si="490"/>
        <v>11</v>
      </c>
      <c r="M6327" t="str">
        <f t="shared" si="491"/>
        <v>2023</v>
      </c>
      <c r="N6327">
        <f t="shared" si="492"/>
        <v>-70777.820000000007</v>
      </c>
      <c r="O6327" t="str">
        <f t="shared" si="493"/>
        <v/>
      </c>
      <c r="P6327">
        <f t="shared" si="494"/>
        <v>70777.820000000007</v>
      </c>
      <c r="Q6327" s="48" t="str">
        <f>IF(O6327="","",
   IF(OR(O6327&lt;EDA_Outlier_Analysis!$C$10, O6327&gt;EDA_Outlier_Analysis!$C$11),
      "Outlier",
      "Normal"))</f>
        <v/>
      </c>
      <c r="R6327" t="str">
        <f>IF(P6327="","",
   IF(OR(P6327 &lt; EDA_Outlier_Analysis!$F$7, P6327 &gt; EDA_Outlier_Analysis!$F$8),
      "Outlier",
      "Normal"))</f>
        <v>Outlier</v>
      </c>
      <c r="S6327" t="str">
        <f>IF(N6327="","",
   IF(OR(N6327 &lt;EDA_Outlier_Analysis!$I$10, N6327 &gt; EDA_Outlier_Analysis!$I$11),
      "Outlier",
      "Normal"))</f>
        <v>Normal</v>
      </c>
    </row>
    <row r="6328" spans="1:19">
      <c r="A6328" t="s">
        <v>13625</v>
      </c>
      <c r="B6328" s="4">
        <v>44875</v>
      </c>
      <c r="C6328" s="2">
        <v>130619.63</v>
      </c>
      <c r="D6328" t="s">
        <v>849</v>
      </c>
      <c r="E6328" t="s">
        <v>850</v>
      </c>
      <c r="F6328" t="s">
        <v>11</v>
      </c>
      <c r="G6328" t="s">
        <v>24</v>
      </c>
      <c r="H6328" t="s">
        <v>345</v>
      </c>
      <c r="J6328" t="s">
        <v>13626</v>
      </c>
      <c r="K6328" t="str">
        <f>IF(COUNTIF(Customers!A:A, H6328)&gt;0, "Valid", "Invalid")</f>
        <v>Valid</v>
      </c>
      <c r="L6328" t="str">
        <f t="shared" si="490"/>
        <v>11</v>
      </c>
      <c r="M6328" t="str">
        <f t="shared" si="491"/>
        <v>2022</v>
      </c>
      <c r="N6328">
        <f t="shared" si="492"/>
        <v>130619.63</v>
      </c>
      <c r="O6328">
        <f t="shared" si="493"/>
        <v>130619.63</v>
      </c>
      <c r="P6328" t="str">
        <f t="shared" si="494"/>
        <v/>
      </c>
      <c r="Q6328" s="48" t="str">
        <f>IF(O6328="","",
   IF(OR(O6328&lt;EDA_Outlier_Analysis!$C$10, O6328&gt;EDA_Outlier_Analysis!$C$11),
      "Outlier",
      "Normal"))</f>
        <v>Normal</v>
      </c>
      <c r="R6328" t="str">
        <f>IF(P6328="","",
   IF(OR(P6328 &lt; EDA_Outlier_Analysis!$F$7, P6328 &gt; EDA_Outlier_Analysis!$F$8),
      "Outlier",
      "Normal"))</f>
        <v/>
      </c>
      <c r="S6328" t="str">
        <f>IF(N6328="","",
   IF(OR(N6328 &lt;EDA_Outlier_Analysis!$I$10, N6328 &gt; EDA_Outlier_Analysis!$I$11),
      "Outlier",
      "Normal"))</f>
        <v>Normal</v>
      </c>
    </row>
    <row r="6329" spans="1:19">
      <c r="A6329" t="s">
        <v>13627</v>
      </c>
      <c r="B6329" s="4">
        <v>44736</v>
      </c>
      <c r="C6329" s="2">
        <v>182158.13</v>
      </c>
      <c r="D6329" t="s">
        <v>849</v>
      </c>
      <c r="E6329" t="s">
        <v>868</v>
      </c>
      <c r="F6329" t="s">
        <v>11</v>
      </c>
      <c r="G6329" t="s">
        <v>24</v>
      </c>
      <c r="H6329" t="s">
        <v>441</v>
      </c>
      <c r="J6329" t="s">
        <v>13628</v>
      </c>
      <c r="K6329" t="str">
        <f>IF(COUNTIF(Customers!A:A, H6329)&gt;0, "Valid", "Invalid")</f>
        <v>Valid</v>
      </c>
      <c r="L6329" t="str">
        <f t="shared" si="490"/>
        <v>6</v>
      </c>
      <c r="M6329" t="str">
        <f t="shared" si="491"/>
        <v>2022</v>
      </c>
      <c r="N6329">
        <f t="shared" si="492"/>
        <v>182158.13</v>
      </c>
      <c r="O6329">
        <f t="shared" si="493"/>
        <v>182158.13</v>
      </c>
      <c r="P6329" t="str">
        <f t="shared" si="494"/>
        <v/>
      </c>
      <c r="Q6329" s="48" t="str">
        <f>IF(O6329="","",
   IF(OR(O6329&lt;EDA_Outlier_Analysis!$C$10, O6329&gt;EDA_Outlier_Analysis!$C$11),
      "Outlier",
      "Normal"))</f>
        <v>Normal</v>
      </c>
      <c r="R6329" t="str">
        <f>IF(P6329="","",
   IF(OR(P6329 &lt; EDA_Outlier_Analysis!$F$7, P6329 &gt; EDA_Outlier_Analysis!$F$8),
      "Outlier",
      "Normal"))</f>
        <v/>
      </c>
      <c r="S6329" t="str">
        <f>IF(N6329="","",
   IF(OR(N6329 &lt;EDA_Outlier_Analysis!$I$10, N6329 &gt; EDA_Outlier_Analysis!$I$11),
      "Outlier",
      "Normal"))</f>
        <v>Normal</v>
      </c>
    </row>
    <row r="6330" spans="1:19">
      <c r="A6330" t="s">
        <v>13629</v>
      </c>
      <c r="B6330" s="4">
        <v>45033</v>
      </c>
      <c r="C6330" s="2">
        <v>-41737.14</v>
      </c>
      <c r="D6330" t="s">
        <v>840</v>
      </c>
      <c r="E6330" t="s">
        <v>841</v>
      </c>
      <c r="F6330" t="s">
        <v>9</v>
      </c>
      <c r="G6330" t="s">
        <v>24</v>
      </c>
      <c r="I6330" t="s">
        <v>1261</v>
      </c>
      <c r="J6330" t="s">
        <v>13630</v>
      </c>
      <c r="K6330" t="str">
        <f>IF(COUNTIF(Customers!A:A, H6330)&gt;0, "Valid", "Invalid")</f>
        <v>Invalid</v>
      </c>
      <c r="L6330" t="str">
        <f t="shared" si="490"/>
        <v>4</v>
      </c>
      <c r="M6330" t="str">
        <f t="shared" si="491"/>
        <v>2023</v>
      </c>
      <c r="N6330">
        <f t="shared" si="492"/>
        <v>-41737.14</v>
      </c>
      <c r="O6330" t="str">
        <f t="shared" si="493"/>
        <v/>
      </c>
      <c r="P6330">
        <f t="shared" si="494"/>
        <v>41737.14</v>
      </c>
      <c r="Q6330" s="48" t="str">
        <f>IF(O6330="","",
   IF(OR(O6330&lt;EDA_Outlier_Analysis!$C$10, O6330&gt;EDA_Outlier_Analysis!$C$11),
      "Outlier",
      "Normal"))</f>
        <v/>
      </c>
      <c r="R6330" t="str">
        <f>IF(P6330="","",
   IF(OR(P6330 &lt; EDA_Outlier_Analysis!$F$7, P6330 &gt; EDA_Outlier_Analysis!$F$8),
      "Outlier",
      "Normal"))</f>
        <v>Normal</v>
      </c>
      <c r="S6330" t="str">
        <f>IF(N6330="","",
   IF(OR(N6330 &lt;EDA_Outlier_Analysis!$I$10, N6330 &gt; EDA_Outlier_Analysis!$I$11),
      "Outlier",
      "Normal"))</f>
        <v>Normal</v>
      </c>
    </row>
    <row r="6331" spans="1:19">
      <c r="A6331" t="s">
        <v>13631</v>
      </c>
      <c r="B6331" s="4">
        <v>45018</v>
      </c>
      <c r="C6331" s="2">
        <v>72304.97</v>
      </c>
      <c r="D6331" t="s">
        <v>849</v>
      </c>
      <c r="E6331" t="s">
        <v>868</v>
      </c>
      <c r="F6331" t="s">
        <v>11</v>
      </c>
      <c r="G6331" t="s">
        <v>20</v>
      </c>
      <c r="H6331" t="s">
        <v>267</v>
      </c>
      <c r="J6331" t="s">
        <v>13632</v>
      </c>
      <c r="K6331" t="str">
        <f>IF(COUNTIF(Customers!A:A, H6331)&gt;0, "Valid", "Invalid")</f>
        <v>Valid</v>
      </c>
      <c r="L6331" t="str">
        <f t="shared" si="490"/>
        <v>4</v>
      </c>
      <c r="M6331" t="str">
        <f t="shared" si="491"/>
        <v>2023</v>
      </c>
      <c r="N6331">
        <f t="shared" si="492"/>
        <v>72304.97</v>
      </c>
      <c r="O6331">
        <f t="shared" si="493"/>
        <v>72304.97</v>
      </c>
      <c r="P6331" t="str">
        <f t="shared" si="494"/>
        <v/>
      </c>
      <c r="Q6331" s="48" t="str">
        <f>IF(O6331="","",
   IF(OR(O6331&lt;EDA_Outlier_Analysis!$C$10, O6331&gt;EDA_Outlier_Analysis!$C$11),
      "Outlier",
      "Normal"))</f>
        <v>Normal</v>
      </c>
      <c r="R6331" t="str">
        <f>IF(P6331="","",
   IF(OR(P6331 &lt; EDA_Outlier_Analysis!$F$7, P6331 &gt; EDA_Outlier_Analysis!$F$8),
      "Outlier",
      "Normal"))</f>
        <v/>
      </c>
      <c r="S6331" t="str">
        <f>IF(N6331="","",
   IF(OR(N6331 &lt;EDA_Outlier_Analysis!$I$10, N6331 &gt; EDA_Outlier_Analysis!$I$11),
      "Outlier",
      "Normal"))</f>
        <v>Normal</v>
      </c>
    </row>
    <row r="6332" spans="1:19">
      <c r="A6332" t="s">
        <v>13633</v>
      </c>
      <c r="B6332" s="4">
        <v>45147</v>
      </c>
      <c r="C6332" s="2">
        <v>188023.83</v>
      </c>
      <c r="D6332" t="s">
        <v>849</v>
      </c>
      <c r="E6332" t="s">
        <v>850</v>
      </c>
      <c r="F6332" t="s">
        <v>10</v>
      </c>
      <c r="G6332" t="s">
        <v>24</v>
      </c>
      <c r="H6332" t="s">
        <v>211</v>
      </c>
      <c r="J6332" t="s">
        <v>13634</v>
      </c>
      <c r="K6332" t="str">
        <f>IF(COUNTIF(Customers!A:A, H6332)&gt;0, "Valid", "Invalid")</f>
        <v>Valid</v>
      </c>
      <c r="L6332" t="str">
        <f t="shared" si="490"/>
        <v>8</v>
      </c>
      <c r="M6332" t="str">
        <f t="shared" si="491"/>
        <v>2023</v>
      </c>
      <c r="N6332">
        <f t="shared" si="492"/>
        <v>188023.83</v>
      </c>
      <c r="O6332">
        <f t="shared" si="493"/>
        <v>188023.83</v>
      </c>
      <c r="P6332" t="str">
        <f t="shared" si="494"/>
        <v/>
      </c>
      <c r="Q6332" s="48" t="str">
        <f>IF(O6332="","",
   IF(OR(O6332&lt;EDA_Outlier_Analysis!$C$10, O6332&gt;EDA_Outlier_Analysis!$C$11),
      "Outlier",
      "Normal"))</f>
        <v>Normal</v>
      </c>
      <c r="R6332" t="str">
        <f>IF(P6332="","",
   IF(OR(P6332 &lt; EDA_Outlier_Analysis!$F$7, P6332 &gt; EDA_Outlier_Analysis!$F$8),
      "Outlier",
      "Normal"))</f>
        <v/>
      </c>
      <c r="S6332" t="str">
        <f>IF(N6332="","",
   IF(OR(N6332 &lt;EDA_Outlier_Analysis!$I$10, N6332 &gt; EDA_Outlier_Analysis!$I$11),
      "Outlier",
      "Normal"))</f>
        <v>Normal</v>
      </c>
    </row>
    <row r="6333" spans="1:19">
      <c r="A6333" t="s">
        <v>13635</v>
      </c>
      <c r="B6333" s="4">
        <v>44709</v>
      </c>
      <c r="C6333" s="2">
        <v>-68301.13</v>
      </c>
      <c r="D6333" t="s">
        <v>840</v>
      </c>
      <c r="E6333" t="s">
        <v>856</v>
      </c>
      <c r="F6333" t="s">
        <v>9</v>
      </c>
      <c r="G6333" t="s">
        <v>31</v>
      </c>
      <c r="I6333" t="s">
        <v>1086</v>
      </c>
      <c r="J6333" t="s">
        <v>13636</v>
      </c>
      <c r="K6333" t="str">
        <f>IF(COUNTIF(Customers!A:A, H6333)&gt;0, "Valid", "Invalid")</f>
        <v>Invalid</v>
      </c>
      <c r="L6333" t="str">
        <f t="shared" si="490"/>
        <v>5</v>
      </c>
      <c r="M6333" t="str">
        <f t="shared" si="491"/>
        <v>2022</v>
      </c>
      <c r="N6333">
        <f t="shared" si="492"/>
        <v>-68301.13</v>
      </c>
      <c r="O6333" t="str">
        <f t="shared" si="493"/>
        <v/>
      </c>
      <c r="P6333">
        <f t="shared" si="494"/>
        <v>68301.13</v>
      </c>
      <c r="Q6333" s="48" t="str">
        <f>IF(O6333="","",
   IF(OR(O6333&lt;EDA_Outlier_Analysis!$C$10, O6333&gt;EDA_Outlier_Analysis!$C$11),
      "Outlier",
      "Normal"))</f>
        <v/>
      </c>
      <c r="R6333" t="str">
        <f>IF(P6333="","",
   IF(OR(P6333 &lt; EDA_Outlier_Analysis!$F$7, P6333 &gt; EDA_Outlier_Analysis!$F$8),
      "Outlier",
      "Normal"))</f>
        <v>Outlier</v>
      </c>
      <c r="S6333" t="str">
        <f>IF(N6333="","",
   IF(OR(N6333 &lt;EDA_Outlier_Analysis!$I$10, N6333 &gt; EDA_Outlier_Analysis!$I$11),
      "Outlier",
      "Normal"))</f>
        <v>Normal</v>
      </c>
    </row>
    <row r="6334" spans="1:19">
      <c r="A6334" t="s">
        <v>13637</v>
      </c>
      <c r="B6334" s="4">
        <v>44635</v>
      </c>
      <c r="C6334" s="2">
        <v>14273</v>
      </c>
      <c r="D6334" t="s">
        <v>873</v>
      </c>
      <c r="E6334" t="s">
        <v>873</v>
      </c>
      <c r="F6334" t="s">
        <v>11</v>
      </c>
      <c r="G6334" t="s">
        <v>31</v>
      </c>
      <c r="J6334" t="s">
        <v>13638</v>
      </c>
      <c r="K6334" t="str">
        <f>IF(COUNTIF(Customers!A:A, H6334)&gt;0, "Valid", "Invalid")</f>
        <v>Invalid</v>
      </c>
      <c r="L6334" t="str">
        <f t="shared" si="490"/>
        <v>3</v>
      </c>
      <c r="M6334" t="str">
        <f t="shared" si="491"/>
        <v>2022</v>
      </c>
      <c r="N6334">
        <f t="shared" si="492"/>
        <v>-14273</v>
      </c>
      <c r="O6334" t="str">
        <f t="shared" si="493"/>
        <v/>
      </c>
      <c r="P6334" t="str">
        <f t="shared" si="494"/>
        <v/>
      </c>
      <c r="Q6334" s="48" t="str">
        <f>IF(O6334="","",
   IF(OR(O6334&lt;EDA_Outlier_Analysis!$C$10, O6334&gt;EDA_Outlier_Analysis!$C$11),
      "Outlier",
      "Normal"))</f>
        <v/>
      </c>
      <c r="R6334" t="str">
        <f>IF(P6334="","",
   IF(OR(P6334 &lt; EDA_Outlier_Analysis!$F$7, P6334 &gt; EDA_Outlier_Analysis!$F$8),
      "Outlier",
      "Normal"))</f>
        <v/>
      </c>
      <c r="S6334" t="str">
        <f>IF(N6334="","",
   IF(OR(N6334 &lt;EDA_Outlier_Analysis!$I$10, N6334 &gt; EDA_Outlier_Analysis!$I$11),
      "Outlier",
      "Normal"))</f>
        <v>Normal</v>
      </c>
    </row>
    <row r="6335" spans="1:19">
      <c r="A6335" t="s">
        <v>13639</v>
      </c>
      <c r="B6335" s="4">
        <v>44815</v>
      </c>
      <c r="C6335" s="2">
        <v>-31781.439999999999</v>
      </c>
      <c r="D6335" t="s">
        <v>840</v>
      </c>
      <c r="E6335" t="s">
        <v>841</v>
      </c>
      <c r="F6335" t="s">
        <v>11</v>
      </c>
      <c r="G6335" t="s">
        <v>24</v>
      </c>
      <c r="I6335" t="s">
        <v>1035</v>
      </c>
      <c r="J6335" t="s">
        <v>13640</v>
      </c>
      <c r="K6335" t="str">
        <f>IF(COUNTIF(Customers!A:A, H6335)&gt;0, "Valid", "Invalid")</f>
        <v>Invalid</v>
      </c>
      <c r="L6335" t="str">
        <f t="shared" si="490"/>
        <v>9</v>
      </c>
      <c r="M6335" t="str">
        <f t="shared" si="491"/>
        <v>2022</v>
      </c>
      <c r="N6335">
        <f t="shared" si="492"/>
        <v>-31781.439999999999</v>
      </c>
      <c r="O6335" t="str">
        <f t="shared" si="493"/>
        <v/>
      </c>
      <c r="P6335">
        <f t="shared" si="494"/>
        <v>31781.439999999999</v>
      </c>
      <c r="Q6335" s="48" t="str">
        <f>IF(O6335="","",
   IF(OR(O6335&lt;EDA_Outlier_Analysis!$C$10, O6335&gt;EDA_Outlier_Analysis!$C$11),
      "Outlier",
      "Normal"))</f>
        <v/>
      </c>
      <c r="R6335" t="str">
        <f>IF(P6335="","",
   IF(OR(P6335 &lt; EDA_Outlier_Analysis!$F$7, P6335 &gt; EDA_Outlier_Analysis!$F$8),
      "Outlier",
      "Normal"))</f>
        <v>Normal</v>
      </c>
      <c r="S6335" t="str">
        <f>IF(N6335="","",
   IF(OR(N6335 &lt;EDA_Outlier_Analysis!$I$10, N6335 &gt; EDA_Outlier_Analysis!$I$11),
      "Outlier",
      "Normal"))</f>
        <v>Normal</v>
      </c>
    </row>
    <row r="6336" spans="1:19">
      <c r="A6336" t="s">
        <v>13641</v>
      </c>
      <c r="B6336" s="4">
        <v>45066</v>
      </c>
      <c r="C6336" s="2">
        <v>-19701.509999999998</v>
      </c>
      <c r="D6336" t="s">
        <v>840</v>
      </c>
      <c r="E6336" t="s">
        <v>841</v>
      </c>
      <c r="F6336" t="s">
        <v>10</v>
      </c>
      <c r="G6336" t="s">
        <v>31</v>
      </c>
      <c r="I6336" t="s">
        <v>960</v>
      </c>
      <c r="J6336" t="s">
        <v>13642</v>
      </c>
      <c r="K6336" t="str">
        <f>IF(COUNTIF(Customers!A:A, H6336)&gt;0, "Valid", "Invalid")</f>
        <v>Invalid</v>
      </c>
      <c r="L6336" t="str">
        <f t="shared" si="490"/>
        <v>5</v>
      </c>
      <c r="M6336" t="str">
        <f t="shared" si="491"/>
        <v>2023</v>
      </c>
      <c r="N6336">
        <f t="shared" si="492"/>
        <v>-19701.509999999998</v>
      </c>
      <c r="O6336" t="str">
        <f t="shared" si="493"/>
        <v/>
      </c>
      <c r="P6336">
        <f t="shared" si="494"/>
        <v>19701.509999999998</v>
      </c>
      <c r="Q6336" s="48" t="str">
        <f>IF(O6336="","",
   IF(OR(O6336&lt;EDA_Outlier_Analysis!$C$10, O6336&gt;EDA_Outlier_Analysis!$C$11),
      "Outlier",
      "Normal"))</f>
        <v/>
      </c>
      <c r="R6336" t="str">
        <f>IF(P6336="","",
   IF(OR(P6336 &lt; EDA_Outlier_Analysis!$F$7, P6336 &gt; EDA_Outlier_Analysis!$F$8),
      "Outlier",
      "Normal"))</f>
        <v>Outlier</v>
      </c>
      <c r="S6336" t="str">
        <f>IF(N6336="","",
   IF(OR(N6336 &lt;EDA_Outlier_Analysis!$I$10, N6336 &gt; EDA_Outlier_Analysis!$I$11),
      "Outlier",
      "Normal"))</f>
        <v>Normal</v>
      </c>
    </row>
    <row r="6337" spans="1:19">
      <c r="A6337" t="s">
        <v>13643</v>
      </c>
      <c r="B6337" s="4">
        <v>44806</v>
      </c>
      <c r="C6337" s="2">
        <v>237998.27</v>
      </c>
      <c r="D6337" t="s">
        <v>849</v>
      </c>
      <c r="E6337" t="s">
        <v>850</v>
      </c>
      <c r="F6337" t="s">
        <v>10</v>
      </c>
      <c r="G6337" t="s">
        <v>34</v>
      </c>
      <c r="H6337" t="s">
        <v>45</v>
      </c>
      <c r="J6337" t="s">
        <v>13644</v>
      </c>
      <c r="K6337" t="str">
        <f>IF(COUNTIF(Customers!A:A, H6337)&gt;0, "Valid", "Invalid")</f>
        <v>Valid</v>
      </c>
      <c r="L6337" t="str">
        <f t="shared" si="490"/>
        <v>9</v>
      </c>
      <c r="M6337" t="str">
        <f t="shared" si="491"/>
        <v>2022</v>
      </c>
      <c r="N6337">
        <f t="shared" si="492"/>
        <v>237998.27</v>
      </c>
      <c r="O6337">
        <f t="shared" si="493"/>
        <v>237998.27</v>
      </c>
      <c r="P6337" t="str">
        <f t="shared" si="494"/>
        <v/>
      </c>
      <c r="Q6337" s="48" t="str">
        <f>IF(O6337="","",
   IF(OR(O6337&lt;EDA_Outlier_Analysis!$C$10, O6337&gt;EDA_Outlier_Analysis!$C$11),
      "Outlier",
      "Normal"))</f>
        <v>Normal</v>
      </c>
      <c r="R6337" t="str">
        <f>IF(P6337="","",
   IF(OR(P6337 &lt; EDA_Outlier_Analysis!$F$7, P6337 &gt; EDA_Outlier_Analysis!$F$8),
      "Outlier",
      "Normal"))</f>
        <v/>
      </c>
      <c r="S6337" t="str">
        <f>IF(N6337="","",
   IF(OR(N6337 &lt;EDA_Outlier_Analysis!$I$10, N6337 &gt; EDA_Outlier_Analysis!$I$11),
      "Outlier",
      "Normal"))</f>
        <v>Normal</v>
      </c>
    </row>
    <row r="6338" spans="1:19">
      <c r="A6338" t="s">
        <v>13645</v>
      </c>
      <c r="B6338" s="4">
        <v>45012</v>
      </c>
      <c r="C6338" s="2">
        <v>18109.36</v>
      </c>
      <c r="D6338" t="s">
        <v>873</v>
      </c>
      <c r="E6338" t="s">
        <v>873</v>
      </c>
      <c r="F6338" t="s">
        <v>11</v>
      </c>
      <c r="G6338" t="s">
        <v>20</v>
      </c>
      <c r="J6338" t="s">
        <v>13646</v>
      </c>
      <c r="K6338" t="str">
        <f>IF(COUNTIF(Customers!A:A, H6338)&gt;0, "Valid", "Invalid")</f>
        <v>Invalid</v>
      </c>
      <c r="L6338" t="str">
        <f t="shared" si="490"/>
        <v>3</v>
      </c>
      <c r="M6338" t="str">
        <f t="shared" si="491"/>
        <v>2023</v>
      </c>
      <c r="N6338">
        <f t="shared" si="492"/>
        <v>-18109.36</v>
      </c>
      <c r="O6338" t="str">
        <f t="shared" si="493"/>
        <v/>
      </c>
      <c r="P6338" t="str">
        <f t="shared" si="494"/>
        <v/>
      </c>
      <c r="Q6338" s="48" t="str">
        <f>IF(O6338="","",
   IF(OR(O6338&lt;EDA_Outlier_Analysis!$C$10, O6338&gt;EDA_Outlier_Analysis!$C$11),
      "Outlier",
      "Normal"))</f>
        <v/>
      </c>
      <c r="R6338" t="str">
        <f>IF(P6338="","",
   IF(OR(P6338 &lt; EDA_Outlier_Analysis!$F$7, P6338 &gt; EDA_Outlier_Analysis!$F$8),
      "Outlier",
      "Normal"))</f>
        <v/>
      </c>
      <c r="S6338" t="str">
        <f>IF(N6338="","",
   IF(OR(N6338 &lt;EDA_Outlier_Analysis!$I$10, N6338 &gt; EDA_Outlier_Analysis!$I$11),
      "Outlier",
      "Normal"))</f>
        <v>Normal</v>
      </c>
    </row>
    <row r="6339" spans="1:19">
      <c r="A6339" t="s">
        <v>13647</v>
      </c>
      <c r="B6339" s="4">
        <v>45055</v>
      </c>
      <c r="C6339" s="2">
        <v>-27476.93</v>
      </c>
      <c r="D6339" t="s">
        <v>840</v>
      </c>
      <c r="E6339" t="s">
        <v>878</v>
      </c>
      <c r="F6339" t="s">
        <v>9</v>
      </c>
      <c r="G6339" t="s">
        <v>34</v>
      </c>
      <c r="I6339" t="s">
        <v>1018</v>
      </c>
      <c r="J6339" t="s">
        <v>13648</v>
      </c>
      <c r="K6339" t="str">
        <f>IF(COUNTIF(Customers!A:A, H6339)&gt;0, "Valid", "Invalid")</f>
        <v>Invalid</v>
      </c>
      <c r="L6339" t="str">
        <f t="shared" ref="L6339:L6402" si="495">TEXT(B6339,"m")</f>
        <v>5</v>
      </c>
      <c r="M6339" t="str">
        <f t="shared" ref="M6339:M6402" si="496">TEXT(B6339,"yyyy")</f>
        <v>2023</v>
      </c>
      <c r="N6339">
        <f t="shared" ref="N6339:N6402" si="497">IF(D6339="Revenue",C6339,-ABS(C6339))</f>
        <v>-27476.93</v>
      </c>
      <c r="O6339" t="str">
        <f t="shared" ref="O6339:O6402" si="498">IF(D6339="Revenue", C6339, "")</f>
        <v/>
      </c>
      <c r="P6339">
        <f t="shared" ref="P6339:P6402" si="499">IF(D6339="Expense", ABS(C6339), "")</f>
        <v>27476.93</v>
      </c>
      <c r="Q6339" s="48" t="str">
        <f>IF(O6339="","",
   IF(OR(O6339&lt;EDA_Outlier_Analysis!$C$10, O6339&gt;EDA_Outlier_Analysis!$C$11),
      "Outlier",
      "Normal"))</f>
        <v/>
      </c>
      <c r="R6339" t="str">
        <f>IF(P6339="","",
   IF(OR(P6339 &lt; EDA_Outlier_Analysis!$F$7, P6339 &gt; EDA_Outlier_Analysis!$F$8),
      "Outlier",
      "Normal"))</f>
        <v>Normal</v>
      </c>
      <c r="S6339" t="str">
        <f>IF(N6339="","",
   IF(OR(N6339 &lt;EDA_Outlier_Analysis!$I$10, N6339 &gt; EDA_Outlier_Analysis!$I$11),
      "Outlier",
      "Normal"))</f>
        <v>Normal</v>
      </c>
    </row>
    <row r="6340" spans="1:19">
      <c r="A6340" t="s">
        <v>13649</v>
      </c>
      <c r="B6340" s="4">
        <v>44697</v>
      </c>
      <c r="C6340" s="2">
        <v>173393.62</v>
      </c>
      <c r="D6340" t="s">
        <v>849</v>
      </c>
      <c r="E6340" t="s">
        <v>853</v>
      </c>
      <c r="F6340" t="s">
        <v>11</v>
      </c>
      <c r="G6340" t="s">
        <v>31</v>
      </c>
      <c r="H6340" t="s">
        <v>243</v>
      </c>
      <c r="J6340" t="s">
        <v>13650</v>
      </c>
      <c r="K6340" t="str">
        <f>IF(COUNTIF(Customers!A:A, H6340)&gt;0, "Valid", "Invalid")</f>
        <v>Valid</v>
      </c>
      <c r="L6340" t="str">
        <f t="shared" si="495"/>
        <v>5</v>
      </c>
      <c r="M6340" t="str">
        <f t="shared" si="496"/>
        <v>2022</v>
      </c>
      <c r="N6340">
        <f t="shared" si="497"/>
        <v>173393.62</v>
      </c>
      <c r="O6340">
        <f t="shared" si="498"/>
        <v>173393.62</v>
      </c>
      <c r="P6340" t="str">
        <f t="shared" si="499"/>
        <v/>
      </c>
      <c r="Q6340" s="48" t="str">
        <f>IF(O6340="","",
   IF(OR(O6340&lt;EDA_Outlier_Analysis!$C$10, O6340&gt;EDA_Outlier_Analysis!$C$11),
      "Outlier",
      "Normal"))</f>
        <v>Normal</v>
      </c>
      <c r="R6340" t="str">
        <f>IF(P6340="","",
   IF(OR(P6340 &lt; EDA_Outlier_Analysis!$F$7, P6340 &gt; EDA_Outlier_Analysis!$F$8),
      "Outlier",
      "Normal"))</f>
        <v/>
      </c>
      <c r="S6340" t="str">
        <f>IF(N6340="","",
   IF(OR(N6340 &lt;EDA_Outlier_Analysis!$I$10, N6340 &gt; EDA_Outlier_Analysis!$I$11),
      "Outlier",
      "Normal"))</f>
        <v>Normal</v>
      </c>
    </row>
    <row r="6341" spans="1:19">
      <c r="A6341" t="s">
        <v>13651</v>
      </c>
      <c r="B6341" s="4">
        <v>45266</v>
      </c>
      <c r="C6341" s="2">
        <v>-35169.26</v>
      </c>
      <c r="D6341" t="s">
        <v>840</v>
      </c>
      <c r="E6341" t="s">
        <v>856</v>
      </c>
      <c r="F6341" t="s">
        <v>11</v>
      </c>
      <c r="G6341" t="s">
        <v>24</v>
      </c>
      <c r="I6341" t="s">
        <v>1284</v>
      </c>
      <c r="J6341" t="s">
        <v>13652</v>
      </c>
      <c r="K6341" t="str">
        <f>IF(COUNTIF(Customers!A:A, H6341)&gt;0, "Valid", "Invalid")</f>
        <v>Invalid</v>
      </c>
      <c r="L6341" t="str">
        <f t="shared" si="495"/>
        <v>12</v>
      </c>
      <c r="M6341" t="str">
        <f t="shared" si="496"/>
        <v>2023</v>
      </c>
      <c r="N6341">
        <f t="shared" si="497"/>
        <v>-35169.26</v>
      </c>
      <c r="O6341" t="str">
        <f t="shared" si="498"/>
        <v/>
      </c>
      <c r="P6341">
        <f t="shared" si="499"/>
        <v>35169.26</v>
      </c>
      <c r="Q6341" s="48" t="str">
        <f>IF(O6341="","",
   IF(OR(O6341&lt;EDA_Outlier_Analysis!$C$10, O6341&gt;EDA_Outlier_Analysis!$C$11),
      "Outlier",
      "Normal"))</f>
        <v/>
      </c>
      <c r="R6341" t="str">
        <f>IF(P6341="","",
   IF(OR(P6341 &lt; EDA_Outlier_Analysis!$F$7, P6341 &gt; EDA_Outlier_Analysis!$F$8),
      "Outlier",
      "Normal"))</f>
        <v>Normal</v>
      </c>
      <c r="S6341" t="str">
        <f>IF(N6341="","",
   IF(OR(N6341 &lt;EDA_Outlier_Analysis!$I$10, N6341 &gt; EDA_Outlier_Analysis!$I$11),
      "Outlier",
      "Normal"))</f>
        <v>Normal</v>
      </c>
    </row>
    <row r="6342" spans="1:19">
      <c r="A6342" t="s">
        <v>13653</v>
      </c>
      <c r="B6342" s="4">
        <v>44954</v>
      </c>
      <c r="C6342" s="2">
        <v>238227.37</v>
      </c>
      <c r="D6342" t="s">
        <v>849</v>
      </c>
      <c r="E6342" t="s">
        <v>868</v>
      </c>
      <c r="F6342" t="s">
        <v>9</v>
      </c>
      <c r="G6342" t="s">
        <v>20</v>
      </c>
      <c r="H6342" t="s">
        <v>481</v>
      </c>
      <c r="J6342" t="s">
        <v>13654</v>
      </c>
      <c r="K6342" t="str">
        <f>IF(COUNTIF(Customers!A:A, H6342)&gt;0, "Valid", "Invalid")</f>
        <v>Valid</v>
      </c>
      <c r="L6342" t="str">
        <f t="shared" si="495"/>
        <v>1</v>
      </c>
      <c r="M6342" t="str">
        <f t="shared" si="496"/>
        <v>2023</v>
      </c>
      <c r="N6342">
        <f t="shared" si="497"/>
        <v>238227.37</v>
      </c>
      <c r="O6342">
        <f t="shared" si="498"/>
        <v>238227.37</v>
      </c>
      <c r="P6342" t="str">
        <f t="shared" si="499"/>
        <v/>
      </c>
      <c r="Q6342" s="48" t="str">
        <f>IF(O6342="","",
   IF(OR(O6342&lt;EDA_Outlier_Analysis!$C$10, O6342&gt;EDA_Outlier_Analysis!$C$11),
      "Outlier",
      "Normal"))</f>
        <v>Normal</v>
      </c>
      <c r="R6342" t="str">
        <f>IF(P6342="","",
   IF(OR(P6342 &lt; EDA_Outlier_Analysis!$F$7, P6342 &gt; EDA_Outlier_Analysis!$F$8),
      "Outlier",
      "Normal"))</f>
        <v/>
      </c>
      <c r="S6342" t="str">
        <f>IF(N6342="","",
   IF(OR(N6342 &lt;EDA_Outlier_Analysis!$I$10, N6342 &gt; EDA_Outlier_Analysis!$I$11),
      "Outlier",
      "Normal"))</f>
        <v>Normal</v>
      </c>
    </row>
    <row r="6343" spans="1:19">
      <c r="A6343" t="s">
        <v>13655</v>
      </c>
      <c r="B6343" s="4">
        <v>44990</v>
      </c>
      <c r="C6343" s="2">
        <v>-25930.18</v>
      </c>
      <c r="D6343" t="s">
        <v>840</v>
      </c>
      <c r="E6343" t="s">
        <v>856</v>
      </c>
      <c r="F6343" t="s">
        <v>11</v>
      </c>
      <c r="G6343" t="s">
        <v>31</v>
      </c>
      <c r="I6343" t="s">
        <v>939</v>
      </c>
      <c r="J6343" t="s">
        <v>13656</v>
      </c>
      <c r="K6343" t="str">
        <f>IF(COUNTIF(Customers!A:A, H6343)&gt;0, "Valid", "Invalid")</f>
        <v>Invalid</v>
      </c>
      <c r="L6343" t="str">
        <f t="shared" si="495"/>
        <v>3</v>
      </c>
      <c r="M6343" t="str">
        <f t="shared" si="496"/>
        <v>2023</v>
      </c>
      <c r="N6343">
        <f t="shared" si="497"/>
        <v>-25930.18</v>
      </c>
      <c r="O6343" t="str">
        <f t="shared" si="498"/>
        <v/>
      </c>
      <c r="P6343">
        <f t="shared" si="499"/>
        <v>25930.18</v>
      </c>
      <c r="Q6343" s="48" t="str">
        <f>IF(O6343="","",
   IF(OR(O6343&lt;EDA_Outlier_Analysis!$C$10, O6343&gt;EDA_Outlier_Analysis!$C$11),
      "Outlier",
      "Normal"))</f>
        <v/>
      </c>
      <c r="R6343" t="str">
        <f>IF(P6343="","",
   IF(OR(P6343 &lt; EDA_Outlier_Analysis!$F$7, P6343 &gt; EDA_Outlier_Analysis!$F$8),
      "Outlier",
      "Normal"))</f>
        <v>Outlier</v>
      </c>
      <c r="S6343" t="str">
        <f>IF(N6343="","",
   IF(OR(N6343 &lt;EDA_Outlier_Analysis!$I$10, N6343 &gt; EDA_Outlier_Analysis!$I$11),
      "Outlier",
      "Normal"))</f>
        <v>Normal</v>
      </c>
    </row>
    <row r="6344" spans="1:19">
      <c r="A6344" t="s">
        <v>13657</v>
      </c>
      <c r="B6344" s="4">
        <v>45076</v>
      </c>
      <c r="C6344" s="2">
        <v>-62489</v>
      </c>
      <c r="D6344" t="s">
        <v>840</v>
      </c>
      <c r="E6344" t="s">
        <v>864</v>
      </c>
      <c r="F6344" t="s">
        <v>9</v>
      </c>
      <c r="G6344" t="s">
        <v>34</v>
      </c>
      <c r="I6344" t="s">
        <v>1428</v>
      </c>
      <c r="J6344" t="s">
        <v>13658</v>
      </c>
      <c r="K6344" t="str">
        <f>IF(COUNTIF(Customers!A:A, H6344)&gt;0, "Valid", "Invalid")</f>
        <v>Invalid</v>
      </c>
      <c r="L6344" t="str">
        <f t="shared" si="495"/>
        <v>5</v>
      </c>
      <c r="M6344" t="str">
        <f t="shared" si="496"/>
        <v>2023</v>
      </c>
      <c r="N6344">
        <f t="shared" si="497"/>
        <v>-62489</v>
      </c>
      <c r="O6344" t="str">
        <f t="shared" si="498"/>
        <v/>
      </c>
      <c r="P6344">
        <f t="shared" si="499"/>
        <v>62489</v>
      </c>
      <c r="Q6344" s="48" t="str">
        <f>IF(O6344="","",
   IF(OR(O6344&lt;EDA_Outlier_Analysis!$C$10, O6344&gt;EDA_Outlier_Analysis!$C$11),
      "Outlier",
      "Normal"))</f>
        <v/>
      </c>
      <c r="R6344" t="str">
        <f>IF(P6344="","",
   IF(OR(P6344 &lt; EDA_Outlier_Analysis!$F$7, P6344 &gt; EDA_Outlier_Analysis!$F$8),
      "Outlier",
      "Normal"))</f>
        <v>Outlier</v>
      </c>
      <c r="S6344" t="str">
        <f>IF(N6344="","",
   IF(OR(N6344 &lt;EDA_Outlier_Analysis!$I$10, N6344 &gt; EDA_Outlier_Analysis!$I$11),
      "Outlier",
      "Normal"))</f>
        <v>Normal</v>
      </c>
    </row>
    <row r="6345" spans="1:19">
      <c r="A6345" t="s">
        <v>13659</v>
      </c>
      <c r="B6345" s="4">
        <v>44893</v>
      </c>
      <c r="C6345" s="2">
        <v>-40076.730000000003</v>
      </c>
      <c r="D6345" t="s">
        <v>840</v>
      </c>
      <c r="E6345" t="s">
        <v>841</v>
      </c>
      <c r="F6345" t="s">
        <v>9</v>
      </c>
      <c r="G6345" t="s">
        <v>34</v>
      </c>
      <c r="I6345" t="s">
        <v>1453</v>
      </c>
      <c r="J6345" t="s">
        <v>13660</v>
      </c>
      <c r="K6345" t="str">
        <f>IF(COUNTIF(Customers!A:A, H6345)&gt;0, "Valid", "Invalid")</f>
        <v>Invalid</v>
      </c>
      <c r="L6345" t="str">
        <f t="shared" si="495"/>
        <v>11</v>
      </c>
      <c r="M6345" t="str">
        <f t="shared" si="496"/>
        <v>2022</v>
      </c>
      <c r="N6345">
        <f t="shared" si="497"/>
        <v>-40076.730000000003</v>
      </c>
      <c r="O6345" t="str">
        <f t="shared" si="498"/>
        <v/>
      </c>
      <c r="P6345">
        <f t="shared" si="499"/>
        <v>40076.730000000003</v>
      </c>
      <c r="Q6345" s="48" t="str">
        <f>IF(O6345="","",
   IF(OR(O6345&lt;EDA_Outlier_Analysis!$C$10, O6345&gt;EDA_Outlier_Analysis!$C$11),
      "Outlier",
      "Normal"))</f>
        <v/>
      </c>
      <c r="R6345" t="str">
        <f>IF(P6345="","",
   IF(OR(P6345 &lt; EDA_Outlier_Analysis!$F$7, P6345 &gt; EDA_Outlier_Analysis!$F$8),
      "Outlier",
      "Normal"))</f>
        <v>Normal</v>
      </c>
      <c r="S6345" t="str">
        <f>IF(N6345="","",
   IF(OR(N6345 &lt;EDA_Outlier_Analysis!$I$10, N6345 &gt; EDA_Outlier_Analysis!$I$11),
      "Outlier",
      "Normal"))</f>
        <v>Normal</v>
      </c>
    </row>
    <row r="6346" spans="1:19">
      <c r="A6346" t="s">
        <v>13661</v>
      </c>
      <c r="B6346" s="4">
        <v>45093</v>
      </c>
      <c r="C6346" s="2">
        <v>108976.84</v>
      </c>
      <c r="D6346" t="s">
        <v>849</v>
      </c>
      <c r="E6346" t="s">
        <v>868</v>
      </c>
      <c r="F6346" t="s">
        <v>9</v>
      </c>
      <c r="G6346" t="s">
        <v>24</v>
      </c>
      <c r="H6346" t="s">
        <v>119</v>
      </c>
      <c r="J6346" t="s">
        <v>13662</v>
      </c>
      <c r="K6346" t="str">
        <f>IF(COUNTIF(Customers!A:A, H6346)&gt;0, "Valid", "Invalid")</f>
        <v>Valid</v>
      </c>
      <c r="L6346" t="str">
        <f t="shared" si="495"/>
        <v>6</v>
      </c>
      <c r="M6346" t="str">
        <f t="shared" si="496"/>
        <v>2023</v>
      </c>
      <c r="N6346">
        <f t="shared" si="497"/>
        <v>108976.84</v>
      </c>
      <c r="O6346">
        <f t="shared" si="498"/>
        <v>108976.84</v>
      </c>
      <c r="P6346" t="str">
        <f t="shared" si="499"/>
        <v/>
      </c>
      <c r="Q6346" s="48" t="str">
        <f>IF(O6346="","",
   IF(OR(O6346&lt;EDA_Outlier_Analysis!$C$10, O6346&gt;EDA_Outlier_Analysis!$C$11),
      "Outlier",
      "Normal"))</f>
        <v>Normal</v>
      </c>
      <c r="R6346" t="str">
        <f>IF(P6346="","",
   IF(OR(P6346 &lt; EDA_Outlier_Analysis!$F$7, P6346 &gt; EDA_Outlier_Analysis!$F$8),
      "Outlier",
      "Normal"))</f>
        <v/>
      </c>
      <c r="S6346" t="str">
        <f>IF(N6346="","",
   IF(OR(N6346 &lt;EDA_Outlier_Analysis!$I$10, N6346 &gt; EDA_Outlier_Analysis!$I$11),
      "Outlier",
      "Normal"))</f>
        <v>Normal</v>
      </c>
    </row>
    <row r="6347" spans="1:19">
      <c r="A6347" t="s">
        <v>13663</v>
      </c>
      <c r="B6347" s="4">
        <v>45011</v>
      </c>
      <c r="C6347" s="2">
        <v>101416.53</v>
      </c>
      <c r="D6347" t="s">
        <v>849</v>
      </c>
      <c r="E6347" t="s">
        <v>868</v>
      </c>
      <c r="F6347" t="s">
        <v>9</v>
      </c>
      <c r="G6347" t="s">
        <v>24</v>
      </c>
      <c r="H6347" t="s">
        <v>765</v>
      </c>
      <c r="J6347" t="s">
        <v>13664</v>
      </c>
      <c r="K6347" t="str">
        <f>IF(COUNTIF(Customers!A:A, H6347)&gt;0, "Valid", "Invalid")</f>
        <v>Valid</v>
      </c>
      <c r="L6347" t="str">
        <f t="shared" si="495"/>
        <v>3</v>
      </c>
      <c r="M6347" t="str">
        <f t="shared" si="496"/>
        <v>2023</v>
      </c>
      <c r="N6347">
        <f t="shared" si="497"/>
        <v>101416.53</v>
      </c>
      <c r="O6347">
        <f t="shared" si="498"/>
        <v>101416.53</v>
      </c>
      <c r="P6347" t="str">
        <f t="shared" si="499"/>
        <v/>
      </c>
      <c r="Q6347" s="48" t="str">
        <f>IF(O6347="","",
   IF(OR(O6347&lt;EDA_Outlier_Analysis!$C$10, O6347&gt;EDA_Outlier_Analysis!$C$11),
      "Outlier",
      "Normal"))</f>
        <v>Normal</v>
      </c>
      <c r="R6347" t="str">
        <f>IF(P6347="","",
   IF(OR(P6347 &lt; EDA_Outlier_Analysis!$F$7, P6347 &gt; EDA_Outlier_Analysis!$F$8),
      "Outlier",
      "Normal"))</f>
        <v/>
      </c>
      <c r="S6347" t="str">
        <f>IF(N6347="","",
   IF(OR(N6347 &lt;EDA_Outlier_Analysis!$I$10, N6347 &gt; EDA_Outlier_Analysis!$I$11),
      "Outlier",
      "Normal"))</f>
        <v>Normal</v>
      </c>
    </row>
    <row r="6348" spans="1:19">
      <c r="A6348" t="s">
        <v>13665</v>
      </c>
      <c r="B6348" s="4">
        <v>44749</v>
      </c>
      <c r="C6348" s="2">
        <v>232107.99</v>
      </c>
      <c r="D6348" t="s">
        <v>849</v>
      </c>
      <c r="E6348" t="s">
        <v>850</v>
      </c>
      <c r="F6348" t="s">
        <v>9</v>
      </c>
      <c r="G6348" t="s">
        <v>24</v>
      </c>
      <c r="H6348" t="s">
        <v>171</v>
      </c>
      <c r="J6348" t="s">
        <v>13666</v>
      </c>
      <c r="K6348" t="str">
        <f>IF(COUNTIF(Customers!A:A, H6348)&gt;0, "Valid", "Invalid")</f>
        <v>Valid</v>
      </c>
      <c r="L6348" t="str">
        <f t="shared" si="495"/>
        <v>7</v>
      </c>
      <c r="M6348" t="str">
        <f t="shared" si="496"/>
        <v>2022</v>
      </c>
      <c r="N6348">
        <f t="shared" si="497"/>
        <v>232107.99</v>
      </c>
      <c r="O6348">
        <f t="shared" si="498"/>
        <v>232107.99</v>
      </c>
      <c r="P6348" t="str">
        <f t="shared" si="499"/>
        <v/>
      </c>
      <c r="Q6348" s="48" t="str">
        <f>IF(O6348="","",
   IF(OR(O6348&lt;EDA_Outlier_Analysis!$C$10, O6348&gt;EDA_Outlier_Analysis!$C$11),
      "Outlier",
      "Normal"))</f>
        <v>Normal</v>
      </c>
      <c r="R6348" t="str">
        <f>IF(P6348="","",
   IF(OR(P6348 &lt; EDA_Outlier_Analysis!$F$7, P6348 &gt; EDA_Outlier_Analysis!$F$8),
      "Outlier",
      "Normal"))</f>
        <v/>
      </c>
      <c r="S6348" t="str">
        <f>IF(N6348="","",
   IF(OR(N6348 &lt;EDA_Outlier_Analysis!$I$10, N6348 &gt; EDA_Outlier_Analysis!$I$11),
      "Outlier",
      "Normal"))</f>
        <v>Normal</v>
      </c>
    </row>
    <row r="6349" spans="1:19">
      <c r="A6349" t="s">
        <v>13667</v>
      </c>
      <c r="B6349" s="4">
        <v>45227</v>
      </c>
      <c r="C6349" s="2">
        <v>-46807.54</v>
      </c>
      <c r="D6349" t="s">
        <v>840</v>
      </c>
      <c r="E6349" t="s">
        <v>845</v>
      </c>
      <c r="F6349" t="s">
        <v>11</v>
      </c>
      <c r="G6349" t="s">
        <v>34</v>
      </c>
      <c r="I6349" t="s">
        <v>846</v>
      </c>
      <c r="J6349" t="s">
        <v>13668</v>
      </c>
      <c r="K6349" t="str">
        <f>IF(COUNTIF(Customers!A:A, H6349)&gt;0, "Valid", "Invalid")</f>
        <v>Invalid</v>
      </c>
      <c r="L6349" t="str">
        <f t="shared" si="495"/>
        <v>10</v>
      </c>
      <c r="M6349" t="str">
        <f t="shared" si="496"/>
        <v>2023</v>
      </c>
      <c r="N6349">
        <f t="shared" si="497"/>
        <v>-46807.54</v>
      </c>
      <c r="O6349" t="str">
        <f t="shared" si="498"/>
        <v/>
      </c>
      <c r="P6349">
        <f t="shared" si="499"/>
        <v>46807.54</v>
      </c>
      <c r="Q6349" s="48" t="str">
        <f>IF(O6349="","",
   IF(OR(O6349&lt;EDA_Outlier_Analysis!$C$10, O6349&gt;EDA_Outlier_Analysis!$C$11),
      "Outlier",
      "Normal"))</f>
        <v/>
      </c>
      <c r="R6349" t="str">
        <f>IF(P6349="","",
   IF(OR(P6349 &lt; EDA_Outlier_Analysis!$F$7, P6349 &gt; EDA_Outlier_Analysis!$F$8),
      "Outlier",
      "Normal"))</f>
        <v>Normal</v>
      </c>
      <c r="S6349" t="str">
        <f>IF(N6349="","",
   IF(OR(N6349 &lt;EDA_Outlier_Analysis!$I$10, N6349 &gt; EDA_Outlier_Analysis!$I$11),
      "Outlier",
      "Normal"))</f>
        <v>Normal</v>
      </c>
    </row>
    <row r="6350" spans="1:19">
      <c r="A6350" t="s">
        <v>13669</v>
      </c>
      <c r="B6350" s="4">
        <v>44663</v>
      </c>
      <c r="C6350" s="2">
        <v>-26246.61</v>
      </c>
      <c r="D6350" t="s">
        <v>840</v>
      </c>
      <c r="E6350" t="s">
        <v>878</v>
      </c>
      <c r="F6350" t="s">
        <v>10</v>
      </c>
      <c r="G6350" t="s">
        <v>34</v>
      </c>
      <c r="I6350" t="s">
        <v>1217</v>
      </c>
      <c r="J6350" t="s">
        <v>13670</v>
      </c>
      <c r="K6350" t="str">
        <f>IF(COUNTIF(Customers!A:A, H6350)&gt;0, "Valid", "Invalid")</f>
        <v>Invalid</v>
      </c>
      <c r="L6350" t="str">
        <f t="shared" si="495"/>
        <v>4</v>
      </c>
      <c r="M6350" t="str">
        <f t="shared" si="496"/>
        <v>2022</v>
      </c>
      <c r="N6350">
        <f t="shared" si="497"/>
        <v>-26246.61</v>
      </c>
      <c r="O6350" t="str">
        <f t="shared" si="498"/>
        <v/>
      </c>
      <c r="P6350">
        <f t="shared" si="499"/>
        <v>26246.61</v>
      </c>
      <c r="Q6350" s="48" t="str">
        <f>IF(O6350="","",
   IF(OR(O6350&lt;EDA_Outlier_Analysis!$C$10, O6350&gt;EDA_Outlier_Analysis!$C$11),
      "Outlier",
      "Normal"))</f>
        <v/>
      </c>
      <c r="R6350" t="str">
        <f>IF(P6350="","",
   IF(OR(P6350 &lt; EDA_Outlier_Analysis!$F$7, P6350 &gt; EDA_Outlier_Analysis!$F$8),
      "Outlier",
      "Normal"))</f>
        <v>Outlier</v>
      </c>
      <c r="S6350" t="str">
        <f>IF(N6350="","",
   IF(OR(N6350 &lt;EDA_Outlier_Analysis!$I$10, N6350 &gt; EDA_Outlier_Analysis!$I$11),
      "Outlier",
      "Normal"))</f>
        <v>Normal</v>
      </c>
    </row>
    <row r="6351" spans="1:19">
      <c r="A6351" t="s">
        <v>13671</v>
      </c>
      <c r="B6351" s="4">
        <v>45204</v>
      </c>
      <c r="C6351" s="2">
        <v>192215.21</v>
      </c>
      <c r="D6351" t="s">
        <v>849</v>
      </c>
      <c r="E6351" t="s">
        <v>868</v>
      </c>
      <c r="F6351" t="s">
        <v>10</v>
      </c>
      <c r="G6351" t="s">
        <v>34</v>
      </c>
      <c r="H6351" t="s">
        <v>637</v>
      </c>
      <c r="J6351" t="s">
        <v>13672</v>
      </c>
      <c r="K6351" t="str">
        <f>IF(COUNTIF(Customers!A:A, H6351)&gt;0, "Valid", "Invalid")</f>
        <v>Valid</v>
      </c>
      <c r="L6351" t="str">
        <f t="shared" si="495"/>
        <v>10</v>
      </c>
      <c r="M6351" t="str">
        <f t="shared" si="496"/>
        <v>2023</v>
      </c>
      <c r="N6351">
        <f t="shared" si="497"/>
        <v>192215.21</v>
      </c>
      <c r="O6351">
        <f t="shared" si="498"/>
        <v>192215.21</v>
      </c>
      <c r="P6351" t="str">
        <f t="shared" si="499"/>
        <v/>
      </c>
      <c r="Q6351" s="48" t="str">
        <f>IF(O6351="","",
   IF(OR(O6351&lt;EDA_Outlier_Analysis!$C$10, O6351&gt;EDA_Outlier_Analysis!$C$11),
      "Outlier",
      "Normal"))</f>
        <v>Normal</v>
      </c>
      <c r="R6351" t="str">
        <f>IF(P6351="","",
   IF(OR(P6351 &lt; EDA_Outlier_Analysis!$F$7, P6351 &gt; EDA_Outlier_Analysis!$F$8),
      "Outlier",
      "Normal"))</f>
        <v/>
      </c>
      <c r="S6351" t="str">
        <f>IF(N6351="","",
   IF(OR(N6351 &lt;EDA_Outlier_Analysis!$I$10, N6351 &gt; EDA_Outlier_Analysis!$I$11),
      "Outlier",
      "Normal"))</f>
        <v>Normal</v>
      </c>
    </row>
    <row r="6352" spans="1:19">
      <c r="A6352" t="s">
        <v>13673</v>
      </c>
      <c r="B6352" s="4">
        <v>45199</v>
      </c>
      <c r="C6352" s="2">
        <v>166925.13</v>
      </c>
      <c r="D6352" t="s">
        <v>849</v>
      </c>
      <c r="E6352" t="s">
        <v>850</v>
      </c>
      <c r="F6352" t="s">
        <v>10</v>
      </c>
      <c r="G6352" t="s">
        <v>34</v>
      </c>
      <c r="H6352" t="s">
        <v>707</v>
      </c>
      <c r="J6352" t="s">
        <v>13674</v>
      </c>
      <c r="K6352" t="str">
        <f>IF(COUNTIF(Customers!A:A, H6352)&gt;0, "Valid", "Invalid")</f>
        <v>Valid</v>
      </c>
      <c r="L6352" t="str">
        <f t="shared" si="495"/>
        <v>9</v>
      </c>
      <c r="M6352" t="str">
        <f t="shared" si="496"/>
        <v>2023</v>
      </c>
      <c r="N6352">
        <f t="shared" si="497"/>
        <v>166925.13</v>
      </c>
      <c r="O6352">
        <f t="shared" si="498"/>
        <v>166925.13</v>
      </c>
      <c r="P6352" t="str">
        <f t="shared" si="499"/>
        <v/>
      </c>
      <c r="Q6352" s="48" t="str">
        <f>IF(O6352="","",
   IF(OR(O6352&lt;EDA_Outlier_Analysis!$C$10, O6352&gt;EDA_Outlier_Analysis!$C$11),
      "Outlier",
      "Normal"))</f>
        <v>Normal</v>
      </c>
      <c r="R6352" t="str">
        <f>IF(P6352="","",
   IF(OR(P6352 &lt; EDA_Outlier_Analysis!$F$7, P6352 &gt; EDA_Outlier_Analysis!$F$8),
      "Outlier",
      "Normal"))</f>
        <v/>
      </c>
      <c r="S6352" t="str">
        <f>IF(N6352="","",
   IF(OR(N6352 &lt;EDA_Outlier_Analysis!$I$10, N6352 &gt; EDA_Outlier_Analysis!$I$11),
      "Outlier",
      "Normal"))</f>
        <v>Normal</v>
      </c>
    </row>
    <row r="6353" spans="1:19">
      <c r="A6353" t="s">
        <v>13675</v>
      </c>
      <c r="B6353" s="4">
        <v>44879</v>
      </c>
      <c r="C6353" s="2">
        <v>-34245.39</v>
      </c>
      <c r="D6353" t="s">
        <v>840</v>
      </c>
      <c r="E6353" t="s">
        <v>905</v>
      </c>
      <c r="F6353" t="s">
        <v>10</v>
      </c>
      <c r="G6353" t="s">
        <v>20</v>
      </c>
      <c r="I6353" t="s">
        <v>1485</v>
      </c>
      <c r="J6353" t="s">
        <v>13676</v>
      </c>
      <c r="K6353" t="str">
        <f>IF(COUNTIF(Customers!A:A, H6353)&gt;0, "Valid", "Invalid")</f>
        <v>Invalid</v>
      </c>
      <c r="L6353" t="str">
        <f t="shared" si="495"/>
        <v>11</v>
      </c>
      <c r="M6353" t="str">
        <f t="shared" si="496"/>
        <v>2022</v>
      </c>
      <c r="N6353">
        <f t="shared" si="497"/>
        <v>-34245.39</v>
      </c>
      <c r="O6353" t="str">
        <f t="shared" si="498"/>
        <v/>
      </c>
      <c r="P6353">
        <f t="shared" si="499"/>
        <v>34245.39</v>
      </c>
      <c r="Q6353" s="48" t="str">
        <f>IF(O6353="","",
   IF(OR(O6353&lt;EDA_Outlier_Analysis!$C$10, O6353&gt;EDA_Outlier_Analysis!$C$11),
      "Outlier",
      "Normal"))</f>
        <v/>
      </c>
      <c r="R6353" t="str">
        <f>IF(P6353="","",
   IF(OR(P6353 &lt; EDA_Outlier_Analysis!$F$7, P6353 &gt; EDA_Outlier_Analysis!$F$8),
      "Outlier",
      "Normal"))</f>
        <v>Normal</v>
      </c>
      <c r="S6353" t="str">
        <f>IF(N6353="","",
   IF(OR(N6353 &lt;EDA_Outlier_Analysis!$I$10, N6353 &gt; EDA_Outlier_Analysis!$I$11),
      "Outlier",
      "Normal"))</f>
        <v>Normal</v>
      </c>
    </row>
    <row r="6354" spans="1:19">
      <c r="A6354" t="s">
        <v>13677</v>
      </c>
      <c r="B6354" s="4">
        <v>44936</v>
      </c>
      <c r="C6354" s="2">
        <v>183084.88</v>
      </c>
      <c r="D6354" t="s">
        <v>849</v>
      </c>
      <c r="E6354" t="s">
        <v>850</v>
      </c>
      <c r="F6354" t="s">
        <v>11</v>
      </c>
      <c r="G6354" t="s">
        <v>31</v>
      </c>
      <c r="H6354" t="s">
        <v>341</v>
      </c>
      <c r="J6354" t="s">
        <v>13678</v>
      </c>
      <c r="K6354" t="str">
        <f>IF(COUNTIF(Customers!A:A, H6354)&gt;0, "Valid", "Invalid")</f>
        <v>Valid</v>
      </c>
      <c r="L6354" t="str">
        <f t="shared" si="495"/>
        <v>1</v>
      </c>
      <c r="M6354" t="str">
        <f t="shared" si="496"/>
        <v>2023</v>
      </c>
      <c r="N6354">
        <f t="shared" si="497"/>
        <v>183084.88</v>
      </c>
      <c r="O6354">
        <f t="shared" si="498"/>
        <v>183084.88</v>
      </c>
      <c r="P6354" t="str">
        <f t="shared" si="499"/>
        <v/>
      </c>
      <c r="Q6354" s="48" t="str">
        <f>IF(O6354="","",
   IF(OR(O6354&lt;EDA_Outlier_Analysis!$C$10, O6354&gt;EDA_Outlier_Analysis!$C$11),
      "Outlier",
      "Normal"))</f>
        <v>Normal</v>
      </c>
      <c r="R6354" t="str">
        <f>IF(P6354="","",
   IF(OR(P6354 &lt; EDA_Outlier_Analysis!$F$7, P6354 &gt; EDA_Outlier_Analysis!$F$8),
      "Outlier",
      "Normal"))</f>
        <v/>
      </c>
      <c r="S6354" t="str">
        <f>IF(N6354="","",
   IF(OR(N6354 &lt;EDA_Outlier_Analysis!$I$10, N6354 &gt; EDA_Outlier_Analysis!$I$11),
      "Outlier",
      "Normal"))</f>
        <v>Normal</v>
      </c>
    </row>
    <row r="6355" spans="1:19">
      <c r="A6355" t="s">
        <v>13679</v>
      </c>
      <c r="B6355" s="4">
        <v>45167</v>
      </c>
      <c r="C6355" s="2">
        <v>-35467.629999999997</v>
      </c>
      <c r="D6355" t="s">
        <v>840</v>
      </c>
      <c r="E6355" t="s">
        <v>845</v>
      </c>
      <c r="F6355" t="s">
        <v>9</v>
      </c>
      <c r="G6355" t="s">
        <v>24</v>
      </c>
      <c r="I6355" t="s">
        <v>979</v>
      </c>
      <c r="J6355" t="s">
        <v>13680</v>
      </c>
      <c r="K6355" t="str">
        <f>IF(COUNTIF(Customers!A:A, H6355)&gt;0, "Valid", "Invalid")</f>
        <v>Invalid</v>
      </c>
      <c r="L6355" t="str">
        <f t="shared" si="495"/>
        <v>8</v>
      </c>
      <c r="M6355" t="str">
        <f t="shared" si="496"/>
        <v>2023</v>
      </c>
      <c r="N6355">
        <f t="shared" si="497"/>
        <v>-35467.629999999997</v>
      </c>
      <c r="O6355" t="str">
        <f t="shared" si="498"/>
        <v/>
      </c>
      <c r="P6355">
        <f t="shared" si="499"/>
        <v>35467.629999999997</v>
      </c>
      <c r="Q6355" s="48" t="str">
        <f>IF(O6355="","",
   IF(OR(O6355&lt;EDA_Outlier_Analysis!$C$10, O6355&gt;EDA_Outlier_Analysis!$C$11),
      "Outlier",
      "Normal"))</f>
        <v/>
      </c>
      <c r="R6355" t="str">
        <f>IF(P6355="","",
   IF(OR(P6355 &lt; EDA_Outlier_Analysis!$F$7, P6355 &gt; EDA_Outlier_Analysis!$F$8),
      "Outlier",
      "Normal"))</f>
        <v>Normal</v>
      </c>
      <c r="S6355" t="str">
        <f>IF(N6355="","",
   IF(OR(N6355 &lt;EDA_Outlier_Analysis!$I$10, N6355 &gt; EDA_Outlier_Analysis!$I$11),
      "Outlier",
      "Normal"))</f>
        <v>Normal</v>
      </c>
    </row>
    <row r="6356" spans="1:19">
      <c r="A6356" t="s">
        <v>13681</v>
      </c>
      <c r="B6356" s="4">
        <v>44643</v>
      </c>
      <c r="C6356" s="2">
        <v>-57322.85</v>
      </c>
      <c r="D6356" t="s">
        <v>840</v>
      </c>
      <c r="E6356" t="s">
        <v>905</v>
      </c>
      <c r="F6356" t="s">
        <v>9</v>
      </c>
      <c r="G6356" t="s">
        <v>34</v>
      </c>
      <c r="I6356" t="s">
        <v>1096</v>
      </c>
      <c r="J6356" t="s">
        <v>13682</v>
      </c>
      <c r="K6356" t="str">
        <f>IF(COUNTIF(Customers!A:A, H6356)&gt;0, "Valid", "Invalid")</f>
        <v>Invalid</v>
      </c>
      <c r="L6356" t="str">
        <f t="shared" si="495"/>
        <v>3</v>
      </c>
      <c r="M6356" t="str">
        <f t="shared" si="496"/>
        <v>2022</v>
      </c>
      <c r="N6356">
        <f t="shared" si="497"/>
        <v>-57322.85</v>
      </c>
      <c r="O6356" t="str">
        <f t="shared" si="498"/>
        <v/>
      </c>
      <c r="P6356">
        <f t="shared" si="499"/>
        <v>57322.85</v>
      </c>
      <c r="Q6356" s="48" t="str">
        <f>IF(O6356="","",
   IF(OR(O6356&lt;EDA_Outlier_Analysis!$C$10, O6356&gt;EDA_Outlier_Analysis!$C$11),
      "Outlier",
      "Normal"))</f>
        <v/>
      </c>
      <c r="R6356" t="str">
        <f>IF(P6356="","",
   IF(OR(P6356 &lt; EDA_Outlier_Analysis!$F$7, P6356 &gt; EDA_Outlier_Analysis!$F$8),
      "Outlier",
      "Normal"))</f>
        <v>Outlier</v>
      </c>
      <c r="S6356" t="str">
        <f>IF(N6356="","",
   IF(OR(N6356 &lt;EDA_Outlier_Analysis!$I$10, N6356 &gt; EDA_Outlier_Analysis!$I$11),
      "Outlier",
      "Normal"))</f>
        <v>Normal</v>
      </c>
    </row>
    <row r="6357" spans="1:19">
      <c r="A6357" t="s">
        <v>13683</v>
      </c>
      <c r="B6357" s="4">
        <v>45072</v>
      </c>
      <c r="C6357" s="2">
        <v>143007.47</v>
      </c>
      <c r="D6357" t="s">
        <v>849</v>
      </c>
      <c r="E6357" t="s">
        <v>850</v>
      </c>
      <c r="F6357" t="s">
        <v>10</v>
      </c>
      <c r="G6357" t="s">
        <v>20</v>
      </c>
      <c r="H6357" t="s">
        <v>699</v>
      </c>
      <c r="J6357" t="s">
        <v>13684</v>
      </c>
      <c r="K6357" t="str">
        <f>IF(COUNTIF(Customers!A:A, H6357)&gt;0, "Valid", "Invalid")</f>
        <v>Valid</v>
      </c>
      <c r="L6357" t="str">
        <f t="shared" si="495"/>
        <v>5</v>
      </c>
      <c r="M6357" t="str">
        <f t="shared" si="496"/>
        <v>2023</v>
      </c>
      <c r="N6357">
        <f t="shared" si="497"/>
        <v>143007.47</v>
      </c>
      <c r="O6357">
        <f t="shared" si="498"/>
        <v>143007.47</v>
      </c>
      <c r="P6357" t="str">
        <f t="shared" si="499"/>
        <v/>
      </c>
      <c r="Q6357" s="48" t="str">
        <f>IF(O6357="","",
   IF(OR(O6357&lt;EDA_Outlier_Analysis!$C$10, O6357&gt;EDA_Outlier_Analysis!$C$11),
      "Outlier",
      "Normal"))</f>
        <v>Normal</v>
      </c>
      <c r="R6357" t="str">
        <f>IF(P6357="","",
   IF(OR(P6357 &lt; EDA_Outlier_Analysis!$F$7, P6357 &gt; EDA_Outlier_Analysis!$F$8),
      "Outlier",
      "Normal"))</f>
        <v/>
      </c>
      <c r="S6357" t="str">
        <f>IF(N6357="","",
   IF(OR(N6357 &lt;EDA_Outlier_Analysis!$I$10, N6357 &gt; EDA_Outlier_Analysis!$I$11),
      "Outlier",
      "Normal"))</f>
        <v>Normal</v>
      </c>
    </row>
    <row r="6358" spans="1:19">
      <c r="A6358" t="s">
        <v>13685</v>
      </c>
      <c r="B6358" s="4">
        <v>44623</v>
      </c>
      <c r="C6358" s="2">
        <v>142719.26999999999</v>
      </c>
      <c r="D6358" t="s">
        <v>849</v>
      </c>
      <c r="E6358" t="s">
        <v>868</v>
      </c>
      <c r="F6358" t="s">
        <v>10</v>
      </c>
      <c r="G6358" t="s">
        <v>34</v>
      </c>
      <c r="H6358" t="s">
        <v>597</v>
      </c>
      <c r="J6358" t="s">
        <v>13686</v>
      </c>
      <c r="K6358" t="str">
        <f>IF(COUNTIF(Customers!A:A, H6358)&gt;0, "Valid", "Invalid")</f>
        <v>Valid</v>
      </c>
      <c r="L6358" t="str">
        <f t="shared" si="495"/>
        <v>3</v>
      </c>
      <c r="M6358" t="str">
        <f t="shared" si="496"/>
        <v>2022</v>
      </c>
      <c r="N6358">
        <f t="shared" si="497"/>
        <v>142719.26999999999</v>
      </c>
      <c r="O6358">
        <f t="shared" si="498"/>
        <v>142719.26999999999</v>
      </c>
      <c r="P6358" t="str">
        <f t="shared" si="499"/>
        <v/>
      </c>
      <c r="Q6358" s="48" t="str">
        <f>IF(O6358="","",
   IF(OR(O6358&lt;EDA_Outlier_Analysis!$C$10, O6358&gt;EDA_Outlier_Analysis!$C$11),
      "Outlier",
      "Normal"))</f>
        <v>Normal</v>
      </c>
      <c r="R6358" t="str">
        <f>IF(P6358="","",
   IF(OR(P6358 &lt; EDA_Outlier_Analysis!$F$7, P6358 &gt; EDA_Outlier_Analysis!$F$8),
      "Outlier",
      "Normal"))</f>
        <v/>
      </c>
      <c r="S6358" t="str">
        <f>IF(N6358="","",
   IF(OR(N6358 &lt;EDA_Outlier_Analysis!$I$10, N6358 &gt; EDA_Outlier_Analysis!$I$11),
      "Outlier",
      "Normal"))</f>
        <v>Normal</v>
      </c>
    </row>
    <row r="6359" spans="1:19">
      <c r="A6359" t="s">
        <v>13687</v>
      </c>
      <c r="B6359" s="4">
        <v>44564</v>
      </c>
      <c r="C6359" s="2">
        <v>-38505.629999999997</v>
      </c>
      <c r="D6359" t="s">
        <v>840</v>
      </c>
      <c r="E6359" t="s">
        <v>878</v>
      </c>
      <c r="F6359" t="s">
        <v>11</v>
      </c>
      <c r="G6359" t="s">
        <v>24</v>
      </c>
      <c r="I6359" t="s">
        <v>2391</v>
      </c>
      <c r="J6359" t="s">
        <v>13688</v>
      </c>
      <c r="K6359" t="str">
        <f>IF(COUNTIF(Customers!A:A, H6359)&gt;0, "Valid", "Invalid")</f>
        <v>Invalid</v>
      </c>
      <c r="L6359" t="str">
        <f t="shared" si="495"/>
        <v>1</v>
      </c>
      <c r="M6359" t="str">
        <f t="shared" si="496"/>
        <v>2022</v>
      </c>
      <c r="N6359">
        <f t="shared" si="497"/>
        <v>-38505.629999999997</v>
      </c>
      <c r="O6359" t="str">
        <f t="shared" si="498"/>
        <v/>
      </c>
      <c r="P6359">
        <f t="shared" si="499"/>
        <v>38505.629999999997</v>
      </c>
      <c r="Q6359" s="48" t="str">
        <f>IF(O6359="","",
   IF(OR(O6359&lt;EDA_Outlier_Analysis!$C$10, O6359&gt;EDA_Outlier_Analysis!$C$11),
      "Outlier",
      "Normal"))</f>
        <v/>
      </c>
      <c r="R6359" t="str">
        <f>IF(P6359="","",
   IF(OR(P6359 &lt; EDA_Outlier_Analysis!$F$7, P6359 &gt; EDA_Outlier_Analysis!$F$8),
      "Outlier",
      "Normal"))</f>
        <v>Normal</v>
      </c>
      <c r="S6359" t="str">
        <f>IF(N6359="","",
   IF(OR(N6359 &lt;EDA_Outlier_Analysis!$I$10, N6359 &gt; EDA_Outlier_Analysis!$I$11),
      "Outlier",
      "Normal"))</f>
        <v>Normal</v>
      </c>
    </row>
    <row r="6360" spans="1:19">
      <c r="A6360" t="s">
        <v>13689</v>
      </c>
      <c r="B6360" s="4">
        <v>45088</v>
      </c>
      <c r="C6360" s="2">
        <v>-39852.959999999999</v>
      </c>
      <c r="D6360" t="s">
        <v>840</v>
      </c>
      <c r="E6360" t="s">
        <v>905</v>
      </c>
      <c r="F6360" t="s">
        <v>11</v>
      </c>
      <c r="G6360" t="s">
        <v>24</v>
      </c>
      <c r="I6360" t="s">
        <v>1232</v>
      </c>
      <c r="J6360" t="s">
        <v>13690</v>
      </c>
      <c r="K6360" t="str">
        <f>IF(COUNTIF(Customers!A:A, H6360)&gt;0, "Valid", "Invalid")</f>
        <v>Invalid</v>
      </c>
      <c r="L6360" t="str">
        <f t="shared" si="495"/>
        <v>6</v>
      </c>
      <c r="M6360" t="str">
        <f t="shared" si="496"/>
        <v>2023</v>
      </c>
      <c r="N6360">
        <f t="shared" si="497"/>
        <v>-39852.959999999999</v>
      </c>
      <c r="O6360" t="str">
        <f t="shared" si="498"/>
        <v/>
      </c>
      <c r="P6360">
        <f t="shared" si="499"/>
        <v>39852.959999999999</v>
      </c>
      <c r="Q6360" s="48" t="str">
        <f>IF(O6360="","",
   IF(OR(O6360&lt;EDA_Outlier_Analysis!$C$10, O6360&gt;EDA_Outlier_Analysis!$C$11),
      "Outlier",
      "Normal"))</f>
        <v/>
      </c>
      <c r="R6360" t="str">
        <f>IF(P6360="","",
   IF(OR(P6360 &lt; EDA_Outlier_Analysis!$F$7, P6360 &gt; EDA_Outlier_Analysis!$F$8),
      "Outlier",
      "Normal"))</f>
        <v>Normal</v>
      </c>
      <c r="S6360" t="str">
        <f>IF(N6360="","",
   IF(OR(N6360 &lt;EDA_Outlier_Analysis!$I$10, N6360 &gt; EDA_Outlier_Analysis!$I$11),
      "Outlier",
      "Normal"))</f>
        <v>Normal</v>
      </c>
    </row>
    <row r="6361" spans="1:19">
      <c r="A6361" t="s">
        <v>13691</v>
      </c>
      <c r="B6361" s="4">
        <v>44883</v>
      </c>
      <c r="C6361" s="2">
        <v>153441.29999999999</v>
      </c>
      <c r="D6361" t="s">
        <v>849</v>
      </c>
      <c r="E6361" t="s">
        <v>850</v>
      </c>
      <c r="F6361" t="s">
        <v>10</v>
      </c>
      <c r="G6361" t="s">
        <v>20</v>
      </c>
      <c r="H6361" t="s">
        <v>277</v>
      </c>
      <c r="J6361" t="s">
        <v>13692</v>
      </c>
      <c r="K6361" t="str">
        <f>IF(COUNTIF(Customers!A:A, H6361)&gt;0, "Valid", "Invalid")</f>
        <v>Valid</v>
      </c>
      <c r="L6361" t="str">
        <f t="shared" si="495"/>
        <v>11</v>
      </c>
      <c r="M6361" t="str">
        <f t="shared" si="496"/>
        <v>2022</v>
      </c>
      <c r="N6361">
        <f t="shared" si="497"/>
        <v>153441.29999999999</v>
      </c>
      <c r="O6361">
        <f t="shared" si="498"/>
        <v>153441.29999999999</v>
      </c>
      <c r="P6361" t="str">
        <f t="shared" si="499"/>
        <v/>
      </c>
      <c r="Q6361" s="48" t="str">
        <f>IF(O6361="","",
   IF(OR(O6361&lt;EDA_Outlier_Analysis!$C$10, O6361&gt;EDA_Outlier_Analysis!$C$11),
      "Outlier",
      "Normal"))</f>
        <v>Normal</v>
      </c>
      <c r="R6361" t="str">
        <f>IF(P6361="","",
   IF(OR(P6361 &lt; EDA_Outlier_Analysis!$F$7, P6361 &gt; EDA_Outlier_Analysis!$F$8),
      "Outlier",
      "Normal"))</f>
        <v/>
      </c>
      <c r="S6361" t="str">
        <f>IF(N6361="","",
   IF(OR(N6361 &lt;EDA_Outlier_Analysis!$I$10, N6361 &gt; EDA_Outlier_Analysis!$I$11),
      "Outlier",
      "Normal"))</f>
        <v>Normal</v>
      </c>
    </row>
    <row r="6362" spans="1:19">
      <c r="A6362" t="s">
        <v>13693</v>
      </c>
      <c r="B6362" s="4">
        <v>44777</v>
      </c>
      <c r="C6362" s="2">
        <v>150329.99</v>
      </c>
      <c r="D6362" t="s">
        <v>849</v>
      </c>
      <c r="E6362" t="s">
        <v>868</v>
      </c>
      <c r="F6362" t="s">
        <v>9</v>
      </c>
      <c r="G6362" t="s">
        <v>31</v>
      </c>
      <c r="H6362" t="s">
        <v>765</v>
      </c>
      <c r="J6362" t="s">
        <v>13694</v>
      </c>
      <c r="K6362" t="str">
        <f>IF(COUNTIF(Customers!A:A, H6362)&gt;0, "Valid", "Invalid")</f>
        <v>Valid</v>
      </c>
      <c r="L6362" t="str">
        <f t="shared" si="495"/>
        <v>8</v>
      </c>
      <c r="M6362" t="str">
        <f t="shared" si="496"/>
        <v>2022</v>
      </c>
      <c r="N6362">
        <f t="shared" si="497"/>
        <v>150329.99</v>
      </c>
      <c r="O6362">
        <f t="shared" si="498"/>
        <v>150329.99</v>
      </c>
      <c r="P6362" t="str">
        <f t="shared" si="499"/>
        <v/>
      </c>
      <c r="Q6362" s="48" t="str">
        <f>IF(O6362="","",
   IF(OR(O6362&lt;EDA_Outlier_Analysis!$C$10, O6362&gt;EDA_Outlier_Analysis!$C$11),
      "Outlier",
      "Normal"))</f>
        <v>Normal</v>
      </c>
      <c r="R6362" t="str">
        <f>IF(P6362="","",
   IF(OR(P6362 &lt; EDA_Outlier_Analysis!$F$7, P6362 &gt; EDA_Outlier_Analysis!$F$8),
      "Outlier",
      "Normal"))</f>
        <v/>
      </c>
      <c r="S6362" t="str">
        <f>IF(N6362="","",
   IF(OR(N6362 &lt;EDA_Outlier_Analysis!$I$10, N6362 &gt; EDA_Outlier_Analysis!$I$11),
      "Outlier",
      "Normal"))</f>
        <v>Normal</v>
      </c>
    </row>
    <row r="6363" spans="1:19">
      <c r="A6363" t="s">
        <v>13695</v>
      </c>
      <c r="B6363" s="4">
        <v>44969</v>
      </c>
      <c r="C6363" s="2">
        <v>-42342.19</v>
      </c>
      <c r="D6363" t="s">
        <v>840</v>
      </c>
      <c r="E6363" t="s">
        <v>905</v>
      </c>
      <c r="F6363" t="s">
        <v>9</v>
      </c>
      <c r="G6363" t="s">
        <v>24</v>
      </c>
      <c r="I6363" t="s">
        <v>1237</v>
      </c>
      <c r="J6363" t="s">
        <v>13696</v>
      </c>
      <c r="K6363" t="str">
        <f>IF(COUNTIF(Customers!A:A, H6363)&gt;0, "Valid", "Invalid")</f>
        <v>Invalid</v>
      </c>
      <c r="L6363" t="str">
        <f t="shared" si="495"/>
        <v>2</v>
      </c>
      <c r="M6363" t="str">
        <f t="shared" si="496"/>
        <v>2023</v>
      </c>
      <c r="N6363">
        <f t="shared" si="497"/>
        <v>-42342.19</v>
      </c>
      <c r="O6363" t="str">
        <f t="shared" si="498"/>
        <v/>
      </c>
      <c r="P6363">
        <f t="shared" si="499"/>
        <v>42342.19</v>
      </c>
      <c r="Q6363" s="48" t="str">
        <f>IF(O6363="","",
   IF(OR(O6363&lt;EDA_Outlier_Analysis!$C$10, O6363&gt;EDA_Outlier_Analysis!$C$11),
      "Outlier",
      "Normal"))</f>
        <v/>
      </c>
      <c r="R6363" t="str">
        <f>IF(P6363="","",
   IF(OR(P6363 &lt; EDA_Outlier_Analysis!$F$7, P6363 &gt; EDA_Outlier_Analysis!$F$8),
      "Outlier",
      "Normal"))</f>
        <v>Normal</v>
      </c>
      <c r="S6363" t="str">
        <f>IF(N6363="","",
   IF(OR(N6363 &lt;EDA_Outlier_Analysis!$I$10, N6363 &gt; EDA_Outlier_Analysis!$I$11),
      "Outlier",
      "Normal"))</f>
        <v>Normal</v>
      </c>
    </row>
    <row r="6364" spans="1:19">
      <c r="A6364" t="s">
        <v>13697</v>
      </c>
      <c r="B6364" s="4">
        <v>44669</v>
      </c>
      <c r="C6364" s="2">
        <v>121834.8</v>
      </c>
      <c r="D6364" t="s">
        <v>849</v>
      </c>
      <c r="E6364" t="s">
        <v>850</v>
      </c>
      <c r="F6364" t="s">
        <v>9</v>
      </c>
      <c r="G6364" t="s">
        <v>20</v>
      </c>
      <c r="H6364" t="s">
        <v>479</v>
      </c>
      <c r="J6364" t="s">
        <v>13698</v>
      </c>
      <c r="K6364" t="str">
        <f>IF(COUNTIF(Customers!A:A, H6364)&gt;0, "Valid", "Invalid")</f>
        <v>Valid</v>
      </c>
      <c r="L6364" t="str">
        <f t="shared" si="495"/>
        <v>4</v>
      </c>
      <c r="M6364" t="str">
        <f t="shared" si="496"/>
        <v>2022</v>
      </c>
      <c r="N6364">
        <f t="shared" si="497"/>
        <v>121834.8</v>
      </c>
      <c r="O6364">
        <f t="shared" si="498"/>
        <v>121834.8</v>
      </c>
      <c r="P6364" t="str">
        <f t="shared" si="499"/>
        <v/>
      </c>
      <c r="Q6364" s="48" t="str">
        <f>IF(O6364="","",
   IF(OR(O6364&lt;EDA_Outlier_Analysis!$C$10, O6364&gt;EDA_Outlier_Analysis!$C$11),
      "Outlier",
      "Normal"))</f>
        <v>Normal</v>
      </c>
      <c r="R6364" t="str">
        <f>IF(P6364="","",
   IF(OR(P6364 &lt; EDA_Outlier_Analysis!$F$7, P6364 &gt; EDA_Outlier_Analysis!$F$8),
      "Outlier",
      "Normal"))</f>
        <v/>
      </c>
      <c r="S6364" t="str">
        <f>IF(N6364="","",
   IF(OR(N6364 &lt;EDA_Outlier_Analysis!$I$10, N6364 &gt; EDA_Outlier_Analysis!$I$11),
      "Outlier",
      "Normal"))</f>
        <v>Normal</v>
      </c>
    </row>
    <row r="6365" spans="1:19">
      <c r="A6365" t="s">
        <v>13699</v>
      </c>
      <c r="B6365" s="4">
        <v>45179</v>
      </c>
      <c r="C6365" s="2">
        <v>75172.100000000006</v>
      </c>
      <c r="D6365" t="s">
        <v>849</v>
      </c>
      <c r="E6365" t="s">
        <v>850</v>
      </c>
      <c r="F6365" t="s">
        <v>9</v>
      </c>
      <c r="G6365" t="s">
        <v>24</v>
      </c>
      <c r="H6365" t="s">
        <v>401</v>
      </c>
      <c r="J6365" t="s">
        <v>13700</v>
      </c>
      <c r="K6365" t="str">
        <f>IF(COUNTIF(Customers!A:A, H6365)&gt;0, "Valid", "Invalid")</f>
        <v>Valid</v>
      </c>
      <c r="L6365" t="str">
        <f t="shared" si="495"/>
        <v>9</v>
      </c>
      <c r="M6365" t="str">
        <f t="shared" si="496"/>
        <v>2023</v>
      </c>
      <c r="N6365">
        <f t="shared" si="497"/>
        <v>75172.100000000006</v>
      </c>
      <c r="O6365">
        <f t="shared" si="498"/>
        <v>75172.100000000006</v>
      </c>
      <c r="P6365" t="str">
        <f t="shared" si="499"/>
        <v/>
      </c>
      <c r="Q6365" s="48" t="str">
        <f>IF(O6365="","",
   IF(OR(O6365&lt;EDA_Outlier_Analysis!$C$10, O6365&gt;EDA_Outlier_Analysis!$C$11),
      "Outlier",
      "Normal"))</f>
        <v>Normal</v>
      </c>
      <c r="R6365" t="str">
        <f>IF(P6365="","",
   IF(OR(P6365 &lt; EDA_Outlier_Analysis!$F$7, P6365 &gt; EDA_Outlier_Analysis!$F$8),
      "Outlier",
      "Normal"))</f>
        <v/>
      </c>
      <c r="S6365" t="str">
        <f>IF(N6365="","",
   IF(OR(N6365 &lt;EDA_Outlier_Analysis!$I$10, N6365 &gt; EDA_Outlier_Analysis!$I$11),
      "Outlier",
      "Normal"))</f>
        <v>Normal</v>
      </c>
    </row>
    <row r="6366" spans="1:19">
      <c r="A6366" t="s">
        <v>13701</v>
      </c>
      <c r="B6366" s="4">
        <v>44782</v>
      </c>
      <c r="C6366" s="2">
        <v>194182.47</v>
      </c>
      <c r="D6366" t="s">
        <v>849</v>
      </c>
      <c r="E6366" t="s">
        <v>868</v>
      </c>
      <c r="F6366" t="s">
        <v>9</v>
      </c>
      <c r="G6366" t="s">
        <v>20</v>
      </c>
      <c r="H6366" t="s">
        <v>189</v>
      </c>
      <c r="J6366" t="s">
        <v>13702</v>
      </c>
      <c r="K6366" t="str">
        <f>IF(COUNTIF(Customers!A:A, H6366)&gt;0, "Valid", "Invalid")</f>
        <v>Valid</v>
      </c>
      <c r="L6366" t="str">
        <f t="shared" si="495"/>
        <v>8</v>
      </c>
      <c r="M6366" t="str">
        <f t="shared" si="496"/>
        <v>2022</v>
      </c>
      <c r="N6366">
        <f t="shared" si="497"/>
        <v>194182.47</v>
      </c>
      <c r="O6366">
        <f t="shared" si="498"/>
        <v>194182.47</v>
      </c>
      <c r="P6366" t="str">
        <f t="shared" si="499"/>
        <v/>
      </c>
      <c r="Q6366" s="48" t="str">
        <f>IF(O6366="","",
   IF(OR(O6366&lt;EDA_Outlier_Analysis!$C$10, O6366&gt;EDA_Outlier_Analysis!$C$11),
      "Outlier",
      "Normal"))</f>
        <v>Normal</v>
      </c>
      <c r="R6366" t="str">
        <f>IF(P6366="","",
   IF(OR(P6366 &lt; EDA_Outlier_Analysis!$F$7, P6366 &gt; EDA_Outlier_Analysis!$F$8),
      "Outlier",
      "Normal"))</f>
        <v/>
      </c>
      <c r="S6366" t="str">
        <f>IF(N6366="","",
   IF(OR(N6366 &lt;EDA_Outlier_Analysis!$I$10, N6366 &gt; EDA_Outlier_Analysis!$I$11),
      "Outlier",
      "Normal"))</f>
        <v>Normal</v>
      </c>
    </row>
    <row r="6367" spans="1:19">
      <c r="A6367" t="s">
        <v>13703</v>
      </c>
      <c r="B6367" s="4">
        <v>45248</v>
      </c>
      <c r="C6367" s="2">
        <v>122522.43</v>
      </c>
      <c r="D6367" t="s">
        <v>849</v>
      </c>
      <c r="E6367" t="s">
        <v>850</v>
      </c>
      <c r="F6367" t="s">
        <v>9</v>
      </c>
      <c r="G6367" t="s">
        <v>34</v>
      </c>
      <c r="H6367" t="s">
        <v>535</v>
      </c>
      <c r="J6367" t="s">
        <v>13704</v>
      </c>
      <c r="K6367" t="str">
        <f>IF(COUNTIF(Customers!A:A, H6367)&gt;0, "Valid", "Invalid")</f>
        <v>Valid</v>
      </c>
      <c r="L6367" t="str">
        <f t="shared" si="495"/>
        <v>11</v>
      </c>
      <c r="M6367" t="str">
        <f t="shared" si="496"/>
        <v>2023</v>
      </c>
      <c r="N6367">
        <f t="shared" si="497"/>
        <v>122522.43</v>
      </c>
      <c r="O6367">
        <f t="shared" si="498"/>
        <v>122522.43</v>
      </c>
      <c r="P6367" t="str">
        <f t="shared" si="499"/>
        <v/>
      </c>
      <c r="Q6367" s="48" t="str">
        <f>IF(O6367="","",
   IF(OR(O6367&lt;EDA_Outlier_Analysis!$C$10, O6367&gt;EDA_Outlier_Analysis!$C$11),
      "Outlier",
      "Normal"))</f>
        <v>Normal</v>
      </c>
      <c r="R6367" t="str">
        <f>IF(P6367="","",
   IF(OR(P6367 &lt; EDA_Outlier_Analysis!$F$7, P6367 &gt; EDA_Outlier_Analysis!$F$8),
      "Outlier",
      "Normal"))</f>
        <v/>
      </c>
      <c r="S6367" t="str">
        <f>IF(N6367="","",
   IF(OR(N6367 &lt;EDA_Outlier_Analysis!$I$10, N6367 &gt; EDA_Outlier_Analysis!$I$11),
      "Outlier",
      "Normal"))</f>
        <v>Normal</v>
      </c>
    </row>
    <row r="6368" spans="1:19">
      <c r="A6368" t="s">
        <v>13705</v>
      </c>
      <c r="B6368" s="4">
        <v>44934</v>
      </c>
      <c r="C6368" s="2">
        <v>-52206.91</v>
      </c>
      <c r="D6368" t="s">
        <v>840</v>
      </c>
      <c r="E6368" t="s">
        <v>864</v>
      </c>
      <c r="F6368" t="s">
        <v>9</v>
      </c>
      <c r="G6368" t="s">
        <v>24</v>
      </c>
      <c r="I6368" t="s">
        <v>1394</v>
      </c>
      <c r="J6368" t="s">
        <v>13706</v>
      </c>
      <c r="K6368" t="str">
        <f>IF(COUNTIF(Customers!A:A, H6368)&gt;0, "Valid", "Invalid")</f>
        <v>Invalid</v>
      </c>
      <c r="L6368" t="str">
        <f t="shared" si="495"/>
        <v>1</v>
      </c>
      <c r="M6368" t="str">
        <f t="shared" si="496"/>
        <v>2023</v>
      </c>
      <c r="N6368">
        <f t="shared" si="497"/>
        <v>-52206.91</v>
      </c>
      <c r="O6368" t="str">
        <f t="shared" si="498"/>
        <v/>
      </c>
      <c r="P6368">
        <f t="shared" si="499"/>
        <v>52206.91</v>
      </c>
      <c r="Q6368" s="48" t="str">
        <f>IF(O6368="","",
   IF(OR(O6368&lt;EDA_Outlier_Analysis!$C$10, O6368&gt;EDA_Outlier_Analysis!$C$11),
      "Outlier",
      "Normal"))</f>
        <v/>
      </c>
      <c r="R6368" t="str">
        <f>IF(P6368="","",
   IF(OR(P6368 &lt; EDA_Outlier_Analysis!$F$7, P6368 &gt; EDA_Outlier_Analysis!$F$8),
      "Outlier",
      "Normal"))</f>
        <v>Normal</v>
      </c>
      <c r="S6368" t="str">
        <f>IF(N6368="","",
   IF(OR(N6368 &lt;EDA_Outlier_Analysis!$I$10, N6368 &gt; EDA_Outlier_Analysis!$I$11),
      "Outlier",
      "Normal"))</f>
        <v>Normal</v>
      </c>
    </row>
    <row r="6369" spans="1:19">
      <c r="A6369" t="s">
        <v>13707</v>
      </c>
      <c r="B6369" s="4">
        <v>44786</v>
      </c>
      <c r="C6369" s="2">
        <v>201409.3</v>
      </c>
      <c r="D6369" t="s">
        <v>849</v>
      </c>
      <c r="E6369" t="s">
        <v>868</v>
      </c>
      <c r="F6369" t="s">
        <v>10</v>
      </c>
      <c r="G6369" t="s">
        <v>24</v>
      </c>
      <c r="H6369" t="s">
        <v>515</v>
      </c>
      <c r="J6369" t="s">
        <v>13708</v>
      </c>
      <c r="K6369" t="str">
        <f>IF(COUNTIF(Customers!A:A, H6369)&gt;0, "Valid", "Invalid")</f>
        <v>Valid</v>
      </c>
      <c r="L6369" t="str">
        <f t="shared" si="495"/>
        <v>8</v>
      </c>
      <c r="M6369" t="str">
        <f t="shared" si="496"/>
        <v>2022</v>
      </c>
      <c r="N6369">
        <f t="shared" si="497"/>
        <v>201409.3</v>
      </c>
      <c r="O6369">
        <f t="shared" si="498"/>
        <v>201409.3</v>
      </c>
      <c r="P6369" t="str">
        <f t="shared" si="499"/>
        <v/>
      </c>
      <c r="Q6369" s="48" t="str">
        <f>IF(O6369="","",
   IF(OR(O6369&lt;EDA_Outlier_Analysis!$C$10, O6369&gt;EDA_Outlier_Analysis!$C$11),
      "Outlier",
      "Normal"))</f>
        <v>Normal</v>
      </c>
      <c r="R6369" t="str">
        <f>IF(P6369="","",
   IF(OR(P6369 &lt; EDA_Outlier_Analysis!$F$7, P6369 &gt; EDA_Outlier_Analysis!$F$8),
      "Outlier",
      "Normal"))</f>
        <v/>
      </c>
      <c r="S6369" t="str">
        <f>IF(N6369="","",
   IF(OR(N6369 &lt;EDA_Outlier_Analysis!$I$10, N6369 &gt; EDA_Outlier_Analysis!$I$11),
      "Outlier",
      "Normal"))</f>
        <v>Normal</v>
      </c>
    </row>
    <row r="6370" spans="1:19">
      <c r="A6370" t="s">
        <v>13709</v>
      </c>
      <c r="B6370" s="4">
        <v>45188</v>
      </c>
      <c r="C6370" s="2">
        <v>162958.39999999999</v>
      </c>
      <c r="D6370" t="s">
        <v>849</v>
      </c>
      <c r="E6370" t="s">
        <v>853</v>
      </c>
      <c r="F6370" t="s">
        <v>11</v>
      </c>
      <c r="G6370" t="s">
        <v>20</v>
      </c>
      <c r="H6370" t="s">
        <v>611</v>
      </c>
      <c r="J6370" t="s">
        <v>13710</v>
      </c>
      <c r="K6370" t="str">
        <f>IF(COUNTIF(Customers!A:A, H6370)&gt;0, "Valid", "Invalid")</f>
        <v>Valid</v>
      </c>
      <c r="L6370" t="str">
        <f t="shared" si="495"/>
        <v>9</v>
      </c>
      <c r="M6370" t="str">
        <f t="shared" si="496"/>
        <v>2023</v>
      </c>
      <c r="N6370">
        <f t="shared" si="497"/>
        <v>162958.39999999999</v>
      </c>
      <c r="O6370">
        <f t="shared" si="498"/>
        <v>162958.39999999999</v>
      </c>
      <c r="P6370" t="str">
        <f t="shared" si="499"/>
        <v/>
      </c>
      <c r="Q6370" s="48" t="str">
        <f>IF(O6370="","",
   IF(OR(O6370&lt;EDA_Outlier_Analysis!$C$10, O6370&gt;EDA_Outlier_Analysis!$C$11),
      "Outlier",
      "Normal"))</f>
        <v>Normal</v>
      </c>
      <c r="R6370" t="str">
        <f>IF(P6370="","",
   IF(OR(P6370 &lt; EDA_Outlier_Analysis!$F$7, P6370 &gt; EDA_Outlier_Analysis!$F$8),
      "Outlier",
      "Normal"))</f>
        <v/>
      </c>
      <c r="S6370" t="str">
        <f>IF(N6370="","",
   IF(OR(N6370 &lt;EDA_Outlier_Analysis!$I$10, N6370 &gt; EDA_Outlier_Analysis!$I$11),
      "Outlier",
      "Normal"))</f>
        <v>Normal</v>
      </c>
    </row>
    <row r="6371" spans="1:19">
      <c r="A6371" t="s">
        <v>13711</v>
      </c>
      <c r="B6371" s="4">
        <v>44589</v>
      </c>
      <c r="C6371" s="2">
        <v>127556.19</v>
      </c>
      <c r="D6371" t="s">
        <v>849</v>
      </c>
      <c r="E6371" t="s">
        <v>868</v>
      </c>
      <c r="F6371" t="s">
        <v>9</v>
      </c>
      <c r="G6371" t="s">
        <v>24</v>
      </c>
      <c r="H6371" t="s">
        <v>127</v>
      </c>
      <c r="J6371" t="s">
        <v>13712</v>
      </c>
      <c r="K6371" t="str">
        <f>IF(COUNTIF(Customers!A:A, H6371)&gt;0, "Valid", "Invalid")</f>
        <v>Valid</v>
      </c>
      <c r="L6371" t="str">
        <f t="shared" si="495"/>
        <v>1</v>
      </c>
      <c r="M6371" t="str">
        <f t="shared" si="496"/>
        <v>2022</v>
      </c>
      <c r="N6371">
        <f t="shared" si="497"/>
        <v>127556.19</v>
      </c>
      <c r="O6371">
        <f t="shared" si="498"/>
        <v>127556.19</v>
      </c>
      <c r="P6371" t="str">
        <f t="shared" si="499"/>
        <v/>
      </c>
      <c r="Q6371" s="48" t="str">
        <f>IF(O6371="","",
   IF(OR(O6371&lt;EDA_Outlier_Analysis!$C$10, O6371&gt;EDA_Outlier_Analysis!$C$11),
      "Outlier",
      "Normal"))</f>
        <v>Normal</v>
      </c>
      <c r="R6371" t="str">
        <f>IF(P6371="","",
   IF(OR(P6371 &lt; EDA_Outlier_Analysis!$F$7, P6371 &gt; EDA_Outlier_Analysis!$F$8),
      "Outlier",
      "Normal"))</f>
        <v/>
      </c>
      <c r="S6371" t="str">
        <f>IF(N6371="","",
   IF(OR(N6371 &lt;EDA_Outlier_Analysis!$I$10, N6371 &gt; EDA_Outlier_Analysis!$I$11),
      "Outlier",
      "Normal"))</f>
        <v>Normal</v>
      </c>
    </row>
    <row r="6372" spans="1:19">
      <c r="A6372" t="s">
        <v>13713</v>
      </c>
      <c r="B6372" s="4">
        <v>44769</v>
      </c>
      <c r="C6372" s="2">
        <v>122762.54</v>
      </c>
      <c r="D6372" t="s">
        <v>849</v>
      </c>
      <c r="E6372" t="s">
        <v>853</v>
      </c>
      <c r="F6372" t="s">
        <v>10</v>
      </c>
      <c r="G6372" t="s">
        <v>24</v>
      </c>
      <c r="H6372" t="s">
        <v>37</v>
      </c>
      <c r="J6372" t="s">
        <v>13714</v>
      </c>
      <c r="K6372" t="str">
        <f>IF(COUNTIF(Customers!A:A, H6372)&gt;0, "Valid", "Invalid")</f>
        <v>Valid</v>
      </c>
      <c r="L6372" t="str">
        <f t="shared" si="495"/>
        <v>7</v>
      </c>
      <c r="M6372" t="str">
        <f t="shared" si="496"/>
        <v>2022</v>
      </c>
      <c r="N6372">
        <f t="shared" si="497"/>
        <v>122762.54</v>
      </c>
      <c r="O6372">
        <f t="shared" si="498"/>
        <v>122762.54</v>
      </c>
      <c r="P6372" t="str">
        <f t="shared" si="499"/>
        <v/>
      </c>
      <c r="Q6372" s="48" t="str">
        <f>IF(O6372="","",
   IF(OR(O6372&lt;EDA_Outlier_Analysis!$C$10, O6372&gt;EDA_Outlier_Analysis!$C$11),
      "Outlier",
      "Normal"))</f>
        <v>Normal</v>
      </c>
      <c r="R6372" t="str">
        <f>IF(P6372="","",
   IF(OR(P6372 &lt; EDA_Outlier_Analysis!$F$7, P6372 &gt; EDA_Outlier_Analysis!$F$8),
      "Outlier",
      "Normal"))</f>
        <v/>
      </c>
      <c r="S6372" t="str">
        <f>IF(N6372="","",
   IF(OR(N6372 &lt;EDA_Outlier_Analysis!$I$10, N6372 &gt; EDA_Outlier_Analysis!$I$11),
      "Outlier",
      "Normal"))</f>
        <v>Normal</v>
      </c>
    </row>
    <row r="6373" spans="1:19">
      <c r="A6373" t="s">
        <v>13715</v>
      </c>
      <c r="B6373" s="4">
        <v>44577</v>
      </c>
      <c r="C6373" s="2">
        <v>136120.28</v>
      </c>
      <c r="D6373" t="s">
        <v>849</v>
      </c>
      <c r="E6373" t="s">
        <v>853</v>
      </c>
      <c r="F6373" t="s">
        <v>9</v>
      </c>
      <c r="G6373" t="s">
        <v>34</v>
      </c>
      <c r="H6373" t="s">
        <v>83</v>
      </c>
      <c r="J6373" t="s">
        <v>13716</v>
      </c>
      <c r="K6373" t="str">
        <f>IF(COUNTIF(Customers!A:A, H6373)&gt;0, "Valid", "Invalid")</f>
        <v>Valid</v>
      </c>
      <c r="L6373" t="str">
        <f t="shared" si="495"/>
        <v>1</v>
      </c>
      <c r="M6373" t="str">
        <f t="shared" si="496"/>
        <v>2022</v>
      </c>
      <c r="N6373">
        <f t="shared" si="497"/>
        <v>136120.28</v>
      </c>
      <c r="O6373">
        <f t="shared" si="498"/>
        <v>136120.28</v>
      </c>
      <c r="P6373" t="str">
        <f t="shared" si="499"/>
        <v/>
      </c>
      <c r="Q6373" s="48" t="str">
        <f>IF(O6373="","",
   IF(OR(O6373&lt;EDA_Outlier_Analysis!$C$10, O6373&gt;EDA_Outlier_Analysis!$C$11),
      "Outlier",
      "Normal"))</f>
        <v>Normal</v>
      </c>
      <c r="R6373" t="str">
        <f>IF(P6373="","",
   IF(OR(P6373 &lt; EDA_Outlier_Analysis!$F$7, P6373 &gt; EDA_Outlier_Analysis!$F$8),
      "Outlier",
      "Normal"))</f>
        <v/>
      </c>
      <c r="S6373" t="str">
        <f>IF(N6373="","",
   IF(OR(N6373 &lt;EDA_Outlier_Analysis!$I$10, N6373 &gt; EDA_Outlier_Analysis!$I$11),
      "Outlier",
      "Normal"))</f>
        <v>Normal</v>
      </c>
    </row>
    <row r="6374" spans="1:19">
      <c r="A6374" t="s">
        <v>13717</v>
      </c>
      <c r="B6374" s="4">
        <v>45219</v>
      </c>
      <c r="C6374" s="2">
        <v>114569.44</v>
      </c>
      <c r="D6374" t="s">
        <v>849</v>
      </c>
      <c r="E6374" t="s">
        <v>850</v>
      </c>
      <c r="F6374" t="s">
        <v>9</v>
      </c>
      <c r="G6374" t="s">
        <v>31</v>
      </c>
      <c r="H6374" t="s">
        <v>449</v>
      </c>
      <c r="J6374" t="s">
        <v>13718</v>
      </c>
      <c r="K6374" t="str">
        <f>IF(COUNTIF(Customers!A:A, H6374)&gt;0, "Valid", "Invalid")</f>
        <v>Valid</v>
      </c>
      <c r="L6374" t="str">
        <f t="shared" si="495"/>
        <v>10</v>
      </c>
      <c r="M6374" t="str">
        <f t="shared" si="496"/>
        <v>2023</v>
      </c>
      <c r="N6374">
        <f t="shared" si="497"/>
        <v>114569.44</v>
      </c>
      <c r="O6374">
        <f t="shared" si="498"/>
        <v>114569.44</v>
      </c>
      <c r="P6374" t="str">
        <f t="shared" si="499"/>
        <v/>
      </c>
      <c r="Q6374" s="48" t="str">
        <f>IF(O6374="","",
   IF(OR(O6374&lt;EDA_Outlier_Analysis!$C$10, O6374&gt;EDA_Outlier_Analysis!$C$11),
      "Outlier",
      "Normal"))</f>
        <v>Normal</v>
      </c>
      <c r="R6374" t="str">
        <f>IF(P6374="","",
   IF(OR(P6374 &lt; EDA_Outlier_Analysis!$F$7, P6374 &gt; EDA_Outlier_Analysis!$F$8),
      "Outlier",
      "Normal"))</f>
        <v/>
      </c>
      <c r="S6374" t="str">
        <f>IF(N6374="","",
   IF(OR(N6374 &lt;EDA_Outlier_Analysis!$I$10, N6374 &gt; EDA_Outlier_Analysis!$I$11),
      "Outlier",
      "Normal"))</f>
        <v>Normal</v>
      </c>
    </row>
    <row r="6375" spans="1:19">
      <c r="A6375" t="s">
        <v>13719</v>
      </c>
      <c r="B6375" s="4">
        <v>44625</v>
      </c>
      <c r="C6375" s="2">
        <v>17860.71</v>
      </c>
      <c r="D6375" t="s">
        <v>971</v>
      </c>
      <c r="E6375" t="s">
        <v>971</v>
      </c>
      <c r="F6375" t="s">
        <v>10</v>
      </c>
      <c r="G6375" t="s">
        <v>20</v>
      </c>
      <c r="J6375" t="s">
        <v>13720</v>
      </c>
      <c r="K6375" t="str">
        <f>IF(COUNTIF(Customers!A:A, H6375)&gt;0, "Valid", "Invalid")</f>
        <v>Invalid</v>
      </c>
      <c r="L6375" t="str">
        <f t="shared" si="495"/>
        <v>3</v>
      </c>
      <c r="M6375" t="str">
        <f t="shared" si="496"/>
        <v>2022</v>
      </c>
      <c r="N6375">
        <f t="shared" si="497"/>
        <v>-17860.71</v>
      </c>
      <c r="O6375" t="str">
        <f t="shared" si="498"/>
        <v/>
      </c>
      <c r="P6375" t="str">
        <f t="shared" si="499"/>
        <v/>
      </c>
      <c r="Q6375" s="48" t="str">
        <f>IF(O6375="","",
   IF(OR(O6375&lt;EDA_Outlier_Analysis!$C$10, O6375&gt;EDA_Outlier_Analysis!$C$11),
      "Outlier",
      "Normal"))</f>
        <v/>
      </c>
      <c r="R6375" t="str">
        <f>IF(P6375="","",
   IF(OR(P6375 &lt; EDA_Outlier_Analysis!$F$7, P6375 &gt; EDA_Outlier_Analysis!$F$8),
      "Outlier",
      "Normal"))</f>
        <v/>
      </c>
      <c r="S6375" t="str">
        <f>IF(N6375="","",
   IF(OR(N6375 &lt;EDA_Outlier_Analysis!$I$10, N6375 &gt; EDA_Outlier_Analysis!$I$11),
      "Outlier",
      "Normal"))</f>
        <v>Normal</v>
      </c>
    </row>
    <row r="6376" spans="1:19">
      <c r="A6376" t="s">
        <v>13721</v>
      </c>
      <c r="B6376" s="4">
        <v>45029</v>
      </c>
      <c r="C6376" s="2">
        <v>101997.63</v>
      </c>
      <c r="D6376" t="s">
        <v>849</v>
      </c>
      <c r="E6376" t="s">
        <v>850</v>
      </c>
      <c r="F6376" t="s">
        <v>11</v>
      </c>
      <c r="G6376" t="s">
        <v>31</v>
      </c>
      <c r="H6376" t="s">
        <v>217</v>
      </c>
      <c r="J6376" t="s">
        <v>13722</v>
      </c>
      <c r="K6376" t="str">
        <f>IF(COUNTIF(Customers!A:A, H6376)&gt;0, "Valid", "Invalid")</f>
        <v>Valid</v>
      </c>
      <c r="L6376" t="str">
        <f t="shared" si="495"/>
        <v>4</v>
      </c>
      <c r="M6376" t="str">
        <f t="shared" si="496"/>
        <v>2023</v>
      </c>
      <c r="N6376">
        <f t="shared" si="497"/>
        <v>101997.63</v>
      </c>
      <c r="O6376">
        <f t="shared" si="498"/>
        <v>101997.63</v>
      </c>
      <c r="P6376" t="str">
        <f t="shared" si="499"/>
        <v/>
      </c>
      <c r="Q6376" s="48" t="str">
        <f>IF(O6376="","",
   IF(OR(O6376&lt;EDA_Outlier_Analysis!$C$10, O6376&gt;EDA_Outlier_Analysis!$C$11),
      "Outlier",
      "Normal"))</f>
        <v>Normal</v>
      </c>
      <c r="R6376" t="str">
        <f>IF(P6376="","",
   IF(OR(P6376 &lt; EDA_Outlier_Analysis!$F$7, P6376 &gt; EDA_Outlier_Analysis!$F$8),
      "Outlier",
      "Normal"))</f>
        <v/>
      </c>
      <c r="S6376" t="str">
        <f>IF(N6376="","",
   IF(OR(N6376 &lt;EDA_Outlier_Analysis!$I$10, N6376 &gt; EDA_Outlier_Analysis!$I$11),
      "Outlier",
      "Normal"))</f>
        <v>Normal</v>
      </c>
    </row>
    <row r="6377" spans="1:19">
      <c r="A6377" t="s">
        <v>13723</v>
      </c>
      <c r="B6377" s="4">
        <v>44936</v>
      </c>
      <c r="C6377" s="2">
        <v>-48174.23</v>
      </c>
      <c r="D6377" t="s">
        <v>840</v>
      </c>
      <c r="E6377" t="s">
        <v>864</v>
      </c>
      <c r="F6377" t="s">
        <v>9</v>
      </c>
      <c r="G6377" t="s">
        <v>34</v>
      </c>
      <c r="I6377" t="s">
        <v>1117</v>
      </c>
      <c r="J6377" t="s">
        <v>13724</v>
      </c>
      <c r="K6377" t="str">
        <f>IF(COUNTIF(Customers!A:A, H6377)&gt;0, "Valid", "Invalid")</f>
        <v>Invalid</v>
      </c>
      <c r="L6377" t="str">
        <f t="shared" si="495"/>
        <v>1</v>
      </c>
      <c r="M6377" t="str">
        <f t="shared" si="496"/>
        <v>2023</v>
      </c>
      <c r="N6377">
        <f t="shared" si="497"/>
        <v>-48174.23</v>
      </c>
      <c r="O6377" t="str">
        <f t="shared" si="498"/>
        <v/>
      </c>
      <c r="P6377">
        <f t="shared" si="499"/>
        <v>48174.23</v>
      </c>
      <c r="Q6377" s="48" t="str">
        <f>IF(O6377="","",
   IF(OR(O6377&lt;EDA_Outlier_Analysis!$C$10, O6377&gt;EDA_Outlier_Analysis!$C$11),
      "Outlier",
      "Normal"))</f>
        <v/>
      </c>
      <c r="R6377" t="str">
        <f>IF(P6377="","",
   IF(OR(P6377 &lt; EDA_Outlier_Analysis!$F$7, P6377 &gt; EDA_Outlier_Analysis!$F$8),
      "Outlier",
      "Normal"))</f>
        <v>Normal</v>
      </c>
      <c r="S6377" t="str">
        <f>IF(N6377="","",
   IF(OR(N6377 &lt;EDA_Outlier_Analysis!$I$10, N6377 &gt; EDA_Outlier_Analysis!$I$11),
      "Outlier",
      "Normal"))</f>
        <v>Normal</v>
      </c>
    </row>
    <row r="6378" spans="1:19">
      <c r="A6378" t="s">
        <v>13725</v>
      </c>
      <c r="B6378" s="4">
        <v>44958</v>
      </c>
      <c r="C6378" s="2">
        <v>290550.53999999998</v>
      </c>
      <c r="D6378" t="s">
        <v>849</v>
      </c>
      <c r="E6378" t="s">
        <v>850</v>
      </c>
      <c r="F6378" t="s">
        <v>9</v>
      </c>
      <c r="G6378" t="s">
        <v>24</v>
      </c>
      <c r="H6378" t="s">
        <v>127</v>
      </c>
      <c r="J6378" t="s">
        <v>13726</v>
      </c>
      <c r="K6378" t="str">
        <f>IF(COUNTIF(Customers!A:A, H6378)&gt;0, "Valid", "Invalid")</f>
        <v>Valid</v>
      </c>
      <c r="L6378" t="str">
        <f t="shared" si="495"/>
        <v>2</v>
      </c>
      <c r="M6378" t="str">
        <f t="shared" si="496"/>
        <v>2023</v>
      </c>
      <c r="N6378">
        <f t="shared" si="497"/>
        <v>290550.53999999998</v>
      </c>
      <c r="O6378">
        <f t="shared" si="498"/>
        <v>290550.53999999998</v>
      </c>
      <c r="P6378" t="str">
        <f t="shared" si="499"/>
        <v/>
      </c>
      <c r="Q6378" s="48" t="str">
        <f>IF(O6378="","",
   IF(OR(O6378&lt;EDA_Outlier_Analysis!$C$10, O6378&gt;EDA_Outlier_Analysis!$C$11),
      "Outlier",
      "Normal"))</f>
        <v>Normal</v>
      </c>
      <c r="R6378" t="str">
        <f>IF(P6378="","",
   IF(OR(P6378 &lt; EDA_Outlier_Analysis!$F$7, P6378 &gt; EDA_Outlier_Analysis!$F$8),
      "Outlier",
      "Normal"))</f>
        <v/>
      </c>
      <c r="S6378" t="str">
        <f>IF(N6378="","",
   IF(OR(N6378 &lt;EDA_Outlier_Analysis!$I$10, N6378 &gt; EDA_Outlier_Analysis!$I$11),
      "Outlier",
      "Normal"))</f>
        <v>Normal</v>
      </c>
    </row>
    <row r="6379" spans="1:19">
      <c r="A6379" t="s">
        <v>13727</v>
      </c>
      <c r="B6379" s="4">
        <v>44668</v>
      </c>
      <c r="C6379" s="2">
        <v>156275.51</v>
      </c>
      <c r="D6379" t="s">
        <v>849</v>
      </c>
      <c r="E6379" t="s">
        <v>850</v>
      </c>
      <c r="F6379" t="s">
        <v>10</v>
      </c>
      <c r="G6379" t="s">
        <v>34</v>
      </c>
      <c r="H6379" t="s">
        <v>123</v>
      </c>
      <c r="J6379" t="s">
        <v>13728</v>
      </c>
      <c r="K6379" t="str">
        <f>IF(COUNTIF(Customers!A:A, H6379)&gt;0, "Valid", "Invalid")</f>
        <v>Valid</v>
      </c>
      <c r="L6379" t="str">
        <f t="shared" si="495"/>
        <v>4</v>
      </c>
      <c r="M6379" t="str">
        <f t="shared" si="496"/>
        <v>2022</v>
      </c>
      <c r="N6379">
        <f t="shared" si="497"/>
        <v>156275.51</v>
      </c>
      <c r="O6379">
        <f t="shared" si="498"/>
        <v>156275.51</v>
      </c>
      <c r="P6379" t="str">
        <f t="shared" si="499"/>
        <v/>
      </c>
      <c r="Q6379" s="48" t="str">
        <f>IF(O6379="","",
   IF(OR(O6379&lt;EDA_Outlier_Analysis!$C$10, O6379&gt;EDA_Outlier_Analysis!$C$11),
      "Outlier",
      "Normal"))</f>
        <v>Normal</v>
      </c>
      <c r="R6379" t="str">
        <f>IF(P6379="","",
   IF(OR(P6379 &lt; EDA_Outlier_Analysis!$F$7, P6379 &gt; EDA_Outlier_Analysis!$F$8),
      "Outlier",
      "Normal"))</f>
        <v/>
      </c>
      <c r="S6379" t="str">
        <f>IF(N6379="","",
   IF(OR(N6379 &lt;EDA_Outlier_Analysis!$I$10, N6379 &gt; EDA_Outlier_Analysis!$I$11),
      "Outlier",
      "Normal"))</f>
        <v>Normal</v>
      </c>
    </row>
    <row r="6380" spans="1:19">
      <c r="A6380" t="s">
        <v>13729</v>
      </c>
      <c r="B6380" s="4">
        <v>44938</v>
      </c>
      <c r="C6380" s="2">
        <v>162749.24</v>
      </c>
      <c r="D6380" t="s">
        <v>849</v>
      </c>
      <c r="E6380" t="s">
        <v>850</v>
      </c>
      <c r="F6380" t="s">
        <v>9</v>
      </c>
      <c r="G6380" t="s">
        <v>20</v>
      </c>
      <c r="H6380" t="s">
        <v>385</v>
      </c>
      <c r="J6380" t="s">
        <v>13730</v>
      </c>
      <c r="K6380" t="str">
        <f>IF(COUNTIF(Customers!A:A, H6380)&gt;0, "Valid", "Invalid")</f>
        <v>Valid</v>
      </c>
      <c r="L6380" t="str">
        <f t="shared" si="495"/>
        <v>1</v>
      </c>
      <c r="M6380" t="str">
        <f t="shared" si="496"/>
        <v>2023</v>
      </c>
      <c r="N6380">
        <f t="shared" si="497"/>
        <v>162749.24</v>
      </c>
      <c r="O6380">
        <f t="shared" si="498"/>
        <v>162749.24</v>
      </c>
      <c r="P6380" t="str">
        <f t="shared" si="499"/>
        <v/>
      </c>
      <c r="Q6380" s="48" t="str">
        <f>IF(O6380="","",
   IF(OR(O6380&lt;EDA_Outlier_Analysis!$C$10, O6380&gt;EDA_Outlier_Analysis!$C$11),
      "Outlier",
      "Normal"))</f>
        <v>Normal</v>
      </c>
      <c r="R6380" t="str">
        <f>IF(P6380="","",
   IF(OR(P6380 &lt; EDA_Outlier_Analysis!$F$7, P6380 &gt; EDA_Outlier_Analysis!$F$8),
      "Outlier",
      "Normal"))</f>
        <v/>
      </c>
      <c r="S6380" t="str">
        <f>IF(N6380="","",
   IF(OR(N6380 &lt;EDA_Outlier_Analysis!$I$10, N6380 &gt; EDA_Outlier_Analysis!$I$11),
      "Outlier",
      "Normal"))</f>
        <v>Normal</v>
      </c>
    </row>
    <row r="6381" spans="1:19">
      <c r="A6381" t="s">
        <v>13731</v>
      </c>
      <c r="B6381" s="4">
        <v>45064</v>
      </c>
      <c r="C6381" s="2">
        <v>104493.9</v>
      </c>
      <c r="D6381" t="s">
        <v>849</v>
      </c>
      <c r="E6381" t="s">
        <v>850</v>
      </c>
      <c r="F6381" t="s">
        <v>9</v>
      </c>
      <c r="G6381" t="s">
        <v>31</v>
      </c>
      <c r="H6381" t="s">
        <v>193</v>
      </c>
      <c r="J6381" t="s">
        <v>13732</v>
      </c>
      <c r="K6381" t="str">
        <f>IF(COUNTIF(Customers!A:A, H6381)&gt;0, "Valid", "Invalid")</f>
        <v>Valid</v>
      </c>
      <c r="L6381" t="str">
        <f t="shared" si="495"/>
        <v>5</v>
      </c>
      <c r="M6381" t="str">
        <f t="shared" si="496"/>
        <v>2023</v>
      </c>
      <c r="N6381">
        <f t="shared" si="497"/>
        <v>104493.9</v>
      </c>
      <c r="O6381">
        <f t="shared" si="498"/>
        <v>104493.9</v>
      </c>
      <c r="P6381" t="str">
        <f t="shared" si="499"/>
        <v/>
      </c>
      <c r="Q6381" s="48" t="str">
        <f>IF(O6381="","",
   IF(OR(O6381&lt;EDA_Outlier_Analysis!$C$10, O6381&gt;EDA_Outlier_Analysis!$C$11),
      "Outlier",
      "Normal"))</f>
        <v>Normal</v>
      </c>
      <c r="R6381" t="str">
        <f>IF(P6381="","",
   IF(OR(P6381 &lt; EDA_Outlier_Analysis!$F$7, P6381 &gt; EDA_Outlier_Analysis!$F$8),
      "Outlier",
      "Normal"))</f>
        <v/>
      </c>
      <c r="S6381" t="str">
        <f>IF(N6381="","",
   IF(OR(N6381 &lt;EDA_Outlier_Analysis!$I$10, N6381 &gt; EDA_Outlier_Analysis!$I$11),
      "Outlier",
      "Normal"))</f>
        <v>Normal</v>
      </c>
    </row>
    <row r="6382" spans="1:19">
      <c r="A6382" t="s">
        <v>13733</v>
      </c>
      <c r="B6382" s="4">
        <v>44759</v>
      </c>
      <c r="C6382" s="2">
        <v>-52280.23</v>
      </c>
      <c r="D6382" t="s">
        <v>840</v>
      </c>
      <c r="E6382" t="s">
        <v>845</v>
      </c>
      <c r="F6382" t="s">
        <v>10</v>
      </c>
      <c r="G6382" t="s">
        <v>20</v>
      </c>
      <c r="I6382" t="s">
        <v>1412</v>
      </c>
      <c r="J6382" t="s">
        <v>13734</v>
      </c>
      <c r="K6382" t="str">
        <f>IF(COUNTIF(Customers!A:A, H6382)&gt;0, "Valid", "Invalid")</f>
        <v>Invalid</v>
      </c>
      <c r="L6382" t="str">
        <f t="shared" si="495"/>
        <v>7</v>
      </c>
      <c r="M6382" t="str">
        <f t="shared" si="496"/>
        <v>2022</v>
      </c>
      <c r="N6382">
        <f t="shared" si="497"/>
        <v>-52280.23</v>
      </c>
      <c r="O6382" t="str">
        <f t="shared" si="498"/>
        <v/>
      </c>
      <c r="P6382">
        <f t="shared" si="499"/>
        <v>52280.23</v>
      </c>
      <c r="Q6382" s="48" t="str">
        <f>IF(O6382="","",
   IF(OR(O6382&lt;EDA_Outlier_Analysis!$C$10, O6382&gt;EDA_Outlier_Analysis!$C$11),
      "Outlier",
      "Normal"))</f>
        <v/>
      </c>
      <c r="R6382" t="str">
        <f>IF(P6382="","",
   IF(OR(P6382 &lt; EDA_Outlier_Analysis!$F$7, P6382 &gt; EDA_Outlier_Analysis!$F$8),
      "Outlier",
      "Normal"))</f>
        <v>Normal</v>
      </c>
      <c r="S6382" t="str">
        <f>IF(N6382="","",
   IF(OR(N6382 &lt;EDA_Outlier_Analysis!$I$10, N6382 &gt; EDA_Outlier_Analysis!$I$11),
      "Outlier",
      "Normal"))</f>
        <v>Normal</v>
      </c>
    </row>
    <row r="6383" spans="1:19">
      <c r="A6383" t="s">
        <v>13735</v>
      </c>
      <c r="B6383" s="4">
        <v>45159</v>
      </c>
      <c r="C6383" s="2">
        <v>-38548.33</v>
      </c>
      <c r="D6383" t="s">
        <v>840</v>
      </c>
      <c r="E6383" t="s">
        <v>856</v>
      </c>
      <c r="F6383" t="s">
        <v>10</v>
      </c>
      <c r="G6383" t="s">
        <v>20</v>
      </c>
      <c r="I6383" t="s">
        <v>1448</v>
      </c>
      <c r="J6383" t="s">
        <v>13736</v>
      </c>
      <c r="K6383" t="str">
        <f>IF(COUNTIF(Customers!A:A, H6383)&gt;0, "Valid", "Invalid")</f>
        <v>Invalid</v>
      </c>
      <c r="L6383" t="str">
        <f t="shared" si="495"/>
        <v>8</v>
      </c>
      <c r="M6383" t="str">
        <f t="shared" si="496"/>
        <v>2023</v>
      </c>
      <c r="N6383">
        <f t="shared" si="497"/>
        <v>-38548.33</v>
      </c>
      <c r="O6383" t="str">
        <f t="shared" si="498"/>
        <v/>
      </c>
      <c r="P6383">
        <f t="shared" si="499"/>
        <v>38548.33</v>
      </c>
      <c r="Q6383" s="48" t="str">
        <f>IF(O6383="","",
   IF(OR(O6383&lt;EDA_Outlier_Analysis!$C$10, O6383&gt;EDA_Outlier_Analysis!$C$11),
      "Outlier",
      "Normal"))</f>
        <v/>
      </c>
      <c r="R6383" t="str">
        <f>IF(P6383="","",
   IF(OR(P6383 &lt; EDA_Outlier_Analysis!$F$7, P6383 &gt; EDA_Outlier_Analysis!$F$8),
      "Outlier",
      "Normal"))</f>
        <v>Normal</v>
      </c>
      <c r="S6383" t="str">
        <f>IF(N6383="","",
   IF(OR(N6383 &lt;EDA_Outlier_Analysis!$I$10, N6383 &gt; EDA_Outlier_Analysis!$I$11),
      "Outlier",
      "Normal"))</f>
        <v>Normal</v>
      </c>
    </row>
    <row r="6384" spans="1:19">
      <c r="A6384" t="s">
        <v>13737</v>
      </c>
      <c r="B6384" s="4">
        <v>44786</v>
      </c>
      <c r="C6384" s="2">
        <v>160320</v>
      </c>
      <c r="D6384" t="s">
        <v>849</v>
      </c>
      <c r="E6384" t="s">
        <v>853</v>
      </c>
      <c r="F6384" t="s">
        <v>9</v>
      </c>
      <c r="G6384" t="s">
        <v>20</v>
      </c>
      <c r="H6384" t="s">
        <v>507</v>
      </c>
      <c r="J6384" t="s">
        <v>13738</v>
      </c>
      <c r="K6384" t="str">
        <f>IF(COUNTIF(Customers!A:A, H6384)&gt;0, "Valid", "Invalid")</f>
        <v>Valid</v>
      </c>
      <c r="L6384" t="str">
        <f t="shared" si="495"/>
        <v>8</v>
      </c>
      <c r="M6384" t="str">
        <f t="shared" si="496"/>
        <v>2022</v>
      </c>
      <c r="N6384">
        <f t="shared" si="497"/>
        <v>160320</v>
      </c>
      <c r="O6384">
        <f t="shared" si="498"/>
        <v>160320</v>
      </c>
      <c r="P6384" t="str">
        <f t="shared" si="499"/>
        <v/>
      </c>
      <c r="Q6384" s="48" t="str">
        <f>IF(O6384="","",
   IF(OR(O6384&lt;EDA_Outlier_Analysis!$C$10, O6384&gt;EDA_Outlier_Analysis!$C$11),
      "Outlier",
      "Normal"))</f>
        <v>Normal</v>
      </c>
      <c r="R6384" t="str">
        <f>IF(P6384="","",
   IF(OR(P6384 &lt; EDA_Outlier_Analysis!$F$7, P6384 &gt; EDA_Outlier_Analysis!$F$8),
      "Outlier",
      "Normal"))</f>
        <v/>
      </c>
      <c r="S6384" t="str">
        <f>IF(N6384="","",
   IF(OR(N6384 &lt;EDA_Outlier_Analysis!$I$10, N6384 &gt; EDA_Outlier_Analysis!$I$11),
      "Outlier",
      "Normal"))</f>
        <v>Normal</v>
      </c>
    </row>
    <row r="6385" spans="1:19">
      <c r="A6385" t="s">
        <v>13739</v>
      </c>
      <c r="B6385" s="4">
        <v>45080</v>
      </c>
      <c r="C6385" s="2">
        <v>32108.75</v>
      </c>
      <c r="D6385" t="s">
        <v>971</v>
      </c>
      <c r="E6385" t="s">
        <v>971</v>
      </c>
      <c r="F6385" t="s">
        <v>10</v>
      </c>
      <c r="G6385" t="s">
        <v>24</v>
      </c>
      <c r="J6385" t="s">
        <v>13740</v>
      </c>
      <c r="K6385" t="str">
        <f>IF(COUNTIF(Customers!A:A, H6385)&gt;0, "Valid", "Invalid")</f>
        <v>Invalid</v>
      </c>
      <c r="L6385" t="str">
        <f t="shared" si="495"/>
        <v>6</v>
      </c>
      <c r="M6385" t="str">
        <f t="shared" si="496"/>
        <v>2023</v>
      </c>
      <c r="N6385">
        <f t="shared" si="497"/>
        <v>-32108.75</v>
      </c>
      <c r="O6385" t="str">
        <f t="shared" si="498"/>
        <v/>
      </c>
      <c r="P6385" t="str">
        <f t="shared" si="499"/>
        <v/>
      </c>
      <c r="Q6385" s="48" t="str">
        <f>IF(O6385="","",
   IF(OR(O6385&lt;EDA_Outlier_Analysis!$C$10, O6385&gt;EDA_Outlier_Analysis!$C$11),
      "Outlier",
      "Normal"))</f>
        <v/>
      </c>
      <c r="R6385" t="str">
        <f>IF(P6385="","",
   IF(OR(P6385 &lt; EDA_Outlier_Analysis!$F$7, P6385 &gt; EDA_Outlier_Analysis!$F$8),
      "Outlier",
      "Normal"))</f>
        <v/>
      </c>
      <c r="S6385" t="str">
        <f>IF(N6385="","",
   IF(OR(N6385 &lt;EDA_Outlier_Analysis!$I$10, N6385 &gt; EDA_Outlier_Analysis!$I$11),
      "Outlier",
      "Normal"))</f>
        <v>Normal</v>
      </c>
    </row>
    <row r="6386" spans="1:19">
      <c r="A6386" t="s">
        <v>13741</v>
      </c>
      <c r="B6386" s="4">
        <v>44839</v>
      </c>
      <c r="C6386" s="2">
        <v>-56404.79</v>
      </c>
      <c r="D6386" t="s">
        <v>840</v>
      </c>
      <c r="E6386" t="s">
        <v>841</v>
      </c>
      <c r="F6386" t="s">
        <v>11</v>
      </c>
      <c r="G6386" t="s">
        <v>34</v>
      </c>
      <c r="I6386" t="s">
        <v>965</v>
      </c>
      <c r="J6386" t="s">
        <v>13742</v>
      </c>
      <c r="K6386" t="str">
        <f>IF(COUNTIF(Customers!A:A, H6386)&gt;0, "Valid", "Invalid")</f>
        <v>Invalid</v>
      </c>
      <c r="L6386" t="str">
        <f t="shared" si="495"/>
        <v>10</v>
      </c>
      <c r="M6386" t="str">
        <f t="shared" si="496"/>
        <v>2022</v>
      </c>
      <c r="N6386">
        <f t="shared" si="497"/>
        <v>-56404.79</v>
      </c>
      <c r="O6386" t="str">
        <f t="shared" si="498"/>
        <v/>
      </c>
      <c r="P6386">
        <f t="shared" si="499"/>
        <v>56404.79</v>
      </c>
      <c r="Q6386" s="48" t="str">
        <f>IF(O6386="","",
   IF(OR(O6386&lt;EDA_Outlier_Analysis!$C$10, O6386&gt;EDA_Outlier_Analysis!$C$11),
      "Outlier",
      "Normal"))</f>
        <v/>
      </c>
      <c r="R6386" t="str">
        <f>IF(P6386="","",
   IF(OR(P6386 &lt; EDA_Outlier_Analysis!$F$7, P6386 &gt; EDA_Outlier_Analysis!$F$8),
      "Outlier",
      "Normal"))</f>
        <v>Outlier</v>
      </c>
      <c r="S6386" t="str">
        <f>IF(N6386="","",
   IF(OR(N6386 &lt;EDA_Outlier_Analysis!$I$10, N6386 &gt; EDA_Outlier_Analysis!$I$11),
      "Outlier",
      "Normal"))</f>
        <v>Normal</v>
      </c>
    </row>
    <row r="6387" spans="1:19">
      <c r="A6387" t="s">
        <v>13743</v>
      </c>
      <c r="B6387" s="4">
        <v>45088</v>
      </c>
      <c r="C6387" s="2">
        <v>190636.33</v>
      </c>
      <c r="D6387" t="s">
        <v>849</v>
      </c>
      <c r="E6387" t="s">
        <v>853</v>
      </c>
      <c r="F6387" t="s">
        <v>10</v>
      </c>
      <c r="G6387" t="s">
        <v>24</v>
      </c>
      <c r="H6387" t="s">
        <v>63</v>
      </c>
      <c r="J6387" t="s">
        <v>13744</v>
      </c>
      <c r="K6387" t="str">
        <f>IF(COUNTIF(Customers!A:A, H6387)&gt;0, "Valid", "Invalid")</f>
        <v>Valid</v>
      </c>
      <c r="L6387" t="str">
        <f t="shared" si="495"/>
        <v>6</v>
      </c>
      <c r="M6387" t="str">
        <f t="shared" si="496"/>
        <v>2023</v>
      </c>
      <c r="N6387">
        <f t="shared" si="497"/>
        <v>190636.33</v>
      </c>
      <c r="O6387">
        <f t="shared" si="498"/>
        <v>190636.33</v>
      </c>
      <c r="P6387" t="str">
        <f t="shared" si="499"/>
        <v/>
      </c>
      <c r="Q6387" s="48" t="str">
        <f>IF(O6387="","",
   IF(OR(O6387&lt;EDA_Outlier_Analysis!$C$10, O6387&gt;EDA_Outlier_Analysis!$C$11),
      "Outlier",
      "Normal"))</f>
        <v>Normal</v>
      </c>
      <c r="R6387" t="str">
        <f>IF(P6387="","",
   IF(OR(P6387 &lt; EDA_Outlier_Analysis!$F$7, P6387 &gt; EDA_Outlier_Analysis!$F$8),
      "Outlier",
      "Normal"))</f>
        <v/>
      </c>
      <c r="S6387" t="str">
        <f>IF(N6387="","",
   IF(OR(N6387 &lt;EDA_Outlier_Analysis!$I$10, N6387 &gt; EDA_Outlier_Analysis!$I$11),
      "Outlier",
      "Normal"))</f>
        <v>Normal</v>
      </c>
    </row>
    <row r="6388" spans="1:19">
      <c r="A6388" t="s">
        <v>13745</v>
      </c>
      <c r="B6388" s="4">
        <v>44576</v>
      </c>
      <c r="C6388" s="2">
        <v>-69199.73</v>
      </c>
      <c r="D6388" t="s">
        <v>840</v>
      </c>
      <c r="E6388" t="s">
        <v>878</v>
      </c>
      <c r="F6388" t="s">
        <v>11</v>
      </c>
      <c r="G6388" t="s">
        <v>31</v>
      </c>
      <c r="I6388" t="s">
        <v>1317</v>
      </c>
      <c r="J6388" t="s">
        <v>13746</v>
      </c>
      <c r="K6388" t="str">
        <f>IF(COUNTIF(Customers!A:A, H6388)&gt;0, "Valid", "Invalid")</f>
        <v>Invalid</v>
      </c>
      <c r="L6388" t="str">
        <f t="shared" si="495"/>
        <v>1</v>
      </c>
      <c r="M6388" t="str">
        <f t="shared" si="496"/>
        <v>2022</v>
      </c>
      <c r="N6388">
        <f t="shared" si="497"/>
        <v>-69199.73</v>
      </c>
      <c r="O6388" t="str">
        <f t="shared" si="498"/>
        <v/>
      </c>
      <c r="P6388">
        <f t="shared" si="499"/>
        <v>69199.73</v>
      </c>
      <c r="Q6388" s="48" t="str">
        <f>IF(O6388="","",
   IF(OR(O6388&lt;EDA_Outlier_Analysis!$C$10, O6388&gt;EDA_Outlier_Analysis!$C$11),
      "Outlier",
      "Normal"))</f>
        <v/>
      </c>
      <c r="R6388" t="str">
        <f>IF(P6388="","",
   IF(OR(P6388 &lt; EDA_Outlier_Analysis!$F$7, P6388 &gt; EDA_Outlier_Analysis!$F$8),
      "Outlier",
      "Normal"))</f>
        <v>Outlier</v>
      </c>
      <c r="S6388" t="str">
        <f>IF(N6388="","",
   IF(OR(N6388 &lt;EDA_Outlier_Analysis!$I$10, N6388 &gt; EDA_Outlier_Analysis!$I$11),
      "Outlier",
      "Normal"))</f>
        <v>Normal</v>
      </c>
    </row>
    <row r="6389" spans="1:19">
      <c r="A6389" t="s">
        <v>13747</v>
      </c>
      <c r="B6389" s="4">
        <v>45123</v>
      </c>
      <c r="C6389" s="2">
        <v>-20741.400000000001</v>
      </c>
      <c r="D6389" t="s">
        <v>840</v>
      </c>
      <c r="E6389" t="s">
        <v>864</v>
      </c>
      <c r="F6389" t="s">
        <v>9</v>
      </c>
      <c r="G6389" t="s">
        <v>31</v>
      </c>
      <c r="I6389" t="s">
        <v>1533</v>
      </c>
      <c r="J6389" t="s">
        <v>13748</v>
      </c>
      <c r="K6389" t="str">
        <f>IF(COUNTIF(Customers!A:A, H6389)&gt;0, "Valid", "Invalid")</f>
        <v>Invalid</v>
      </c>
      <c r="L6389" t="str">
        <f t="shared" si="495"/>
        <v>7</v>
      </c>
      <c r="M6389" t="str">
        <f t="shared" si="496"/>
        <v>2023</v>
      </c>
      <c r="N6389">
        <f t="shared" si="497"/>
        <v>-20741.400000000001</v>
      </c>
      <c r="O6389" t="str">
        <f t="shared" si="498"/>
        <v/>
      </c>
      <c r="P6389">
        <f t="shared" si="499"/>
        <v>20741.400000000001</v>
      </c>
      <c r="Q6389" s="48" t="str">
        <f>IF(O6389="","",
   IF(OR(O6389&lt;EDA_Outlier_Analysis!$C$10, O6389&gt;EDA_Outlier_Analysis!$C$11),
      "Outlier",
      "Normal"))</f>
        <v/>
      </c>
      <c r="R6389" t="str">
        <f>IF(P6389="","",
   IF(OR(P6389 &lt; EDA_Outlier_Analysis!$F$7, P6389 &gt; EDA_Outlier_Analysis!$F$8),
      "Outlier",
      "Normal"))</f>
        <v>Outlier</v>
      </c>
      <c r="S6389" t="str">
        <f>IF(N6389="","",
   IF(OR(N6389 &lt;EDA_Outlier_Analysis!$I$10, N6389 &gt; EDA_Outlier_Analysis!$I$11),
      "Outlier",
      "Normal"))</f>
        <v>Normal</v>
      </c>
    </row>
    <row r="6390" spans="1:19">
      <c r="A6390" t="s">
        <v>13749</v>
      </c>
      <c r="B6390" s="4">
        <v>45148</v>
      </c>
      <c r="C6390" s="2">
        <v>151533.75</v>
      </c>
      <c r="D6390" t="s">
        <v>849</v>
      </c>
      <c r="E6390" t="s">
        <v>853</v>
      </c>
      <c r="F6390" t="s">
        <v>11</v>
      </c>
      <c r="G6390" t="s">
        <v>34</v>
      </c>
      <c r="H6390" t="s">
        <v>657</v>
      </c>
      <c r="J6390" t="s">
        <v>13750</v>
      </c>
      <c r="K6390" t="str">
        <f>IF(COUNTIF(Customers!A:A, H6390)&gt;0, "Valid", "Invalid")</f>
        <v>Valid</v>
      </c>
      <c r="L6390" t="str">
        <f t="shared" si="495"/>
        <v>8</v>
      </c>
      <c r="M6390" t="str">
        <f t="shared" si="496"/>
        <v>2023</v>
      </c>
      <c r="N6390">
        <f t="shared" si="497"/>
        <v>151533.75</v>
      </c>
      <c r="O6390">
        <f t="shared" si="498"/>
        <v>151533.75</v>
      </c>
      <c r="P6390" t="str">
        <f t="shared" si="499"/>
        <v/>
      </c>
      <c r="Q6390" s="48" t="str">
        <f>IF(O6390="","",
   IF(OR(O6390&lt;EDA_Outlier_Analysis!$C$10, O6390&gt;EDA_Outlier_Analysis!$C$11),
      "Outlier",
      "Normal"))</f>
        <v>Normal</v>
      </c>
      <c r="R6390" t="str">
        <f>IF(P6390="","",
   IF(OR(P6390 &lt; EDA_Outlier_Analysis!$F$7, P6390 &gt; EDA_Outlier_Analysis!$F$8),
      "Outlier",
      "Normal"))</f>
        <v/>
      </c>
      <c r="S6390" t="str">
        <f>IF(N6390="","",
   IF(OR(N6390 &lt;EDA_Outlier_Analysis!$I$10, N6390 &gt; EDA_Outlier_Analysis!$I$11),
      "Outlier",
      "Normal"))</f>
        <v>Normal</v>
      </c>
    </row>
    <row r="6391" spans="1:19">
      <c r="A6391" t="s">
        <v>13751</v>
      </c>
      <c r="B6391" s="4">
        <v>45243</v>
      </c>
      <c r="C6391" s="2">
        <v>122714.14</v>
      </c>
      <c r="D6391" t="s">
        <v>849</v>
      </c>
      <c r="E6391" t="s">
        <v>850</v>
      </c>
      <c r="F6391" t="s">
        <v>9</v>
      </c>
      <c r="G6391" t="s">
        <v>24</v>
      </c>
      <c r="H6391" t="s">
        <v>729</v>
      </c>
      <c r="J6391" t="s">
        <v>13752</v>
      </c>
      <c r="K6391" t="str">
        <f>IF(COUNTIF(Customers!A:A, H6391)&gt;0, "Valid", "Invalid")</f>
        <v>Valid</v>
      </c>
      <c r="L6391" t="str">
        <f t="shared" si="495"/>
        <v>11</v>
      </c>
      <c r="M6391" t="str">
        <f t="shared" si="496"/>
        <v>2023</v>
      </c>
      <c r="N6391">
        <f t="shared" si="497"/>
        <v>122714.14</v>
      </c>
      <c r="O6391">
        <f t="shared" si="498"/>
        <v>122714.14</v>
      </c>
      <c r="P6391" t="str">
        <f t="shared" si="499"/>
        <v/>
      </c>
      <c r="Q6391" s="48" t="str">
        <f>IF(O6391="","",
   IF(OR(O6391&lt;EDA_Outlier_Analysis!$C$10, O6391&gt;EDA_Outlier_Analysis!$C$11),
      "Outlier",
      "Normal"))</f>
        <v>Normal</v>
      </c>
      <c r="R6391" t="str">
        <f>IF(P6391="","",
   IF(OR(P6391 &lt; EDA_Outlier_Analysis!$F$7, P6391 &gt; EDA_Outlier_Analysis!$F$8),
      "Outlier",
      "Normal"))</f>
        <v/>
      </c>
      <c r="S6391" t="str">
        <f>IF(N6391="","",
   IF(OR(N6391 &lt;EDA_Outlier_Analysis!$I$10, N6391 &gt; EDA_Outlier_Analysis!$I$11),
      "Outlier",
      "Normal"))</f>
        <v>Normal</v>
      </c>
    </row>
    <row r="6392" spans="1:19">
      <c r="A6392" t="s">
        <v>13753</v>
      </c>
      <c r="B6392" s="4">
        <v>44860</v>
      </c>
      <c r="C6392" s="2">
        <v>-45120.74</v>
      </c>
      <c r="D6392" t="s">
        <v>840</v>
      </c>
      <c r="E6392" t="s">
        <v>845</v>
      </c>
      <c r="F6392" t="s">
        <v>11</v>
      </c>
      <c r="G6392" t="s">
        <v>31</v>
      </c>
      <c r="I6392" t="s">
        <v>1971</v>
      </c>
      <c r="J6392" t="s">
        <v>13754</v>
      </c>
      <c r="K6392" t="str">
        <f>IF(COUNTIF(Customers!A:A, H6392)&gt;0, "Valid", "Invalid")</f>
        <v>Invalid</v>
      </c>
      <c r="L6392" t="str">
        <f t="shared" si="495"/>
        <v>10</v>
      </c>
      <c r="M6392" t="str">
        <f t="shared" si="496"/>
        <v>2022</v>
      </c>
      <c r="N6392">
        <f t="shared" si="497"/>
        <v>-45120.74</v>
      </c>
      <c r="O6392" t="str">
        <f t="shared" si="498"/>
        <v/>
      </c>
      <c r="P6392">
        <f t="shared" si="499"/>
        <v>45120.74</v>
      </c>
      <c r="Q6392" s="48" t="str">
        <f>IF(O6392="","",
   IF(OR(O6392&lt;EDA_Outlier_Analysis!$C$10, O6392&gt;EDA_Outlier_Analysis!$C$11),
      "Outlier",
      "Normal"))</f>
        <v/>
      </c>
      <c r="R6392" t="str">
        <f>IF(P6392="","",
   IF(OR(P6392 &lt; EDA_Outlier_Analysis!$F$7, P6392 &gt; EDA_Outlier_Analysis!$F$8),
      "Outlier",
      "Normal"))</f>
        <v>Normal</v>
      </c>
      <c r="S6392" t="str">
        <f>IF(N6392="","",
   IF(OR(N6392 &lt;EDA_Outlier_Analysis!$I$10, N6392 &gt; EDA_Outlier_Analysis!$I$11),
      "Outlier",
      "Normal"))</f>
        <v>Normal</v>
      </c>
    </row>
    <row r="6393" spans="1:19">
      <c r="A6393" t="s">
        <v>13755</v>
      </c>
      <c r="B6393" s="4">
        <v>44917</v>
      </c>
      <c r="C6393" s="2">
        <v>-48886.25</v>
      </c>
      <c r="D6393" t="s">
        <v>840</v>
      </c>
      <c r="E6393" t="s">
        <v>905</v>
      </c>
      <c r="F6393" t="s">
        <v>9</v>
      </c>
      <c r="G6393" t="s">
        <v>34</v>
      </c>
      <c r="I6393" t="s">
        <v>1284</v>
      </c>
      <c r="J6393" t="s">
        <v>13756</v>
      </c>
      <c r="K6393" t="str">
        <f>IF(COUNTIF(Customers!A:A, H6393)&gt;0, "Valid", "Invalid")</f>
        <v>Invalid</v>
      </c>
      <c r="L6393" t="str">
        <f t="shared" si="495"/>
        <v>12</v>
      </c>
      <c r="M6393" t="str">
        <f t="shared" si="496"/>
        <v>2022</v>
      </c>
      <c r="N6393">
        <f t="shared" si="497"/>
        <v>-48886.25</v>
      </c>
      <c r="O6393" t="str">
        <f t="shared" si="498"/>
        <v/>
      </c>
      <c r="P6393">
        <f t="shared" si="499"/>
        <v>48886.25</v>
      </c>
      <c r="Q6393" s="48" t="str">
        <f>IF(O6393="","",
   IF(OR(O6393&lt;EDA_Outlier_Analysis!$C$10, O6393&gt;EDA_Outlier_Analysis!$C$11),
      "Outlier",
      "Normal"))</f>
        <v/>
      </c>
      <c r="R6393" t="str">
        <f>IF(P6393="","",
   IF(OR(P6393 &lt; EDA_Outlier_Analysis!$F$7, P6393 &gt; EDA_Outlier_Analysis!$F$8),
      "Outlier",
      "Normal"))</f>
        <v>Normal</v>
      </c>
      <c r="S6393" t="str">
        <f>IF(N6393="","",
   IF(OR(N6393 &lt;EDA_Outlier_Analysis!$I$10, N6393 &gt; EDA_Outlier_Analysis!$I$11),
      "Outlier",
      "Normal"))</f>
        <v>Normal</v>
      </c>
    </row>
    <row r="6394" spans="1:19">
      <c r="A6394" t="s">
        <v>13757</v>
      </c>
      <c r="B6394" s="4">
        <v>45007</v>
      </c>
      <c r="C6394" s="2">
        <v>-40405.96</v>
      </c>
      <c r="D6394" t="s">
        <v>840</v>
      </c>
      <c r="E6394" t="s">
        <v>841</v>
      </c>
      <c r="F6394" t="s">
        <v>10</v>
      </c>
      <c r="G6394" t="s">
        <v>20</v>
      </c>
      <c r="I6394" t="s">
        <v>1261</v>
      </c>
      <c r="J6394" t="s">
        <v>13758</v>
      </c>
      <c r="K6394" t="str">
        <f>IF(COUNTIF(Customers!A:A, H6394)&gt;0, "Valid", "Invalid")</f>
        <v>Invalid</v>
      </c>
      <c r="L6394" t="str">
        <f t="shared" si="495"/>
        <v>3</v>
      </c>
      <c r="M6394" t="str">
        <f t="shared" si="496"/>
        <v>2023</v>
      </c>
      <c r="N6394">
        <f t="shared" si="497"/>
        <v>-40405.96</v>
      </c>
      <c r="O6394" t="str">
        <f t="shared" si="498"/>
        <v/>
      </c>
      <c r="P6394">
        <f t="shared" si="499"/>
        <v>40405.96</v>
      </c>
      <c r="Q6394" s="48" t="str">
        <f>IF(O6394="","",
   IF(OR(O6394&lt;EDA_Outlier_Analysis!$C$10, O6394&gt;EDA_Outlier_Analysis!$C$11),
      "Outlier",
      "Normal"))</f>
        <v/>
      </c>
      <c r="R6394" t="str">
        <f>IF(P6394="","",
   IF(OR(P6394 &lt; EDA_Outlier_Analysis!$F$7, P6394 &gt; EDA_Outlier_Analysis!$F$8),
      "Outlier",
      "Normal"))</f>
        <v>Normal</v>
      </c>
      <c r="S6394" t="str">
        <f>IF(N6394="","",
   IF(OR(N6394 &lt;EDA_Outlier_Analysis!$I$10, N6394 &gt; EDA_Outlier_Analysis!$I$11),
      "Outlier",
      "Normal"))</f>
        <v>Normal</v>
      </c>
    </row>
    <row r="6395" spans="1:19">
      <c r="A6395" t="s">
        <v>13759</v>
      </c>
      <c r="B6395" s="4">
        <v>45068</v>
      </c>
      <c r="C6395" s="2">
        <v>118846.76</v>
      </c>
      <c r="D6395" t="s">
        <v>849</v>
      </c>
      <c r="E6395" t="s">
        <v>853</v>
      </c>
      <c r="F6395" t="s">
        <v>10</v>
      </c>
      <c r="G6395" t="s">
        <v>31</v>
      </c>
      <c r="H6395" t="s">
        <v>487</v>
      </c>
      <c r="J6395" t="s">
        <v>13760</v>
      </c>
      <c r="K6395" t="str">
        <f>IF(COUNTIF(Customers!A:A, H6395)&gt;0, "Valid", "Invalid")</f>
        <v>Valid</v>
      </c>
      <c r="L6395" t="str">
        <f t="shared" si="495"/>
        <v>5</v>
      </c>
      <c r="M6395" t="str">
        <f t="shared" si="496"/>
        <v>2023</v>
      </c>
      <c r="N6395">
        <f t="shared" si="497"/>
        <v>118846.76</v>
      </c>
      <c r="O6395">
        <f t="shared" si="498"/>
        <v>118846.76</v>
      </c>
      <c r="P6395" t="str">
        <f t="shared" si="499"/>
        <v/>
      </c>
      <c r="Q6395" s="48" t="str">
        <f>IF(O6395="","",
   IF(OR(O6395&lt;EDA_Outlier_Analysis!$C$10, O6395&gt;EDA_Outlier_Analysis!$C$11),
      "Outlier",
      "Normal"))</f>
        <v>Normal</v>
      </c>
      <c r="R6395" t="str">
        <f>IF(P6395="","",
   IF(OR(P6395 &lt; EDA_Outlier_Analysis!$F$7, P6395 &gt; EDA_Outlier_Analysis!$F$8),
      "Outlier",
      "Normal"))</f>
        <v/>
      </c>
      <c r="S6395" t="str">
        <f>IF(N6395="","",
   IF(OR(N6395 &lt;EDA_Outlier_Analysis!$I$10, N6395 &gt; EDA_Outlier_Analysis!$I$11),
      "Outlier",
      "Normal"))</f>
        <v>Normal</v>
      </c>
    </row>
    <row r="6396" spans="1:19">
      <c r="A6396" t="s">
        <v>13761</v>
      </c>
      <c r="B6396" s="4">
        <v>45041</v>
      </c>
      <c r="C6396" s="2">
        <v>114971.92</v>
      </c>
      <c r="D6396" t="s">
        <v>849</v>
      </c>
      <c r="E6396" t="s">
        <v>850</v>
      </c>
      <c r="F6396" t="s">
        <v>11</v>
      </c>
      <c r="G6396" t="s">
        <v>31</v>
      </c>
      <c r="H6396" t="s">
        <v>243</v>
      </c>
      <c r="J6396" t="s">
        <v>13762</v>
      </c>
      <c r="K6396" t="str">
        <f>IF(COUNTIF(Customers!A:A, H6396)&gt;0, "Valid", "Invalid")</f>
        <v>Valid</v>
      </c>
      <c r="L6396" t="str">
        <f t="shared" si="495"/>
        <v>4</v>
      </c>
      <c r="M6396" t="str">
        <f t="shared" si="496"/>
        <v>2023</v>
      </c>
      <c r="N6396">
        <f t="shared" si="497"/>
        <v>114971.92</v>
      </c>
      <c r="O6396">
        <f t="shared" si="498"/>
        <v>114971.92</v>
      </c>
      <c r="P6396" t="str">
        <f t="shared" si="499"/>
        <v/>
      </c>
      <c r="Q6396" s="48" t="str">
        <f>IF(O6396="","",
   IF(OR(O6396&lt;EDA_Outlier_Analysis!$C$10, O6396&gt;EDA_Outlier_Analysis!$C$11),
      "Outlier",
      "Normal"))</f>
        <v>Normal</v>
      </c>
      <c r="R6396" t="str">
        <f>IF(P6396="","",
   IF(OR(P6396 &lt; EDA_Outlier_Analysis!$F$7, P6396 &gt; EDA_Outlier_Analysis!$F$8),
      "Outlier",
      "Normal"))</f>
        <v/>
      </c>
      <c r="S6396" t="str">
        <f>IF(N6396="","",
   IF(OR(N6396 &lt;EDA_Outlier_Analysis!$I$10, N6396 &gt; EDA_Outlier_Analysis!$I$11),
      "Outlier",
      "Normal"))</f>
        <v>Normal</v>
      </c>
    </row>
    <row r="6397" spans="1:19">
      <c r="A6397" t="s">
        <v>13763</v>
      </c>
      <c r="B6397" s="4">
        <v>44577</v>
      </c>
      <c r="C6397" s="2">
        <v>-55279.79</v>
      </c>
      <c r="D6397" t="s">
        <v>840</v>
      </c>
      <c r="E6397" t="s">
        <v>905</v>
      </c>
      <c r="F6397" t="s">
        <v>10</v>
      </c>
      <c r="G6397" t="s">
        <v>31</v>
      </c>
      <c r="I6397" t="s">
        <v>1080</v>
      </c>
      <c r="J6397" t="s">
        <v>13764</v>
      </c>
      <c r="K6397" t="str">
        <f>IF(COUNTIF(Customers!A:A, H6397)&gt;0, "Valid", "Invalid")</f>
        <v>Invalid</v>
      </c>
      <c r="L6397" t="str">
        <f t="shared" si="495"/>
        <v>1</v>
      </c>
      <c r="M6397" t="str">
        <f t="shared" si="496"/>
        <v>2022</v>
      </c>
      <c r="N6397">
        <f t="shared" si="497"/>
        <v>-55279.79</v>
      </c>
      <c r="O6397" t="str">
        <f t="shared" si="498"/>
        <v/>
      </c>
      <c r="P6397">
        <f t="shared" si="499"/>
        <v>55279.79</v>
      </c>
      <c r="Q6397" s="48" t="str">
        <f>IF(O6397="","",
   IF(OR(O6397&lt;EDA_Outlier_Analysis!$C$10, O6397&gt;EDA_Outlier_Analysis!$C$11),
      "Outlier",
      "Normal"))</f>
        <v/>
      </c>
      <c r="R6397" t="str">
        <f>IF(P6397="","",
   IF(OR(P6397 &lt; EDA_Outlier_Analysis!$F$7, P6397 &gt; EDA_Outlier_Analysis!$F$8),
      "Outlier",
      "Normal"))</f>
        <v>Outlier</v>
      </c>
      <c r="S6397" t="str">
        <f>IF(N6397="","",
   IF(OR(N6397 &lt;EDA_Outlier_Analysis!$I$10, N6397 &gt; EDA_Outlier_Analysis!$I$11),
      "Outlier",
      "Normal"))</f>
        <v>Normal</v>
      </c>
    </row>
    <row r="6398" spans="1:19">
      <c r="A6398" t="s">
        <v>13765</v>
      </c>
      <c r="B6398" s="4">
        <v>45260</v>
      </c>
      <c r="C6398" s="2">
        <v>127406.18</v>
      </c>
      <c r="D6398" t="s">
        <v>849</v>
      </c>
      <c r="E6398" t="s">
        <v>868</v>
      </c>
      <c r="F6398" t="s">
        <v>9</v>
      </c>
      <c r="G6398" t="s">
        <v>31</v>
      </c>
      <c r="H6398" t="s">
        <v>529</v>
      </c>
      <c r="J6398" t="s">
        <v>13766</v>
      </c>
      <c r="K6398" t="str">
        <f>IF(COUNTIF(Customers!A:A, H6398)&gt;0, "Valid", "Invalid")</f>
        <v>Valid</v>
      </c>
      <c r="L6398" t="str">
        <f t="shared" si="495"/>
        <v>11</v>
      </c>
      <c r="M6398" t="str">
        <f t="shared" si="496"/>
        <v>2023</v>
      </c>
      <c r="N6398">
        <f t="shared" si="497"/>
        <v>127406.18</v>
      </c>
      <c r="O6398">
        <f t="shared" si="498"/>
        <v>127406.18</v>
      </c>
      <c r="P6398" t="str">
        <f t="shared" si="499"/>
        <v/>
      </c>
      <c r="Q6398" s="48" t="str">
        <f>IF(O6398="","",
   IF(OR(O6398&lt;EDA_Outlier_Analysis!$C$10, O6398&gt;EDA_Outlier_Analysis!$C$11),
      "Outlier",
      "Normal"))</f>
        <v>Normal</v>
      </c>
      <c r="R6398" t="str">
        <f>IF(P6398="","",
   IF(OR(P6398 &lt; EDA_Outlier_Analysis!$F$7, P6398 &gt; EDA_Outlier_Analysis!$F$8),
      "Outlier",
      "Normal"))</f>
        <v/>
      </c>
      <c r="S6398" t="str">
        <f>IF(N6398="","",
   IF(OR(N6398 &lt;EDA_Outlier_Analysis!$I$10, N6398 &gt; EDA_Outlier_Analysis!$I$11),
      "Outlier",
      "Normal"))</f>
        <v>Normal</v>
      </c>
    </row>
    <row r="6399" spans="1:19">
      <c r="A6399" t="s">
        <v>13767</v>
      </c>
      <c r="B6399" s="4">
        <v>45156</v>
      </c>
      <c r="C6399" s="2">
        <v>120449.15</v>
      </c>
      <c r="D6399" t="s">
        <v>849</v>
      </c>
      <c r="E6399" t="s">
        <v>850</v>
      </c>
      <c r="F6399" t="s">
        <v>11</v>
      </c>
      <c r="G6399" t="s">
        <v>31</v>
      </c>
      <c r="H6399" t="s">
        <v>217</v>
      </c>
      <c r="J6399" t="s">
        <v>13768</v>
      </c>
      <c r="K6399" t="str">
        <f>IF(COUNTIF(Customers!A:A, H6399)&gt;0, "Valid", "Invalid")</f>
        <v>Valid</v>
      </c>
      <c r="L6399" t="str">
        <f t="shared" si="495"/>
        <v>8</v>
      </c>
      <c r="M6399" t="str">
        <f t="shared" si="496"/>
        <v>2023</v>
      </c>
      <c r="N6399">
        <f t="shared" si="497"/>
        <v>120449.15</v>
      </c>
      <c r="O6399">
        <f t="shared" si="498"/>
        <v>120449.15</v>
      </c>
      <c r="P6399" t="str">
        <f t="shared" si="499"/>
        <v/>
      </c>
      <c r="Q6399" s="48" t="str">
        <f>IF(O6399="","",
   IF(OR(O6399&lt;EDA_Outlier_Analysis!$C$10, O6399&gt;EDA_Outlier_Analysis!$C$11),
      "Outlier",
      "Normal"))</f>
        <v>Normal</v>
      </c>
      <c r="R6399" t="str">
        <f>IF(P6399="","",
   IF(OR(P6399 &lt; EDA_Outlier_Analysis!$F$7, P6399 &gt; EDA_Outlier_Analysis!$F$8),
      "Outlier",
      "Normal"))</f>
        <v/>
      </c>
      <c r="S6399" t="str">
        <f>IF(N6399="","",
   IF(OR(N6399 &lt;EDA_Outlier_Analysis!$I$10, N6399 &gt; EDA_Outlier_Analysis!$I$11),
      "Outlier",
      "Normal"))</f>
        <v>Normal</v>
      </c>
    </row>
    <row r="6400" spans="1:19">
      <c r="A6400" t="s">
        <v>13769</v>
      </c>
      <c r="B6400" s="4">
        <v>44564</v>
      </c>
      <c r="C6400" s="2">
        <v>162465.39000000001</v>
      </c>
      <c r="D6400" t="s">
        <v>849</v>
      </c>
      <c r="E6400" t="s">
        <v>850</v>
      </c>
      <c r="F6400" t="s">
        <v>11</v>
      </c>
      <c r="G6400" t="s">
        <v>34</v>
      </c>
      <c r="H6400" t="s">
        <v>749</v>
      </c>
      <c r="J6400" t="s">
        <v>13770</v>
      </c>
      <c r="K6400" t="str">
        <f>IF(COUNTIF(Customers!A:A, H6400)&gt;0, "Valid", "Invalid")</f>
        <v>Valid</v>
      </c>
      <c r="L6400" t="str">
        <f t="shared" si="495"/>
        <v>1</v>
      </c>
      <c r="M6400" t="str">
        <f t="shared" si="496"/>
        <v>2022</v>
      </c>
      <c r="N6400">
        <f t="shared" si="497"/>
        <v>162465.39000000001</v>
      </c>
      <c r="O6400">
        <f t="shared" si="498"/>
        <v>162465.39000000001</v>
      </c>
      <c r="P6400" t="str">
        <f t="shared" si="499"/>
        <v/>
      </c>
      <c r="Q6400" s="48" t="str">
        <f>IF(O6400="","",
   IF(OR(O6400&lt;EDA_Outlier_Analysis!$C$10, O6400&gt;EDA_Outlier_Analysis!$C$11),
      "Outlier",
      "Normal"))</f>
        <v>Normal</v>
      </c>
      <c r="R6400" t="str">
        <f>IF(P6400="","",
   IF(OR(P6400 &lt; EDA_Outlier_Analysis!$F$7, P6400 &gt; EDA_Outlier_Analysis!$F$8),
      "Outlier",
      "Normal"))</f>
        <v/>
      </c>
      <c r="S6400" t="str">
        <f>IF(N6400="","",
   IF(OR(N6400 &lt;EDA_Outlier_Analysis!$I$10, N6400 &gt; EDA_Outlier_Analysis!$I$11),
      "Outlier",
      "Normal"))</f>
        <v>Normal</v>
      </c>
    </row>
    <row r="6401" spans="1:19">
      <c r="A6401" t="s">
        <v>13771</v>
      </c>
      <c r="B6401" s="4">
        <v>44947</v>
      </c>
      <c r="C6401" s="2">
        <v>120013.95</v>
      </c>
      <c r="D6401" t="s">
        <v>849</v>
      </c>
      <c r="E6401" t="s">
        <v>853</v>
      </c>
      <c r="F6401" t="s">
        <v>11</v>
      </c>
      <c r="G6401" t="s">
        <v>31</v>
      </c>
      <c r="H6401" t="s">
        <v>295</v>
      </c>
      <c r="J6401" t="s">
        <v>13772</v>
      </c>
      <c r="K6401" t="str">
        <f>IF(COUNTIF(Customers!A:A, H6401)&gt;0, "Valid", "Invalid")</f>
        <v>Valid</v>
      </c>
      <c r="L6401" t="str">
        <f t="shared" si="495"/>
        <v>1</v>
      </c>
      <c r="M6401" t="str">
        <f t="shared" si="496"/>
        <v>2023</v>
      </c>
      <c r="N6401">
        <f t="shared" si="497"/>
        <v>120013.95</v>
      </c>
      <c r="O6401">
        <f t="shared" si="498"/>
        <v>120013.95</v>
      </c>
      <c r="P6401" t="str">
        <f t="shared" si="499"/>
        <v/>
      </c>
      <c r="Q6401" s="48" t="str">
        <f>IF(O6401="","",
   IF(OR(O6401&lt;EDA_Outlier_Analysis!$C$10, O6401&gt;EDA_Outlier_Analysis!$C$11),
      "Outlier",
      "Normal"))</f>
        <v>Normal</v>
      </c>
      <c r="R6401" t="str">
        <f>IF(P6401="","",
   IF(OR(P6401 &lt; EDA_Outlier_Analysis!$F$7, P6401 &gt; EDA_Outlier_Analysis!$F$8),
      "Outlier",
      "Normal"))</f>
        <v/>
      </c>
      <c r="S6401" t="str">
        <f>IF(N6401="","",
   IF(OR(N6401 &lt;EDA_Outlier_Analysis!$I$10, N6401 &gt; EDA_Outlier_Analysis!$I$11),
      "Outlier",
      "Normal"))</f>
        <v>Normal</v>
      </c>
    </row>
    <row r="6402" spans="1:19">
      <c r="A6402" t="s">
        <v>13773</v>
      </c>
      <c r="B6402" s="4">
        <v>44594</v>
      </c>
      <c r="C6402" s="2">
        <v>172768.62</v>
      </c>
      <c r="D6402" t="s">
        <v>849</v>
      </c>
      <c r="E6402" t="s">
        <v>850</v>
      </c>
      <c r="F6402" t="s">
        <v>10</v>
      </c>
      <c r="G6402" t="s">
        <v>31</v>
      </c>
      <c r="H6402" t="s">
        <v>383</v>
      </c>
      <c r="J6402" t="s">
        <v>13774</v>
      </c>
      <c r="K6402" t="str">
        <f>IF(COUNTIF(Customers!A:A, H6402)&gt;0, "Valid", "Invalid")</f>
        <v>Valid</v>
      </c>
      <c r="L6402" t="str">
        <f t="shared" si="495"/>
        <v>2</v>
      </c>
      <c r="M6402" t="str">
        <f t="shared" si="496"/>
        <v>2022</v>
      </c>
      <c r="N6402">
        <f t="shared" si="497"/>
        <v>172768.62</v>
      </c>
      <c r="O6402">
        <f t="shared" si="498"/>
        <v>172768.62</v>
      </c>
      <c r="P6402" t="str">
        <f t="shared" si="499"/>
        <v/>
      </c>
      <c r="Q6402" s="48" t="str">
        <f>IF(O6402="","",
   IF(OR(O6402&lt;EDA_Outlier_Analysis!$C$10, O6402&gt;EDA_Outlier_Analysis!$C$11),
      "Outlier",
      "Normal"))</f>
        <v>Normal</v>
      </c>
      <c r="R6402" t="str">
        <f>IF(P6402="","",
   IF(OR(P6402 &lt; EDA_Outlier_Analysis!$F$7, P6402 &gt; EDA_Outlier_Analysis!$F$8),
      "Outlier",
      "Normal"))</f>
        <v/>
      </c>
      <c r="S6402" t="str">
        <f>IF(N6402="","",
   IF(OR(N6402 &lt;EDA_Outlier_Analysis!$I$10, N6402 &gt; EDA_Outlier_Analysis!$I$11),
      "Outlier",
      "Normal"))</f>
        <v>Normal</v>
      </c>
    </row>
    <row r="6403" spans="1:19">
      <c r="A6403" t="s">
        <v>13775</v>
      </c>
      <c r="B6403" s="4">
        <v>45002</v>
      </c>
      <c r="C6403" s="2">
        <v>-36822.49</v>
      </c>
      <c r="D6403" t="s">
        <v>840</v>
      </c>
      <c r="E6403" t="s">
        <v>864</v>
      </c>
      <c r="F6403" t="s">
        <v>11</v>
      </c>
      <c r="G6403" t="s">
        <v>20</v>
      </c>
      <c r="I6403" t="s">
        <v>1415</v>
      </c>
      <c r="J6403" t="s">
        <v>13776</v>
      </c>
      <c r="K6403" t="str">
        <f>IF(COUNTIF(Customers!A:A, H6403)&gt;0, "Valid", "Invalid")</f>
        <v>Invalid</v>
      </c>
      <c r="L6403" t="str">
        <f t="shared" ref="L6403:L6466" si="500">TEXT(B6403,"m")</f>
        <v>3</v>
      </c>
      <c r="M6403" t="str">
        <f t="shared" ref="M6403:M6466" si="501">TEXT(B6403,"yyyy")</f>
        <v>2023</v>
      </c>
      <c r="N6403">
        <f t="shared" ref="N6403:N6466" si="502">IF(D6403="Revenue",C6403,-ABS(C6403))</f>
        <v>-36822.49</v>
      </c>
      <c r="O6403" t="str">
        <f t="shared" ref="O6403:O6466" si="503">IF(D6403="Revenue", C6403, "")</f>
        <v/>
      </c>
      <c r="P6403">
        <f t="shared" ref="P6403:P6466" si="504">IF(D6403="Expense", ABS(C6403), "")</f>
        <v>36822.49</v>
      </c>
      <c r="Q6403" s="48" t="str">
        <f>IF(O6403="","",
   IF(OR(O6403&lt;EDA_Outlier_Analysis!$C$10, O6403&gt;EDA_Outlier_Analysis!$C$11),
      "Outlier",
      "Normal"))</f>
        <v/>
      </c>
      <c r="R6403" t="str">
        <f>IF(P6403="","",
   IF(OR(P6403 &lt; EDA_Outlier_Analysis!$F$7, P6403 &gt; EDA_Outlier_Analysis!$F$8),
      "Outlier",
      "Normal"))</f>
        <v>Normal</v>
      </c>
      <c r="S6403" t="str">
        <f>IF(N6403="","",
   IF(OR(N6403 &lt;EDA_Outlier_Analysis!$I$10, N6403 &gt; EDA_Outlier_Analysis!$I$11),
      "Outlier",
      "Normal"))</f>
        <v>Normal</v>
      </c>
    </row>
    <row r="6404" spans="1:19">
      <c r="A6404" t="s">
        <v>13777</v>
      </c>
      <c r="B6404" s="4">
        <v>45140</v>
      </c>
      <c r="C6404" s="2">
        <v>141452.14000000001</v>
      </c>
      <c r="D6404" t="s">
        <v>849</v>
      </c>
      <c r="E6404" t="s">
        <v>853</v>
      </c>
      <c r="F6404" t="s">
        <v>9</v>
      </c>
      <c r="G6404" t="s">
        <v>31</v>
      </c>
      <c r="H6404" t="s">
        <v>167</v>
      </c>
      <c r="J6404" t="s">
        <v>13778</v>
      </c>
      <c r="K6404" t="str">
        <f>IF(COUNTIF(Customers!A:A, H6404)&gt;0, "Valid", "Invalid")</f>
        <v>Valid</v>
      </c>
      <c r="L6404" t="str">
        <f t="shared" si="500"/>
        <v>8</v>
      </c>
      <c r="M6404" t="str">
        <f t="shared" si="501"/>
        <v>2023</v>
      </c>
      <c r="N6404">
        <f t="shared" si="502"/>
        <v>141452.14000000001</v>
      </c>
      <c r="O6404">
        <f t="shared" si="503"/>
        <v>141452.14000000001</v>
      </c>
      <c r="P6404" t="str">
        <f t="shared" si="504"/>
        <v/>
      </c>
      <c r="Q6404" s="48" t="str">
        <f>IF(O6404="","",
   IF(OR(O6404&lt;EDA_Outlier_Analysis!$C$10, O6404&gt;EDA_Outlier_Analysis!$C$11),
      "Outlier",
      "Normal"))</f>
        <v>Normal</v>
      </c>
      <c r="R6404" t="str">
        <f>IF(P6404="","",
   IF(OR(P6404 &lt; EDA_Outlier_Analysis!$F$7, P6404 &gt; EDA_Outlier_Analysis!$F$8),
      "Outlier",
      "Normal"))</f>
        <v/>
      </c>
      <c r="S6404" t="str">
        <f>IF(N6404="","",
   IF(OR(N6404 &lt;EDA_Outlier_Analysis!$I$10, N6404 &gt; EDA_Outlier_Analysis!$I$11),
      "Outlier",
      "Normal"))</f>
        <v>Normal</v>
      </c>
    </row>
    <row r="6405" spans="1:19">
      <c r="A6405" t="s">
        <v>13779</v>
      </c>
      <c r="B6405" s="4">
        <v>44851</v>
      </c>
      <c r="C6405" s="2">
        <v>-61229.89</v>
      </c>
      <c r="D6405" t="s">
        <v>840</v>
      </c>
      <c r="E6405" t="s">
        <v>841</v>
      </c>
      <c r="F6405" t="s">
        <v>10</v>
      </c>
      <c r="G6405" t="s">
        <v>20</v>
      </c>
      <c r="I6405" t="s">
        <v>1524</v>
      </c>
      <c r="J6405" t="s">
        <v>13780</v>
      </c>
      <c r="K6405" t="str">
        <f>IF(COUNTIF(Customers!A:A, H6405)&gt;0, "Valid", "Invalid")</f>
        <v>Invalid</v>
      </c>
      <c r="L6405" t="str">
        <f t="shared" si="500"/>
        <v>10</v>
      </c>
      <c r="M6405" t="str">
        <f t="shared" si="501"/>
        <v>2022</v>
      </c>
      <c r="N6405">
        <f t="shared" si="502"/>
        <v>-61229.89</v>
      </c>
      <c r="O6405" t="str">
        <f t="shared" si="503"/>
        <v/>
      </c>
      <c r="P6405">
        <f t="shared" si="504"/>
        <v>61229.89</v>
      </c>
      <c r="Q6405" s="48" t="str">
        <f>IF(O6405="","",
   IF(OR(O6405&lt;EDA_Outlier_Analysis!$C$10, O6405&gt;EDA_Outlier_Analysis!$C$11),
      "Outlier",
      "Normal"))</f>
        <v/>
      </c>
      <c r="R6405" t="str">
        <f>IF(P6405="","",
   IF(OR(P6405 &lt; EDA_Outlier_Analysis!$F$7, P6405 &gt; EDA_Outlier_Analysis!$F$8),
      "Outlier",
      "Normal"))</f>
        <v>Outlier</v>
      </c>
      <c r="S6405" t="str">
        <f>IF(N6405="","",
   IF(OR(N6405 &lt;EDA_Outlier_Analysis!$I$10, N6405 &gt; EDA_Outlier_Analysis!$I$11),
      "Outlier",
      "Normal"))</f>
        <v>Normal</v>
      </c>
    </row>
    <row r="6406" spans="1:19">
      <c r="A6406" t="s">
        <v>13781</v>
      </c>
      <c r="B6406" s="4">
        <v>44593</v>
      </c>
      <c r="C6406" s="2">
        <v>-2000</v>
      </c>
      <c r="D6406" t="s">
        <v>840</v>
      </c>
      <c r="E6406" t="s">
        <v>878</v>
      </c>
      <c r="F6406" t="s">
        <v>10</v>
      </c>
      <c r="G6406" t="s">
        <v>20</v>
      </c>
      <c r="I6406" t="s">
        <v>898</v>
      </c>
      <c r="J6406" t="s">
        <v>13782</v>
      </c>
      <c r="K6406" t="str">
        <f>IF(COUNTIF(Customers!A:A, H6406)&gt;0, "Valid", "Invalid")</f>
        <v>Invalid</v>
      </c>
      <c r="L6406" t="str">
        <f t="shared" si="500"/>
        <v>2</v>
      </c>
      <c r="M6406" t="str">
        <f t="shared" si="501"/>
        <v>2022</v>
      </c>
      <c r="N6406">
        <f t="shared" si="502"/>
        <v>-2000</v>
      </c>
      <c r="O6406" t="str">
        <f t="shared" si="503"/>
        <v/>
      </c>
      <c r="P6406">
        <f t="shared" si="504"/>
        <v>2000</v>
      </c>
      <c r="Q6406" s="48" t="str">
        <f>IF(O6406="","",
   IF(OR(O6406&lt;EDA_Outlier_Analysis!$C$10, O6406&gt;EDA_Outlier_Analysis!$C$11),
      "Outlier",
      "Normal"))</f>
        <v/>
      </c>
      <c r="R6406" t="str">
        <f>IF(P6406="","",
   IF(OR(P6406 &lt; EDA_Outlier_Analysis!$F$7, P6406 &gt; EDA_Outlier_Analysis!$F$8),
      "Outlier",
      "Normal"))</f>
        <v>Outlier</v>
      </c>
      <c r="S6406" t="str">
        <f>IF(N6406="","",
   IF(OR(N6406 &lt;EDA_Outlier_Analysis!$I$10, N6406 &gt; EDA_Outlier_Analysis!$I$11),
      "Outlier",
      "Normal"))</f>
        <v>Normal</v>
      </c>
    </row>
    <row r="6407" spans="1:19">
      <c r="A6407" t="s">
        <v>13783</v>
      </c>
      <c r="B6407" s="4">
        <v>45012</v>
      </c>
      <c r="C6407" s="2">
        <v>-48632.43</v>
      </c>
      <c r="D6407" t="s">
        <v>840</v>
      </c>
      <c r="E6407" t="s">
        <v>864</v>
      </c>
      <c r="F6407" t="s">
        <v>9</v>
      </c>
      <c r="G6407" t="s">
        <v>20</v>
      </c>
      <c r="I6407" t="s">
        <v>1174</v>
      </c>
      <c r="J6407" t="s">
        <v>13784</v>
      </c>
      <c r="K6407" t="str">
        <f>IF(COUNTIF(Customers!A:A, H6407)&gt;0, "Valid", "Invalid")</f>
        <v>Invalid</v>
      </c>
      <c r="L6407" t="str">
        <f t="shared" si="500"/>
        <v>3</v>
      </c>
      <c r="M6407" t="str">
        <f t="shared" si="501"/>
        <v>2023</v>
      </c>
      <c r="N6407">
        <f t="shared" si="502"/>
        <v>-48632.43</v>
      </c>
      <c r="O6407" t="str">
        <f t="shared" si="503"/>
        <v/>
      </c>
      <c r="P6407">
        <f t="shared" si="504"/>
        <v>48632.43</v>
      </c>
      <c r="Q6407" s="48" t="str">
        <f>IF(O6407="","",
   IF(OR(O6407&lt;EDA_Outlier_Analysis!$C$10, O6407&gt;EDA_Outlier_Analysis!$C$11),
      "Outlier",
      "Normal"))</f>
        <v/>
      </c>
      <c r="R6407" t="str">
        <f>IF(P6407="","",
   IF(OR(P6407 &lt; EDA_Outlier_Analysis!$F$7, P6407 &gt; EDA_Outlier_Analysis!$F$8),
      "Outlier",
      "Normal"))</f>
        <v>Normal</v>
      </c>
      <c r="S6407" t="str">
        <f>IF(N6407="","",
   IF(OR(N6407 &lt;EDA_Outlier_Analysis!$I$10, N6407 &gt; EDA_Outlier_Analysis!$I$11),
      "Outlier",
      "Normal"))</f>
        <v>Normal</v>
      </c>
    </row>
    <row r="6408" spans="1:19">
      <c r="A6408" t="s">
        <v>13785</v>
      </c>
      <c r="B6408" s="4">
        <v>44755</v>
      </c>
      <c r="C6408" s="2">
        <v>-12452.25</v>
      </c>
      <c r="D6408" t="s">
        <v>840</v>
      </c>
      <c r="E6408" t="s">
        <v>864</v>
      </c>
      <c r="F6408" t="s">
        <v>11</v>
      </c>
      <c r="G6408" t="s">
        <v>20</v>
      </c>
      <c r="I6408" t="s">
        <v>1505</v>
      </c>
      <c r="J6408" t="s">
        <v>13786</v>
      </c>
      <c r="K6408" t="str">
        <f>IF(COUNTIF(Customers!A:A, H6408)&gt;0, "Valid", "Invalid")</f>
        <v>Invalid</v>
      </c>
      <c r="L6408" t="str">
        <f t="shared" si="500"/>
        <v>7</v>
      </c>
      <c r="M6408" t="str">
        <f t="shared" si="501"/>
        <v>2022</v>
      </c>
      <c r="N6408">
        <f t="shared" si="502"/>
        <v>-12452.25</v>
      </c>
      <c r="O6408" t="str">
        <f t="shared" si="503"/>
        <v/>
      </c>
      <c r="P6408">
        <f t="shared" si="504"/>
        <v>12452.25</v>
      </c>
      <c r="Q6408" s="48" t="str">
        <f>IF(O6408="","",
   IF(OR(O6408&lt;EDA_Outlier_Analysis!$C$10, O6408&gt;EDA_Outlier_Analysis!$C$11),
      "Outlier",
      "Normal"))</f>
        <v/>
      </c>
      <c r="R6408" t="str">
        <f>IF(P6408="","",
   IF(OR(P6408 &lt; EDA_Outlier_Analysis!$F$7, P6408 &gt; EDA_Outlier_Analysis!$F$8),
      "Outlier",
      "Normal"))</f>
        <v>Outlier</v>
      </c>
      <c r="S6408" t="str">
        <f>IF(N6408="","",
   IF(OR(N6408 &lt;EDA_Outlier_Analysis!$I$10, N6408 &gt; EDA_Outlier_Analysis!$I$11),
      "Outlier",
      "Normal"))</f>
        <v>Normal</v>
      </c>
    </row>
    <row r="6409" spans="1:19">
      <c r="A6409" t="s">
        <v>13787</v>
      </c>
      <c r="B6409" s="4">
        <v>44678</v>
      </c>
      <c r="C6409" s="2">
        <v>110931.71</v>
      </c>
      <c r="D6409" t="s">
        <v>849</v>
      </c>
      <c r="E6409" t="s">
        <v>850</v>
      </c>
      <c r="F6409" t="s">
        <v>10</v>
      </c>
      <c r="G6409" t="s">
        <v>31</v>
      </c>
      <c r="H6409" t="s">
        <v>399</v>
      </c>
      <c r="J6409" t="s">
        <v>13788</v>
      </c>
      <c r="K6409" t="str">
        <f>IF(COUNTIF(Customers!A:A, H6409)&gt;0, "Valid", "Invalid")</f>
        <v>Valid</v>
      </c>
      <c r="L6409" t="str">
        <f t="shared" si="500"/>
        <v>4</v>
      </c>
      <c r="M6409" t="str">
        <f t="shared" si="501"/>
        <v>2022</v>
      </c>
      <c r="N6409">
        <f t="shared" si="502"/>
        <v>110931.71</v>
      </c>
      <c r="O6409">
        <f t="shared" si="503"/>
        <v>110931.71</v>
      </c>
      <c r="P6409" t="str">
        <f t="shared" si="504"/>
        <v/>
      </c>
      <c r="Q6409" s="48" t="str">
        <f>IF(O6409="","",
   IF(OR(O6409&lt;EDA_Outlier_Analysis!$C$10, O6409&gt;EDA_Outlier_Analysis!$C$11),
      "Outlier",
      "Normal"))</f>
        <v>Normal</v>
      </c>
      <c r="R6409" t="str">
        <f>IF(P6409="","",
   IF(OR(P6409 &lt; EDA_Outlier_Analysis!$F$7, P6409 &gt; EDA_Outlier_Analysis!$F$8),
      "Outlier",
      "Normal"))</f>
        <v/>
      </c>
      <c r="S6409" t="str">
        <f>IF(N6409="","",
   IF(OR(N6409 &lt;EDA_Outlier_Analysis!$I$10, N6409 &gt; EDA_Outlier_Analysis!$I$11),
      "Outlier",
      "Normal"))</f>
        <v>Normal</v>
      </c>
    </row>
    <row r="6410" spans="1:19">
      <c r="A6410" t="s">
        <v>13789</v>
      </c>
      <c r="B6410" s="4">
        <v>44623</v>
      </c>
      <c r="C6410" s="2">
        <v>-17436.72</v>
      </c>
      <c r="D6410" t="s">
        <v>840</v>
      </c>
      <c r="E6410" t="s">
        <v>845</v>
      </c>
      <c r="F6410" t="s">
        <v>10</v>
      </c>
      <c r="G6410" t="s">
        <v>31</v>
      </c>
      <c r="I6410" t="s">
        <v>932</v>
      </c>
      <c r="J6410" t="s">
        <v>13790</v>
      </c>
      <c r="K6410" t="str">
        <f>IF(COUNTIF(Customers!A:A, H6410)&gt;0, "Valid", "Invalid")</f>
        <v>Invalid</v>
      </c>
      <c r="L6410" t="str">
        <f t="shared" si="500"/>
        <v>3</v>
      </c>
      <c r="M6410" t="str">
        <f t="shared" si="501"/>
        <v>2022</v>
      </c>
      <c r="N6410">
        <f t="shared" si="502"/>
        <v>-17436.72</v>
      </c>
      <c r="O6410" t="str">
        <f t="shared" si="503"/>
        <v/>
      </c>
      <c r="P6410">
        <f t="shared" si="504"/>
        <v>17436.72</v>
      </c>
      <c r="Q6410" s="48" t="str">
        <f>IF(O6410="","",
   IF(OR(O6410&lt;EDA_Outlier_Analysis!$C$10, O6410&gt;EDA_Outlier_Analysis!$C$11),
      "Outlier",
      "Normal"))</f>
        <v/>
      </c>
      <c r="R6410" t="str">
        <f>IF(P6410="","",
   IF(OR(P6410 &lt; EDA_Outlier_Analysis!$F$7, P6410 &gt; EDA_Outlier_Analysis!$F$8),
      "Outlier",
      "Normal"))</f>
        <v>Outlier</v>
      </c>
      <c r="S6410" t="str">
        <f>IF(N6410="","",
   IF(OR(N6410 &lt;EDA_Outlier_Analysis!$I$10, N6410 &gt; EDA_Outlier_Analysis!$I$11),
      "Outlier",
      "Normal"))</f>
        <v>Normal</v>
      </c>
    </row>
    <row r="6411" spans="1:19">
      <c r="A6411" t="s">
        <v>13791</v>
      </c>
      <c r="B6411" s="4">
        <v>44716</v>
      </c>
      <c r="C6411" s="2">
        <v>-44612.04</v>
      </c>
      <c r="D6411" t="s">
        <v>840</v>
      </c>
      <c r="E6411" t="s">
        <v>841</v>
      </c>
      <c r="F6411" t="s">
        <v>10</v>
      </c>
      <c r="G6411" t="s">
        <v>24</v>
      </c>
      <c r="I6411" t="s">
        <v>1210</v>
      </c>
      <c r="J6411" t="s">
        <v>13792</v>
      </c>
      <c r="K6411" t="str">
        <f>IF(COUNTIF(Customers!A:A, H6411)&gt;0, "Valid", "Invalid")</f>
        <v>Invalid</v>
      </c>
      <c r="L6411" t="str">
        <f t="shared" si="500"/>
        <v>6</v>
      </c>
      <c r="M6411" t="str">
        <f t="shared" si="501"/>
        <v>2022</v>
      </c>
      <c r="N6411">
        <f t="shared" si="502"/>
        <v>-44612.04</v>
      </c>
      <c r="O6411" t="str">
        <f t="shared" si="503"/>
        <v/>
      </c>
      <c r="P6411">
        <f t="shared" si="504"/>
        <v>44612.04</v>
      </c>
      <c r="Q6411" s="48" t="str">
        <f>IF(O6411="","",
   IF(OR(O6411&lt;EDA_Outlier_Analysis!$C$10, O6411&gt;EDA_Outlier_Analysis!$C$11),
      "Outlier",
      "Normal"))</f>
        <v/>
      </c>
      <c r="R6411" t="str">
        <f>IF(P6411="","",
   IF(OR(P6411 &lt; EDA_Outlier_Analysis!$F$7, P6411 &gt; EDA_Outlier_Analysis!$F$8),
      "Outlier",
      "Normal"))</f>
        <v>Normal</v>
      </c>
      <c r="S6411" t="str">
        <f>IF(N6411="","",
   IF(OR(N6411 &lt;EDA_Outlier_Analysis!$I$10, N6411 &gt; EDA_Outlier_Analysis!$I$11),
      "Outlier",
      "Normal"))</f>
        <v>Normal</v>
      </c>
    </row>
    <row r="6412" spans="1:19">
      <c r="A6412" t="s">
        <v>13793</v>
      </c>
      <c r="B6412" s="4">
        <v>45149</v>
      </c>
      <c r="C6412" s="2">
        <v>144023.92000000001</v>
      </c>
      <c r="D6412" t="s">
        <v>849</v>
      </c>
      <c r="E6412" t="s">
        <v>868</v>
      </c>
      <c r="F6412" t="s">
        <v>9</v>
      </c>
      <c r="G6412" t="s">
        <v>31</v>
      </c>
      <c r="H6412" t="s">
        <v>215</v>
      </c>
      <c r="J6412" t="s">
        <v>13794</v>
      </c>
      <c r="K6412" t="str">
        <f>IF(COUNTIF(Customers!A:A, H6412)&gt;0, "Valid", "Invalid")</f>
        <v>Valid</v>
      </c>
      <c r="L6412" t="str">
        <f t="shared" si="500"/>
        <v>8</v>
      </c>
      <c r="M6412" t="str">
        <f t="shared" si="501"/>
        <v>2023</v>
      </c>
      <c r="N6412">
        <f t="shared" si="502"/>
        <v>144023.92000000001</v>
      </c>
      <c r="O6412">
        <f t="shared" si="503"/>
        <v>144023.92000000001</v>
      </c>
      <c r="P6412" t="str">
        <f t="shared" si="504"/>
        <v/>
      </c>
      <c r="Q6412" s="48" t="str">
        <f>IF(O6412="","",
   IF(OR(O6412&lt;EDA_Outlier_Analysis!$C$10, O6412&gt;EDA_Outlier_Analysis!$C$11),
      "Outlier",
      "Normal"))</f>
        <v>Normal</v>
      </c>
      <c r="R6412" t="str">
        <f>IF(P6412="","",
   IF(OR(P6412 &lt; EDA_Outlier_Analysis!$F$7, P6412 &gt; EDA_Outlier_Analysis!$F$8),
      "Outlier",
      "Normal"))</f>
        <v/>
      </c>
      <c r="S6412" t="str">
        <f>IF(N6412="","",
   IF(OR(N6412 &lt;EDA_Outlier_Analysis!$I$10, N6412 &gt; EDA_Outlier_Analysis!$I$11),
      "Outlier",
      "Normal"))</f>
        <v>Normal</v>
      </c>
    </row>
    <row r="6413" spans="1:19">
      <c r="A6413" t="s">
        <v>13795</v>
      </c>
      <c r="B6413" s="4">
        <v>44605</v>
      </c>
      <c r="C6413" s="2">
        <v>142047.92000000001</v>
      </c>
      <c r="D6413" t="s">
        <v>849</v>
      </c>
      <c r="E6413" t="s">
        <v>850</v>
      </c>
      <c r="F6413" t="s">
        <v>11</v>
      </c>
      <c r="G6413" t="s">
        <v>24</v>
      </c>
      <c r="H6413" t="s">
        <v>443</v>
      </c>
      <c r="J6413" t="s">
        <v>13796</v>
      </c>
      <c r="K6413" t="str">
        <f>IF(COUNTIF(Customers!A:A, H6413)&gt;0, "Valid", "Invalid")</f>
        <v>Valid</v>
      </c>
      <c r="L6413" t="str">
        <f t="shared" si="500"/>
        <v>2</v>
      </c>
      <c r="M6413" t="str">
        <f t="shared" si="501"/>
        <v>2022</v>
      </c>
      <c r="N6413">
        <f t="shared" si="502"/>
        <v>142047.92000000001</v>
      </c>
      <c r="O6413">
        <f t="shared" si="503"/>
        <v>142047.92000000001</v>
      </c>
      <c r="P6413" t="str">
        <f t="shared" si="504"/>
        <v/>
      </c>
      <c r="Q6413" s="48" t="str">
        <f>IF(O6413="","",
   IF(OR(O6413&lt;EDA_Outlier_Analysis!$C$10, O6413&gt;EDA_Outlier_Analysis!$C$11),
      "Outlier",
      "Normal"))</f>
        <v>Normal</v>
      </c>
      <c r="R6413" t="str">
        <f>IF(P6413="","",
   IF(OR(P6413 &lt; EDA_Outlier_Analysis!$F$7, P6413 &gt; EDA_Outlier_Analysis!$F$8),
      "Outlier",
      "Normal"))</f>
        <v/>
      </c>
      <c r="S6413" t="str">
        <f>IF(N6413="","",
   IF(OR(N6413 &lt;EDA_Outlier_Analysis!$I$10, N6413 &gt; EDA_Outlier_Analysis!$I$11),
      "Outlier",
      "Normal"))</f>
        <v>Normal</v>
      </c>
    </row>
    <row r="6414" spans="1:19">
      <c r="A6414" t="s">
        <v>13797</v>
      </c>
      <c r="B6414" s="4">
        <v>44681</v>
      </c>
      <c r="C6414" s="2">
        <v>-21548.89</v>
      </c>
      <c r="D6414" t="s">
        <v>840</v>
      </c>
      <c r="E6414" t="s">
        <v>841</v>
      </c>
      <c r="F6414" t="s">
        <v>10</v>
      </c>
      <c r="G6414" t="s">
        <v>24</v>
      </c>
      <c r="I6414" t="s">
        <v>965</v>
      </c>
      <c r="J6414" t="s">
        <v>13798</v>
      </c>
      <c r="K6414" t="str">
        <f>IF(COUNTIF(Customers!A:A, H6414)&gt;0, "Valid", "Invalid")</f>
        <v>Invalid</v>
      </c>
      <c r="L6414" t="str">
        <f t="shared" si="500"/>
        <v>4</v>
      </c>
      <c r="M6414" t="str">
        <f t="shared" si="501"/>
        <v>2022</v>
      </c>
      <c r="N6414">
        <f t="shared" si="502"/>
        <v>-21548.89</v>
      </c>
      <c r="O6414" t="str">
        <f t="shared" si="503"/>
        <v/>
      </c>
      <c r="P6414">
        <f t="shared" si="504"/>
        <v>21548.89</v>
      </c>
      <c r="Q6414" s="48" t="str">
        <f>IF(O6414="","",
   IF(OR(O6414&lt;EDA_Outlier_Analysis!$C$10, O6414&gt;EDA_Outlier_Analysis!$C$11),
      "Outlier",
      "Normal"))</f>
        <v/>
      </c>
      <c r="R6414" t="str">
        <f>IF(P6414="","",
   IF(OR(P6414 &lt; EDA_Outlier_Analysis!$F$7, P6414 &gt; EDA_Outlier_Analysis!$F$8),
      "Outlier",
      "Normal"))</f>
        <v>Outlier</v>
      </c>
      <c r="S6414" t="str">
        <f>IF(N6414="","",
   IF(OR(N6414 &lt;EDA_Outlier_Analysis!$I$10, N6414 &gt; EDA_Outlier_Analysis!$I$11),
      "Outlier",
      "Normal"))</f>
        <v>Normal</v>
      </c>
    </row>
    <row r="6415" spans="1:19">
      <c r="A6415" t="s">
        <v>13799</v>
      </c>
      <c r="B6415" s="4">
        <v>44588</v>
      </c>
      <c r="C6415" s="2">
        <v>91679.21</v>
      </c>
      <c r="D6415" t="s">
        <v>849</v>
      </c>
      <c r="E6415" t="s">
        <v>868</v>
      </c>
      <c r="F6415" t="s">
        <v>11</v>
      </c>
      <c r="G6415" t="s">
        <v>20</v>
      </c>
      <c r="H6415" t="s">
        <v>389</v>
      </c>
      <c r="J6415" t="s">
        <v>13800</v>
      </c>
      <c r="K6415" t="str">
        <f>IF(COUNTIF(Customers!A:A, H6415)&gt;0, "Valid", "Invalid")</f>
        <v>Valid</v>
      </c>
      <c r="L6415" t="str">
        <f t="shared" si="500"/>
        <v>1</v>
      </c>
      <c r="M6415" t="str">
        <f t="shared" si="501"/>
        <v>2022</v>
      </c>
      <c r="N6415">
        <f t="shared" si="502"/>
        <v>91679.21</v>
      </c>
      <c r="O6415">
        <f t="shared" si="503"/>
        <v>91679.21</v>
      </c>
      <c r="P6415" t="str">
        <f t="shared" si="504"/>
        <v/>
      </c>
      <c r="Q6415" s="48" t="str">
        <f>IF(O6415="","",
   IF(OR(O6415&lt;EDA_Outlier_Analysis!$C$10, O6415&gt;EDA_Outlier_Analysis!$C$11),
      "Outlier",
      "Normal"))</f>
        <v>Normal</v>
      </c>
      <c r="R6415" t="str">
        <f>IF(P6415="","",
   IF(OR(P6415 &lt; EDA_Outlier_Analysis!$F$7, P6415 &gt; EDA_Outlier_Analysis!$F$8),
      "Outlier",
      "Normal"))</f>
        <v/>
      </c>
      <c r="S6415" t="str">
        <f>IF(N6415="","",
   IF(OR(N6415 &lt;EDA_Outlier_Analysis!$I$10, N6415 &gt; EDA_Outlier_Analysis!$I$11),
      "Outlier",
      "Normal"))</f>
        <v>Normal</v>
      </c>
    </row>
    <row r="6416" spans="1:19">
      <c r="A6416" t="s">
        <v>13801</v>
      </c>
      <c r="B6416" s="4">
        <v>44656</v>
      </c>
      <c r="C6416" s="2">
        <v>144582.39999999999</v>
      </c>
      <c r="D6416" t="s">
        <v>849</v>
      </c>
      <c r="E6416" t="s">
        <v>868</v>
      </c>
      <c r="F6416" t="s">
        <v>10</v>
      </c>
      <c r="G6416" t="s">
        <v>31</v>
      </c>
      <c r="H6416" t="s">
        <v>207</v>
      </c>
      <c r="J6416" t="s">
        <v>13802</v>
      </c>
      <c r="K6416" t="str">
        <f>IF(COUNTIF(Customers!A:A, H6416)&gt;0, "Valid", "Invalid")</f>
        <v>Valid</v>
      </c>
      <c r="L6416" t="str">
        <f t="shared" si="500"/>
        <v>4</v>
      </c>
      <c r="M6416" t="str">
        <f t="shared" si="501"/>
        <v>2022</v>
      </c>
      <c r="N6416">
        <f t="shared" si="502"/>
        <v>144582.39999999999</v>
      </c>
      <c r="O6416">
        <f t="shared" si="503"/>
        <v>144582.39999999999</v>
      </c>
      <c r="P6416" t="str">
        <f t="shared" si="504"/>
        <v/>
      </c>
      <c r="Q6416" s="48" t="str">
        <f>IF(O6416="","",
   IF(OR(O6416&lt;EDA_Outlier_Analysis!$C$10, O6416&gt;EDA_Outlier_Analysis!$C$11),
      "Outlier",
      "Normal"))</f>
        <v>Normal</v>
      </c>
      <c r="R6416" t="str">
        <f>IF(P6416="","",
   IF(OR(P6416 &lt; EDA_Outlier_Analysis!$F$7, P6416 &gt; EDA_Outlier_Analysis!$F$8),
      "Outlier",
      "Normal"))</f>
        <v/>
      </c>
      <c r="S6416" t="str">
        <f>IF(N6416="","",
   IF(OR(N6416 &lt;EDA_Outlier_Analysis!$I$10, N6416 &gt; EDA_Outlier_Analysis!$I$11),
      "Outlier",
      "Normal"))</f>
        <v>Normal</v>
      </c>
    </row>
    <row r="6417" spans="1:19">
      <c r="A6417" t="s">
        <v>13803</v>
      </c>
      <c r="B6417" s="4">
        <v>44923</v>
      </c>
      <c r="C6417" s="2">
        <v>198480.6</v>
      </c>
      <c r="D6417" t="s">
        <v>849</v>
      </c>
      <c r="E6417" t="s">
        <v>850</v>
      </c>
      <c r="F6417" t="s">
        <v>9</v>
      </c>
      <c r="G6417" t="s">
        <v>34</v>
      </c>
      <c r="H6417" t="s">
        <v>265</v>
      </c>
      <c r="J6417" t="s">
        <v>13804</v>
      </c>
      <c r="K6417" t="str">
        <f>IF(COUNTIF(Customers!A:A, H6417)&gt;0, "Valid", "Invalid")</f>
        <v>Valid</v>
      </c>
      <c r="L6417" t="str">
        <f t="shared" si="500"/>
        <v>12</v>
      </c>
      <c r="M6417" t="str">
        <f t="shared" si="501"/>
        <v>2022</v>
      </c>
      <c r="N6417">
        <f t="shared" si="502"/>
        <v>198480.6</v>
      </c>
      <c r="O6417">
        <f t="shared" si="503"/>
        <v>198480.6</v>
      </c>
      <c r="P6417" t="str">
        <f t="shared" si="504"/>
        <v/>
      </c>
      <c r="Q6417" s="48" t="str">
        <f>IF(O6417="","",
   IF(OR(O6417&lt;EDA_Outlier_Analysis!$C$10, O6417&gt;EDA_Outlier_Analysis!$C$11),
      "Outlier",
      "Normal"))</f>
        <v>Normal</v>
      </c>
      <c r="R6417" t="str">
        <f>IF(P6417="","",
   IF(OR(P6417 &lt; EDA_Outlier_Analysis!$F$7, P6417 &gt; EDA_Outlier_Analysis!$F$8),
      "Outlier",
      "Normal"))</f>
        <v/>
      </c>
      <c r="S6417" t="str">
        <f>IF(N6417="","",
   IF(OR(N6417 &lt;EDA_Outlier_Analysis!$I$10, N6417 &gt; EDA_Outlier_Analysis!$I$11),
      "Outlier",
      "Normal"))</f>
        <v>Normal</v>
      </c>
    </row>
    <row r="6418" spans="1:19">
      <c r="A6418" t="s">
        <v>13805</v>
      </c>
      <c r="B6418" s="4">
        <v>45199</v>
      </c>
      <c r="C6418" s="2">
        <v>13637.54</v>
      </c>
      <c r="D6418" t="s">
        <v>849</v>
      </c>
      <c r="E6418" t="s">
        <v>853</v>
      </c>
      <c r="F6418" t="s">
        <v>10</v>
      </c>
      <c r="G6418" t="s">
        <v>34</v>
      </c>
      <c r="H6418" t="s">
        <v>707</v>
      </c>
      <c r="J6418" t="s">
        <v>13806</v>
      </c>
      <c r="K6418" t="str">
        <f>IF(COUNTIF(Customers!A:A, H6418)&gt;0, "Valid", "Invalid")</f>
        <v>Valid</v>
      </c>
      <c r="L6418" t="str">
        <f t="shared" si="500"/>
        <v>9</v>
      </c>
      <c r="M6418" t="str">
        <f t="shared" si="501"/>
        <v>2023</v>
      </c>
      <c r="N6418">
        <f t="shared" si="502"/>
        <v>13637.54</v>
      </c>
      <c r="O6418">
        <f t="shared" si="503"/>
        <v>13637.54</v>
      </c>
      <c r="P6418" t="str">
        <f t="shared" si="504"/>
        <v/>
      </c>
      <c r="Q6418" s="48" t="str">
        <f>IF(O6418="","",
   IF(OR(O6418&lt;EDA_Outlier_Analysis!$C$10, O6418&gt;EDA_Outlier_Analysis!$C$11),
      "Outlier",
      "Normal"))</f>
        <v>Outlier</v>
      </c>
      <c r="R6418" t="str">
        <f>IF(P6418="","",
   IF(OR(P6418 &lt; EDA_Outlier_Analysis!$F$7, P6418 &gt; EDA_Outlier_Analysis!$F$8),
      "Outlier",
      "Normal"))</f>
        <v/>
      </c>
      <c r="S6418" t="str">
        <f>IF(N6418="","",
   IF(OR(N6418 &lt;EDA_Outlier_Analysis!$I$10, N6418 &gt; EDA_Outlier_Analysis!$I$11),
      "Outlier",
      "Normal"))</f>
        <v>Normal</v>
      </c>
    </row>
    <row r="6419" spans="1:19">
      <c r="A6419" t="s">
        <v>13807</v>
      </c>
      <c r="B6419" s="4">
        <v>45058</v>
      </c>
      <c r="C6419" s="2">
        <v>142729.23000000001</v>
      </c>
      <c r="D6419" t="s">
        <v>849</v>
      </c>
      <c r="E6419" t="s">
        <v>850</v>
      </c>
      <c r="F6419" t="s">
        <v>9</v>
      </c>
      <c r="G6419" t="s">
        <v>20</v>
      </c>
      <c r="H6419" t="s">
        <v>289</v>
      </c>
      <c r="J6419" t="s">
        <v>13808</v>
      </c>
      <c r="K6419" t="str">
        <f>IF(COUNTIF(Customers!A:A, H6419)&gt;0, "Valid", "Invalid")</f>
        <v>Valid</v>
      </c>
      <c r="L6419" t="str">
        <f t="shared" si="500"/>
        <v>5</v>
      </c>
      <c r="M6419" t="str">
        <f t="shared" si="501"/>
        <v>2023</v>
      </c>
      <c r="N6419">
        <f t="shared" si="502"/>
        <v>142729.23000000001</v>
      </c>
      <c r="O6419">
        <f t="shared" si="503"/>
        <v>142729.23000000001</v>
      </c>
      <c r="P6419" t="str">
        <f t="shared" si="504"/>
        <v/>
      </c>
      <c r="Q6419" s="48" t="str">
        <f>IF(O6419="","",
   IF(OR(O6419&lt;EDA_Outlier_Analysis!$C$10, O6419&gt;EDA_Outlier_Analysis!$C$11),
      "Outlier",
      "Normal"))</f>
        <v>Normal</v>
      </c>
      <c r="R6419" t="str">
        <f>IF(P6419="","",
   IF(OR(P6419 &lt; EDA_Outlier_Analysis!$F$7, P6419 &gt; EDA_Outlier_Analysis!$F$8),
      "Outlier",
      "Normal"))</f>
        <v/>
      </c>
      <c r="S6419" t="str">
        <f>IF(N6419="","",
   IF(OR(N6419 &lt;EDA_Outlier_Analysis!$I$10, N6419 &gt; EDA_Outlier_Analysis!$I$11),
      "Outlier",
      "Normal"))</f>
        <v>Normal</v>
      </c>
    </row>
    <row r="6420" spans="1:19">
      <c r="A6420" t="s">
        <v>13809</v>
      </c>
      <c r="B6420" s="4">
        <v>44567</v>
      </c>
      <c r="C6420" s="2">
        <v>-44336.87</v>
      </c>
      <c r="D6420" t="s">
        <v>840</v>
      </c>
      <c r="E6420" t="s">
        <v>856</v>
      </c>
      <c r="F6420" t="s">
        <v>10</v>
      </c>
      <c r="G6420" t="s">
        <v>20</v>
      </c>
      <c r="I6420" t="s">
        <v>1623</v>
      </c>
      <c r="J6420" t="s">
        <v>13810</v>
      </c>
      <c r="K6420" t="str">
        <f>IF(COUNTIF(Customers!A:A, H6420)&gt;0, "Valid", "Invalid")</f>
        <v>Invalid</v>
      </c>
      <c r="L6420" t="str">
        <f t="shared" si="500"/>
        <v>1</v>
      </c>
      <c r="M6420" t="str">
        <f t="shared" si="501"/>
        <v>2022</v>
      </c>
      <c r="N6420">
        <f t="shared" si="502"/>
        <v>-44336.87</v>
      </c>
      <c r="O6420" t="str">
        <f t="shared" si="503"/>
        <v/>
      </c>
      <c r="P6420">
        <f t="shared" si="504"/>
        <v>44336.87</v>
      </c>
      <c r="Q6420" s="48" t="str">
        <f>IF(O6420="","",
   IF(OR(O6420&lt;EDA_Outlier_Analysis!$C$10, O6420&gt;EDA_Outlier_Analysis!$C$11),
      "Outlier",
      "Normal"))</f>
        <v/>
      </c>
      <c r="R6420" t="str">
        <f>IF(P6420="","",
   IF(OR(P6420 &lt; EDA_Outlier_Analysis!$F$7, P6420 &gt; EDA_Outlier_Analysis!$F$8),
      "Outlier",
      "Normal"))</f>
        <v>Normal</v>
      </c>
      <c r="S6420" t="str">
        <f>IF(N6420="","",
   IF(OR(N6420 &lt;EDA_Outlier_Analysis!$I$10, N6420 &gt; EDA_Outlier_Analysis!$I$11),
      "Outlier",
      "Normal"))</f>
        <v>Normal</v>
      </c>
    </row>
    <row r="6421" spans="1:19">
      <c r="A6421" t="s">
        <v>13811</v>
      </c>
      <c r="B6421" s="4">
        <v>44865</v>
      </c>
      <c r="C6421" s="2">
        <v>-57751.72</v>
      </c>
      <c r="D6421" t="s">
        <v>840</v>
      </c>
      <c r="E6421" t="s">
        <v>841</v>
      </c>
      <c r="F6421" t="s">
        <v>9</v>
      </c>
      <c r="G6421" t="s">
        <v>20</v>
      </c>
      <c r="I6421" t="s">
        <v>1443</v>
      </c>
      <c r="J6421" t="s">
        <v>13812</v>
      </c>
      <c r="K6421" t="str">
        <f>IF(COUNTIF(Customers!A:A, H6421)&gt;0, "Valid", "Invalid")</f>
        <v>Invalid</v>
      </c>
      <c r="L6421" t="str">
        <f t="shared" si="500"/>
        <v>10</v>
      </c>
      <c r="M6421" t="str">
        <f t="shared" si="501"/>
        <v>2022</v>
      </c>
      <c r="N6421">
        <f t="shared" si="502"/>
        <v>-57751.72</v>
      </c>
      <c r="O6421" t="str">
        <f t="shared" si="503"/>
        <v/>
      </c>
      <c r="P6421">
        <f t="shared" si="504"/>
        <v>57751.72</v>
      </c>
      <c r="Q6421" s="48" t="str">
        <f>IF(O6421="","",
   IF(OR(O6421&lt;EDA_Outlier_Analysis!$C$10, O6421&gt;EDA_Outlier_Analysis!$C$11),
      "Outlier",
      "Normal"))</f>
        <v/>
      </c>
      <c r="R6421" t="str">
        <f>IF(P6421="","",
   IF(OR(P6421 &lt; EDA_Outlier_Analysis!$F$7, P6421 &gt; EDA_Outlier_Analysis!$F$8),
      "Outlier",
      "Normal"))</f>
        <v>Outlier</v>
      </c>
      <c r="S6421" t="str">
        <f>IF(N6421="","",
   IF(OR(N6421 &lt;EDA_Outlier_Analysis!$I$10, N6421 &gt; EDA_Outlier_Analysis!$I$11),
      "Outlier",
      "Normal"))</f>
        <v>Normal</v>
      </c>
    </row>
    <row r="6422" spans="1:19">
      <c r="A6422" t="s">
        <v>13813</v>
      </c>
      <c r="B6422" s="4">
        <v>45015</v>
      </c>
      <c r="C6422" s="2">
        <v>134070.42000000001</v>
      </c>
      <c r="D6422" t="s">
        <v>849</v>
      </c>
      <c r="E6422" t="s">
        <v>868</v>
      </c>
      <c r="F6422" t="s">
        <v>9</v>
      </c>
      <c r="G6422" t="s">
        <v>20</v>
      </c>
      <c r="H6422" t="s">
        <v>553</v>
      </c>
      <c r="J6422" t="s">
        <v>13814</v>
      </c>
      <c r="K6422" t="str">
        <f>IF(COUNTIF(Customers!A:A, H6422)&gt;0, "Valid", "Invalid")</f>
        <v>Valid</v>
      </c>
      <c r="L6422" t="str">
        <f t="shared" si="500"/>
        <v>3</v>
      </c>
      <c r="M6422" t="str">
        <f t="shared" si="501"/>
        <v>2023</v>
      </c>
      <c r="N6422">
        <f t="shared" si="502"/>
        <v>134070.42000000001</v>
      </c>
      <c r="O6422">
        <f t="shared" si="503"/>
        <v>134070.42000000001</v>
      </c>
      <c r="P6422" t="str">
        <f t="shared" si="504"/>
        <v/>
      </c>
      <c r="Q6422" s="48" t="str">
        <f>IF(O6422="","",
   IF(OR(O6422&lt;EDA_Outlier_Analysis!$C$10, O6422&gt;EDA_Outlier_Analysis!$C$11),
      "Outlier",
      "Normal"))</f>
        <v>Normal</v>
      </c>
      <c r="R6422" t="str">
        <f>IF(P6422="","",
   IF(OR(P6422 &lt; EDA_Outlier_Analysis!$F$7, P6422 &gt; EDA_Outlier_Analysis!$F$8),
      "Outlier",
      "Normal"))</f>
        <v/>
      </c>
      <c r="S6422" t="str">
        <f>IF(N6422="","",
   IF(OR(N6422 &lt;EDA_Outlier_Analysis!$I$10, N6422 &gt; EDA_Outlier_Analysis!$I$11),
      "Outlier",
      "Normal"))</f>
        <v>Normal</v>
      </c>
    </row>
    <row r="6423" spans="1:19">
      <c r="A6423" t="s">
        <v>13815</v>
      </c>
      <c r="B6423" s="4">
        <v>44889</v>
      </c>
      <c r="C6423" s="2">
        <v>195486.31</v>
      </c>
      <c r="D6423" t="s">
        <v>849</v>
      </c>
      <c r="E6423" t="s">
        <v>850</v>
      </c>
      <c r="F6423" t="s">
        <v>9</v>
      </c>
      <c r="G6423" t="s">
        <v>20</v>
      </c>
      <c r="H6423" t="s">
        <v>187</v>
      </c>
      <c r="J6423" t="s">
        <v>13816</v>
      </c>
      <c r="K6423" t="str">
        <f>IF(COUNTIF(Customers!A:A, H6423)&gt;0, "Valid", "Invalid")</f>
        <v>Valid</v>
      </c>
      <c r="L6423" t="str">
        <f t="shared" si="500"/>
        <v>11</v>
      </c>
      <c r="M6423" t="str">
        <f t="shared" si="501"/>
        <v>2022</v>
      </c>
      <c r="N6423">
        <f t="shared" si="502"/>
        <v>195486.31</v>
      </c>
      <c r="O6423">
        <f t="shared" si="503"/>
        <v>195486.31</v>
      </c>
      <c r="P6423" t="str">
        <f t="shared" si="504"/>
        <v/>
      </c>
      <c r="Q6423" s="48" t="str">
        <f>IF(O6423="","",
   IF(OR(O6423&lt;EDA_Outlier_Analysis!$C$10, O6423&gt;EDA_Outlier_Analysis!$C$11),
      "Outlier",
      "Normal"))</f>
        <v>Normal</v>
      </c>
      <c r="R6423" t="str">
        <f>IF(P6423="","",
   IF(OR(P6423 &lt; EDA_Outlier_Analysis!$F$7, P6423 &gt; EDA_Outlier_Analysis!$F$8),
      "Outlier",
      "Normal"))</f>
        <v/>
      </c>
      <c r="S6423" t="str">
        <f>IF(N6423="","",
   IF(OR(N6423 &lt;EDA_Outlier_Analysis!$I$10, N6423 &gt; EDA_Outlier_Analysis!$I$11),
      "Outlier",
      "Normal"))</f>
        <v>Normal</v>
      </c>
    </row>
    <row r="6424" spans="1:19">
      <c r="A6424" t="s">
        <v>13817</v>
      </c>
      <c r="B6424" s="4">
        <v>45108</v>
      </c>
      <c r="C6424" s="2">
        <v>-66849.72</v>
      </c>
      <c r="D6424" t="s">
        <v>840</v>
      </c>
      <c r="E6424" t="s">
        <v>841</v>
      </c>
      <c r="F6424" t="s">
        <v>9</v>
      </c>
      <c r="G6424" t="s">
        <v>34</v>
      </c>
      <c r="I6424" t="s">
        <v>1317</v>
      </c>
      <c r="J6424" t="s">
        <v>13818</v>
      </c>
      <c r="K6424" t="str">
        <f>IF(COUNTIF(Customers!A:A, H6424)&gt;0, "Valid", "Invalid")</f>
        <v>Invalid</v>
      </c>
      <c r="L6424" t="str">
        <f t="shared" si="500"/>
        <v>7</v>
      </c>
      <c r="M6424" t="str">
        <f t="shared" si="501"/>
        <v>2023</v>
      </c>
      <c r="N6424">
        <f t="shared" si="502"/>
        <v>-66849.72</v>
      </c>
      <c r="O6424" t="str">
        <f t="shared" si="503"/>
        <v/>
      </c>
      <c r="P6424">
        <f t="shared" si="504"/>
        <v>66849.72</v>
      </c>
      <c r="Q6424" s="48" t="str">
        <f>IF(O6424="","",
   IF(OR(O6424&lt;EDA_Outlier_Analysis!$C$10, O6424&gt;EDA_Outlier_Analysis!$C$11),
      "Outlier",
      "Normal"))</f>
        <v/>
      </c>
      <c r="R6424" t="str">
        <f>IF(P6424="","",
   IF(OR(P6424 &lt; EDA_Outlier_Analysis!$F$7, P6424 &gt; EDA_Outlier_Analysis!$F$8),
      "Outlier",
      "Normal"))</f>
        <v>Outlier</v>
      </c>
      <c r="S6424" t="str">
        <f>IF(N6424="","",
   IF(OR(N6424 &lt;EDA_Outlier_Analysis!$I$10, N6424 &gt; EDA_Outlier_Analysis!$I$11),
      "Outlier",
      "Normal"))</f>
        <v>Normal</v>
      </c>
    </row>
    <row r="6425" spans="1:19">
      <c r="A6425" t="s">
        <v>13819</v>
      </c>
      <c r="B6425" s="4">
        <v>45262</v>
      </c>
      <c r="C6425" s="2">
        <v>-76921.710000000006</v>
      </c>
      <c r="D6425" t="s">
        <v>840</v>
      </c>
      <c r="E6425" t="s">
        <v>905</v>
      </c>
      <c r="F6425" t="s">
        <v>10</v>
      </c>
      <c r="G6425" t="s">
        <v>24</v>
      </c>
      <c r="I6425" t="s">
        <v>1217</v>
      </c>
      <c r="J6425" t="s">
        <v>13820</v>
      </c>
      <c r="K6425" t="str">
        <f>IF(COUNTIF(Customers!A:A, H6425)&gt;0, "Valid", "Invalid")</f>
        <v>Invalid</v>
      </c>
      <c r="L6425" t="str">
        <f t="shared" si="500"/>
        <v>12</v>
      </c>
      <c r="M6425" t="str">
        <f t="shared" si="501"/>
        <v>2023</v>
      </c>
      <c r="N6425">
        <f t="shared" si="502"/>
        <v>-76921.710000000006</v>
      </c>
      <c r="O6425" t="str">
        <f t="shared" si="503"/>
        <v/>
      </c>
      <c r="P6425">
        <f t="shared" si="504"/>
        <v>76921.710000000006</v>
      </c>
      <c r="Q6425" s="48" t="str">
        <f>IF(O6425="","",
   IF(OR(O6425&lt;EDA_Outlier_Analysis!$C$10, O6425&gt;EDA_Outlier_Analysis!$C$11),
      "Outlier",
      "Normal"))</f>
        <v/>
      </c>
      <c r="R6425" t="str">
        <f>IF(P6425="","",
   IF(OR(P6425 &lt; EDA_Outlier_Analysis!$F$7, P6425 &gt; EDA_Outlier_Analysis!$F$8),
      "Outlier",
      "Normal"))</f>
        <v>Outlier</v>
      </c>
      <c r="S6425" t="str">
        <f>IF(N6425="","",
   IF(OR(N6425 &lt;EDA_Outlier_Analysis!$I$10, N6425 &gt; EDA_Outlier_Analysis!$I$11),
      "Outlier",
      "Normal"))</f>
        <v>Normal</v>
      </c>
    </row>
    <row r="6426" spans="1:19">
      <c r="A6426" t="s">
        <v>13821</v>
      </c>
      <c r="B6426" s="4">
        <v>44810</v>
      </c>
      <c r="C6426" s="2">
        <v>128507.08</v>
      </c>
      <c r="D6426" t="s">
        <v>849</v>
      </c>
      <c r="E6426" t="s">
        <v>868</v>
      </c>
      <c r="F6426" t="s">
        <v>10</v>
      </c>
      <c r="G6426" t="s">
        <v>24</v>
      </c>
      <c r="H6426" t="s">
        <v>271</v>
      </c>
      <c r="J6426" t="s">
        <v>13822</v>
      </c>
      <c r="K6426" t="str">
        <f>IF(COUNTIF(Customers!A:A, H6426)&gt;0, "Valid", "Invalid")</f>
        <v>Valid</v>
      </c>
      <c r="L6426" t="str">
        <f t="shared" si="500"/>
        <v>9</v>
      </c>
      <c r="M6426" t="str">
        <f t="shared" si="501"/>
        <v>2022</v>
      </c>
      <c r="N6426">
        <f t="shared" si="502"/>
        <v>128507.08</v>
      </c>
      <c r="O6426">
        <f t="shared" si="503"/>
        <v>128507.08</v>
      </c>
      <c r="P6426" t="str">
        <f t="shared" si="504"/>
        <v/>
      </c>
      <c r="Q6426" s="48" t="str">
        <f>IF(O6426="","",
   IF(OR(O6426&lt;EDA_Outlier_Analysis!$C$10, O6426&gt;EDA_Outlier_Analysis!$C$11),
      "Outlier",
      "Normal"))</f>
        <v>Normal</v>
      </c>
      <c r="R6426" t="str">
        <f>IF(P6426="","",
   IF(OR(P6426 &lt; EDA_Outlier_Analysis!$F$7, P6426 &gt; EDA_Outlier_Analysis!$F$8),
      "Outlier",
      "Normal"))</f>
        <v/>
      </c>
      <c r="S6426" t="str">
        <f>IF(N6426="","",
   IF(OR(N6426 &lt;EDA_Outlier_Analysis!$I$10, N6426 &gt; EDA_Outlier_Analysis!$I$11),
      "Outlier",
      "Normal"))</f>
        <v>Normal</v>
      </c>
    </row>
    <row r="6427" spans="1:19">
      <c r="A6427" t="s">
        <v>13823</v>
      </c>
      <c r="B6427" s="4">
        <v>45037</v>
      </c>
      <c r="C6427" s="2">
        <v>87430.55</v>
      </c>
      <c r="D6427" t="s">
        <v>849</v>
      </c>
      <c r="E6427" t="s">
        <v>853</v>
      </c>
      <c r="F6427" t="s">
        <v>11</v>
      </c>
      <c r="G6427" t="s">
        <v>20</v>
      </c>
      <c r="H6427" t="s">
        <v>273</v>
      </c>
      <c r="J6427" t="s">
        <v>13824</v>
      </c>
      <c r="K6427" t="str">
        <f>IF(COUNTIF(Customers!A:A, H6427)&gt;0, "Valid", "Invalid")</f>
        <v>Valid</v>
      </c>
      <c r="L6427" t="str">
        <f t="shared" si="500"/>
        <v>4</v>
      </c>
      <c r="M6427" t="str">
        <f t="shared" si="501"/>
        <v>2023</v>
      </c>
      <c r="N6427">
        <f t="shared" si="502"/>
        <v>87430.55</v>
      </c>
      <c r="O6427">
        <f t="shared" si="503"/>
        <v>87430.55</v>
      </c>
      <c r="P6427" t="str">
        <f t="shared" si="504"/>
        <v/>
      </c>
      <c r="Q6427" s="48" t="str">
        <f>IF(O6427="","",
   IF(OR(O6427&lt;EDA_Outlier_Analysis!$C$10, O6427&gt;EDA_Outlier_Analysis!$C$11),
      "Outlier",
      "Normal"))</f>
        <v>Normal</v>
      </c>
      <c r="R6427" t="str">
        <f>IF(P6427="","",
   IF(OR(P6427 &lt; EDA_Outlier_Analysis!$F$7, P6427 &gt; EDA_Outlier_Analysis!$F$8),
      "Outlier",
      "Normal"))</f>
        <v/>
      </c>
      <c r="S6427" t="str">
        <f>IF(N6427="","",
   IF(OR(N6427 &lt;EDA_Outlier_Analysis!$I$10, N6427 &gt; EDA_Outlier_Analysis!$I$11),
      "Outlier",
      "Normal"))</f>
        <v>Normal</v>
      </c>
    </row>
    <row r="6428" spans="1:19">
      <c r="A6428" t="s">
        <v>13825</v>
      </c>
      <c r="B6428" s="4">
        <v>45191</v>
      </c>
      <c r="C6428" s="2">
        <v>166976.46</v>
      </c>
      <c r="D6428" t="s">
        <v>849</v>
      </c>
      <c r="E6428" t="s">
        <v>868</v>
      </c>
      <c r="F6428" t="s">
        <v>9</v>
      </c>
      <c r="G6428" t="s">
        <v>34</v>
      </c>
      <c r="H6428" t="s">
        <v>149</v>
      </c>
      <c r="J6428" t="s">
        <v>13826</v>
      </c>
      <c r="K6428" t="str">
        <f>IF(COUNTIF(Customers!A:A, H6428)&gt;0, "Valid", "Invalid")</f>
        <v>Valid</v>
      </c>
      <c r="L6428" t="str">
        <f t="shared" si="500"/>
        <v>9</v>
      </c>
      <c r="M6428" t="str">
        <f t="shared" si="501"/>
        <v>2023</v>
      </c>
      <c r="N6428">
        <f t="shared" si="502"/>
        <v>166976.46</v>
      </c>
      <c r="O6428">
        <f t="shared" si="503"/>
        <v>166976.46</v>
      </c>
      <c r="P6428" t="str">
        <f t="shared" si="504"/>
        <v/>
      </c>
      <c r="Q6428" s="48" t="str">
        <f>IF(O6428="","",
   IF(OR(O6428&lt;EDA_Outlier_Analysis!$C$10, O6428&gt;EDA_Outlier_Analysis!$C$11),
      "Outlier",
      "Normal"))</f>
        <v>Normal</v>
      </c>
      <c r="R6428" t="str">
        <f>IF(P6428="","",
   IF(OR(P6428 &lt; EDA_Outlier_Analysis!$F$7, P6428 &gt; EDA_Outlier_Analysis!$F$8),
      "Outlier",
      "Normal"))</f>
        <v/>
      </c>
      <c r="S6428" t="str">
        <f>IF(N6428="","",
   IF(OR(N6428 &lt;EDA_Outlier_Analysis!$I$10, N6428 &gt; EDA_Outlier_Analysis!$I$11),
      "Outlier",
      "Normal"))</f>
        <v>Normal</v>
      </c>
    </row>
    <row r="6429" spans="1:19">
      <c r="A6429" t="s">
        <v>13827</v>
      </c>
      <c r="B6429" s="4">
        <v>45038</v>
      </c>
      <c r="C6429" s="2">
        <v>160558.04</v>
      </c>
      <c r="D6429" t="s">
        <v>849</v>
      </c>
      <c r="E6429" t="s">
        <v>853</v>
      </c>
      <c r="F6429" t="s">
        <v>10</v>
      </c>
      <c r="G6429" t="s">
        <v>24</v>
      </c>
      <c r="H6429" t="s">
        <v>339</v>
      </c>
      <c r="J6429" t="s">
        <v>13828</v>
      </c>
      <c r="K6429" t="str">
        <f>IF(COUNTIF(Customers!A:A, H6429)&gt;0, "Valid", "Invalid")</f>
        <v>Valid</v>
      </c>
      <c r="L6429" t="str">
        <f t="shared" si="500"/>
        <v>4</v>
      </c>
      <c r="M6429" t="str">
        <f t="shared" si="501"/>
        <v>2023</v>
      </c>
      <c r="N6429">
        <f t="shared" si="502"/>
        <v>160558.04</v>
      </c>
      <c r="O6429">
        <f t="shared" si="503"/>
        <v>160558.04</v>
      </c>
      <c r="P6429" t="str">
        <f t="shared" si="504"/>
        <v/>
      </c>
      <c r="Q6429" s="48" t="str">
        <f>IF(O6429="","",
   IF(OR(O6429&lt;EDA_Outlier_Analysis!$C$10, O6429&gt;EDA_Outlier_Analysis!$C$11),
      "Outlier",
      "Normal"))</f>
        <v>Normal</v>
      </c>
      <c r="R6429" t="str">
        <f>IF(P6429="","",
   IF(OR(P6429 &lt; EDA_Outlier_Analysis!$F$7, P6429 &gt; EDA_Outlier_Analysis!$F$8),
      "Outlier",
      "Normal"))</f>
        <v/>
      </c>
      <c r="S6429" t="str">
        <f>IF(N6429="","",
   IF(OR(N6429 &lt;EDA_Outlier_Analysis!$I$10, N6429 &gt; EDA_Outlier_Analysis!$I$11),
      "Outlier",
      "Normal"))</f>
        <v>Normal</v>
      </c>
    </row>
    <row r="6430" spans="1:19">
      <c r="A6430" t="s">
        <v>13829</v>
      </c>
      <c r="B6430" s="4">
        <v>44781</v>
      </c>
      <c r="C6430" s="2">
        <v>206444.21</v>
      </c>
      <c r="D6430" t="s">
        <v>849</v>
      </c>
      <c r="E6430" t="s">
        <v>853</v>
      </c>
      <c r="F6430" t="s">
        <v>11</v>
      </c>
      <c r="G6430" t="s">
        <v>20</v>
      </c>
      <c r="H6430" t="s">
        <v>729</v>
      </c>
      <c r="J6430" t="s">
        <v>13830</v>
      </c>
      <c r="K6430" t="str">
        <f>IF(COUNTIF(Customers!A:A, H6430)&gt;0, "Valid", "Invalid")</f>
        <v>Valid</v>
      </c>
      <c r="L6430" t="str">
        <f t="shared" si="500"/>
        <v>8</v>
      </c>
      <c r="M6430" t="str">
        <f t="shared" si="501"/>
        <v>2022</v>
      </c>
      <c r="N6430">
        <f t="shared" si="502"/>
        <v>206444.21</v>
      </c>
      <c r="O6430">
        <f t="shared" si="503"/>
        <v>206444.21</v>
      </c>
      <c r="P6430" t="str">
        <f t="shared" si="504"/>
        <v/>
      </c>
      <c r="Q6430" s="48" t="str">
        <f>IF(O6430="","",
   IF(OR(O6430&lt;EDA_Outlier_Analysis!$C$10, O6430&gt;EDA_Outlier_Analysis!$C$11),
      "Outlier",
      "Normal"))</f>
        <v>Normal</v>
      </c>
      <c r="R6430" t="str">
        <f>IF(P6430="","",
   IF(OR(P6430 &lt; EDA_Outlier_Analysis!$F$7, P6430 &gt; EDA_Outlier_Analysis!$F$8),
      "Outlier",
      "Normal"))</f>
        <v/>
      </c>
      <c r="S6430" t="str">
        <f>IF(N6430="","",
   IF(OR(N6430 &lt;EDA_Outlier_Analysis!$I$10, N6430 &gt; EDA_Outlier_Analysis!$I$11),
      "Outlier",
      "Normal"))</f>
        <v>Normal</v>
      </c>
    </row>
    <row r="6431" spans="1:19">
      <c r="A6431" t="s">
        <v>13831</v>
      </c>
      <c r="B6431" s="4">
        <v>45226</v>
      </c>
      <c r="C6431" s="2">
        <v>149510.21</v>
      </c>
      <c r="D6431" t="s">
        <v>849</v>
      </c>
      <c r="E6431" t="s">
        <v>850</v>
      </c>
      <c r="F6431" t="s">
        <v>10</v>
      </c>
      <c r="G6431" t="s">
        <v>31</v>
      </c>
      <c r="H6431" t="s">
        <v>387</v>
      </c>
      <c r="J6431" t="s">
        <v>13832</v>
      </c>
      <c r="K6431" t="str">
        <f>IF(COUNTIF(Customers!A:A, H6431)&gt;0, "Valid", "Invalid")</f>
        <v>Valid</v>
      </c>
      <c r="L6431" t="str">
        <f t="shared" si="500"/>
        <v>10</v>
      </c>
      <c r="M6431" t="str">
        <f t="shared" si="501"/>
        <v>2023</v>
      </c>
      <c r="N6431">
        <f t="shared" si="502"/>
        <v>149510.21</v>
      </c>
      <c r="O6431">
        <f t="shared" si="503"/>
        <v>149510.21</v>
      </c>
      <c r="P6431" t="str">
        <f t="shared" si="504"/>
        <v/>
      </c>
      <c r="Q6431" s="48" t="str">
        <f>IF(O6431="","",
   IF(OR(O6431&lt;EDA_Outlier_Analysis!$C$10, O6431&gt;EDA_Outlier_Analysis!$C$11),
      "Outlier",
      "Normal"))</f>
        <v>Normal</v>
      </c>
      <c r="R6431" t="str">
        <f>IF(P6431="","",
   IF(OR(P6431 &lt; EDA_Outlier_Analysis!$F$7, P6431 &gt; EDA_Outlier_Analysis!$F$8),
      "Outlier",
      "Normal"))</f>
        <v/>
      </c>
      <c r="S6431" t="str">
        <f>IF(N6431="","",
   IF(OR(N6431 &lt;EDA_Outlier_Analysis!$I$10, N6431 &gt; EDA_Outlier_Analysis!$I$11),
      "Outlier",
      "Normal"))</f>
        <v>Normal</v>
      </c>
    </row>
    <row r="6432" spans="1:19">
      <c r="A6432" t="s">
        <v>13833</v>
      </c>
      <c r="B6432" s="4">
        <v>45214</v>
      </c>
      <c r="C6432" s="2">
        <v>-8861.15</v>
      </c>
      <c r="D6432" t="s">
        <v>840</v>
      </c>
      <c r="E6432" t="s">
        <v>878</v>
      </c>
      <c r="F6432" t="s">
        <v>9</v>
      </c>
      <c r="G6432" t="s">
        <v>31</v>
      </c>
      <c r="I6432" t="s">
        <v>1813</v>
      </c>
      <c r="J6432" t="s">
        <v>13834</v>
      </c>
      <c r="K6432" t="str">
        <f>IF(COUNTIF(Customers!A:A, H6432)&gt;0, "Valid", "Invalid")</f>
        <v>Invalid</v>
      </c>
      <c r="L6432" t="str">
        <f t="shared" si="500"/>
        <v>10</v>
      </c>
      <c r="M6432" t="str">
        <f t="shared" si="501"/>
        <v>2023</v>
      </c>
      <c r="N6432">
        <f t="shared" si="502"/>
        <v>-8861.15</v>
      </c>
      <c r="O6432" t="str">
        <f t="shared" si="503"/>
        <v/>
      </c>
      <c r="P6432">
        <f t="shared" si="504"/>
        <v>8861.15</v>
      </c>
      <c r="Q6432" s="48" t="str">
        <f>IF(O6432="","",
   IF(OR(O6432&lt;EDA_Outlier_Analysis!$C$10, O6432&gt;EDA_Outlier_Analysis!$C$11),
      "Outlier",
      "Normal"))</f>
        <v/>
      </c>
      <c r="R6432" t="str">
        <f>IF(P6432="","",
   IF(OR(P6432 &lt; EDA_Outlier_Analysis!$F$7, P6432 &gt; EDA_Outlier_Analysis!$F$8),
      "Outlier",
      "Normal"))</f>
        <v>Outlier</v>
      </c>
      <c r="S6432" t="str">
        <f>IF(N6432="","",
   IF(OR(N6432 &lt;EDA_Outlier_Analysis!$I$10, N6432 &gt; EDA_Outlier_Analysis!$I$11),
      "Outlier",
      "Normal"))</f>
        <v>Normal</v>
      </c>
    </row>
    <row r="6433" spans="1:19">
      <c r="A6433" t="s">
        <v>13835</v>
      </c>
      <c r="B6433" s="4">
        <v>44912</v>
      </c>
      <c r="C6433" s="2">
        <v>-51146.85</v>
      </c>
      <c r="D6433" t="s">
        <v>840</v>
      </c>
      <c r="E6433" t="s">
        <v>856</v>
      </c>
      <c r="F6433" t="s">
        <v>9</v>
      </c>
      <c r="G6433" t="s">
        <v>34</v>
      </c>
      <c r="I6433" t="s">
        <v>1620</v>
      </c>
      <c r="J6433" t="s">
        <v>13836</v>
      </c>
      <c r="K6433" t="str">
        <f>IF(COUNTIF(Customers!A:A, H6433)&gt;0, "Valid", "Invalid")</f>
        <v>Invalid</v>
      </c>
      <c r="L6433" t="str">
        <f t="shared" si="500"/>
        <v>12</v>
      </c>
      <c r="M6433" t="str">
        <f t="shared" si="501"/>
        <v>2022</v>
      </c>
      <c r="N6433">
        <f t="shared" si="502"/>
        <v>-51146.85</v>
      </c>
      <c r="O6433" t="str">
        <f t="shared" si="503"/>
        <v/>
      </c>
      <c r="P6433">
        <f t="shared" si="504"/>
        <v>51146.85</v>
      </c>
      <c r="Q6433" s="48" t="str">
        <f>IF(O6433="","",
   IF(OR(O6433&lt;EDA_Outlier_Analysis!$C$10, O6433&gt;EDA_Outlier_Analysis!$C$11),
      "Outlier",
      "Normal"))</f>
        <v/>
      </c>
      <c r="R6433" t="str">
        <f>IF(P6433="","",
   IF(OR(P6433 &lt; EDA_Outlier_Analysis!$F$7, P6433 &gt; EDA_Outlier_Analysis!$F$8),
      "Outlier",
      "Normal"))</f>
        <v>Normal</v>
      </c>
      <c r="S6433" t="str">
        <f>IF(N6433="","",
   IF(OR(N6433 &lt;EDA_Outlier_Analysis!$I$10, N6433 &gt; EDA_Outlier_Analysis!$I$11),
      "Outlier",
      "Normal"))</f>
        <v>Normal</v>
      </c>
    </row>
    <row r="6434" spans="1:19">
      <c r="A6434" t="s">
        <v>13837</v>
      </c>
      <c r="B6434" s="4">
        <v>45040</v>
      </c>
      <c r="C6434" s="2">
        <v>144228.6</v>
      </c>
      <c r="D6434" t="s">
        <v>849</v>
      </c>
      <c r="E6434" t="s">
        <v>850</v>
      </c>
      <c r="F6434" t="s">
        <v>10</v>
      </c>
      <c r="G6434" t="s">
        <v>24</v>
      </c>
      <c r="H6434" t="s">
        <v>723</v>
      </c>
      <c r="J6434" t="s">
        <v>13838</v>
      </c>
      <c r="K6434" t="str">
        <f>IF(COUNTIF(Customers!A:A, H6434)&gt;0, "Valid", "Invalid")</f>
        <v>Valid</v>
      </c>
      <c r="L6434" t="str">
        <f t="shared" si="500"/>
        <v>4</v>
      </c>
      <c r="M6434" t="str">
        <f t="shared" si="501"/>
        <v>2023</v>
      </c>
      <c r="N6434">
        <f t="shared" si="502"/>
        <v>144228.6</v>
      </c>
      <c r="O6434">
        <f t="shared" si="503"/>
        <v>144228.6</v>
      </c>
      <c r="P6434" t="str">
        <f t="shared" si="504"/>
        <v/>
      </c>
      <c r="Q6434" s="48" t="str">
        <f>IF(O6434="","",
   IF(OR(O6434&lt;EDA_Outlier_Analysis!$C$10, O6434&gt;EDA_Outlier_Analysis!$C$11),
      "Outlier",
      "Normal"))</f>
        <v>Normal</v>
      </c>
      <c r="R6434" t="str">
        <f>IF(P6434="","",
   IF(OR(P6434 &lt; EDA_Outlier_Analysis!$F$7, P6434 &gt; EDA_Outlier_Analysis!$F$8),
      "Outlier",
      "Normal"))</f>
        <v/>
      </c>
      <c r="S6434" t="str">
        <f>IF(N6434="","",
   IF(OR(N6434 &lt;EDA_Outlier_Analysis!$I$10, N6434 &gt; EDA_Outlier_Analysis!$I$11),
      "Outlier",
      "Normal"))</f>
        <v>Normal</v>
      </c>
    </row>
    <row r="6435" spans="1:19">
      <c r="A6435" t="s">
        <v>13839</v>
      </c>
      <c r="B6435" s="4">
        <v>45065</v>
      </c>
      <c r="C6435" s="2">
        <v>-16904.419999999998</v>
      </c>
      <c r="D6435" t="s">
        <v>840</v>
      </c>
      <c r="E6435" t="s">
        <v>878</v>
      </c>
      <c r="F6435" t="s">
        <v>11</v>
      </c>
      <c r="G6435" t="s">
        <v>20</v>
      </c>
      <c r="I6435" t="s">
        <v>2424</v>
      </c>
      <c r="J6435" t="s">
        <v>13840</v>
      </c>
      <c r="K6435" t="str">
        <f>IF(COUNTIF(Customers!A:A, H6435)&gt;0, "Valid", "Invalid")</f>
        <v>Invalid</v>
      </c>
      <c r="L6435" t="str">
        <f t="shared" si="500"/>
        <v>5</v>
      </c>
      <c r="M6435" t="str">
        <f t="shared" si="501"/>
        <v>2023</v>
      </c>
      <c r="N6435">
        <f t="shared" si="502"/>
        <v>-16904.419999999998</v>
      </c>
      <c r="O6435" t="str">
        <f t="shared" si="503"/>
        <v/>
      </c>
      <c r="P6435">
        <f t="shared" si="504"/>
        <v>16904.419999999998</v>
      </c>
      <c r="Q6435" s="48" t="str">
        <f>IF(O6435="","",
   IF(OR(O6435&lt;EDA_Outlier_Analysis!$C$10, O6435&gt;EDA_Outlier_Analysis!$C$11),
      "Outlier",
      "Normal"))</f>
        <v/>
      </c>
      <c r="R6435" t="str">
        <f>IF(P6435="","",
   IF(OR(P6435 &lt; EDA_Outlier_Analysis!$F$7, P6435 &gt; EDA_Outlier_Analysis!$F$8),
      "Outlier",
      "Normal"))</f>
        <v>Outlier</v>
      </c>
      <c r="S6435" t="str">
        <f>IF(N6435="","",
   IF(OR(N6435 &lt;EDA_Outlier_Analysis!$I$10, N6435 &gt; EDA_Outlier_Analysis!$I$11),
      "Outlier",
      "Normal"))</f>
        <v>Normal</v>
      </c>
    </row>
    <row r="6436" spans="1:19">
      <c r="A6436" t="s">
        <v>13841</v>
      </c>
      <c r="B6436" s="4">
        <v>44575</v>
      </c>
      <c r="C6436" s="2">
        <v>195609</v>
      </c>
      <c r="D6436" t="s">
        <v>849</v>
      </c>
      <c r="E6436" t="s">
        <v>850</v>
      </c>
      <c r="F6436" t="s">
        <v>9</v>
      </c>
      <c r="G6436" t="s">
        <v>20</v>
      </c>
      <c r="H6436" t="s">
        <v>173</v>
      </c>
      <c r="J6436" t="s">
        <v>13842</v>
      </c>
      <c r="K6436" t="str">
        <f>IF(COUNTIF(Customers!A:A, H6436)&gt;0, "Valid", "Invalid")</f>
        <v>Valid</v>
      </c>
      <c r="L6436" t="str">
        <f t="shared" si="500"/>
        <v>1</v>
      </c>
      <c r="M6436" t="str">
        <f t="shared" si="501"/>
        <v>2022</v>
      </c>
      <c r="N6436">
        <f t="shared" si="502"/>
        <v>195609</v>
      </c>
      <c r="O6436">
        <f t="shared" si="503"/>
        <v>195609</v>
      </c>
      <c r="P6436" t="str">
        <f t="shared" si="504"/>
        <v/>
      </c>
      <c r="Q6436" s="48" t="str">
        <f>IF(O6436="","",
   IF(OR(O6436&lt;EDA_Outlier_Analysis!$C$10, O6436&gt;EDA_Outlier_Analysis!$C$11),
      "Outlier",
      "Normal"))</f>
        <v>Normal</v>
      </c>
      <c r="R6436" t="str">
        <f>IF(P6436="","",
   IF(OR(P6436 &lt; EDA_Outlier_Analysis!$F$7, P6436 &gt; EDA_Outlier_Analysis!$F$8),
      "Outlier",
      "Normal"))</f>
        <v/>
      </c>
      <c r="S6436" t="str">
        <f>IF(N6436="","",
   IF(OR(N6436 &lt;EDA_Outlier_Analysis!$I$10, N6436 &gt; EDA_Outlier_Analysis!$I$11),
      "Outlier",
      "Normal"))</f>
        <v>Normal</v>
      </c>
    </row>
    <row r="6437" spans="1:19">
      <c r="A6437" t="s">
        <v>13843</v>
      </c>
      <c r="B6437" s="4">
        <v>44915</v>
      </c>
      <c r="C6437" s="2">
        <v>23072.61</v>
      </c>
      <c r="D6437" t="s">
        <v>1345</v>
      </c>
      <c r="E6437" t="s">
        <v>1345</v>
      </c>
      <c r="F6437" t="s">
        <v>9</v>
      </c>
      <c r="G6437" t="s">
        <v>24</v>
      </c>
      <c r="J6437" t="s">
        <v>13844</v>
      </c>
      <c r="K6437" t="str">
        <f>IF(COUNTIF(Customers!A:A, H6437)&gt;0, "Valid", "Invalid")</f>
        <v>Invalid</v>
      </c>
      <c r="L6437" t="str">
        <f t="shared" si="500"/>
        <v>12</v>
      </c>
      <c r="M6437" t="str">
        <f t="shared" si="501"/>
        <v>2022</v>
      </c>
      <c r="N6437">
        <f t="shared" si="502"/>
        <v>-23072.61</v>
      </c>
      <c r="O6437" t="str">
        <f t="shared" si="503"/>
        <v/>
      </c>
      <c r="P6437" t="str">
        <f t="shared" si="504"/>
        <v/>
      </c>
      <c r="Q6437" s="48" t="str">
        <f>IF(O6437="","",
   IF(OR(O6437&lt;EDA_Outlier_Analysis!$C$10, O6437&gt;EDA_Outlier_Analysis!$C$11),
      "Outlier",
      "Normal"))</f>
        <v/>
      </c>
      <c r="R6437" t="str">
        <f>IF(P6437="","",
   IF(OR(P6437 &lt; EDA_Outlier_Analysis!$F$7, P6437 &gt; EDA_Outlier_Analysis!$F$8),
      "Outlier",
      "Normal"))</f>
        <v/>
      </c>
      <c r="S6437" t="str">
        <f>IF(N6437="","",
   IF(OR(N6437 &lt;EDA_Outlier_Analysis!$I$10, N6437 &gt; EDA_Outlier_Analysis!$I$11),
      "Outlier",
      "Normal"))</f>
        <v>Normal</v>
      </c>
    </row>
    <row r="6438" spans="1:19">
      <c r="A6438" t="s">
        <v>13845</v>
      </c>
      <c r="B6438" s="4">
        <v>44944</v>
      </c>
      <c r="C6438" s="2">
        <v>213155.86</v>
      </c>
      <c r="D6438" t="s">
        <v>849</v>
      </c>
      <c r="E6438" t="s">
        <v>850</v>
      </c>
      <c r="F6438" t="s">
        <v>11</v>
      </c>
      <c r="G6438" t="s">
        <v>20</v>
      </c>
      <c r="H6438" t="s">
        <v>209</v>
      </c>
      <c r="J6438" t="s">
        <v>13846</v>
      </c>
      <c r="K6438" t="str">
        <f>IF(COUNTIF(Customers!A:A, H6438)&gt;0, "Valid", "Invalid")</f>
        <v>Valid</v>
      </c>
      <c r="L6438" t="str">
        <f t="shared" si="500"/>
        <v>1</v>
      </c>
      <c r="M6438" t="str">
        <f t="shared" si="501"/>
        <v>2023</v>
      </c>
      <c r="N6438">
        <f t="shared" si="502"/>
        <v>213155.86</v>
      </c>
      <c r="O6438">
        <f t="shared" si="503"/>
        <v>213155.86</v>
      </c>
      <c r="P6438" t="str">
        <f t="shared" si="504"/>
        <v/>
      </c>
      <c r="Q6438" s="48" t="str">
        <f>IF(O6438="","",
   IF(OR(O6438&lt;EDA_Outlier_Analysis!$C$10, O6438&gt;EDA_Outlier_Analysis!$C$11),
      "Outlier",
      "Normal"))</f>
        <v>Normal</v>
      </c>
      <c r="R6438" t="str">
        <f>IF(P6438="","",
   IF(OR(P6438 &lt; EDA_Outlier_Analysis!$F$7, P6438 &gt; EDA_Outlier_Analysis!$F$8),
      "Outlier",
      "Normal"))</f>
        <v/>
      </c>
      <c r="S6438" t="str">
        <f>IF(N6438="","",
   IF(OR(N6438 &lt;EDA_Outlier_Analysis!$I$10, N6438 &gt; EDA_Outlier_Analysis!$I$11),
      "Outlier",
      "Normal"))</f>
        <v>Normal</v>
      </c>
    </row>
    <row r="6439" spans="1:19">
      <c r="A6439" t="s">
        <v>13847</v>
      </c>
      <c r="B6439" s="4">
        <v>44681</v>
      </c>
      <c r="C6439" s="2">
        <v>172928.5</v>
      </c>
      <c r="D6439" t="s">
        <v>849</v>
      </c>
      <c r="E6439" t="s">
        <v>868</v>
      </c>
      <c r="F6439" t="s">
        <v>9</v>
      </c>
      <c r="G6439" t="s">
        <v>24</v>
      </c>
      <c r="H6439" t="s">
        <v>93</v>
      </c>
      <c r="J6439" t="s">
        <v>13848</v>
      </c>
      <c r="K6439" t="str">
        <f>IF(COUNTIF(Customers!A:A, H6439)&gt;0, "Valid", "Invalid")</f>
        <v>Valid</v>
      </c>
      <c r="L6439" t="str">
        <f t="shared" si="500"/>
        <v>4</v>
      </c>
      <c r="M6439" t="str">
        <f t="shared" si="501"/>
        <v>2022</v>
      </c>
      <c r="N6439">
        <f t="shared" si="502"/>
        <v>172928.5</v>
      </c>
      <c r="O6439">
        <f t="shared" si="503"/>
        <v>172928.5</v>
      </c>
      <c r="P6439" t="str">
        <f t="shared" si="504"/>
        <v/>
      </c>
      <c r="Q6439" s="48" t="str">
        <f>IF(O6439="","",
   IF(OR(O6439&lt;EDA_Outlier_Analysis!$C$10, O6439&gt;EDA_Outlier_Analysis!$C$11),
      "Outlier",
      "Normal"))</f>
        <v>Normal</v>
      </c>
      <c r="R6439" t="str">
        <f>IF(P6439="","",
   IF(OR(P6439 &lt; EDA_Outlier_Analysis!$F$7, P6439 &gt; EDA_Outlier_Analysis!$F$8),
      "Outlier",
      "Normal"))</f>
        <v/>
      </c>
      <c r="S6439" t="str">
        <f>IF(N6439="","",
   IF(OR(N6439 &lt;EDA_Outlier_Analysis!$I$10, N6439 &gt; EDA_Outlier_Analysis!$I$11),
      "Outlier",
      "Normal"))</f>
        <v>Normal</v>
      </c>
    </row>
    <row r="6440" spans="1:19">
      <c r="A6440" t="s">
        <v>13849</v>
      </c>
      <c r="B6440" s="4">
        <v>44646</v>
      </c>
      <c r="C6440" s="2">
        <v>14703.17</v>
      </c>
      <c r="D6440" t="s">
        <v>873</v>
      </c>
      <c r="E6440" t="s">
        <v>873</v>
      </c>
      <c r="F6440" t="s">
        <v>10</v>
      </c>
      <c r="G6440" t="s">
        <v>34</v>
      </c>
      <c r="J6440" t="s">
        <v>13850</v>
      </c>
      <c r="K6440" t="str">
        <f>IF(COUNTIF(Customers!A:A, H6440)&gt;0, "Valid", "Invalid")</f>
        <v>Invalid</v>
      </c>
      <c r="L6440" t="str">
        <f t="shared" si="500"/>
        <v>3</v>
      </c>
      <c r="M6440" t="str">
        <f t="shared" si="501"/>
        <v>2022</v>
      </c>
      <c r="N6440">
        <f t="shared" si="502"/>
        <v>-14703.17</v>
      </c>
      <c r="O6440" t="str">
        <f t="shared" si="503"/>
        <v/>
      </c>
      <c r="P6440" t="str">
        <f t="shared" si="504"/>
        <v/>
      </c>
      <c r="Q6440" s="48" t="str">
        <f>IF(O6440="","",
   IF(OR(O6440&lt;EDA_Outlier_Analysis!$C$10, O6440&gt;EDA_Outlier_Analysis!$C$11),
      "Outlier",
      "Normal"))</f>
        <v/>
      </c>
      <c r="R6440" t="str">
        <f>IF(P6440="","",
   IF(OR(P6440 &lt; EDA_Outlier_Analysis!$F$7, P6440 &gt; EDA_Outlier_Analysis!$F$8),
      "Outlier",
      "Normal"))</f>
        <v/>
      </c>
      <c r="S6440" t="str">
        <f>IF(N6440="","",
   IF(OR(N6440 &lt;EDA_Outlier_Analysis!$I$10, N6440 &gt; EDA_Outlier_Analysis!$I$11),
      "Outlier",
      "Normal"))</f>
        <v>Normal</v>
      </c>
    </row>
    <row r="6441" spans="1:19">
      <c r="A6441" t="s">
        <v>13851</v>
      </c>
      <c r="B6441" s="4">
        <v>45056</v>
      </c>
      <c r="C6441" s="2">
        <v>-14670.71</v>
      </c>
      <c r="D6441" t="s">
        <v>840</v>
      </c>
      <c r="E6441" t="s">
        <v>864</v>
      </c>
      <c r="F6441" t="s">
        <v>10</v>
      </c>
      <c r="G6441" t="s">
        <v>24</v>
      </c>
      <c r="I6441" t="s">
        <v>968</v>
      </c>
      <c r="J6441" t="s">
        <v>13852</v>
      </c>
      <c r="K6441" t="str">
        <f>IF(COUNTIF(Customers!A:A, H6441)&gt;0, "Valid", "Invalid")</f>
        <v>Invalid</v>
      </c>
      <c r="L6441" t="str">
        <f t="shared" si="500"/>
        <v>5</v>
      </c>
      <c r="M6441" t="str">
        <f t="shared" si="501"/>
        <v>2023</v>
      </c>
      <c r="N6441">
        <f t="shared" si="502"/>
        <v>-14670.71</v>
      </c>
      <c r="O6441" t="str">
        <f t="shared" si="503"/>
        <v/>
      </c>
      <c r="P6441">
        <f t="shared" si="504"/>
        <v>14670.71</v>
      </c>
      <c r="Q6441" s="48" t="str">
        <f>IF(O6441="","",
   IF(OR(O6441&lt;EDA_Outlier_Analysis!$C$10, O6441&gt;EDA_Outlier_Analysis!$C$11),
      "Outlier",
      "Normal"))</f>
        <v/>
      </c>
      <c r="R6441" t="str">
        <f>IF(P6441="","",
   IF(OR(P6441 &lt; EDA_Outlier_Analysis!$F$7, P6441 &gt; EDA_Outlier_Analysis!$F$8),
      "Outlier",
      "Normal"))</f>
        <v>Outlier</v>
      </c>
      <c r="S6441" t="str">
        <f>IF(N6441="","",
   IF(OR(N6441 &lt;EDA_Outlier_Analysis!$I$10, N6441 &gt; EDA_Outlier_Analysis!$I$11),
      "Outlier",
      "Normal"))</f>
        <v>Normal</v>
      </c>
    </row>
    <row r="6442" spans="1:19">
      <c r="A6442" t="s">
        <v>13853</v>
      </c>
      <c r="B6442" s="4">
        <v>44880</v>
      </c>
      <c r="C6442" s="2">
        <v>29164.16</v>
      </c>
      <c r="D6442" t="s">
        <v>971</v>
      </c>
      <c r="E6442" t="s">
        <v>971</v>
      </c>
      <c r="F6442" t="s">
        <v>11</v>
      </c>
      <c r="G6442" t="s">
        <v>20</v>
      </c>
      <c r="J6442" t="s">
        <v>13854</v>
      </c>
      <c r="K6442" t="str">
        <f>IF(COUNTIF(Customers!A:A, H6442)&gt;0, "Valid", "Invalid")</f>
        <v>Invalid</v>
      </c>
      <c r="L6442" t="str">
        <f t="shared" si="500"/>
        <v>11</v>
      </c>
      <c r="M6442" t="str">
        <f t="shared" si="501"/>
        <v>2022</v>
      </c>
      <c r="N6442">
        <f t="shared" si="502"/>
        <v>-29164.16</v>
      </c>
      <c r="O6442" t="str">
        <f t="shared" si="503"/>
        <v/>
      </c>
      <c r="P6442" t="str">
        <f t="shared" si="504"/>
        <v/>
      </c>
      <c r="Q6442" s="48" t="str">
        <f>IF(O6442="","",
   IF(OR(O6442&lt;EDA_Outlier_Analysis!$C$10, O6442&gt;EDA_Outlier_Analysis!$C$11),
      "Outlier",
      "Normal"))</f>
        <v/>
      </c>
      <c r="R6442" t="str">
        <f>IF(P6442="","",
   IF(OR(P6442 &lt; EDA_Outlier_Analysis!$F$7, P6442 &gt; EDA_Outlier_Analysis!$F$8),
      "Outlier",
      "Normal"))</f>
        <v/>
      </c>
      <c r="S6442" t="str">
        <f>IF(N6442="","",
   IF(OR(N6442 &lt;EDA_Outlier_Analysis!$I$10, N6442 &gt; EDA_Outlier_Analysis!$I$11),
      "Outlier",
      "Normal"))</f>
        <v>Normal</v>
      </c>
    </row>
    <row r="6443" spans="1:19">
      <c r="A6443" t="s">
        <v>13855</v>
      </c>
      <c r="B6443" s="4">
        <v>45228</v>
      </c>
      <c r="C6443" s="2">
        <v>-8425.74</v>
      </c>
      <c r="D6443" t="s">
        <v>840</v>
      </c>
      <c r="E6443" t="s">
        <v>841</v>
      </c>
      <c r="F6443" t="s">
        <v>11</v>
      </c>
      <c r="G6443" t="s">
        <v>34</v>
      </c>
      <c r="I6443" t="s">
        <v>1156</v>
      </c>
      <c r="J6443" t="s">
        <v>13856</v>
      </c>
      <c r="K6443" t="str">
        <f>IF(COUNTIF(Customers!A:A, H6443)&gt;0, "Valid", "Invalid")</f>
        <v>Invalid</v>
      </c>
      <c r="L6443" t="str">
        <f t="shared" si="500"/>
        <v>10</v>
      </c>
      <c r="M6443" t="str">
        <f t="shared" si="501"/>
        <v>2023</v>
      </c>
      <c r="N6443">
        <f t="shared" si="502"/>
        <v>-8425.74</v>
      </c>
      <c r="O6443" t="str">
        <f t="shared" si="503"/>
        <v/>
      </c>
      <c r="P6443">
        <f t="shared" si="504"/>
        <v>8425.74</v>
      </c>
      <c r="Q6443" s="48" t="str">
        <f>IF(O6443="","",
   IF(OR(O6443&lt;EDA_Outlier_Analysis!$C$10, O6443&gt;EDA_Outlier_Analysis!$C$11),
      "Outlier",
      "Normal"))</f>
        <v/>
      </c>
      <c r="R6443" t="str">
        <f>IF(P6443="","",
   IF(OR(P6443 &lt; EDA_Outlier_Analysis!$F$7, P6443 &gt; EDA_Outlier_Analysis!$F$8),
      "Outlier",
      "Normal"))</f>
        <v>Outlier</v>
      </c>
      <c r="S6443" t="str">
        <f>IF(N6443="","",
   IF(OR(N6443 &lt;EDA_Outlier_Analysis!$I$10, N6443 &gt; EDA_Outlier_Analysis!$I$11),
      "Outlier",
      "Normal"))</f>
        <v>Normal</v>
      </c>
    </row>
    <row r="6444" spans="1:19">
      <c r="A6444" t="s">
        <v>13857</v>
      </c>
      <c r="B6444" s="4">
        <v>44944</v>
      </c>
      <c r="C6444" s="2">
        <v>214273.89</v>
      </c>
      <c r="D6444" t="s">
        <v>849</v>
      </c>
      <c r="E6444" t="s">
        <v>850</v>
      </c>
      <c r="F6444" t="s">
        <v>9</v>
      </c>
      <c r="G6444" t="s">
        <v>34</v>
      </c>
      <c r="H6444" t="s">
        <v>685</v>
      </c>
      <c r="J6444" t="s">
        <v>13858</v>
      </c>
      <c r="K6444" t="str">
        <f>IF(COUNTIF(Customers!A:A, H6444)&gt;0, "Valid", "Invalid")</f>
        <v>Valid</v>
      </c>
      <c r="L6444" t="str">
        <f t="shared" si="500"/>
        <v>1</v>
      </c>
      <c r="M6444" t="str">
        <f t="shared" si="501"/>
        <v>2023</v>
      </c>
      <c r="N6444">
        <f t="shared" si="502"/>
        <v>214273.89</v>
      </c>
      <c r="O6444">
        <f t="shared" si="503"/>
        <v>214273.89</v>
      </c>
      <c r="P6444" t="str">
        <f t="shared" si="504"/>
        <v/>
      </c>
      <c r="Q6444" s="48" t="str">
        <f>IF(O6444="","",
   IF(OR(O6444&lt;EDA_Outlier_Analysis!$C$10, O6444&gt;EDA_Outlier_Analysis!$C$11),
      "Outlier",
      "Normal"))</f>
        <v>Normal</v>
      </c>
      <c r="R6444" t="str">
        <f>IF(P6444="","",
   IF(OR(P6444 &lt; EDA_Outlier_Analysis!$F$7, P6444 &gt; EDA_Outlier_Analysis!$F$8),
      "Outlier",
      "Normal"))</f>
        <v/>
      </c>
      <c r="S6444" t="str">
        <f>IF(N6444="","",
   IF(OR(N6444 &lt;EDA_Outlier_Analysis!$I$10, N6444 &gt; EDA_Outlier_Analysis!$I$11),
      "Outlier",
      "Normal"))</f>
        <v>Normal</v>
      </c>
    </row>
    <row r="6445" spans="1:19">
      <c r="A6445" t="s">
        <v>13859</v>
      </c>
      <c r="B6445" s="4">
        <v>44622</v>
      </c>
      <c r="C6445" s="2">
        <v>-79027.33</v>
      </c>
      <c r="D6445" t="s">
        <v>840</v>
      </c>
      <c r="E6445" t="s">
        <v>864</v>
      </c>
      <c r="F6445" t="s">
        <v>11</v>
      </c>
      <c r="G6445" t="s">
        <v>31</v>
      </c>
      <c r="I6445" t="s">
        <v>1210</v>
      </c>
      <c r="J6445" t="s">
        <v>13860</v>
      </c>
      <c r="K6445" t="str">
        <f>IF(COUNTIF(Customers!A:A, H6445)&gt;0, "Valid", "Invalid")</f>
        <v>Invalid</v>
      </c>
      <c r="L6445" t="str">
        <f t="shared" si="500"/>
        <v>3</v>
      </c>
      <c r="M6445" t="str">
        <f t="shared" si="501"/>
        <v>2022</v>
      </c>
      <c r="N6445">
        <f t="shared" si="502"/>
        <v>-79027.33</v>
      </c>
      <c r="O6445" t="str">
        <f t="shared" si="503"/>
        <v/>
      </c>
      <c r="P6445">
        <f t="shared" si="504"/>
        <v>79027.33</v>
      </c>
      <c r="Q6445" s="48" t="str">
        <f>IF(O6445="","",
   IF(OR(O6445&lt;EDA_Outlier_Analysis!$C$10, O6445&gt;EDA_Outlier_Analysis!$C$11),
      "Outlier",
      "Normal"))</f>
        <v/>
      </c>
      <c r="R6445" t="str">
        <f>IF(P6445="","",
   IF(OR(P6445 &lt; EDA_Outlier_Analysis!$F$7, P6445 &gt; EDA_Outlier_Analysis!$F$8),
      "Outlier",
      "Normal"))</f>
        <v>Outlier</v>
      </c>
      <c r="S6445" t="str">
        <f>IF(N6445="","",
   IF(OR(N6445 &lt;EDA_Outlier_Analysis!$I$10, N6445 &gt; EDA_Outlier_Analysis!$I$11),
      "Outlier",
      "Normal"))</f>
        <v>Normal</v>
      </c>
    </row>
    <row r="6446" spans="1:19">
      <c r="A6446" t="s">
        <v>13861</v>
      </c>
      <c r="B6446" s="4">
        <v>44613</v>
      </c>
      <c r="C6446" s="2">
        <v>83652.639999999999</v>
      </c>
      <c r="D6446" t="s">
        <v>849</v>
      </c>
      <c r="E6446" t="s">
        <v>868</v>
      </c>
      <c r="F6446" t="s">
        <v>9</v>
      </c>
      <c r="G6446" t="s">
        <v>20</v>
      </c>
      <c r="H6446" t="s">
        <v>361</v>
      </c>
      <c r="J6446" t="s">
        <v>13862</v>
      </c>
      <c r="K6446" t="str">
        <f>IF(COUNTIF(Customers!A:A, H6446)&gt;0, "Valid", "Invalid")</f>
        <v>Valid</v>
      </c>
      <c r="L6446" t="str">
        <f t="shared" si="500"/>
        <v>2</v>
      </c>
      <c r="M6446" t="str">
        <f t="shared" si="501"/>
        <v>2022</v>
      </c>
      <c r="N6446">
        <f t="shared" si="502"/>
        <v>83652.639999999999</v>
      </c>
      <c r="O6446">
        <f t="shared" si="503"/>
        <v>83652.639999999999</v>
      </c>
      <c r="P6446" t="str">
        <f t="shared" si="504"/>
        <v/>
      </c>
      <c r="Q6446" s="48" t="str">
        <f>IF(O6446="","",
   IF(OR(O6446&lt;EDA_Outlier_Analysis!$C$10, O6446&gt;EDA_Outlier_Analysis!$C$11),
      "Outlier",
      "Normal"))</f>
        <v>Normal</v>
      </c>
      <c r="R6446" t="str">
        <f>IF(P6446="","",
   IF(OR(P6446 &lt; EDA_Outlier_Analysis!$F$7, P6446 &gt; EDA_Outlier_Analysis!$F$8),
      "Outlier",
      "Normal"))</f>
        <v/>
      </c>
      <c r="S6446" t="str">
        <f>IF(N6446="","",
   IF(OR(N6446 &lt;EDA_Outlier_Analysis!$I$10, N6446 &gt; EDA_Outlier_Analysis!$I$11),
      "Outlier",
      "Normal"))</f>
        <v>Normal</v>
      </c>
    </row>
    <row r="6447" spans="1:19">
      <c r="A6447" t="s">
        <v>13863</v>
      </c>
      <c r="B6447" s="4">
        <v>44811</v>
      </c>
      <c r="C6447" s="2">
        <v>201462.66</v>
      </c>
      <c r="D6447" t="s">
        <v>849</v>
      </c>
      <c r="E6447" t="s">
        <v>868</v>
      </c>
      <c r="F6447" t="s">
        <v>11</v>
      </c>
      <c r="G6447" t="s">
        <v>31</v>
      </c>
      <c r="H6447" t="s">
        <v>131</v>
      </c>
      <c r="J6447" t="s">
        <v>13864</v>
      </c>
      <c r="K6447" t="str">
        <f>IF(COUNTIF(Customers!A:A, H6447)&gt;0, "Valid", "Invalid")</f>
        <v>Valid</v>
      </c>
      <c r="L6447" t="str">
        <f t="shared" si="500"/>
        <v>9</v>
      </c>
      <c r="M6447" t="str">
        <f t="shared" si="501"/>
        <v>2022</v>
      </c>
      <c r="N6447">
        <f t="shared" si="502"/>
        <v>201462.66</v>
      </c>
      <c r="O6447">
        <f t="shared" si="503"/>
        <v>201462.66</v>
      </c>
      <c r="P6447" t="str">
        <f t="shared" si="504"/>
        <v/>
      </c>
      <c r="Q6447" s="48" t="str">
        <f>IF(O6447="","",
   IF(OR(O6447&lt;EDA_Outlier_Analysis!$C$10, O6447&gt;EDA_Outlier_Analysis!$C$11),
      "Outlier",
      "Normal"))</f>
        <v>Normal</v>
      </c>
      <c r="R6447" t="str">
        <f>IF(P6447="","",
   IF(OR(P6447 &lt; EDA_Outlier_Analysis!$F$7, P6447 &gt; EDA_Outlier_Analysis!$F$8),
      "Outlier",
      "Normal"))</f>
        <v/>
      </c>
      <c r="S6447" t="str">
        <f>IF(N6447="","",
   IF(OR(N6447 &lt;EDA_Outlier_Analysis!$I$10, N6447 &gt; EDA_Outlier_Analysis!$I$11),
      "Outlier",
      "Normal"))</f>
        <v>Normal</v>
      </c>
    </row>
    <row r="6448" spans="1:19">
      <c r="A6448" t="s">
        <v>13865</v>
      </c>
      <c r="B6448" s="4">
        <v>45091</v>
      </c>
      <c r="C6448" s="2">
        <v>102599.46</v>
      </c>
      <c r="D6448" t="s">
        <v>849</v>
      </c>
      <c r="E6448" t="s">
        <v>853</v>
      </c>
      <c r="F6448" t="s">
        <v>9</v>
      </c>
      <c r="G6448" t="s">
        <v>20</v>
      </c>
      <c r="H6448" t="s">
        <v>629</v>
      </c>
      <c r="J6448" t="s">
        <v>13866</v>
      </c>
      <c r="K6448" t="str">
        <f>IF(COUNTIF(Customers!A:A, H6448)&gt;0, "Valid", "Invalid")</f>
        <v>Valid</v>
      </c>
      <c r="L6448" t="str">
        <f t="shared" si="500"/>
        <v>6</v>
      </c>
      <c r="M6448" t="str">
        <f t="shared" si="501"/>
        <v>2023</v>
      </c>
      <c r="N6448">
        <f t="shared" si="502"/>
        <v>102599.46</v>
      </c>
      <c r="O6448">
        <f t="shared" si="503"/>
        <v>102599.46</v>
      </c>
      <c r="P6448" t="str">
        <f t="shared" si="504"/>
        <v/>
      </c>
      <c r="Q6448" s="48" t="str">
        <f>IF(O6448="","",
   IF(OR(O6448&lt;EDA_Outlier_Analysis!$C$10, O6448&gt;EDA_Outlier_Analysis!$C$11),
      "Outlier",
      "Normal"))</f>
        <v>Normal</v>
      </c>
      <c r="R6448" t="str">
        <f>IF(P6448="","",
   IF(OR(P6448 &lt; EDA_Outlier_Analysis!$F$7, P6448 &gt; EDA_Outlier_Analysis!$F$8),
      "Outlier",
      "Normal"))</f>
        <v/>
      </c>
      <c r="S6448" t="str">
        <f>IF(N6448="","",
   IF(OR(N6448 &lt;EDA_Outlier_Analysis!$I$10, N6448 &gt; EDA_Outlier_Analysis!$I$11),
      "Outlier",
      "Normal"))</f>
        <v>Normal</v>
      </c>
    </row>
    <row r="6449" spans="1:19">
      <c r="A6449" t="s">
        <v>13867</v>
      </c>
      <c r="B6449" s="4">
        <v>44903</v>
      </c>
      <c r="C6449" s="2">
        <v>-2000</v>
      </c>
      <c r="D6449" t="s">
        <v>840</v>
      </c>
      <c r="E6449" t="s">
        <v>878</v>
      </c>
      <c r="F6449" t="s">
        <v>10</v>
      </c>
      <c r="G6449" t="s">
        <v>24</v>
      </c>
      <c r="I6449" t="s">
        <v>5493</v>
      </c>
      <c r="J6449" t="s">
        <v>13868</v>
      </c>
      <c r="K6449" t="str">
        <f>IF(COUNTIF(Customers!A:A, H6449)&gt;0, "Valid", "Invalid")</f>
        <v>Invalid</v>
      </c>
      <c r="L6449" t="str">
        <f t="shared" si="500"/>
        <v>12</v>
      </c>
      <c r="M6449" t="str">
        <f t="shared" si="501"/>
        <v>2022</v>
      </c>
      <c r="N6449">
        <f t="shared" si="502"/>
        <v>-2000</v>
      </c>
      <c r="O6449" t="str">
        <f t="shared" si="503"/>
        <v/>
      </c>
      <c r="P6449">
        <f t="shared" si="504"/>
        <v>2000</v>
      </c>
      <c r="Q6449" s="48" t="str">
        <f>IF(O6449="","",
   IF(OR(O6449&lt;EDA_Outlier_Analysis!$C$10, O6449&gt;EDA_Outlier_Analysis!$C$11),
      "Outlier",
      "Normal"))</f>
        <v/>
      </c>
      <c r="R6449" t="str">
        <f>IF(P6449="","",
   IF(OR(P6449 &lt; EDA_Outlier_Analysis!$F$7, P6449 &gt; EDA_Outlier_Analysis!$F$8),
      "Outlier",
      "Normal"))</f>
        <v>Outlier</v>
      </c>
      <c r="S6449" t="str">
        <f>IF(N6449="","",
   IF(OR(N6449 &lt;EDA_Outlier_Analysis!$I$10, N6449 &gt; EDA_Outlier_Analysis!$I$11),
      "Outlier",
      "Normal"))</f>
        <v>Normal</v>
      </c>
    </row>
    <row r="6450" spans="1:19">
      <c r="A6450" t="s">
        <v>13869</v>
      </c>
      <c r="B6450" s="4">
        <v>45255</v>
      </c>
      <c r="C6450" s="2">
        <v>-38718.129999999997</v>
      </c>
      <c r="D6450" t="s">
        <v>840</v>
      </c>
      <c r="E6450" t="s">
        <v>878</v>
      </c>
      <c r="F6450" t="s">
        <v>9</v>
      </c>
      <c r="G6450" t="s">
        <v>34</v>
      </c>
      <c r="I6450" t="s">
        <v>1623</v>
      </c>
      <c r="J6450" t="s">
        <v>13870</v>
      </c>
      <c r="K6450" t="str">
        <f>IF(COUNTIF(Customers!A:A, H6450)&gt;0, "Valid", "Invalid")</f>
        <v>Invalid</v>
      </c>
      <c r="L6450" t="str">
        <f t="shared" si="500"/>
        <v>11</v>
      </c>
      <c r="M6450" t="str">
        <f t="shared" si="501"/>
        <v>2023</v>
      </c>
      <c r="N6450">
        <f t="shared" si="502"/>
        <v>-38718.129999999997</v>
      </c>
      <c r="O6450" t="str">
        <f t="shared" si="503"/>
        <v/>
      </c>
      <c r="P6450">
        <f t="shared" si="504"/>
        <v>38718.129999999997</v>
      </c>
      <c r="Q6450" s="48" t="str">
        <f>IF(O6450="","",
   IF(OR(O6450&lt;EDA_Outlier_Analysis!$C$10, O6450&gt;EDA_Outlier_Analysis!$C$11),
      "Outlier",
      "Normal"))</f>
        <v/>
      </c>
      <c r="R6450" t="str">
        <f>IF(P6450="","",
   IF(OR(P6450 &lt; EDA_Outlier_Analysis!$F$7, P6450 &gt; EDA_Outlier_Analysis!$F$8),
      "Outlier",
      "Normal"))</f>
        <v>Normal</v>
      </c>
      <c r="S6450" t="str">
        <f>IF(N6450="","",
   IF(OR(N6450 &lt;EDA_Outlier_Analysis!$I$10, N6450 &gt; EDA_Outlier_Analysis!$I$11),
      "Outlier",
      "Normal"))</f>
        <v>Normal</v>
      </c>
    </row>
    <row r="6451" spans="1:19">
      <c r="A6451" t="s">
        <v>13871</v>
      </c>
      <c r="B6451" s="4">
        <v>44951</v>
      </c>
      <c r="C6451" s="2">
        <v>-40918.44</v>
      </c>
      <c r="D6451" t="s">
        <v>840</v>
      </c>
      <c r="E6451" t="s">
        <v>878</v>
      </c>
      <c r="F6451" t="s">
        <v>9</v>
      </c>
      <c r="G6451" t="s">
        <v>24</v>
      </c>
      <c r="I6451" t="s">
        <v>1018</v>
      </c>
      <c r="J6451" t="s">
        <v>13872</v>
      </c>
      <c r="K6451" t="str">
        <f>IF(COUNTIF(Customers!A:A, H6451)&gt;0, "Valid", "Invalid")</f>
        <v>Invalid</v>
      </c>
      <c r="L6451" t="str">
        <f t="shared" si="500"/>
        <v>1</v>
      </c>
      <c r="M6451" t="str">
        <f t="shared" si="501"/>
        <v>2023</v>
      </c>
      <c r="N6451">
        <f t="shared" si="502"/>
        <v>-40918.44</v>
      </c>
      <c r="O6451" t="str">
        <f t="shared" si="503"/>
        <v/>
      </c>
      <c r="P6451">
        <f t="shared" si="504"/>
        <v>40918.44</v>
      </c>
      <c r="Q6451" s="48" t="str">
        <f>IF(O6451="","",
   IF(OR(O6451&lt;EDA_Outlier_Analysis!$C$10, O6451&gt;EDA_Outlier_Analysis!$C$11),
      "Outlier",
      "Normal"))</f>
        <v/>
      </c>
      <c r="R6451" t="str">
        <f>IF(P6451="","",
   IF(OR(P6451 &lt; EDA_Outlier_Analysis!$F$7, P6451 &gt; EDA_Outlier_Analysis!$F$8),
      "Outlier",
      "Normal"))</f>
        <v>Normal</v>
      </c>
      <c r="S6451" t="str">
        <f>IF(N6451="","",
   IF(OR(N6451 &lt;EDA_Outlier_Analysis!$I$10, N6451 &gt; EDA_Outlier_Analysis!$I$11),
      "Outlier",
      "Normal"))</f>
        <v>Normal</v>
      </c>
    </row>
    <row r="6452" spans="1:19">
      <c r="A6452" t="s">
        <v>13873</v>
      </c>
      <c r="B6452" s="4">
        <v>44748</v>
      </c>
      <c r="C6452" s="2">
        <v>-29241.91</v>
      </c>
      <c r="D6452" t="s">
        <v>840</v>
      </c>
      <c r="E6452" t="s">
        <v>864</v>
      </c>
      <c r="F6452" t="s">
        <v>10</v>
      </c>
      <c r="G6452" t="s">
        <v>34</v>
      </c>
      <c r="I6452" t="s">
        <v>1524</v>
      </c>
      <c r="J6452" t="s">
        <v>13874</v>
      </c>
      <c r="K6452" t="str">
        <f>IF(COUNTIF(Customers!A:A, H6452)&gt;0, "Valid", "Invalid")</f>
        <v>Invalid</v>
      </c>
      <c r="L6452" t="str">
        <f t="shared" si="500"/>
        <v>7</v>
      </c>
      <c r="M6452" t="str">
        <f t="shared" si="501"/>
        <v>2022</v>
      </c>
      <c r="N6452">
        <f t="shared" si="502"/>
        <v>-29241.91</v>
      </c>
      <c r="O6452" t="str">
        <f t="shared" si="503"/>
        <v/>
      </c>
      <c r="P6452">
        <f t="shared" si="504"/>
        <v>29241.91</v>
      </c>
      <c r="Q6452" s="48" t="str">
        <f>IF(O6452="","",
   IF(OR(O6452&lt;EDA_Outlier_Analysis!$C$10, O6452&gt;EDA_Outlier_Analysis!$C$11),
      "Outlier",
      "Normal"))</f>
        <v/>
      </c>
      <c r="R6452" t="str">
        <f>IF(P6452="","",
   IF(OR(P6452 &lt; EDA_Outlier_Analysis!$F$7, P6452 &gt; EDA_Outlier_Analysis!$F$8),
      "Outlier",
      "Normal"))</f>
        <v>Normal</v>
      </c>
      <c r="S6452" t="str">
        <f>IF(N6452="","",
   IF(OR(N6452 &lt;EDA_Outlier_Analysis!$I$10, N6452 &gt; EDA_Outlier_Analysis!$I$11),
      "Outlier",
      "Normal"))</f>
        <v>Normal</v>
      </c>
    </row>
    <row r="6453" spans="1:19">
      <c r="A6453" t="s">
        <v>13875</v>
      </c>
      <c r="B6453" s="4">
        <v>44591</v>
      </c>
      <c r="C6453" s="2">
        <v>-36282.15</v>
      </c>
      <c r="D6453" t="s">
        <v>840</v>
      </c>
      <c r="E6453" t="s">
        <v>864</v>
      </c>
      <c r="F6453" t="s">
        <v>11</v>
      </c>
      <c r="G6453" t="s">
        <v>31</v>
      </c>
      <c r="I6453" t="s">
        <v>898</v>
      </c>
      <c r="J6453" t="s">
        <v>13876</v>
      </c>
      <c r="K6453" t="str">
        <f>IF(COUNTIF(Customers!A:A, H6453)&gt;0, "Valid", "Invalid")</f>
        <v>Invalid</v>
      </c>
      <c r="L6453" t="str">
        <f t="shared" si="500"/>
        <v>1</v>
      </c>
      <c r="M6453" t="str">
        <f t="shared" si="501"/>
        <v>2022</v>
      </c>
      <c r="N6453">
        <f t="shared" si="502"/>
        <v>-36282.15</v>
      </c>
      <c r="O6453" t="str">
        <f t="shared" si="503"/>
        <v/>
      </c>
      <c r="P6453">
        <f t="shared" si="504"/>
        <v>36282.15</v>
      </c>
      <c r="Q6453" s="48" t="str">
        <f>IF(O6453="","",
   IF(OR(O6453&lt;EDA_Outlier_Analysis!$C$10, O6453&gt;EDA_Outlier_Analysis!$C$11),
      "Outlier",
      "Normal"))</f>
        <v/>
      </c>
      <c r="R6453" t="str">
        <f>IF(P6453="","",
   IF(OR(P6453 &lt; EDA_Outlier_Analysis!$F$7, P6453 &gt; EDA_Outlier_Analysis!$F$8),
      "Outlier",
      "Normal"))</f>
        <v>Normal</v>
      </c>
      <c r="S6453" t="str">
        <f>IF(N6453="","",
   IF(OR(N6453 &lt;EDA_Outlier_Analysis!$I$10, N6453 &gt; EDA_Outlier_Analysis!$I$11),
      "Outlier",
      "Normal"))</f>
        <v>Normal</v>
      </c>
    </row>
    <row r="6454" spans="1:19">
      <c r="A6454" t="s">
        <v>13877</v>
      </c>
      <c r="B6454" s="4">
        <v>44965</v>
      </c>
      <c r="C6454" s="2">
        <v>223347.46</v>
      </c>
      <c r="D6454" t="s">
        <v>849</v>
      </c>
      <c r="E6454" t="s">
        <v>853</v>
      </c>
      <c r="F6454" t="s">
        <v>10</v>
      </c>
      <c r="G6454" t="s">
        <v>34</v>
      </c>
      <c r="H6454" t="s">
        <v>363</v>
      </c>
      <c r="J6454" t="s">
        <v>13878</v>
      </c>
      <c r="K6454" t="str">
        <f>IF(COUNTIF(Customers!A:A, H6454)&gt;0, "Valid", "Invalid")</f>
        <v>Valid</v>
      </c>
      <c r="L6454" t="str">
        <f t="shared" si="500"/>
        <v>2</v>
      </c>
      <c r="M6454" t="str">
        <f t="shared" si="501"/>
        <v>2023</v>
      </c>
      <c r="N6454">
        <f t="shared" si="502"/>
        <v>223347.46</v>
      </c>
      <c r="O6454">
        <f t="shared" si="503"/>
        <v>223347.46</v>
      </c>
      <c r="P6454" t="str">
        <f t="shared" si="504"/>
        <v/>
      </c>
      <c r="Q6454" s="48" t="str">
        <f>IF(O6454="","",
   IF(OR(O6454&lt;EDA_Outlier_Analysis!$C$10, O6454&gt;EDA_Outlier_Analysis!$C$11),
      "Outlier",
      "Normal"))</f>
        <v>Normal</v>
      </c>
      <c r="R6454" t="str">
        <f>IF(P6454="","",
   IF(OR(P6454 &lt; EDA_Outlier_Analysis!$F$7, P6454 &gt; EDA_Outlier_Analysis!$F$8),
      "Outlier",
      "Normal"))</f>
        <v/>
      </c>
      <c r="S6454" t="str">
        <f>IF(N6454="","",
   IF(OR(N6454 &lt;EDA_Outlier_Analysis!$I$10, N6454 &gt; EDA_Outlier_Analysis!$I$11),
      "Outlier",
      "Normal"))</f>
        <v>Normal</v>
      </c>
    </row>
    <row r="6455" spans="1:19">
      <c r="A6455" t="s">
        <v>13879</v>
      </c>
      <c r="B6455" s="4">
        <v>45111</v>
      </c>
      <c r="C6455" s="2">
        <v>-25479.119999999999</v>
      </c>
      <c r="D6455" t="s">
        <v>840</v>
      </c>
      <c r="E6455" t="s">
        <v>845</v>
      </c>
      <c r="F6455" t="s">
        <v>11</v>
      </c>
      <c r="G6455" t="s">
        <v>34</v>
      </c>
      <c r="I6455" t="s">
        <v>1141</v>
      </c>
      <c r="J6455" t="s">
        <v>13880</v>
      </c>
      <c r="K6455" t="str">
        <f>IF(COUNTIF(Customers!A:A, H6455)&gt;0, "Valid", "Invalid")</f>
        <v>Invalid</v>
      </c>
      <c r="L6455" t="str">
        <f t="shared" si="500"/>
        <v>7</v>
      </c>
      <c r="M6455" t="str">
        <f t="shared" si="501"/>
        <v>2023</v>
      </c>
      <c r="N6455">
        <f t="shared" si="502"/>
        <v>-25479.119999999999</v>
      </c>
      <c r="O6455" t="str">
        <f t="shared" si="503"/>
        <v/>
      </c>
      <c r="P6455">
        <f t="shared" si="504"/>
        <v>25479.119999999999</v>
      </c>
      <c r="Q6455" s="48" t="str">
        <f>IF(O6455="","",
   IF(OR(O6455&lt;EDA_Outlier_Analysis!$C$10, O6455&gt;EDA_Outlier_Analysis!$C$11),
      "Outlier",
      "Normal"))</f>
        <v/>
      </c>
      <c r="R6455" t="str">
        <f>IF(P6455="","",
   IF(OR(P6455 &lt; EDA_Outlier_Analysis!$F$7, P6455 &gt; EDA_Outlier_Analysis!$F$8),
      "Outlier",
      "Normal"))</f>
        <v>Outlier</v>
      </c>
      <c r="S6455" t="str">
        <f>IF(N6455="","",
   IF(OR(N6455 &lt;EDA_Outlier_Analysis!$I$10, N6455 &gt; EDA_Outlier_Analysis!$I$11),
      "Outlier",
      "Normal"))</f>
        <v>Normal</v>
      </c>
    </row>
    <row r="6456" spans="1:19">
      <c r="A6456" t="s">
        <v>13881</v>
      </c>
      <c r="B6456" s="4">
        <v>44760</v>
      </c>
      <c r="C6456" s="2">
        <v>15908.23</v>
      </c>
      <c r="D6456" t="s">
        <v>971</v>
      </c>
      <c r="E6456" t="s">
        <v>971</v>
      </c>
      <c r="F6456" t="s">
        <v>9</v>
      </c>
      <c r="G6456" t="s">
        <v>20</v>
      </c>
      <c r="J6456" t="s">
        <v>13882</v>
      </c>
      <c r="K6456" t="str">
        <f>IF(COUNTIF(Customers!A:A, H6456)&gt;0, "Valid", "Invalid")</f>
        <v>Invalid</v>
      </c>
      <c r="L6456" t="str">
        <f t="shared" si="500"/>
        <v>7</v>
      </c>
      <c r="M6456" t="str">
        <f t="shared" si="501"/>
        <v>2022</v>
      </c>
      <c r="N6456">
        <f t="shared" si="502"/>
        <v>-15908.23</v>
      </c>
      <c r="O6456" t="str">
        <f t="shared" si="503"/>
        <v/>
      </c>
      <c r="P6456" t="str">
        <f t="shared" si="504"/>
        <v/>
      </c>
      <c r="Q6456" s="48" t="str">
        <f>IF(O6456="","",
   IF(OR(O6456&lt;EDA_Outlier_Analysis!$C$10, O6456&gt;EDA_Outlier_Analysis!$C$11),
      "Outlier",
      "Normal"))</f>
        <v/>
      </c>
      <c r="R6456" t="str">
        <f>IF(P6456="","",
   IF(OR(P6456 &lt; EDA_Outlier_Analysis!$F$7, P6456 &gt; EDA_Outlier_Analysis!$F$8),
      "Outlier",
      "Normal"))</f>
        <v/>
      </c>
      <c r="S6456" t="str">
        <f>IF(N6456="","",
   IF(OR(N6456 &lt;EDA_Outlier_Analysis!$I$10, N6456 &gt; EDA_Outlier_Analysis!$I$11),
      "Outlier",
      "Normal"))</f>
        <v>Normal</v>
      </c>
    </row>
    <row r="6457" spans="1:19">
      <c r="A6457" t="s">
        <v>13883</v>
      </c>
      <c r="B6457" s="4">
        <v>44601</v>
      </c>
      <c r="C6457" s="2">
        <v>17253.23</v>
      </c>
      <c r="D6457" t="s">
        <v>1345</v>
      </c>
      <c r="E6457" t="s">
        <v>1345</v>
      </c>
      <c r="F6457" t="s">
        <v>10</v>
      </c>
      <c r="G6457" t="s">
        <v>34</v>
      </c>
      <c r="J6457" t="s">
        <v>13884</v>
      </c>
      <c r="K6457" t="str">
        <f>IF(COUNTIF(Customers!A:A, H6457)&gt;0, "Valid", "Invalid")</f>
        <v>Invalid</v>
      </c>
      <c r="L6457" t="str">
        <f t="shared" si="500"/>
        <v>2</v>
      </c>
      <c r="M6457" t="str">
        <f t="shared" si="501"/>
        <v>2022</v>
      </c>
      <c r="N6457">
        <f t="shared" si="502"/>
        <v>-17253.23</v>
      </c>
      <c r="O6457" t="str">
        <f t="shared" si="503"/>
        <v/>
      </c>
      <c r="P6457" t="str">
        <f t="shared" si="504"/>
        <v/>
      </c>
      <c r="Q6457" s="48" t="str">
        <f>IF(O6457="","",
   IF(OR(O6457&lt;EDA_Outlier_Analysis!$C$10, O6457&gt;EDA_Outlier_Analysis!$C$11),
      "Outlier",
      "Normal"))</f>
        <v/>
      </c>
      <c r="R6457" t="str">
        <f>IF(P6457="","",
   IF(OR(P6457 &lt; EDA_Outlier_Analysis!$F$7, P6457 &gt; EDA_Outlier_Analysis!$F$8),
      "Outlier",
      "Normal"))</f>
        <v/>
      </c>
      <c r="S6457" t="str">
        <f>IF(N6457="","",
   IF(OR(N6457 &lt;EDA_Outlier_Analysis!$I$10, N6457 &gt; EDA_Outlier_Analysis!$I$11),
      "Outlier",
      "Normal"))</f>
        <v>Normal</v>
      </c>
    </row>
    <row r="6458" spans="1:19">
      <c r="A6458" t="s">
        <v>13885</v>
      </c>
      <c r="B6458" s="4">
        <v>44841</v>
      </c>
      <c r="C6458" s="2">
        <v>212880.08</v>
      </c>
      <c r="D6458" t="s">
        <v>849</v>
      </c>
      <c r="E6458" t="s">
        <v>853</v>
      </c>
      <c r="F6458" t="s">
        <v>10</v>
      </c>
      <c r="G6458" t="s">
        <v>24</v>
      </c>
      <c r="H6458" t="s">
        <v>39</v>
      </c>
      <c r="J6458" t="s">
        <v>13886</v>
      </c>
      <c r="K6458" t="str">
        <f>IF(COUNTIF(Customers!A:A, H6458)&gt;0, "Valid", "Invalid")</f>
        <v>Valid</v>
      </c>
      <c r="L6458" t="str">
        <f t="shared" si="500"/>
        <v>10</v>
      </c>
      <c r="M6458" t="str">
        <f t="shared" si="501"/>
        <v>2022</v>
      </c>
      <c r="N6458">
        <f t="shared" si="502"/>
        <v>212880.08</v>
      </c>
      <c r="O6458">
        <f t="shared" si="503"/>
        <v>212880.08</v>
      </c>
      <c r="P6458" t="str">
        <f t="shared" si="504"/>
        <v/>
      </c>
      <c r="Q6458" s="48" t="str">
        <f>IF(O6458="","",
   IF(OR(O6458&lt;EDA_Outlier_Analysis!$C$10, O6458&gt;EDA_Outlier_Analysis!$C$11),
      "Outlier",
      "Normal"))</f>
        <v>Normal</v>
      </c>
      <c r="R6458" t="str">
        <f>IF(P6458="","",
   IF(OR(P6458 &lt; EDA_Outlier_Analysis!$F$7, P6458 &gt; EDA_Outlier_Analysis!$F$8),
      "Outlier",
      "Normal"))</f>
        <v/>
      </c>
      <c r="S6458" t="str">
        <f>IF(N6458="","",
   IF(OR(N6458 &lt;EDA_Outlier_Analysis!$I$10, N6458 &gt; EDA_Outlier_Analysis!$I$11),
      "Outlier",
      "Normal"))</f>
        <v>Normal</v>
      </c>
    </row>
    <row r="6459" spans="1:19">
      <c r="A6459" t="s">
        <v>13887</v>
      </c>
      <c r="B6459" s="4">
        <v>45040</v>
      </c>
      <c r="C6459" s="2">
        <v>77851.289999999994</v>
      </c>
      <c r="D6459" t="s">
        <v>849</v>
      </c>
      <c r="E6459" t="s">
        <v>868</v>
      </c>
      <c r="F6459" t="s">
        <v>11</v>
      </c>
      <c r="G6459" t="s">
        <v>24</v>
      </c>
      <c r="H6459" t="s">
        <v>415</v>
      </c>
      <c r="J6459" t="s">
        <v>13888</v>
      </c>
      <c r="K6459" t="str">
        <f>IF(COUNTIF(Customers!A:A, H6459)&gt;0, "Valid", "Invalid")</f>
        <v>Valid</v>
      </c>
      <c r="L6459" t="str">
        <f t="shared" si="500"/>
        <v>4</v>
      </c>
      <c r="M6459" t="str">
        <f t="shared" si="501"/>
        <v>2023</v>
      </c>
      <c r="N6459">
        <f t="shared" si="502"/>
        <v>77851.289999999994</v>
      </c>
      <c r="O6459">
        <f t="shared" si="503"/>
        <v>77851.289999999994</v>
      </c>
      <c r="P6459" t="str">
        <f t="shared" si="504"/>
        <v/>
      </c>
      <c r="Q6459" s="48" t="str">
        <f>IF(O6459="","",
   IF(OR(O6459&lt;EDA_Outlier_Analysis!$C$10, O6459&gt;EDA_Outlier_Analysis!$C$11),
      "Outlier",
      "Normal"))</f>
        <v>Normal</v>
      </c>
      <c r="R6459" t="str">
        <f>IF(P6459="","",
   IF(OR(P6459 &lt; EDA_Outlier_Analysis!$F$7, P6459 &gt; EDA_Outlier_Analysis!$F$8),
      "Outlier",
      "Normal"))</f>
        <v/>
      </c>
      <c r="S6459" t="str">
        <f>IF(N6459="","",
   IF(OR(N6459 &lt;EDA_Outlier_Analysis!$I$10, N6459 &gt; EDA_Outlier_Analysis!$I$11),
      "Outlier",
      "Normal"))</f>
        <v>Normal</v>
      </c>
    </row>
    <row r="6460" spans="1:19">
      <c r="A6460" t="s">
        <v>13889</v>
      </c>
      <c r="B6460" s="4">
        <v>45027</v>
      </c>
      <c r="C6460" s="2">
        <v>111747.85</v>
      </c>
      <c r="D6460" t="s">
        <v>849</v>
      </c>
      <c r="E6460" t="s">
        <v>850</v>
      </c>
      <c r="F6460" t="s">
        <v>11</v>
      </c>
      <c r="G6460" t="s">
        <v>31</v>
      </c>
      <c r="H6460" t="s">
        <v>725</v>
      </c>
      <c r="J6460" t="s">
        <v>13890</v>
      </c>
      <c r="K6460" t="str">
        <f>IF(COUNTIF(Customers!A:A, H6460)&gt;0, "Valid", "Invalid")</f>
        <v>Valid</v>
      </c>
      <c r="L6460" t="str">
        <f t="shared" si="500"/>
        <v>4</v>
      </c>
      <c r="M6460" t="str">
        <f t="shared" si="501"/>
        <v>2023</v>
      </c>
      <c r="N6460">
        <f t="shared" si="502"/>
        <v>111747.85</v>
      </c>
      <c r="O6460">
        <f t="shared" si="503"/>
        <v>111747.85</v>
      </c>
      <c r="P6460" t="str">
        <f t="shared" si="504"/>
        <v/>
      </c>
      <c r="Q6460" s="48" t="str">
        <f>IF(O6460="","",
   IF(OR(O6460&lt;EDA_Outlier_Analysis!$C$10, O6460&gt;EDA_Outlier_Analysis!$C$11),
      "Outlier",
      "Normal"))</f>
        <v>Normal</v>
      </c>
      <c r="R6460" t="str">
        <f>IF(P6460="","",
   IF(OR(P6460 &lt; EDA_Outlier_Analysis!$F$7, P6460 &gt; EDA_Outlier_Analysis!$F$8),
      "Outlier",
      "Normal"))</f>
        <v/>
      </c>
      <c r="S6460" t="str">
        <f>IF(N6460="","",
   IF(OR(N6460 &lt;EDA_Outlier_Analysis!$I$10, N6460 &gt; EDA_Outlier_Analysis!$I$11),
      "Outlier",
      "Normal"))</f>
        <v>Normal</v>
      </c>
    </row>
    <row r="6461" spans="1:19">
      <c r="A6461" t="s">
        <v>13891</v>
      </c>
      <c r="B6461" s="4">
        <v>44895</v>
      </c>
      <c r="C6461" s="2">
        <v>-62025.95</v>
      </c>
      <c r="D6461" t="s">
        <v>840</v>
      </c>
      <c r="E6461" t="s">
        <v>878</v>
      </c>
      <c r="F6461" t="s">
        <v>11</v>
      </c>
      <c r="G6461" t="s">
        <v>34</v>
      </c>
      <c r="I6461" t="s">
        <v>2491</v>
      </c>
      <c r="J6461" t="s">
        <v>13892</v>
      </c>
      <c r="K6461" t="str">
        <f>IF(COUNTIF(Customers!A:A, H6461)&gt;0, "Valid", "Invalid")</f>
        <v>Invalid</v>
      </c>
      <c r="L6461" t="str">
        <f t="shared" si="500"/>
        <v>11</v>
      </c>
      <c r="M6461" t="str">
        <f t="shared" si="501"/>
        <v>2022</v>
      </c>
      <c r="N6461">
        <f t="shared" si="502"/>
        <v>-62025.95</v>
      </c>
      <c r="O6461" t="str">
        <f t="shared" si="503"/>
        <v/>
      </c>
      <c r="P6461">
        <f t="shared" si="504"/>
        <v>62025.95</v>
      </c>
      <c r="Q6461" s="48" t="str">
        <f>IF(O6461="","",
   IF(OR(O6461&lt;EDA_Outlier_Analysis!$C$10, O6461&gt;EDA_Outlier_Analysis!$C$11),
      "Outlier",
      "Normal"))</f>
        <v/>
      </c>
      <c r="R6461" t="str">
        <f>IF(P6461="","",
   IF(OR(P6461 &lt; EDA_Outlier_Analysis!$F$7, P6461 &gt; EDA_Outlier_Analysis!$F$8),
      "Outlier",
      "Normal"))</f>
        <v>Outlier</v>
      </c>
      <c r="S6461" t="str">
        <f>IF(N6461="","",
   IF(OR(N6461 &lt;EDA_Outlier_Analysis!$I$10, N6461 &gt; EDA_Outlier_Analysis!$I$11),
      "Outlier",
      "Normal"))</f>
        <v>Normal</v>
      </c>
    </row>
    <row r="6462" spans="1:19">
      <c r="A6462" t="s">
        <v>13893</v>
      </c>
      <c r="B6462" s="4">
        <v>44692</v>
      </c>
      <c r="C6462" s="2">
        <v>-30643.72</v>
      </c>
      <c r="D6462" t="s">
        <v>840</v>
      </c>
      <c r="E6462" t="s">
        <v>878</v>
      </c>
      <c r="F6462" t="s">
        <v>11</v>
      </c>
      <c r="G6462" t="s">
        <v>20</v>
      </c>
      <c r="I6462" t="s">
        <v>2105</v>
      </c>
      <c r="J6462" t="s">
        <v>13894</v>
      </c>
      <c r="K6462" t="str">
        <f>IF(COUNTIF(Customers!A:A, H6462)&gt;0, "Valid", "Invalid")</f>
        <v>Invalid</v>
      </c>
      <c r="L6462" t="str">
        <f t="shared" si="500"/>
        <v>5</v>
      </c>
      <c r="M6462" t="str">
        <f t="shared" si="501"/>
        <v>2022</v>
      </c>
      <c r="N6462">
        <f t="shared" si="502"/>
        <v>-30643.72</v>
      </c>
      <c r="O6462" t="str">
        <f t="shared" si="503"/>
        <v/>
      </c>
      <c r="P6462">
        <f t="shared" si="504"/>
        <v>30643.72</v>
      </c>
      <c r="Q6462" s="48" t="str">
        <f>IF(O6462="","",
   IF(OR(O6462&lt;EDA_Outlier_Analysis!$C$10, O6462&gt;EDA_Outlier_Analysis!$C$11),
      "Outlier",
      "Normal"))</f>
        <v/>
      </c>
      <c r="R6462" t="str">
        <f>IF(P6462="","",
   IF(OR(P6462 &lt; EDA_Outlier_Analysis!$F$7, P6462 &gt; EDA_Outlier_Analysis!$F$8),
      "Outlier",
      "Normal"))</f>
        <v>Normal</v>
      </c>
      <c r="S6462" t="str">
        <f>IF(N6462="","",
   IF(OR(N6462 &lt;EDA_Outlier_Analysis!$I$10, N6462 &gt; EDA_Outlier_Analysis!$I$11),
      "Outlier",
      "Normal"))</f>
        <v>Normal</v>
      </c>
    </row>
    <row r="6463" spans="1:19">
      <c r="A6463" t="s">
        <v>13895</v>
      </c>
      <c r="B6463" s="4">
        <v>44876</v>
      </c>
      <c r="C6463" s="2">
        <v>14365.88</v>
      </c>
      <c r="D6463" t="s">
        <v>971</v>
      </c>
      <c r="E6463" t="s">
        <v>971</v>
      </c>
      <c r="F6463" t="s">
        <v>10</v>
      </c>
      <c r="G6463" t="s">
        <v>20</v>
      </c>
      <c r="J6463" t="s">
        <v>13896</v>
      </c>
      <c r="K6463" t="str">
        <f>IF(COUNTIF(Customers!A:A, H6463)&gt;0, "Valid", "Invalid")</f>
        <v>Invalid</v>
      </c>
      <c r="L6463" t="str">
        <f t="shared" si="500"/>
        <v>11</v>
      </c>
      <c r="M6463" t="str">
        <f t="shared" si="501"/>
        <v>2022</v>
      </c>
      <c r="N6463">
        <f t="shared" si="502"/>
        <v>-14365.88</v>
      </c>
      <c r="O6463" t="str">
        <f t="shared" si="503"/>
        <v/>
      </c>
      <c r="P6463" t="str">
        <f t="shared" si="504"/>
        <v/>
      </c>
      <c r="Q6463" s="48" t="str">
        <f>IF(O6463="","",
   IF(OR(O6463&lt;EDA_Outlier_Analysis!$C$10, O6463&gt;EDA_Outlier_Analysis!$C$11),
      "Outlier",
      "Normal"))</f>
        <v/>
      </c>
      <c r="R6463" t="str">
        <f>IF(P6463="","",
   IF(OR(P6463 &lt; EDA_Outlier_Analysis!$F$7, P6463 &gt; EDA_Outlier_Analysis!$F$8),
      "Outlier",
      "Normal"))</f>
        <v/>
      </c>
      <c r="S6463" t="str">
        <f>IF(N6463="","",
   IF(OR(N6463 &lt;EDA_Outlier_Analysis!$I$10, N6463 &gt; EDA_Outlier_Analysis!$I$11),
      "Outlier",
      "Normal"))</f>
        <v>Normal</v>
      </c>
    </row>
    <row r="6464" spans="1:19">
      <c r="A6464" t="s">
        <v>13897</v>
      </c>
      <c r="B6464" s="4">
        <v>45008</v>
      </c>
      <c r="C6464" s="2">
        <v>35981.160000000003</v>
      </c>
      <c r="D6464" t="s">
        <v>849</v>
      </c>
      <c r="E6464" t="s">
        <v>868</v>
      </c>
      <c r="F6464" t="s">
        <v>9</v>
      </c>
      <c r="G6464" t="s">
        <v>31</v>
      </c>
      <c r="H6464" t="s">
        <v>457</v>
      </c>
      <c r="J6464" t="s">
        <v>13898</v>
      </c>
      <c r="K6464" t="str">
        <f>IF(COUNTIF(Customers!A:A, H6464)&gt;0, "Valid", "Invalid")</f>
        <v>Valid</v>
      </c>
      <c r="L6464" t="str">
        <f t="shared" si="500"/>
        <v>3</v>
      </c>
      <c r="M6464" t="str">
        <f t="shared" si="501"/>
        <v>2023</v>
      </c>
      <c r="N6464">
        <f t="shared" si="502"/>
        <v>35981.160000000003</v>
      </c>
      <c r="O6464">
        <f t="shared" si="503"/>
        <v>35981.160000000003</v>
      </c>
      <c r="P6464" t="str">
        <f t="shared" si="504"/>
        <v/>
      </c>
      <c r="Q6464" s="48" t="str">
        <f>IF(O6464="","",
   IF(OR(O6464&lt;EDA_Outlier_Analysis!$C$10, O6464&gt;EDA_Outlier_Analysis!$C$11),
      "Outlier",
      "Normal"))</f>
        <v>Normal</v>
      </c>
      <c r="R6464" t="str">
        <f>IF(P6464="","",
   IF(OR(P6464 &lt; EDA_Outlier_Analysis!$F$7, P6464 &gt; EDA_Outlier_Analysis!$F$8),
      "Outlier",
      "Normal"))</f>
        <v/>
      </c>
      <c r="S6464" t="str">
        <f>IF(N6464="","",
   IF(OR(N6464 &lt;EDA_Outlier_Analysis!$I$10, N6464 &gt; EDA_Outlier_Analysis!$I$11),
      "Outlier",
      "Normal"))</f>
        <v>Normal</v>
      </c>
    </row>
    <row r="6465" spans="1:19">
      <c r="A6465" t="s">
        <v>13899</v>
      </c>
      <c r="B6465" s="4">
        <v>44979</v>
      </c>
      <c r="C6465" s="2">
        <v>127468.3</v>
      </c>
      <c r="D6465" t="s">
        <v>849</v>
      </c>
      <c r="E6465" t="s">
        <v>850</v>
      </c>
      <c r="F6465" t="s">
        <v>9</v>
      </c>
      <c r="G6465" t="s">
        <v>20</v>
      </c>
      <c r="H6465" t="s">
        <v>385</v>
      </c>
      <c r="J6465" t="s">
        <v>13900</v>
      </c>
      <c r="K6465" t="str">
        <f>IF(COUNTIF(Customers!A:A, H6465)&gt;0, "Valid", "Invalid")</f>
        <v>Valid</v>
      </c>
      <c r="L6465" t="str">
        <f t="shared" si="500"/>
        <v>2</v>
      </c>
      <c r="M6465" t="str">
        <f t="shared" si="501"/>
        <v>2023</v>
      </c>
      <c r="N6465">
        <f t="shared" si="502"/>
        <v>127468.3</v>
      </c>
      <c r="O6465">
        <f t="shared" si="503"/>
        <v>127468.3</v>
      </c>
      <c r="P6465" t="str">
        <f t="shared" si="504"/>
        <v/>
      </c>
      <c r="Q6465" s="48" t="str">
        <f>IF(O6465="","",
   IF(OR(O6465&lt;EDA_Outlier_Analysis!$C$10, O6465&gt;EDA_Outlier_Analysis!$C$11),
      "Outlier",
      "Normal"))</f>
        <v>Normal</v>
      </c>
      <c r="R6465" t="str">
        <f>IF(P6465="","",
   IF(OR(P6465 &lt; EDA_Outlier_Analysis!$F$7, P6465 &gt; EDA_Outlier_Analysis!$F$8),
      "Outlier",
      "Normal"))</f>
        <v/>
      </c>
      <c r="S6465" t="str">
        <f>IF(N6465="","",
   IF(OR(N6465 &lt;EDA_Outlier_Analysis!$I$10, N6465 &gt; EDA_Outlier_Analysis!$I$11),
      "Outlier",
      "Normal"))</f>
        <v>Normal</v>
      </c>
    </row>
    <row r="6466" spans="1:19">
      <c r="A6466" t="s">
        <v>13901</v>
      </c>
      <c r="B6466" s="4">
        <v>45233</v>
      </c>
      <c r="C6466" s="2">
        <v>132179.13</v>
      </c>
      <c r="D6466" t="s">
        <v>849</v>
      </c>
      <c r="E6466" t="s">
        <v>850</v>
      </c>
      <c r="F6466" t="s">
        <v>10</v>
      </c>
      <c r="G6466" t="s">
        <v>24</v>
      </c>
      <c r="H6466" t="s">
        <v>103</v>
      </c>
      <c r="J6466" t="s">
        <v>13902</v>
      </c>
      <c r="K6466" t="str">
        <f>IF(COUNTIF(Customers!A:A, H6466)&gt;0, "Valid", "Invalid")</f>
        <v>Valid</v>
      </c>
      <c r="L6466" t="str">
        <f t="shared" si="500"/>
        <v>11</v>
      </c>
      <c r="M6466" t="str">
        <f t="shared" si="501"/>
        <v>2023</v>
      </c>
      <c r="N6466">
        <f t="shared" si="502"/>
        <v>132179.13</v>
      </c>
      <c r="O6466">
        <f t="shared" si="503"/>
        <v>132179.13</v>
      </c>
      <c r="P6466" t="str">
        <f t="shared" si="504"/>
        <v/>
      </c>
      <c r="Q6466" s="48" t="str">
        <f>IF(O6466="","",
   IF(OR(O6466&lt;EDA_Outlier_Analysis!$C$10, O6466&gt;EDA_Outlier_Analysis!$C$11),
      "Outlier",
      "Normal"))</f>
        <v>Normal</v>
      </c>
      <c r="R6466" t="str">
        <f>IF(P6466="","",
   IF(OR(P6466 &lt; EDA_Outlier_Analysis!$F$7, P6466 &gt; EDA_Outlier_Analysis!$F$8),
      "Outlier",
      "Normal"))</f>
        <v/>
      </c>
      <c r="S6466" t="str">
        <f>IF(N6466="","",
   IF(OR(N6466 &lt;EDA_Outlier_Analysis!$I$10, N6466 &gt; EDA_Outlier_Analysis!$I$11),
      "Outlier",
      "Normal"))</f>
        <v>Normal</v>
      </c>
    </row>
    <row r="6467" spans="1:19">
      <c r="A6467" t="s">
        <v>13903</v>
      </c>
      <c r="B6467" s="4">
        <v>44672</v>
      </c>
      <c r="C6467" s="2">
        <v>199173.32</v>
      </c>
      <c r="D6467" t="s">
        <v>849</v>
      </c>
      <c r="E6467" t="s">
        <v>850</v>
      </c>
      <c r="F6467" t="s">
        <v>9</v>
      </c>
      <c r="G6467" t="s">
        <v>24</v>
      </c>
      <c r="H6467" t="s">
        <v>133</v>
      </c>
      <c r="J6467" t="s">
        <v>13904</v>
      </c>
      <c r="K6467" t="str">
        <f>IF(COUNTIF(Customers!A:A, H6467)&gt;0, "Valid", "Invalid")</f>
        <v>Valid</v>
      </c>
      <c r="L6467" t="str">
        <f t="shared" ref="L6467:L6530" si="505">TEXT(B6467,"m")</f>
        <v>4</v>
      </c>
      <c r="M6467" t="str">
        <f t="shared" ref="M6467:M6530" si="506">TEXT(B6467,"yyyy")</f>
        <v>2022</v>
      </c>
      <c r="N6467">
        <f t="shared" ref="N6467:N6530" si="507">IF(D6467="Revenue",C6467,-ABS(C6467))</f>
        <v>199173.32</v>
      </c>
      <c r="O6467">
        <f t="shared" ref="O6467:O6530" si="508">IF(D6467="Revenue", C6467, "")</f>
        <v>199173.32</v>
      </c>
      <c r="P6467" t="str">
        <f t="shared" ref="P6467:P6530" si="509">IF(D6467="Expense", ABS(C6467), "")</f>
        <v/>
      </c>
      <c r="Q6467" s="48" t="str">
        <f>IF(O6467="","",
   IF(OR(O6467&lt;EDA_Outlier_Analysis!$C$10, O6467&gt;EDA_Outlier_Analysis!$C$11),
      "Outlier",
      "Normal"))</f>
        <v>Normal</v>
      </c>
      <c r="R6467" t="str">
        <f>IF(P6467="","",
   IF(OR(P6467 &lt; EDA_Outlier_Analysis!$F$7, P6467 &gt; EDA_Outlier_Analysis!$F$8),
      "Outlier",
      "Normal"))</f>
        <v/>
      </c>
      <c r="S6467" t="str">
        <f>IF(N6467="","",
   IF(OR(N6467 &lt;EDA_Outlier_Analysis!$I$10, N6467 &gt; EDA_Outlier_Analysis!$I$11),
      "Outlier",
      "Normal"))</f>
        <v>Normal</v>
      </c>
    </row>
    <row r="6468" spans="1:19">
      <c r="A6468" t="s">
        <v>13905</v>
      </c>
      <c r="B6468" s="4">
        <v>45204</v>
      </c>
      <c r="C6468" s="2">
        <v>92335.39</v>
      </c>
      <c r="D6468" t="s">
        <v>849</v>
      </c>
      <c r="E6468" t="s">
        <v>850</v>
      </c>
      <c r="F6468" t="s">
        <v>11</v>
      </c>
      <c r="G6468" t="s">
        <v>24</v>
      </c>
      <c r="H6468" t="s">
        <v>637</v>
      </c>
      <c r="J6468" t="s">
        <v>13906</v>
      </c>
      <c r="K6468" t="str">
        <f>IF(COUNTIF(Customers!A:A, H6468)&gt;0, "Valid", "Invalid")</f>
        <v>Valid</v>
      </c>
      <c r="L6468" t="str">
        <f t="shared" si="505"/>
        <v>10</v>
      </c>
      <c r="M6468" t="str">
        <f t="shared" si="506"/>
        <v>2023</v>
      </c>
      <c r="N6468">
        <f t="shared" si="507"/>
        <v>92335.39</v>
      </c>
      <c r="O6468">
        <f t="shared" si="508"/>
        <v>92335.39</v>
      </c>
      <c r="P6468" t="str">
        <f t="shared" si="509"/>
        <v/>
      </c>
      <c r="Q6468" s="48" t="str">
        <f>IF(O6468="","",
   IF(OR(O6468&lt;EDA_Outlier_Analysis!$C$10, O6468&gt;EDA_Outlier_Analysis!$C$11),
      "Outlier",
      "Normal"))</f>
        <v>Normal</v>
      </c>
      <c r="R6468" t="str">
        <f>IF(P6468="","",
   IF(OR(P6468 &lt; EDA_Outlier_Analysis!$F$7, P6468 &gt; EDA_Outlier_Analysis!$F$8),
      "Outlier",
      "Normal"))</f>
        <v/>
      </c>
      <c r="S6468" t="str">
        <f>IF(N6468="","",
   IF(OR(N6468 &lt;EDA_Outlier_Analysis!$I$10, N6468 &gt; EDA_Outlier_Analysis!$I$11),
      "Outlier",
      "Normal"))</f>
        <v>Normal</v>
      </c>
    </row>
    <row r="6469" spans="1:19">
      <c r="A6469" t="s">
        <v>13907</v>
      </c>
      <c r="B6469" s="4">
        <v>44747</v>
      </c>
      <c r="C6469" s="2">
        <v>25162.38</v>
      </c>
      <c r="D6469" t="s">
        <v>971</v>
      </c>
      <c r="E6469" t="s">
        <v>971</v>
      </c>
      <c r="F6469" t="s">
        <v>11</v>
      </c>
      <c r="G6469" t="s">
        <v>24</v>
      </c>
      <c r="J6469" t="s">
        <v>13908</v>
      </c>
      <c r="K6469" t="str">
        <f>IF(COUNTIF(Customers!A:A, H6469)&gt;0, "Valid", "Invalid")</f>
        <v>Invalid</v>
      </c>
      <c r="L6469" t="str">
        <f t="shared" si="505"/>
        <v>7</v>
      </c>
      <c r="M6469" t="str">
        <f t="shared" si="506"/>
        <v>2022</v>
      </c>
      <c r="N6469">
        <f t="shared" si="507"/>
        <v>-25162.38</v>
      </c>
      <c r="O6469" t="str">
        <f t="shared" si="508"/>
        <v/>
      </c>
      <c r="P6469" t="str">
        <f t="shared" si="509"/>
        <v/>
      </c>
      <c r="Q6469" s="48" t="str">
        <f>IF(O6469="","",
   IF(OR(O6469&lt;EDA_Outlier_Analysis!$C$10, O6469&gt;EDA_Outlier_Analysis!$C$11),
      "Outlier",
      "Normal"))</f>
        <v/>
      </c>
      <c r="R6469" t="str">
        <f>IF(P6469="","",
   IF(OR(P6469 &lt; EDA_Outlier_Analysis!$F$7, P6469 &gt; EDA_Outlier_Analysis!$F$8),
      "Outlier",
      "Normal"))</f>
        <v/>
      </c>
      <c r="S6469" t="str">
        <f>IF(N6469="","",
   IF(OR(N6469 &lt;EDA_Outlier_Analysis!$I$10, N6469 &gt; EDA_Outlier_Analysis!$I$11),
      "Outlier",
      "Normal"))</f>
        <v>Normal</v>
      </c>
    </row>
    <row r="6470" spans="1:19">
      <c r="A6470" t="s">
        <v>13909</v>
      </c>
      <c r="B6470" s="4">
        <v>45165</v>
      </c>
      <c r="C6470" s="2">
        <v>-67022.28</v>
      </c>
      <c r="D6470" t="s">
        <v>840</v>
      </c>
      <c r="E6470" t="s">
        <v>856</v>
      </c>
      <c r="F6470" t="s">
        <v>9</v>
      </c>
      <c r="G6470" t="s">
        <v>34</v>
      </c>
      <c r="I6470" t="s">
        <v>1284</v>
      </c>
      <c r="J6470" t="s">
        <v>13910</v>
      </c>
      <c r="K6470" t="str">
        <f>IF(COUNTIF(Customers!A:A, H6470)&gt;0, "Valid", "Invalid")</f>
        <v>Invalid</v>
      </c>
      <c r="L6470" t="str">
        <f t="shared" si="505"/>
        <v>8</v>
      </c>
      <c r="M6470" t="str">
        <f t="shared" si="506"/>
        <v>2023</v>
      </c>
      <c r="N6470">
        <f t="shared" si="507"/>
        <v>-67022.28</v>
      </c>
      <c r="O6470" t="str">
        <f t="shared" si="508"/>
        <v/>
      </c>
      <c r="P6470">
        <f t="shared" si="509"/>
        <v>67022.28</v>
      </c>
      <c r="Q6470" s="48" t="str">
        <f>IF(O6470="","",
   IF(OR(O6470&lt;EDA_Outlier_Analysis!$C$10, O6470&gt;EDA_Outlier_Analysis!$C$11),
      "Outlier",
      "Normal"))</f>
        <v/>
      </c>
      <c r="R6470" t="str">
        <f>IF(P6470="","",
   IF(OR(P6470 &lt; EDA_Outlier_Analysis!$F$7, P6470 &gt; EDA_Outlier_Analysis!$F$8),
      "Outlier",
      "Normal"))</f>
        <v>Outlier</v>
      </c>
      <c r="S6470" t="str">
        <f>IF(N6470="","",
   IF(OR(N6470 &lt;EDA_Outlier_Analysis!$I$10, N6470 &gt; EDA_Outlier_Analysis!$I$11),
      "Outlier",
      "Normal"))</f>
        <v>Normal</v>
      </c>
    </row>
    <row r="6471" spans="1:19">
      <c r="A6471" t="s">
        <v>13911</v>
      </c>
      <c r="B6471" s="4">
        <v>44865</v>
      </c>
      <c r="C6471" s="2">
        <v>197622.61</v>
      </c>
      <c r="D6471" t="s">
        <v>849</v>
      </c>
      <c r="E6471" t="s">
        <v>850</v>
      </c>
      <c r="F6471" t="s">
        <v>9</v>
      </c>
      <c r="G6471" t="s">
        <v>31</v>
      </c>
      <c r="H6471" t="s">
        <v>461</v>
      </c>
      <c r="J6471" t="s">
        <v>13912</v>
      </c>
      <c r="K6471" t="str">
        <f>IF(COUNTIF(Customers!A:A, H6471)&gt;0, "Valid", "Invalid")</f>
        <v>Valid</v>
      </c>
      <c r="L6471" t="str">
        <f t="shared" si="505"/>
        <v>10</v>
      </c>
      <c r="M6471" t="str">
        <f t="shared" si="506"/>
        <v>2022</v>
      </c>
      <c r="N6471">
        <f t="shared" si="507"/>
        <v>197622.61</v>
      </c>
      <c r="O6471">
        <f t="shared" si="508"/>
        <v>197622.61</v>
      </c>
      <c r="P6471" t="str">
        <f t="shared" si="509"/>
        <v/>
      </c>
      <c r="Q6471" s="48" t="str">
        <f>IF(O6471="","",
   IF(OR(O6471&lt;EDA_Outlier_Analysis!$C$10, O6471&gt;EDA_Outlier_Analysis!$C$11),
      "Outlier",
      "Normal"))</f>
        <v>Normal</v>
      </c>
      <c r="R6471" t="str">
        <f>IF(P6471="","",
   IF(OR(P6471 &lt; EDA_Outlier_Analysis!$F$7, P6471 &gt; EDA_Outlier_Analysis!$F$8),
      "Outlier",
      "Normal"))</f>
        <v/>
      </c>
      <c r="S6471" t="str">
        <f>IF(N6471="","",
   IF(OR(N6471 &lt;EDA_Outlier_Analysis!$I$10, N6471 &gt; EDA_Outlier_Analysis!$I$11),
      "Outlier",
      "Normal"))</f>
        <v>Normal</v>
      </c>
    </row>
    <row r="6472" spans="1:19">
      <c r="A6472" t="s">
        <v>13913</v>
      </c>
      <c r="B6472" s="4">
        <v>44918</v>
      </c>
      <c r="C6472" s="2">
        <v>-61275.81</v>
      </c>
      <c r="D6472" t="s">
        <v>840</v>
      </c>
      <c r="E6472" t="s">
        <v>841</v>
      </c>
      <c r="F6472" t="s">
        <v>11</v>
      </c>
      <c r="G6472" t="s">
        <v>34</v>
      </c>
      <c r="I6472" t="s">
        <v>1317</v>
      </c>
      <c r="J6472" t="s">
        <v>13914</v>
      </c>
      <c r="K6472" t="str">
        <f>IF(COUNTIF(Customers!A:A, H6472)&gt;0, "Valid", "Invalid")</f>
        <v>Invalid</v>
      </c>
      <c r="L6472" t="str">
        <f t="shared" si="505"/>
        <v>12</v>
      </c>
      <c r="M6472" t="str">
        <f t="shared" si="506"/>
        <v>2022</v>
      </c>
      <c r="N6472">
        <f t="shared" si="507"/>
        <v>-61275.81</v>
      </c>
      <c r="O6472" t="str">
        <f t="shared" si="508"/>
        <v/>
      </c>
      <c r="P6472">
        <f t="shared" si="509"/>
        <v>61275.81</v>
      </c>
      <c r="Q6472" s="48" t="str">
        <f>IF(O6472="","",
   IF(OR(O6472&lt;EDA_Outlier_Analysis!$C$10, O6472&gt;EDA_Outlier_Analysis!$C$11),
      "Outlier",
      "Normal"))</f>
        <v/>
      </c>
      <c r="R6472" t="str">
        <f>IF(P6472="","",
   IF(OR(P6472 &lt; EDA_Outlier_Analysis!$F$7, P6472 &gt; EDA_Outlier_Analysis!$F$8),
      "Outlier",
      "Normal"))</f>
        <v>Outlier</v>
      </c>
      <c r="S6472" t="str">
        <f>IF(N6472="","",
   IF(OR(N6472 &lt;EDA_Outlier_Analysis!$I$10, N6472 &gt; EDA_Outlier_Analysis!$I$11),
      "Outlier",
      "Normal"))</f>
        <v>Normal</v>
      </c>
    </row>
    <row r="6473" spans="1:19">
      <c r="A6473" t="s">
        <v>13915</v>
      </c>
      <c r="B6473" s="4">
        <v>45025</v>
      </c>
      <c r="C6473" s="2">
        <v>-24924.71</v>
      </c>
      <c r="D6473" t="s">
        <v>840</v>
      </c>
      <c r="E6473" t="s">
        <v>905</v>
      </c>
      <c r="F6473" t="s">
        <v>9</v>
      </c>
      <c r="G6473" t="s">
        <v>31</v>
      </c>
      <c r="I6473" t="s">
        <v>1093</v>
      </c>
      <c r="J6473" t="s">
        <v>13916</v>
      </c>
      <c r="K6473" t="str">
        <f>IF(COUNTIF(Customers!A:A, H6473)&gt;0, "Valid", "Invalid")</f>
        <v>Invalid</v>
      </c>
      <c r="L6473" t="str">
        <f t="shared" si="505"/>
        <v>4</v>
      </c>
      <c r="M6473" t="str">
        <f t="shared" si="506"/>
        <v>2023</v>
      </c>
      <c r="N6473">
        <f t="shared" si="507"/>
        <v>-24924.71</v>
      </c>
      <c r="O6473" t="str">
        <f t="shared" si="508"/>
        <v/>
      </c>
      <c r="P6473">
        <f t="shared" si="509"/>
        <v>24924.71</v>
      </c>
      <c r="Q6473" s="48" t="str">
        <f>IF(O6473="","",
   IF(OR(O6473&lt;EDA_Outlier_Analysis!$C$10, O6473&gt;EDA_Outlier_Analysis!$C$11),
      "Outlier",
      "Normal"))</f>
        <v/>
      </c>
      <c r="R6473" t="str">
        <f>IF(P6473="","",
   IF(OR(P6473 &lt; EDA_Outlier_Analysis!$F$7, P6473 &gt; EDA_Outlier_Analysis!$F$8),
      "Outlier",
      "Normal"))</f>
        <v>Outlier</v>
      </c>
      <c r="S6473" t="str">
        <f>IF(N6473="","",
   IF(OR(N6473 &lt;EDA_Outlier_Analysis!$I$10, N6473 &gt; EDA_Outlier_Analysis!$I$11),
      "Outlier",
      "Normal"))</f>
        <v>Normal</v>
      </c>
    </row>
    <row r="6474" spans="1:19">
      <c r="A6474" t="s">
        <v>13917</v>
      </c>
      <c r="B6474" s="4">
        <v>44760</v>
      </c>
      <c r="C6474" s="2">
        <v>-27782.51</v>
      </c>
      <c r="D6474" t="s">
        <v>840</v>
      </c>
      <c r="E6474" t="s">
        <v>845</v>
      </c>
      <c r="F6474" t="s">
        <v>9</v>
      </c>
      <c r="G6474" t="s">
        <v>24</v>
      </c>
      <c r="I6474" t="s">
        <v>990</v>
      </c>
      <c r="J6474" t="s">
        <v>13918</v>
      </c>
      <c r="K6474" t="str">
        <f>IF(COUNTIF(Customers!A:A, H6474)&gt;0, "Valid", "Invalid")</f>
        <v>Invalid</v>
      </c>
      <c r="L6474" t="str">
        <f t="shared" si="505"/>
        <v>7</v>
      </c>
      <c r="M6474" t="str">
        <f t="shared" si="506"/>
        <v>2022</v>
      </c>
      <c r="N6474">
        <f t="shared" si="507"/>
        <v>-27782.51</v>
      </c>
      <c r="O6474" t="str">
        <f t="shared" si="508"/>
        <v/>
      </c>
      <c r="P6474">
        <f t="shared" si="509"/>
        <v>27782.51</v>
      </c>
      <c r="Q6474" s="48" t="str">
        <f>IF(O6474="","",
   IF(OR(O6474&lt;EDA_Outlier_Analysis!$C$10, O6474&gt;EDA_Outlier_Analysis!$C$11),
      "Outlier",
      "Normal"))</f>
        <v/>
      </c>
      <c r="R6474" t="str">
        <f>IF(P6474="","",
   IF(OR(P6474 &lt; EDA_Outlier_Analysis!$F$7, P6474 &gt; EDA_Outlier_Analysis!$F$8),
      "Outlier",
      "Normal"))</f>
        <v>Normal</v>
      </c>
      <c r="S6474" t="str">
        <f>IF(N6474="","",
   IF(OR(N6474 &lt;EDA_Outlier_Analysis!$I$10, N6474 &gt; EDA_Outlier_Analysis!$I$11),
      "Outlier",
      "Normal"))</f>
        <v>Normal</v>
      </c>
    </row>
    <row r="6475" spans="1:19">
      <c r="A6475" t="s">
        <v>13919</v>
      </c>
      <c r="B6475" s="4">
        <v>45061</v>
      </c>
      <c r="C6475" s="2">
        <v>132167.43</v>
      </c>
      <c r="D6475" t="s">
        <v>849</v>
      </c>
      <c r="E6475" t="s">
        <v>850</v>
      </c>
      <c r="F6475" t="s">
        <v>10</v>
      </c>
      <c r="G6475" t="s">
        <v>20</v>
      </c>
      <c r="H6475" t="s">
        <v>59</v>
      </c>
      <c r="J6475" t="s">
        <v>13920</v>
      </c>
      <c r="K6475" t="str">
        <f>IF(COUNTIF(Customers!A:A, H6475)&gt;0, "Valid", "Invalid")</f>
        <v>Valid</v>
      </c>
      <c r="L6475" t="str">
        <f t="shared" si="505"/>
        <v>5</v>
      </c>
      <c r="M6475" t="str">
        <f t="shared" si="506"/>
        <v>2023</v>
      </c>
      <c r="N6475">
        <f t="shared" si="507"/>
        <v>132167.43</v>
      </c>
      <c r="O6475">
        <f t="shared" si="508"/>
        <v>132167.43</v>
      </c>
      <c r="P6475" t="str">
        <f t="shared" si="509"/>
        <v/>
      </c>
      <c r="Q6475" s="48" t="str">
        <f>IF(O6475="","",
   IF(OR(O6475&lt;EDA_Outlier_Analysis!$C$10, O6475&gt;EDA_Outlier_Analysis!$C$11),
      "Outlier",
      "Normal"))</f>
        <v>Normal</v>
      </c>
      <c r="R6475" t="str">
        <f>IF(P6475="","",
   IF(OR(P6475 &lt; EDA_Outlier_Analysis!$F$7, P6475 &gt; EDA_Outlier_Analysis!$F$8),
      "Outlier",
      "Normal"))</f>
        <v/>
      </c>
      <c r="S6475" t="str">
        <f>IF(N6475="","",
   IF(OR(N6475 &lt;EDA_Outlier_Analysis!$I$10, N6475 &gt; EDA_Outlier_Analysis!$I$11),
      "Outlier",
      "Normal"))</f>
        <v>Normal</v>
      </c>
    </row>
    <row r="6476" spans="1:19">
      <c r="A6476" t="s">
        <v>13921</v>
      </c>
      <c r="B6476" s="4">
        <v>45224</v>
      </c>
      <c r="C6476" s="2">
        <v>-51223.22</v>
      </c>
      <c r="D6476" t="s">
        <v>840</v>
      </c>
      <c r="E6476" t="s">
        <v>905</v>
      </c>
      <c r="F6476" t="s">
        <v>10</v>
      </c>
      <c r="G6476" t="s">
        <v>20</v>
      </c>
      <c r="I6476" t="s">
        <v>1361</v>
      </c>
      <c r="J6476" t="s">
        <v>13922</v>
      </c>
      <c r="K6476" t="str">
        <f>IF(COUNTIF(Customers!A:A, H6476)&gt;0, "Valid", "Invalid")</f>
        <v>Invalid</v>
      </c>
      <c r="L6476" t="str">
        <f t="shared" si="505"/>
        <v>10</v>
      </c>
      <c r="M6476" t="str">
        <f t="shared" si="506"/>
        <v>2023</v>
      </c>
      <c r="N6476">
        <f t="shared" si="507"/>
        <v>-51223.22</v>
      </c>
      <c r="O6476" t="str">
        <f t="shared" si="508"/>
        <v/>
      </c>
      <c r="P6476">
        <f t="shared" si="509"/>
        <v>51223.22</v>
      </c>
      <c r="Q6476" s="48" t="str">
        <f>IF(O6476="","",
   IF(OR(O6476&lt;EDA_Outlier_Analysis!$C$10, O6476&gt;EDA_Outlier_Analysis!$C$11),
      "Outlier",
      "Normal"))</f>
        <v/>
      </c>
      <c r="R6476" t="str">
        <f>IF(P6476="","",
   IF(OR(P6476 &lt; EDA_Outlier_Analysis!$F$7, P6476 &gt; EDA_Outlier_Analysis!$F$8),
      "Outlier",
      "Normal"))</f>
        <v>Normal</v>
      </c>
      <c r="S6476" t="str">
        <f>IF(N6476="","",
   IF(OR(N6476 &lt;EDA_Outlier_Analysis!$I$10, N6476 &gt; EDA_Outlier_Analysis!$I$11),
      "Outlier",
      "Normal"))</f>
        <v>Normal</v>
      </c>
    </row>
    <row r="6477" spans="1:19">
      <c r="A6477" t="s">
        <v>13923</v>
      </c>
      <c r="B6477" s="4">
        <v>44948</v>
      </c>
      <c r="C6477" s="2">
        <v>164747.63</v>
      </c>
      <c r="D6477" t="s">
        <v>849</v>
      </c>
      <c r="E6477" t="s">
        <v>868</v>
      </c>
      <c r="F6477" t="s">
        <v>9</v>
      </c>
      <c r="G6477" t="s">
        <v>20</v>
      </c>
      <c r="H6477" t="s">
        <v>315</v>
      </c>
      <c r="J6477" t="s">
        <v>13924</v>
      </c>
      <c r="K6477" t="str">
        <f>IF(COUNTIF(Customers!A:A, H6477)&gt;0, "Valid", "Invalid")</f>
        <v>Valid</v>
      </c>
      <c r="L6477" t="str">
        <f t="shared" si="505"/>
        <v>1</v>
      </c>
      <c r="M6477" t="str">
        <f t="shared" si="506"/>
        <v>2023</v>
      </c>
      <c r="N6477">
        <f t="shared" si="507"/>
        <v>164747.63</v>
      </c>
      <c r="O6477">
        <f t="shared" si="508"/>
        <v>164747.63</v>
      </c>
      <c r="P6477" t="str">
        <f t="shared" si="509"/>
        <v/>
      </c>
      <c r="Q6477" s="48" t="str">
        <f>IF(O6477="","",
   IF(OR(O6477&lt;EDA_Outlier_Analysis!$C$10, O6477&gt;EDA_Outlier_Analysis!$C$11),
      "Outlier",
      "Normal"))</f>
        <v>Normal</v>
      </c>
      <c r="R6477" t="str">
        <f>IF(P6477="","",
   IF(OR(P6477 &lt; EDA_Outlier_Analysis!$F$7, P6477 &gt; EDA_Outlier_Analysis!$F$8),
      "Outlier",
      "Normal"))</f>
        <v/>
      </c>
      <c r="S6477" t="str">
        <f>IF(N6477="","",
   IF(OR(N6477 &lt;EDA_Outlier_Analysis!$I$10, N6477 &gt; EDA_Outlier_Analysis!$I$11),
      "Outlier",
      "Normal"))</f>
        <v>Normal</v>
      </c>
    </row>
    <row r="6478" spans="1:19">
      <c r="A6478" t="s">
        <v>13925</v>
      </c>
      <c r="B6478" s="4">
        <v>45048</v>
      </c>
      <c r="C6478" s="2">
        <v>-49796.82</v>
      </c>
      <c r="D6478" t="s">
        <v>840</v>
      </c>
      <c r="E6478" t="s">
        <v>878</v>
      </c>
      <c r="F6478" t="s">
        <v>9</v>
      </c>
      <c r="G6478" t="s">
        <v>34</v>
      </c>
      <c r="I6478" t="s">
        <v>898</v>
      </c>
      <c r="J6478" t="s">
        <v>13926</v>
      </c>
      <c r="K6478" t="str">
        <f>IF(COUNTIF(Customers!A:A, H6478)&gt;0, "Valid", "Invalid")</f>
        <v>Invalid</v>
      </c>
      <c r="L6478" t="str">
        <f t="shared" si="505"/>
        <v>5</v>
      </c>
      <c r="M6478" t="str">
        <f t="shared" si="506"/>
        <v>2023</v>
      </c>
      <c r="N6478">
        <f t="shared" si="507"/>
        <v>-49796.82</v>
      </c>
      <c r="O6478" t="str">
        <f t="shared" si="508"/>
        <v/>
      </c>
      <c r="P6478">
        <f t="shared" si="509"/>
        <v>49796.82</v>
      </c>
      <c r="Q6478" s="48" t="str">
        <f>IF(O6478="","",
   IF(OR(O6478&lt;EDA_Outlier_Analysis!$C$10, O6478&gt;EDA_Outlier_Analysis!$C$11),
      "Outlier",
      "Normal"))</f>
        <v/>
      </c>
      <c r="R6478" t="str">
        <f>IF(P6478="","",
   IF(OR(P6478 &lt; EDA_Outlier_Analysis!$F$7, P6478 &gt; EDA_Outlier_Analysis!$F$8),
      "Outlier",
      "Normal"))</f>
        <v>Normal</v>
      </c>
      <c r="S6478" t="str">
        <f>IF(N6478="","",
   IF(OR(N6478 &lt;EDA_Outlier_Analysis!$I$10, N6478 &gt; EDA_Outlier_Analysis!$I$11),
      "Outlier",
      "Normal"))</f>
        <v>Normal</v>
      </c>
    </row>
    <row r="6479" spans="1:19">
      <c r="A6479" t="s">
        <v>13927</v>
      </c>
      <c r="B6479" s="4">
        <v>44831</v>
      </c>
      <c r="C6479" s="2">
        <v>-47439.7</v>
      </c>
      <c r="D6479" t="s">
        <v>840</v>
      </c>
      <c r="E6479" t="s">
        <v>864</v>
      </c>
      <c r="F6479" t="s">
        <v>9</v>
      </c>
      <c r="G6479" t="s">
        <v>24</v>
      </c>
      <c r="I6479" t="s">
        <v>857</v>
      </c>
      <c r="J6479" t="s">
        <v>13928</v>
      </c>
      <c r="K6479" t="str">
        <f>IF(COUNTIF(Customers!A:A, H6479)&gt;0, "Valid", "Invalid")</f>
        <v>Invalid</v>
      </c>
      <c r="L6479" t="str">
        <f t="shared" si="505"/>
        <v>9</v>
      </c>
      <c r="M6479" t="str">
        <f t="shared" si="506"/>
        <v>2022</v>
      </c>
      <c r="N6479">
        <f t="shared" si="507"/>
        <v>-47439.7</v>
      </c>
      <c r="O6479" t="str">
        <f t="shared" si="508"/>
        <v/>
      </c>
      <c r="P6479">
        <f t="shared" si="509"/>
        <v>47439.7</v>
      </c>
      <c r="Q6479" s="48" t="str">
        <f>IF(O6479="","",
   IF(OR(O6479&lt;EDA_Outlier_Analysis!$C$10, O6479&gt;EDA_Outlier_Analysis!$C$11),
      "Outlier",
      "Normal"))</f>
        <v/>
      </c>
      <c r="R6479" t="str">
        <f>IF(P6479="","",
   IF(OR(P6479 &lt; EDA_Outlier_Analysis!$F$7, P6479 &gt; EDA_Outlier_Analysis!$F$8),
      "Outlier",
      "Normal"))</f>
        <v>Normal</v>
      </c>
      <c r="S6479" t="str">
        <f>IF(N6479="","",
   IF(OR(N6479 &lt;EDA_Outlier_Analysis!$I$10, N6479 &gt; EDA_Outlier_Analysis!$I$11),
      "Outlier",
      "Normal"))</f>
        <v>Normal</v>
      </c>
    </row>
    <row r="6480" spans="1:19">
      <c r="A6480" t="s">
        <v>13929</v>
      </c>
      <c r="B6480" s="4">
        <v>45158</v>
      </c>
      <c r="C6480" s="2">
        <v>16507.29</v>
      </c>
      <c r="D6480" t="s">
        <v>971</v>
      </c>
      <c r="E6480" t="s">
        <v>971</v>
      </c>
      <c r="F6480" t="s">
        <v>10</v>
      </c>
      <c r="G6480" t="s">
        <v>20</v>
      </c>
      <c r="J6480" t="s">
        <v>13930</v>
      </c>
      <c r="K6480" t="str">
        <f>IF(COUNTIF(Customers!A:A, H6480)&gt;0, "Valid", "Invalid")</f>
        <v>Invalid</v>
      </c>
      <c r="L6480" t="str">
        <f t="shared" si="505"/>
        <v>8</v>
      </c>
      <c r="M6480" t="str">
        <f t="shared" si="506"/>
        <v>2023</v>
      </c>
      <c r="N6480">
        <f t="shared" si="507"/>
        <v>-16507.29</v>
      </c>
      <c r="O6480" t="str">
        <f t="shared" si="508"/>
        <v/>
      </c>
      <c r="P6480" t="str">
        <f t="shared" si="509"/>
        <v/>
      </c>
      <c r="Q6480" s="48" t="str">
        <f>IF(O6480="","",
   IF(OR(O6480&lt;EDA_Outlier_Analysis!$C$10, O6480&gt;EDA_Outlier_Analysis!$C$11),
      "Outlier",
      "Normal"))</f>
        <v/>
      </c>
      <c r="R6480" t="str">
        <f>IF(P6480="","",
   IF(OR(P6480 &lt; EDA_Outlier_Analysis!$F$7, P6480 &gt; EDA_Outlier_Analysis!$F$8),
      "Outlier",
      "Normal"))</f>
        <v/>
      </c>
      <c r="S6480" t="str">
        <f>IF(N6480="","",
   IF(OR(N6480 &lt;EDA_Outlier_Analysis!$I$10, N6480 &gt; EDA_Outlier_Analysis!$I$11),
      "Outlier",
      "Normal"))</f>
        <v>Normal</v>
      </c>
    </row>
    <row r="6481" spans="1:19">
      <c r="A6481" t="s">
        <v>13931</v>
      </c>
      <c r="B6481" s="4">
        <v>44636</v>
      </c>
      <c r="C6481" s="2">
        <v>25140.74</v>
      </c>
      <c r="D6481" t="s">
        <v>1345</v>
      </c>
      <c r="E6481" t="s">
        <v>1345</v>
      </c>
      <c r="F6481" t="s">
        <v>9</v>
      </c>
      <c r="G6481" t="s">
        <v>31</v>
      </c>
      <c r="J6481" t="s">
        <v>13932</v>
      </c>
      <c r="K6481" t="str">
        <f>IF(COUNTIF(Customers!A:A, H6481)&gt;0, "Valid", "Invalid")</f>
        <v>Invalid</v>
      </c>
      <c r="L6481" t="str">
        <f t="shared" si="505"/>
        <v>3</v>
      </c>
      <c r="M6481" t="str">
        <f t="shared" si="506"/>
        <v>2022</v>
      </c>
      <c r="N6481">
        <f t="shared" si="507"/>
        <v>-25140.74</v>
      </c>
      <c r="O6481" t="str">
        <f t="shared" si="508"/>
        <v/>
      </c>
      <c r="P6481" t="str">
        <f t="shared" si="509"/>
        <v/>
      </c>
      <c r="Q6481" s="48" t="str">
        <f>IF(O6481="","",
   IF(OR(O6481&lt;EDA_Outlier_Analysis!$C$10, O6481&gt;EDA_Outlier_Analysis!$C$11),
      "Outlier",
      "Normal"))</f>
        <v/>
      </c>
      <c r="R6481" t="str">
        <f>IF(P6481="","",
   IF(OR(P6481 &lt; EDA_Outlier_Analysis!$F$7, P6481 &gt; EDA_Outlier_Analysis!$F$8),
      "Outlier",
      "Normal"))</f>
        <v/>
      </c>
      <c r="S6481" t="str">
        <f>IF(N6481="","",
   IF(OR(N6481 &lt;EDA_Outlier_Analysis!$I$10, N6481 &gt; EDA_Outlier_Analysis!$I$11),
      "Outlier",
      "Normal"))</f>
        <v>Normal</v>
      </c>
    </row>
    <row r="6482" spans="1:19">
      <c r="A6482" t="s">
        <v>13933</v>
      </c>
      <c r="B6482" s="4">
        <v>45223</v>
      </c>
      <c r="C6482" s="2">
        <v>173676.5</v>
      </c>
      <c r="D6482" t="s">
        <v>849</v>
      </c>
      <c r="E6482" t="s">
        <v>868</v>
      </c>
      <c r="F6482" t="s">
        <v>10</v>
      </c>
      <c r="G6482" t="s">
        <v>34</v>
      </c>
      <c r="H6482" t="s">
        <v>309</v>
      </c>
      <c r="J6482" t="s">
        <v>13934</v>
      </c>
      <c r="K6482" t="str">
        <f>IF(COUNTIF(Customers!A:A, H6482)&gt;0, "Valid", "Invalid")</f>
        <v>Valid</v>
      </c>
      <c r="L6482" t="str">
        <f t="shared" si="505"/>
        <v>10</v>
      </c>
      <c r="M6482" t="str">
        <f t="shared" si="506"/>
        <v>2023</v>
      </c>
      <c r="N6482">
        <f t="shared" si="507"/>
        <v>173676.5</v>
      </c>
      <c r="O6482">
        <f t="shared" si="508"/>
        <v>173676.5</v>
      </c>
      <c r="P6482" t="str">
        <f t="shared" si="509"/>
        <v/>
      </c>
      <c r="Q6482" s="48" t="str">
        <f>IF(O6482="","",
   IF(OR(O6482&lt;EDA_Outlier_Analysis!$C$10, O6482&gt;EDA_Outlier_Analysis!$C$11),
      "Outlier",
      "Normal"))</f>
        <v>Normal</v>
      </c>
      <c r="R6482" t="str">
        <f>IF(P6482="","",
   IF(OR(P6482 &lt; EDA_Outlier_Analysis!$F$7, P6482 &gt; EDA_Outlier_Analysis!$F$8),
      "Outlier",
      "Normal"))</f>
        <v/>
      </c>
      <c r="S6482" t="str">
        <f>IF(N6482="","",
   IF(OR(N6482 &lt;EDA_Outlier_Analysis!$I$10, N6482 &gt; EDA_Outlier_Analysis!$I$11),
      "Outlier",
      "Normal"))</f>
        <v>Normal</v>
      </c>
    </row>
    <row r="6483" spans="1:19">
      <c r="A6483" t="s">
        <v>13935</v>
      </c>
      <c r="B6483" s="4">
        <v>44949</v>
      </c>
      <c r="C6483" s="2">
        <v>116195.05</v>
      </c>
      <c r="D6483" t="s">
        <v>849</v>
      </c>
      <c r="E6483" t="s">
        <v>850</v>
      </c>
      <c r="F6483" t="s">
        <v>10</v>
      </c>
      <c r="G6483" t="s">
        <v>31</v>
      </c>
      <c r="H6483" t="s">
        <v>32</v>
      </c>
      <c r="J6483" t="s">
        <v>13936</v>
      </c>
      <c r="K6483" t="str">
        <f>IF(COUNTIF(Customers!A:A, H6483)&gt;0, "Valid", "Invalid")</f>
        <v>Valid</v>
      </c>
      <c r="L6483" t="str">
        <f t="shared" si="505"/>
        <v>1</v>
      </c>
      <c r="M6483" t="str">
        <f t="shared" si="506"/>
        <v>2023</v>
      </c>
      <c r="N6483">
        <f t="shared" si="507"/>
        <v>116195.05</v>
      </c>
      <c r="O6483">
        <f t="shared" si="508"/>
        <v>116195.05</v>
      </c>
      <c r="P6483" t="str">
        <f t="shared" si="509"/>
        <v/>
      </c>
      <c r="Q6483" s="48" t="str">
        <f>IF(O6483="","",
   IF(OR(O6483&lt;EDA_Outlier_Analysis!$C$10, O6483&gt;EDA_Outlier_Analysis!$C$11),
      "Outlier",
      "Normal"))</f>
        <v>Normal</v>
      </c>
      <c r="R6483" t="str">
        <f>IF(P6483="","",
   IF(OR(P6483 &lt; EDA_Outlier_Analysis!$F$7, P6483 &gt; EDA_Outlier_Analysis!$F$8),
      "Outlier",
      "Normal"))</f>
        <v/>
      </c>
      <c r="S6483" t="str">
        <f>IF(N6483="","",
   IF(OR(N6483 &lt;EDA_Outlier_Analysis!$I$10, N6483 &gt; EDA_Outlier_Analysis!$I$11),
      "Outlier",
      "Normal"))</f>
        <v>Normal</v>
      </c>
    </row>
    <row r="6484" spans="1:19">
      <c r="A6484" t="s">
        <v>13937</v>
      </c>
      <c r="B6484" s="4">
        <v>45136</v>
      </c>
      <c r="C6484" s="2">
        <v>181923.07</v>
      </c>
      <c r="D6484" t="s">
        <v>849</v>
      </c>
      <c r="E6484" t="s">
        <v>868</v>
      </c>
      <c r="F6484" t="s">
        <v>10</v>
      </c>
      <c r="G6484" t="s">
        <v>24</v>
      </c>
      <c r="H6484" t="s">
        <v>597</v>
      </c>
      <c r="J6484" t="s">
        <v>13938</v>
      </c>
      <c r="K6484" t="str">
        <f>IF(COUNTIF(Customers!A:A, H6484)&gt;0, "Valid", "Invalid")</f>
        <v>Valid</v>
      </c>
      <c r="L6484" t="str">
        <f t="shared" si="505"/>
        <v>7</v>
      </c>
      <c r="M6484" t="str">
        <f t="shared" si="506"/>
        <v>2023</v>
      </c>
      <c r="N6484">
        <f t="shared" si="507"/>
        <v>181923.07</v>
      </c>
      <c r="O6484">
        <f t="shared" si="508"/>
        <v>181923.07</v>
      </c>
      <c r="P6484" t="str">
        <f t="shared" si="509"/>
        <v/>
      </c>
      <c r="Q6484" s="48" t="str">
        <f>IF(O6484="","",
   IF(OR(O6484&lt;EDA_Outlier_Analysis!$C$10, O6484&gt;EDA_Outlier_Analysis!$C$11),
      "Outlier",
      "Normal"))</f>
        <v>Normal</v>
      </c>
      <c r="R6484" t="str">
        <f>IF(P6484="","",
   IF(OR(P6484 &lt; EDA_Outlier_Analysis!$F$7, P6484 &gt; EDA_Outlier_Analysis!$F$8),
      "Outlier",
      "Normal"))</f>
        <v/>
      </c>
      <c r="S6484" t="str">
        <f>IF(N6484="","",
   IF(OR(N6484 &lt;EDA_Outlier_Analysis!$I$10, N6484 &gt; EDA_Outlier_Analysis!$I$11),
      "Outlier",
      "Normal"))</f>
        <v>Normal</v>
      </c>
    </row>
    <row r="6485" spans="1:19">
      <c r="A6485" t="s">
        <v>13939</v>
      </c>
      <c r="B6485" s="4">
        <v>45018</v>
      </c>
      <c r="C6485" s="2">
        <v>107985.21</v>
      </c>
      <c r="D6485" t="s">
        <v>849</v>
      </c>
      <c r="E6485" t="s">
        <v>850</v>
      </c>
      <c r="F6485" t="s">
        <v>9</v>
      </c>
      <c r="G6485" t="s">
        <v>24</v>
      </c>
      <c r="H6485" t="s">
        <v>721</v>
      </c>
      <c r="J6485" t="s">
        <v>13940</v>
      </c>
      <c r="K6485" t="str">
        <f>IF(COUNTIF(Customers!A:A, H6485)&gt;0, "Valid", "Invalid")</f>
        <v>Valid</v>
      </c>
      <c r="L6485" t="str">
        <f t="shared" si="505"/>
        <v>4</v>
      </c>
      <c r="M6485" t="str">
        <f t="shared" si="506"/>
        <v>2023</v>
      </c>
      <c r="N6485">
        <f t="shared" si="507"/>
        <v>107985.21</v>
      </c>
      <c r="O6485">
        <f t="shared" si="508"/>
        <v>107985.21</v>
      </c>
      <c r="P6485" t="str">
        <f t="shared" si="509"/>
        <v/>
      </c>
      <c r="Q6485" s="48" t="str">
        <f>IF(O6485="","",
   IF(OR(O6485&lt;EDA_Outlier_Analysis!$C$10, O6485&gt;EDA_Outlier_Analysis!$C$11),
      "Outlier",
      "Normal"))</f>
        <v>Normal</v>
      </c>
      <c r="R6485" t="str">
        <f>IF(P6485="","",
   IF(OR(P6485 &lt; EDA_Outlier_Analysis!$F$7, P6485 &gt; EDA_Outlier_Analysis!$F$8),
      "Outlier",
      "Normal"))</f>
        <v/>
      </c>
      <c r="S6485" t="str">
        <f>IF(N6485="","",
   IF(OR(N6485 &lt;EDA_Outlier_Analysis!$I$10, N6485 &gt; EDA_Outlier_Analysis!$I$11),
      "Outlier",
      "Normal"))</f>
        <v>Normal</v>
      </c>
    </row>
    <row r="6486" spans="1:19">
      <c r="A6486" t="s">
        <v>13941</v>
      </c>
      <c r="B6486" s="4">
        <v>45110</v>
      </c>
      <c r="C6486" s="2">
        <v>-42847.54</v>
      </c>
      <c r="D6486" t="s">
        <v>840</v>
      </c>
      <c r="E6486" t="s">
        <v>905</v>
      </c>
      <c r="F6486" t="s">
        <v>11</v>
      </c>
      <c r="G6486" t="s">
        <v>34</v>
      </c>
      <c r="I6486" t="s">
        <v>906</v>
      </c>
      <c r="J6486" t="s">
        <v>13942</v>
      </c>
      <c r="K6486" t="str">
        <f>IF(COUNTIF(Customers!A:A, H6486)&gt;0, "Valid", "Invalid")</f>
        <v>Invalid</v>
      </c>
      <c r="L6486" t="str">
        <f t="shared" si="505"/>
        <v>7</v>
      </c>
      <c r="M6486" t="str">
        <f t="shared" si="506"/>
        <v>2023</v>
      </c>
      <c r="N6486">
        <f t="shared" si="507"/>
        <v>-42847.54</v>
      </c>
      <c r="O6486" t="str">
        <f t="shared" si="508"/>
        <v/>
      </c>
      <c r="P6486">
        <f t="shared" si="509"/>
        <v>42847.54</v>
      </c>
      <c r="Q6486" s="48" t="str">
        <f>IF(O6486="","",
   IF(OR(O6486&lt;EDA_Outlier_Analysis!$C$10, O6486&gt;EDA_Outlier_Analysis!$C$11),
      "Outlier",
      "Normal"))</f>
        <v/>
      </c>
      <c r="R6486" t="str">
        <f>IF(P6486="","",
   IF(OR(P6486 &lt; EDA_Outlier_Analysis!$F$7, P6486 &gt; EDA_Outlier_Analysis!$F$8),
      "Outlier",
      "Normal"))</f>
        <v>Normal</v>
      </c>
      <c r="S6486" t="str">
        <f>IF(N6486="","",
   IF(OR(N6486 &lt;EDA_Outlier_Analysis!$I$10, N6486 &gt; EDA_Outlier_Analysis!$I$11),
      "Outlier",
      "Normal"))</f>
        <v>Normal</v>
      </c>
    </row>
    <row r="6487" spans="1:19">
      <c r="A6487" t="s">
        <v>13943</v>
      </c>
      <c r="B6487" s="4">
        <v>45044</v>
      </c>
      <c r="C6487" s="2">
        <v>22395.84</v>
      </c>
      <c r="D6487" t="s">
        <v>849</v>
      </c>
      <c r="E6487" t="s">
        <v>853</v>
      </c>
      <c r="F6487" t="s">
        <v>11</v>
      </c>
      <c r="G6487" t="s">
        <v>24</v>
      </c>
      <c r="H6487" t="s">
        <v>713</v>
      </c>
      <c r="J6487" t="s">
        <v>13944</v>
      </c>
      <c r="K6487" t="str">
        <f>IF(COUNTIF(Customers!A:A, H6487)&gt;0, "Valid", "Invalid")</f>
        <v>Valid</v>
      </c>
      <c r="L6487" t="str">
        <f t="shared" si="505"/>
        <v>4</v>
      </c>
      <c r="M6487" t="str">
        <f t="shared" si="506"/>
        <v>2023</v>
      </c>
      <c r="N6487">
        <f t="shared" si="507"/>
        <v>22395.84</v>
      </c>
      <c r="O6487">
        <f t="shared" si="508"/>
        <v>22395.84</v>
      </c>
      <c r="P6487" t="str">
        <f t="shared" si="509"/>
        <v/>
      </c>
      <c r="Q6487" s="48" t="str">
        <f>IF(O6487="","",
   IF(OR(O6487&lt;EDA_Outlier_Analysis!$C$10, O6487&gt;EDA_Outlier_Analysis!$C$11),
      "Outlier",
      "Normal"))</f>
        <v>Normal</v>
      </c>
      <c r="R6487" t="str">
        <f>IF(P6487="","",
   IF(OR(P6487 &lt; EDA_Outlier_Analysis!$F$7, P6487 &gt; EDA_Outlier_Analysis!$F$8),
      "Outlier",
      "Normal"))</f>
        <v/>
      </c>
      <c r="S6487" t="str">
        <f>IF(N6487="","",
   IF(OR(N6487 &lt;EDA_Outlier_Analysis!$I$10, N6487 &gt; EDA_Outlier_Analysis!$I$11),
      "Outlier",
      "Normal"))</f>
        <v>Normal</v>
      </c>
    </row>
    <row r="6488" spans="1:19">
      <c r="A6488" t="s">
        <v>13945</v>
      </c>
      <c r="B6488" s="4">
        <v>44739</v>
      </c>
      <c r="C6488" s="2">
        <v>-24316.05</v>
      </c>
      <c r="D6488" t="s">
        <v>840</v>
      </c>
      <c r="E6488" t="s">
        <v>878</v>
      </c>
      <c r="F6488" t="s">
        <v>10</v>
      </c>
      <c r="G6488" t="s">
        <v>31</v>
      </c>
      <c r="I6488" t="s">
        <v>1109</v>
      </c>
      <c r="J6488" t="s">
        <v>13946</v>
      </c>
      <c r="K6488" t="str">
        <f>IF(COUNTIF(Customers!A:A, H6488)&gt;0, "Valid", "Invalid")</f>
        <v>Invalid</v>
      </c>
      <c r="L6488" t="str">
        <f t="shared" si="505"/>
        <v>6</v>
      </c>
      <c r="M6488" t="str">
        <f t="shared" si="506"/>
        <v>2022</v>
      </c>
      <c r="N6488">
        <f t="shared" si="507"/>
        <v>-24316.05</v>
      </c>
      <c r="O6488" t="str">
        <f t="shared" si="508"/>
        <v/>
      </c>
      <c r="P6488">
        <f t="shared" si="509"/>
        <v>24316.05</v>
      </c>
      <c r="Q6488" s="48" t="str">
        <f>IF(O6488="","",
   IF(OR(O6488&lt;EDA_Outlier_Analysis!$C$10, O6488&gt;EDA_Outlier_Analysis!$C$11),
      "Outlier",
      "Normal"))</f>
        <v/>
      </c>
      <c r="R6488" t="str">
        <f>IF(P6488="","",
   IF(OR(P6488 &lt; EDA_Outlier_Analysis!$F$7, P6488 &gt; EDA_Outlier_Analysis!$F$8),
      "Outlier",
      "Normal"))</f>
        <v>Outlier</v>
      </c>
      <c r="S6488" t="str">
        <f>IF(N6488="","",
   IF(OR(N6488 &lt;EDA_Outlier_Analysis!$I$10, N6488 &gt; EDA_Outlier_Analysis!$I$11),
      "Outlier",
      "Normal"))</f>
        <v>Normal</v>
      </c>
    </row>
    <row r="6489" spans="1:19">
      <c r="A6489" t="s">
        <v>13947</v>
      </c>
      <c r="B6489" s="4">
        <v>44706</v>
      </c>
      <c r="C6489" s="2">
        <v>-33943.11</v>
      </c>
      <c r="D6489" t="s">
        <v>840</v>
      </c>
      <c r="E6489" t="s">
        <v>841</v>
      </c>
      <c r="F6489" t="s">
        <v>9</v>
      </c>
      <c r="G6489" t="s">
        <v>24</v>
      </c>
      <c r="I6489" t="s">
        <v>1261</v>
      </c>
      <c r="J6489" t="s">
        <v>13948</v>
      </c>
      <c r="K6489" t="str">
        <f>IF(COUNTIF(Customers!A:A, H6489)&gt;0, "Valid", "Invalid")</f>
        <v>Invalid</v>
      </c>
      <c r="L6489" t="str">
        <f t="shared" si="505"/>
        <v>5</v>
      </c>
      <c r="M6489" t="str">
        <f t="shared" si="506"/>
        <v>2022</v>
      </c>
      <c r="N6489">
        <f t="shared" si="507"/>
        <v>-33943.11</v>
      </c>
      <c r="O6489" t="str">
        <f t="shared" si="508"/>
        <v/>
      </c>
      <c r="P6489">
        <f t="shared" si="509"/>
        <v>33943.11</v>
      </c>
      <c r="Q6489" s="48" t="str">
        <f>IF(O6489="","",
   IF(OR(O6489&lt;EDA_Outlier_Analysis!$C$10, O6489&gt;EDA_Outlier_Analysis!$C$11),
      "Outlier",
      "Normal"))</f>
        <v/>
      </c>
      <c r="R6489" t="str">
        <f>IF(P6489="","",
   IF(OR(P6489 &lt; EDA_Outlier_Analysis!$F$7, P6489 &gt; EDA_Outlier_Analysis!$F$8),
      "Outlier",
      "Normal"))</f>
        <v>Normal</v>
      </c>
      <c r="S6489" t="str">
        <f>IF(N6489="","",
   IF(OR(N6489 &lt;EDA_Outlier_Analysis!$I$10, N6489 &gt; EDA_Outlier_Analysis!$I$11),
      "Outlier",
      "Normal"))</f>
        <v>Normal</v>
      </c>
    </row>
    <row r="6490" spans="1:19">
      <c r="A6490" t="s">
        <v>13949</v>
      </c>
      <c r="B6490" s="4">
        <v>45217</v>
      </c>
      <c r="C6490" s="2">
        <v>15961.81</v>
      </c>
      <c r="D6490" t="s">
        <v>1345</v>
      </c>
      <c r="E6490" t="s">
        <v>1345</v>
      </c>
      <c r="F6490" t="s">
        <v>9</v>
      </c>
      <c r="G6490" t="s">
        <v>24</v>
      </c>
      <c r="J6490" t="s">
        <v>13950</v>
      </c>
      <c r="K6490" t="str">
        <f>IF(COUNTIF(Customers!A:A, H6490)&gt;0, "Valid", "Invalid")</f>
        <v>Invalid</v>
      </c>
      <c r="L6490" t="str">
        <f t="shared" si="505"/>
        <v>10</v>
      </c>
      <c r="M6490" t="str">
        <f t="shared" si="506"/>
        <v>2023</v>
      </c>
      <c r="N6490">
        <f t="shared" si="507"/>
        <v>-15961.81</v>
      </c>
      <c r="O6490" t="str">
        <f t="shared" si="508"/>
        <v/>
      </c>
      <c r="P6490" t="str">
        <f t="shared" si="509"/>
        <v/>
      </c>
      <c r="Q6490" s="48" t="str">
        <f>IF(O6490="","",
   IF(OR(O6490&lt;EDA_Outlier_Analysis!$C$10, O6490&gt;EDA_Outlier_Analysis!$C$11),
      "Outlier",
      "Normal"))</f>
        <v/>
      </c>
      <c r="R6490" t="str">
        <f>IF(P6490="","",
   IF(OR(P6490 &lt; EDA_Outlier_Analysis!$F$7, P6490 &gt; EDA_Outlier_Analysis!$F$8),
      "Outlier",
      "Normal"))</f>
        <v/>
      </c>
      <c r="S6490" t="str">
        <f>IF(N6490="","",
   IF(OR(N6490 &lt;EDA_Outlier_Analysis!$I$10, N6490 &gt; EDA_Outlier_Analysis!$I$11),
      "Outlier",
      "Normal"))</f>
        <v>Normal</v>
      </c>
    </row>
    <row r="6491" spans="1:19">
      <c r="A6491" t="s">
        <v>13951</v>
      </c>
      <c r="B6491" s="4">
        <v>45043</v>
      </c>
      <c r="C6491" s="2">
        <v>128216.39</v>
      </c>
      <c r="D6491" t="s">
        <v>849</v>
      </c>
      <c r="E6491" t="s">
        <v>850</v>
      </c>
      <c r="F6491" t="s">
        <v>11</v>
      </c>
      <c r="G6491" t="s">
        <v>20</v>
      </c>
      <c r="H6491" t="s">
        <v>479</v>
      </c>
      <c r="J6491" t="s">
        <v>13952</v>
      </c>
      <c r="K6491" t="str">
        <f>IF(COUNTIF(Customers!A:A, H6491)&gt;0, "Valid", "Invalid")</f>
        <v>Valid</v>
      </c>
      <c r="L6491" t="str">
        <f t="shared" si="505"/>
        <v>4</v>
      </c>
      <c r="M6491" t="str">
        <f t="shared" si="506"/>
        <v>2023</v>
      </c>
      <c r="N6491">
        <f t="shared" si="507"/>
        <v>128216.39</v>
      </c>
      <c r="O6491">
        <f t="shared" si="508"/>
        <v>128216.39</v>
      </c>
      <c r="P6491" t="str">
        <f t="shared" si="509"/>
        <v/>
      </c>
      <c r="Q6491" s="48" t="str">
        <f>IF(O6491="","",
   IF(OR(O6491&lt;EDA_Outlier_Analysis!$C$10, O6491&gt;EDA_Outlier_Analysis!$C$11),
      "Outlier",
      "Normal"))</f>
        <v>Normal</v>
      </c>
      <c r="R6491" t="str">
        <f>IF(P6491="","",
   IF(OR(P6491 &lt; EDA_Outlier_Analysis!$F$7, P6491 &gt; EDA_Outlier_Analysis!$F$8),
      "Outlier",
      "Normal"))</f>
        <v/>
      </c>
      <c r="S6491" t="str">
        <f>IF(N6491="","",
   IF(OR(N6491 &lt;EDA_Outlier_Analysis!$I$10, N6491 &gt; EDA_Outlier_Analysis!$I$11),
      "Outlier",
      "Normal"))</f>
        <v>Normal</v>
      </c>
    </row>
    <row r="6492" spans="1:19">
      <c r="A6492" t="s">
        <v>13953</v>
      </c>
      <c r="B6492" s="4">
        <v>44983</v>
      </c>
      <c r="C6492" s="2">
        <v>256138.23999999999</v>
      </c>
      <c r="D6492" t="s">
        <v>849</v>
      </c>
      <c r="E6492" t="s">
        <v>868</v>
      </c>
      <c r="F6492" t="s">
        <v>9</v>
      </c>
      <c r="G6492" t="s">
        <v>20</v>
      </c>
      <c r="H6492" t="s">
        <v>169</v>
      </c>
      <c r="J6492" t="s">
        <v>13954</v>
      </c>
      <c r="K6492" t="str">
        <f>IF(COUNTIF(Customers!A:A, H6492)&gt;0, "Valid", "Invalid")</f>
        <v>Valid</v>
      </c>
      <c r="L6492" t="str">
        <f t="shared" si="505"/>
        <v>2</v>
      </c>
      <c r="M6492" t="str">
        <f t="shared" si="506"/>
        <v>2023</v>
      </c>
      <c r="N6492">
        <f t="shared" si="507"/>
        <v>256138.23999999999</v>
      </c>
      <c r="O6492">
        <f t="shared" si="508"/>
        <v>256138.23999999999</v>
      </c>
      <c r="P6492" t="str">
        <f t="shared" si="509"/>
        <v/>
      </c>
      <c r="Q6492" s="48" t="str">
        <f>IF(O6492="","",
   IF(OR(O6492&lt;EDA_Outlier_Analysis!$C$10, O6492&gt;EDA_Outlier_Analysis!$C$11),
      "Outlier",
      "Normal"))</f>
        <v>Normal</v>
      </c>
      <c r="R6492" t="str">
        <f>IF(P6492="","",
   IF(OR(P6492 &lt; EDA_Outlier_Analysis!$F$7, P6492 &gt; EDA_Outlier_Analysis!$F$8),
      "Outlier",
      "Normal"))</f>
        <v/>
      </c>
      <c r="S6492" t="str">
        <f>IF(N6492="","",
   IF(OR(N6492 &lt;EDA_Outlier_Analysis!$I$10, N6492 &gt; EDA_Outlier_Analysis!$I$11),
      "Outlier",
      "Normal"))</f>
        <v>Normal</v>
      </c>
    </row>
    <row r="6493" spans="1:19">
      <c r="A6493" t="s">
        <v>13955</v>
      </c>
      <c r="B6493" s="4">
        <v>44781</v>
      </c>
      <c r="C6493" s="2">
        <v>158909.28</v>
      </c>
      <c r="D6493" t="s">
        <v>849</v>
      </c>
      <c r="E6493" t="s">
        <v>850</v>
      </c>
      <c r="F6493" t="s">
        <v>10</v>
      </c>
      <c r="G6493" t="s">
        <v>20</v>
      </c>
      <c r="H6493" t="s">
        <v>271</v>
      </c>
      <c r="J6493" t="s">
        <v>13956</v>
      </c>
      <c r="K6493" t="str">
        <f>IF(COUNTIF(Customers!A:A, H6493)&gt;0, "Valid", "Invalid")</f>
        <v>Valid</v>
      </c>
      <c r="L6493" t="str">
        <f t="shared" si="505"/>
        <v>8</v>
      </c>
      <c r="M6493" t="str">
        <f t="shared" si="506"/>
        <v>2022</v>
      </c>
      <c r="N6493">
        <f t="shared" si="507"/>
        <v>158909.28</v>
      </c>
      <c r="O6493">
        <f t="shared" si="508"/>
        <v>158909.28</v>
      </c>
      <c r="P6493" t="str">
        <f t="shared" si="509"/>
        <v/>
      </c>
      <c r="Q6493" s="48" t="str">
        <f>IF(O6493="","",
   IF(OR(O6493&lt;EDA_Outlier_Analysis!$C$10, O6493&gt;EDA_Outlier_Analysis!$C$11),
      "Outlier",
      "Normal"))</f>
        <v>Normal</v>
      </c>
      <c r="R6493" t="str">
        <f>IF(P6493="","",
   IF(OR(P6493 &lt; EDA_Outlier_Analysis!$F$7, P6493 &gt; EDA_Outlier_Analysis!$F$8),
      "Outlier",
      "Normal"))</f>
        <v/>
      </c>
      <c r="S6493" t="str">
        <f>IF(N6493="","",
   IF(OR(N6493 &lt;EDA_Outlier_Analysis!$I$10, N6493 &gt; EDA_Outlier_Analysis!$I$11),
      "Outlier",
      "Normal"))</f>
        <v>Normal</v>
      </c>
    </row>
    <row r="6494" spans="1:19">
      <c r="A6494" t="s">
        <v>13957</v>
      </c>
      <c r="B6494" s="4">
        <v>45180</v>
      </c>
      <c r="C6494" s="2">
        <v>158758.26999999999</v>
      </c>
      <c r="D6494" t="s">
        <v>849</v>
      </c>
      <c r="E6494" t="s">
        <v>853</v>
      </c>
      <c r="F6494" t="s">
        <v>10</v>
      </c>
      <c r="G6494" t="s">
        <v>34</v>
      </c>
      <c r="H6494" t="s">
        <v>483</v>
      </c>
      <c r="J6494" t="s">
        <v>13958</v>
      </c>
      <c r="K6494" t="str">
        <f>IF(COUNTIF(Customers!A:A, H6494)&gt;0, "Valid", "Invalid")</f>
        <v>Valid</v>
      </c>
      <c r="L6494" t="str">
        <f t="shared" si="505"/>
        <v>9</v>
      </c>
      <c r="M6494" t="str">
        <f t="shared" si="506"/>
        <v>2023</v>
      </c>
      <c r="N6494">
        <f t="shared" si="507"/>
        <v>158758.26999999999</v>
      </c>
      <c r="O6494">
        <f t="shared" si="508"/>
        <v>158758.26999999999</v>
      </c>
      <c r="P6494" t="str">
        <f t="shared" si="509"/>
        <v/>
      </c>
      <c r="Q6494" s="48" t="str">
        <f>IF(O6494="","",
   IF(OR(O6494&lt;EDA_Outlier_Analysis!$C$10, O6494&gt;EDA_Outlier_Analysis!$C$11),
      "Outlier",
      "Normal"))</f>
        <v>Normal</v>
      </c>
      <c r="R6494" t="str">
        <f>IF(P6494="","",
   IF(OR(P6494 &lt; EDA_Outlier_Analysis!$F$7, P6494 &gt; EDA_Outlier_Analysis!$F$8),
      "Outlier",
      "Normal"))</f>
        <v/>
      </c>
      <c r="S6494" t="str">
        <f>IF(N6494="","",
   IF(OR(N6494 &lt;EDA_Outlier_Analysis!$I$10, N6494 &gt; EDA_Outlier_Analysis!$I$11),
      "Outlier",
      "Normal"))</f>
        <v>Normal</v>
      </c>
    </row>
    <row r="6495" spans="1:19">
      <c r="A6495" t="s">
        <v>13959</v>
      </c>
      <c r="B6495" s="4">
        <v>45170</v>
      </c>
      <c r="C6495" s="2">
        <v>179116.88</v>
      </c>
      <c r="D6495" t="s">
        <v>849</v>
      </c>
      <c r="E6495" t="s">
        <v>850</v>
      </c>
      <c r="F6495" t="s">
        <v>11</v>
      </c>
      <c r="G6495" t="s">
        <v>20</v>
      </c>
      <c r="H6495" t="s">
        <v>153</v>
      </c>
      <c r="J6495" t="s">
        <v>13960</v>
      </c>
      <c r="K6495" t="str">
        <f>IF(COUNTIF(Customers!A:A, H6495)&gt;0, "Valid", "Invalid")</f>
        <v>Valid</v>
      </c>
      <c r="L6495" t="str">
        <f t="shared" si="505"/>
        <v>9</v>
      </c>
      <c r="M6495" t="str">
        <f t="shared" si="506"/>
        <v>2023</v>
      </c>
      <c r="N6495">
        <f t="shared" si="507"/>
        <v>179116.88</v>
      </c>
      <c r="O6495">
        <f t="shared" si="508"/>
        <v>179116.88</v>
      </c>
      <c r="P6495" t="str">
        <f t="shared" si="509"/>
        <v/>
      </c>
      <c r="Q6495" s="48" t="str">
        <f>IF(O6495="","",
   IF(OR(O6495&lt;EDA_Outlier_Analysis!$C$10, O6495&gt;EDA_Outlier_Analysis!$C$11),
      "Outlier",
      "Normal"))</f>
        <v>Normal</v>
      </c>
      <c r="R6495" t="str">
        <f>IF(P6495="","",
   IF(OR(P6495 &lt; EDA_Outlier_Analysis!$F$7, P6495 &gt; EDA_Outlier_Analysis!$F$8),
      "Outlier",
      "Normal"))</f>
        <v/>
      </c>
      <c r="S6495" t="str">
        <f>IF(N6495="","",
   IF(OR(N6495 &lt;EDA_Outlier_Analysis!$I$10, N6495 &gt; EDA_Outlier_Analysis!$I$11),
      "Outlier",
      "Normal"))</f>
        <v>Normal</v>
      </c>
    </row>
    <row r="6496" spans="1:19">
      <c r="A6496" t="s">
        <v>13961</v>
      </c>
      <c r="B6496" s="4">
        <v>44626</v>
      </c>
      <c r="C6496" s="2">
        <v>-52773.1</v>
      </c>
      <c r="D6496" t="s">
        <v>840</v>
      </c>
      <c r="E6496" t="s">
        <v>856</v>
      </c>
      <c r="F6496" t="s">
        <v>10</v>
      </c>
      <c r="G6496" t="s">
        <v>31</v>
      </c>
      <c r="I6496" t="s">
        <v>898</v>
      </c>
      <c r="J6496" t="s">
        <v>13962</v>
      </c>
      <c r="K6496" t="str">
        <f>IF(COUNTIF(Customers!A:A, H6496)&gt;0, "Valid", "Invalid")</f>
        <v>Invalid</v>
      </c>
      <c r="L6496" t="str">
        <f t="shared" si="505"/>
        <v>3</v>
      </c>
      <c r="M6496" t="str">
        <f t="shared" si="506"/>
        <v>2022</v>
      </c>
      <c r="N6496">
        <f t="shared" si="507"/>
        <v>-52773.1</v>
      </c>
      <c r="O6496" t="str">
        <f t="shared" si="508"/>
        <v/>
      </c>
      <c r="P6496">
        <f t="shared" si="509"/>
        <v>52773.1</v>
      </c>
      <c r="Q6496" s="48" t="str">
        <f>IF(O6496="","",
   IF(OR(O6496&lt;EDA_Outlier_Analysis!$C$10, O6496&gt;EDA_Outlier_Analysis!$C$11),
      "Outlier",
      "Normal"))</f>
        <v/>
      </c>
      <c r="R6496" t="str">
        <f>IF(P6496="","",
   IF(OR(P6496 &lt; EDA_Outlier_Analysis!$F$7, P6496 &gt; EDA_Outlier_Analysis!$F$8),
      "Outlier",
      "Normal"))</f>
        <v>Normal</v>
      </c>
      <c r="S6496" t="str">
        <f>IF(N6496="","",
   IF(OR(N6496 &lt;EDA_Outlier_Analysis!$I$10, N6496 &gt; EDA_Outlier_Analysis!$I$11),
      "Outlier",
      "Normal"))</f>
        <v>Normal</v>
      </c>
    </row>
    <row r="6497" spans="1:19">
      <c r="A6497" t="s">
        <v>13963</v>
      </c>
      <c r="B6497" s="4">
        <v>45008</v>
      </c>
      <c r="C6497" s="2">
        <v>-34755.57</v>
      </c>
      <c r="D6497" t="s">
        <v>840</v>
      </c>
      <c r="E6497" t="s">
        <v>878</v>
      </c>
      <c r="F6497" t="s">
        <v>9</v>
      </c>
      <c r="G6497" t="s">
        <v>24</v>
      </c>
      <c r="I6497" t="s">
        <v>3102</v>
      </c>
      <c r="J6497" t="s">
        <v>13964</v>
      </c>
      <c r="K6497" t="str">
        <f>IF(COUNTIF(Customers!A:A, H6497)&gt;0, "Valid", "Invalid")</f>
        <v>Invalid</v>
      </c>
      <c r="L6497" t="str">
        <f t="shared" si="505"/>
        <v>3</v>
      </c>
      <c r="M6497" t="str">
        <f t="shared" si="506"/>
        <v>2023</v>
      </c>
      <c r="N6497">
        <f t="shared" si="507"/>
        <v>-34755.57</v>
      </c>
      <c r="O6497" t="str">
        <f t="shared" si="508"/>
        <v/>
      </c>
      <c r="P6497">
        <f t="shared" si="509"/>
        <v>34755.57</v>
      </c>
      <c r="Q6497" s="48" t="str">
        <f>IF(O6497="","",
   IF(OR(O6497&lt;EDA_Outlier_Analysis!$C$10, O6497&gt;EDA_Outlier_Analysis!$C$11),
      "Outlier",
      "Normal"))</f>
        <v/>
      </c>
      <c r="R6497" t="str">
        <f>IF(P6497="","",
   IF(OR(P6497 &lt; EDA_Outlier_Analysis!$F$7, P6497 &gt; EDA_Outlier_Analysis!$F$8),
      "Outlier",
      "Normal"))</f>
        <v>Normal</v>
      </c>
      <c r="S6497" t="str">
        <f>IF(N6497="","",
   IF(OR(N6497 &lt;EDA_Outlier_Analysis!$I$10, N6497 &gt; EDA_Outlier_Analysis!$I$11),
      "Outlier",
      "Normal"))</f>
        <v>Normal</v>
      </c>
    </row>
    <row r="6498" spans="1:19">
      <c r="A6498" t="s">
        <v>13965</v>
      </c>
      <c r="B6498" s="4">
        <v>44652</v>
      </c>
      <c r="C6498" s="2">
        <v>-39144.519999999997</v>
      </c>
      <c r="D6498" t="s">
        <v>840</v>
      </c>
      <c r="E6498" t="s">
        <v>856</v>
      </c>
      <c r="F6498" t="s">
        <v>9</v>
      </c>
      <c r="G6498" t="s">
        <v>20</v>
      </c>
      <c r="I6498" t="s">
        <v>939</v>
      </c>
      <c r="J6498" t="s">
        <v>13966</v>
      </c>
      <c r="K6498" t="str">
        <f>IF(COUNTIF(Customers!A:A, H6498)&gt;0, "Valid", "Invalid")</f>
        <v>Invalid</v>
      </c>
      <c r="L6498" t="str">
        <f t="shared" si="505"/>
        <v>4</v>
      </c>
      <c r="M6498" t="str">
        <f t="shared" si="506"/>
        <v>2022</v>
      </c>
      <c r="N6498">
        <f t="shared" si="507"/>
        <v>-39144.519999999997</v>
      </c>
      <c r="O6498" t="str">
        <f t="shared" si="508"/>
        <v/>
      </c>
      <c r="P6498">
        <f t="shared" si="509"/>
        <v>39144.519999999997</v>
      </c>
      <c r="Q6498" s="48" t="str">
        <f>IF(O6498="","",
   IF(OR(O6498&lt;EDA_Outlier_Analysis!$C$10, O6498&gt;EDA_Outlier_Analysis!$C$11),
      "Outlier",
      "Normal"))</f>
        <v/>
      </c>
      <c r="R6498" t="str">
        <f>IF(P6498="","",
   IF(OR(P6498 &lt; EDA_Outlier_Analysis!$F$7, P6498 &gt; EDA_Outlier_Analysis!$F$8),
      "Outlier",
      "Normal"))</f>
        <v>Normal</v>
      </c>
      <c r="S6498" t="str">
        <f>IF(N6498="","",
   IF(OR(N6498 &lt;EDA_Outlier_Analysis!$I$10, N6498 &gt; EDA_Outlier_Analysis!$I$11),
      "Outlier",
      "Normal"))</f>
        <v>Normal</v>
      </c>
    </row>
    <row r="6499" spans="1:19">
      <c r="A6499" t="s">
        <v>13967</v>
      </c>
      <c r="B6499" s="4">
        <v>44756</v>
      </c>
      <c r="C6499" s="2">
        <v>-48368.46</v>
      </c>
      <c r="D6499" t="s">
        <v>840</v>
      </c>
      <c r="E6499" t="s">
        <v>856</v>
      </c>
      <c r="F6499" t="s">
        <v>9</v>
      </c>
      <c r="G6499" t="s">
        <v>24</v>
      </c>
      <c r="I6499" t="s">
        <v>1505</v>
      </c>
      <c r="J6499" t="s">
        <v>13968</v>
      </c>
      <c r="K6499" t="str">
        <f>IF(COUNTIF(Customers!A:A, H6499)&gt;0, "Valid", "Invalid")</f>
        <v>Invalid</v>
      </c>
      <c r="L6499" t="str">
        <f t="shared" si="505"/>
        <v>7</v>
      </c>
      <c r="M6499" t="str">
        <f t="shared" si="506"/>
        <v>2022</v>
      </c>
      <c r="N6499">
        <f t="shared" si="507"/>
        <v>-48368.46</v>
      </c>
      <c r="O6499" t="str">
        <f t="shared" si="508"/>
        <v/>
      </c>
      <c r="P6499">
        <f t="shared" si="509"/>
        <v>48368.46</v>
      </c>
      <c r="Q6499" s="48" t="str">
        <f>IF(O6499="","",
   IF(OR(O6499&lt;EDA_Outlier_Analysis!$C$10, O6499&gt;EDA_Outlier_Analysis!$C$11),
      "Outlier",
      "Normal"))</f>
        <v/>
      </c>
      <c r="R6499" t="str">
        <f>IF(P6499="","",
   IF(OR(P6499 &lt; EDA_Outlier_Analysis!$F$7, P6499 &gt; EDA_Outlier_Analysis!$F$8),
      "Outlier",
      "Normal"))</f>
        <v>Normal</v>
      </c>
      <c r="S6499" t="str">
        <f>IF(N6499="","",
   IF(OR(N6499 &lt;EDA_Outlier_Analysis!$I$10, N6499 &gt; EDA_Outlier_Analysis!$I$11),
      "Outlier",
      "Normal"))</f>
        <v>Normal</v>
      </c>
    </row>
    <row r="6500" spans="1:19">
      <c r="A6500" t="s">
        <v>13969</v>
      </c>
      <c r="B6500" s="4">
        <v>44986</v>
      </c>
      <c r="C6500" s="2">
        <v>184994.05</v>
      </c>
      <c r="D6500" t="s">
        <v>849</v>
      </c>
      <c r="E6500" t="s">
        <v>850</v>
      </c>
      <c r="F6500" t="s">
        <v>11</v>
      </c>
      <c r="G6500" t="s">
        <v>24</v>
      </c>
      <c r="H6500" t="s">
        <v>145</v>
      </c>
      <c r="J6500" t="s">
        <v>13970</v>
      </c>
      <c r="K6500" t="str">
        <f>IF(COUNTIF(Customers!A:A, H6500)&gt;0, "Valid", "Invalid")</f>
        <v>Valid</v>
      </c>
      <c r="L6500" t="str">
        <f t="shared" si="505"/>
        <v>3</v>
      </c>
      <c r="M6500" t="str">
        <f t="shared" si="506"/>
        <v>2023</v>
      </c>
      <c r="N6500">
        <f t="shared" si="507"/>
        <v>184994.05</v>
      </c>
      <c r="O6500">
        <f t="shared" si="508"/>
        <v>184994.05</v>
      </c>
      <c r="P6500" t="str">
        <f t="shared" si="509"/>
        <v/>
      </c>
      <c r="Q6500" s="48" t="str">
        <f>IF(O6500="","",
   IF(OR(O6500&lt;EDA_Outlier_Analysis!$C$10, O6500&gt;EDA_Outlier_Analysis!$C$11),
      "Outlier",
      "Normal"))</f>
        <v>Normal</v>
      </c>
      <c r="R6500" t="str">
        <f>IF(P6500="","",
   IF(OR(P6500 &lt; EDA_Outlier_Analysis!$F$7, P6500 &gt; EDA_Outlier_Analysis!$F$8),
      "Outlier",
      "Normal"))</f>
        <v/>
      </c>
      <c r="S6500" t="str">
        <f>IF(N6500="","",
   IF(OR(N6500 &lt;EDA_Outlier_Analysis!$I$10, N6500 &gt; EDA_Outlier_Analysis!$I$11),
      "Outlier",
      "Normal"))</f>
        <v>Normal</v>
      </c>
    </row>
    <row r="6501" spans="1:19">
      <c r="A6501" t="s">
        <v>13971</v>
      </c>
      <c r="B6501" s="4">
        <v>44735</v>
      </c>
      <c r="C6501" s="2">
        <v>-89269.21</v>
      </c>
      <c r="D6501" t="s">
        <v>840</v>
      </c>
      <c r="E6501" t="s">
        <v>845</v>
      </c>
      <c r="F6501" t="s">
        <v>9</v>
      </c>
      <c r="G6501" t="s">
        <v>34</v>
      </c>
      <c r="I6501" t="s">
        <v>1141</v>
      </c>
      <c r="J6501" t="s">
        <v>13972</v>
      </c>
      <c r="K6501" t="str">
        <f>IF(COUNTIF(Customers!A:A, H6501)&gt;0, "Valid", "Invalid")</f>
        <v>Invalid</v>
      </c>
      <c r="L6501" t="str">
        <f t="shared" si="505"/>
        <v>6</v>
      </c>
      <c r="M6501" t="str">
        <f t="shared" si="506"/>
        <v>2022</v>
      </c>
      <c r="N6501">
        <f t="shared" si="507"/>
        <v>-89269.21</v>
      </c>
      <c r="O6501" t="str">
        <f t="shared" si="508"/>
        <v/>
      </c>
      <c r="P6501">
        <f t="shared" si="509"/>
        <v>89269.21</v>
      </c>
      <c r="Q6501" s="48" t="str">
        <f>IF(O6501="","",
   IF(OR(O6501&lt;EDA_Outlier_Analysis!$C$10, O6501&gt;EDA_Outlier_Analysis!$C$11),
      "Outlier",
      "Normal"))</f>
        <v/>
      </c>
      <c r="R6501" t="str">
        <f>IF(P6501="","",
   IF(OR(P6501 &lt; EDA_Outlier_Analysis!$F$7, P6501 &gt; EDA_Outlier_Analysis!$F$8),
      "Outlier",
      "Normal"))</f>
        <v>Outlier</v>
      </c>
      <c r="S6501" t="str">
        <f>IF(N6501="","",
   IF(OR(N6501 &lt;EDA_Outlier_Analysis!$I$10, N6501 &gt; EDA_Outlier_Analysis!$I$11),
      "Outlier",
      "Normal"))</f>
        <v>Normal</v>
      </c>
    </row>
    <row r="6502" spans="1:19">
      <c r="A6502" t="s">
        <v>13973</v>
      </c>
      <c r="B6502" s="4">
        <v>44847</v>
      </c>
      <c r="C6502" s="2">
        <v>-36243.050000000003</v>
      </c>
      <c r="D6502" t="s">
        <v>840</v>
      </c>
      <c r="E6502" t="s">
        <v>845</v>
      </c>
      <c r="F6502" t="s">
        <v>11</v>
      </c>
      <c r="G6502" t="s">
        <v>34</v>
      </c>
      <c r="I6502" t="s">
        <v>1540</v>
      </c>
      <c r="J6502" t="s">
        <v>13974</v>
      </c>
      <c r="K6502" t="str">
        <f>IF(COUNTIF(Customers!A:A, H6502)&gt;0, "Valid", "Invalid")</f>
        <v>Invalid</v>
      </c>
      <c r="L6502" t="str">
        <f t="shared" si="505"/>
        <v>10</v>
      </c>
      <c r="M6502" t="str">
        <f t="shared" si="506"/>
        <v>2022</v>
      </c>
      <c r="N6502">
        <f t="shared" si="507"/>
        <v>-36243.050000000003</v>
      </c>
      <c r="O6502" t="str">
        <f t="shared" si="508"/>
        <v/>
      </c>
      <c r="P6502">
        <f t="shared" si="509"/>
        <v>36243.050000000003</v>
      </c>
      <c r="Q6502" s="48" t="str">
        <f>IF(O6502="","",
   IF(OR(O6502&lt;EDA_Outlier_Analysis!$C$10, O6502&gt;EDA_Outlier_Analysis!$C$11),
      "Outlier",
      "Normal"))</f>
        <v/>
      </c>
      <c r="R6502" t="str">
        <f>IF(P6502="","",
   IF(OR(P6502 &lt; EDA_Outlier_Analysis!$F$7, P6502 &gt; EDA_Outlier_Analysis!$F$8),
      "Outlier",
      "Normal"))</f>
        <v>Normal</v>
      </c>
      <c r="S6502" t="str">
        <f>IF(N6502="","",
   IF(OR(N6502 &lt;EDA_Outlier_Analysis!$I$10, N6502 &gt; EDA_Outlier_Analysis!$I$11),
      "Outlier",
      "Normal"))</f>
        <v>Normal</v>
      </c>
    </row>
    <row r="6503" spans="1:19">
      <c r="A6503" t="s">
        <v>13975</v>
      </c>
      <c r="B6503" s="4">
        <v>44987</v>
      </c>
      <c r="C6503" s="2">
        <v>-77865.47</v>
      </c>
      <c r="D6503" t="s">
        <v>840</v>
      </c>
      <c r="E6503" t="s">
        <v>856</v>
      </c>
      <c r="F6503" t="s">
        <v>11</v>
      </c>
      <c r="G6503" t="s">
        <v>20</v>
      </c>
      <c r="I6503" t="s">
        <v>1545</v>
      </c>
      <c r="J6503" t="s">
        <v>13976</v>
      </c>
      <c r="K6503" t="str">
        <f>IF(COUNTIF(Customers!A:A, H6503)&gt;0, "Valid", "Invalid")</f>
        <v>Invalid</v>
      </c>
      <c r="L6503" t="str">
        <f t="shared" si="505"/>
        <v>3</v>
      </c>
      <c r="M6503" t="str">
        <f t="shared" si="506"/>
        <v>2023</v>
      </c>
      <c r="N6503">
        <f t="shared" si="507"/>
        <v>-77865.47</v>
      </c>
      <c r="O6503" t="str">
        <f t="shared" si="508"/>
        <v/>
      </c>
      <c r="P6503">
        <f t="shared" si="509"/>
        <v>77865.47</v>
      </c>
      <c r="Q6503" s="48" t="str">
        <f>IF(O6503="","",
   IF(OR(O6503&lt;EDA_Outlier_Analysis!$C$10, O6503&gt;EDA_Outlier_Analysis!$C$11),
      "Outlier",
      "Normal"))</f>
        <v/>
      </c>
      <c r="R6503" t="str">
        <f>IF(P6503="","",
   IF(OR(P6503 &lt; EDA_Outlier_Analysis!$F$7, P6503 &gt; EDA_Outlier_Analysis!$F$8),
      "Outlier",
      "Normal"))</f>
        <v>Outlier</v>
      </c>
      <c r="S6503" t="str">
        <f>IF(N6503="","",
   IF(OR(N6503 &lt;EDA_Outlier_Analysis!$I$10, N6503 &gt; EDA_Outlier_Analysis!$I$11),
      "Outlier",
      "Normal"))</f>
        <v>Normal</v>
      </c>
    </row>
    <row r="6504" spans="1:19">
      <c r="A6504" t="s">
        <v>13977</v>
      </c>
      <c r="B6504" s="4">
        <v>44672</v>
      </c>
      <c r="C6504" s="2">
        <v>-8586.69</v>
      </c>
      <c r="D6504" t="s">
        <v>840</v>
      </c>
      <c r="E6504" t="s">
        <v>856</v>
      </c>
      <c r="F6504" t="s">
        <v>10</v>
      </c>
      <c r="G6504" t="s">
        <v>24</v>
      </c>
      <c r="I6504" t="s">
        <v>1448</v>
      </c>
      <c r="J6504" t="s">
        <v>13978</v>
      </c>
      <c r="K6504" t="str">
        <f>IF(COUNTIF(Customers!A:A, H6504)&gt;0, "Valid", "Invalid")</f>
        <v>Invalid</v>
      </c>
      <c r="L6504" t="str">
        <f t="shared" si="505"/>
        <v>4</v>
      </c>
      <c r="M6504" t="str">
        <f t="shared" si="506"/>
        <v>2022</v>
      </c>
      <c r="N6504">
        <f t="shared" si="507"/>
        <v>-8586.69</v>
      </c>
      <c r="O6504" t="str">
        <f t="shared" si="508"/>
        <v/>
      </c>
      <c r="P6504">
        <f t="shared" si="509"/>
        <v>8586.69</v>
      </c>
      <c r="Q6504" s="48" t="str">
        <f>IF(O6504="","",
   IF(OR(O6504&lt;EDA_Outlier_Analysis!$C$10, O6504&gt;EDA_Outlier_Analysis!$C$11),
      "Outlier",
      "Normal"))</f>
        <v/>
      </c>
      <c r="R6504" t="str">
        <f>IF(P6504="","",
   IF(OR(P6504 &lt; EDA_Outlier_Analysis!$F$7, P6504 &gt; EDA_Outlier_Analysis!$F$8),
      "Outlier",
      "Normal"))</f>
        <v>Outlier</v>
      </c>
      <c r="S6504" t="str">
        <f>IF(N6504="","",
   IF(OR(N6504 &lt;EDA_Outlier_Analysis!$I$10, N6504 &gt; EDA_Outlier_Analysis!$I$11),
      "Outlier",
      "Normal"))</f>
        <v>Normal</v>
      </c>
    </row>
    <row r="6505" spans="1:19">
      <c r="A6505" t="s">
        <v>13979</v>
      </c>
      <c r="B6505" s="4">
        <v>44918</v>
      </c>
      <c r="C6505" s="2">
        <v>221948.54</v>
      </c>
      <c r="D6505" t="s">
        <v>849</v>
      </c>
      <c r="E6505" t="s">
        <v>868</v>
      </c>
      <c r="F6505" t="s">
        <v>9</v>
      </c>
      <c r="G6505" t="s">
        <v>20</v>
      </c>
      <c r="H6505" t="s">
        <v>525</v>
      </c>
      <c r="J6505" t="s">
        <v>13980</v>
      </c>
      <c r="K6505" t="str">
        <f>IF(COUNTIF(Customers!A:A, H6505)&gt;0, "Valid", "Invalid")</f>
        <v>Valid</v>
      </c>
      <c r="L6505" t="str">
        <f t="shared" si="505"/>
        <v>12</v>
      </c>
      <c r="M6505" t="str">
        <f t="shared" si="506"/>
        <v>2022</v>
      </c>
      <c r="N6505">
        <f t="shared" si="507"/>
        <v>221948.54</v>
      </c>
      <c r="O6505">
        <f t="shared" si="508"/>
        <v>221948.54</v>
      </c>
      <c r="P6505" t="str">
        <f t="shared" si="509"/>
        <v/>
      </c>
      <c r="Q6505" s="48" t="str">
        <f>IF(O6505="","",
   IF(OR(O6505&lt;EDA_Outlier_Analysis!$C$10, O6505&gt;EDA_Outlier_Analysis!$C$11),
      "Outlier",
      "Normal"))</f>
        <v>Normal</v>
      </c>
      <c r="R6505" t="str">
        <f>IF(P6505="","",
   IF(OR(P6505 &lt; EDA_Outlier_Analysis!$F$7, P6505 &gt; EDA_Outlier_Analysis!$F$8),
      "Outlier",
      "Normal"))</f>
        <v/>
      </c>
      <c r="S6505" t="str">
        <f>IF(N6505="","",
   IF(OR(N6505 &lt;EDA_Outlier_Analysis!$I$10, N6505 &gt; EDA_Outlier_Analysis!$I$11),
      "Outlier",
      "Normal"))</f>
        <v>Normal</v>
      </c>
    </row>
    <row r="6506" spans="1:19">
      <c r="A6506" t="s">
        <v>13981</v>
      </c>
      <c r="B6506" s="4">
        <v>44924</v>
      </c>
      <c r="C6506" s="2">
        <v>194904.46</v>
      </c>
      <c r="D6506" t="s">
        <v>849</v>
      </c>
      <c r="E6506" t="s">
        <v>868</v>
      </c>
      <c r="F6506" t="s">
        <v>10</v>
      </c>
      <c r="G6506" t="s">
        <v>31</v>
      </c>
      <c r="H6506" t="s">
        <v>605</v>
      </c>
      <c r="J6506" t="s">
        <v>13982</v>
      </c>
      <c r="K6506" t="str">
        <f>IF(COUNTIF(Customers!A:A, H6506)&gt;0, "Valid", "Invalid")</f>
        <v>Valid</v>
      </c>
      <c r="L6506" t="str">
        <f t="shared" si="505"/>
        <v>12</v>
      </c>
      <c r="M6506" t="str">
        <f t="shared" si="506"/>
        <v>2022</v>
      </c>
      <c r="N6506">
        <f t="shared" si="507"/>
        <v>194904.46</v>
      </c>
      <c r="O6506">
        <f t="shared" si="508"/>
        <v>194904.46</v>
      </c>
      <c r="P6506" t="str">
        <f t="shared" si="509"/>
        <v/>
      </c>
      <c r="Q6506" s="48" t="str">
        <f>IF(O6506="","",
   IF(OR(O6506&lt;EDA_Outlier_Analysis!$C$10, O6506&gt;EDA_Outlier_Analysis!$C$11),
      "Outlier",
      "Normal"))</f>
        <v>Normal</v>
      </c>
      <c r="R6506" t="str">
        <f>IF(P6506="","",
   IF(OR(P6506 &lt; EDA_Outlier_Analysis!$F$7, P6506 &gt; EDA_Outlier_Analysis!$F$8),
      "Outlier",
      "Normal"))</f>
        <v/>
      </c>
      <c r="S6506" t="str">
        <f>IF(N6506="","",
   IF(OR(N6506 &lt;EDA_Outlier_Analysis!$I$10, N6506 &gt; EDA_Outlier_Analysis!$I$11),
      "Outlier",
      "Normal"))</f>
        <v>Normal</v>
      </c>
    </row>
    <row r="6507" spans="1:19">
      <c r="A6507" t="s">
        <v>13983</v>
      </c>
      <c r="B6507" s="4">
        <v>45129</v>
      </c>
      <c r="C6507" s="2">
        <v>-33969.42</v>
      </c>
      <c r="D6507" t="s">
        <v>840</v>
      </c>
      <c r="E6507" t="s">
        <v>845</v>
      </c>
      <c r="F6507" t="s">
        <v>9</v>
      </c>
      <c r="G6507" t="s">
        <v>34</v>
      </c>
      <c r="I6507" t="s">
        <v>1394</v>
      </c>
      <c r="J6507" t="s">
        <v>13984</v>
      </c>
      <c r="K6507" t="str">
        <f>IF(COUNTIF(Customers!A:A, H6507)&gt;0, "Valid", "Invalid")</f>
        <v>Invalid</v>
      </c>
      <c r="L6507" t="str">
        <f t="shared" si="505"/>
        <v>7</v>
      </c>
      <c r="M6507" t="str">
        <f t="shared" si="506"/>
        <v>2023</v>
      </c>
      <c r="N6507">
        <f t="shared" si="507"/>
        <v>-33969.42</v>
      </c>
      <c r="O6507" t="str">
        <f t="shared" si="508"/>
        <v/>
      </c>
      <c r="P6507">
        <f t="shared" si="509"/>
        <v>33969.42</v>
      </c>
      <c r="Q6507" s="48" t="str">
        <f>IF(O6507="","",
   IF(OR(O6507&lt;EDA_Outlier_Analysis!$C$10, O6507&gt;EDA_Outlier_Analysis!$C$11),
      "Outlier",
      "Normal"))</f>
        <v/>
      </c>
      <c r="R6507" t="str">
        <f>IF(P6507="","",
   IF(OR(P6507 &lt; EDA_Outlier_Analysis!$F$7, P6507 &gt; EDA_Outlier_Analysis!$F$8),
      "Outlier",
      "Normal"))</f>
        <v>Normal</v>
      </c>
      <c r="S6507" t="str">
        <f>IF(N6507="","",
   IF(OR(N6507 &lt;EDA_Outlier_Analysis!$I$10, N6507 &gt; EDA_Outlier_Analysis!$I$11),
      "Outlier",
      "Normal"))</f>
        <v>Normal</v>
      </c>
    </row>
    <row r="6508" spans="1:19">
      <c r="A6508" t="s">
        <v>13985</v>
      </c>
      <c r="B6508" s="4">
        <v>44816</v>
      </c>
      <c r="C6508" s="2">
        <v>-29765.35</v>
      </c>
      <c r="D6508" t="s">
        <v>840</v>
      </c>
      <c r="E6508" t="s">
        <v>845</v>
      </c>
      <c r="F6508" t="s">
        <v>9</v>
      </c>
      <c r="G6508" t="s">
        <v>31</v>
      </c>
      <c r="I6508" t="s">
        <v>1394</v>
      </c>
      <c r="J6508" t="s">
        <v>13986</v>
      </c>
      <c r="K6508" t="str">
        <f>IF(COUNTIF(Customers!A:A, H6508)&gt;0, "Valid", "Invalid")</f>
        <v>Invalid</v>
      </c>
      <c r="L6508" t="str">
        <f t="shared" si="505"/>
        <v>9</v>
      </c>
      <c r="M6508" t="str">
        <f t="shared" si="506"/>
        <v>2022</v>
      </c>
      <c r="N6508">
        <f t="shared" si="507"/>
        <v>-29765.35</v>
      </c>
      <c r="O6508" t="str">
        <f t="shared" si="508"/>
        <v/>
      </c>
      <c r="P6508">
        <f t="shared" si="509"/>
        <v>29765.35</v>
      </c>
      <c r="Q6508" s="48" t="str">
        <f>IF(O6508="","",
   IF(OR(O6508&lt;EDA_Outlier_Analysis!$C$10, O6508&gt;EDA_Outlier_Analysis!$C$11),
      "Outlier",
      "Normal"))</f>
        <v/>
      </c>
      <c r="R6508" t="str">
        <f>IF(P6508="","",
   IF(OR(P6508 &lt; EDA_Outlier_Analysis!$F$7, P6508 &gt; EDA_Outlier_Analysis!$F$8),
      "Outlier",
      "Normal"))</f>
        <v>Normal</v>
      </c>
      <c r="S6508" t="str">
        <f>IF(N6508="","",
   IF(OR(N6508 &lt;EDA_Outlier_Analysis!$I$10, N6508 &gt; EDA_Outlier_Analysis!$I$11),
      "Outlier",
      "Normal"))</f>
        <v>Normal</v>
      </c>
    </row>
    <row r="6509" spans="1:19">
      <c r="A6509" t="s">
        <v>13987</v>
      </c>
      <c r="B6509" s="4">
        <v>45148</v>
      </c>
      <c r="C6509" s="2">
        <v>14909.37</v>
      </c>
      <c r="D6509" t="s">
        <v>971</v>
      </c>
      <c r="E6509" t="s">
        <v>971</v>
      </c>
      <c r="F6509" t="s">
        <v>11</v>
      </c>
      <c r="G6509" t="s">
        <v>34</v>
      </c>
      <c r="J6509" t="s">
        <v>13988</v>
      </c>
      <c r="K6509" t="str">
        <f>IF(COUNTIF(Customers!A:A, H6509)&gt;0, "Valid", "Invalid")</f>
        <v>Invalid</v>
      </c>
      <c r="L6509" t="str">
        <f t="shared" si="505"/>
        <v>8</v>
      </c>
      <c r="M6509" t="str">
        <f t="shared" si="506"/>
        <v>2023</v>
      </c>
      <c r="N6509">
        <f t="shared" si="507"/>
        <v>-14909.37</v>
      </c>
      <c r="O6509" t="str">
        <f t="shared" si="508"/>
        <v/>
      </c>
      <c r="P6509" t="str">
        <f t="shared" si="509"/>
        <v/>
      </c>
      <c r="Q6509" s="48" t="str">
        <f>IF(O6509="","",
   IF(OR(O6509&lt;EDA_Outlier_Analysis!$C$10, O6509&gt;EDA_Outlier_Analysis!$C$11),
      "Outlier",
      "Normal"))</f>
        <v/>
      </c>
      <c r="R6509" t="str">
        <f>IF(P6509="","",
   IF(OR(P6509 &lt; EDA_Outlier_Analysis!$F$7, P6509 &gt; EDA_Outlier_Analysis!$F$8),
      "Outlier",
      "Normal"))</f>
        <v/>
      </c>
      <c r="S6509" t="str">
        <f>IF(N6509="","",
   IF(OR(N6509 &lt;EDA_Outlier_Analysis!$I$10, N6509 &gt; EDA_Outlier_Analysis!$I$11),
      "Outlier",
      "Normal"))</f>
        <v>Normal</v>
      </c>
    </row>
    <row r="6510" spans="1:19">
      <c r="A6510" t="s">
        <v>13989</v>
      </c>
      <c r="B6510" s="4">
        <v>44915</v>
      </c>
      <c r="C6510" s="2">
        <v>-51213.07</v>
      </c>
      <c r="D6510" t="s">
        <v>840</v>
      </c>
      <c r="E6510" t="s">
        <v>878</v>
      </c>
      <c r="F6510" t="s">
        <v>11</v>
      </c>
      <c r="G6510" t="s">
        <v>20</v>
      </c>
      <c r="I6510" t="s">
        <v>2017</v>
      </c>
      <c r="J6510" t="s">
        <v>13990</v>
      </c>
      <c r="K6510" t="str">
        <f>IF(COUNTIF(Customers!A:A, H6510)&gt;0, "Valid", "Invalid")</f>
        <v>Invalid</v>
      </c>
      <c r="L6510" t="str">
        <f t="shared" si="505"/>
        <v>12</v>
      </c>
      <c r="M6510" t="str">
        <f t="shared" si="506"/>
        <v>2022</v>
      </c>
      <c r="N6510">
        <f t="shared" si="507"/>
        <v>-51213.07</v>
      </c>
      <c r="O6510" t="str">
        <f t="shared" si="508"/>
        <v/>
      </c>
      <c r="P6510">
        <f t="shared" si="509"/>
        <v>51213.07</v>
      </c>
      <c r="Q6510" s="48" t="str">
        <f>IF(O6510="","",
   IF(OR(O6510&lt;EDA_Outlier_Analysis!$C$10, O6510&gt;EDA_Outlier_Analysis!$C$11),
      "Outlier",
      "Normal"))</f>
        <v/>
      </c>
      <c r="R6510" t="str">
        <f>IF(P6510="","",
   IF(OR(P6510 &lt; EDA_Outlier_Analysis!$F$7, P6510 &gt; EDA_Outlier_Analysis!$F$8),
      "Outlier",
      "Normal"))</f>
        <v>Normal</v>
      </c>
      <c r="S6510" t="str">
        <f>IF(N6510="","",
   IF(OR(N6510 &lt;EDA_Outlier_Analysis!$I$10, N6510 &gt; EDA_Outlier_Analysis!$I$11),
      "Outlier",
      "Normal"))</f>
        <v>Normal</v>
      </c>
    </row>
    <row r="6511" spans="1:19">
      <c r="A6511" t="s">
        <v>13991</v>
      </c>
      <c r="B6511" s="4">
        <v>45047</v>
      </c>
      <c r="C6511" s="2">
        <v>151379.37</v>
      </c>
      <c r="D6511" t="s">
        <v>849</v>
      </c>
      <c r="E6511" t="s">
        <v>868</v>
      </c>
      <c r="F6511" t="s">
        <v>11</v>
      </c>
      <c r="G6511" t="s">
        <v>24</v>
      </c>
      <c r="H6511" t="s">
        <v>85</v>
      </c>
      <c r="J6511" t="s">
        <v>13992</v>
      </c>
      <c r="K6511" t="str">
        <f>IF(COUNTIF(Customers!A:A, H6511)&gt;0, "Valid", "Invalid")</f>
        <v>Valid</v>
      </c>
      <c r="L6511" t="str">
        <f t="shared" si="505"/>
        <v>5</v>
      </c>
      <c r="M6511" t="str">
        <f t="shared" si="506"/>
        <v>2023</v>
      </c>
      <c r="N6511">
        <f t="shared" si="507"/>
        <v>151379.37</v>
      </c>
      <c r="O6511">
        <f t="shared" si="508"/>
        <v>151379.37</v>
      </c>
      <c r="P6511" t="str">
        <f t="shared" si="509"/>
        <v/>
      </c>
      <c r="Q6511" s="48" t="str">
        <f>IF(O6511="","",
   IF(OR(O6511&lt;EDA_Outlier_Analysis!$C$10, O6511&gt;EDA_Outlier_Analysis!$C$11),
      "Outlier",
      "Normal"))</f>
        <v>Normal</v>
      </c>
      <c r="R6511" t="str">
        <f>IF(P6511="","",
   IF(OR(P6511 &lt; EDA_Outlier_Analysis!$F$7, P6511 &gt; EDA_Outlier_Analysis!$F$8),
      "Outlier",
      "Normal"))</f>
        <v/>
      </c>
      <c r="S6511" t="str">
        <f>IF(N6511="","",
   IF(OR(N6511 &lt;EDA_Outlier_Analysis!$I$10, N6511 &gt; EDA_Outlier_Analysis!$I$11),
      "Outlier",
      "Normal"))</f>
        <v>Normal</v>
      </c>
    </row>
    <row r="6512" spans="1:19">
      <c r="A6512" t="s">
        <v>13993</v>
      </c>
      <c r="B6512" s="4">
        <v>44871</v>
      </c>
      <c r="C6512" s="2">
        <v>-20243.98</v>
      </c>
      <c r="D6512" t="s">
        <v>840</v>
      </c>
      <c r="E6512" t="s">
        <v>841</v>
      </c>
      <c r="F6512" t="s">
        <v>10</v>
      </c>
      <c r="G6512" t="s">
        <v>20</v>
      </c>
      <c r="I6512" t="s">
        <v>1156</v>
      </c>
      <c r="J6512" t="s">
        <v>13994</v>
      </c>
      <c r="K6512" t="str">
        <f>IF(COUNTIF(Customers!A:A, H6512)&gt;0, "Valid", "Invalid")</f>
        <v>Invalid</v>
      </c>
      <c r="L6512" t="str">
        <f t="shared" si="505"/>
        <v>11</v>
      </c>
      <c r="M6512" t="str">
        <f t="shared" si="506"/>
        <v>2022</v>
      </c>
      <c r="N6512">
        <f t="shared" si="507"/>
        <v>-20243.98</v>
      </c>
      <c r="O6512" t="str">
        <f t="shared" si="508"/>
        <v/>
      </c>
      <c r="P6512">
        <f t="shared" si="509"/>
        <v>20243.98</v>
      </c>
      <c r="Q6512" s="48" t="str">
        <f>IF(O6512="","",
   IF(OR(O6512&lt;EDA_Outlier_Analysis!$C$10, O6512&gt;EDA_Outlier_Analysis!$C$11),
      "Outlier",
      "Normal"))</f>
        <v/>
      </c>
      <c r="R6512" t="str">
        <f>IF(P6512="","",
   IF(OR(P6512 &lt; EDA_Outlier_Analysis!$F$7, P6512 &gt; EDA_Outlier_Analysis!$F$8),
      "Outlier",
      "Normal"))</f>
        <v>Outlier</v>
      </c>
      <c r="S6512" t="str">
        <f>IF(N6512="","",
   IF(OR(N6512 &lt;EDA_Outlier_Analysis!$I$10, N6512 &gt; EDA_Outlier_Analysis!$I$11),
      "Outlier",
      "Normal"))</f>
        <v>Normal</v>
      </c>
    </row>
    <row r="6513" spans="1:19">
      <c r="A6513" t="s">
        <v>13995</v>
      </c>
      <c r="B6513" s="4">
        <v>44915</v>
      </c>
      <c r="C6513" s="2">
        <v>206697.82</v>
      </c>
      <c r="D6513" t="s">
        <v>849</v>
      </c>
      <c r="E6513" t="s">
        <v>853</v>
      </c>
      <c r="F6513" t="s">
        <v>11</v>
      </c>
      <c r="G6513" t="s">
        <v>24</v>
      </c>
      <c r="H6513" t="s">
        <v>753</v>
      </c>
      <c r="J6513" t="s">
        <v>13996</v>
      </c>
      <c r="K6513" t="str">
        <f>IF(COUNTIF(Customers!A:A, H6513)&gt;0, "Valid", "Invalid")</f>
        <v>Valid</v>
      </c>
      <c r="L6513" t="str">
        <f t="shared" si="505"/>
        <v>12</v>
      </c>
      <c r="M6513" t="str">
        <f t="shared" si="506"/>
        <v>2022</v>
      </c>
      <c r="N6513">
        <f t="shared" si="507"/>
        <v>206697.82</v>
      </c>
      <c r="O6513">
        <f t="shared" si="508"/>
        <v>206697.82</v>
      </c>
      <c r="P6513" t="str">
        <f t="shared" si="509"/>
        <v/>
      </c>
      <c r="Q6513" s="48" t="str">
        <f>IF(O6513="","",
   IF(OR(O6513&lt;EDA_Outlier_Analysis!$C$10, O6513&gt;EDA_Outlier_Analysis!$C$11),
      "Outlier",
      "Normal"))</f>
        <v>Normal</v>
      </c>
      <c r="R6513" t="str">
        <f>IF(P6513="","",
   IF(OR(P6513 &lt; EDA_Outlier_Analysis!$F$7, P6513 &gt; EDA_Outlier_Analysis!$F$8),
      "Outlier",
      "Normal"))</f>
        <v/>
      </c>
      <c r="S6513" t="str">
        <f>IF(N6513="","",
   IF(OR(N6513 &lt;EDA_Outlier_Analysis!$I$10, N6513 &gt; EDA_Outlier_Analysis!$I$11),
      "Outlier",
      "Normal"))</f>
        <v>Normal</v>
      </c>
    </row>
    <row r="6514" spans="1:19">
      <c r="A6514" t="s">
        <v>13997</v>
      </c>
      <c r="B6514" s="4">
        <v>44865</v>
      </c>
      <c r="C6514" s="2">
        <v>121234.45</v>
      </c>
      <c r="D6514" t="s">
        <v>849</v>
      </c>
      <c r="E6514" t="s">
        <v>868</v>
      </c>
      <c r="F6514" t="s">
        <v>10</v>
      </c>
      <c r="G6514" t="s">
        <v>20</v>
      </c>
      <c r="H6514" t="s">
        <v>577</v>
      </c>
      <c r="J6514" t="s">
        <v>13998</v>
      </c>
      <c r="K6514" t="str">
        <f>IF(COUNTIF(Customers!A:A, H6514)&gt;0, "Valid", "Invalid")</f>
        <v>Valid</v>
      </c>
      <c r="L6514" t="str">
        <f t="shared" si="505"/>
        <v>10</v>
      </c>
      <c r="M6514" t="str">
        <f t="shared" si="506"/>
        <v>2022</v>
      </c>
      <c r="N6514">
        <f t="shared" si="507"/>
        <v>121234.45</v>
      </c>
      <c r="O6514">
        <f t="shared" si="508"/>
        <v>121234.45</v>
      </c>
      <c r="P6514" t="str">
        <f t="shared" si="509"/>
        <v/>
      </c>
      <c r="Q6514" s="48" t="str">
        <f>IF(O6514="","",
   IF(OR(O6514&lt;EDA_Outlier_Analysis!$C$10, O6514&gt;EDA_Outlier_Analysis!$C$11),
      "Outlier",
      "Normal"))</f>
        <v>Normal</v>
      </c>
      <c r="R6514" t="str">
        <f>IF(P6514="","",
   IF(OR(P6514 &lt; EDA_Outlier_Analysis!$F$7, P6514 &gt; EDA_Outlier_Analysis!$F$8),
      "Outlier",
      "Normal"))</f>
        <v/>
      </c>
      <c r="S6514" t="str">
        <f>IF(N6514="","",
   IF(OR(N6514 &lt;EDA_Outlier_Analysis!$I$10, N6514 &gt; EDA_Outlier_Analysis!$I$11),
      "Outlier",
      "Normal"))</f>
        <v>Normal</v>
      </c>
    </row>
    <row r="6515" spans="1:19">
      <c r="A6515" t="s">
        <v>13999</v>
      </c>
      <c r="B6515" s="4">
        <v>44743</v>
      </c>
      <c r="C6515" s="2">
        <v>-26892.81</v>
      </c>
      <c r="D6515" t="s">
        <v>840</v>
      </c>
      <c r="E6515" t="s">
        <v>878</v>
      </c>
      <c r="F6515" t="s">
        <v>9</v>
      </c>
      <c r="G6515" t="s">
        <v>31</v>
      </c>
      <c r="I6515" t="s">
        <v>979</v>
      </c>
      <c r="J6515" t="s">
        <v>14000</v>
      </c>
      <c r="K6515" t="str">
        <f>IF(COUNTIF(Customers!A:A, H6515)&gt;0, "Valid", "Invalid")</f>
        <v>Invalid</v>
      </c>
      <c r="L6515" t="str">
        <f t="shared" si="505"/>
        <v>7</v>
      </c>
      <c r="M6515" t="str">
        <f t="shared" si="506"/>
        <v>2022</v>
      </c>
      <c r="N6515">
        <f t="shared" si="507"/>
        <v>-26892.81</v>
      </c>
      <c r="O6515" t="str">
        <f t="shared" si="508"/>
        <v/>
      </c>
      <c r="P6515">
        <f t="shared" si="509"/>
        <v>26892.81</v>
      </c>
      <c r="Q6515" s="48" t="str">
        <f>IF(O6515="","",
   IF(OR(O6515&lt;EDA_Outlier_Analysis!$C$10, O6515&gt;EDA_Outlier_Analysis!$C$11),
      "Outlier",
      "Normal"))</f>
        <v/>
      </c>
      <c r="R6515" t="str">
        <f>IF(P6515="","",
   IF(OR(P6515 &lt; EDA_Outlier_Analysis!$F$7, P6515 &gt; EDA_Outlier_Analysis!$F$8),
      "Outlier",
      "Normal"))</f>
        <v>Outlier</v>
      </c>
      <c r="S6515" t="str">
        <f>IF(N6515="","",
   IF(OR(N6515 &lt;EDA_Outlier_Analysis!$I$10, N6515 &gt; EDA_Outlier_Analysis!$I$11),
      "Outlier",
      "Normal"))</f>
        <v>Normal</v>
      </c>
    </row>
    <row r="6516" spans="1:19">
      <c r="A6516" t="s">
        <v>14001</v>
      </c>
      <c r="B6516" s="4">
        <v>44730</v>
      </c>
      <c r="C6516" s="2">
        <v>-6023.74</v>
      </c>
      <c r="D6516" t="s">
        <v>840</v>
      </c>
      <c r="E6516" t="s">
        <v>878</v>
      </c>
      <c r="F6516" t="s">
        <v>11</v>
      </c>
      <c r="G6516" t="s">
        <v>31</v>
      </c>
      <c r="I6516" t="s">
        <v>1141</v>
      </c>
      <c r="J6516" t="s">
        <v>14002</v>
      </c>
      <c r="K6516" t="str">
        <f>IF(COUNTIF(Customers!A:A, H6516)&gt;0, "Valid", "Invalid")</f>
        <v>Invalid</v>
      </c>
      <c r="L6516" t="str">
        <f t="shared" si="505"/>
        <v>6</v>
      </c>
      <c r="M6516" t="str">
        <f t="shared" si="506"/>
        <v>2022</v>
      </c>
      <c r="N6516">
        <f t="shared" si="507"/>
        <v>-6023.74</v>
      </c>
      <c r="O6516" t="str">
        <f t="shared" si="508"/>
        <v/>
      </c>
      <c r="P6516">
        <f t="shared" si="509"/>
        <v>6023.74</v>
      </c>
      <c r="Q6516" s="48" t="str">
        <f>IF(O6516="","",
   IF(OR(O6516&lt;EDA_Outlier_Analysis!$C$10, O6516&gt;EDA_Outlier_Analysis!$C$11),
      "Outlier",
      "Normal"))</f>
        <v/>
      </c>
      <c r="R6516" t="str">
        <f>IF(P6516="","",
   IF(OR(P6516 &lt; EDA_Outlier_Analysis!$F$7, P6516 &gt; EDA_Outlier_Analysis!$F$8),
      "Outlier",
      "Normal"))</f>
        <v>Outlier</v>
      </c>
      <c r="S6516" t="str">
        <f>IF(N6516="","",
   IF(OR(N6516 &lt;EDA_Outlier_Analysis!$I$10, N6516 &gt; EDA_Outlier_Analysis!$I$11),
      "Outlier",
      "Normal"))</f>
        <v>Normal</v>
      </c>
    </row>
    <row r="6517" spans="1:19">
      <c r="A6517" t="s">
        <v>14003</v>
      </c>
      <c r="B6517" s="4">
        <v>45235</v>
      </c>
      <c r="C6517" s="2">
        <v>-62672.23</v>
      </c>
      <c r="D6517" t="s">
        <v>840</v>
      </c>
      <c r="E6517" t="s">
        <v>864</v>
      </c>
      <c r="F6517" t="s">
        <v>11</v>
      </c>
      <c r="G6517" t="s">
        <v>31</v>
      </c>
      <c r="I6517" t="s">
        <v>1940</v>
      </c>
      <c r="J6517" t="s">
        <v>14004</v>
      </c>
      <c r="K6517" t="str">
        <f>IF(COUNTIF(Customers!A:A, H6517)&gt;0, "Valid", "Invalid")</f>
        <v>Invalid</v>
      </c>
      <c r="L6517" t="str">
        <f t="shared" si="505"/>
        <v>11</v>
      </c>
      <c r="M6517" t="str">
        <f t="shared" si="506"/>
        <v>2023</v>
      </c>
      <c r="N6517">
        <f t="shared" si="507"/>
        <v>-62672.23</v>
      </c>
      <c r="O6517" t="str">
        <f t="shared" si="508"/>
        <v/>
      </c>
      <c r="P6517">
        <f t="shared" si="509"/>
        <v>62672.23</v>
      </c>
      <c r="Q6517" s="48" t="str">
        <f>IF(O6517="","",
   IF(OR(O6517&lt;EDA_Outlier_Analysis!$C$10, O6517&gt;EDA_Outlier_Analysis!$C$11),
      "Outlier",
      "Normal"))</f>
        <v/>
      </c>
      <c r="R6517" t="str">
        <f>IF(P6517="","",
   IF(OR(P6517 &lt; EDA_Outlier_Analysis!$F$7, P6517 &gt; EDA_Outlier_Analysis!$F$8),
      "Outlier",
      "Normal"))</f>
        <v>Outlier</v>
      </c>
      <c r="S6517" t="str">
        <f>IF(N6517="","",
   IF(OR(N6517 &lt;EDA_Outlier_Analysis!$I$10, N6517 &gt; EDA_Outlier_Analysis!$I$11),
      "Outlier",
      "Normal"))</f>
        <v>Normal</v>
      </c>
    </row>
    <row r="6518" spans="1:19">
      <c r="A6518" t="s">
        <v>14005</v>
      </c>
      <c r="B6518" s="4">
        <v>45186</v>
      </c>
      <c r="C6518" s="2">
        <v>132428.03</v>
      </c>
      <c r="D6518" t="s">
        <v>849</v>
      </c>
      <c r="E6518" t="s">
        <v>850</v>
      </c>
      <c r="F6518" t="s">
        <v>10</v>
      </c>
      <c r="G6518" t="s">
        <v>31</v>
      </c>
      <c r="H6518" t="s">
        <v>195</v>
      </c>
      <c r="J6518" t="s">
        <v>14006</v>
      </c>
      <c r="K6518" t="str">
        <f>IF(COUNTIF(Customers!A:A, H6518)&gt;0, "Valid", "Invalid")</f>
        <v>Valid</v>
      </c>
      <c r="L6518" t="str">
        <f t="shared" si="505"/>
        <v>9</v>
      </c>
      <c r="M6518" t="str">
        <f t="shared" si="506"/>
        <v>2023</v>
      </c>
      <c r="N6518">
        <f t="shared" si="507"/>
        <v>132428.03</v>
      </c>
      <c r="O6518">
        <f t="shared" si="508"/>
        <v>132428.03</v>
      </c>
      <c r="P6518" t="str">
        <f t="shared" si="509"/>
        <v/>
      </c>
      <c r="Q6518" s="48" t="str">
        <f>IF(O6518="","",
   IF(OR(O6518&lt;EDA_Outlier_Analysis!$C$10, O6518&gt;EDA_Outlier_Analysis!$C$11),
      "Outlier",
      "Normal"))</f>
        <v>Normal</v>
      </c>
      <c r="R6518" t="str">
        <f>IF(P6518="","",
   IF(OR(P6518 &lt; EDA_Outlier_Analysis!$F$7, P6518 &gt; EDA_Outlier_Analysis!$F$8),
      "Outlier",
      "Normal"))</f>
        <v/>
      </c>
      <c r="S6518" t="str">
        <f>IF(N6518="","",
   IF(OR(N6518 &lt;EDA_Outlier_Analysis!$I$10, N6518 &gt; EDA_Outlier_Analysis!$I$11),
      "Outlier",
      "Normal"))</f>
        <v>Normal</v>
      </c>
    </row>
    <row r="6519" spans="1:19">
      <c r="A6519" t="s">
        <v>14007</v>
      </c>
      <c r="B6519" s="4">
        <v>45252</v>
      </c>
      <c r="C6519" s="2">
        <v>162042.9</v>
      </c>
      <c r="D6519" t="s">
        <v>849</v>
      </c>
      <c r="E6519" t="s">
        <v>853</v>
      </c>
      <c r="F6519" t="s">
        <v>9</v>
      </c>
      <c r="G6519" t="s">
        <v>31</v>
      </c>
      <c r="H6519" t="s">
        <v>283</v>
      </c>
      <c r="J6519" t="s">
        <v>14008</v>
      </c>
      <c r="K6519" t="str">
        <f>IF(COUNTIF(Customers!A:A, H6519)&gt;0, "Valid", "Invalid")</f>
        <v>Valid</v>
      </c>
      <c r="L6519" t="str">
        <f t="shared" si="505"/>
        <v>11</v>
      </c>
      <c r="M6519" t="str">
        <f t="shared" si="506"/>
        <v>2023</v>
      </c>
      <c r="N6519">
        <f t="shared" si="507"/>
        <v>162042.9</v>
      </c>
      <c r="O6519">
        <f t="shared" si="508"/>
        <v>162042.9</v>
      </c>
      <c r="P6519" t="str">
        <f t="shared" si="509"/>
        <v/>
      </c>
      <c r="Q6519" s="48" t="str">
        <f>IF(O6519="","",
   IF(OR(O6519&lt;EDA_Outlier_Analysis!$C$10, O6519&gt;EDA_Outlier_Analysis!$C$11),
      "Outlier",
      "Normal"))</f>
        <v>Normal</v>
      </c>
      <c r="R6519" t="str">
        <f>IF(P6519="","",
   IF(OR(P6519 &lt; EDA_Outlier_Analysis!$F$7, P6519 &gt; EDA_Outlier_Analysis!$F$8),
      "Outlier",
      "Normal"))</f>
        <v/>
      </c>
      <c r="S6519" t="str">
        <f>IF(N6519="","",
   IF(OR(N6519 &lt;EDA_Outlier_Analysis!$I$10, N6519 &gt; EDA_Outlier_Analysis!$I$11),
      "Outlier",
      "Normal"))</f>
        <v>Normal</v>
      </c>
    </row>
    <row r="6520" spans="1:19">
      <c r="A6520" t="s">
        <v>14009</v>
      </c>
      <c r="B6520" s="4">
        <v>44861</v>
      </c>
      <c r="C6520" s="2">
        <v>-80208.25</v>
      </c>
      <c r="D6520" t="s">
        <v>840</v>
      </c>
      <c r="E6520" t="s">
        <v>845</v>
      </c>
      <c r="F6520" t="s">
        <v>10</v>
      </c>
      <c r="G6520" t="s">
        <v>20</v>
      </c>
      <c r="I6520" t="s">
        <v>979</v>
      </c>
      <c r="J6520" t="s">
        <v>14010</v>
      </c>
      <c r="K6520" t="str">
        <f>IF(COUNTIF(Customers!A:A, H6520)&gt;0, "Valid", "Invalid")</f>
        <v>Invalid</v>
      </c>
      <c r="L6520" t="str">
        <f t="shared" si="505"/>
        <v>10</v>
      </c>
      <c r="M6520" t="str">
        <f t="shared" si="506"/>
        <v>2022</v>
      </c>
      <c r="N6520">
        <f t="shared" si="507"/>
        <v>-80208.25</v>
      </c>
      <c r="O6520" t="str">
        <f t="shared" si="508"/>
        <v/>
      </c>
      <c r="P6520">
        <f t="shared" si="509"/>
        <v>80208.25</v>
      </c>
      <c r="Q6520" s="48" t="str">
        <f>IF(O6520="","",
   IF(OR(O6520&lt;EDA_Outlier_Analysis!$C$10, O6520&gt;EDA_Outlier_Analysis!$C$11),
      "Outlier",
      "Normal"))</f>
        <v/>
      </c>
      <c r="R6520" t="str">
        <f>IF(P6520="","",
   IF(OR(P6520 &lt; EDA_Outlier_Analysis!$F$7, P6520 &gt; EDA_Outlier_Analysis!$F$8),
      "Outlier",
      "Normal"))</f>
        <v>Outlier</v>
      </c>
      <c r="S6520" t="str">
        <f>IF(N6520="","",
   IF(OR(N6520 &lt;EDA_Outlier_Analysis!$I$10, N6520 &gt; EDA_Outlier_Analysis!$I$11),
      "Outlier",
      "Normal"))</f>
        <v>Normal</v>
      </c>
    </row>
    <row r="6521" spans="1:19">
      <c r="A6521" t="s">
        <v>14011</v>
      </c>
      <c r="B6521" s="4">
        <v>44850</v>
      </c>
      <c r="C6521" s="2">
        <v>227313.96</v>
      </c>
      <c r="D6521" t="s">
        <v>849</v>
      </c>
      <c r="E6521" t="s">
        <v>868</v>
      </c>
      <c r="F6521" t="s">
        <v>9</v>
      </c>
      <c r="G6521" t="s">
        <v>31</v>
      </c>
      <c r="H6521" t="s">
        <v>383</v>
      </c>
      <c r="J6521" t="s">
        <v>14012</v>
      </c>
      <c r="K6521" t="str">
        <f>IF(COUNTIF(Customers!A:A, H6521)&gt;0, "Valid", "Invalid")</f>
        <v>Valid</v>
      </c>
      <c r="L6521" t="str">
        <f t="shared" si="505"/>
        <v>10</v>
      </c>
      <c r="M6521" t="str">
        <f t="shared" si="506"/>
        <v>2022</v>
      </c>
      <c r="N6521">
        <f t="shared" si="507"/>
        <v>227313.96</v>
      </c>
      <c r="O6521">
        <f t="shared" si="508"/>
        <v>227313.96</v>
      </c>
      <c r="P6521" t="str">
        <f t="shared" si="509"/>
        <v/>
      </c>
      <c r="Q6521" s="48" t="str">
        <f>IF(O6521="","",
   IF(OR(O6521&lt;EDA_Outlier_Analysis!$C$10, O6521&gt;EDA_Outlier_Analysis!$C$11),
      "Outlier",
      "Normal"))</f>
        <v>Normal</v>
      </c>
      <c r="R6521" t="str">
        <f>IF(P6521="","",
   IF(OR(P6521 &lt; EDA_Outlier_Analysis!$F$7, P6521 &gt; EDA_Outlier_Analysis!$F$8),
      "Outlier",
      "Normal"))</f>
        <v/>
      </c>
      <c r="S6521" t="str">
        <f>IF(N6521="","",
   IF(OR(N6521 &lt;EDA_Outlier_Analysis!$I$10, N6521 &gt; EDA_Outlier_Analysis!$I$11),
      "Outlier",
      "Normal"))</f>
        <v>Normal</v>
      </c>
    </row>
    <row r="6522" spans="1:19">
      <c r="A6522" t="s">
        <v>14013</v>
      </c>
      <c r="B6522" s="4">
        <v>45206</v>
      </c>
      <c r="C6522" s="2">
        <v>-48667.69</v>
      </c>
      <c r="D6522" t="s">
        <v>840</v>
      </c>
      <c r="E6522" t="s">
        <v>841</v>
      </c>
      <c r="F6522" t="s">
        <v>10</v>
      </c>
      <c r="G6522" t="s">
        <v>20</v>
      </c>
      <c r="I6522" t="s">
        <v>1156</v>
      </c>
      <c r="J6522" t="s">
        <v>14014</v>
      </c>
      <c r="K6522" t="str">
        <f>IF(COUNTIF(Customers!A:A, H6522)&gt;0, "Valid", "Invalid")</f>
        <v>Invalid</v>
      </c>
      <c r="L6522" t="str">
        <f t="shared" si="505"/>
        <v>10</v>
      </c>
      <c r="M6522" t="str">
        <f t="shared" si="506"/>
        <v>2023</v>
      </c>
      <c r="N6522">
        <f t="shared" si="507"/>
        <v>-48667.69</v>
      </c>
      <c r="O6522" t="str">
        <f t="shared" si="508"/>
        <v/>
      </c>
      <c r="P6522">
        <f t="shared" si="509"/>
        <v>48667.69</v>
      </c>
      <c r="Q6522" s="48" t="str">
        <f>IF(O6522="","",
   IF(OR(O6522&lt;EDA_Outlier_Analysis!$C$10, O6522&gt;EDA_Outlier_Analysis!$C$11),
      "Outlier",
      "Normal"))</f>
        <v/>
      </c>
      <c r="R6522" t="str">
        <f>IF(P6522="","",
   IF(OR(P6522 &lt; EDA_Outlier_Analysis!$F$7, P6522 &gt; EDA_Outlier_Analysis!$F$8),
      "Outlier",
      "Normal"))</f>
        <v>Normal</v>
      </c>
      <c r="S6522" t="str">
        <f>IF(N6522="","",
   IF(OR(N6522 &lt;EDA_Outlier_Analysis!$I$10, N6522 &gt; EDA_Outlier_Analysis!$I$11),
      "Outlier",
      "Normal"))</f>
        <v>Normal</v>
      </c>
    </row>
    <row r="6523" spans="1:19">
      <c r="A6523" t="s">
        <v>14015</v>
      </c>
      <c r="B6523" s="4">
        <v>45225</v>
      </c>
      <c r="C6523" s="2">
        <v>-71327.539999999994</v>
      </c>
      <c r="D6523" t="s">
        <v>840</v>
      </c>
      <c r="E6523" t="s">
        <v>841</v>
      </c>
      <c r="F6523" t="s">
        <v>10</v>
      </c>
      <c r="G6523" t="s">
        <v>31</v>
      </c>
      <c r="I6523" t="s">
        <v>968</v>
      </c>
      <c r="J6523" t="s">
        <v>14016</v>
      </c>
      <c r="K6523" t="str">
        <f>IF(COUNTIF(Customers!A:A, H6523)&gt;0, "Valid", "Invalid")</f>
        <v>Invalid</v>
      </c>
      <c r="L6523" t="str">
        <f t="shared" si="505"/>
        <v>10</v>
      </c>
      <c r="M6523" t="str">
        <f t="shared" si="506"/>
        <v>2023</v>
      </c>
      <c r="N6523">
        <f t="shared" si="507"/>
        <v>-71327.539999999994</v>
      </c>
      <c r="O6523" t="str">
        <f t="shared" si="508"/>
        <v/>
      </c>
      <c r="P6523">
        <f t="shared" si="509"/>
        <v>71327.539999999994</v>
      </c>
      <c r="Q6523" s="48" t="str">
        <f>IF(O6523="","",
   IF(OR(O6523&lt;EDA_Outlier_Analysis!$C$10, O6523&gt;EDA_Outlier_Analysis!$C$11),
      "Outlier",
      "Normal"))</f>
        <v/>
      </c>
      <c r="R6523" t="str">
        <f>IF(P6523="","",
   IF(OR(P6523 &lt; EDA_Outlier_Analysis!$F$7, P6523 &gt; EDA_Outlier_Analysis!$F$8),
      "Outlier",
      "Normal"))</f>
        <v>Outlier</v>
      </c>
      <c r="S6523" t="str">
        <f>IF(N6523="","",
   IF(OR(N6523 &lt;EDA_Outlier_Analysis!$I$10, N6523 &gt; EDA_Outlier_Analysis!$I$11),
      "Outlier",
      "Normal"))</f>
        <v>Normal</v>
      </c>
    </row>
    <row r="6524" spans="1:19">
      <c r="A6524" t="s">
        <v>14017</v>
      </c>
      <c r="B6524" s="4">
        <v>45029</v>
      </c>
      <c r="C6524" s="2">
        <v>65116.52</v>
      </c>
      <c r="D6524" t="s">
        <v>849</v>
      </c>
      <c r="E6524" t="s">
        <v>868</v>
      </c>
      <c r="F6524" t="s">
        <v>10</v>
      </c>
      <c r="G6524" t="s">
        <v>20</v>
      </c>
      <c r="H6524" t="s">
        <v>225</v>
      </c>
      <c r="J6524" t="s">
        <v>14018</v>
      </c>
      <c r="K6524" t="str">
        <f>IF(COUNTIF(Customers!A:A, H6524)&gt;0, "Valid", "Invalid")</f>
        <v>Valid</v>
      </c>
      <c r="L6524" t="str">
        <f t="shared" si="505"/>
        <v>4</v>
      </c>
      <c r="M6524" t="str">
        <f t="shared" si="506"/>
        <v>2023</v>
      </c>
      <c r="N6524">
        <f t="shared" si="507"/>
        <v>65116.52</v>
      </c>
      <c r="O6524">
        <f t="shared" si="508"/>
        <v>65116.52</v>
      </c>
      <c r="P6524" t="str">
        <f t="shared" si="509"/>
        <v/>
      </c>
      <c r="Q6524" s="48" t="str">
        <f>IF(O6524="","",
   IF(OR(O6524&lt;EDA_Outlier_Analysis!$C$10, O6524&gt;EDA_Outlier_Analysis!$C$11),
      "Outlier",
      "Normal"))</f>
        <v>Normal</v>
      </c>
      <c r="R6524" t="str">
        <f>IF(P6524="","",
   IF(OR(P6524 &lt; EDA_Outlier_Analysis!$F$7, P6524 &gt; EDA_Outlier_Analysis!$F$8),
      "Outlier",
      "Normal"))</f>
        <v/>
      </c>
      <c r="S6524" t="str">
        <f>IF(N6524="","",
   IF(OR(N6524 &lt;EDA_Outlier_Analysis!$I$10, N6524 &gt; EDA_Outlier_Analysis!$I$11),
      "Outlier",
      "Normal"))</f>
        <v>Normal</v>
      </c>
    </row>
    <row r="6525" spans="1:19">
      <c r="A6525" t="s">
        <v>14019</v>
      </c>
      <c r="B6525" s="4">
        <v>45124</v>
      </c>
      <c r="C6525" s="2">
        <v>-17370.29</v>
      </c>
      <c r="D6525" t="s">
        <v>840</v>
      </c>
      <c r="E6525" t="s">
        <v>856</v>
      </c>
      <c r="F6525" t="s">
        <v>9</v>
      </c>
      <c r="G6525" t="s">
        <v>20</v>
      </c>
      <c r="I6525" t="s">
        <v>1083</v>
      </c>
      <c r="J6525" t="s">
        <v>14020</v>
      </c>
      <c r="K6525" t="str">
        <f>IF(COUNTIF(Customers!A:A, H6525)&gt;0, "Valid", "Invalid")</f>
        <v>Invalid</v>
      </c>
      <c r="L6525" t="str">
        <f t="shared" si="505"/>
        <v>7</v>
      </c>
      <c r="M6525" t="str">
        <f t="shared" si="506"/>
        <v>2023</v>
      </c>
      <c r="N6525">
        <f t="shared" si="507"/>
        <v>-17370.29</v>
      </c>
      <c r="O6525" t="str">
        <f t="shared" si="508"/>
        <v/>
      </c>
      <c r="P6525">
        <f t="shared" si="509"/>
        <v>17370.29</v>
      </c>
      <c r="Q6525" s="48" t="str">
        <f>IF(O6525="","",
   IF(OR(O6525&lt;EDA_Outlier_Analysis!$C$10, O6525&gt;EDA_Outlier_Analysis!$C$11),
      "Outlier",
      "Normal"))</f>
        <v/>
      </c>
      <c r="R6525" t="str">
        <f>IF(P6525="","",
   IF(OR(P6525 &lt; EDA_Outlier_Analysis!$F$7, P6525 &gt; EDA_Outlier_Analysis!$F$8),
      "Outlier",
      "Normal"))</f>
        <v>Outlier</v>
      </c>
      <c r="S6525" t="str">
        <f>IF(N6525="","",
   IF(OR(N6525 &lt;EDA_Outlier_Analysis!$I$10, N6525 &gt; EDA_Outlier_Analysis!$I$11),
      "Outlier",
      "Normal"))</f>
        <v>Normal</v>
      </c>
    </row>
    <row r="6526" spans="1:19">
      <c r="A6526" t="s">
        <v>14021</v>
      </c>
      <c r="B6526" s="4">
        <v>44913</v>
      </c>
      <c r="C6526" s="2">
        <v>59814.45</v>
      </c>
      <c r="D6526" t="s">
        <v>849</v>
      </c>
      <c r="E6526" t="s">
        <v>868</v>
      </c>
      <c r="F6526" t="s">
        <v>9</v>
      </c>
      <c r="G6526" t="s">
        <v>20</v>
      </c>
      <c r="H6526" t="s">
        <v>321</v>
      </c>
      <c r="J6526" t="s">
        <v>14022</v>
      </c>
      <c r="K6526" t="str">
        <f>IF(COUNTIF(Customers!A:A, H6526)&gt;0, "Valid", "Invalid")</f>
        <v>Valid</v>
      </c>
      <c r="L6526" t="str">
        <f t="shared" si="505"/>
        <v>12</v>
      </c>
      <c r="M6526" t="str">
        <f t="shared" si="506"/>
        <v>2022</v>
      </c>
      <c r="N6526">
        <f t="shared" si="507"/>
        <v>59814.45</v>
      </c>
      <c r="O6526">
        <f t="shared" si="508"/>
        <v>59814.45</v>
      </c>
      <c r="P6526" t="str">
        <f t="shared" si="509"/>
        <v/>
      </c>
      <c r="Q6526" s="48" t="str">
        <f>IF(O6526="","",
   IF(OR(O6526&lt;EDA_Outlier_Analysis!$C$10, O6526&gt;EDA_Outlier_Analysis!$C$11),
      "Outlier",
      "Normal"))</f>
        <v>Normal</v>
      </c>
      <c r="R6526" t="str">
        <f>IF(P6526="","",
   IF(OR(P6526 &lt; EDA_Outlier_Analysis!$F$7, P6526 &gt; EDA_Outlier_Analysis!$F$8),
      "Outlier",
      "Normal"))</f>
        <v/>
      </c>
      <c r="S6526" t="str">
        <f>IF(N6526="","",
   IF(OR(N6526 &lt;EDA_Outlier_Analysis!$I$10, N6526 &gt; EDA_Outlier_Analysis!$I$11),
      "Outlier",
      "Normal"))</f>
        <v>Normal</v>
      </c>
    </row>
    <row r="6527" spans="1:19">
      <c r="A6527" t="s">
        <v>14023</v>
      </c>
      <c r="B6527" s="4">
        <v>45084</v>
      </c>
      <c r="C6527" s="2">
        <v>-29872.93</v>
      </c>
      <c r="D6527" t="s">
        <v>840</v>
      </c>
      <c r="E6527" t="s">
        <v>905</v>
      </c>
      <c r="F6527" t="s">
        <v>11</v>
      </c>
      <c r="G6527" t="s">
        <v>20</v>
      </c>
      <c r="I6527" t="s">
        <v>1971</v>
      </c>
      <c r="J6527" t="s">
        <v>14024</v>
      </c>
      <c r="K6527" t="str">
        <f>IF(COUNTIF(Customers!A:A, H6527)&gt;0, "Valid", "Invalid")</f>
        <v>Invalid</v>
      </c>
      <c r="L6527" t="str">
        <f t="shared" si="505"/>
        <v>6</v>
      </c>
      <c r="M6527" t="str">
        <f t="shared" si="506"/>
        <v>2023</v>
      </c>
      <c r="N6527">
        <f t="shared" si="507"/>
        <v>-29872.93</v>
      </c>
      <c r="O6527" t="str">
        <f t="shared" si="508"/>
        <v/>
      </c>
      <c r="P6527">
        <f t="shared" si="509"/>
        <v>29872.93</v>
      </c>
      <c r="Q6527" s="48" t="str">
        <f>IF(O6527="","",
   IF(OR(O6527&lt;EDA_Outlier_Analysis!$C$10, O6527&gt;EDA_Outlier_Analysis!$C$11),
      "Outlier",
      "Normal"))</f>
        <v/>
      </c>
      <c r="R6527" t="str">
        <f>IF(P6527="","",
   IF(OR(P6527 &lt; EDA_Outlier_Analysis!$F$7, P6527 &gt; EDA_Outlier_Analysis!$F$8),
      "Outlier",
      "Normal"))</f>
        <v>Normal</v>
      </c>
      <c r="S6527" t="str">
        <f>IF(N6527="","",
   IF(OR(N6527 &lt;EDA_Outlier_Analysis!$I$10, N6527 &gt; EDA_Outlier_Analysis!$I$11),
      "Outlier",
      "Normal"))</f>
        <v>Normal</v>
      </c>
    </row>
    <row r="6528" spans="1:19">
      <c r="A6528" t="s">
        <v>14025</v>
      </c>
      <c r="B6528" s="4">
        <v>45201</v>
      </c>
      <c r="C6528" s="2">
        <v>33306.67</v>
      </c>
      <c r="D6528" t="s">
        <v>1345</v>
      </c>
      <c r="E6528" t="s">
        <v>1345</v>
      </c>
      <c r="F6528" t="s">
        <v>10</v>
      </c>
      <c r="G6528" t="s">
        <v>31</v>
      </c>
      <c r="J6528" t="s">
        <v>14026</v>
      </c>
      <c r="K6528" t="str">
        <f>IF(COUNTIF(Customers!A:A, H6528)&gt;0, "Valid", "Invalid")</f>
        <v>Invalid</v>
      </c>
      <c r="L6528" t="str">
        <f t="shared" si="505"/>
        <v>10</v>
      </c>
      <c r="M6528" t="str">
        <f t="shared" si="506"/>
        <v>2023</v>
      </c>
      <c r="N6528">
        <f t="shared" si="507"/>
        <v>-33306.67</v>
      </c>
      <c r="O6528" t="str">
        <f t="shared" si="508"/>
        <v/>
      </c>
      <c r="P6528" t="str">
        <f t="shared" si="509"/>
        <v/>
      </c>
      <c r="Q6528" s="48" t="str">
        <f>IF(O6528="","",
   IF(OR(O6528&lt;EDA_Outlier_Analysis!$C$10, O6528&gt;EDA_Outlier_Analysis!$C$11),
      "Outlier",
      "Normal"))</f>
        <v/>
      </c>
      <c r="R6528" t="str">
        <f>IF(P6528="","",
   IF(OR(P6528 &lt; EDA_Outlier_Analysis!$F$7, P6528 &gt; EDA_Outlier_Analysis!$F$8),
      "Outlier",
      "Normal"))</f>
        <v/>
      </c>
      <c r="S6528" t="str">
        <f>IF(N6528="","",
   IF(OR(N6528 &lt;EDA_Outlier_Analysis!$I$10, N6528 &gt; EDA_Outlier_Analysis!$I$11),
      "Outlier",
      "Normal"))</f>
        <v>Normal</v>
      </c>
    </row>
    <row r="6529" spans="1:19">
      <c r="A6529" t="s">
        <v>14027</v>
      </c>
      <c r="B6529" s="4">
        <v>45068</v>
      </c>
      <c r="C6529" s="2">
        <v>-84736.82</v>
      </c>
      <c r="D6529" t="s">
        <v>840</v>
      </c>
      <c r="E6529" t="s">
        <v>864</v>
      </c>
      <c r="F6529" t="s">
        <v>10</v>
      </c>
      <c r="G6529" t="s">
        <v>34</v>
      </c>
      <c r="I6529" t="s">
        <v>1018</v>
      </c>
      <c r="J6529" t="s">
        <v>14028</v>
      </c>
      <c r="K6529" t="str">
        <f>IF(COUNTIF(Customers!A:A, H6529)&gt;0, "Valid", "Invalid")</f>
        <v>Invalid</v>
      </c>
      <c r="L6529" t="str">
        <f t="shared" si="505"/>
        <v>5</v>
      </c>
      <c r="M6529" t="str">
        <f t="shared" si="506"/>
        <v>2023</v>
      </c>
      <c r="N6529">
        <f t="shared" si="507"/>
        <v>-84736.82</v>
      </c>
      <c r="O6529" t="str">
        <f t="shared" si="508"/>
        <v/>
      </c>
      <c r="P6529">
        <f t="shared" si="509"/>
        <v>84736.82</v>
      </c>
      <c r="Q6529" s="48" t="str">
        <f>IF(O6529="","",
   IF(OR(O6529&lt;EDA_Outlier_Analysis!$C$10, O6529&gt;EDA_Outlier_Analysis!$C$11),
      "Outlier",
      "Normal"))</f>
        <v/>
      </c>
      <c r="R6529" t="str">
        <f>IF(P6529="","",
   IF(OR(P6529 &lt; EDA_Outlier_Analysis!$F$7, P6529 &gt; EDA_Outlier_Analysis!$F$8),
      "Outlier",
      "Normal"))</f>
        <v>Outlier</v>
      </c>
      <c r="S6529" t="str">
        <f>IF(N6529="","",
   IF(OR(N6529 &lt;EDA_Outlier_Analysis!$I$10, N6529 &gt; EDA_Outlier_Analysis!$I$11),
      "Outlier",
      "Normal"))</f>
        <v>Normal</v>
      </c>
    </row>
    <row r="6530" spans="1:19">
      <c r="A6530" t="s">
        <v>14029</v>
      </c>
      <c r="B6530" s="4">
        <v>45095</v>
      </c>
      <c r="C6530" s="2">
        <v>190375.28</v>
      </c>
      <c r="D6530" t="s">
        <v>849</v>
      </c>
      <c r="E6530" t="s">
        <v>850</v>
      </c>
      <c r="F6530" t="s">
        <v>11</v>
      </c>
      <c r="G6530" t="s">
        <v>34</v>
      </c>
      <c r="H6530" t="s">
        <v>285</v>
      </c>
      <c r="J6530" t="s">
        <v>14030</v>
      </c>
      <c r="K6530" t="str">
        <f>IF(COUNTIF(Customers!A:A, H6530)&gt;0, "Valid", "Invalid")</f>
        <v>Valid</v>
      </c>
      <c r="L6530" t="str">
        <f t="shared" si="505"/>
        <v>6</v>
      </c>
      <c r="M6530" t="str">
        <f t="shared" si="506"/>
        <v>2023</v>
      </c>
      <c r="N6530">
        <f t="shared" si="507"/>
        <v>190375.28</v>
      </c>
      <c r="O6530">
        <f t="shared" si="508"/>
        <v>190375.28</v>
      </c>
      <c r="P6530" t="str">
        <f t="shared" si="509"/>
        <v/>
      </c>
      <c r="Q6530" s="48" t="str">
        <f>IF(O6530="","",
   IF(OR(O6530&lt;EDA_Outlier_Analysis!$C$10, O6530&gt;EDA_Outlier_Analysis!$C$11),
      "Outlier",
      "Normal"))</f>
        <v>Normal</v>
      </c>
      <c r="R6530" t="str">
        <f>IF(P6530="","",
   IF(OR(P6530 &lt; EDA_Outlier_Analysis!$F$7, P6530 &gt; EDA_Outlier_Analysis!$F$8),
      "Outlier",
      "Normal"))</f>
        <v/>
      </c>
      <c r="S6530" t="str">
        <f>IF(N6530="","",
   IF(OR(N6530 &lt;EDA_Outlier_Analysis!$I$10, N6530 &gt; EDA_Outlier_Analysis!$I$11),
      "Outlier",
      "Normal"))</f>
        <v>Normal</v>
      </c>
    </row>
    <row r="6531" spans="1:19">
      <c r="A6531" t="s">
        <v>14031</v>
      </c>
      <c r="B6531" s="4">
        <v>44955</v>
      </c>
      <c r="C6531" s="2">
        <v>-21335.84</v>
      </c>
      <c r="D6531" t="s">
        <v>840</v>
      </c>
      <c r="E6531" t="s">
        <v>856</v>
      </c>
      <c r="F6531" t="s">
        <v>10</v>
      </c>
      <c r="G6531" t="s">
        <v>34</v>
      </c>
      <c r="I6531" t="s">
        <v>1018</v>
      </c>
      <c r="J6531" t="s">
        <v>14032</v>
      </c>
      <c r="K6531" t="str">
        <f>IF(COUNTIF(Customers!A:A, H6531)&gt;0, "Valid", "Invalid")</f>
        <v>Invalid</v>
      </c>
      <c r="L6531" t="str">
        <f t="shared" ref="L6531:L6594" si="510">TEXT(B6531,"m")</f>
        <v>1</v>
      </c>
      <c r="M6531" t="str">
        <f t="shared" ref="M6531:M6594" si="511">TEXT(B6531,"yyyy")</f>
        <v>2023</v>
      </c>
      <c r="N6531">
        <f t="shared" ref="N6531:N6594" si="512">IF(D6531="Revenue",C6531,-ABS(C6531))</f>
        <v>-21335.84</v>
      </c>
      <c r="O6531" t="str">
        <f t="shared" ref="O6531:O6594" si="513">IF(D6531="Revenue", C6531, "")</f>
        <v/>
      </c>
      <c r="P6531">
        <f t="shared" ref="P6531:P6594" si="514">IF(D6531="Expense", ABS(C6531), "")</f>
        <v>21335.84</v>
      </c>
      <c r="Q6531" s="48" t="str">
        <f>IF(O6531="","",
   IF(OR(O6531&lt;EDA_Outlier_Analysis!$C$10, O6531&gt;EDA_Outlier_Analysis!$C$11),
      "Outlier",
      "Normal"))</f>
        <v/>
      </c>
      <c r="R6531" t="str">
        <f>IF(P6531="","",
   IF(OR(P6531 &lt; EDA_Outlier_Analysis!$F$7, P6531 &gt; EDA_Outlier_Analysis!$F$8),
      "Outlier",
      "Normal"))</f>
        <v>Outlier</v>
      </c>
      <c r="S6531" t="str">
        <f>IF(N6531="","",
   IF(OR(N6531 &lt;EDA_Outlier_Analysis!$I$10, N6531 &gt; EDA_Outlier_Analysis!$I$11),
      "Outlier",
      "Normal"))</f>
        <v>Normal</v>
      </c>
    </row>
    <row r="6532" spans="1:19">
      <c r="A6532" t="s">
        <v>14033</v>
      </c>
      <c r="B6532" s="4">
        <v>44755</v>
      </c>
      <c r="C6532" s="2">
        <v>-26789.73</v>
      </c>
      <c r="D6532" t="s">
        <v>840</v>
      </c>
      <c r="E6532" t="s">
        <v>845</v>
      </c>
      <c r="F6532" t="s">
        <v>11</v>
      </c>
      <c r="G6532" t="s">
        <v>20</v>
      </c>
      <c r="I6532" t="s">
        <v>929</v>
      </c>
      <c r="J6532" t="s">
        <v>14034</v>
      </c>
      <c r="K6532" t="str">
        <f>IF(COUNTIF(Customers!A:A, H6532)&gt;0, "Valid", "Invalid")</f>
        <v>Invalid</v>
      </c>
      <c r="L6532" t="str">
        <f t="shared" si="510"/>
        <v>7</v>
      </c>
      <c r="M6532" t="str">
        <f t="shared" si="511"/>
        <v>2022</v>
      </c>
      <c r="N6532">
        <f t="shared" si="512"/>
        <v>-26789.73</v>
      </c>
      <c r="O6532" t="str">
        <f t="shared" si="513"/>
        <v/>
      </c>
      <c r="P6532">
        <f t="shared" si="514"/>
        <v>26789.73</v>
      </c>
      <c r="Q6532" s="48" t="str">
        <f>IF(O6532="","",
   IF(OR(O6532&lt;EDA_Outlier_Analysis!$C$10, O6532&gt;EDA_Outlier_Analysis!$C$11),
      "Outlier",
      "Normal"))</f>
        <v/>
      </c>
      <c r="R6532" t="str">
        <f>IF(P6532="","",
   IF(OR(P6532 &lt; EDA_Outlier_Analysis!$F$7, P6532 &gt; EDA_Outlier_Analysis!$F$8),
      "Outlier",
      "Normal"))</f>
        <v>Outlier</v>
      </c>
      <c r="S6532" t="str">
        <f>IF(N6532="","",
   IF(OR(N6532 &lt;EDA_Outlier_Analysis!$I$10, N6532 &gt; EDA_Outlier_Analysis!$I$11),
      "Outlier",
      "Normal"))</f>
        <v>Normal</v>
      </c>
    </row>
    <row r="6533" spans="1:19">
      <c r="A6533" t="s">
        <v>14035</v>
      </c>
      <c r="B6533" s="4">
        <v>44772</v>
      </c>
      <c r="C6533" s="2">
        <v>243745.38</v>
      </c>
      <c r="D6533" t="s">
        <v>849</v>
      </c>
      <c r="E6533" t="s">
        <v>853</v>
      </c>
      <c r="F6533" t="s">
        <v>11</v>
      </c>
      <c r="G6533" t="s">
        <v>20</v>
      </c>
      <c r="H6533" t="s">
        <v>367</v>
      </c>
      <c r="J6533" t="s">
        <v>14036</v>
      </c>
      <c r="K6533" t="str">
        <f>IF(COUNTIF(Customers!A:A, H6533)&gt;0, "Valid", "Invalid")</f>
        <v>Valid</v>
      </c>
      <c r="L6533" t="str">
        <f t="shared" si="510"/>
        <v>7</v>
      </c>
      <c r="M6533" t="str">
        <f t="shared" si="511"/>
        <v>2022</v>
      </c>
      <c r="N6533">
        <f t="shared" si="512"/>
        <v>243745.38</v>
      </c>
      <c r="O6533">
        <f t="shared" si="513"/>
        <v>243745.38</v>
      </c>
      <c r="P6533" t="str">
        <f t="shared" si="514"/>
        <v/>
      </c>
      <c r="Q6533" s="48" t="str">
        <f>IF(O6533="","",
   IF(OR(O6533&lt;EDA_Outlier_Analysis!$C$10, O6533&gt;EDA_Outlier_Analysis!$C$11),
      "Outlier",
      "Normal"))</f>
        <v>Normal</v>
      </c>
      <c r="R6533" t="str">
        <f>IF(P6533="","",
   IF(OR(P6533 &lt; EDA_Outlier_Analysis!$F$7, P6533 &gt; EDA_Outlier_Analysis!$F$8),
      "Outlier",
      "Normal"))</f>
        <v/>
      </c>
      <c r="S6533" t="str">
        <f>IF(N6533="","",
   IF(OR(N6533 &lt;EDA_Outlier_Analysis!$I$10, N6533 &gt; EDA_Outlier_Analysis!$I$11),
      "Outlier",
      "Normal"))</f>
        <v>Normal</v>
      </c>
    </row>
    <row r="6534" spans="1:19">
      <c r="A6534" t="s">
        <v>14037</v>
      </c>
      <c r="B6534" s="4">
        <v>45227</v>
      </c>
      <c r="C6534" s="2">
        <v>-48422.42</v>
      </c>
      <c r="D6534" t="s">
        <v>840</v>
      </c>
      <c r="E6534" t="s">
        <v>878</v>
      </c>
      <c r="F6534" t="s">
        <v>11</v>
      </c>
      <c r="G6534" t="s">
        <v>20</v>
      </c>
      <c r="I6534" t="s">
        <v>1086</v>
      </c>
      <c r="J6534" t="s">
        <v>14038</v>
      </c>
      <c r="K6534" t="str">
        <f>IF(COUNTIF(Customers!A:A, H6534)&gt;0, "Valid", "Invalid")</f>
        <v>Invalid</v>
      </c>
      <c r="L6534" t="str">
        <f t="shared" si="510"/>
        <v>10</v>
      </c>
      <c r="M6534" t="str">
        <f t="shared" si="511"/>
        <v>2023</v>
      </c>
      <c r="N6534">
        <f t="shared" si="512"/>
        <v>-48422.42</v>
      </c>
      <c r="O6534" t="str">
        <f t="shared" si="513"/>
        <v/>
      </c>
      <c r="P6534">
        <f t="shared" si="514"/>
        <v>48422.42</v>
      </c>
      <c r="Q6534" s="48" t="str">
        <f>IF(O6534="","",
   IF(OR(O6534&lt;EDA_Outlier_Analysis!$C$10, O6534&gt;EDA_Outlier_Analysis!$C$11),
      "Outlier",
      "Normal"))</f>
        <v/>
      </c>
      <c r="R6534" t="str">
        <f>IF(P6534="","",
   IF(OR(P6534 &lt; EDA_Outlier_Analysis!$F$7, P6534 &gt; EDA_Outlier_Analysis!$F$8),
      "Outlier",
      "Normal"))</f>
        <v>Normal</v>
      </c>
      <c r="S6534" t="str">
        <f>IF(N6534="","",
   IF(OR(N6534 &lt;EDA_Outlier_Analysis!$I$10, N6534 &gt; EDA_Outlier_Analysis!$I$11),
      "Outlier",
      "Normal"))</f>
        <v>Normal</v>
      </c>
    </row>
    <row r="6535" spans="1:19">
      <c r="A6535" t="s">
        <v>14039</v>
      </c>
      <c r="B6535" s="4">
        <v>45190</v>
      </c>
      <c r="C6535" s="2">
        <v>-32964.71</v>
      </c>
      <c r="D6535" t="s">
        <v>840</v>
      </c>
      <c r="E6535" t="s">
        <v>905</v>
      </c>
      <c r="F6535" t="s">
        <v>10</v>
      </c>
      <c r="G6535" t="s">
        <v>31</v>
      </c>
      <c r="I6535" t="s">
        <v>3307</v>
      </c>
      <c r="J6535" t="s">
        <v>14040</v>
      </c>
      <c r="K6535" t="str">
        <f>IF(COUNTIF(Customers!A:A, H6535)&gt;0, "Valid", "Invalid")</f>
        <v>Invalid</v>
      </c>
      <c r="L6535" t="str">
        <f t="shared" si="510"/>
        <v>9</v>
      </c>
      <c r="M6535" t="str">
        <f t="shared" si="511"/>
        <v>2023</v>
      </c>
      <c r="N6535">
        <f t="shared" si="512"/>
        <v>-32964.71</v>
      </c>
      <c r="O6535" t="str">
        <f t="shared" si="513"/>
        <v/>
      </c>
      <c r="P6535">
        <f t="shared" si="514"/>
        <v>32964.71</v>
      </c>
      <c r="Q6535" s="48" t="str">
        <f>IF(O6535="","",
   IF(OR(O6535&lt;EDA_Outlier_Analysis!$C$10, O6535&gt;EDA_Outlier_Analysis!$C$11),
      "Outlier",
      "Normal"))</f>
        <v/>
      </c>
      <c r="R6535" t="str">
        <f>IF(P6535="","",
   IF(OR(P6535 &lt; EDA_Outlier_Analysis!$F$7, P6535 &gt; EDA_Outlier_Analysis!$F$8),
      "Outlier",
      "Normal"))</f>
        <v>Normal</v>
      </c>
      <c r="S6535" t="str">
        <f>IF(N6535="","",
   IF(OR(N6535 &lt;EDA_Outlier_Analysis!$I$10, N6535 &gt; EDA_Outlier_Analysis!$I$11),
      "Outlier",
      "Normal"))</f>
        <v>Normal</v>
      </c>
    </row>
    <row r="6536" spans="1:19">
      <c r="A6536" t="s">
        <v>14041</v>
      </c>
      <c r="B6536" s="4">
        <v>44869</v>
      </c>
      <c r="C6536" s="2">
        <v>96332.12</v>
      </c>
      <c r="D6536" t="s">
        <v>849</v>
      </c>
      <c r="E6536" t="s">
        <v>850</v>
      </c>
      <c r="F6536" t="s">
        <v>11</v>
      </c>
      <c r="G6536" t="s">
        <v>24</v>
      </c>
      <c r="H6536" t="s">
        <v>513</v>
      </c>
      <c r="J6536" t="s">
        <v>14042</v>
      </c>
      <c r="K6536" t="str">
        <f>IF(COUNTIF(Customers!A:A, H6536)&gt;0, "Valid", "Invalid")</f>
        <v>Valid</v>
      </c>
      <c r="L6536" t="str">
        <f t="shared" si="510"/>
        <v>11</v>
      </c>
      <c r="M6536" t="str">
        <f t="shared" si="511"/>
        <v>2022</v>
      </c>
      <c r="N6536">
        <f t="shared" si="512"/>
        <v>96332.12</v>
      </c>
      <c r="O6536">
        <f t="shared" si="513"/>
        <v>96332.12</v>
      </c>
      <c r="P6536" t="str">
        <f t="shared" si="514"/>
        <v/>
      </c>
      <c r="Q6536" s="48" t="str">
        <f>IF(O6536="","",
   IF(OR(O6536&lt;EDA_Outlier_Analysis!$C$10, O6536&gt;EDA_Outlier_Analysis!$C$11),
      "Outlier",
      "Normal"))</f>
        <v>Normal</v>
      </c>
      <c r="R6536" t="str">
        <f>IF(P6536="","",
   IF(OR(P6536 &lt; EDA_Outlier_Analysis!$F$7, P6536 &gt; EDA_Outlier_Analysis!$F$8),
      "Outlier",
      "Normal"))</f>
        <v/>
      </c>
      <c r="S6536" t="str">
        <f>IF(N6536="","",
   IF(OR(N6536 &lt;EDA_Outlier_Analysis!$I$10, N6536 &gt; EDA_Outlier_Analysis!$I$11),
      "Outlier",
      "Normal"))</f>
        <v>Normal</v>
      </c>
    </row>
    <row r="6537" spans="1:19">
      <c r="A6537" t="s">
        <v>14043</v>
      </c>
      <c r="B6537" s="4">
        <v>45017</v>
      </c>
      <c r="C6537" s="2">
        <v>-38970.74</v>
      </c>
      <c r="D6537" t="s">
        <v>840</v>
      </c>
      <c r="E6537" t="s">
        <v>845</v>
      </c>
      <c r="F6537" t="s">
        <v>9</v>
      </c>
      <c r="G6537" t="s">
        <v>31</v>
      </c>
      <c r="I6537" t="s">
        <v>1358</v>
      </c>
      <c r="J6537" t="s">
        <v>14044</v>
      </c>
      <c r="K6537" t="str">
        <f>IF(COUNTIF(Customers!A:A, H6537)&gt;0, "Valid", "Invalid")</f>
        <v>Invalid</v>
      </c>
      <c r="L6537" t="str">
        <f t="shared" si="510"/>
        <v>4</v>
      </c>
      <c r="M6537" t="str">
        <f t="shared" si="511"/>
        <v>2023</v>
      </c>
      <c r="N6537">
        <f t="shared" si="512"/>
        <v>-38970.74</v>
      </c>
      <c r="O6537" t="str">
        <f t="shared" si="513"/>
        <v/>
      </c>
      <c r="P6537">
        <f t="shared" si="514"/>
        <v>38970.74</v>
      </c>
      <c r="Q6537" s="48" t="str">
        <f>IF(O6537="","",
   IF(OR(O6537&lt;EDA_Outlier_Analysis!$C$10, O6537&gt;EDA_Outlier_Analysis!$C$11),
      "Outlier",
      "Normal"))</f>
        <v/>
      </c>
      <c r="R6537" t="str">
        <f>IF(P6537="","",
   IF(OR(P6537 &lt; EDA_Outlier_Analysis!$F$7, P6537 &gt; EDA_Outlier_Analysis!$F$8),
      "Outlier",
      "Normal"))</f>
        <v>Normal</v>
      </c>
      <c r="S6537" t="str">
        <f>IF(N6537="","",
   IF(OR(N6537 &lt;EDA_Outlier_Analysis!$I$10, N6537 &gt; EDA_Outlier_Analysis!$I$11),
      "Outlier",
      "Normal"))</f>
        <v>Normal</v>
      </c>
    </row>
    <row r="6538" spans="1:19">
      <c r="A6538" t="s">
        <v>14045</v>
      </c>
      <c r="B6538" s="4">
        <v>45216</v>
      </c>
      <c r="C6538" s="2">
        <v>-31400.66</v>
      </c>
      <c r="D6538" t="s">
        <v>840</v>
      </c>
      <c r="E6538" t="s">
        <v>845</v>
      </c>
      <c r="F6538" t="s">
        <v>9</v>
      </c>
      <c r="G6538" t="s">
        <v>24</v>
      </c>
      <c r="I6538" t="s">
        <v>1177</v>
      </c>
      <c r="J6538" t="s">
        <v>14046</v>
      </c>
      <c r="K6538" t="str">
        <f>IF(COUNTIF(Customers!A:A, H6538)&gt;0, "Valid", "Invalid")</f>
        <v>Invalid</v>
      </c>
      <c r="L6538" t="str">
        <f t="shared" si="510"/>
        <v>10</v>
      </c>
      <c r="M6538" t="str">
        <f t="shared" si="511"/>
        <v>2023</v>
      </c>
      <c r="N6538">
        <f t="shared" si="512"/>
        <v>-31400.66</v>
      </c>
      <c r="O6538" t="str">
        <f t="shared" si="513"/>
        <v/>
      </c>
      <c r="P6538">
        <f t="shared" si="514"/>
        <v>31400.66</v>
      </c>
      <c r="Q6538" s="48" t="str">
        <f>IF(O6538="","",
   IF(OR(O6538&lt;EDA_Outlier_Analysis!$C$10, O6538&gt;EDA_Outlier_Analysis!$C$11),
      "Outlier",
      "Normal"))</f>
        <v/>
      </c>
      <c r="R6538" t="str">
        <f>IF(P6538="","",
   IF(OR(P6538 &lt; EDA_Outlier_Analysis!$F$7, P6538 &gt; EDA_Outlier_Analysis!$F$8),
      "Outlier",
      "Normal"))</f>
        <v>Normal</v>
      </c>
      <c r="S6538" t="str">
        <f>IF(N6538="","",
   IF(OR(N6538 &lt;EDA_Outlier_Analysis!$I$10, N6538 &gt; EDA_Outlier_Analysis!$I$11),
      "Outlier",
      "Normal"))</f>
        <v>Normal</v>
      </c>
    </row>
    <row r="6539" spans="1:19">
      <c r="A6539" t="s">
        <v>14047</v>
      </c>
      <c r="B6539" s="4">
        <v>45090</v>
      </c>
      <c r="C6539" s="2">
        <v>27147.87</v>
      </c>
      <c r="D6539" t="s">
        <v>1345</v>
      </c>
      <c r="E6539" t="s">
        <v>1345</v>
      </c>
      <c r="F6539" t="s">
        <v>11</v>
      </c>
      <c r="G6539" t="s">
        <v>20</v>
      </c>
      <c r="J6539" t="s">
        <v>14048</v>
      </c>
      <c r="K6539" t="str">
        <f>IF(COUNTIF(Customers!A:A, H6539)&gt;0, "Valid", "Invalid")</f>
        <v>Invalid</v>
      </c>
      <c r="L6539" t="str">
        <f t="shared" si="510"/>
        <v>6</v>
      </c>
      <c r="M6539" t="str">
        <f t="shared" si="511"/>
        <v>2023</v>
      </c>
      <c r="N6539">
        <f t="shared" si="512"/>
        <v>-27147.87</v>
      </c>
      <c r="O6539" t="str">
        <f t="shared" si="513"/>
        <v/>
      </c>
      <c r="P6539" t="str">
        <f t="shared" si="514"/>
        <v/>
      </c>
      <c r="Q6539" s="48" t="str">
        <f>IF(O6539="","",
   IF(OR(O6539&lt;EDA_Outlier_Analysis!$C$10, O6539&gt;EDA_Outlier_Analysis!$C$11),
      "Outlier",
      "Normal"))</f>
        <v/>
      </c>
      <c r="R6539" t="str">
        <f>IF(P6539="","",
   IF(OR(P6539 &lt; EDA_Outlier_Analysis!$F$7, P6539 &gt; EDA_Outlier_Analysis!$F$8),
      "Outlier",
      "Normal"))</f>
        <v/>
      </c>
      <c r="S6539" t="str">
        <f>IF(N6539="","",
   IF(OR(N6539 &lt;EDA_Outlier_Analysis!$I$10, N6539 &gt; EDA_Outlier_Analysis!$I$11),
      "Outlier",
      "Normal"))</f>
        <v>Normal</v>
      </c>
    </row>
    <row r="6540" spans="1:19">
      <c r="A6540" t="s">
        <v>14049</v>
      </c>
      <c r="B6540" s="4">
        <v>44708</v>
      </c>
      <c r="C6540" s="2">
        <v>198715.57</v>
      </c>
      <c r="D6540" t="s">
        <v>849</v>
      </c>
      <c r="E6540" t="s">
        <v>850</v>
      </c>
      <c r="F6540" t="s">
        <v>9</v>
      </c>
      <c r="G6540" t="s">
        <v>34</v>
      </c>
      <c r="H6540" t="s">
        <v>681</v>
      </c>
      <c r="J6540" t="s">
        <v>14050</v>
      </c>
      <c r="K6540" t="str">
        <f>IF(COUNTIF(Customers!A:A, H6540)&gt;0, "Valid", "Invalid")</f>
        <v>Valid</v>
      </c>
      <c r="L6540" t="str">
        <f t="shared" si="510"/>
        <v>5</v>
      </c>
      <c r="M6540" t="str">
        <f t="shared" si="511"/>
        <v>2022</v>
      </c>
      <c r="N6540">
        <f t="shared" si="512"/>
        <v>198715.57</v>
      </c>
      <c r="O6540">
        <f t="shared" si="513"/>
        <v>198715.57</v>
      </c>
      <c r="P6540" t="str">
        <f t="shared" si="514"/>
        <v/>
      </c>
      <c r="Q6540" s="48" t="str">
        <f>IF(O6540="","",
   IF(OR(O6540&lt;EDA_Outlier_Analysis!$C$10, O6540&gt;EDA_Outlier_Analysis!$C$11),
      "Outlier",
      "Normal"))</f>
        <v>Normal</v>
      </c>
      <c r="R6540" t="str">
        <f>IF(P6540="","",
   IF(OR(P6540 &lt; EDA_Outlier_Analysis!$F$7, P6540 &gt; EDA_Outlier_Analysis!$F$8),
      "Outlier",
      "Normal"))</f>
        <v/>
      </c>
      <c r="S6540" t="str">
        <f>IF(N6540="","",
   IF(OR(N6540 &lt;EDA_Outlier_Analysis!$I$10, N6540 &gt; EDA_Outlier_Analysis!$I$11),
      "Outlier",
      "Normal"))</f>
        <v>Normal</v>
      </c>
    </row>
    <row r="6541" spans="1:19">
      <c r="A6541" t="s">
        <v>14051</v>
      </c>
      <c r="B6541" s="4">
        <v>44908</v>
      </c>
      <c r="C6541" s="2">
        <v>-40669.93</v>
      </c>
      <c r="D6541" t="s">
        <v>840</v>
      </c>
      <c r="E6541" t="s">
        <v>841</v>
      </c>
      <c r="F6541" t="s">
        <v>11</v>
      </c>
      <c r="G6541" t="s">
        <v>31</v>
      </c>
      <c r="I6541" t="s">
        <v>1453</v>
      </c>
      <c r="J6541" t="s">
        <v>14052</v>
      </c>
      <c r="K6541" t="str">
        <f>IF(COUNTIF(Customers!A:A, H6541)&gt;0, "Valid", "Invalid")</f>
        <v>Invalid</v>
      </c>
      <c r="L6541" t="str">
        <f t="shared" si="510"/>
        <v>12</v>
      </c>
      <c r="M6541" t="str">
        <f t="shared" si="511"/>
        <v>2022</v>
      </c>
      <c r="N6541">
        <f t="shared" si="512"/>
        <v>-40669.93</v>
      </c>
      <c r="O6541" t="str">
        <f t="shared" si="513"/>
        <v/>
      </c>
      <c r="P6541">
        <f t="shared" si="514"/>
        <v>40669.93</v>
      </c>
      <c r="Q6541" s="48" t="str">
        <f>IF(O6541="","",
   IF(OR(O6541&lt;EDA_Outlier_Analysis!$C$10, O6541&gt;EDA_Outlier_Analysis!$C$11),
      "Outlier",
      "Normal"))</f>
        <v/>
      </c>
      <c r="R6541" t="str">
        <f>IF(P6541="","",
   IF(OR(P6541 &lt; EDA_Outlier_Analysis!$F$7, P6541 &gt; EDA_Outlier_Analysis!$F$8),
      "Outlier",
      "Normal"))</f>
        <v>Normal</v>
      </c>
      <c r="S6541" t="str">
        <f>IF(N6541="","",
   IF(OR(N6541 &lt;EDA_Outlier_Analysis!$I$10, N6541 &gt; EDA_Outlier_Analysis!$I$11),
      "Outlier",
      "Normal"))</f>
        <v>Normal</v>
      </c>
    </row>
    <row r="6542" spans="1:19">
      <c r="A6542" t="s">
        <v>14053</v>
      </c>
      <c r="B6542" s="4">
        <v>44850</v>
      </c>
      <c r="C6542" s="2">
        <v>23933.13</v>
      </c>
      <c r="D6542" t="s">
        <v>873</v>
      </c>
      <c r="E6542" t="s">
        <v>873</v>
      </c>
      <c r="F6542" t="s">
        <v>11</v>
      </c>
      <c r="G6542" t="s">
        <v>20</v>
      </c>
      <c r="J6542" t="s">
        <v>14054</v>
      </c>
      <c r="K6542" t="str">
        <f>IF(COUNTIF(Customers!A:A, H6542)&gt;0, "Valid", "Invalid")</f>
        <v>Invalid</v>
      </c>
      <c r="L6542" t="str">
        <f t="shared" si="510"/>
        <v>10</v>
      </c>
      <c r="M6542" t="str">
        <f t="shared" si="511"/>
        <v>2022</v>
      </c>
      <c r="N6542">
        <f t="shared" si="512"/>
        <v>-23933.13</v>
      </c>
      <c r="O6542" t="str">
        <f t="shared" si="513"/>
        <v/>
      </c>
      <c r="P6542" t="str">
        <f t="shared" si="514"/>
        <v/>
      </c>
      <c r="Q6542" s="48" t="str">
        <f>IF(O6542="","",
   IF(OR(O6542&lt;EDA_Outlier_Analysis!$C$10, O6542&gt;EDA_Outlier_Analysis!$C$11),
      "Outlier",
      "Normal"))</f>
        <v/>
      </c>
      <c r="R6542" t="str">
        <f>IF(P6542="","",
   IF(OR(P6542 &lt; EDA_Outlier_Analysis!$F$7, P6542 &gt; EDA_Outlier_Analysis!$F$8),
      "Outlier",
      "Normal"))</f>
        <v/>
      </c>
      <c r="S6542" t="str">
        <f>IF(N6542="","",
   IF(OR(N6542 &lt;EDA_Outlier_Analysis!$I$10, N6542 &gt; EDA_Outlier_Analysis!$I$11),
      "Outlier",
      "Normal"))</f>
        <v>Normal</v>
      </c>
    </row>
    <row r="6543" spans="1:19">
      <c r="A6543" t="s">
        <v>14055</v>
      </c>
      <c r="B6543" s="4">
        <v>44964</v>
      </c>
      <c r="C6543" s="2">
        <v>-8734.85</v>
      </c>
      <c r="D6543" t="s">
        <v>840</v>
      </c>
      <c r="E6543" t="s">
        <v>856</v>
      </c>
      <c r="F6543" t="s">
        <v>10</v>
      </c>
      <c r="G6543" t="s">
        <v>31</v>
      </c>
      <c r="I6543" t="s">
        <v>898</v>
      </c>
      <c r="J6543" t="s">
        <v>14056</v>
      </c>
      <c r="K6543" t="str">
        <f>IF(COUNTIF(Customers!A:A, H6543)&gt;0, "Valid", "Invalid")</f>
        <v>Invalid</v>
      </c>
      <c r="L6543" t="str">
        <f t="shared" si="510"/>
        <v>2</v>
      </c>
      <c r="M6543" t="str">
        <f t="shared" si="511"/>
        <v>2023</v>
      </c>
      <c r="N6543">
        <f t="shared" si="512"/>
        <v>-8734.85</v>
      </c>
      <c r="O6543" t="str">
        <f t="shared" si="513"/>
        <v/>
      </c>
      <c r="P6543">
        <f t="shared" si="514"/>
        <v>8734.85</v>
      </c>
      <c r="Q6543" s="48" t="str">
        <f>IF(O6543="","",
   IF(OR(O6543&lt;EDA_Outlier_Analysis!$C$10, O6543&gt;EDA_Outlier_Analysis!$C$11),
      "Outlier",
      "Normal"))</f>
        <v/>
      </c>
      <c r="R6543" t="str">
        <f>IF(P6543="","",
   IF(OR(P6543 &lt; EDA_Outlier_Analysis!$F$7, P6543 &gt; EDA_Outlier_Analysis!$F$8),
      "Outlier",
      "Normal"))</f>
        <v>Outlier</v>
      </c>
      <c r="S6543" t="str">
        <f>IF(N6543="","",
   IF(OR(N6543 &lt;EDA_Outlier_Analysis!$I$10, N6543 &gt; EDA_Outlier_Analysis!$I$11),
      "Outlier",
      "Normal"))</f>
        <v>Normal</v>
      </c>
    </row>
    <row r="6544" spans="1:19">
      <c r="A6544" t="s">
        <v>14057</v>
      </c>
      <c r="B6544" s="4">
        <v>44964</v>
      </c>
      <c r="C6544" s="2">
        <v>280798.31</v>
      </c>
      <c r="D6544" t="s">
        <v>849</v>
      </c>
      <c r="E6544" t="s">
        <v>853</v>
      </c>
      <c r="F6544" t="s">
        <v>9</v>
      </c>
      <c r="G6544" t="s">
        <v>20</v>
      </c>
      <c r="H6544" t="s">
        <v>705</v>
      </c>
      <c r="J6544" t="s">
        <v>14058</v>
      </c>
      <c r="K6544" t="str">
        <f>IF(COUNTIF(Customers!A:A, H6544)&gt;0, "Valid", "Invalid")</f>
        <v>Valid</v>
      </c>
      <c r="L6544" t="str">
        <f t="shared" si="510"/>
        <v>2</v>
      </c>
      <c r="M6544" t="str">
        <f t="shared" si="511"/>
        <v>2023</v>
      </c>
      <c r="N6544">
        <f t="shared" si="512"/>
        <v>280798.31</v>
      </c>
      <c r="O6544">
        <f t="shared" si="513"/>
        <v>280798.31</v>
      </c>
      <c r="P6544" t="str">
        <f t="shared" si="514"/>
        <v/>
      </c>
      <c r="Q6544" s="48" t="str">
        <f>IF(O6544="","",
   IF(OR(O6544&lt;EDA_Outlier_Analysis!$C$10, O6544&gt;EDA_Outlier_Analysis!$C$11),
      "Outlier",
      "Normal"))</f>
        <v>Normal</v>
      </c>
      <c r="R6544" t="str">
        <f>IF(P6544="","",
   IF(OR(P6544 &lt; EDA_Outlier_Analysis!$F$7, P6544 &gt; EDA_Outlier_Analysis!$F$8),
      "Outlier",
      "Normal"))</f>
        <v/>
      </c>
      <c r="S6544" t="str">
        <f>IF(N6544="","",
   IF(OR(N6544 &lt;EDA_Outlier_Analysis!$I$10, N6544 &gt; EDA_Outlier_Analysis!$I$11),
      "Outlier",
      "Normal"))</f>
        <v>Normal</v>
      </c>
    </row>
    <row r="6545" spans="1:19">
      <c r="A6545" t="s">
        <v>14059</v>
      </c>
      <c r="B6545" s="4">
        <v>44638</v>
      </c>
      <c r="C6545" s="2">
        <v>125069.65</v>
      </c>
      <c r="D6545" t="s">
        <v>849</v>
      </c>
      <c r="E6545" t="s">
        <v>850</v>
      </c>
      <c r="F6545" t="s">
        <v>9</v>
      </c>
      <c r="G6545" t="s">
        <v>24</v>
      </c>
      <c r="H6545" t="s">
        <v>37</v>
      </c>
      <c r="J6545" t="s">
        <v>14060</v>
      </c>
      <c r="K6545" t="str">
        <f>IF(COUNTIF(Customers!A:A, H6545)&gt;0, "Valid", "Invalid")</f>
        <v>Valid</v>
      </c>
      <c r="L6545" t="str">
        <f t="shared" si="510"/>
        <v>3</v>
      </c>
      <c r="M6545" t="str">
        <f t="shared" si="511"/>
        <v>2022</v>
      </c>
      <c r="N6545">
        <f t="shared" si="512"/>
        <v>125069.65</v>
      </c>
      <c r="O6545">
        <f t="shared" si="513"/>
        <v>125069.65</v>
      </c>
      <c r="P6545" t="str">
        <f t="shared" si="514"/>
        <v/>
      </c>
      <c r="Q6545" s="48" t="str">
        <f>IF(O6545="","",
   IF(OR(O6545&lt;EDA_Outlier_Analysis!$C$10, O6545&gt;EDA_Outlier_Analysis!$C$11),
      "Outlier",
      "Normal"))</f>
        <v>Normal</v>
      </c>
      <c r="R6545" t="str">
        <f>IF(P6545="","",
   IF(OR(P6545 &lt; EDA_Outlier_Analysis!$F$7, P6545 &gt; EDA_Outlier_Analysis!$F$8),
      "Outlier",
      "Normal"))</f>
        <v/>
      </c>
      <c r="S6545" t="str">
        <f>IF(N6545="","",
   IF(OR(N6545 &lt;EDA_Outlier_Analysis!$I$10, N6545 &gt; EDA_Outlier_Analysis!$I$11),
      "Outlier",
      "Normal"))</f>
        <v>Normal</v>
      </c>
    </row>
    <row r="6546" spans="1:19">
      <c r="A6546" t="s">
        <v>14061</v>
      </c>
      <c r="B6546" s="4">
        <v>44926</v>
      </c>
      <c r="C6546" s="2">
        <v>149181.56</v>
      </c>
      <c r="D6546" t="s">
        <v>849</v>
      </c>
      <c r="E6546" t="s">
        <v>853</v>
      </c>
      <c r="F6546" t="s">
        <v>11</v>
      </c>
      <c r="G6546" t="s">
        <v>20</v>
      </c>
      <c r="H6546" t="s">
        <v>615</v>
      </c>
      <c r="J6546" t="s">
        <v>14062</v>
      </c>
      <c r="K6546" t="str">
        <f>IF(COUNTIF(Customers!A:A, H6546)&gt;0, "Valid", "Invalid")</f>
        <v>Valid</v>
      </c>
      <c r="L6546" t="str">
        <f t="shared" si="510"/>
        <v>12</v>
      </c>
      <c r="M6546" t="str">
        <f t="shared" si="511"/>
        <v>2022</v>
      </c>
      <c r="N6546">
        <f t="shared" si="512"/>
        <v>149181.56</v>
      </c>
      <c r="O6546">
        <f t="shared" si="513"/>
        <v>149181.56</v>
      </c>
      <c r="P6546" t="str">
        <f t="shared" si="514"/>
        <v/>
      </c>
      <c r="Q6546" s="48" t="str">
        <f>IF(O6546="","",
   IF(OR(O6546&lt;EDA_Outlier_Analysis!$C$10, O6546&gt;EDA_Outlier_Analysis!$C$11),
      "Outlier",
      "Normal"))</f>
        <v>Normal</v>
      </c>
      <c r="R6546" t="str">
        <f>IF(P6546="","",
   IF(OR(P6546 &lt; EDA_Outlier_Analysis!$F$7, P6546 &gt; EDA_Outlier_Analysis!$F$8),
      "Outlier",
      "Normal"))</f>
        <v/>
      </c>
      <c r="S6546" t="str">
        <f>IF(N6546="","",
   IF(OR(N6546 &lt;EDA_Outlier_Analysis!$I$10, N6546 &gt; EDA_Outlier_Analysis!$I$11),
      "Outlier",
      "Normal"))</f>
        <v>Normal</v>
      </c>
    </row>
    <row r="6547" spans="1:19">
      <c r="A6547" t="s">
        <v>14063</v>
      </c>
      <c r="B6547" s="4">
        <v>44807</v>
      </c>
      <c r="C6547" s="2">
        <v>-57627.05</v>
      </c>
      <c r="D6547" t="s">
        <v>840</v>
      </c>
      <c r="E6547" t="s">
        <v>864</v>
      </c>
      <c r="F6547" t="s">
        <v>10</v>
      </c>
      <c r="G6547" t="s">
        <v>31</v>
      </c>
      <c r="I6547" t="s">
        <v>1485</v>
      </c>
      <c r="J6547" t="s">
        <v>14064</v>
      </c>
      <c r="K6547" t="str">
        <f>IF(COUNTIF(Customers!A:A, H6547)&gt;0, "Valid", "Invalid")</f>
        <v>Invalid</v>
      </c>
      <c r="L6547" t="str">
        <f t="shared" si="510"/>
        <v>9</v>
      </c>
      <c r="M6547" t="str">
        <f t="shared" si="511"/>
        <v>2022</v>
      </c>
      <c r="N6547">
        <f t="shared" si="512"/>
        <v>-57627.05</v>
      </c>
      <c r="O6547" t="str">
        <f t="shared" si="513"/>
        <v/>
      </c>
      <c r="P6547">
        <f t="shared" si="514"/>
        <v>57627.05</v>
      </c>
      <c r="Q6547" s="48" t="str">
        <f>IF(O6547="","",
   IF(OR(O6547&lt;EDA_Outlier_Analysis!$C$10, O6547&gt;EDA_Outlier_Analysis!$C$11),
      "Outlier",
      "Normal"))</f>
        <v/>
      </c>
      <c r="R6547" t="str">
        <f>IF(P6547="","",
   IF(OR(P6547 &lt; EDA_Outlier_Analysis!$F$7, P6547 &gt; EDA_Outlier_Analysis!$F$8),
      "Outlier",
      "Normal"))</f>
        <v>Outlier</v>
      </c>
      <c r="S6547" t="str">
        <f>IF(N6547="","",
   IF(OR(N6547 &lt;EDA_Outlier_Analysis!$I$10, N6547 &gt; EDA_Outlier_Analysis!$I$11),
      "Outlier",
      "Normal"))</f>
        <v>Normal</v>
      </c>
    </row>
    <row r="6548" spans="1:19">
      <c r="A6548" t="s">
        <v>14065</v>
      </c>
      <c r="B6548" s="4">
        <v>44815</v>
      </c>
      <c r="C6548" s="2">
        <v>114837.73</v>
      </c>
      <c r="D6548" t="s">
        <v>849</v>
      </c>
      <c r="E6548" t="s">
        <v>853</v>
      </c>
      <c r="F6548" t="s">
        <v>10</v>
      </c>
      <c r="G6548" t="s">
        <v>24</v>
      </c>
      <c r="H6548" t="s">
        <v>267</v>
      </c>
      <c r="J6548" t="s">
        <v>14066</v>
      </c>
      <c r="K6548" t="str">
        <f>IF(COUNTIF(Customers!A:A, H6548)&gt;0, "Valid", "Invalid")</f>
        <v>Valid</v>
      </c>
      <c r="L6548" t="str">
        <f t="shared" si="510"/>
        <v>9</v>
      </c>
      <c r="M6548" t="str">
        <f t="shared" si="511"/>
        <v>2022</v>
      </c>
      <c r="N6548">
        <f t="shared" si="512"/>
        <v>114837.73</v>
      </c>
      <c r="O6548">
        <f t="shared" si="513"/>
        <v>114837.73</v>
      </c>
      <c r="P6548" t="str">
        <f t="shared" si="514"/>
        <v/>
      </c>
      <c r="Q6548" s="48" t="str">
        <f>IF(O6548="","",
   IF(OR(O6548&lt;EDA_Outlier_Analysis!$C$10, O6548&gt;EDA_Outlier_Analysis!$C$11),
      "Outlier",
      "Normal"))</f>
        <v>Normal</v>
      </c>
      <c r="R6548" t="str">
        <f>IF(P6548="","",
   IF(OR(P6548 &lt; EDA_Outlier_Analysis!$F$7, P6548 &gt; EDA_Outlier_Analysis!$F$8),
      "Outlier",
      "Normal"))</f>
        <v/>
      </c>
      <c r="S6548" t="str">
        <f>IF(N6548="","",
   IF(OR(N6548 &lt;EDA_Outlier_Analysis!$I$10, N6548 &gt; EDA_Outlier_Analysis!$I$11),
      "Outlier",
      "Normal"))</f>
        <v>Normal</v>
      </c>
    </row>
    <row r="6549" spans="1:19">
      <c r="A6549" t="s">
        <v>14067</v>
      </c>
      <c r="B6549" s="4">
        <v>44766</v>
      </c>
      <c r="C6549" s="2">
        <v>103889.18</v>
      </c>
      <c r="D6549" t="s">
        <v>849</v>
      </c>
      <c r="E6549" t="s">
        <v>853</v>
      </c>
      <c r="F6549" t="s">
        <v>9</v>
      </c>
      <c r="G6549" t="s">
        <v>31</v>
      </c>
      <c r="H6549" t="s">
        <v>361</v>
      </c>
      <c r="J6549" t="s">
        <v>14068</v>
      </c>
      <c r="K6549" t="str">
        <f>IF(COUNTIF(Customers!A:A, H6549)&gt;0, "Valid", "Invalid")</f>
        <v>Valid</v>
      </c>
      <c r="L6549" t="str">
        <f t="shared" si="510"/>
        <v>7</v>
      </c>
      <c r="M6549" t="str">
        <f t="shared" si="511"/>
        <v>2022</v>
      </c>
      <c r="N6549">
        <f t="shared" si="512"/>
        <v>103889.18</v>
      </c>
      <c r="O6549">
        <f t="shared" si="513"/>
        <v>103889.18</v>
      </c>
      <c r="P6549" t="str">
        <f t="shared" si="514"/>
        <v/>
      </c>
      <c r="Q6549" s="48" t="str">
        <f>IF(O6549="","",
   IF(OR(O6549&lt;EDA_Outlier_Analysis!$C$10, O6549&gt;EDA_Outlier_Analysis!$C$11),
      "Outlier",
      "Normal"))</f>
        <v>Normal</v>
      </c>
      <c r="R6549" t="str">
        <f>IF(P6549="","",
   IF(OR(P6549 &lt; EDA_Outlier_Analysis!$F$7, P6549 &gt; EDA_Outlier_Analysis!$F$8),
      "Outlier",
      "Normal"))</f>
        <v/>
      </c>
      <c r="S6549" t="str">
        <f>IF(N6549="","",
   IF(OR(N6549 &lt;EDA_Outlier_Analysis!$I$10, N6549 &gt; EDA_Outlier_Analysis!$I$11),
      "Outlier",
      "Normal"))</f>
        <v>Normal</v>
      </c>
    </row>
    <row r="6550" spans="1:19">
      <c r="A6550" t="s">
        <v>14069</v>
      </c>
      <c r="B6550" s="4">
        <v>44805</v>
      </c>
      <c r="C6550" s="2">
        <v>228226</v>
      </c>
      <c r="D6550" t="s">
        <v>849</v>
      </c>
      <c r="E6550" t="s">
        <v>853</v>
      </c>
      <c r="F6550" t="s">
        <v>11</v>
      </c>
      <c r="G6550" t="s">
        <v>31</v>
      </c>
      <c r="H6550" t="s">
        <v>631</v>
      </c>
      <c r="J6550" t="s">
        <v>14070</v>
      </c>
      <c r="K6550" t="str">
        <f>IF(COUNTIF(Customers!A:A, H6550)&gt;0, "Valid", "Invalid")</f>
        <v>Valid</v>
      </c>
      <c r="L6550" t="str">
        <f t="shared" si="510"/>
        <v>9</v>
      </c>
      <c r="M6550" t="str">
        <f t="shared" si="511"/>
        <v>2022</v>
      </c>
      <c r="N6550">
        <f t="shared" si="512"/>
        <v>228226</v>
      </c>
      <c r="O6550">
        <f t="shared" si="513"/>
        <v>228226</v>
      </c>
      <c r="P6550" t="str">
        <f t="shared" si="514"/>
        <v/>
      </c>
      <c r="Q6550" s="48" t="str">
        <f>IF(O6550="","",
   IF(OR(O6550&lt;EDA_Outlier_Analysis!$C$10, O6550&gt;EDA_Outlier_Analysis!$C$11),
      "Outlier",
      "Normal"))</f>
        <v>Normal</v>
      </c>
      <c r="R6550" t="str">
        <f>IF(P6550="","",
   IF(OR(P6550 &lt; EDA_Outlier_Analysis!$F$7, P6550 &gt; EDA_Outlier_Analysis!$F$8),
      "Outlier",
      "Normal"))</f>
        <v/>
      </c>
      <c r="S6550" t="str">
        <f>IF(N6550="","",
   IF(OR(N6550 &lt;EDA_Outlier_Analysis!$I$10, N6550 &gt; EDA_Outlier_Analysis!$I$11),
      "Outlier",
      "Normal"))</f>
        <v>Normal</v>
      </c>
    </row>
    <row r="6551" spans="1:19">
      <c r="A6551" t="s">
        <v>14071</v>
      </c>
      <c r="B6551" s="4">
        <v>45137</v>
      </c>
      <c r="C6551" s="2">
        <v>146329.85999999999</v>
      </c>
      <c r="D6551" t="s">
        <v>849</v>
      </c>
      <c r="E6551" t="s">
        <v>853</v>
      </c>
      <c r="F6551" t="s">
        <v>10</v>
      </c>
      <c r="G6551" t="s">
        <v>20</v>
      </c>
      <c r="H6551" t="s">
        <v>561</v>
      </c>
      <c r="J6551" t="s">
        <v>14072</v>
      </c>
      <c r="K6551" t="str">
        <f>IF(COUNTIF(Customers!A:A, H6551)&gt;0, "Valid", "Invalid")</f>
        <v>Valid</v>
      </c>
      <c r="L6551" t="str">
        <f t="shared" si="510"/>
        <v>7</v>
      </c>
      <c r="M6551" t="str">
        <f t="shared" si="511"/>
        <v>2023</v>
      </c>
      <c r="N6551">
        <f t="shared" si="512"/>
        <v>146329.85999999999</v>
      </c>
      <c r="O6551">
        <f t="shared" si="513"/>
        <v>146329.85999999999</v>
      </c>
      <c r="P6551" t="str">
        <f t="shared" si="514"/>
        <v/>
      </c>
      <c r="Q6551" s="48" t="str">
        <f>IF(O6551="","",
   IF(OR(O6551&lt;EDA_Outlier_Analysis!$C$10, O6551&gt;EDA_Outlier_Analysis!$C$11),
      "Outlier",
      "Normal"))</f>
        <v>Normal</v>
      </c>
      <c r="R6551" t="str">
        <f>IF(P6551="","",
   IF(OR(P6551 &lt; EDA_Outlier_Analysis!$F$7, P6551 &gt; EDA_Outlier_Analysis!$F$8),
      "Outlier",
      "Normal"))</f>
        <v/>
      </c>
      <c r="S6551" t="str">
        <f>IF(N6551="","",
   IF(OR(N6551 &lt;EDA_Outlier_Analysis!$I$10, N6551 &gt; EDA_Outlier_Analysis!$I$11),
      "Outlier",
      "Normal"))</f>
        <v>Normal</v>
      </c>
    </row>
    <row r="6552" spans="1:19">
      <c r="A6552" t="s">
        <v>14073</v>
      </c>
      <c r="B6552" s="4">
        <v>45006</v>
      </c>
      <c r="C6552" s="2">
        <v>240849.4</v>
      </c>
      <c r="D6552" t="s">
        <v>849</v>
      </c>
      <c r="E6552" t="s">
        <v>868</v>
      </c>
      <c r="F6552" t="s">
        <v>11</v>
      </c>
      <c r="G6552" t="s">
        <v>24</v>
      </c>
      <c r="H6552" t="s">
        <v>757</v>
      </c>
      <c r="J6552" t="s">
        <v>14074</v>
      </c>
      <c r="K6552" t="str">
        <f>IF(COUNTIF(Customers!A:A, H6552)&gt;0, "Valid", "Invalid")</f>
        <v>Valid</v>
      </c>
      <c r="L6552" t="str">
        <f t="shared" si="510"/>
        <v>3</v>
      </c>
      <c r="M6552" t="str">
        <f t="shared" si="511"/>
        <v>2023</v>
      </c>
      <c r="N6552">
        <f t="shared" si="512"/>
        <v>240849.4</v>
      </c>
      <c r="O6552">
        <f t="shared" si="513"/>
        <v>240849.4</v>
      </c>
      <c r="P6552" t="str">
        <f t="shared" si="514"/>
        <v/>
      </c>
      <c r="Q6552" s="48" t="str">
        <f>IF(O6552="","",
   IF(OR(O6552&lt;EDA_Outlier_Analysis!$C$10, O6552&gt;EDA_Outlier_Analysis!$C$11),
      "Outlier",
      "Normal"))</f>
        <v>Normal</v>
      </c>
      <c r="R6552" t="str">
        <f>IF(P6552="","",
   IF(OR(P6552 &lt; EDA_Outlier_Analysis!$F$7, P6552 &gt; EDA_Outlier_Analysis!$F$8),
      "Outlier",
      "Normal"))</f>
        <v/>
      </c>
      <c r="S6552" t="str">
        <f>IF(N6552="","",
   IF(OR(N6552 &lt;EDA_Outlier_Analysis!$I$10, N6552 &gt; EDA_Outlier_Analysis!$I$11),
      "Outlier",
      "Normal"))</f>
        <v>Normal</v>
      </c>
    </row>
    <row r="6553" spans="1:19">
      <c r="A6553" t="s">
        <v>14075</v>
      </c>
      <c r="B6553" s="4">
        <v>45172</v>
      </c>
      <c r="C6553" s="2">
        <v>-59111.53</v>
      </c>
      <c r="D6553" t="s">
        <v>840</v>
      </c>
      <c r="E6553" t="s">
        <v>845</v>
      </c>
      <c r="F6553" t="s">
        <v>9</v>
      </c>
      <c r="G6553" t="s">
        <v>20</v>
      </c>
      <c r="I6553" t="s">
        <v>1940</v>
      </c>
      <c r="J6553" t="s">
        <v>14076</v>
      </c>
      <c r="K6553" t="str">
        <f>IF(COUNTIF(Customers!A:A, H6553)&gt;0, "Valid", "Invalid")</f>
        <v>Invalid</v>
      </c>
      <c r="L6553" t="str">
        <f t="shared" si="510"/>
        <v>9</v>
      </c>
      <c r="M6553" t="str">
        <f t="shared" si="511"/>
        <v>2023</v>
      </c>
      <c r="N6553">
        <f t="shared" si="512"/>
        <v>-59111.53</v>
      </c>
      <c r="O6553" t="str">
        <f t="shared" si="513"/>
        <v/>
      </c>
      <c r="P6553">
        <f t="shared" si="514"/>
        <v>59111.53</v>
      </c>
      <c r="Q6553" s="48" t="str">
        <f>IF(O6553="","",
   IF(OR(O6553&lt;EDA_Outlier_Analysis!$C$10, O6553&gt;EDA_Outlier_Analysis!$C$11),
      "Outlier",
      "Normal"))</f>
        <v/>
      </c>
      <c r="R6553" t="str">
        <f>IF(P6553="","",
   IF(OR(P6553 &lt; EDA_Outlier_Analysis!$F$7, P6553 &gt; EDA_Outlier_Analysis!$F$8),
      "Outlier",
      "Normal"))</f>
        <v>Outlier</v>
      </c>
      <c r="S6553" t="str">
        <f>IF(N6553="","",
   IF(OR(N6553 &lt;EDA_Outlier_Analysis!$I$10, N6553 &gt; EDA_Outlier_Analysis!$I$11),
      "Outlier",
      "Normal"))</f>
        <v>Normal</v>
      </c>
    </row>
    <row r="6554" spans="1:19">
      <c r="A6554" t="s">
        <v>14077</v>
      </c>
      <c r="B6554" s="4">
        <v>44774</v>
      </c>
      <c r="C6554" s="2">
        <v>-84698.53</v>
      </c>
      <c r="D6554" t="s">
        <v>840</v>
      </c>
      <c r="E6554" t="s">
        <v>856</v>
      </c>
      <c r="F6554" t="s">
        <v>11</v>
      </c>
      <c r="G6554" t="s">
        <v>31</v>
      </c>
      <c r="I6554" t="s">
        <v>1117</v>
      </c>
      <c r="J6554" t="s">
        <v>14078</v>
      </c>
      <c r="K6554" t="str">
        <f>IF(COUNTIF(Customers!A:A, H6554)&gt;0, "Valid", "Invalid")</f>
        <v>Invalid</v>
      </c>
      <c r="L6554" t="str">
        <f t="shared" si="510"/>
        <v>8</v>
      </c>
      <c r="M6554" t="str">
        <f t="shared" si="511"/>
        <v>2022</v>
      </c>
      <c r="N6554">
        <f t="shared" si="512"/>
        <v>-84698.53</v>
      </c>
      <c r="O6554" t="str">
        <f t="shared" si="513"/>
        <v/>
      </c>
      <c r="P6554">
        <f t="shared" si="514"/>
        <v>84698.53</v>
      </c>
      <c r="Q6554" s="48" t="str">
        <f>IF(O6554="","",
   IF(OR(O6554&lt;EDA_Outlier_Analysis!$C$10, O6554&gt;EDA_Outlier_Analysis!$C$11),
      "Outlier",
      "Normal"))</f>
        <v/>
      </c>
      <c r="R6554" t="str">
        <f>IF(P6554="","",
   IF(OR(P6554 &lt; EDA_Outlier_Analysis!$F$7, P6554 &gt; EDA_Outlier_Analysis!$F$8),
      "Outlier",
      "Normal"))</f>
        <v>Outlier</v>
      </c>
      <c r="S6554" t="str">
        <f>IF(N6554="","",
   IF(OR(N6554 &lt;EDA_Outlier_Analysis!$I$10, N6554 &gt; EDA_Outlier_Analysis!$I$11),
      "Outlier",
      "Normal"))</f>
        <v>Normal</v>
      </c>
    </row>
    <row r="6555" spans="1:19">
      <c r="A6555" t="s">
        <v>14079</v>
      </c>
      <c r="B6555" s="4">
        <v>45247</v>
      </c>
      <c r="C6555" s="2">
        <v>151628.32999999999</v>
      </c>
      <c r="D6555" t="s">
        <v>849</v>
      </c>
      <c r="E6555" t="s">
        <v>850</v>
      </c>
      <c r="F6555" t="s">
        <v>11</v>
      </c>
      <c r="G6555" t="s">
        <v>20</v>
      </c>
      <c r="H6555" t="s">
        <v>469</v>
      </c>
      <c r="J6555" t="s">
        <v>14080</v>
      </c>
      <c r="K6555" t="str">
        <f>IF(COUNTIF(Customers!A:A, H6555)&gt;0, "Valid", "Invalid")</f>
        <v>Valid</v>
      </c>
      <c r="L6555" t="str">
        <f t="shared" si="510"/>
        <v>11</v>
      </c>
      <c r="M6555" t="str">
        <f t="shared" si="511"/>
        <v>2023</v>
      </c>
      <c r="N6555">
        <f t="shared" si="512"/>
        <v>151628.32999999999</v>
      </c>
      <c r="O6555">
        <f t="shared" si="513"/>
        <v>151628.32999999999</v>
      </c>
      <c r="P6555" t="str">
        <f t="shared" si="514"/>
        <v/>
      </c>
      <c r="Q6555" s="48" t="str">
        <f>IF(O6555="","",
   IF(OR(O6555&lt;EDA_Outlier_Analysis!$C$10, O6555&gt;EDA_Outlier_Analysis!$C$11),
      "Outlier",
      "Normal"))</f>
        <v>Normal</v>
      </c>
      <c r="R6555" t="str">
        <f>IF(P6555="","",
   IF(OR(P6555 &lt; EDA_Outlier_Analysis!$F$7, P6555 &gt; EDA_Outlier_Analysis!$F$8),
      "Outlier",
      "Normal"))</f>
        <v/>
      </c>
      <c r="S6555" t="str">
        <f>IF(N6555="","",
   IF(OR(N6555 &lt;EDA_Outlier_Analysis!$I$10, N6555 &gt; EDA_Outlier_Analysis!$I$11),
      "Outlier",
      "Normal"))</f>
        <v>Normal</v>
      </c>
    </row>
    <row r="6556" spans="1:19">
      <c r="A6556" t="s">
        <v>14081</v>
      </c>
      <c r="B6556" s="4">
        <v>45158</v>
      </c>
      <c r="C6556" s="2">
        <v>144140.21</v>
      </c>
      <c r="D6556" t="s">
        <v>849</v>
      </c>
      <c r="E6556" t="s">
        <v>853</v>
      </c>
      <c r="F6556" t="s">
        <v>11</v>
      </c>
      <c r="G6556" t="s">
        <v>20</v>
      </c>
      <c r="H6556" t="s">
        <v>705</v>
      </c>
      <c r="J6556" t="s">
        <v>14082</v>
      </c>
      <c r="K6556" t="str">
        <f>IF(COUNTIF(Customers!A:A, H6556)&gt;0, "Valid", "Invalid")</f>
        <v>Valid</v>
      </c>
      <c r="L6556" t="str">
        <f t="shared" si="510"/>
        <v>8</v>
      </c>
      <c r="M6556" t="str">
        <f t="shared" si="511"/>
        <v>2023</v>
      </c>
      <c r="N6556">
        <f t="shared" si="512"/>
        <v>144140.21</v>
      </c>
      <c r="O6556">
        <f t="shared" si="513"/>
        <v>144140.21</v>
      </c>
      <c r="P6556" t="str">
        <f t="shared" si="514"/>
        <v/>
      </c>
      <c r="Q6556" s="48" t="str">
        <f>IF(O6556="","",
   IF(OR(O6556&lt;EDA_Outlier_Analysis!$C$10, O6556&gt;EDA_Outlier_Analysis!$C$11),
      "Outlier",
      "Normal"))</f>
        <v>Normal</v>
      </c>
      <c r="R6556" t="str">
        <f>IF(P6556="","",
   IF(OR(P6556 &lt; EDA_Outlier_Analysis!$F$7, P6556 &gt; EDA_Outlier_Analysis!$F$8),
      "Outlier",
      "Normal"))</f>
        <v/>
      </c>
      <c r="S6556" t="str">
        <f>IF(N6556="","",
   IF(OR(N6556 &lt;EDA_Outlier_Analysis!$I$10, N6556 &gt; EDA_Outlier_Analysis!$I$11),
      "Outlier",
      "Normal"))</f>
        <v>Normal</v>
      </c>
    </row>
    <row r="6557" spans="1:19">
      <c r="A6557" t="s">
        <v>14083</v>
      </c>
      <c r="B6557" s="4">
        <v>44658</v>
      </c>
      <c r="C6557" s="2">
        <v>-26141.02</v>
      </c>
      <c r="D6557" t="s">
        <v>840</v>
      </c>
      <c r="E6557" t="s">
        <v>864</v>
      </c>
      <c r="F6557" t="s">
        <v>10</v>
      </c>
      <c r="G6557" t="s">
        <v>24</v>
      </c>
      <c r="I6557" t="s">
        <v>1813</v>
      </c>
      <c r="J6557" t="s">
        <v>14084</v>
      </c>
      <c r="K6557" t="str">
        <f>IF(COUNTIF(Customers!A:A, H6557)&gt;0, "Valid", "Invalid")</f>
        <v>Invalid</v>
      </c>
      <c r="L6557" t="str">
        <f t="shared" si="510"/>
        <v>4</v>
      </c>
      <c r="M6557" t="str">
        <f t="shared" si="511"/>
        <v>2022</v>
      </c>
      <c r="N6557">
        <f t="shared" si="512"/>
        <v>-26141.02</v>
      </c>
      <c r="O6557" t="str">
        <f t="shared" si="513"/>
        <v/>
      </c>
      <c r="P6557">
        <f t="shared" si="514"/>
        <v>26141.02</v>
      </c>
      <c r="Q6557" s="48" t="str">
        <f>IF(O6557="","",
   IF(OR(O6557&lt;EDA_Outlier_Analysis!$C$10, O6557&gt;EDA_Outlier_Analysis!$C$11),
      "Outlier",
      "Normal"))</f>
        <v/>
      </c>
      <c r="R6557" t="str">
        <f>IF(P6557="","",
   IF(OR(P6557 &lt; EDA_Outlier_Analysis!$F$7, P6557 &gt; EDA_Outlier_Analysis!$F$8),
      "Outlier",
      "Normal"))</f>
        <v>Outlier</v>
      </c>
      <c r="S6557" t="str">
        <f>IF(N6557="","",
   IF(OR(N6557 &lt;EDA_Outlier_Analysis!$I$10, N6557 &gt; EDA_Outlier_Analysis!$I$11),
      "Outlier",
      "Normal"))</f>
        <v>Normal</v>
      </c>
    </row>
    <row r="6558" spans="1:19">
      <c r="A6558" t="s">
        <v>14085</v>
      </c>
      <c r="B6558" s="4">
        <v>44579</v>
      </c>
      <c r="C6558" s="2">
        <v>-14536.72</v>
      </c>
      <c r="D6558" t="s">
        <v>840</v>
      </c>
      <c r="E6558" t="s">
        <v>905</v>
      </c>
      <c r="F6558" t="s">
        <v>11</v>
      </c>
      <c r="G6558" t="s">
        <v>34</v>
      </c>
      <c r="I6558" t="s">
        <v>2014</v>
      </c>
      <c r="J6558" t="s">
        <v>14086</v>
      </c>
      <c r="K6558" t="str">
        <f>IF(COUNTIF(Customers!A:A, H6558)&gt;0, "Valid", "Invalid")</f>
        <v>Invalid</v>
      </c>
      <c r="L6558" t="str">
        <f t="shared" si="510"/>
        <v>1</v>
      </c>
      <c r="M6558" t="str">
        <f t="shared" si="511"/>
        <v>2022</v>
      </c>
      <c r="N6558">
        <f t="shared" si="512"/>
        <v>-14536.72</v>
      </c>
      <c r="O6558" t="str">
        <f t="shared" si="513"/>
        <v/>
      </c>
      <c r="P6558">
        <f t="shared" si="514"/>
        <v>14536.72</v>
      </c>
      <c r="Q6558" s="48" t="str">
        <f>IF(O6558="","",
   IF(OR(O6558&lt;EDA_Outlier_Analysis!$C$10, O6558&gt;EDA_Outlier_Analysis!$C$11),
      "Outlier",
      "Normal"))</f>
        <v/>
      </c>
      <c r="R6558" t="str">
        <f>IF(P6558="","",
   IF(OR(P6558 &lt; EDA_Outlier_Analysis!$F$7, P6558 &gt; EDA_Outlier_Analysis!$F$8),
      "Outlier",
      "Normal"))</f>
        <v>Outlier</v>
      </c>
      <c r="S6558" t="str">
        <f>IF(N6558="","",
   IF(OR(N6558 &lt;EDA_Outlier_Analysis!$I$10, N6558 &gt; EDA_Outlier_Analysis!$I$11),
      "Outlier",
      "Normal"))</f>
        <v>Normal</v>
      </c>
    </row>
    <row r="6559" spans="1:19">
      <c r="A6559" t="s">
        <v>14087</v>
      </c>
      <c r="B6559" s="4">
        <v>45282</v>
      </c>
      <c r="C6559" s="2">
        <v>-9257.0499999999993</v>
      </c>
      <c r="D6559" t="s">
        <v>840</v>
      </c>
      <c r="E6559" t="s">
        <v>845</v>
      </c>
      <c r="F6559" t="s">
        <v>10</v>
      </c>
      <c r="G6559" t="s">
        <v>20</v>
      </c>
      <c r="I6559" t="s">
        <v>846</v>
      </c>
      <c r="J6559" t="s">
        <v>14088</v>
      </c>
      <c r="K6559" t="str">
        <f>IF(COUNTIF(Customers!A:A, H6559)&gt;0, "Valid", "Invalid")</f>
        <v>Invalid</v>
      </c>
      <c r="L6559" t="str">
        <f t="shared" si="510"/>
        <v>12</v>
      </c>
      <c r="M6559" t="str">
        <f t="shared" si="511"/>
        <v>2023</v>
      </c>
      <c r="N6559">
        <f t="shared" si="512"/>
        <v>-9257.0499999999993</v>
      </c>
      <c r="O6559" t="str">
        <f t="shared" si="513"/>
        <v/>
      </c>
      <c r="P6559">
        <f t="shared" si="514"/>
        <v>9257.0499999999993</v>
      </c>
      <c r="Q6559" s="48" t="str">
        <f>IF(O6559="","",
   IF(OR(O6559&lt;EDA_Outlier_Analysis!$C$10, O6559&gt;EDA_Outlier_Analysis!$C$11),
      "Outlier",
      "Normal"))</f>
        <v/>
      </c>
      <c r="R6559" t="str">
        <f>IF(P6559="","",
   IF(OR(P6559 &lt; EDA_Outlier_Analysis!$F$7, P6559 &gt; EDA_Outlier_Analysis!$F$8),
      "Outlier",
      "Normal"))</f>
        <v>Outlier</v>
      </c>
      <c r="S6559" t="str">
        <f>IF(N6559="","",
   IF(OR(N6559 &lt;EDA_Outlier_Analysis!$I$10, N6559 &gt; EDA_Outlier_Analysis!$I$11),
      "Outlier",
      "Normal"))</f>
        <v>Normal</v>
      </c>
    </row>
    <row r="6560" spans="1:19">
      <c r="A6560" t="s">
        <v>14089</v>
      </c>
      <c r="B6560" s="4">
        <v>45108</v>
      </c>
      <c r="C6560" s="2">
        <v>-32920.68</v>
      </c>
      <c r="D6560" t="s">
        <v>840</v>
      </c>
      <c r="E6560" t="s">
        <v>878</v>
      </c>
      <c r="F6560" t="s">
        <v>11</v>
      </c>
      <c r="G6560" t="s">
        <v>20</v>
      </c>
      <c r="I6560" t="s">
        <v>2752</v>
      </c>
      <c r="J6560" t="s">
        <v>14090</v>
      </c>
      <c r="K6560" t="str">
        <f>IF(COUNTIF(Customers!A:A, H6560)&gt;0, "Valid", "Invalid")</f>
        <v>Invalid</v>
      </c>
      <c r="L6560" t="str">
        <f t="shared" si="510"/>
        <v>7</v>
      </c>
      <c r="M6560" t="str">
        <f t="shared" si="511"/>
        <v>2023</v>
      </c>
      <c r="N6560">
        <f t="shared" si="512"/>
        <v>-32920.68</v>
      </c>
      <c r="O6560" t="str">
        <f t="shared" si="513"/>
        <v/>
      </c>
      <c r="P6560">
        <f t="shared" si="514"/>
        <v>32920.68</v>
      </c>
      <c r="Q6560" s="48" t="str">
        <f>IF(O6560="","",
   IF(OR(O6560&lt;EDA_Outlier_Analysis!$C$10, O6560&gt;EDA_Outlier_Analysis!$C$11),
      "Outlier",
      "Normal"))</f>
        <v/>
      </c>
      <c r="R6560" t="str">
        <f>IF(P6560="","",
   IF(OR(P6560 &lt; EDA_Outlier_Analysis!$F$7, P6560 &gt; EDA_Outlier_Analysis!$F$8),
      "Outlier",
      "Normal"))</f>
        <v>Normal</v>
      </c>
      <c r="S6560" t="str">
        <f>IF(N6560="","",
   IF(OR(N6560 &lt;EDA_Outlier_Analysis!$I$10, N6560 &gt; EDA_Outlier_Analysis!$I$11),
      "Outlier",
      "Normal"))</f>
        <v>Normal</v>
      </c>
    </row>
    <row r="6561" spans="1:19">
      <c r="A6561" t="s">
        <v>14091</v>
      </c>
      <c r="B6561" s="4">
        <v>45035</v>
      </c>
      <c r="C6561" s="2">
        <v>162363.01</v>
      </c>
      <c r="D6561" t="s">
        <v>849</v>
      </c>
      <c r="E6561" t="s">
        <v>853</v>
      </c>
      <c r="F6561" t="s">
        <v>9</v>
      </c>
      <c r="G6561" t="s">
        <v>24</v>
      </c>
      <c r="H6561" t="s">
        <v>525</v>
      </c>
      <c r="J6561" t="s">
        <v>14092</v>
      </c>
      <c r="K6561" t="str">
        <f>IF(COUNTIF(Customers!A:A, H6561)&gt;0, "Valid", "Invalid")</f>
        <v>Valid</v>
      </c>
      <c r="L6561" t="str">
        <f t="shared" si="510"/>
        <v>4</v>
      </c>
      <c r="M6561" t="str">
        <f t="shared" si="511"/>
        <v>2023</v>
      </c>
      <c r="N6561">
        <f t="shared" si="512"/>
        <v>162363.01</v>
      </c>
      <c r="O6561">
        <f t="shared" si="513"/>
        <v>162363.01</v>
      </c>
      <c r="P6561" t="str">
        <f t="shared" si="514"/>
        <v/>
      </c>
      <c r="Q6561" s="48" t="str">
        <f>IF(O6561="","",
   IF(OR(O6561&lt;EDA_Outlier_Analysis!$C$10, O6561&gt;EDA_Outlier_Analysis!$C$11),
      "Outlier",
      "Normal"))</f>
        <v>Normal</v>
      </c>
      <c r="R6561" t="str">
        <f>IF(P6561="","",
   IF(OR(P6561 &lt; EDA_Outlier_Analysis!$F$7, P6561 &gt; EDA_Outlier_Analysis!$F$8),
      "Outlier",
      "Normal"))</f>
        <v/>
      </c>
      <c r="S6561" t="str">
        <f>IF(N6561="","",
   IF(OR(N6561 &lt;EDA_Outlier_Analysis!$I$10, N6561 &gt; EDA_Outlier_Analysis!$I$11),
      "Outlier",
      "Normal"))</f>
        <v>Normal</v>
      </c>
    </row>
    <row r="6562" spans="1:19">
      <c r="A6562" t="s">
        <v>14093</v>
      </c>
      <c r="B6562" s="4">
        <v>44846</v>
      </c>
      <c r="C6562" s="2">
        <v>93843.05</v>
      </c>
      <c r="D6562" t="s">
        <v>849</v>
      </c>
      <c r="E6562" t="s">
        <v>853</v>
      </c>
      <c r="F6562" t="s">
        <v>11</v>
      </c>
      <c r="G6562" t="s">
        <v>31</v>
      </c>
      <c r="H6562" t="s">
        <v>321</v>
      </c>
      <c r="J6562" t="s">
        <v>14094</v>
      </c>
      <c r="K6562" t="str">
        <f>IF(COUNTIF(Customers!A:A, H6562)&gt;0, "Valid", "Invalid")</f>
        <v>Valid</v>
      </c>
      <c r="L6562" t="str">
        <f t="shared" si="510"/>
        <v>10</v>
      </c>
      <c r="M6562" t="str">
        <f t="shared" si="511"/>
        <v>2022</v>
      </c>
      <c r="N6562">
        <f t="shared" si="512"/>
        <v>93843.05</v>
      </c>
      <c r="O6562">
        <f t="shared" si="513"/>
        <v>93843.05</v>
      </c>
      <c r="P6562" t="str">
        <f t="shared" si="514"/>
        <v/>
      </c>
      <c r="Q6562" s="48" t="str">
        <f>IF(O6562="","",
   IF(OR(O6562&lt;EDA_Outlier_Analysis!$C$10, O6562&gt;EDA_Outlier_Analysis!$C$11),
      "Outlier",
      "Normal"))</f>
        <v>Normal</v>
      </c>
      <c r="R6562" t="str">
        <f>IF(P6562="","",
   IF(OR(P6562 &lt; EDA_Outlier_Analysis!$F$7, P6562 &gt; EDA_Outlier_Analysis!$F$8),
      "Outlier",
      "Normal"))</f>
        <v/>
      </c>
      <c r="S6562" t="str">
        <f>IF(N6562="","",
   IF(OR(N6562 &lt;EDA_Outlier_Analysis!$I$10, N6562 &gt; EDA_Outlier_Analysis!$I$11),
      "Outlier",
      "Normal"))</f>
        <v>Normal</v>
      </c>
    </row>
    <row r="6563" spans="1:19">
      <c r="A6563" t="s">
        <v>14095</v>
      </c>
      <c r="B6563" s="4">
        <v>44772</v>
      </c>
      <c r="C6563" s="2">
        <v>183361.28</v>
      </c>
      <c r="D6563" t="s">
        <v>849</v>
      </c>
      <c r="E6563" t="s">
        <v>850</v>
      </c>
      <c r="F6563" t="s">
        <v>11</v>
      </c>
      <c r="G6563" t="s">
        <v>24</v>
      </c>
      <c r="H6563" t="s">
        <v>221</v>
      </c>
      <c r="J6563" t="s">
        <v>14096</v>
      </c>
      <c r="K6563" t="str">
        <f>IF(COUNTIF(Customers!A:A, H6563)&gt;0, "Valid", "Invalid")</f>
        <v>Valid</v>
      </c>
      <c r="L6563" t="str">
        <f t="shared" si="510"/>
        <v>7</v>
      </c>
      <c r="M6563" t="str">
        <f t="shared" si="511"/>
        <v>2022</v>
      </c>
      <c r="N6563">
        <f t="shared" si="512"/>
        <v>183361.28</v>
      </c>
      <c r="O6563">
        <f t="shared" si="513"/>
        <v>183361.28</v>
      </c>
      <c r="P6563" t="str">
        <f t="shared" si="514"/>
        <v/>
      </c>
      <c r="Q6563" s="48" t="str">
        <f>IF(O6563="","",
   IF(OR(O6563&lt;EDA_Outlier_Analysis!$C$10, O6563&gt;EDA_Outlier_Analysis!$C$11),
      "Outlier",
      "Normal"))</f>
        <v>Normal</v>
      </c>
      <c r="R6563" t="str">
        <f>IF(P6563="","",
   IF(OR(P6563 &lt; EDA_Outlier_Analysis!$F$7, P6563 &gt; EDA_Outlier_Analysis!$F$8),
      "Outlier",
      "Normal"))</f>
        <v/>
      </c>
      <c r="S6563" t="str">
        <f>IF(N6563="","",
   IF(OR(N6563 &lt;EDA_Outlier_Analysis!$I$10, N6563 &gt; EDA_Outlier_Analysis!$I$11),
      "Outlier",
      "Normal"))</f>
        <v>Normal</v>
      </c>
    </row>
    <row r="6564" spans="1:19">
      <c r="A6564" t="s">
        <v>14097</v>
      </c>
      <c r="B6564" s="4">
        <v>45057</v>
      </c>
      <c r="C6564" s="2">
        <v>24685.78</v>
      </c>
      <c r="D6564" t="s">
        <v>873</v>
      </c>
      <c r="E6564" t="s">
        <v>873</v>
      </c>
      <c r="F6564" t="s">
        <v>10</v>
      </c>
      <c r="G6564" t="s">
        <v>24</v>
      </c>
      <c r="J6564" t="s">
        <v>14098</v>
      </c>
      <c r="K6564" t="str">
        <f>IF(COUNTIF(Customers!A:A, H6564)&gt;0, "Valid", "Invalid")</f>
        <v>Invalid</v>
      </c>
      <c r="L6564" t="str">
        <f t="shared" si="510"/>
        <v>5</v>
      </c>
      <c r="M6564" t="str">
        <f t="shared" si="511"/>
        <v>2023</v>
      </c>
      <c r="N6564">
        <f t="shared" si="512"/>
        <v>-24685.78</v>
      </c>
      <c r="O6564" t="str">
        <f t="shared" si="513"/>
        <v/>
      </c>
      <c r="P6564" t="str">
        <f t="shared" si="514"/>
        <v/>
      </c>
      <c r="Q6564" s="48" t="str">
        <f>IF(O6564="","",
   IF(OR(O6564&lt;EDA_Outlier_Analysis!$C$10, O6564&gt;EDA_Outlier_Analysis!$C$11),
      "Outlier",
      "Normal"))</f>
        <v/>
      </c>
      <c r="R6564" t="str">
        <f>IF(P6564="","",
   IF(OR(P6564 &lt; EDA_Outlier_Analysis!$F$7, P6564 &gt; EDA_Outlier_Analysis!$F$8),
      "Outlier",
      "Normal"))</f>
        <v/>
      </c>
      <c r="S6564" t="str">
        <f>IF(N6564="","",
   IF(OR(N6564 &lt;EDA_Outlier_Analysis!$I$10, N6564 &gt; EDA_Outlier_Analysis!$I$11),
      "Outlier",
      "Normal"))</f>
        <v>Normal</v>
      </c>
    </row>
    <row r="6565" spans="1:19">
      <c r="A6565" t="s">
        <v>14099</v>
      </c>
      <c r="B6565" s="4">
        <v>44587</v>
      </c>
      <c r="C6565" s="2">
        <v>37958.71</v>
      </c>
      <c r="D6565" t="s">
        <v>849</v>
      </c>
      <c r="E6565" t="s">
        <v>853</v>
      </c>
      <c r="F6565" t="s">
        <v>11</v>
      </c>
      <c r="G6565" t="s">
        <v>34</v>
      </c>
      <c r="H6565" t="s">
        <v>81</v>
      </c>
      <c r="J6565" t="s">
        <v>14100</v>
      </c>
      <c r="K6565" t="str">
        <f>IF(COUNTIF(Customers!A:A, H6565)&gt;0, "Valid", "Invalid")</f>
        <v>Valid</v>
      </c>
      <c r="L6565" t="str">
        <f t="shared" si="510"/>
        <v>1</v>
      </c>
      <c r="M6565" t="str">
        <f t="shared" si="511"/>
        <v>2022</v>
      </c>
      <c r="N6565">
        <f t="shared" si="512"/>
        <v>37958.71</v>
      </c>
      <c r="O6565">
        <f t="shared" si="513"/>
        <v>37958.71</v>
      </c>
      <c r="P6565" t="str">
        <f t="shared" si="514"/>
        <v/>
      </c>
      <c r="Q6565" s="48" t="str">
        <f>IF(O6565="","",
   IF(OR(O6565&lt;EDA_Outlier_Analysis!$C$10, O6565&gt;EDA_Outlier_Analysis!$C$11),
      "Outlier",
      "Normal"))</f>
        <v>Normal</v>
      </c>
      <c r="R6565" t="str">
        <f>IF(P6565="","",
   IF(OR(P6565 &lt; EDA_Outlier_Analysis!$F$7, P6565 &gt; EDA_Outlier_Analysis!$F$8),
      "Outlier",
      "Normal"))</f>
        <v/>
      </c>
      <c r="S6565" t="str">
        <f>IF(N6565="","",
   IF(OR(N6565 &lt;EDA_Outlier_Analysis!$I$10, N6565 &gt; EDA_Outlier_Analysis!$I$11),
      "Outlier",
      "Normal"))</f>
        <v>Normal</v>
      </c>
    </row>
    <row r="6566" spans="1:19">
      <c r="A6566" t="s">
        <v>14101</v>
      </c>
      <c r="B6566" s="4">
        <v>44990</v>
      </c>
      <c r="C6566" s="2">
        <v>-22956.32</v>
      </c>
      <c r="D6566" t="s">
        <v>840</v>
      </c>
      <c r="E6566" t="s">
        <v>845</v>
      </c>
      <c r="F6566" t="s">
        <v>11</v>
      </c>
      <c r="G6566" t="s">
        <v>34</v>
      </c>
      <c r="I6566" t="s">
        <v>865</v>
      </c>
      <c r="J6566" t="s">
        <v>14102</v>
      </c>
      <c r="K6566" t="str">
        <f>IF(COUNTIF(Customers!A:A, H6566)&gt;0, "Valid", "Invalid")</f>
        <v>Invalid</v>
      </c>
      <c r="L6566" t="str">
        <f t="shared" si="510"/>
        <v>3</v>
      </c>
      <c r="M6566" t="str">
        <f t="shared" si="511"/>
        <v>2023</v>
      </c>
      <c r="N6566">
        <f t="shared" si="512"/>
        <v>-22956.32</v>
      </c>
      <c r="O6566" t="str">
        <f t="shared" si="513"/>
        <v/>
      </c>
      <c r="P6566">
        <f t="shared" si="514"/>
        <v>22956.32</v>
      </c>
      <c r="Q6566" s="48" t="str">
        <f>IF(O6566="","",
   IF(OR(O6566&lt;EDA_Outlier_Analysis!$C$10, O6566&gt;EDA_Outlier_Analysis!$C$11),
      "Outlier",
      "Normal"))</f>
        <v/>
      </c>
      <c r="R6566" t="str">
        <f>IF(P6566="","",
   IF(OR(P6566 &lt; EDA_Outlier_Analysis!$F$7, P6566 &gt; EDA_Outlier_Analysis!$F$8),
      "Outlier",
      "Normal"))</f>
        <v>Outlier</v>
      </c>
      <c r="S6566" t="str">
        <f>IF(N6566="","",
   IF(OR(N6566 &lt;EDA_Outlier_Analysis!$I$10, N6566 &gt; EDA_Outlier_Analysis!$I$11),
      "Outlier",
      "Normal"))</f>
        <v>Normal</v>
      </c>
    </row>
    <row r="6567" spans="1:19">
      <c r="A6567" t="s">
        <v>14103</v>
      </c>
      <c r="B6567" s="4">
        <v>44738</v>
      </c>
      <c r="C6567" s="2">
        <v>-55282.32</v>
      </c>
      <c r="D6567" t="s">
        <v>840</v>
      </c>
      <c r="E6567" t="s">
        <v>856</v>
      </c>
      <c r="F6567" t="s">
        <v>10</v>
      </c>
      <c r="G6567" t="s">
        <v>34</v>
      </c>
      <c r="I6567" t="s">
        <v>857</v>
      </c>
      <c r="J6567" t="s">
        <v>14104</v>
      </c>
      <c r="K6567" t="str">
        <f>IF(COUNTIF(Customers!A:A, H6567)&gt;0, "Valid", "Invalid")</f>
        <v>Invalid</v>
      </c>
      <c r="L6567" t="str">
        <f t="shared" si="510"/>
        <v>6</v>
      </c>
      <c r="M6567" t="str">
        <f t="shared" si="511"/>
        <v>2022</v>
      </c>
      <c r="N6567">
        <f t="shared" si="512"/>
        <v>-55282.32</v>
      </c>
      <c r="O6567" t="str">
        <f t="shared" si="513"/>
        <v/>
      </c>
      <c r="P6567">
        <f t="shared" si="514"/>
        <v>55282.32</v>
      </c>
      <c r="Q6567" s="48" t="str">
        <f>IF(O6567="","",
   IF(OR(O6567&lt;EDA_Outlier_Analysis!$C$10, O6567&gt;EDA_Outlier_Analysis!$C$11),
      "Outlier",
      "Normal"))</f>
        <v/>
      </c>
      <c r="R6567" t="str">
        <f>IF(P6567="","",
   IF(OR(P6567 &lt; EDA_Outlier_Analysis!$F$7, P6567 &gt; EDA_Outlier_Analysis!$F$8),
      "Outlier",
      "Normal"))</f>
        <v>Outlier</v>
      </c>
      <c r="S6567" t="str">
        <f>IF(N6567="","",
   IF(OR(N6567 &lt;EDA_Outlier_Analysis!$I$10, N6567 &gt; EDA_Outlier_Analysis!$I$11),
      "Outlier",
      "Normal"))</f>
        <v>Normal</v>
      </c>
    </row>
    <row r="6568" spans="1:19">
      <c r="A6568" t="s">
        <v>14105</v>
      </c>
      <c r="B6568" s="4">
        <v>45140</v>
      </c>
      <c r="C6568" s="2">
        <v>195724.01</v>
      </c>
      <c r="D6568" t="s">
        <v>849</v>
      </c>
      <c r="E6568" t="s">
        <v>850</v>
      </c>
      <c r="F6568" t="s">
        <v>11</v>
      </c>
      <c r="G6568" t="s">
        <v>24</v>
      </c>
      <c r="H6568" t="s">
        <v>611</v>
      </c>
      <c r="J6568" t="s">
        <v>14106</v>
      </c>
      <c r="K6568" t="str">
        <f>IF(COUNTIF(Customers!A:A, H6568)&gt;0, "Valid", "Invalid")</f>
        <v>Valid</v>
      </c>
      <c r="L6568" t="str">
        <f t="shared" si="510"/>
        <v>8</v>
      </c>
      <c r="M6568" t="str">
        <f t="shared" si="511"/>
        <v>2023</v>
      </c>
      <c r="N6568">
        <f t="shared" si="512"/>
        <v>195724.01</v>
      </c>
      <c r="O6568">
        <f t="shared" si="513"/>
        <v>195724.01</v>
      </c>
      <c r="P6568" t="str">
        <f t="shared" si="514"/>
        <v/>
      </c>
      <c r="Q6568" s="48" t="str">
        <f>IF(O6568="","",
   IF(OR(O6568&lt;EDA_Outlier_Analysis!$C$10, O6568&gt;EDA_Outlier_Analysis!$C$11),
      "Outlier",
      "Normal"))</f>
        <v>Normal</v>
      </c>
      <c r="R6568" t="str">
        <f>IF(P6568="","",
   IF(OR(P6568 &lt; EDA_Outlier_Analysis!$F$7, P6568 &gt; EDA_Outlier_Analysis!$F$8),
      "Outlier",
      "Normal"))</f>
        <v/>
      </c>
      <c r="S6568" t="str">
        <f>IF(N6568="","",
   IF(OR(N6568 &lt;EDA_Outlier_Analysis!$I$10, N6568 &gt; EDA_Outlier_Analysis!$I$11),
      "Outlier",
      "Normal"))</f>
        <v>Normal</v>
      </c>
    </row>
    <row r="6569" spans="1:19">
      <c r="A6569" t="s">
        <v>14107</v>
      </c>
      <c r="B6569" s="4">
        <v>44779</v>
      </c>
      <c r="C6569" s="2">
        <v>154917.31</v>
      </c>
      <c r="D6569" t="s">
        <v>849</v>
      </c>
      <c r="E6569" t="s">
        <v>853</v>
      </c>
      <c r="F6569" t="s">
        <v>9</v>
      </c>
      <c r="G6569" t="s">
        <v>34</v>
      </c>
      <c r="H6569" t="s">
        <v>339</v>
      </c>
      <c r="J6569" t="s">
        <v>14108</v>
      </c>
      <c r="K6569" t="str">
        <f>IF(COUNTIF(Customers!A:A, H6569)&gt;0, "Valid", "Invalid")</f>
        <v>Valid</v>
      </c>
      <c r="L6569" t="str">
        <f t="shared" si="510"/>
        <v>8</v>
      </c>
      <c r="M6569" t="str">
        <f t="shared" si="511"/>
        <v>2022</v>
      </c>
      <c r="N6569">
        <f t="shared" si="512"/>
        <v>154917.31</v>
      </c>
      <c r="O6569">
        <f t="shared" si="513"/>
        <v>154917.31</v>
      </c>
      <c r="P6569" t="str">
        <f t="shared" si="514"/>
        <v/>
      </c>
      <c r="Q6569" s="48" t="str">
        <f>IF(O6569="","",
   IF(OR(O6569&lt;EDA_Outlier_Analysis!$C$10, O6569&gt;EDA_Outlier_Analysis!$C$11),
      "Outlier",
      "Normal"))</f>
        <v>Normal</v>
      </c>
      <c r="R6569" t="str">
        <f>IF(P6569="","",
   IF(OR(P6569 &lt; EDA_Outlier_Analysis!$F$7, P6569 &gt; EDA_Outlier_Analysis!$F$8),
      "Outlier",
      "Normal"))</f>
        <v/>
      </c>
      <c r="S6569" t="str">
        <f>IF(N6569="","",
   IF(OR(N6569 &lt;EDA_Outlier_Analysis!$I$10, N6569 &gt; EDA_Outlier_Analysis!$I$11),
      "Outlier",
      "Normal"))</f>
        <v>Normal</v>
      </c>
    </row>
    <row r="6570" spans="1:19">
      <c r="A6570" t="s">
        <v>14109</v>
      </c>
      <c r="B6570" s="4">
        <v>45130</v>
      </c>
      <c r="C6570" s="2">
        <v>127387.44</v>
      </c>
      <c r="D6570" t="s">
        <v>849</v>
      </c>
      <c r="E6570" t="s">
        <v>868</v>
      </c>
      <c r="F6570" t="s">
        <v>9</v>
      </c>
      <c r="G6570" t="s">
        <v>24</v>
      </c>
      <c r="H6570" t="s">
        <v>365</v>
      </c>
      <c r="J6570" t="s">
        <v>14110</v>
      </c>
      <c r="K6570" t="str">
        <f>IF(COUNTIF(Customers!A:A, H6570)&gt;0, "Valid", "Invalid")</f>
        <v>Valid</v>
      </c>
      <c r="L6570" t="str">
        <f t="shared" si="510"/>
        <v>7</v>
      </c>
      <c r="M6570" t="str">
        <f t="shared" si="511"/>
        <v>2023</v>
      </c>
      <c r="N6570">
        <f t="shared" si="512"/>
        <v>127387.44</v>
      </c>
      <c r="O6570">
        <f t="shared" si="513"/>
        <v>127387.44</v>
      </c>
      <c r="P6570" t="str">
        <f t="shared" si="514"/>
        <v/>
      </c>
      <c r="Q6570" s="48" t="str">
        <f>IF(O6570="","",
   IF(OR(O6570&lt;EDA_Outlier_Analysis!$C$10, O6570&gt;EDA_Outlier_Analysis!$C$11),
      "Outlier",
      "Normal"))</f>
        <v>Normal</v>
      </c>
      <c r="R6570" t="str">
        <f>IF(P6570="","",
   IF(OR(P6570 &lt; EDA_Outlier_Analysis!$F$7, P6570 &gt; EDA_Outlier_Analysis!$F$8),
      "Outlier",
      "Normal"))</f>
        <v/>
      </c>
      <c r="S6570" t="str">
        <f>IF(N6570="","",
   IF(OR(N6570 &lt;EDA_Outlier_Analysis!$I$10, N6570 &gt; EDA_Outlier_Analysis!$I$11),
      "Outlier",
      "Normal"))</f>
        <v>Normal</v>
      </c>
    </row>
    <row r="6571" spans="1:19">
      <c r="A6571" t="s">
        <v>14111</v>
      </c>
      <c r="B6571" s="4">
        <v>45019</v>
      </c>
      <c r="C6571" s="2">
        <v>-43366.82</v>
      </c>
      <c r="D6571" t="s">
        <v>840</v>
      </c>
      <c r="E6571" t="s">
        <v>841</v>
      </c>
      <c r="F6571" t="s">
        <v>11</v>
      </c>
      <c r="G6571" t="s">
        <v>20</v>
      </c>
      <c r="I6571" t="s">
        <v>1415</v>
      </c>
      <c r="J6571" t="s">
        <v>14112</v>
      </c>
      <c r="K6571" t="str">
        <f>IF(COUNTIF(Customers!A:A, H6571)&gt;0, "Valid", "Invalid")</f>
        <v>Invalid</v>
      </c>
      <c r="L6571" t="str">
        <f t="shared" si="510"/>
        <v>4</v>
      </c>
      <c r="M6571" t="str">
        <f t="shared" si="511"/>
        <v>2023</v>
      </c>
      <c r="N6571">
        <f t="shared" si="512"/>
        <v>-43366.82</v>
      </c>
      <c r="O6571" t="str">
        <f t="shared" si="513"/>
        <v/>
      </c>
      <c r="P6571">
        <f t="shared" si="514"/>
        <v>43366.82</v>
      </c>
      <c r="Q6571" s="48" t="str">
        <f>IF(O6571="","",
   IF(OR(O6571&lt;EDA_Outlier_Analysis!$C$10, O6571&gt;EDA_Outlier_Analysis!$C$11),
      "Outlier",
      "Normal"))</f>
        <v/>
      </c>
      <c r="R6571" t="str">
        <f>IF(P6571="","",
   IF(OR(P6571 &lt; EDA_Outlier_Analysis!$F$7, P6571 &gt; EDA_Outlier_Analysis!$F$8),
      "Outlier",
      "Normal"))</f>
        <v>Normal</v>
      </c>
      <c r="S6571" t="str">
        <f>IF(N6571="","",
   IF(OR(N6571 &lt;EDA_Outlier_Analysis!$I$10, N6571 &gt; EDA_Outlier_Analysis!$I$11),
      "Outlier",
      "Normal"))</f>
        <v>Normal</v>
      </c>
    </row>
    <row r="6572" spans="1:19">
      <c r="A6572" t="s">
        <v>14113</v>
      </c>
      <c r="B6572" s="4">
        <v>45178</v>
      </c>
      <c r="C6572" s="2">
        <v>191557.24</v>
      </c>
      <c r="D6572" t="s">
        <v>849</v>
      </c>
      <c r="E6572" t="s">
        <v>850</v>
      </c>
      <c r="F6572" t="s">
        <v>9</v>
      </c>
      <c r="G6572" t="s">
        <v>31</v>
      </c>
      <c r="H6572" t="s">
        <v>77</v>
      </c>
      <c r="J6572" t="s">
        <v>14114</v>
      </c>
      <c r="K6572" t="str">
        <f>IF(COUNTIF(Customers!A:A, H6572)&gt;0, "Valid", "Invalid")</f>
        <v>Valid</v>
      </c>
      <c r="L6572" t="str">
        <f t="shared" si="510"/>
        <v>9</v>
      </c>
      <c r="M6572" t="str">
        <f t="shared" si="511"/>
        <v>2023</v>
      </c>
      <c r="N6572">
        <f t="shared" si="512"/>
        <v>191557.24</v>
      </c>
      <c r="O6572">
        <f t="shared" si="513"/>
        <v>191557.24</v>
      </c>
      <c r="P6572" t="str">
        <f t="shared" si="514"/>
        <v/>
      </c>
      <c r="Q6572" s="48" t="str">
        <f>IF(O6572="","",
   IF(OR(O6572&lt;EDA_Outlier_Analysis!$C$10, O6572&gt;EDA_Outlier_Analysis!$C$11),
      "Outlier",
      "Normal"))</f>
        <v>Normal</v>
      </c>
      <c r="R6572" t="str">
        <f>IF(P6572="","",
   IF(OR(P6572 &lt; EDA_Outlier_Analysis!$F$7, P6572 &gt; EDA_Outlier_Analysis!$F$8),
      "Outlier",
      "Normal"))</f>
        <v/>
      </c>
      <c r="S6572" t="str">
        <f>IF(N6572="","",
   IF(OR(N6572 &lt;EDA_Outlier_Analysis!$I$10, N6572 &gt; EDA_Outlier_Analysis!$I$11),
      "Outlier",
      "Normal"))</f>
        <v>Normal</v>
      </c>
    </row>
    <row r="6573" spans="1:19">
      <c r="A6573" t="s">
        <v>14115</v>
      </c>
      <c r="B6573" s="4">
        <v>44834</v>
      </c>
      <c r="C6573" s="2">
        <v>-45419.54</v>
      </c>
      <c r="D6573" t="s">
        <v>840</v>
      </c>
      <c r="E6573" t="s">
        <v>864</v>
      </c>
      <c r="F6573" t="s">
        <v>10</v>
      </c>
      <c r="G6573" t="s">
        <v>20</v>
      </c>
      <c r="I6573" t="s">
        <v>1519</v>
      </c>
      <c r="J6573" t="s">
        <v>14116</v>
      </c>
      <c r="K6573" t="str">
        <f>IF(COUNTIF(Customers!A:A, H6573)&gt;0, "Valid", "Invalid")</f>
        <v>Invalid</v>
      </c>
      <c r="L6573" t="str">
        <f t="shared" si="510"/>
        <v>9</v>
      </c>
      <c r="M6573" t="str">
        <f t="shared" si="511"/>
        <v>2022</v>
      </c>
      <c r="N6573">
        <f t="shared" si="512"/>
        <v>-45419.54</v>
      </c>
      <c r="O6573" t="str">
        <f t="shared" si="513"/>
        <v/>
      </c>
      <c r="P6573">
        <f t="shared" si="514"/>
        <v>45419.54</v>
      </c>
      <c r="Q6573" s="48" t="str">
        <f>IF(O6573="","",
   IF(OR(O6573&lt;EDA_Outlier_Analysis!$C$10, O6573&gt;EDA_Outlier_Analysis!$C$11),
      "Outlier",
      "Normal"))</f>
        <v/>
      </c>
      <c r="R6573" t="str">
        <f>IF(P6573="","",
   IF(OR(P6573 &lt; EDA_Outlier_Analysis!$F$7, P6573 &gt; EDA_Outlier_Analysis!$F$8),
      "Outlier",
      "Normal"))</f>
        <v>Normal</v>
      </c>
      <c r="S6573" t="str">
        <f>IF(N6573="","",
   IF(OR(N6573 &lt;EDA_Outlier_Analysis!$I$10, N6573 &gt; EDA_Outlier_Analysis!$I$11),
      "Outlier",
      "Normal"))</f>
        <v>Normal</v>
      </c>
    </row>
    <row r="6574" spans="1:19">
      <c r="A6574" t="s">
        <v>14117</v>
      </c>
      <c r="B6574" s="4">
        <v>44990</v>
      </c>
      <c r="C6574" s="2">
        <v>101776.97</v>
      </c>
      <c r="D6574" t="s">
        <v>849</v>
      </c>
      <c r="E6574" t="s">
        <v>868</v>
      </c>
      <c r="F6574" t="s">
        <v>9</v>
      </c>
      <c r="G6574" t="s">
        <v>31</v>
      </c>
      <c r="H6574" t="s">
        <v>723</v>
      </c>
      <c r="J6574" t="s">
        <v>14118</v>
      </c>
      <c r="K6574" t="str">
        <f>IF(COUNTIF(Customers!A:A, H6574)&gt;0, "Valid", "Invalid")</f>
        <v>Valid</v>
      </c>
      <c r="L6574" t="str">
        <f t="shared" si="510"/>
        <v>3</v>
      </c>
      <c r="M6574" t="str">
        <f t="shared" si="511"/>
        <v>2023</v>
      </c>
      <c r="N6574">
        <f t="shared" si="512"/>
        <v>101776.97</v>
      </c>
      <c r="O6574">
        <f t="shared" si="513"/>
        <v>101776.97</v>
      </c>
      <c r="P6574" t="str">
        <f t="shared" si="514"/>
        <v/>
      </c>
      <c r="Q6574" s="48" t="str">
        <f>IF(O6574="","",
   IF(OR(O6574&lt;EDA_Outlier_Analysis!$C$10, O6574&gt;EDA_Outlier_Analysis!$C$11),
      "Outlier",
      "Normal"))</f>
        <v>Normal</v>
      </c>
      <c r="R6574" t="str">
        <f>IF(P6574="","",
   IF(OR(P6574 &lt; EDA_Outlier_Analysis!$F$7, P6574 &gt; EDA_Outlier_Analysis!$F$8),
      "Outlier",
      "Normal"))</f>
        <v/>
      </c>
      <c r="S6574" t="str">
        <f>IF(N6574="","",
   IF(OR(N6574 &lt;EDA_Outlier_Analysis!$I$10, N6574 &gt; EDA_Outlier_Analysis!$I$11),
      "Outlier",
      "Normal"))</f>
        <v>Normal</v>
      </c>
    </row>
    <row r="6575" spans="1:19">
      <c r="A6575" t="s">
        <v>14119</v>
      </c>
      <c r="B6575" s="4">
        <v>44942</v>
      </c>
      <c r="C6575" s="2">
        <v>147655.67000000001</v>
      </c>
      <c r="D6575" t="s">
        <v>849</v>
      </c>
      <c r="E6575" t="s">
        <v>853</v>
      </c>
      <c r="F6575" t="s">
        <v>10</v>
      </c>
      <c r="G6575" t="s">
        <v>24</v>
      </c>
      <c r="H6575" t="s">
        <v>521</v>
      </c>
      <c r="J6575" t="s">
        <v>14120</v>
      </c>
      <c r="K6575" t="str">
        <f>IF(COUNTIF(Customers!A:A, H6575)&gt;0, "Valid", "Invalid")</f>
        <v>Valid</v>
      </c>
      <c r="L6575" t="str">
        <f t="shared" si="510"/>
        <v>1</v>
      </c>
      <c r="M6575" t="str">
        <f t="shared" si="511"/>
        <v>2023</v>
      </c>
      <c r="N6575">
        <f t="shared" si="512"/>
        <v>147655.67000000001</v>
      </c>
      <c r="O6575">
        <f t="shared" si="513"/>
        <v>147655.67000000001</v>
      </c>
      <c r="P6575" t="str">
        <f t="shared" si="514"/>
        <v/>
      </c>
      <c r="Q6575" s="48" t="str">
        <f>IF(O6575="","",
   IF(OR(O6575&lt;EDA_Outlier_Analysis!$C$10, O6575&gt;EDA_Outlier_Analysis!$C$11),
      "Outlier",
      "Normal"))</f>
        <v>Normal</v>
      </c>
      <c r="R6575" t="str">
        <f>IF(P6575="","",
   IF(OR(P6575 &lt; EDA_Outlier_Analysis!$F$7, P6575 &gt; EDA_Outlier_Analysis!$F$8),
      "Outlier",
      "Normal"))</f>
        <v/>
      </c>
      <c r="S6575" t="str">
        <f>IF(N6575="","",
   IF(OR(N6575 &lt;EDA_Outlier_Analysis!$I$10, N6575 &gt; EDA_Outlier_Analysis!$I$11),
      "Outlier",
      "Normal"))</f>
        <v>Normal</v>
      </c>
    </row>
    <row r="6576" spans="1:19">
      <c r="A6576" t="s">
        <v>14121</v>
      </c>
      <c r="B6576" s="4">
        <v>44901</v>
      </c>
      <c r="C6576" s="2">
        <v>21423.75</v>
      </c>
      <c r="D6576" t="s">
        <v>1345</v>
      </c>
      <c r="E6576" t="s">
        <v>1345</v>
      </c>
      <c r="F6576" t="s">
        <v>11</v>
      </c>
      <c r="G6576" t="s">
        <v>20</v>
      </c>
      <c r="J6576" t="s">
        <v>14122</v>
      </c>
      <c r="K6576" t="str">
        <f>IF(COUNTIF(Customers!A:A, H6576)&gt;0, "Valid", "Invalid")</f>
        <v>Invalid</v>
      </c>
      <c r="L6576" t="str">
        <f t="shared" si="510"/>
        <v>12</v>
      </c>
      <c r="M6576" t="str">
        <f t="shared" si="511"/>
        <v>2022</v>
      </c>
      <c r="N6576">
        <f t="shared" si="512"/>
        <v>-21423.75</v>
      </c>
      <c r="O6576" t="str">
        <f t="shared" si="513"/>
        <v/>
      </c>
      <c r="P6576" t="str">
        <f t="shared" si="514"/>
        <v/>
      </c>
      <c r="Q6576" s="48" t="str">
        <f>IF(O6576="","",
   IF(OR(O6576&lt;EDA_Outlier_Analysis!$C$10, O6576&gt;EDA_Outlier_Analysis!$C$11),
      "Outlier",
      "Normal"))</f>
        <v/>
      </c>
      <c r="R6576" t="str">
        <f>IF(P6576="","",
   IF(OR(P6576 &lt; EDA_Outlier_Analysis!$F$7, P6576 &gt; EDA_Outlier_Analysis!$F$8),
      "Outlier",
      "Normal"))</f>
        <v/>
      </c>
      <c r="S6576" t="str">
        <f>IF(N6576="","",
   IF(OR(N6576 &lt;EDA_Outlier_Analysis!$I$10, N6576 &gt; EDA_Outlier_Analysis!$I$11),
      "Outlier",
      "Normal"))</f>
        <v>Normal</v>
      </c>
    </row>
    <row r="6577" spans="1:19">
      <c r="A6577" t="s">
        <v>14123</v>
      </c>
      <c r="B6577" s="4">
        <v>45085</v>
      </c>
      <c r="C6577" s="2">
        <v>220187.4</v>
      </c>
      <c r="D6577" t="s">
        <v>849</v>
      </c>
      <c r="E6577" t="s">
        <v>850</v>
      </c>
      <c r="F6577" t="s">
        <v>11</v>
      </c>
      <c r="G6577" t="s">
        <v>24</v>
      </c>
      <c r="H6577" t="s">
        <v>695</v>
      </c>
      <c r="J6577" t="s">
        <v>14124</v>
      </c>
      <c r="K6577" t="str">
        <f>IF(COUNTIF(Customers!A:A, H6577)&gt;0, "Valid", "Invalid")</f>
        <v>Valid</v>
      </c>
      <c r="L6577" t="str">
        <f t="shared" si="510"/>
        <v>6</v>
      </c>
      <c r="M6577" t="str">
        <f t="shared" si="511"/>
        <v>2023</v>
      </c>
      <c r="N6577">
        <f t="shared" si="512"/>
        <v>220187.4</v>
      </c>
      <c r="O6577">
        <f t="shared" si="513"/>
        <v>220187.4</v>
      </c>
      <c r="P6577" t="str">
        <f t="shared" si="514"/>
        <v/>
      </c>
      <c r="Q6577" s="48" t="str">
        <f>IF(O6577="","",
   IF(OR(O6577&lt;EDA_Outlier_Analysis!$C$10, O6577&gt;EDA_Outlier_Analysis!$C$11),
      "Outlier",
      "Normal"))</f>
        <v>Normal</v>
      </c>
      <c r="R6577" t="str">
        <f>IF(P6577="","",
   IF(OR(P6577 &lt; EDA_Outlier_Analysis!$F$7, P6577 &gt; EDA_Outlier_Analysis!$F$8),
      "Outlier",
      "Normal"))</f>
        <v/>
      </c>
      <c r="S6577" t="str">
        <f>IF(N6577="","",
   IF(OR(N6577 &lt;EDA_Outlier_Analysis!$I$10, N6577 &gt; EDA_Outlier_Analysis!$I$11),
      "Outlier",
      "Normal"))</f>
        <v>Normal</v>
      </c>
    </row>
    <row r="6578" spans="1:19">
      <c r="A6578" t="s">
        <v>14125</v>
      </c>
      <c r="B6578" s="4">
        <v>44576</v>
      </c>
      <c r="C6578" s="2">
        <v>-29286.06</v>
      </c>
      <c r="D6578" t="s">
        <v>840</v>
      </c>
      <c r="E6578" t="s">
        <v>845</v>
      </c>
      <c r="F6578" t="s">
        <v>11</v>
      </c>
      <c r="G6578" t="s">
        <v>20</v>
      </c>
      <c r="I6578" t="s">
        <v>1468</v>
      </c>
      <c r="J6578" t="s">
        <v>14126</v>
      </c>
      <c r="K6578" t="str">
        <f>IF(COUNTIF(Customers!A:A, H6578)&gt;0, "Valid", "Invalid")</f>
        <v>Invalid</v>
      </c>
      <c r="L6578" t="str">
        <f t="shared" si="510"/>
        <v>1</v>
      </c>
      <c r="M6578" t="str">
        <f t="shared" si="511"/>
        <v>2022</v>
      </c>
      <c r="N6578">
        <f t="shared" si="512"/>
        <v>-29286.06</v>
      </c>
      <c r="O6578" t="str">
        <f t="shared" si="513"/>
        <v/>
      </c>
      <c r="P6578">
        <f t="shared" si="514"/>
        <v>29286.06</v>
      </c>
      <c r="Q6578" s="48" t="str">
        <f>IF(O6578="","",
   IF(OR(O6578&lt;EDA_Outlier_Analysis!$C$10, O6578&gt;EDA_Outlier_Analysis!$C$11),
      "Outlier",
      "Normal"))</f>
        <v/>
      </c>
      <c r="R6578" t="str">
        <f>IF(P6578="","",
   IF(OR(P6578 &lt; EDA_Outlier_Analysis!$F$7, P6578 &gt; EDA_Outlier_Analysis!$F$8),
      "Outlier",
      "Normal"))</f>
        <v>Normal</v>
      </c>
      <c r="S6578" t="str">
        <f>IF(N6578="","",
   IF(OR(N6578 &lt;EDA_Outlier_Analysis!$I$10, N6578 &gt; EDA_Outlier_Analysis!$I$11),
      "Outlier",
      "Normal"))</f>
        <v>Normal</v>
      </c>
    </row>
    <row r="6579" spans="1:19">
      <c r="A6579" t="s">
        <v>14127</v>
      </c>
      <c r="B6579" s="4">
        <v>45125</v>
      </c>
      <c r="C6579" s="2">
        <v>141860.84</v>
      </c>
      <c r="D6579" t="s">
        <v>849</v>
      </c>
      <c r="E6579" t="s">
        <v>850</v>
      </c>
      <c r="F6579" t="s">
        <v>11</v>
      </c>
      <c r="G6579" t="s">
        <v>24</v>
      </c>
      <c r="H6579" t="s">
        <v>557</v>
      </c>
      <c r="J6579" t="s">
        <v>14128</v>
      </c>
      <c r="K6579" t="str">
        <f>IF(COUNTIF(Customers!A:A, H6579)&gt;0, "Valid", "Invalid")</f>
        <v>Valid</v>
      </c>
      <c r="L6579" t="str">
        <f t="shared" si="510"/>
        <v>7</v>
      </c>
      <c r="M6579" t="str">
        <f t="shared" si="511"/>
        <v>2023</v>
      </c>
      <c r="N6579">
        <f t="shared" si="512"/>
        <v>141860.84</v>
      </c>
      <c r="O6579">
        <f t="shared" si="513"/>
        <v>141860.84</v>
      </c>
      <c r="P6579" t="str">
        <f t="shared" si="514"/>
        <v/>
      </c>
      <c r="Q6579" s="48" t="str">
        <f>IF(O6579="","",
   IF(OR(O6579&lt;EDA_Outlier_Analysis!$C$10, O6579&gt;EDA_Outlier_Analysis!$C$11),
      "Outlier",
      "Normal"))</f>
        <v>Normal</v>
      </c>
      <c r="R6579" t="str">
        <f>IF(P6579="","",
   IF(OR(P6579 &lt; EDA_Outlier_Analysis!$F$7, P6579 &gt; EDA_Outlier_Analysis!$F$8),
      "Outlier",
      "Normal"))</f>
        <v/>
      </c>
      <c r="S6579" t="str">
        <f>IF(N6579="","",
   IF(OR(N6579 &lt;EDA_Outlier_Analysis!$I$10, N6579 &gt; EDA_Outlier_Analysis!$I$11),
      "Outlier",
      "Normal"))</f>
        <v>Normal</v>
      </c>
    </row>
    <row r="6580" spans="1:19">
      <c r="A6580" t="s">
        <v>14129</v>
      </c>
      <c r="B6580" s="4">
        <v>44877</v>
      </c>
      <c r="C6580" s="2">
        <v>-51163.63</v>
      </c>
      <c r="D6580" t="s">
        <v>840</v>
      </c>
      <c r="E6580" t="s">
        <v>856</v>
      </c>
      <c r="F6580" t="s">
        <v>9</v>
      </c>
      <c r="G6580" t="s">
        <v>34</v>
      </c>
      <c r="I6580" t="s">
        <v>1505</v>
      </c>
      <c r="J6580" t="s">
        <v>14130</v>
      </c>
      <c r="K6580" t="str">
        <f>IF(COUNTIF(Customers!A:A, H6580)&gt;0, "Valid", "Invalid")</f>
        <v>Invalid</v>
      </c>
      <c r="L6580" t="str">
        <f t="shared" si="510"/>
        <v>11</v>
      </c>
      <c r="M6580" t="str">
        <f t="shared" si="511"/>
        <v>2022</v>
      </c>
      <c r="N6580">
        <f t="shared" si="512"/>
        <v>-51163.63</v>
      </c>
      <c r="O6580" t="str">
        <f t="shared" si="513"/>
        <v/>
      </c>
      <c r="P6580">
        <f t="shared" si="514"/>
        <v>51163.63</v>
      </c>
      <c r="Q6580" s="48" t="str">
        <f>IF(O6580="","",
   IF(OR(O6580&lt;EDA_Outlier_Analysis!$C$10, O6580&gt;EDA_Outlier_Analysis!$C$11),
      "Outlier",
      "Normal"))</f>
        <v/>
      </c>
      <c r="R6580" t="str">
        <f>IF(P6580="","",
   IF(OR(P6580 &lt; EDA_Outlier_Analysis!$F$7, P6580 &gt; EDA_Outlier_Analysis!$F$8),
      "Outlier",
      "Normal"))</f>
        <v>Normal</v>
      </c>
      <c r="S6580" t="str">
        <f>IF(N6580="","",
   IF(OR(N6580 &lt;EDA_Outlier_Analysis!$I$10, N6580 &gt; EDA_Outlier_Analysis!$I$11),
      "Outlier",
      "Normal"))</f>
        <v>Normal</v>
      </c>
    </row>
    <row r="6581" spans="1:19">
      <c r="A6581" t="s">
        <v>14131</v>
      </c>
      <c r="B6581" s="4">
        <v>44734</v>
      </c>
      <c r="C6581" s="2">
        <v>-59427.3</v>
      </c>
      <c r="D6581" t="s">
        <v>840</v>
      </c>
      <c r="E6581" t="s">
        <v>878</v>
      </c>
      <c r="F6581" t="s">
        <v>9</v>
      </c>
      <c r="G6581" t="s">
        <v>20</v>
      </c>
      <c r="I6581" t="s">
        <v>2424</v>
      </c>
      <c r="J6581" t="s">
        <v>14132</v>
      </c>
      <c r="K6581" t="str">
        <f>IF(COUNTIF(Customers!A:A, H6581)&gt;0, "Valid", "Invalid")</f>
        <v>Invalid</v>
      </c>
      <c r="L6581" t="str">
        <f t="shared" si="510"/>
        <v>6</v>
      </c>
      <c r="M6581" t="str">
        <f t="shared" si="511"/>
        <v>2022</v>
      </c>
      <c r="N6581">
        <f t="shared" si="512"/>
        <v>-59427.3</v>
      </c>
      <c r="O6581" t="str">
        <f t="shared" si="513"/>
        <v/>
      </c>
      <c r="P6581">
        <f t="shared" si="514"/>
        <v>59427.3</v>
      </c>
      <c r="Q6581" s="48" t="str">
        <f>IF(O6581="","",
   IF(OR(O6581&lt;EDA_Outlier_Analysis!$C$10, O6581&gt;EDA_Outlier_Analysis!$C$11),
      "Outlier",
      "Normal"))</f>
        <v/>
      </c>
      <c r="R6581" t="str">
        <f>IF(P6581="","",
   IF(OR(P6581 &lt; EDA_Outlier_Analysis!$F$7, P6581 &gt; EDA_Outlier_Analysis!$F$8),
      "Outlier",
      "Normal"))</f>
        <v>Outlier</v>
      </c>
      <c r="S6581" t="str">
        <f>IF(N6581="","",
   IF(OR(N6581 &lt;EDA_Outlier_Analysis!$I$10, N6581 &gt; EDA_Outlier_Analysis!$I$11),
      "Outlier",
      "Normal"))</f>
        <v>Normal</v>
      </c>
    </row>
    <row r="6582" spans="1:19">
      <c r="A6582" t="s">
        <v>14133</v>
      </c>
      <c r="B6582" s="4">
        <v>45003</v>
      </c>
      <c r="C6582" s="2">
        <v>107118.3</v>
      </c>
      <c r="D6582" t="s">
        <v>849</v>
      </c>
      <c r="E6582" t="s">
        <v>850</v>
      </c>
      <c r="F6582" t="s">
        <v>9</v>
      </c>
      <c r="G6582" t="s">
        <v>20</v>
      </c>
      <c r="H6582" t="s">
        <v>579</v>
      </c>
      <c r="J6582" t="s">
        <v>14134</v>
      </c>
      <c r="K6582" t="str">
        <f>IF(COUNTIF(Customers!A:A, H6582)&gt;0, "Valid", "Invalid")</f>
        <v>Valid</v>
      </c>
      <c r="L6582" t="str">
        <f t="shared" si="510"/>
        <v>3</v>
      </c>
      <c r="M6582" t="str">
        <f t="shared" si="511"/>
        <v>2023</v>
      </c>
      <c r="N6582">
        <f t="shared" si="512"/>
        <v>107118.3</v>
      </c>
      <c r="O6582">
        <f t="shared" si="513"/>
        <v>107118.3</v>
      </c>
      <c r="P6582" t="str">
        <f t="shared" si="514"/>
        <v/>
      </c>
      <c r="Q6582" s="48" t="str">
        <f>IF(O6582="","",
   IF(OR(O6582&lt;EDA_Outlier_Analysis!$C$10, O6582&gt;EDA_Outlier_Analysis!$C$11),
      "Outlier",
      "Normal"))</f>
        <v>Normal</v>
      </c>
      <c r="R6582" t="str">
        <f>IF(P6582="","",
   IF(OR(P6582 &lt; EDA_Outlier_Analysis!$F$7, P6582 &gt; EDA_Outlier_Analysis!$F$8),
      "Outlier",
      "Normal"))</f>
        <v/>
      </c>
      <c r="S6582" t="str">
        <f>IF(N6582="","",
   IF(OR(N6582 &lt;EDA_Outlier_Analysis!$I$10, N6582 &gt; EDA_Outlier_Analysis!$I$11),
      "Outlier",
      "Normal"))</f>
        <v>Normal</v>
      </c>
    </row>
    <row r="6583" spans="1:19">
      <c r="A6583" t="s">
        <v>14135</v>
      </c>
      <c r="B6583" s="4">
        <v>45032</v>
      </c>
      <c r="C6583" s="2">
        <v>-56915.24</v>
      </c>
      <c r="D6583" t="s">
        <v>840</v>
      </c>
      <c r="E6583" t="s">
        <v>878</v>
      </c>
      <c r="F6583" t="s">
        <v>11</v>
      </c>
      <c r="G6583" t="s">
        <v>20</v>
      </c>
      <c r="I6583" t="s">
        <v>1217</v>
      </c>
      <c r="J6583" t="s">
        <v>14136</v>
      </c>
      <c r="K6583" t="str">
        <f>IF(COUNTIF(Customers!A:A, H6583)&gt;0, "Valid", "Invalid")</f>
        <v>Invalid</v>
      </c>
      <c r="L6583" t="str">
        <f t="shared" si="510"/>
        <v>4</v>
      </c>
      <c r="M6583" t="str">
        <f t="shared" si="511"/>
        <v>2023</v>
      </c>
      <c r="N6583">
        <f t="shared" si="512"/>
        <v>-56915.24</v>
      </c>
      <c r="O6583" t="str">
        <f t="shared" si="513"/>
        <v/>
      </c>
      <c r="P6583">
        <f t="shared" si="514"/>
        <v>56915.24</v>
      </c>
      <c r="Q6583" s="48" t="str">
        <f>IF(O6583="","",
   IF(OR(O6583&lt;EDA_Outlier_Analysis!$C$10, O6583&gt;EDA_Outlier_Analysis!$C$11),
      "Outlier",
      "Normal"))</f>
        <v/>
      </c>
      <c r="R6583" t="str">
        <f>IF(P6583="","",
   IF(OR(P6583 &lt; EDA_Outlier_Analysis!$F$7, P6583 &gt; EDA_Outlier_Analysis!$F$8),
      "Outlier",
      "Normal"))</f>
        <v>Outlier</v>
      </c>
      <c r="S6583" t="str">
        <f>IF(N6583="","",
   IF(OR(N6583 &lt;EDA_Outlier_Analysis!$I$10, N6583 &gt; EDA_Outlier_Analysis!$I$11),
      "Outlier",
      "Normal"))</f>
        <v>Normal</v>
      </c>
    </row>
    <row r="6584" spans="1:19">
      <c r="A6584" t="s">
        <v>14137</v>
      </c>
      <c r="B6584" s="4">
        <v>45283</v>
      </c>
      <c r="C6584" s="2">
        <v>-69365.47</v>
      </c>
      <c r="D6584" t="s">
        <v>840</v>
      </c>
      <c r="E6584" t="s">
        <v>905</v>
      </c>
      <c r="F6584" t="s">
        <v>11</v>
      </c>
      <c r="G6584" t="s">
        <v>31</v>
      </c>
      <c r="I6584" t="s">
        <v>1394</v>
      </c>
      <c r="J6584" t="s">
        <v>14138</v>
      </c>
      <c r="K6584" t="str">
        <f>IF(COUNTIF(Customers!A:A, H6584)&gt;0, "Valid", "Invalid")</f>
        <v>Invalid</v>
      </c>
      <c r="L6584" t="str">
        <f t="shared" si="510"/>
        <v>12</v>
      </c>
      <c r="M6584" t="str">
        <f t="shared" si="511"/>
        <v>2023</v>
      </c>
      <c r="N6584">
        <f t="shared" si="512"/>
        <v>-69365.47</v>
      </c>
      <c r="O6584" t="str">
        <f t="shared" si="513"/>
        <v/>
      </c>
      <c r="P6584">
        <f t="shared" si="514"/>
        <v>69365.47</v>
      </c>
      <c r="Q6584" s="48" t="str">
        <f>IF(O6584="","",
   IF(OR(O6584&lt;EDA_Outlier_Analysis!$C$10, O6584&gt;EDA_Outlier_Analysis!$C$11),
      "Outlier",
      "Normal"))</f>
        <v/>
      </c>
      <c r="R6584" t="str">
        <f>IF(P6584="","",
   IF(OR(P6584 &lt; EDA_Outlier_Analysis!$F$7, P6584 &gt; EDA_Outlier_Analysis!$F$8),
      "Outlier",
      "Normal"))</f>
        <v>Outlier</v>
      </c>
      <c r="S6584" t="str">
        <f>IF(N6584="","",
   IF(OR(N6584 &lt;EDA_Outlier_Analysis!$I$10, N6584 &gt; EDA_Outlier_Analysis!$I$11),
      "Outlier",
      "Normal"))</f>
        <v>Normal</v>
      </c>
    </row>
    <row r="6585" spans="1:19">
      <c r="A6585" t="s">
        <v>14139</v>
      </c>
      <c r="B6585" s="4">
        <v>45169</v>
      </c>
      <c r="C6585" s="2">
        <v>1850.43</v>
      </c>
      <c r="D6585" t="s">
        <v>873</v>
      </c>
      <c r="E6585" t="s">
        <v>873</v>
      </c>
      <c r="F6585" t="s">
        <v>11</v>
      </c>
      <c r="G6585" t="s">
        <v>24</v>
      </c>
      <c r="J6585" t="s">
        <v>14140</v>
      </c>
      <c r="K6585" t="str">
        <f>IF(COUNTIF(Customers!A:A, H6585)&gt;0, "Valid", "Invalid")</f>
        <v>Invalid</v>
      </c>
      <c r="L6585" t="str">
        <f t="shared" si="510"/>
        <v>8</v>
      </c>
      <c r="M6585" t="str">
        <f t="shared" si="511"/>
        <v>2023</v>
      </c>
      <c r="N6585">
        <f t="shared" si="512"/>
        <v>-1850.43</v>
      </c>
      <c r="O6585" t="str">
        <f t="shared" si="513"/>
        <v/>
      </c>
      <c r="P6585" t="str">
        <f t="shared" si="514"/>
        <v/>
      </c>
      <c r="Q6585" s="48" t="str">
        <f>IF(O6585="","",
   IF(OR(O6585&lt;EDA_Outlier_Analysis!$C$10, O6585&gt;EDA_Outlier_Analysis!$C$11),
      "Outlier",
      "Normal"))</f>
        <v/>
      </c>
      <c r="R6585" t="str">
        <f>IF(P6585="","",
   IF(OR(P6585 &lt; EDA_Outlier_Analysis!$F$7, P6585 &gt; EDA_Outlier_Analysis!$F$8),
      "Outlier",
      "Normal"))</f>
        <v/>
      </c>
      <c r="S6585" t="str">
        <f>IF(N6585="","",
   IF(OR(N6585 &lt;EDA_Outlier_Analysis!$I$10, N6585 &gt; EDA_Outlier_Analysis!$I$11),
      "Outlier",
      "Normal"))</f>
        <v>Normal</v>
      </c>
    </row>
    <row r="6586" spans="1:19">
      <c r="A6586" t="s">
        <v>14141</v>
      </c>
      <c r="B6586" s="4">
        <v>45206</v>
      </c>
      <c r="C6586" s="2">
        <v>262112.03</v>
      </c>
      <c r="D6586" t="s">
        <v>849</v>
      </c>
      <c r="E6586" t="s">
        <v>853</v>
      </c>
      <c r="F6586" t="s">
        <v>10</v>
      </c>
      <c r="G6586" t="s">
        <v>20</v>
      </c>
      <c r="H6586" t="s">
        <v>509</v>
      </c>
      <c r="J6586" t="s">
        <v>14142</v>
      </c>
      <c r="K6586" t="str">
        <f>IF(COUNTIF(Customers!A:A, H6586)&gt;0, "Valid", "Invalid")</f>
        <v>Valid</v>
      </c>
      <c r="L6586" t="str">
        <f t="shared" si="510"/>
        <v>10</v>
      </c>
      <c r="M6586" t="str">
        <f t="shared" si="511"/>
        <v>2023</v>
      </c>
      <c r="N6586">
        <f t="shared" si="512"/>
        <v>262112.03</v>
      </c>
      <c r="O6586">
        <f t="shared" si="513"/>
        <v>262112.03</v>
      </c>
      <c r="P6586" t="str">
        <f t="shared" si="514"/>
        <v/>
      </c>
      <c r="Q6586" s="48" t="str">
        <f>IF(O6586="","",
   IF(OR(O6586&lt;EDA_Outlier_Analysis!$C$10, O6586&gt;EDA_Outlier_Analysis!$C$11),
      "Outlier",
      "Normal"))</f>
        <v>Normal</v>
      </c>
      <c r="R6586" t="str">
        <f>IF(P6586="","",
   IF(OR(P6586 &lt; EDA_Outlier_Analysis!$F$7, P6586 &gt; EDA_Outlier_Analysis!$F$8),
      "Outlier",
      "Normal"))</f>
        <v/>
      </c>
      <c r="S6586" t="str">
        <f>IF(N6586="","",
   IF(OR(N6586 &lt;EDA_Outlier_Analysis!$I$10, N6586 &gt; EDA_Outlier_Analysis!$I$11),
      "Outlier",
      "Normal"))</f>
        <v>Normal</v>
      </c>
    </row>
    <row r="6587" spans="1:19">
      <c r="A6587" t="s">
        <v>14143</v>
      </c>
      <c r="B6587" s="4">
        <v>45122</v>
      </c>
      <c r="C6587" s="2">
        <v>148000.95999999999</v>
      </c>
      <c r="D6587" t="s">
        <v>849</v>
      </c>
      <c r="E6587" t="s">
        <v>850</v>
      </c>
      <c r="F6587" t="s">
        <v>9</v>
      </c>
      <c r="G6587" t="s">
        <v>24</v>
      </c>
      <c r="H6587" t="s">
        <v>541</v>
      </c>
      <c r="J6587" t="s">
        <v>14144</v>
      </c>
      <c r="K6587" t="str">
        <f>IF(COUNTIF(Customers!A:A, H6587)&gt;0, "Valid", "Invalid")</f>
        <v>Valid</v>
      </c>
      <c r="L6587" t="str">
        <f t="shared" si="510"/>
        <v>7</v>
      </c>
      <c r="M6587" t="str">
        <f t="shared" si="511"/>
        <v>2023</v>
      </c>
      <c r="N6587">
        <f t="shared" si="512"/>
        <v>148000.95999999999</v>
      </c>
      <c r="O6587">
        <f t="shared" si="513"/>
        <v>148000.95999999999</v>
      </c>
      <c r="P6587" t="str">
        <f t="shared" si="514"/>
        <v/>
      </c>
      <c r="Q6587" s="48" t="str">
        <f>IF(O6587="","",
   IF(OR(O6587&lt;EDA_Outlier_Analysis!$C$10, O6587&gt;EDA_Outlier_Analysis!$C$11),
      "Outlier",
      "Normal"))</f>
        <v>Normal</v>
      </c>
      <c r="R6587" t="str">
        <f>IF(P6587="","",
   IF(OR(P6587 &lt; EDA_Outlier_Analysis!$F$7, P6587 &gt; EDA_Outlier_Analysis!$F$8),
      "Outlier",
      "Normal"))</f>
        <v/>
      </c>
      <c r="S6587" t="str">
        <f>IF(N6587="","",
   IF(OR(N6587 &lt;EDA_Outlier_Analysis!$I$10, N6587 &gt; EDA_Outlier_Analysis!$I$11),
      "Outlier",
      "Normal"))</f>
        <v>Normal</v>
      </c>
    </row>
    <row r="6588" spans="1:19">
      <c r="A6588" t="s">
        <v>14145</v>
      </c>
      <c r="B6588" s="4">
        <v>45197</v>
      </c>
      <c r="C6588" s="2">
        <v>-72578.22</v>
      </c>
      <c r="D6588" t="s">
        <v>840</v>
      </c>
      <c r="E6588" t="s">
        <v>845</v>
      </c>
      <c r="F6588" t="s">
        <v>10</v>
      </c>
      <c r="G6588" t="s">
        <v>31</v>
      </c>
      <c r="I6588" t="s">
        <v>932</v>
      </c>
      <c r="J6588" t="s">
        <v>14146</v>
      </c>
      <c r="K6588" t="str">
        <f>IF(COUNTIF(Customers!A:A, H6588)&gt;0, "Valid", "Invalid")</f>
        <v>Invalid</v>
      </c>
      <c r="L6588" t="str">
        <f t="shared" si="510"/>
        <v>9</v>
      </c>
      <c r="M6588" t="str">
        <f t="shared" si="511"/>
        <v>2023</v>
      </c>
      <c r="N6588">
        <f t="shared" si="512"/>
        <v>-72578.22</v>
      </c>
      <c r="O6588" t="str">
        <f t="shared" si="513"/>
        <v/>
      </c>
      <c r="P6588">
        <f t="shared" si="514"/>
        <v>72578.22</v>
      </c>
      <c r="Q6588" s="48" t="str">
        <f>IF(O6588="","",
   IF(OR(O6588&lt;EDA_Outlier_Analysis!$C$10, O6588&gt;EDA_Outlier_Analysis!$C$11),
      "Outlier",
      "Normal"))</f>
        <v/>
      </c>
      <c r="R6588" t="str">
        <f>IF(P6588="","",
   IF(OR(P6588 &lt; EDA_Outlier_Analysis!$F$7, P6588 &gt; EDA_Outlier_Analysis!$F$8),
      "Outlier",
      "Normal"))</f>
        <v>Outlier</v>
      </c>
      <c r="S6588" t="str">
        <f>IF(N6588="","",
   IF(OR(N6588 &lt;EDA_Outlier_Analysis!$I$10, N6588 &gt; EDA_Outlier_Analysis!$I$11),
      "Outlier",
      "Normal"))</f>
        <v>Normal</v>
      </c>
    </row>
    <row r="6589" spans="1:19">
      <c r="A6589" t="s">
        <v>14147</v>
      </c>
      <c r="B6589" s="4">
        <v>44576</v>
      </c>
      <c r="C6589" s="2">
        <v>-17819.29</v>
      </c>
      <c r="D6589" t="s">
        <v>840</v>
      </c>
      <c r="E6589" t="s">
        <v>878</v>
      </c>
      <c r="F6589" t="s">
        <v>9</v>
      </c>
      <c r="G6589" t="s">
        <v>20</v>
      </c>
      <c r="I6589" t="s">
        <v>879</v>
      </c>
      <c r="J6589" t="s">
        <v>14148</v>
      </c>
      <c r="K6589" t="str">
        <f>IF(COUNTIF(Customers!A:A, H6589)&gt;0, "Valid", "Invalid")</f>
        <v>Invalid</v>
      </c>
      <c r="L6589" t="str">
        <f t="shared" si="510"/>
        <v>1</v>
      </c>
      <c r="M6589" t="str">
        <f t="shared" si="511"/>
        <v>2022</v>
      </c>
      <c r="N6589">
        <f t="shared" si="512"/>
        <v>-17819.29</v>
      </c>
      <c r="O6589" t="str">
        <f t="shared" si="513"/>
        <v/>
      </c>
      <c r="P6589">
        <f t="shared" si="514"/>
        <v>17819.29</v>
      </c>
      <c r="Q6589" s="48" t="str">
        <f>IF(O6589="","",
   IF(OR(O6589&lt;EDA_Outlier_Analysis!$C$10, O6589&gt;EDA_Outlier_Analysis!$C$11),
      "Outlier",
      "Normal"))</f>
        <v/>
      </c>
      <c r="R6589" t="str">
        <f>IF(P6589="","",
   IF(OR(P6589 &lt; EDA_Outlier_Analysis!$F$7, P6589 &gt; EDA_Outlier_Analysis!$F$8),
      "Outlier",
      "Normal"))</f>
        <v>Outlier</v>
      </c>
      <c r="S6589" t="str">
        <f>IF(N6589="","",
   IF(OR(N6589 &lt;EDA_Outlier_Analysis!$I$10, N6589 &gt; EDA_Outlier_Analysis!$I$11),
      "Outlier",
      "Normal"))</f>
        <v>Normal</v>
      </c>
    </row>
    <row r="6590" spans="1:19">
      <c r="A6590" t="s">
        <v>14149</v>
      </c>
      <c r="B6590" s="4">
        <v>45217</v>
      </c>
      <c r="C6590" s="2">
        <v>225256.46</v>
      </c>
      <c r="D6590" t="s">
        <v>849</v>
      </c>
      <c r="E6590" t="s">
        <v>853</v>
      </c>
      <c r="F6590" t="s">
        <v>11</v>
      </c>
      <c r="G6590" t="s">
        <v>20</v>
      </c>
      <c r="H6590" t="s">
        <v>731</v>
      </c>
      <c r="J6590" t="s">
        <v>14150</v>
      </c>
      <c r="K6590" t="str">
        <f>IF(COUNTIF(Customers!A:A, H6590)&gt;0, "Valid", "Invalid")</f>
        <v>Valid</v>
      </c>
      <c r="L6590" t="str">
        <f t="shared" si="510"/>
        <v>10</v>
      </c>
      <c r="M6590" t="str">
        <f t="shared" si="511"/>
        <v>2023</v>
      </c>
      <c r="N6590">
        <f t="shared" si="512"/>
        <v>225256.46</v>
      </c>
      <c r="O6590">
        <f t="shared" si="513"/>
        <v>225256.46</v>
      </c>
      <c r="P6590" t="str">
        <f t="shared" si="514"/>
        <v/>
      </c>
      <c r="Q6590" s="48" t="str">
        <f>IF(O6590="","",
   IF(OR(O6590&lt;EDA_Outlier_Analysis!$C$10, O6590&gt;EDA_Outlier_Analysis!$C$11),
      "Outlier",
      "Normal"))</f>
        <v>Normal</v>
      </c>
      <c r="R6590" t="str">
        <f>IF(P6590="","",
   IF(OR(P6590 &lt; EDA_Outlier_Analysis!$F$7, P6590 &gt; EDA_Outlier_Analysis!$F$8),
      "Outlier",
      "Normal"))</f>
        <v/>
      </c>
      <c r="S6590" t="str">
        <f>IF(N6590="","",
   IF(OR(N6590 &lt;EDA_Outlier_Analysis!$I$10, N6590 &gt; EDA_Outlier_Analysis!$I$11),
      "Outlier",
      "Normal"))</f>
        <v>Normal</v>
      </c>
    </row>
    <row r="6591" spans="1:19">
      <c r="A6591" t="s">
        <v>14151</v>
      </c>
      <c r="B6591" s="4">
        <v>45290</v>
      </c>
      <c r="C6591" s="2">
        <v>22181.759999999998</v>
      </c>
      <c r="D6591" t="s">
        <v>1345</v>
      </c>
      <c r="E6591" t="s">
        <v>1345</v>
      </c>
      <c r="F6591" t="s">
        <v>10</v>
      </c>
      <c r="G6591" t="s">
        <v>34</v>
      </c>
      <c r="J6591" t="s">
        <v>14152</v>
      </c>
      <c r="K6591" t="str">
        <f>IF(COUNTIF(Customers!A:A, H6591)&gt;0, "Valid", "Invalid")</f>
        <v>Invalid</v>
      </c>
      <c r="L6591" t="str">
        <f t="shared" si="510"/>
        <v>12</v>
      </c>
      <c r="M6591" t="str">
        <f t="shared" si="511"/>
        <v>2023</v>
      </c>
      <c r="N6591">
        <f t="shared" si="512"/>
        <v>-22181.759999999998</v>
      </c>
      <c r="O6591" t="str">
        <f t="shared" si="513"/>
        <v/>
      </c>
      <c r="P6591" t="str">
        <f t="shared" si="514"/>
        <v/>
      </c>
      <c r="Q6591" s="48" t="str">
        <f>IF(O6591="","",
   IF(OR(O6591&lt;EDA_Outlier_Analysis!$C$10, O6591&gt;EDA_Outlier_Analysis!$C$11),
      "Outlier",
      "Normal"))</f>
        <v/>
      </c>
      <c r="R6591" t="str">
        <f>IF(P6591="","",
   IF(OR(P6591 &lt; EDA_Outlier_Analysis!$F$7, P6591 &gt; EDA_Outlier_Analysis!$F$8),
      "Outlier",
      "Normal"))</f>
        <v/>
      </c>
      <c r="S6591" t="str">
        <f>IF(N6591="","",
   IF(OR(N6591 &lt;EDA_Outlier_Analysis!$I$10, N6591 &gt; EDA_Outlier_Analysis!$I$11),
      "Outlier",
      "Normal"))</f>
        <v>Normal</v>
      </c>
    </row>
    <row r="6592" spans="1:19">
      <c r="A6592" t="s">
        <v>14153</v>
      </c>
      <c r="B6592" s="4">
        <v>45089</v>
      </c>
      <c r="C6592" s="2">
        <v>-35649.480000000003</v>
      </c>
      <c r="D6592" t="s">
        <v>840</v>
      </c>
      <c r="E6592" t="s">
        <v>864</v>
      </c>
      <c r="F6592" t="s">
        <v>11</v>
      </c>
      <c r="G6592" t="s">
        <v>24</v>
      </c>
      <c r="I6592" t="s">
        <v>1953</v>
      </c>
      <c r="J6592" t="s">
        <v>14154</v>
      </c>
      <c r="K6592" t="str">
        <f>IF(COUNTIF(Customers!A:A, H6592)&gt;0, "Valid", "Invalid")</f>
        <v>Invalid</v>
      </c>
      <c r="L6592" t="str">
        <f t="shared" si="510"/>
        <v>6</v>
      </c>
      <c r="M6592" t="str">
        <f t="shared" si="511"/>
        <v>2023</v>
      </c>
      <c r="N6592">
        <f t="shared" si="512"/>
        <v>-35649.480000000003</v>
      </c>
      <c r="O6592" t="str">
        <f t="shared" si="513"/>
        <v/>
      </c>
      <c r="P6592">
        <f t="shared" si="514"/>
        <v>35649.480000000003</v>
      </c>
      <c r="Q6592" s="48" t="str">
        <f>IF(O6592="","",
   IF(OR(O6592&lt;EDA_Outlier_Analysis!$C$10, O6592&gt;EDA_Outlier_Analysis!$C$11),
      "Outlier",
      "Normal"))</f>
        <v/>
      </c>
      <c r="R6592" t="str">
        <f>IF(P6592="","",
   IF(OR(P6592 &lt; EDA_Outlier_Analysis!$F$7, P6592 &gt; EDA_Outlier_Analysis!$F$8),
      "Outlier",
      "Normal"))</f>
        <v>Normal</v>
      </c>
      <c r="S6592" t="str">
        <f>IF(N6592="","",
   IF(OR(N6592 &lt;EDA_Outlier_Analysis!$I$10, N6592 &gt; EDA_Outlier_Analysis!$I$11),
      "Outlier",
      "Normal"))</f>
        <v>Normal</v>
      </c>
    </row>
    <row r="6593" spans="1:19">
      <c r="A6593" t="s">
        <v>14155</v>
      </c>
      <c r="B6593" s="4">
        <v>45184</v>
      </c>
      <c r="C6593" s="2">
        <v>200033.2</v>
      </c>
      <c r="D6593" t="s">
        <v>849</v>
      </c>
      <c r="E6593" t="s">
        <v>868</v>
      </c>
      <c r="F6593" t="s">
        <v>9</v>
      </c>
      <c r="G6593" t="s">
        <v>24</v>
      </c>
      <c r="H6593" t="s">
        <v>99</v>
      </c>
      <c r="J6593" t="s">
        <v>14156</v>
      </c>
      <c r="K6593" t="str">
        <f>IF(COUNTIF(Customers!A:A, H6593)&gt;0, "Valid", "Invalid")</f>
        <v>Valid</v>
      </c>
      <c r="L6593" t="str">
        <f t="shared" si="510"/>
        <v>9</v>
      </c>
      <c r="M6593" t="str">
        <f t="shared" si="511"/>
        <v>2023</v>
      </c>
      <c r="N6593">
        <f t="shared" si="512"/>
        <v>200033.2</v>
      </c>
      <c r="O6593">
        <f t="shared" si="513"/>
        <v>200033.2</v>
      </c>
      <c r="P6593" t="str">
        <f t="shared" si="514"/>
        <v/>
      </c>
      <c r="Q6593" s="48" t="str">
        <f>IF(O6593="","",
   IF(OR(O6593&lt;EDA_Outlier_Analysis!$C$10, O6593&gt;EDA_Outlier_Analysis!$C$11),
      "Outlier",
      "Normal"))</f>
        <v>Normal</v>
      </c>
      <c r="R6593" t="str">
        <f>IF(P6593="","",
   IF(OR(P6593 &lt; EDA_Outlier_Analysis!$F$7, P6593 &gt; EDA_Outlier_Analysis!$F$8),
      "Outlier",
      "Normal"))</f>
        <v/>
      </c>
      <c r="S6593" t="str">
        <f>IF(N6593="","",
   IF(OR(N6593 &lt;EDA_Outlier_Analysis!$I$10, N6593 &gt; EDA_Outlier_Analysis!$I$11),
      "Outlier",
      "Normal"))</f>
        <v>Normal</v>
      </c>
    </row>
    <row r="6594" spans="1:19">
      <c r="A6594" t="s">
        <v>14157</v>
      </c>
      <c r="B6594" s="4">
        <v>45273</v>
      </c>
      <c r="C6594" s="2">
        <v>61563.35</v>
      </c>
      <c r="D6594" t="s">
        <v>849</v>
      </c>
      <c r="E6594" t="s">
        <v>868</v>
      </c>
      <c r="F6594" t="s">
        <v>10</v>
      </c>
      <c r="G6594" t="s">
        <v>24</v>
      </c>
      <c r="H6594" t="s">
        <v>327</v>
      </c>
      <c r="J6594" t="s">
        <v>14158</v>
      </c>
      <c r="K6594" t="str">
        <f>IF(COUNTIF(Customers!A:A, H6594)&gt;0, "Valid", "Invalid")</f>
        <v>Valid</v>
      </c>
      <c r="L6594" t="str">
        <f t="shared" si="510"/>
        <v>12</v>
      </c>
      <c r="M6594" t="str">
        <f t="shared" si="511"/>
        <v>2023</v>
      </c>
      <c r="N6594">
        <f t="shared" si="512"/>
        <v>61563.35</v>
      </c>
      <c r="O6594">
        <f t="shared" si="513"/>
        <v>61563.35</v>
      </c>
      <c r="P6594" t="str">
        <f t="shared" si="514"/>
        <v/>
      </c>
      <c r="Q6594" s="48" t="str">
        <f>IF(O6594="","",
   IF(OR(O6594&lt;EDA_Outlier_Analysis!$C$10, O6594&gt;EDA_Outlier_Analysis!$C$11),
      "Outlier",
      "Normal"))</f>
        <v>Normal</v>
      </c>
      <c r="R6594" t="str">
        <f>IF(P6594="","",
   IF(OR(P6594 &lt; EDA_Outlier_Analysis!$F$7, P6594 &gt; EDA_Outlier_Analysis!$F$8),
      "Outlier",
      "Normal"))</f>
        <v/>
      </c>
      <c r="S6594" t="str">
        <f>IF(N6594="","",
   IF(OR(N6594 &lt;EDA_Outlier_Analysis!$I$10, N6594 &gt; EDA_Outlier_Analysis!$I$11),
      "Outlier",
      "Normal"))</f>
        <v>Normal</v>
      </c>
    </row>
    <row r="6595" spans="1:19">
      <c r="A6595" t="s">
        <v>14159</v>
      </c>
      <c r="B6595" s="4">
        <v>44566</v>
      </c>
      <c r="C6595" s="2">
        <v>144234.28</v>
      </c>
      <c r="D6595" t="s">
        <v>849</v>
      </c>
      <c r="E6595" t="s">
        <v>868</v>
      </c>
      <c r="F6595" t="s">
        <v>11</v>
      </c>
      <c r="G6595" t="s">
        <v>24</v>
      </c>
      <c r="H6595" t="s">
        <v>345</v>
      </c>
      <c r="J6595" t="s">
        <v>14160</v>
      </c>
      <c r="K6595" t="str">
        <f>IF(COUNTIF(Customers!A:A, H6595)&gt;0, "Valid", "Invalid")</f>
        <v>Valid</v>
      </c>
      <c r="L6595" t="str">
        <f t="shared" ref="L6595:L6658" si="515">TEXT(B6595,"m")</f>
        <v>1</v>
      </c>
      <c r="M6595" t="str">
        <f t="shared" ref="M6595:M6658" si="516">TEXT(B6595,"yyyy")</f>
        <v>2022</v>
      </c>
      <c r="N6595">
        <f t="shared" ref="N6595:N6658" si="517">IF(D6595="Revenue",C6595,-ABS(C6595))</f>
        <v>144234.28</v>
      </c>
      <c r="O6595">
        <f t="shared" ref="O6595:O6658" si="518">IF(D6595="Revenue", C6595, "")</f>
        <v>144234.28</v>
      </c>
      <c r="P6595" t="str">
        <f t="shared" ref="P6595:P6658" si="519">IF(D6595="Expense", ABS(C6595), "")</f>
        <v/>
      </c>
      <c r="Q6595" s="48" t="str">
        <f>IF(O6595="","",
   IF(OR(O6595&lt;EDA_Outlier_Analysis!$C$10, O6595&gt;EDA_Outlier_Analysis!$C$11),
      "Outlier",
      "Normal"))</f>
        <v>Normal</v>
      </c>
      <c r="R6595" t="str">
        <f>IF(P6595="","",
   IF(OR(P6595 &lt; EDA_Outlier_Analysis!$F$7, P6595 &gt; EDA_Outlier_Analysis!$F$8),
      "Outlier",
      "Normal"))</f>
        <v/>
      </c>
      <c r="S6595" t="str">
        <f>IF(N6595="","",
   IF(OR(N6595 &lt;EDA_Outlier_Analysis!$I$10, N6595 &gt; EDA_Outlier_Analysis!$I$11),
      "Outlier",
      "Normal"))</f>
        <v>Normal</v>
      </c>
    </row>
    <row r="6596" spans="1:19">
      <c r="A6596" t="s">
        <v>14161</v>
      </c>
      <c r="B6596" s="4">
        <v>45077</v>
      </c>
      <c r="C6596" s="2">
        <v>155429.63</v>
      </c>
      <c r="D6596" t="s">
        <v>849</v>
      </c>
      <c r="E6596" t="s">
        <v>850</v>
      </c>
      <c r="F6596" t="s">
        <v>9</v>
      </c>
      <c r="G6596" t="s">
        <v>34</v>
      </c>
      <c r="H6596" t="s">
        <v>547</v>
      </c>
      <c r="J6596" t="s">
        <v>14162</v>
      </c>
      <c r="K6596" t="str">
        <f>IF(COUNTIF(Customers!A:A, H6596)&gt;0, "Valid", "Invalid")</f>
        <v>Valid</v>
      </c>
      <c r="L6596" t="str">
        <f t="shared" si="515"/>
        <v>5</v>
      </c>
      <c r="M6596" t="str">
        <f t="shared" si="516"/>
        <v>2023</v>
      </c>
      <c r="N6596">
        <f t="shared" si="517"/>
        <v>155429.63</v>
      </c>
      <c r="O6596">
        <f t="shared" si="518"/>
        <v>155429.63</v>
      </c>
      <c r="P6596" t="str">
        <f t="shared" si="519"/>
        <v/>
      </c>
      <c r="Q6596" s="48" t="str">
        <f>IF(O6596="","",
   IF(OR(O6596&lt;EDA_Outlier_Analysis!$C$10, O6596&gt;EDA_Outlier_Analysis!$C$11),
      "Outlier",
      "Normal"))</f>
        <v>Normal</v>
      </c>
      <c r="R6596" t="str">
        <f>IF(P6596="","",
   IF(OR(P6596 &lt; EDA_Outlier_Analysis!$F$7, P6596 &gt; EDA_Outlier_Analysis!$F$8),
      "Outlier",
      "Normal"))</f>
        <v/>
      </c>
      <c r="S6596" t="str">
        <f>IF(N6596="","",
   IF(OR(N6596 &lt;EDA_Outlier_Analysis!$I$10, N6596 &gt; EDA_Outlier_Analysis!$I$11),
      "Outlier",
      "Normal"))</f>
        <v>Normal</v>
      </c>
    </row>
    <row r="6597" spans="1:19">
      <c r="A6597" t="s">
        <v>14163</v>
      </c>
      <c r="B6597" s="4">
        <v>45072</v>
      </c>
      <c r="C6597" s="2">
        <v>-63760.33</v>
      </c>
      <c r="D6597" t="s">
        <v>840</v>
      </c>
      <c r="E6597" t="s">
        <v>864</v>
      </c>
      <c r="F6597" t="s">
        <v>10</v>
      </c>
      <c r="G6597" t="s">
        <v>31</v>
      </c>
      <c r="I6597" t="s">
        <v>1317</v>
      </c>
      <c r="J6597" t="s">
        <v>14164</v>
      </c>
      <c r="K6597" t="str">
        <f>IF(COUNTIF(Customers!A:A, H6597)&gt;0, "Valid", "Invalid")</f>
        <v>Invalid</v>
      </c>
      <c r="L6597" t="str">
        <f t="shared" si="515"/>
        <v>5</v>
      </c>
      <c r="M6597" t="str">
        <f t="shared" si="516"/>
        <v>2023</v>
      </c>
      <c r="N6597">
        <f t="shared" si="517"/>
        <v>-63760.33</v>
      </c>
      <c r="O6597" t="str">
        <f t="shared" si="518"/>
        <v/>
      </c>
      <c r="P6597">
        <f t="shared" si="519"/>
        <v>63760.33</v>
      </c>
      <c r="Q6597" s="48" t="str">
        <f>IF(O6597="","",
   IF(OR(O6597&lt;EDA_Outlier_Analysis!$C$10, O6597&gt;EDA_Outlier_Analysis!$C$11),
      "Outlier",
      "Normal"))</f>
        <v/>
      </c>
      <c r="R6597" t="str">
        <f>IF(P6597="","",
   IF(OR(P6597 &lt; EDA_Outlier_Analysis!$F$7, P6597 &gt; EDA_Outlier_Analysis!$F$8),
      "Outlier",
      "Normal"))</f>
        <v>Outlier</v>
      </c>
      <c r="S6597" t="str">
        <f>IF(N6597="","",
   IF(OR(N6597 &lt;EDA_Outlier_Analysis!$I$10, N6597 &gt; EDA_Outlier_Analysis!$I$11),
      "Outlier",
      "Normal"))</f>
        <v>Normal</v>
      </c>
    </row>
    <row r="6598" spans="1:19">
      <c r="A6598" t="s">
        <v>14165</v>
      </c>
      <c r="B6598" s="4">
        <v>45095</v>
      </c>
      <c r="C6598" s="2">
        <v>171404.33</v>
      </c>
      <c r="D6598" t="s">
        <v>849</v>
      </c>
      <c r="E6598" t="s">
        <v>853</v>
      </c>
      <c r="F6598" t="s">
        <v>11</v>
      </c>
      <c r="G6598" t="s">
        <v>24</v>
      </c>
      <c r="H6598" t="s">
        <v>181</v>
      </c>
      <c r="J6598" t="s">
        <v>14166</v>
      </c>
      <c r="K6598" t="str">
        <f>IF(COUNTIF(Customers!A:A, H6598)&gt;0, "Valid", "Invalid")</f>
        <v>Valid</v>
      </c>
      <c r="L6598" t="str">
        <f t="shared" si="515"/>
        <v>6</v>
      </c>
      <c r="M6598" t="str">
        <f t="shared" si="516"/>
        <v>2023</v>
      </c>
      <c r="N6598">
        <f t="shared" si="517"/>
        <v>171404.33</v>
      </c>
      <c r="O6598">
        <f t="shared" si="518"/>
        <v>171404.33</v>
      </c>
      <c r="P6598" t="str">
        <f t="shared" si="519"/>
        <v/>
      </c>
      <c r="Q6598" s="48" t="str">
        <f>IF(O6598="","",
   IF(OR(O6598&lt;EDA_Outlier_Analysis!$C$10, O6598&gt;EDA_Outlier_Analysis!$C$11),
      "Outlier",
      "Normal"))</f>
        <v>Normal</v>
      </c>
      <c r="R6598" t="str">
        <f>IF(P6598="","",
   IF(OR(P6598 &lt; EDA_Outlier_Analysis!$F$7, P6598 &gt; EDA_Outlier_Analysis!$F$8),
      "Outlier",
      "Normal"))</f>
        <v/>
      </c>
      <c r="S6598" t="str">
        <f>IF(N6598="","",
   IF(OR(N6598 &lt;EDA_Outlier_Analysis!$I$10, N6598 &gt; EDA_Outlier_Analysis!$I$11),
      "Outlier",
      "Normal"))</f>
        <v>Normal</v>
      </c>
    </row>
    <row r="6599" spans="1:19">
      <c r="A6599" t="s">
        <v>14167</v>
      </c>
      <c r="B6599" s="4">
        <v>45035</v>
      </c>
      <c r="C6599" s="2">
        <v>27973.8</v>
      </c>
      <c r="D6599" t="s">
        <v>971</v>
      </c>
      <c r="E6599" t="s">
        <v>971</v>
      </c>
      <c r="F6599" t="s">
        <v>10</v>
      </c>
      <c r="G6599" t="s">
        <v>34</v>
      </c>
      <c r="J6599" t="s">
        <v>14168</v>
      </c>
      <c r="K6599" t="str">
        <f>IF(COUNTIF(Customers!A:A, H6599)&gt;0, "Valid", "Invalid")</f>
        <v>Invalid</v>
      </c>
      <c r="L6599" t="str">
        <f t="shared" si="515"/>
        <v>4</v>
      </c>
      <c r="M6599" t="str">
        <f t="shared" si="516"/>
        <v>2023</v>
      </c>
      <c r="N6599">
        <f t="shared" si="517"/>
        <v>-27973.8</v>
      </c>
      <c r="O6599" t="str">
        <f t="shared" si="518"/>
        <v/>
      </c>
      <c r="P6599" t="str">
        <f t="shared" si="519"/>
        <v/>
      </c>
      <c r="Q6599" s="48" t="str">
        <f>IF(O6599="","",
   IF(OR(O6599&lt;EDA_Outlier_Analysis!$C$10, O6599&gt;EDA_Outlier_Analysis!$C$11),
      "Outlier",
      "Normal"))</f>
        <v/>
      </c>
      <c r="R6599" t="str">
        <f>IF(P6599="","",
   IF(OR(P6599 &lt; EDA_Outlier_Analysis!$F$7, P6599 &gt; EDA_Outlier_Analysis!$F$8),
      "Outlier",
      "Normal"))</f>
        <v/>
      </c>
      <c r="S6599" t="str">
        <f>IF(N6599="","",
   IF(OR(N6599 &lt;EDA_Outlier_Analysis!$I$10, N6599 &gt; EDA_Outlier_Analysis!$I$11),
      "Outlier",
      "Normal"))</f>
        <v>Normal</v>
      </c>
    </row>
    <row r="6600" spans="1:19">
      <c r="A6600" t="s">
        <v>14169</v>
      </c>
      <c r="B6600" s="4">
        <v>44628</v>
      </c>
      <c r="C6600" s="2">
        <v>-7458.82</v>
      </c>
      <c r="D6600" t="s">
        <v>840</v>
      </c>
      <c r="E6600" t="s">
        <v>856</v>
      </c>
      <c r="F6600" t="s">
        <v>11</v>
      </c>
      <c r="G6600" t="s">
        <v>20</v>
      </c>
      <c r="I6600" t="s">
        <v>1340</v>
      </c>
      <c r="J6600" t="s">
        <v>14170</v>
      </c>
      <c r="K6600" t="str">
        <f>IF(COUNTIF(Customers!A:A, H6600)&gt;0, "Valid", "Invalid")</f>
        <v>Invalid</v>
      </c>
      <c r="L6600" t="str">
        <f t="shared" si="515"/>
        <v>3</v>
      </c>
      <c r="M6600" t="str">
        <f t="shared" si="516"/>
        <v>2022</v>
      </c>
      <c r="N6600">
        <f t="shared" si="517"/>
        <v>-7458.82</v>
      </c>
      <c r="O6600" t="str">
        <f t="shared" si="518"/>
        <v/>
      </c>
      <c r="P6600">
        <f t="shared" si="519"/>
        <v>7458.82</v>
      </c>
      <c r="Q6600" s="48" t="str">
        <f>IF(O6600="","",
   IF(OR(O6600&lt;EDA_Outlier_Analysis!$C$10, O6600&gt;EDA_Outlier_Analysis!$C$11),
      "Outlier",
      "Normal"))</f>
        <v/>
      </c>
      <c r="R6600" t="str">
        <f>IF(P6600="","",
   IF(OR(P6600 &lt; EDA_Outlier_Analysis!$F$7, P6600 &gt; EDA_Outlier_Analysis!$F$8),
      "Outlier",
      "Normal"))</f>
        <v>Outlier</v>
      </c>
      <c r="S6600" t="str">
        <f>IF(N6600="","",
   IF(OR(N6600 &lt;EDA_Outlier_Analysis!$I$10, N6600 &gt; EDA_Outlier_Analysis!$I$11),
      "Outlier",
      "Normal"))</f>
        <v>Normal</v>
      </c>
    </row>
    <row r="6601" spans="1:19">
      <c r="A6601" t="s">
        <v>14171</v>
      </c>
      <c r="B6601" s="4">
        <v>44766</v>
      </c>
      <c r="C6601" s="2">
        <v>163930.97</v>
      </c>
      <c r="D6601" t="s">
        <v>849</v>
      </c>
      <c r="E6601" t="s">
        <v>853</v>
      </c>
      <c r="F6601" t="s">
        <v>10</v>
      </c>
      <c r="G6601" t="s">
        <v>20</v>
      </c>
      <c r="H6601" t="s">
        <v>463</v>
      </c>
      <c r="J6601" t="s">
        <v>14172</v>
      </c>
      <c r="K6601" t="str">
        <f>IF(COUNTIF(Customers!A:A, H6601)&gt;0, "Valid", "Invalid")</f>
        <v>Valid</v>
      </c>
      <c r="L6601" t="str">
        <f t="shared" si="515"/>
        <v>7</v>
      </c>
      <c r="M6601" t="str">
        <f t="shared" si="516"/>
        <v>2022</v>
      </c>
      <c r="N6601">
        <f t="shared" si="517"/>
        <v>163930.97</v>
      </c>
      <c r="O6601">
        <f t="shared" si="518"/>
        <v>163930.97</v>
      </c>
      <c r="P6601" t="str">
        <f t="shared" si="519"/>
        <v/>
      </c>
      <c r="Q6601" s="48" t="str">
        <f>IF(O6601="","",
   IF(OR(O6601&lt;EDA_Outlier_Analysis!$C$10, O6601&gt;EDA_Outlier_Analysis!$C$11),
      "Outlier",
      "Normal"))</f>
        <v>Normal</v>
      </c>
      <c r="R6601" t="str">
        <f>IF(P6601="","",
   IF(OR(P6601 &lt; EDA_Outlier_Analysis!$F$7, P6601 &gt; EDA_Outlier_Analysis!$F$8),
      "Outlier",
      "Normal"))</f>
        <v/>
      </c>
      <c r="S6601" t="str">
        <f>IF(N6601="","",
   IF(OR(N6601 &lt;EDA_Outlier_Analysis!$I$10, N6601 &gt; EDA_Outlier_Analysis!$I$11),
      "Outlier",
      "Normal"))</f>
        <v>Normal</v>
      </c>
    </row>
    <row r="6602" spans="1:19">
      <c r="A6602" t="s">
        <v>14173</v>
      </c>
      <c r="B6602" s="4">
        <v>44595</v>
      </c>
      <c r="C6602" s="2">
        <v>-26399</v>
      </c>
      <c r="D6602" t="s">
        <v>840</v>
      </c>
      <c r="E6602" t="s">
        <v>878</v>
      </c>
      <c r="F6602" t="s">
        <v>10</v>
      </c>
      <c r="G6602" t="s">
        <v>20</v>
      </c>
      <c r="I6602" t="s">
        <v>1167</v>
      </c>
      <c r="J6602" t="s">
        <v>14174</v>
      </c>
      <c r="K6602" t="str">
        <f>IF(COUNTIF(Customers!A:A, H6602)&gt;0, "Valid", "Invalid")</f>
        <v>Invalid</v>
      </c>
      <c r="L6602" t="str">
        <f t="shared" si="515"/>
        <v>2</v>
      </c>
      <c r="M6602" t="str">
        <f t="shared" si="516"/>
        <v>2022</v>
      </c>
      <c r="N6602">
        <f t="shared" si="517"/>
        <v>-26399</v>
      </c>
      <c r="O6602" t="str">
        <f t="shared" si="518"/>
        <v/>
      </c>
      <c r="P6602">
        <f t="shared" si="519"/>
        <v>26399</v>
      </c>
      <c r="Q6602" s="48" t="str">
        <f>IF(O6602="","",
   IF(OR(O6602&lt;EDA_Outlier_Analysis!$C$10, O6602&gt;EDA_Outlier_Analysis!$C$11),
      "Outlier",
      "Normal"))</f>
        <v/>
      </c>
      <c r="R6602" t="str">
        <f>IF(P6602="","",
   IF(OR(P6602 &lt; EDA_Outlier_Analysis!$F$7, P6602 &gt; EDA_Outlier_Analysis!$F$8),
      "Outlier",
      "Normal"))</f>
        <v>Outlier</v>
      </c>
      <c r="S6602" t="str">
        <f>IF(N6602="","",
   IF(OR(N6602 &lt;EDA_Outlier_Analysis!$I$10, N6602 &gt; EDA_Outlier_Analysis!$I$11),
      "Outlier",
      "Normal"))</f>
        <v>Normal</v>
      </c>
    </row>
    <row r="6603" spans="1:19">
      <c r="A6603" t="s">
        <v>14175</v>
      </c>
      <c r="B6603" s="4">
        <v>44993</v>
      </c>
      <c r="C6603" s="2">
        <v>-57401.37</v>
      </c>
      <c r="D6603" t="s">
        <v>840</v>
      </c>
      <c r="E6603" t="s">
        <v>878</v>
      </c>
      <c r="F6603" t="s">
        <v>9</v>
      </c>
      <c r="G6603" t="s">
        <v>24</v>
      </c>
      <c r="I6603" t="s">
        <v>865</v>
      </c>
      <c r="J6603" t="s">
        <v>14176</v>
      </c>
      <c r="K6603" t="str">
        <f>IF(COUNTIF(Customers!A:A, H6603)&gt;0, "Valid", "Invalid")</f>
        <v>Invalid</v>
      </c>
      <c r="L6603" t="str">
        <f t="shared" si="515"/>
        <v>3</v>
      </c>
      <c r="M6603" t="str">
        <f t="shared" si="516"/>
        <v>2023</v>
      </c>
      <c r="N6603">
        <f t="shared" si="517"/>
        <v>-57401.37</v>
      </c>
      <c r="O6603" t="str">
        <f t="shared" si="518"/>
        <v/>
      </c>
      <c r="P6603">
        <f t="shared" si="519"/>
        <v>57401.37</v>
      </c>
      <c r="Q6603" s="48" t="str">
        <f>IF(O6603="","",
   IF(OR(O6603&lt;EDA_Outlier_Analysis!$C$10, O6603&gt;EDA_Outlier_Analysis!$C$11),
      "Outlier",
      "Normal"))</f>
        <v/>
      </c>
      <c r="R6603" t="str">
        <f>IF(P6603="","",
   IF(OR(P6603 &lt; EDA_Outlier_Analysis!$F$7, P6603 &gt; EDA_Outlier_Analysis!$F$8),
      "Outlier",
      "Normal"))</f>
        <v>Outlier</v>
      </c>
      <c r="S6603" t="str">
        <f>IF(N6603="","",
   IF(OR(N6603 &lt;EDA_Outlier_Analysis!$I$10, N6603 &gt; EDA_Outlier_Analysis!$I$11),
      "Outlier",
      "Normal"))</f>
        <v>Normal</v>
      </c>
    </row>
    <row r="6604" spans="1:19">
      <c r="A6604" t="s">
        <v>14177</v>
      </c>
      <c r="B6604" s="4">
        <v>45006</v>
      </c>
      <c r="C6604" s="2">
        <v>201718.21</v>
      </c>
      <c r="D6604" t="s">
        <v>849</v>
      </c>
      <c r="E6604" t="s">
        <v>850</v>
      </c>
      <c r="F6604" t="s">
        <v>11</v>
      </c>
      <c r="G6604" t="s">
        <v>24</v>
      </c>
      <c r="H6604" t="s">
        <v>349</v>
      </c>
      <c r="J6604" t="s">
        <v>14178</v>
      </c>
      <c r="K6604" t="str">
        <f>IF(COUNTIF(Customers!A:A, H6604)&gt;0, "Valid", "Invalid")</f>
        <v>Valid</v>
      </c>
      <c r="L6604" t="str">
        <f t="shared" si="515"/>
        <v>3</v>
      </c>
      <c r="M6604" t="str">
        <f t="shared" si="516"/>
        <v>2023</v>
      </c>
      <c r="N6604">
        <f t="shared" si="517"/>
        <v>201718.21</v>
      </c>
      <c r="O6604">
        <f t="shared" si="518"/>
        <v>201718.21</v>
      </c>
      <c r="P6604" t="str">
        <f t="shared" si="519"/>
        <v/>
      </c>
      <c r="Q6604" s="48" t="str">
        <f>IF(O6604="","",
   IF(OR(O6604&lt;EDA_Outlier_Analysis!$C$10, O6604&gt;EDA_Outlier_Analysis!$C$11),
      "Outlier",
      "Normal"))</f>
        <v>Normal</v>
      </c>
      <c r="R6604" t="str">
        <f>IF(P6604="","",
   IF(OR(P6604 &lt; EDA_Outlier_Analysis!$F$7, P6604 &gt; EDA_Outlier_Analysis!$F$8),
      "Outlier",
      "Normal"))</f>
        <v/>
      </c>
      <c r="S6604" t="str">
        <f>IF(N6604="","",
   IF(OR(N6604 &lt;EDA_Outlier_Analysis!$I$10, N6604 &gt; EDA_Outlier_Analysis!$I$11),
      "Outlier",
      "Normal"))</f>
        <v>Normal</v>
      </c>
    </row>
    <row r="6605" spans="1:19">
      <c r="A6605" t="s">
        <v>14179</v>
      </c>
      <c r="B6605" s="4">
        <v>44652</v>
      </c>
      <c r="C6605" s="2">
        <v>144568.14000000001</v>
      </c>
      <c r="D6605" t="s">
        <v>849</v>
      </c>
      <c r="E6605" t="s">
        <v>868</v>
      </c>
      <c r="F6605" t="s">
        <v>11</v>
      </c>
      <c r="G6605" t="s">
        <v>34</v>
      </c>
      <c r="H6605" t="s">
        <v>535</v>
      </c>
      <c r="J6605" t="s">
        <v>14180</v>
      </c>
      <c r="K6605" t="str">
        <f>IF(COUNTIF(Customers!A:A, H6605)&gt;0, "Valid", "Invalid")</f>
        <v>Valid</v>
      </c>
      <c r="L6605" t="str">
        <f t="shared" si="515"/>
        <v>4</v>
      </c>
      <c r="M6605" t="str">
        <f t="shared" si="516"/>
        <v>2022</v>
      </c>
      <c r="N6605">
        <f t="shared" si="517"/>
        <v>144568.14000000001</v>
      </c>
      <c r="O6605">
        <f t="shared" si="518"/>
        <v>144568.14000000001</v>
      </c>
      <c r="P6605" t="str">
        <f t="shared" si="519"/>
        <v/>
      </c>
      <c r="Q6605" s="48" t="str">
        <f>IF(O6605="","",
   IF(OR(O6605&lt;EDA_Outlier_Analysis!$C$10, O6605&gt;EDA_Outlier_Analysis!$C$11),
      "Outlier",
      "Normal"))</f>
        <v>Normal</v>
      </c>
      <c r="R6605" t="str">
        <f>IF(P6605="","",
   IF(OR(P6605 &lt; EDA_Outlier_Analysis!$F$7, P6605 &gt; EDA_Outlier_Analysis!$F$8),
      "Outlier",
      "Normal"))</f>
        <v/>
      </c>
      <c r="S6605" t="str">
        <f>IF(N6605="","",
   IF(OR(N6605 &lt;EDA_Outlier_Analysis!$I$10, N6605 &gt; EDA_Outlier_Analysis!$I$11),
      "Outlier",
      "Normal"))</f>
        <v>Normal</v>
      </c>
    </row>
    <row r="6606" spans="1:19">
      <c r="A6606" t="s">
        <v>14181</v>
      </c>
      <c r="B6606" s="4">
        <v>44775</v>
      </c>
      <c r="C6606" s="2">
        <v>-43045.17</v>
      </c>
      <c r="D6606" t="s">
        <v>840</v>
      </c>
      <c r="E6606" t="s">
        <v>878</v>
      </c>
      <c r="F6606" t="s">
        <v>11</v>
      </c>
      <c r="G6606" t="s">
        <v>31</v>
      </c>
      <c r="I6606" t="s">
        <v>1545</v>
      </c>
      <c r="J6606" t="s">
        <v>14182</v>
      </c>
      <c r="K6606" t="str">
        <f>IF(COUNTIF(Customers!A:A, H6606)&gt;0, "Valid", "Invalid")</f>
        <v>Invalid</v>
      </c>
      <c r="L6606" t="str">
        <f t="shared" si="515"/>
        <v>8</v>
      </c>
      <c r="M6606" t="str">
        <f t="shared" si="516"/>
        <v>2022</v>
      </c>
      <c r="N6606">
        <f t="shared" si="517"/>
        <v>-43045.17</v>
      </c>
      <c r="O6606" t="str">
        <f t="shared" si="518"/>
        <v/>
      </c>
      <c r="P6606">
        <f t="shared" si="519"/>
        <v>43045.17</v>
      </c>
      <c r="Q6606" s="48" t="str">
        <f>IF(O6606="","",
   IF(OR(O6606&lt;EDA_Outlier_Analysis!$C$10, O6606&gt;EDA_Outlier_Analysis!$C$11),
      "Outlier",
      "Normal"))</f>
        <v/>
      </c>
      <c r="R6606" t="str">
        <f>IF(P6606="","",
   IF(OR(P6606 &lt; EDA_Outlier_Analysis!$F$7, P6606 &gt; EDA_Outlier_Analysis!$F$8),
      "Outlier",
      "Normal"))</f>
        <v>Normal</v>
      </c>
      <c r="S6606" t="str">
        <f>IF(N6606="","",
   IF(OR(N6606 &lt;EDA_Outlier_Analysis!$I$10, N6606 &gt; EDA_Outlier_Analysis!$I$11),
      "Outlier",
      "Normal"))</f>
        <v>Normal</v>
      </c>
    </row>
    <row r="6607" spans="1:19">
      <c r="A6607" t="s">
        <v>14183</v>
      </c>
      <c r="B6607" s="4">
        <v>45155</v>
      </c>
      <c r="C6607" s="2">
        <v>175732.52</v>
      </c>
      <c r="D6607" t="s">
        <v>849</v>
      </c>
      <c r="E6607" t="s">
        <v>853</v>
      </c>
      <c r="F6607" t="s">
        <v>9</v>
      </c>
      <c r="G6607" t="s">
        <v>34</v>
      </c>
      <c r="H6607" t="s">
        <v>563</v>
      </c>
      <c r="J6607" t="s">
        <v>14184</v>
      </c>
      <c r="K6607" t="str">
        <f>IF(COUNTIF(Customers!A:A, H6607)&gt;0, "Valid", "Invalid")</f>
        <v>Valid</v>
      </c>
      <c r="L6607" t="str">
        <f t="shared" si="515"/>
        <v>8</v>
      </c>
      <c r="M6607" t="str">
        <f t="shared" si="516"/>
        <v>2023</v>
      </c>
      <c r="N6607">
        <f t="shared" si="517"/>
        <v>175732.52</v>
      </c>
      <c r="O6607">
        <f t="shared" si="518"/>
        <v>175732.52</v>
      </c>
      <c r="P6607" t="str">
        <f t="shared" si="519"/>
        <v/>
      </c>
      <c r="Q6607" s="48" t="str">
        <f>IF(O6607="","",
   IF(OR(O6607&lt;EDA_Outlier_Analysis!$C$10, O6607&gt;EDA_Outlier_Analysis!$C$11),
      "Outlier",
      "Normal"))</f>
        <v>Normal</v>
      </c>
      <c r="R6607" t="str">
        <f>IF(P6607="","",
   IF(OR(P6607 &lt; EDA_Outlier_Analysis!$F$7, P6607 &gt; EDA_Outlier_Analysis!$F$8),
      "Outlier",
      "Normal"))</f>
        <v/>
      </c>
      <c r="S6607" t="str">
        <f>IF(N6607="","",
   IF(OR(N6607 &lt;EDA_Outlier_Analysis!$I$10, N6607 &gt; EDA_Outlier_Analysis!$I$11),
      "Outlier",
      "Normal"))</f>
        <v>Normal</v>
      </c>
    </row>
    <row r="6608" spans="1:19">
      <c r="A6608" t="s">
        <v>14185</v>
      </c>
      <c r="B6608" s="4">
        <v>45197</v>
      </c>
      <c r="C6608" s="2">
        <v>250881.74</v>
      </c>
      <c r="D6608" t="s">
        <v>849</v>
      </c>
      <c r="E6608" t="s">
        <v>850</v>
      </c>
      <c r="F6608" t="s">
        <v>10</v>
      </c>
      <c r="G6608" t="s">
        <v>24</v>
      </c>
      <c r="H6608" t="s">
        <v>403</v>
      </c>
      <c r="J6608" t="s">
        <v>14186</v>
      </c>
      <c r="K6608" t="str">
        <f>IF(COUNTIF(Customers!A:A, H6608)&gt;0, "Valid", "Invalid")</f>
        <v>Valid</v>
      </c>
      <c r="L6608" t="str">
        <f t="shared" si="515"/>
        <v>9</v>
      </c>
      <c r="M6608" t="str">
        <f t="shared" si="516"/>
        <v>2023</v>
      </c>
      <c r="N6608">
        <f t="shared" si="517"/>
        <v>250881.74</v>
      </c>
      <c r="O6608">
        <f t="shared" si="518"/>
        <v>250881.74</v>
      </c>
      <c r="P6608" t="str">
        <f t="shared" si="519"/>
        <v/>
      </c>
      <c r="Q6608" s="48" t="str">
        <f>IF(O6608="","",
   IF(OR(O6608&lt;EDA_Outlier_Analysis!$C$10, O6608&gt;EDA_Outlier_Analysis!$C$11),
      "Outlier",
      "Normal"))</f>
        <v>Normal</v>
      </c>
      <c r="R6608" t="str">
        <f>IF(P6608="","",
   IF(OR(P6608 &lt; EDA_Outlier_Analysis!$F$7, P6608 &gt; EDA_Outlier_Analysis!$F$8),
      "Outlier",
      "Normal"))</f>
        <v/>
      </c>
      <c r="S6608" t="str">
        <f>IF(N6608="","",
   IF(OR(N6608 &lt;EDA_Outlier_Analysis!$I$10, N6608 &gt; EDA_Outlier_Analysis!$I$11),
      "Outlier",
      "Normal"))</f>
        <v>Normal</v>
      </c>
    </row>
    <row r="6609" spans="1:19">
      <c r="A6609" t="s">
        <v>14187</v>
      </c>
      <c r="B6609" s="4">
        <v>45048</v>
      </c>
      <c r="C6609" s="2">
        <v>143574.79999999999</v>
      </c>
      <c r="D6609" t="s">
        <v>849</v>
      </c>
      <c r="E6609" t="s">
        <v>850</v>
      </c>
      <c r="F6609" t="s">
        <v>10</v>
      </c>
      <c r="G6609" t="s">
        <v>20</v>
      </c>
      <c r="H6609" t="s">
        <v>757</v>
      </c>
      <c r="J6609" t="s">
        <v>14188</v>
      </c>
      <c r="K6609" t="str">
        <f>IF(COUNTIF(Customers!A:A, H6609)&gt;0, "Valid", "Invalid")</f>
        <v>Valid</v>
      </c>
      <c r="L6609" t="str">
        <f t="shared" si="515"/>
        <v>5</v>
      </c>
      <c r="M6609" t="str">
        <f t="shared" si="516"/>
        <v>2023</v>
      </c>
      <c r="N6609">
        <f t="shared" si="517"/>
        <v>143574.79999999999</v>
      </c>
      <c r="O6609">
        <f t="shared" si="518"/>
        <v>143574.79999999999</v>
      </c>
      <c r="P6609" t="str">
        <f t="shared" si="519"/>
        <v/>
      </c>
      <c r="Q6609" s="48" t="str">
        <f>IF(O6609="","",
   IF(OR(O6609&lt;EDA_Outlier_Analysis!$C$10, O6609&gt;EDA_Outlier_Analysis!$C$11),
      "Outlier",
      "Normal"))</f>
        <v>Normal</v>
      </c>
      <c r="R6609" t="str">
        <f>IF(P6609="","",
   IF(OR(P6609 &lt; EDA_Outlier_Analysis!$F$7, P6609 &gt; EDA_Outlier_Analysis!$F$8),
      "Outlier",
      "Normal"))</f>
        <v/>
      </c>
      <c r="S6609" t="str">
        <f>IF(N6609="","",
   IF(OR(N6609 &lt;EDA_Outlier_Analysis!$I$10, N6609 &gt; EDA_Outlier_Analysis!$I$11),
      "Outlier",
      "Normal"))</f>
        <v>Normal</v>
      </c>
    </row>
    <row r="6610" spans="1:19">
      <c r="A6610" t="s">
        <v>14189</v>
      </c>
      <c r="B6610" s="4">
        <v>44740</v>
      </c>
      <c r="C6610" s="2">
        <v>180769.9</v>
      </c>
      <c r="D6610" t="s">
        <v>849</v>
      </c>
      <c r="E6610" t="s">
        <v>850</v>
      </c>
      <c r="F6610" t="s">
        <v>11</v>
      </c>
      <c r="G6610" t="s">
        <v>31</v>
      </c>
      <c r="H6610" t="s">
        <v>203</v>
      </c>
      <c r="J6610" t="s">
        <v>14190</v>
      </c>
      <c r="K6610" t="str">
        <f>IF(COUNTIF(Customers!A:A, H6610)&gt;0, "Valid", "Invalid")</f>
        <v>Valid</v>
      </c>
      <c r="L6610" t="str">
        <f t="shared" si="515"/>
        <v>6</v>
      </c>
      <c r="M6610" t="str">
        <f t="shared" si="516"/>
        <v>2022</v>
      </c>
      <c r="N6610">
        <f t="shared" si="517"/>
        <v>180769.9</v>
      </c>
      <c r="O6610">
        <f t="shared" si="518"/>
        <v>180769.9</v>
      </c>
      <c r="P6610" t="str">
        <f t="shared" si="519"/>
        <v/>
      </c>
      <c r="Q6610" s="48" t="str">
        <f>IF(O6610="","",
   IF(OR(O6610&lt;EDA_Outlier_Analysis!$C$10, O6610&gt;EDA_Outlier_Analysis!$C$11),
      "Outlier",
      "Normal"))</f>
        <v>Normal</v>
      </c>
      <c r="R6610" t="str">
        <f>IF(P6610="","",
   IF(OR(P6610 &lt; EDA_Outlier_Analysis!$F$7, P6610 &gt; EDA_Outlier_Analysis!$F$8),
      "Outlier",
      "Normal"))</f>
        <v/>
      </c>
      <c r="S6610" t="str">
        <f>IF(N6610="","",
   IF(OR(N6610 &lt;EDA_Outlier_Analysis!$I$10, N6610 &gt; EDA_Outlier_Analysis!$I$11),
      "Outlier",
      "Normal"))</f>
        <v>Normal</v>
      </c>
    </row>
    <row r="6611" spans="1:19">
      <c r="A6611" t="s">
        <v>14191</v>
      </c>
      <c r="B6611" s="4">
        <v>44771</v>
      </c>
      <c r="C6611" s="2">
        <v>-4409.97</v>
      </c>
      <c r="D6611" t="s">
        <v>840</v>
      </c>
      <c r="E6611" t="s">
        <v>905</v>
      </c>
      <c r="F6611" t="s">
        <v>11</v>
      </c>
      <c r="G6611" t="s">
        <v>24</v>
      </c>
      <c r="I6611" t="s">
        <v>1435</v>
      </c>
      <c r="J6611" t="s">
        <v>14192</v>
      </c>
      <c r="K6611" t="str">
        <f>IF(COUNTIF(Customers!A:A, H6611)&gt;0, "Valid", "Invalid")</f>
        <v>Invalid</v>
      </c>
      <c r="L6611" t="str">
        <f t="shared" si="515"/>
        <v>7</v>
      </c>
      <c r="M6611" t="str">
        <f t="shared" si="516"/>
        <v>2022</v>
      </c>
      <c r="N6611">
        <f t="shared" si="517"/>
        <v>-4409.97</v>
      </c>
      <c r="O6611" t="str">
        <f t="shared" si="518"/>
        <v/>
      </c>
      <c r="P6611">
        <f t="shared" si="519"/>
        <v>4409.97</v>
      </c>
      <c r="Q6611" s="48" t="str">
        <f>IF(O6611="","",
   IF(OR(O6611&lt;EDA_Outlier_Analysis!$C$10, O6611&gt;EDA_Outlier_Analysis!$C$11),
      "Outlier",
      "Normal"))</f>
        <v/>
      </c>
      <c r="R6611" t="str">
        <f>IF(P6611="","",
   IF(OR(P6611 &lt; EDA_Outlier_Analysis!$F$7, P6611 &gt; EDA_Outlier_Analysis!$F$8),
      "Outlier",
      "Normal"))</f>
        <v>Outlier</v>
      </c>
      <c r="S6611" t="str">
        <f>IF(N6611="","",
   IF(OR(N6611 &lt;EDA_Outlier_Analysis!$I$10, N6611 &gt; EDA_Outlier_Analysis!$I$11),
      "Outlier",
      "Normal"))</f>
        <v>Normal</v>
      </c>
    </row>
    <row r="6612" spans="1:19">
      <c r="A6612" t="s">
        <v>14193</v>
      </c>
      <c r="B6612" s="4">
        <v>44820</v>
      </c>
      <c r="C6612" s="2">
        <v>-20685.47</v>
      </c>
      <c r="D6612" t="s">
        <v>840</v>
      </c>
      <c r="E6612" t="s">
        <v>878</v>
      </c>
      <c r="F6612" t="s">
        <v>9</v>
      </c>
      <c r="G6612" t="s">
        <v>34</v>
      </c>
      <c r="I6612" t="s">
        <v>4774</v>
      </c>
      <c r="J6612" t="s">
        <v>14194</v>
      </c>
      <c r="K6612" t="str">
        <f>IF(COUNTIF(Customers!A:A, H6612)&gt;0, "Valid", "Invalid")</f>
        <v>Invalid</v>
      </c>
      <c r="L6612" t="str">
        <f t="shared" si="515"/>
        <v>9</v>
      </c>
      <c r="M6612" t="str">
        <f t="shared" si="516"/>
        <v>2022</v>
      </c>
      <c r="N6612">
        <f t="shared" si="517"/>
        <v>-20685.47</v>
      </c>
      <c r="O6612" t="str">
        <f t="shared" si="518"/>
        <v/>
      </c>
      <c r="P6612">
        <f t="shared" si="519"/>
        <v>20685.47</v>
      </c>
      <c r="Q6612" s="48" t="str">
        <f>IF(O6612="","",
   IF(OR(O6612&lt;EDA_Outlier_Analysis!$C$10, O6612&gt;EDA_Outlier_Analysis!$C$11),
      "Outlier",
      "Normal"))</f>
        <v/>
      </c>
      <c r="R6612" t="str">
        <f>IF(P6612="","",
   IF(OR(P6612 &lt; EDA_Outlier_Analysis!$F$7, P6612 &gt; EDA_Outlier_Analysis!$F$8),
      "Outlier",
      "Normal"))</f>
        <v>Outlier</v>
      </c>
      <c r="S6612" t="str">
        <f>IF(N6612="","",
   IF(OR(N6612 &lt;EDA_Outlier_Analysis!$I$10, N6612 &gt; EDA_Outlier_Analysis!$I$11),
      "Outlier",
      "Normal"))</f>
        <v>Normal</v>
      </c>
    </row>
    <row r="6613" spans="1:19">
      <c r="A6613" t="s">
        <v>14195</v>
      </c>
      <c r="B6613" s="4">
        <v>44858</v>
      </c>
      <c r="C6613" s="2">
        <v>187815.81</v>
      </c>
      <c r="D6613" t="s">
        <v>849</v>
      </c>
      <c r="E6613" t="s">
        <v>850</v>
      </c>
      <c r="F6613" t="s">
        <v>9</v>
      </c>
      <c r="G6613" t="s">
        <v>20</v>
      </c>
      <c r="H6613" t="s">
        <v>463</v>
      </c>
      <c r="J6613" t="s">
        <v>14196</v>
      </c>
      <c r="K6613" t="str">
        <f>IF(COUNTIF(Customers!A:A, H6613)&gt;0, "Valid", "Invalid")</f>
        <v>Valid</v>
      </c>
      <c r="L6613" t="str">
        <f t="shared" si="515"/>
        <v>10</v>
      </c>
      <c r="M6613" t="str">
        <f t="shared" si="516"/>
        <v>2022</v>
      </c>
      <c r="N6613">
        <f t="shared" si="517"/>
        <v>187815.81</v>
      </c>
      <c r="O6613">
        <f t="shared" si="518"/>
        <v>187815.81</v>
      </c>
      <c r="P6613" t="str">
        <f t="shared" si="519"/>
        <v/>
      </c>
      <c r="Q6613" s="48" t="str">
        <f>IF(O6613="","",
   IF(OR(O6613&lt;EDA_Outlier_Analysis!$C$10, O6613&gt;EDA_Outlier_Analysis!$C$11),
      "Outlier",
      "Normal"))</f>
        <v>Normal</v>
      </c>
      <c r="R6613" t="str">
        <f>IF(P6613="","",
   IF(OR(P6613 &lt; EDA_Outlier_Analysis!$F$7, P6613 &gt; EDA_Outlier_Analysis!$F$8),
      "Outlier",
      "Normal"))</f>
        <v/>
      </c>
      <c r="S6613" t="str">
        <f>IF(N6613="","",
   IF(OR(N6613 &lt;EDA_Outlier_Analysis!$I$10, N6613 &gt; EDA_Outlier_Analysis!$I$11),
      "Outlier",
      "Normal"))</f>
        <v>Normal</v>
      </c>
    </row>
    <row r="6614" spans="1:19">
      <c r="A6614" t="s">
        <v>14197</v>
      </c>
      <c r="B6614" s="4">
        <v>45013</v>
      </c>
      <c r="C6614" s="2">
        <v>-58190.87</v>
      </c>
      <c r="D6614" t="s">
        <v>840</v>
      </c>
      <c r="E6614" t="s">
        <v>905</v>
      </c>
      <c r="F6614" t="s">
        <v>10</v>
      </c>
      <c r="G6614" t="s">
        <v>31</v>
      </c>
      <c r="I6614" t="s">
        <v>1077</v>
      </c>
      <c r="J6614" t="s">
        <v>14198</v>
      </c>
      <c r="K6614" t="str">
        <f>IF(COUNTIF(Customers!A:A, H6614)&gt;0, "Valid", "Invalid")</f>
        <v>Invalid</v>
      </c>
      <c r="L6614" t="str">
        <f t="shared" si="515"/>
        <v>3</v>
      </c>
      <c r="M6614" t="str">
        <f t="shared" si="516"/>
        <v>2023</v>
      </c>
      <c r="N6614">
        <f t="shared" si="517"/>
        <v>-58190.87</v>
      </c>
      <c r="O6614" t="str">
        <f t="shared" si="518"/>
        <v/>
      </c>
      <c r="P6614">
        <f t="shared" si="519"/>
        <v>58190.87</v>
      </c>
      <c r="Q6614" s="48" t="str">
        <f>IF(O6614="","",
   IF(OR(O6614&lt;EDA_Outlier_Analysis!$C$10, O6614&gt;EDA_Outlier_Analysis!$C$11),
      "Outlier",
      "Normal"))</f>
        <v/>
      </c>
      <c r="R6614" t="str">
        <f>IF(P6614="","",
   IF(OR(P6614 &lt; EDA_Outlier_Analysis!$F$7, P6614 &gt; EDA_Outlier_Analysis!$F$8),
      "Outlier",
      "Normal"))</f>
        <v>Outlier</v>
      </c>
      <c r="S6614" t="str">
        <f>IF(N6614="","",
   IF(OR(N6614 &lt;EDA_Outlier_Analysis!$I$10, N6614 &gt; EDA_Outlier_Analysis!$I$11),
      "Outlier",
      "Normal"))</f>
        <v>Normal</v>
      </c>
    </row>
    <row r="6615" spans="1:19">
      <c r="A6615" t="s">
        <v>14199</v>
      </c>
      <c r="B6615" s="4">
        <v>45232</v>
      </c>
      <c r="C6615" s="2">
        <v>117204.26</v>
      </c>
      <c r="D6615" t="s">
        <v>849</v>
      </c>
      <c r="E6615" t="s">
        <v>850</v>
      </c>
      <c r="F6615" t="s">
        <v>9</v>
      </c>
      <c r="G6615" t="s">
        <v>20</v>
      </c>
      <c r="H6615" t="s">
        <v>133</v>
      </c>
      <c r="J6615" t="s">
        <v>14200</v>
      </c>
      <c r="K6615" t="str">
        <f>IF(COUNTIF(Customers!A:A, H6615)&gt;0, "Valid", "Invalid")</f>
        <v>Valid</v>
      </c>
      <c r="L6615" t="str">
        <f t="shared" si="515"/>
        <v>11</v>
      </c>
      <c r="M6615" t="str">
        <f t="shared" si="516"/>
        <v>2023</v>
      </c>
      <c r="N6615">
        <f t="shared" si="517"/>
        <v>117204.26</v>
      </c>
      <c r="O6615">
        <f t="shared" si="518"/>
        <v>117204.26</v>
      </c>
      <c r="P6615" t="str">
        <f t="shared" si="519"/>
        <v/>
      </c>
      <c r="Q6615" s="48" t="str">
        <f>IF(O6615="","",
   IF(OR(O6615&lt;EDA_Outlier_Analysis!$C$10, O6615&gt;EDA_Outlier_Analysis!$C$11),
      "Outlier",
      "Normal"))</f>
        <v>Normal</v>
      </c>
      <c r="R6615" t="str">
        <f>IF(P6615="","",
   IF(OR(P6615 &lt; EDA_Outlier_Analysis!$F$7, P6615 &gt; EDA_Outlier_Analysis!$F$8),
      "Outlier",
      "Normal"))</f>
        <v/>
      </c>
      <c r="S6615" t="str">
        <f>IF(N6615="","",
   IF(OR(N6615 &lt;EDA_Outlier_Analysis!$I$10, N6615 &gt; EDA_Outlier_Analysis!$I$11),
      "Outlier",
      "Normal"))</f>
        <v>Normal</v>
      </c>
    </row>
    <row r="6616" spans="1:19">
      <c r="A6616" t="s">
        <v>14201</v>
      </c>
      <c r="B6616" s="4">
        <v>44818</v>
      </c>
      <c r="C6616" s="2">
        <v>-61093.38</v>
      </c>
      <c r="D6616" t="s">
        <v>840</v>
      </c>
      <c r="E6616" t="s">
        <v>856</v>
      </c>
      <c r="F6616" t="s">
        <v>9</v>
      </c>
      <c r="G6616" t="s">
        <v>20</v>
      </c>
      <c r="I6616" t="s">
        <v>1505</v>
      </c>
      <c r="J6616" t="s">
        <v>14202</v>
      </c>
      <c r="K6616" t="str">
        <f>IF(COUNTIF(Customers!A:A, H6616)&gt;0, "Valid", "Invalid")</f>
        <v>Invalid</v>
      </c>
      <c r="L6616" t="str">
        <f t="shared" si="515"/>
        <v>9</v>
      </c>
      <c r="M6616" t="str">
        <f t="shared" si="516"/>
        <v>2022</v>
      </c>
      <c r="N6616">
        <f t="shared" si="517"/>
        <v>-61093.38</v>
      </c>
      <c r="O6616" t="str">
        <f t="shared" si="518"/>
        <v/>
      </c>
      <c r="P6616">
        <f t="shared" si="519"/>
        <v>61093.38</v>
      </c>
      <c r="Q6616" s="48" t="str">
        <f>IF(O6616="","",
   IF(OR(O6616&lt;EDA_Outlier_Analysis!$C$10, O6616&gt;EDA_Outlier_Analysis!$C$11),
      "Outlier",
      "Normal"))</f>
        <v/>
      </c>
      <c r="R6616" t="str">
        <f>IF(P6616="","",
   IF(OR(P6616 &lt; EDA_Outlier_Analysis!$F$7, P6616 &gt; EDA_Outlier_Analysis!$F$8),
      "Outlier",
      "Normal"))</f>
        <v>Outlier</v>
      </c>
      <c r="S6616" t="str">
        <f>IF(N6616="","",
   IF(OR(N6616 &lt;EDA_Outlier_Analysis!$I$10, N6616 &gt; EDA_Outlier_Analysis!$I$11),
      "Outlier",
      "Normal"))</f>
        <v>Normal</v>
      </c>
    </row>
    <row r="6617" spans="1:19">
      <c r="A6617" t="s">
        <v>14203</v>
      </c>
      <c r="B6617" s="4">
        <v>44772</v>
      </c>
      <c r="C6617" s="2">
        <v>17011.68</v>
      </c>
      <c r="D6617" t="s">
        <v>873</v>
      </c>
      <c r="E6617" t="s">
        <v>873</v>
      </c>
      <c r="F6617" t="s">
        <v>9</v>
      </c>
      <c r="G6617" t="s">
        <v>34</v>
      </c>
      <c r="J6617" t="s">
        <v>14204</v>
      </c>
      <c r="K6617" t="str">
        <f>IF(COUNTIF(Customers!A:A, H6617)&gt;0, "Valid", "Invalid")</f>
        <v>Invalid</v>
      </c>
      <c r="L6617" t="str">
        <f t="shared" si="515"/>
        <v>7</v>
      </c>
      <c r="M6617" t="str">
        <f t="shared" si="516"/>
        <v>2022</v>
      </c>
      <c r="N6617">
        <f t="shared" si="517"/>
        <v>-17011.68</v>
      </c>
      <c r="O6617" t="str">
        <f t="shared" si="518"/>
        <v/>
      </c>
      <c r="P6617" t="str">
        <f t="shared" si="519"/>
        <v/>
      </c>
      <c r="Q6617" s="48" t="str">
        <f>IF(O6617="","",
   IF(OR(O6617&lt;EDA_Outlier_Analysis!$C$10, O6617&gt;EDA_Outlier_Analysis!$C$11),
      "Outlier",
      "Normal"))</f>
        <v/>
      </c>
      <c r="R6617" t="str">
        <f>IF(P6617="","",
   IF(OR(P6617 &lt; EDA_Outlier_Analysis!$F$7, P6617 &gt; EDA_Outlier_Analysis!$F$8),
      "Outlier",
      "Normal"))</f>
        <v/>
      </c>
      <c r="S6617" t="str">
        <f>IF(N6617="","",
   IF(OR(N6617 &lt;EDA_Outlier_Analysis!$I$10, N6617 &gt; EDA_Outlier_Analysis!$I$11),
      "Outlier",
      "Normal"))</f>
        <v>Normal</v>
      </c>
    </row>
    <row r="6618" spans="1:19">
      <c r="A6618" t="s">
        <v>14205</v>
      </c>
      <c r="B6618" s="4">
        <v>44978</v>
      </c>
      <c r="C6618" s="2">
        <v>-26821.27</v>
      </c>
      <c r="D6618" t="s">
        <v>840</v>
      </c>
      <c r="E6618" t="s">
        <v>905</v>
      </c>
      <c r="F6618" t="s">
        <v>11</v>
      </c>
      <c r="G6618" t="s">
        <v>31</v>
      </c>
      <c r="I6618" t="s">
        <v>879</v>
      </c>
      <c r="J6618" t="s">
        <v>14206</v>
      </c>
      <c r="K6618" t="str">
        <f>IF(COUNTIF(Customers!A:A, H6618)&gt;0, "Valid", "Invalid")</f>
        <v>Invalid</v>
      </c>
      <c r="L6618" t="str">
        <f t="shared" si="515"/>
        <v>2</v>
      </c>
      <c r="M6618" t="str">
        <f t="shared" si="516"/>
        <v>2023</v>
      </c>
      <c r="N6618">
        <f t="shared" si="517"/>
        <v>-26821.27</v>
      </c>
      <c r="O6618" t="str">
        <f t="shared" si="518"/>
        <v/>
      </c>
      <c r="P6618">
        <f t="shared" si="519"/>
        <v>26821.27</v>
      </c>
      <c r="Q6618" s="48" t="str">
        <f>IF(O6618="","",
   IF(OR(O6618&lt;EDA_Outlier_Analysis!$C$10, O6618&gt;EDA_Outlier_Analysis!$C$11),
      "Outlier",
      "Normal"))</f>
        <v/>
      </c>
      <c r="R6618" t="str">
        <f>IF(P6618="","",
   IF(OR(P6618 &lt; EDA_Outlier_Analysis!$F$7, P6618 &gt; EDA_Outlier_Analysis!$F$8),
      "Outlier",
      "Normal"))</f>
        <v>Outlier</v>
      </c>
      <c r="S6618" t="str">
        <f>IF(N6618="","",
   IF(OR(N6618 &lt;EDA_Outlier_Analysis!$I$10, N6618 &gt; EDA_Outlier_Analysis!$I$11),
      "Outlier",
      "Normal"))</f>
        <v>Normal</v>
      </c>
    </row>
    <row r="6619" spans="1:19">
      <c r="A6619" t="s">
        <v>14207</v>
      </c>
      <c r="B6619" s="4">
        <v>44752</v>
      </c>
      <c r="C6619" s="2">
        <v>188373.48</v>
      </c>
      <c r="D6619" t="s">
        <v>849</v>
      </c>
      <c r="E6619" t="s">
        <v>850</v>
      </c>
      <c r="F6619" t="s">
        <v>10</v>
      </c>
      <c r="G6619" t="s">
        <v>31</v>
      </c>
      <c r="H6619" t="s">
        <v>113</v>
      </c>
      <c r="J6619" t="s">
        <v>14208</v>
      </c>
      <c r="K6619" t="str">
        <f>IF(COUNTIF(Customers!A:A, H6619)&gt;0, "Valid", "Invalid")</f>
        <v>Valid</v>
      </c>
      <c r="L6619" t="str">
        <f t="shared" si="515"/>
        <v>7</v>
      </c>
      <c r="M6619" t="str">
        <f t="shared" si="516"/>
        <v>2022</v>
      </c>
      <c r="N6619">
        <f t="shared" si="517"/>
        <v>188373.48</v>
      </c>
      <c r="O6619">
        <f t="shared" si="518"/>
        <v>188373.48</v>
      </c>
      <c r="P6619" t="str">
        <f t="shared" si="519"/>
        <v/>
      </c>
      <c r="Q6619" s="48" t="str">
        <f>IF(O6619="","",
   IF(OR(O6619&lt;EDA_Outlier_Analysis!$C$10, O6619&gt;EDA_Outlier_Analysis!$C$11),
      "Outlier",
      "Normal"))</f>
        <v>Normal</v>
      </c>
      <c r="R6619" t="str">
        <f>IF(P6619="","",
   IF(OR(P6619 &lt; EDA_Outlier_Analysis!$F$7, P6619 &gt; EDA_Outlier_Analysis!$F$8),
      "Outlier",
      "Normal"))</f>
        <v/>
      </c>
      <c r="S6619" t="str">
        <f>IF(N6619="","",
   IF(OR(N6619 &lt;EDA_Outlier_Analysis!$I$10, N6619 &gt; EDA_Outlier_Analysis!$I$11),
      "Outlier",
      "Normal"))</f>
        <v>Normal</v>
      </c>
    </row>
    <row r="6620" spans="1:19">
      <c r="A6620" t="s">
        <v>14209</v>
      </c>
      <c r="B6620" s="4">
        <v>44804</v>
      </c>
      <c r="C6620" s="2">
        <v>-28396.39</v>
      </c>
      <c r="D6620" t="s">
        <v>840</v>
      </c>
      <c r="E6620" t="s">
        <v>864</v>
      </c>
      <c r="F6620" t="s">
        <v>11</v>
      </c>
      <c r="G6620" t="s">
        <v>20</v>
      </c>
      <c r="I6620" t="s">
        <v>5118</v>
      </c>
      <c r="J6620" t="s">
        <v>14210</v>
      </c>
      <c r="K6620" t="str">
        <f>IF(COUNTIF(Customers!A:A, H6620)&gt;0, "Valid", "Invalid")</f>
        <v>Invalid</v>
      </c>
      <c r="L6620" t="str">
        <f t="shared" si="515"/>
        <v>8</v>
      </c>
      <c r="M6620" t="str">
        <f t="shared" si="516"/>
        <v>2022</v>
      </c>
      <c r="N6620">
        <f t="shared" si="517"/>
        <v>-28396.39</v>
      </c>
      <c r="O6620" t="str">
        <f t="shared" si="518"/>
        <v/>
      </c>
      <c r="P6620">
        <f t="shared" si="519"/>
        <v>28396.39</v>
      </c>
      <c r="Q6620" s="48" t="str">
        <f>IF(O6620="","",
   IF(OR(O6620&lt;EDA_Outlier_Analysis!$C$10, O6620&gt;EDA_Outlier_Analysis!$C$11),
      "Outlier",
      "Normal"))</f>
        <v/>
      </c>
      <c r="R6620" t="str">
        <f>IF(P6620="","",
   IF(OR(P6620 &lt; EDA_Outlier_Analysis!$F$7, P6620 &gt; EDA_Outlier_Analysis!$F$8),
      "Outlier",
      "Normal"))</f>
        <v>Normal</v>
      </c>
      <c r="S6620" t="str">
        <f>IF(N6620="","",
   IF(OR(N6620 &lt;EDA_Outlier_Analysis!$I$10, N6620 &gt; EDA_Outlier_Analysis!$I$11),
      "Outlier",
      "Normal"))</f>
        <v>Normal</v>
      </c>
    </row>
    <row r="6621" spans="1:19">
      <c r="A6621" t="s">
        <v>14211</v>
      </c>
      <c r="B6621" s="4">
        <v>44911</v>
      </c>
      <c r="C6621" s="2">
        <v>-33772.01</v>
      </c>
      <c r="D6621" t="s">
        <v>840</v>
      </c>
      <c r="E6621" t="s">
        <v>905</v>
      </c>
      <c r="F6621" t="s">
        <v>10</v>
      </c>
      <c r="G6621" t="s">
        <v>34</v>
      </c>
      <c r="I6621" t="s">
        <v>898</v>
      </c>
      <c r="J6621" t="s">
        <v>14212</v>
      </c>
      <c r="K6621" t="str">
        <f>IF(COUNTIF(Customers!A:A, H6621)&gt;0, "Valid", "Invalid")</f>
        <v>Invalid</v>
      </c>
      <c r="L6621" t="str">
        <f t="shared" si="515"/>
        <v>12</v>
      </c>
      <c r="M6621" t="str">
        <f t="shared" si="516"/>
        <v>2022</v>
      </c>
      <c r="N6621">
        <f t="shared" si="517"/>
        <v>-33772.01</v>
      </c>
      <c r="O6621" t="str">
        <f t="shared" si="518"/>
        <v/>
      </c>
      <c r="P6621">
        <f t="shared" si="519"/>
        <v>33772.01</v>
      </c>
      <c r="Q6621" s="48" t="str">
        <f>IF(O6621="","",
   IF(OR(O6621&lt;EDA_Outlier_Analysis!$C$10, O6621&gt;EDA_Outlier_Analysis!$C$11),
      "Outlier",
      "Normal"))</f>
        <v/>
      </c>
      <c r="R6621" t="str">
        <f>IF(P6621="","",
   IF(OR(P6621 &lt; EDA_Outlier_Analysis!$F$7, P6621 &gt; EDA_Outlier_Analysis!$F$8),
      "Outlier",
      "Normal"))</f>
        <v>Normal</v>
      </c>
      <c r="S6621" t="str">
        <f>IF(N6621="","",
   IF(OR(N6621 &lt;EDA_Outlier_Analysis!$I$10, N6621 &gt; EDA_Outlier_Analysis!$I$11),
      "Outlier",
      "Normal"))</f>
        <v>Normal</v>
      </c>
    </row>
    <row r="6622" spans="1:19">
      <c r="A6622" t="s">
        <v>14213</v>
      </c>
      <c r="B6622" s="4">
        <v>45165</v>
      </c>
      <c r="C6622" s="2">
        <v>-25826.66</v>
      </c>
      <c r="D6622" t="s">
        <v>840</v>
      </c>
      <c r="E6622" t="s">
        <v>841</v>
      </c>
      <c r="F6622" t="s">
        <v>9</v>
      </c>
      <c r="G6622" t="s">
        <v>24</v>
      </c>
      <c r="I6622" t="s">
        <v>1156</v>
      </c>
      <c r="J6622" t="s">
        <v>14214</v>
      </c>
      <c r="K6622" t="str">
        <f>IF(COUNTIF(Customers!A:A, H6622)&gt;0, "Valid", "Invalid")</f>
        <v>Invalid</v>
      </c>
      <c r="L6622" t="str">
        <f t="shared" si="515"/>
        <v>8</v>
      </c>
      <c r="M6622" t="str">
        <f t="shared" si="516"/>
        <v>2023</v>
      </c>
      <c r="N6622">
        <f t="shared" si="517"/>
        <v>-25826.66</v>
      </c>
      <c r="O6622" t="str">
        <f t="shared" si="518"/>
        <v/>
      </c>
      <c r="P6622">
        <f t="shared" si="519"/>
        <v>25826.66</v>
      </c>
      <c r="Q6622" s="48" t="str">
        <f>IF(O6622="","",
   IF(OR(O6622&lt;EDA_Outlier_Analysis!$C$10, O6622&gt;EDA_Outlier_Analysis!$C$11),
      "Outlier",
      "Normal"))</f>
        <v/>
      </c>
      <c r="R6622" t="str">
        <f>IF(P6622="","",
   IF(OR(P6622 &lt; EDA_Outlier_Analysis!$F$7, P6622 &gt; EDA_Outlier_Analysis!$F$8),
      "Outlier",
      "Normal"))</f>
        <v>Outlier</v>
      </c>
      <c r="S6622" t="str">
        <f>IF(N6622="","",
   IF(OR(N6622 &lt;EDA_Outlier_Analysis!$I$10, N6622 &gt; EDA_Outlier_Analysis!$I$11),
      "Outlier",
      "Normal"))</f>
        <v>Normal</v>
      </c>
    </row>
    <row r="6623" spans="1:19">
      <c r="A6623" t="s">
        <v>14215</v>
      </c>
      <c r="B6623" s="4">
        <v>44945</v>
      </c>
      <c r="C6623" s="2">
        <v>185635.12</v>
      </c>
      <c r="D6623" t="s">
        <v>849</v>
      </c>
      <c r="E6623" t="s">
        <v>868</v>
      </c>
      <c r="F6623" t="s">
        <v>9</v>
      </c>
      <c r="G6623" t="s">
        <v>20</v>
      </c>
      <c r="H6623" t="s">
        <v>329</v>
      </c>
      <c r="J6623" t="s">
        <v>14216</v>
      </c>
      <c r="K6623" t="str">
        <f>IF(COUNTIF(Customers!A:A, H6623)&gt;0, "Valid", "Invalid")</f>
        <v>Valid</v>
      </c>
      <c r="L6623" t="str">
        <f t="shared" si="515"/>
        <v>1</v>
      </c>
      <c r="M6623" t="str">
        <f t="shared" si="516"/>
        <v>2023</v>
      </c>
      <c r="N6623">
        <f t="shared" si="517"/>
        <v>185635.12</v>
      </c>
      <c r="O6623">
        <f t="shared" si="518"/>
        <v>185635.12</v>
      </c>
      <c r="P6623" t="str">
        <f t="shared" si="519"/>
        <v/>
      </c>
      <c r="Q6623" s="48" t="str">
        <f>IF(O6623="","",
   IF(OR(O6623&lt;EDA_Outlier_Analysis!$C$10, O6623&gt;EDA_Outlier_Analysis!$C$11),
      "Outlier",
      "Normal"))</f>
        <v>Normal</v>
      </c>
      <c r="R6623" t="str">
        <f>IF(P6623="","",
   IF(OR(P6623 &lt; EDA_Outlier_Analysis!$F$7, P6623 &gt; EDA_Outlier_Analysis!$F$8),
      "Outlier",
      "Normal"))</f>
        <v/>
      </c>
      <c r="S6623" t="str">
        <f>IF(N6623="","",
   IF(OR(N6623 &lt;EDA_Outlier_Analysis!$I$10, N6623 &gt; EDA_Outlier_Analysis!$I$11),
      "Outlier",
      "Normal"))</f>
        <v>Normal</v>
      </c>
    </row>
    <row r="6624" spans="1:19">
      <c r="A6624" t="s">
        <v>14217</v>
      </c>
      <c r="B6624" s="4">
        <v>44607</v>
      </c>
      <c r="C6624" s="2">
        <v>163533.84</v>
      </c>
      <c r="D6624" t="s">
        <v>849</v>
      </c>
      <c r="E6624" t="s">
        <v>868</v>
      </c>
      <c r="F6624" t="s">
        <v>11</v>
      </c>
      <c r="G6624" t="s">
        <v>34</v>
      </c>
      <c r="H6624" t="s">
        <v>481</v>
      </c>
      <c r="J6624" t="s">
        <v>14218</v>
      </c>
      <c r="K6624" t="str">
        <f>IF(COUNTIF(Customers!A:A, H6624)&gt;0, "Valid", "Invalid")</f>
        <v>Valid</v>
      </c>
      <c r="L6624" t="str">
        <f t="shared" si="515"/>
        <v>2</v>
      </c>
      <c r="M6624" t="str">
        <f t="shared" si="516"/>
        <v>2022</v>
      </c>
      <c r="N6624">
        <f t="shared" si="517"/>
        <v>163533.84</v>
      </c>
      <c r="O6624">
        <f t="shared" si="518"/>
        <v>163533.84</v>
      </c>
      <c r="P6624" t="str">
        <f t="shared" si="519"/>
        <v/>
      </c>
      <c r="Q6624" s="48" t="str">
        <f>IF(O6624="","",
   IF(OR(O6624&lt;EDA_Outlier_Analysis!$C$10, O6624&gt;EDA_Outlier_Analysis!$C$11),
      "Outlier",
      "Normal"))</f>
        <v>Normal</v>
      </c>
      <c r="R6624" t="str">
        <f>IF(P6624="","",
   IF(OR(P6624 &lt; EDA_Outlier_Analysis!$F$7, P6624 &gt; EDA_Outlier_Analysis!$F$8),
      "Outlier",
      "Normal"))</f>
        <v/>
      </c>
      <c r="S6624" t="str">
        <f>IF(N6624="","",
   IF(OR(N6624 &lt;EDA_Outlier_Analysis!$I$10, N6624 &gt; EDA_Outlier_Analysis!$I$11),
      "Outlier",
      "Normal"))</f>
        <v>Normal</v>
      </c>
    </row>
    <row r="6625" spans="1:19">
      <c r="A6625" t="s">
        <v>14219</v>
      </c>
      <c r="B6625" s="4">
        <v>44562</v>
      </c>
      <c r="C6625" s="2">
        <v>-24929.85</v>
      </c>
      <c r="D6625" t="s">
        <v>840</v>
      </c>
      <c r="E6625" t="s">
        <v>878</v>
      </c>
      <c r="F6625" t="s">
        <v>10</v>
      </c>
      <c r="G6625" t="s">
        <v>20</v>
      </c>
      <c r="I6625" t="s">
        <v>2391</v>
      </c>
      <c r="J6625" t="s">
        <v>14220</v>
      </c>
      <c r="K6625" t="str">
        <f>IF(COUNTIF(Customers!A:A, H6625)&gt;0, "Valid", "Invalid")</f>
        <v>Invalid</v>
      </c>
      <c r="L6625" t="str">
        <f t="shared" si="515"/>
        <v>1</v>
      </c>
      <c r="M6625" t="str">
        <f t="shared" si="516"/>
        <v>2022</v>
      </c>
      <c r="N6625">
        <f t="shared" si="517"/>
        <v>-24929.85</v>
      </c>
      <c r="O6625" t="str">
        <f t="shared" si="518"/>
        <v/>
      </c>
      <c r="P6625">
        <f t="shared" si="519"/>
        <v>24929.85</v>
      </c>
      <c r="Q6625" s="48" t="str">
        <f>IF(O6625="","",
   IF(OR(O6625&lt;EDA_Outlier_Analysis!$C$10, O6625&gt;EDA_Outlier_Analysis!$C$11),
      "Outlier",
      "Normal"))</f>
        <v/>
      </c>
      <c r="R6625" t="str">
        <f>IF(P6625="","",
   IF(OR(P6625 &lt; EDA_Outlier_Analysis!$F$7, P6625 &gt; EDA_Outlier_Analysis!$F$8),
      "Outlier",
      "Normal"))</f>
        <v>Outlier</v>
      </c>
      <c r="S6625" t="str">
        <f>IF(N6625="","",
   IF(OR(N6625 &lt;EDA_Outlier_Analysis!$I$10, N6625 &gt; EDA_Outlier_Analysis!$I$11),
      "Outlier",
      "Normal"))</f>
        <v>Normal</v>
      </c>
    </row>
    <row r="6626" spans="1:19">
      <c r="A6626" t="s">
        <v>14221</v>
      </c>
      <c r="B6626" s="4">
        <v>45065</v>
      </c>
      <c r="C6626" s="2">
        <v>-2000</v>
      </c>
      <c r="D6626" t="s">
        <v>840</v>
      </c>
      <c r="E6626" t="s">
        <v>878</v>
      </c>
      <c r="F6626" t="s">
        <v>9</v>
      </c>
      <c r="G6626" t="s">
        <v>34</v>
      </c>
      <c r="I6626" t="s">
        <v>1438</v>
      </c>
      <c r="J6626" t="s">
        <v>14222</v>
      </c>
      <c r="K6626" t="str">
        <f>IF(COUNTIF(Customers!A:A, H6626)&gt;0, "Valid", "Invalid")</f>
        <v>Invalid</v>
      </c>
      <c r="L6626" t="str">
        <f t="shared" si="515"/>
        <v>5</v>
      </c>
      <c r="M6626" t="str">
        <f t="shared" si="516"/>
        <v>2023</v>
      </c>
      <c r="N6626">
        <f t="shared" si="517"/>
        <v>-2000</v>
      </c>
      <c r="O6626" t="str">
        <f t="shared" si="518"/>
        <v/>
      </c>
      <c r="P6626">
        <f t="shared" si="519"/>
        <v>2000</v>
      </c>
      <c r="Q6626" s="48" t="str">
        <f>IF(O6626="","",
   IF(OR(O6626&lt;EDA_Outlier_Analysis!$C$10, O6626&gt;EDA_Outlier_Analysis!$C$11),
      "Outlier",
      "Normal"))</f>
        <v/>
      </c>
      <c r="R6626" t="str">
        <f>IF(P6626="","",
   IF(OR(P6626 &lt; EDA_Outlier_Analysis!$F$7, P6626 &gt; EDA_Outlier_Analysis!$F$8),
      "Outlier",
      "Normal"))</f>
        <v>Outlier</v>
      </c>
      <c r="S6626" t="str">
        <f>IF(N6626="","",
   IF(OR(N6626 &lt;EDA_Outlier_Analysis!$I$10, N6626 &gt; EDA_Outlier_Analysis!$I$11),
      "Outlier",
      "Normal"))</f>
        <v>Normal</v>
      </c>
    </row>
    <row r="6627" spans="1:19">
      <c r="A6627" t="s">
        <v>14223</v>
      </c>
      <c r="B6627" s="4">
        <v>45072</v>
      </c>
      <c r="C6627" s="2">
        <v>154003.59</v>
      </c>
      <c r="D6627" t="s">
        <v>849</v>
      </c>
      <c r="E6627" t="s">
        <v>850</v>
      </c>
      <c r="F6627" t="s">
        <v>10</v>
      </c>
      <c r="G6627" t="s">
        <v>24</v>
      </c>
      <c r="H6627" t="s">
        <v>39</v>
      </c>
      <c r="J6627" t="s">
        <v>14224</v>
      </c>
      <c r="K6627" t="str">
        <f>IF(COUNTIF(Customers!A:A, H6627)&gt;0, "Valid", "Invalid")</f>
        <v>Valid</v>
      </c>
      <c r="L6627" t="str">
        <f t="shared" si="515"/>
        <v>5</v>
      </c>
      <c r="M6627" t="str">
        <f t="shared" si="516"/>
        <v>2023</v>
      </c>
      <c r="N6627">
        <f t="shared" si="517"/>
        <v>154003.59</v>
      </c>
      <c r="O6627">
        <f t="shared" si="518"/>
        <v>154003.59</v>
      </c>
      <c r="P6627" t="str">
        <f t="shared" si="519"/>
        <v/>
      </c>
      <c r="Q6627" s="48" t="str">
        <f>IF(O6627="","",
   IF(OR(O6627&lt;EDA_Outlier_Analysis!$C$10, O6627&gt;EDA_Outlier_Analysis!$C$11),
      "Outlier",
      "Normal"))</f>
        <v>Normal</v>
      </c>
      <c r="R6627" t="str">
        <f>IF(P6627="","",
   IF(OR(P6627 &lt; EDA_Outlier_Analysis!$F$7, P6627 &gt; EDA_Outlier_Analysis!$F$8),
      "Outlier",
      "Normal"))</f>
        <v/>
      </c>
      <c r="S6627" t="str">
        <f>IF(N6627="","",
   IF(OR(N6627 &lt;EDA_Outlier_Analysis!$I$10, N6627 &gt; EDA_Outlier_Analysis!$I$11),
      "Outlier",
      "Normal"))</f>
        <v>Normal</v>
      </c>
    </row>
    <row r="6628" spans="1:19">
      <c r="A6628" t="s">
        <v>14225</v>
      </c>
      <c r="B6628" s="4">
        <v>45223</v>
      </c>
      <c r="C6628" s="2">
        <v>-68822.67</v>
      </c>
      <c r="D6628" t="s">
        <v>840</v>
      </c>
      <c r="E6628" t="s">
        <v>845</v>
      </c>
      <c r="F6628" t="s">
        <v>11</v>
      </c>
      <c r="G6628" t="s">
        <v>34</v>
      </c>
      <c r="I6628" t="s">
        <v>1940</v>
      </c>
      <c r="J6628" t="s">
        <v>14226</v>
      </c>
      <c r="K6628" t="str">
        <f>IF(COUNTIF(Customers!A:A, H6628)&gt;0, "Valid", "Invalid")</f>
        <v>Invalid</v>
      </c>
      <c r="L6628" t="str">
        <f t="shared" si="515"/>
        <v>10</v>
      </c>
      <c r="M6628" t="str">
        <f t="shared" si="516"/>
        <v>2023</v>
      </c>
      <c r="N6628">
        <f t="shared" si="517"/>
        <v>-68822.67</v>
      </c>
      <c r="O6628" t="str">
        <f t="shared" si="518"/>
        <v/>
      </c>
      <c r="P6628">
        <f t="shared" si="519"/>
        <v>68822.67</v>
      </c>
      <c r="Q6628" s="48" t="str">
        <f>IF(O6628="","",
   IF(OR(O6628&lt;EDA_Outlier_Analysis!$C$10, O6628&gt;EDA_Outlier_Analysis!$C$11),
      "Outlier",
      "Normal"))</f>
        <v/>
      </c>
      <c r="R6628" t="str">
        <f>IF(P6628="","",
   IF(OR(P6628 &lt; EDA_Outlier_Analysis!$F$7, P6628 &gt; EDA_Outlier_Analysis!$F$8),
      "Outlier",
      "Normal"))</f>
        <v>Outlier</v>
      </c>
      <c r="S6628" t="str">
        <f>IF(N6628="","",
   IF(OR(N6628 &lt;EDA_Outlier_Analysis!$I$10, N6628 &gt; EDA_Outlier_Analysis!$I$11),
      "Outlier",
      "Normal"))</f>
        <v>Normal</v>
      </c>
    </row>
    <row r="6629" spans="1:19">
      <c r="A6629" t="s">
        <v>14227</v>
      </c>
      <c r="B6629" s="4">
        <v>45140</v>
      </c>
      <c r="C6629" s="2">
        <v>264228.28000000003</v>
      </c>
      <c r="D6629" t="s">
        <v>849</v>
      </c>
      <c r="E6629" t="s">
        <v>850</v>
      </c>
      <c r="F6629" t="s">
        <v>11</v>
      </c>
      <c r="G6629" t="s">
        <v>34</v>
      </c>
      <c r="H6629" t="s">
        <v>167</v>
      </c>
      <c r="J6629" t="s">
        <v>14228</v>
      </c>
      <c r="K6629" t="str">
        <f>IF(COUNTIF(Customers!A:A, H6629)&gt;0, "Valid", "Invalid")</f>
        <v>Valid</v>
      </c>
      <c r="L6629" t="str">
        <f t="shared" si="515"/>
        <v>8</v>
      </c>
      <c r="M6629" t="str">
        <f t="shared" si="516"/>
        <v>2023</v>
      </c>
      <c r="N6629">
        <f t="shared" si="517"/>
        <v>264228.28000000003</v>
      </c>
      <c r="O6629">
        <f t="shared" si="518"/>
        <v>264228.28000000003</v>
      </c>
      <c r="P6629" t="str">
        <f t="shared" si="519"/>
        <v/>
      </c>
      <c r="Q6629" s="48" t="str">
        <f>IF(O6629="","",
   IF(OR(O6629&lt;EDA_Outlier_Analysis!$C$10, O6629&gt;EDA_Outlier_Analysis!$C$11),
      "Outlier",
      "Normal"))</f>
        <v>Normal</v>
      </c>
      <c r="R6629" t="str">
        <f>IF(P6629="","",
   IF(OR(P6629 &lt; EDA_Outlier_Analysis!$F$7, P6629 &gt; EDA_Outlier_Analysis!$F$8),
      "Outlier",
      "Normal"))</f>
        <v/>
      </c>
      <c r="S6629" t="str">
        <f>IF(N6629="","",
   IF(OR(N6629 &lt;EDA_Outlier_Analysis!$I$10, N6629 &gt; EDA_Outlier_Analysis!$I$11),
      "Outlier",
      "Normal"))</f>
        <v>Normal</v>
      </c>
    </row>
    <row r="6630" spans="1:19">
      <c r="A6630" t="s">
        <v>14229</v>
      </c>
      <c r="B6630" s="4">
        <v>45072</v>
      </c>
      <c r="C6630" s="2">
        <v>121278.65</v>
      </c>
      <c r="D6630" t="s">
        <v>849</v>
      </c>
      <c r="E6630" t="s">
        <v>850</v>
      </c>
      <c r="F6630" t="s">
        <v>10</v>
      </c>
      <c r="G6630" t="s">
        <v>20</v>
      </c>
      <c r="H6630" t="s">
        <v>577</v>
      </c>
      <c r="J6630" t="s">
        <v>14230</v>
      </c>
      <c r="K6630" t="str">
        <f>IF(COUNTIF(Customers!A:A, H6630)&gt;0, "Valid", "Invalid")</f>
        <v>Valid</v>
      </c>
      <c r="L6630" t="str">
        <f t="shared" si="515"/>
        <v>5</v>
      </c>
      <c r="M6630" t="str">
        <f t="shared" si="516"/>
        <v>2023</v>
      </c>
      <c r="N6630">
        <f t="shared" si="517"/>
        <v>121278.65</v>
      </c>
      <c r="O6630">
        <f t="shared" si="518"/>
        <v>121278.65</v>
      </c>
      <c r="P6630" t="str">
        <f t="shared" si="519"/>
        <v/>
      </c>
      <c r="Q6630" s="48" t="str">
        <f>IF(O6630="","",
   IF(OR(O6630&lt;EDA_Outlier_Analysis!$C$10, O6630&gt;EDA_Outlier_Analysis!$C$11),
      "Outlier",
      "Normal"))</f>
        <v>Normal</v>
      </c>
      <c r="R6630" t="str">
        <f>IF(P6630="","",
   IF(OR(P6630 &lt; EDA_Outlier_Analysis!$F$7, P6630 &gt; EDA_Outlier_Analysis!$F$8),
      "Outlier",
      "Normal"))</f>
        <v/>
      </c>
      <c r="S6630" t="str">
        <f>IF(N6630="","",
   IF(OR(N6630 &lt;EDA_Outlier_Analysis!$I$10, N6630 &gt; EDA_Outlier_Analysis!$I$11),
      "Outlier",
      "Normal"))</f>
        <v>Normal</v>
      </c>
    </row>
    <row r="6631" spans="1:19">
      <c r="A6631" t="s">
        <v>14231</v>
      </c>
      <c r="B6631" s="4">
        <v>45204</v>
      </c>
      <c r="C6631" s="2">
        <v>160608.81</v>
      </c>
      <c r="D6631" t="s">
        <v>849</v>
      </c>
      <c r="E6631" t="s">
        <v>868</v>
      </c>
      <c r="F6631" t="s">
        <v>9</v>
      </c>
      <c r="G6631" t="s">
        <v>31</v>
      </c>
      <c r="H6631" t="s">
        <v>637</v>
      </c>
      <c r="J6631" t="s">
        <v>14232</v>
      </c>
      <c r="K6631" t="str">
        <f>IF(COUNTIF(Customers!A:A, H6631)&gt;0, "Valid", "Invalid")</f>
        <v>Valid</v>
      </c>
      <c r="L6631" t="str">
        <f t="shared" si="515"/>
        <v>10</v>
      </c>
      <c r="M6631" t="str">
        <f t="shared" si="516"/>
        <v>2023</v>
      </c>
      <c r="N6631">
        <f t="shared" si="517"/>
        <v>160608.81</v>
      </c>
      <c r="O6631">
        <f t="shared" si="518"/>
        <v>160608.81</v>
      </c>
      <c r="P6631" t="str">
        <f t="shared" si="519"/>
        <v/>
      </c>
      <c r="Q6631" s="48" t="str">
        <f>IF(O6631="","",
   IF(OR(O6631&lt;EDA_Outlier_Analysis!$C$10, O6631&gt;EDA_Outlier_Analysis!$C$11),
      "Outlier",
      "Normal"))</f>
        <v>Normal</v>
      </c>
      <c r="R6631" t="str">
        <f>IF(P6631="","",
   IF(OR(P6631 &lt; EDA_Outlier_Analysis!$F$7, P6631 &gt; EDA_Outlier_Analysis!$F$8),
      "Outlier",
      "Normal"))</f>
        <v/>
      </c>
      <c r="S6631" t="str">
        <f>IF(N6631="","",
   IF(OR(N6631 &lt;EDA_Outlier_Analysis!$I$10, N6631 &gt; EDA_Outlier_Analysis!$I$11),
      "Outlier",
      "Normal"))</f>
        <v>Normal</v>
      </c>
    </row>
    <row r="6632" spans="1:19">
      <c r="A6632" t="s">
        <v>14233</v>
      </c>
      <c r="B6632" s="4">
        <v>44770</v>
      </c>
      <c r="C6632" s="2">
        <v>209690.77</v>
      </c>
      <c r="D6632" t="s">
        <v>849</v>
      </c>
      <c r="E6632" t="s">
        <v>868</v>
      </c>
      <c r="F6632" t="s">
        <v>10</v>
      </c>
      <c r="G6632" t="s">
        <v>20</v>
      </c>
      <c r="H6632" t="s">
        <v>373</v>
      </c>
      <c r="J6632" t="s">
        <v>14234</v>
      </c>
      <c r="K6632" t="str">
        <f>IF(COUNTIF(Customers!A:A, H6632)&gt;0, "Valid", "Invalid")</f>
        <v>Valid</v>
      </c>
      <c r="L6632" t="str">
        <f t="shared" si="515"/>
        <v>7</v>
      </c>
      <c r="M6632" t="str">
        <f t="shared" si="516"/>
        <v>2022</v>
      </c>
      <c r="N6632">
        <f t="shared" si="517"/>
        <v>209690.77</v>
      </c>
      <c r="O6632">
        <f t="shared" si="518"/>
        <v>209690.77</v>
      </c>
      <c r="P6632" t="str">
        <f t="shared" si="519"/>
        <v/>
      </c>
      <c r="Q6632" s="48" t="str">
        <f>IF(O6632="","",
   IF(OR(O6632&lt;EDA_Outlier_Analysis!$C$10, O6632&gt;EDA_Outlier_Analysis!$C$11),
      "Outlier",
      "Normal"))</f>
        <v>Normal</v>
      </c>
      <c r="R6632" t="str">
        <f>IF(P6632="","",
   IF(OR(P6632 &lt; EDA_Outlier_Analysis!$F$7, P6632 &gt; EDA_Outlier_Analysis!$F$8),
      "Outlier",
      "Normal"))</f>
        <v/>
      </c>
      <c r="S6632" t="str">
        <f>IF(N6632="","",
   IF(OR(N6632 &lt;EDA_Outlier_Analysis!$I$10, N6632 &gt; EDA_Outlier_Analysis!$I$11),
      "Outlier",
      "Normal"))</f>
        <v>Normal</v>
      </c>
    </row>
    <row r="6633" spans="1:19">
      <c r="A6633" t="s">
        <v>14235</v>
      </c>
      <c r="B6633" s="4">
        <v>44730</v>
      </c>
      <c r="C6633" s="2">
        <v>177266.23</v>
      </c>
      <c r="D6633" t="s">
        <v>849</v>
      </c>
      <c r="E6633" t="s">
        <v>850</v>
      </c>
      <c r="F6633" t="s">
        <v>10</v>
      </c>
      <c r="G6633" t="s">
        <v>31</v>
      </c>
      <c r="H6633" t="s">
        <v>345</v>
      </c>
      <c r="J6633" t="s">
        <v>14236</v>
      </c>
      <c r="K6633" t="str">
        <f>IF(COUNTIF(Customers!A:A, H6633)&gt;0, "Valid", "Invalid")</f>
        <v>Valid</v>
      </c>
      <c r="L6633" t="str">
        <f t="shared" si="515"/>
        <v>6</v>
      </c>
      <c r="M6633" t="str">
        <f t="shared" si="516"/>
        <v>2022</v>
      </c>
      <c r="N6633">
        <f t="shared" si="517"/>
        <v>177266.23</v>
      </c>
      <c r="O6633">
        <f t="shared" si="518"/>
        <v>177266.23</v>
      </c>
      <c r="P6633" t="str">
        <f t="shared" si="519"/>
        <v/>
      </c>
      <c r="Q6633" s="48" t="str">
        <f>IF(O6633="","",
   IF(OR(O6633&lt;EDA_Outlier_Analysis!$C$10, O6633&gt;EDA_Outlier_Analysis!$C$11),
      "Outlier",
      "Normal"))</f>
        <v>Normal</v>
      </c>
      <c r="R6633" t="str">
        <f>IF(P6633="","",
   IF(OR(P6633 &lt; EDA_Outlier_Analysis!$F$7, P6633 &gt; EDA_Outlier_Analysis!$F$8),
      "Outlier",
      "Normal"))</f>
        <v/>
      </c>
      <c r="S6633" t="str">
        <f>IF(N6633="","",
   IF(OR(N6633 &lt;EDA_Outlier_Analysis!$I$10, N6633 &gt; EDA_Outlier_Analysis!$I$11),
      "Outlier",
      "Normal"))</f>
        <v>Normal</v>
      </c>
    </row>
    <row r="6634" spans="1:19">
      <c r="A6634" t="s">
        <v>14237</v>
      </c>
      <c r="B6634" s="4">
        <v>45065</v>
      </c>
      <c r="C6634" s="2">
        <v>17058.669999999998</v>
      </c>
      <c r="D6634" t="s">
        <v>971</v>
      </c>
      <c r="E6634" t="s">
        <v>971</v>
      </c>
      <c r="F6634" t="s">
        <v>9</v>
      </c>
      <c r="G6634" t="s">
        <v>24</v>
      </c>
      <c r="J6634" t="s">
        <v>14238</v>
      </c>
      <c r="K6634" t="str">
        <f>IF(COUNTIF(Customers!A:A, H6634)&gt;0, "Valid", "Invalid")</f>
        <v>Invalid</v>
      </c>
      <c r="L6634" t="str">
        <f t="shared" si="515"/>
        <v>5</v>
      </c>
      <c r="M6634" t="str">
        <f t="shared" si="516"/>
        <v>2023</v>
      </c>
      <c r="N6634">
        <f t="shared" si="517"/>
        <v>-17058.669999999998</v>
      </c>
      <c r="O6634" t="str">
        <f t="shared" si="518"/>
        <v/>
      </c>
      <c r="P6634" t="str">
        <f t="shared" si="519"/>
        <v/>
      </c>
      <c r="Q6634" s="48" t="str">
        <f>IF(O6634="","",
   IF(OR(O6634&lt;EDA_Outlier_Analysis!$C$10, O6634&gt;EDA_Outlier_Analysis!$C$11),
      "Outlier",
      "Normal"))</f>
        <v/>
      </c>
      <c r="R6634" t="str">
        <f>IF(P6634="","",
   IF(OR(P6634 &lt; EDA_Outlier_Analysis!$F$7, P6634 &gt; EDA_Outlier_Analysis!$F$8),
      "Outlier",
      "Normal"))</f>
        <v/>
      </c>
      <c r="S6634" t="str">
        <f>IF(N6634="","",
   IF(OR(N6634 &lt;EDA_Outlier_Analysis!$I$10, N6634 &gt; EDA_Outlier_Analysis!$I$11),
      "Outlier",
      "Normal"))</f>
        <v>Normal</v>
      </c>
    </row>
    <row r="6635" spans="1:19">
      <c r="A6635" t="s">
        <v>14239</v>
      </c>
      <c r="B6635" s="4">
        <v>44576</v>
      </c>
      <c r="C6635" s="2">
        <v>-14519.18</v>
      </c>
      <c r="D6635" t="s">
        <v>840</v>
      </c>
      <c r="E6635" t="s">
        <v>864</v>
      </c>
      <c r="F6635" t="s">
        <v>11</v>
      </c>
      <c r="G6635" t="s">
        <v>31</v>
      </c>
      <c r="I6635" t="s">
        <v>1177</v>
      </c>
      <c r="J6635" t="s">
        <v>14240</v>
      </c>
      <c r="K6635" t="str">
        <f>IF(COUNTIF(Customers!A:A, H6635)&gt;0, "Valid", "Invalid")</f>
        <v>Invalid</v>
      </c>
      <c r="L6635" t="str">
        <f t="shared" si="515"/>
        <v>1</v>
      </c>
      <c r="M6635" t="str">
        <f t="shared" si="516"/>
        <v>2022</v>
      </c>
      <c r="N6635">
        <f t="shared" si="517"/>
        <v>-14519.18</v>
      </c>
      <c r="O6635" t="str">
        <f t="shared" si="518"/>
        <v/>
      </c>
      <c r="P6635">
        <f t="shared" si="519"/>
        <v>14519.18</v>
      </c>
      <c r="Q6635" s="48" t="str">
        <f>IF(O6635="","",
   IF(OR(O6635&lt;EDA_Outlier_Analysis!$C$10, O6635&gt;EDA_Outlier_Analysis!$C$11),
      "Outlier",
      "Normal"))</f>
        <v/>
      </c>
      <c r="R6635" t="str">
        <f>IF(P6635="","",
   IF(OR(P6635 &lt; EDA_Outlier_Analysis!$F$7, P6635 &gt; EDA_Outlier_Analysis!$F$8),
      "Outlier",
      "Normal"))</f>
        <v>Outlier</v>
      </c>
      <c r="S6635" t="str">
        <f>IF(N6635="","",
   IF(OR(N6635 &lt;EDA_Outlier_Analysis!$I$10, N6635 &gt; EDA_Outlier_Analysis!$I$11),
      "Outlier",
      "Normal"))</f>
        <v>Normal</v>
      </c>
    </row>
    <row r="6636" spans="1:19">
      <c r="A6636" t="s">
        <v>14241</v>
      </c>
      <c r="B6636" s="4">
        <v>45180</v>
      </c>
      <c r="C6636" s="2">
        <v>214284.09</v>
      </c>
      <c r="D6636" t="s">
        <v>849</v>
      </c>
      <c r="E6636" t="s">
        <v>850</v>
      </c>
      <c r="F6636" t="s">
        <v>9</v>
      </c>
      <c r="G6636" t="s">
        <v>24</v>
      </c>
      <c r="H6636" t="s">
        <v>123</v>
      </c>
      <c r="J6636" t="s">
        <v>14242</v>
      </c>
      <c r="K6636" t="str">
        <f>IF(COUNTIF(Customers!A:A, H6636)&gt;0, "Valid", "Invalid")</f>
        <v>Valid</v>
      </c>
      <c r="L6636" t="str">
        <f t="shared" si="515"/>
        <v>9</v>
      </c>
      <c r="M6636" t="str">
        <f t="shared" si="516"/>
        <v>2023</v>
      </c>
      <c r="N6636">
        <f t="shared" si="517"/>
        <v>214284.09</v>
      </c>
      <c r="O6636">
        <f t="shared" si="518"/>
        <v>214284.09</v>
      </c>
      <c r="P6636" t="str">
        <f t="shared" si="519"/>
        <v/>
      </c>
      <c r="Q6636" s="48" t="str">
        <f>IF(O6636="","",
   IF(OR(O6636&lt;EDA_Outlier_Analysis!$C$10, O6636&gt;EDA_Outlier_Analysis!$C$11),
      "Outlier",
      "Normal"))</f>
        <v>Normal</v>
      </c>
      <c r="R6636" t="str">
        <f>IF(P6636="","",
   IF(OR(P6636 &lt; EDA_Outlier_Analysis!$F$7, P6636 &gt; EDA_Outlier_Analysis!$F$8),
      "Outlier",
      "Normal"))</f>
        <v/>
      </c>
      <c r="S6636" t="str">
        <f>IF(N6636="","",
   IF(OR(N6636 &lt;EDA_Outlier_Analysis!$I$10, N6636 &gt; EDA_Outlier_Analysis!$I$11),
      "Outlier",
      "Normal"))</f>
        <v>Normal</v>
      </c>
    </row>
    <row r="6637" spans="1:19">
      <c r="A6637" t="s">
        <v>14243</v>
      </c>
      <c r="B6637" s="4">
        <v>45029</v>
      </c>
      <c r="C6637" s="2">
        <v>121518.71</v>
      </c>
      <c r="D6637" t="s">
        <v>849</v>
      </c>
      <c r="E6637" t="s">
        <v>868</v>
      </c>
      <c r="F6637" t="s">
        <v>11</v>
      </c>
      <c r="G6637" t="s">
        <v>24</v>
      </c>
      <c r="H6637" t="s">
        <v>671</v>
      </c>
      <c r="J6637" t="s">
        <v>14244</v>
      </c>
      <c r="K6637" t="str">
        <f>IF(COUNTIF(Customers!A:A, H6637)&gt;0, "Valid", "Invalid")</f>
        <v>Valid</v>
      </c>
      <c r="L6637" t="str">
        <f t="shared" si="515"/>
        <v>4</v>
      </c>
      <c r="M6637" t="str">
        <f t="shared" si="516"/>
        <v>2023</v>
      </c>
      <c r="N6637">
        <f t="shared" si="517"/>
        <v>121518.71</v>
      </c>
      <c r="O6637">
        <f t="shared" si="518"/>
        <v>121518.71</v>
      </c>
      <c r="P6637" t="str">
        <f t="shared" si="519"/>
        <v/>
      </c>
      <c r="Q6637" s="48" t="str">
        <f>IF(O6637="","",
   IF(OR(O6637&lt;EDA_Outlier_Analysis!$C$10, O6637&gt;EDA_Outlier_Analysis!$C$11),
      "Outlier",
      "Normal"))</f>
        <v>Normal</v>
      </c>
      <c r="R6637" t="str">
        <f>IF(P6637="","",
   IF(OR(P6637 &lt; EDA_Outlier_Analysis!$F$7, P6637 &gt; EDA_Outlier_Analysis!$F$8),
      "Outlier",
      "Normal"))</f>
        <v/>
      </c>
      <c r="S6637" t="str">
        <f>IF(N6637="","",
   IF(OR(N6637 &lt;EDA_Outlier_Analysis!$I$10, N6637 &gt; EDA_Outlier_Analysis!$I$11),
      "Outlier",
      "Normal"))</f>
        <v>Normal</v>
      </c>
    </row>
    <row r="6638" spans="1:19">
      <c r="A6638" t="s">
        <v>14245</v>
      </c>
      <c r="B6638" s="4">
        <v>45273</v>
      </c>
      <c r="C6638" s="2">
        <v>-54909.82</v>
      </c>
      <c r="D6638" t="s">
        <v>840</v>
      </c>
      <c r="E6638" t="s">
        <v>864</v>
      </c>
      <c r="F6638" t="s">
        <v>9</v>
      </c>
      <c r="G6638" t="s">
        <v>31</v>
      </c>
      <c r="I6638" t="s">
        <v>949</v>
      </c>
      <c r="J6638" t="s">
        <v>14246</v>
      </c>
      <c r="K6638" t="str">
        <f>IF(COUNTIF(Customers!A:A, H6638)&gt;0, "Valid", "Invalid")</f>
        <v>Invalid</v>
      </c>
      <c r="L6638" t="str">
        <f t="shared" si="515"/>
        <v>12</v>
      </c>
      <c r="M6638" t="str">
        <f t="shared" si="516"/>
        <v>2023</v>
      </c>
      <c r="N6638">
        <f t="shared" si="517"/>
        <v>-54909.82</v>
      </c>
      <c r="O6638" t="str">
        <f t="shared" si="518"/>
        <v/>
      </c>
      <c r="P6638">
        <f t="shared" si="519"/>
        <v>54909.82</v>
      </c>
      <c r="Q6638" s="48" t="str">
        <f>IF(O6638="","",
   IF(OR(O6638&lt;EDA_Outlier_Analysis!$C$10, O6638&gt;EDA_Outlier_Analysis!$C$11),
      "Outlier",
      "Normal"))</f>
        <v/>
      </c>
      <c r="R6638" t="str">
        <f>IF(P6638="","",
   IF(OR(P6638 &lt; EDA_Outlier_Analysis!$F$7, P6638 &gt; EDA_Outlier_Analysis!$F$8),
      "Outlier",
      "Normal"))</f>
        <v>Outlier</v>
      </c>
      <c r="S6638" t="str">
        <f>IF(N6638="","",
   IF(OR(N6638 &lt;EDA_Outlier_Analysis!$I$10, N6638 &gt; EDA_Outlier_Analysis!$I$11),
      "Outlier",
      "Normal"))</f>
        <v>Normal</v>
      </c>
    </row>
    <row r="6639" spans="1:19">
      <c r="A6639" t="s">
        <v>14247</v>
      </c>
      <c r="B6639" s="4">
        <v>44868</v>
      </c>
      <c r="C6639" s="2">
        <v>20544.990000000002</v>
      </c>
      <c r="D6639" t="s">
        <v>873</v>
      </c>
      <c r="E6639" t="s">
        <v>873</v>
      </c>
      <c r="F6639" t="s">
        <v>11</v>
      </c>
      <c r="G6639" t="s">
        <v>31</v>
      </c>
      <c r="J6639" t="s">
        <v>14248</v>
      </c>
      <c r="K6639" t="str">
        <f>IF(COUNTIF(Customers!A:A, H6639)&gt;0, "Valid", "Invalid")</f>
        <v>Invalid</v>
      </c>
      <c r="L6639" t="str">
        <f t="shared" si="515"/>
        <v>11</v>
      </c>
      <c r="M6639" t="str">
        <f t="shared" si="516"/>
        <v>2022</v>
      </c>
      <c r="N6639">
        <f t="shared" si="517"/>
        <v>-20544.990000000002</v>
      </c>
      <c r="O6639" t="str">
        <f t="shared" si="518"/>
        <v/>
      </c>
      <c r="P6639" t="str">
        <f t="shared" si="519"/>
        <v/>
      </c>
      <c r="Q6639" s="48" t="str">
        <f>IF(O6639="","",
   IF(OR(O6639&lt;EDA_Outlier_Analysis!$C$10, O6639&gt;EDA_Outlier_Analysis!$C$11),
      "Outlier",
      "Normal"))</f>
        <v/>
      </c>
      <c r="R6639" t="str">
        <f>IF(P6639="","",
   IF(OR(P6639 &lt; EDA_Outlier_Analysis!$F$7, P6639 &gt; EDA_Outlier_Analysis!$F$8),
      "Outlier",
      "Normal"))</f>
        <v/>
      </c>
      <c r="S6639" t="str">
        <f>IF(N6639="","",
   IF(OR(N6639 &lt;EDA_Outlier_Analysis!$I$10, N6639 &gt; EDA_Outlier_Analysis!$I$11),
      "Outlier",
      "Normal"))</f>
        <v>Normal</v>
      </c>
    </row>
    <row r="6640" spans="1:19">
      <c r="A6640" t="s">
        <v>14249</v>
      </c>
      <c r="B6640" s="4">
        <v>45260</v>
      </c>
      <c r="C6640" s="2">
        <v>-59599.34</v>
      </c>
      <c r="D6640" t="s">
        <v>840</v>
      </c>
      <c r="E6640" t="s">
        <v>905</v>
      </c>
      <c r="F6640" t="s">
        <v>10</v>
      </c>
      <c r="G6640" t="s">
        <v>34</v>
      </c>
      <c r="I6640" t="s">
        <v>1217</v>
      </c>
      <c r="J6640" t="s">
        <v>14250</v>
      </c>
      <c r="K6640" t="str">
        <f>IF(COUNTIF(Customers!A:A, H6640)&gt;0, "Valid", "Invalid")</f>
        <v>Invalid</v>
      </c>
      <c r="L6640" t="str">
        <f t="shared" si="515"/>
        <v>11</v>
      </c>
      <c r="M6640" t="str">
        <f t="shared" si="516"/>
        <v>2023</v>
      </c>
      <c r="N6640">
        <f t="shared" si="517"/>
        <v>-59599.34</v>
      </c>
      <c r="O6640" t="str">
        <f t="shared" si="518"/>
        <v/>
      </c>
      <c r="P6640">
        <f t="shared" si="519"/>
        <v>59599.34</v>
      </c>
      <c r="Q6640" s="48" t="str">
        <f>IF(O6640="","",
   IF(OR(O6640&lt;EDA_Outlier_Analysis!$C$10, O6640&gt;EDA_Outlier_Analysis!$C$11),
      "Outlier",
      "Normal"))</f>
        <v/>
      </c>
      <c r="R6640" t="str">
        <f>IF(P6640="","",
   IF(OR(P6640 &lt; EDA_Outlier_Analysis!$F$7, P6640 &gt; EDA_Outlier_Analysis!$F$8),
      "Outlier",
      "Normal"))</f>
        <v>Outlier</v>
      </c>
      <c r="S6640" t="str">
        <f>IF(N6640="","",
   IF(OR(N6640 &lt;EDA_Outlier_Analysis!$I$10, N6640 &gt; EDA_Outlier_Analysis!$I$11),
      "Outlier",
      "Normal"))</f>
        <v>Normal</v>
      </c>
    </row>
    <row r="6641" spans="1:19">
      <c r="A6641" t="s">
        <v>14251</v>
      </c>
      <c r="B6641" s="4">
        <v>45089</v>
      </c>
      <c r="C6641" s="2">
        <v>-3075.38</v>
      </c>
      <c r="D6641" t="s">
        <v>840</v>
      </c>
      <c r="E6641" t="s">
        <v>845</v>
      </c>
      <c r="F6641" t="s">
        <v>11</v>
      </c>
      <c r="G6641" t="s">
        <v>24</v>
      </c>
      <c r="I6641" t="s">
        <v>932</v>
      </c>
      <c r="J6641" t="s">
        <v>14252</v>
      </c>
      <c r="K6641" t="str">
        <f>IF(COUNTIF(Customers!A:A, H6641)&gt;0, "Valid", "Invalid")</f>
        <v>Invalid</v>
      </c>
      <c r="L6641" t="str">
        <f t="shared" si="515"/>
        <v>6</v>
      </c>
      <c r="M6641" t="str">
        <f t="shared" si="516"/>
        <v>2023</v>
      </c>
      <c r="N6641">
        <f t="shared" si="517"/>
        <v>-3075.38</v>
      </c>
      <c r="O6641" t="str">
        <f t="shared" si="518"/>
        <v/>
      </c>
      <c r="P6641">
        <f t="shared" si="519"/>
        <v>3075.38</v>
      </c>
      <c r="Q6641" s="48" t="str">
        <f>IF(O6641="","",
   IF(OR(O6641&lt;EDA_Outlier_Analysis!$C$10, O6641&gt;EDA_Outlier_Analysis!$C$11),
      "Outlier",
      "Normal"))</f>
        <v/>
      </c>
      <c r="R6641" t="str">
        <f>IF(P6641="","",
   IF(OR(P6641 &lt; EDA_Outlier_Analysis!$F$7, P6641 &gt; EDA_Outlier_Analysis!$F$8),
      "Outlier",
      "Normal"))</f>
        <v>Outlier</v>
      </c>
      <c r="S6641" t="str">
        <f>IF(N6641="","",
   IF(OR(N6641 &lt;EDA_Outlier_Analysis!$I$10, N6641 &gt; EDA_Outlier_Analysis!$I$11),
      "Outlier",
      "Normal"))</f>
        <v>Normal</v>
      </c>
    </row>
    <row r="6642" spans="1:19">
      <c r="A6642" t="s">
        <v>14253</v>
      </c>
      <c r="B6642" s="4">
        <v>44608</v>
      </c>
      <c r="C6642" s="2">
        <v>177440.53</v>
      </c>
      <c r="D6642" t="s">
        <v>849</v>
      </c>
      <c r="E6642" t="s">
        <v>853</v>
      </c>
      <c r="F6642" t="s">
        <v>10</v>
      </c>
      <c r="G6642" t="s">
        <v>24</v>
      </c>
      <c r="H6642" t="s">
        <v>501</v>
      </c>
      <c r="J6642" t="s">
        <v>14254</v>
      </c>
      <c r="K6642" t="str">
        <f>IF(COUNTIF(Customers!A:A, H6642)&gt;0, "Valid", "Invalid")</f>
        <v>Valid</v>
      </c>
      <c r="L6642" t="str">
        <f t="shared" si="515"/>
        <v>2</v>
      </c>
      <c r="M6642" t="str">
        <f t="shared" si="516"/>
        <v>2022</v>
      </c>
      <c r="N6642">
        <f t="shared" si="517"/>
        <v>177440.53</v>
      </c>
      <c r="O6642">
        <f t="shared" si="518"/>
        <v>177440.53</v>
      </c>
      <c r="P6642" t="str">
        <f t="shared" si="519"/>
        <v/>
      </c>
      <c r="Q6642" s="48" t="str">
        <f>IF(O6642="","",
   IF(OR(O6642&lt;EDA_Outlier_Analysis!$C$10, O6642&gt;EDA_Outlier_Analysis!$C$11),
      "Outlier",
      "Normal"))</f>
        <v>Normal</v>
      </c>
      <c r="R6642" t="str">
        <f>IF(P6642="","",
   IF(OR(P6642 &lt; EDA_Outlier_Analysis!$F$7, P6642 &gt; EDA_Outlier_Analysis!$F$8),
      "Outlier",
      "Normal"))</f>
        <v/>
      </c>
      <c r="S6642" t="str">
        <f>IF(N6642="","",
   IF(OR(N6642 &lt;EDA_Outlier_Analysis!$I$10, N6642 &gt; EDA_Outlier_Analysis!$I$11),
      "Outlier",
      "Normal"))</f>
        <v>Normal</v>
      </c>
    </row>
    <row r="6643" spans="1:19">
      <c r="A6643" t="s">
        <v>14255</v>
      </c>
      <c r="B6643" s="4">
        <v>44802</v>
      </c>
      <c r="C6643" s="2">
        <v>187683.82</v>
      </c>
      <c r="D6643" t="s">
        <v>849</v>
      </c>
      <c r="E6643" t="s">
        <v>850</v>
      </c>
      <c r="F6643" t="s">
        <v>10</v>
      </c>
      <c r="G6643" t="s">
        <v>34</v>
      </c>
      <c r="H6643" t="s">
        <v>455</v>
      </c>
      <c r="J6643" t="s">
        <v>14256</v>
      </c>
      <c r="K6643" t="str">
        <f>IF(COUNTIF(Customers!A:A, H6643)&gt;0, "Valid", "Invalid")</f>
        <v>Valid</v>
      </c>
      <c r="L6643" t="str">
        <f t="shared" si="515"/>
        <v>8</v>
      </c>
      <c r="M6643" t="str">
        <f t="shared" si="516"/>
        <v>2022</v>
      </c>
      <c r="N6643">
        <f t="shared" si="517"/>
        <v>187683.82</v>
      </c>
      <c r="O6643">
        <f t="shared" si="518"/>
        <v>187683.82</v>
      </c>
      <c r="P6643" t="str">
        <f t="shared" si="519"/>
        <v/>
      </c>
      <c r="Q6643" s="48" t="str">
        <f>IF(O6643="","",
   IF(OR(O6643&lt;EDA_Outlier_Analysis!$C$10, O6643&gt;EDA_Outlier_Analysis!$C$11),
      "Outlier",
      "Normal"))</f>
        <v>Normal</v>
      </c>
      <c r="R6643" t="str">
        <f>IF(P6643="","",
   IF(OR(P6643 &lt; EDA_Outlier_Analysis!$F$7, P6643 &gt; EDA_Outlier_Analysis!$F$8),
      "Outlier",
      "Normal"))</f>
        <v/>
      </c>
      <c r="S6643" t="str">
        <f>IF(N6643="","",
   IF(OR(N6643 &lt;EDA_Outlier_Analysis!$I$10, N6643 &gt; EDA_Outlier_Analysis!$I$11),
      "Outlier",
      "Normal"))</f>
        <v>Normal</v>
      </c>
    </row>
    <row r="6644" spans="1:19">
      <c r="A6644" t="s">
        <v>14257</v>
      </c>
      <c r="B6644" s="4">
        <v>44609</v>
      </c>
      <c r="C6644" s="2">
        <v>-16896.03</v>
      </c>
      <c r="D6644" t="s">
        <v>840</v>
      </c>
      <c r="E6644" t="s">
        <v>864</v>
      </c>
      <c r="F6644" t="s">
        <v>9</v>
      </c>
      <c r="G6644" t="s">
        <v>31</v>
      </c>
      <c r="I6644" t="s">
        <v>1585</v>
      </c>
      <c r="J6644" t="s">
        <v>14258</v>
      </c>
      <c r="K6644" t="str">
        <f>IF(COUNTIF(Customers!A:A, H6644)&gt;0, "Valid", "Invalid")</f>
        <v>Invalid</v>
      </c>
      <c r="L6644" t="str">
        <f t="shared" si="515"/>
        <v>2</v>
      </c>
      <c r="M6644" t="str">
        <f t="shared" si="516"/>
        <v>2022</v>
      </c>
      <c r="N6644">
        <f t="shared" si="517"/>
        <v>-16896.03</v>
      </c>
      <c r="O6644" t="str">
        <f t="shared" si="518"/>
        <v/>
      </c>
      <c r="P6644">
        <f t="shared" si="519"/>
        <v>16896.03</v>
      </c>
      <c r="Q6644" s="48" t="str">
        <f>IF(O6644="","",
   IF(OR(O6644&lt;EDA_Outlier_Analysis!$C$10, O6644&gt;EDA_Outlier_Analysis!$C$11),
      "Outlier",
      "Normal"))</f>
        <v/>
      </c>
      <c r="R6644" t="str">
        <f>IF(P6644="","",
   IF(OR(P6644 &lt; EDA_Outlier_Analysis!$F$7, P6644 &gt; EDA_Outlier_Analysis!$F$8),
      "Outlier",
      "Normal"))</f>
        <v>Outlier</v>
      </c>
      <c r="S6644" t="str">
        <f>IF(N6644="","",
   IF(OR(N6644 &lt;EDA_Outlier_Analysis!$I$10, N6644 &gt; EDA_Outlier_Analysis!$I$11),
      "Outlier",
      "Normal"))</f>
        <v>Normal</v>
      </c>
    </row>
    <row r="6645" spans="1:19">
      <c r="A6645" t="s">
        <v>14259</v>
      </c>
      <c r="B6645" s="4">
        <v>45204</v>
      </c>
      <c r="C6645" s="2">
        <v>235979.99</v>
      </c>
      <c r="D6645" t="s">
        <v>849</v>
      </c>
      <c r="E6645" t="s">
        <v>868</v>
      </c>
      <c r="F6645" t="s">
        <v>11</v>
      </c>
      <c r="G6645" t="s">
        <v>31</v>
      </c>
      <c r="H6645" t="s">
        <v>637</v>
      </c>
      <c r="J6645" t="s">
        <v>14260</v>
      </c>
      <c r="K6645" t="str">
        <f>IF(COUNTIF(Customers!A:A, H6645)&gt;0, "Valid", "Invalid")</f>
        <v>Valid</v>
      </c>
      <c r="L6645" t="str">
        <f t="shared" si="515"/>
        <v>10</v>
      </c>
      <c r="M6645" t="str">
        <f t="shared" si="516"/>
        <v>2023</v>
      </c>
      <c r="N6645">
        <f t="shared" si="517"/>
        <v>235979.99</v>
      </c>
      <c r="O6645">
        <f t="shared" si="518"/>
        <v>235979.99</v>
      </c>
      <c r="P6645" t="str">
        <f t="shared" si="519"/>
        <v/>
      </c>
      <c r="Q6645" s="48" t="str">
        <f>IF(O6645="","",
   IF(OR(O6645&lt;EDA_Outlier_Analysis!$C$10, O6645&gt;EDA_Outlier_Analysis!$C$11),
      "Outlier",
      "Normal"))</f>
        <v>Normal</v>
      </c>
      <c r="R6645" t="str">
        <f>IF(P6645="","",
   IF(OR(P6645 &lt; EDA_Outlier_Analysis!$F$7, P6645 &gt; EDA_Outlier_Analysis!$F$8),
      "Outlier",
      "Normal"))</f>
        <v/>
      </c>
      <c r="S6645" t="str">
        <f>IF(N6645="","",
   IF(OR(N6645 &lt;EDA_Outlier_Analysis!$I$10, N6645 &gt; EDA_Outlier_Analysis!$I$11),
      "Outlier",
      "Normal"))</f>
        <v>Normal</v>
      </c>
    </row>
    <row r="6646" spans="1:19">
      <c r="A6646" t="s">
        <v>14261</v>
      </c>
      <c r="B6646" s="4">
        <v>45068</v>
      </c>
      <c r="C6646" s="2">
        <v>128426.5</v>
      </c>
      <c r="D6646" t="s">
        <v>849</v>
      </c>
      <c r="E6646" t="s">
        <v>853</v>
      </c>
      <c r="F6646" t="s">
        <v>11</v>
      </c>
      <c r="G6646" t="s">
        <v>24</v>
      </c>
      <c r="H6646" t="s">
        <v>641</v>
      </c>
      <c r="J6646" t="s">
        <v>14262</v>
      </c>
      <c r="K6646" t="str">
        <f>IF(COUNTIF(Customers!A:A, H6646)&gt;0, "Valid", "Invalid")</f>
        <v>Valid</v>
      </c>
      <c r="L6646" t="str">
        <f t="shared" si="515"/>
        <v>5</v>
      </c>
      <c r="M6646" t="str">
        <f t="shared" si="516"/>
        <v>2023</v>
      </c>
      <c r="N6646">
        <f t="shared" si="517"/>
        <v>128426.5</v>
      </c>
      <c r="O6646">
        <f t="shared" si="518"/>
        <v>128426.5</v>
      </c>
      <c r="P6646" t="str">
        <f t="shared" si="519"/>
        <v/>
      </c>
      <c r="Q6646" s="48" t="str">
        <f>IF(O6646="","",
   IF(OR(O6646&lt;EDA_Outlier_Analysis!$C$10, O6646&gt;EDA_Outlier_Analysis!$C$11),
      "Outlier",
      "Normal"))</f>
        <v>Normal</v>
      </c>
      <c r="R6646" t="str">
        <f>IF(P6646="","",
   IF(OR(P6646 &lt; EDA_Outlier_Analysis!$F$7, P6646 &gt; EDA_Outlier_Analysis!$F$8),
      "Outlier",
      "Normal"))</f>
        <v/>
      </c>
      <c r="S6646" t="str">
        <f>IF(N6646="","",
   IF(OR(N6646 &lt;EDA_Outlier_Analysis!$I$10, N6646 &gt; EDA_Outlier_Analysis!$I$11),
      "Outlier",
      "Normal"))</f>
        <v>Normal</v>
      </c>
    </row>
    <row r="6647" spans="1:19">
      <c r="A6647" t="s">
        <v>14263</v>
      </c>
      <c r="B6647" s="4">
        <v>45250</v>
      </c>
      <c r="C6647" s="2">
        <v>-38280.83</v>
      </c>
      <c r="D6647" t="s">
        <v>840</v>
      </c>
      <c r="E6647" t="s">
        <v>841</v>
      </c>
      <c r="F6647" t="s">
        <v>10</v>
      </c>
      <c r="G6647" t="s">
        <v>34</v>
      </c>
      <c r="I6647" t="s">
        <v>1585</v>
      </c>
      <c r="J6647" t="s">
        <v>14264</v>
      </c>
      <c r="K6647" t="str">
        <f>IF(COUNTIF(Customers!A:A, H6647)&gt;0, "Valid", "Invalid")</f>
        <v>Invalid</v>
      </c>
      <c r="L6647" t="str">
        <f t="shared" si="515"/>
        <v>11</v>
      </c>
      <c r="M6647" t="str">
        <f t="shared" si="516"/>
        <v>2023</v>
      </c>
      <c r="N6647">
        <f t="shared" si="517"/>
        <v>-38280.83</v>
      </c>
      <c r="O6647" t="str">
        <f t="shared" si="518"/>
        <v/>
      </c>
      <c r="P6647">
        <f t="shared" si="519"/>
        <v>38280.83</v>
      </c>
      <c r="Q6647" s="48" t="str">
        <f>IF(O6647="","",
   IF(OR(O6647&lt;EDA_Outlier_Analysis!$C$10, O6647&gt;EDA_Outlier_Analysis!$C$11),
      "Outlier",
      "Normal"))</f>
        <v/>
      </c>
      <c r="R6647" t="str">
        <f>IF(P6647="","",
   IF(OR(P6647 &lt; EDA_Outlier_Analysis!$F$7, P6647 &gt; EDA_Outlier_Analysis!$F$8),
      "Outlier",
      "Normal"))</f>
        <v>Normal</v>
      </c>
      <c r="S6647" t="str">
        <f>IF(N6647="","",
   IF(OR(N6647 &lt;EDA_Outlier_Analysis!$I$10, N6647 &gt; EDA_Outlier_Analysis!$I$11),
      "Outlier",
      "Normal"))</f>
        <v>Normal</v>
      </c>
    </row>
    <row r="6648" spans="1:19">
      <c r="A6648" t="s">
        <v>14265</v>
      </c>
      <c r="B6648" s="4">
        <v>45248</v>
      </c>
      <c r="C6648" s="2">
        <v>229252.76</v>
      </c>
      <c r="D6648" t="s">
        <v>849</v>
      </c>
      <c r="E6648" t="s">
        <v>850</v>
      </c>
      <c r="F6648" t="s">
        <v>11</v>
      </c>
      <c r="G6648" t="s">
        <v>20</v>
      </c>
      <c r="H6648" t="s">
        <v>617</v>
      </c>
      <c r="J6648" t="s">
        <v>14266</v>
      </c>
      <c r="K6648" t="str">
        <f>IF(COUNTIF(Customers!A:A, H6648)&gt;0, "Valid", "Invalid")</f>
        <v>Valid</v>
      </c>
      <c r="L6648" t="str">
        <f t="shared" si="515"/>
        <v>11</v>
      </c>
      <c r="M6648" t="str">
        <f t="shared" si="516"/>
        <v>2023</v>
      </c>
      <c r="N6648">
        <f t="shared" si="517"/>
        <v>229252.76</v>
      </c>
      <c r="O6648">
        <f t="shared" si="518"/>
        <v>229252.76</v>
      </c>
      <c r="P6648" t="str">
        <f t="shared" si="519"/>
        <v/>
      </c>
      <c r="Q6648" s="48" t="str">
        <f>IF(O6648="","",
   IF(OR(O6648&lt;EDA_Outlier_Analysis!$C$10, O6648&gt;EDA_Outlier_Analysis!$C$11),
      "Outlier",
      "Normal"))</f>
        <v>Normal</v>
      </c>
      <c r="R6648" t="str">
        <f>IF(P6648="","",
   IF(OR(P6648 &lt; EDA_Outlier_Analysis!$F$7, P6648 &gt; EDA_Outlier_Analysis!$F$8),
      "Outlier",
      "Normal"))</f>
        <v/>
      </c>
      <c r="S6648" t="str">
        <f>IF(N6648="","",
   IF(OR(N6648 &lt;EDA_Outlier_Analysis!$I$10, N6648 &gt; EDA_Outlier_Analysis!$I$11),
      "Outlier",
      "Normal"))</f>
        <v>Normal</v>
      </c>
    </row>
    <row r="6649" spans="1:19">
      <c r="A6649" t="s">
        <v>14267</v>
      </c>
      <c r="B6649" s="4">
        <v>44912</v>
      </c>
      <c r="C6649" s="2">
        <v>151618.38</v>
      </c>
      <c r="D6649" t="s">
        <v>849</v>
      </c>
      <c r="E6649" t="s">
        <v>853</v>
      </c>
      <c r="F6649" t="s">
        <v>9</v>
      </c>
      <c r="G6649" t="s">
        <v>34</v>
      </c>
      <c r="H6649" t="s">
        <v>263</v>
      </c>
      <c r="J6649" t="s">
        <v>14268</v>
      </c>
      <c r="K6649" t="str">
        <f>IF(COUNTIF(Customers!A:A, H6649)&gt;0, "Valid", "Invalid")</f>
        <v>Valid</v>
      </c>
      <c r="L6649" t="str">
        <f t="shared" si="515"/>
        <v>12</v>
      </c>
      <c r="M6649" t="str">
        <f t="shared" si="516"/>
        <v>2022</v>
      </c>
      <c r="N6649">
        <f t="shared" si="517"/>
        <v>151618.38</v>
      </c>
      <c r="O6649">
        <f t="shared" si="518"/>
        <v>151618.38</v>
      </c>
      <c r="P6649" t="str">
        <f t="shared" si="519"/>
        <v/>
      </c>
      <c r="Q6649" s="48" t="str">
        <f>IF(O6649="","",
   IF(OR(O6649&lt;EDA_Outlier_Analysis!$C$10, O6649&gt;EDA_Outlier_Analysis!$C$11),
      "Outlier",
      "Normal"))</f>
        <v>Normal</v>
      </c>
      <c r="R6649" t="str">
        <f>IF(P6649="","",
   IF(OR(P6649 &lt; EDA_Outlier_Analysis!$F$7, P6649 &gt; EDA_Outlier_Analysis!$F$8),
      "Outlier",
      "Normal"))</f>
        <v/>
      </c>
      <c r="S6649" t="str">
        <f>IF(N6649="","",
   IF(OR(N6649 &lt;EDA_Outlier_Analysis!$I$10, N6649 &gt; EDA_Outlier_Analysis!$I$11),
      "Outlier",
      "Normal"))</f>
        <v>Normal</v>
      </c>
    </row>
    <row r="6650" spans="1:19">
      <c r="A6650" t="s">
        <v>14269</v>
      </c>
      <c r="B6650" s="4">
        <v>44971</v>
      </c>
      <c r="C6650" s="2">
        <v>-2000</v>
      </c>
      <c r="D6650" t="s">
        <v>840</v>
      </c>
      <c r="E6650" t="s">
        <v>856</v>
      </c>
      <c r="F6650" t="s">
        <v>11</v>
      </c>
      <c r="G6650" t="s">
        <v>31</v>
      </c>
      <c r="I6650" t="s">
        <v>1112</v>
      </c>
      <c r="J6650" t="s">
        <v>14270</v>
      </c>
      <c r="K6650" t="str">
        <f>IF(COUNTIF(Customers!A:A, H6650)&gt;0, "Valid", "Invalid")</f>
        <v>Invalid</v>
      </c>
      <c r="L6650" t="str">
        <f t="shared" si="515"/>
        <v>2</v>
      </c>
      <c r="M6650" t="str">
        <f t="shared" si="516"/>
        <v>2023</v>
      </c>
      <c r="N6650">
        <f t="shared" si="517"/>
        <v>-2000</v>
      </c>
      <c r="O6650" t="str">
        <f t="shared" si="518"/>
        <v/>
      </c>
      <c r="P6650">
        <f t="shared" si="519"/>
        <v>2000</v>
      </c>
      <c r="Q6650" s="48" t="str">
        <f>IF(O6650="","",
   IF(OR(O6650&lt;EDA_Outlier_Analysis!$C$10, O6650&gt;EDA_Outlier_Analysis!$C$11),
      "Outlier",
      "Normal"))</f>
        <v/>
      </c>
      <c r="R6650" t="str">
        <f>IF(P6650="","",
   IF(OR(P6650 &lt; EDA_Outlier_Analysis!$F$7, P6650 &gt; EDA_Outlier_Analysis!$F$8),
      "Outlier",
      "Normal"))</f>
        <v>Outlier</v>
      </c>
      <c r="S6650" t="str">
        <f>IF(N6650="","",
   IF(OR(N6650 &lt;EDA_Outlier_Analysis!$I$10, N6650 &gt; EDA_Outlier_Analysis!$I$11),
      "Outlier",
      "Normal"))</f>
        <v>Normal</v>
      </c>
    </row>
    <row r="6651" spans="1:19">
      <c r="A6651" t="s">
        <v>14271</v>
      </c>
      <c r="B6651" s="4">
        <v>44606</v>
      </c>
      <c r="C6651" s="2">
        <v>131972.12</v>
      </c>
      <c r="D6651" t="s">
        <v>849</v>
      </c>
      <c r="E6651" t="s">
        <v>868</v>
      </c>
      <c r="F6651" t="s">
        <v>11</v>
      </c>
      <c r="G6651" t="s">
        <v>31</v>
      </c>
      <c r="H6651" t="s">
        <v>493</v>
      </c>
      <c r="J6651" t="s">
        <v>14272</v>
      </c>
      <c r="K6651" t="str">
        <f>IF(COUNTIF(Customers!A:A, H6651)&gt;0, "Valid", "Invalid")</f>
        <v>Valid</v>
      </c>
      <c r="L6651" t="str">
        <f t="shared" si="515"/>
        <v>2</v>
      </c>
      <c r="M6651" t="str">
        <f t="shared" si="516"/>
        <v>2022</v>
      </c>
      <c r="N6651">
        <f t="shared" si="517"/>
        <v>131972.12</v>
      </c>
      <c r="O6651">
        <f t="shared" si="518"/>
        <v>131972.12</v>
      </c>
      <c r="P6651" t="str">
        <f t="shared" si="519"/>
        <v/>
      </c>
      <c r="Q6651" s="48" t="str">
        <f>IF(O6651="","",
   IF(OR(O6651&lt;EDA_Outlier_Analysis!$C$10, O6651&gt;EDA_Outlier_Analysis!$C$11),
      "Outlier",
      "Normal"))</f>
        <v>Normal</v>
      </c>
      <c r="R6651" t="str">
        <f>IF(P6651="","",
   IF(OR(P6651 &lt; EDA_Outlier_Analysis!$F$7, P6651 &gt; EDA_Outlier_Analysis!$F$8),
      "Outlier",
      "Normal"))</f>
        <v/>
      </c>
      <c r="S6651" t="str">
        <f>IF(N6651="","",
   IF(OR(N6651 &lt;EDA_Outlier_Analysis!$I$10, N6651 &gt; EDA_Outlier_Analysis!$I$11),
      "Outlier",
      "Normal"))</f>
        <v>Normal</v>
      </c>
    </row>
    <row r="6652" spans="1:19">
      <c r="A6652" t="s">
        <v>14273</v>
      </c>
      <c r="B6652" s="4">
        <v>44917</v>
      </c>
      <c r="C6652" s="2">
        <v>-62082.53</v>
      </c>
      <c r="D6652" t="s">
        <v>840</v>
      </c>
      <c r="E6652" t="s">
        <v>878</v>
      </c>
      <c r="F6652" t="s">
        <v>9</v>
      </c>
      <c r="G6652" t="s">
        <v>24</v>
      </c>
      <c r="I6652" t="s">
        <v>2491</v>
      </c>
      <c r="J6652" t="s">
        <v>14274</v>
      </c>
      <c r="K6652" t="str">
        <f>IF(COUNTIF(Customers!A:A, H6652)&gt;0, "Valid", "Invalid")</f>
        <v>Invalid</v>
      </c>
      <c r="L6652" t="str">
        <f t="shared" si="515"/>
        <v>12</v>
      </c>
      <c r="M6652" t="str">
        <f t="shared" si="516"/>
        <v>2022</v>
      </c>
      <c r="N6652">
        <f t="shared" si="517"/>
        <v>-62082.53</v>
      </c>
      <c r="O6652" t="str">
        <f t="shared" si="518"/>
        <v/>
      </c>
      <c r="P6652">
        <f t="shared" si="519"/>
        <v>62082.53</v>
      </c>
      <c r="Q6652" s="48" t="str">
        <f>IF(O6652="","",
   IF(OR(O6652&lt;EDA_Outlier_Analysis!$C$10, O6652&gt;EDA_Outlier_Analysis!$C$11),
      "Outlier",
      "Normal"))</f>
        <v/>
      </c>
      <c r="R6652" t="str">
        <f>IF(P6652="","",
   IF(OR(P6652 &lt; EDA_Outlier_Analysis!$F$7, P6652 &gt; EDA_Outlier_Analysis!$F$8),
      "Outlier",
      "Normal"))</f>
        <v>Outlier</v>
      </c>
      <c r="S6652" t="str">
        <f>IF(N6652="","",
   IF(OR(N6652 &lt;EDA_Outlier_Analysis!$I$10, N6652 &gt; EDA_Outlier_Analysis!$I$11),
      "Outlier",
      "Normal"))</f>
        <v>Normal</v>
      </c>
    </row>
    <row r="6653" spans="1:19">
      <c r="A6653" t="s">
        <v>14275</v>
      </c>
      <c r="B6653" s="4">
        <v>45206</v>
      </c>
      <c r="C6653" s="2">
        <v>-17836.98</v>
      </c>
      <c r="D6653" t="s">
        <v>840</v>
      </c>
      <c r="E6653" t="s">
        <v>856</v>
      </c>
      <c r="F6653" t="s">
        <v>9</v>
      </c>
      <c r="G6653" t="s">
        <v>34</v>
      </c>
      <c r="I6653" t="s">
        <v>1448</v>
      </c>
      <c r="J6653" t="s">
        <v>14276</v>
      </c>
      <c r="K6653" t="str">
        <f>IF(COUNTIF(Customers!A:A, H6653)&gt;0, "Valid", "Invalid")</f>
        <v>Invalid</v>
      </c>
      <c r="L6653" t="str">
        <f t="shared" si="515"/>
        <v>10</v>
      </c>
      <c r="M6653" t="str">
        <f t="shared" si="516"/>
        <v>2023</v>
      </c>
      <c r="N6653">
        <f t="shared" si="517"/>
        <v>-17836.98</v>
      </c>
      <c r="O6653" t="str">
        <f t="shared" si="518"/>
        <v/>
      </c>
      <c r="P6653">
        <f t="shared" si="519"/>
        <v>17836.98</v>
      </c>
      <c r="Q6653" s="48" t="str">
        <f>IF(O6653="","",
   IF(OR(O6653&lt;EDA_Outlier_Analysis!$C$10, O6653&gt;EDA_Outlier_Analysis!$C$11),
      "Outlier",
      "Normal"))</f>
        <v/>
      </c>
      <c r="R6653" t="str">
        <f>IF(P6653="","",
   IF(OR(P6653 &lt; EDA_Outlier_Analysis!$F$7, P6653 &gt; EDA_Outlier_Analysis!$F$8),
      "Outlier",
      "Normal"))</f>
        <v>Outlier</v>
      </c>
      <c r="S6653" t="str">
        <f>IF(N6653="","",
   IF(OR(N6653 &lt;EDA_Outlier_Analysis!$I$10, N6653 &gt; EDA_Outlier_Analysis!$I$11),
      "Outlier",
      "Normal"))</f>
        <v>Normal</v>
      </c>
    </row>
    <row r="6654" spans="1:19">
      <c r="A6654" t="s">
        <v>14277</v>
      </c>
      <c r="B6654" s="4">
        <v>44915</v>
      </c>
      <c r="C6654" s="2">
        <v>-54535.86</v>
      </c>
      <c r="D6654" t="s">
        <v>840</v>
      </c>
      <c r="E6654" t="s">
        <v>841</v>
      </c>
      <c r="F6654" t="s">
        <v>10</v>
      </c>
      <c r="G6654" t="s">
        <v>24</v>
      </c>
      <c r="I6654" t="s">
        <v>1585</v>
      </c>
      <c r="J6654" t="s">
        <v>14278</v>
      </c>
      <c r="K6654" t="str">
        <f>IF(COUNTIF(Customers!A:A, H6654)&gt;0, "Valid", "Invalid")</f>
        <v>Invalid</v>
      </c>
      <c r="L6654" t="str">
        <f t="shared" si="515"/>
        <v>12</v>
      </c>
      <c r="M6654" t="str">
        <f t="shared" si="516"/>
        <v>2022</v>
      </c>
      <c r="N6654">
        <f t="shared" si="517"/>
        <v>-54535.86</v>
      </c>
      <c r="O6654" t="str">
        <f t="shared" si="518"/>
        <v/>
      </c>
      <c r="P6654">
        <f t="shared" si="519"/>
        <v>54535.86</v>
      </c>
      <c r="Q6654" s="48" t="str">
        <f>IF(O6654="","",
   IF(OR(O6654&lt;EDA_Outlier_Analysis!$C$10, O6654&gt;EDA_Outlier_Analysis!$C$11),
      "Outlier",
      "Normal"))</f>
        <v/>
      </c>
      <c r="R6654" t="str">
        <f>IF(P6654="","",
   IF(OR(P6654 &lt; EDA_Outlier_Analysis!$F$7, P6654 &gt; EDA_Outlier_Analysis!$F$8),
      "Outlier",
      "Normal"))</f>
        <v>Outlier</v>
      </c>
      <c r="S6654" t="str">
        <f>IF(N6654="","",
   IF(OR(N6654 &lt;EDA_Outlier_Analysis!$I$10, N6654 &gt; EDA_Outlier_Analysis!$I$11),
      "Outlier",
      "Normal"))</f>
        <v>Normal</v>
      </c>
    </row>
    <row r="6655" spans="1:19">
      <c r="A6655" t="s">
        <v>14279</v>
      </c>
      <c r="B6655" s="4">
        <v>44778</v>
      </c>
      <c r="C6655" s="2">
        <v>212047.35999999999</v>
      </c>
      <c r="D6655" t="s">
        <v>849</v>
      </c>
      <c r="E6655" t="s">
        <v>853</v>
      </c>
      <c r="F6655" t="s">
        <v>11</v>
      </c>
      <c r="G6655" t="s">
        <v>24</v>
      </c>
      <c r="H6655" t="s">
        <v>207</v>
      </c>
      <c r="J6655" t="s">
        <v>14280</v>
      </c>
      <c r="K6655" t="str">
        <f>IF(COUNTIF(Customers!A:A, H6655)&gt;0, "Valid", "Invalid")</f>
        <v>Valid</v>
      </c>
      <c r="L6655" t="str">
        <f t="shared" si="515"/>
        <v>8</v>
      </c>
      <c r="M6655" t="str">
        <f t="shared" si="516"/>
        <v>2022</v>
      </c>
      <c r="N6655">
        <f t="shared" si="517"/>
        <v>212047.35999999999</v>
      </c>
      <c r="O6655">
        <f t="shared" si="518"/>
        <v>212047.35999999999</v>
      </c>
      <c r="P6655" t="str">
        <f t="shared" si="519"/>
        <v/>
      </c>
      <c r="Q6655" s="48" t="str">
        <f>IF(O6655="","",
   IF(OR(O6655&lt;EDA_Outlier_Analysis!$C$10, O6655&gt;EDA_Outlier_Analysis!$C$11),
      "Outlier",
      "Normal"))</f>
        <v>Normal</v>
      </c>
      <c r="R6655" t="str">
        <f>IF(P6655="","",
   IF(OR(P6655 &lt; EDA_Outlier_Analysis!$F$7, P6655 &gt; EDA_Outlier_Analysis!$F$8),
      "Outlier",
      "Normal"))</f>
        <v/>
      </c>
      <c r="S6655" t="str">
        <f>IF(N6655="","",
   IF(OR(N6655 &lt;EDA_Outlier_Analysis!$I$10, N6655 &gt; EDA_Outlier_Analysis!$I$11),
      "Outlier",
      "Normal"))</f>
        <v>Normal</v>
      </c>
    </row>
    <row r="6656" spans="1:19">
      <c r="A6656" t="s">
        <v>14281</v>
      </c>
      <c r="B6656" s="4">
        <v>44766</v>
      </c>
      <c r="C6656" s="2">
        <v>150235.57</v>
      </c>
      <c r="D6656" t="s">
        <v>849</v>
      </c>
      <c r="E6656" t="s">
        <v>868</v>
      </c>
      <c r="F6656" t="s">
        <v>10</v>
      </c>
      <c r="G6656" t="s">
        <v>31</v>
      </c>
      <c r="H6656" t="s">
        <v>463</v>
      </c>
      <c r="J6656" t="s">
        <v>14282</v>
      </c>
      <c r="K6656" t="str">
        <f>IF(COUNTIF(Customers!A:A, H6656)&gt;0, "Valid", "Invalid")</f>
        <v>Valid</v>
      </c>
      <c r="L6656" t="str">
        <f t="shared" si="515"/>
        <v>7</v>
      </c>
      <c r="M6656" t="str">
        <f t="shared" si="516"/>
        <v>2022</v>
      </c>
      <c r="N6656">
        <f t="shared" si="517"/>
        <v>150235.57</v>
      </c>
      <c r="O6656">
        <f t="shared" si="518"/>
        <v>150235.57</v>
      </c>
      <c r="P6656" t="str">
        <f t="shared" si="519"/>
        <v/>
      </c>
      <c r="Q6656" s="48" t="str">
        <f>IF(O6656="","",
   IF(OR(O6656&lt;EDA_Outlier_Analysis!$C$10, O6656&gt;EDA_Outlier_Analysis!$C$11),
      "Outlier",
      "Normal"))</f>
        <v>Normal</v>
      </c>
      <c r="R6656" t="str">
        <f>IF(P6656="","",
   IF(OR(P6656 &lt; EDA_Outlier_Analysis!$F$7, P6656 &gt; EDA_Outlier_Analysis!$F$8),
      "Outlier",
      "Normal"))</f>
        <v/>
      </c>
      <c r="S6656" t="str">
        <f>IF(N6656="","",
   IF(OR(N6656 &lt;EDA_Outlier_Analysis!$I$10, N6656 &gt; EDA_Outlier_Analysis!$I$11),
      "Outlier",
      "Normal"))</f>
        <v>Normal</v>
      </c>
    </row>
    <row r="6657" spans="1:19">
      <c r="A6657" t="s">
        <v>14283</v>
      </c>
      <c r="B6657" s="4">
        <v>44738</v>
      </c>
      <c r="C6657" s="2">
        <v>-49599.47</v>
      </c>
      <c r="D6657" t="s">
        <v>840</v>
      </c>
      <c r="E6657" t="s">
        <v>856</v>
      </c>
      <c r="F6657" t="s">
        <v>10</v>
      </c>
      <c r="G6657" t="s">
        <v>20</v>
      </c>
      <c r="I6657" t="s">
        <v>1485</v>
      </c>
      <c r="J6657" t="s">
        <v>14284</v>
      </c>
      <c r="K6657" t="str">
        <f>IF(COUNTIF(Customers!A:A, H6657)&gt;0, "Valid", "Invalid")</f>
        <v>Invalid</v>
      </c>
      <c r="L6657" t="str">
        <f t="shared" si="515"/>
        <v>6</v>
      </c>
      <c r="M6657" t="str">
        <f t="shared" si="516"/>
        <v>2022</v>
      </c>
      <c r="N6657">
        <f t="shared" si="517"/>
        <v>-49599.47</v>
      </c>
      <c r="O6657" t="str">
        <f t="shared" si="518"/>
        <v/>
      </c>
      <c r="P6657">
        <f t="shared" si="519"/>
        <v>49599.47</v>
      </c>
      <c r="Q6657" s="48" t="str">
        <f>IF(O6657="","",
   IF(OR(O6657&lt;EDA_Outlier_Analysis!$C$10, O6657&gt;EDA_Outlier_Analysis!$C$11),
      "Outlier",
      "Normal"))</f>
        <v/>
      </c>
      <c r="R6657" t="str">
        <f>IF(P6657="","",
   IF(OR(P6657 &lt; EDA_Outlier_Analysis!$F$7, P6657 &gt; EDA_Outlier_Analysis!$F$8),
      "Outlier",
      "Normal"))</f>
        <v>Normal</v>
      </c>
      <c r="S6657" t="str">
        <f>IF(N6657="","",
   IF(OR(N6657 &lt;EDA_Outlier_Analysis!$I$10, N6657 &gt; EDA_Outlier_Analysis!$I$11),
      "Outlier",
      "Normal"))</f>
        <v>Normal</v>
      </c>
    </row>
    <row r="6658" spans="1:19">
      <c r="A6658" t="s">
        <v>14285</v>
      </c>
      <c r="B6658" s="4">
        <v>45036</v>
      </c>
      <c r="C6658" s="2">
        <v>-27074.51</v>
      </c>
      <c r="D6658" t="s">
        <v>840</v>
      </c>
      <c r="E6658" t="s">
        <v>841</v>
      </c>
      <c r="F6658" t="s">
        <v>11</v>
      </c>
      <c r="G6658" t="s">
        <v>24</v>
      </c>
      <c r="I6658" t="s">
        <v>1096</v>
      </c>
      <c r="J6658" t="s">
        <v>14286</v>
      </c>
      <c r="K6658" t="str">
        <f>IF(COUNTIF(Customers!A:A, H6658)&gt;0, "Valid", "Invalid")</f>
        <v>Invalid</v>
      </c>
      <c r="L6658" t="str">
        <f t="shared" si="515"/>
        <v>4</v>
      </c>
      <c r="M6658" t="str">
        <f t="shared" si="516"/>
        <v>2023</v>
      </c>
      <c r="N6658">
        <f t="shared" si="517"/>
        <v>-27074.51</v>
      </c>
      <c r="O6658" t="str">
        <f t="shared" si="518"/>
        <v/>
      </c>
      <c r="P6658">
        <f t="shared" si="519"/>
        <v>27074.51</v>
      </c>
      <c r="Q6658" s="48" t="str">
        <f>IF(O6658="","",
   IF(OR(O6658&lt;EDA_Outlier_Analysis!$C$10, O6658&gt;EDA_Outlier_Analysis!$C$11),
      "Outlier",
      "Normal"))</f>
        <v/>
      </c>
      <c r="R6658" t="str">
        <f>IF(P6658="","",
   IF(OR(P6658 &lt; EDA_Outlier_Analysis!$F$7, P6658 &gt; EDA_Outlier_Analysis!$F$8),
      "Outlier",
      "Normal"))</f>
        <v>Outlier</v>
      </c>
      <c r="S6658" t="str">
        <f>IF(N6658="","",
   IF(OR(N6658 &lt;EDA_Outlier_Analysis!$I$10, N6658 &gt; EDA_Outlier_Analysis!$I$11),
      "Outlier",
      "Normal"))</f>
        <v>Normal</v>
      </c>
    </row>
    <row r="6659" spans="1:19">
      <c r="A6659" t="s">
        <v>14287</v>
      </c>
      <c r="B6659" s="4">
        <v>45257</v>
      </c>
      <c r="C6659" s="2">
        <v>149851.62</v>
      </c>
      <c r="D6659" t="s">
        <v>849</v>
      </c>
      <c r="E6659" t="s">
        <v>850</v>
      </c>
      <c r="F6659" t="s">
        <v>10</v>
      </c>
      <c r="G6659" t="s">
        <v>20</v>
      </c>
      <c r="H6659" t="s">
        <v>363</v>
      </c>
      <c r="J6659" t="s">
        <v>14288</v>
      </c>
      <c r="K6659" t="str">
        <f>IF(COUNTIF(Customers!A:A, H6659)&gt;0, "Valid", "Invalid")</f>
        <v>Valid</v>
      </c>
      <c r="L6659" t="str">
        <f t="shared" ref="L6659:L6722" si="520">TEXT(B6659,"m")</f>
        <v>11</v>
      </c>
      <c r="M6659" t="str">
        <f t="shared" ref="M6659:M6722" si="521">TEXT(B6659,"yyyy")</f>
        <v>2023</v>
      </c>
      <c r="N6659">
        <f t="shared" ref="N6659:N6722" si="522">IF(D6659="Revenue",C6659,-ABS(C6659))</f>
        <v>149851.62</v>
      </c>
      <c r="O6659">
        <f t="shared" ref="O6659:O6722" si="523">IF(D6659="Revenue", C6659, "")</f>
        <v>149851.62</v>
      </c>
      <c r="P6659" t="str">
        <f t="shared" ref="P6659:P6722" si="524">IF(D6659="Expense", ABS(C6659), "")</f>
        <v/>
      </c>
      <c r="Q6659" s="48" t="str">
        <f>IF(O6659="","",
   IF(OR(O6659&lt;EDA_Outlier_Analysis!$C$10, O6659&gt;EDA_Outlier_Analysis!$C$11),
      "Outlier",
      "Normal"))</f>
        <v>Normal</v>
      </c>
      <c r="R6659" t="str">
        <f>IF(P6659="","",
   IF(OR(P6659 &lt; EDA_Outlier_Analysis!$F$7, P6659 &gt; EDA_Outlier_Analysis!$F$8),
      "Outlier",
      "Normal"))</f>
        <v/>
      </c>
      <c r="S6659" t="str">
        <f>IF(N6659="","",
   IF(OR(N6659 &lt;EDA_Outlier_Analysis!$I$10, N6659 &gt; EDA_Outlier_Analysis!$I$11),
      "Outlier",
      "Normal"))</f>
        <v>Normal</v>
      </c>
    </row>
    <row r="6660" spans="1:19">
      <c r="A6660" t="s">
        <v>14289</v>
      </c>
      <c r="B6660" s="4">
        <v>45281</v>
      </c>
      <c r="C6660" s="2">
        <v>216259.87</v>
      </c>
      <c r="D6660" t="s">
        <v>849</v>
      </c>
      <c r="E6660" t="s">
        <v>853</v>
      </c>
      <c r="F6660" t="s">
        <v>9</v>
      </c>
      <c r="G6660" t="s">
        <v>20</v>
      </c>
      <c r="H6660" t="s">
        <v>177</v>
      </c>
      <c r="J6660" t="s">
        <v>14290</v>
      </c>
      <c r="K6660" t="str">
        <f>IF(COUNTIF(Customers!A:A, H6660)&gt;0, "Valid", "Invalid")</f>
        <v>Valid</v>
      </c>
      <c r="L6660" t="str">
        <f t="shared" si="520"/>
        <v>12</v>
      </c>
      <c r="M6660" t="str">
        <f t="shared" si="521"/>
        <v>2023</v>
      </c>
      <c r="N6660">
        <f t="shared" si="522"/>
        <v>216259.87</v>
      </c>
      <c r="O6660">
        <f t="shared" si="523"/>
        <v>216259.87</v>
      </c>
      <c r="P6660" t="str">
        <f t="shared" si="524"/>
        <v/>
      </c>
      <c r="Q6660" s="48" t="str">
        <f>IF(O6660="","",
   IF(OR(O6660&lt;EDA_Outlier_Analysis!$C$10, O6660&gt;EDA_Outlier_Analysis!$C$11),
      "Outlier",
      "Normal"))</f>
        <v>Normal</v>
      </c>
      <c r="R6660" t="str">
        <f>IF(P6660="","",
   IF(OR(P6660 &lt; EDA_Outlier_Analysis!$F$7, P6660 &gt; EDA_Outlier_Analysis!$F$8),
      "Outlier",
      "Normal"))</f>
        <v/>
      </c>
      <c r="S6660" t="str">
        <f>IF(N6660="","",
   IF(OR(N6660 &lt;EDA_Outlier_Analysis!$I$10, N6660 &gt; EDA_Outlier_Analysis!$I$11),
      "Outlier",
      "Normal"))</f>
        <v>Normal</v>
      </c>
    </row>
    <row r="6661" spans="1:19">
      <c r="A6661" t="s">
        <v>14291</v>
      </c>
      <c r="B6661" s="4">
        <v>44773</v>
      </c>
      <c r="C6661" s="2">
        <v>135952.34</v>
      </c>
      <c r="D6661" t="s">
        <v>849</v>
      </c>
      <c r="E6661" t="s">
        <v>868</v>
      </c>
      <c r="F6661" t="s">
        <v>11</v>
      </c>
      <c r="G6661" t="s">
        <v>34</v>
      </c>
      <c r="H6661" t="s">
        <v>137</v>
      </c>
      <c r="J6661" t="s">
        <v>14292</v>
      </c>
      <c r="K6661" t="str">
        <f>IF(COUNTIF(Customers!A:A, H6661)&gt;0, "Valid", "Invalid")</f>
        <v>Valid</v>
      </c>
      <c r="L6661" t="str">
        <f t="shared" si="520"/>
        <v>7</v>
      </c>
      <c r="M6661" t="str">
        <f t="shared" si="521"/>
        <v>2022</v>
      </c>
      <c r="N6661">
        <f t="shared" si="522"/>
        <v>135952.34</v>
      </c>
      <c r="O6661">
        <f t="shared" si="523"/>
        <v>135952.34</v>
      </c>
      <c r="P6661" t="str">
        <f t="shared" si="524"/>
        <v/>
      </c>
      <c r="Q6661" s="48" t="str">
        <f>IF(O6661="","",
   IF(OR(O6661&lt;EDA_Outlier_Analysis!$C$10, O6661&gt;EDA_Outlier_Analysis!$C$11),
      "Outlier",
      "Normal"))</f>
        <v>Normal</v>
      </c>
      <c r="R6661" t="str">
        <f>IF(P6661="","",
   IF(OR(P6661 &lt; EDA_Outlier_Analysis!$F$7, P6661 &gt; EDA_Outlier_Analysis!$F$8),
      "Outlier",
      "Normal"))</f>
        <v/>
      </c>
      <c r="S6661" t="str">
        <f>IF(N6661="","",
   IF(OR(N6661 &lt;EDA_Outlier_Analysis!$I$10, N6661 &gt; EDA_Outlier_Analysis!$I$11),
      "Outlier",
      "Normal"))</f>
        <v>Normal</v>
      </c>
    </row>
    <row r="6662" spans="1:19">
      <c r="A6662" t="s">
        <v>14293</v>
      </c>
      <c r="B6662" s="4">
        <v>44682</v>
      </c>
      <c r="C6662" s="2">
        <v>-35686.51</v>
      </c>
      <c r="D6662" t="s">
        <v>840</v>
      </c>
      <c r="E6662" t="s">
        <v>878</v>
      </c>
      <c r="F6662" t="s">
        <v>9</v>
      </c>
      <c r="G6662" t="s">
        <v>31</v>
      </c>
      <c r="I6662" t="s">
        <v>929</v>
      </c>
      <c r="J6662" t="s">
        <v>14294</v>
      </c>
      <c r="K6662" t="str">
        <f>IF(COUNTIF(Customers!A:A, H6662)&gt;0, "Valid", "Invalid")</f>
        <v>Invalid</v>
      </c>
      <c r="L6662" t="str">
        <f t="shared" si="520"/>
        <v>5</v>
      </c>
      <c r="M6662" t="str">
        <f t="shared" si="521"/>
        <v>2022</v>
      </c>
      <c r="N6662">
        <f t="shared" si="522"/>
        <v>-35686.51</v>
      </c>
      <c r="O6662" t="str">
        <f t="shared" si="523"/>
        <v/>
      </c>
      <c r="P6662">
        <f t="shared" si="524"/>
        <v>35686.51</v>
      </c>
      <c r="Q6662" s="48" t="str">
        <f>IF(O6662="","",
   IF(OR(O6662&lt;EDA_Outlier_Analysis!$C$10, O6662&gt;EDA_Outlier_Analysis!$C$11),
      "Outlier",
      "Normal"))</f>
        <v/>
      </c>
      <c r="R6662" t="str">
        <f>IF(P6662="","",
   IF(OR(P6662 &lt; EDA_Outlier_Analysis!$F$7, P6662 &gt; EDA_Outlier_Analysis!$F$8),
      "Outlier",
      "Normal"))</f>
        <v>Normal</v>
      </c>
      <c r="S6662" t="str">
        <f>IF(N6662="","",
   IF(OR(N6662 &lt;EDA_Outlier_Analysis!$I$10, N6662 &gt; EDA_Outlier_Analysis!$I$11),
      "Outlier",
      "Normal"))</f>
        <v>Normal</v>
      </c>
    </row>
    <row r="6663" spans="1:19">
      <c r="A6663" t="s">
        <v>14295</v>
      </c>
      <c r="B6663" s="4">
        <v>44960</v>
      </c>
      <c r="C6663" s="2">
        <v>16535.47</v>
      </c>
      <c r="D6663" t="s">
        <v>971</v>
      </c>
      <c r="E6663" t="s">
        <v>971</v>
      </c>
      <c r="F6663" t="s">
        <v>10</v>
      </c>
      <c r="G6663" t="s">
        <v>31</v>
      </c>
      <c r="J6663" t="s">
        <v>14296</v>
      </c>
      <c r="K6663" t="str">
        <f>IF(COUNTIF(Customers!A:A, H6663)&gt;0, "Valid", "Invalid")</f>
        <v>Invalid</v>
      </c>
      <c r="L6663" t="str">
        <f t="shared" si="520"/>
        <v>2</v>
      </c>
      <c r="M6663" t="str">
        <f t="shared" si="521"/>
        <v>2023</v>
      </c>
      <c r="N6663">
        <f t="shared" si="522"/>
        <v>-16535.47</v>
      </c>
      <c r="O6663" t="str">
        <f t="shared" si="523"/>
        <v/>
      </c>
      <c r="P6663" t="str">
        <f t="shared" si="524"/>
        <v/>
      </c>
      <c r="Q6663" s="48" t="str">
        <f>IF(O6663="","",
   IF(OR(O6663&lt;EDA_Outlier_Analysis!$C$10, O6663&gt;EDA_Outlier_Analysis!$C$11),
      "Outlier",
      "Normal"))</f>
        <v/>
      </c>
      <c r="R6663" t="str">
        <f>IF(P6663="","",
   IF(OR(P6663 &lt; EDA_Outlier_Analysis!$F$7, P6663 &gt; EDA_Outlier_Analysis!$F$8),
      "Outlier",
      "Normal"))</f>
        <v/>
      </c>
      <c r="S6663" t="str">
        <f>IF(N6663="","",
   IF(OR(N6663 &lt;EDA_Outlier_Analysis!$I$10, N6663 &gt; EDA_Outlier_Analysis!$I$11),
      "Outlier",
      "Normal"))</f>
        <v>Normal</v>
      </c>
    </row>
    <row r="6664" spans="1:19">
      <c r="A6664" t="s">
        <v>14297</v>
      </c>
      <c r="B6664" s="4">
        <v>45006</v>
      </c>
      <c r="C6664" s="2">
        <v>278857.3</v>
      </c>
      <c r="D6664" t="s">
        <v>849</v>
      </c>
      <c r="E6664" t="s">
        <v>868</v>
      </c>
      <c r="F6664" t="s">
        <v>11</v>
      </c>
      <c r="G6664" t="s">
        <v>24</v>
      </c>
      <c r="H6664" t="s">
        <v>161</v>
      </c>
      <c r="J6664" t="s">
        <v>14298</v>
      </c>
      <c r="K6664" t="str">
        <f>IF(COUNTIF(Customers!A:A, H6664)&gt;0, "Valid", "Invalid")</f>
        <v>Valid</v>
      </c>
      <c r="L6664" t="str">
        <f t="shared" si="520"/>
        <v>3</v>
      </c>
      <c r="M6664" t="str">
        <f t="shared" si="521"/>
        <v>2023</v>
      </c>
      <c r="N6664">
        <f t="shared" si="522"/>
        <v>278857.3</v>
      </c>
      <c r="O6664">
        <f t="shared" si="523"/>
        <v>278857.3</v>
      </c>
      <c r="P6664" t="str">
        <f t="shared" si="524"/>
        <v/>
      </c>
      <c r="Q6664" s="48" t="str">
        <f>IF(O6664="","",
   IF(OR(O6664&lt;EDA_Outlier_Analysis!$C$10, O6664&gt;EDA_Outlier_Analysis!$C$11),
      "Outlier",
      "Normal"))</f>
        <v>Normal</v>
      </c>
      <c r="R6664" t="str">
        <f>IF(P6664="","",
   IF(OR(P6664 &lt; EDA_Outlier_Analysis!$F$7, P6664 &gt; EDA_Outlier_Analysis!$F$8),
      "Outlier",
      "Normal"))</f>
        <v/>
      </c>
      <c r="S6664" t="str">
        <f>IF(N6664="","",
   IF(OR(N6664 &lt;EDA_Outlier_Analysis!$I$10, N6664 &gt; EDA_Outlier_Analysis!$I$11),
      "Outlier",
      "Normal"))</f>
        <v>Normal</v>
      </c>
    </row>
    <row r="6665" spans="1:19">
      <c r="A6665" t="s">
        <v>14299</v>
      </c>
      <c r="B6665" s="4">
        <v>45251</v>
      </c>
      <c r="C6665" s="2">
        <v>-78777.64</v>
      </c>
      <c r="D6665" t="s">
        <v>840</v>
      </c>
      <c r="E6665" t="s">
        <v>905</v>
      </c>
      <c r="F6665" t="s">
        <v>11</v>
      </c>
      <c r="G6665" t="s">
        <v>34</v>
      </c>
      <c r="I6665" t="s">
        <v>1340</v>
      </c>
      <c r="J6665" t="s">
        <v>14300</v>
      </c>
      <c r="K6665" t="str">
        <f>IF(COUNTIF(Customers!A:A, H6665)&gt;0, "Valid", "Invalid")</f>
        <v>Invalid</v>
      </c>
      <c r="L6665" t="str">
        <f t="shared" si="520"/>
        <v>11</v>
      </c>
      <c r="M6665" t="str">
        <f t="shared" si="521"/>
        <v>2023</v>
      </c>
      <c r="N6665">
        <f t="shared" si="522"/>
        <v>-78777.64</v>
      </c>
      <c r="O6665" t="str">
        <f t="shared" si="523"/>
        <v/>
      </c>
      <c r="P6665">
        <f t="shared" si="524"/>
        <v>78777.64</v>
      </c>
      <c r="Q6665" s="48" t="str">
        <f>IF(O6665="","",
   IF(OR(O6665&lt;EDA_Outlier_Analysis!$C$10, O6665&gt;EDA_Outlier_Analysis!$C$11),
      "Outlier",
      "Normal"))</f>
        <v/>
      </c>
      <c r="R6665" t="str">
        <f>IF(P6665="","",
   IF(OR(P6665 &lt; EDA_Outlier_Analysis!$F$7, P6665 &gt; EDA_Outlier_Analysis!$F$8),
      "Outlier",
      "Normal"))</f>
        <v>Outlier</v>
      </c>
      <c r="S6665" t="str">
        <f>IF(N6665="","",
   IF(OR(N6665 &lt;EDA_Outlier_Analysis!$I$10, N6665 &gt; EDA_Outlier_Analysis!$I$11),
      "Outlier",
      "Normal"))</f>
        <v>Normal</v>
      </c>
    </row>
    <row r="6666" spans="1:19">
      <c r="A6666" t="s">
        <v>14301</v>
      </c>
      <c r="B6666" s="4">
        <v>44759</v>
      </c>
      <c r="C6666" s="2">
        <v>145053.20000000001</v>
      </c>
      <c r="D6666" t="s">
        <v>849</v>
      </c>
      <c r="E6666" t="s">
        <v>850</v>
      </c>
      <c r="F6666" t="s">
        <v>9</v>
      </c>
      <c r="G6666" t="s">
        <v>20</v>
      </c>
      <c r="H6666" t="s">
        <v>137</v>
      </c>
      <c r="J6666" t="s">
        <v>14302</v>
      </c>
      <c r="K6666" t="str">
        <f>IF(COUNTIF(Customers!A:A, H6666)&gt;0, "Valid", "Invalid")</f>
        <v>Valid</v>
      </c>
      <c r="L6666" t="str">
        <f t="shared" si="520"/>
        <v>7</v>
      </c>
      <c r="M6666" t="str">
        <f t="shared" si="521"/>
        <v>2022</v>
      </c>
      <c r="N6666">
        <f t="shared" si="522"/>
        <v>145053.20000000001</v>
      </c>
      <c r="O6666">
        <f t="shared" si="523"/>
        <v>145053.20000000001</v>
      </c>
      <c r="P6666" t="str">
        <f t="shared" si="524"/>
        <v/>
      </c>
      <c r="Q6666" s="48" t="str">
        <f>IF(O6666="","",
   IF(OR(O6666&lt;EDA_Outlier_Analysis!$C$10, O6666&gt;EDA_Outlier_Analysis!$C$11),
      "Outlier",
      "Normal"))</f>
        <v>Normal</v>
      </c>
      <c r="R6666" t="str">
        <f>IF(P6666="","",
   IF(OR(P6666 &lt; EDA_Outlier_Analysis!$F$7, P6666 &gt; EDA_Outlier_Analysis!$F$8),
      "Outlier",
      "Normal"))</f>
        <v/>
      </c>
      <c r="S6666" t="str">
        <f>IF(N6666="","",
   IF(OR(N6666 &lt;EDA_Outlier_Analysis!$I$10, N6666 &gt; EDA_Outlier_Analysis!$I$11),
      "Outlier",
      "Normal"))</f>
        <v>Normal</v>
      </c>
    </row>
    <row r="6667" spans="1:19">
      <c r="A6667" t="s">
        <v>14303</v>
      </c>
      <c r="B6667" s="4">
        <v>44975</v>
      </c>
      <c r="C6667" s="2">
        <v>113418.37</v>
      </c>
      <c r="D6667" t="s">
        <v>849</v>
      </c>
      <c r="E6667" t="s">
        <v>850</v>
      </c>
      <c r="F6667" t="s">
        <v>11</v>
      </c>
      <c r="G6667" t="s">
        <v>34</v>
      </c>
      <c r="H6667" t="s">
        <v>553</v>
      </c>
      <c r="J6667" t="s">
        <v>14304</v>
      </c>
      <c r="K6667" t="str">
        <f>IF(COUNTIF(Customers!A:A, H6667)&gt;0, "Valid", "Invalid")</f>
        <v>Valid</v>
      </c>
      <c r="L6667" t="str">
        <f t="shared" si="520"/>
        <v>2</v>
      </c>
      <c r="M6667" t="str">
        <f t="shared" si="521"/>
        <v>2023</v>
      </c>
      <c r="N6667">
        <f t="shared" si="522"/>
        <v>113418.37</v>
      </c>
      <c r="O6667">
        <f t="shared" si="523"/>
        <v>113418.37</v>
      </c>
      <c r="P6667" t="str">
        <f t="shared" si="524"/>
        <v/>
      </c>
      <c r="Q6667" s="48" t="str">
        <f>IF(O6667="","",
   IF(OR(O6667&lt;EDA_Outlier_Analysis!$C$10, O6667&gt;EDA_Outlier_Analysis!$C$11),
      "Outlier",
      "Normal"))</f>
        <v>Normal</v>
      </c>
      <c r="R6667" t="str">
        <f>IF(P6667="","",
   IF(OR(P6667 &lt; EDA_Outlier_Analysis!$F$7, P6667 &gt; EDA_Outlier_Analysis!$F$8),
      "Outlier",
      "Normal"))</f>
        <v/>
      </c>
      <c r="S6667" t="str">
        <f>IF(N6667="","",
   IF(OR(N6667 &lt;EDA_Outlier_Analysis!$I$10, N6667 &gt; EDA_Outlier_Analysis!$I$11),
      "Outlier",
      "Normal"))</f>
        <v>Normal</v>
      </c>
    </row>
    <row r="6668" spans="1:19">
      <c r="A6668" t="s">
        <v>14305</v>
      </c>
      <c r="B6668" s="4">
        <v>44564</v>
      </c>
      <c r="C6668" s="2">
        <v>-33213.46</v>
      </c>
      <c r="D6668" t="s">
        <v>840</v>
      </c>
      <c r="E6668" t="s">
        <v>864</v>
      </c>
      <c r="F6668" t="s">
        <v>11</v>
      </c>
      <c r="G6668" t="s">
        <v>34</v>
      </c>
      <c r="I6668" t="s">
        <v>1940</v>
      </c>
      <c r="J6668" t="s">
        <v>14306</v>
      </c>
      <c r="K6668" t="str">
        <f>IF(COUNTIF(Customers!A:A, H6668)&gt;0, "Valid", "Invalid")</f>
        <v>Invalid</v>
      </c>
      <c r="L6668" t="str">
        <f t="shared" si="520"/>
        <v>1</v>
      </c>
      <c r="M6668" t="str">
        <f t="shared" si="521"/>
        <v>2022</v>
      </c>
      <c r="N6668">
        <f t="shared" si="522"/>
        <v>-33213.46</v>
      </c>
      <c r="O6668" t="str">
        <f t="shared" si="523"/>
        <v/>
      </c>
      <c r="P6668">
        <f t="shared" si="524"/>
        <v>33213.46</v>
      </c>
      <c r="Q6668" s="48" t="str">
        <f>IF(O6668="","",
   IF(OR(O6668&lt;EDA_Outlier_Analysis!$C$10, O6668&gt;EDA_Outlier_Analysis!$C$11),
      "Outlier",
      "Normal"))</f>
        <v/>
      </c>
      <c r="R6668" t="str">
        <f>IF(P6668="","",
   IF(OR(P6668 &lt; EDA_Outlier_Analysis!$F$7, P6668 &gt; EDA_Outlier_Analysis!$F$8),
      "Outlier",
      "Normal"))</f>
        <v>Normal</v>
      </c>
      <c r="S6668" t="str">
        <f>IF(N6668="","",
   IF(OR(N6668 &lt;EDA_Outlier_Analysis!$I$10, N6668 &gt; EDA_Outlier_Analysis!$I$11),
      "Outlier",
      "Normal"))</f>
        <v>Normal</v>
      </c>
    </row>
    <row r="6669" spans="1:19">
      <c r="A6669" t="s">
        <v>14307</v>
      </c>
      <c r="B6669" s="4">
        <v>44787</v>
      </c>
      <c r="C6669" s="2">
        <v>135131.29</v>
      </c>
      <c r="D6669" t="s">
        <v>849</v>
      </c>
      <c r="E6669" t="s">
        <v>853</v>
      </c>
      <c r="F6669" t="s">
        <v>9</v>
      </c>
      <c r="G6669" t="s">
        <v>24</v>
      </c>
      <c r="H6669" t="s">
        <v>271</v>
      </c>
      <c r="J6669" t="s">
        <v>14308</v>
      </c>
      <c r="K6669" t="str">
        <f>IF(COUNTIF(Customers!A:A, H6669)&gt;0, "Valid", "Invalid")</f>
        <v>Valid</v>
      </c>
      <c r="L6669" t="str">
        <f t="shared" si="520"/>
        <v>8</v>
      </c>
      <c r="M6669" t="str">
        <f t="shared" si="521"/>
        <v>2022</v>
      </c>
      <c r="N6669">
        <f t="shared" si="522"/>
        <v>135131.29</v>
      </c>
      <c r="O6669">
        <f t="shared" si="523"/>
        <v>135131.29</v>
      </c>
      <c r="P6669" t="str">
        <f t="shared" si="524"/>
        <v/>
      </c>
      <c r="Q6669" s="48" t="str">
        <f>IF(O6669="","",
   IF(OR(O6669&lt;EDA_Outlier_Analysis!$C$10, O6669&gt;EDA_Outlier_Analysis!$C$11),
      "Outlier",
      "Normal"))</f>
        <v>Normal</v>
      </c>
      <c r="R6669" t="str">
        <f>IF(P6669="","",
   IF(OR(P6669 &lt; EDA_Outlier_Analysis!$F$7, P6669 &gt; EDA_Outlier_Analysis!$F$8),
      "Outlier",
      "Normal"))</f>
        <v/>
      </c>
      <c r="S6669" t="str">
        <f>IF(N6669="","",
   IF(OR(N6669 &lt;EDA_Outlier_Analysis!$I$10, N6669 &gt; EDA_Outlier_Analysis!$I$11),
      "Outlier",
      "Normal"))</f>
        <v>Normal</v>
      </c>
    </row>
    <row r="6670" spans="1:19">
      <c r="A6670" t="s">
        <v>14309</v>
      </c>
      <c r="B6670" s="4">
        <v>45261</v>
      </c>
      <c r="C6670" s="2">
        <v>247434.9</v>
      </c>
      <c r="D6670" t="s">
        <v>849</v>
      </c>
      <c r="E6670" t="s">
        <v>850</v>
      </c>
      <c r="F6670" t="s">
        <v>10</v>
      </c>
      <c r="G6670" t="s">
        <v>34</v>
      </c>
      <c r="H6670" t="s">
        <v>709</v>
      </c>
      <c r="J6670" t="s">
        <v>14310</v>
      </c>
      <c r="K6670" t="str">
        <f>IF(COUNTIF(Customers!A:A, H6670)&gt;0, "Valid", "Invalid")</f>
        <v>Valid</v>
      </c>
      <c r="L6670" t="str">
        <f t="shared" si="520"/>
        <v>12</v>
      </c>
      <c r="M6670" t="str">
        <f t="shared" si="521"/>
        <v>2023</v>
      </c>
      <c r="N6670">
        <f t="shared" si="522"/>
        <v>247434.9</v>
      </c>
      <c r="O6670">
        <f t="shared" si="523"/>
        <v>247434.9</v>
      </c>
      <c r="P6670" t="str">
        <f t="shared" si="524"/>
        <v/>
      </c>
      <c r="Q6670" s="48" t="str">
        <f>IF(O6670="","",
   IF(OR(O6670&lt;EDA_Outlier_Analysis!$C$10, O6670&gt;EDA_Outlier_Analysis!$C$11),
      "Outlier",
      "Normal"))</f>
        <v>Normal</v>
      </c>
      <c r="R6670" t="str">
        <f>IF(P6670="","",
   IF(OR(P6670 &lt; EDA_Outlier_Analysis!$F$7, P6670 &gt; EDA_Outlier_Analysis!$F$8),
      "Outlier",
      "Normal"))</f>
        <v/>
      </c>
      <c r="S6670" t="str">
        <f>IF(N6670="","",
   IF(OR(N6670 &lt;EDA_Outlier_Analysis!$I$10, N6670 &gt; EDA_Outlier_Analysis!$I$11),
      "Outlier",
      "Normal"))</f>
        <v>Normal</v>
      </c>
    </row>
    <row r="6671" spans="1:19">
      <c r="A6671" t="s">
        <v>14311</v>
      </c>
      <c r="B6671" s="4">
        <v>45035</v>
      </c>
      <c r="C6671" s="2">
        <v>-3965.53</v>
      </c>
      <c r="D6671" t="s">
        <v>840</v>
      </c>
      <c r="E6671" t="s">
        <v>878</v>
      </c>
      <c r="F6671" t="s">
        <v>11</v>
      </c>
      <c r="G6671" t="s">
        <v>34</v>
      </c>
      <c r="I6671" t="s">
        <v>1714</v>
      </c>
      <c r="J6671" t="s">
        <v>14312</v>
      </c>
      <c r="K6671" t="str">
        <f>IF(COUNTIF(Customers!A:A, H6671)&gt;0, "Valid", "Invalid")</f>
        <v>Invalid</v>
      </c>
      <c r="L6671" t="str">
        <f t="shared" si="520"/>
        <v>4</v>
      </c>
      <c r="M6671" t="str">
        <f t="shared" si="521"/>
        <v>2023</v>
      </c>
      <c r="N6671">
        <f t="shared" si="522"/>
        <v>-3965.53</v>
      </c>
      <c r="O6671" t="str">
        <f t="shared" si="523"/>
        <v/>
      </c>
      <c r="P6671">
        <f t="shared" si="524"/>
        <v>3965.53</v>
      </c>
      <c r="Q6671" s="48" t="str">
        <f>IF(O6671="","",
   IF(OR(O6671&lt;EDA_Outlier_Analysis!$C$10, O6671&gt;EDA_Outlier_Analysis!$C$11),
      "Outlier",
      "Normal"))</f>
        <v/>
      </c>
      <c r="R6671" t="str">
        <f>IF(P6671="","",
   IF(OR(P6671 &lt; EDA_Outlier_Analysis!$F$7, P6671 &gt; EDA_Outlier_Analysis!$F$8),
      "Outlier",
      "Normal"))</f>
        <v>Outlier</v>
      </c>
      <c r="S6671" t="str">
        <f>IF(N6671="","",
   IF(OR(N6671 &lt;EDA_Outlier_Analysis!$I$10, N6671 &gt; EDA_Outlier_Analysis!$I$11),
      "Outlier",
      "Normal"))</f>
        <v>Normal</v>
      </c>
    </row>
    <row r="6672" spans="1:19">
      <c r="A6672" t="s">
        <v>14313</v>
      </c>
      <c r="B6672" s="4">
        <v>44721</v>
      </c>
      <c r="C6672" s="2">
        <v>-60272.4</v>
      </c>
      <c r="D6672" t="s">
        <v>840</v>
      </c>
      <c r="E6672" t="s">
        <v>878</v>
      </c>
      <c r="F6672" t="s">
        <v>11</v>
      </c>
      <c r="G6672" t="s">
        <v>34</v>
      </c>
      <c r="I6672" t="s">
        <v>960</v>
      </c>
      <c r="J6672" t="s">
        <v>14314</v>
      </c>
      <c r="K6672" t="str">
        <f>IF(COUNTIF(Customers!A:A, H6672)&gt;0, "Valid", "Invalid")</f>
        <v>Invalid</v>
      </c>
      <c r="L6672" t="str">
        <f t="shared" si="520"/>
        <v>6</v>
      </c>
      <c r="M6672" t="str">
        <f t="shared" si="521"/>
        <v>2022</v>
      </c>
      <c r="N6672">
        <f t="shared" si="522"/>
        <v>-60272.4</v>
      </c>
      <c r="O6672" t="str">
        <f t="shared" si="523"/>
        <v/>
      </c>
      <c r="P6672">
        <f t="shared" si="524"/>
        <v>60272.4</v>
      </c>
      <c r="Q6672" s="48" t="str">
        <f>IF(O6672="","",
   IF(OR(O6672&lt;EDA_Outlier_Analysis!$C$10, O6672&gt;EDA_Outlier_Analysis!$C$11),
      "Outlier",
      "Normal"))</f>
        <v/>
      </c>
      <c r="R6672" t="str">
        <f>IF(P6672="","",
   IF(OR(P6672 &lt; EDA_Outlier_Analysis!$F$7, P6672 &gt; EDA_Outlier_Analysis!$F$8),
      "Outlier",
      "Normal"))</f>
        <v>Outlier</v>
      </c>
      <c r="S6672" t="str">
        <f>IF(N6672="","",
   IF(OR(N6672 &lt;EDA_Outlier_Analysis!$I$10, N6672 &gt; EDA_Outlier_Analysis!$I$11),
      "Outlier",
      "Normal"))</f>
        <v>Normal</v>
      </c>
    </row>
    <row r="6673" spans="1:19">
      <c r="A6673" t="s">
        <v>14315</v>
      </c>
      <c r="B6673" s="4">
        <v>44752</v>
      </c>
      <c r="C6673" s="2">
        <v>-77281.87</v>
      </c>
      <c r="D6673" t="s">
        <v>840</v>
      </c>
      <c r="E6673" t="s">
        <v>864</v>
      </c>
      <c r="F6673" t="s">
        <v>9</v>
      </c>
      <c r="G6673" t="s">
        <v>24</v>
      </c>
      <c r="I6673" t="s">
        <v>987</v>
      </c>
      <c r="J6673" t="s">
        <v>14316</v>
      </c>
      <c r="K6673" t="str">
        <f>IF(COUNTIF(Customers!A:A, H6673)&gt;0, "Valid", "Invalid")</f>
        <v>Invalid</v>
      </c>
      <c r="L6673" t="str">
        <f t="shared" si="520"/>
        <v>7</v>
      </c>
      <c r="M6673" t="str">
        <f t="shared" si="521"/>
        <v>2022</v>
      </c>
      <c r="N6673">
        <f t="shared" si="522"/>
        <v>-77281.87</v>
      </c>
      <c r="O6673" t="str">
        <f t="shared" si="523"/>
        <v/>
      </c>
      <c r="P6673">
        <f t="shared" si="524"/>
        <v>77281.87</v>
      </c>
      <c r="Q6673" s="48" t="str">
        <f>IF(O6673="","",
   IF(OR(O6673&lt;EDA_Outlier_Analysis!$C$10, O6673&gt;EDA_Outlier_Analysis!$C$11),
      "Outlier",
      "Normal"))</f>
        <v/>
      </c>
      <c r="R6673" t="str">
        <f>IF(P6673="","",
   IF(OR(P6673 &lt; EDA_Outlier_Analysis!$F$7, P6673 &gt; EDA_Outlier_Analysis!$F$8),
      "Outlier",
      "Normal"))</f>
        <v>Outlier</v>
      </c>
      <c r="S6673" t="str">
        <f>IF(N6673="","",
   IF(OR(N6673 &lt;EDA_Outlier_Analysis!$I$10, N6673 &gt; EDA_Outlier_Analysis!$I$11),
      "Outlier",
      "Normal"))</f>
        <v>Normal</v>
      </c>
    </row>
    <row r="6674" spans="1:19">
      <c r="A6674" t="s">
        <v>14317</v>
      </c>
      <c r="B6674" s="4">
        <v>45109</v>
      </c>
      <c r="C6674" s="2">
        <v>8937.82</v>
      </c>
      <c r="D6674" t="s">
        <v>1345</v>
      </c>
      <c r="E6674" t="s">
        <v>1345</v>
      </c>
      <c r="F6674" t="s">
        <v>9</v>
      </c>
      <c r="G6674" t="s">
        <v>24</v>
      </c>
      <c r="J6674" t="s">
        <v>14318</v>
      </c>
      <c r="K6674" t="str">
        <f>IF(COUNTIF(Customers!A:A, H6674)&gt;0, "Valid", "Invalid")</f>
        <v>Invalid</v>
      </c>
      <c r="L6674" t="str">
        <f t="shared" si="520"/>
        <v>7</v>
      </c>
      <c r="M6674" t="str">
        <f t="shared" si="521"/>
        <v>2023</v>
      </c>
      <c r="N6674">
        <f t="shared" si="522"/>
        <v>-8937.82</v>
      </c>
      <c r="O6674" t="str">
        <f t="shared" si="523"/>
        <v/>
      </c>
      <c r="P6674" t="str">
        <f t="shared" si="524"/>
        <v/>
      </c>
      <c r="Q6674" s="48" t="str">
        <f>IF(O6674="","",
   IF(OR(O6674&lt;EDA_Outlier_Analysis!$C$10, O6674&gt;EDA_Outlier_Analysis!$C$11),
      "Outlier",
      "Normal"))</f>
        <v/>
      </c>
      <c r="R6674" t="str">
        <f>IF(P6674="","",
   IF(OR(P6674 &lt; EDA_Outlier_Analysis!$F$7, P6674 &gt; EDA_Outlier_Analysis!$F$8),
      "Outlier",
      "Normal"))</f>
        <v/>
      </c>
      <c r="S6674" t="str">
        <f>IF(N6674="","",
   IF(OR(N6674 &lt;EDA_Outlier_Analysis!$I$10, N6674 &gt; EDA_Outlier_Analysis!$I$11),
      "Outlier",
      "Normal"))</f>
        <v>Normal</v>
      </c>
    </row>
    <row r="6675" spans="1:19">
      <c r="A6675" t="s">
        <v>14319</v>
      </c>
      <c r="B6675" s="4">
        <v>44718</v>
      </c>
      <c r="C6675" s="2">
        <v>287797.40000000002</v>
      </c>
      <c r="D6675" t="s">
        <v>849</v>
      </c>
      <c r="E6675" t="s">
        <v>853</v>
      </c>
      <c r="F6675" t="s">
        <v>9</v>
      </c>
      <c r="G6675" t="s">
        <v>20</v>
      </c>
      <c r="H6675" t="s">
        <v>569</v>
      </c>
      <c r="J6675" t="s">
        <v>14320</v>
      </c>
      <c r="K6675" t="str">
        <f>IF(COUNTIF(Customers!A:A, H6675)&gt;0, "Valid", "Invalid")</f>
        <v>Valid</v>
      </c>
      <c r="L6675" t="str">
        <f t="shared" si="520"/>
        <v>6</v>
      </c>
      <c r="M6675" t="str">
        <f t="shared" si="521"/>
        <v>2022</v>
      </c>
      <c r="N6675">
        <f t="shared" si="522"/>
        <v>287797.40000000002</v>
      </c>
      <c r="O6675">
        <f t="shared" si="523"/>
        <v>287797.40000000002</v>
      </c>
      <c r="P6675" t="str">
        <f t="shared" si="524"/>
        <v/>
      </c>
      <c r="Q6675" s="48" t="str">
        <f>IF(O6675="","",
   IF(OR(O6675&lt;EDA_Outlier_Analysis!$C$10, O6675&gt;EDA_Outlier_Analysis!$C$11),
      "Outlier",
      "Normal"))</f>
        <v>Normal</v>
      </c>
      <c r="R6675" t="str">
        <f>IF(P6675="","",
   IF(OR(P6675 &lt; EDA_Outlier_Analysis!$F$7, P6675 &gt; EDA_Outlier_Analysis!$F$8),
      "Outlier",
      "Normal"))</f>
        <v/>
      </c>
      <c r="S6675" t="str">
        <f>IF(N6675="","",
   IF(OR(N6675 &lt;EDA_Outlier_Analysis!$I$10, N6675 &gt; EDA_Outlier_Analysis!$I$11),
      "Outlier",
      "Normal"))</f>
        <v>Normal</v>
      </c>
    </row>
    <row r="6676" spans="1:19">
      <c r="A6676" t="s">
        <v>14321</v>
      </c>
      <c r="B6676" s="4">
        <v>44604</v>
      </c>
      <c r="C6676" s="2">
        <v>-67032.38</v>
      </c>
      <c r="D6676" t="s">
        <v>840</v>
      </c>
      <c r="E6676" t="s">
        <v>856</v>
      </c>
      <c r="F6676" t="s">
        <v>11</v>
      </c>
      <c r="G6676" t="s">
        <v>20</v>
      </c>
      <c r="I6676" t="s">
        <v>1232</v>
      </c>
      <c r="J6676" t="s">
        <v>14322</v>
      </c>
      <c r="K6676" t="str">
        <f>IF(COUNTIF(Customers!A:A, H6676)&gt;0, "Valid", "Invalid")</f>
        <v>Invalid</v>
      </c>
      <c r="L6676" t="str">
        <f t="shared" si="520"/>
        <v>2</v>
      </c>
      <c r="M6676" t="str">
        <f t="shared" si="521"/>
        <v>2022</v>
      </c>
      <c r="N6676">
        <f t="shared" si="522"/>
        <v>-67032.38</v>
      </c>
      <c r="O6676" t="str">
        <f t="shared" si="523"/>
        <v/>
      </c>
      <c r="P6676">
        <f t="shared" si="524"/>
        <v>67032.38</v>
      </c>
      <c r="Q6676" s="48" t="str">
        <f>IF(O6676="","",
   IF(OR(O6676&lt;EDA_Outlier_Analysis!$C$10, O6676&gt;EDA_Outlier_Analysis!$C$11),
      "Outlier",
      "Normal"))</f>
        <v/>
      </c>
      <c r="R6676" t="str">
        <f>IF(P6676="","",
   IF(OR(P6676 &lt; EDA_Outlier_Analysis!$F$7, P6676 &gt; EDA_Outlier_Analysis!$F$8),
      "Outlier",
      "Normal"))</f>
        <v>Outlier</v>
      </c>
      <c r="S6676" t="str">
        <f>IF(N6676="","",
   IF(OR(N6676 &lt;EDA_Outlier_Analysis!$I$10, N6676 &gt; EDA_Outlier_Analysis!$I$11),
      "Outlier",
      "Normal"))</f>
        <v>Normal</v>
      </c>
    </row>
    <row r="6677" spans="1:19">
      <c r="A6677" t="s">
        <v>14323</v>
      </c>
      <c r="B6677" s="4">
        <v>45202</v>
      </c>
      <c r="C6677" s="2">
        <v>311248.24</v>
      </c>
      <c r="D6677" t="s">
        <v>849</v>
      </c>
      <c r="E6677" t="s">
        <v>853</v>
      </c>
      <c r="F6677" t="s">
        <v>11</v>
      </c>
      <c r="G6677" t="s">
        <v>24</v>
      </c>
      <c r="H6677" t="s">
        <v>613</v>
      </c>
      <c r="J6677" t="s">
        <v>14324</v>
      </c>
      <c r="K6677" t="str">
        <f>IF(COUNTIF(Customers!A:A, H6677)&gt;0, "Valid", "Invalid")</f>
        <v>Valid</v>
      </c>
      <c r="L6677" t="str">
        <f t="shared" si="520"/>
        <v>10</v>
      </c>
      <c r="M6677" t="str">
        <f t="shared" si="521"/>
        <v>2023</v>
      </c>
      <c r="N6677">
        <f t="shared" si="522"/>
        <v>311248.24</v>
      </c>
      <c r="O6677">
        <f t="shared" si="523"/>
        <v>311248.24</v>
      </c>
      <c r="P6677" t="str">
        <f t="shared" si="524"/>
        <v/>
      </c>
      <c r="Q6677" s="48" t="str">
        <f>IF(O6677="","",
   IF(OR(O6677&lt;EDA_Outlier_Analysis!$C$10, O6677&gt;EDA_Outlier_Analysis!$C$11),
      "Outlier",
      "Normal"))</f>
        <v>Outlier</v>
      </c>
      <c r="R6677" t="str">
        <f>IF(P6677="","",
   IF(OR(P6677 &lt; EDA_Outlier_Analysis!$F$7, P6677 &gt; EDA_Outlier_Analysis!$F$8),
      "Outlier",
      "Normal"))</f>
        <v/>
      </c>
      <c r="S6677" t="str">
        <f>IF(N6677="","",
   IF(OR(N6677 &lt;EDA_Outlier_Analysis!$I$10, N6677 &gt; EDA_Outlier_Analysis!$I$11),
      "Outlier",
      "Normal"))</f>
        <v>Normal</v>
      </c>
    </row>
    <row r="6678" spans="1:19">
      <c r="A6678" t="s">
        <v>14325</v>
      </c>
      <c r="B6678" s="4">
        <v>44671</v>
      </c>
      <c r="C6678" s="2">
        <v>120664.96000000001</v>
      </c>
      <c r="D6678" t="s">
        <v>849</v>
      </c>
      <c r="E6678" t="s">
        <v>868</v>
      </c>
      <c r="F6678" t="s">
        <v>9</v>
      </c>
      <c r="G6678" t="s">
        <v>31</v>
      </c>
      <c r="H6678" t="s">
        <v>581</v>
      </c>
      <c r="J6678" t="s">
        <v>14326</v>
      </c>
      <c r="K6678" t="str">
        <f>IF(COUNTIF(Customers!A:A, H6678)&gt;0, "Valid", "Invalid")</f>
        <v>Valid</v>
      </c>
      <c r="L6678" t="str">
        <f t="shared" si="520"/>
        <v>4</v>
      </c>
      <c r="M6678" t="str">
        <f t="shared" si="521"/>
        <v>2022</v>
      </c>
      <c r="N6678">
        <f t="shared" si="522"/>
        <v>120664.96000000001</v>
      </c>
      <c r="O6678">
        <f t="shared" si="523"/>
        <v>120664.96000000001</v>
      </c>
      <c r="P6678" t="str">
        <f t="shared" si="524"/>
        <v/>
      </c>
      <c r="Q6678" s="48" t="str">
        <f>IF(O6678="","",
   IF(OR(O6678&lt;EDA_Outlier_Analysis!$C$10, O6678&gt;EDA_Outlier_Analysis!$C$11),
      "Outlier",
      "Normal"))</f>
        <v>Normal</v>
      </c>
      <c r="R6678" t="str">
        <f>IF(P6678="","",
   IF(OR(P6678 &lt; EDA_Outlier_Analysis!$F$7, P6678 &gt; EDA_Outlier_Analysis!$F$8),
      "Outlier",
      "Normal"))</f>
        <v/>
      </c>
      <c r="S6678" t="str">
        <f>IF(N6678="","",
   IF(OR(N6678 &lt;EDA_Outlier_Analysis!$I$10, N6678 &gt; EDA_Outlier_Analysis!$I$11),
      "Outlier",
      "Normal"))</f>
        <v>Normal</v>
      </c>
    </row>
    <row r="6679" spans="1:19">
      <c r="A6679" t="s">
        <v>14327</v>
      </c>
      <c r="B6679" s="4">
        <v>44746</v>
      </c>
      <c r="C6679" s="2">
        <v>242851.27</v>
      </c>
      <c r="D6679" t="s">
        <v>849</v>
      </c>
      <c r="E6679" t="s">
        <v>850</v>
      </c>
      <c r="F6679" t="s">
        <v>9</v>
      </c>
      <c r="G6679" t="s">
        <v>20</v>
      </c>
      <c r="H6679" t="s">
        <v>227</v>
      </c>
      <c r="J6679" t="s">
        <v>14328</v>
      </c>
      <c r="K6679" t="str">
        <f>IF(COUNTIF(Customers!A:A, H6679)&gt;0, "Valid", "Invalid")</f>
        <v>Valid</v>
      </c>
      <c r="L6679" t="str">
        <f t="shared" si="520"/>
        <v>7</v>
      </c>
      <c r="M6679" t="str">
        <f t="shared" si="521"/>
        <v>2022</v>
      </c>
      <c r="N6679">
        <f t="shared" si="522"/>
        <v>242851.27</v>
      </c>
      <c r="O6679">
        <f t="shared" si="523"/>
        <v>242851.27</v>
      </c>
      <c r="P6679" t="str">
        <f t="shared" si="524"/>
        <v/>
      </c>
      <c r="Q6679" s="48" t="str">
        <f>IF(O6679="","",
   IF(OR(O6679&lt;EDA_Outlier_Analysis!$C$10, O6679&gt;EDA_Outlier_Analysis!$C$11),
      "Outlier",
      "Normal"))</f>
        <v>Normal</v>
      </c>
      <c r="R6679" t="str">
        <f>IF(P6679="","",
   IF(OR(P6679 &lt; EDA_Outlier_Analysis!$F$7, P6679 &gt; EDA_Outlier_Analysis!$F$8),
      "Outlier",
      "Normal"))</f>
        <v/>
      </c>
      <c r="S6679" t="str">
        <f>IF(N6679="","",
   IF(OR(N6679 &lt;EDA_Outlier_Analysis!$I$10, N6679 &gt; EDA_Outlier_Analysis!$I$11),
      "Outlier",
      "Normal"))</f>
        <v>Normal</v>
      </c>
    </row>
    <row r="6680" spans="1:19">
      <c r="A6680" t="s">
        <v>14329</v>
      </c>
      <c r="B6680" s="4">
        <v>44839</v>
      </c>
      <c r="C6680" s="2">
        <v>173966.3</v>
      </c>
      <c r="D6680" t="s">
        <v>849</v>
      </c>
      <c r="E6680" t="s">
        <v>853</v>
      </c>
      <c r="F6680" t="s">
        <v>11</v>
      </c>
      <c r="G6680" t="s">
        <v>31</v>
      </c>
      <c r="H6680" t="s">
        <v>653</v>
      </c>
      <c r="J6680" t="s">
        <v>14330</v>
      </c>
      <c r="K6680" t="str">
        <f>IF(COUNTIF(Customers!A:A, H6680)&gt;0, "Valid", "Invalid")</f>
        <v>Valid</v>
      </c>
      <c r="L6680" t="str">
        <f t="shared" si="520"/>
        <v>10</v>
      </c>
      <c r="M6680" t="str">
        <f t="shared" si="521"/>
        <v>2022</v>
      </c>
      <c r="N6680">
        <f t="shared" si="522"/>
        <v>173966.3</v>
      </c>
      <c r="O6680">
        <f t="shared" si="523"/>
        <v>173966.3</v>
      </c>
      <c r="P6680" t="str">
        <f t="shared" si="524"/>
        <v/>
      </c>
      <c r="Q6680" s="48" t="str">
        <f>IF(O6680="","",
   IF(OR(O6680&lt;EDA_Outlier_Analysis!$C$10, O6680&gt;EDA_Outlier_Analysis!$C$11),
      "Outlier",
      "Normal"))</f>
        <v>Normal</v>
      </c>
      <c r="R6680" t="str">
        <f>IF(P6680="","",
   IF(OR(P6680 &lt; EDA_Outlier_Analysis!$F$7, P6680 &gt; EDA_Outlier_Analysis!$F$8),
      "Outlier",
      "Normal"))</f>
        <v/>
      </c>
      <c r="S6680" t="str">
        <f>IF(N6680="","",
   IF(OR(N6680 &lt;EDA_Outlier_Analysis!$I$10, N6680 &gt; EDA_Outlier_Analysis!$I$11),
      "Outlier",
      "Normal"))</f>
        <v>Normal</v>
      </c>
    </row>
    <row r="6681" spans="1:19">
      <c r="A6681" t="s">
        <v>14331</v>
      </c>
      <c r="B6681" s="4">
        <v>45039</v>
      </c>
      <c r="C6681" s="2">
        <v>-25586.13</v>
      </c>
      <c r="D6681" t="s">
        <v>840</v>
      </c>
      <c r="E6681" t="s">
        <v>905</v>
      </c>
      <c r="F6681" t="s">
        <v>10</v>
      </c>
      <c r="G6681" t="s">
        <v>24</v>
      </c>
      <c r="I6681" t="s">
        <v>906</v>
      </c>
      <c r="J6681" t="s">
        <v>14332</v>
      </c>
      <c r="K6681" t="str">
        <f>IF(COUNTIF(Customers!A:A, H6681)&gt;0, "Valid", "Invalid")</f>
        <v>Invalid</v>
      </c>
      <c r="L6681" t="str">
        <f t="shared" si="520"/>
        <v>4</v>
      </c>
      <c r="M6681" t="str">
        <f t="shared" si="521"/>
        <v>2023</v>
      </c>
      <c r="N6681">
        <f t="shared" si="522"/>
        <v>-25586.13</v>
      </c>
      <c r="O6681" t="str">
        <f t="shared" si="523"/>
        <v/>
      </c>
      <c r="P6681">
        <f t="shared" si="524"/>
        <v>25586.13</v>
      </c>
      <c r="Q6681" s="48" t="str">
        <f>IF(O6681="","",
   IF(OR(O6681&lt;EDA_Outlier_Analysis!$C$10, O6681&gt;EDA_Outlier_Analysis!$C$11),
      "Outlier",
      "Normal"))</f>
        <v/>
      </c>
      <c r="R6681" t="str">
        <f>IF(P6681="","",
   IF(OR(P6681 &lt; EDA_Outlier_Analysis!$F$7, P6681 &gt; EDA_Outlier_Analysis!$F$8),
      "Outlier",
      "Normal"))</f>
        <v>Outlier</v>
      </c>
      <c r="S6681" t="str">
        <f>IF(N6681="","",
   IF(OR(N6681 &lt;EDA_Outlier_Analysis!$I$10, N6681 &gt; EDA_Outlier_Analysis!$I$11),
      "Outlier",
      "Normal"))</f>
        <v>Normal</v>
      </c>
    </row>
    <row r="6682" spans="1:19">
      <c r="A6682" t="s">
        <v>14333</v>
      </c>
      <c r="B6682" s="4">
        <v>45188</v>
      </c>
      <c r="C6682" s="2">
        <v>118423.42</v>
      </c>
      <c r="D6682" t="s">
        <v>849</v>
      </c>
      <c r="E6682" t="s">
        <v>850</v>
      </c>
      <c r="F6682" t="s">
        <v>10</v>
      </c>
      <c r="G6682" t="s">
        <v>34</v>
      </c>
      <c r="H6682" t="s">
        <v>345</v>
      </c>
      <c r="J6682" t="s">
        <v>14334</v>
      </c>
      <c r="K6682" t="str">
        <f>IF(COUNTIF(Customers!A:A, H6682)&gt;0, "Valid", "Invalid")</f>
        <v>Valid</v>
      </c>
      <c r="L6682" t="str">
        <f t="shared" si="520"/>
        <v>9</v>
      </c>
      <c r="M6682" t="str">
        <f t="shared" si="521"/>
        <v>2023</v>
      </c>
      <c r="N6682">
        <f t="shared" si="522"/>
        <v>118423.42</v>
      </c>
      <c r="O6682">
        <f t="shared" si="523"/>
        <v>118423.42</v>
      </c>
      <c r="P6682" t="str">
        <f t="shared" si="524"/>
        <v/>
      </c>
      <c r="Q6682" s="48" t="str">
        <f>IF(O6682="","",
   IF(OR(O6682&lt;EDA_Outlier_Analysis!$C$10, O6682&gt;EDA_Outlier_Analysis!$C$11),
      "Outlier",
      "Normal"))</f>
        <v>Normal</v>
      </c>
      <c r="R6682" t="str">
        <f>IF(P6682="","",
   IF(OR(P6682 &lt; EDA_Outlier_Analysis!$F$7, P6682 &gt; EDA_Outlier_Analysis!$F$8),
      "Outlier",
      "Normal"))</f>
        <v/>
      </c>
      <c r="S6682" t="str">
        <f>IF(N6682="","",
   IF(OR(N6682 &lt;EDA_Outlier_Analysis!$I$10, N6682 &gt; EDA_Outlier_Analysis!$I$11),
      "Outlier",
      "Normal"))</f>
        <v>Normal</v>
      </c>
    </row>
    <row r="6683" spans="1:19">
      <c r="A6683" t="s">
        <v>14335</v>
      </c>
      <c r="B6683" s="4">
        <v>44596</v>
      </c>
      <c r="C6683" s="2">
        <v>-77305.27</v>
      </c>
      <c r="D6683" t="s">
        <v>840</v>
      </c>
      <c r="E6683" t="s">
        <v>864</v>
      </c>
      <c r="F6683" t="s">
        <v>11</v>
      </c>
      <c r="G6683" t="s">
        <v>31</v>
      </c>
      <c r="I6683" t="s">
        <v>4561</v>
      </c>
      <c r="J6683" t="s">
        <v>14336</v>
      </c>
      <c r="K6683" t="str">
        <f>IF(COUNTIF(Customers!A:A, H6683)&gt;0, "Valid", "Invalid")</f>
        <v>Invalid</v>
      </c>
      <c r="L6683" t="str">
        <f t="shared" si="520"/>
        <v>2</v>
      </c>
      <c r="M6683" t="str">
        <f t="shared" si="521"/>
        <v>2022</v>
      </c>
      <c r="N6683">
        <f t="shared" si="522"/>
        <v>-77305.27</v>
      </c>
      <c r="O6683" t="str">
        <f t="shared" si="523"/>
        <v/>
      </c>
      <c r="P6683">
        <f t="shared" si="524"/>
        <v>77305.27</v>
      </c>
      <c r="Q6683" s="48" t="str">
        <f>IF(O6683="","",
   IF(OR(O6683&lt;EDA_Outlier_Analysis!$C$10, O6683&gt;EDA_Outlier_Analysis!$C$11),
      "Outlier",
      "Normal"))</f>
        <v/>
      </c>
      <c r="R6683" t="str">
        <f>IF(P6683="","",
   IF(OR(P6683 &lt; EDA_Outlier_Analysis!$F$7, P6683 &gt; EDA_Outlier_Analysis!$F$8),
      "Outlier",
      "Normal"))</f>
        <v>Outlier</v>
      </c>
      <c r="S6683" t="str">
        <f>IF(N6683="","",
   IF(OR(N6683 &lt;EDA_Outlier_Analysis!$I$10, N6683 &gt; EDA_Outlier_Analysis!$I$11),
      "Outlier",
      "Normal"))</f>
        <v>Normal</v>
      </c>
    </row>
    <row r="6684" spans="1:19">
      <c r="A6684" t="s">
        <v>14337</v>
      </c>
      <c r="B6684" s="4">
        <v>44653</v>
      </c>
      <c r="C6684" s="2">
        <v>-23736.66</v>
      </c>
      <c r="D6684" t="s">
        <v>840</v>
      </c>
      <c r="E6684" t="s">
        <v>905</v>
      </c>
      <c r="F6684" t="s">
        <v>11</v>
      </c>
      <c r="G6684" t="s">
        <v>20</v>
      </c>
      <c r="I6684" t="s">
        <v>965</v>
      </c>
      <c r="J6684" t="s">
        <v>14338</v>
      </c>
      <c r="K6684" t="str">
        <f>IF(COUNTIF(Customers!A:A, H6684)&gt;0, "Valid", "Invalid")</f>
        <v>Invalid</v>
      </c>
      <c r="L6684" t="str">
        <f t="shared" si="520"/>
        <v>4</v>
      </c>
      <c r="M6684" t="str">
        <f t="shared" si="521"/>
        <v>2022</v>
      </c>
      <c r="N6684">
        <f t="shared" si="522"/>
        <v>-23736.66</v>
      </c>
      <c r="O6684" t="str">
        <f t="shared" si="523"/>
        <v/>
      </c>
      <c r="P6684">
        <f t="shared" si="524"/>
        <v>23736.66</v>
      </c>
      <c r="Q6684" s="48" t="str">
        <f>IF(O6684="","",
   IF(OR(O6684&lt;EDA_Outlier_Analysis!$C$10, O6684&gt;EDA_Outlier_Analysis!$C$11),
      "Outlier",
      "Normal"))</f>
        <v/>
      </c>
      <c r="R6684" t="str">
        <f>IF(P6684="","",
   IF(OR(P6684 &lt; EDA_Outlier_Analysis!$F$7, P6684 &gt; EDA_Outlier_Analysis!$F$8),
      "Outlier",
      "Normal"))</f>
        <v>Outlier</v>
      </c>
      <c r="S6684" t="str">
        <f>IF(N6684="","",
   IF(OR(N6684 &lt;EDA_Outlier_Analysis!$I$10, N6684 &gt; EDA_Outlier_Analysis!$I$11),
      "Outlier",
      "Normal"))</f>
        <v>Normal</v>
      </c>
    </row>
    <row r="6685" spans="1:19">
      <c r="A6685" t="s">
        <v>14339</v>
      </c>
      <c r="B6685" s="4">
        <v>44656</v>
      </c>
      <c r="C6685" s="2">
        <v>288000.44</v>
      </c>
      <c r="D6685" t="s">
        <v>849</v>
      </c>
      <c r="E6685" t="s">
        <v>868</v>
      </c>
      <c r="F6685" t="s">
        <v>11</v>
      </c>
      <c r="G6685" t="s">
        <v>31</v>
      </c>
      <c r="H6685" t="s">
        <v>595</v>
      </c>
      <c r="J6685" t="s">
        <v>14340</v>
      </c>
      <c r="K6685" t="str">
        <f>IF(COUNTIF(Customers!A:A, H6685)&gt;0, "Valid", "Invalid")</f>
        <v>Valid</v>
      </c>
      <c r="L6685" t="str">
        <f t="shared" si="520"/>
        <v>4</v>
      </c>
      <c r="M6685" t="str">
        <f t="shared" si="521"/>
        <v>2022</v>
      </c>
      <c r="N6685">
        <f t="shared" si="522"/>
        <v>288000.44</v>
      </c>
      <c r="O6685">
        <f t="shared" si="523"/>
        <v>288000.44</v>
      </c>
      <c r="P6685" t="str">
        <f t="shared" si="524"/>
        <v/>
      </c>
      <c r="Q6685" s="48" t="str">
        <f>IF(O6685="","",
   IF(OR(O6685&lt;EDA_Outlier_Analysis!$C$10, O6685&gt;EDA_Outlier_Analysis!$C$11),
      "Outlier",
      "Normal"))</f>
        <v>Normal</v>
      </c>
      <c r="R6685" t="str">
        <f>IF(P6685="","",
   IF(OR(P6685 &lt; EDA_Outlier_Analysis!$F$7, P6685 &gt; EDA_Outlier_Analysis!$F$8),
      "Outlier",
      "Normal"))</f>
        <v/>
      </c>
      <c r="S6685" t="str">
        <f>IF(N6685="","",
   IF(OR(N6685 &lt;EDA_Outlier_Analysis!$I$10, N6685 &gt; EDA_Outlier_Analysis!$I$11),
      "Outlier",
      "Normal"))</f>
        <v>Normal</v>
      </c>
    </row>
    <row r="6686" spans="1:19">
      <c r="A6686" t="s">
        <v>14341</v>
      </c>
      <c r="B6686" s="4">
        <v>44686</v>
      </c>
      <c r="C6686" s="2">
        <v>85585.2</v>
      </c>
      <c r="D6686" t="s">
        <v>849</v>
      </c>
      <c r="E6686" t="s">
        <v>850</v>
      </c>
      <c r="F6686" t="s">
        <v>11</v>
      </c>
      <c r="G6686" t="s">
        <v>20</v>
      </c>
      <c r="H6686" t="s">
        <v>315</v>
      </c>
      <c r="J6686" t="s">
        <v>14342</v>
      </c>
      <c r="K6686" t="str">
        <f>IF(COUNTIF(Customers!A:A, H6686)&gt;0, "Valid", "Invalid")</f>
        <v>Valid</v>
      </c>
      <c r="L6686" t="str">
        <f t="shared" si="520"/>
        <v>5</v>
      </c>
      <c r="M6686" t="str">
        <f t="shared" si="521"/>
        <v>2022</v>
      </c>
      <c r="N6686">
        <f t="shared" si="522"/>
        <v>85585.2</v>
      </c>
      <c r="O6686">
        <f t="shared" si="523"/>
        <v>85585.2</v>
      </c>
      <c r="P6686" t="str">
        <f t="shared" si="524"/>
        <v/>
      </c>
      <c r="Q6686" s="48" t="str">
        <f>IF(O6686="","",
   IF(OR(O6686&lt;EDA_Outlier_Analysis!$C$10, O6686&gt;EDA_Outlier_Analysis!$C$11),
      "Outlier",
      "Normal"))</f>
        <v>Normal</v>
      </c>
      <c r="R6686" t="str">
        <f>IF(P6686="","",
   IF(OR(P6686 &lt; EDA_Outlier_Analysis!$F$7, P6686 &gt; EDA_Outlier_Analysis!$F$8),
      "Outlier",
      "Normal"))</f>
        <v/>
      </c>
      <c r="S6686" t="str">
        <f>IF(N6686="","",
   IF(OR(N6686 &lt;EDA_Outlier_Analysis!$I$10, N6686 &gt; EDA_Outlier_Analysis!$I$11),
      "Outlier",
      "Normal"))</f>
        <v>Normal</v>
      </c>
    </row>
    <row r="6687" spans="1:19">
      <c r="A6687" t="s">
        <v>14343</v>
      </c>
      <c r="B6687" s="4">
        <v>45110</v>
      </c>
      <c r="C6687" s="2">
        <v>141984.14000000001</v>
      </c>
      <c r="D6687" t="s">
        <v>849</v>
      </c>
      <c r="E6687" t="s">
        <v>868</v>
      </c>
      <c r="F6687" t="s">
        <v>10</v>
      </c>
      <c r="G6687" t="s">
        <v>24</v>
      </c>
      <c r="H6687" t="s">
        <v>481</v>
      </c>
      <c r="J6687" t="s">
        <v>14344</v>
      </c>
      <c r="K6687" t="str">
        <f>IF(COUNTIF(Customers!A:A, H6687)&gt;0, "Valid", "Invalid")</f>
        <v>Valid</v>
      </c>
      <c r="L6687" t="str">
        <f t="shared" si="520"/>
        <v>7</v>
      </c>
      <c r="M6687" t="str">
        <f t="shared" si="521"/>
        <v>2023</v>
      </c>
      <c r="N6687">
        <f t="shared" si="522"/>
        <v>141984.14000000001</v>
      </c>
      <c r="O6687">
        <f t="shared" si="523"/>
        <v>141984.14000000001</v>
      </c>
      <c r="P6687" t="str">
        <f t="shared" si="524"/>
        <v/>
      </c>
      <c r="Q6687" s="48" t="str">
        <f>IF(O6687="","",
   IF(OR(O6687&lt;EDA_Outlier_Analysis!$C$10, O6687&gt;EDA_Outlier_Analysis!$C$11),
      "Outlier",
      "Normal"))</f>
        <v>Normal</v>
      </c>
      <c r="R6687" t="str">
        <f>IF(P6687="","",
   IF(OR(P6687 &lt; EDA_Outlier_Analysis!$F$7, P6687 &gt; EDA_Outlier_Analysis!$F$8),
      "Outlier",
      "Normal"))</f>
        <v/>
      </c>
      <c r="S6687" t="str">
        <f>IF(N6687="","",
   IF(OR(N6687 &lt;EDA_Outlier_Analysis!$I$10, N6687 &gt; EDA_Outlier_Analysis!$I$11),
      "Outlier",
      "Normal"))</f>
        <v>Normal</v>
      </c>
    </row>
    <row r="6688" spans="1:19">
      <c r="A6688" t="s">
        <v>14345</v>
      </c>
      <c r="B6688" s="4">
        <v>44948</v>
      </c>
      <c r="C6688" s="2">
        <v>158876.99</v>
      </c>
      <c r="D6688" t="s">
        <v>849</v>
      </c>
      <c r="E6688" t="s">
        <v>850</v>
      </c>
      <c r="F6688" t="s">
        <v>10</v>
      </c>
      <c r="G6688" t="s">
        <v>20</v>
      </c>
      <c r="H6688" t="s">
        <v>499</v>
      </c>
      <c r="J6688" t="s">
        <v>14346</v>
      </c>
      <c r="K6688" t="str">
        <f>IF(COUNTIF(Customers!A:A, H6688)&gt;0, "Valid", "Invalid")</f>
        <v>Valid</v>
      </c>
      <c r="L6688" t="str">
        <f t="shared" si="520"/>
        <v>1</v>
      </c>
      <c r="M6688" t="str">
        <f t="shared" si="521"/>
        <v>2023</v>
      </c>
      <c r="N6688">
        <f t="shared" si="522"/>
        <v>158876.99</v>
      </c>
      <c r="O6688">
        <f t="shared" si="523"/>
        <v>158876.99</v>
      </c>
      <c r="P6688" t="str">
        <f t="shared" si="524"/>
        <v/>
      </c>
      <c r="Q6688" s="48" t="str">
        <f>IF(O6688="","",
   IF(OR(O6688&lt;EDA_Outlier_Analysis!$C$10, O6688&gt;EDA_Outlier_Analysis!$C$11),
      "Outlier",
      "Normal"))</f>
        <v>Normal</v>
      </c>
      <c r="R6688" t="str">
        <f>IF(P6688="","",
   IF(OR(P6688 &lt; EDA_Outlier_Analysis!$F$7, P6688 &gt; EDA_Outlier_Analysis!$F$8),
      "Outlier",
      "Normal"))</f>
        <v/>
      </c>
      <c r="S6688" t="str">
        <f>IF(N6688="","",
   IF(OR(N6688 &lt;EDA_Outlier_Analysis!$I$10, N6688 &gt; EDA_Outlier_Analysis!$I$11),
      "Outlier",
      "Normal"))</f>
        <v>Normal</v>
      </c>
    </row>
    <row r="6689" spans="1:19">
      <c r="A6689" t="s">
        <v>14347</v>
      </c>
      <c r="B6689" s="4">
        <v>44885</v>
      </c>
      <c r="C6689" s="2">
        <v>188994.75</v>
      </c>
      <c r="D6689" t="s">
        <v>849</v>
      </c>
      <c r="E6689" t="s">
        <v>868</v>
      </c>
      <c r="F6689" t="s">
        <v>10</v>
      </c>
      <c r="G6689" t="s">
        <v>24</v>
      </c>
      <c r="H6689" t="s">
        <v>385</v>
      </c>
      <c r="J6689" t="s">
        <v>14348</v>
      </c>
      <c r="K6689" t="str">
        <f>IF(COUNTIF(Customers!A:A, H6689)&gt;0, "Valid", "Invalid")</f>
        <v>Valid</v>
      </c>
      <c r="L6689" t="str">
        <f t="shared" si="520"/>
        <v>11</v>
      </c>
      <c r="M6689" t="str">
        <f t="shared" si="521"/>
        <v>2022</v>
      </c>
      <c r="N6689">
        <f t="shared" si="522"/>
        <v>188994.75</v>
      </c>
      <c r="O6689">
        <f t="shared" si="523"/>
        <v>188994.75</v>
      </c>
      <c r="P6689" t="str">
        <f t="shared" si="524"/>
        <v/>
      </c>
      <c r="Q6689" s="48" t="str">
        <f>IF(O6689="","",
   IF(OR(O6689&lt;EDA_Outlier_Analysis!$C$10, O6689&gt;EDA_Outlier_Analysis!$C$11),
      "Outlier",
      "Normal"))</f>
        <v>Normal</v>
      </c>
      <c r="R6689" t="str">
        <f>IF(P6689="","",
   IF(OR(P6689 &lt; EDA_Outlier_Analysis!$F$7, P6689 &gt; EDA_Outlier_Analysis!$F$8),
      "Outlier",
      "Normal"))</f>
        <v/>
      </c>
      <c r="S6689" t="str">
        <f>IF(N6689="","",
   IF(OR(N6689 &lt;EDA_Outlier_Analysis!$I$10, N6689 &gt; EDA_Outlier_Analysis!$I$11),
      "Outlier",
      "Normal"))</f>
        <v>Normal</v>
      </c>
    </row>
    <row r="6690" spans="1:19">
      <c r="A6690" t="s">
        <v>14349</v>
      </c>
      <c r="B6690" s="4">
        <v>44706</v>
      </c>
      <c r="C6690" s="2">
        <v>24027.59</v>
      </c>
      <c r="D6690" t="s">
        <v>873</v>
      </c>
      <c r="E6690" t="s">
        <v>873</v>
      </c>
      <c r="F6690" t="s">
        <v>11</v>
      </c>
      <c r="G6690" t="s">
        <v>31</v>
      </c>
      <c r="J6690" t="s">
        <v>14350</v>
      </c>
      <c r="K6690" t="str">
        <f>IF(COUNTIF(Customers!A:A, H6690)&gt;0, "Valid", "Invalid")</f>
        <v>Invalid</v>
      </c>
      <c r="L6690" t="str">
        <f t="shared" si="520"/>
        <v>5</v>
      </c>
      <c r="M6690" t="str">
        <f t="shared" si="521"/>
        <v>2022</v>
      </c>
      <c r="N6690">
        <f t="shared" si="522"/>
        <v>-24027.59</v>
      </c>
      <c r="O6690" t="str">
        <f t="shared" si="523"/>
        <v/>
      </c>
      <c r="P6690" t="str">
        <f t="shared" si="524"/>
        <v/>
      </c>
      <c r="Q6690" s="48" t="str">
        <f>IF(O6690="","",
   IF(OR(O6690&lt;EDA_Outlier_Analysis!$C$10, O6690&gt;EDA_Outlier_Analysis!$C$11),
      "Outlier",
      "Normal"))</f>
        <v/>
      </c>
      <c r="R6690" t="str">
        <f>IF(P6690="","",
   IF(OR(P6690 &lt; EDA_Outlier_Analysis!$F$7, P6690 &gt; EDA_Outlier_Analysis!$F$8),
      "Outlier",
      "Normal"))</f>
        <v/>
      </c>
      <c r="S6690" t="str">
        <f>IF(N6690="","",
   IF(OR(N6690 &lt;EDA_Outlier_Analysis!$I$10, N6690 &gt; EDA_Outlier_Analysis!$I$11),
      "Outlier",
      "Normal"))</f>
        <v>Normal</v>
      </c>
    </row>
    <row r="6691" spans="1:19">
      <c r="A6691" t="s">
        <v>14351</v>
      </c>
      <c r="B6691" s="4">
        <v>45032</v>
      </c>
      <c r="C6691" s="2">
        <v>181072.34</v>
      </c>
      <c r="D6691" t="s">
        <v>849</v>
      </c>
      <c r="E6691" t="s">
        <v>850</v>
      </c>
      <c r="F6691" t="s">
        <v>10</v>
      </c>
      <c r="G6691" t="s">
        <v>20</v>
      </c>
      <c r="H6691" t="s">
        <v>215</v>
      </c>
      <c r="J6691" t="s">
        <v>14352</v>
      </c>
      <c r="K6691" t="str">
        <f>IF(COUNTIF(Customers!A:A, H6691)&gt;0, "Valid", "Invalid")</f>
        <v>Valid</v>
      </c>
      <c r="L6691" t="str">
        <f t="shared" si="520"/>
        <v>4</v>
      </c>
      <c r="M6691" t="str">
        <f t="shared" si="521"/>
        <v>2023</v>
      </c>
      <c r="N6691">
        <f t="shared" si="522"/>
        <v>181072.34</v>
      </c>
      <c r="O6691">
        <f t="shared" si="523"/>
        <v>181072.34</v>
      </c>
      <c r="P6691" t="str">
        <f t="shared" si="524"/>
        <v/>
      </c>
      <c r="Q6691" s="48" t="str">
        <f>IF(O6691="","",
   IF(OR(O6691&lt;EDA_Outlier_Analysis!$C$10, O6691&gt;EDA_Outlier_Analysis!$C$11),
      "Outlier",
      "Normal"))</f>
        <v>Normal</v>
      </c>
      <c r="R6691" t="str">
        <f>IF(P6691="","",
   IF(OR(P6691 &lt; EDA_Outlier_Analysis!$F$7, P6691 &gt; EDA_Outlier_Analysis!$F$8),
      "Outlier",
      "Normal"))</f>
        <v/>
      </c>
      <c r="S6691" t="str">
        <f>IF(N6691="","",
   IF(OR(N6691 &lt;EDA_Outlier_Analysis!$I$10, N6691 &gt; EDA_Outlier_Analysis!$I$11),
      "Outlier",
      "Normal"))</f>
        <v>Normal</v>
      </c>
    </row>
    <row r="6692" spans="1:19">
      <c r="A6692" t="s">
        <v>14353</v>
      </c>
      <c r="B6692" s="4">
        <v>45122</v>
      </c>
      <c r="C6692" s="2">
        <v>-45412.42</v>
      </c>
      <c r="D6692" t="s">
        <v>840</v>
      </c>
      <c r="E6692" t="s">
        <v>905</v>
      </c>
      <c r="F6692" t="s">
        <v>10</v>
      </c>
      <c r="G6692" t="s">
        <v>24</v>
      </c>
      <c r="I6692" t="s">
        <v>879</v>
      </c>
      <c r="J6692" t="s">
        <v>14354</v>
      </c>
      <c r="K6692" t="str">
        <f>IF(COUNTIF(Customers!A:A, H6692)&gt;0, "Valid", "Invalid")</f>
        <v>Invalid</v>
      </c>
      <c r="L6692" t="str">
        <f t="shared" si="520"/>
        <v>7</v>
      </c>
      <c r="M6692" t="str">
        <f t="shared" si="521"/>
        <v>2023</v>
      </c>
      <c r="N6692">
        <f t="shared" si="522"/>
        <v>-45412.42</v>
      </c>
      <c r="O6692" t="str">
        <f t="shared" si="523"/>
        <v/>
      </c>
      <c r="P6692">
        <f t="shared" si="524"/>
        <v>45412.42</v>
      </c>
      <c r="Q6692" s="48" t="str">
        <f>IF(O6692="","",
   IF(OR(O6692&lt;EDA_Outlier_Analysis!$C$10, O6692&gt;EDA_Outlier_Analysis!$C$11),
      "Outlier",
      "Normal"))</f>
        <v/>
      </c>
      <c r="R6692" t="str">
        <f>IF(P6692="","",
   IF(OR(P6692 &lt; EDA_Outlier_Analysis!$F$7, P6692 &gt; EDA_Outlier_Analysis!$F$8),
      "Outlier",
      "Normal"))</f>
        <v>Normal</v>
      </c>
      <c r="S6692" t="str">
        <f>IF(N6692="","",
   IF(OR(N6692 &lt;EDA_Outlier_Analysis!$I$10, N6692 &gt; EDA_Outlier_Analysis!$I$11),
      "Outlier",
      "Normal"))</f>
        <v>Normal</v>
      </c>
    </row>
    <row r="6693" spans="1:19">
      <c r="A6693" t="s">
        <v>14355</v>
      </c>
      <c r="B6693" s="4">
        <v>45054</v>
      </c>
      <c r="C6693" s="2">
        <v>-54713.36</v>
      </c>
      <c r="D6693" t="s">
        <v>840</v>
      </c>
      <c r="E6693" t="s">
        <v>905</v>
      </c>
      <c r="F6693" t="s">
        <v>10</v>
      </c>
      <c r="G6693" t="s">
        <v>24</v>
      </c>
      <c r="I6693" t="s">
        <v>1540</v>
      </c>
      <c r="J6693" t="s">
        <v>14356</v>
      </c>
      <c r="K6693" t="str">
        <f>IF(COUNTIF(Customers!A:A, H6693)&gt;0, "Valid", "Invalid")</f>
        <v>Invalid</v>
      </c>
      <c r="L6693" t="str">
        <f t="shared" si="520"/>
        <v>5</v>
      </c>
      <c r="M6693" t="str">
        <f t="shared" si="521"/>
        <v>2023</v>
      </c>
      <c r="N6693">
        <f t="shared" si="522"/>
        <v>-54713.36</v>
      </c>
      <c r="O6693" t="str">
        <f t="shared" si="523"/>
        <v/>
      </c>
      <c r="P6693">
        <f t="shared" si="524"/>
        <v>54713.36</v>
      </c>
      <c r="Q6693" s="48" t="str">
        <f>IF(O6693="","",
   IF(OR(O6693&lt;EDA_Outlier_Analysis!$C$10, O6693&gt;EDA_Outlier_Analysis!$C$11),
      "Outlier",
      "Normal"))</f>
        <v/>
      </c>
      <c r="R6693" t="str">
        <f>IF(P6693="","",
   IF(OR(P6693 &lt; EDA_Outlier_Analysis!$F$7, P6693 &gt; EDA_Outlier_Analysis!$F$8),
      "Outlier",
      "Normal"))</f>
        <v>Outlier</v>
      </c>
      <c r="S6693" t="str">
        <f>IF(N6693="","",
   IF(OR(N6693 &lt;EDA_Outlier_Analysis!$I$10, N6693 &gt; EDA_Outlier_Analysis!$I$11),
      "Outlier",
      "Normal"))</f>
        <v>Normal</v>
      </c>
    </row>
    <row r="6694" spans="1:19">
      <c r="A6694" t="s">
        <v>14357</v>
      </c>
      <c r="B6694" s="4">
        <v>45029</v>
      </c>
      <c r="C6694" s="2">
        <v>-39102.730000000003</v>
      </c>
      <c r="D6694" t="s">
        <v>840</v>
      </c>
      <c r="E6694" t="s">
        <v>864</v>
      </c>
      <c r="F6694" t="s">
        <v>10</v>
      </c>
      <c r="G6694" t="s">
        <v>20</v>
      </c>
      <c r="I6694" t="s">
        <v>1533</v>
      </c>
      <c r="J6694" t="s">
        <v>14358</v>
      </c>
      <c r="K6694" t="str">
        <f>IF(COUNTIF(Customers!A:A, H6694)&gt;0, "Valid", "Invalid")</f>
        <v>Invalid</v>
      </c>
      <c r="L6694" t="str">
        <f t="shared" si="520"/>
        <v>4</v>
      </c>
      <c r="M6694" t="str">
        <f t="shared" si="521"/>
        <v>2023</v>
      </c>
      <c r="N6694">
        <f t="shared" si="522"/>
        <v>-39102.730000000003</v>
      </c>
      <c r="O6694" t="str">
        <f t="shared" si="523"/>
        <v/>
      </c>
      <c r="P6694">
        <f t="shared" si="524"/>
        <v>39102.730000000003</v>
      </c>
      <c r="Q6694" s="48" t="str">
        <f>IF(O6694="","",
   IF(OR(O6694&lt;EDA_Outlier_Analysis!$C$10, O6694&gt;EDA_Outlier_Analysis!$C$11),
      "Outlier",
      "Normal"))</f>
        <v/>
      </c>
      <c r="R6694" t="str">
        <f>IF(P6694="","",
   IF(OR(P6694 &lt; EDA_Outlier_Analysis!$F$7, P6694 &gt; EDA_Outlier_Analysis!$F$8),
      "Outlier",
      "Normal"))</f>
        <v>Normal</v>
      </c>
      <c r="S6694" t="str">
        <f>IF(N6694="","",
   IF(OR(N6694 &lt;EDA_Outlier_Analysis!$I$10, N6694 &gt; EDA_Outlier_Analysis!$I$11),
      "Outlier",
      "Normal"))</f>
        <v>Normal</v>
      </c>
    </row>
    <row r="6695" spans="1:19">
      <c r="A6695" t="s">
        <v>14359</v>
      </c>
      <c r="B6695" s="4">
        <v>44921</v>
      </c>
      <c r="C6695" s="2">
        <v>-60159.1</v>
      </c>
      <c r="D6695" t="s">
        <v>840</v>
      </c>
      <c r="E6695" t="s">
        <v>856</v>
      </c>
      <c r="F6695" t="s">
        <v>11</v>
      </c>
      <c r="G6695" t="s">
        <v>24</v>
      </c>
      <c r="I6695" t="s">
        <v>1448</v>
      </c>
      <c r="J6695" t="s">
        <v>14360</v>
      </c>
      <c r="K6695" t="str">
        <f>IF(COUNTIF(Customers!A:A, H6695)&gt;0, "Valid", "Invalid")</f>
        <v>Invalid</v>
      </c>
      <c r="L6695" t="str">
        <f t="shared" si="520"/>
        <v>12</v>
      </c>
      <c r="M6695" t="str">
        <f t="shared" si="521"/>
        <v>2022</v>
      </c>
      <c r="N6695">
        <f t="shared" si="522"/>
        <v>-60159.1</v>
      </c>
      <c r="O6695" t="str">
        <f t="shared" si="523"/>
        <v/>
      </c>
      <c r="P6695">
        <f t="shared" si="524"/>
        <v>60159.1</v>
      </c>
      <c r="Q6695" s="48" t="str">
        <f>IF(O6695="","",
   IF(OR(O6695&lt;EDA_Outlier_Analysis!$C$10, O6695&gt;EDA_Outlier_Analysis!$C$11),
      "Outlier",
      "Normal"))</f>
        <v/>
      </c>
      <c r="R6695" t="str">
        <f>IF(P6695="","",
   IF(OR(P6695 &lt; EDA_Outlier_Analysis!$F$7, P6695 &gt; EDA_Outlier_Analysis!$F$8),
      "Outlier",
      "Normal"))</f>
        <v>Outlier</v>
      </c>
      <c r="S6695" t="str">
        <f>IF(N6695="","",
   IF(OR(N6695 &lt;EDA_Outlier_Analysis!$I$10, N6695 &gt; EDA_Outlier_Analysis!$I$11),
      "Outlier",
      "Normal"))</f>
        <v>Normal</v>
      </c>
    </row>
    <row r="6696" spans="1:19">
      <c r="A6696" t="s">
        <v>14361</v>
      </c>
      <c r="B6696" s="4">
        <v>44893</v>
      </c>
      <c r="C6696" s="2">
        <v>138400.39000000001</v>
      </c>
      <c r="D6696" t="s">
        <v>849</v>
      </c>
      <c r="E6696" t="s">
        <v>868</v>
      </c>
      <c r="F6696" t="s">
        <v>11</v>
      </c>
      <c r="G6696" t="s">
        <v>24</v>
      </c>
      <c r="H6696" t="s">
        <v>665</v>
      </c>
      <c r="J6696" t="s">
        <v>14362</v>
      </c>
      <c r="K6696" t="str">
        <f>IF(COUNTIF(Customers!A:A, H6696)&gt;0, "Valid", "Invalid")</f>
        <v>Valid</v>
      </c>
      <c r="L6696" t="str">
        <f t="shared" si="520"/>
        <v>11</v>
      </c>
      <c r="M6696" t="str">
        <f t="shared" si="521"/>
        <v>2022</v>
      </c>
      <c r="N6696">
        <f t="shared" si="522"/>
        <v>138400.39000000001</v>
      </c>
      <c r="O6696">
        <f t="shared" si="523"/>
        <v>138400.39000000001</v>
      </c>
      <c r="P6696" t="str">
        <f t="shared" si="524"/>
        <v/>
      </c>
      <c r="Q6696" s="48" t="str">
        <f>IF(O6696="","",
   IF(OR(O6696&lt;EDA_Outlier_Analysis!$C$10, O6696&gt;EDA_Outlier_Analysis!$C$11),
      "Outlier",
      "Normal"))</f>
        <v>Normal</v>
      </c>
      <c r="R6696" t="str">
        <f>IF(P6696="","",
   IF(OR(P6696 &lt; EDA_Outlier_Analysis!$F$7, P6696 &gt; EDA_Outlier_Analysis!$F$8),
      "Outlier",
      "Normal"))</f>
        <v/>
      </c>
      <c r="S6696" t="str">
        <f>IF(N6696="","",
   IF(OR(N6696 &lt;EDA_Outlier_Analysis!$I$10, N6696 &gt; EDA_Outlier_Analysis!$I$11),
      "Outlier",
      "Normal"))</f>
        <v>Normal</v>
      </c>
    </row>
    <row r="6697" spans="1:19">
      <c r="A6697" t="s">
        <v>14363</v>
      </c>
      <c r="B6697" s="4">
        <v>44671</v>
      </c>
      <c r="C6697" s="2">
        <v>199774.12</v>
      </c>
      <c r="D6697" t="s">
        <v>849</v>
      </c>
      <c r="E6697" t="s">
        <v>868</v>
      </c>
      <c r="F6697" t="s">
        <v>10</v>
      </c>
      <c r="G6697" t="s">
        <v>31</v>
      </c>
      <c r="H6697" t="s">
        <v>567</v>
      </c>
      <c r="J6697" t="s">
        <v>14364</v>
      </c>
      <c r="K6697" t="str">
        <f>IF(COUNTIF(Customers!A:A, H6697)&gt;0, "Valid", "Invalid")</f>
        <v>Valid</v>
      </c>
      <c r="L6697" t="str">
        <f t="shared" si="520"/>
        <v>4</v>
      </c>
      <c r="M6697" t="str">
        <f t="shared" si="521"/>
        <v>2022</v>
      </c>
      <c r="N6697">
        <f t="shared" si="522"/>
        <v>199774.12</v>
      </c>
      <c r="O6697">
        <f t="shared" si="523"/>
        <v>199774.12</v>
      </c>
      <c r="P6697" t="str">
        <f t="shared" si="524"/>
        <v/>
      </c>
      <c r="Q6697" s="48" t="str">
        <f>IF(O6697="","",
   IF(OR(O6697&lt;EDA_Outlier_Analysis!$C$10, O6697&gt;EDA_Outlier_Analysis!$C$11),
      "Outlier",
      "Normal"))</f>
        <v>Normal</v>
      </c>
      <c r="R6697" t="str">
        <f>IF(P6697="","",
   IF(OR(P6697 &lt; EDA_Outlier_Analysis!$F$7, P6697 &gt; EDA_Outlier_Analysis!$F$8),
      "Outlier",
      "Normal"))</f>
        <v/>
      </c>
      <c r="S6697" t="str">
        <f>IF(N6697="","",
   IF(OR(N6697 &lt;EDA_Outlier_Analysis!$I$10, N6697 &gt; EDA_Outlier_Analysis!$I$11),
      "Outlier",
      "Normal"))</f>
        <v>Normal</v>
      </c>
    </row>
    <row r="6698" spans="1:19">
      <c r="A6698" t="s">
        <v>14365</v>
      </c>
      <c r="B6698" s="4">
        <v>45047</v>
      </c>
      <c r="C6698" s="2">
        <v>-32296.16</v>
      </c>
      <c r="D6698" t="s">
        <v>840</v>
      </c>
      <c r="E6698" t="s">
        <v>864</v>
      </c>
      <c r="F6698" t="s">
        <v>10</v>
      </c>
      <c r="G6698" t="s">
        <v>24</v>
      </c>
      <c r="I6698" t="s">
        <v>1199</v>
      </c>
      <c r="J6698" t="s">
        <v>14366</v>
      </c>
      <c r="K6698" t="str">
        <f>IF(COUNTIF(Customers!A:A, H6698)&gt;0, "Valid", "Invalid")</f>
        <v>Invalid</v>
      </c>
      <c r="L6698" t="str">
        <f t="shared" si="520"/>
        <v>5</v>
      </c>
      <c r="M6698" t="str">
        <f t="shared" si="521"/>
        <v>2023</v>
      </c>
      <c r="N6698">
        <f t="shared" si="522"/>
        <v>-32296.16</v>
      </c>
      <c r="O6698" t="str">
        <f t="shared" si="523"/>
        <v/>
      </c>
      <c r="P6698">
        <f t="shared" si="524"/>
        <v>32296.16</v>
      </c>
      <c r="Q6698" s="48" t="str">
        <f>IF(O6698="","",
   IF(OR(O6698&lt;EDA_Outlier_Analysis!$C$10, O6698&gt;EDA_Outlier_Analysis!$C$11),
      "Outlier",
      "Normal"))</f>
        <v/>
      </c>
      <c r="R6698" t="str">
        <f>IF(P6698="","",
   IF(OR(P6698 &lt; EDA_Outlier_Analysis!$F$7, P6698 &gt; EDA_Outlier_Analysis!$F$8),
      "Outlier",
      "Normal"))</f>
        <v>Normal</v>
      </c>
      <c r="S6698" t="str">
        <f>IF(N6698="","",
   IF(OR(N6698 &lt;EDA_Outlier_Analysis!$I$10, N6698 &gt; EDA_Outlier_Analysis!$I$11),
      "Outlier",
      "Normal"))</f>
        <v>Normal</v>
      </c>
    </row>
    <row r="6699" spans="1:19">
      <c r="A6699" t="s">
        <v>14367</v>
      </c>
      <c r="B6699" s="4">
        <v>45072</v>
      </c>
      <c r="C6699" s="2">
        <v>-13892.91</v>
      </c>
      <c r="D6699" t="s">
        <v>840</v>
      </c>
      <c r="E6699" t="s">
        <v>841</v>
      </c>
      <c r="F6699" t="s">
        <v>11</v>
      </c>
      <c r="G6699" t="s">
        <v>31</v>
      </c>
      <c r="I6699" t="s">
        <v>1524</v>
      </c>
      <c r="J6699" t="s">
        <v>14368</v>
      </c>
      <c r="K6699" t="str">
        <f>IF(COUNTIF(Customers!A:A, H6699)&gt;0, "Valid", "Invalid")</f>
        <v>Invalid</v>
      </c>
      <c r="L6699" t="str">
        <f t="shared" si="520"/>
        <v>5</v>
      </c>
      <c r="M6699" t="str">
        <f t="shared" si="521"/>
        <v>2023</v>
      </c>
      <c r="N6699">
        <f t="shared" si="522"/>
        <v>-13892.91</v>
      </c>
      <c r="O6699" t="str">
        <f t="shared" si="523"/>
        <v/>
      </c>
      <c r="P6699">
        <f t="shared" si="524"/>
        <v>13892.91</v>
      </c>
      <c r="Q6699" s="48" t="str">
        <f>IF(O6699="","",
   IF(OR(O6699&lt;EDA_Outlier_Analysis!$C$10, O6699&gt;EDA_Outlier_Analysis!$C$11),
      "Outlier",
      "Normal"))</f>
        <v/>
      </c>
      <c r="R6699" t="str">
        <f>IF(P6699="","",
   IF(OR(P6699 &lt; EDA_Outlier_Analysis!$F$7, P6699 &gt; EDA_Outlier_Analysis!$F$8),
      "Outlier",
      "Normal"))</f>
        <v>Outlier</v>
      </c>
      <c r="S6699" t="str">
        <f>IF(N6699="","",
   IF(OR(N6699 &lt;EDA_Outlier_Analysis!$I$10, N6699 &gt; EDA_Outlier_Analysis!$I$11),
      "Outlier",
      "Normal"))</f>
        <v>Normal</v>
      </c>
    </row>
    <row r="6700" spans="1:19">
      <c r="A6700" t="s">
        <v>14369</v>
      </c>
      <c r="B6700" s="4">
        <v>45177</v>
      </c>
      <c r="C6700" s="2">
        <v>203087.5</v>
      </c>
      <c r="D6700" t="s">
        <v>849</v>
      </c>
      <c r="E6700" t="s">
        <v>850</v>
      </c>
      <c r="F6700" t="s">
        <v>10</v>
      </c>
      <c r="G6700" t="s">
        <v>34</v>
      </c>
      <c r="H6700" t="s">
        <v>55</v>
      </c>
      <c r="J6700" t="s">
        <v>14370</v>
      </c>
      <c r="K6700" t="str">
        <f>IF(COUNTIF(Customers!A:A, H6700)&gt;0, "Valid", "Invalid")</f>
        <v>Valid</v>
      </c>
      <c r="L6700" t="str">
        <f t="shared" si="520"/>
        <v>9</v>
      </c>
      <c r="M6700" t="str">
        <f t="shared" si="521"/>
        <v>2023</v>
      </c>
      <c r="N6700">
        <f t="shared" si="522"/>
        <v>203087.5</v>
      </c>
      <c r="O6700">
        <f t="shared" si="523"/>
        <v>203087.5</v>
      </c>
      <c r="P6700" t="str">
        <f t="shared" si="524"/>
        <v/>
      </c>
      <c r="Q6700" s="48" t="str">
        <f>IF(O6700="","",
   IF(OR(O6700&lt;EDA_Outlier_Analysis!$C$10, O6700&gt;EDA_Outlier_Analysis!$C$11),
      "Outlier",
      "Normal"))</f>
        <v>Normal</v>
      </c>
      <c r="R6700" t="str">
        <f>IF(P6700="","",
   IF(OR(P6700 &lt; EDA_Outlier_Analysis!$F$7, P6700 &gt; EDA_Outlier_Analysis!$F$8),
      "Outlier",
      "Normal"))</f>
        <v/>
      </c>
      <c r="S6700" t="str">
        <f>IF(N6700="","",
   IF(OR(N6700 &lt;EDA_Outlier_Analysis!$I$10, N6700 &gt; EDA_Outlier_Analysis!$I$11),
      "Outlier",
      "Normal"))</f>
        <v>Normal</v>
      </c>
    </row>
    <row r="6701" spans="1:19">
      <c r="A6701" t="s">
        <v>14371</v>
      </c>
      <c r="B6701" s="4">
        <v>45013</v>
      </c>
      <c r="C6701" s="2">
        <v>236783.41</v>
      </c>
      <c r="D6701" t="s">
        <v>849</v>
      </c>
      <c r="E6701" t="s">
        <v>850</v>
      </c>
      <c r="F6701" t="s">
        <v>11</v>
      </c>
      <c r="G6701" t="s">
        <v>31</v>
      </c>
      <c r="H6701" t="s">
        <v>605</v>
      </c>
      <c r="J6701" t="s">
        <v>14372</v>
      </c>
      <c r="K6701" t="str">
        <f>IF(COUNTIF(Customers!A:A, H6701)&gt;0, "Valid", "Invalid")</f>
        <v>Valid</v>
      </c>
      <c r="L6701" t="str">
        <f t="shared" si="520"/>
        <v>3</v>
      </c>
      <c r="M6701" t="str">
        <f t="shared" si="521"/>
        <v>2023</v>
      </c>
      <c r="N6701">
        <f t="shared" si="522"/>
        <v>236783.41</v>
      </c>
      <c r="O6701">
        <f t="shared" si="523"/>
        <v>236783.41</v>
      </c>
      <c r="P6701" t="str">
        <f t="shared" si="524"/>
        <v/>
      </c>
      <c r="Q6701" s="48" t="str">
        <f>IF(O6701="","",
   IF(OR(O6701&lt;EDA_Outlier_Analysis!$C$10, O6701&gt;EDA_Outlier_Analysis!$C$11),
      "Outlier",
      "Normal"))</f>
        <v>Normal</v>
      </c>
      <c r="R6701" t="str">
        <f>IF(P6701="","",
   IF(OR(P6701 &lt; EDA_Outlier_Analysis!$F$7, P6701 &gt; EDA_Outlier_Analysis!$F$8),
      "Outlier",
      "Normal"))</f>
        <v/>
      </c>
      <c r="S6701" t="str">
        <f>IF(N6701="","",
   IF(OR(N6701 &lt;EDA_Outlier_Analysis!$I$10, N6701 &gt; EDA_Outlier_Analysis!$I$11),
      "Outlier",
      "Normal"))</f>
        <v>Normal</v>
      </c>
    </row>
    <row r="6702" spans="1:19">
      <c r="A6702" t="s">
        <v>14373</v>
      </c>
      <c r="B6702" s="4">
        <v>45005</v>
      </c>
      <c r="C6702" s="2">
        <v>81429.149999999994</v>
      </c>
      <c r="D6702" t="s">
        <v>849</v>
      </c>
      <c r="E6702" t="s">
        <v>868</v>
      </c>
      <c r="F6702" t="s">
        <v>9</v>
      </c>
      <c r="G6702" t="s">
        <v>34</v>
      </c>
      <c r="H6702" t="s">
        <v>65</v>
      </c>
      <c r="J6702" t="s">
        <v>14374</v>
      </c>
      <c r="K6702" t="str">
        <f>IF(COUNTIF(Customers!A:A, H6702)&gt;0, "Valid", "Invalid")</f>
        <v>Valid</v>
      </c>
      <c r="L6702" t="str">
        <f t="shared" si="520"/>
        <v>3</v>
      </c>
      <c r="M6702" t="str">
        <f t="shared" si="521"/>
        <v>2023</v>
      </c>
      <c r="N6702">
        <f t="shared" si="522"/>
        <v>81429.149999999994</v>
      </c>
      <c r="O6702">
        <f t="shared" si="523"/>
        <v>81429.149999999994</v>
      </c>
      <c r="P6702" t="str">
        <f t="shared" si="524"/>
        <v/>
      </c>
      <c r="Q6702" s="48" t="str">
        <f>IF(O6702="","",
   IF(OR(O6702&lt;EDA_Outlier_Analysis!$C$10, O6702&gt;EDA_Outlier_Analysis!$C$11),
      "Outlier",
      "Normal"))</f>
        <v>Normal</v>
      </c>
      <c r="R6702" t="str">
        <f>IF(P6702="","",
   IF(OR(P6702 &lt; EDA_Outlier_Analysis!$F$7, P6702 &gt; EDA_Outlier_Analysis!$F$8),
      "Outlier",
      "Normal"))</f>
        <v/>
      </c>
      <c r="S6702" t="str">
        <f>IF(N6702="","",
   IF(OR(N6702 &lt;EDA_Outlier_Analysis!$I$10, N6702 &gt; EDA_Outlier_Analysis!$I$11),
      "Outlier",
      "Normal"))</f>
        <v>Normal</v>
      </c>
    </row>
    <row r="6703" spans="1:19">
      <c r="A6703" t="s">
        <v>14375</v>
      </c>
      <c r="B6703" s="4">
        <v>45120</v>
      </c>
      <c r="C6703" s="2">
        <v>27702.63</v>
      </c>
      <c r="D6703" t="s">
        <v>971</v>
      </c>
      <c r="E6703" t="s">
        <v>971</v>
      </c>
      <c r="F6703" t="s">
        <v>11</v>
      </c>
      <c r="G6703" t="s">
        <v>31</v>
      </c>
      <c r="J6703" t="s">
        <v>14376</v>
      </c>
      <c r="K6703" t="str">
        <f>IF(COUNTIF(Customers!A:A, H6703)&gt;0, "Valid", "Invalid")</f>
        <v>Invalid</v>
      </c>
      <c r="L6703" t="str">
        <f t="shared" si="520"/>
        <v>7</v>
      </c>
      <c r="M6703" t="str">
        <f t="shared" si="521"/>
        <v>2023</v>
      </c>
      <c r="N6703">
        <f t="shared" si="522"/>
        <v>-27702.63</v>
      </c>
      <c r="O6703" t="str">
        <f t="shared" si="523"/>
        <v/>
      </c>
      <c r="P6703" t="str">
        <f t="shared" si="524"/>
        <v/>
      </c>
      <c r="Q6703" s="48" t="str">
        <f>IF(O6703="","",
   IF(OR(O6703&lt;EDA_Outlier_Analysis!$C$10, O6703&gt;EDA_Outlier_Analysis!$C$11),
      "Outlier",
      "Normal"))</f>
        <v/>
      </c>
      <c r="R6703" t="str">
        <f>IF(P6703="","",
   IF(OR(P6703 &lt; EDA_Outlier_Analysis!$F$7, P6703 &gt; EDA_Outlier_Analysis!$F$8),
      "Outlier",
      "Normal"))</f>
        <v/>
      </c>
      <c r="S6703" t="str">
        <f>IF(N6703="","",
   IF(OR(N6703 &lt;EDA_Outlier_Analysis!$I$10, N6703 &gt; EDA_Outlier_Analysis!$I$11),
      "Outlier",
      "Normal"))</f>
        <v>Normal</v>
      </c>
    </row>
    <row r="6704" spans="1:19">
      <c r="A6704" t="s">
        <v>14377</v>
      </c>
      <c r="B6704" s="4">
        <v>44895</v>
      </c>
      <c r="C6704" s="2">
        <v>16985.77</v>
      </c>
      <c r="D6704" t="s">
        <v>873</v>
      </c>
      <c r="E6704" t="s">
        <v>873</v>
      </c>
      <c r="F6704" t="s">
        <v>9</v>
      </c>
      <c r="G6704" t="s">
        <v>31</v>
      </c>
      <c r="J6704" t="s">
        <v>14378</v>
      </c>
      <c r="K6704" t="str">
        <f>IF(COUNTIF(Customers!A:A, H6704)&gt;0, "Valid", "Invalid")</f>
        <v>Invalid</v>
      </c>
      <c r="L6704" t="str">
        <f t="shared" si="520"/>
        <v>11</v>
      </c>
      <c r="M6704" t="str">
        <f t="shared" si="521"/>
        <v>2022</v>
      </c>
      <c r="N6704">
        <f t="shared" si="522"/>
        <v>-16985.77</v>
      </c>
      <c r="O6704" t="str">
        <f t="shared" si="523"/>
        <v/>
      </c>
      <c r="P6704" t="str">
        <f t="shared" si="524"/>
        <v/>
      </c>
      <c r="Q6704" s="48" t="str">
        <f>IF(O6704="","",
   IF(OR(O6704&lt;EDA_Outlier_Analysis!$C$10, O6704&gt;EDA_Outlier_Analysis!$C$11),
      "Outlier",
      "Normal"))</f>
        <v/>
      </c>
      <c r="R6704" t="str">
        <f>IF(P6704="","",
   IF(OR(P6704 &lt; EDA_Outlier_Analysis!$F$7, P6704 &gt; EDA_Outlier_Analysis!$F$8),
      "Outlier",
      "Normal"))</f>
        <v/>
      </c>
      <c r="S6704" t="str">
        <f>IF(N6704="","",
   IF(OR(N6704 &lt;EDA_Outlier_Analysis!$I$10, N6704 &gt; EDA_Outlier_Analysis!$I$11),
      "Outlier",
      "Normal"))</f>
        <v>Normal</v>
      </c>
    </row>
    <row r="6705" spans="1:19">
      <c r="A6705" t="s">
        <v>14379</v>
      </c>
      <c r="B6705" s="4">
        <v>44818</v>
      </c>
      <c r="C6705" s="2">
        <v>-50249.51</v>
      </c>
      <c r="D6705" t="s">
        <v>840</v>
      </c>
      <c r="E6705" t="s">
        <v>841</v>
      </c>
      <c r="F6705" t="s">
        <v>9</v>
      </c>
      <c r="G6705" t="s">
        <v>24</v>
      </c>
      <c r="I6705" t="s">
        <v>1096</v>
      </c>
      <c r="J6705" t="s">
        <v>14380</v>
      </c>
      <c r="K6705" t="str">
        <f>IF(COUNTIF(Customers!A:A, H6705)&gt;0, "Valid", "Invalid")</f>
        <v>Invalid</v>
      </c>
      <c r="L6705" t="str">
        <f t="shared" si="520"/>
        <v>9</v>
      </c>
      <c r="M6705" t="str">
        <f t="shared" si="521"/>
        <v>2022</v>
      </c>
      <c r="N6705">
        <f t="shared" si="522"/>
        <v>-50249.51</v>
      </c>
      <c r="O6705" t="str">
        <f t="shared" si="523"/>
        <v/>
      </c>
      <c r="P6705">
        <f t="shared" si="524"/>
        <v>50249.51</v>
      </c>
      <c r="Q6705" s="48" t="str">
        <f>IF(O6705="","",
   IF(OR(O6705&lt;EDA_Outlier_Analysis!$C$10, O6705&gt;EDA_Outlier_Analysis!$C$11),
      "Outlier",
      "Normal"))</f>
        <v/>
      </c>
      <c r="R6705" t="str">
        <f>IF(P6705="","",
   IF(OR(P6705 &lt; EDA_Outlier_Analysis!$F$7, P6705 &gt; EDA_Outlier_Analysis!$F$8),
      "Outlier",
      "Normal"))</f>
        <v>Normal</v>
      </c>
      <c r="S6705" t="str">
        <f>IF(N6705="","",
   IF(OR(N6705 &lt;EDA_Outlier_Analysis!$I$10, N6705 &gt; EDA_Outlier_Analysis!$I$11),
      "Outlier",
      "Normal"))</f>
        <v>Normal</v>
      </c>
    </row>
    <row r="6706" spans="1:19">
      <c r="A6706" t="s">
        <v>14381</v>
      </c>
      <c r="B6706" s="4">
        <v>45228</v>
      </c>
      <c r="C6706" s="2">
        <v>188076.67</v>
      </c>
      <c r="D6706" t="s">
        <v>849</v>
      </c>
      <c r="E6706" t="s">
        <v>853</v>
      </c>
      <c r="F6706" t="s">
        <v>10</v>
      </c>
      <c r="G6706" t="s">
        <v>34</v>
      </c>
      <c r="H6706" t="s">
        <v>211</v>
      </c>
      <c r="J6706" t="s">
        <v>14382</v>
      </c>
      <c r="K6706" t="str">
        <f>IF(COUNTIF(Customers!A:A, H6706)&gt;0, "Valid", "Invalid")</f>
        <v>Valid</v>
      </c>
      <c r="L6706" t="str">
        <f t="shared" si="520"/>
        <v>10</v>
      </c>
      <c r="M6706" t="str">
        <f t="shared" si="521"/>
        <v>2023</v>
      </c>
      <c r="N6706">
        <f t="shared" si="522"/>
        <v>188076.67</v>
      </c>
      <c r="O6706">
        <f t="shared" si="523"/>
        <v>188076.67</v>
      </c>
      <c r="P6706" t="str">
        <f t="shared" si="524"/>
        <v/>
      </c>
      <c r="Q6706" s="48" t="str">
        <f>IF(O6706="","",
   IF(OR(O6706&lt;EDA_Outlier_Analysis!$C$10, O6706&gt;EDA_Outlier_Analysis!$C$11),
      "Outlier",
      "Normal"))</f>
        <v>Normal</v>
      </c>
      <c r="R6706" t="str">
        <f>IF(P6706="","",
   IF(OR(P6706 &lt; EDA_Outlier_Analysis!$F$7, P6706 &gt; EDA_Outlier_Analysis!$F$8),
      "Outlier",
      "Normal"))</f>
        <v/>
      </c>
      <c r="S6706" t="str">
        <f>IF(N6706="","",
   IF(OR(N6706 &lt;EDA_Outlier_Analysis!$I$10, N6706 &gt; EDA_Outlier_Analysis!$I$11),
      "Outlier",
      "Normal"))</f>
        <v>Normal</v>
      </c>
    </row>
    <row r="6707" spans="1:19">
      <c r="A6707" t="s">
        <v>14383</v>
      </c>
      <c r="B6707" s="4">
        <v>45049</v>
      </c>
      <c r="C6707" s="2">
        <v>99161.02</v>
      </c>
      <c r="D6707" t="s">
        <v>849</v>
      </c>
      <c r="E6707" t="s">
        <v>853</v>
      </c>
      <c r="F6707" t="s">
        <v>10</v>
      </c>
      <c r="G6707" t="s">
        <v>34</v>
      </c>
      <c r="H6707" t="s">
        <v>745</v>
      </c>
      <c r="J6707" t="s">
        <v>14384</v>
      </c>
      <c r="K6707" t="str">
        <f>IF(COUNTIF(Customers!A:A, H6707)&gt;0, "Valid", "Invalid")</f>
        <v>Valid</v>
      </c>
      <c r="L6707" t="str">
        <f t="shared" si="520"/>
        <v>5</v>
      </c>
      <c r="M6707" t="str">
        <f t="shared" si="521"/>
        <v>2023</v>
      </c>
      <c r="N6707">
        <f t="shared" si="522"/>
        <v>99161.02</v>
      </c>
      <c r="O6707">
        <f t="shared" si="523"/>
        <v>99161.02</v>
      </c>
      <c r="P6707" t="str">
        <f t="shared" si="524"/>
        <v/>
      </c>
      <c r="Q6707" s="48" t="str">
        <f>IF(O6707="","",
   IF(OR(O6707&lt;EDA_Outlier_Analysis!$C$10, O6707&gt;EDA_Outlier_Analysis!$C$11),
      "Outlier",
      "Normal"))</f>
        <v>Normal</v>
      </c>
      <c r="R6707" t="str">
        <f>IF(P6707="","",
   IF(OR(P6707 &lt; EDA_Outlier_Analysis!$F$7, P6707 &gt; EDA_Outlier_Analysis!$F$8),
      "Outlier",
      "Normal"))</f>
        <v/>
      </c>
      <c r="S6707" t="str">
        <f>IF(N6707="","",
   IF(OR(N6707 &lt;EDA_Outlier_Analysis!$I$10, N6707 &gt; EDA_Outlier_Analysis!$I$11),
      "Outlier",
      "Normal"))</f>
        <v>Normal</v>
      </c>
    </row>
    <row r="6708" spans="1:19">
      <c r="A6708" t="s">
        <v>14385</v>
      </c>
      <c r="B6708" s="4">
        <v>44801</v>
      </c>
      <c r="C6708" s="2">
        <v>203871.52</v>
      </c>
      <c r="D6708" t="s">
        <v>849</v>
      </c>
      <c r="E6708" t="s">
        <v>850</v>
      </c>
      <c r="F6708" t="s">
        <v>10</v>
      </c>
      <c r="G6708" t="s">
        <v>24</v>
      </c>
      <c r="H6708" t="s">
        <v>513</v>
      </c>
      <c r="J6708" t="s">
        <v>14386</v>
      </c>
      <c r="K6708" t="str">
        <f>IF(COUNTIF(Customers!A:A, H6708)&gt;0, "Valid", "Invalid")</f>
        <v>Valid</v>
      </c>
      <c r="L6708" t="str">
        <f t="shared" si="520"/>
        <v>8</v>
      </c>
      <c r="M6708" t="str">
        <f t="shared" si="521"/>
        <v>2022</v>
      </c>
      <c r="N6708">
        <f t="shared" si="522"/>
        <v>203871.52</v>
      </c>
      <c r="O6708">
        <f t="shared" si="523"/>
        <v>203871.52</v>
      </c>
      <c r="P6708" t="str">
        <f t="shared" si="524"/>
        <v/>
      </c>
      <c r="Q6708" s="48" t="str">
        <f>IF(O6708="","",
   IF(OR(O6708&lt;EDA_Outlier_Analysis!$C$10, O6708&gt;EDA_Outlier_Analysis!$C$11),
      "Outlier",
      "Normal"))</f>
        <v>Normal</v>
      </c>
      <c r="R6708" t="str">
        <f>IF(P6708="","",
   IF(OR(P6708 &lt; EDA_Outlier_Analysis!$F$7, P6708 &gt; EDA_Outlier_Analysis!$F$8),
      "Outlier",
      "Normal"))</f>
        <v/>
      </c>
      <c r="S6708" t="str">
        <f>IF(N6708="","",
   IF(OR(N6708 &lt;EDA_Outlier_Analysis!$I$10, N6708 &gt; EDA_Outlier_Analysis!$I$11),
      "Outlier",
      "Normal"))</f>
        <v>Normal</v>
      </c>
    </row>
    <row r="6709" spans="1:19">
      <c r="A6709" t="s">
        <v>14387</v>
      </c>
      <c r="B6709" s="4">
        <v>44713</v>
      </c>
      <c r="C6709" s="2">
        <v>68457.399999999994</v>
      </c>
      <c r="D6709" t="s">
        <v>849</v>
      </c>
      <c r="E6709" t="s">
        <v>868</v>
      </c>
      <c r="F6709" t="s">
        <v>11</v>
      </c>
      <c r="G6709" t="s">
        <v>20</v>
      </c>
      <c r="H6709" t="s">
        <v>279</v>
      </c>
      <c r="J6709" t="s">
        <v>14388</v>
      </c>
      <c r="K6709" t="str">
        <f>IF(COUNTIF(Customers!A:A, H6709)&gt;0, "Valid", "Invalid")</f>
        <v>Valid</v>
      </c>
      <c r="L6709" t="str">
        <f t="shared" si="520"/>
        <v>6</v>
      </c>
      <c r="M6709" t="str">
        <f t="shared" si="521"/>
        <v>2022</v>
      </c>
      <c r="N6709">
        <f t="shared" si="522"/>
        <v>68457.399999999994</v>
      </c>
      <c r="O6709">
        <f t="shared" si="523"/>
        <v>68457.399999999994</v>
      </c>
      <c r="P6709" t="str">
        <f t="shared" si="524"/>
        <v/>
      </c>
      <c r="Q6709" s="48" t="str">
        <f>IF(O6709="","",
   IF(OR(O6709&lt;EDA_Outlier_Analysis!$C$10, O6709&gt;EDA_Outlier_Analysis!$C$11),
      "Outlier",
      "Normal"))</f>
        <v>Normal</v>
      </c>
      <c r="R6709" t="str">
        <f>IF(P6709="","",
   IF(OR(P6709 &lt; EDA_Outlier_Analysis!$F$7, P6709 &gt; EDA_Outlier_Analysis!$F$8),
      "Outlier",
      "Normal"))</f>
        <v/>
      </c>
      <c r="S6709" t="str">
        <f>IF(N6709="","",
   IF(OR(N6709 &lt;EDA_Outlier_Analysis!$I$10, N6709 &gt; EDA_Outlier_Analysis!$I$11),
      "Outlier",
      "Normal"))</f>
        <v>Normal</v>
      </c>
    </row>
    <row r="6710" spans="1:19">
      <c r="A6710" t="s">
        <v>14389</v>
      </c>
      <c r="B6710" s="4">
        <v>45068</v>
      </c>
      <c r="C6710" s="2">
        <v>147245.76000000001</v>
      </c>
      <c r="D6710" t="s">
        <v>849</v>
      </c>
      <c r="E6710" t="s">
        <v>868</v>
      </c>
      <c r="F6710" t="s">
        <v>10</v>
      </c>
      <c r="G6710" t="s">
        <v>31</v>
      </c>
      <c r="H6710" t="s">
        <v>477</v>
      </c>
      <c r="J6710" t="s">
        <v>14390</v>
      </c>
      <c r="K6710" t="str">
        <f>IF(COUNTIF(Customers!A:A, H6710)&gt;0, "Valid", "Invalid")</f>
        <v>Valid</v>
      </c>
      <c r="L6710" t="str">
        <f t="shared" si="520"/>
        <v>5</v>
      </c>
      <c r="M6710" t="str">
        <f t="shared" si="521"/>
        <v>2023</v>
      </c>
      <c r="N6710">
        <f t="shared" si="522"/>
        <v>147245.76000000001</v>
      </c>
      <c r="O6710">
        <f t="shared" si="523"/>
        <v>147245.76000000001</v>
      </c>
      <c r="P6710" t="str">
        <f t="shared" si="524"/>
        <v/>
      </c>
      <c r="Q6710" s="48" t="str">
        <f>IF(O6710="","",
   IF(OR(O6710&lt;EDA_Outlier_Analysis!$C$10, O6710&gt;EDA_Outlier_Analysis!$C$11),
      "Outlier",
      "Normal"))</f>
        <v>Normal</v>
      </c>
      <c r="R6710" t="str">
        <f>IF(P6710="","",
   IF(OR(P6710 &lt; EDA_Outlier_Analysis!$F$7, P6710 &gt; EDA_Outlier_Analysis!$F$8),
      "Outlier",
      "Normal"))</f>
        <v/>
      </c>
      <c r="S6710" t="str">
        <f>IF(N6710="","",
   IF(OR(N6710 &lt;EDA_Outlier_Analysis!$I$10, N6710 &gt; EDA_Outlier_Analysis!$I$11),
      "Outlier",
      "Normal"))</f>
        <v>Normal</v>
      </c>
    </row>
    <row r="6711" spans="1:19">
      <c r="A6711" t="s">
        <v>14391</v>
      </c>
      <c r="B6711" s="4">
        <v>44563</v>
      </c>
      <c r="C6711" s="2">
        <v>-68401.97</v>
      </c>
      <c r="D6711" t="s">
        <v>840</v>
      </c>
      <c r="E6711" t="s">
        <v>878</v>
      </c>
      <c r="F6711" t="s">
        <v>11</v>
      </c>
      <c r="G6711" t="s">
        <v>31</v>
      </c>
      <c r="I6711" t="s">
        <v>1623</v>
      </c>
      <c r="J6711" t="s">
        <v>14392</v>
      </c>
      <c r="K6711" t="str">
        <f>IF(COUNTIF(Customers!A:A, H6711)&gt;0, "Valid", "Invalid")</f>
        <v>Invalid</v>
      </c>
      <c r="L6711" t="str">
        <f t="shared" si="520"/>
        <v>1</v>
      </c>
      <c r="M6711" t="str">
        <f t="shared" si="521"/>
        <v>2022</v>
      </c>
      <c r="N6711">
        <f t="shared" si="522"/>
        <v>-68401.97</v>
      </c>
      <c r="O6711" t="str">
        <f t="shared" si="523"/>
        <v/>
      </c>
      <c r="P6711">
        <f t="shared" si="524"/>
        <v>68401.97</v>
      </c>
      <c r="Q6711" s="48" t="str">
        <f>IF(O6711="","",
   IF(OR(O6711&lt;EDA_Outlier_Analysis!$C$10, O6711&gt;EDA_Outlier_Analysis!$C$11),
      "Outlier",
      "Normal"))</f>
        <v/>
      </c>
      <c r="R6711" t="str">
        <f>IF(P6711="","",
   IF(OR(P6711 &lt; EDA_Outlier_Analysis!$F$7, P6711 &gt; EDA_Outlier_Analysis!$F$8),
      "Outlier",
      "Normal"))</f>
        <v>Outlier</v>
      </c>
      <c r="S6711" t="str">
        <f>IF(N6711="","",
   IF(OR(N6711 &lt;EDA_Outlier_Analysis!$I$10, N6711 &gt; EDA_Outlier_Analysis!$I$11),
      "Outlier",
      "Normal"))</f>
        <v>Normal</v>
      </c>
    </row>
    <row r="6712" spans="1:19">
      <c r="A6712" t="s">
        <v>14393</v>
      </c>
      <c r="B6712" s="4">
        <v>45046</v>
      </c>
      <c r="C6712" s="2">
        <v>168700.68</v>
      </c>
      <c r="D6712" t="s">
        <v>849</v>
      </c>
      <c r="E6712" t="s">
        <v>850</v>
      </c>
      <c r="F6712" t="s">
        <v>9</v>
      </c>
      <c r="G6712" t="s">
        <v>34</v>
      </c>
      <c r="H6712" t="s">
        <v>409</v>
      </c>
      <c r="J6712" t="s">
        <v>14394</v>
      </c>
      <c r="K6712" t="str">
        <f>IF(COUNTIF(Customers!A:A, H6712)&gt;0, "Valid", "Invalid")</f>
        <v>Valid</v>
      </c>
      <c r="L6712" t="str">
        <f t="shared" si="520"/>
        <v>4</v>
      </c>
      <c r="M6712" t="str">
        <f t="shared" si="521"/>
        <v>2023</v>
      </c>
      <c r="N6712">
        <f t="shared" si="522"/>
        <v>168700.68</v>
      </c>
      <c r="O6712">
        <f t="shared" si="523"/>
        <v>168700.68</v>
      </c>
      <c r="P6712" t="str">
        <f t="shared" si="524"/>
        <v/>
      </c>
      <c r="Q6712" s="48" t="str">
        <f>IF(O6712="","",
   IF(OR(O6712&lt;EDA_Outlier_Analysis!$C$10, O6712&gt;EDA_Outlier_Analysis!$C$11),
      "Outlier",
      "Normal"))</f>
        <v>Normal</v>
      </c>
      <c r="R6712" t="str">
        <f>IF(P6712="","",
   IF(OR(P6712 &lt; EDA_Outlier_Analysis!$F$7, P6712 &gt; EDA_Outlier_Analysis!$F$8),
      "Outlier",
      "Normal"))</f>
        <v/>
      </c>
      <c r="S6712" t="str">
        <f>IF(N6712="","",
   IF(OR(N6712 &lt;EDA_Outlier_Analysis!$I$10, N6712 &gt; EDA_Outlier_Analysis!$I$11),
      "Outlier",
      "Normal"))</f>
        <v>Normal</v>
      </c>
    </row>
    <row r="6713" spans="1:19">
      <c r="A6713" t="s">
        <v>14395</v>
      </c>
      <c r="B6713" s="4">
        <v>44657</v>
      </c>
      <c r="C6713" s="2">
        <v>83508.22</v>
      </c>
      <c r="D6713" t="s">
        <v>849</v>
      </c>
      <c r="E6713" t="s">
        <v>850</v>
      </c>
      <c r="F6713" t="s">
        <v>10</v>
      </c>
      <c r="G6713" t="s">
        <v>31</v>
      </c>
      <c r="H6713" t="s">
        <v>161</v>
      </c>
      <c r="J6713" t="s">
        <v>14396</v>
      </c>
      <c r="K6713" t="str">
        <f>IF(COUNTIF(Customers!A:A, H6713)&gt;0, "Valid", "Invalid")</f>
        <v>Valid</v>
      </c>
      <c r="L6713" t="str">
        <f t="shared" si="520"/>
        <v>4</v>
      </c>
      <c r="M6713" t="str">
        <f t="shared" si="521"/>
        <v>2022</v>
      </c>
      <c r="N6713">
        <f t="shared" si="522"/>
        <v>83508.22</v>
      </c>
      <c r="O6713">
        <f t="shared" si="523"/>
        <v>83508.22</v>
      </c>
      <c r="P6713" t="str">
        <f t="shared" si="524"/>
        <v/>
      </c>
      <c r="Q6713" s="48" t="str">
        <f>IF(O6713="","",
   IF(OR(O6713&lt;EDA_Outlier_Analysis!$C$10, O6713&gt;EDA_Outlier_Analysis!$C$11),
      "Outlier",
      "Normal"))</f>
        <v>Normal</v>
      </c>
      <c r="R6713" t="str">
        <f>IF(P6713="","",
   IF(OR(P6713 &lt; EDA_Outlier_Analysis!$F$7, P6713 &gt; EDA_Outlier_Analysis!$F$8),
      "Outlier",
      "Normal"))</f>
        <v/>
      </c>
      <c r="S6713" t="str">
        <f>IF(N6713="","",
   IF(OR(N6713 &lt;EDA_Outlier_Analysis!$I$10, N6713 &gt; EDA_Outlier_Analysis!$I$11),
      "Outlier",
      "Normal"))</f>
        <v>Normal</v>
      </c>
    </row>
    <row r="6714" spans="1:19">
      <c r="A6714" t="s">
        <v>14397</v>
      </c>
      <c r="B6714" s="4">
        <v>44978</v>
      </c>
      <c r="C6714" s="2">
        <v>-48062.04</v>
      </c>
      <c r="D6714" t="s">
        <v>840</v>
      </c>
      <c r="E6714" t="s">
        <v>856</v>
      </c>
      <c r="F6714" t="s">
        <v>10</v>
      </c>
      <c r="G6714" t="s">
        <v>20</v>
      </c>
      <c r="I6714" t="s">
        <v>1284</v>
      </c>
      <c r="J6714" t="s">
        <v>14398</v>
      </c>
      <c r="K6714" t="str">
        <f>IF(COUNTIF(Customers!A:A, H6714)&gt;0, "Valid", "Invalid")</f>
        <v>Invalid</v>
      </c>
      <c r="L6714" t="str">
        <f t="shared" si="520"/>
        <v>2</v>
      </c>
      <c r="M6714" t="str">
        <f t="shared" si="521"/>
        <v>2023</v>
      </c>
      <c r="N6714">
        <f t="shared" si="522"/>
        <v>-48062.04</v>
      </c>
      <c r="O6714" t="str">
        <f t="shared" si="523"/>
        <v/>
      </c>
      <c r="P6714">
        <f t="shared" si="524"/>
        <v>48062.04</v>
      </c>
      <c r="Q6714" s="48" t="str">
        <f>IF(O6714="","",
   IF(OR(O6714&lt;EDA_Outlier_Analysis!$C$10, O6714&gt;EDA_Outlier_Analysis!$C$11),
      "Outlier",
      "Normal"))</f>
        <v/>
      </c>
      <c r="R6714" t="str">
        <f>IF(P6714="","",
   IF(OR(P6714 &lt; EDA_Outlier_Analysis!$F$7, P6714 &gt; EDA_Outlier_Analysis!$F$8),
      "Outlier",
      "Normal"))</f>
        <v>Normal</v>
      </c>
      <c r="S6714" t="str">
        <f>IF(N6714="","",
   IF(OR(N6714 &lt;EDA_Outlier_Analysis!$I$10, N6714 &gt; EDA_Outlier_Analysis!$I$11),
      "Outlier",
      "Normal"))</f>
        <v>Normal</v>
      </c>
    </row>
    <row r="6715" spans="1:19">
      <c r="A6715" t="s">
        <v>14399</v>
      </c>
      <c r="B6715" s="4">
        <v>44609</v>
      </c>
      <c r="C6715" s="2">
        <v>146963.03</v>
      </c>
      <c r="D6715" t="s">
        <v>849</v>
      </c>
      <c r="E6715" t="s">
        <v>853</v>
      </c>
      <c r="F6715" t="s">
        <v>10</v>
      </c>
      <c r="G6715" t="s">
        <v>31</v>
      </c>
      <c r="H6715" t="s">
        <v>165</v>
      </c>
      <c r="J6715" t="s">
        <v>14400</v>
      </c>
      <c r="K6715" t="str">
        <f>IF(COUNTIF(Customers!A:A, H6715)&gt;0, "Valid", "Invalid")</f>
        <v>Valid</v>
      </c>
      <c r="L6715" t="str">
        <f t="shared" si="520"/>
        <v>2</v>
      </c>
      <c r="M6715" t="str">
        <f t="shared" si="521"/>
        <v>2022</v>
      </c>
      <c r="N6715">
        <f t="shared" si="522"/>
        <v>146963.03</v>
      </c>
      <c r="O6715">
        <f t="shared" si="523"/>
        <v>146963.03</v>
      </c>
      <c r="P6715" t="str">
        <f t="shared" si="524"/>
        <v/>
      </c>
      <c r="Q6715" s="48" t="str">
        <f>IF(O6715="","",
   IF(OR(O6715&lt;EDA_Outlier_Analysis!$C$10, O6715&gt;EDA_Outlier_Analysis!$C$11),
      "Outlier",
      "Normal"))</f>
        <v>Normal</v>
      </c>
      <c r="R6715" t="str">
        <f>IF(P6715="","",
   IF(OR(P6715 &lt; EDA_Outlier_Analysis!$F$7, P6715 &gt; EDA_Outlier_Analysis!$F$8),
      "Outlier",
      "Normal"))</f>
        <v/>
      </c>
      <c r="S6715" t="str">
        <f>IF(N6715="","",
   IF(OR(N6715 &lt;EDA_Outlier_Analysis!$I$10, N6715 &gt; EDA_Outlier_Analysis!$I$11),
      "Outlier",
      "Normal"))</f>
        <v>Normal</v>
      </c>
    </row>
    <row r="6716" spans="1:19">
      <c r="A6716" t="s">
        <v>14401</v>
      </c>
      <c r="B6716" s="4">
        <v>44565</v>
      </c>
      <c r="C6716" s="2">
        <v>-25286.52</v>
      </c>
      <c r="D6716" t="s">
        <v>840</v>
      </c>
      <c r="E6716" t="s">
        <v>841</v>
      </c>
      <c r="F6716" t="s">
        <v>9</v>
      </c>
      <c r="G6716" t="s">
        <v>34</v>
      </c>
      <c r="I6716" t="s">
        <v>1415</v>
      </c>
      <c r="J6716" t="s">
        <v>14402</v>
      </c>
      <c r="K6716" t="str">
        <f>IF(COUNTIF(Customers!A:A, H6716)&gt;0, "Valid", "Invalid")</f>
        <v>Invalid</v>
      </c>
      <c r="L6716" t="str">
        <f t="shared" si="520"/>
        <v>1</v>
      </c>
      <c r="M6716" t="str">
        <f t="shared" si="521"/>
        <v>2022</v>
      </c>
      <c r="N6716">
        <f t="shared" si="522"/>
        <v>-25286.52</v>
      </c>
      <c r="O6716" t="str">
        <f t="shared" si="523"/>
        <v/>
      </c>
      <c r="P6716">
        <f t="shared" si="524"/>
        <v>25286.52</v>
      </c>
      <c r="Q6716" s="48" t="str">
        <f>IF(O6716="","",
   IF(OR(O6716&lt;EDA_Outlier_Analysis!$C$10, O6716&gt;EDA_Outlier_Analysis!$C$11),
      "Outlier",
      "Normal"))</f>
        <v/>
      </c>
      <c r="R6716" t="str">
        <f>IF(P6716="","",
   IF(OR(P6716 &lt; EDA_Outlier_Analysis!$F$7, P6716 &gt; EDA_Outlier_Analysis!$F$8),
      "Outlier",
      "Normal"))</f>
        <v>Outlier</v>
      </c>
      <c r="S6716" t="str">
        <f>IF(N6716="","",
   IF(OR(N6716 &lt;EDA_Outlier_Analysis!$I$10, N6716 &gt; EDA_Outlier_Analysis!$I$11),
      "Outlier",
      "Normal"))</f>
        <v>Normal</v>
      </c>
    </row>
    <row r="6717" spans="1:19">
      <c r="A6717" t="s">
        <v>14403</v>
      </c>
      <c r="B6717" s="4">
        <v>44877</v>
      </c>
      <c r="C6717" s="2">
        <v>-6276.05</v>
      </c>
      <c r="D6717" t="s">
        <v>840</v>
      </c>
      <c r="E6717" t="s">
        <v>845</v>
      </c>
      <c r="F6717" t="s">
        <v>10</v>
      </c>
      <c r="G6717" t="s">
        <v>31</v>
      </c>
      <c r="I6717" t="s">
        <v>1358</v>
      </c>
      <c r="J6717" t="s">
        <v>14404</v>
      </c>
      <c r="K6717" t="str">
        <f>IF(COUNTIF(Customers!A:A, H6717)&gt;0, "Valid", "Invalid")</f>
        <v>Invalid</v>
      </c>
      <c r="L6717" t="str">
        <f t="shared" si="520"/>
        <v>11</v>
      </c>
      <c r="M6717" t="str">
        <f t="shared" si="521"/>
        <v>2022</v>
      </c>
      <c r="N6717">
        <f t="shared" si="522"/>
        <v>-6276.05</v>
      </c>
      <c r="O6717" t="str">
        <f t="shared" si="523"/>
        <v/>
      </c>
      <c r="P6717">
        <f t="shared" si="524"/>
        <v>6276.05</v>
      </c>
      <c r="Q6717" s="48" t="str">
        <f>IF(O6717="","",
   IF(OR(O6717&lt;EDA_Outlier_Analysis!$C$10, O6717&gt;EDA_Outlier_Analysis!$C$11),
      "Outlier",
      "Normal"))</f>
        <v/>
      </c>
      <c r="R6717" t="str">
        <f>IF(P6717="","",
   IF(OR(P6717 &lt; EDA_Outlier_Analysis!$F$7, P6717 &gt; EDA_Outlier_Analysis!$F$8),
      "Outlier",
      "Normal"))</f>
        <v>Outlier</v>
      </c>
      <c r="S6717" t="str">
        <f>IF(N6717="","",
   IF(OR(N6717 &lt;EDA_Outlier_Analysis!$I$10, N6717 &gt; EDA_Outlier_Analysis!$I$11),
      "Outlier",
      "Normal"))</f>
        <v>Normal</v>
      </c>
    </row>
    <row r="6718" spans="1:19">
      <c r="A6718" t="s">
        <v>14405</v>
      </c>
      <c r="B6718" s="4">
        <v>45239</v>
      </c>
      <c r="C6718" s="2">
        <v>159240.31</v>
      </c>
      <c r="D6718" t="s">
        <v>849</v>
      </c>
      <c r="E6718" t="s">
        <v>868</v>
      </c>
      <c r="F6718" t="s">
        <v>9</v>
      </c>
      <c r="G6718" t="s">
        <v>20</v>
      </c>
      <c r="H6718" t="s">
        <v>147</v>
      </c>
      <c r="J6718" t="s">
        <v>14406</v>
      </c>
      <c r="K6718" t="str">
        <f>IF(COUNTIF(Customers!A:A, H6718)&gt;0, "Valid", "Invalid")</f>
        <v>Valid</v>
      </c>
      <c r="L6718" t="str">
        <f t="shared" si="520"/>
        <v>11</v>
      </c>
      <c r="M6718" t="str">
        <f t="shared" si="521"/>
        <v>2023</v>
      </c>
      <c r="N6718">
        <f t="shared" si="522"/>
        <v>159240.31</v>
      </c>
      <c r="O6718">
        <f t="shared" si="523"/>
        <v>159240.31</v>
      </c>
      <c r="P6718" t="str">
        <f t="shared" si="524"/>
        <v/>
      </c>
      <c r="Q6718" s="48" t="str">
        <f>IF(O6718="","",
   IF(OR(O6718&lt;EDA_Outlier_Analysis!$C$10, O6718&gt;EDA_Outlier_Analysis!$C$11),
      "Outlier",
      "Normal"))</f>
        <v>Normal</v>
      </c>
      <c r="R6718" t="str">
        <f>IF(P6718="","",
   IF(OR(P6718 &lt; EDA_Outlier_Analysis!$F$7, P6718 &gt; EDA_Outlier_Analysis!$F$8),
      "Outlier",
      "Normal"))</f>
        <v/>
      </c>
      <c r="S6718" t="str">
        <f>IF(N6718="","",
   IF(OR(N6718 &lt;EDA_Outlier_Analysis!$I$10, N6718 &gt; EDA_Outlier_Analysis!$I$11),
      "Outlier",
      "Normal"))</f>
        <v>Normal</v>
      </c>
    </row>
    <row r="6719" spans="1:19">
      <c r="A6719" t="s">
        <v>14407</v>
      </c>
      <c r="B6719" s="4">
        <v>45040</v>
      </c>
      <c r="C6719" s="2">
        <v>152937.47</v>
      </c>
      <c r="D6719" t="s">
        <v>849</v>
      </c>
      <c r="E6719" t="s">
        <v>868</v>
      </c>
      <c r="F6719" t="s">
        <v>9</v>
      </c>
      <c r="G6719" t="s">
        <v>24</v>
      </c>
      <c r="H6719" t="s">
        <v>93</v>
      </c>
      <c r="J6719" t="s">
        <v>14408</v>
      </c>
      <c r="K6719" t="str">
        <f>IF(COUNTIF(Customers!A:A, H6719)&gt;0, "Valid", "Invalid")</f>
        <v>Valid</v>
      </c>
      <c r="L6719" t="str">
        <f t="shared" si="520"/>
        <v>4</v>
      </c>
      <c r="M6719" t="str">
        <f t="shared" si="521"/>
        <v>2023</v>
      </c>
      <c r="N6719">
        <f t="shared" si="522"/>
        <v>152937.47</v>
      </c>
      <c r="O6719">
        <f t="shared" si="523"/>
        <v>152937.47</v>
      </c>
      <c r="P6719" t="str">
        <f t="shared" si="524"/>
        <v/>
      </c>
      <c r="Q6719" s="48" t="str">
        <f>IF(O6719="","",
   IF(OR(O6719&lt;EDA_Outlier_Analysis!$C$10, O6719&gt;EDA_Outlier_Analysis!$C$11),
      "Outlier",
      "Normal"))</f>
        <v>Normal</v>
      </c>
      <c r="R6719" t="str">
        <f>IF(P6719="","",
   IF(OR(P6719 &lt; EDA_Outlier_Analysis!$F$7, P6719 &gt; EDA_Outlier_Analysis!$F$8),
      "Outlier",
      "Normal"))</f>
        <v/>
      </c>
      <c r="S6719" t="str">
        <f>IF(N6719="","",
   IF(OR(N6719 &lt;EDA_Outlier_Analysis!$I$10, N6719 &gt; EDA_Outlier_Analysis!$I$11),
      "Outlier",
      "Normal"))</f>
        <v>Normal</v>
      </c>
    </row>
    <row r="6720" spans="1:19">
      <c r="A6720" t="s">
        <v>14409</v>
      </c>
      <c r="B6720" s="4">
        <v>44860</v>
      </c>
      <c r="C6720" s="2">
        <v>133840.79999999999</v>
      </c>
      <c r="D6720" t="s">
        <v>849</v>
      </c>
      <c r="E6720" t="s">
        <v>868</v>
      </c>
      <c r="F6720" t="s">
        <v>11</v>
      </c>
      <c r="G6720" t="s">
        <v>31</v>
      </c>
      <c r="H6720" t="s">
        <v>341</v>
      </c>
      <c r="J6720" t="s">
        <v>14410</v>
      </c>
      <c r="K6720" t="str">
        <f>IF(COUNTIF(Customers!A:A, H6720)&gt;0, "Valid", "Invalid")</f>
        <v>Valid</v>
      </c>
      <c r="L6720" t="str">
        <f t="shared" si="520"/>
        <v>10</v>
      </c>
      <c r="M6720" t="str">
        <f t="shared" si="521"/>
        <v>2022</v>
      </c>
      <c r="N6720">
        <f t="shared" si="522"/>
        <v>133840.79999999999</v>
      </c>
      <c r="O6720">
        <f t="shared" si="523"/>
        <v>133840.79999999999</v>
      </c>
      <c r="P6720" t="str">
        <f t="shared" si="524"/>
        <v/>
      </c>
      <c r="Q6720" s="48" t="str">
        <f>IF(O6720="","",
   IF(OR(O6720&lt;EDA_Outlier_Analysis!$C$10, O6720&gt;EDA_Outlier_Analysis!$C$11),
      "Outlier",
      "Normal"))</f>
        <v>Normal</v>
      </c>
      <c r="R6720" t="str">
        <f>IF(P6720="","",
   IF(OR(P6720 &lt; EDA_Outlier_Analysis!$F$7, P6720 &gt; EDA_Outlier_Analysis!$F$8),
      "Outlier",
      "Normal"))</f>
        <v/>
      </c>
      <c r="S6720" t="str">
        <f>IF(N6720="","",
   IF(OR(N6720 &lt;EDA_Outlier_Analysis!$I$10, N6720 &gt; EDA_Outlier_Analysis!$I$11),
      "Outlier",
      "Normal"))</f>
        <v>Normal</v>
      </c>
    </row>
    <row r="6721" spans="1:19">
      <c r="A6721" t="s">
        <v>14411</v>
      </c>
      <c r="B6721" s="4">
        <v>45097</v>
      </c>
      <c r="C6721" s="2">
        <v>156915.87</v>
      </c>
      <c r="D6721" t="s">
        <v>849</v>
      </c>
      <c r="E6721" t="s">
        <v>853</v>
      </c>
      <c r="F6721" t="s">
        <v>10</v>
      </c>
      <c r="G6721" t="s">
        <v>34</v>
      </c>
      <c r="H6721" t="s">
        <v>209</v>
      </c>
      <c r="J6721" t="s">
        <v>14412</v>
      </c>
      <c r="K6721" t="str">
        <f>IF(COUNTIF(Customers!A:A, H6721)&gt;0, "Valid", "Invalid")</f>
        <v>Valid</v>
      </c>
      <c r="L6721" t="str">
        <f t="shared" si="520"/>
        <v>6</v>
      </c>
      <c r="M6721" t="str">
        <f t="shared" si="521"/>
        <v>2023</v>
      </c>
      <c r="N6721">
        <f t="shared" si="522"/>
        <v>156915.87</v>
      </c>
      <c r="O6721">
        <f t="shared" si="523"/>
        <v>156915.87</v>
      </c>
      <c r="P6721" t="str">
        <f t="shared" si="524"/>
        <v/>
      </c>
      <c r="Q6721" s="48" t="str">
        <f>IF(O6721="","",
   IF(OR(O6721&lt;EDA_Outlier_Analysis!$C$10, O6721&gt;EDA_Outlier_Analysis!$C$11),
      "Outlier",
      "Normal"))</f>
        <v>Normal</v>
      </c>
      <c r="R6721" t="str">
        <f>IF(P6721="","",
   IF(OR(P6721 &lt; EDA_Outlier_Analysis!$F$7, P6721 &gt; EDA_Outlier_Analysis!$F$8),
      "Outlier",
      "Normal"))</f>
        <v/>
      </c>
      <c r="S6721" t="str">
        <f>IF(N6721="","",
   IF(OR(N6721 &lt;EDA_Outlier_Analysis!$I$10, N6721 &gt; EDA_Outlier_Analysis!$I$11),
      "Outlier",
      "Normal"))</f>
        <v>Normal</v>
      </c>
    </row>
    <row r="6722" spans="1:19">
      <c r="A6722" t="s">
        <v>14413</v>
      </c>
      <c r="B6722" s="4">
        <v>44701</v>
      </c>
      <c r="C6722" s="2">
        <v>142648.26</v>
      </c>
      <c r="D6722" t="s">
        <v>849</v>
      </c>
      <c r="E6722" t="s">
        <v>868</v>
      </c>
      <c r="F6722" t="s">
        <v>9</v>
      </c>
      <c r="G6722" t="s">
        <v>20</v>
      </c>
      <c r="H6722" t="s">
        <v>415</v>
      </c>
      <c r="J6722" t="s">
        <v>14414</v>
      </c>
      <c r="K6722" t="str">
        <f>IF(COUNTIF(Customers!A:A, H6722)&gt;0, "Valid", "Invalid")</f>
        <v>Valid</v>
      </c>
      <c r="L6722" t="str">
        <f t="shared" si="520"/>
        <v>5</v>
      </c>
      <c r="M6722" t="str">
        <f t="shared" si="521"/>
        <v>2022</v>
      </c>
      <c r="N6722">
        <f t="shared" si="522"/>
        <v>142648.26</v>
      </c>
      <c r="O6722">
        <f t="shared" si="523"/>
        <v>142648.26</v>
      </c>
      <c r="P6722" t="str">
        <f t="shared" si="524"/>
        <v/>
      </c>
      <c r="Q6722" s="48" t="str">
        <f>IF(O6722="","",
   IF(OR(O6722&lt;EDA_Outlier_Analysis!$C$10, O6722&gt;EDA_Outlier_Analysis!$C$11),
      "Outlier",
      "Normal"))</f>
        <v>Normal</v>
      </c>
      <c r="R6722" t="str">
        <f>IF(P6722="","",
   IF(OR(P6722 &lt; EDA_Outlier_Analysis!$F$7, P6722 &gt; EDA_Outlier_Analysis!$F$8),
      "Outlier",
      "Normal"))</f>
        <v/>
      </c>
      <c r="S6722" t="str">
        <f>IF(N6722="","",
   IF(OR(N6722 &lt;EDA_Outlier_Analysis!$I$10, N6722 &gt; EDA_Outlier_Analysis!$I$11),
      "Outlier",
      "Normal"))</f>
        <v>Normal</v>
      </c>
    </row>
    <row r="6723" spans="1:19">
      <c r="A6723" t="s">
        <v>14415</v>
      </c>
      <c r="B6723" s="4">
        <v>44893</v>
      </c>
      <c r="C6723" s="2">
        <v>-14884.59</v>
      </c>
      <c r="D6723" t="s">
        <v>840</v>
      </c>
      <c r="E6723" t="s">
        <v>841</v>
      </c>
      <c r="F6723" t="s">
        <v>11</v>
      </c>
      <c r="G6723" t="s">
        <v>31</v>
      </c>
      <c r="I6723" t="s">
        <v>1080</v>
      </c>
      <c r="J6723" t="s">
        <v>14416</v>
      </c>
      <c r="K6723" t="str">
        <f>IF(COUNTIF(Customers!A:A, H6723)&gt;0, "Valid", "Invalid")</f>
        <v>Invalid</v>
      </c>
      <c r="L6723" t="str">
        <f t="shared" ref="L6723:L6786" si="525">TEXT(B6723,"m")</f>
        <v>11</v>
      </c>
      <c r="M6723" t="str">
        <f t="shared" ref="M6723:M6786" si="526">TEXT(B6723,"yyyy")</f>
        <v>2022</v>
      </c>
      <c r="N6723">
        <f t="shared" ref="N6723:N6786" si="527">IF(D6723="Revenue",C6723,-ABS(C6723))</f>
        <v>-14884.59</v>
      </c>
      <c r="O6723" t="str">
        <f t="shared" ref="O6723:O6786" si="528">IF(D6723="Revenue", C6723, "")</f>
        <v/>
      </c>
      <c r="P6723">
        <f t="shared" ref="P6723:P6786" si="529">IF(D6723="Expense", ABS(C6723), "")</f>
        <v>14884.59</v>
      </c>
      <c r="Q6723" s="48" t="str">
        <f>IF(O6723="","",
   IF(OR(O6723&lt;EDA_Outlier_Analysis!$C$10, O6723&gt;EDA_Outlier_Analysis!$C$11),
      "Outlier",
      "Normal"))</f>
        <v/>
      </c>
      <c r="R6723" t="str">
        <f>IF(P6723="","",
   IF(OR(P6723 &lt; EDA_Outlier_Analysis!$F$7, P6723 &gt; EDA_Outlier_Analysis!$F$8),
      "Outlier",
      "Normal"))</f>
        <v>Outlier</v>
      </c>
      <c r="S6723" t="str">
        <f>IF(N6723="","",
   IF(OR(N6723 &lt;EDA_Outlier_Analysis!$I$10, N6723 &gt; EDA_Outlier_Analysis!$I$11),
      "Outlier",
      "Normal"))</f>
        <v>Normal</v>
      </c>
    </row>
    <row r="6724" spans="1:19">
      <c r="A6724" t="s">
        <v>14417</v>
      </c>
      <c r="B6724" s="4">
        <v>45160</v>
      </c>
      <c r="C6724" s="2">
        <v>-28526.02</v>
      </c>
      <c r="D6724" t="s">
        <v>840</v>
      </c>
      <c r="E6724" t="s">
        <v>905</v>
      </c>
      <c r="F6724" t="s">
        <v>9</v>
      </c>
      <c r="G6724" t="s">
        <v>24</v>
      </c>
      <c r="I6724" t="s">
        <v>949</v>
      </c>
      <c r="J6724" t="s">
        <v>14418</v>
      </c>
      <c r="K6724" t="str">
        <f>IF(COUNTIF(Customers!A:A, H6724)&gt;0, "Valid", "Invalid")</f>
        <v>Invalid</v>
      </c>
      <c r="L6724" t="str">
        <f t="shared" si="525"/>
        <v>8</v>
      </c>
      <c r="M6724" t="str">
        <f t="shared" si="526"/>
        <v>2023</v>
      </c>
      <c r="N6724">
        <f t="shared" si="527"/>
        <v>-28526.02</v>
      </c>
      <c r="O6724" t="str">
        <f t="shared" si="528"/>
        <v/>
      </c>
      <c r="P6724">
        <f t="shared" si="529"/>
        <v>28526.02</v>
      </c>
      <c r="Q6724" s="48" t="str">
        <f>IF(O6724="","",
   IF(OR(O6724&lt;EDA_Outlier_Analysis!$C$10, O6724&gt;EDA_Outlier_Analysis!$C$11),
      "Outlier",
      "Normal"))</f>
        <v/>
      </c>
      <c r="R6724" t="str">
        <f>IF(P6724="","",
   IF(OR(P6724 &lt; EDA_Outlier_Analysis!$F$7, P6724 &gt; EDA_Outlier_Analysis!$F$8),
      "Outlier",
      "Normal"))</f>
        <v>Normal</v>
      </c>
      <c r="S6724" t="str">
        <f>IF(N6724="","",
   IF(OR(N6724 &lt;EDA_Outlier_Analysis!$I$10, N6724 &gt; EDA_Outlier_Analysis!$I$11),
      "Outlier",
      "Normal"))</f>
        <v>Normal</v>
      </c>
    </row>
    <row r="6725" spans="1:19">
      <c r="A6725" t="s">
        <v>14419</v>
      </c>
      <c r="B6725" s="4">
        <v>44666</v>
      </c>
      <c r="C6725" s="2">
        <v>125015.76</v>
      </c>
      <c r="D6725" t="s">
        <v>849</v>
      </c>
      <c r="E6725" t="s">
        <v>868</v>
      </c>
      <c r="F6725" t="s">
        <v>10</v>
      </c>
      <c r="G6725" t="s">
        <v>34</v>
      </c>
      <c r="H6725" t="s">
        <v>353</v>
      </c>
      <c r="J6725" t="s">
        <v>14420</v>
      </c>
      <c r="K6725" t="str">
        <f>IF(COUNTIF(Customers!A:A, H6725)&gt;0, "Valid", "Invalid")</f>
        <v>Valid</v>
      </c>
      <c r="L6725" t="str">
        <f t="shared" si="525"/>
        <v>4</v>
      </c>
      <c r="M6725" t="str">
        <f t="shared" si="526"/>
        <v>2022</v>
      </c>
      <c r="N6725">
        <f t="shared" si="527"/>
        <v>125015.76</v>
      </c>
      <c r="O6725">
        <f t="shared" si="528"/>
        <v>125015.76</v>
      </c>
      <c r="P6725" t="str">
        <f t="shared" si="529"/>
        <v/>
      </c>
      <c r="Q6725" s="48" t="str">
        <f>IF(O6725="","",
   IF(OR(O6725&lt;EDA_Outlier_Analysis!$C$10, O6725&gt;EDA_Outlier_Analysis!$C$11),
      "Outlier",
      "Normal"))</f>
        <v>Normal</v>
      </c>
      <c r="R6725" t="str">
        <f>IF(P6725="","",
   IF(OR(P6725 &lt; EDA_Outlier_Analysis!$F$7, P6725 &gt; EDA_Outlier_Analysis!$F$8),
      "Outlier",
      "Normal"))</f>
        <v/>
      </c>
      <c r="S6725" t="str">
        <f>IF(N6725="","",
   IF(OR(N6725 &lt;EDA_Outlier_Analysis!$I$10, N6725 &gt; EDA_Outlier_Analysis!$I$11),
      "Outlier",
      "Normal"))</f>
        <v>Normal</v>
      </c>
    </row>
    <row r="6726" spans="1:19">
      <c r="A6726" t="s">
        <v>14421</v>
      </c>
      <c r="B6726" s="4">
        <v>45049</v>
      </c>
      <c r="C6726" s="2">
        <v>-47378.03</v>
      </c>
      <c r="D6726" t="s">
        <v>840</v>
      </c>
      <c r="E6726" t="s">
        <v>841</v>
      </c>
      <c r="F6726" t="s">
        <v>10</v>
      </c>
      <c r="G6726" t="s">
        <v>24</v>
      </c>
      <c r="I6726" t="s">
        <v>965</v>
      </c>
      <c r="J6726" t="s">
        <v>14422</v>
      </c>
      <c r="K6726" t="str">
        <f>IF(COUNTIF(Customers!A:A, H6726)&gt;0, "Valid", "Invalid")</f>
        <v>Invalid</v>
      </c>
      <c r="L6726" t="str">
        <f t="shared" si="525"/>
        <v>5</v>
      </c>
      <c r="M6726" t="str">
        <f t="shared" si="526"/>
        <v>2023</v>
      </c>
      <c r="N6726">
        <f t="shared" si="527"/>
        <v>-47378.03</v>
      </c>
      <c r="O6726" t="str">
        <f t="shared" si="528"/>
        <v/>
      </c>
      <c r="P6726">
        <f t="shared" si="529"/>
        <v>47378.03</v>
      </c>
      <c r="Q6726" s="48" t="str">
        <f>IF(O6726="","",
   IF(OR(O6726&lt;EDA_Outlier_Analysis!$C$10, O6726&gt;EDA_Outlier_Analysis!$C$11),
      "Outlier",
      "Normal"))</f>
        <v/>
      </c>
      <c r="R6726" t="str">
        <f>IF(P6726="","",
   IF(OR(P6726 &lt; EDA_Outlier_Analysis!$F$7, P6726 &gt; EDA_Outlier_Analysis!$F$8),
      "Outlier",
      "Normal"))</f>
        <v>Normal</v>
      </c>
      <c r="S6726" t="str">
        <f>IF(N6726="","",
   IF(OR(N6726 &lt;EDA_Outlier_Analysis!$I$10, N6726 &gt; EDA_Outlier_Analysis!$I$11),
      "Outlier",
      "Normal"))</f>
        <v>Normal</v>
      </c>
    </row>
    <row r="6727" spans="1:19">
      <c r="A6727" t="s">
        <v>14423</v>
      </c>
      <c r="B6727" s="4">
        <v>45099</v>
      </c>
      <c r="C6727" s="2">
        <v>-31031.59</v>
      </c>
      <c r="D6727" t="s">
        <v>840</v>
      </c>
      <c r="E6727" t="s">
        <v>864</v>
      </c>
      <c r="F6727" t="s">
        <v>9</v>
      </c>
      <c r="G6727" t="s">
        <v>34</v>
      </c>
      <c r="I6727" t="s">
        <v>1368</v>
      </c>
      <c r="J6727" t="s">
        <v>14424</v>
      </c>
      <c r="K6727" t="str">
        <f>IF(COUNTIF(Customers!A:A, H6727)&gt;0, "Valid", "Invalid")</f>
        <v>Invalid</v>
      </c>
      <c r="L6727" t="str">
        <f t="shared" si="525"/>
        <v>6</v>
      </c>
      <c r="M6727" t="str">
        <f t="shared" si="526"/>
        <v>2023</v>
      </c>
      <c r="N6727">
        <f t="shared" si="527"/>
        <v>-31031.59</v>
      </c>
      <c r="O6727" t="str">
        <f t="shared" si="528"/>
        <v/>
      </c>
      <c r="P6727">
        <f t="shared" si="529"/>
        <v>31031.59</v>
      </c>
      <c r="Q6727" s="48" t="str">
        <f>IF(O6727="","",
   IF(OR(O6727&lt;EDA_Outlier_Analysis!$C$10, O6727&gt;EDA_Outlier_Analysis!$C$11),
      "Outlier",
      "Normal"))</f>
        <v/>
      </c>
      <c r="R6727" t="str">
        <f>IF(P6727="","",
   IF(OR(P6727 &lt; EDA_Outlier_Analysis!$F$7, P6727 &gt; EDA_Outlier_Analysis!$F$8),
      "Outlier",
      "Normal"))</f>
        <v>Normal</v>
      </c>
      <c r="S6727" t="str">
        <f>IF(N6727="","",
   IF(OR(N6727 &lt;EDA_Outlier_Analysis!$I$10, N6727 &gt; EDA_Outlier_Analysis!$I$11),
      "Outlier",
      "Normal"))</f>
        <v>Normal</v>
      </c>
    </row>
    <row r="6728" spans="1:19">
      <c r="A6728" t="s">
        <v>14425</v>
      </c>
      <c r="B6728" s="4">
        <v>44633</v>
      </c>
      <c r="C6728" s="2">
        <v>-11448.35</v>
      </c>
      <c r="D6728" t="s">
        <v>840</v>
      </c>
      <c r="E6728" t="s">
        <v>864</v>
      </c>
      <c r="F6728" t="s">
        <v>10</v>
      </c>
      <c r="G6728" t="s">
        <v>24</v>
      </c>
      <c r="I6728" t="s">
        <v>1232</v>
      </c>
      <c r="J6728" t="s">
        <v>14426</v>
      </c>
      <c r="K6728" t="str">
        <f>IF(COUNTIF(Customers!A:A, H6728)&gt;0, "Valid", "Invalid")</f>
        <v>Invalid</v>
      </c>
      <c r="L6728" t="str">
        <f t="shared" si="525"/>
        <v>3</v>
      </c>
      <c r="M6728" t="str">
        <f t="shared" si="526"/>
        <v>2022</v>
      </c>
      <c r="N6728">
        <f t="shared" si="527"/>
        <v>-11448.35</v>
      </c>
      <c r="O6728" t="str">
        <f t="shared" si="528"/>
        <v/>
      </c>
      <c r="P6728">
        <f t="shared" si="529"/>
        <v>11448.35</v>
      </c>
      <c r="Q6728" s="48" t="str">
        <f>IF(O6728="","",
   IF(OR(O6728&lt;EDA_Outlier_Analysis!$C$10, O6728&gt;EDA_Outlier_Analysis!$C$11),
      "Outlier",
      "Normal"))</f>
        <v/>
      </c>
      <c r="R6728" t="str">
        <f>IF(P6728="","",
   IF(OR(P6728 &lt; EDA_Outlier_Analysis!$F$7, P6728 &gt; EDA_Outlier_Analysis!$F$8),
      "Outlier",
      "Normal"))</f>
        <v>Outlier</v>
      </c>
      <c r="S6728" t="str">
        <f>IF(N6728="","",
   IF(OR(N6728 &lt;EDA_Outlier_Analysis!$I$10, N6728 &gt; EDA_Outlier_Analysis!$I$11),
      "Outlier",
      "Normal"))</f>
        <v>Normal</v>
      </c>
    </row>
    <row r="6729" spans="1:19">
      <c r="A6729" t="s">
        <v>14427</v>
      </c>
      <c r="B6729" s="4">
        <v>45047</v>
      </c>
      <c r="C6729" s="2">
        <v>233183.49</v>
      </c>
      <c r="D6729" t="s">
        <v>849</v>
      </c>
      <c r="E6729" t="s">
        <v>868</v>
      </c>
      <c r="F6729" t="s">
        <v>10</v>
      </c>
      <c r="G6729" t="s">
        <v>24</v>
      </c>
      <c r="H6729" t="s">
        <v>527</v>
      </c>
      <c r="J6729" t="s">
        <v>14428</v>
      </c>
      <c r="K6729" t="str">
        <f>IF(COUNTIF(Customers!A:A, H6729)&gt;0, "Valid", "Invalid")</f>
        <v>Valid</v>
      </c>
      <c r="L6729" t="str">
        <f t="shared" si="525"/>
        <v>5</v>
      </c>
      <c r="M6729" t="str">
        <f t="shared" si="526"/>
        <v>2023</v>
      </c>
      <c r="N6729">
        <f t="shared" si="527"/>
        <v>233183.49</v>
      </c>
      <c r="O6729">
        <f t="shared" si="528"/>
        <v>233183.49</v>
      </c>
      <c r="P6729" t="str">
        <f t="shared" si="529"/>
        <v/>
      </c>
      <c r="Q6729" s="48" t="str">
        <f>IF(O6729="","",
   IF(OR(O6729&lt;EDA_Outlier_Analysis!$C$10, O6729&gt;EDA_Outlier_Analysis!$C$11),
      "Outlier",
      "Normal"))</f>
        <v>Normal</v>
      </c>
      <c r="R6729" t="str">
        <f>IF(P6729="","",
   IF(OR(P6729 &lt; EDA_Outlier_Analysis!$F$7, P6729 &gt; EDA_Outlier_Analysis!$F$8),
      "Outlier",
      "Normal"))</f>
        <v/>
      </c>
      <c r="S6729" t="str">
        <f>IF(N6729="","",
   IF(OR(N6729 &lt;EDA_Outlier_Analysis!$I$10, N6729 &gt; EDA_Outlier_Analysis!$I$11),
      "Outlier",
      "Normal"))</f>
        <v>Normal</v>
      </c>
    </row>
    <row r="6730" spans="1:19">
      <c r="A6730" t="s">
        <v>14429</v>
      </c>
      <c r="B6730" s="4">
        <v>44869</v>
      </c>
      <c r="C6730" s="2">
        <v>117882.38</v>
      </c>
      <c r="D6730" t="s">
        <v>849</v>
      </c>
      <c r="E6730" t="s">
        <v>850</v>
      </c>
      <c r="F6730" t="s">
        <v>11</v>
      </c>
      <c r="G6730" t="s">
        <v>34</v>
      </c>
      <c r="H6730" t="s">
        <v>407</v>
      </c>
      <c r="J6730" t="s">
        <v>14430</v>
      </c>
      <c r="K6730" t="str">
        <f>IF(COUNTIF(Customers!A:A, H6730)&gt;0, "Valid", "Invalid")</f>
        <v>Valid</v>
      </c>
      <c r="L6730" t="str">
        <f t="shared" si="525"/>
        <v>11</v>
      </c>
      <c r="M6730" t="str">
        <f t="shared" si="526"/>
        <v>2022</v>
      </c>
      <c r="N6730">
        <f t="shared" si="527"/>
        <v>117882.38</v>
      </c>
      <c r="O6730">
        <f t="shared" si="528"/>
        <v>117882.38</v>
      </c>
      <c r="P6730" t="str">
        <f t="shared" si="529"/>
        <v/>
      </c>
      <c r="Q6730" s="48" t="str">
        <f>IF(O6730="","",
   IF(OR(O6730&lt;EDA_Outlier_Analysis!$C$10, O6730&gt;EDA_Outlier_Analysis!$C$11),
      "Outlier",
      "Normal"))</f>
        <v>Normal</v>
      </c>
      <c r="R6730" t="str">
        <f>IF(P6730="","",
   IF(OR(P6730 &lt; EDA_Outlier_Analysis!$F$7, P6730 &gt; EDA_Outlier_Analysis!$F$8),
      "Outlier",
      "Normal"))</f>
        <v/>
      </c>
      <c r="S6730" t="str">
        <f>IF(N6730="","",
   IF(OR(N6730 &lt;EDA_Outlier_Analysis!$I$10, N6730 &gt; EDA_Outlier_Analysis!$I$11),
      "Outlier",
      "Normal"))</f>
        <v>Normal</v>
      </c>
    </row>
    <row r="6731" spans="1:19">
      <c r="A6731" t="s">
        <v>14431</v>
      </c>
      <c r="B6731" s="4">
        <v>44814</v>
      </c>
      <c r="C6731" s="2">
        <v>270342.65999999997</v>
      </c>
      <c r="D6731" t="s">
        <v>849</v>
      </c>
      <c r="E6731" t="s">
        <v>853</v>
      </c>
      <c r="F6731" t="s">
        <v>11</v>
      </c>
      <c r="G6731" t="s">
        <v>31</v>
      </c>
      <c r="H6731" t="s">
        <v>211</v>
      </c>
      <c r="J6731" t="s">
        <v>14432</v>
      </c>
      <c r="K6731" t="str">
        <f>IF(COUNTIF(Customers!A:A, H6731)&gt;0, "Valid", "Invalid")</f>
        <v>Valid</v>
      </c>
      <c r="L6731" t="str">
        <f t="shared" si="525"/>
        <v>9</v>
      </c>
      <c r="M6731" t="str">
        <f t="shared" si="526"/>
        <v>2022</v>
      </c>
      <c r="N6731">
        <f t="shared" si="527"/>
        <v>270342.65999999997</v>
      </c>
      <c r="O6731">
        <f t="shared" si="528"/>
        <v>270342.65999999997</v>
      </c>
      <c r="P6731" t="str">
        <f t="shared" si="529"/>
        <v/>
      </c>
      <c r="Q6731" s="48" t="str">
        <f>IF(O6731="","",
   IF(OR(O6731&lt;EDA_Outlier_Analysis!$C$10, O6731&gt;EDA_Outlier_Analysis!$C$11),
      "Outlier",
      "Normal"))</f>
        <v>Normal</v>
      </c>
      <c r="R6731" t="str">
        <f>IF(P6731="","",
   IF(OR(P6731 &lt; EDA_Outlier_Analysis!$F$7, P6731 &gt; EDA_Outlier_Analysis!$F$8),
      "Outlier",
      "Normal"))</f>
        <v/>
      </c>
      <c r="S6731" t="str">
        <f>IF(N6731="","",
   IF(OR(N6731 &lt;EDA_Outlier_Analysis!$I$10, N6731 &gt; EDA_Outlier_Analysis!$I$11),
      "Outlier",
      "Normal"))</f>
        <v>Normal</v>
      </c>
    </row>
    <row r="6732" spans="1:19">
      <c r="A6732" t="s">
        <v>14433</v>
      </c>
      <c r="B6732" s="4">
        <v>44643</v>
      </c>
      <c r="C6732" s="2">
        <v>168719.22</v>
      </c>
      <c r="D6732" t="s">
        <v>849</v>
      </c>
      <c r="E6732" t="s">
        <v>850</v>
      </c>
      <c r="F6732" t="s">
        <v>11</v>
      </c>
      <c r="G6732" t="s">
        <v>24</v>
      </c>
      <c r="H6732" t="s">
        <v>365</v>
      </c>
      <c r="J6732" t="s">
        <v>14434</v>
      </c>
      <c r="K6732" t="str">
        <f>IF(COUNTIF(Customers!A:A, H6732)&gt;0, "Valid", "Invalid")</f>
        <v>Valid</v>
      </c>
      <c r="L6732" t="str">
        <f t="shared" si="525"/>
        <v>3</v>
      </c>
      <c r="M6732" t="str">
        <f t="shared" si="526"/>
        <v>2022</v>
      </c>
      <c r="N6732">
        <f t="shared" si="527"/>
        <v>168719.22</v>
      </c>
      <c r="O6732">
        <f t="shared" si="528"/>
        <v>168719.22</v>
      </c>
      <c r="P6732" t="str">
        <f t="shared" si="529"/>
        <v/>
      </c>
      <c r="Q6732" s="48" t="str">
        <f>IF(O6732="","",
   IF(OR(O6732&lt;EDA_Outlier_Analysis!$C$10, O6732&gt;EDA_Outlier_Analysis!$C$11),
      "Outlier",
      "Normal"))</f>
        <v>Normal</v>
      </c>
      <c r="R6732" t="str">
        <f>IF(P6732="","",
   IF(OR(P6732 &lt; EDA_Outlier_Analysis!$F$7, P6732 &gt; EDA_Outlier_Analysis!$F$8),
      "Outlier",
      "Normal"))</f>
        <v/>
      </c>
      <c r="S6732" t="str">
        <f>IF(N6732="","",
   IF(OR(N6732 &lt;EDA_Outlier_Analysis!$I$10, N6732 &gt; EDA_Outlier_Analysis!$I$11),
      "Outlier",
      "Normal"))</f>
        <v>Normal</v>
      </c>
    </row>
    <row r="6733" spans="1:19">
      <c r="A6733" t="s">
        <v>14435</v>
      </c>
      <c r="B6733" s="4">
        <v>44835</v>
      </c>
      <c r="C6733" s="2">
        <v>236485.63</v>
      </c>
      <c r="D6733" t="s">
        <v>849</v>
      </c>
      <c r="E6733" t="s">
        <v>850</v>
      </c>
      <c r="F6733" t="s">
        <v>9</v>
      </c>
      <c r="G6733" t="s">
        <v>31</v>
      </c>
      <c r="H6733" t="s">
        <v>185</v>
      </c>
      <c r="J6733" t="s">
        <v>14436</v>
      </c>
      <c r="K6733" t="str">
        <f>IF(COUNTIF(Customers!A:A, H6733)&gt;0, "Valid", "Invalid")</f>
        <v>Valid</v>
      </c>
      <c r="L6733" t="str">
        <f t="shared" si="525"/>
        <v>10</v>
      </c>
      <c r="M6733" t="str">
        <f t="shared" si="526"/>
        <v>2022</v>
      </c>
      <c r="N6733">
        <f t="shared" si="527"/>
        <v>236485.63</v>
      </c>
      <c r="O6733">
        <f t="shared" si="528"/>
        <v>236485.63</v>
      </c>
      <c r="P6733" t="str">
        <f t="shared" si="529"/>
        <v/>
      </c>
      <c r="Q6733" s="48" t="str">
        <f>IF(O6733="","",
   IF(OR(O6733&lt;EDA_Outlier_Analysis!$C$10, O6733&gt;EDA_Outlier_Analysis!$C$11),
      "Outlier",
      "Normal"))</f>
        <v>Normal</v>
      </c>
      <c r="R6733" t="str">
        <f>IF(P6733="","",
   IF(OR(P6733 &lt; EDA_Outlier_Analysis!$F$7, P6733 &gt; EDA_Outlier_Analysis!$F$8),
      "Outlier",
      "Normal"))</f>
        <v/>
      </c>
      <c r="S6733" t="str">
        <f>IF(N6733="","",
   IF(OR(N6733 &lt;EDA_Outlier_Analysis!$I$10, N6733 &gt; EDA_Outlier_Analysis!$I$11),
      "Outlier",
      "Normal"))</f>
        <v>Normal</v>
      </c>
    </row>
    <row r="6734" spans="1:19">
      <c r="A6734" t="s">
        <v>14437</v>
      </c>
      <c r="B6734" s="4">
        <v>44952</v>
      </c>
      <c r="C6734" s="2">
        <v>116618.68</v>
      </c>
      <c r="D6734" t="s">
        <v>849</v>
      </c>
      <c r="E6734" t="s">
        <v>853</v>
      </c>
      <c r="F6734" t="s">
        <v>11</v>
      </c>
      <c r="G6734" t="s">
        <v>31</v>
      </c>
      <c r="H6734" t="s">
        <v>701</v>
      </c>
      <c r="J6734" t="s">
        <v>14438</v>
      </c>
      <c r="K6734" t="str">
        <f>IF(COUNTIF(Customers!A:A, H6734)&gt;0, "Valid", "Invalid")</f>
        <v>Valid</v>
      </c>
      <c r="L6734" t="str">
        <f t="shared" si="525"/>
        <v>1</v>
      </c>
      <c r="M6734" t="str">
        <f t="shared" si="526"/>
        <v>2023</v>
      </c>
      <c r="N6734">
        <f t="shared" si="527"/>
        <v>116618.68</v>
      </c>
      <c r="O6734">
        <f t="shared" si="528"/>
        <v>116618.68</v>
      </c>
      <c r="P6734" t="str">
        <f t="shared" si="529"/>
        <v/>
      </c>
      <c r="Q6734" s="48" t="str">
        <f>IF(O6734="","",
   IF(OR(O6734&lt;EDA_Outlier_Analysis!$C$10, O6734&gt;EDA_Outlier_Analysis!$C$11),
      "Outlier",
      "Normal"))</f>
        <v>Normal</v>
      </c>
      <c r="R6734" t="str">
        <f>IF(P6734="","",
   IF(OR(P6734 &lt; EDA_Outlier_Analysis!$F$7, P6734 &gt; EDA_Outlier_Analysis!$F$8),
      "Outlier",
      "Normal"))</f>
        <v/>
      </c>
      <c r="S6734" t="str">
        <f>IF(N6734="","",
   IF(OR(N6734 &lt;EDA_Outlier_Analysis!$I$10, N6734 &gt; EDA_Outlier_Analysis!$I$11),
      "Outlier",
      "Normal"))</f>
        <v>Normal</v>
      </c>
    </row>
    <row r="6735" spans="1:19">
      <c r="A6735" t="s">
        <v>14439</v>
      </c>
      <c r="B6735" s="4">
        <v>45027</v>
      </c>
      <c r="C6735" s="2">
        <v>-58423.37</v>
      </c>
      <c r="D6735" t="s">
        <v>840</v>
      </c>
      <c r="E6735" t="s">
        <v>845</v>
      </c>
      <c r="F6735" t="s">
        <v>11</v>
      </c>
      <c r="G6735" t="s">
        <v>20</v>
      </c>
      <c r="I6735" t="s">
        <v>846</v>
      </c>
      <c r="J6735" t="s">
        <v>14440</v>
      </c>
      <c r="K6735" t="str">
        <f>IF(COUNTIF(Customers!A:A, H6735)&gt;0, "Valid", "Invalid")</f>
        <v>Invalid</v>
      </c>
      <c r="L6735" t="str">
        <f t="shared" si="525"/>
        <v>4</v>
      </c>
      <c r="M6735" t="str">
        <f t="shared" si="526"/>
        <v>2023</v>
      </c>
      <c r="N6735">
        <f t="shared" si="527"/>
        <v>-58423.37</v>
      </c>
      <c r="O6735" t="str">
        <f t="shared" si="528"/>
        <v/>
      </c>
      <c r="P6735">
        <f t="shared" si="529"/>
        <v>58423.37</v>
      </c>
      <c r="Q6735" s="48" t="str">
        <f>IF(O6735="","",
   IF(OR(O6735&lt;EDA_Outlier_Analysis!$C$10, O6735&gt;EDA_Outlier_Analysis!$C$11),
      "Outlier",
      "Normal"))</f>
        <v/>
      </c>
      <c r="R6735" t="str">
        <f>IF(P6735="","",
   IF(OR(P6735 &lt; EDA_Outlier_Analysis!$F$7, P6735 &gt; EDA_Outlier_Analysis!$F$8),
      "Outlier",
      "Normal"))</f>
        <v>Outlier</v>
      </c>
      <c r="S6735" t="str">
        <f>IF(N6735="","",
   IF(OR(N6735 &lt;EDA_Outlier_Analysis!$I$10, N6735 &gt; EDA_Outlier_Analysis!$I$11),
      "Outlier",
      "Normal"))</f>
        <v>Normal</v>
      </c>
    </row>
    <row r="6736" spans="1:19">
      <c r="A6736" t="s">
        <v>14441</v>
      </c>
      <c r="B6736" s="4">
        <v>44738</v>
      </c>
      <c r="C6736" s="2">
        <v>198490.31</v>
      </c>
      <c r="D6736" t="s">
        <v>849</v>
      </c>
      <c r="E6736" t="s">
        <v>853</v>
      </c>
      <c r="F6736" t="s">
        <v>9</v>
      </c>
      <c r="G6736" t="s">
        <v>34</v>
      </c>
      <c r="H6736" t="s">
        <v>367</v>
      </c>
      <c r="J6736" t="s">
        <v>14442</v>
      </c>
      <c r="K6736" t="str">
        <f>IF(COUNTIF(Customers!A:A, H6736)&gt;0, "Valid", "Invalid")</f>
        <v>Valid</v>
      </c>
      <c r="L6736" t="str">
        <f t="shared" si="525"/>
        <v>6</v>
      </c>
      <c r="M6736" t="str">
        <f t="shared" si="526"/>
        <v>2022</v>
      </c>
      <c r="N6736">
        <f t="shared" si="527"/>
        <v>198490.31</v>
      </c>
      <c r="O6736">
        <f t="shared" si="528"/>
        <v>198490.31</v>
      </c>
      <c r="P6736" t="str">
        <f t="shared" si="529"/>
        <v/>
      </c>
      <c r="Q6736" s="48" t="str">
        <f>IF(O6736="","",
   IF(OR(O6736&lt;EDA_Outlier_Analysis!$C$10, O6736&gt;EDA_Outlier_Analysis!$C$11),
      "Outlier",
      "Normal"))</f>
        <v>Normal</v>
      </c>
      <c r="R6736" t="str">
        <f>IF(P6736="","",
   IF(OR(P6736 &lt; EDA_Outlier_Analysis!$F$7, P6736 &gt; EDA_Outlier_Analysis!$F$8),
      "Outlier",
      "Normal"))</f>
        <v/>
      </c>
      <c r="S6736" t="str">
        <f>IF(N6736="","",
   IF(OR(N6736 &lt;EDA_Outlier_Analysis!$I$10, N6736 &gt; EDA_Outlier_Analysis!$I$11),
      "Outlier",
      "Normal"))</f>
        <v>Normal</v>
      </c>
    </row>
    <row r="6737" spans="1:19">
      <c r="A6737" t="s">
        <v>14443</v>
      </c>
      <c r="B6737" s="4">
        <v>44964</v>
      </c>
      <c r="C6737" s="2">
        <v>151917.59</v>
      </c>
      <c r="D6737" t="s">
        <v>849</v>
      </c>
      <c r="E6737" t="s">
        <v>850</v>
      </c>
      <c r="F6737" t="s">
        <v>11</v>
      </c>
      <c r="G6737" t="s">
        <v>31</v>
      </c>
      <c r="H6737" t="s">
        <v>719</v>
      </c>
      <c r="J6737" t="s">
        <v>14444</v>
      </c>
      <c r="K6737" t="str">
        <f>IF(COUNTIF(Customers!A:A, H6737)&gt;0, "Valid", "Invalid")</f>
        <v>Valid</v>
      </c>
      <c r="L6737" t="str">
        <f t="shared" si="525"/>
        <v>2</v>
      </c>
      <c r="M6737" t="str">
        <f t="shared" si="526"/>
        <v>2023</v>
      </c>
      <c r="N6737">
        <f t="shared" si="527"/>
        <v>151917.59</v>
      </c>
      <c r="O6737">
        <f t="shared" si="528"/>
        <v>151917.59</v>
      </c>
      <c r="P6737" t="str">
        <f t="shared" si="529"/>
        <v/>
      </c>
      <c r="Q6737" s="48" t="str">
        <f>IF(O6737="","",
   IF(OR(O6737&lt;EDA_Outlier_Analysis!$C$10, O6737&gt;EDA_Outlier_Analysis!$C$11),
      "Outlier",
      "Normal"))</f>
        <v>Normal</v>
      </c>
      <c r="R6737" t="str">
        <f>IF(P6737="","",
   IF(OR(P6737 &lt; EDA_Outlier_Analysis!$F$7, P6737 &gt; EDA_Outlier_Analysis!$F$8),
      "Outlier",
      "Normal"))</f>
        <v/>
      </c>
      <c r="S6737" t="str">
        <f>IF(N6737="","",
   IF(OR(N6737 &lt;EDA_Outlier_Analysis!$I$10, N6737 &gt; EDA_Outlier_Analysis!$I$11),
      "Outlier",
      "Normal"))</f>
        <v>Normal</v>
      </c>
    </row>
    <row r="6738" spans="1:19">
      <c r="A6738" t="s">
        <v>14445</v>
      </c>
      <c r="B6738" s="4">
        <v>45115</v>
      </c>
      <c r="C6738" s="2">
        <v>-49859.55</v>
      </c>
      <c r="D6738" t="s">
        <v>840</v>
      </c>
      <c r="E6738" t="s">
        <v>878</v>
      </c>
      <c r="F6738" t="s">
        <v>9</v>
      </c>
      <c r="G6738" t="s">
        <v>31</v>
      </c>
      <c r="I6738" t="s">
        <v>2053</v>
      </c>
      <c r="J6738" t="s">
        <v>14446</v>
      </c>
      <c r="K6738" t="str">
        <f>IF(COUNTIF(Customers!A:A, H6738)&gt;0, "Valid", "Invalid")</f>
        <v>Invalid</v>
      </c>
      <c r="L6738" t="str">
        <f t="shared" si="525"/>
        <v>7</v>
      </c>
      <c r="M6738" t="str">
        <f t="shared" si="526"/>
        <v>2023</v>
      </c>
      <c r="N6738">
        <f t="shared" si="527"/>
        <v>-49859.55</v>
      </c>
      <c r="O6738" t="str">
        <f t="shared" si="528"/>
        <v/>
      </c>
      <c r="P6738">
        <f t="shared" si="529"/>
        <v>49859.55</v>
      </c>
      <c r="Q6738" s="48" t="str">
        <f>IF(O6738="","",
   IF(OR(O6738&lt;EDA_Outlier_Analysis!$C$10, O6738&gt;EDA_Outlier_Analysis!$C$11),
      "Outlier",
      "Normal"))</f>
        <v/>
      </c>
      <c r="R6738" t="str">
        <f>IF(P6738="","",
   IF(OR(P6738 &lt; EDA_Outlier_Analysis!$F$7, P6738 &gt; EDA_Outlier_Analysis!$F$8),
      "Outlier",
      "Normal"))</f>
        <v>Normal</v>
      </c>
      <c r="S6738" t="str">
        <f>IF(N6738="","",
   IF(OR(N6738 &lt;EDA_Outlier_Analysis!$I$10, N6738 &gt; EDA_Outlier_Analysis!$I$11),
      "Outlier",
      "Normal"))</f>
        <v>Normal</v>
      </c>
    </row>
    <row r="6739" spans="1:19">
      <c r="A6739" t="s">
        <v>14447</v>
      </c>
      <c r="B6739" s="4">
        <v>45237</v>
      </c>
      <c r="C6739" s="2">
        <v>-46602.98</v>
      </c>
      <c r="D6739" t="s">
        <v>840</v>
      </c>
      <c r="E6739" t="s">
        <v>878</v>
      </c>
      <c r="F6739" t="s">
        <v>10</v>
      </c>
      <c r="G6739" t="s">
        <v>34</v>
      </c>
      <c r="I6739" t="s">
        <v>1415</v>
      </c>
      <c r="J6739" t="s">
        <v>14448</v>
      </c>
      <c r="K6739" t="str">
        <f>IF(COUNTIF(Customers!A:A, H6739)&gt;0, "Valid", "Invalid")</f>
        <v>Invalid</v>
      </c>
      <c r="L6739" t="str">
        <f t="shared" si="525"/>
        <v>11</v>
      </c>
      <c r="M6739" t="str">
        <f t="shared" si="526"/>
        <v>2023</v>
      </c>
      <c r="N6739">
        <f t="shared" si="527"/>
        <v>-46602.98</v>
      </c>
      <c r="O6739" t="str">
        <f t="shared" si="528"/>
        <v/>
      </c>
      <c r="P6739">
        <f t="shared" si="529"/>
        <v>46602.98</v>
      </c>
      <c r="Q6739" s="48" t="str">
        <f>IF(O6739="","",
   IF(OR(O6739&lt;EDA_Outlier_Analysis!$C$10, O6739&gt;EDA_Outlier_Analysis!$C$11),
      "Outlier",
      "Normal"))</f>
        <v/>
      </c>
      <c r="R6739" t="str">
        <f>IF(P6739="","",
   IF(OR(P6739 &lt; EDA_Outlier_Analysis!$F$7, P6739 &gt; EDA_Outlier_Analysis!$F$8),
      "Outlier",
      "Normal"))</f>
        <v>Normal</v>
      </c>
      <c r="S6739" t="str">
        <f>IF(N6739="","",
   IF(OR(N6739 &lt;EDA_Outlier_Analysis!$I$10, N6739 &gt; EDA_Outlier_Analysis!$I$11),
      "Outlier",
      "Normal"))</f>
        <v>Normal</v>
      </c>
    </row>
    <row r="6740" spans="1:19">
      <c r="A6740" t="s">
        <v>14449</v>
      </c>
      <c r="B6740" s="4">
        <v>44676</v>
      </c>
      <c r="C6740" s="2">
        <v>-17887.27</v>
      </c>
      <c r="D6740" t="s">
        <v>840</v>
      </c>
      <c r="E6740" t="s">
        <v>856</v>
      </c>
      <c r="F6740" t="s">
        <v>11</v>
      </c>
      <c r="G6740" t="s">
        <v>20</v>
      </c>
      <c r="I6740" t="s">
        <v>857</v>
      </c>
      <c r="J6740" t="s">
        <v>14450</v>
      </c>
      <c r="K6740" t="str">
        <f>IF(COUNTIF(Customers!A:A, H6740)&gt;0, "Valid", "Invalid")</f>
        <v>Invalid</v>
      </c>
      <c r="L6740" t="str">
        <f t="shared" si="525"/>
        <v>4</v>
      </c>
      <c r="M6740" t="str">
        <f t="shared" si="526"/>
        <v>2022</v>
      </c>
      <c r="N6740">
        <f t="shared" si="527"/>
        <v>-17887.27</v>
      </c>
      <c r="O6740" t="str">
        <f t="shared" si="528"/>
        <v/>
      </c>
      <c r="P6740">
        <f t="shared" si="529"/>
        <v>17887.27</v>
      </c>
      <c r="Q6740" s="48" t="str">
        <f>IF(O6740="","",
   IF(OR(O6740&lt;EDA_Outlier_Analysis!$C$10, O6740&gt;EDA_Outlier_Analysis!$C$11),
      "Outlier",
      "Normal"))</f>
        <v/>
      </c>
      <c r="R6740" t="str">
        <f>IF(P6740="","",
   IF(OR(P6740 &lt; EDA_Outlier_Analysis!$F$7, P6740 &gt; EDA_Outlier_Analysis!$F$8),
      "Outlier",
      "Normal"))</f>
        <v>Outlier</v>
      </c>
      <c r="S6740" t="str">
        <f>IF(N6740="","",
   IF(OR(N6740 &lt;EDA_Outlier_Analysis!$I$10, N6740 &gt; EDA_Outlier_Analysis!$I$11),
      "Outlier",
      "Normal"))</f>
        <v>Normal</v>
      </c>
    </row>
    <row r="6741" spans="1:19">
      <c r="A6741" t="s">
        <v>14451</v>
      </c>
      <c r="B6741" s="4">
        <v>45206</v>
      </c>
      <c r="C6741" s="2">
        <v>203908.68</v>
      </c>
      <c r="D6741" t="s">
        <v>849</v>
      </c>
      <c r="E6741" t="s">
        <v>853</v>
      </c>
      <c r="F6741" t="s">
        <v>10</v>
      </c>
      <c r="G6741" t="s">
        <v>34</v>
      </c>
      <c r="H6741" t="s">
        <v>351</v>
      </c>
      <c r="J6741" t="s">
        <v>14452</v>
      </c>
      <c r="K6741" t="str">
        <f>IF(COUNTIF(Customers!A:A, H6741)&gt;0, "Valid", "Invalid")</f>
        <v>Valid</v>
      </c>
      <c r="L6741" t="str">
        <f t="shared" si="525"/>
        <v>10</v>
      </c>
      <c r="M6741" t="str">
        <f t="shared" si="526"/>
        <v>2023</v>
      </c>
      <c r="N6741">
        <f t="shared" si="527"/>
        <v>203908.68</v>
      </c>
      <c r="O6741">
        <f t="shared" si="528"/>
        <v>203908.68</v>
      </c>
      <c r="P6741" t="str">
        <f t="shared" si="529"/>
        <v/>
      </c>
      <c r="Q6741" s="48" t="str">
        <f>IF(O6741="","",
   IF(OR(O6741&lt;EDA_Outlier_Analysis!$C$10, O6741&gt;EDA_Outlier_Analysis!$C$11),
      "Outlier",
      "Normal"))</f>
        <v>Normal</v>
      </c>
      <c r="R6741" t="str">
        <f>IF(P6741="","",
   IF(OR(P6741 &lt; EDA_Outlier_Analysis!$F$7, P6741 &gt; EDA_Outlier_Analysis!$F$8),
      "Outlier",
      "Normal"))</f>
        <v/>
      </c>
      <c r="S6741" t="str">
        <f>IF(N6741="","",
   IF(OR(N6741 &lt;EDA_Outlier_Analysis!$I$10, N6741 &gt; EDA_Outlier_Analysis!$I$11),
      "Outlier",
      "Normal"))</f>
        <v>Normal</v>
      </c>
    </row>
    <row r="6742" spans="1:19">
      <c r="A6742" t="s">
        <v>14453</v>
      </c>
      <c r="B6742" s="4">
        <v>45248</v>
      </c>
      <c r="C6742" s="2">
        <v>237158.37</v>
      </c>
      <c r="D6742" t="s">
        <v>849</v>
      </c>
      <c r="E6742" t="s">
        <v>853</v>
      </c>
      <c r="F6742" t="s">
        <v>11</v>
      </c>
      <c r="G6742" t="s">
        <v>34</v>
      </c>
      <c r="H6742" t="s">
        <v>685</v>
      </c>
      <c r="J6742" t="s">
        <v>14454</v>
      </c>
      <c r="K6742" t="str">
        <f>IF(COUNTIF(Customers!A:A, H6742)&gt;0, "Valid", "Invalid")</f>
        <v>Valid</v>
      </c>
      <c r="L6742" t="str">
        <f t="shared" si="525"/>
        <v>11</v>
      </c>
      <c r="M6742" t="str">
        <f t="shared" si="526"/>
        <v>2023</v>
      </c>
      <c r="N6742">
        <f t="shared" si="527"/>
        <v>237158.37</v>
      </c>
      <c r="O6742">
        <f t="shared" si="528"/>
        <v>237158.37</v>
      </c>
      <c r="P6742" t="str">
        <f t="shared" si="529"/>
        <v/>
      </c>
      <c r="Q6742" s="48" t="str">
        <f>IF(O6742="","",
   IF(OR(O6742&lt;EDA_Outlier_Analysis!$C$10, O6742&gt;EDA_Outlier_Analysis!$C$11),
      "Outlier",
      "Normal"))</f>
        <v>Normal</v>
      </c>
      <c r="R6742" t="str">
        <f>IF(P6742="","",
   IF(OR(P6742 &lt; EDA_Outlier_Analysis!$F$7, P6742 &gt; EDA_Outlier_Analysis!$F$8),
      "Outlier",
      "Normal"))</f>
        <v/>
      </c>
      <c r="S6742" t="str">
        <f>IF(N6742="","",
   IF(OR(N6742 &lt;EDA_Outlier_Analysis!$I$10, N6742 &gt; EDA_Outlier_Analysis!$I$11),
      "Outlier",
      "Normal"))</f>
        <v>Normal</v>
      </c>
    </row>
    <row r="6743" spans="1:19">
      <c r="A6743" t="s">
        <v>14455</v>
      </c>
      <c r="B6743" s="4">
        <v>44916</v>
      </c>
      <c r="C6743" s="2">
        <v>-40718.49</v>
      </c>
      <c r="D6743" t="s">
        <v>840</v>
      </c>
      <c r="E6743" t="s">
        <v>845</v>
      </c>
      <c r="F6743" t="s">
        <v>10</v>
      </c>
      <c r="G6743" t="s">
        <v>20</v>
      </c>
      <c r="I6743" t="s">
        <v>2017</v>
      </c>
      <c r="J6743" t="s">
        <v>14456</v>
      </c>
      <c r="K6743" t="str">
        <f>IF(COUNTIF(Customers!A:A, H6743)&gt;0, "Valid", "Invalid")</f>
        <v>Invalid</v>
      </c>
      <c r="L6743" t="str">
        <f t="shared" si="525"/>
        <v>12</v>
      </c>
      <c r="M6743" t="str">
        <f t="shared" si="526"/>
        <v>2022</v>
      </c>
      <c r="N6743">
        <f t="shared" si="527"/>
        <v>-40718.49</v>
      </c>
      <c r="O6743" t="str">
        <f t="shared" si="528"/>
        <v/>
      </c>
      <c r="P6743">
        <f t="shared" si="529"/>
        <v>40718.49</v>
      </c>
      <c r="Q6743" s="48" t="str">
        <f>IF(O6743="","",
   IF(OR(O6743&lt;EDA_Outlier_Analysis!$C$10, O6743&gt;EDA_Outlier_Analysis!$C$11),
      "Outlier",
      "Normal"))</f>
        <v/>
      </c>
      <c r="R6743" t="str">
        <f>IF(P6743="","",
   IF(OR(P6743 &lt; EDA_Outlier_Analysis!$F$7, P6743 &gt; EDA_Outlier_Analysis!$F$8),
      "Outlier",
      "Normal"))</f>
        <v>Normal</v>
      </c>
      <c r="S6743" t="str">
        <f>IF(N6743="","",
   IF(OR(N6743 &lt;EDA_Outlier_Analysis!$I$10, N6743 &gt; EDA_Outlier_Analysis!$I$11),
      "Outlier",
      "Normal"))</f>
        <v>Normal</v>
      </c>
    </row>
    <row r="6744" spans="1:19">
      <c r="A6744" t="s">
        <v>14457</v>
      </c>
      <c r="B6744" s="4">
        <v>45280</v>
      </c>
      <c r="C6744" s="2">
        <v>-57980.06</v>
      </c>
      <c r="D6744" t="s">
        <v>840</v>
      </c>
      <c r="E6744" t="s">
        <v>845</v>
      </c>
      <c r="F6744" t="s">
        <v>11</v>
      </c>
      <c r="G6744" t="s">
        <v>20</v>
      </c>
      <c r="I6744" t="s">
        <v>1540</v>
      </c>
      <c r="J6744" t="s">
        <v>14458</v>
      </c>
      <c r="K6744" t="str">
        <f>IF(COUNTIF(Customers!A:A, H6744)&gt;0, "Valid", "Invalid")</f>
        <v>Invalid</v>
      </c>
      <c r="L6744" t="str">
        <f t="shared" si="525"/>
        <v>12</v>
      </c>
      <c r="M6744" t="str">
        <f t="shared" si="526"/>
        <v>2023</v>
      </c>
      <c r="N6744">
        <f t="shared" si="527"/>
        <v>-57980.06</v>
      </c>
      <c r="O6744" t="str">
        <f t="shared" si="528"/>
        <v/>
      </c>
      <c r="P6744">
        <f t="shared" si="529"/>
        <v>57980.06</v>
      </c>
      <c r="Q6744" s="48" t="str">
        <f>IF(O6744="","",
   IF(OR(O6744&lt;EDA_Outlier_Analysis!$C$10, O6744&gt;EDA_Outlier_Analysis!$C$11),
      "Outlier",
      "Normal"))</f>
        <v/>
      </c>
      <c r="R6744" t="str">
        <f>IF(P6744="","",
   IF(OR(P6744 &lt; EDA_Outlier_Analysis!$F$7, P6744 &gt; EDA_Outlier_Analysis!$F$8),
      "Outlier",
      "Normal"))</f>
        <v>Outlier</v>
      </c>
      <c r="S6744" t="str">
        <f>IF(N6744="","",
   IF(OR(N6744 &lt;EDA_Outlier_Analysis!$I$10, N6744 &gt; EDA_Outlier_Analysis!$I$11),
      "Outlier",
      "Normal"))</f>
        <v>Normal</v>
      </c>
    </row>
    <row r="6745" spans="1:19">
      <c r="A6745" t="s">
        <v>14459</v>
      </c>
      <c r="B6745" s="4">
        <v>45247</v>
      </c>
      <c r="C6745" s="2">
        <v>212523.41</v>
      </c>
      <c r="D6745" t="s">
        <v>849</v>
      </c>
      <c r="E6745" t="s">
        <v>853</v>
      </c>
      <c r="F6745" t="s">
        <v>10</v>
      </c>
      <c r="G6745" t="s">
        <v>24</v>
      </c>
      <c r="H6745" t="s">
        <v>479</v>
      </c>
      <c r="J6745" t="s">
        <v>14460</v>
      </c>
      <c r="K6745" t="str">
        <f>IF(COUNTIF(Customers!A:A, H6745)&gt;0, "Valid", "Invalid")</f>
        <v>Valid</v>
      </c>
      <c r="L6745" t="str">
        <f t="shared" si="525"/>
        <v>11</v>
      </c>
      <c r="M6745" t="str">
        <f t="shared" si="526"/>
        <v>2023</v>
      </c>
      <c r="N6745">
        <f t="shared" si="527"/>
        <v>212523.41</v>
      </c>
      <c r="O6745">
        <f t="shared" si="528"/>
        <v>212523.41</v>
      </c>
      <c r="P6745" t="str">
        <f t="shared" si="529"/>
        <v/>
      </c>
      <c r="Q6745" s="48" t="str">
        <f>IF(O6745="","",
   IF(OR(O6745&lt;EDA_Outlier_Analysis!$C$10, O6745&gt;EDA_Outlier_Analysis!$C$11),
      "Outlier",
      "Normal"))</f>
        <v>Normal</v>
      </c>
      <c r="R6745" t="str">
        <f>IF(P6745="","",
   IF(OR(P6745 &lt; EDA_Outlier_Analysis!$F$7, P6745 &gt; EDA_Outlier_Analysis!$F$8),
      "Outlier",
      "Normal"))</f>
        <v/>
      </c>
      <c r="S6745" t="str">
        <f>IF(N6745="","",
   IF(OR(N6745 &lt;EDA_Outlier_Analysis!$I$10, N6745 &gt; EDA_Outlier_Analysis!$I$11),
      "Outlier",
      "Normal"))</f>
        <v>Normal</v>
      </c>
    </row>
    <row r="6746" spans="1:19">
      <c r="A6746" t="s">
        <v>14461</v>
      </c>
      <c r="B6746" s="4">
        <v>45177</v>
      </c>
      <c r="C6746" s="2">
        <v>109391.15</v>
      </c>
      <c r="D6746" t="s">
        <v>849</v>
      </c>
      <c r="E6746" t="s">
        <v>850</v>
      </c>
      <c r="F6746" t="s">
        <v>11</v>
      </c>
      <c r="G6746" t="s">
        <v>34</v>
      </c>
      <c r="H6746" t="s">
        <v>199</v>
      </c>
      <c r="J6746" t="s">
        <v>14462</v>
      </c>
      <c r="K6746" t="str">
        <f>IF(COUNTIF(Customers!A:A, H6746)&gt;0, "Valid", "Invalid")</f>
        <v>Valid</v>
      </c>
      <c r="L6746" t="str">
        <f t="shared" si="525"/>
        <v>9</v>
      </c>
      <c r="M6746" t="str">
        <f t="shared" si="526"/>
        <v>2023</v>
      </c>
      <c r="N6746">
        <f t="shared" si="527"/>
        <v>109391.15</v>
      </c>
      <c r="O6746">
        <f t="shared" si="528"/>
        <v>109391.15</v>
      </c>
      <c r="P6746" t="str">
        <f t="shared" si="529"/>
        <v/>
      </c>
      <c r="Q6746" s="48" t="str">
        <f>IF(O6746="","",
   IF(OR(O6746&lt;EDA_Outlier_Analysis!$C$10, O6746&gt;EDA_Outlier_Analysis!$C$11),
      "Outlier",
      "Normal"))</f>
        <v>Normal</v>
      </c>
      <c r="R6746" t="str">
        <f>IF(P6746="","",
   IF(OR(P6746 &lt; EDA_Outlier_Analysis!$F$7, P6746 &gt; EDA_Outlier_Analysis!$F$8),
      "Outlier",
      "Normal"))</f>
        <v/>
      </c>
      <c r="S6746" t="str">
        <f>IF(N6746="","",
   IF(OR(N6746 &lt;EDA_Outlier_Analysis!$I$10, N6746 &gt; EDA_Outlier_Analysis!$I$11),
      "Outlier",
      "Normal"))</f>
        <v>Normal</v>
      </c>
    </row>
    <row r="6747" spans="1:19">
      <c r="A6747" t="s">
        <v>14463</v>
      </c>
      <c r="B6747" s="4">
        <v>44764</v>
      </c>
      <c r="C6747" s="2">
        <v>-27737.9</v>
      </c>
      <c r="D6747" t="s">
        <v>840</v>
      </c>
      <c r="E6747" t="s">
        <v>841</v>
      </c>
      <c r="F6747" t="s">
        <v>10</v>
      </c>
      <c r="G6747" t="s">
        <v>20</v>
      </c>
      <c r="I6747" t="s">
        <v>1210</v>
      </c>
      <c r="J6747" t="s">
        <v>14464</v>
      </c>
      <c r="K6747" t="str">
        <f>IF(COUNTIF(Customers!A:A, H6747)&gt;0, "Valid", "Invalid")</f>
        <v>Invalid</v>
      </c>
      <c r="L6747" t="str">
        <f t="shared" si="525"/>
        <v>7</v>
      </c>
      <c r="M6747" t="str">
        <f t="shared" si="526"/>
        <v>2022</v>
      </c>
      <c r="N6747">
        <f t="shared" si="527"/>
        <v>-27737.9</v>
      </c>
      <c r="O6747" t="str">
        <f t="shared" si="528"/>
        <v/>
      </c>
      <c r="P6747">
        <f t="shared" si="529"/>
        <v>27737.9</v>
      </c>
      <c r="Q6747" s="48" t="str">
        <f>IF(O6747="","",
   IF(OR(O6747&lt;EDA_Outlier_Analysis!$C$10, O6747&gt;EDA_Outlier_Analysis!$C$11),
      "Outlier",
      "Normal"))</f>
        <v/>
      </c>
      <c r="R6747" t="str">
        <f>IF(P6747="","",
   IF(OR(P6747 &lt; EDA_Outlier_Analysis!$F$7, P6747 &gt; EDA_Outlier_Analysis!$F$8),
      "Outlier",
      "Normal"))</f>
        <v>Normal</v>
      </c>
      <c r="S6747" t="str">
        <f>IF(N6747="","",
   IF(OR(N6747 &lt;EDA_Outlier_Analysis!$I$10, N6747 &gt; EDA_Outlier_Analysis!$I$11),
      "Outlier",
      "Normal"))</f>
        <v>Normal</v>
      </c>
    </row>
    <row r="6748" spans="1:19">
      <c r="A6748" t="s">
        <v>14465</v>
      </c>
      <c r="B6748" s="4">
        <v>45186</v>
      </c>
      <c r="C6748" s="2">
        <v>19187.900000000001</v>
      </c>
      <c r="D6748" t="s">
        <v>971</v>
      </c>
      <c r="E6748" t="s">
        <v>971</v>
      </c>
      <c r="F6748" t="s">
        <v>11</v>
      </c>
      <c r="G6748" t="s">
        <v>31</v>
      </c>
      <c r="J6748" t="s">
        <v>14466</v>
      </c>
      <c r="K6748" t="str">
        <f>IF(COUNTIF(Customers!A:A, H6748)&gt;0, "Valid", "Invalid")</f>
        <v>Invalid</v>
      </c>
      <c r="L6748" t="str">
        <f t="shared" si="525"/>
        <v>9</v>
      </c>
      <c r="M6748" t="str">
        <f t="shared" si="526"/>
        <v>2023</v>
      </c>
      <c r="N6748">
        <f t="shared" si="527"/>
        <v>-19187.900000000001</v>
      </c>
      <c r="O6748" t="str">
        <f t="shared" si="528"/>
        <v/>
      </c>
      <c r="P6748" t="str">
        <f t="shared" si="529"/>
        <v/>
      </c>
      <c r="Q6748" s="48" t="str">
        <f>IF(O6748="","",
   IF(OR(O6748&lt;EDA_Outlier_Analysis!$C$10, O6748&gt;EDA_Outlier_Analysis!$C$11),
      "Outlier",
      "Normal"))</f>
        <v/>
      </c>
      <c r="R6748" t="str">
        <f>IF(P6748="","",
   IF(OR(P6748 &lt; EDA_Outlier_Analysis!$F$7, P6748 &gt; EDA_Outlier_Analysis!$F$8),
      "Outlier",
      "Normal"))</f>
        <v/>
      </c>
      <c r="S6748" t="str">
        <f>IF(N6748="","",
   IF(OR(N6748 &lt;EDA_Outlier_Analysis!$I$10, N6748 &gt; EDA_Outlier_Analysis!$I$11),
      "Outlier",
      "Normal"))</f>
        <v>Normal</v>
      </c>
    </row>
    <row r="6749" spans="1:19">
      <c r="A6749" t="s">
        <v>14467</v>
      </c>
      <c r="B6749" s="4">
        <v>45279</v>
      </c>
      <c r="C6749" s="2">
        <v>179259.83</v>
      </c>
      <c r="D6749" t="s">
        <v>849</v>
      </c>
      <c r="E6749" t="s">
        <v>853</v>
      </c>
      <c r="F6749" t="s">
        <v>10</v>
      </c>
      <c r="G6749" t="s">
        <v>24</v>
      </c>
      <c r="H6749" t="s">
        <v>671</v>
      </c>
      <c r="J6749" t="s">
        <v>14468</v>
      </c>
      <c r="K6749" t="str">
        <f>IF(COUNTIF(Customers!A:A, H6749)&gt;0, "Valid", "Invalid")</f>
        <v>Valid</v>
      </c>
      <c r="L6749" t="str">
        <f t="shared" si="525"/>
        <v>12</v>
      </c>
      <c r="M6749" t="str">
        <f t="shared" si="526"/>
        <v>2023</v>
      </c>
      <c r="N6749">
        <f t="shared" si="527"/>
        <v>179259.83</v>
      </c>
      <c r="O6749">
        <f t="shared" si="528"/>
        <v>179259.83</v>
      </c>
      <c r="P6749" t="str">
        <f t="shared" si="529"/>
        <v/>
      </c>
      <c r="Q6749" s="48" t="str">
        <f>IF(O6749="","",
   IF(OR(O6749&lt;EDA_Outlier_Analysis!$C$10, O6749&gt;EDA_Outlier_Analysis!$C$11),
      "Outlier",
      "Normal"))</f>
        <v>Normal</v>
      </c>
      <c r="R6749" t="str">
        <f>IF(P6749="","",
   IF(OR(P6749 &lt; EDA_Outlier_Analysis!$F$7, P6749 &gt; EDA_Outlier_Analysis!$F$8),
      "Outlier",
      "Normal"))</f>
        <v/>
      </c>
      <c r="S6749" t="str">
        <f>IF(N6749="","",
   IF(OR(N6749 &lt;EDA_Outlier_Analysis!$I$10, N6749 &gt; EDA_Outlier_Analysis!$I$11),
      "Outlier",
      "Normal"))</f>
        <v>Normal</v>
      </c>
    </row>
    <row r="6750" spans="1:19">
      <c r="A6750" t="s">
        <v>14469</v>
      </c>
      <c r="B6750" s="4">
        <v>45098</v>
      </c>
      <c r="C6750" s="2">
        <v>313767.74</v>
      </c>
      <c r="D6750" t="s">
        <v>849</v>
      </c>
      <c r="E6750" t="s">
        <v>850</v>
      </c>
      <c r="F6750" t="s">
        <v>11</v>
      </c>
      <c r="G6750" t="s">
        <v>24</v>
      </c>
      <c r="H6750" t="s">
        <v>32</v>
      </c>
      <c r="J6750" t="s">
        <v>14470</v>
      </c>
      <c r="K6750" t="str">
        <f>IF(COUNTIF(Customers!A:A, H6750)&gt;0, "Valid", "Invalid")</f>
        <v>Valid</v>
      </c>
      <c r="L6750" t="str">
        <f t="shared" si="525"/>
        <v>6</v>
      </c>
      <c r="M6750" t="str">
        <f t="shared" si="526"/>
        <v>2023</v>
      </c>
      <c r="N6750">
        <f t="shared" si="527"/>
        <v>313767.74</v>
      </c>
      <c r="O6750">
        <f t="shared" si="528"/>
        <v>313767.74</v>
      </c>
      <c r="P6750" t="str">
        <f t="shared" si="529"/>
        <v/>
      </c>
      <c r="Q6750" s="48" t="str">
        <f>IF(O6750="","",
   IF(OR(O6750&lt;EDA_Outlier_Analysis!$C$10, O6750&gt;EDA_Outlier_Analysis!$C$11),
      "Outlier",
      "Normal"))</f>
        <v>Outlier</v>
      </c>
      <c r="R6750" t="str">
        <f>IF(P6750="","",
   IF(OR(P6750 &lt; EDA_Outlier_Analysis!$F$7, P6750 &gt; EDA_Outlier_Analysis!$F$8),
      "Outlier",
      "Normal"))</f>
        <v/>
      </c>
      <c r="S6750" t="str">
        <f>IF(N6750="","",
   IF(OR(N6750 &lt;EDA_Outlier_Analysis!$I$10, N6750 &gt; EDA_Outlier_Analysis!$I$11),
      "Outlier",
      "Normal"))</f>
        <v>Normal</v>
      </c>
    </row>
    <row r="6751" spans="1:19">
      <c r="A6751" t="s">
        <v>14471</v>
      </c>
      <c r="B6751" s="4">
        <v>44852</v>
      </c>
      <c r="C6751" s="2">
        <v>26967.91</v>
      </c>
      <c r="D6751" t="s">
        <v>873</v>
      </c>
      <c r="E6751" t="s">
        <v>873</v>
      </c>
      <c r="F6751" t="s">
        <v>10</v>
      </c>
      <c r="G6751" t="s">
        <v>31</v>
      </c>
      <c r="J6751" t="s">
        <v>14472</v>
      </c>
      <c r="K6751" t="str">
        <f>IF(COUNTIF(Customers!A:A, H6751)&gt;0, "Valid", "Invalid")</f>
        <v>Invalid</v>
      </c>
      <c r="L6751" t="str">
        <f t="shared" si="525"/>
        <v>10</v>
      </c>
      <c r="M6751" t="str">
        <f t="shared" si="526"/>
        <v>2022</v>
      </c>
      <c r="N6751">
        <f t="shared" si="527"/>
        <v>-26967.91</v>
      </c>
      <c r="O6751" t="str">
        <f t="shared" si="528"/>
        <v/>
      </c>
      <c r="P6751" t="str">
        <f t="shared" si="529"/>
        <v/>
      </c>
      <c r="Q6751" s="48" t="str">
        <f>IF(O6751="","",
   IF(OR(O6751&lt;EDA_Outlier_Analysis!$C$10, O6751&gt;EDA_Outlier_Analysis!$C$11),
      "Outlier",
      "Normal"))</f>
        <v/>
      </c>
      <c r="R6751" t="str">
        <f>IF(P6751="","",
   IF(OR(P6751 &lt; EDA_Outlier_Analysis!$F$7, P6751 &gt; EDA_Outlier_Analysis!$F$8),
      "Outlier",
      "Normal"))</f>
        <v/>
      </c>
      <c r="S6751" t="str">
        <f>IF(N6751="","",
   IF(OR(N6751 &lt;EDA_Outlier_Analysis!$I$10, N6751 &gt; EDA_Outlier_Analysis!$I$11),
      "Outlier",
      "Normal"))</f>
        <v>Normal</v>
      </c>
    </row>
    <row r="6752" spans="1:19">
      <c r="A6752" t="s">
        <v>14473</v>
      </c>
      <c r="B6752" s="4">
        <v>44813</v>
      </c>
      <c r="C6752" s="2">
        <v>-43162.77</v>
      </c>
      <c r="D6752" t="s">
        <v>840</v>
      </c>
      <c r="E6752" t="s">
        <v>845</v>
      </c>
      <c r="F6752" t="s">
        <v>9</v>
      </c>
      <c r="G6752" t="s">
        <v>24</v>
      </c>
      <c r="I6752" t="s">
        <v>846</v>
      </c>
      <c r="J6752" t="s">
        <v>14474</v>
      </c>
      <c r="K6752" t="str">
        <f>IF(COUNTIF(Customers!A:A, H6752)&gt;0, "Valid", "Invalid")</f>
        <v>Invalid</v>
      </c>
      <c r="L6752" t="str">
        <f t="shared" si="525"/>
        <v>9</v>
      </c>
      <c r="M6752" t="str">
        <f t="shared" si="526"/>
        <v>2022</v>
      </c>
      <c r="N6752">
        <f t="shared" si="527"/>
        <v>-43162.77</v>
      </c>
      <c r="O6752" t="str">
        <f t="shared" si="528"/>
        <v/>
      </c>
      <c r="P6752">
        <f t="shared" si="529"/>
        <v>43162.77</v>
      </c>
      <c r="Q6752" s="48" t="str">
        <f>IF(O6752="","",
   IF(OR(O6752&lt;EDA_Outlier_Analysis!$C$10, O6752&gt;EDA_Outlier_Analysis!$C$11),
      "Outlier",
      "Normal"))</f>
        <v/>
      </c>
      <c r="R6752" t="str">
        <f>IF(P6752="","",
   IF(OR(P6752 &lt; EDA_Outlier_Analysis!$F$7, P6752 &gt; EDA_Outlier_Analysis!$F$8),
      "Outlier",
      "Normal"))</f>
        <v>Normal</v>
      </c>
      <c r="S6752" t="str">
        <f>IF(N6752="","",
   IF(OR(N6752 &lt;EDA_Outlier_Analysis!$I$10, N6752 &gt; EDA_Outlier_Analysis!$I$11),
      "Outlier",
      "Normal"))</f>
        <v>Normal</v>
      </c>
    </row>
    <row r="6753" spans="1:19">
      <c r="A6753" t="s">
        <v>14475</v>
      </c>
      <c r="B6753" s="4">
        <v>45220</v>
      </c>
      <c r="C6753" s="2">
        <v>165644.09</v>
      </c>
      <c r="D6753" t="s">
        <v>849</v>
      </c>
      <c r="E6753" t="s">
        <v>868</v>
      </c>
      <c r="F6753" t="s">
        <v>9</v>
      </c>
      <c r="G6753" t="s">
        <v>31</v>
      </c>
      <c r="H6753" t="s">
        <v>183</v>
      </c>
      <c r="J6753" t="s">
        <v>14476</v>
      </c>
      <c r="K6753" t="str">
        <f>IF(COUNTIF(Customers!A:A, H6753)&gt;0, "Valid", "Invalid")</f>
        <v>Valid</v>
      </c>
      <c r="L6753" t="str">
        <f t="shared" si="525"/>
        <v>10</v>
      </c>
      <c r="M6753" t="str">
        <f t="shared" si="526"/>
        <v>2023</v>
      </c>
      <c r="N6753">
        <f t="shared" si="527"/>
        <v>165644.09</v>
      </c>
      <c r="O6753">
        <f t="shared" si="528"/>
        <v>165644.09</v>
      </c>
      <c r="P6753" t="str">
        <f t="shared" si="529"/>
        <v/>
      </c>
      <c r="Q6753" s="48" t="str">
        <f>IF(O6753="","",
   IF(OR(O6753&lt;EDA_Outlier_Analysis!$C$10, O6753&gt;EDA_Outlier_Analysis!$C$11),
      "Outlier",
      "Normal"))</f>
        <v>Normal</v>
      </c>
      <c r="R6753" t="str">
        <f>IF(P6753="","",
   IF(OR(P6753 &lt; EDA_Outlier_Analysis!$F$7, P6753 &gt; EDA_Outlier_Analysis!$F$8),
      "Outlier",
      "Normal"))</f>
        <v/>
      </c>
      <c r="S6753" t="str">
        <f>IF(N6753="","",
   IF(OR(N6753 &lt;EDA_Outlier_Analysis!$I$10, N6753 &gt; EDA_Outlier_Analysis!$I$11),
      "Outlier",
      "Normal"))</f>
        <v>Normal</v>
      </c>
    </row>
    <row r="6754" spans="1:19">
      <c r="A6754" t="s">
        <v>14477</v>
      </c>
      <c r="B6754" s="4">
        <v>45008</v>
      </c>
      <c r="C6754" s="2">
        <v>-53618.14</v>
      </c>
      <c r="D6754" t="s">
        <v>840</v>
      </c>
      <c r="E6754" t="s">
        <v>856</v>
      </c>
      <c r="F6754" t="s">
        <v>11</v>
      </c>
      <c r="G6754" t="s">
        <v>34</v>
      </c>
      <c r="I6754" t="s">
        <v>1284</v>
      </c>
      <c r="J6754" t="s">
        <v>14478</v>
      </c>
      <c r="K6754" t="str">
        <f>IF(COUNTIF(Customers!A:A, H6754)&gt;0, "Valid", "Invalid")</f>
        <v>Invalid</v>
      </c>
      <c r="L6754" t="str">
        <f t="shared" si="525"/>
        <v>3</v>
      </c>
      <c r="M6754" t="str">
        <f t="shared" si="526"/>
        <v>2023</v>
      </c>
      <c r="N6754">
        <f t="shared" si="527"/>
        <v>-53618.14</v>
      </c>
      <c r="O6754" t="str">
        <f t="shared" si="528"/>
        <v/>
      </c>
      <c r="P6754">
        <f t="shared" si="529"/>
        <v>53618.14</v>
      </c>
      <c r="Q6754" s="48" t="str">
        <f>IF(O6754="","",
   IF(OR(O6754&lt;EDA_Outlier_Analysis!$C$10, O6754&gt;EDA_Outlier_Analysis!$C$11),
      "Outlier",
      "Normal"))</f>
        <v/>
      </c>
      <c r="R6754" t="str">
        <f>IF(P6754="","",
   IF(OR(P6754 &lt; EDA_Outlier_Analysis!$F$7, P6754 &gt; EDA_Outlier_Analysis!$F$8),
      "Outlier",
      "Normal"))</f>
        <v>Normal</v>
      </c>
      <c r="S6754" t="str">
        <f>IF(N6754="","",
   IF(OR(N6754 &lt;EDA_Outlier_Analysis!$I$10, N6754 &gt; EDA_Outlier_Analysis!$I$11),
      "Outlier",
      "Normal"))</f>
        <v>Normal</v>
      </c>
    </row>
    <row r="6755" spans="1:19">
      <c r="A6755" t="s">
        <v>14479</v>
      </c>
      <c r="B6755" s="4">
        <v>44578</v>
      </c>
      <c r="C6755" s="2">
        <v>146758.97</v>
      </c>
      <c r="D6755" t="s">
        <v>849</v>
      </c>
      <c r="E6755" t="s">
        <v>850</v>
      </c>
      <c r="F6755" t="s">
        <v>9</v>
      </c>
      <c r="G6755" t="s">
        <v>34</v>
      </c>
      <c r="H6755" t="s">
        <v>115</v>
      </c>
      <c r="J6755" t="s">
        <v>14480</v>
      </c>
      <c r="K6755" t="str">
        <f>IF(COUNTIF(Customers!A:A, H6755)&gt;0, "Valid", "Invalid")</f>
        <v>Valid</v>
      </c>
      <c r="L6755" t="str">
        <f t="shared" si="525"/>
        <v>1</v>
      </c>
      <c r="M6755" t="str">
        <f t="shared" si="526"/>
        <v>2022</v>
      </c>
      <c r="N6755">
        <f t="shared" si="527"/>
        <v>146758.97</v>
      </c>
      <c r="O6755">
        <f t="shared" si="528"/>
        <v>146758.97</v>
      </c>
      <c r="P6755" t="str">
        <f t="shared" si="529"/>
        <v/>
      </c>
      <c r="Q6755" s="48" t="str">
        <f>IF(O6755="","",
   IF(OR(O6755&lt;EDA_Outlier_Analysis!$C$10, O6755&gt;EDA_Outlier_Analysis!$C$11),
      "Outlier",
      "Normal"))</f>
        <v>Normal</v>
      </c>
      <c r="R6755" t="str">
        <f>IF(P6755="","",
   IF(OR(P6755 &lt; EDA_Outlier_Analysis!$F$7, P6755 &gt; EDA_Outlier_Analysis!$F$8),
      "Outlier",
      "Normal"))</f>
        <v/>
      </c>
      <c r="S6755" t="str">
        <f>IF(N6755="","",
   IF(OR(N6755 &lt;EDA_Outlier_Analysis!$I$10, N6755 &gt; EDA_Outlier_Analysis!$I$11),
      "Outlier",
      "Normal"))</f>
        <v>Normal</v>
      </c>
    </row>
    <row r="6756" spans="1:19">
      <c r="A6756" t="s">
        <v>14481</v>
      </c>
      <c r="B6756" s="4">
        <v>44623</v>
      </c>
      <c r="C6756" s="2">
        <v>84089.32</v>
      </c>
      <c r="D6756" t="s">
        <v>849</v>
      </c>
      <c r="E6756" t="s">
        <v>850</v>
      </c>
      <c r="F6756" t="s">
        <v>9</v>
      </c>
      <c r="G6756" t="s">
        <v>34</v>
      </c>
      <c r="H6756" t="s">
        <v>393</v>
      </c>
      <c r="J6756" t="s">
        <v>14482</v>
      </c>
      <c r="K6756" t="str">
        <f>IF(COUNTIF(Customers!A:A, H6756)&gt;0, "Valid", "Invalid")</f>
        <v>Valid</v>
      </c>
      <c r="L6756" t="str">
        <f t="shared" si="525"/>
        <v>3</v>
      </c>
      <c r="M6756" t="str">
        <f t="shared" si="526"/>
        <v>2022</v>
      </c>
      <c r="N6756">
        <f t="shared" si="527"/>
        <v>84089.32</v>
      </c>
      <c r="O6756">
        <f t="shared" si="528"/>
        <v>84089.32</v>
      </c>
      <c r="P6756" t="str">
        <f t="shared" si="529"/>
        <v/>
      </c>
      <c r="Q6756" s="48" t="str">
        <f>IF(O6756="","",
   IF(OR(O6756&lt;EDA_Outlier_Analysis!$C$10, O6756&gt;EDA_Outlier_Analysis!$C$11),
      "Outlier",
      "Normal"))</f>
        <v>Normal</v>
      </c>
      <c r="R6756" t="str">
        <f>IF(P6756="","",
   IF(OR(P6756 &lt; EDA_Outlier_Analysis!$F$7, P6756 &gt; EDA_Outlier_Analysis!$F$8),
      "Outlier",
      "Normal"))</f>
        <v/>
      </c>
      <c r="S6756" t="str">
        <f>IF(N6756="","",
   IF(OR(N6756 &lt;EDA_Outlier_Analysis!$I$10, N6756 &gt; EDA_Outlier_Analysis!$I$11),
      "Outlier",
      "Normal"))</f>
        <v>Normal</v>
      </c>
    </row>
    <row r="6757" spans="1:19">
      <c r="A6757" t="s">
        <v>14483</v>
      </c>
      <c r="B6757" s="4">
        <v>45213</v>
      </c>
      <c r="C6757" s="2">
        <v>-23274.16</v>
      </c>
      <c r="D6757" t="s">
        <v>840</v>
      </c>
      <c r="E6757" t="s">
        <v>845</v>
      </c>
      <c r="F6757" t="s">
        <v>10</v>
      </c>
      <c r="G6757" t="s">
        <v>24</v>
      </c>
      <c r="I6757" t="s">
        <v>1177</v>
      </c>
      <c r="J6757" t="s">
        <v>14484</v>
      </c>
      <c r="K6757" t="str">
        <f>IF(COUNTIF(Customers!A:A, H6757)&gt;0, "Valid", "Invalid")</f>
        <v>Invalid</v>
      </c>
      <c r="L6757" t="str">
        <f t="shared" si="525"/>
        <v>10</v>
      </c>
      <c r="M6757" t="str">
        <f t="shared" si="526"/>
        <v>2023</v>
      </c>
      <c r="N6757">
        <f t="shared" si="527"/>
        <v>-23274.16</v>
      </c>
      <c r="O6757" t="str">
        <f t="shared" si="528"/>
        <v/>
      </c>
      <c r="P6757">
        <f t="shared" si="529"/>
        <v>23274.16</v>
      </c>
      <c r="Q6757" s="48" t="str">
        <f>IF(O6757="","",
   IF(OR(O6757&lt;EDA_Outlier_Analysis!$C$10, O6757&gt;EDA_Outlier_Analysis!$C$11),
      "Outlier",
      "Normal"))</f>
        <v/>
      </c>
      <c r="R6757" t="str">
        <f>IF(P6757="","",
   IF(OR(P6757 &lt; EDA_Outlier_Analysis!$F$7, P6757 &gt; EDA_Outlier_Analysis!$F$8),
      "Outlier",
      "Normal"))</f>
        <v>Outlier</v>
      </c>
      <c r="S6757" t="str">
        <f>IF(N6757="","",
   IF(OR(N6757 &lt;EDA_Outlier_Analysis!$I$10, N6757 &gt; EDA_Outlier_Analysis!$I$11),
      "Outlier",
      "Normal"))</f>
        <v>Normal</v>
      </c>
    </row>
    <row r="6758" spans="1:19">
      <c r="A6758" t="s">
        <v>14485</v>
      </c>
      <c r="B6758" s="4">
        <v>44760</v>
      </c>
      <c r="C6758" s="2">
        <v>-49116.59</v>
      </c>
      <c r="D6758" t="s">
        <v>840</v>
      </c>
      <c r="E6758" t="s">
        <v>845</v>
      </c>
      <c r="F6758" t="s">
        <v>10</v>
      </c>
      <c r="G6758" t="s">
        <v>20</v>
      </c>
      <c r="I6758" t="s">
        <v>929</v>
      </c>
      <c r="J6758" t="s">
        <v>14486</v>
      </c>
      <c r="K6758" t="str">
        <f>IF(COUNTIF(Customers!A:A, H6758)&gt;0, "Valid", "Invalid")</f>
        <v>Invalid</v>
      </c>
      <c r="L6758" t="str">
        <f t="shared" si="525"/>
        <v>7</v>
      </c>
      <c r="M6758" t="str">
        <f t="shared" si="526"/>
        <v>2022</v>
      </c>
      <c r="N6758">
        <f t="shared" si="527"/>
        <v>-49116.59</v>
      </c>
      <c r="O6758" t="str">
        <f t="shared" si="528"/>
        <v/>
      </c>
      <c r="P6758">
        <f t="shared" si="529"/>
        <v>49116.59</v>
      </c>
      <c r="Q6758" s="48" t="str">
        <f>IF(O6758="","",
   IF(OR(O6758&lt;EDA_Outlier_Analysis!$C$10, O6758&gt;EDA_Outlier_Analysis!$C$11),
      "Outlier",
      "Normal"))</f>
        <v/>
      </c>
      <c r="R6758" t="str">
        <f>IF(P6758="","",
   IF(OR(P6758 &lt; EDA_Outlier_Analysis!$F$7, P6758 &gt; EDA_Outlier_Analysis!$F$8),
      "Outlier",
      "Normal"))</f>
        <v>Normal</v>
      </c>
      <c r="S6758" t="str">
        <f>IF(N6758="","",
   IF(OR(N6758 &lt;EDA_Outlier_Analysis!$I$10, N6758 &gt; EDA_Outlier_Analysis!$I$11),
      "Outlier",
      "Normal"))</f>
        <v>Normal</v>
      </c>
    </row>
    <row r="6759" spans="1:19">
      <c r="A6759" t="s">
        <v>14487</v>
      </c>
      <c r="B6759" s="4">
        <v>44684</v>
      </c>
      <c r="C6759" s="2">
        <v>-58100.9</v>
      </c>
      <c r="D6759" t="s">
        <v>840</v>
      </c>
      <c r="E6759" t="s">
        <v>878</v>
      </c>
      <c r="F6759" t="s">
        <v>10</v>
      </c>
      <c r="G6759" t="s">
        <v>24</v>
      </c>
      <c r="I6759" t="s">
        <v>1800</v>
      </c>
      <c r="J6759" t="s">
        <v>14488</v>
      </c>
      <c r="K6759" t="str">
        <f>IF(COUNTIF(Customers!A:A, H6759)&gt;0, "Valid", "Invalid")</f>
        <v>Invalid</v>
      </c>
      <c r="L6759" t="str">
        <f t="shared" si="525"/>
        <v>5</v>
      </c>
      <c r="M6759" t="str">
        <f t="shared" si="526"/>
        <v>2022</v>
      </c>
      <c r="N6759">
        <f t="shared" si="527"/>
        <v>-58100.9</v>
      </c>
      <c r="O6759" t="str">
        <f t="shared" si="528"/>
        <v/>
      </c>
      <c r="P6759">
        <f t="shared" si="529"/>
        <v>58100.9</v>
      </c>
      <c r="Q6759" s="48" t="str">
        <f>IF(O6759="","",
   IF(OR(O6759&lt;EDA_Outlier_Analysis!$C$10, O6759&gt;EDA_Outlier_Analysis!$C$11),
      "Outlier",
      "Normal"))</f>
        <v/>
      </c>
      <c r="R6759" t="str">
        <f>IF(P6759="","",
   IF(OR(P6759 &lt; EDA_Outlier_Analysis!$F$7, P6759 &gt; EDA_Outlier_Analysis!$F$8),
      "Outlier",
      "Normal"))</f>
        <v>Outlier</v>
      </c>
      <c r="S6759" t="str">
        <f>IF(N6759="","",
   IF(OR(N6759 &lt;EDA_Outlier_Analysis!$I$10, N6759 &gt; EDA_Outlier_Analysis!$I$11),
      "Outlier",
      "Normal"))</f>
        <v>Normal</v>
      </c>
    </row>
    <row r="6760" spans="1:19">
      <c r="A6760" t="s">
        <v>14489</v>
      </c>
      <c r="B6760" s="4">
        <v>44829</v>
      </c>
      <c r="C6760" s="2">
        <v>-14833.06</v>
      </c>
      <c r="D6760" t="s">
        <v>840</v>
      </c>
      <c r="E6760" t="s">
        <v>905</v>
      </c>
      <c r="F6760" t="s">
        <v>10</v>
      </c>
      <c r="G6760" t="s">
        <v>24</v>
      </c>
      <c r="I6760" t="s">
        <v>1510</v>
      </c>
      <c r="J6760" t="s">
        <v>14490</v>
      </c>
      <c r="K6760" t="str">
        <f>IF(COUNTIF(Customers!A:A, H6760)&gt;0, "Valid", "Invalid")</f>
        <v>Invalid</v>
      </c>
      <c r="L6760" t="str">
        <f t="shared" si="525"/>
        <v>9</v>
      </c>
      <c r="M6760" t="str">
        <f t="shared" si="526"/>
        <v>2022</v>
      </c>
      <c r="N6760">
        <f t="shared" si="527"/>
        <v>-14833.06</v>
      </c>
      <c r="O6760" t="str">
        <f t="shared" si="528"/>
        <v/>
      </c>
      <c r="P6760">
        <f t="shared" si="529"/>
        <v>14833.06</v>
      </c>
      <c r="Q6760" s="48" t="str">
        <f>IF(O6760="","",
   IF(OR(O6760&lt;EDA_Outlier_Analysis!$C$10, O6760&gt;EDA_Outlier_Analysis!$C$11),
      "Outlier",
      "Normal"))</f>
        <v/>
      </c>
      <c r="R6760" t="str">
        <f>IF(P6760="","",
   IF(OR(P6760 &lt; EDA_Outlier_Analysis!$F$7, P6760 &gt; EDA_Outlier_Analysis!$F$8),
      "Outlier",
      "Normal"))</f>
        <v>Outlier</v>
      </c>
      <c r="S6760" t="str">
        <f>IF(N6760="","",
   IF(OR(N6760 &lt;EDA_Outlier_Analysis!$I$10, N6760 &gt; EDA_Outlier_Analysis!$I$11),
      "Outlier",
      "Normal"))</f>
        <v>Normal</v>
      </c>
    </row>
    <row r="6761" spans="1:19">
      <c r="A6761" t="s">
        <v>14491</v>
      </c>
      <c r="B6761" s="4">
        <v>45137</v>
      </c>
      <c r="C6761" s="2">
        <v>-11088.44</v>
      </c>
      <c r="D6761" t="s">
        <v>840</v>
      </c>
      <c r="E6761" t="s">
        <v>905</v>
      </c>
      <c r="F6761" t="s">
        <v>11</v>
      </c>
      <c r="G6761" t="s">
        <v>31</v>
      </c>
      <c r="I6761" t="s">
        <v>1620</v>
      </c>
      <c r="J6761" t="s">
        <v>14492</v>
      </c>
      <c r="K6761" t="str">
        <f>IF(COUNTIF(Customers!A:A, H6761)&gt;0, "Valid", "Invalid")</f>
        <v>Invalid</v>
      </c>
      <c r="L6761" t="str">
        <f t="shared" si="525"/>
        <v>7</v>
      </c>
      <c r="M6761" t="str">
        <f t="shared" si="526"/>
        <v>2023</v>
      </c>
      <c r="N6761">
        <f t="shared" si="527"/>
        <v>-11088.44</v>
      </c>
      <c r="O6761" t="str">
        <f t="shared" si="528"/>
        <v/>
      </c>
      <c r="P6761">
        <f t="shared" si="529"/>
        <v>11088.44</v>
      </c>
      <c r="Q6761" s="48" t="str">
        <f>IF(O6761="","",
   IF(OR(O6761&lt;EDA_Outlier_Analysis!$C$10, O6761&gt;EDA_Outlier_Analysis!$C$11),
      "Outlier",
      "Normal"))</f>
        <v/>
      </c>
      <c r="R6761" t="str">
        <f>IF(P6761="","",
   IF(OR(P6761 &lt; EDA_Outlier_Analysis!$F$7, P6761 &gt; EDA_Outlier_Analysis!$F$8),
      "Outlier",
      "Normal"))</f>
        <v>Outlier</v>
      </c>
      <c r="S6761" t="str">
        <f>IF(N6761="","",
   IF(OR(N6761 &lt;EDA_Outlier_Analysis!$I$10, N6761 &gt; EDA_Outlier_Analysis!$I$11),
      "Outlier",
      "Normal"))</f>
        <v>Normal</v>
      </c>
    </row>
    <row r="6762" spans="1:19">
      <c r="A6762" t="s">
        <v>14493</v>
      </c>
      <c r="B6762" s="4">
        <v>44710</v>
      </c>
      <c r="C6762" s="2">
        <v>20545.05</v>
      </c>
      <c r="D6762" t="s">
        <v>873</v>
      </c>
      <c r="E6762" t="s">
        <v>873</v>
      </c>
      <c r="F6762" t="s">
        <v>10</v>
      </c>
      <c r="G6762" t="s">
        <v>20</v>
      </c>
      <c r="J6762" t="s">
        <v>14494</v>
      </c>
      <c r="K6762" t="str">
        <f>IF(COUNTIF(Customers!A:A, H6762)&gt;0, "Valid", "Invalid")</f>
        <v>Invalid</v>
      </c>
      <c r="L6762" t="str">
        <f t="shared" si="525"/>
        <v>5</v>
      </c>
      <c r="M6762" t="str">
        <f t="shared" si="526"/>
        <v>2022</v>
      </c>
      <c r="N6762">
        <f t="shared" si="527"/>
        <v>-20545.05</v>
      </c>
      <c r="O6762" t="str">
        <f t="shared" si="528"/>
        <v/>
      </c>
      <c r="P6762" t="str">
        <f t="shared" si="529"/>
        <v/>
      </c>
      <c r="Q6762" s="48" t="str">
        <f>IF(O6762="","",
   IF(OR(O6762&lt;EDA_Outlier_Analysis!$C$10, O6762&gt;EDA_Outlier_Analysis!$C$11),
      "Outlier",
      "Normal"))</f>
        <v/>
      </c>
      <c r="R6762" t="str">
        <f>IF(P6762="","",
   IF(OR(P6762 &lt; EDA_Outlier_Analysis!$F$7, P6762 &gt; EDA_Outlier_Analysis!$F$8),
      "Outlier",
      "Normal"))</f>
        <v/>
      </c>
      <c r="S6762" t="str">
        <f>IF(N6762="","",
   IF(OR(N6762 &lt;EDA_Outlier_Analysis!$I$10, N6762 &gt; EDA_Outlier_Analysis!$I$11),
      "Outlier",
      "Normal"))</f>
        <v>Normal</v>
      </c>
    </row>
    <row r="6763" spans="1:19">
      <c r="A6763" t="s">
        <v>14495</v>
      </c>
      <c r="B6763" s="4">
        <v>45044</v>
      </c>
      <c r="C6763" s="2">
        <v>96927.98</v>
      </c>
      <c r="D6763" t="s">
        <v>849</v>
      </c>
      <c r="E6763" t="s">
        <v>850</v>
      </c>
      <c r="F6763" t="s">
        <v>10</v>
      </c>
      <c r="G6763" t="s">
        <v>31</v>
      </c>
      <c r="H6763" t="s">
        <v>321</v>
      </c>
      <c r="J6763" t="s">
        <v>14496</v>
      </c>
      <c r="K6763" t="str">
        <f>IF(COUNTIF(Customers!A:A, H6763)&gt;0, "Valid", "Invalid")</f>
        <v>Valid</v>
      </c>
      <c r="L6763" t="str">
        <f t="shared" si="525"/>
        <v>4</v>
      </c>
      <c r="M6763" t="str">
        <f t="shared" si="526"/>
        <v>2023</v>
      </c>
      <c r="N6763">
        <f t="shared" si="527"/>
        <v>96927.98</v>
      </c>
      <c r="O6763">
        <f t="shared" si="528"/>
        <v>96927.98</v>
      </c>
      <c r="P6763" t="str">
        <f t="shared" si="529"/>
        <v/>
      </c>
      <c r="Q6763" s="48" t="str">
        <f>IF(O6763="","",
   IF(OR(O6763&lt;EDA_Outlier_Analysis!$C$10, O6763&gt;EDA_Outlier_Analysis!$C$11),
      "Outlier",
      "Normal"))</f>
        <v>Normal</v>
      </c>
      <c r="R6763" t="str">
        <f>IF(P6763="","",
   IF(OR(P6763 &lt; EDA_Outlier_Analysis!$F$7, P6763 &gt; EDA_Outlier_Analysis!$F$8),
      "Outlier",
      "Normal"))</f>
        <v/>
      </c>
      <c r="S6763" t="str">
        <f>IF(N6763="","",
   IF(OR(N6763 &lt;EDA_Outlier_Analysis!$I$10, N6763 &gt; EDA_Outlier_Analysis!$I$11),
      "Outlier",
      "Normal"))</f>
        <v>Normal</v>
      </c>
    </row>
    <row r="6764" spans="1:19">
      <c r="A6764" t="s">
        <v>14497</v>
      </c>
      <c r="B6764" s="4">
        <v>44577</v>
      </c>
      <c r="C6764" s="2">
        <v>16516.34</v>
      </c>
      <c r="D6764" t="s">
        <v>971</v>
      </c>
      <c r="E6764" t="s">
        <v>971</v>
      </c>
      <c r="F6764" t="s">
        <v>9</v>
      </c>
      <c r="G6764" t="s">
        <v>31</v>
      </c>
      <c r="J6764" t="s">
        <v>14498</v>
      </c>
      <c r="K6764" t="str">
        <f>IF(COUNTIF(Customers!A:A, H6764)&gt;0, "Valid", "Invalid")</f>
        <v>Invalid</v>
      </c>
      <c r="L6764" t="str">
        <f t="shared" si="525"/>
        <v>1</v>
      </c>
      <c r="M6764" t="str">
        <f t="shared" si="526"/>
        <v>2022</v>
      </c>
      <c r="N6764">
        <f t="shared" si="527"/>
        <v>-16516.34</v>
      </c>
      <c r="O6764" t="str">
        <f t="shared" si="528"/>
        <v/>
      </c>
      <c r="P6764" t="str">
        <f t="shared" si="529"/>
        <v/>
      </c>
      <c r="Q6764" s="48" t="str">
        <f>IF(O6764="","",
   IF(OR(O6764&lt;EDA_Outlier_Analysis!$C$10, O6764&gt;EDA_Outlier_Analysis!$C$11),
      "Outlier",
      "Normal"))</f>
        <v/>
      </c>
      <c r="R6764" t="str">
        <f>IF(P6764="","",
   IF(OR(P6764 &lt; EDA_Outlier_Analysis!$F$7, P6764 &gt; EDA_Outlier_Analysis!$F$8),
      "Outlier",
      "Normal"))</f>
        <v/>
      </c>
      <c r="S6764" t="str">
        <f>IF(N6764="","",
   IF(OR(N6764 &lt;EDA_Outlier_Analysis!$I$10, N6764 &gt; EDA_Outlier_Analysis!$I$11),
      "Outlier",
      "Normal"))</f>
        <v>Normal</v>
      </c>
    </row>
    <row r="6765" spans="1:19">
      <c r="A6765" t="s">
        <v>14499</v>
      </c>
      <c r="B6765" s="4">
        <v>44604</v>
      </c>
      <c r="C6765" s="2">
        <v>-2000</v>
      </c>
      <c r="D6765" t="s">
        <v>840</v>
      </c>
      <c r="E6765" t="s">
        <v>856</v>
      </c>
      <c r="F6765" t="s">
        <v>10</v>
      </c>
      <c r="G6765" t="s">
        <v>31</v>
      </c>
      <c r="I6765" t="s">
        <v>1494</v>
      </c>
      <c r="J6765" t="s">
        <v>14500</v>
      </c>
      <c r="K6765" t="str">
        <f>IF(COUNTIF(Customers!A:A, H6765)&gt;0, "Valid", "Invalid")</f>
        <v>Invalid</v>
      </c>
      <c r="L6765" t="str">
        <f t="shared" si="525"/>
        <v>2</v>
      </c>
      <c r="M6765" t="str">
        <f t="shared" si="526"/>
        <v>2022</v>
      </c>
      <c r="N6765">
        <f t="shared" si="527"/>
        <v>-2000</v>
      </c>
      <c r="O6765" t="str">
        <f t="shared" si="528"/>
        <v/>
      </c>
      <c r="P6765">
        <f t="shared" si="529"/>
        <v>2000</v>
      </c>
      <c r="Q6765" s="48" t="str">
        <f>IF(O6765="","",
   IF(OR(O6765&lt;EDA_Outlier_Analysis!$C$10, O6765&gt;EDA_Outlier_Analysis!$C$11),
      "Outlier",
      "Normal"))</f>
        <v/>
      </c>
      <c r="R6765" t="str">
        <f>IF(P6765="","",
   IF(OR(P6765 &lt; EDA_Outlier_Analysis!$F$7, P6765 &gt; EDA_Outlier_Analysis!$F$8),
      "Outlier",
      "Normal"))</f>
        <v>Outlier</v>
      </c>
      <c r="S6765" t="str">
        <f>IF(N6765="","",
   IF(OR(N6765 &lt;EDA_Outlier_Analysis!$I$10, N6765 &gt; EDA_Outlier_Analysis!$I$11),
      "Outlier",
      "Normal"))</f>
        <v>Normal</v>
      </c>
    </row>
    <row r="6766" spans="1:19">
      <c r="A6766" t="s">
        <v>14501</v>
      </c>
      <c r="B6766" s="4">
        <v>44569</v>
      </c>
      <c r="C6766" s="2">
        <v>70315.070000000007</v>
      </c>
      <c r="D6766" t="s">
        <v>849</v>
      </c>
      <c r="E6766" t="s">
        <v>853</v>
      </c>
      <c r="F6766" t="s">
        <v>11</v>
      </c>
      <c r="G6766" t="s">
        <v>31</v>
      </c>
      <c r="H6766" t="s">
        <v>119</v>
      </c>
      <c r="J6766" t="s">
        <v>14502</v>
      </c>
      <c r="K6766" t="str">
        <f>IF(COUNTIF(Customers!A:A, H6766)&gt;0, "Valid", "Invalid")</f>
        <v>Valid</v>
      </c>
      <c r="L6766" t="str">
        <f t="shared" si="525"/>
        <v>1</v>
      </c>
      <c r="M6766" t="str">
        <f t="shared" si="526"/>
        <v>2022</v>
      </c>
      <c r="N6766">
        <f t="shared" si="527"/>
        <v>70315.070000000007</v>
      </c>
      <c r="O6766">
        <f t="shared" si="528"/>
        <v>70315.070000000007</v>
      </c>
      <c r="P6766" t="str">
        <f t="shared" si="529"/>
        <v/>
      </c>
      <c r="Q6766" s="48" t="str">
        <f>IF(O6766="","",
   IF(OR(O6766&lt;EDA_Outlier_Analysis!$C$10, O6766&gt;EDA_Outlier_Analysis!$C$11),
      "Outlier",
      "Normal"))</f>
        <v>Normal</v>
      </c>
      <c r="R6766" t="str">
        <f>IF(P6766="","",
   IF(OR(P6766 &lt; EDA_Outlier_Analysis!$F$7, P6766 &gt; EDA_Outlier_Analysis!$F$8),
      "Outlier",
      "Normal"))</f>
        <v/>
      </c>
      <c r="S6766" t="str">
        <f>IF(N6766="","",
   IF(OR(N6766 &lt;EDA_Outlier_Analysis!$I$10, N6766 &gt; EDA_Outlier_Analysis!$I$11),
      "Outlier",
      "Normal"))</f>
        <v>Normal</v>
      </c>
    </row>
    <row r="6767" spans="1:19">
      <c r="A6767" t="s">
        <v>14503</v>
      </c>
      <c r="B6767" s="4">
        <v>44817</v>
      </c>
      <c r="C6767" s="2">
        <v>188199.59</v>
      </c>
      <c r="D6767" t="s">
        <v>849</v>
      </c>
      <c r="E6767" t="s">
        <v>853</v>
      </c>
      <c r="F6767" t="s">
        <v>9</v>
      </c>
      <c r="G6767" t="s">
        <v>34</v>
      </c>
      <c r="H6767" t="s">
        <v>143</v>
      </c>
      <c r="J6767" t="s">
        <v>14504</v>
      </c>
      <c r="K6767" t="str">
        <f>IF(COUNTIF(Customers!A:A, H6767)&gt;0, "Valid", "Invalid")</f>
        <v>Valid</v>
      </c>
      <c r="L6767" t="str">
        <f t="shared" si="525"/>
        <v>9</v>
      </c>
      <c r="M6767" t="str">
        <f t="shared" si="526"/>
        <v>2022</v>
      </c>
      <c r="N6767">
        <f t="shared" si="527"/>
        <v>188199.59</v>
      </c>
      <c r="O6767">
        <f t="shared" si="528"/>
        <v>188199.59</v>
      </c>
      <c r="P6767" t="str">
        <f t="shared" si="529"/>
        <v/>
      </c>
      <c r="Q6767" s="48" t="str">
        <f>IF(O6767="","",
   IF(OR(O6767&lt;EDA_Outlier_Analysis!$C$10, O6767&gt;EDA_Outlier_Analysis!$C$11),
      "Outlier",
      "Normal"))</f>
        <v>Normal</v>
      </c>
      <c r="R6767" t="str">
        <f>IF(P6767="","",
   IF(OR(P6767 &lt; EDA_Outlier_Analysis!$F$7, P6767 &gt; EDA_Outlier_Analysis!$F$8),
      "Outlier",
      "Normal"))</f>
        <v/>
      </c>
      <c r="S6767" t="str">
        <f>IF(N6767="","",
   IF(OR(N6767 &lt;EDA_Outlier_Analysis!$I$10, N6767 &gt; EDA_Outlier_Analysis!$I$11),
      "Outlier",
      "Normal"))</f>
        <v>Normal</v>
      </c>
    </row>
    <row r="6768" spans="1:19">
      <c r="A6768" t="s">
        <v>14505</v>
      </c>
      <c r="B6768" s="4">
        <v>45077</v>
      </c>
      <c r="C6768" s="2">
        <v>171681.19</v>
      </c>
      <c r="D6768" t="s">
        <v>849</v>
      </c>
      <c r="E6768" t="s">
        <v>850</v>
      </c>
      <c r="F6768" t="s">
        <v>11</v>
      </c>
      <c r="G6768" t="s">
        <v>34</v>
      </c>
      <c r="H6768" t="s">
        <v>503</v>
      </c>
      <c r="J6768" t="s">
        <v>14506</v>
      </c>
      <c r="K6768" t="str">
        <f>IF(COUNTIF(Customers!A:A, H6768)&gt;0, "Valid", "Invalid")</f>
        <v>Valid</v>
      </c>
      <c r="L6768" t="str">
        <f t="shared" si="525"/>
        <v>5</v>
      </c>
      <c r="M6768" t="str">
        <f t="shared" si="526"/>
        <v>2023</v>
      </c>
      <c r="N6768">
        <f t="shared" si="527"/>
        <v>171681.19</v>
      </c>
      <c r="O6768">
        <f t="shared" si="528"/>
        <v>171681.19</v>
      </c>
      <c r="P6768" t="str">
        <f t="shared" si="529"/>
        <v/>
      </c>
      <c r="Q6768" s="48" t="str">
        <f>IF(O6768="","",
   IF(OR(O6768&lt;EDA_Outlier_Analysis!$C$10, O6768&gt;EDA_Outlier_Analysis!$C$11),
      "Outlier",
      "Normal"))</f>
        <v>Normal</v>
      </c>
      <c r="R6768" t="str">
        <f>IF(P6768="","",
   IF(OR(P6768 &lt; EDA_Outlier_Analysis!$F$7, P6768 &gt; EDA_Outlier_Analysis!$F$8),
      "Outlier",
      "Normal"))</f>
        <v/>
      </c>
      <c r="S6768" t="str">
        <f>IF(N6768="","",
   IF(OR(N6768 &lt;EDA_Outlier_Analysis!$I$10, N6768 &gt; EDA_Outlier_Analysis!$I$11),
      "Outlier",
      "Normal"))</f>
        <v>Normal</v>
      </c>
    </row>
    <row r="6769" spans="1:19">
      <c r="A6769" t="s">
        <v>14507</v>
      </c>
      <c r="B6769" s="4">
        <v>44807</v>
      </c>
      <c r="C6769" s="2">
        <v>186738.79</v>
      </c>
      <c r="D6769" t="s">
        <v>849</v>
      </c>
      <c r="E6769" t="s">
        <v>868</v>
      </c>
      <c r="F6769" t="s">
        <v>10</v>
      </c>
      <c r="G6769" t="s">
        <v>20</v>
      </c>
      <c r="H6769" t="s">
        <v>439</v>
      </c>
      <c r="J6769" t="s">
        <v>14508</v>
      </c>
      <c r="K6769" t="str">
        <f>IF(COUNTIF(Customers!A:A, H6769)&gt;0, "Valid", "Invalid")</f>
        <v>Valid</v>
      </c>
      <c r="L6769" t="str">
        <f t="shared" si="525"/>
        <v>9</v>
      </c>
      <c r="M6769" t="str">
        <f t="shared" si="526"/>
        <v>2022</v>
      </c>
      <c r="N6769">
        <f t="shared" si="527"/>
        <v>186738.79</v>
      </c>
      <c r="O6769">
        <f t="shared" si="528"/>
        <v>186738.79</v>
      </c>
      <c r="P6769" t="str">
        <f t="shared" si="529"/>
        <v/>
      </c>
      <c r="Q6769" s="48" t="str">
        <f>IF(O6769="","",
   IF(OR(O6769&lt;EDA_Outlier_Analysis!$C$10, O6769&gt;EDA_Outlier_Analysis!$C$11),
      "Outlier",
      "Normal"))</f>
        <v>Normal</v>
      </c>
      <c r="R6769" t="str">
        <f>IF(P6769="","",
   IF(OR(P6769 &lt; EDA_Outlier_Analysis!$F$7, P6769 &gt; EDA_Outlier_Analysis!$F$8),
      "Outlier",
      "Normal"))</f>
        <v/>
      </c>
      <c r="S6769" t="str">
        <f>IF(N6769="","",
   IF(OR(N6769 &lt;EDA_Outlier_Analysis!$I$10, N6769 &gt; EDA_Outlier_Analysis!$I$11),
      "Outlier",
      "Normal"))</f>
        <v>Normal</v>
      </c>
    </row>
    <row r="6770" spans="1:19">
      <c r="A6770" t="s">
        <v>14509</v>
      </c>
      <c r="B6770" s="4">
        <v>44900</v>
      </c>
      <c r="C6770" s="2">
        <v>193955.95</v>
      </c>
      <c r="D6770" t="s">
        <v>849</v>
      </c>
      <c r="E6770" t="s">
        <v>868</v>
      </c>
      <c r="F6770" t="s">
        <v>9</v>
      </c>
      <c r="G6770" t="s">
        <v>20</v>
      </c>
      <c r="H6770" t="s">
        <v>385</v>
      </c>
      <c r="J6770" t="s">
        <v>14510</v>
      </c>
      <c r="K6770" t="str">
        <f>IF(COUNTIF(Customers!A:A, H6770)&gt;0, "Valid", "Invalid")</f>
        <v>Valid</v>
      </c>
      <c r="L6770" t="str">
        <f t="shared" si="525"/>
        <v>12</v>
      </c>
      <c r="M6770" t="str">
        <f t="shared" si="526"/>
        <v>2022</v>
      </c>
      <c r="N6770">
        <f t="shared" si="527"/>
        <v>193955.95</v>
      </c>
      <c r="O6770">
        <f t="shared" si="528"/>
        <v>193955.95</v>
      </c>
      <c r="P6770" t="str">
        <f t="shared" si="529"/>
        <v/>
      </c>
      <c r="Q6770" s="48" t="str">
        <f>IF(O6770="","",
   IF(OR(O6770&lt;EDA_Outlier_Analysis!$C$10, O6770&gt;EDA_Outlier_Analysis!$C$11),
      "Outlier",
      "Normal"))</f>
        <v>Normal</v>
      </c>
      <c r="R6770" t="str">
        <f>IF(P6770="","",
   IF(OR(P6770 &lt; EDA_Outlier_Analysis!$F$7, P6770 &gt; EDA_Outlier_Analysis!$F$8),
      "Outlier",
      "Normal"))</f>
        <v/>
      </c>
      <c r="S6770" t="str">
        <f>IF(N6770="","",
   IF(OR(N6770 &lt;EDA_Outlier_Analysis!$I$10, N6770 &gt; EDA_Outlier_Analysis!$I$11),
      "Outlier",
      "Normal"))</f>
        <v>Normal</v>
      </c>
    </row>
    <row r="6771" spans="1:19">
      <c r="A6771" t="s">
        <v>14511</v>
      </c>
      <c r="B6771" s="4">
        <v>45098</v>
      </c>
      <c r="C6771" s="2">
        <v>-21634.69</v>
      </c>
      <c r="D6771" t="s">
        <v>840</v>
      </c>
      <c r="E6771" t="s">
        <v>845</v>
      </c>
      <c r="F6771" t="s">
        <v>11</v>
      </c>
      <c r="G6771" t="s">
        <v>34</v>
      </c>
      <c r="I6771" t="s">
        <v>1435</v>
      </c>
      <c r="J6771" t="s">
        <v>14512</v>
      </c>
      <c r="K6771" t="str">
        <f>IF(COUNTIF(Customers!A:A, H6771)&gt;0, "Valid", "Invalid")</f>
        <v>Invalid</v>
      </c>
      <c r="L6771" t="str">
        <f t="shared" si="525"/>
        <v>6</v>
      </c>
      <c r="M6771" t="str">
        <f t="shared" si="526"/>
        <v>2023</v>
      </c>
      <c r="N6771">
        <f t="shared" si="527"/>
        <v>-21634.69</v>
      </c>
      <c r="O6771" t="str">
        <f t="shared" si="528"/>
        <v/>
      </c>
      <c r="P6771">
        <f t="shared" si="529"/>
        <v>21634.69</v>
      </c>
      <c r="Q6771" s="48" t="str">
        <f>IF(O6771="","",
   IF(OR(O6771&lt;EDA_Outlier_Analysis!$C$10, O6771&gt;EDA_Outlier_Analysis!$C$11),
      "Outlier",
      "Normal"))</f>
        <v/>
      </c>
      <c r="R6771" t="str">
        <f>IF(P6771="","",
   IF(OR(P6771 &lt; EDA_Outlier_Analysis!$F$7, P6771 &gt; EDA_Outlier_Analysis!$F$8),
      "Outlier",
      "Normal"))</f>
        <v>Outlier</v>
      </c>
      <c r="S6771" t="str">
        <f>IF(N6771="","",
   IF(OR(N6771 &lt;EDA_Outlier_Analysis!$I$10, N6771 &gt; EDA_Outlier_Analysis!$I$11),
      "Outlier",
      "Normal"))</f>
        <v>Normal</v>
      </c>
    </row>
    <row r="6772" spans="1:19">
      <c r="A6772" t="s">
        <v>14513</v>
      </c>
      <c r="B6772" s="4">
        <v>44611</v>
      </c>
      <c r="C6772" s="2">
        <v>139386.18</v>
      </c>
      <c r="D6772" t="s">
        <v>849</v>
      </c>
      <c r="E6772" t="s">
        <v>868</v>
      </c>
      <c r="F6772" t="s">
        <v>10</v>
      </c>
      <c r="G6772" t="s">
        <v>34</v>
      </c>
      <c r="H6772" t="s">
        <v>173</v>
      </c>
      <c r="J6772" t="s">
        <v>14514</v>
      </c>
      <c r="K6772" t="str">
        <f>IF(COUNTIF(Customers!A:A, H6772)&gt;0, "Valid", "Invalid")</f>
        <v>Valid</v>
      </c>
      <c r="L6772" t="str">
        <f t="shared" si="525"/>
        <v>2</v>
      </c>
      <c r="M6772" t="str">
        <f t="shared" si="526"/>
        <v>2022</v>
      </c>
      <c r="N6772">
        <f t="shared" si="527"/>
        <v>139386.18</v>
      </c>
      <c r="O6772">
        <f t="shared" si="528"/>
        <v>139386.18</v>
      </c>
      <c r="P6772" t="str">
        <f t="shared" si="529"/>
        <v/>
      </c>
      <c r="Q6772" s="48" t="str">
        <f>IF(O6772="","",
   IF(OR(O6772&lt;EDA_Outlier_Analysis!$C$10, O6772&gt;EDA_Outlier_Analysis!$C$11),
      "Outlier",
      "Normal"))</f>
        <v>Normal</v>
      </c>
      <c r="R6772" t="str">
        <f>IF(P6772="","",
   IF(OR(P6772 &lt; EDA_Outlier_Analysis!$F$7, P6772 &gt; EDA_Outlier_Analysis!$F$8),
      "Outlier",
      "Normal"))</f>
        <v/>
      </c>
      <c r="S6772" t="str">
        <f>IF(N6772="","",
   IF(OR(N6772 &lt;EDA_Outlier_Analysis!$I$10, N6772 &gt; EDA_Outlier_Analysis!$I$11),
      "Outlier",
      "Normal"))</f>
        <v>Normal</v>
      </c>
    </row>
    <row r="6773" spans="1:19">
      <c r="A6773" t="s">
        <v>14515</v>
      </c>
      <c r="B6773" s="4">
        <v>45096</v>
      </c>
      <c r="C6773" s="2">
        <v>-35149.99</v>
      </c>
      <c r="D6773" t="s">
        <v>840</v>
      </c>
      <c r="E6773" t="s">
        <v>856</v>
      </c>
      <c r="F6773" t="s">
        <v>11</v>
      </c>
      <c r="G6773" t="s">
        <v>24</v>
      </c>
      <c r="I6773" t="s">
        <v>1083</v>
      </c>
      <c r="J6773" t="s">
        <v>14516</v>
      </c>
      <c r="K6773" t="str">
        <f>IF(COUNTIF(Customers!A:A, H6773)&gt;0, "Valid", "Invalid")</f>
        <v>Invalid</v>
      </c>
      <c r="L6773" t="str">
        <f t="shared" si="525"/>
        <v>6</v>
      </c>
      <c r="M6773" t="str">
        <f t="shared" si="526"/>
        <v>2023</v>
      </c>
      <c r="N6773">
        <f t="shared" si="527"/>
        <v>-35149.99</v>
      </c>
      <c r="O6773" t="str">
        <f t="shared" si="528"/>
        <v/>
      </c>
      <c r="P6773">
        <f t="shared" si="529"/>
        <v>35149.99</v>
      </c>
      <c r="Q6773" s="48" t="str">
        <f>IF(O6773="","",
   IF(OR(O6773&lt;EDA_Outlier_Analysis!$C$10, O6773&gt;EDA_Outlier_Analysis!$C$11),
      "Outlier",
      "Normal"))</f>
        <v/>
      </c>
      <c r="R6773" t="str">
        <f>IF(P6773="","",
   IF(OR(P6773 &lt; EDA_Outlier_Analysis!$F$7, P6773 &gt; EDA_Outlier_Analysis!$F$8),
      "Outlier",
      "Normal"))</f>
        <v>Normal</v>
      </c>
      <c r="S6773" t="str">
        <f>IF(N6773="","",
   IF(OR(N6773 &lt;EDA_Outlier_Analysis!$I$10, N6773 &gt; EDA_Outlier_Analysis!$I$11),
      "Outlier",
      "Normal"))</f>
        <v>Normal</v>
      </c>
    </row>
    <row r="6774" spans="1:19">
      <c r="A6774" t="s">
        <v>14517</v>
      </c>
      <c r="B6774" s="4">
        <v>44629</v>
      </c>
      <c r="C6774" s="2">
        <v>-37059.99</v>
      </c>
      <c r="D6774" t="s">
        <v>840</v>
      </c>
      <c r="E6774" t="s">
        <v>856</v>
      </c>
      <c r="F6774" t="s">
        <v>9</v>
      </c>
      <c r="G6774" t="s">
        <v>20</v>
      </c>
      <c r="I6774" t="s">
        <v>857</v>
      </c>
      <c r="J6774" t="s">
        <v>14518</v>
      </c>
      <c r="K6774" t="str">
        <f>IF(COUNTIF(Customers!A:A, H6774)&gt;0, "Valid", "Invalid")</f>
        <v>Invalid</v>
      </c>
      <c r="L6774" t="str">
        <f t="shared" si="525"/>
        <v>3</v>
      </c>
      <c r="M6774" t="str">
        <f t="shared" si="526"/>
        <v>2022</v>
      </c>
      <c r="N6774">
        <f t="shared" si="527"/>
        <v>-37059.99</v>
      </c>
      <c r="O6774" t="str">
        <f t="shared" si="528"/>
        <v/>
      </c>
      <c r="P6774">
        <f t="shared" si="529"/>
        <v>37059.99</v>
      </c>
      <c r="Q6774" s="48" t="str">
        <f>IF(O6774="","",
   IF(OR(O6774&lt;EDA_Outlier_Analysis!$C$10, O6774&gt;EDA_Outlier_Analysis!$C$11),
      "Outlier",
      "Normal"))</f>
        <v/>
      </c>
      <c r="R6774" t="str">
        <f>IF(P6774="","",
   IF(OR(P6774 &lt; EDA_Outlier_Analysis!$F$7, P6774 &gt; EDA_Outlier_Analysis!$F$8),
      "Outlier",
      "Normal"))</f>
        <v>Normal</v>
      </c>
      <c r="S6774" t="str">
        <f>IF(N6774="","",
   IF(OR(N6774 &lt;EDA_Outlier_Analysis!$I$10, N6774 &gt; EDA_Outlier_Analysis!$I$11),
      "Outlier",
      "Normal"))</f>
        <v>Normal</v>
      </c>
    </row>
    <row r="6775" spans="1:19">
      <c r="A6775" t="s">
        <v>14519</v>
      </c>
      <c r="B6775" s="4">
        <v>45166</v>
      </c>
      <c r="C6775" s="2">
        <v>111835.75</v>
      </c>
      <c r="D6775" t="s">
        <v>849</v>
      </c>
      <c r="E6775" t="s">
        <v>868</v>
      </c>
      <c r="F6775" t="s">
        <v>10</v>
      </c>
      <c r="G6775" t="s">
        <v>20</v>
      </c>
      <c r="H6775" t="s">
        <v>561</v>
      </c>
      <c r="J6775" t="s">
        <v>14520</v>
      </c>
      <c r="K6775" t="str">
        <f>IF(COUNTIF(Customers!A:A, H6775)&gt;0, "Valid", "Invalid")</f>
        <v>Valid</v>
      </c>
      <c r="L6775" t="str">
        <f t="shared" si="525"/>
        <v>8</v>
      </c>
      <c r="M6775" t="str">
        <f t="shared" si="526"/>
        <v>2023</v>
      </c>
      <c r="N6775">
        <f t="shared" si="527"/>
        <v>111835.75</v>
      </c>
      <c r="O6775">
        <f t="shared" si="528"/>
        <v>111835.75</v>
      </c>
      <c r="P6775" t="str">
        <f t="shared" si="529"/>
        <v/>
      </c>
      <c r="Q6775" s="48" t="str">
        <f>IF(O6775="","",
   IF(OR(O6775&lt;EDA_Outlier_Analysis!$C$10, O6775&gt;EDA_Outlier_Analysis!$C$11),
      "Outlier",
      "Normal"))</f>
        <v>Normal</v>
      </c>
      <c r="R6775" t="str">
        <f>IF(P6775="","",
   IF(OR(P6775 &lt; EDA_Outlier_Analysis!$F$7, P6775 &gt; EDA_Outlier_Analysis!$F$8),
      "Outlier",
      "Normal"))</f>
        <v/>
      </c>
      <c r="S6775" t="str">
        <f>IF(N6775="","",
   IF(OR(N6775 &lt;EDA_Outlier_Analysis!$I$10, N6775 &gt; EDA_Outlier_Analysis!$I$11),
      "Outlier",
      "Normal"))</f>
        <v>Normal</v>
      </c>
    </row>
    <row r="6776" spans="1:19">
      <c r="A6776" t="s">
        <v>14521</v>
      </c>
      <c r="B6776" s="4">
        <v>44729</v>
      </c>
      <c r="C6776" s="2">
        <v>26741.4</v>
      </c>
      <c r="D6776" t="s">
        <v>971</v>
      </c>
      <c r="E6776" t="s">
        <v>971</v>
      </c>
      <c r="F6776" t="s">
        <v>9</v>
      </c>
      <c r="G6776" t="s">
        <v>20</v>
      </c>
      <c r="J6776" t="s">
        <v>14522</v>
      </c>
      <c r="K6776" t="str">
        <f>IF(COUNTIF(Customers!A:A, H6776)&gt;0, "Valid", "Invalid")</f>
        <v>Invalid</v>
      </c>
      <c r="L6776" t="str">
        <f t="shared" si="525"/>
        <v>6</v>
      </c>
      <c r="M6776" t="str">
        <f t="shared" si="526"/>
        <v>2022</v>
      </c>
      <c r="N6776">
        <f t="shared" si="527"/>
        <v>-26741.4</v>
      </c>
      <c r="O6776" t="str">
        <f t="shared" si="528"/>
        <v/>
      </c>
      <c r="P6776" t="str">
        <f t="shared" si="529"/>
        <v/>
      </c>
      <c r="Q6776" s="48" t="str">
        <f>IF(O6776="","",
   IF(OR(O6776&lt;EDA_Outlier_Analysis!$C$10, O6776&gt;EDA_Outlier_Analysis!$C$11),
      "Outlier",
      "Normal"))</f>
        <v/>
      </c>
      <c r="R6776" t="str">
        <f>IF(P6776="","",
   IF(OR(P6776 &lt; EDA_Outlier_Analysis!$F$7, P6776 &gt; EDA_Outlier_Analysis!$F$8),
      "Outlier",
      "Normal"))</f>
        <v/>
      </c>
      <c r="S6776" t="str">
        <f>IF(N6776="","",
   IF(OR(N6776 &lt;EDA_Outlier_Analysis!$I$10, N6776 &gt; EDA_Outlier_Analysis!$I$11),
      "Outlier",
      "Normal"))</f>
        <v>Normal</v>
      </c>
    </row>
    <row r="6777" spans="1:19">
      <c r="A6777" t="s">
        <v>14523</v>
      </c>
      <c r="B6777" s="4">
        <v>44912</v>
      </c>
      <c r="C6777" s="2">
        <v>146640.20000000001</v>
      </c>
      <c r="D6777" t="s">
        <v>849</v>
      </c>
      <c r="E6777" t="s">
        <v>850</v>
      </c>
      <c r="F6777" t="s">
        <v>10</v>
      </c>
      <c r="G6777" t="s">
        <v>24</v>
      </c>
      <c r="H6777" t="s">
        <v>119</v>
      </c>
      <c r="J6777" t="s">
        <v>14524</v>
      </c>
      <c r="K6777" t="str">
        <f>IF(COUNTIF(Customers!A:A, H6777)&gt;0, "Valid", "Invalid")</f>
        <v>Valid</v>
      </c>
      <c r="L6777" t="str">
        <f t="shared" si="525"/>
        <v>12</v>
      </c>
      <c r="M6777" t="str">
        <f t="shared" si="526"/>
        <v>2022</v>
      </c>
      <c r="N6777">
        <f t="shared" si="527"/>
        <v>146640.20000000001</v>
      </c>
      <c r="O6777">
        <f t="shared" si="528"/>
        <v>146640.20000000001</v>
      </c>
      <c r="P6777" t="str">
        <f t="shared" si="529"/>
        <v/>
      </c>
      <c r="Q6777" s="48" t="str">
        <f>IF(O6777="","",
   IF(OR(O6777&lt;EDA_Outlier_Analysis!$C$10, O6777&gt;EDA_Outlier_Analysis!$C$11),
      "Outlier",
      "Normal"))</f>
        <v>Normal</v>
      </c>
      <c r="R6777" t="str">
        <f>IF(P6777="","",
   IF(OR(P6777 &lt; EDA_Outlier_Analysis!$F$7, P6777 &gt; EDA_Outlier_Analysis!$F$8),
      "Outlier",
      "Normal"))</f>
        <v/>
      </c>
      <c r="S6777" t="str">
        <f>IF(N6777="","",
   IF(OR(N6777 &lt;EDA_Outlier_Analysis!$I$10, N6777 &gt; EDA_Outlier_Analysis!$I$11),
      "Outlier",
      "Normal"))</f>
        <v>Normal</v>
      </c>
    </row>
    <row r="6778" spans="1:19">
      <c r="A6778" t="s">
        <v>14525</v>
      </c>
      <c r="B6778" s="4">
        <v>45006</v>
      </c>
      <c r="C6778" s="2">
        <v>118296.24</v>
      </c>
      <c r="D6778" t="s">
        <v>849</v>
      </c>
      <c r="E6778" t="s">
        <v>853</v>
      </c>
      <c r="F6778" t="s">
        <v>9</v>
      </c>
      <c r="G6778" t="s">
        <v>20</v>
      </c>
      <c r="H6778" t="s">
        <v>757</v>
      </c>
      <c r="J6778" t="s">
        <v>14526</v>
      </c>
      <c r="K6778" t="str">
        <f>IF(COUNTIF(Customers!A:A, H6778)&gt;0, "Valid", "Invalid")</f>
        <v>Valid</v>
      </c>
      <c r="L6778" t="str">
        <f t="shared" si="525"/>
        <v>3</v>
      </c>
      <c r="M6778" t="str">
        <f t="shared" si="526"/>
        <v>2023</v>
      </c>
      <c r="N6778">
        <f t="shared" si="527"/>
        <v>118296.24</v>
      </c>
      <c r="O6778">
        <f t="shared" si="528"/>
        <v>118296.24</v>
      </c>
      <c r="P6778" t="str">
        <f t="shared" si="529"/>
        <v/>
      </c>
      <c r="Q6778" s="48" t="str">
        <f>IF(O6778="","",
   IF(OR(O6778&lt;EDA_Outlier_Analysis!$C$10, O6778&gt;EDA_Outlier_Analysis!$C$11),
      "Outlier",
      "Normal"))</f>
        <v>Normal</v>
      </c>
      <c r="R6778" t="str">
        <f>IF(P6778="","",
   IF(OR(P6778 &lt; EDA_Outlier_Analysis!$F$7, P6778 &gt; EDA_Outlier_Analysis!$F$8),
      "Outlier",
      "Normal"))</f>
        <v/>
      </c>
      <c r="S6778" t="str">
        <f>IF(N6778="","",
   IF(OR(N6778 &lt;EDA_Outlier_Analysis!$I$10, N6778 &gt; EDA_Outlier_Analysis!$I$11),
      "Outlier",
      "Normal"))</f>
        <v>Normal</v>
      </c>
    </row>
    <row r="6779" spans="1:19">
      <c r="A6779" t="s">
        <v>14527</v>
      </c>
      <c r="B6779" s="4">
        <v>44761</v>
      </c>
      <c r="C6779" s="2">
        <v>-24372.61</v>
      </c>
      <c r="D6779" t="s">
        <v>840</v>
      </c>
      <c r="E6779" t="s">
        <v>878</v>
      </c>
      <c r="F6779" t="s">
        <v>9</v>
      </c>
      <c r="G6779" t="s">
        <v>24</v>
      </c>
      <c r="I6779" t="s">
        <v>1940</v>
      </c>
      <c r="J6779" t="s">
        <v>14528</v>
      </c>
      <c r="K6779" t="str">
        <f>IF(COUNTIF(Customers!A:A, H6779)&gt;0, "Valid", "Invalid")</f>
        <v>Invalid</v>
      </c>
      <c r="L6779" t="str">
        <f t="shared" si="525"/>
        <v>7</v>
      </c>
      <c r="M6779" t="str">
        <f t="shared" si="526"/>
        <v>2022</v>
      </c>
      <c r="N6779">
        <f t="shared" si="527"/>
        <v>-24372.61</v>
      </c>
      <c r="O6779" t="str">
        <f t="shared" si="528"/>
        <v/>
      </c>
      <c r="P6779">
        <f t="shared" si="529"/>
        <v>24372.61</v>
      </c>
      <c r="Q6779" s="48" t="str">
        <f>IF(O6779="","",
   IF(OR(O6779&lt;EDA_Outlier_Analysis!$C$10, O6779&gt;EDA_Outlier_Analysis!$C$11),
      "Outlier",
      "Normal"))</f>
        <v/>
      </c>
      <c r="R6779" t="str">
        <f>IF(P6779="","",
   IF(OR(P6779 &lt; EDA_Outlier_Analysis!$F$7, P6779 &gt; EDA_Outlier_Analysis!$F$8),
      "Outlier",
      "Normal"))</f>
        <v>Outlier</v>
      </c>
      <c r="S6779" t="str">
        <f>IF(N6779="","",
   IF(OR(N6779 &lt;EDA_Outlier_Analysis!$I$10, N6779 &gt; EDA_Outlier_Analysis!$I$11),
      "Outlier",
      "Normal"))</f>
        <v>Normal</v>
      </c>
    </row>
    <row r="6780" spans="1:19">
      <c r="A6780" t="s">
        <v>14529</v>
      </c>
      <c r="B6780" s="4">
        <v>44832</v>
      </c>
      <c r="C6780" s="2">
        <v>219492.18</v>
      </c>
      <c r="D6780" t="s">
        <v>849</v>
      </c>
      <c r="E6780" t="s">
        <v>868</v>
      </c>
      <c r="F6780" t="s">
        <v>11</v>
      </c>
      <c r="G6780" t="s">
        <v>20</v>
      </c>
      <c r="H6780" t="s">
        <v>695</v>
      </c>
      <c r="J6780" t="s">
        <v>14530</v>
      </c>
      <c r="K6780" t="str">
        <f>IF(COUNTIF(Customers!A:A, H6780)&gt;0, "Valid", "Invalid")</f>
        <v>Valid</v>
      </c>
      <c r="L6780" t="str">
        <f t="shared" si="525"/>
        <v>9</v>
      </c>
      <c r="M6780" t="str">
        <f t="shared" si="526"/>
        <v>2022</v>
      </c>
      <c r="N6780">
        <f t="shared" si="527"/>
        <v>219492.18</v>
      </c>
      <c r="O6780">
        <f t="shared" si="528"/>
        <v>219492.18</v>
      </c>
      <c r="P6780" t="str">
        <f t="shared" si="529"/>
        <v/>
      </c>
      <c r="Q6780" s="48" t="str">
        <f>IF(O6780="","",
   IF(OR(O6780&lt;EDA_Outlier_Analysis!$C$10, O6780&gt;EDA_Outlier_Analysis!$C$11),
      "Outlier",
      "Normal"))</f>
        <v>Normal</v>
      </c>
      <c r="R6780" t="str">
        <f>IF(P6780="","",
   IF(OR(P6780 &lt; EDA_Outlier_Analysis!$F$7, P6780 &gt; EDA_Outlier_Analysis!$F$8),
      "Outlier",
      "Normal"))</f>
        <v/>
      </c>
      <c r="S6780" t="str">
        <f>IF(N6780="","",
   IF(OR(N6780 &lt;EDA_Outlier_Analysis!$I$10, N6780 &gt; EDA_Outlier_Analysis!$I$11),
      "Outlier",
      "Normal"))</f>
        <v>Normal</v>
      </c>
    </row>
    <row r="6781" spans="1:19">
      <c r="A6781" t="s">
        <v>14531</v>
      </c>
      <c r="B6781" s="4">
        <v>45108</v>
      </c>
      <c r="C6781" s="2">
        <v>97062.37</v>
      </c>
      <c r="D6781" t="s">
        <v>849</v>
      </c>
      <c r="E6781" t="s">
        <v>853</v>
      </c>
      <c r="F6781" t="s">
        <v>10</v>
      </c>
      <c r="G6781" t="s">
        <v>34</v>
      </c>
      <c r="H6781" t="s">
        <v>275</v>
      </c>
      <c r="J6781" t="s">
        <v>14532</v>
      </c>
      <c r="K6781" t="str">
        <f>IF(COUNTIF(Customers!A:A, H6781)&gt;0, "Valid", "Invalid")</f>
        <v>Valid</v>
      </c>
      <c r="L6781" t="str">
        <f t="shared" si="525"/>
        <v>7</v>
      </c>
      <c r="M6781" t="str">
        <f t="shared" si="526"/>
        <v>2023</v>
      </c>
      <c r="N6781">
        <f t="shared" si="527"/>
        <v>97062.37</v>
      </c>
      <c r="O6781">
        <f t="shared" si="528"/>
        <v>97062.37</v>
      </c>
      <c r="P6781" t="str">
        <f t="shared" si="529"/>
        <v/>
      </c>
      <c r="Q6781" s="48" t="str">
        <f>IF(O6781="","",
   IF(OR(O6781&lt;EDA_Outlier_Analysis!$C$10, O6781&gt;EDA_Outlier_Analysis!$C$11),
      "Outlier",
      "Normal"))</f>
        <v>Normal</v>
      </c>
      <c r="R6781" t="str">
        <f>IF(P6781="","",
   IF(OR(P6781 &lt; EDA_Outlier_Analysis!$F$7, P6781 &gt; EDA_Outlier_Analysis!$F$8),
      "Outlier",
      "Normal"))</f>
        <v/>
      </c>
      <c r="S6781" t="str">
        <f>IF(N6781="","",
   IF(OR(N6781 &lt;EDA_Outlier_Analysis!$I$10, N6781 &gt; EDA_Outlier_Analysis!$I$11),
      "Outlier",
      "Normal"))</f>
        <v>Normal</v>
      </c>
    </row>
    <row r="6782" spans="1:19">
      <c r="A6782" t="s">
        <v>14533</v>
      </c>
      <c r="B6782" s="4">
        <v>45123</v>
      </c>
      <c r="C6782" s="2">
        <v>-30203.1</v>
      </c>
      <c r="D6782" t="s">
        <v>840</v>
      </c>
      <c r="E6782" t="s">
        <v>856</v>
      </c>
      <c r="F6782" t="s">
        <v>9</v>
      </c>
      <c r="G6782" t="s">
        <v>31</v>
      </c>
      <c r="I6782" t="s">
        <v>1013</v>
      </c>
      <c r="J6782" t="s">
        <v>14534</v>
      </c>
      <c r="K6782" t="str">
        <f>IF(COUNTIF(Customers!A:A, H6782)&gt;0, "Valid", "Invalid")</f>
        <v>Invalid</v>
      </c>
      <c r="L6782" t="str">
        <f t="shared" si="525"/>
        <v>7</v>
      </c>
      <c r="M6782" t="str">
        <f t="shared" si="526"/>
        <v>2023</v>
      </c>
      <c r="N6782">
        <f t="shared" si="527"/>
        <v>-30203.1</v>
      </c>
      <c r="O6782" t="str">
        <f t="shared" si="528"/>
        <v/>
      </c>
      <c r="P6782">
        <f t="shared" si="529"/>
        <v>30203.1</v>
      </c>
      <c r="Q6782" s="48" t="str">
        <f>IF(O6782="","",
   IF(OR(O6782&lt;EDA_Outlier_Analysis!$C$10, O6782&gt;EDA_Outlier_Analysis!$C$11),
      "Outlier",
      "Normal"))</f>
        <v/>
      </c>
      <c r="R6782" t="str">
        <f>IF(P6782="","",
   IF(OR(P6782 &lt; EDA_Outlier_Analysis!$F$7, P6782 &gt; EDA_Outlier_Analysis!$F$8),
      "Outlier",
      "Normal"))</f>
        <v>Normal</v>
      </c>
      <c r="S6782" t="str">
        <f>IF(N6782="","",
   IF(OR(N6782 &lt;EDA_Outlier_Analysis!$I$10, N6782 &gt; EDA_Outlier_Analysis!$I$11),
      "Outlier",
      "Normal"))</f>
        <v>Normal</v>
      </c>
    </row>
    <row r="6783" spans="1:19">
      <c r="A6783" t="s">
        <v>14535</v>
      </c>
      <c r="B6783" s="4">
        <v>45058</v>
      </c>
      <c r="C6783" s="2">
        <v>-38711.72</v>
      </c>
      <c r="D6783" t="s">
        <v>840</v>
      </c>
      <c r="E6783" t="s">
        <v>864</v>
      </c>
      <c r="F6783" t="s">
        <v>11</v>
      </c>
      <c r="G6783" t="s">
        <v>31</v>
      </c>
      <c r="I6783" t="s">
        <v>3102</v>
      </c>
      <c r="J6783" t="s">
        <v>14536</v>
      </c>
      <c r="K6783" t="str">
        <f>IF(COUNTIF(Customers!A:A, H6783)&gt;0, "Valid", "Invalid")</f>
        <v>Invalid</v>
      </c>
      <c r="L6783" t="str">
        <f t="shared" si="525"/>
        <v>5</v>
      </c>
      <c r="M6783" t="str">
        <f t="shared" si="526"/>
        <v>2023</v>
      </c>
      <c r="N6783">
        <f t="shared" si="527"/>
        <v>-38711.72</v>
      </c>
      <c r="O6783" t="str">
        <f t="shared" si="528"/>
        <v/>
      </c>
      <c r="P6783">
        <f t="shared" si="529"/>
        <v>38711.72</v>
      </c>
      <c r="Q6783" s="48" t="str">
        <f>IF(O6783="","",
   IF(OR(O6783&lt;EDA_Outlier_Analysis!$C$10, O6783&gt;EDA_Outlier_Analysis!$C$11),
      "Outlier",
      "Normal"))</f>
        <v/>
      </c>
      <c r="R6783" t="str">
        <f>IF(P6783="","",
   IF(OR(P6783 &lt; EDA_Outlier_Analysis!$F$7, P6783 &gt; EDA_Outlier_Analysis!$F$8),
      "Outlier",
      "Normal"))</f>
        <v>Normal</v>
      </c>
      <c r="S6783" t="str">
        <f>IF(N6783="","",
   IF(OR(N6783 &lt;EDA_Outlier_Analysis!$I$10, N6783 &gt; EDA_Outlier_Analysis!$I$11),
      "Outlier",
      "Normal"))</f>
        <v>Normal</v>
      </c>
    </row>
    <row r="6784" spans="1:19">
      <c r="A6784" t="s">
        <v>14537</v>
      </c>
      <c r="B6784" s="4">
        <v>45013</v>
      </c>
      <c r="C6784" s="2">
        <v>-58060.07</v>
      </c>
      <c r="D6784" t="s">
        <v>840</v>
      </c>
      <c r="E6784" t="s">
        <v>878</v>
      </c>
      <c r="F6784" t="s">
        <v>9</v>
      </c>
      <c r="G6784" t="s">
        <v>34</v>
      </c>
      <c r="I6784" t="s">
        <v>1435</v>
      </c>
      <c r="J6784" t="s">
        <v>14538</v>
      </c>
      <c r="K6784" t="str">
        <f>IF(COUNTIF(Customers!A:A, H6784)&gt;0, "Valid", "Invalid")</f>
        <v>Invalid</v>
      </c>
      <c r="L6784" t="str">
        <f t="shared" si="525"/>
        <v>3</v>
      </c>
      <c r="M6784" t="str">
        <f t="shared" si="526"/>
        <v>2023</v>
      </c>
      <c r="N6784">
        <f t="shared" si="527"/>
        <v>-58060.07</v>
      </c>
      <c r="O6784" t="str">
        <f t="shared" si="528"/>
        <v/>
      </c>
      <c r="P6784">
        <f t="shared" si="529"/>
        <v>58060.07</v>
      </c>
      <c r="Q6784" s="48" t="str">
        <f>IF(O6784="","",
   IF(OR(O6784&lt;EDA_Outlier_Analysis!$C$10, O6784&gt;EDA_Outlier_Analysis!$C$11),
      "Outlier",
      "Normal"))</f>
        <v/>
      </c>
      <c r="R6784" t="str">
        <f>IF(P6784="","",
   IF(OR(P6784 &lt; EDA_Outlier_Analysis!$F$7, P6784 &gt; EDA_Outlier_Analysis!$F$8),
      "Outlier",
      "Normal"))</f>
        <v>Outlier</v>
      </c>
      <c r="S6784" t="str">
        <f>IF(N6784="","",
   IF(OR(N6784 &lt;EDA_Outlier_Analysis!$I$10, N6784 &gt; EDA_Outlier_Analysis!$I$11),
      "Outlier",
      "Normal"))</f>
        <v>Normal</v>
      </c>
    </row>
    <row r="6785" spans="1:19">
      <c r="A6785" t="s">
        <v>14539</v>
      </c>
      <c r="B6785" s="4">
        <v>44718</v>
      </c>
      <c r="C6785" s="2">
        <v>-65567.679999999993</v>
      </c>
      <c r="D6785" t="s">
        <v>840</v>
      </c>
      <c r="E6785" t="s">
        <v>845</v>
      </c>
      <c r="F6785" t="s">
        <v>11</v>
      </c>
      <c r="G6785" t="s">
        <v>31</v>
      </c>
      <c r="I6785" t="s">
        <v>2053</v>
      </c>
      <c r="J6785" t="s">
        <v>14540</v>
      </c>
      <c r="K6785" t="str">
        <f>IF(COUNTIF(Customers!A:A, H6785)&gt;0, "Valid", "Invalid")</f>
        <v>Invalid</v>
      </c>
      <c r="L6785" t="str">
        <f t="shared" si="525"/>
        <v>6</v>
      </c>
      <c r="M6785" t="str">
        <f t="shared" si="526"/>
        <v>2022</v>
      </c>
      <c r="N6785">
        <f t="shared" si="527"/>
        <v>-65567.679999999993</v>
      </c>
      <c r="O6785" t="str">
        <f t="shared" si="528"/>
        <v/>
      </c>
      <c r="P6785">
        <f t="shared" si="529"/>
        <v>65567.679999999993</v>
      </c>
      <c r="Q6785" s="48" t="str">
        <f>IF(O6785="","",
   IF(OR(O6785&lt;EDA_Outlier_Analysis!$C$10, O6785&gt;EDA_Outlier_Analysis!$C$11),
      "Outlier",
      "Normal"))</f>
        <v/>
      </c>
      <c r="R6785" t="str">
        <f>IF(P6785="","",
   IF(OR(P6785 &lt; EDA_Outlier_Analysis!$F$7, P6785 &gt; EDA_Outlier_Analysis!$F$8),
      "Outlier",
      "Normal"))</f>
        <v>Outlier</v>
      </c>
      <c r="S6785" t="str">
        <f>IF(N6785="","",
   IF(OR(N6785 &lt;EDA_Outlier_Analysis!$I$10, N6785 &gt; EDA_Outlier_Analysis!$I$11),
      "Outlier",
      "Normal"))</f>
        <v>Normal</v>
      </c>
    </row>
    <row r="6786" spans="1:19">
      <c r="A6786" t="s">
        <v>14541</v>
      </c>
      <c r="B6786" s="4">
        <v>44623</v>
      </c>
      <c r="C6786" s="2">
        <v>130914.33</v>
      </c>
      <c r="D6786" t="s">
        <v>849</v>
      </c>
      <c r="E6786" t="s">
        <v>853</v>
      </c>
      <c r="F6786" t="s">
        <v>11</v>
      </c>
      <c r="G6786" t="s">
        <v>31</v>
      </c>
      <c r="H6786" t="s">
        <v>559</v>
      </c>
      <c r="J6786" t="s">
        <v>14542</v>
      </c>
      <c r="K6786" t="str">
        <f>IF(COUNTIF(Customers!A:A, H6786)&gt;0, "Valid", "Invalid")</f>
        <v>Valid</v>
      </c>
      <c r="L6786" t="str">
        <f t="shared" si="525"/>
        <v>3</v>
      </c>
      <c r="M6786" t="str">
        <f t="shared" si="526"/>
        <v>2022</v>
      </c>
      <c r="N6786">
        <f t="shared" si="527"/>
        <v>130914.33</v>
      </c>
      <c r="O6786">
        <f t="shared" si="528"/>
        <v>130914.33</v>
      </c>
      <c r="P6786" t="str">
        <f t="shared" si="529"/>
        <v/>
      </c>
      <c r="Q6786" s="48" t="str">
        <f>IF(O6786="","",
   IF(OR(O6786&lt;EDA_Outlier_Analysis!$C$10, O6786&gt;EDA_Outlier_Analysis!$C$11),
      "Outlier",
      "Normal"))</f>
        <v>Normal</v>
      </c>
      <c r="R6786" t="str">
        <f>IF(P6786="","",
   IF(OR(P6786 &lt; EDA_Outlier_Analysis!$F$7, P6786 &gt; EDA_Outlier_Analysis!$F$8),
      "Outlier",
      "Normal"))</f>
        <v/>
      </c>
      <c r="S6786" t="str">
        <f>IF(N6786="","",
   IF(OR(N6786 &lt;EDA_Outlier_Analysis!$I$10, N6786 &gt; EDA_Outlier_Analysis!$I$11),
      "Outlier",
      "Normal"))</f>
        <v>Normal</v>
      </c>
    </row>
    <row r="6787" spans="1:19">
      <c r="A6787" t="s">
        <v>14543</v>
      </c>
      <c r="B6787" s="4">
        <v>44728</v>
      </c>
      <c r="C6787" s="2">
        <v>24204.18</v>
      </c>
      <c r="D6787" t="s">
        <v>873</v>
      </c>
      <c r="E6787" t="s">
        <v>873</v>
      </c>
      <c r="F6787" t="s">
        <v>10</v>
      </c>
      <c r="G6787" t="s">
        <v>20</v>
      </c>
      <c r="J6787" t="s">
        <v>14544</v>
      </c>
      <c r="K6787" t="str">
        <f>IF(COUNTIF(Customers!A:A, H6787)&gt;0, "Valid", "Invalid")</f>
        <v>Invalid</v>
      </c>
      <c r="L6787" t="str">
        <f t="shared" ref="L6787:L6850" si="530">TEXT(B6787,"m")</f>
        <v>6</v>
      </c>
      <c r="M6787" t="str">
        <f t="shared" ref="M6787:M6850" si="531">TEXT(B6787,"yyyy")</f>
        <v>2022</v>
      </c>
      <c r="N6787">
        <f t="shared" ref="N6787:N6850" si="532">IF(D6787="Revenue",C6787,-ABS(C6787))</f>
        <v>-24204.18</v>
      </c>
      <c r="O6787" t="str">
        <f t="shared" ref="O6787:O6850" si="533">IF(D6787="Revenue", C6787, "")</f>
        <v/>
      </c>
      <c r="P6787" t="str">
        <f t="shared" ref="P6787:P6850" si="534">IF(D6787="Expense", ABS(C6787), "")</f>
        <v/>
      </c>
      <c r="Q6787" s="48" t="str">
        <f>IF(O6787="","",
   IF(OR(O6787&lt;EDA_Outlier_Analysis!$C$10, O6787&gt;EDA_Outlier_Analysis!$C$11),
      "Outlier",
      "Normal"))</f>
        <v/>
      </c>
      <c r="R6787" t="str">
        <f>IF(P6787="","",
   IF(OR(P6787 &lt; EDA_Outlier_Analysis!$F$7, P6787 &gt; EDA_Outlier_Analysis!$F$8),
      "Outlier",
      "Normal"))</f>
        <v/>
      </c>
      <c r="S6787" t="str">
        <f>IF(N6787="","",
   IF(OR(N6787 &lt;EDA_Outlier_Analysis!$I$10, N6787 &gt; EDA_Outlier_Analysis!$I$11),
      "Outlier",
      "Normal"))</f>
        <v>Normal</v>
      </c>
    </row>
    <row r="6788" spans="1:19">
      <c r="A6788" t="s">
        <v>14545</v>
      </c>
      <c r="B6788" s="4">
        <v>44657</v>
      </c>
      <c r="C6788" s="2">
        <v>149326.48000000001</v>
      </c>
      <c r="D6788" t="s">
        <v>849</v>
      </c>
      <c r="E6788" t="s">
        <v>850</v>
      </c>
      <c r="F6788" t="s">
        <v>9</v>
      </c>
      <c r="G6788" t="s">
        <v>31</v>
      </c>
      <c r="H6788" t="s">
        <v>69</v>
      </c>
      <c r="J6788" t="s">
        <v>14546</v>
      </c>
      <c r="K6788" t="str">
        <f>IF(COUNTIF(Customers!A:A, H6788)&gt;0, "Valid", "Invalid")</f>
        <v>Valid</v>
      </c>
      <c r="L6788" t="str">
        <f t="shared" si="530"/>
        <v>4</v>
      </c>
      <c r="M6788" t="str">
        <f t="shared" si="531"/>
        <v>2022</v>
      </c>
      <c r="N6788">
        <f t="shared" si="532"/>
        <v>149326.48000000001</v>
      </c>
      <c r="O6788">
        <f t="shared" si="533"/>
        <v>149326.48000000001</v>
      </c>
      <c r="P6788" t="str">
        <f t="shared" si="534"/>
        <v/>
      </c>
      <c r="Q6788" s="48" t="str">
        <f>IF(O6788="","",
   IF(OR(O6788&lt;EDA_Outlier_Analysis!$C$10, O6788&gt;EDA_Outlier_Analysis!$C$11),
      "Outlier",
      "Normal"))</f>
        <v>Normal</v>
      </c>
      <c r="R6788" t="str">
        <f>IF(P6788="","",
   IF(OR(P6788 &lt; EDA_Outlier_Analysis!$F$7, P6788 &gt; EDA_Outlier_Analysis!$F$8),
      "Outlier",
      "Normal"))</f>
        <v/>
      </c>
      <c r="S6788" t="str">
        <f>IF(N6788="","",
   IF(OR(N6788 &lt;EDA_Outlier_Analysis!$I$10, N6788 &gt; EDA_Outlier_Analysis!$I$11),
      "Outlier",
      "Normal"))</f>
        <v>Normal</v>
      </c>
    </row>
    <row r="6789" spans="1:19">
      <c r="A6789" t="s">
        <v>14547</v>
      </c>
      <c r="B6789" s="4">
        <v>45027</v>
      </c>
      <c r="C6789" s="2">
        <v>81835.72</v>
      </c>
      <c r="D6789" t="s">
        <v>849</v>
      </c>
      <c r="E6789" t="s">
        <v>850</v>
      </c>
      <c r="F6789" t="s">
        <v>9</v>
      </c>
      <c r="G6789" t="s">
        <v>24</v>
      </c>
      <c r="H6789" t="s">
        <v>735</v>
      </c>
      <c r="J6789" t="s">
        <v>14548</v>
      </c>
      <c r="K6789" t="str">
        <f>IF(COUNTIF(Customers!A:A, H6789)&gt;0, "Valid", "Invalid")</f>
        <v>Valid</v>
      </c>
      <c r="L6789" t="str">
        <f t="shared" si="530"/>
        <v>4</v>
      </c>
      <c r="M6789" t="str">
        <f t="shared" si="531"/>
        <v>2023</v>
      </c>
      <c r="N6789">
        <f t="shared" si="532"/>
        <v>81835.72</v>
      </c>
      <c r="O6789">
        <f t="shared" si="533"/>
        <v>81835.72</v>
      </c>
      <c r="P6789" t="str">
        <f t="shared" si="534"/>
        <v/>
      </c>
      <c r="Q6789" s="48" t="str">
        <f>IF(O6789="","",
   IF(OR(O6789&lt;EDA_Outlier_Analysis!$C$10, O6789&gt;EDA_Outlier_Analysis!$C$11),
      "Outlier",
      "Normal"))</f>
        <v>Normal</v>
      </c>
      <c r="R6789" t="str">
        <f>IF(P6789="","",
   IF(OR(P6789 &lt; EDA_Outlier_Analysis!$F$7, P6789 &gt; EDA_Outlier_Analysis!$F$8),
      "Outlier",
      "Normal"))</f>
        <v/>
      </c>
      <c r="S6789" t="str">
        <f>IF(N6789="","",
   IF(OR(N6789 &lt;EDA_Outlier_Analysis!$I$10, N6789 &gt; EDA_Outlier_Analysis!$I$11),
      "Outlier",
      "Normal"))</f>
        <v>Normal</v>
      </c>
    </row>
    <row r="6790" spans="1:19">
      <c r="A6790" t="s">
        <v>14549</v>
      </c>
      <c r="B6790" s="4">
        <v>44650</v>
      </c>
      <c r="C6790" s="2">
        <v>12530.84</v>
      </c>
      <c r="D6790" t="s">
        <v>971</v>
      </c>
      <c r="E6790" t="s">
        <v>971</v>
      </c>
      <c r="F6790" t="s">
        <v>9</v>
      </c>
      <c r="G6790" t="s">
        <v>34</v>
      </c>
      <c r="J6790" t="s">
        <v>14550</v>
      </c>
      <c r="K6790" t="str">
        <f>IF(COUNTIF(Customers!A:A, H6790)&gt;0, "Valid", "Invalid")</f>
        <v>Invalid</v>
      </c>
      <c r="L6790" t="str">
        <f t="shared" si="530"/>
        <v>3</v>
      </c>
      <c r="M6790" t="str">
        <f t="shared" si="531"/>
        <v>2022</v>
      </c>
      <c r="N6790">
        <f t="shared" si="532"/>
        <v>-12530.84</v>
      </c>
      <c r="O6790" t="str">
        <f t="shared" si="533"/>
        <v/>
      </c>
      <c r="P6790" t="str">
        <f t="shared" si="534"/>
        <v/>
      </c>
      <c r="Q6790" s="48" t="str">
        <f>IF(O6790="","",
   IF(OR(O6790&lt;EDA_Outlier_Analysis!$C$10, O6790&gt;EDA_Outlier_Analysis!$C$11),
      "Outlier",
      "Normal"))</f>
        <v/>
      </c>
      <c r="R6790" t="str">
        <f>IF(P6790="","",
   IF(OR(P6790 &lt; EDA_Outlier_Analysis!$F$7, P6790 &gt; EDA_Outlier_Analysis!$F$8),
      "Outlier",
      "Normal"))</f>
        <v/>
      </c>
      <c r="S6790" t="str">
        <f>IF(N6790="","",
   IF(OR(N6790 &lt;EDA_Outlier_Analysis!$I$10, N6790 &gt; EDA_Outlier_Analysis!$I$11),
      "Outlier",
      "Normal"))</f>
        <v>Normal</v>
      </c>
    </row>
    <row r="6791" spans="1:19">
      <c r="A6791" t="s">
        <v>14551</v>
      </c>
      <c r="B6791" s="4">
        <v>45197</v>
      </c>
      <c r="C6791" s="2">
        <v>223000.21</v>
      </c>
      <c r="D6791" t="s">
        <v>849</v>
      </c>
      <c r="E6791" t="s">
        <v>868</v>
      </c>
      <c r="F6791" t="s">
        <v>9</v>
      </c>
      <c r="G6791" t="s">
        <v>31</v>
      </c>
      <c r="H6791" t="s">
        <v>111</v>
      </c>
      <c r="J6791" t="s">
        <v>14552</v>
      </c>
      <c r="K6791" t="str">
        <f>IF(COUNTIF(Customers!A:A, H6791)&gt;0, "Valid", "Invalid")</f>
        <v>Valid</v>
      </c>
      <c r="L6791" t="str">
        <f t="shared" si="530"/>
        <v>9</v>
      </c>
      <c r="M6791" t="str">
        <f t="shared" si="531"/>
        <v>2023</v>
      </c>
      <c r="N6791">
        <f t="shared" si="532"/>
        <v>223000.21</v>
      </c>
      <c r="O6791">
        <f t="shared" si="533"/>
        <v>223000.21</v>
      </c>
      <c r="P6791" t="str">
        <f t="shared" si="534"/>
        <v/>
      </c>
      <c r="Q6791" s="48" t="str">
        <f>IF(O6791="","",
   IF(OR(O6791&lt;EDA_Outlier_Analysis!$C$10, O6791&gt;EDA_Outlier_Analysis!$C$11),
      "Outlier",
      "Normal"))</f>
        <v>Normal</v>
      </c>
      <c r="R6791" t="str">
        <f>IF(P6791="","",
   IF(OR(P6791 &lt; EDA_Outlier_Analysis!$F$7, P6791 &gt; EDA_Outlier_Analysis!$F$8),
      "Outlier",
      "Normal"))</f>
        <v/>
      </c>
      <c r="S6791" t="str">
        <f>IF(N6791="","",
   IF(OR(N6791 &lt;EDA_Outlier_Analysis!$I$10, N6791 &gt; EDA_Outlier_Analysis!$I$11),
      "Outlier",
      "Normal"))</f>
        <v>Normal</v>
      </c>
    </row>
    <row r="6792" spans="1:19">
      <c r="A6792" t="s">
        <v>14553</v>
      </c>
      <c r="B6792" s="4">
        <v>45106</v>
      </c>
      <c r="C6792" s="2">
        <v>147538.66</v>
      </c>
      <c r="D6792" t="s">
        <v>849</v>
      </c>
      <c r="E6792" t="s">
        <v>850</v>
      </c>
      <c r="F6792" t="s">
        <v>10</v>
      </c>
      <c r="G6792" t="s">
        <v>31</v>
      </c>
      <c r="H6792" t="s">
        <v>645</v>
      </c>
      <c r="J6792" t="s">
        <v>14554</v>
      </c>
      <c r="K6792" t="str">
        <f>IF(COUNTIF(Customers!A:A, H6792)&gt;0, "Valid", "Invalid")</f>
        <v>Valid</v>
      </c>
      <c r="L6792" t="str">
        <f t="shared" si="530"/>
        <v>6</v>
      </c>
      <c r="M6792" t="str">
        <f t="shared" si="531"/>
        <v>2023</v>
      </c>
      <c r="N6792">
        <f t="shared" si="532"/>
        <v>147538.66</v>
      </c>
      <c r="O6792">
        <f t="shared" si="533"/>
        <v>147538.66</v>
      </c>
      <c r="P6792" t="str">
        <f t="shared" si="534"/>
        <v/>
      </c>
      <c r="Q6792" s="48" t="str">
        <f>IF(O6792="","",
   IF(OR(O6792&lt;EDA_Outlier_Analysis!$C$10, O6792&gt;EDA_Outlier_Analysis!$C$11),
      "Outlier",
      "Normal"))</f>
        <v>Normal</v>
      </c>
      <c r="R6792" t="str">
        <f>IF(P6792="","",
   IF(OR(P6792 &lt; EDA_Outlier_Analysis!$F$7, P6792 &gt; EDA_Outlier_Analysis!$F$8),
      "Outlier",
      "Normal"))</f>
        <v/>
      </c>
      <c r="S6792" t="str">
        <f>IF(N6792="","",
   IF(OR(N6792 &lt;EDA_Outlier_Analysis!$I$10, N6792 &gt; EDA_Outlier_Analysis!$I$11),
      "Outlier",
      "Normal"))</f>
        <v>Normal</v>
      </c>
    </row>
    <row r="6793" spans="1:19">
      <c r="A6793" t="s">
        <v>14555</v>
      </c>
      <c r="B6793" s="4">
        <v>44625</v>
      </c>
      <c r="C6793" s="2">
        <v>126854.54</v>
      </c>
      <c r="D6793" t="s">
        <v>849</v>
      </c>
      <c r="E6793" t="s">
        <v>850</v>
      </c>
      <c r="F6793" t="s">
        <v>9</v>
      </c>
      <c r="G6793" t="s">
        <v>31</v>
      </c>
      <c r="H6793" t="s">
        <v>603</v>
      </c>
      <c r="J6793" t="s">
        <v>14556</v>
      </c>
      <c r="K6793" t="str">
        <f>IF(COUNTIF(Customers!A:A, H6793)&gt;0, "Valid", "Invalid")</f>
        <v>Valid</v>
      </c>
      <c r="L6793" t="str">
        <f t="shared" si="530"/>
        <v>3</v>
      </c>
      <c r="M6793" t="str">
        <f t="shared" si="531"/>
        <v>2022</v>
      </c>
      <c r="N6793">
        <f t="shared" si="532"/>
        <v>126854.54</v>
      </c>
      <c r="O6793">
        <f t="shared" si="533"/>
        <v>126854.54</v>
      </c>
      <c r="P6793" t="str">
        <f t="shared" si="534"/>
        <v/>
      </c>
      <c r="Q6793" s="48" t="str">
        <f>IF(O6793="","",
   IF(OR(O6793&lt;EDA_Outlier_Analysis!$C$10, O6793&gt;EDA_Outlier_Analysis!$C$11),
      "Outlier",
      "Normal"))</f>
        <v>Normal</v>
      </c>
      <c r="R6793" t="str">
        <f>IF(P6793="","",
   IF(OR(P6793 &lt; EDA_Outlier_Analysis!$F$7, P6793 &gt; EDA_Outlier_Analysis!$F$8),
      "Outlier",
      "Normal"))</f>
        <v/>
      </c>
      <c r="S6793" t="str">
        <f>IF(N6793="","",
   IF(OR(N6793 &lt;EDA_Outlier_Analysis!$I$10, N6793 &gt; EDA_Outlier_Analysis!$I$11),
      "Outlier",
      "Normal"))</f>
        <v>Normal</v>
      </c>
    </row>
    <row r="6794" spans="1:19">
      <c r="A6794" t="s">
        <v>14557</v>
      </c>
      <c r="B6794" s="4">
        <v>45066</v>
      </c>
      <c r="C6794" s="2">
        <v>275218.96000000002</v>
      </c>
      <c r="D6794" t="s">
        <v>849</v>
      </c>
      <c r="E6794" t="s">
        <v>853</v>
      </c>
      <c r="F6794" t="s">
        <v>11</v>
      </c>
      <c r="G6794" t="s">
        <v>31</v>
      </c>
      <c r="H6794" t="s">
        <v>545</v>
      </c>
      <c r="J6794" t="s">
        <v>14558</v>
      </c>
      <c r="K6794" t="str">
        <f>IF(COUNTIF(Customers!A:A, H6794)&gt;0, "Valid", "Invalid")</f>
        <v>Valid</v>
      </c>
      <c r="L6794" t="str">
        <f t="shared" si="530"/>
        <v>5</v>
      </c>
      <c r="M6794" t="str">
        <f t="shared" si="531"/>
        <v>2023</v>
      </c>
      <c r="N6794">
        <f t="shared" si="532"/>
        <v>275218.96000000002</v>
      </c>
      <c r="O6794">
        <f t="shared" si="533"/>
        <v>275218.96000000002</v>
      </c>
      <c r="P6794" t="str">
        <f t="shared" si="534"/>
        <v/>
      </c>
      <c r="Q6794" s="48" t="str">
        <f>IF(O6794="","",
   IF(OR(O6794&lt;EDA_Outlier_Analysis!$C$10, O6794&gt;EDA_Outlier_Analysis!$C$11),
      "Outlier",
      "Normal"))</f>
        <v>Normal</v>
      </c>
      <c r="R6794" t="str">
        <f>IF(P6794="","",
   IF(OR(P6794 &lt; EDA_Outlier_Analysis!$F$7, P6794 &gt; EDA_Outlier_Analysis!$F$8),
      "Outlier",
      "Normal"))</f>
        <v/>
      </c>
      <c r="S6794" t="str">
        <f>IF(N6794="","",
   IF(OR(N6794 &lt;EDA_Outlier_Analysis!$I$10, N6794 &gt; EDA_Outlier_Analysis!$I$11),
      "Outlier",
      "Normal"))</f>
        <v>Normal</v>
      </c>
    </row>
    <row r="6795" spans="1:19">
      <c r="A6795" t="s">
        <v>14559</v>
      </c>
      <c r="B6795" s="4">
        <v>44884</v>
      </c>
      <c r="C6795" s="2">
        <v>27141.1</v>
      </c>
      <c r="D6795" t="s">
        <v>971</v>
      </c>
      <c r="E6795" t="s">
        <v>971</v>
      </c>
      <c r="F6795" t="s">
        <v>9</v>
      </c>
      <c r="G6795" t="s">
        <v>34</v>
      </c>
      <c r="J6795" t="s">
        <v>14560</v>
      </c>
      <c r="K6795" t="str">
        <f>IF(COUNTIF(Customers!A:A, H6795)&gt;0, "Valid", "Invalid")</f>
        <v>Invalid</v>
      </c>
      <c r="L6795" t="str">
        <f t="shared" si="530"/>
        <v>11</v>
      </c>
      <c r="M6795" t="str">
        <f t="shared" si="531"/>
        <v>2022</v>
      </c>
      <c r="N6795">
        <f t="shared" si="532"/>
        <v>-27141.1</v>
      </c>
      <c r="O6795" t="str">
        <f t="shared" si="533"/>
        <v/>
      </c>
      <c r="P6795" t="str">
        <f t="shared" si="534"/>
        <v/>
      </c>
      <c r="Q6795" s="48" t="str">
        <f>IF(O6795="","",
   IF(OR(O6795&lt;EDA_Outlier_Analysis!$C$10, O6795&gt;EDA_Outlier_Analysis!$C$11),
      "Outlier",
      "Normal"))</f>
        <v/>
      </c>
      <c r="R6795" t="str">
        <f>IF(P6795="","",
   IF(OR(P6795 &lt; EDA_Outlier_Analysis!$F$7, P6795 &gt; EDA_Outlier_Analysis!$F$8),
      "Outlier",
      "Normal"))</f>
        <v/>
      </c>
      <c r="S6795" t="str">
        <f>IF(N6795="","",
   IF(OR(N6795 &lt;EDA_Outlier_Analysis!$I$10, N6795 &gt; EDA_Outlier_Analysis!$I$11),
      "Outlier",
      "Normal"))</f>
        <v>Normal</v>
      </c>
    </row>
    <row r="6796" spans="1:19">
      <c r="A6796" t="s">
        <v>14561</v>
      </c>
      <c r="B6796" s="4">
        <v>44755</v>
      </c>
      <c r="C6796" s="2">
        <v>-96379.62</v>
      </c>
      <c r="D6796" t="s">
        <v>840</v>
      </c>
      <c r="E6796" t="s">
        <v>864</v>
      </c>
      <c r="F6796" t="s">
        <v>11</v>
      </c>
      <c r="G6796" t="s">
        <v>34</v>
      </c>
      <c r="I6796" t="s">
        <v>1415</v>
      </c>
      <c r="J6796" t="s">
        <v>14562</v>
      </c>
      <c r="K6796" t="str">
        <f>IF(COUNTIF(Customers!A:A, H6796)&gt;0, "Valid", "Invalid")</f>
        <v>Invalid</v>
      </c>
      <c r="L6796" t="str">
        <f t="shared" si="530"/>
        <v>7</v>
      </c>
      <c r="M6796" t="str">
        <f t="shared" si="531"/>
        <v>2022</v>
      </c>
      <c r="N6796">
        <f t="shared" si="532"/>
        <v>-96379.62</v>
      </c>
      <c r="O6796" t="str">
        <f t="shared" si="533"/>
        <v/>
      </c>
      <c r="P6796">
        <f t="shared" si="534"/>
        <v>96379.62</v>
      </c>
      <c r="Q6796" s="48" t="str">
        <f>IF(O6796="","",
   IF(OR(O6796&lt;EDA_Outlier_Analysis!$C$10, O6796&gt;EDA_Outlier_Analysis!$C$11),
      "Outlier",
      "Normal"))</f>
        <v/>
      </c>
      <c r="R6796" t="str">
        <f>IF(P6796="","",
   IF(OR(P6796 &lt; EDA_Outlier_Analysis!$F$7, P6796 &gt; EDA_Outlier_Analysis!$F$8),
      "Outlier",
      "Normal"))</f>
        <v>Outlier</v>
      </c>
      <c r="S6796" t="str">
        <f>IF(N6796="","",
   IF(OR(N6796 &lt;EDA_Outlier_Analysis!$I$10, N6796 &gt; EDA_Outlier_Analysis!$I$11),
      "Outlier",
      "Normal"))</f>
        <v>Normal</v>
      </c>
    </row>
    <row r="6797" spans="1:19">
      <c r="A6797" t="s">
        <v>14563</v>
      </c>
      <c r="B6797" s="4">
        <v>44867</v>
      </c>
      <c r="C6797" s="2">
        <v>194180.33</v>
      </c>
      <c r="D6797" t="s">
        <v>849</v>
      </c>
      <c r="E6797" t="s">
        <v>868</v>
      </c>
      <c r="F6797" t="s">
        <v>10</v>
      </c>
      <c r="G6797" t="s">
        <v>31</v>
      </c>
      <c r="H6797" t="s">
        <v>573</v>
      </c>
      <c r="J6797" t="s">
        <v>14564</v>
      </c>
      <c r="K6797" t="str">
        <f>IF(COUNTIF(Customers!A:A, H6797)&gt;0, "Valid", "Invalid")</f>
        <v>Valid</v>
      </c>
      <c r="L6797" t="str">
        <f t="shared" si="530"/>
        <v>11</v>
      </c>
      <c r="M6797" t="str">
        <f t="shared" si="531"/>
        <v>2022</v>
      </c>
      <c r="N6797">
        <f t="shared" si="532"/>
        <v>194180.33</v>
      </c>
      <c r="O6797">
        <f t="shared" si="533"/>
        <v>194180.33</v>
      </c>
      <c r="P6797" t="str">
        <f t="shared" si="534"/>
        <v/>
      </c>
      <c r="Q6797" s="48" t="str">
        <f>IF(O6797="","",
   IF(OR(O6797&lt;EDA_Outlier_Analysis!$C$10, O6797&gt;EDA_Outlier_Analysis!$C$11),
      "Outlier",
      "Normal"))</f>
        <v>Normal</v>
      </c>
      <c r="R6797" t="str">
        <f>IF(P6797="","",
   IF(OR(P6797 &lt; EDA_Outlier_Analysis!$F$7, P6797 &gt; EDA_Outlier_Analysis!$F$8),
      "Outlier",
      "Normal"))</f>
        <v/>
      </c>
      <c r="S6797" t="str">
        <f>IF(N6797="","",
   IF(OR(N6797 &lt;EDA_Outlier_Analysis!$I$10, N6797 &gt; EDA_Outlier_Analysis!$I$11),
      "Outlier",
      "Normal"))</f>
        <v>Normal</v>
      </c>
    </row>
    <row r="6798" spans="1:19">
      <c r="A6798" t="s">
        <v>14565</v>
      </c>
      <c r="B6798" s="4">
        <v>44755</v>
      </c>
      <c r="C6798" s="2">
        <v>212770.32</v>
      </c>
      <c r="D6798" t="s">
        <v>849</v>
      </c>
      <c r="E6798" t="s">
        <v>853</v>
      </c>
      <c r="F6798" t="s">
        <v>11</v>
      </c>
      <c r="G6798" t="s">
        <v>34</v>
      </c>
      <c r="H6798" t="s">
        <v>57</v>
      </c>
      <c r="J6798" t="s">
        <v>14566</v>
      </c>
      <c r="K6798" t="str">
        <f>IF(COUNTIF(Customers!A:A, H6798)&gt;0, "Valid", "Invalid")</f>
        <v>Valid</v>
      </c>
      <c r="L6798" t="str">
        <f t="shared" si="530"/>
        <v>7</v>
      </c>
      <c r="M6798" t="str">
        <f t="shared" si="531"/>
        <v>2022</v>
      </c>
      <c r="N6798">
        <f t="shared" si="532"/>
        <v>212770.32</v>
      </c>
      <c r="O6798">
        <f t="shared" si="533"/>
        <v>212770.32</v>
      </c>
      <c r="P6798" t="str">
        <f t="shared" si="534"/>
        <v/>
      </c>
      <c r="Q6798" s="48" t="str">
        <f>IF(O6798="","",
   IF(OR(O6798&lt;EDA_Outlier_Analysis!$C$10, O6798&gt;EDA_Outlier_Analysis!$C$11),
      "Outlier",
      "Normal"))</f>
        <v>Normal</v>
      </c>
      <c r="R6798" t="str">
        <f>IF(P6798="","",
   IF(OR(P6798 &lt; EDA_Outlier_Analysis!$F$7, P6798 &gt; EDA_Outlier_Analysis!$F$8),
      "Outlier",
      "Normal"))</f>
        <v/>
      </c>
      <c r="S6798" t="str">
        <f>IF(N6798="","",
   IF(OR(N6798 &lt;EDA_Outlier_Analysis!$I$10, N6798 &gt; EDA_Outlier_Analysis!$I$11),
      "Outlier",
      "Normal"))</f>
        <v>Normal</v>
      </c>
    </row>
    <row r="6799" spans="1:19">
      <c r="A6799" t="s">
        <v>14567</v>
      </c>
      <c r="B6799" s="4">
        <v>45124</v>
      </c>
      <c r="C6799" s="2">
        <v>-28385.38</v>
      </c>
      <c r="D6799" t="s">
        <v>840</v>
      </c>
      <c r="E6799" t="s">
        <v>856</v>
      </c>
      <c r="F6799" t="s">
        <v>9</v>
      </c>
      <c r="G6799" t="s">
        <v>31</v>
      </c>
      <c r="I6799" t="s">
        <v>1494</v>
      </c>
      <c r="J6799" t="s">
        <v>14568</v>
      </c>
      <c r="K6799" t="str">
        <f>IF(COUNTIF(Customers!A:A, H6799)&gt;0, "Valid", "Invalid")</f>
        <v>Invalid</v>
      </c>
      <c r="L6799" t="str">
        <f t="shared" si="530"/>
        <v>7</v>
      </c>
      <c r="M6799" t="str">
        <f t="shared" si="531"/>
        <v>2023</v>
      </c>
      <c r="N6799">
        <f t="shared" si="532"/>
        <v>-28385.38</v>
      </c>
      <c r="O6799" t="str">
        <f t="shared" si="533"/>
        <v/>
      </c>
      <c r="P6799">
        <f t="shared" si="534"/>
        <v>28385.38</v>
      </c>
      <c r="Q6799" s="48" t="str">
        <f>IF(O6799="","",
   IF(OR(O6799&lt;EDA_Outlier_Analysis!$C$10, O6799&gt;EDA_Outlier_Analysis!$C$11),
      "Outlier",
      "Normal"))</f>
        <v/>
      </c>
      <c r="R6799" t="str">
        <f>IF(P6799="","",
   IF(OR(P6799 &lt; EDA_Outlier_Analysis!$F$7, P6799 &gt; EDA_Outlier_Analysis!$F$8),
      "Outlier",
      "Normal"))</f>
        <v>Normal</v>
      </c>
      <c r="S6799" t="str">
        <f>IF(N6799="","",
   IF(OR(N6799 &lt;EDA_Outlier_Analysis!$I$10, N6799 &gt; EDA_Outlier_Analysis!$I$11),
      "Outlier",
      "Normal"))</f>
        <v>Normal</v>
      </c>
    </row>
    <row r="6800" spans="1:19">
      <c r="A6800" t="s">
        <v>14569</v>
      </c>
      <c r="B6800" s="4">
        <v>44593</v>
      </c>
      <c r="C6800" s="2">
        <v>218835.31</v>
      </c>
      <c r="D6800" t="s">
        <v>849</v>
      </c>
      <c r="E6800" t="s">
        <v>850</v>
      </c>
      <c r="F6800" t="s">
        <v>10</v>
      </c>
      <c r="G6800" t="s">
        <v>20</v>
      </c>
      <c r="H6800" t="s">
        <v>359</v>
      </c>
      <c r="J6800" t="s">
        <v>14570</v>
      </c>
      <c r="K6800" t="str">
        <f>IF(COUNTIF(Customers!A:A, H6800)&gt;0, "Valid", "Invalid")</f>
        <v>Valid</v>
      </c>
      <c r="L6800" t="str">
        <f t="shared" si="530"/>
        <v>2</v>
      </c>
      <c r="M6800" t="str">
        <f t="shared" si="531"/>
        <v>2022</v>
      </c>
      <c r="N6800">
        <f t="shared" si="532"/>
        <v>218835.31</v>
      </c>
      <c r="O6800">
        <f t="shared" si="533"/>
        <v>218835.31</v>
      </c>
      <c r="P6800" t="str">
        <f t="shared" si="534"/>
        <v/>
      </c>
      <c r="Q6800" s="48" t="str">
        <f>IF(O6800="","",
   IF(OR(O6800&lt;EDA_Outlier_Analysis!$C$10, O6800&gt;EDA_Outlier_Analysis!$C$11),
      "Outlier",
      "Normal"))</f>
        <v>Normal</v>
      </c>
      <c r="R6800" t="str">
        <f>IF(P6800="","",
   IF(OR(P6800 &lt; EDA_Outlier_Analysis!$F$7, P6800 &gt; EDA_Outlier_Analysis!$F$8),
      "Outlier",
      "Normal"))</f>
        <v/>
      </c>
      <c r="S6800" t="str">
        <f>IF(N6800="","",
   IF(OR(N6800 &lt;EDA_Outlier_Analysis!$I$10, N6800 &gt; EDA_Outlier_Analysis!$I$11),
      "Outlier",
      "Normal"))</f>
        <v>Normal</v>
      </c>
    </row>
    <row r="6801" spans="1:19">
      <c r="A6801" t="s">
        <v>14571</v>
      </c>
      <c r="B6801" s="4">
        <v>44904</v>
      </c>
      <c r="C6801" s="2">
        <v>107488.13</v>
      </c>
      <c r="D6801" t="s">
        <v>849</v>
      </c>
      <c r="E6801" t="s">
        <v>868</v>
      </c>
      <c r="F6801" t="s">
        <v>10</v>
      </c>
      <c r="G6801" t="s">
        <v>24</v>
      </c>
      <c r="H6801" t="s">
        <v>325</v>
      </c>
      <c r="J6801" t="s">
        <v>14572</v>
      </c>
      <c r="K6801" t="str">
        <f>IF(COUNTIF(Customers!A:A, H6801)&gt;0, "Valid", "Invalid")</f>
        <v>Valid</v>
      </c>
      <c r="L6801" t="str">
        <f t="shared" si="530"/>
        <v>12</v>
      </c>
      <c r="M6801" t="str">
        <f t="shared" si="531"/>
        <v>2022</v>
      </c>
      <c r="N6801">
        <f t="shared" si="532"/>
        <v>107488.13</v>
      </c>
      <c r="O6801">
        <f t="shared" si="533"/>
        <v>107488.13</v>
      </c>
      <c r="P6801" t="str">
        <f t="shared" si="534"/>
        <v/>
      </c>
      <c r="Q6801" s="48" t="str">
        <f>IF(O6801="","",
   IF(OR(O6801&lt;EDA_Outlier_Analysis!$C$10, O6801&gt;EDA_Outlier_Analysis!$C$11),
      "Outlier",
      "Normal"))</f>
        <v>Normal</v>
      </c>
      <c r="R6801" t="str">
        <f>IF(P6801="","",
   IF(OR(P6801 &lt; EDA_Outlier_Analysis!$F$7, P6801 &gt; EDA_Outlier_Analysis!$F$8),
      "Outlier",
      "Normal"))</f>
        <v/>
      </c>
      <c r="S6801" t="str">
        <f>IF(N6801="","",
   IF(OR(N6801 &lt;EDA_Outlier_Analysis!$I$10, N6801 &gt; EDA_Outlier_Analysis!$I$11),
      "Outlier",
      "Normal"))</f>
        <v>Normal</v>
      </c>
    </row>
    <row r="6802" spans="1:19">
      <c r="A6802" t="s">
        <v>14573</v>
      </c>
      <c r="B6802" s="4">
        <v>45245</v>
      </c>
      <c r="C6802" s="2">
        <v>92847.8</v>
      </c>
      <c r="D6802" t="s">
        <v>849</v>
      </c>
      <c r="E6802" t="s">
        <v>850</v>
      </c>
      <c r="F6802" t="s">
        <v>9</v>
      </c>
      <c r="G6802" t="s">
        <v>31</v>
      </c>
      <c r="H6802" t="s">
        <v>18</v>
      </c>
      <c r="J6802" t="s">
        <v>14574</v>
      </c>
      <c r="K6802" t="str">
        <f>IF(COUNTIF(Customers!A:A, H6802)&gt;0, "Valid", "Invalid")</f>
        <v>Valid</v>
      </c>
      <c r="L6802" t="str">
        <f t="shared" si="530"/>
        <v>11</v>
      </c>
      <c r="M6802" t="str">
        <f t="shared" si="531"/>
        <v>2023</v>
      </c>
      <c r="N6802">
        <f t="shared" si="532"/>
        <v>92847.8</v>
      </c>
      <c r="O6802">
        <f t="shared" si="533"/>
        <v>92847.8</v>
      </c>
      <c r="P6802" t="str">
        <f t="shared" si="534"/>
        <v/>
      </c>
      <c r="Q6802" s="48" t="str">
        <f>IF(O6802="","",
   IF(OR(O6802&lt;EDA_Outlier_Analysis!$C$10, O6802&gt;EDA_Outlier_Analysis!$C$11),
      "Outlier",
      "Normal"))</f>
        <v>Normal</v>
      </c>
      <c r="R6802" t="str">
        <f>IF(P6802="","",
   IF(OR(P6802 &lt; EDA_Outlier_Analysis!$F$7, P6802 &gt; EDA_Outlier_Analysis!$F$8),
      "Outlier",
      "Normal"))</f>
        <v/>
      </c>
      <c r="S6802" t="str">
        <f>IF(N6802="","",
   IF(OR(N6802 &lt;EDA_Outlier_Analysis!$I$10, N6802 &gt; EDA_Outlier_Analysis!$I$11),
      "Outlier",
      "Normal"))</f>
        <v>Normal</v>
      </c>
    </row>
    <row r="6803" spans="1:19">
      <c r="A6803" t="s">
        <v>14575</v>
      </c>
      <c r="B6803" s="4">
        <v>45125</v>
      </c>
      <c r="C6803" s="2">
        <v>68745.08</v>
      </c>
      <c r="D6803" t="s">
        <v>849</v>
      </c>
      <c r="E6803" t="s">
        <v>850</v>
      </c>
      <c r="F6803" t="s">
        <v>11</v>
      </c>
      <c r="G6803" t="s">
        <v>34</v>
      </c>
      <c r="H6803" t="s">
        <v>709</v>
      </c>
      <c r="J6803" t="s">
        <v>14576</v>
      </c>
      <c r="K6803" t="str">
        <f>IF(COUNTIF(Customers!A:A, H6803)&gt;0, "Valid", "Invalid")</f>
        <v>Valid</v>
      </c>
      <c r="L6803" t="str">
        <f t="shared" si="530"/>
        <v>7</v>
      </c>
      <c r="M6803" t="str">
        <f t="shared" si="531"/>
        <v>2023</v>
      </c>
      <c r="N6803">
        <f t="shared" si="532"/>
        <v>68745.08</v>
      </c>
      <c r="O6803">
        <f t="shared" si="533"/>
        <v>68745.08</v>
      </c>
      <c r="P6803" t="str">
        <f t="shared" si="534"/>
        <v/>
      </c>
      <c r="Q6803" s="48" t="str">
        <f>IF(O6803="","",
   IF(OR(O6803&lt;EDA_Outlier_Analysis!$C$10, O6803&gt;EDA_Outlier_Analysis!$C$11),
      "Outlier",
      "Normal"))</f>
        <v>Normal</v>
      </c>
      <c r="R6803" t="str">
        <f>IF(P6803="","",
   IF(OR(P6803 &lt; EDA_Outlier_Analysis!$F$7, P6803 &gt; EDA_Outlier_Analysis!$F$8),
      "Outlier",
      "Normal"))</f>
        <v/>
      </c>
      <c r="S6803" t="str">
        <f>IF(N6803="","",
   IF(OR(N6803 &lt;EDA_Outlier_Analysis!$I$10, N6803 &gt; EDA_Outlier_Analysis!$I$11),
      "Outlier",
      "Normal"))</f>
        <v>Normal</v>
      </c>
    </row>
    <row r="6804" spans="1:19">
      <c r="A6804" t="s">
        <v>14577</v>
      </c>
      <c r="B6804" s="4">
        <v>44778</v>
      </c>
      <c r="C6804" s="2">
        <v>-2000</v>
      </c>
      <c r="D6804" t="s">
        <v>840</v>
      </c>
      <c r="E6804" t="s">
        <v>841</v>
      </c>
      <c r="F6804" t="s">
        <v>11</v>
      </c>
      <c r="G6804" t="s">
        <v>20</v>
      </c>
      <c r="I6804" t="s">
        <v>842</v>
      </c>
      <c r="J6804" t="s">
        <v>14578</v>
      </c>
      <c r="K6804" t="str">
        <f>IF(COUNTIF(Customers!A:A, H6804)&gt;0, "Valid", "Invalid")</f>
        <v>Invalid</v>
      </c>
      <c r="L6804" t="str">
        <f t="shared" si="530"/>
        <v>8</v>
      </c>
      <c r="M6804" t="str">
        <f t="shared" si="531"/>
        <v>2022</v>
      </c>
      <c r="N6804">
        <f t="shared" si="532"/>
        <v>-2000</v>
      </c>
      <c r="O6804" t="str">
        <f t="shared" si="533"/>
        <v/>
      </c>
      <c r="P6804">
        <f t="shared" si="534"/>
        <v>2000</v>
      </c>
      <c r="Q6804" s="48" t="str">
        <f>IF(O6804="","",
   IF(OR(O6804&lt;EDA_Outlier_Analysis!$C$10, O6804&gt;EDA_Outlier_Analysis!$C$11),
      "Outlier",
      "Normal"))</f>
        <v/>
      </c>
      <c r="R6804" t="str">
        <f>IF(P6804="","",
   IF(OR(P6804 &lt; EDA_Outlier_Analysis!$F$7, P6804 &gt; EDA_Outlier_Analysis!$F$8),
      "Outlier",
      "Normal"))</f>
        <v>Outlier</v>
      </c>
      <c r="S6804" t="str">
        <f>IF(N6804="","",
   IF(OR(N6804 &lt;EDA_Outlier_Analysis!$I$10, N6804 &gt; EDA_Outlier_Analysis!$I$11),
      "Outlier",
      "Normal"))</f>
        <v>Normal</v>
      </c>
    </row>
    <row r="6805" spans="1:19">
      <c r="A6805" t="s">
        <v>14579</v>
      </c>
      <c r="B6805" s="4">
        <v>44944</v>
      </c>
      <c r="C6805" s="2">
        <v>148358.5</v>
      </c>
      <c r="D6805" t="s">
        <v>849</v>
      </c>
      <c r="E6805" t="s">
        <v>868</v>
      </c>
      <c r="F6805" t="s">
        <v>9</v>
      </c>
      <c r="G6805" t="s">
        <v>34</v>
      </c>
      <c r="H6805" t="s">
        <v>685</v>
      </c>
      <c r="J6805" t="s">
        <v>14580</v>
      </c>
      <c r="K6805" t="str">
        <f>IF(COUNTIF(Customers!A:A, H6805)&gt;0, "Valid", "Invalid")</f>
        <v>Valid</v>
      </c>
      <c r="L6805" t="str">
        <f t="shared" si="530"/>
        <v>1</v>
      </c>
      <c r="M6805" t="str">
        <f t="shared" si="531"/>
        <v>2023</v>
      </c>
      <c r="N6805">
        <f t="shared" si="532"/>
        <v>148358.5</v>
      </c>
      <c r="O6805">
        <f t="shared" si="533"/>
        <v>148358.5</v>
      </c>
      <c r="P6805" t="str">
        <f t="shared" si="534"/>
        <v/>
      </c>
      <c r="Q6805" s="48" t="str">
        <f>IF(O6805="","",
   IF(OR(O6805&lt;EDA_Outlier_Analysis!$C$10, O6805&gt;EDA_Outlier_Analysis!$C$11),
      "Outlier",
      "Normal"))</f>
        <v>Normal</v>
      </c>
      <c r="R6805" t="str">
        <f>IF(P6805="","",
   IF(OR(P6805 &lt; EDA_Outlier_Analysis!$F$7, P6805 &gt; EDA_Outlier_Analysis!$F$8),
      "Outlier",
      "Normal"))</f>
        <v/>
      </c>
      <c r="S6805" t="str">
        <f>IF(N6805="","",
   IF(OR(N6805 &lt;EDA_Outlier_Analysis!$I$10, N6805 &gt; EDA_Outlier_Analysis!$I$11),
      "Outlier",
      "Normal"))</f>
        <v>Normal</v>
      </c>
    </row>
    <row r="6806" spans="1:19">
      <c r="A6806" t="s">
        <v>14581</v>
      </c>
      <c r="B6806" s="4">
        <v>45144</v>
      </c>
      <c r="C6806" s="2">
        <v>134944.10999999999</v>
      </c>
      <c r="D6806" t="s">
        <v>849</v>
      </c>
      <c r="E6806" t="s">
        <v>850</v>
      </c>
      <c r="F6806" t="s">
        <v>10</v>
      </c>
      <c r="G6806" t="s">
        <v>31</v>
      </c>
      <c r="H6806" t="s">
        <v>101</v>
      </c>
      <c r="J6806" t="s">
        <v>14582</v>
      </c>
      <c r="K6806" t="str">
        <f>IF(COUNTIF(Customers!A:A, H6806)&gt;0, "Valid", "Invalid")</f>
        <v>Valid</v>
      </c>
      <c r="L6806" t="str">
        <f t="shared" si="530"/>
        <v>8</v>
      </c>
      <c r="M6806" t="str">
        <f t="shared" si="531"/>
        <v>2023</v>
      </c>
      <c r="N6806">
        <f t="shared" si="532"/>
        <v>134944.10999999999</v>
      </c>
      <c r="O6806">
        <f t="shared" si="533"/>
        <v>134944.10999999999</v>
      </c>
      <c r="P6806" t="str">
        <f t="shared" si="534"/>
        <v/>
      </c>
      <c r="Q6806" s="48" t="str">
        <f>IF(O6806="","",
   IF(OR(O6806&lt;EDA_Outlier_Analysis!$C$10, O6806&gt;EDA_Outlier_Analysis!$C$11),
      "Outlier",
      "Normal"))</f>
        <v>Normal</v>
      </c>
      <c r="R6806" t="str">
        <f>IF(P6806="","",
   IF(OR(P6806 &lt; EDA_Outlier_Analysis!$F$7, P6806 &gt; EDA_Outlier_Analysis!$F$8),
      "Outlier",
      "Normal"))</f>
        <v/>
      </c>
      <c r="S6806" t="str">
        <f>IF(N6806="","",
   IF(OR(N6806 &lt;EDA_Outlier_Analysis!$I$10, N6806 &gt; EDA_Outlier_Analysis!$I$11),
      "Outlier",
      "Normal"))</f>
        <v>Normal</v>
      </c>
    </row>
    <row r="6807" spans="1:19">
      <c r="A6807" t="s">
        <v>14583</v>
      </c>
      <c r="B6807" s="4">
        <v>45252</v>
      </c>
      <c r="C6807" s="2">
        <v>-40510.300000000003</v>
      </c>
      <c r="D6807" t="s">
        <v>840</v>
      </c>
      <c r="E6807" t="s">
        <v>841</v>
      </c>
      <c r="F6807" t="s">
        <v>9</v>
      </c>
      <c r="G6807" t="s">
        <v>20</v>
      </c>
      <c r="I6807" t="s">
        <v>1428</v>
      </c>
      <c r="J6807" t="s">
        <v>14584</v>
      </c>
      <c r="K6807" t="str">
        <f>IF(COUNTIF(Customers!A:A, H6807)&gt;0, "Valid", "Invalid")</f>
        <v>Invalid</v>
      </c>
      <c r="L6807" t="str">
        <f t="shared" si="530"/>
        <v>11</v>
      </c>
      <c r="M6807" t="str">
        <f t="shared" si="531"/>
        <v>2023</v>
      </c>
      <c r="N6807">
        <f t="shared" si="532"/>
        <v>-40510.300000000003</v>
      </c>
      <c r="O6807" t="str">
        <f t="shared" si="533"/>
        <v/>
      </c>
      <c r="P6807">
        <f t="shared" si="534"/>
        <v>40510.300000000003</v>
      </c>
      <c r="Q6807" s="48" t="str">
        <f>IF(O6807="","",
   IF(OR(O6807&lt;EDA_Outlier_Analysis!$C$10, O6807&gt;EDA_Outlier_Analysis!$C$11),
      "Outlier",
      "Normal"))</f>
        <v/>
      </c>
      <c r="R6807" t="str">
        <f>IF(P6807="","",
   IF(OR(P6807 &lt; EDA_Outlier_Analysis!$F$7, P6807 &gt; EDA_Outlier_Analysis!$F$8),
      "Outlier",
      "Normal"))</f>
        <v>Normal</v>
      </c>
      <c r="S6807" t="str">
        <f>IF(N6807="","",
   IF(OR(N6807 &lt;EDA_Outlier_Analysis!$I$10, N6807 &gt; EDA_Outlier_Analysis!$I$11),
      "Outlier",
      "Normal"))</f>
        <v>Normal</v>
      </c>
    </row>
    <row r="6808" spans="1:19">
      <c r="A6808" t="s">
        <v>14585</v>
      </c>
      <c r="B6808" s="4">
        <v>45191</v>
      </c>
      <c r="C6808" s="2">
        <v>170036.49</v>
      </c>
      <c r="D6808" t="s">
        <v>849</v>
      </c>
      <c r="E6808" t="s">
        <v>850</v>
      </c>
      <c r="F6808" t="s">
        <v>9</v>
      </c>
      <c r="G6808" t="s">
        <v>31</v>
      </c>
      <c r="H6808" t="s">
        <v>147</v>
      </c>
      <c r="J6808" t="s">
        <v>14586</v>
      </c>
      <c r="K6808" t="str">
        <f>IF(COUNTIF(Customers!A:A, H6808)&gt;0, "Valid", "Invalid")</f>
        <v>Valid</v>
      </c>
      <c r="L6808" t="str">
        <f t="shared" si="530"/>
        <v>9</v>
      </c>
      <c r="M6808" t="str">
        <f t="shared" si="531"/>
        <v>2023</v>
      </c>
      <c r="N6808">
        <f t="shared" si="532"/>
        <v>170036.49</v>
      </c>
      <c r="O6808">
        <f t="shared" si="533"/>
        <v>170036.49</v>
      </c>
      <c r="P6808" t="str">
        <f t="shared" si="534"/>
        <v/>
      </c>
      <c r="Q6808" s="48" t="str">
        <f>IF(O6808="","",
   IF(OR(O6808&lt;EDA_Outlier_Analysis!$C$10, O6808&gt;EDA_Outlier_Analysis!$C$11),
      "Outlier",
      "Normal"))</f>
        <v>Normal</v>
      </c>
      <c r="R6808" t="str">
        <f>IF(P6808="","",
   IF(OR(P6808 &lt; EDA_Outlier_Analysis!$F$7, P6808 &gt; EDA_Outlier_Analysis!$F$8),
      "Outlier",
      "Normal"))</f>
        <v/>
      </c>
      <c r="S6808" t="str">
        <f>IF(N6808="","",
   IF(OR(N6808 &lt;EDA_Outlier_Analysis!$I$10, N6808 &gt; EDA_Outlier_Analysis!$I$11),
      "Outlier",
      "Normal"))</f>
        <v>Normal</v>
      </c>
    </row>
    <row r="6809" spans="1:19">
      <c r="A6809" t="s">
        <v>14587</v>
      </c>
      <c r="B6809" s="4">
        <v>45031</v>
      </c>
      <c r="C6809" s="2">
        <v>117053.72</v>
      </c>
      <c r="D6809" t="s">
        <v>849</v>
      </c>
      <c r="E6809" t="s">
        <v>853</v>
      </c>
      <c r="F6809" t="s">
        <v>9</v>
      </c>
      <c r="G6809" t="s">
        <v>24</v>
      </c>
      <c r="H6809" t="s">
        <v>501</v>
      </c>
      <c r="J6809" t="s">
        <v>14588</v>
      </c>
      <c r="K6809" t="str">
        <f>IF(COUNTIF(Customers!A:A, H6809)&gt;0, "Valid", "Invalid")</f>
        <v>Valid</v>
      </c>
      <c r="L6809" t="str">
        <f t="shared" si="530"/>
        <v>4</v>
      </c>
      <c r="M6809" t="str">
        <f t="shared" si="531"/>
        <v>2023</v>
      </c>
      <c r="N6809">
        <f t="shared" si="532"/>
        <v>117053.72</v>
      </c>
      <c r="O6809">
        <f t="shared" si="533"/>
        <v>117053.72</v>
      </c>
      <c r="P6809" t="str">
        <f t="shared" si="534"/>
        <v/>
      </c>
      <c r="Q6809" s="48" t="str">
        <f>IF(O6809="","",
   IF(OR(O6809&lt;EDA_Outlier_Analysis!$C$10, O6809&gt;EDA_Outlier_Analysis!$C$11),
      "Outlier",
      "Normal"))</f>
        <v>Normal</v>
      </c>
      <c r="R6809" t="str">
        <f>IF(P6809="","",
   IF(OR(P6809 &lt; EDA_Outlier_Analysis!$F$7, P6809 &gt; EDA_Outlier_Analysis!$F$8),
      "Outlier",
      "Normal"))</f>
        <v/>
      </c>
      <c r="S6809" t="str">
        <f>IF(N6809="","",
   IF(OR(N6809 &lt;EDA_Outlier_Analysis!$I$10, N6809 &gt; EDA_Outlier_Analysis!$I$11),
      "Outlier",
      "Normal"))</f>
        <v>Normal</v>
      </c>
    </row>
    <row r="6810" spans="1:19">
      <c r="A6810" t="s">
        <v>14589</v>
      </c>
      <c r="B6810" s="4">
        <v>44690</v>
      </c>
      <c r="C6810" s="2">
        <v>192955.77</v>
      </c>
      <c r="D6810" t="s">
        <v>849</v>
      </c>
      <c r="E6810" t="s">
        <v>850</v>
      </c>
      <c r="F6810" t="s">
        <v>10</v>
      </c>
      <c r="G6810" t="s">
        <v>34</v>
      </c>
      <c r="H6810" t="s">
        <v>615</v>
      </c>
      <c r="J6810" t="s">
        <v>14590</v>
      </c>
      <c r="K6810" t="str">
        <f>IF(COUNTIF(Customers!A:A, H6810)&gt;0, "Valid", "Invalid")</f>
        <v>Valid</v>
      </c>
      <c r="L6810" t="str">
        <f t="shared" si="530"/>
        <v>5</v>
      </c>
      <c r="M6810" t="str">
        <f t="shared" si="531"/>
        <v>2022</v>
      </c>
      <c r="N6810">
        <f t="shared" si="532"/>
        <v>192955.77</v>
      </c>
      <c r="O6810">
        <f t="shared" si="533"/>
        <v>192955.77</v>
      </c>
      <c r="P6810" t="str">
        <f t="shared" si="534"/>
        <v/>
      </c>
      <c r="Q6810" s="48" t="str">
        <f>IF(O6810="","",
   IF(OR(O6810&lt;EDA_Outlier_Analysis!$C$10, O6810&gt;EDA_Outlier_Analysis!$C$11),
      "Outlier",
      "Normal"))</f>
        <v>Normal</v>
      </c>
      <c r="R6810" t="str">
        <f>IF(P6810="","",
   IF(OR(P6810 &lt; EDA_Outlier_Analysis!$F$7, P6810 &gt; EDA_Outlier_Analysis!$F$8),
      "Outlier",
      "Normal"))</f>
        <v/>
      </c>
      <c r="S6810" t="str">
        <f>IF(N6810="","",
   IF(OR(N6810 &lt;EDA_Outlier_Analysis!$I$10, N6810 &gt; EDA_Outlier_Analysis!$I$11),
      "Outlier",
      "Normal"))</f>
        <v>Normal</v>
      </c>
    </row>
    <row r="6811" spans="1:19">
      <c r="A6811" t="s">
        <v>14591</v>
      </c>
      <c r="B6811" s="4">
        <v>44861</v>
      </c>
      <c r="C6811" s="2">
        <v>203517.13</v>
      </c>
      <c r="D6811" t="s">
        <v>849</v>
      </c>
      <c r="E6811" t="s">
        <v>868</v>
      </c>
      <c r="F6811" t="s">
        <v>9</v>
      </c>
      <c r="G6811" t="s">
        <v>24</v>
      </c>
      <c r="H6811" t="s">
        <v>505</v>
      </c>
      <c r="J6811" t="s">
        <v>14592</v>
      </c>
      <c r="K6811" t="str">
        <f>IF(COUNTIF(Customers!A:A, H6811)&gt;0, "Valid", "Invalid")</f>
        <v>Valid</v>
      </c>
      <c r="L6811" t="str">
        <f t="shared" si="530"/>
        <v>10</v>
      </c>
      <c r="M6811" t="str">
        <f t="shared" si="531"/>
        <v>2022</v>
      </c>
      <c r="N6811">
        <f t="shared" si="532"/>
        <v>203517.13</v>
      </c>
      <c r="O6811">
        <f t="shared" si="533"/>
        <v>203517.13</v>
      </c>
      <c r="P6811" t="str">
        <f t="shared" si="534"/>
        <v/>
      </c>
      <c r="Q6811" s="48" t="str">
        <f>IF(O6811="","",
   IF(OR(O6811&lt;EDA_Outlier_Analysis!$C$10, O6811&gt;EDA_Outlier_Analysis!$C$11),
      "Outlier",
      "Normal"))</f>
        <v>Normal</v>
      </c>
      <c r="R6811" t="str">
        <f>IF(P6811="","",
   IF(OR(P6811 &lt; EDA_Outlier_Analysis!$F$7, P6811 &gt; EDA_Outlier_Analysis!$F$8),
      "Outlier",
      "Normal"))</f>
        <v/>
      </c>
      <c r="S6811" t="str">
        <f>IF(N6811="","",
   IF(OR(N6811 &lt;EDA_Outlier_Analysis!$I$10, N6811 &gt; EDA_Outlier_Analysis!$I$11),
      "Outlier",
      "Normal"))</f>
        <v>Normal</v>
      </c>
    </row>
    <row r="6812" spans="1:19">
      <c r="A6812" t="s">
        <v>14593</v>
      </c>
      <c r="B6812" s="4">
        <v>45073</v>
      </c>
      <c r="C6812" s="2">
        <v>165465.1</v>
      </c>
      <c r="D6812" t="s">
        <v>849</v>
      </c>
      <c r="E6812" t="s">
        <v>850</v>
      </c>
      <c r="F6812" t="s">
        <v>11</v>
      </c>
      <c r="G6812" t="s">
        <v>24</v>
      </c>
      <c r="H6812" t="s">
        <v>169</v>
      </c>
      <c r="J6812" t="s">
        <v>14594</v>
      </c>
      <c r="K6812" t="str">
        <f>IF(COUNTIF(Customers!A:A, H6812)&gt;0, "Valid", "Invalid")</f>
        <v>Valid</v>
      </c>
      <c r="L6812" t="str">
        <f t="shared" si="530"/>
        <v>5</v>
      </c>
      <c r="M6812" t="str">
        <f t="shared" si="531"/>
        <v>2023</v>
      </c>
      <c r="N6812">
        <f t="shared" si="532"/>
        <v>165465.1</v>
      </c>
      <c r="O6812">
        <f t="shared" si="533"/>
        <v>165465.1</v>
      </c>
      <c r="P6812" t="str">
        <f t="shared" si="534"/>
        <v/>
      </c>
      <c r="Q6812" s="48" t="str">
        <f>IF(O6812="","",
   IF(OR(O6812&lt;EDA_Outlier_Analysis!$C$10, O6812&gt;EDA_Outlier_Analysis!$C$11),
      "Outlier",
      "Normal"))</f>
        <v>Normal</v>
      </c>
      <c r="R6812" t="str">
        <f>IF(P6812="","",
   IF(OR(P6812 &lt; EDA_Outlier_Analysis!$F$7, P6812 &gt; EDA_Outlier_Analysis!$F$8),
      "Outlier",
      "Normal"))</f>
        <v/>
      </c>
      <c r="S6812" t="str">
        <f>IF(N6812="","",
   IF(OR(N6812 &lt;EDA_Outlier_Analysis!$I$10, N6812 &gt; EDA_Outlier_Analysis!$I$11),
      "Outlier",
      "Normal"))</f>
        <v>Normal</v>
      </c>
    </row>
    <row r="6813" spans="1:19">
      <c r="A6813" t="s">
        <v>14595</v>
      </c>
      <c r="B6813" s="4">
        <v>45026</v>
      </c>
      <c r="C6813" s="2">
        <v>-62745.11</v>
      </c>
      <c r="D6813" t="s">
        <v>840</v>
      </c>
      <c r="E6813" t="s">
        <v>841</v>
      </c>
      <c r="F6813" t="s">
        <v>9</v>
      </c>
      <c r="G6813" t="s">
        <v>20</v>
      </c>
      <c r="I6813" t="s">
        <v>1035</v>
      </c>
      <c r="J6813" t="s">
        <v>14596</v>
      </c>
      <c r="K6813" t="str">
        <f>IF(COUNTIF(Customers!A:A, H6813)&gt;0, "Valid", "Invalid")</f>
        <v>Invalid</v>
      </c>
      <c r="L6813" t="str">
        <f t="shared" si="530"/>
        <v>4</v>
      </c>
      <c r="M6813" t="str">
        <f t="shared" si="531"/>
        <v>2023</v>
      </c>
      <c r="N6813">
        <f t="shared" si="532"/>
        <v>-62745.11</v>
      </c>
      <c r="O6813" t="str">
        <f t="shared" si="533"/>
        <v/>
      </c>
      <c r="P6813">
        <f t="shared" si="534"/>
        <v>62745.11</v>
      </c>
      <c r="Q6813" s="48" t="str">
        <f>IF(O6813="","",
   IF(OR(O6813&lt;EDA_Outlier_Analysis!$C$10, O6813&gt;EDA_Outlier_Analysis!$C$11),
      "Outlier",
      "Normal"))</f>
        <v/>
      </c>
      <c r="R6813" t="str">
        <f>IF(P6813="","",
   IF(OR(P6813 &lt; EDA_Outlier_Analysis!$F$7, P6813 &gt; EDA_Outlier_Analysis!$F$8),
      "Outlier",
      "Normal"))</f>
        <v>Outlier</v>
      </c>
      <c r="S6813" t="str">
        <f>IF(N6813="","",
   IF(OR(N6813 &lt;EDA_Outlier_Analysis!$I$10, N6813 &gt; EDA_Outlier_Analysis!$I$11),
      "Outlier",
      "Normal"))</f>
        <v>Normal</v>
      </c>
    </row>
    <row r="6814" spans="1:19">
      <c r="A6814" t="s">
        <v>14597</v>
      </c>
      <c r="B6814" s="4">
        <v>44607</v>
      </c>
      <c r="C6814" s="2">
        <v>-65116.28</v>
      </c>
      <c r="D6814" t="s">
        <v>840</v>
      </c>
      <c r="E6814" t="s">
        <v>864</v>
      </c>
      <c r="F6814" t="s">
        <v>10</v>
      </c>
      <c r="G6814" t="s">
        <v>24</v>
      </c>
      <c r="I6814" t="s">
        <v>898</v>
      </c>
      <c r="J6814" t="s">
        <v>14598</v>
      </c>
      <c r="K6814" t="str">
        <f>IF(COUNTIF(Customers!A:A, H6814)&gt;0, "Valid", "Invalid")</f>
        <v>Invalid</v>
      </c>
      <c r="L6814" t="str">
        <f t="shared" si="530"/>
        <v>2</v>
      </c>
      <c r="M6814" t="str">
        <f t="shared" si="531"/>
        <v>2022</v>
      </c>
      <c r="N6814">
        <f t="shared" si="532"/>
        <v>-65116.28</v>
      </c>
      <c r="O6814" t="str">
        <f t="shared" si="533"/>
        <v/>
      </c>
      <c r="P6814">
        <f t="shared" si="534"/>
        <v>65116.28</v>
      </c>
      <c r="Q6814" s="48" t="str">
        <f>IF(O6814="","",
   IF(OR(O6814&lt;EDA_Outlier_Analysis!$C$10, O6814&gt;EDA_Outlier_Analysis!$C$11),
      "Outlier",
      "Normal"))</f>
        <v/>
      </c>
      <c r="R6814" t="str">
        <f>IF(P6814="","",
   IF(OR(P6814 &lt; EDA_Outlier_Analysis!$F$7, P6814 &gt; EDA_Outlier_Analysis!$F$8),
      "Outlier",
      "Normal"))</f>
        <v>Outlier</v>
      </c>
      <c r="S6814" t="str">
        <f>IF(N6814="","",
   IF(OR(N6814 &lt;EDA_Outlier_Analysis!$I$10, N6814 &gt; EDA_Outlier_Analysis!$I$11),
      "Outlier",
      "Normal"))</f>
        <v>Normal</v>
      </c>
    </row>
    <row r="6815" spans="1:19">
      <c r="A6815" t="s">
        <v>14599</v>
      </c>
      <c r="B6815" s="4">
        <v>44676</v>
      </c>
      <c r="C6815" s="2">
        <v>225574.46</v>
      </c>
      <c r="D6815" t="s">
        <v>849</v>
      </c>
      <c r="E6815" t="s">
        <v>868</v>
      </c>
      <c r="F6815" t="s">
        <v>10</v>
      </c>
      <c r="G6815" t="s">
        <v>24</v>
      </c>
      <c r="H6815" t="s">
        <v>189</v>
      </c>
      <c r="J6815" t="s">
        <v>14600</v>
      </c>
      <c r="K6815" t="str">
        <f>IF(COUNTIF(Customers!A:A, H6815)&gt;0, "Valid", "Invalid")</f>
        <v>Valid</v>
      </c>
      <c r="L6815" t="str">
        <f t="shared" si="530"/>
        <v>4</v>
      </c>
      <c r="M6815" t="str">
        <f t="shared" si="531"/>
        <v>2022</v>
      </c>
      <c r="N6815">
        <f t="shared" si="532"/>
        <v>225574.46</v>
      </c>
      <c r="O6815">
        <f t="shared" si="533"/>
        <v>225574.46</v>
      </c>
      <c r="P6815" t="str">
        <f t="shared" si="534"/>
        <v/>
      </c>
      <c r="Q6815" s="48" t="str">
        <f>IF(O6815="","",
   IF(OR(O6815&lt;EDA_Outlier_Analysis!$C$10, O6815&gt;EDA_Outlier_Analysis!$C$11),
      "Outlier",
      "Normal"))</f>
        <v>Normal</v>
      </c>
      <c r="R6815" t="str">
        <f>IF(P6815="","",
   IF(OR(P6815 &lt; EDA_Outlier_Analysis!$F$7, P6815 &gt; EDA_Outlier_Analysis!$F$8),
      "Outlier",
      "Normal"))</f>
        <v/>
      </c>
      <c r="S6815" t="str">
        <f>IF(N6815="","",
   IF(OR(N6815 &lt;EDA_Outlier_Analysis!$I$10, N6815 &gt; EDA_Outlier_Analysis!$I$11),
      "Outlier",
      "Normal"))</f>
        <v>Normal</v>
      </c>
    </row>
    <row r="6816" spans="1:19">
      <c r="A6816" t="s">
        <v>14601</v>
      </c>
      <c r="B6816" s="4">
        <v>44975</v>
      </c>
      <c r="C6816" s="2">
        <v>-95470.15</v>
      </c>
      <c r="D6816" t="s">
        <v>840</v>
      </c>
      <c r="E6816" t="s">
        <v>856</v>
      </c>
      <c r="F6816" t="s">
        <v>9</v>
      </c>
      <c r="G6816" t="s">
        <v>34</v>
      </c>
      <c r="I6816" t="s">
        <v>1093</v>
      </c>
      <c r="J6816" t="s">
        <v>14602</v>
      </c>
      <c r="K6816" t="str">
        <f>IF(COUNTIF(Customers!A:A, H6816)&gt;0, "Valid", "Invalid")</f>
        <v>Invalid</v>
      </c>
      <c r="L6816" t="str">
        <f t="shared" si="530"/>
        <v>2</v>
      </c>
      <c r="M6816" t="str">
        <f t="shared" si="531"/>
        <v>2023</v>
      </c>
      <c r="N6816">
        <f t="shared" si="532"/>
        <v>-95470.15</v>
      </c>
      <c r="O6816" t="str">
        <f t="shared" si="533"/>
        <v/>
      </c>
      <c r="P6816">
        <f t="shared" si="534"/>
        <v>95470.15</v>
      </c>
      <c r="Q6816" s="48" t="str">
        <f>IF(O6816="","",
   IF(OR(O6816&lt;EDA_Outlier_Analysis!$C$10, O6816&gt;EDA_Outlier_Analysis!$C$11),
      "Outlier",
      "Normal"))</f>
        <v/>
      </c>
      <c r="R6816" t="str">
        <f>IF(P6816="","",
   IF(OR(P6816 &lt; EDA_Outlier_Analysis!$F$7, P6816 &gt; EDA_Outlier_Analysis!$F$8),
      "Outlier",
      "Normal"))</f>
        <v>Outlier</v>
      </c>
      <c r="S6816" t="str">
        <f>IF(N6816="","",
   IF(OR(N6816 &lt;EDA_Outlier_Analysis!$I$10, N6816 &gt; EDA_Outlier_Analysis!$I$11),
      "Outlier",
      "Normal"))</f>
        <v>Normal</v>
      </c>
    </row>
    <row r="6817" spans="1:19">
      <c r="A6817" t="s">
        <v>14603</v>
      </c>
      <c r="B6817" s="4">
        <v>44738</v>
      </c>
      <c r="C6817" s="2">
        <v>-28393.35</v>
      </c>
      <c r="D6817" t="s">
        <v>840</v>
      </c>
      <c r="E6817" t="s">
        <v>864</v>
      </c>
      <c r="F6817" t="s">
        <v>11</v>
      </c>
      <c r="G6817" t="s">
        <v>34</v>
      </c>
      <c r="I6817" t="s">
        <v>2014</v>
      </c>
      <c r="J6817" t="s">
        <v>14604</v>
      </c>
      <c r="K6817" t="str">
        <f>IF(COUNTIF(Customers!A:A, H6817)&gt;0, "Valid", "Invalid")</f>
        <v>Invalid</v>
      </c>
      <c r="L6817" t="str">
        <f t="shared" si="530"/>
        <v>6</v>
      </c>
      <c r="M6817" t="str">
        <f t="shared" si="531"/>
        <v>2022</v>
      </c>
      <c r="N6817">
        <f t="shared" si="532"/>
        <v>-28393.35</v>
      </c>
      <c r="O6817" t="str">
        <f t="shared" si="533"/>
        <v/>
      </c>
      <c r="P6817">
        <f t="shared" si="534"/>
        <v>28393.35</v>
      </c>
      <c r="Q6817" s="48" t="str">
        <f>IF(O6817="","",
   IF(OR(O6817&lt;EDA_Outlier_Analysis!$C$10, O6817&gt;EDA_Outlier_Analysis!$C$11),
      "Outlier",
      "Normal"))</f>
        <v/>
      </c>
      <c r="R6817" t="str">
        <f>IF(P6817="","",
   IF(OR(P6817 &lt; EDA_Outlier_Analysis!$F$7, P6817 &gt; EDA_Outlier_Analysis!$F$8),
      "Outlier",
      "Normal"))</f>
        <v>Normal</v>
      </c>
      <c r="S6817" t="str">
        <f>IF(N6817="","",
   IF(OR(N6817 &lt;EDA_Outlier_Analysis!$I$10, N6817 &gt; EDA_Outlier_Analysis!$I$11),
      "Outlier",
      "Normal"))</f>
        <v>Normal</v>
      </c>
    </row>
    <row r="6818" spans="1:19">
      <c r="A6818" t="s">
        <v>14605</v>
      </c>
      <c r="B6818" s="4">
        <v>45261</v>
      </c>
      <c r="C6818" s="2">
        <v>-40750.93</v>
      </c>
      <c r="D6818" t="s">
        <v>840</v>
      </c>
      <c r="E6818" t="s">
        <v>864</v>
      </c>
      <c r="F6818" t="s">
        <v>11</v>
      </c>
      <c r="G6818" t="s">
        <v>24</v>
      </c>
      <c r="I6818" t="s">
        <v>2105</v>
      </c>
      <c r="J6818" t="s">
        <v>14606</v>
      </c>
      <c r="K6818" t="str">
        <f>IF(COUNTIF(Customers!A:A, H6818)&gt;0, "Valid", "Invalid")</f>
        <v>Invalid</v>
      </c>
      <c r="L6818" t="str">
        <f t="shared" si="530"/>
        <v>12</v>
      </c>
      <c r="M6818" t="str">
        <f t="shared" si="531"/>
        <v>2023</v>
      </c>
      <c r="N6818">
        <f t="shared" si="532"/>
        <v>-40750.93</v>
      </c>
      <c r="O6818" t="str">
        <f t="shared" si="533"/>
        <v/>
      </c>
      <c r="P6818">
        <f t="shared" si="534"/>
        <v>40750.93</v>
      </c>
      <c r="Q6818" s="48" t="str">
        <f>IF(O6818="","",
   IF(OR(O6818&lt;EDA_Outlier_Analysis!$C$10, O6818&gt;EDA_Outlier_Analysis!$C$11),
      "Outlier",
      "Normal"))</f>
        <v/>
      </c>
      <c r="R6818" t="str">
        <f>IF(P6818="","",
   IF(OR(P6818 &lt; EDA_Outlier_Analysis!$F$7, P6818 &gt; EDA_Outlier_Analysis!$F$8),
      "Outlier",
      "Normal"))</f>
        <v>Normal</v>
      </c>
      <c r="S6818" t="str">
        <f>IF(N6818="","",
   IF(OR(N6818 &lt;EDA_Outlier_Analysis!$I$10, N6818 &gt; EDA_Outlier_Analysis!$I$11),
      "Outlier",
      "Normal"))</f>
        <v>Normal</v>
      </c>
    </row>
    <row r="6819" spans="1:19">
      <c r="A6819" t="s">
        <v>14607</v>
      </c>
      <c r="B6819" s="4">
        <v>45266</v>
      </c>
      <c r="C6819" s="2">
        <v>27714.17</v>
      </c>
      <c r="D6819" t="s">
        <v>1345</v>
      </c>
      <c r="E6819" t="s">
        <v>1345</v>
      </c>
      <c r="F6819" t="s">
        <v>9</v>
      </c>
      <c r="G6819" t="s">
        <v>20</v>
      </c>
      <c r="J6819" t="s">
        <v>14608</v>
      </c>
      <c r="K6819" t="str">
        <f>IF(COUNTIF(Customers!A:A, H6819)&gt;0, "Valid", "Invalid")</f>
        <v>Invalid</v>
      </c>
      <c r="L6819" t="str">
        <f t="shared" si="530"/>
        <v>12</v>
      </c>
      <c r="M6819" t="str">
        <f t="shared" si="531"/>
        <v>2023</v>
      </c>
      <c r="N6819">
        <f t="shared" si="532"/>
        <v>-27714.17</v>
      </c>
      <c r="O6819" t="str">
        <f t="shared" si="533"/>
        <v/>
      </c>
      <c r="P6819" t="str">
        <f t="shared" si="534"/>
        <v/>
      </c>
      <c r="Q6819" s="48" t="str">
        <f>IF(O6819="","",
   IF(OR(O6819&lt;EDA_Outlier_Analysis!$C$10, O6819&gt;EDA_Outlier_Analysis!$C$11),
      "Outlier",
      "Normal"))</f>
        <v/>
      </c>
      <c r="R6819" t="str">
        <f>IF(P6819="","",
   IF(OR(P6819 &lt; EDA_Outlier_Analysis!$F$7, P6819 &gt; EDA_Outlier_Analysis!$F$8),
      "Outlier",
      "Normal"))</f>
        <v/>
      </c>
      <c r="S6819" t="str">
        <f>IF(N6819="","",
   IF(OR(N6819 &lt;EDA_Outlier_Analysis!$I$10, N6819 &gt; EDA_Outlier_Analysis!$I$11),
      "Outlier",
      "Normal"))</f>
        <v>Normal</v>
      </c>
    </row>
    <row r="6820" spans="1:19">
      <c r="A6820" t="s">
        <v>14609</v>
      </c>
      <c r="B6820" s="4">
        <v>45101</v>
      </c>
      <c r="C6820" s="2">
        <v>-15102.55</v>
      </c>
      <c r="D6820" t="s">
        <v>840</v>
      </c>
      <c r="E6820" t="s">
        <v>841</v>
      </c>
      <c r="F6820" t="s">
        <v>10</v>
      </c>
      <c r="G6820" t="s">
        <v>24</v>
      </c>
      <c r="I6820" t="s">
        <v>1585</v>
      </c>
      <c r="J6820" t="s">
        <v>14610</v>
      </c>
      <c r="K6820" t="str">
        <f>IF(COUNTIF(Customers!A:A, H6820)&gt;0, "Valid", "Invalid")</f>
        <v>Invalid</v>
      </c>
      <c r="L6820" t="str">
        <f t="shared" si="530"/>
        <v>6</v>
      </c>
      <c r="M6820" t="str">
        <f t="shared" si="531"/>
        <v>2023</v>
      </c>
      <c r="N6820">
        <f t="shared" si="532"/>
        <v>-15102.55</v>
      </c>
      <c r="O6820" t="str">
        <f t="shared" si="533"/>
        <v/>
      </c>
      <c r="P6820">
        <f t="shared" si="534"/>
        <v>15102.55</v>
      </c>
      <c r="Q6820" s="48" t="str">
        <f>IF(O6820="","",
   IF(OR(O6820&lt;EDA_Outlier_Analysis!$C$10, O6820&gt;EDA_Outlier_Analysis!$C$11),
      "Outlier",
      "Normal"))</f>
        <v/>
      </c>
      <c r="R6820" t="str">
        <f>IF(P6820="","",
   IF(OR(P6820 &lt; EDA_Outlier_Analysis!$F$7, P6820 &gt; EDA_Outlier_Analysis!$F$8),
      "Outlier",
      "Normal"))</f>
        <v>Outlier</v>
      </c>
      <c r="S6820" t="str">
        <f>IF(N6820="","",
   IF(OR(N6820 &lt;EDA_Outlier_Analysis!$I$10, N6820 &gt; EDA_Outlier_Analysis!$I$11),
      "Outlier",
      "Normal"))</f>
        <v>Normal</v>
      </c>
    </row>
    <row r="6821" spans="1:19">
      <c r="A6821" t="s">
        <v>14611</v>
      </c>
      <c r="B6821" s="4">
        <v>44913</v>
      </c>
      <c r="C6821" s="2">
        <v>-6099.21</v>
      </c>
      <c r="D6821" t="s">
        <v>840</v>
      </c>
      <c r="E6821" t="s">
        <v>905</v>
      </c>
      <c r="F6821" t="s">
        <v>9</v>
      </c>
      <c r="G6821" t="s">
        <v>20</v>
      </c>
      <c r="I6821" t="s">
        <v>1177</v>
      </c>
      <c r="J6821" t="s">
        <v>14612</v>
      </c>
      <c r="K6821" t="str">
        <f>IF(COUNTIF(Customers!A:A, H6821)&gt;0, "Valid", "Invalid")</f>
        <v>Invalid</v>
      </c>
      <c r="L6821" t="str">
        <f t="shared" si="530"/>
        <v>12</v>
      </c>
      <c r="M6821" t="str">
        <f t="shared" si="531"/>
        <v>2022</v>
      </c>
      <c r="N6821">
        <f t="shared" si="532"/>
        <v>-6099.21</v>
      </c>
      <c r="O6821" t="str">
        <f t="shared" si="533"/>
        <v/>
      </c>
      <c r="P6821">
        <f t="shared" si="534"/>
        <v>6099.21</v>
      </c>
      <c r="Q6821" s="48" t="str">
        <f>IF(O6821="","",
   IF(OR(O6821&lt;EDA_Outlier_Analysis!$C$10, O6821&gt;EDA_Outlier_Analysis!$C$11),
      "Outlier",
      "Normal"))</f>
        <v/>
      </c>
      <c r="R6821" t="str">
        <f>IF(P6821="","",
   IF(OR(P6821 &lt; EDA_Outlier_Analysis!$F$7, P6821 &gt; EDA_Outlier_Analysis!$F$8),
      "Outlier",
      "Normal"))</f>
        <v>Outlier</v>
      </c>
      <c r="S6821" t="str">
        <f>IF(N6821="","",
   IF(OR(N6821 &lt;EDA_Outlier_Analysis!$I$10, N6821 &gt; EDA_Outlier_Analysis!$I$11),
      "Outlier",
      "Normal"))</f>
        <v>Normal</v>
      </c>
    </row>
    <row r="6822" spans="1:19">
      <c r="A6822" t="s">
        <v>14613</v>
      </c>
      <c r="B6822" s="4">
        <v>44633</v>
      </c>
      <c r="C6822" s="2">
        <v>156253.51999999999</v>
      </c>
      <c r="D6822" t="s">
        <v>849</v>
      </c>
      <c r="E6822" t="s">
        <v>850</v>
      </c>
      <c r="F6822" t="s">
        <v>10</v>
      </c>
      <c r="G6822" t="s">
        <v>24</v>
      </c>
      <c r="H6822" t="s">
        <v>211</v>
      </c>
      <c r="J6822" t="s">
        <v>14614</v>
      </c>
      <c r="K6822" t="str">
        <f>IF(COUNTIF(Customers!A:A, H6822)&gt;0, "Valid", "Invalid")</f>
        <v>Valid</v>
      </c>
      <c r="L6822" t="str">
        <f t="shared" si="530"/>
        <v>3</v>
      </c>
      <c r="M6822" t="str">
        <f t="shared" si="531"/>
        <v>2022</v>
      </c>
      <c r="N6822">
        <f t="shared" si="532"/>
        <v>156253.51999999999</v>
      </c>
      <c r="O6822">
        <f t="shared" si="533"/>
        <v>156253.51999999999</v>
      </c>
      <c r="P6822" t="str">
        <f t="shared" si="534"/>
        <v/>
      </c>
      <c r="Q6822" s="48" t="str">
        <f>IF(O6822="","",
   IF(OR(O6822&lt;EDA_Outlier_Analysis!$C$10, O6822&gt;EDA_Outlier_Analysis!$C$11),
      "Outlier",
      "Normal"))</f>
        <v>Normal</v>
      </c>
      <c r="R6822" t="str">
        <f>IF(P6822="","",
   IF(OR(P6822 &lt; EDA_Outlier_Analysis!$F$7, P6822 &gt; EDA_Outlier_Analysis!$F$8),
      "Outlier",
      "Normal"))</f>
        <v/>
      </c>
      <c r="S6822" t="str">
        <f>IF(N6822="","",
   IF(OR(N6822 &lt;EDA_Outlier_Analysis!$I$10, N6822 &gt; EDA_Outlier_Analysis!$I$11),
      "Outlier",
      "Normal"))</f>
        <v>Normal</v>
      </c>
    </row>
    <row r="6823" spans="1:19">
      <c r="A6823" t="s">
        <v>14615</v>
      </c>
      <c r="B6823" s="4">
        <v>44573</v>
      </c>
      <c r="C6823" s="2">
        <v>115713.56</v>
      </c>
      <c r="D6823" t="s">
        <v>849</v>
      </c>
      <c r="E6823" t="s">
        <v>850</v>
      </c>
      <c r="F6823" t="s">
        <v>9</v>
      </c>
      <c r="G6823" t="s">
        <v>31</v>
      </c>
      <c r="H6823" t="s">
        <v>429</v>
      </c>
      <c r="J6823" t="s">
        <v>14616</v>
      </c>
      <c r="K6823" t="str">
        <f>IF(COUNTIF(Customers!A:A, H6823)&gt;0, "Valid", "Invalid")</f>
        <v>Valid</v>
      </c>
      <c r="L6823" t="str">
        <f t="shared" si="530"/>
        <v>1</v>
      </c>
      <c r="M6823" t="str">
        <f t="shared" si="531"/>
        <v>2022</v>
      </c>
      <c r="N6823">
        <f t="shared" si="532"/>
        <v>115713.56</v>
      </c>
      <c r="O6823">
        <f t="shared" si="533"/>
        <v>115713.56</v>
      </c>
      <c r="P6823" t="str">
        <f t="shared" si="534"/>
        <v/>
      </c>
      <c r="Q6823" s="48" t="str">
        <f>IF(O6823="","",
   IF(OR(O6823&lt;EDA_Outlier_Analysis!$C$10, O6823&gt;EDA_Outlier_Analysis!$C$11),
      "Outlier",
      "Normal"))</f>
        <v>Normal</v>
      </c>
      <c r="R6823" t="str">
        <f>IF(P6823="","",
   IF(OR(P6823 &lt; EDA_Outlier_Analysis!$F$7, P6823 &gt; EDA_Outlier_Analysis!$F$8),
      "Outlier",
      "Normal"))</f>
        <v/>
      </c>
      <c r="S6823" t="str">
        <f>IF(N6823="","",
   IF(OR(N6823 &lt;EDA_Outlier_Analysis!$I$10, N6823 &gt; EDA_Outlier_Analysis!$I$11),
      "Outlier",
      "Normal"))</f>
        <v>Normal</v>
      </c>
    </row>
    <row r="6824" spans="1:19">
      <c r="A6824" t="s">
        <v>14617</v>
      </c>
      <c r="B6824" s="4">
        <v>44729</v>
      </c>
      <c r="C6824" s="2">
        <v>-51624.41</v>
      </c>
      <c r="D6824" t="s">
        <v>840</v>
      </c>
      <c r="E6824" t="s">
        <v>845</v>
      </c>
      <c r="F6824" t="s">
        <v>11</v>
      </c>
      <c r="G6824" t="s">
        <v>31</v>
      </c>
      <c r="I6824" t="s">
        <v>1141</v>
      </c>
      <c r="J6824" t="s">
        <v>14618</v>
      </c>
      <c r="K6824" t="str">
        <f>IF(COUNTIF(Customers!A:A, H6824)&gt;0, "Valid", "Invalid")</f>
        <v>Invalid</v>
      </c>
      <c r="L6824" t="str">
        <f t="shared" si="530"/>
        <v>6</v>
      </c>
      <c r="M6824" t="str">
        <f t="shared" si="531"/>
        <v>2022</v>
      </c>
      <c r="N6824">
        <f t="shared" si="532"/>
        <v>-51624.41</v>
      </c>
      <c r="O6824" t="str">
        <f t="shared" si="533"/>
        <v/>
      </c>
      <c r="P6824">
        <f t="shared" si="534"/>
        <v>51624.41</v>
      </c>
      <c r="Q6824" s="48" t="str">
        <f>IF(O6824="","",
   IF(OR(O6824&lt;EDA_Outlier_Analysis!$C$10, O6824&gt;EDA_Outlier_Analysis!$C$11),
      "Outlier",
      "Normal"))</f>
        <v/>
      </c>
      <c r="R6824" t="str">
        <f>IF(P6824="","",
   IF(OR(P6824 &lt; EDA_Outlier_Analysis!$F$7, P6824 &gt; EDA_Outlier_Analysis!$F$8),
      "Outlier",
      "Normal"))</f>
        <v>Normal</v>
      </c>
      <c r="S6824" t="str">
        <f>IF(N6824="","",
   IF(OR(N6824 &lt;EDA_Outlier_Analysis!$I$10, N6824 &gt; EDA_Outlier_Analysis!$I$11),
      "Outlier",
      "Normal"))</f>
        <v>Normal</v>
      </c>
    </row>
    <row r="6825" spans="1:19">
      <c r="A6825" t="s">
        <v>14619</v>
      </c>
      <c r="B6825" s="4">
        <v>45093</v>
      </c>
      <c r="C6825" s="2">
        <v>39352.75</v>
      </c>
      <c r="D6825" t="s">
        <v>849</v>
      </c>
      <c r="E6825" t="s">
        <v>853</v>
      </c>
      <c r="F6825" t="s">
        <v>9</v>
      </c>
      <c r="G6825" t="s">
        <v>34</v>
      </c>
      <c r="H6825" t="s">
        <v>475</v>
      </c>
      <c r="J6825" t="s">
        <v>14620</v>
      </c>
      <c r="K6825" t="str">
        <f>IF(COUNTIF(Customers!A:A, H6825)&gt;0, "Valid", "Invalid")</f>
        <v>Valid</v>
      </c>
      <c r="L6825" t="str">
        <f t="shared" si="530"/>
        <v>6</v>
      </c>
      <c r="M6825" t="str">
        <f t="shared" si="531"/>
        <v>2023</v>
      </c>
      <c r="N6825">
        <f t="shared" si="532"/>
        <v>39352.75</v>
      </c>
      <c r="O6825">
        <f t="shared" si="533"/>
        <v>39352.75</v>
      </c>
      <c r="P6825" t="str">
        <f t="shared" si="534"/>
        <v/>
      </c>
      <c r="Q6825" s="48" t="str">
        <f>IF(O6825="","",
   IF(OR(O6825&lt;EDA_Outlier_Analysis!$C$10, O6825&gt;EDA_Outlier_Analysis!$C$11),
      "Outlier",
      "Normal"))</f>
        <v>Normal</v>
      </c>
      <c r="R6825" t="str">
        <f>IF(P6825="","",
   IF(OR(P6825 &lt; EDA_Outlier_Analysis!$F$7, P6825 &gt; EDA_Outlier_Analysis!$F$8),
      "Outlier",
      "Normal"))</f>
        <v/>
      </c>
      <c r="S6825" t="str">
        <f>IF(N6825="","",
   IF(OR(N6825 &lt;EDA_Outlier_Analysis!$I$10, N6825 &gt; EDA_Outlier_Analysis!$I$11),
      "Outlier",
      "Normal"))</f>
        <v>Normal</v>
      </c>
    </row>
    <row r="6826" spans="1:19">
      <c r="A6826" t="s">
        <v>14621</v>
      </c>
      <c r="B6826" s="4">
        <v>45219</v>
      </c>
      <c r="C6826" s="2">
        <v>-43972.06</v>
      </c>
      <c r="D6826" t="s">
        <v>840</v>
      </c>
      <c r="E6826" t="s">
        <v>845</v>
      </c>
      <c r="F6826" t="s">
        <v>11</v>
      </c>
      <c r="G6826" t="s">
        <v>24</v>
      </c>
      <c r="I6826" t="s">
        <v>1940</v>
      </c>
      <c r="J6826" t="s">
        <v>14622</v>
      </c>
      <c r="K6826" t="str">
        <f>IF(COUNTIF(Customers!A:A, H6826)&gt;0, "Valid", "Invalid")</f>
        <v>Invalid</v>
      </c>
      <c r="L6826" t="str">
        <f t="shared" si="530"/>
        <v>10</v>
      </c>
      <c r="M6826" t="str">
        <f t="shared" si="531"/>
        <v>2023</v>
      </c>
      <c r="N6826">
        <f t="shared" si="532"/>
        <v>-43972.06</v>
      </c>
      <c r="O6826" t="str">
        <f t="shared" si="533"/>
        <v/>
      </c>
      <c r="P6826">
        <f t="shared" si="534"/>
        <v>43972.06</v>
      </c>
      <c r="Q6826" s="48" t="str">
        <f>IF(O6826="","",
   IF(OR(O6826&lt;EDA_Outlier_Analysis!$C$10, O6826&gt;EDA_Outlier_Analysis!$C$11),
      "Outlier",
      "Normal"))</f>
        <v/>
      </c>
      <c r="R6826" t="str">
        <f>IF(P6826="","",
   IF(OR(P6826 &lt; EDA_Outlier_Analysis!$F$7, P6826 &gt; EDA_Outlier_Analysis!$F$8),
      "Outlier",
      "Normal"))</f>
        <v>Normal</v>
      </c>
      <c r="S6826" t="str">
        <f>IF(N6826="","",
   IF(OR(N6826 &lt;EDA_Outlier_Analysis!$I$10, N6826 &gt; EDA_Outlier_Analysis!$I$11),
      "Outlier",
      "Normal"))</f>
        <v>Normal</v>
      </c>
    </row>
    <row r="6827" spans="1:19">
      <c r="A6827" t="s">
        <v>14623</v>
      </c>
      <c r="B6827" s="4">
        <v>45021</v>
      </c>
      <c r="C6827" s="2">
        <v>137640.24</v>
      </c>
      <c r="D6827" t="s">
        <v>849</v>
      </c>
      <c r="E6827" t="s">
        <v>868</v>
      </c>
      <c r="F6827" t="s">
        <v>11</v>
      </c>
      <c r="G6827" t="s">
        <v>24</v>
      </c>
      <c r="H6827" t="s">
        <v>427</v>
      </c>
      <c r="J6827" t="s">
        <v>14624</v>
      </c>
      <c r="K6827" t="str">
        <f>IF(COUNTIF(Customers!A:A, H6827)&gt;0, "Valid", "Invalid")</f>
        <v>Valid</v>
      </c>
      <c r="L6827" t="str">
        <f t="shared" si="530"/>
        <v>4</v>
      </c>
      <c r="M6827" t="str">
        <f t="shared" si="531"/>
        <v>2023</v>
      </c>
      <c r="N6827">
        <f t="shared" si="532"/>
        <v>137640.24</v>
      </c>
      <c r="O6827">
        <f t="shared" si="533"/>
        <v>137640.24</v>
      </c>
      <c r="P6827" t="str">
        <f t="shared" si="534"/>
        <v/>
      </c>
      <c r="Q6827" s="48" t="str">
        <f>IF(O6827="","",
   IF(OR(O6827&lt;EDA_Outlier_Analysis!$C$10, O6827&gt;EDA_Outlier_Analysis!$C$11),
      "Outlier",
      "Normal"))</f>
        <v>Normal</v>
      </c>
      <c r="R6827" t="str">
        <f>IF(P6827="","",
   IF(OR(P6827 &lt; EDA_Outlier_Analysis!$F$7, P6827 &gt; EDA_Outlier_Analysis!$F$8),
      "Outlier",
      "Normal"))</f>
        <v/>
      </c>
      <c r="S6827" t="str">
        <f>IF(N6827="","",
   IF(OR(N6827 &lt;EDA_Outlier_Analysis!$I$10, N6827 &gt; EDA_Outlier_Analysis!$I$11),
      "Outlier",
      "Normal"))</f>
        <v>Normal</v>
      </c>
    </row>
    <row r="6828" spans="1:19">
      <c r="A6828" t="s">
        <v>14625</v>
      </c>
      <c r="B6828" s="4">
        <v>44802</v>
      </c>
      <c r="C6828" s="2">
        <v>-51375.68</v>
      </c>
      <c r="D6828" t="s">
        <v>840</v>
      </c>
      <c r="E6828" t="s">
        <v>856</v>
      </c>
      <c r="F6828" t="s">
        <v>11</v>
      </c>
      <c r="G6828" t="s">
        <v>31</v>
      </c>
      <c r="I6828" t="s">
        <v>1112</v>
      </c>
      <c r="J6828" t="s">
        <v>14626</v>
      </c>
      <c r="K6828" t="str">
        <f>IF(COUNTIF(Customers!A:A, H6828)&gt;0, "Valid", "Invalid")</f>
        <v>Invalid</v>
      </c>
      <c r="L6828" t="str">
        <f t="shared" si="530"/>
        <v>8</v>
      </c>
      <c r="M6828" t="str">
        <f t="shared" si="531"/>
        <v>2022</v>
      </c>
      <c r="N6828">
        <f t="shared" si="532"/>
        <v>-51375.68</v>
      </c>
      <c r="O6828" t="str">
        <f t="shared" si="533"/>
        <v/>
      </c>
      <c r="P6828">
        <f t="shared" si="534"/>
        <v>51375.68</v>
      </c>
      <c r="Q6828" s="48" t="str">
        <f>IF(O6828="","",
   IF(OR(O6828&lt;EDA_Outlier_Analysis!$C$10, O6828&gt;EDA_Outlier_Analysis!$C$11),
      "Outlier",
      "Normal"))</f>
        <v/>
      </c>
      <c r="R6828" t="str">
        <f>IF(P6828="","",
   IF(OR(P6828 &lt; EDA_Outlier_Analysis!$F$7, P6828 &gt; EDA_Outlier_Analysis!$F$8),
      "Outlier",
      "Normal"))</f>
        <v>Normal</v>
      </c>
      <c r="S6828" t="str">
        <f>IF(N6828="","",
   IF(OR(N6828 &lt;EDA_Outlier_Analysis!$I$10, N6828 &gt; EDA_Outlier_Analysis!$I$11),
      "Outlier",
      "Normal"))</f>
        <v>Normal</v>
      </c>
    </row>
    <row r="6829" spans="1:19">
      <c r="A6829" t="s">
        <v>14627</v>
      </c>
      <c r="B6829" s="4">
        <v>44575</v>
      </c>
      <c r="C6829" s="2">
        <v>-92855.44</v>
      </c>
      <c r="D6829" t="s">
        <v>840</v>
      </c>
      <c r="E6829" t="s">
        <v>856</v>
      </c>
      <c r="F6829" t="s">
        <v>11</v>
      </c>
      <c r="G6829" t="s">
        <v>24</v>
      </c>
      <c r="I6829" t="s">
        <v>857</v>
      </c>
      <c r="J6829" t="s">
        <v>14628</v>
      </c>
      <c r="K6829" t="str">
        <f>IF(COUNTIF(Customers!A:A, H6829)&gt;0, "Valid", "Invalid")</f>
        <v>Invalid</v>
      </c>
      <c r="L6829" t="str">
        <f t="shared" si="530"/>
        <v>1</v>
      </c>
      <c r="M6829" t="str">
        <f t="shared" si="531"/>
        <v>2022</v>
      </c>
      <c r="N6829">
        <f t="shared" si="532"/>
        <v>-92855.44</v>
      </c>
      <c r="O6829" t="str">
        <f t="shared" si="533"/>
        <v/>
      </c>
      <c r="P6829">
        <f t="shared" si="534"/>
        <v>92855.44</v>
      </c>
      <c r="Q6829" s="48" t="str">
        <f>IF(O6829="","",
   IF(OR(O6829&lt;EDA_Outlier_Analysis!$C$10, O6829&gt;EDA_Outlier_Analysis!$C$11),
      "Outlier",
      "Normal"))</f>
        <v/>
      </c>
      <c r="R6829" t="str">
        <f>IF(P6829="","",
   IF(OR(P6829 &lt; EDA_Outlier_Analysis!$F$7, P6829 &gt; EDA_Outlier_Analysis!$F$8),
      "Outlier",
      "Normal"))</f>
        <v>Outlier</v>
      </c>
      <c r="S6829" t="str">
        <f>IF(N6829="","",
   IF(OR(N6829 &lt;EDA_Outlier_Analysis!$I$10, N6829 &gt; EDA_Outlier_Analysis!$I$11),
      "Outlier",
      "Normal"))</f>
        <v>Normal</v>
      </c>
    </row>
    <row r="6830" spans="1:19">
      <c r="A6830" t="s">
        <v>14629</v>
      </c>
      <c r="B6830" s="4">
        <v>45271</v>
      </c>
      <c r="C6830" s="2">
        <v>289407.3</v>
      </c>
      <c r="D6830" t="s">
        <v>849</v>
      </c>
      <c r="E6830" t="s">
        <v>850</v>
      </c>
      <c r="F6830" t="s">
        <v>11</v>
      </c>
      <c r="G6830" t="s">
        <v>31</v>
      </c>
      <c r="H6830" t="s">
        <v>705</v>
      </c>
      <c r="J6830" t="s">
        <v>14630</v>
      </c>
      <c r="K6830" t="str">
        <f>IF(COUNTIF(Customers!A:A, H6830)&gt;0, "Valid", "Invalid")</f>
        <v>Valid</v>
      </c>
      <c r="L6830" t="str">
        <f t="shared" si="530"/>
        <v>12</v>
      </c>
      <c r="M6830" t="str">
        <f t="shared" si="531"/>
        <v>2023</v>
      </c>
      <c r="N6830">
        <f t="shared" si="532"/>
        <v>289407.3</v>
      </c>
      <c r="O6830">
        <f t="shared" si="533"/>
        <v>289407.3</v>
      </c>
      <c r="P6830" t="str">
        <f t="shared" si="534"/>
        <v/>
      </c>
      <c r="Q6830" s="48" t="str">
        <f>IF(O6830="","",
   IF(OR(O6830&lt;EDA_Outlier_Analysis!$C$10, O6830&gt;EDA_Outlier_Analysis!$C$11),
      "Outlier",
      "Normal"))</f>
        <v>Normal</v>
      </c>
      <c r="R6830" t="str">
        <f>IF(P6830="","",
   IF(OR(P6830 &lt; EDA_Outlier_Analysis!$F$7, P6830 &gt; EDA_Outlier_Analysis!$F$8),
      "Outlier",
      "Normal"))</f>
        <v/>
      </c>
      <c r="S6830" t="str">
        <f>IF(N6830="","",
   IF(OR(N6830 &lt;EDA_Outlier_Analysis!$I$10, N6830 &gt; EDA_Outlier_Analysis!$I$11),
      "Outlier",
      "Normal"))</f>
        <v>Normal</v>
      </c>
    </row>
    <row r="6831" spans="1:19">
      <c r="A6831" t="s">
        <v>14631</v>
      </c>
      <c r="B6831" s="4">
        <v>44814</v>
      </c>
      <c r="C6831" s="2">
        <v>107868.76</v>
      </c>
      <c r="D6831" t="s">
        <v>849</v>
      </c>
      <c r="E6831" t="s">
        <v>868</v>
      </c>
      <c r="F6831" t="s">
        <v>9</v>
      </c>
      <c r="G6831" t="s">
        <v>31</v>
      </c>
      <c r="H6831" t="s">
        <v>585</v>
      </c>
      <c r="J6831" t="s">
        <v>14632</v>
      </c>
      <c r="K6831" t="str">
        <f>IF(COUNTIF(Customers!A:A, H6831)&gt;0, "Valid", "Invalid")</f>
        <v>Valid</v>
      </c>
      <c r="L6831" t="str">
        <f t="shared" si="530"/>
        <v>9</v>
      </c>
      <c r="M6831" t="str">
        <f t="shared" si="531"/>
        <v>2022</v>
      </c>
      <c r="N6831">
        <f t="shared" si="532"/>
        <v>107868.76</v>
      </c>
      <c r="O6831">
        <f t="shared" si="533"/>
        <v>107868.76</v>
      </c>
      <c r="P6831" t="str">
        <f t="shared" si="534"/>
        <v/>
      </c>
      <c r="Q6831" s="48" t="str">
        <f>IF(O6831="","",
   IF(OR(O6831&lt;EDA_Outlier_Analysis!$C$10, O6831&gt;EDA_Outlier_Analysis!$C$11),
      "Outlier",
      "Normal"))</f>
        <v>Normal</v>
      </c>
      <c r="R6831" t="str">
        <f>IF(P6831="","",
   IF(OR(P6831 &lt; EDA_Outlier_Analysis!$F$7, P6831 &gt; EDA_Outlier_Analysis!$F$8),
      "Outlier",
      "Normal"))</f>
        <v/>
      </c>
      <c r="S6831" t="str">
        <f>IF(N6831="","",
   IF(OR(N6831 &lt;EDA_Outlier_Analysis!$I$10, N6831 &gt; EDA_Outlier_Analysis!$I$11),
      "Outlier",
      "Normal"))</f>
        <v>Normal</v>
      </c>
    </row>
    <row r="6832" spans="1:19">
      <c r="A6832" t="s">
        <v>14633</v>
      </c>
      <c r="B6832" s="4">
        <v>44823</v>
      </c>
      <c r="C6832" s="2">
        <v>193938.94</v>
      </c>
      <c r="D6832" t="s">
        <v>849</v>
      </c>
      <c r="E6832" t="s">
        <v>868</v>
      </c>
      <c r="F6832" t="s">
        <v>11</v>
      </c>
      <c r="G6832" t="s">
        <v>34</v>
      </c>
      <c r="H6832" t="s">
        <v>263</v>
      </c>
      <c r="J6832" t="s">
        <v>14634</v>
      </c>
      <c r="K6832" t="str">
        <f>IF(COUNTIF(Customers!A:A, H6832)&gt;0, "Valid", "Invalid")</f>
        <v>Valid</v>
      </c>
      <c r="L6832" t="str">
        <f t="shared" si="530"/>
        <v>9</v>
      </c>
      <c r="M6832" t="str">
        <f t="shared" si="531"/>
        <v>2022</v>
      </c>
      <c r="N6832">
        <f t="shared" si="532"/>
        <v>193938.94</v>
      </c>
      <c r="O6832">
        <f t="shared" si="533"/>
        <v>193938.94</v>
      </c>
      <c r="P6832" t="str">
        <f t="shared" si="534"/>
        <v/>
      </c>
      <c r="Q6832" s="48" t="str">
        <f>IF(O6832="","",
   IF(OR(O6832&lt;EDA_Outlier_Analysis!$C$10, O6832&gt;EDA_Outlier_Analysis!$C$11),
      "Outlier",
      "Normal"))</f>
        <v>Normal</v>
      </c>
      <c r="R6832" t="str">
        <f>IF(P6832="","",
   IF(OR(P6832 &lt; EDA_Outlier_Analysis!$F$7, P6832 &gt; EDA_Outlier_Analysis!$F$8),
      "Outlier",
      "Normal"))</f>
        <v/>
      </c>
      <c r="S6832" t="str">
        <f>IF(N6832="","",
   IF(OR(N6832 &lt;EDA_Outlier_Analysis!$I$10, N6832 &gt; EDA_Outlier_Analysis!$I$11),
      "Outlier",
      "Normal"))</f>
        <v>Normal</v>
      </c>
    </row>
    <row r="6833" spans="1:19">
      <c r="A6833" t="s">
        <v>14635</v>
      </c>
      <c r="B6833" s="4">
        <v>44904</v>
      </c>
      <c r="C6833" s="2">
        <v>234505.34</v>
      </c>
      <c r="D6833" t="s">
        <v>849</v>
      </c>
      <c r="E6833" t="s">
        <v>853</v>
      </c>
      <c r="F6833" t="s">
        <v>9</v>
      </c>
      <c r="G6833" t="s">
        <v>24</v>
      </c>
      <c r="H6833" t="s">
        <v>183</v>
      </c>
      <c r="J6833" t="s">
        <v>14636</v>
      </c>
      <c r="K6833" t="str">
        <f>IF(COUNTIF(Customers!A:A, H6833)&gt;0, "Valid", "Invalid")</f>
        <v>Valid</v>
      </c>
      <c r="L6833" t="str">
        <f t="shared" si="530"/>
        <v>12</v>
      </c>
      <c r="M6833" t="str">
        <f t="shared" si="531"/>
        <v>2022</v>
      </c>
      <c r="N6833">
        <f t="shared" si="532"/>
        <v>234505.34</v>
      </c>
      <c r="O6833">
        <f t="shared" si="533"/>
        <v>234505.34</v>
      </c>
      <c r="P6833" t="str">
        <f t="shared" si="534"/>
        <v/>
      </c>
      <c r="Q6833" s="48" t="str">
        <f>IF(O6833="","",
   IF(OR(O6833&lt;EDA_Outlier_Analysis!$C$10, O6833&gt;EDA_Outlier_Analysis!$C$11),
      "Outlier",
      "Normal"))</f>
        <v>Normal</v>
      </c>
      <c r="R6833" t="str">
        <f>IF(P6833="","",
   IF(OR(P6833 &lt; EDA_Outlier_Analysis!$F$7, P6833 &gt; EDA_Outlier_Analysis!$F$8),
      "Outlier",
      "Normal"))</f>
        <v/>
      </c>
      <c r="S6833" t="str">
        <f>IF(N6833="","",
   IF(OR(N6833 &lt;EDA_Outlier_Analysis!$I$10, N6833 &gt; EDA_Outlier_Analysis!$I$11),
      "Outlier",
      "Normal"))</f>
        <v>Normal</v>
      </c>
    </row>
    <row r="6834" spans="1:19">
      <c r="A6834" t="s">
        <v>14637</v>
      </c>
      <c r="B6834" s="4">
        <v>44777</v>
      </c>
      <c r="C6834" s="2">
        <v>178956.51</v>
      </c>
      <c r="D6834" t="s">
        <v>849</v>
      </c>
      <c r="E6834" t="s">
        <v>850</v>
      </c>
      <c r="F6834" t="s">
        <v>9</v>
      </c>
      <c r="G6834" t="s">
        <v>24</v>
      </c>
      <c r="H6834" t="s">
        <v>259</v>
      </c>
      <c r="J6834" t="s">
        <v>14638</v>
      </c>
      <c r="K6834" t="str">
        <f>IF(COUNTIF(Customers!A:A, H6834)&gt;0, "Valid", "Invalid")</f>
        <v>Valid</v>
      </c>
      <c r="L6834" t="str">
        <f t="shared" si="530"/>
        <v>8</v>
      </c>
      <c r="M6834" t="str">
        <f t="shared" si="531"/>
        <v>2022</v>
      </c>
      <c r="N6834">
        <f t="shared" si="532"/>
        <v>178956.51</v>
      </c>
      <c r="O6834">
        <f t="shared" si="533"/>
        <v>178956.51</v>
      </c>
      <c r="P6834" t="str">
        <f t="shared" si="534"/>
        <v/>
      </c>
      <c r="Q6834" s="48" t="str">
        <f>IF(O6834="","",
   IF(OR(O6834&lt;EDA_Outlier_Analysis!$C$10, O6834&gt;EDA_Outlier_Analysis!$C$11),
      "Outlier",
      "Normal"))</f>
        <v>Normal</v>
      </c>
      <c r="R6834" t="str">
        <f>IF(P6834="","",
   IF(OR(P6834 &lt; EDA_Outlier_Analysis!$F$7, P6834 &gt; EDA_Outlier_Analysis!$F$8),
      "Outlier",
      "Normal"))</f>
        <v/>
      </c>
      <c r="S6834" t="str">
        <f>IF(N6834="","",
   IF(OR(N6834 &lt;EDA_Outlier_Analysis!$I$10, N6834 &gt; EDA_Outlier_Analysis!$I$11),
      "Outlier",
      "Normal"))</f>
        <v>Normal</v>
      </c>
    </row>
    <row r="6835" spans="1:19">
      <c r="A6835" t="s">
        <v>14639</v>
      </c>
      <c r="B6835" s="4">
        <v>45135</v>
      </c>
      <c r="C6835" s="2">
        <v>-44067.23</v>
      </c>
      <c r="D6835" t="s">
        <v>840</v>
      </c>
      <c r="E6835" t="s">
        <v>905</v>
      </c>
      <c r="F6835" t="s">
        <v>10</v>
      </c>
      <c r="G6835" t="s">
        <v>20</v>
      </c>
      <c r="I6835" t="s">
        <v>2555</v>
      </c>
      <c r="J6835" t="s">
        <v>14640</v>
      </c>
      <c r="K6835" t="str">
        <f>IF(COUNTIF(Customers!A:A, H6835)&gt;0, "Valid", "Invalid")</f>
        <v>Invalid</v>
      </c>
      <c r="L6835" t="str">
        <f t="shared" si="530"/>
        <v>7</v>
      </c>
      <c r="M6835" t="str">
        <f t="shared" si="531"/>
        <v>2023</v>
      </c>
      <c r="N6835">
        <f t="shared" si="532"/>
        <v>-44067.23</v>
      </c>
      <c r="O6835" t="str">
        <f t="shared" si="533"/>
        <v/>
      </c>
      <c r="P6835">
        <f t="shared" si="534"/>
        <v>44067.23</v>
      </c>
      <c r="Q6835" s="48" t="str">
        <f>IF(O6835="","",
   IF(OR(O6835&lt;EDA_Outlier_Analysis!$C$10, O6835&gt;EDA_Outlier_Analysis!$C$11),
      "Outlier",
      "Normal"))</f>
        <v/>
      </c>
      <c r="R6835" t="str">
        <f>IF(P6835="","",
   IF(OR(P6835 &lt; EDA_Outlier_Analysis!$F$7, P6835 &gt; EDA_Outlier_Analysis!$F$8),
      "Outlier",
      "Normal"))</f>
        <v>Normal</v>
      </c>
      <c r="S6835" t="str">
        <f>IF(N6835="","",
   IF(OR(N6835 &lt;EDA_Outlier_Analysis!$I$10, N6835 &gt; EDA_Outlier_Analysis!$I$11),
      "Outlier",
      "Normal"))</f>
        <v>Normal</v>
      </c>
    </row>
    <row r="6836" spans="1:19">
      <c r="A6836" t="s">
        <v>14641</v>
      </c>
      <c r="B6836" s="4">
        <v>45045</v>
      </c>
      <c r="C6836" s="2">
        <v>190571.35</v>
      </c>
      <c r="D6836" t="s">
        <v>849</v>
      </c>
      <c r="E6836" t="s">
        <v>868</v>
      </c>
      <c r="F6836" t="s">
        <v>11</v>
      </c>
      <c r="G6836" t="s">
        <v>24</v>
      </c>
      <c r="H6836" t="s">
        <v>675</v>
      </c>
      <c r="J6836" t="s">
        <v>14642</v>
      </c>
      <c r="K6836" t="str">
        <f>IF(COUNTIF(Customers!A:A, H6836)&gt;0, "Valid", "Invalid")</f>
        <v>Valid</v>
      </c>
      <c r="L6836" t="str">
        <f t="shared" si="530"/>
        <v>4</v>
      </c>
      <c r="M6836" t="str">
        <f t="shared" si="531"/>
        <v>2023</v>
      </c>
      <c r="N6836">
        <f t="shared" si="532"/>
        <v>190571.35</v>
      </c>
      <c r="O6836">
        <f t="shared" si="533"/>
        <v>190571.35</v>
      </c>
      <c r="P6836" t="str">
        <f t="shared" si="534"/>
        <v/>
      </c>
      <c r="Q6836" s="48" t="str">
        <f>IF(O6836="","",
   IF(OR(O6836&lt;EDA_Outlier_Analysis!$C$10, O6836&gt;EDA_Outlier_Analysis!$C$11),
      "Outlier",
      "Normal"))</f>
        <v>Normal</v>
      </c>
      <c r="R6836" t="str">
        <f>IF(P6836="","",
   IF(OR(P6836 &lt; EDA_Outlier_Analysis!$F$7, P6836 &gt; EDA_Outlier_Analysis!$F$8),
      "Outlier",
      "Normal"))</f>
        <v/>
      </c>
      <c r="S6836" t="str">
        <f>IF(N6836="","",
   IF(OR(N6836 &lt;EDA_Outlier_Analysis!$I$10, N6836 &gt; EDA_Outlier_Analysis!$I$11),
      "Outlier",
      "Normal"))</f>
        <v>Normal</v>
      </c>
    </row>
    <row r="6837" spans="1:19">
      <c r="A6837" t="s">
        <v>14643</v>
      </c>
      <c r="B6837" s="4">
        <v>45131</v>
      </c>
      <c r="C6837" s="2">
        <v>-29738.18</v>
      </c>
      <c r="D6837" t="s">
        <v>840</v>
      </c>
      <c r="E6837" t="s">
        <v>905</v>
      </c>
      <c r="F6837" t="s">
        <v>11</v>
      </c>
      <c r="G6837" t="s">
        <v>20</v>
      </c>
      <c r="I6837" t="s">
        <v>1013</v>
      </c>
      <c r="J6837" t="s">
        <v>14644</v>
      </c>
      <c r="K6837" t="str">
        <f>IF(COUNTIF(Customers!A:A, H6837)&gt;0, "Valid", "Invalid")</f>
        <v>Invalid</v>
      </c>
      <c r="L6837" t="str">
        <f t="shared" si="530"/>
        <v>7</v>
      </c>
      <c r="M6837" t="str">
        <f t="shared" si="531"/>
        <v>2023</v>
      </c>
      <c r="N6837">
        <f t="shared" si="532"/>
        <v>-29738.18</v>
      </c>
      <c r="O6837" t="str">
        <f t="shared" si="533"/>
        <v/>
      </c>
      <c r="P6837">
        <f t="shared" si="534"/>
        <v>29738.18</v>
      </c>
      <c r="Q6837" s="48" t="str">
        <f>IF(O6837="","",
   IF(OR(O6837&lt;EDA_Outlier_Analysis!$C$10, O6837&gt;EDA_Outlier_Analysis!$C$11),
      "Outlier",
      "Normal"))</f>
        <v/>
      </c>
      <c r="R6837" t="str">
        <f>IF(P6837="","",
   IF(OR(P6837 &lt; EDA_Outlier_Analysis!$F$7, P6837 &gt; EDA_Outlier_Analysis!$F$8),
      "Outlier",
      "Normal"))</f>
        <v>Normal</v>
      </c>
      <c r="S6837" t="str">
        <f>IF(N6837="","",
   IF(OR(N6837 &lt;EDA_Outlier_Analysis!$I$10, N6837 &gt; EDA_Outlier_Analysis!$I$11),
      "Outlier",
      "Normal"))</f>
        <v>Normal</v>
      </c>
    </row>
    <row r="6838" spans="1:19">
      <c r="A6838" t="s">
        <v>14645</v>
      </c>
      <c r="B6838" s="4">
        <v>44773</v>
      </c>
      <c r="C6838" s="2">
        <v>-2000</v>
      </c>
      <c r="D6838" t="s">
        <v>840</v>
      </c>
      <c r="E6838" t="s">
        <v>845</v>
      </c>
      <c r="F6838" t="s">
        <v>11</v>
      </c>
      <c r="G6838" t="s">
        <v>20</v>
      </c>
      <c r="I6838" t="s">
        <v>1468</v>
      </c>
      <c r="J6838" t="s">
        <v>14646</v>
      </c>
      <c r="K6838" t="str">
        <f>IF(COUNTIF(Customers!A:A, H6838)&gt;0, "Valid", "Invalid")</f>
        <v>Invalid</v>
      </c>
      <c r="L6838" t="str">
        <f t="shared" si="530"/>
        <v>7</v>
      </c>
      <c r="M6838" t="str">
        <f t="shared" si="531"/>
        <v>2022</v>
      </c>
      <c r="N6838">
        <f t="shared" si="532"/>
        <v>-2000</v>
      </c>
      <c r="O6838" t="str">
        <f t="shared" si="533"/>
        <v/>
      </c>
      <c r="P6838">
        <f t="shared" si="534"/>
        <v>2000</v>
      </c>
      <c r="Q6838" s="48" t="str">
        <f>IF(O6838="","",
   IF(OR(O6838&lt;EDA_Outlier_Analysis!$C$10, O6838&gt;EDA_Outlier_Analysis!$C$11),
      "Outlier",
      "Normal"))</f>
        <v/>
      </c>
      <c r="R6838" t="str">
        <f>IF(P6838="","",
   IF(OR(P6838 &lt; EDA_Outlier_Analysis!$F$7, P6838 &gt; EDA_Outlier_Analysis!$F$8),
      "Outlier",
      "Normal"))</f>
        <v>Outlier</v>
      </c>
      <c r="S6838" t="str">
        <f>IF(N6838="","",
   IF(OR(N6838 &lt;EDA_Outlier_Analysis!$I$10, N6838 &gt; EDA_Outlier_Analysis!$I$11),
      "Outlier",
      "Normal"))</f>
        <v>Normal</v>
      </c>
    </row>
    <row r="6839" spans="1:19">
      <c r="A6839" t="s">
        <v>14647</v>
      </c>
      <c r="B6839" s="4">
        <v>44652</v>
      </c>
      <c r="C6839" s="2">
        <v>97370.12</v>
      </c>
      <c r="D6839" t="s">
        <v>849</v>
      </c>
      <c r="E6839" t="s">
        <v>850</v>
      </c>
      <c r="F6839" t="s">
        <v>10</v>
      </c>
      <c r="G6839" t="s">
        <v>31</v>
      </c>
      <c r="H6839" t="s">
        <v>37</v>
      </c>
      <c r="J6839" t="s">
        <v>14648</v>
      </c>
      <c r="K6839" t="str">
        <f>IF(COUNTIF(Customers!A:A, H6839)&gt;0, "Valid", "Invalid")</f>
        <v>Valid</v>
      </c>
      <c r="L6839" t="str">
        <f t="shared" si="530"/>
        <v>4</v>
      </c>
      <c r="M6839" t="str">
        <f t="shared" si="531"/>
        <v>2022</v>
      </c>
      <c r="N6839">
        <f t="shared" si="532"/>
        <v>97370.12</v>
      </c>
      <c r="O6839">
        <f t="shared" si="533"/>
        <v>97370.12</v>
      </c>
      <c r="P6839" t="str">
        <f t="shared" si="534"/>
        <v/>
      </c>
      <c r="Q6839" s="48" t="str">
        <f>IF(O6839="","",
   IF(OR(O6839&lt;EDA_Outlier_Analysis!$C$10, O6839&gt;EDA_Outlier_Analysis!$C$11),
      "Outlier",
      "Normal"))</f>
        <v>Normal</v>
      </c>
      <c r="R6839" t="str">
        <f>IF(P6839="","",
   IF(OR(P6839 &lt; EDA_Outlier_Analysis!$F$7, P6839 &gt; EDA_Outlier_Analysis!$F$8),
      "Outlier",
      "Normal"))</f>
        <v/>
      </c>
      <c r="S6839" t="str">
        <f>IF(N6839="","",
   IF(OR(N6839 &lt;EDA_Outlier_Analysis!$I$10, N6839 &gt; EDA_Outlier_Analysis!$I$11),
      "Outlier",
      "Normal"))</f>
        <v>Normal</v>
      </c>
    </row>
    <row r="6840" spans="1:19">
      <c r="A6840" t="s">
        <v>14649</v>
      </c>
      <c r="B6840" s="4">
        <v>44862</v>
      </c>
      <c r="C6840" s="2">
        <v>19942.34</v>
      </c>
      <c r="D6840" t="s">
        <v>873</v>
      </c>
      <c r="E6840" t="s">
        <v>873</v>
      </c>
      <c r="F6840" t="s">
        <v>10</v>
      </c>
      <c r="G6840" t="s">
        <v>31</v>
      </c>
      <c r="J6840" t="s">
        <v>14650</v>
      </c>
      <c r="K6840" t="str">
        <f>IF(COUNTIF(Customers!A:A, H6840)&gt;0, "Valid", "Invalid")</f>
        <v>Invalid</v>
      </c>
      <c r="L6840" t="str">
        <f t="shared" si="530"/>
        <v>10</v>
      </c>
      <c r="M6840" t="str">
        <f t="shared" si="531"/>
        <v>2022</v>
      </c>
      <c r="N6840">
        <f t="shared" si="532"/>
        <v>-19942.34</v>
      </c>
      <c r="O6840" t="str">
        <f t="shared" si="533"/>
        <v/>
      </c>
      <c r="P6840" t="str">
        <f t="shared" si="534"/>
        <v/>
      </c>
      <c r="Q6840" s="48" t="str">
        <f>IF(O6840="","",
   IF(OR(O6840&lt;EDA_Outlier_Analysis!$C$10, O6840&gt;EDA_Outlier_Analysis!$C$11),
      "Outlier",
      "Normal"))</f>
        <v/>
      </c>
      <c r="R6840" t="str">
        <f>IF(P6840="","",
   IF(OR(P6840 &lt; EDA_Outlier_Analysis!$F$7, P6840 &gt; EDA_Outlier_Analysis!$F$8),
      "Outlier",
      "Normal"))</f>
        <v/>
      </c>
      <c r="S6840" t="str">
        <f>IF(N6840="","",
   IF(OR(N6840 &lt;EDA_Outlier_Analysis!$I$10, N6840 &gt; EDA_Outlier_Analysis!$I$11),
      "Outlier",
      "Normal"))</f>
        <v>Normal</v>
      </c>
    </row>
    <row r="6841" spans="1:19">
      <c r="A6841" t="s">
        <v>14651</v>
      </c>
      <c r="B6841" s="4">
        <v>45134</v>
      </c>
      <c r="C6841" s="2">
        <v>96915.93</v>
      </c>
      <c r="D6841" t="s">
        <v>849</v>
      </c>
      <c r="E6841" t="s">
        <v>850</v>
      </c>
      <c r="F6841" t="s">
        <v>9</v>
      </c>
      <c r="G6841" t="s">
        <v>34</v>
      </c>
      <c r="H6841" t="s">
        <v>717</v>
      </c>
      <c r="J6841" t="s">
        <v>14652</v>
      </c>
      <c r="K6841" t="str">
        <f>IF(COUNTIF(Customers!A:A, H6841)&gt;0, "Valid", "Invalid")</f>
        <v>Valid</v>
      </c>
      <c r="L6841" t="str">
        <f t="shared" si="530"/>
        <v>7</v>
      </c>
      <c r="M6841" t="str">
        <f t="shared" si="531"/>
        <v>2023</v>
      </c>
      <c r="N6841">
        <f t="shared" si="532"/>
        <v>96915.93</v>
      </c>
      <c r="O6841">
        <f t="shared" si="533"/>
        <v>96915.93</v>
      </c>
      <c r="P6841" t="str">
        <f t="shared" si="534"/>
        <v/>
      </c>
      <c r="Q6841" s="48" t="str">
        <f>IF(O6841="","",
   IF(OR(O6841&lt;EDA_Outlier_Analysis!$C$10, O6841&gt;EDA_Outlier_Analysis!$C$11),
      "Outlier",
      "Normal"))</f>
        <v>Normal</v>
      </c>
      <c r="R6841" t="str">
        <f>IF(P6841="","",
   IF(OR(P6841 &lt; EDA_Outlier_Analysis!$F$7, P6841 &gt; EDA_Outlier_Analysis!$F$8),
      "Outlier",
      "Normal"))</f>
        <v/>
      </c>
      <c r="S6841" t="str">
        <f>IF(N6841="","",
   IF(OR(N6841 &lt;EDA_Outlier_Analysis!$I$10, N6841 &gt; EDA_Outlier_Analysis!$I$11),
      "Outlier",
      "Normal"))</f>
        <v>Normal</v>
      </c>
    </row>
    <row r="6842" spans="1:19">
      <c r="A6842" t="s">
        <v>14653</v>
      </c>
      <c r="B6842" s="4">
        <v>44789</v>
      </c>
      <c r="C6842" s="2">
        <v>74951.98</v>
      </c>
      <c r="D6842" t="s">
        <v>849</v>
      </c>
      <c r="E6842" t="s">
        <v>850</v>
      </c>
      <c r="F6842" t="s">
        <v>10</v>
      </c>
      <c r="G6842" t="s">
        <v>24</v>
      </c>
      <c r="H6842" t="s">
        <v>587</v>
      </c>
      <c r="J6842" t="s">
        <v>14654</v>
      </c>
      <c r="K6842" t="str">
        <f>IF(COUNTIF(Customers!A:A, H6842)&gt;0, "Valid", "Invalid")</f>
        <v>Valid</v>
      </c>
      <c r="L6842" t="str">
        <f t="shared" si="530"/>
        <v>8</v>
      </c>
      <c r="M6842" t="str">
        <f t="shared" si="531"/>
        <v>2022</v>
      </c>
      <c r="N6842">
        <f t="shared" si="532"/>
        <v>74951.98</v>
      </c>
      <c r="O6842">
        <f t="shared" si="533"/>
        <v>74951.98</v>
      </c>
      <c r="P6842" t="str">
        <f t="shared" si="534"/>
        <v/>
      </c>
      <c r="Q6842" s="48" t="str">
        <f>IF(O6842="","",
   IF(OR(O6842&lt;EDA_Outlier_Analysis!$C$10, O6842&gt;EDA_Outlier_Analysis!$C$11),
      "Outlier",
      "Normal"))</f>
        <v>Normal</v>
      </c>
      <c r="R6842" t="str">
        <f>IF(P6842="","",
   IF(OR(P6842 &lt; EDA_Outlier_Analysis!$F$7, P6842 &gt; EDA_Outlier_Analysis!$F$8),
      "Outlier",
      "Normal"))</f>
        <v/>
      </c>
      <c r="S6842" t="str">
        <f>IF(N6842="","",
   IF(OR(N6842 &lt;EDA_Outlier_Analysis!$I$10, N6842 &gt; EDA_Outlier_Analysis!$I$11),
      "Outlier",
      "Normal"))</f>
        <v>Normal</v>
      </c>
    </row>
    <row r="6843" spans="1:19">
      <c r="A6843" t="s">
        <v>14655</v>
      </c>
      <c r="B6843" s="4">
        <v>45160</v>
      </c>
      <c r="C6843" s="2">
        <v>189885.71</v>
      </c>
      <c r="D6843" t="s">
        <v>849</v>
      </c>
      <c r="E6843" t="s">
        <v>868</v>
      </c>
      <c r="F6843" t="s">
        <v>11</v>
      </c>
      <c r="G6843" t="s">
        <v>31</v>
      </c>
      <c r="H6843" t="s">
        <v>69</v>
      </c>
      <c r="J6843" t="s">
        <v>14656</v>
      </c>
      <c r="K6843" t="str">
        <f>IF(COUNTIF(Customers!A:A, H6843)&gt;0, "Valid", "Invalid")</f>
        <v>Valid</v>
      </c>
      <c r="L6843" t="str">
        <f t="shared" si="530"/>
        <v>8</v>
      </c>
      <c r="M6843" t="str">
        <f t="shared" si="531"/>
        <v>2023</v>
      </c>
      <c r="N6843">
        <f t="shared" si="532"/>
        <v>189885.71</v>
      </c>
      <c r="O6843">
        <f t="shared" si="533"/>
        <v>189885.71</v>
      </c>
      <c r="P6843" t="str">
        <f t="shared" si="534"/>
        <v/>
      </c>
      <c r="Q6843" s="48" t="str">
        <f>IF(O6843="","",
   IF(OR(O6843&lt;EDA_Outlier_Analysis!$C$10, O6843&gt;EDA_Outlier_Analysis!$C$11),
      "Outlier",
      "Normal"))</f>
        <v>Normal</v>
      </c>
      <c r="R6843" t="str">
        <f>IF(P6843="","",
   IF(OR(P6843 &lt; EDA_Outlier_Analysis!$F$7, P6843 &gt; EDA_Outlier_Analysis!$F$8),
      "Outlier",
      "Normal"))</f>
        <v/>
      </c>
      <c r="S6843" t="str">
        <f>IF(N6843="","",
   IF(OR(N6843 &lt;EDA_Outlier_Analysis!$I$10, N6843 &gt; EDA_Outlier_Analysis!$I$11),
      "Outlier",
      "Normal"))</f>
        <v>Normal</v>
      </c>
    </row>
    <row r="6844" spans="1:19">
      <c r="A6844" t="s">
        <v>14657</v>
      </c>
      <c r="B6844" s="4">
        <v>44960</v>
      </c>
      <c r="C6844" s="2">
        <v>130816.9</v>
      </c>
      <c r="D6844" t="s">
        <v>849</v>
      </c>
      <c r="E6844" t="s">
        <v>850</v>
      </c>
      <c r="F6844" t="s">
        <v>11</v>
      </c>
      <c r="G6844" t="s">
        <v>24</v>
      </c>
      <c r="H6844" t="s">
        <v>705</v>
      </c>
      <c r="J6844" t="s">
        <v>14658</v>
      </c>
      <c r="K6844" t="str">
        <f>IF(COUNTIF(Customers!A:A, H6844)&gt;0, "Valid", "Invalid")</f>
        <v>Valid</v>
      </c>
      <c r="L6844" t="str">
        <f t="shared" si="530"/>
        <v>2</v>
      </c>
      <c r="M6844" t="str">
        <f t="shared" si="531"/>
        <v>2023</v>
      </c>
      <c r="N6844">
        <f t="shared" si="532"/>
        <v>130816.9</v>
      </c>
      <c r="O6844">
        <f t="shared" si="533"/>
        <v>130816.9</v>
      </c>
      <c r="P6844" t="str">
        <f t="shared" si="534"/>
        <v/>
      </c>
      <c r="Q6844" s="48" t="str">
        <f>IF(O6844="","",
   IF(OR(O6844&lt;EDA_Outlier_Analysis!$C$10, O6844&gt;EDA_Outlier_Analysis!$C$11),
      "Outlier",
      "Normal"))</f>
        <v>Normal</v>
      </c>
      <c r="R6844" t="str">
        <f>IF(P6844="","",
   IF(OR(P6844 &lt; EDA_Outlier_Analysis!$F$7, P6844 &gt; EDA_Outlier_Analysis!$F$8),
      "Outlier",
      "Normal"))</f>
        <v/>
      </c>
      <c r="S6844" t="str">
        <f>IF(N6844="","",
   IF(OR(N6844 &lt;EDA_Outlier_Analysis!$I$10, N6844 &gt; EDA_Outlier_Analysis!$I$11),
      "Outlier",
      "Normal"))</f>
        <v>Normal</v>
      </c>
    </row>
    <row r="6845" spans="1:19">
      <c r="A6845" t="s">
        <v>14659</v>
      </c>
      <c r="B6845" s="4">
        <v>44595</v>
      </c>
      <c r="C6845" s="2">
        <v>136938.14000000001</v>
      </c>
      <c r="D6845" t="s">
        <v>849</v>
      </c>
      <c r="E6845" t="s">
        <v>853</v>
      </c>
      <c r="F6845" t="s">
        <v>11</v>
      </c>
      <c r="G6845" t="s">
        <v>20</v>
      </c>
      <c r="H6845" t="s">
        <v>271</v>
      </c>
      <c r="J6845" t="s">
        <v>14660</v>
      </c>
      <c r="K6845" t="str">
        <f>IF(COUNTIF(Customers!A:A, H6845)&gt;0, "Valid", "Invalid")</f>
        <v>Valid</v>
      </c>
      <c r="L6845" t="str">
        <f t="shared" si="530"/>
        <v>2</v>
      </c>
      <c r="M6845" t="str">
        <f t="shared" si="531"/>
        <v>2022</v>
      </c>
      <c r="N6845">
        <f t="shared" si="532"/>
        <v>136938.14000000001</v>
      </c>
      <c r="O6845">
        <f t="shared" si="533"/>
        <v>136938.14000000001</v>
      </c>
      <c r="P6845" t="str">
        <f t="shared" si="534"/>
        <v/>
      </c>
      <c r="Q6845" s="48" t="str">
        <f>IF(O6845="","",
   IF(OR(O6845&lt;EDA_Outlier_Analysis!$C$10, O6845&gt;EDA_Outlier_Analysis!$C$11),
      "Outlier",
      "Normal"))</f>
        <v>Normal</v>
      </c>
      <c r="R6845" t="str">
        <f>IF(P6845="","",
   IF(OR(P6845 &lt; EDA_Outlier_Analysis!$F$7, P6845 &gt; EDA_Outlier_Analysis!$F$8),
      "Outlier",
      "Normal"))</f>
        <v/>
      </c>
      <c r="S6845" t="str">
        <f>IF(N6845="","",
   IF(OR(N6845 &lt;EDA_Outlier_Analysis!$I$10, N6845 &gt; EDA_Outlier_Analysis!$I$11),
      "Outlier",
      "Normal"))</f>
        <v>Normal</v>
      </c>
    </row>
    <row r="6846" spans="1:19">
      <c r="A6846" t="s">
        <v>14661</v>
      </c>
      <c r="B6846" s="4">
        <v>45253</v>
      </c>
      <c r="C6846" s="2">
        <v>-26234.71</v>
      </c>
      <c r="D6846" t="s">
        <v>840</v>
      </c>
      <c r="E6846" t="s">
        <v>905</v>
      </c>
      <c r="F6846" t="s">
        <v>9</v>
      </c>
      <c r="G6846" t="s">
        <v>31</v>
      </c>
      <c r="I6846" t="s">
        <v>1199</v>
      </c>
      <c r="J6846" t="s">
        <v>14662</v>
      </c>
      <c r="K6846" t="str">
        <f>IF(COUNTIF(Customers!A:A, H6846)&gt;0, "Valid", "Invalid")</f>
        <v>Invalid</v>
      </c>
      <c r="L6846" t="str">
        <f t="shared" si="530"/>
        <v>11</v>
      </c>
      <c r="M6846" t="str">
        <f t="shared" si="531"/>
        <v>2023</v>
      </c>
      <c r="N6846">
        <f t="shared" si="532"/>
        <v>-26234.71</v>
      </c>
      <c r="O6846" t="str">
        <f t="shared" si="533"/>
        <v/>
      </c>
      <c r="P6846">
        <f t="shared" si="534"/>
        <v>26234.71</v>
      </c>
      <c r="Q6846" s="48" t="str">
        <f>IF(O6846="","",
   IF(OR(O6846&lt;EDA_Outlier_Analysis!$C$10, O6846&gt;EDA_Outlier_Analysis!$C$11),
      "Outlier",
      "Normal"))</f>
        <v/>
      </c>
      <c r="R6846" t="str">
        <f>IF(P6846="","",
   IF(OR(P6846 &lt; EDA_Outlier_Analysis!$F$7, P6846 &gt; EDA_Outlier_Analysis!$F$8),
      "Outlier",
      "Normal"))</f>
        <v>Outlier</v>
      </c>
      <c r="S6846" t="str">
        <f>IF(N6846="","",
   IF(OR(N6846 &lt;EDA_Outlier_Analysis!$I$10, N6846 &gt; EDA_Outlier_Analysis!$I$11),
      "Outlier",
      "Normal"))</f>
        <v>Normal</v>
      </c>
    </row>
    <row r="6847" spans="1:19">
      <c r="A6847" t="s">
        <v>14663</v>
      </c>
      <c r="B6847" s="4">
        <v>44610</v>
      </c>
      <c r="C6847" s="2">
        <v>70259.149999999994</v>
      </c>
      <c r="D6847" t="s">
        <v>849</v>
      </c>
      <c r="E6847" t="s">
        <v>853</v>
      </c>
      <c r="F6847" t="s">
        <v>11</v>
      </c>
      <c r="G6847" t="s">
        <v>24</v>
      </c>
      <c r="H6847" t="s">
        <v>281</v>
      </c>
      <c r="J6847" t="s">
        <v>14664</v>
      </c>
      <c r="K6847" t="str">
        <f>IF(COUNTIF(Customers!A:A, H6847)&gt;0, "Valid", "Invalid")</f>
        <v>Valid</v>
      </c>
      <c r="L6847" t="str">
        <f t="shared" si="530"/>
        <v>2</v>
      </c>
      <c r="M6847" t="str">
        <f t="shared" si="531"/>
        <v>2022</v>
      </c>
      <c r="N6847">
        <f t="shared" si="532"/>
        <v>70259.149999999994</v>
      </c>
      <c r="O6847">
        <f t="shared" si="533"/>
        <v>70259.149999999994</v>
      </c>
      <c r="P6847" t="str">
        <f t="shared" si="534"/>
        <v/>
      </c>
      <c r="Q6847" s="48" t="str">
        <f>IF(O6847="","",
   IF(OR(O6847&lt;EDA_Outlier_Analysis!$C$10, O6847&gt;EDA_Outlier_Analysis!$C$11),
      "Outlier",
      "Normal"))</f>
        <v>Normal</v>
      </c>
      <c r="R6847" t="str">
        <f>IF(P6847="","",
   IF(OR(P6847 &lt; EDA_Outlier_Analysis!$F$7, P6847 &gt; EDA_Outlier_Analysis!$F$8),
      "Outlier",
      "Normal"))</f>
        <v/>
      </c>
      <c r="S6847" t="str">
        <f>IF(N6847="","",
   IF(OR(N6847 &lt;EDA_Outlier_Analysis!$I$10, N6847 &gt; EDA_Outlier_Analysis!$I$11),
      "Outlier",
      "Normal"))</f>
        <v>Normal</v>
      </c>
    </row>
    <row r="6848" spans="1:19">
      <c r="A6848" t="s">
        <v>14665</v>
      </c>
      <c r="B6848" s="4">
        <v>44888</v>
      </c>
      <c r="C6848" s="2">
        <v>-50844.45</v>
      </c>
      <c r="D6848" t="s">
        <v>840</v>
      </c>
      <c r="E6848" t="s">
        <v>841</v>
      </c>
      <c r="F6848" t="s">
        <v>10</v>
      </c>
      <c r="G6848" t="s">
        <v>31</v>
      </c>
      <c r="I6848" t="s">
        <v>1443</v>
      </c>
      <c r="J6848" t="s">
        <v>14666</v>
      </c>
      <c r="K6848" t="str">
        <f>IF(COUNTIF(Customers!A:A, H6848)&gt;0, "Valid", "Invalid")</f>
        <v>Invalid</v>
      </c>
      <c r="L6848" t="str">
        <f t="shared" si="530"/>
        <v>11</v>
      </c>
      <c r="M6848" t="str">
        <f t="shared" si="531"/>
        <v>2022</v>
      </c>
      <c r="N6848">
        <f t="shared" si="532"/>
        <v>-50844.45</v>
      </c>
      <c r="O6848" t="str">
        <f t="shared" si="533"/>
        <v/>
      </c>
      <c r="P6848">
        <f t="shared" si="534"/>
        <v>50844.45</v>
      </c>
      <c r="Q6848" s="48" t="str">
        <f>IF(O6848="","",
   IF(OR(O6848&lt;EDA_Outlier_Analysis!$C$10, O6848&gt;EDA_Outlier_Analysis!$C$11),
      "Outlier",
      "Normal"))</f>
        <v/>
      </c>
      <c r="R6848" t="str">
        <f>IF(P6848="","",
   IF(OR(P6848 &lt; EDA_Outlier_Analysis!$F$7, P6848 &gt; EDA_Outlier_Analysis!$F$8),
      "Outlier",
      "Normal"))</f>
        <v>Normal</v>
      </c>
      <c r="S6848" t="str">
        <f>IF(N6848="","",
   IF(OR(N6848 &lt;EDA_Outlier_Analysis!$I$10, N6848 &gt; EDA_Outlier_Analysis!$I$11),
      "Outlier",
      "Normal"))</f>
        <v>Normal</v>
      </c>
    </row>
    <row r="6849" spans="1:19">
      <c r="A6849" t="s">
        <v>14667</v>
      </c>
      <c r="B6849" s="4">
        <v>45124</v>
      </c>
      <c r="C6849" s="2">
        <v>227828.54</v>
      </c>
      <c r="D6849" t="s">
        <v>849</v>
      </c>
      <c r="E6849" t="s">
        <v>868</v>
      </c>
      <c r="F6849" t="s">
        <v>9</v>
      </c>
      <c r="G6849" t="s">
        <v>24</v>
      </c>
      <c r="H6849" t="s">
        <v>479</v>
      </c>
      <c r="J6849" t="s">
        <v>14668</v>
      </c>
      <c r="K6849" t="str">
        <f>IF(COUNTIF(Customers!A:A, H6849)&gt;0, "Valid", "Invalid")</f>
        <v>Valid</v>
      </c>
      <c r="L6849" t="str">
        <f t="shared" si="530"/>
        <v>7</v>
      </c>
      <c r="M6849" t="str">
        <f t="shared" si="531"/>
        <v>2023</v>
      </c>
      <c r="N6849">
        <f t="shared" si="532"/>
        <v>227828.54</v>
      </c>
      <c r="O6849">
        <f t="shared" si="533"/>
        <v>227828.54</v>
      </c>
      <c r="P6849" t="str">
        <f t="shared" si="534"/>
        <v/>
      </c>
      <c r="Q6849" s="48" t="str">
        <f>IF(O6849="","",
   IF(OR(O6849&lt;EDA_Outlier_Analysis!$C$10, O6849&gt;EDA_Outlier_Analysis!$C$11),
      "Outlier",
      "Normal"))</f>
        <v>Normal</v>
      </c>
      <c r="R6849" t="str">
        <f>IF(P6849="","",
   IF(OR(P6849 &lt; EDA_Outlier_Analysis!$F$7, P6849 &gt; EDA_Outlier_Analysis!$F$8),
      "Outlier",
      "Normal"))</f>
        <v/>
      </c>
      <c r="S6849" t="str">
        <f>IF(N6849="","",
   IF(OR(N6849 &lt;EDA_Outlier_Analysis!$I$10, N6849 &gt; EDA_Outlier_Analysis!$I$11),
      "Outlier",
      "Normal"))</f>
        <v>Normal</v>
      </c>
    </row>
    <row r="6850" spans="1:19">
      <c r="A6850" t="s">
        <v>14669</v>
      </c>
      <c r="B6850" s="4">
        <v>45198</v>
      </c>
      <c r="C6850" s="2">
        <v>171252.2</v>
      </c>
      <c r="D6850" t="s">
        <v>849</v>
      </c>
      <c r="E6850" t="s">
        <v>868</v>
      </c>
      <c r="F6850" t="s">
        <v>11</v>
      </c>
      <c r="G6850" t="s">
        <v>31</v>
      </c>
      <c r="H6850" t="s">
        <v>363</v>
      </c>
      <c r="J6850" t="s">
        <v>14670</v>
      </c>
      <c r="K6850" t="str">
        <f>IF(COUNTIF(Customers!A:A, H6850)&gt;0, "Valid", "Invalid")</f>
        <v>Valid</v>
      </c>
      <c r="L6850" t="str">
        <f t="shared" si="530"/>
        <v>9</v>
      </c>
      <c r="M6850" t="str">
        <f t="shared" si="531"/>
        <v>2023</v>
      </c>
      <c r="N6850">
        <f t="shared" si="532"/>
        <v>171252.2</v>
      </c>
      <c r="O6850">
        <f t="shared" si="533"/>
        <v>171252.2</v>
      </c>
      <c r="P6850" t="str">
        <f t="shared" si="534"/>
        <v/>
      </c>
      <c r="Q6850" s="48" t="str">
        <f>IF(O6850="","",
   IF(OR(O6850&lt;EDA_Outlier_Analysis!$C$10, O6850&gt;EDA_Outlier_Analysis!$C$11),
      "Outlier",
      "Normal"))</f>
        <v>Normal</v>
      </c>
      <c r="R6850" t="str">
        <f>IF(P6850="","",
   IF(OR(P6850 &lt; EDA_Outlier_Analysis!$F$7, P6850 &gt; EDA_Outlier_Analysis!$F$8),
      "Outlier",
      "Normal"))</f>
        <v/>
      </c>
      <c r="S6850" t="str">
        <f>IF(N6850="","",
   IF(OR(N6850 &lt;EDA_Outlier_Analysis!$I$10, N6850 &gt; EDA_Outlier_Analysis!$I$11),
      "Outlier",
      "Normal"))</f>
        <v>Normal</v>
      </c>
    </row>
    <row r="6851" spans="1:19">
      <c r="A6851" t="s">
        <v>14671</v>
      </c>
      <c r="B6851" s="4">
        <v>44926</v>
      </c>
      <c r="C6851" s="2">
        <v>-64795.1</v>
      </c>
      <c r="D6851" t="s">
        <v>840</v>
      </c>
      <c r="E6851" t="s">
        <v>905</v>
      </c>
      <c r="F6851" t="s">
        <v>10</v>
      </c>
      <c r="G6851" t="s">
        <v>31</v>
      </c>
      <c r="I6851" t="s">
        <v>1540</v>
      </c>
      <c r="J6851" t="s">
        <v>14672</v>
      </c>
      <c r="K6851" t="str">
        <f>IF(COUNTIF(Customers!A:A, H6851)&gt;0, "Valid", "Invalid")</f>
        <v>Invalid</v>
      </c>
      <c r="L6851" t="str">
        <f t="shared" ref="L6851:L6914" si="535">TEXT(B6851,"m")</f>
        <v>12</v>
      </c>
      <c r="M6851" t="str">
        <f t="shared" ref="M6851:M6914" si="536">TEXT(B6851,"yyyy")</f>
        <v>2022</v>
      </c>
      <c r="N6851">
        <f t="shared" ref="N6851:N6914" si="537">IF(D6851="Revenue",C6851,-ABS(C6851))</f>
        <v>-64795.1</v>
      </c>
      <c r="O6851" t="str">
        <f t="shared" ref="O6851:O6914" si="538">IF(D6851="Revenue", C6851, "")</f>
        <v/>
      </c>
      <c r="P6851">
        <f t="shared" ref="P6851:P6914" si="539">IF(D6851="Expense", ABS(C6851), "")</f>
        <v>64795.1</v>
      </c>
      <c r="Q6851" s="48" t="str">
        <f>IF(O6851="","",
   IF(OR(O6851&lt;EDA_Outlier_Analysis!$C$10, O6851&gt;EDA_Outlier_Analysis!$C$11),
      "Outlier",
      "Normal"))</f>
        <v/>
      </c>
      <c r="R6851" t="str">
        <f>IF(P6851="","",
   IF(OR(P6851 &lt; EDA_Outlier_Analysis!$F$7, P6851 &gt; EDA_Outlier_Analysis!$F$8),
      "Outlier",
      "Normal"))</f>
        <v>Outlier</v>
      </c>
      <c r="S6851" t="str">
        <f>IF(N6851="","",
   IF(OR(N6851 &lt;EDA_Outlier_Analysis!$I$10, N6851 &gt; EDA_Outlier_Analysis!$I$11),
      "Outlier",
      "Normal"))</f>
        <v>Normal</v>
      </c>
    </row>
    <row r="6852" spans="1:19">
      <c r="A6852" t="s">
        <v>14673</v>
      </c>
      <c r="B6852" s="4">
        <v>45223</v>
      </c>
      <c r="C6852" s="2">
        <v>-53482.6</v>
      </c>
      <c r="D6852" t="s">
        <v>840</v>
      </c>
      <c r="E6852" t="s">
        <v>841</v>
      </c>
      <c r="F6852" t="s">
        <v>11</v>
      </c>
      <c r="G6852" t="s">
        <v>31</v>
      </c>
      <c r="I6852" t="s">
        <v>842</v>
      </c>
      <c r="J6852" t="s">
        <v>14674</v>
      </c>
      <c r="K6852" t="str">
        <f>IF(COUNTIF(Customers!A:A, H6852)&gt;0, "Valid", "Invalid")</f>
        <v>Invalid</v>
      </c>
      <c r="L6852" t="str">
        <f t="shared" si="535"/>
        <v>10</v>
      </c>
      <c r="M6852" t="str">
        <f t="shared" si="536"/>
        <v>2023</v>
      </c>
      <c r="N6852">
        <f t="shared" si="537"/>
        <v>-53482.6</v>
      </c>
      <c r="O6852" t="str">
        <f t="shared" si="538"/>
        <v/>
      </c>
      <c r="P6852">
        <f t="shared" si="539"/>
        <v>53482.6</v>
      </c>
      <c r="Q6852" s="48" t="str">
        <f>IF(O6852="","",
   IF(OR(O6852&lt;EDA_Outlier_Analysis!$C$10, O6852&gt;EDA_Outlier_Analysis!$C$11),
      "Outlier",
      "Normal"))</f>
        <v/>
      </c>
      <c r="R6852" t="str">
        <f>IF(P6852="","",
   IF(OR(P6852 &lt; EDA_Outlier_Analysis!$F$7, P6852 &gt; EDA_Outlier_Analysis!$F$8),
      "Outlier",
      "Normal"))</f>
        <v>Normal</v>
      </c>
      <c r="S6852" t="str">
        <f>IF(N6852="","",
   IF(OR(N6852 &lt;EDA_Outlier_Analysis!$I$10, N6852 &gt; EDA_Outlier_Analysis!$I$11),
      "Outlier",
      "Normal"))</f>
        <v>Normal</v>
      </c>
    </row>
    <row r="6853" spans="1:19">
      <c r="A6853" t="s">
        <v>14675</v>
      </c>
      <c r="B6853" s="4">
        <v>45242</v>
      </c>
      <c r="C6853" s="2">
        <v>219510.55</v>
      </c>
      <c r="D6853" t="s">
        <v>849</v>
      </c>
      <c r="E6853" t="s">
        <v>850</v>
      </c>
      <c r="F6853" t="s">
        <v>10</v>
      </c>
      <c r="G6853" t="s">
        <v>34</v>
      </c>
      <c r="H6853" t="s">
        <v>615</v>
      </c>
      <c r="J6853" t="s">
        <v>14676</v>
      </c>
      <c r="K6853" t="str">
        <f>IF(COUNTIF(Customers!A:A, H6853)&gt;0, "Valid", "Invalid")</f>
        <v>Valid</v>
      </c>
      <c r="L6853" t="str">
        <f t="shared" si="535"/>
        <v>11</v>
      </c>
      <c r="M6853" t="str">
        <f t="shared" si="536"/>
        <v>2023</v>
      </c>
      <c r="N6853">
        <f t="shared" si="537"/>
        <v>219510.55</v>
      </c>
      <c r="O6853">
        <f t="shared" si="538"/>
        <v>219510.55</v>
      </c>
      <c r="P6853" t="str">
        <f t="shared" si="539"/>
        <v/>
      </c>
      <c r="Q6853" s="48" t="str">
        <f>IF(O6853="","",
   IF(OR(O6853&lt;EDA_Outlier_Analysis!$C$10, O6853&gt;EDA_Outlier_Analysis!$C$11),
      "Outlier",
      "Normal"))</f>
        <v>Normal</v>
      </c>
      <c r="R6853" t="str">
        <f>IF(P6853="","",
   IF(OR(P6853 &lt; EDA_Outlier_Analysis!$F$7, P6853 &gt; EDA_Outlier_Analysis!$F$8),
      "Outlier",
      "Normal"))</f>
        <v/>
      </c>
      <c r="S6853" t="str">
        <f>IF(N6853="","",
   IF(OR(N6853 &lt;EDA_Outlier_Analysis!$I$10, N6853 &gt; EDA_Outlier_Analysis!$I$11),
      "Outlier",
      "Normal"))</f>
        <v>Normal</v>
      </c>
    </row>
    <row r="6854" spans="1:19">
      <c r="A6854" t="s">
        <v>14677</v>
      </c>
      <c r="B6854" s="4">
        <v>44710</v>
      </c>
      <c r="C6854" s="2">
        <v>133447.25</v>
      </c>
      <c r="D6854" t="s">
        <v>849</v>
      </c>
      <c r="E6854" t="s">
        <v>868</v>
      </c>
      <c r="F6854" t="s">
        <v>10</v>
      </c>
      <c r="G6854" t="s">
        <v>34</v>
      </c>
      <c r="H6854" t="s">
        <v>751</v>
      </c>
      <c r="J6854" t="s">
        <v>14678</v>
      </c>
      <c r="K6854" t="str">
        <f>IF(COUNTIF(Customers!A:A, H6854)&gt;0, "Valid", "Invalid")</f>
        <v>Valid</v>
      </c>
      <c r="L6854" t="str">
        <f t="shared" si="535"/>
        <v>5</v>
      </c>
      <c r="M6854" t="str">
        <f t="shared" si="536"/>
        <v>2022</v>
      </c>
      <c r="N6854">
        <f t="shared" si="537"/>
        <v>133447.25</v>
      </c>
      <c r="O6854">
        <f t="shared" si="538"/>
        <v>133447.25</v>
      </c>
      <c r="P6854" t="str">
        <f t="shared" si="539"/>
        <v/>
      </c>
      <c r="Q6854" s="48" t="str">
        <f>IF(O6854="","",
   IF(OR(O6854&lt;EDA_Outlier_Analysis!$C$10, O6854&gt;EDA_Outlier_Analysis!$C$11),
      "Outlier",
      "Normal"))</f>
        <v>Normal</v>
      </c>
      <c r="R6854" t="str">
        <f>IF(P6854="","",
   IF(OR(P6854 &lt; EDA_Outlier_Analysis!$F$7, P6854 &gt; EDA_Outlier_Analysis!$F$8),
      "Outlier",
      "Normal"))</f>
        <v/>
      </c>
      <c r="S6854" t="str">
        <f>IF(N6854="","",
   IF(OR(N6854 &lt;EDA_Outlier_Analysis!$I$10, N6854 &gt; EDA_Outlier_Analysis!$I$11),
      "Outlier",
      "Normal"))</f>
        <v>Normal</v>
      </c>
    </row>
    <row r="6855" spans="1:19">
      <c r="A6855" t="s">
        <v>14679</v>
      </c>
      <c r="B6855" s="4">
        <v>44624</v>
      </c>
      <c r="C6855" s="2">
        <v>23400.75</v>
      </c>
      <c r="D6855" t="s">
        <v>849</v>
      </c>
      <c r="E6855" t="s">
        <v>853</v>
      </c>
      <c r="F6855" t="s">
        <v>9</v>
      </c>
      <c r="G6855" t="s">
        <v>31</v>
      </c>
      <c r="H6855" t="s">
        <v>219</v>
      </c>
      <c r="J6855" t="s">
        <v>14680</v>
      </c>
      <c r="K6855" t="str">
        <f>IF(COUNTIF(Customers!A:A, H6855)&gt;0, "Valid", "Invalid")</f>
        <v>Valid</v>
      </c>
      <c r="L6855" t="str">
        <f t="shared" si="535"/>
        <v>3</v>
      </c>
      <c r="M6855" t="str">
        <f t="shared" si="536"/>
        <v>2022</v>
      </c>
      <c r="N6855">
        <f t="shared" si="537"/>
        <v>23400.75</v>
      </c>
      <c r="O6855">
        <f t="shared" si="538"/>
        <v>23400.75</v>
      </c>
      <c r="P6855" t="str">
        <f t="shared" si="539"/>
        <v/>
      </c>
      <c r="Q6855" s="48" t="str">
        <f>IF(O6855="","",
   IF(OR(O6855&lt;EDA_Outlier_Analysis!$C$10, O6855&gt;EDA_Outlier_Analysis!$C$11),
      "Outlier",
      "Normal"))</f>
        <v>Normal</v>
      </c>
      <c r="R6855" t="str">
        <f>IF(P6855="","",
   IF(OR(P6855 &lt; EDA_Outlier_Analysis!$F$7, P6855 &gt; EDA_Outlier_Analysis!$F$8),
      "Outlier",
      "Normal"))</f>
        <v/>
      </c>
      <c r="S6855" t="str">
        <f>IF(N6855="","",
   IF(OR(N6855 &lt;EDA_Outlier_Analysis!$I$10, N6855 &gt; EDA_Outlier_Analysis!$I$11),
      "Outlier",
      "Normal"))</f>
        <v>Normal</v>
      </c>
    </row>
    <row r="6856" spans="1:19">
      <c r="A6856" t="s">
        <v>14681</v>
      </c>
      <c r="B6856" s="4">
        <v>44612</v>
      </c>
      <c r="C6856" s="2">
        <v>-58285.78</v>
      </c>
      <c r="D6856" t="s">
        <v>840</v>
      </c>
      <c r="E6856" t="s">
        <v>878</v>
      </c>
      <c r="F6856" t="s">
        <v>11</v>
      </c>
      <c r="G6856" t="s">
        <v>34</v>
      </c>
      <c r="I6856" t="s">
        <v>1443</v>
      </c>
      <c r="J6856" t="s">
        <v>14682</v>
      </c>
      <c r="K6856" t="str">
        <f>IF(COUNTIF(Customers!A:A, H6856)&gt;0, "Valid", "Invalid")</f>
        <v>Invalid</v>
      </c>
      <c r="L6856" t="str">
        <f t="shared" si="535"/>
        <v>2</v>
      </c>
      <c r="M6856" t="str">
        <f t="shared" si="536"/>
        <v>2022</v>
      </c>
      <c r="N6856">
        <f t="shared" si="537"/>
        <v>-58285.78</v>
      </c>
      <c r="O6856" t="str">
        <f t="shared" si="538"/>
        <v/>
      </c>
      <c r="P6856">
        <f t="shared" si="539"/>
        <v>58285.78</v>
      </c>
      <c r="Q6856" s="48" t="str">
        <f>IF(O6856="","",
   IF(OR(O6856&lt;EDA_Outlier_Analysis!$C$10, O6856&gt;EDA_Outlier_Analysis!$C$11),
      "Outlier",
      "Normal"))</f>
        <v/>
      </c>
      <c r="R6856" t="str">
        <f>IF(P6856="","",
   IF(OR(P6856 &lt; EDA_Outlier_Analysis!$F$7, P6856 &gt; EDA_Outlier_Analysis!$F$8),
      "Outlier",
      "Normal"))</f>
        <v>Outlier</v>
      </c>
      <c r="S6856" t="str">
        <f>IF(N6856="","",
   IF(OR(N6856 &lt;EDA_Outlier_Analysis!$I$10, N6856 &gt; EDA_Outlier_Analysis!$I$11),
      "Outlier",
      "Normal"))</f>
        <v>Normal</v>
      </c>
    </row>
    <row r="6857" spans="1:19">
      <c r="A6857" t="s">
        <v>14683</v>
      </c>
      <c r="B6857" s="4">
        <v>45146</v>
      </c>
      <c r="C6857" s="2">
        <v>-16559.68</v>
      </c>
      <c r="D6857" t="s">
        <v>840</v>
      </c>
      <c r="E6857" t="s">
        <v>864</v>
      </c>
      <c r="F6857" t="s">
        <v>9</v>
      </c>
      <c r="G6857" t="s">
        <v>20</v>
      </c>
      <c r="I6857" t="s">
        <v>3307</v>
      </c>
      <c r="J6857" t="s">
        <v>14684</v>
      </c>
      <c r="K6857" t="str">
        <f>IF(COUNTIF(Customers!A:A, H6857)&gt;0, "Valid", "Invalid")</f>
        <v>Invalid</v>
      </c>
      <c r="L6857" t="str">
        <f t="shared" si="535"/>
        <v>8</v>
      </c>
      <c r="M6857" t="str">
        <f t="shared" si="536"/>
        <v>2023</v>
      </c>
      <c r="N6857">
        <f t="shared" si="537"/>
        <v>-16559.68</v>
      </c>
      <c r="O6857" t="str">
        <f t="shared" si="538"/>
        <v/>
      </c>
      <c r="P6857">
        <f t="shared" si="539"/>
        <v>16559.68</v>
      </c>
      <c r="Q6857" s="48" t="str">
        <f>IF(O6857="","",
   IF(OR(O6857&lt;EDA_Outlier_Analysis!$C$10, O6857&gt;EDA_Outlier_Analysis!$C$11),
      "Outlier",
      "Normal"))</f>
        <v/>
      </c>
      <c r="R6857" t="str">
        <f>IF(P6857="","",
   IF(OR(P6857 &lt; EDA_Outlier_Analysis!$F$7, P6857 &gt; EDA_Outlier_Analysis!$F$8),
      "Outlier",
      "Normal"))</f>
        <v>Outlier</v>
      </c>
      <c r="S6857" t="str">
        <f>IF(N6857="","",
   IF(OR(N6857 &lt;EDA_Outlier_Analysis!$I$10, N6857 &gt; EDA_Outlier_Analysis!$I$11),
      "Outlier",
      "Normal"))</f>
        <v>Normal</v>
      </c>
    </row>
    <row r="6858" spans="1:19">
      <c r="A6858" t="s">
        <v>14685</v>
      </c>
      <c r="B6858" s="4">
        <v>45070</v>
      </c>
      <c r="C6858" s="2">
        <v>27859.85</v>
      </c>
      <c r="D6858" t="s">
        <v>1345</v>
      </c>
      <c r="E6858" t="s">
        <v>1345</v>
      </c>
      <c r="F6858" t="s">
        <v>10</v>
      </c>
      <c r="G6858" t="s">
        <v>24</v>
      </c>
      <c r="J6858" t="s">
        <v>14686</v>
      </c>
      <c r="K6858" t="str">
        <f>IF(COUNTIF(Customers!A:A, H6858)&gt;0, "Valid", "Invalid")</f>
        <v>Invalid</v>
      </c>
      <c r="L6858" t="str">
        <f t="shared" si="535"/>
        <v>5</v>
      </c>
      <c r="M6858" t="str">
        <f t="shared" si="536"/>
        <v>2023</v>
      </c>
      <c r="N6858">
        <f t="shared" si="537"/>
        <v>-27859.85</v>
      </c>
      <c r="O6858" t="str">
        <f t="shared" si="538"/>
        <v/>
      </c>
      <c r="P6858" t="str">
        <f t="shared" si="539"/>
        <v/>
      </c>
      <c r="Q6858" s="48" t="str">
        <f>IF(O6858="","",
   IF(OR(O6858&lt;EDA_Outlier_Analysis!$C$10, O6858&gt;EDA_Outlier_Analysis!$C$11),
      "Outlier",
      "Normal"))</f>
        <v/>
      </c>
      <c r="R6858" t="str">
        <f>IF(P6858="","",
   IF(OR(P6858 &lt; EDA_Outlier_Analysis!$F$7, P6858 &gt; EDA_Outlier_Analysis!$F$8),
      "Outlier",
      "Normal"))</f>
        <v/>
      </c>
      <c r="S6858" t="str">
        <f>IF(N6858="","",
   IF(OR(N6858 &lt;EDA_Outlier_Analysis!$I$10, N6858 &gt; EDA_Outlier_Analysis!$I$11),
      "Outlier",
      "Normal"))</f>
        <v>Normal</v>
      </c>
    </row>
    <row r="6859" spans="1:19">
      <c r="A6859" t="s">
        <v>14687</v>
      </c>
      <c r="B6859" s="4">
        <v>44896</v>
      </c>
      <c r="C6859" s="2">
        <v>71408.539999999994</v>
      </c>
      <c r="D6859" t="s">
        <v>849</v>
      </c>
      <c r="E6859" t="s">
        <v>868</v>
      </c>
      <c r="F6859" t="s">
        <v>9</v>
      </c>
      <c r="G6859" t="s">
        <v>20</v>
      </c>
      <c r="H6859" t="s">
        <v>401</v>
      </c>
      <c r="J6859" t="s">
        <v>14688</v>
      </c>
      <c r="K6859" t="str">
        <f>IF(COUNTIF(Customers!A:A, H6859)&gt;0, "Valid", "Invalid")</f>
        <v>Valid</v>
      </c>
      <c r="L6859" t="str">
        <f t="shared" si="535"/>
        <v>12</v>
      </c>
      <c r="M6859" t="str">
        <f t="shared" si="536"/>
        <v>2022</v>
      </c>
      <c r="N6859">
        <f t="shared" si="537"/>
        <v>71408.539999999994</v>
      </c>
      <c r="O6859">
        <f t="shared" si="538"/>
        <v>71408.539999999994</v>
      </c>
      <c r="P6859" t="str">
        <f t="shared" si="539"/>
        <v/>
      </c>
      <c r="Q6859" s="48" t="str">
        <f>IF(O6859="","",
   IF(OR(O6859&lt;EDA_Outlier_Analysis!$C$10, O6859&gt;EDA_Outlier_Analysis!$C$11),
      "Outlier",
      "Normal"))</f>
        <v>Normal</v>
      </c>
      <c r="R6859" t="str">
        <f>IF(P6859="","",
   IF(OR(P6859 &lt; EDA_Outlier_Analysis!$F$7, P6859 &gt; EDA_Outlier_Analysis!$F$8),
      "Outlier",
      "Normal"))</f>
        <v/>
      </c>
      <c r="S6859" t="str">
        <f>IF(N6859="","",
   IF(OR(N6859 &lt;EDA_Outlier_Analysis!$I$10, N6859 &gt; EDA_Outlier_Analysis!$I$11),
      "Outlier",
      "Normal"))</f>
        <v>Normal</v>
      </c>
    </row>
    <row r="6860" spans="1:19">
      <c r="A6860" t="s">
        <v>14689</v>
      </c>
      <c r="B6860" s="4">
        <v>44945</v>
      </c>
      <c r="C6860" s="2">
        <v>-10019.94</v>
      </c>
      <c r="D6860" t="s">
        <v>840</v>
      </c>
      <c r="E6860" t="s">
        <v>864</v>
      </c>
      <c r="F6860" t="s">
        <v>11</v>
      </c>
      <c r="G6860" t="s">
        <v>31</v>
      </c>
      <c r="I6860" t="s">
        <v>1167</v>
      </c>
      <c r="J6860" t="s">
        <v>14690</v>
      </c>
      <c r="K6860" t="str">
        <f>IF(COUNTIF(Customers!A:A, H6860)&gt;0, "Valid", "Invalid")</f>
        <v>Invalid</v>
      </c>
      <c r="L6860" t="str">
        <f t="shared" si="535"/>
        <v>1</v>
      </c>
      <c r="M6860" t="str">
        <f t="shared" si="536"/>
        <v>2023</v>
      </c>
      <c r="N6860">
        <f t="shared" si="537"/>
        <v>-10019.94</v>
      </c>
      <c r="O6860" t="str">
        <f t="shared" si="538"/>
        <v/>
      </c>
      <c r="P6860">
        <f t="shared" si="539"/>
        <v>10019.94</v>
      </c>
      <c r="Q6860" s="48" t="str">
        <f>IF(O6860="","",
   IF(OR(O6860&lt;EDA_Outlier_Analysis!$C$10, O6860&gt;EDA_Outlier_Analysis!$C$11),
      "Outlier",
      "Normal"))</f>
        <v/>
      </c>
      <c r="R6860" t="str">
        <f>IF(P6860="","",
   IF(OR(P6860 &lt; EDA_Outlier_Analysis!$F$7, P6860 &gt; EDA_Outlier_Analysis!$F$8),
      "Outlier",
      "Normal"))</f>
        <v>Outlier</v>
      </c>
      <c r="S6860" t="str">
        <f>IF(N6860="","",
   IF(OR(N6860 &lt;EDA_Outlier_Analysis!$I$10, N6860 &gt; EDA_Outlier_Analysis!$I$11),
      "Outlier",
      "Normal"))</f>
        <v>Normal</v>
      </c>
    </row>
    <row r="6861" spans="1:19">
      <c r="A6861" t="s">
        <v>14691</v>
      </c>
      <c r="B6861" s="4">
        <v>44721</v>
      </c>
      <c r="C6861" s="2">
        <v>156815.94</v>
      </c>
      <c r="D6861" t="s">
        <v>849</v>
      </c>
      <c r="E6861" t="s">
        <v>868</v>
      </c>
      <c r="F6861" t="s">
        <v>9</v>
      </c>
      <c r="G6861" t="s">
        <v>34</v>
      </c>
      <c r="H6861" t="s">
        <v>115</v>
      </c>
      <c r="J6861" t="s">
        <v>14692</v>
      </c>
      <c r="K6861" t="str">
        <f>IF(COUNTIF(Customers!A:A, H6861)&gt;0, "Valid", "Invalid")</f>
        <v>Valid</v>
      </c>
      <c r="L6861" t="str">
        <f t="shared" si="535"/>
        <v>6</v>
      </c>
      <c r="M6861" t="str">
        <f t="shared" si="536"/>
        <v>2022</v>
      </c>
      <c r="N6861">
        <f t="shared" si="537"/>
        <v>156815.94</v>
      </c>
      <c r="O6861">
        <f t="shared" si="538"/>
        <v>156815.94</v>
      </c>
      <c r="P6861" t="str">
        <f t="shared" si="539"/>
        <v/>
      </c>
      <c r="Q6861" s="48" t="str">
        <f>IF(O6861="","",
   IF(OR(O6861&lt;EDA_Outlier_Analysis!$C$10, O6861&gt;EDA_Outlier_Analysis!$C$11),
      "Outlier",
      "Normal"))</f>
        <v>Normal</v>
      </c>
      <c r="R6861" t="str">
        <f>IF(P6861="","",
   IF(OR(P6861 &lt; EDA_Outlier_Analysis!$F$7, P6861 &gt; EDA_Outlier_Analysis!$F$8),
      "Outlier",
      "Normal"))</f>
        <v/>
      </c>
      <c r="S6861" t="str">
        <f>IF(N6861="","",
   IF(OR(N6861 &lt;EDA_Outlier_Analysis!$I$10, N6861 &gt; EDA_Outlier_Analysis!$I$11),
      "Outlier",
      "Normal"))</f>
        <v>Normal</v>
      </c>
    </row>
    <row r="6862" spans="1:19">
      <c r="A6862" t="s">
        <v>14693</v>
      </c>
      <c r="B6862" s="4">
        <v>44828</v>
      </c>
      <c r="C6862" s="2">
        <v>137700.91</v>
      </c>
      <c r="D6862" t="s">
        <v>849</v>
      </c>
      <c r="E6862" t="s">
        <v>850</v>
      </c>
      <c r="F6862" t="s">
        <v>10</v>
      </c>
      <c r="G6862" t="s">
        <v>31</v>
      </c>
      <c r="H6862" t="s">
        <v>179</v>
      </c>
      <c r="J6862" t="s">
        <v>14694</v>
      </c>
      <c r="K6862" t="str">
        <f>IF(COUNTIF(Customers!A:A, H6862)&gt;0, "Valid", "Invalid")</f>
        <v>Valid</v>
      </c>
      <c r="L6862" t="str">
        <f t="shared" si="535"/>
        <v>9</v>
      </c>
      <c r="M6862" t="str">
        <f t="shared" si="536"/>
        <v>2022</v>
      </c>
      <c r="N6862">
        <f t="shared" si="537"/>
        <v>137700.91</v>
      </c>
      <c r="O6862">
        <f t="shared" si="538"/>
        <v>137700.91</v>
      </c>
      <c r="P6862" t="str">
        <f t="shared" si="539"/>
        <v/>
      </c>
      <c r="Q6862" s="48" t="str">
        <f>IF(O6862="","",
   IF(OR(O6862&lt;EDA_Outlier_Analysis!$C$10, O6862&gt;EDA_Outlier_Analysis!$C$11),
      "Outlier",
      "Normal"))</f>
        <v>Normal</v>
      </c>
      <c r="R6862" t="str">
        <f>IF(P6862="","",
   IF(OR(P6862 &lt; EDA_Outlier_Analysis!$F$7, P6862 &gt; EDA_Outlier_Analysis!$F$8),
      "Outlier",
      "Normal"))</f>
        <v/>
      </c>
      <c r="S6862" t="str">
        <f>IF(N6862="","",
   IF(OR(N6862 &lt;EDA_Outlier_Analysis!$I$10, N6862 &gt; EDA_Outlier_Analysis!$I$11),
      "Outlier",
      "Normal"))</f>
        <v>Normal</v>
      </c>
    </row>
    <row r="6863" spans="1:19">
      <c r="A6863" t="s">
        <v>14695</v>
      </c>
      <c r="B6863" s="4">
        <v>45141</v>
      </c>
      <c r="C6863" s="2">
        <v>210717.71</v>
      </c>
      <c r="D6863" t="s">
        <v>849</v>
      </c>
      <c r="E6863" t="s">
        <v>850</v>
      </c>
      <c r="F6863" t="s">
        <v>9</v>
      </c>
      <c r="G6863" t="s">
        <v>20</v>
      </c>
      <c r="H6863" t="s">
        <v>43</v>
      </c>
      <c r="J6863" t="s">
        <v>14696</v>
      </c>
      <c r="K6863" t="str">
        <f>IF(COUNTIF(Customers!A:A, H6863)&gt;0, "Valid", "Invalid")</f>
        <v>Valid</v>
      </c>
      <c r="L6863" t="str">
        <f t="shared" si="535"/>
        <v>8</v>
      </c>
      <c r="M6863" t="str">
        <f t="shared" si="536"/>
        <v>2023</v>
      </c>
      <c r="N6863">
        <f t="shared" si="537"/>
        <v>210717.71</v>
      </c>
      <c r="O6863">
        <f t="shared" si="538"/>
        <v>210717.71</v>
      </c>
      <c r="P6863" t="str">
        <f t="shared" si="539"/>
        <v/>
      </c>
      <c r="Q6863" s="48" t="str">
        <f>IF(O6863="","",
   IF(OR(O6863&lt;EDA_Outlier_Analysis!$C$10, O6863&gt;EDA_Outlier_Analysis!$C$11),
      "Outlier",
      "Normal"))</f>
        <v>Normal</v>
      </c>
      <c r="R6863" t="str">
        <f>IF(P6863="","",
   IF(OR(P6863 &lt; EDA_Outlier_Analysis!$F$7, P6863 &gt; EDA_Outlier_Analysis!$F$8),
      "Outlier",
      "Normal"))</f>
        <v/>
      </c>
      <c r="S6863" t="str">
        <f>IF(N6863="","",
   IF(OR(N6863 &lt;EDA_Outlier_Analysis!$I$10, N6863 &gt; EDA_Outlier_Analysis!$I$11),
      "Outlier",
      "Normal"))</f>
        <v>Normal</v>
      </c>
    </row>
    <row r="6864" spans="1:19">
      <c r="A6864" t="s">
        <v>14697</v>
      </c>
      <c r="B6864" s="4">
        <v>44729</v>
      </c>
      <c r="C6864" s="2">
        <v>168565.88</v>
      </c>
      <c r="D6864" t="s">
        <v>849</v>
      </c>
      <c r="E6864" t="s">
        <v>868</v>
      </c>
      <c r="F6864" t="s">
        <v>10</v>
      </c>
      <c r="G6864" t="s">
        <v>31</v>
      </c>
      <c r="H6864" t="s">
        <v>541</v>
      </c>
      <c r="J6864" t="s">
        <v>14698</v>
      </c>
      <c r="K6864" t="str">
        <f>IF(COUNTIF(Customers!A:A, H6864)&gt;0, "Valid", "Invalid")</f>
        <v>Valid</v>
      </c>
      <c r="L6864" t="str">
        <f t="shared" si="535"/>
        <v>6</v>
      </c>
      <c r="M6864" t="str">
        <f t="shared" si="536"/>
        <v>2022</v>
      </c>
      <c r="N6864">
        <f t="shared" si="537"/>
        <v>168565.88</v>
      </c>
      <c r="O6864">
        <f t="shared" si="538"/>
        <v>168565.88</v>
      </c>
      <c r="P6864" t="str">
        <f t="shared" si="539"/>
        <v/>
      </c>
      <c r="Q6864" s="48" t="str">
        <f>IF(O6864="","",
   IF(OR(O6864&lt;EDA_Outlier_Analysis!$C$10, O6864&gt;EDA_Outlier_Analysis!$C$11),
      "Outlier",
      "Normal"))</f>
        <v>Normal</v>
      </c>
      <c r="R6864" t="str">
        <f>IF(P6864="","",
   IF(OR(P6864 &lt; EDA_Outlier_Analysis!$F$7, P6864 &gt; EDA_Outlier_Analysis!$F$8),
      "Outlier",
      "Normal"))</f>
        <v/>
      </c>
      <c r="S6864" t="str">
        <f>IF(N6864="","",
   IF(OR(N6864 &lt;EDA_Outlier_Analysis!$I$10, N6864 &gt; EDA_Outlier_Analysis!$I$11),
      "Outlier",
      "Normal"))</f>
        <v>Normal</v>
      </c>
    </row>
    <row r="6865" spans="1:19">
      <c r="A6865" t="s">
        <v>14699</v>
      </c>
      <c r="B6865" s="4">
        <v>44995</v>
      </c>
      <c r="C6865" s="2">
        <v>-58850.03</v>
      </c>
      <c r="D6865" t="s">
        <v>840</v>
      </c>
      <c r="E6865" t="s">
        <v>845</v>
      </c>
      <c r="F6865" t="s">
        <v>9</v>
      </c>
      <c r="G6865" t="s">
        <v>34</v>
      </c>
      <c r="I6865" t="s">
        <v>879</v>
      </c>
      <c r="J6865" t="s">
        <v>14700</v>
      </c>
      <c r="K6865" t="str">
        <f>IF(COUNTIF(Customers!A:A, H6865)&gt;0, "Valid", "Invalid")</f>
        <v>Invalid</v>
      </c>
      <c r="L6865" t="str">
        <f t="shared" si="535"/>
        <v>3</v>
      </c>
      <c r="M6865" t="str">
        <f t="shared" si="536"/>
        <v>2023</v>
      </c>
      <c r="N6865">
        <f t="shared" si="537"/>
        <v>-58850.03</v>
      </c>
      <c r="O6865" t="str">
        <f t="shared" si="538"/>
        <v/>
      </c>
      <c r="P6865">
        <f t="shared" si="539"/>
        <v>58850.03</v>
      </c>
      <c r="Q6865" s="48" t="str">
        <f>IF(O6865="","",
   IF(OR(O6865&lt;EDA_Outlier_Analysis!$C$10, O6865&gt;EDA_Outlier_Analysis!$C$11),
      "Outlier",
      "Normal"))</f>
        <v/>
      </c>
      <c r="R6865" t="str">
        <f>IF(P6865="","",
   IF(OR(P6865 &lt; EDA_Outlier_Analysis!$F$7, P6865 &gt; EDA_Outlier_Analysis!$F$8),
      "Outlier",
      "Normal"))</f>
        <v>Outlier</v>
      </c>
      <c r="S6865" t="str">
        <f>IF(N6865="","",
   IF(OR(N6865 &lt;EDA_Outlier_Analysis!$I$10, N6865 &gt; EDA_Outlier_Analysis!$I$11),
      "Outlier",
      "Normal"))</f>
        <v>Normal</v>
      </c>
    </row>
    <row r="6866" spans="1:19">
      <c r="A6866" t="s">
        <v>14701</v>
      </c>
      <c r="B6866" s="4">
        <v>44815</v>
      </c>
      <c r="C6866" s="2">
        <v>177907.37</v>
      </c>
      <c r="D6866" t="s">
        <v>849</v>
      </c>
      <c r="E6866" t="s">
        <v>850</v>
      </c>
      <c r="F6866" t="s">
        <v>10</v>
      </c>
      <c r="G6866" t="s">
        <v>31</v>
      </c>
      <c r="H6866" t="s">
        <v>151</v>
      </c>
      <c r="J6866" t="s">
        <v>14702</v>
      </c>
      <c r="K6866" t="str">
        <f>IF(COUNTIF(Customers!A:A, H6866)&gt;0, "Valid", "Invalid")</f>
        <v>Valid</v>
      </c>
      <c r="L6866" t="str">
        <f t="shared" si="535"/>
        <v>9</v>
      </c>
      <c r="M6866" t="str">
        <f t="shared" si="536"/>
        <v>2022</v>
      </c>
      <c r="N6866">
        <f t="shared" si="537"/>
        <v>177907.37</v>
      </c>
      <c r="O6866">
        <f t="shared" si="538"/>
        <v>177907.37</v>
      </c>
      <c r="P6866" t="str">
        <f t="shared" si="539"/>
        <v/>
      </c>
      <c r="Q6866" s="48" t="str">
        <f>IF(O6866="","",
   IF(OR(O6866&lt;EDA_Outlier_Analysis!$C$10, O6866&gt;EDA_Outlier_Analysis!$C$11),
      "Outlier",
      "Normal"))</f>
        <v>Normal</v>
      </c>
      <c r="R6866" t="str">
        <f>IF(P6866="","",
   IF(OR(P6866 &lt; EDA_Outlier_Analysis!$F$7, P6866 &gt; EDA_Outlier_Analysis!$F$8),
      "Outlier",
      "Normal"))</f>
        <v/>
      </c>
      <c r="S6866" t="str">
        <f>IF(N6866="","",
   IF(OR(N6866 &lt;EDA_Outlier_Analysis!$I$10, N6866 &gt; EDA_Outlier_Analysis!$I$11),
      "Outlier",
      "Normal"))</f>
        <v>Normal</v>
      </c>
    </row>
    <row r="6867" spans="1:19">
      <c r="A6867" t="s">
        <v>14703</v>
      </c>
      <c r="B6867" s="4">
        <v>45135</v>
      </c>
      <c r="C6867" s="2">
        <v>-46786.879999999997</v>
      </c>
      <c r="D6867" t="s">
        <v>840</v>
      </c>
      <c r="E6867" t="s">
        <v>905</v>
      </c>
      <c r="F6867" t="s">
        <v>10</v>
      </c>
      <c r="G6867" t="s">
        <v>31</v>
      </c>
      <c r="I6867" t="s">
        <v>1453</v>
      </c>
      <c r="J6867" t="s">
        <v>14704</v>
      </c>
      <c r="K6867" t="str">
        <f>IF(COUNTIF(Customers!A:A, H6867)&gt;0, "Valid", "Invalid")</f>
        <v>Invalid</v>
      </c>
      <c r="L6867" t="str">
        <f t="shared" si="535"/>
        <v>7</v>
      </c>
      <c r="M6867" t="str">
        <f t="shared" si="536"/>
        <v>2023</v>
      </c>
      <c r="N6867">
        <f t="shared" si="537"/>
        <v>-46786.879999999997</v>
      </c>
      <c r="O6867" t="str">
        <f t="shared" si="538"/>
        <v/>
      </c>
      <c r="P6867">
        <f t="shared" si="539"/>
        <v>46786.879999999997</v>
      </c>
      <c r="Q6867" s="48" t="str">
        <f>IF(O6867="","",
   IF(OR(O6867&lt;EDA_Outlier_Analysis!$C$10, O6867&gt;EDA_Outlier_Analysis!$C$11),
      "Outlier",
      "Normal"))</f>
        <v/>
      </c>
      <c r="R6867" t="str">
        <f>IF(P6867="","",
   IF(OR(P6867 &lt; EDA_Outlier_Analysis!$F$7, P6867 &gt; EDA_Outlier_Analysis!$F$8),
      "Outlier",
      "Normal"))</f>
        <v>Normal</v>
      </c>
      <c r="S6867" t="str">
        <f>IF(N6867="","",
   IF(OR(N6867 &lt;EDA_Outlier_Analysis!$I$10, N6867 &gt; EDA_Outlier_Analysis!$I$11),
      "Outlier",
      "Normal"))</f>
        <v>Normal</v>
      </c>
    </row>
    <row r="6868" spans="1:19">
      <c r="A6868" t="s">
        <v>14705</v>
      </c>
      <c r="B6868" s="4">
        <v>45152</v>
      </c>
      <c r="C6868" s="2">
        <v>191449.21</v>
      </c>
      <c r="D6868" t="s">
        <v>849</v>
      </c>
      <c r="E6868" t="s">
        <v>868</v>
      </c>
      <c r="F6868" t="s">
        <v>10</v>
      </c>
      <c r="G6868" t="s">
        <v>24</v>
      </c>
      <c r="H6868" t="s">
        <v>299</v>
      </c>
      <c r="J6868" t="s">
        <v>14706</v>
      </c>
      <c r="K6868" t="str">
        <f>IF(COUNTIF(Customers!A:A, H6868)&gt;0, "Valid", "Invalid")</f>
        <v>Valid</v>
      </c>
      <c r="L6868" t="str">
        <f t="shared" si="535"/>
        <v>8</v>
      </c>
      <c r="M6868" t="str">
        <f t="shared" si="536"/>
        <v>2023</v>
      </c>
      <c r="N6868">
        <f t="shared" si="537"/>
        <v>191449.21</v>
      </c>
      <c r="O6868">
        <f t="shared" si="538"/>
        <v>191449.21</v>
      </c>
      <c r="P6868" t="str">
        <f t="shared" si="539"/>
        <v/>
      </c>
      <c r="Q6868" s="48" t="str">
        <f>IF(O6868="","",
   IF(OR(O6868&lt;EDA_Outlier_Analysis!$C$10, O6868&gt;EDA_Outlier_Analysis!$C$11),
      "Outlier",
      "Normal"))</f>
        <v>Normal</v>
      </c>
      <c r="R6868" t="str">
        <f>IF(P6868="","",
   IF(OR(P6868 &lt; EDA_Outlier_Analysis!$F$7, P6868 &gt; EDA_Outlier_Analysis!$F$8),
      "Outlier",
      "Normal"))</f>
        <v/>
      </c>
      <c r="S6868" t="str">
        <f>IF(N6868="","",
   IF(OR(N6868 &lt;EDA_Outlier_Analysis!$I$10, N6868 &gt; EDA_Outlier_Analysis!$I$11),
      "Outlier",
      "Normal"))</f>
        <v>Normal</v>
      </c>
    </row>
    <row r="6869" spans="1:19">
      <c r="A6869" t="s">
        <v>14707</v>
      </c>
      <c r="B6869" s="4">
        <v>45188</v>
      </c>
      <c r="C6869" s="2">
        <v>17040.09</v>
      </c>
      <c r="D6869" t="s">
        <v>873</v>
      </c>
      <c r="E6869" t="s">
        <v>873</v>
      </c>
      <c r="F6869" t="s">
        <v>11</v>
      </c>
      <c r="G6869" t="s">
        <v>34</v>
      </c>
      <c r="J6869" t="s">
        <v>14708</v>
      </c>
      <c r="K6869" t="str">
        <f>IF(COUNTIF(Customers!A:A, H6869)&gt;0, "Valid", "Invalid")</f>
        <v>Invalid</v>
      </c>
      <c r="L6869" t="str">
        <f t="shared" si="535"/>
        <v>9</v>
      </c>
      <c r="M6869" t="str">
        <f t="shared" si="536"/>
        <v>2023</v>
      </c>
      <c r="N6869">
        <f t="shared" si="537"/>
        <v>-17040.09</v>
      </c>
      <c r="O6869" t="str">
        <f t="shared" si="538"/>
        <v/>
      </c>
      <c r="P6869" t="str">
        <f t="shared" si="539"/>
        <v/>
      </c>
      <c r="Q6869" s="48" t="str">
        <f>IF(O6869="","",
   IF(OR(O6869&lt;EDA_Outlier_Analysis!$C$10, O6869&gt;EDA_Outlier_Analysis!$C$11),
      "Outlier",
      "Normal"))</f>
        <v/>
      </c>
      <c r="R6869" t="str">
        <f>IF(P6869="","",
   IF(OR(P6869 &lt; EDA_Outlier_Analysis!$F$7, P6869 &gt; EDA_Outlier_Analysis!$F$8),
      "Outlier",
      "Normal"))</f>
        <v/>
      </c>
      <c r="S6869" t="str">
        <f>IF(N6869="","",
   IF(OR(N6869 &lt;EDA_Outlier_Analysis!$I$10, N6869 &gt; EDA_Outlier_Analysis!$I$11),
      "Outlier",
      "Normal"))</f>
        <v>Normal</v>
      </c>
    </row>
    <row r="6870" spans="1:19">
      <c r="A6870" t="s">
        <v>14709</v>
      </c>
      <c r="B6870" s="4">
        <v>44783</v>
      </c>
      <c r="C6870" s="2">
        <v>-62456.93</v>
      </c>
      <c r="D6870" t="s">
        <v>840</v>
      </c>
      <c r="E6870" t="s">
        <v>864</v>
      </c>
      <c r="F6870" t="s">
        <v>11</v>
      </c>
      <c r="G6870" t="s">
        <v>20</v>
      </c>
      <c r="I6870" t="s">
        <v>1524</v>
      </c>
      <c r="J6870" t="s">
        <v>14710</v>
      </c>
      <c r="K6870" t="str">
        <f>IF(COUNTIF(Customers!A:A, H6870)&gt;0, "Valid", "Invalid")</f>
        <v>Invalid</v>
      </c>
      <c r="L6870" t="str">
        <f t="shared" si="535"/>
        <v>8</v>
      </c>
      <c r="M6870" t="str">
        <f t="shared" si="536"/>
        <v>2022</v>
      </c>
      <c r="N6870">
        <f t="shared" si="537"/>
        <v>-62456.93</v>
      </c>
      <c r="O6870" t="str">
        <f t="shared" si="538"/>
        <v/>
      </c>
      <c r="P6870">
        <f t="shared" si="539"/>
        <v>62456.93</v>
      </c>
      <c r="Q6870" s="48" t="str">
        <f>IF(O6870="","",
   IF(OR(O6870&lt;EDA_Outlier_Analysis!$C$10, O6870&gt;EDA_Outlier_Analysis!$C$11),
      "Outlier",
      "Normal"))</f>
        <v/>
      </c>
      <c r="R6870" t="str">
        <f>IF(P6870="","",
   IF(OR(P6870 &lt; EDA_Outlier_Analysis!$F$7, P6870 &gt; EDA_Outlier_Analysis!$F$8),
      "Outlier",
      "Normal"))</f>
        <v>Outlier</v>
      </c>
      <c r="S6870" t="str">
        <f>IF(N6870="","",
   IF(OR(N6870 &lt;EDA_Outlier_Analysis!$I$10, N6870 &gt; EDA_Outlier_Analysis!$I$11),
      "Outlier",
      "Normal"))</f>
        <v>Normal</v>
      </c>
    </row>
    <row r="6871" spans="1:19">
      <c r="A6871" t="s">
        <v>14711</v>
      </c>
      <c r="B6871" s="4">
        <v>45178</v>
      </c>
      <c r="C6871" s="2">
        <v>245567.11</v>
      </c>
      <c r="D6871" t="s">
        <v>849</v>
      </c>
      <c r="E6871" t="s">
        <v>850</v>
      </c>
      <c r="F6871" t="s">
        <v>10</v>
      </c>
      <c r="G6871" t="s">
        <v>24</v>
      </c>
      <c r="H6871" t="s">
        <v>699</v>
      </c>
      <c r="J6871" t="s">
        <v>14712</v>
      </c>
      <c r="K6871" t="str">
        <f>IF(COUNTIF(Customers!A:A, H6871)&gt;0, "Valid", "Invalid")</f>
        <v>Valid</v>
      </c>
      <c r="L6871" t="str">
        <f t="shared" si="535"/>
        <v>9</v>
      </c>
      <c r="M6871" t="str">
        <f t="shared" si="536"/>
        <v>2023</v>
      </c>
      <c r="N6871">
        <f t="shared" si="537"/>
        <v>245567.11</v>
      </c>
      <c r="O6871">
        <f t="shared" si="538"/>
        <v>245567.11</v>
      </c>
      <c r="P6871" t="str">
        <f t="shared" si="539"/>
        <v/>
      </c>
      <c r="Q6871" s="48" t="str">
        <f>IF(O6871="","",
   IF(OR(O6871&lt;EDA_Outlier_Analysis!$C$10, O6871&gt;EDA_Outlier_Analysis!$C$11),
      "Outlier",
      "Normal"))</f>
        <v>Normal</v>
      </c>
      <c r="R6871" t="str">
        <f>IF(P6871="","",
   IF(OR(P6871 &lt; EDA_Outlier_Analysis!$F$7, P6871 &gt; EDA_Outlier_Analysis!$F$8),
      "Outlier",
      "Normal"))</f>
        <v/>
      </c>
      <c r="S6871" t="str">
        <f>IF(N6871="","",
   IF(OR(N6871 &lt;EDA_Outlier_Analysis!$I$10, N6871 &gt; EDA_Outlier_Analysis!$I$11),
      "Outlier",
      "Normal"))</f>
        <v>Normal</v>
      </c>
    </row>
    <row r="6872" spans="1:19">
      <c r="A6872" t="s">
        <v>14713</v>
      </c>
      <c r="B6872" s="4">
        <v>44747</v>
      </c>
      <c r="C6872" s="2">
        <v>76680.09</v>
      </c>
      <c r="D6872" t="s">
        <v>849</v>
      </c>
      <c r="E6872" t="s">
        <v>868</v>
      </c>
      <c r="F6872" t="s">
        <v>9</v>
      </c>
      <c r="G6872" t="s">
        <v>34</v>
      </c>
      <c r="H6872" t="s">
        <v>509</v>
      </c>
      <c r="J6872" t="s">
        <v>14714</v>
      </c>
      <c r="K6872" t="str">
        <f>IF(COUNTIF(Customers!A:A, H6872)&gt;0, "Valid", "Invalid")</f>
        <v>Valid</v>
      </c>
      <c r="L6872" t="str">
        <f t="shared" si="535"/>
        <v>7</v>
      </c>
      <c r="M6872" t="str">
        <f t="shared" si="536"/>
        <v>2022</v>
      </c>
      <c r="N6872">
        <f t="shared" si="537"/>
        <v>76680.09</v>
      </c>
      <c r="O6872">
        <f t="shared" si="538"/>
        <v>76680.09</v>
      </c>
      <c r="P6872" t="str">
        <f t="shared" si="539"/>
        <v/>
      </c>
      <c r="Q6872" s="48" t="str">
        <f>IF(O6872="","",
   IF(OR(O6872&lt;EDA_Outlier_Analysis!$C$10, O6872&gt;EDA_Outlier_Analysis!$C$11),
      "Outlier",
      "Normal"))</f>
        <v>Normal</v>
      </c>
      <c r="R6872" t="str">
        <f>IF(P6872="","",
   IF(OR(P6872 &lt; EDA_Outlier_Analysis!$F$7, P6872 &gt; EDA_Outlier_Analysis!$F$8),
      "Outlier",
      "Normal"))</f>
        <v/>
      </c>
      <c r="S6872" t="str">
        <f>IF(N6872="","",
   IF(OR(N6872 &lt;EDA_Outlier_Analysis!$I$10, N6872 &gt; EDA_Outlier_Analysis!$I$11),
      "Outlier",
      "Normal"))</f>
        <v>Normal</v>
      </c>
    </row>
    <row r="6873" spans="1:19">
      <c r="A6873" t="s">
        <v>14715</v>
      </c>
      <c r="B6873" s="4">
        <v>45051</v>
      </c>
      <c r="C6873" s="2">
        <v>-2895.52</v>
      </c>
      <c r="D6873" t="s">
        <v>840</v>
      </c>
      <c r="E6873" t="s">
        <v>864</v>
      </c>
      <c r="F6873" t="s">
        <v>11</v>
      </c>
      <c r="G6873" t="s">
        <v>24</v>
      </c>
      <c r="I6873" t="s">
        <v>5493</v>
      </c>
      <c r="J6873" t="s">
        <v>14716</v>
      </c>
      <c r="K6873" t="str">
        <f>IF(COUNTIF(Customers!A:A, H6873)&gt;0, "Valid", "Invalid")</f>
        <v>Invalid</v>
      </c>
      <c r="L6873" t="str">
        <f t="shared" si="535"/>
        <v>5</v>
      </c>
      <c r="M6873" t="str">
        <f t="shared" si="536"/>
        <v>2023</v>
      </c>
      <c r="N6873">
        <f t="shared" si="537"/>
        <v>-2895.52</v>
      </c>
      <c r="O6873" t="str">
        <f t="shared" si="538"/>
        <v/>
      </c>
      <c r="P6873">
        <f t="shared" si="539"/>
        <v>2895.52</v>
      </c>
      <c r="Q6873" s="48" t="str">
        <f>IF(O6873="","",
   IF(OR(O6873&lt;EDA_Outlier_Analysis!$C$10, O6873&gt;EDA_Outlier_Analysis!$C$11),
      "Outlier",
      "Normal"))</f>
        <v/>
      </c>
      <c r="R6873" t="str">
        <f>IF(P6873="","",
   IF(OR(P6873 &lt; EDA_Outlier_Analysis!$F$7, P6873 &gt; EDA_Outlier_Analysis!$F$8),
      "Outlier",
      "Normal"))</f>
        <v>Outlier</v>
      </c>
      <c r="S6873" t="str">
        <f>IF(N6873="","",
   IF(OR(N6873 &lt;EDA_Outlier_Analysis!$I$10, N6873 &gt; EDA_Outlier_Analysis!$I$11),
      "Outlier",
      "Normal"))</f>
        <v>Normal</v>
      </c>
    </row>
    <row r="6874" spans="1:19">
      <c r="A6874" t="s">
        <v>14717</v>
      </c>
      <c r="B6874" s="4">
        <v>44632</v>
      </c>
      <c r="C6874" s="2">
        <v>95481.43</v>
      </c>
      <c r="D6874" t="s">
        <v>849</v>
      </c>
      <c r="E6874" t="s">
        <v>853</v>
      </c>
      <c r="F6874" t="s">
        <v>9</v>
      </c>
      <c r="G6874" t="s">
        <v>31</v>
      </c>
      <c r="H6874" t="s">
        <v>607</v>
      </c>
      <c r="J6874" t="s">
        <v>14718</v>
      </c>
      <c r="K6874" t="str">
        <f>IF(COUNTIF(Customers!A:A, H6874)&gt;0, "Valid", "Invalid")</f>
        <v>Valid</v>
      </c>
      <c r="L6874" t="str">
        <f t="shared" si="535"/>
        <v>3</v>
      </c>
      <c r="M6874" t="str">
        <f t="shared" si="536"/>
        <v>2022</v>
      </c>
      <c r="N6874">
        <f t="shared" si="537"/>
        <v>95481.43</v>
      </c>
      <c r="O6874">
        <f t="shared" si="538"/>
        <v>95481.43</v>
      </c>
      <c r="P6874" t="str">
        <f t="shared" si="539"/>
        <v/>
      </c>
      <c r="Q6874" s="48" t="str">
        <f>IF(O6874="","",
   IF(OR(O6874&lt;EDA_Outlier_Analysis!$C$10, O6874&gt;EDA_Outlier_Analysis!$C$11),
      "Outlier",
      "Normal"))</f>
        <v>Normal</v>
      </c>
      <c r="R6874" t="str">
        <f>IF(P6874="","",
   IF(OR(P6874 &lt; EDA_Outlier_Analysis!$F$7, P6874 &gt; EDA_Outlier_Analysis!$F$8),
      "Outlier",
      "Normal"))</f>
        <v/>
      </c>
      <c r="S6874" t="str">
        <f>IF(N6874="","",
   IF(OR(N6874 &lt;EDA_Outlier_Analysis!$I$10, N6874 &gt; EDA_Outlier_Analysis!$I$11),
      "Outlier",
      "Normal"))</f>
        <v>Normal</v>
      </c>
    </row>
    <row r="6875" spans="1:19">
      <c r="A6875" t="s">
        <v>14719</v>
      </c>
      <c r="B6875" s="4">
        <v>44978</v>
      </c>
      <c r="C6875" s="2">
        <v>121745.63</v>
      </c>
      <c r="D6875" t="s">
        <v>849</v>
      </c>
      <c r="E6875" t="s">
        <v>850</v>
      </c>
      <c r="F6875" t="s">
        <v>10</v>
      </c>
      <c r="G6875" t="s">
        <v>34</v>
      </c>
      <c r="H6875" t="s">
        <v>153</v>
      </c>
      <c r="J6875" t="s">
        <v>14720</v>
      </c>
      <c r="K6875" t="str">
        <f>IF(COUNTIF(Customers!A:A, H6875)&gt;0, "Valid", "Invalid")</f>
        <v>Valid</v>
      </c>
      <c r="L6875" t="str">
        <f t="shared" si="535"/>
        <v>2</v>
      </c>
      <c r="M6875" t="str">
        <f t="shared" si="536"/>
        <v>2023</v>
      </c>
      <c r="N6875">
        <f t="shared" si="537"/>
        <v>121745.63</v>
      </c>
      <c r="O6875">
        <f t="shared" si="538"/>
        <v>121745.63</v>
      </c>
      <c r="P6875" t="str">
        <f t="shared" si="539"/>
        <v/>
      </c>
      <c r="Q6875" s="48" t="str">
        <f>IF(O6875="","",
   IF(OR(O6875&lt;EDA_Outlier_Analysis!$C$10, O6875&gt;EDA_Outlier_Analysis!$C$11),
      "Outlier",
      "Normal"))</f>
        <v>Normal</v>
      </c>
      <c r="R6875" t="str">
        <f>IF(P6875="","",
   IF(OR(P6875 &lt; EDA_Outlier_Analysis!$F$7, P6875 &gt; EDA_Outlier_Analysis!$F$8),
      "Outlier",
      "Normal"))</f>
        <v/>
      </c>
      <c r="S6875" t="str">
        <f>IF(N6875="","",
   IF(OR(N6875 &lt;EDA_Outlier_Analysis!$I$10, N6875 &gt; EDA_Outlier_Analysis!$I$11),
      "Outlier",
      "Normal"))</f>
        <v>Normal</v>
      </c>
    </row>
    <row r="6876" spans="1:19">
      <c r="A6876" t="s">
        <v>14721</v>
      </c>
      <c r="B6876" s="4">
        <v>44971</v>
      </c>
      <c r="C6876" s="2">
        <v>98962.43</v>
      </c>
      <c r="D6876" t="s">
        <v>849</v>
      </c>
      <c r="E6876" t="s">
        <v>868</v>
      </c>
      <c r="F6876" t="s">
        <v>9</v>
      </c>
      <c r="G6876" t="s">
        <v>34</v>
      </c>
      <c r="H6876" t="s">
        <v>115</v>
      </c>
      <c r="J6876" t="s">
        <v>14722</v>
      </c>
      <c r="K6876" t="str">
        <f>IF(COUNTIF(Customers!A:A, H6876)&gt;0, "Valid", "Invalid")</f>
        <v>Valid</v>
      </c>
      <c r="L6876" t="str">
        <f t="shared" si="535"/>
        <v>2</v>
      </c>
      <c r="M6876" t="str">
        <f t="shared" si="536"/>
        <v>2023</v>
      </c>
      <c r="N6876">
        <f t="shared" si="537"/>
        <v>98962.43</v>
      </c>
      <c r="O6876">
        <f t="shared" si="538"/>
        <v>98962.43</v>
      </c>
      <c r="P6876" t="str">
        <f t="shared" si="539"/>
        <v/>
      </c>
      <c r="Q6876" s="48" t="str">
        <f>IF(O6876="","",
   IF(OR(O6876&lt;EDA_Outlier_Analysis!$C$10, O6876&gt;EDA_Outlier_Analysis!$C$11),
      "Outlier",
      "Normal"))</f>
        <v>Normal</v>
      </c>
      <c r="R6876" t="str">
        <f>IF(P6876="","",
   IF(OR(P6876 &lt; EDA_Outlier_Analysis!$F$7, P6876 &gt; EDA_Outlier_Analysis!$F$8),
      "Outlier",
      "Normal"))</f>
        <v/>
      </c>
      <c r="S6876" t="str">
        <f>IF(N6876="","",
   IF(OR(N6876 &lt;EDA_Outlier_Analysis!$I$10, N6876 &gt; EDA_Outlier_Analysis!$I$11),
      "Outlier",
      "Normal"))</f>
        <v>Normal</v>
      </c>
    </row>
    <row r="6877" spans="1:19">
      <c r="A6877" t="s">
        <v>14723</v>
      </c>
      <c r="B6877" s="4">
        <v>44710</v>
      </c>
      <c r="C6877" s="2">
        <v>-48061.81</v>
      </c>
      <c r="D6877" t="s">
        <v>840</v>
      </c>
      <c r="E6877" t="s">
        <v>841</v>
      </c>
      <c r="F6877" t="s">
        <v>10</v>
      </c>
      <c r="G6877" t="s">
        <v>34</v>
      </c>
      <c r="I6877" t="s">
        <v>1035</v>
      </c>
      <c r="J6877" t="s">
        <v>14724</v>
      </c>
      <c r="K6877" t="str">
        <f>IF(COUNTIF(Customers!A:A, H6877)&gt;0, "Valid", "Invalid")</f>
        <v>Invalid</v>
      </c>
      <c r="L6877" t="str">
        <f t="shared" si="535"/>
        <v>5</v>
      </c>
      <c r="M6877" t="str">
        <f t="shared" si="536"/>
        <v>2022</v>
      </c>
      <c r="N6877">
        <f t="shared" si="537"/>
        <v>-48061.81</v>
      </c>
      <c r="O6877" t="str">
        <f t="shared" si="538"/>
        <v/>
      </c>
      <c r="P6877">
        <f t="shared" si="539"/>
        <v>48061.81</v>
      </c>
      <c r="Q6877" s="48" t="str">
        <f>IF(O6877="","",
   IF(OR(O6877&lt;EDA_Outlier_Analysis!$C$10, O6877&gt;EDA_Outlier_Analysis!$C$11),
      "Outlier",
      "Normal"))</f>
        <v/>
      </c>
      <c r="R6877" t="str">
        <f>IF(P6877="","",
   IF(OR(P6877 &lt; EDA_Outlier_Analysis!$F$7, P6877 &gt; EDA_Outlier_Analysis!$F$8),
      "Outlier",
      "Normal"))</f>
        <v>Normal</v>
      </c>
      <c r="S6877" t="str">
        <f>IF(N6877="","",
   IF(OR(N6877 &lt;EDA_Outlier_Analysis!$I$10, N6877 &gt; EDA_Outlier_Analysis!$I$11),
      "Outlier",
      "Normal"))</f>
        <v>Normal</v>
      </c>
    </row>
    <row r="6878" spans="1:19">
      <c r="A6878" t="s">
        <v>14725</v>
      </c>
      <c r="B6878" s="4">
        <v>44671</v>
      </c>
      <c r="C6878" s="2">
        <v>-64730.03</v>
      </c>
      <c r="D6878" t="s">
        <v>840</v>
      </c>
      <c r="E6878" t="s">
        <v>841</v>
      </c>
      <c r="F6878" t="s">
        <v>11</v>
      </c>
      <c r="G6878" t="s">
        <v>20</v>
      </c>
      <c r="I6878" t="s">
        <v>1524</v>
      </c>
      <c r="J6878" t="s">
        <v>14726</v>
      </c>
      <c r="K6878" t="str">
        <f>IF(COUNTIF(Customers!A:A, H6878)&gt;0, "Valid", "Invalid")</f>
        <v>Invalid</v>
      </c>
      <c r="L6878" t="str">
        <f t="shared" si="535"/>
        <v>4</v>
      </c>
      <c r="M6878" t="str">
        <f t="shared" si="536"/>
        <v>2022</v>
      </c>
      <c r="N6878">
        <f t="shared" si="537"/>
        <v>-64730.03</v>
      </c>
      <c r="O6878" t="str">
        <f t="shared" si="538"/>
        <v/>
      </c>
      <c r="P6878">
        <f t="shared" si="539"/>
        <v>64730.03</v>
      </c>
      <c r="Q6878" s="48" t="str">
        <f>IF(O6878="","",
   IF(OR(O6878&lt;EDA_Outlier_Analysis!$C$10, O6878&gt;EDA_Outlier_Analysis!$C$11),
      "Outlier",
      "Normal"))</f>
        <v/>
      </c>
      <c r="R6878" t="str">
        <f>IF(P6878="","",
   IF(OR(P6878 &lt; EDA_Outlier_Analysis!$F$7, P6878 &gt; EDA_Outlier_Analysis!$F$8),
      "Outlier",
      "Normal"))</f>
        <v>Outlier</v>
      </c>
      <c r="S6878" t="str">
        <f>IF(N6878="","",
   IF(OR(N6878 &lt;EDA_Outlier_Analysis!$I$10, N6878 &gt; EDA_Outlier_Analysis!$I$11),
      "Outlier",
      "Normal"))</f>
        <v>Normal</v>
      </c>
    </row>
    <row r="6879" spans="1:19">
      <c r="A6879" t="s">
        <v>14727</v>
      </c>
      <c r="B6879" s="4">
        <v>45234</v>
      </c>
      <c r="C6879" s="2">
        <v>85756.04</v>
      </c>
      <c r="D6879" t="s">
        <v>849</v>
      </c>
      <c r="E6879" t="s">
        <v>850</v>
      </c>
      <c r="F6879" t="s">
        <v>9</v>
      </c>
      <c r="G6879" t="s">
        <v>34</v>
      </c>
      <c r="H6879" t="s">
        <v>489</v>
      </c>
      <c r="J6879" t="s">
        <v>14728</v>
      </c>
      <c r="K6879" t="str">
        <f>IF(COUNTIF(Customers!A:A, H6879)&gt;0, "Valid", "Invalid")</f>
        <v>Valid</v>
      </c>
      <c r="L6879" t="str">
        <f t="shared" si="535"/>
        <v>11</v>
      </c>
      <c r="M6879" t="str">
        <f t="shared" si="536"/>
        <v>2023</v>
      </c>
      <c r="N6879">
        <f t="shared" si="537"/>
        <v>85756.04</v>
      </c>
      <c r="O6879">
        <f t="shared" si="538"/>
        <v>85756.04</v>
      </c>
      <c r="P6879" t="str">
        <f t="shared" si="539"/>
        <v/>
      </c>
      <c r="Q6879" s="48" t="str">
        <f>IF(O6879="","",
   IF(OR(O6879&lt;EDA_Outlier_Analysis!$C$10, O6879&gt;EDA_Outlier_Analysis!$C$11),
      "Outlier",
      "Normal"))</f>
        <v>Normal</v>
      </c>
      <c r="R6879" t="str">
        <f>IF(P6879="","",
   IF(OR(P6879 &lt; EDA_Outlier_Analysis!$F$7, P6879 &gt; EDA_Outlier_Analysis!$F$8),
      "Outlier",
      "Normal"))</f>
        <v/>
      </c>
      <c r="S6879" t="str">
        <f>IF(N6879="","",
   IF(OR(N6879 &lt;EDA_Outlier_Analysis!$I$10, N6879 &gt; EDA_Outlier_Analysis!$I$11),
      "Outlier",
      "Normal"))</f>
        <v>Normal</v>
      </c>
    </row>
    <row r="6880" spans="1:19">
      <c r="A6880" t="s">
        <v>14729</v>
      </c>
      <c r="B6880" s="4">
        <v>45007</v>
      </c>
      <c r="C6880" s="2">
        <v>247296.11</v>
      </c>
      <c r="D6880" t="s">
        <v>849</v>
      </c>
      <c r="E6880" t="s">
        <v>850</v>
      </c>
      <c r="F6880" t="s">
        <v>11</v>
      </c>
      <c r="G6880" t="s">
        <v>24</v>
      </c>
      <c r="H6880" t="s">
        <v>255</v>
      </c>
      <c r="J6880" t="s">
        <v>14730</v>
      </c>
      <c r="K6880" t="str">
        <f>IF(COUNTIF(Customers!A:A, H6880)&gt;0, "Valid", "Invalid")</f>
        <v>Valid</v>
      </c>
      <c r="L6880" t="str">
        <f t="shared" si="535"/>
        <v>3</v>
      </c>
      <c r="M6880" t="str">
        <f t="shared" si="536"/>
        <v>2023</v>
      </c>
      <c r="N6880">
        <f t="shared" si="537"/>
        <v>247296.11</v>
      </c>
      <c r="O6880">
        <f t="shared" si="538"/>
        <v>247296.11</v>
      </c>
      <c r="P6880" t="str">
        <f t="shared" si="539"/>
        <v/>
      </c>
      <c r="Q6880" s="48" t="str">
        <f>IF(O6880="","",
   IF(OR(O6880&lt;EDA_Outlier_Analysis!$C$10, O6880&gt;EDA_Outlier_Analysis!$C$11),
      "Outlier",
      "Normal"))</f>
        <v>Normal</v>
      </c>
      <c r="R6880" t="str">
        <f>IF(P6880="","",
   IF(OR(P6880 &lt; EDA_Outlier_Analysis!$F$7, P6880 &gt; EDA_Outlier_Analysis!$F$8),
      "Outlier",
      "Normal"))</f>
        <v/>
      </c>
      <c r="S6880" t="str">
        <f>IF(N6880="","",
   IF(OR(N6880 &lt;EDA_Outlier_Analysis!$I$10, N6880 &gt; EDA_Outlier_Analysis!$I$11),
      "Outlier",
      "Normal"))</f>
        <v>Normal</v>
      </c>
    </row>
    <row r="6881" spans="1:19">
      <c r="A6881" t="s">
        <v>14731</v>
      </c>
      <c r="B6881" s="4">
        <v>44998</v>
      </c>
      <c r="C6881" s="2">
        <v>-72237.53</v>
      </c>
      <c r="D6881" t="s">
        <v>840</v>
      </c>
      <c r="E6881" t="s">
        <v>841</v>
      </c>
      <c r="F6881" t="s">
        <v>11</v>
      </c>
      <c r="G6881" t="s">
        <v>31</v>
      </c>
      <c r="I6881" t="s">
        <v>1080</v>
      </c>
      <c r="J6881" t="s">
        <v>14732</v>
      </c>
      <c r="K6881" t="str">
        <f>IF(COUNTIF(Customers!A:A, H6881)&gt;0, "Valid", "Invalid")</f>
        <v>Invalid</v>
      </c>
      <c r="L6881" t="str">
        <f t="shared" si="535"/>
        <v>3</v>
      </c>
      <c r="M6881" t="str">
        <f t="shared" si="536"/>
        <v>2023</v>
      </c>
      <c r="N6881">
        <f t="shared" si="537"/>
        <v>-72237.53</v>
      </c>
      <c r="O6881" t="str">
        <f t="shared" si="538"/>
        <v/>
      </c>
      <c r="P6881">
        <f t="shared" si="539"/>
        <v>72237.53</v>
      </c>
      <c r="Q6881" s="48" t="str">
        <f>IF(O6881="","",
   IF(OR(O6881&lt;EDA_Outlier_Analysis!$C$10, O6881&gt;EDA_Outlier_Analysis!$C$11),
      "Outlier",
      "Normal"))</f>
        <v/>
      </c>
      <c r="R6881" t="str">
        <f>IF(P6881="","",
   IF(OR(P6881 &lt; EDA_Outlier_Analysis!$F$7, P6881 &gt; EDA_Outlier_Analysis!$F$8),
      "Outlier",
      "Normal"))</f>
        <v>Outlier</v>
      </c>
      <c r="S6881" t="str">
        <f>IF(N6881="","",
   IF(OR(N6881 &lt;EDA_Outlier_Analysis!$I$10, N6881 &gt; EDA_Outlier_Analysis!$I$11),
      "Outlier",
      "Normal"))</f>
        <v>Normal</v>
      </c>
    </row>
    <row r="6882" spans="1:19">
      <c r="A6882" t="s">
        <v>14733</v>
      </c>
      <c r="B6882" s="4">
        <v>45045</v>
      </c>
      <c r="C6882" s="2">
        <v>64802.16</v>
      </c>
      <c r="D6882" t="s">
        <v>849</v>
      </c>
      <c r="E6882" t="s">
        <v>853</v>
      </c>
      <c r="F6882" t="s">
        <v>10</v>
      </c>
      <c r="G6882" t="s">
        <v>34</v>
      </c>
      <c r="H6882" t="s">
        <v>191</v>
      </c>
      <c r="J6882" t="s">
        <v>14734</v>
      </c>
      <c r="K6882" t="str">
        <f>IF(COUNTIF(Customers!A:A, H6882)&gt;0, "Valid", "Invalid")</f>
        <v>Valid</v>
      </c>
      <c r="L6882" t="str">
        <f t="shared" si="535"/>
        <v>4</v>
      </c>
      <c r="M6882" t="str">
        <f t="shared" si="536"/>
        <v>2023</v>
      </c>
      <c r="N6882">
        <f t="shared" si="537"/>
        <v>64802.16</v>
      </c>
      <c r="O6882">
        <f t="shared" si="538"/>
        <v>64802.16</v>
      </c>
      <c r="P6882" t="str">
        <f t="shared" si="539"/>
        <v/>
      </c>
      <c r="Q6882" s="48" t="str">
        <f>IF(O6882="","",
   IF(OR(O6882&lt;EDA_Outlier_Analysis!$C$10, O6882&gt;EDA_Outlier_Analysis!$C$11),
      "Outlier",
      "Normal"))</f>
        <v>Normal</v>
      </c>
      <c r="R6882" t="str">
        <f>IF(P6882="","",
   IF(OR(P6882 &lt; EDA_Outlier_Analysis!$F$7, P6882 &gt; EDA_Outlier_Analysis!$F$8),
      "Outlier",
      "Normal"))</f>
        <v/>
      </c>
      <c r="S6882" t="str">
        <f>IF(N6882="","",
   IF(OR(N6882 &lt;EDA_Outlier_Analysis!$I$10, N6882 &gt; EDA_Outlier_Analysis!$I$11),
      "Outlier",
      "Normal"))</f>
        <v>Normal</v>
      </c>
    </row>
    <row r="6883" spans="1:19">
      <c r="A6883" t="s">
        <v>14735</v>
      </c>
      <c r="B6883" s="4">
        <v>44637</v>
      </c>
      <c r="C6883" s="2">
        <v>157248.97</v>
      </c>
      <c r="D6883" t="s">
        <v>849</v>
      </c>
      <c r="E6883" t="s">
        <v>853</v>
      </c>
      <c r="F6883" t="s">
        <v>9</v>
      </c>
      <c r="G6883" t="s">
        <v>20</v>
      </c>
      <c r="H6883" t="s">
        <v>425</v>
      </c>
      <c r="J6883" t="s">
        <v>14736</v>
      </c>
      <c r="K6883" t="str">
        <f>IF(COUNTIF(Customers!A:A, H6883)&gt;0, "Valid", "Invalid")</f>
        <v>Valid</v>
      </c>
      <c r="L6883" t="str">
        <f t="shared" si="535"/>
        <v>3</v>
      </c>
      <c r="M6883" t="str">
        <f t="shared" si="536"/>
        <v>2022</v>
      </c>
      <c r="N6883">
        <f t="shared" si="537"/>
        <v>157248.97</v>
      </c>
      <c r="O6883">
        <f t="shared" si="538"/>
        <v>157248.97</v>
      </c>
      <c r="P6883" t="str">
        <f t="shared" si="539"/>
        <v/>
      </c>
      <c r="Q6883" s="48" t="str">
        <f>IF(O6883="","",
   IF(OR(O6883&lt;EDA_Outlier_Analysis!$C$10, O6883&gt;EDA_Outlier_Analysis!$C$11),
      "Outlier",
      "Normal"))</f>
        <v>Normal</v>
      </c>
      <c r="R6883" t="str">
        <f>IF(P6883="","",
   IF(OR(P6883 &lt; EDA_Outlier_Analysis!$F$7, P6883 &gt; EDA_Outlier_Analysis!$F$8),
      "Outlier",
      "Normal"))</f>
        <v/>
      </c>
      <c r="S6883" t="str">
        <f>IF(N6883="","",
   IF(OR(N6883 &lt;EDA_Outlier_Analysis!$I$10, N6883 &gt; EDA_Outlier_Analysis!$I$11),
      "Outlier",
      "Normal"))</f>
        <v>Normal</v>
      </c>
    </row>
    <row r="6884" spans="1:19">
      <c r="A6884" t="s">
        <v>14737</v>
      </c>
      <c r="B6884" s="4">
        <v>44855</v>
      </c>
      <c r="C6884" s="2">
        <v>-28041.919999999998</v>
      </c>
      <c r="D6884" t="s">
        <v>840</v>
      </c>
      <c r="E6884" t="s">
        <v>841</v>
      </c>
      <c r="F6884" t="s">
        <v>10</v>
      </c>
      <c r="G6884" t="s">
        <v>31</v>
      </c>
      <c r="I6884" t="s">
        <v>960</v>
      </c>
      <c r="J6884" t="s">
        <v>14738</v>
      </c>
      <c r="K6884" t="str">
        <f>IF(COUNTIF(Customers!A:A, H6884)&gt;0, "Valid", "Invalid")</f>
        <v>Invalid</v>
      </c>
      <c r="L6884" t="str">
        <f t="shared" si="535"/>
        <v>10</v>
      </c>
      <c r="M6884" t="str">
        <f t="shared" si="536"/>
        <v>2022</v>
      </c>
      <c r="N6884">
        <f t="shared" si="537"/>
        <v>-28041.919999999998</v>
      </c>
      <c r="O6884" t="str">
        <f t="shared" si="538"/>
        <v/>
      </c>
      <c r="P6884">
        <f t="shared" si="539"/>
        <v>28041.919999999998</v>
      </c>
      <c r="Q6884" s="48" t="str">
        <f>IF(O6884="","",
   IF(OR(O6884&lt;EDA_Outlier_Analysis!$C$10, O6884&gt;EDA_Outlier_Analysis!$C$11),
      "Outlier",
      "Normal"))</f>
        <v/>
      </c>
      <c r="R6884" t="str">
        <f>IF(P6884="","",
   IF(OR(P6884 &lt; EDA_Outlier_Analysis!$F$7, P6884 &gt; EDA_Outlier_Analysis!$F$8),
      "Outlier",
      "Normal"))</f>
        <v>Normal</v>
      </c>
      <c r="S6884" t="str">
        <f>IF(N6884="","",
   IF(OR(N6884 &lt;EDA_Outlier_Analysis!$I$10, N6884 &gt; EDA_Outlier_Analysis!$I$11),
      "Outlier",
      "Normal"))</f>
        <v>Normal</v>
      </c>
    </row>
    <row r="6885" spans="1:19">
      <c r="A6885" t="s">
        <v>14739</v>
      </c>
      <c r="B6885" s="4">
        <v>45222</v>
      </c>
      <c r="C6885" s="2">
        <v>146977.71</v>
      </c>
      <c r="D6885" t="s">
        <v>849</v>
      </c>
      <c r="E6885" t="s">
        <v>868</v>
      </c>
      <c r="F6885" t="s">
        <v>11</v>
      </c>
      <c r="G6885" t="s">
        <v>24</v>
      </c>
      <c r="H6885" t="s">
        <v>589</v>
      </c>
      <c r="J6885" t="s">
        <v>14740</v>
      </c>
      <c r="K6885" t="str">
        <f>IF(COUNTIF(Customers!A:A, H6885)&gt;0, "Valid", "Invalid")</f>
        <v>Valid</v>
      </c>
      <c r="L6885" t="str">
        <f t="shared" si="535"/>
        <v>10</v>
      </c>
      <c r="M6885" t="str">
        <f t="shared" si="536"/>
        <v>2023</v>
      </c>
      <c r="N6885">
        <f t="shared" si="537"/>
        <v>146977.71</v>
      </c>
      <c r="O6885">
        <f t="shared" si="538"/>
        <v>146977.71</v>
      </c>
      <c r="P6885" t="str">
        <f t="shared" si="539"/>
        <v/>
      </c>
      <c r="Q6885" s="48" t="str">
        <f>IF(O6885="","",
   IF(OR(O6885&lt;EDA_Outlier_Analysis!$C$10, O6885&gt;EDA_Outlier_Analysis!$C$11),
      "Outlier",
      "Normal"))</f>
        <v>Normal</v>
      </c>
      <c r="R6885" t="str">
        <f>IF(P6885="","",
   IF(OR(P6885 &lt; EDA_Outlier_Analysis!$F$7, P6885 &gt; EDA_Outlier_Analysis!$F$8),
      "Outlier",
      "Normal"))</f>
        <v/>
      </c>
      <c r="S6885" t="str">
        <f>IF(N6885="","",
   IF(OR(N6885 &lt;EDA_Outlier_Analysis!$I$10, N6885 &gt; EDA_Outlier_Analysis!$I$11),
      "Outlier",
      "Normal"))</f>
        <v>Normal</v>
      </c>
    </row>
    <row r="6886" spans="1:19">
      <c r="A6886" t="s">
        <v>14741</v>
      </c>
      <c r="B6886" s="4">
        <v>44924</v>
      </c>
      <c r="C6886" s="2">
        <v>206603.19</v>
      </c>
      <c r="D6886" t="s">
        <v>849</v>
      </c>
      <c r="E6886" t="s">
        <v>868</v>
      </c>
      <c r="F6886" t="s">
        <v>9</v>
      </c>
      <c r="G6886" t="s">
        <v>24</v>
      </c>
      <c r="H6886" t="s">
        <v>679</v>
      </c>
      <c r="J6886" t="s">
        <v>14742</v>
      </c>
      <c r="K6886" t="str">
        <f>IF(COUNTIF(Customers!A:A, H6886)&gt;0, "Valid", "Invalid")</f>
        <v>Valid</v>
      </c>
      <c r="L6886" t="str">
        <f t="shared" si="535"/>
        <v>12</v>
      </c>
      <c r="M6886" t="str">
        <f t="shared" si="536"/>
        <v>2022</v>
      </c>
      <c r="N6886">
        <f t="shared" si="537"/>
        <v>206603.19</v>
      </c>
      <c r="O6886">
        <f t="shared" si="538"/>
        <v>206603.19</v>
      </c>
      <c r="P6886" t="str">
        <f t="shared" si="539"/>
        <v/>
      </c>
      <c r="Q6886" s="48" t="str">
        <f>IF(O6886="","",
   IF(OR(O6886&lt;EDA_Outlier_Analysis!$C$10, O6886&gt;EDA_Outlier_Analysis!$C$11),
      "Outlier",
      "Normal"))</f>
        <v>Normal</v>
      </c>
      <c r="R6886" t="str">
        <f>IF(P6886="","",
   IF(OR(P6886 &lt; EDA_Outlier_Analysis!$F$7, P6886 &gt; EDA_Outlier_Analysis!$F$8),
      "Outlier",
      "Normal"))</f>
        <v/>
      </c>
      <c r="S6886" t="str">
        <f>IF(N6886="","",
   IF(OR(N6886 &lt;EDA_Outlier_Analysis!$I$10, N6886 &gt; EDA_Outlier_Analysis!$I$11),
      "Outlier",
      "Normal"))</f>
        <v>Normal</v>
      </c>
    </row>
    <row r="6887" spans="1:19">
      <c r="A6887" t="s">
        <v>14743</v>
      </c>
      <c r="B6887" s="4">
        <v>45012</v>
      </c>
      <c r="C6887" s="2">
        <v>-38777.360000000001</v>
      </c>
      <c r="D6887" t="s">
        <v>840</v>
      </c>
      <c r="E6887" t="s">
        <v>845</v>
      </c>
      <c r="F6887" t="s">
        <v>11</v>
      </c>
      <c r="G6887" t="s">
        <v>20</v>
      </c>
      <c r="I6887" t="s">
        <v>1177</v>
      </c>
      <c r="J6887" t="s">
        <v>14744</v>
      </c>
      <c r="K6887" t="str">
        <f>IF(COUNTIF(Customers!A:A, H6887)&gt;0, "Valid", "Invalid")</f>
        <v>Invalid</v>
      </c>
      <c r="L6887" t="str">
        <f t="shared" si="535"/>
        <v>3</v>
      </c>
      <c r="M6887" t="str">
        <f t="shared" si="536"/>
        <v>2023</v>
      </c>
      <c r="N6887">
        <f t="shared" si="537"/>
        <v>-38777.360000000001</v>
      </c>
      <c r="O6887" t="str">
        <f t="shared" si="538"/>
        <v/>
      </c>
      <c r="P6887">
        <f t="shared" si="539"/>
        <v>38777.360000000001</v>
      </c>
      <c r="Q6887" s="48" t="str">
        <f>IF(O6887="","",
   IF(OR(O6887&lt;EDA_Outlier_Analysis!$C$10, O6887&gt;EDA_Outlier_Analysis!$C$11),
      "Outlier",
      "Normal"))</f>
        <v/>
      </c>
      <c r="R6887" t="str">
        <f>IF(P6887="","",
   IF(OR(P6887 &lt; EDA_Outlier_Analysis!$F$7, P6887 &gt; EDA_Outlier_Analysis!$F$8),
      "Outlier",
      "Normal"))</f>
        <v>Normal</v>
      </c>
      <c r="S6887" t="str">
        <f>IF(N6887="","",
   IF(OR(N6887 &lt;EDA_Outlier_Analysis!$I$10, N6887 &gt; EDA_Outlier_Analysis!$I$11),
      "Outlier",
      "Normal"))</f>
        <v>Normal</v>
      </c>
    </row>
    <row r="6888" spans="1:19">
      <c r="A6888" t="s">
        <v>14745</v>
      </c>
      <c r="B6888" s="4">
        <v>45092</v>
      </c>
      <c r="C6888" s="2">
        <v>223455.7</v>
      </c>
      <c r="D6888" t="s">
        <v>849</v>
      </c>
      <c r="E6888" t="s">
        <v>853</v>
      </c>
      <c r="F6888" t="s">
        <v>11</v>
      </c>
      <c r="G6888" t="s">
        <v>20</v>
      </c>
      <c r="H6888" t="s">
        <v>37</v>
      </c>
      <c r="J6888" t="s">
        <v>14746</v>
      </c>
      <c r="K6888" t="str">
        <f>IF(COUNTIF(Customers!A:A, H6888)&gt;0, "Valid", "Invalid")</f>
        <v>Valid</v>
      </c>
      <c r="L6888" t="str">
        <f t="shared" si="535"/>
        <v>6</v>
      </c>
      <c r="M6888" t="str">
        <f t="shared" si="536"/>
        <v>2023</v>
      </c>
      <c r="N6888">
        <f t="shared" si="537"/>
        <v>223455.7</v>
      </c>
      <c r="O6888">
        <f t="shared" si="538"/>
        <v>223455.7</v>
      </c>
      <c r="P6888" t="str">
        <f t="shared" si="539"/>
        <v/>
      </c>
      <c r="Q6888" s="48" t="str">
        <f>IF(O6888="","",
   IF(OR(O6888&lt;EDA_Outlier_Analysis!$C$10, O6888&gt;EDA_Outlier_Analysis!$C$11),
      "Outlier",
      "Normal"))</f>
        <v>Normal</v>
      </c>
      <c r="R6888" t="str">
        <f>IF(P6888="","",
   IF(OR(P6888 &lt; EDA_Outlier_Analysis!$F$7, P6888 &gt; EDA_Outlier_Analysis!$F$8),
      "Outlier",
      "Normal"))</f>
        <v/>
      </c>
      <c r="S6888" t="str">
        <f>IF(N6888="","",
   IF(OR(N6888 &lt;EDA_Outlier_Analysis!$I$10, N6888 &gt; EDA_Outlier_Analysis!$I$11),
      "Outlier",
      "Normal"))</f>
        <v>Normal</v>
      </c>
    </row>
    <row r="6889" spans="1:19">
      <c r="A6889" t="s">
        <v>14747</v>
      </c>
      <c r="B6889" s="4">
        <v>44682</v>
      </c>
      <c r="C6889" s="2">
        <v>133879.73000000001</v>
      </c>
      <c r="D6889" t="s">
        <v>849</v>
      </c>
      <c r="E6889" t="s">
        <v>868</v>
      </c>
      <c r="F6889" t="s">
        <v>9</v>
      </c>
      <c r="G6889" t="s">
        <v>34</v>
      </c>
      <c r="H6889" t="s">
        <v>723</v>
      </c>
      <c r="J6889" t="s">
        <v>14748</v>
      </c>
      <c r="K6889" t="str">
        <f>IF(COUNTIF(Customers!A:A, H6889)&gt;0, "Valid", "Invalid")</f>
        <v>Valid</v>
      </c>
      <c r="L6889" t="str">
        <f t="shared" si="535"/>
        <v>5</v>
      </c>
      <c r="M6889" t="str">
        <f t="shared" si="536"/>
        <v>2022</v>
      </c>
      <c r="N6889">
        <f t="shared" si="537"/>
        <v>133879.73000000001</v>
      </c>
      <c r="O6889">
        <f t="shared" si="538"/>
        <v>133879.73000000001</v>
      </c>
      <c r="P6889" t="str">
        <f t="shared" si="539"/>
        <v/>
      </c>
      <c r="Q6889" s="48" t="str">
        <f>IF(O6889="","",
   IF(OR(O6889&lt;EDA_Outlier_Analysis!$C$10, O6889&gt;EDA_Outlier_Analysis!$C$11),
      "Outlier",
      "Normal"))</f>
        <v>Normal</v>
      </c>
      <c r="R6889" t="str">
        <f>IF(P6889="","",
   IF(OR(P6889 &lt; EDA_Outlier_Analysis!$F$7, P6889 &gt; EDA_Outlier_Analysis!$F$8),
      "Outlier",
      "Normal"))</f>
        <v/>
      </c>
      <c r="S6889" t="str">
        <f>IF(N6889="","",
   IF(OR(N6889 &lt;EDA_Outlier_Analysis!$I$10, N6889 &gt; EDA_Outlier_Analysis!$I$11),
      "Outlier",
      "Normal"))</f>
        <v>Normal</v>
      </c>
    </row>
    <row r="6890" spans="1:19">
      <c r="A6890" t="s">
        <v>14749</v>
      </c>
      <c r="B6890" s="4">
        <v>45266</v>
      </c>
      <c r="C6890" s="2">
        <v>-19556.8</v>
      </c>
      <c r="D6890" t="s">
        <v>840</v>
      </c>
      <c r="E6890" t="s">
        <v>845</v>
      </c>
      <c r="F6890" t="s">
        <v>10</v>
      </c>
      <c r="G6890" t="s">
        <v>31</v>
      </c>
      <c r="I6890" t="s">
        <v>990</v>
      </c>
      <c r="J6890" t="s">
        <v>14750</v>
      </c>
      <c r="K6890" t="str">
        <f>IF(COUNTIF(Customers!A:A, H6890)&gt;0, "Valid", "Invalid")</f>
        <v>Invalid</v>
      </c>
      <c r="L6890" t="str">
        <f t="shared" si="535"/>
        <v>12</v>
      </c>
      <c r="M6890" t="str">
        <f t="shared" si="536"/>
        <v>2023</v>
      </c>
      <c r="N6890">
        <f t="shared" si="537"/>
        <v>-19556.8</v>
      </c>
      <c r="O6890" t="str">
        <f t="shared" si="538"/>
        <v/>
      </c>
      <c r="P6890">
        <f t="shared" si="539"/>
        <v>19556.8</v>
      </c>
      <c r="Q6890" s="48" t="str">
        <f>IF(O6890="","",
   IF(OR(O6890&lt;EDA_Outlier_Analysis!$C$10, O6890&gt;EDA_Outlier_Analysis!$C$11),
      "Outlier",
      "Normal"))</f>
        <v/>
      </c>
      <c r="R6890" t="str">
        <f>IF(P6890="","",
   IF(OR(P6890 &lt; EDA_Outlier_Analysis!$F$7, P6890 &gt; EDA_Outlier_Analysis!$F$8),
      "Outlier",
      "Normal"))</f>
        <v>Outlier</v>
      </c>
      <c r="S6890" t="str">
        <f>IF(N6890="","",
   IF(OR(N6890 &lt;EDA_Outlier_Analysis!$I$10, N6890 &gt; EDA_Outlier_Analysis!$I$11),
      "Outlier",
      "Normal"))</f>
        <v>Normal</v>
      </c>
    </row>
    <row r="6891" spans="1:19">
      <c r="A6891" t="s">
        <v>14751</v>
      </c>
      <c r="B6891" s="4">
        <v>44582</v>
      </c>
      <c r="C6891" s="2">
        <v>24691.84</v>
      </c>
      <c r="D6891" t="s">
        <v>1345</v>
      </c>
      <c r="E6891" t="s">
        <v>1345</v>
      </c>
      <c r="F6891" t="s">
        <v>9</v>
      </c>
      <c r="G6891" t="s">
        <v>20</v>
      </c>
      <c r="J6891" t="s">
        <v>14752</v>
      </c>
      <c r="K6891" t="str">
        <f>IF(COUNTIF(Customers!A:A, H6891)&gt;0, "Valid", "Invalid")</f>
        <v>Invalid</v>
      </c>
      <c r="L6891" t="str">
        <f t="shared" si="535"/>
        <v>1</v>
      </c>
      <c r="M6891" t="str">
        <f t="shared" si="536"/>
        <v>2022</v>
      </c>
      <c r="N6891">
        <f t="shared" si="537"/>
        <v>-24691.84</v>
      </c>
      <c r="O6891" t="str">
        <f t="shared" si="538"/>
        <v/>
      </c>
      <c r="P6891" t="str">
        <f t="shared" si="539"/>
        <v/>
      </c>
      <c r="Q6891" s="48" t="str">
        <f>IF(O6891="","",
   IF(OR(O6891&lt;EDA_Outlier_Analysis!$C$10, O6891&gt;EDA_Outlier_Analysis!$C$11),
      "Outlier",
      "Normal"))</f>
        <v/>
      </c>
      <c r="R6891" t="str">
        <f>IF(P6891="","",
   IF(OR(P6891 &lt; EDA_Outlier_Analysis!$F$7, P6891 &gt; EDA_Outlier_Analysis!$F$8),
      "Outlier",
      "Normal"))</f>
        <v/>
      </c>
      <c r="S6891" t="str">
        <f>IF(N6891="","",
   IF(OR(N6891 &lt;EDA_Outlier_Analysis!$I$10, N6891 &gt; EDA_Outlier_Analysis!$I$11),
      "Outlier",
      "Normal"))</f>
        <v>Normal</v>
      </c>
    </row>
    <row r="6892" spans="1:19">
      <c r="A6892" t="s">
        <v>14753</v>
      </c>
      <c r="B6892" s="4">
        <v>45001</v>
      </c>
      <c r="C6892" s="2">
        <v>139368.35</v>
      </c>
      <c r="D6892" t="s">
        <v>849</v>
      </c>
      <c r="E6892" t="s">
        <v>850</v>
      </c>
      <c r="F6892" t="s">
        <v>11</v>
      </c>
      <c r="G6892" t="s">
        <v>20</v>
      </c>
      <c r="H6892" t="s">
        <v>649</v>
      </c>
      <c r="J6892" t="s">
        <v>14754</v>
      </c>
      <c r="K6892" t="str">
        <f>IF(COUNTIF(Customers!A:A, H6892)&gt;0, "Valid", "Invalid")</f>
        <v>Valid</v>
      </c>
      <c r="L6892" t="str">
        <f t="shared" si="535"/>
        <v>3</v>
      </c>
      <c r="M6892" t="str">
        <f t="shared" si="536"/>
        <v>2023</v>
      </c>
      <c r="N6892">
        <f t="shared" si="537"/>
        <v>139368.35</v>
      </c>
      <c r="O6892">
        <f t="shared" si="538"/>
        <v>139368.35</v>
      </c>
      <c r="P6892" t="str">
        <f t="shared" si="539"/>
        <v/>
      </c>
      <c r="Q6892" s="48" t="str">
        <f>IF(O6892="","",
   IF(OR(O6892&lt;EDA_Outlier_Analysis!$C$10, O6892&gt;EDA_Outlier_Analysis!$C$11),
      "Outlier",
      "Normal"))</f>
        <v>Normal</v>
      </c>
      <c r="R6892" t="str">
        <f>IF(P6892="","",
   IF(OR(P6892 &lt; EDA_Outlier_Analysis!$F$7, P6892 &gt; EDA_Outlier_Analysis!$F$8),
      "Outlier",
      "Normal"))</f>
        <v/>
      </c>
      <c r="S6892" t="str">
        <f>IF(N6892="","",
   IF(OR(N6892 &lt;EDA_Outlier_Analysis!$I$10, N6892 &gt; EDA_Outlier_Analysis!$I$11),
      "Outlier",
      "Normal"))</f>
        <v>Normal</v>
      </c>
    </row>
    <row r="6893" spans="1:19">
      <c r="A6893" t="s">
        <v>14755</v>
      </c>
      <c r="B6893" s="4">
        <v>44594</v>
      </c>
      <c r="C6893" s="2">
        <v>125347.24</v>
      </c>
      <c r="D6893" t="s">
        <v>849</v>
      </c>
      <c r="E6893" t="s">
        <v>868</v>
      </c>
      <c r="F6893" t="s">
        <v>10</v>
      </c>
      <c r="G6893" t="s">
        <v>24</v>
      </c>
      <c r="H6893" t="s">
        <v>625</v>
      </c>
      <c r="J6893" t="s">
        <v>14756</v>
      </c>
      <c r="K6893" t="str">
        <f>IF(COUNTIF(Customers!A:A, H6893)&gt;0, "Valid", "Invalid")</f>
        <v>Valid</v>
      </c>
      <c r="L6893" t="str">
        <f t="shared" si="535"/>
        <v>2</v>
      </c>
      <c r="M6893" t="str">
        <f t="shared" si="536"/>
        <v>2022</v>
      </c>
      <c r="N6893">
        <f t="shared" si="537"/>
        <v>125347.24</v>
      </c>
      <c r="O6893">
        <f t="shared" si="538"/>
        <v>125347.24</v>
      </c>
      <c r="P6893" t="str">
        <f t="shared" si="539"/>
        <v/>
      </c>
      <c r="Q6893" s="48" t="str">
        <f>IF(O6893="","",
   IF(OR(O6893&lt;EDA_Outlier_Analysis!$C$10, O6893&gt;EDA_Outlier_Analysis!$C$11),
      "Outlier",
      "Normal"))</f>
        <v>Normal</v>
      </c>
      <c r="R6893" t="str">
        <f>IF(P6893="","",
   IF(OR(P6893 &lt; EDA_Outlier_Analysis!$F$7, P6893 &gt; EDA_Outlier_Analysis!$F$8),
      "Outlier",
      "Normal"))</f>
        <v/>
      </c>
      <c r="S6893" t="str">
        <f>IF(N6893="","",
   IF(OR(N6893 &lt;EDA_Outlier_Analysis!$I$10, N6893 &gt; EDA_Outlier_Analysis!$I$11),
      "Outlier",
      "Normal"))</f>
        <v>Normal</v>
      </c>
    </row>
    <row r="6894" spans="1:19">
      <c r="A6894" t="s">
        <v>14757</v>
      </c>
      <c r="B6894" s="4">
        <v>45236</v>
      </c>
      <c r="C6894" s="2">
        <v>173976.12</v>
      </c>
      <c r="D6894" t="s">
        <v>849</v>
      </c>
      <c r="E6894" t="s">
        <v>850</v>
      </c>
      <c r="F6894" t="s">
        <v>11</v>
      </c>
      <c r="G6894" t="s">
        <v>34</v>
      </c>
      <c r="H6894" t="s">
        <v>689</v>
      </c>
      <c r="J6894" t="s">
        <v>14758</v>
      </c>
      <c r="K6894" t="str">
        <f>IF(COUNTIF(Customers!A:A, H6894)&gt;0, "Valid", "Invalid")</f>
        <v>Valid</v>
      </c>
      <c r="L6894" t="str">
        <f t="shared" si="535"/>
        <v>11</v>
      </c>
      <c r="M6894" t="str">
        <f t="shared" si="536"/>
        <v>2023</v>
      </c>
      <c r="N6894">
        <f t="shared" si="537"/>
        <v>173976.12</v>
      </c>
      <c r="O6894">
        <f t="shared" si="538"/>
        <v>173976.12</v>
      </c>
      <c r="P6894" t="str">
        <f t="shared" si="539"/>
        <v/>
      </c>
      <c r="Q6894" s="48" t="str">
        <f>IF(O6894="","",
   IF(OR(O6894&lt;EDA_Outlier_Analysis!$C$10, O6894&gt;EDA_Outlier_Analysis!$C$11),
      "Outlier",
      "Normal"))</f>
        <v>Normal</v>
      </c>
      <c r="R6894" t="str">
        <f>IF(P6894="","",
   IF(OR(P6894 &lt; EDA_Outlier_Analysis!$F$7, P6894 &gt; EDA_Outlier_Analysis!$F$8),
      "Outlier",
      "Normal"))</f>
        <v/>
      </c>
      <c r="S6894" t="str">
        <f>IF(N6894="","",
   IF(OR(N6894 &lt;EDA_Outlier_Analysis!$I$10, N6894 &gt; EDA_Outlier_Analysis!$I$11),
      "Outlier",
      "Normal"))</f>
        <v>Normal</v>
      </c>
    </row>
    <row r="6895" spans="1:19">
      <c r="A6895" t="s">
        <v>14759</v>
      </c>
      <c r="B6895" s="4">
        <v>44990</v>
      </c>
      <c r="C6895" s="2">
        <v>-2000</v>
      </c>
      <c r="D6895" t="s">
        <v>840</v>
      </c>
      <c r="E6895" t="s">
        <v>905</v>
      </c>
      <c r="F6895" t="s">
        <v>11</v>
      </c>
      <c r="G6895" t="s">
        <v>24</v>
      </c>
      <c r="I6895" t="s">
        <v>1284</v>
      </c>
      <c r="J6895" t="s">
        <v>14760</v>
      </c>
      <c r="K6895" t="str">
        <f>IF(COUNTIF(Customers!A:A, H6895)&gt;0, "Valid", "Invalid")</f>
        <v>Invalid</v>
      </c>
      <c r="L6895" t="str">
        <f t="shared" si="535"/>
        <v>3</v>
      </c>
      <c r="M6895" t="str">
        <f t="shared" si="536"/>
        <v>2023</v>
      </c>
      <c r="N6895">
        <f t="shared" si="537"/>
        <v>-2000</v>
      </c>
      <c r="O6895" t="str">
        <f t="shared" si="538"/>
        <v/>
      </c>
      <c r="P6895">
        <f t="shared" si="539"/>
        <v>2000</v>
      </c>
      <c r="Q6895" s="48" t="str">
        <f>IF(O6895="","",
   IF(OR(O6895&lt;EDA_Outlier_Analysis!$C$10, O6895&gt;EDA_Outlier_Analysis!$C$11),
      "Outlier",
      "Normal"))</f>
        <v/>
      </c>
      <c r="R6895" t="str">
        <f>IF(P6895="","",
   IF(OR(P6895 &lt; EDA_Outlier_Analysis!$F$7, P6895 &gt; EDA_Outlier_Analysis!$F$8),
      "Outlier",
      "Normal"))</f>
        <v>Outlier</v>
      </c>
      <c r="S6895" t="str">
        <f>IF(N6895="","",
   IF(OR(N6895 &lt;EDA_Outlier_Analysis!$I$10, N6895 &gt; EDA_Outlier_Analysis!$I$11),
      "Outlier",
      "Normal"))</f>
        <v>Normal</v>
      </c>
    </row>
    <row r="6896" spans="1:19">
      <c r="A6896" t="s">
        <v>14761</v>
      </c>
      <c r="B6896" s="4">
        <v>45218</v>
      </c>
      <c r="C6896" s="2">
        <v>-31103.71</v>
      </c>
      <c r="D6896" t="s">
        <v>840</v>
      </c>
      <c r="E6896" t="s">
        <v>856</v>
      </c>
      <c r="F6896" t="s">
        <v>10</v>
      </c>
      <c r="G6896" t="s">
        <v>20</v>
      </c>
      <c r="I6896" t="s">
        <v>1953</v>
      </c>
      <c r="J6896" t="s">
        <v>14762</v>
      </c>
      <c r="K6896" t="str">
        <f>IF(COUNTIF(Customers!A:A, H6896)&gt;0, "Valid", "Invalid")</f>
        <v>Invalid</v>
      </c>
      <c r="L6896" t="str">
        <f t="shared" si="535"/>
        <v>10</v>
      </c>
      <c r="M6896" t="str">
        <f t="shared" si="536"/>
        <v>2023</v>
      </c>
      <c r="N6896">
        <f t="shared" si="537"/>
        <v>-31103.71</v>
      </c>
      <c r="O6896" t="str">
        <f t="shared" si="538"/>
        <v/>
      </c>
      <c r="P6896">
        <f t="shared" si="539"/>
        <v>31103.71</v>
      </c>
      <c r="Q6896" s="48" t="str">
        <f>IF(O6896="","",
   IF(OR(O6896&lt;EDA_Outlier_Analysis!$C$10, O6896&gt;EDA_Outlier_Analysis!$C$11),
      "Outlier",
      "Normal"))</f>
        <v/>
      </c>
      <c r="R6896" t="str">
        <f>IF(P6896="","",
   IF(OR(P6896 &lt; EDA_Outlier_Analysis!$F$7, P6896 &gt; EDA_Outlier_Analysis!$F$8),
      "Outlier",
      "Normal"))</f>
        <v>Normal</v>
      </c>
      <c r="S6896" t="str">
        <f>IF(N6896="","",
   IF(OR(N6896 &lt;EDA_Outlier_Analysis!$I$10, N6896 &gt; EDA_Outlier_Analysis!$I$11),
      "Outlier",
      "Normal"))</f>
        <v>Normal</v>
      </c>
    </row>
    <row r="6897" spans="1:19">
      <c r="A6897" t="s">
        <v>14763</v>
      </c>
      <c r="B6897" s="4">
        <v>45200</v>
      </c>
      <c r="C6897" s="2">
        <v>126369.1</v>
      </c>
      <c r="D6897" t="s">
        <v>849</v>
      </c>
      <c r="E6897" t="s">
        <v>853</v>
      </c>
      <c r="F6897" t="s">
        <v>9</v>
      </c>
      <c r="G6897" t="s">
        <v>34</v>
      </c>
      <c r="H6897" t="s">
        <v>179</v>
      </c>
      <c r="J6897" t="s">
        <v>14764</v>
      </c>
      <c r="K6897" t="str">
        <f>IF(COUNTIF(Customers!A:A, H6897)&gt;0, "Valid", "Invalid")</f>
        <v>Valid</v>
      </c>
      <c r="L6897" t="str">
        <f t="shared" si="535"/>
        <v>10</v>
      </c>
      <c r="M6897" t="str">
        <f t="shared" si="536"/>
        <v>2023</v>
      </c>
      <c r="N6897">
        <f t="shared" si="537"/>
        <v>126369.1</v>
      </c>
      <c r="O6897">
        <f t="shared" si="538"/>
        <v>126369.1</v>
      </c>
      <c r="P6897" t="str">
        <f t="shared" si="539"/>
        <v/>
      </c>
      <c r="Q6897" s="48" t="str">
        <f>IF(O6897="","",
   IF(OR(O6897&lt;EDA_Outlier_Analysis!$C$10, O6897&gt;EDA_Outlier_Analysis!$C$11),
      "Outlier",
      "Normal"))</f>
        <v>Normal</v>
      </c>
      <c r="R6897" t="str">
        <f>IF(P6897="","",
   IF(OR(P6897 &lt; EDA_Outlier_Analysis!$F$7, P6897 &gt; EDA_Outlier_Analysis!$F$8),
      "Outlier",
      "Normal"))</f>
        <v/>
      </c>
      <c r="S6897" t="str">
        <f>IF(N6897="","",
   IF(OR(N6897 &lt;EDA_Outlier_Analysis!$I$10, N6897 &gt; EDA_Outlier_Analysis!$I$11),
      "Outlier",
      "Normal"))</f>
        <v>Normal</v>
      </c>
    </row>
    <row r="6898" spans="1:19">
      <c r="A6898" t="s">
        <v>14765</v>
      </c>
      <c r="B6898" s="4">
        <v>45078</v>
      </c>
      <c r="C6898" s="2">
        <v>18283.61</v>
      </c>
      <c r="D6898" t="s">
        <v>873</v>
      </c>
      <c r="E6898" t="s">
        <v>873</v>
      </c>
      <c r="F6898" t="s">
        <v>10</v>
      </c>
      <c r="G6898" t="s">
        <v>20</v>
      </c>
      <c r="J6898" t="s">
        <v>14766</v>
      </c>
      <c r="K6898" t="str">
        <f>IF(COUNTIF(Customers!A:A, H6898)&gt;0, "Valid", "Invalid")</f>
        <v>Invalid</v>
      </c>
      <c r="L6898" t="str">
        <f t="shared" si="535"/>
        <v>6</v>
      </c>
      <c r="M6898" t="str">
        <f t="shared" si="536"/>
        <v>2023</v>
      </c>
      <c r="N6898">
        <f t="shared" si="537"/>
        <v>-18283.61</v>
      </c>
      <c r="O6898" t="str">
        <f t="shared" si="538"/>
        <v/>
      </c>
      <c r="P6898" t="str">
        <f t="shared" si="539"/>
        <v/>
      </c>
      <c r="Q6898" s="48" t="str">
        <f>IF(O6898="","",
   IF(OR(O6898&lt;EDA_Outlier_Analysis!$C$10, O6898&gt;EDA_Outlier_Analysis!$C$11),
      "Outlier",
      "Normal"))</f>
        <v/>
      </c>
      <c r="R6898" t="str">
        <f>IF(P6898="","",
   IF(OR(P6898 &lt; EDA_Outlier_Analysis!$F$7, P6898 &gt; EDA_Outlier_Analysis!$F$8),
      "Outlier",
      "Normal"))</f>
        <v/>
      </c>
      <c r="S6898" t="str">
        <f>IF(N6898="","",
   IF(OR(N6898 &lt;EDA_Outlier_Analysis!$I$10, N6898 &gt; EDA_Outlier_Analysis!$I$11),
      "Outlier",
      "Normal"))</f>
        <v>Normal</v>
      </c>
    </row>
    <row r="6899" spans="1:19">
      <c r="A6899" t="s">
        <v>14767</v>
      </c>
      <c r="B6899" s="4">
        <v>45173</v>
      </c>
      <c r="C6899" s="2">
        <v>126678.37</v>
      </c>
      <c r="D6899" t="s">
        <v>849</v>
      </c>
      <c r="E6899" t="s">
        <v>850</v>
      </c>
      <c r="F6899" t="s">
        <v>11</v>
      </c>
      <c r="G6899" t="s">
        <v>20</v>
      </c>
      <c r="H6899" t="s">
        <v>603</v>
      </c>
      <c r="J6899" t="s">
        <v>14768</v>
      </c>
      <c r="K6899" t="str">
        <f>IF(COUNTIF(Customers!A:A, H6899)&gt;0, "Valid", "Invalid")</f>
        <v>Valid</v>
      </c>
      <c r="L6899" t="str">
        <f t="shared" si="535"/>
        <v>9</v>
      </c>
      <c r="M6899" t="str">
        <f t="shared" si="536"/>
        <v>2023</v>
      </c>
      <c r="N6899">
        <f t="shared" si="537"/>
        <v>126678.37</v>
      </c>
      <c r="O6899">
        <f t="shared" si="538"/>
        <v>126678.37</v>
      </c>
      <c r="P6899" t="str">
        <f t="shared" si="539"/>
        <v/>
      </c>
      <c r="Q6899" s="48" t="str">
        <f>IF(O6899="","",
   IF(OR(O6899&lt;EDA_Outlier_Analysis!$C$10, O6899&gt;EDA_Outlier_Analysis!$C$11),
      "Outlier",
      "Normal"))</f>
        <v>Normal</v>
      </c>
      <c r="R6899" t="str">
        <f>IF(P6899="","",
   IF(OR(P6899 &lt; EDA_Outlier_Analysis!$F$7, P6899 &gt; EDA_Outlier_Analysis!$F$8),
      "Outlier",
      "Normal"))</f>
        <v/>
      </c>
      <c r="S6899" t="str">
        <f>IF(N6899="","",
   IF(OR(N6899 &lt;EDA_Outlier_Analysis!$I$10, N6899 &gt; EDA_Outlier_Analysis!$I$11),
      "Outlier",
      "Normal"))</f>
        <v>Normal</v>
      </c>
    </row>
    <row r="6900" spans="1:19">
      <c r="A6900" t="s">
        <v>14769</v>
      </c>
      <c r="B6900" s="4">
        <v>45100</v>
      </c>
      <c r="C6900" s="2">
        <v>-56196.04</v>
      </c>
      <c r="D6900" t="s">
        <v>840</v>
      </c>
      <c r="E6900" t="s">
        <v>841</v>
      </c>
      <c r="F6900" t="s">
        <v>10</v>
      </c>
      <c r="G6900" t="s">
        <v>24</v>
      </c>
      <c r="I6900" t="s">
        <v>1156</v>
      </c>
      <c r="J6900" t="s">
        <v>14770</v>
      </c>
      <c r="K6900" t="str">
        <f>IF(COUNTIF(Customers!A:A, H6900)&gt;0, "Valid", "Invalid")</f>
        <v>Invalid</v>
      </c>
      <c r="L6900" t="str">
        <f t="shared" si="535"/>
        <v>6</v>
      </c>
      <c r="M6900" t="str">
        <f t="shared" si="536"/>
        <v>2023</v>
      </c>
      <c r="N6900">
        <f t="shared" si="537"/>
        <v>-56196.04</v>
      </c>
      <c r="O6900" t="str">
        <f t="shared" si="538"/>
        <v/>
      </c>
      <c r="P6900">
        <f t="shared" si="539"/>
        <v>56196.04</v>
      </c>
      <c r="Q6900" s="48" t="str">
        <f>IF(O6900="","",
   IF(OR(O6900&lt;EDA_Outlier_Analysis!$C$10, O6900&gt;EDA_Outlier_Analysis!$C$11),
      "Outlier",
      "Normal"))</f>
        <v/>
      </c>
      <c r="R6900" t="str">
        <f>IF(P6900="","",
   IF(OR(P6900 &lt; EDA_Outlier_Analysis!$F$7, P6900 &gt; EDA_Outlier_Analysis!$F$8),
      "Outlier",
      "Normal"))</f>
        <v>Outlier</v>
      </c>
      <c r="S6900" t="str">
        <f>IF(N6900="","",
   IF(OR(N6900 &lt;EDA_Outlier_Analysis!$I$10, N6900 &gt; EDA_Outlier_Analysis!$I$11),
      "Outlier",
      "Normal"))</f>
        <v>Normal</v>
      </c>
    </row>
    <row r="6901" spans="1:19">
      <c r="A6901" t="s">
        <v>14771</v>
      </c>
      <c r="B6901" s="4">
        <v>44918</v>
      </c>
      <c r="C6901" s="2">
        <v>138713.56</v>
      </c>
      <c r="D6901" t="s">
        <v>849</v>
      </c>
      <c r="E6901" t="s">
        <v>853</v>
      </c>
      <c r="F6901" t="s">
        <v>11</v>
      </c>
      <c r="G6901" t="s">
        <v>31</v>
      </c>
      <c r="H6901" t="s">
        <v>699</v>
      </c>
      <c r="J6901" t="s">
        <v>14772</v>
      </c>
      <c r="K6901" t="str">
        <f>IF(COUNTIF(Customers!A:A, H6901)&gt;0, "Valid", "Invalid")</f>
        <v>Valid</v>
      </c>
      <c r="L6901" t="str">
        <f t="shared" si="535"/>
        <v>12</v>
      </c>
      <c r="M6901" t="str">
        <f t="shared" si="536"/>
        <v>2022</v>
      </c>
      <c r="N6901">
        <f t="shared" si="537"/>
        <v>138713.56</v>
      </c>
      <c r="O6901">
        <f t="shared" si="538"/>
        <v>138713.56</v>
      </c>
      <c r="P6901" t="str">
        <f t="shared" si="539"/>
        <v/>
      </c>
      <c r="Q6901" s="48" t="str">
        <f>IF(O6901="","",
   IF(OR(O6901&lt;EDA_Outlier_Analysis!$C$10, O6901&gt;EDA_Outlier_Analysis!$C$11),
      "Outlier",
      "Normal"))</f>
        <v>Normal</v>
      </c>
      <c r="R6901" t="str">
        <f>IF(P6901="","",
   IF(OR(P6901 &lt; EDA_Outlier_Analysis!$F$7, P6901 &gt; EDA_Outlier_Analysis!$F$8),
      "Outlier",
      "Normal"))</f>
        <v/>
      </c>
      <c r="S6901" t="str">
        <f>IF(N6901="","",
   IF(OR(N6901 &lt;EDA_Outlier_Analysis!$I$10, N6901 &gt; EDA_Outlier_Analysis!$I$11),
      "Outlier",
      "Normal"))</f>
        <v>Normal</v>
      </c>
    </row>
    <row r="6902" spans="1:19">
      <c r="A6902" t="s">
        <v>14773</v>
      </c>
      <c r="B6902" s="4">
        <v>44832</v>
      </c>
      <c r="C6902" s="2">
        <v>165344.1</v>
      </c>
      <c r="D6902" t="s">
        <v>849</v>
      </c>
      <c r="E6902" t="s">
        <v>850</v>
      </c>
      <c r="F6902" t="s">
        <v>9</v>
      </c>
      <c r="G6902" t="s">
        <v>20</v>
      </c>
      <c r="H6902" t="s">
        <v>509</v>
      </c>
      <c r="J6902" t="s">
        <v>14774</v>
      </c>
      <c r="K6902" t="str">
        <f>IF(COUNTIF(Customers!A:A, H6902)&gt;0, "Valid", "Invalid")</f>
        <v>Valid</v>
      </c>
      <c r="L6902" t="str">
        <f t="shared" si="535"/>
        <v>9</v>
      </c>
      <c r="M6902" t="str">
        <f t="shared" si="536"/>
        <v>2022</v>
      </c>
      <c r="N6902">
        <f t="shared" si="537"/>
        <v>165344.1</v>
      </c>
      <c r="O6902">
        <f t="shared" si="538"/>
        <v>165344.1</v>
      </c>
      <c r="P6902" t="str">
        <f t="shared" si="539"/>
        <v/>
      </c>
      <c r="Q6902" s="48" t="str">
        <f>IF(O6902="","",
   IF(OR(O6902&lt;EDA_Outlier_Analysis!$C$10, O6902&gt;EDA_Outlier_Analysis!$C$11),
      "Outlier",
      "Normal"))</f>
        <v>Normal</v>
      </c>
      <c r="R6902" t="str">
        <f>IF(P6902="","",
   IF(OR(P6902 &lt; EDA_Outlier_Analysis!$F$7, P6902 &gt; EDA_Outlier_Analysis!$F$8),
      "Outlier",
      "Normal"))</f>
        <v/>
      </c>
      <c r="S6902" t="str">
        <f>IF(N6902="","",
   IF(OR(N6902 &lt;EDA_Outlier_Analysis!$I$10, N6902 &gt; EDA_Outlier_Analysis!$I$11),
      "Outlier",
      "Normal"))</f>
        <v>Normal</v>
      </c>
    </row>
    <row r="6903" spans="1:19">
      <c r="A6903" t="s">
        <v>14775</v>
      </c>
      <c r="B6903" s="4">
        <v>45171</v>
      </c>
      <c r="C6903" s="2">
        <v>15033.69</v>
      </c>
      <c r="D6903" t="s">
        <v>971</v>
      </c>
      <c r="E6903" t="s">
        <v>971</v>
      </c>
      <c r="F6903" t="s">
        <v>11</v>
      </c>
      <c r="G6903" t="s">
        <v>34</v>
      </c>
      <c r="J6903" t="s">
        <v>14776</v>
      </c>
      <c r="K6903" t="str">
        <f>IF(COUNTIF(Customers!A:A, H6903)&gt;0, "Valid", "Invalid")</f>
        <v>Invalid</v>
      </c>
      <c r="L6903" t="str">
        <f t="shared" si="535"/>
        <v>9</v>
      </c>
      <c r="M6903" t="str">
        <f t="shared" si="536"/>
        <v>2023</v>
      </c>
      <c r="N6903">
        <f t="shared" si="537"/>
        <v>-15033.69</v>
      </c>
      <c r="O6903" t="str">
        <f t="shared" si="538"/>
        <v/>
      </c>
      <c r="P6903" t="str">
        <f t="shared" si="539"/>
        <v/>
      </c>
      <c r="Q6903" s="48" t="str">
        <f>IF(O6903="","",
   IF(OR(O6903&lt;EDA_Outlier_Analysis!$C$10, O6903&gt;EDA_Outlier_Analysis!$C$11),
      "Outlier",
      "Normal"))</f>
        <v/>
      </c>
      <c r="R6903" t="str">
        <f>IF(P6903="","",
   IF(OR(P6903 &lt; EDA_Outlier_Analysis!$F$7, P6903 &gt; EDA_Outlier_Analysis!$F$8),
      "Outlier",
      "Normal"))</f>
        <v/>
      </c>
      <c r="S6903" t="str">
        <f>IF(N6903="","",
   IF(OR(N6903 &lt;EDA_Outlier_Analysis!$I$10, N6903 &gt; EDA_Outlier_Analysis!$I$11),
      "Outlier",
      "Normal"))</f>
        <v>Normal</v>
      </c>
    </row>
    <row r="6904" spans="1:19">
      <c r="A6904" t="s">
        <v>14777</v>
      </c>
      <c r="B6904" s="4">
        <v>44874</v>
      </c>
      <c r="C6904" s="2">
        <v>-46417.45</v>
      </c>
      <c r="D6904" t="s">
        <v>840</v>
      </c>
      <c r="E6904" t="s">
        <v>864</v>
      </c>
      <c r="F6904" t="s">
        <v>9</v>
      </c>
      <c r="G6904" t="s">
        <v>34</v>
      </c>
      <c r="I6904" t="s">
        <v>912</v>
      </c>
      <c r="J6904" t="s">
        <v>14778</v>
      </c>
      <c r="K6904" t="str">
        <f>IF(COUNTIF(Customers!A:A, H6904)&gt;0, "Valid", "Invalid")</f>
        <v>Invalid</v>
      </c>
      <c r="L6904" t="str">
        <f t="shared" si="535"/>
        <v>11</v>
      </c>
      <c r="M6904" t="str">
        <f t="shared" si="536"/>
        <v>2022</v>
      </c>
      <c r="N6904">
        <f t="shared" si="537"/>
        <v>-46417.45</v>
      </c>
      <c r="O6904" t="str">
        <f t="shared" si="538"/>
        <v/>
      </c>
      <c r="P6904">
        <f t="shared" si="539"/>
        <v>46417.45</v>
      </c>
      <c r="Q6904" s="48" t="str">
        <f>IF(O6904="","",
   IF(OR(O6904&lt;EDA_Outlier_Analysis!$C$10, O6904&gt;EDA_Outlier_Analysis!$C$11),
      "Outlier",
      "Normal"))</f>
        <v/>
      </c>
      <c r="R6904" t="str">
        <f>IF(P6904="","",
   IF(OR(P6904 &lt; EDA_Outlier_Analysis!$F$7, P6904 &gt; EDA_Outlier_Analysis!$F$8),
      "Outlier",
      "Normal"))</f>
        <v>Normal</v>
      </c>
      <c r="S6904" t="str">
        <f>IF(N6904="","",
   IF(OR(N6904 &lt;EDA_Outlier_Analysis!$I$10, N6904 &gt; EDA_Outlier_Analysis!$I$11),
      "Outlier",
      "Normal"))</f>
        <v>Normal</v>
      </c>
    </row>
    <row r="6905" spans="1:19">
      <c r="A6905" t="s">
        <v>14779</v>
      </c>
      <c r="B6905" s="4">
        <v>45276</v>
      </c>
      <c r="C6905" s="2">
        <v>31481.99</v>
      </c>
      <c r="D6905" t="s">
        <v>971</v>
      </c>
      <c r="E6905" t="s">
        <v>971</v>
      </c>
      <c r="F6905" t="s">
        <v>11</v>
      </c>
      <c r="G6905" t="s">
        <v>34</v>
      </c>
      <c r="J6905" t="s">
        <v>14780</v>
      </c>
      <c r="K6905" t="str">
        <f>IF(COUNTIF(Customers!A:A, H6905)&gt;0, "Valid", "Invalid")</f>
        <v>Invalid</v>
      </c>
      <c r="L6905" t="str">
        <f t="shared" si="535"/>
        <v>12</v>
      </c>
      <c r="M6905" t="str">
        <f t="shared" si="536"/>
        <v>2023</v>
      </c>
      <c r="N6905">
        <f t="shared" si="537"/>
        <v>-31481.99</v>
      </c>
      <c r="O6905" t="str">
        <f t="shared" si="538"/>
        <v/>
      </c>
      <c r="P6905" t="str">
        <f t="shared" si="539"/>
        <v/>
      </c>
      <c r="Q6905" s="48" t="str">
        <f>IF(O6905="","",
   IF(OR(O6905&lt;EDA_Outlier_Analysis!$C$10, O6905&gt;EDA_Outlier_Analysis!$C$11),
      "Outlier",
      "Normal"))</f>
        <v/>
      </c>
      <c r="R6905" t="str">
        <f>IF(P6905="","",
   IF(OR(P6905 &lt; EDA_Outlier_Analysis!$F$7, P6905 &gt; EDA_Outlier_Analysis!$F$8),
      "Outlier",
      "Normal"))</f>
        <v/>
      </c>
      <c r="S6905" t="str">
        <f>IF(N6905="","",
   IF(OR(N6905 &lt;EDA_Outlier_Analysis!$I$10, N6905 &gt; EDA_Outlier_Analysis!$I$11),
      "Outlier",
      "Normal"))</f>
        <v>Normal</v>
      </c>
    </row>
    <row r="6906" spans="1:19">
      <c r="A6906" t="s">
        <v>14781</v>
      </c>
      <c r="B6906" s="4">
        <v>45218</v>
      </c>
      <c r="C6906" s="2">
        <v>97578.52</v>
      </c>
      <c r="D6906" t="s">
        <v>849</v>
      </c>
      <c r="E6906" t="s">
        <v>868</v>
      </c>
      <c r="F6906" t="s">
        <v>9</v>
      </c>
      <c r="G6906" t="s">
        <v>24</v>
      </c>
      <c r="H6906" t="s">
        <v>337</v>
      </c>
      <c r="J6906" t="s">
        <v>14782</v>
      </c>
      <c r="K6906" t="str">
        <f>IF(COUNTIF(Customers!A:A, H6906)&gt;0, "Valid", "Invalid")</f>
        <v>Valid</v>
      </c>
      <c r="L6906" t="str">
        <f t="shared" si="535"/>
        <v>10</v>
      </c>
      <c r="M6906" t="str">
        <f t="shared" si="536"/>
        <v>2023</v>
      </c>
      <c r="N6906">
        <f t="shared" si="537"/>
        <v>97578.52</v>
      </c>
      <c r="O6906">
        <f t="shared" si="538"/>
        <v>97578.52</v>
      </c>
      <c r="P6906" t="str">
        <f t="shared" si="539"/>
        <v/>
      </c>
      <c r="Q6906" s="48" t="str">
        <f>IF(O6906="","",
   IF(OR(O6906&lt;EDA_Outlier_Analysis!$C$10, O6906&gt;EDA_Outlier_Analysis!$C$11),
      "Outlier",
      "Normal"))</f>
        <v>Normal</v>
      </c>
      <c r="R6906" t="str">
        <f>IF(P6906="","",
   IF(OR(P6906 &lt; EDA_Outlier_Analysis!$F$7, P6906 &gt; EDA_Outlier_Analysis!$F$8),
      "Outlier",
      "Normal"))</f>
        <v/>
      </c>
      <c r="S6906" t="str">
        <f>IF(N6906="","",
   IF(OR(N6906 &lt;EDA_Outlier_Analysis!$I$10, N6906 &gt; EDA_Outlier_Analysis!$I$11),
      "Outlier",
      "Normal"))</f>
        <v>Normal</v>
      </c>
    </row>
    <row r="6907" spans="1:19">
      <c r="A6907" t="s">
        <v>14783</v>
      </c>
      <c r="B6907" s="4">
        <v>45242</v>
      </c>
      <c r="C6907" s="2">
        <v>148283.46</v>
      </c>
      <c r="D6907" t="s">
        <v>849</v>
      </c>
      <c r="E6907" t="s">
        <v>868</v>
      </c>
      <c r="F6907" t="s">
        <v>11</v>
      </c>
      <c r="G6907" t="s">
        <v>34</v>
      </c>
      <c r="H6907" t="s">
        <v>379</v>
      </c>
      <c r="J6907" t="s">
        <v>14784</v>
      </c>
      <c r="K6907" t="str">
        <f>IF(COUNTIF(Customers!A:A, H6907)&gt;0, "Valid", "Invalid")</f>
        <v>Valid</v>
      </c>
      <c r="L6907" t="str">
        <f t="shared" si="535"/>
        <v>11</v>
      </c>
      <c r="M6907" t="str">
        <f t="shared" si="536"/>
        <v>2023</v>
      </c>
      <c r="N6907">
        <f t="shared" si="537"/>
        <v>148283.46</v>
      </c>
      <c r="O6907">
        <f t="shared" si="538"/>
        <v>148283.46</v>
      </c>
      <c r="P6907" t="str">
        <f t="shared" si="539"/>
        <v/>
      </c>
      <c r="Q6907" s="48" t="str">
        <f>IF(O6907="","",
   IF(OR(O6907&lt;EDA_Outlier_Analysis!$C$10, O6907&gt;EDA_Outlier_Analysis!$C$11),
      "Outlier",
      "Normal"))</f>
        <v>Normal</v>
      </c>
      <c r="R6907" t="str">
        <f>IF(P6907="","",
   IF(OR(P6907 &lt; EDA_Outlier_Analysis!$F$7, P6907 &gt; EDA_Outlier_Analysis!$F$8),
      "Outlier",
      "Normal"))</f>
        <v/>
      </c>
      <c r="S6907" t="str">
        <f>IF(N6907="","",
   IF(OR(N6907 &lt;EDA_Outlier_Analysis!$I$10, N6907 &gt; EDA_Outlier_Analysis!$I$11),
      "Outlier",
      "Normal"))</f>
        <v>Normal</v>
      </c>
    </row>
    <row r="6908" spans="1:19">
      <c r="A6908" t="s">
        <v>14785</v>
      </c>
      <c r="B6908" s="4">
        <v>45219</v>
      </c>
      <c r="C6908" s="2">
        <v>211554.96</v>
      </c>
      <c r="D6908" t="s">
        <v>849</v>
      </c>
      <c r="E6908" t="s">
        <v>853</v>
      </c>
      <c r="F6908" t="s">
        <v>11</v>
      </c>
      <c r="G6908" t="s">
        <v>31</v>
      </c>
      <c r="H6908" t="s">
        <v>125</v>
      </c>
      <c r="J6908" t="s">
        <v>14786</v>
      </c>
      <c r="K6908" t="str">
        <f>IF(COUNTIF(Customers!A:A, H6908)&gt;0, "Valid", "Invalid")</f>
        <v>Valid</v>
      </c>
      <c r="L6908" t="str">
        <f t="shared" si="535"/>
        <v>10</v>
      </c>
      <c r="M6908" t="str">
        <f t="shared" si="536"/>
        <v>2023</v>
      </c>
      <c r="N6908">
        <f t="shared" si="537"/>
        <v>211554.96</v>
      </c>
      <c r="O6908">
        <f t="shared" si="538"/>
        <v>211554.96</v>
      </c>
      <c r="P6908" t="str">
        <f t="shared" si="539"/>
        <v/>
      </c>
      <c r="Q6908" s="48" t="str">
        <f>IF(O6908="","",
   IF(OR(O6908&lt;EDA_Outlier_Analysis!$C$10, O6908&gt;EDA_Outlier_Analysis!$C$11),
      "Outlier",
      "Normal"))</f>
        <v>Normal</v>
      </c>
      <c r="R6908" t="str">
        <f>IF(P6908="","",
   IF(OR(P6908 &lt; EDA_Outlier_Analysis!$F$7, P6908 &gt; EDA_Outlier_Analysis!$F$8),
      "Outlier",
      "Normal"))</f>
        <v/>
      </c>
      <c r="S6908" t="str">
        <f>IF(N6908="","",
   IF(OR(N6908 &lt;EDA_Outlier_Analysis!$I$10, N6908 &gt; EDA_Outlier_Analysis!$I$11),
      "Outlier",
      "Normal"))</f>
        <v>Normal</v>
      </c>
    </row>
    <row r="6909" spans="1:19">
      <c r="A6909" t="s">
        <v>14787</v>
      </c>
      <c r="B6909" s="4">
        <v>44765</v>
      </c>
      <c r="C6909" s="2">
        <v>-35390.160000000003</v>
      </c>
      <c r="D6909" t="s">
        <v>840</v>
      </c>
      <c r="E6909" t="s">
        <v>878</v>
      </c>
      <c r="F6909" t="s">
        <v>11</v>
      </c>
      <c r="G6909" t="s">
        <v>31</v>
      </c>
      <c r="I6909" t="s">
        <v>1545</v>
      </c>
      <c r="J6909" t="s">
        <v>14788</v>
      </c>
      <c r="K6909" t="str">
        <f>IF(COUNTIF(Customers!A:A, H6909)&gt;0, "Valid", "Invalid")</f>
        <v>Invalid</v>
      </c>
      <c r="L6909" t="str">
        <f t="shared" si="535"/>
        <v>7</v>
      </c>
      <c r="M6909" t="str">
        <f t="shared" si="536"/>
        <v>2022</v>
      </c>
      <c r="N6909">
        <f t="shared" si="537"/>
        <v>-35390.160000000003</v>
      </c>
      <c r="O6909" t="str">
        <f t="shared" si="538"/>
        <v/>
      </c>
      <c r="P6909">
        <f t="shared" si="539"/>
        <v>35390.160000000003</v>
      </c>
      <c r="Q6909" s="48" t="str">
        <f>IF(O6909="","",
   IF(OR(O6909&lt;EDA_Outlier_Analysis!$C$10, O6909&gt;EDA_Outlier_Analysis!$C$11),
      "Outlier",
      "Normal"))</f>
        <v/>
      </c>
      <c r="R6909" t="str">
        <f>IF(P6909="","",
   IF(OR(P6909 &lt; EDA_Outlier_Analysis!$F$7, P6909 &gt; EDA_Outlier_Analysis!$F$8),
      "Outlier",
      "Normal"))</f>
        <v>Normal</v>
      </c>
      <c r="S6909" t="str">
        <f>IF(N6909="","",
   IF(OR(N6909 &lt;EDA_Outlier_Analysis!$I$10, N6909 &gt; EDA_Outlier_Analysis!$I$11),
      "Outlier",
      "Normal"))</f>
        <v>Normal</v>
      </c>
    </row>
    <row r="6910" spans="1:19">
      <c r="A6910" t="s">
        <v>14789</v>
      </c>
      <c r="B6910" s="4">
        <v>44594</v>
      </c>
      <c r="C6910" s="2">
        <v>-57903.1</v>
      </c>
      <c r="D6910" t="s">
        <v>840</v>
      </c>
      <c r="E6910" t="s">
        <v>856</v>
      </c>
      <c r="F6910" t="s">
        <v>11</v>
      </c>
      <c r="G6910" t="s">
        <v>31</v>
      </c>
      <c r="I6910" t="s">
        <v>1232</v>
      </c>
      <c r="J6910" t="s">
        <v>14790</v>
      </c>
      <c r="K6910" t="str">
        <f>IF(COUNTIF(Customers!A:A, H6910)&gt;0, "Valid", "Invalid")</f>
        <v>Invalid</v>
      </c>
      <c r="L6910" t="str">
        <f t="shared" si="535"/>
        <v>2</v>
      </c>
      <c r="M6910" t="str">
        <f t="shared" si="536"/>
        <v>2022</v>
      </c>
      <c r="N6910">
        <f t="shared" si="537"/>
        <v>-57903.1</v>
      </c>
      <c r="O6910" t="str">
        <f t="shared" si="538"/>
        <v/>
      </c>
      <c r="P6910">
        <f t="shared" si="539"/>
        <v>57903.1</v>
      </c>
      <c r="Q6910" s="48" t="str">
        <f>IF(O6910="","",
   IF(OR(O6910&lt;EDA_Outlier_Analysis!$C$10, O6910&gt;EDA_Outlier_Analysis!$C$11),
      "Outlier",
      "Normal"))</f>
        <v/>
      </c>
      <c r="R6910" t="str">
        <f>IF(P6910="","",
   IF(OR(P6910 &lt; EDA_Outlier_Analysis!$F$7, P6910 &gt; EDA_Outlier_Analysis!$F$8),
      "Outlier",
      "Normal"))</f>
        <v>Outlier</v>
      </c>
      <c r="S6910" t="str">
        <f>IF(N6910="","",
   IF(OR(N6910 &lt;EDA_Outlier_Analysis!$I$10, N6910 &gt; EDA_Outlier_Analysis!$I$11),
      "Outlier",
      "Normal"))</f>
        <v>Normal</v>
      </c>
    </row>
    <row r="6911" spans="1:19">
      <c r="A6911" t="s">
        <v>14791</v>
      </c>
      <c r="B6911" s="4">
        <v>44834</v>
      </c>
      <c r="C6911" s="2">
        <v>211701.22</v>
      </c>
      <c r="D6911" t="s">
        <v>849</v>
      </c>
      <c r="E6911" t="s">
        <v>868</v>
      </c>
      <c r="F6911" t="s">
        <v>9</v>
      </c>
      <c r="G6911" t="s">
        <v>34</v>
      </c>
      <c r="H6911" t="s">
        <v>55</v>
      </c>
      <c r="J6911" t="s">
        <v>14792</v>
      </c>
      <c r="K6911" t="str">
        <f>IF(COUNTIF(Customers!A:A, H6911)&gt;0, "Valid", "Invalid")</f>
        <v>Valid</v>
      </c>
      <c r="L6911" t="str">
        <f t="shared" si="535"/>
        <v>9</v>
      </c>
      <c r="M6911" t="str">
        <f t="shared" si="536"/>
        <v>2022</v>
      </c>
      <c r="N6911">
        <f t="shared" si="537"/>
        <v>211701.22</v>
      </c>
      <c r="O6911">
        <f t="shared" si="538"/>
        <v>211701.22</v>
      </c>
      <c r="P6911" t="str">
        <f t="shared" si="539"/>
        <v/>
      </c>
      <c r="Q6911" s="48" t="str">
        <f>IF(O6911="","",
   IF(OR(O6911&lt;EDA_Outlier_Analysis!$C$10, O6911&gt;EDA_Outlier_Analysis!$C$11),
      "Outlier",
      "Normal"))</f>
        <v>Normal</v>
      </c>
      <c r="R6911" t="str">
        <f>IF(P6911="","",
   IF(OR(P6911 &lt; EDA_Outlier_Analysis!$F$7, P6911 &gt; EDA_Outlier_Analysis!$F$8),
      "Outlier",
      "Normal"))</f>
        <v/>
      </c>
      <c r="S6911" t="str">
        <f>IF(N6911="","",
   IF(OR(N6911 &lt;EDA_Outlier_Analysis!$I$10, N6911 &gt; EDA_Outlier_Analysis!$I$11),
      "Outlier",
      "Normal"))</f>
        <v>Normal</v>
      </c>
    </row>
    <row r="6912" spans="1:19">
      <c r="A6912" t="s">
        <v>14793</v>
      </c>
      <c r="B6912" s="4">
        <v>45172</v>
      </c>
      <c r="C6912" s="2">
        <v>157367.39000000001</v>
      </c>
      <c r="D6912" t="s">
        <v>849</v>
      </c>
      <c r="E6912" t="s">
        <v>868</v>
      </c>
      <c r="F6912" t="s">
        <v>9</v>
      </c>
      <c r="G6912" t="s">
        <v>34</v>
      </c>
      <c r="H6912" t="s">
        <v>343</v>
      </c>
      <c r="J6912" t="s">
        <v>14794</v>
      </c>
      <c r="K6912" t="str">
        <f>IF(COUNTIF(Customers!A:A, H6912)&gt;0, "Valid", "Invalid")</f>
        <v>Valid</v>
      </c>
      <c r="L6912" t="str">
        <f t="shared" si="535"/>
        <v>9</v>
      </c>
      <c r="M6912" t="str">
        <f t="shared" si="536"/>
        <v>2023</v>
      </c>
      <c r="N6912">
        <f t="shared" si="537"/>
        <v>157367.39000000001</v>
      </c>
      <c r="O6912">
        <f t="shared" si="538"/>
        <v>157367.39000000001</v>
      </c>
      <c r="P6912" t="str">
        <f t="shared" si="539"/>
        <v/>
      </c>
      <c r="Q6912" s="48" t="str">
        <f>IF(O6912="","",
   IF(OR(O6912&lt;EDA_Outlier_Analysis!$C$10, O6912&gt;EDA_Outlier_Analysis!$C$11),
      "Outlier",
      "Normal"))</f>
        <v>Normal</v>
      </c>
      <c r="R6912" t="str">
        <f>IF(P6912="","",
   IF(OR(P6912 &lt; EDA_Outlier_Analysis!$F$7, P6912 &gt; EDA_Outlier_Analysis!$F$8),
      "Outlier",
      "Normal"))</f>
        <v/>
      </c>
      <c r="S6912" t="str">
        <f>IF(N6912="","",
   IF(OR(N6912 &lt;EDA_Outlier_Analysis!$I$10, N6912 &gt; EDA_Outlier_Analysis!$I$11),
      "Outlier",
      "Normal"))</f>
        <v>Normal</v>
      </c>
    </row>
    <row r="6913" spans="1:19">
      <c r="A6913" t="s">
        <v>14795</v>
      </c>
      <c r="B6913" s="4">
        <v>44792</v>
      </c>
      <c r="C6913" s="2">
        <v>-71193.279999999999</v>
      </c>
      <c r="D6913" t="s">
        <v>840</v>
      </c>
      <c r="E6913" t="s">
        <v>856</v>
      </c>
      <c r="F6913" t="s">
        <v>9</v>
      </c>
      <c r="G6913" t="s">
        <v>24</v>
      </c>
      <c r="I6913" t="s">
        <v>1485</v>
      </c>
      <c r="J6913" t="s">
        <v>14796</v>
      </c>
      <c r="K6913" t="str">
        <f>IF(COUNTIF(Customers!A:A, H6913)&gt;0, "Valid", "Invalid")</f>
        <v>Invalid</v>
      </c>
      <c r="L6913" t="str">
        <f t="shared" si="535"/>
        <v>8</v>
      </c>
      <c r="M6913" t="str">
        <f t="shared" si="536"/>
        <v>2022</v>
      </c>
      <c r="N6913">
        <f t="shared" si="537"/>
        <v>-71193.279999999999</v>
      </c>
      <c r="O6913" t="str">
        <f t="shared" si="538"/>
        <v/>
      </c>
      <c r="P6913">
        <f t="shared" si="539"/>
        <v>71193.279999999999</v>
      </c>
      <c r="Q6913" s="48" t="str">
        <f>IF(O6913="","",
   IF(OR(O6913&lt;EDA_Outlier_Analysis!$C$10, O6913&gt;EDA_Outlier_Analysis!$C$11),
      "Outlier",
      "Normal"))</f>
        <v/>
      </c>
      <c r="R6913" t="str">
        <f>IF(P6913="","",
   IF(OR(P6913 &lt; EDA_Outlier_Analysis!$F$7, P6913 &gt; EDA_Outlier_Analysis!$F$8),
      "Outlier",
      "Normal"))</f>
        <v>Outlier</v>
      </c>
      <c r="S6913" t="str">
        <f>IF(N6913="","",
   IF(OR(N6913 &lt;EDA_Outlier_Analysis!$I$10, N6913 &gt; EDA_Outlier_Analysis!$I$11),
      "Outlier",
      "Normal"))</f>
        <v>Normal</v>
      </c>
    </row>
    <row r="6914" spans="1:19">
      <c r="A6914" t="s">
        <v>14797</v>
      </c>
      <c r="B6914" s="4">
        <v>45133</v>
      </c>
      <c r="C6914" s="2">
        <v>-34351.910000000003</v>
      </c>
      <c r="D6914" t="s">
        <v>840</v>
      </c>
      <c r="E6914" t="s">
        <v>845</v>
      </c>
      <c r="F6914" t="s">
        <v>10</v>
      </c>
      <c r="G6914" t="s">
        <v>31</v>
      </c>
      <c r="I6914" t="s">
        <v>2017</v>
      </c>
      <c r="J6914" t="s">
        <v>14798</v>
      </c>
      <c r="K6914" t="str">
        <f>IF(COUNTIF(Customers!A:A, H6914)&gt;0, "Valid", "Invalid")</f>
        <v>Invalid</v>
      </c>
      <c r="L6914" t="str">
        <f t="shared" si="535"/>
        <v>7</v>
      </c>
      <c r="M6914" t="str">
        <f t="shared" si="536"/>
        <v>2023</v>
      </c>
      <c r="N6914">
        <f t="shared" si="537"/>
        <v>-34351.910000000003</v>
      </c>
      <c r="O6914" t="str">
        <f t="shared" si="538"/>
        <v/>
      </c>
      <c r="P6914">
        <f t="shared" si="539"/>
        <v>34351.910000000003</v>
      </c>
      <c r="Q6914" s="48" t="str">
        <f>IF(O6914="","",
   IF(OR(O6914&lt;EDA_Outlier_Analysis!$C$10, O6914&gt;EDA_Outlier_Analysis!$C$11),
      "Outlier",
      "Normal"))</f>
        <v/>
      </c>
      <c r="R6914" t="str">
        <f>IF(P6914="","",
   IF(OR(P6914 &lt; EDA_Outlier_Analysis!$F$7, P6914 &gt; EDA_Outlier_Analysis!$F$8),
      "Outlier",
      "Normal"))</f>
        <v>Normal</v>
      </c>
      <c r="S6914" t="str">
        <f>IF(N6914="","",
   IF(OR(N6914 &lt;EDA_Outlier_Analysis!$I$10, N6914 &gt; EDA_Outlier_Analysis!$I$11),
      "Outlier",
      "Normal"))</f>
        <v>Normal</v>
      </c>
    </row>
    <row r="6915" spans="1:19">
      <c r="A6915" t="s">
        <v>14799</v>
      </c>
      <c r="B6915" s="4">
        <v>44911</v>
      </c>
      <c r="C6915" s="2">
        <v>-54914.720000000001</v>
      </c>
      <c r="D6915" t="s">
        <v>840</v>
      </c>
      <c r="E6915" t="s">
        <v>905</v>
      </c>
      <c r="F6915" t="s">
        <v>11</v>
      </c>
      <c r="G6915" t="s">
        <v>34</v>
      </c>
      <c r="I6915" t="s">
        <v>4774</v>
      </c>
      <c r="J6915" t="s">
        <v>14800</v>
      </c>
      <c r="K6915" t="str">
        <f>IF(COUNTIF(Customers!A:A, H6915)&gt;0, "Valid", "Invalid")</f>
        <v>Invalid</v>
      </c>
      <c r="L6915" t="str">
        <f t="shared" ref="L6915:L6978" si="540">TEXT(B6915,"m")</f>
        <v>12</v>
      </c>
      <c r="M6915" t="str">
        <f t="shared" ref="M6915:M6978" si="541">TEXT(B6915,"yyyy")</f>
        <v>2022</v>
      </c>
      <c r="N6915">
        <f t="shared" ref="N6915:N6978" si="542">IF(D6915="Revenue",C6915,-ABS(C6915))</f>
        <v>-54914.720000000001</v>
      </c>
      <c r="O6915" t="str">
        <f t="shared" ref="O6915:O6978" si="543">IF(D6915="Revenue", C6915, "")</f>
        <v/>
      </c>
      <c r="P6915">
        <f t="shared" ref="P6915:P6978" si="544">IF(D6915="Expense", ABS(C6915), "")</f>
        <v>54914.720000000001</v>
      </c>
      <c r="Q6915" s="48" t="str">
        <f>IF(O6915="","",
   IF(OR(O6915&lt;EDA_Outlier_Analysis!$C$10, O6915&gt;EDA_Outlier_Analysis!$C$11),
      "Outlier",
      "Normal"))</f>
        <v/>
      </c>
      <c r="R6915" t="str">
        <f>IF(P6915="","",
   IF(OR(P6915 &lt; EDA_Outlier_Analysis!$F$7, P6915 &gt; EDA_Outlier_Analysis!$F$8),
      "Outlier",
      "Normal"))</f>
        <v>Outlier</v>
      </c>
      <c r="S6915" t="str">
        <f>IF(N6915="","",
   IF(OR(N6915 &lt;EDA_Outlier_Analysis!$I$10, N6915 &gt; EDA_Outlier_Analysis!$I$11),
      "Outlier",
      "Normal"))</f>
        <v>Normal</v>
      </c>
    </row>
    <row r="6916" spans="1:19">
      <c r="A6916" t="s">
        <v>14801</v>
      </c>
      <c r="B6916" s="4">
        <v>44731</v>
      </c>
      <c r="C6916" s="2">
        <v>139594.15</v>
      </c>
      <c r="D6916" t="s">
        <v>849</v>
      </c>
      <c r="E6916" t="s">
        <v>868</v>
      </c>
      <c r="F6916" t="s">
        <v>10</v>
      </c>
      <c r="G6916" t="s">
        <v>24</v>
      </c>
      <c r="H6916" t="s">
        <v>751</v>
      </c>
      <c r="J6916" t="s">
        <v>14802</v>
      </c>
      <c r="K6916" t="str">
        <f>IF(COUNTIF(Customers!A:A, H6916)&gt;0, "Valid", "Invalid")</f>
        <v>Valid</v>
      </c>
      <c r="L6916" t="str">
        <f t="shared" si="540"/>
        <v>6</v>
      </c>
      <c r="M6916" t="str">
        <f t="shared" si="541"/>
        <v>2022</v>
      </c>
      <c r="N6916">
        <f t="shared" si="542"/>
        <v>139594.15</v>
      </c>
      <c r="O6916">
        <f t="shared" si="543"/>
        <v>139594.15</v>
      </c>
      <c r="P6916" t="str">
        <f t="shared" si="544"/>
        <v/>
      </c>
      <c r="Q6916" s="48" t="str">
        <f>IF(O6916="","",
   IF(OR(O6916&lt;EDA_Outlier_Analysis!$C$10, O6916&gt;EDA_Outlier_Analysis!$C$11),
      "Outlier",
      "Normal"))</f>
        <v>Normal</v>
      </c>
      <c r="R6916" t="str">
        <f>IF(P6916="","",
   IF(OR(P6916 &lt; EDA_Outlier_Analysis!$F$7, P6916 &gt; EDA_Outlier_Analysis!$F$8),
      "Outlier",
      "Normal"))</f>
        <v/>
      </c>
      <c r="S6916" t="str">
        <f>IF(N6916="","",
   IF(OR(N6916 &lt;EDA_Outlier_Analysis!$I$10, N6916 &gt; EDA_Outlier_Analysis!$I$11),
      "Outlier",
      "Normal"))</f>
        <v>Normal</v>
      </c>
    </row>
    <row r="6917" spans="1:19">
      <c r="A6917" t="s">
        <v>14803</v>
      </c>
      <c r="B6917" s="4">
        <v>44846</v>
      </c>
      <c r="C6917" s="2">
        <v>177978.99</v>
      </c>
      <c r="D6917" t="s">
        <v>849</v>
      </c>
      <c r="E6917" t="s">
        <v>853</v>
      </c>
      <c r="F6917" t="s">
        <v>9</v>
      </c>
      <c r="G6917" t="s">
        <v>34</v>
      </c>
      <c r="H6917" t="s">
        <v>335</v>
      </c>
      <c r="J6917" t="s">
        <v>14804</v>
      </c>
      <c r="K6917" t="str">
        <f>IF(COUNTIF(Customers!A:A, H6917)&gt;0, "Valid", "Invalid")</f>
        <v>Valid</v>
      </c>
      <c r="L6917" t="str">
        <f t="shared" si="540"/>
        <v>10</v>
      </c>
      <c r="M6917" t="str">
        <f t="shared" si="541"/>
        <v>2022</v>
      </c>
      <c r="N6917">
        <f t="shared" si="542"/>
        <v>177978.99</v>
      </c>
      <c r="O6917">
        <f t="shared" si="543"/>
        <v>177978.99</v>
      </c>
      <c r="P6917" t="str">
        <f t="shared" si="544"/>
        <v/>
      </c>
      <c r="Q6917" s="48" t="str">
        <f>IF(O6917="","",
   IF(OR(O6917&lt;EDA_Outlier_Analysis!$C$10, O6917&gt;EDA_Outlier_Analysis!$C$11),
      "Outlier",
      "Normal"))</f>
        <v>Normal</v>
      </c>
      <c r="R6917" t="str">
        <f>IF(P6917="","",
   IF(OR(P6917 &lt; EDA_Outlier_Analysis!$F$7, P6917 &gt; EDA_Outlier_Analysis!$F$8),
      "Outlier",
      "Normal"))</f>
        <v/>
      </c>
      <c r="S6917" t="str">
        <f>IF(N6917="","",
   IF(OR(N6917 &lt;EDA_Outlier_Analysis!$I$10, N6917 &gt; EDA_Outlier_Analysis!$I$11),
      "Outlier",
      "Normal"))</f>
        <v>Normal</v>
      </c>
    </row>
    <row r="6918" spans="1:19">
      <c r="A6918" t="s">
        <v>14805</v>
      </c>
      <c r="B6918" s="4">
        <v>45276</v>
      </c>
      <c r="C6918" s="2">
        <v>106389.31</v>
      </c>
      <c r="D6918" t="s">
        <v>849</v>
      </c>
      <c r="E6918" t="s">
        <v>868</v>
      </c>
      <c r="F6918" t="s">
        <v>9</v>
      </c>
      <c r="G6918" t="s">
        <v>34</v>
      </c>
      <c r="H6918" t="s">
        <v>289</v>
      </c>
      <c r="J6918" t="s">
        <v>14806</v>
      </c>
      <c r="K6918" t="str">
        <f>IF(COUNTIF(Customers!A:A, H6918)&gt;0, "Valid", "Invalid")</f>
        <v>Valid</v>
      </c>
      <c r="L6918" t="str">
        <f t="shared" si="540"/>
        <v>12</v>
      </c>
      <c r="M6918" t="str">
        <f t="shared" si="541"/>
        <v>2023</v>
      </c>
      <c r="N6918">
        <f t="shared" si="542"/>
        <v>106389.31</v>
      </c>
      <c r="O6918">
        <f t="shared" si="543"/>
        <v>106389.31</v>
      </c>
      <c r="P6918" t="str">
        <f t="shared" si="544"/>
        <v/>
      </c>
      <c r="Q6918" s="48" t="str">
        <f>IF(O6918="","",
   IF(OR(O6918&lt;EDA_Outlier_Analysis!$C$10, O6918&gt;EDA_Outlier_Analysis!$C$11),
      "Outlier",
      "Normal"))</f>
        <v>Normal</v>
      </c>
      <c r="R6918" t="str">
        <f>IF(P6918="","",
   IF(OR(P6918 &lt; EDA_Outlier_Analysis!$F$7, P6918 &gt; EDA_Outlier_Analysis!$F$8),
      "Outlier",
      "Normal"))</f>
        <v/>
      </c>
      <c r="S6918" t="str">
        <f>IF(N6918="","",
   IF(OR(N6918 &lt;EDA_Outlier_Analysis!$I$10, N6918 &gt; EDA_Outlier_Analysis!$I$11),
      "Outlier",
      "Normal"))</f>
        <v>Normal</v>
      </c>
    </row>
    <row r="6919" spans="1:19">
      <c r="A6919" t="s">
        <v>14807</v>
      </c>
      <c r="B6919" s="4">
        <v>45199</v>
      </c>
      <c r="C6919" s="2">
        <v>-20596.61</v>
      </c>
      <c r="D6919" t="s">
        <v>840</v>
      </c>
      <c r="E6919" t="s">
        <v>841</v>
      </c>
      <c r="F6919" t="s">
        <v>9</v>
      </c>
      <c r="G6919" t="s">
        <v>34</v>
      </c>
      <c r="I6919" t="s">
        <v>1453</v>
      </c>
      <c r="J6919" t="s">
        <v>14808</v>
      </c>
      <c r="K6919" t="str">
        <f>IF(COUNTIF(Customers!A:A, H6919)&gt;0, "Valid", "Invalid")</f>
        <v>Invalid</v>
      </c>
      <c r="L6919" t="str">
        <f t="shared" si="540"/>
        <v>9</v>
      </c>
      <c r="M6919" t="str">
        <f t="shared" si="541"/>
        <v>2023</v>
      </c>
      <c r="N6919">
        <f t="shared" si="542"/>
        <v>-20596.61</v>
      </c>
      <c r="O6919" t="str">
        <f t="shared" si="543"/>
        <v/>
      </c>
      <c r="P6919">
        <f t="shared" si="544"/>
        <v>20596.61</v>
      </c>
      <c r="Q6919" s="48" t="str">
        <f>IF(O6919="","",
   IF(OR(O6919&lt;EDA_Outlier_Analysis!$C$10, O6919&gt;EDA_Outlier_Analysis!$C$11),
      "Outlier",
      "Normal"))</f>
        <v/>
      </c>
      <c r="R6919" t="str">
        <f>IF(P6919="","",
   IF(OR(P6919 &lt; EDA_Outlier_Analysis!$F$7, P6919 &gt; EDA_Outlier_Analysis!$F$8),
      "Outlier",
      "Normal"))</f>
        <v>Outlier</v>
      </c>
      <c r="S6919" t="str">
        <f>IF(N6919="","",
   IF(OR(N6919 &lt;EDA_Outlier_Analysis!$I$10, N6919 &gt; EDA_Outlier_Analysis!$I$11),
      "Outlier",
      "Normal"))</f>
        <v>Normal</v>
      </c>
    </row>
    <row r="6920" spans="1:19">
      <c r="A6920" t="s">
        <v>14809</v>
      </c>
      <c r="B6920" s="4">
        <v>44681</v>
      </c>
      <c r="C6920" s="2">
        <v>144828.25</v>
      </c>
      <c r="D6920" t="s">
        <v>849</v>
      </c>
      <c r="E6920" t="s">
        <v>853</v>
      </c>
      <c r="F6920" t="s">
        <v>11</v>
      </c>
      <c r="G6920" t="s">
        <v>31</v>
      </c>
      <c r="H6920" t="s">
        <v>551</v>
      </c>
      <c r="J6920" t="s">
        <v>14810</v>
      </c>
      <c r="K6920" t="str">
        <f>IF(COUNTIF(Customers!A:A, H6920)&gt;0, "Valid", "Invalid")</f>
        <v>Valid</v>
      </c>
      <c r="L6920" t="str">
        <f t="shared" si="540"/>
        <v>4</v>
      </c>
      <c r="M6920" t="str">
        <f t="shared" si="541"/>
        <v>2022</v>
      </c>
      <c r="N6920">
        <f t="shared" si="542"/>
        <v>144828.25</v>
      </c>
      <c r="O6920">
        <f t="shared" si="543"/>
        <v>144828.25</v>
      </c>
      <c r="P6920" t="str">
        <f t="shared" si="544"/>
        <v/>
      </c>
      <c r="Q6920" s="48" t="str">
        <f>IF(O6920="","",
   IF(OR(O6920&lt;EDA_Outlier_Analysis!$C$10, O6920&gt;EDA_Outlier_Analysis!$C$11),
      "Outlier",
      "Normal"))</f>
        <v>Normal</v>
      </c>
      <c r="R6920" t="str">
        <f>IF(P6920="","",
   IF(OR(P6920 &lt; EDA_Outlier_Analysis!$F$7, P6920 &gt; EDA_Outlier_Analysis!$F$8),
      "Outlier",
      "Normal"))</f>
        <v/>
      </c>
      <c r="S6920" t="str">
        <f>IF(N6920="","",
   IF(OR(N6920 &lt;EDA_Outlier_Analysis!$I$10, N6920 &gt; EDA_Outlier_Analysis!$I$11),
      "Outlier",
      "Normal"))</f>
        <v>Normal</v>
      </c>
    </row>
    <row r="6921" spans="1:19">
      <c r="A6921" t="s">
        <v>14811</v>
      </c>
      <c r="B6921" s="4">
        <v>44687</v>
      </c>
      <c r="C6921" s="2">
        <v>181840.29</v>
      </c>
      <c r="D6921" t="s">
        <v>849</v>
      </c>
      <c r="E6921" t="s">
        <v>850</v>
      </c>
      <c r="F6921" t="s">
        <v>11</v>
      </c>
      <c r="G6921" t="s">
        <v>20</v>
      </c>
      <c r="H6921" t="s">
        <v>59</v>
      </c>
      <c r="J6921" t="s">
        <v>14812</v>
      </c>
      <c r="K6921" t="str">
        <f>IF(COUNTIF(Customers!A:A, H6921)&gt;0, "Valid", "Invalid")</f>
        <v>Valid</v>
      </c>
      <c r="L6921" t="str">
        <f t="shared" si="540"/>
        <v>5</v>
      </c>
      <c r="M6921" t="str">
        <f t="shared" si="541"/>
        <v>2022</v>
      </c>
      <c r="N6921">
        <f t="shared" si="542"/>
        <v>181840.29</v>
      </c>
      <c r="O6921">
        <f t="shared" si="543"/>
        <v>181840.29</v>
      </c>
      <c r="P6921" t="str">
        <f t="shared" si="544"/>
        <v/>
      </c>
      <c r="Q6921" s="48" t="str">
        <f>IF(O6921="","",
   IF(OR(O6921&lt;EDA_Outlier_Analysis!$C$10, O6921&gt;EDA_Outlier_Analysis!$C$11),
      "Outlier",
      "Normal"))</f>
        <v>Normal</v>
      </c>
      <c r="R6921" t="str">
        <f>IF(P6921="","",
   IF(OR(P6921 &lt; EDA_Outlier_Analysis!$F$7, P6921 &gt; EDA_Outlier_Analysis!$F$8),
      "Outlier",
      "Normal"))</f>
        <v/>
      </c>
      <c r="S6921" t="str">
        <f>IF(N6921="","",
   IF(OR(N6921 &lt;EDA_Outlier_Analysis!$I$10, N6921 &gt; EDA_Outlier_Analysis!$I$11),
      "Outlier",
      "Normal"))</f>
        <v>Normal</v>
      </c>
    </row>
    <row r="6922" spans="1:19">
      <c r="A6922" t="s">
        <v>14813</v>
      </c>
      <c r="B6922" s="4">
        <v>44586</v>
      </c>
      <c r="C6922" s="2">
        <v>-54112.11</v>
      </c>
      <c r="D6922" t="s">
        <v>840</v>
      </c>
      <c r="E6922" t="s">
        <v>856</v>
      </c>
      <c r="F6922" t="s">
        <v>11</v>
      </c>
      <c r="G6922" t="s">
        <v>34</v>
      </c>
      <c r="I6922" t="s">
        <v>1545</v>
      </c>
      <c r="J6922" t="s">
        <v>14814</v>
      </c>
      <c r="K6922" t="str">
        <f>IF(COUNTIF(Customers!A:A, H6922)&gt;0, "Valid", "Invalid")</f>
        <v>Invalid</v>
      </c>
      <c r="L6922" t="str">
        <f t="shared" si="540"/>
        <v>1</v>
      </c>
      <c r="M6922" t="str">
        <f t="shared" si="541"/>
        <v>2022</v>
      </c>
      <c r="N6922">
        <f t="shared" si="542"/>
        <v>-54112.11</v>
      </c>
      <c r="O6922" t="str">
        <f t="shared" si="543"/>
        <v/>
      </c>
      <c r="P6922">
        <f t="shared" si="544"/>
        <v>54112.11</v>
      </c>
      <c r="Q6922" s="48" t="str">
        <f>IF(O6922="","",
   IF(OR(O6922&lt;EDA_Outlier_Analysis!$C$10, O6922&gt;EDA_Outlier_Analysis!$C$11),
      "Outlier",
      "Normal"))</f>
        <v/>
      </c>
      <c r="R6922" t="str">
        <f>IF(P6922="","",
   IF(OR(P6922 &lt; EDA_Outlier_Analysis!$F$7, P6922 &gt; EDA_Outlier_Analysis!$F$8),
      "Outlier",
      "Normal"))</f>
        <v>Outlier</v>
      </c>
      <c r="S6922" t="str">
        <f>IF(N6922="","",
   IF(OR(N6922 &lt;EDA_Outlier_Analysis!$I$10, N6922 &gt; EDA_Outlier_Analysis!$I$11),
      "Outlier",
      "Normal"))</f>
        <v>Normal</v>
      </c>
    </row>
    <row r="6923" spans="1:19">
      <c r="A6923" t="s">
        <v>14815</v>
      </c>
      <c r="B6923" s="4">
        <v>45197</v>
      </c>
      <c r="C6923" s="2">
        <v>147546.85999999999</v>
      </c>
      <c r="D6923" t="s">
        <v>849</v>
      </c>
      <c r="E6923" t="s">
        <v>853</v>
      </c>
      <c r="F6923" t="s">
        <v>9</v>
      </c>
      <c r="G6923" t="s">
        <v>34</v>
      </c>
      <c r="H6923" t="s">
        <v>53</v>
      </c>
      <c r="J6923" t="s">
        <v>14816</v>
      </c>
      <c r="K6923" t="str">
        <f>IF(COUNTIF(Customers!A:A, H6923)&gt;0, "Valid", "Invalid")</f>
        <v>Valid</v>
      </c>
      <c r="L6923" t="str">
        <f t="shared" si="540"/>
        <v>9</v>
      </c>
      <c r="M6923" t="str">
        <f t="shared" si="541"/>
        <v>2023</v>
      </c>
      <c r="N6923">
        <f t="shared" si="542"/>
        <v>147546.85999999999</v>
      </c>
      <c r="O6923">
        <f t="shared" si="543"/>
        <v>147546.85999999999</v>
      </c>
      <c r="P6923" t="str">
        <f t="shared" si="544"/>
        <v/>
      </c>
      <c r="Q6923" s="48" t="str">
        <f>IF(O6923="","",
   IF(OR(O6923&lt;EDA_Outlier_Analysis!$C$10, O6923&gt;EDA_Outlier_Analysis!$C$11),
      "Outlier",
      "Normal"))</f>
        <v>Normal</v>
      </c>
      <c r="R6923" t="str">
        <f>IF(P6923="","",
   IF(OR(P6923 &lt; EDA_Outlier_Analysis!$F$7, P6923 &gt; EDA_Outlier_Analysis!$F$8),
      "Outlier",
      "Normal"))</f>
        <v/>
      </c>
      <c r="S6923" t="str">
        <f>IF(N6923="","",
   IF(OR(N6923 &lt;EDA_Outlier_Analysis!$I$10, N6923 &gt; EDA_Outlier_Analysis!$I$11),
      "Outlier",
      "Normal"))</f>
        <v>Normal</v>
      </c>
    </row>
    <row r="6924" spans="1:19">
      <c r="A6924" t="s">
        <v>14817</v>
      </c>
      <c r="B6924" s="4">
        <v>44814</v>
      </c>
      <c r="C6924" s="2">
        <v>192287.01</v>
      </c>
      <c r="D6924" t="s">
        <v>849</v>
      </c>
      <c r="E6924" t="s">
        <v>853</v>
      </c>
      <c r="F6924" t="s">
        <v>10</v>
      </c>
      <c r="G6924" t="s">
        <v>31</v>
      </c>
      <c r="H6924" t="s">
        <v>243</v>
      </c>
      <c r="J6924" t="s">
        <v>14818</v>
      </c>
      <c r="K6924" t="str">
        <f>IF(COUNTIF(Customers!A:A, H6924)&gt;0, "Valid", "Invalid")</f>
        <v>Valid</v>
      </c>
      <c r="L6924" t="str">
        <f t="shared" si="540"/>
        <v>9</v>
      </c>
      <c r="M6924" t="str">
        <f t="shared" si="541"/>
        <v>2022</v>
      </c>
      <c r="N6924">
        <f t="shared" si="542"/>
        <v>192287.01</v>
      </c>
      <c r="O6924">
        <f t="shared" si="543"/>
        <v>192287.01</v>
      </c>
      <c r="P6924" t="str">
        <f t="shared" si="544"/>
        <v/>
      </c>
      <c r="Q6924" s="48" t="str">
        <f>IF(O6924="","",
   IF(OR(O6924&lt;EDA_Outlier_Analysis!$C$10, O6924&gt;EDA_Outlier_Analysis!$C$11),
      "Outlier",
      "Normal"))</f>
        <v>Normal</v>
      </c>
      <c r="R6924" t="str">
        <f>IF(P6924="","",
   IF(OR(P6924 &lt; EDA_Outlier_Analysis!$F$7, P6924 &gt; EDA_Outlier_Analysis!$F$8),
      "Outlier",
      "Normal"))</f>
        <v/>
      </c>
      <c r="S6924" t="str">
        <f>IF(N6924="","",
   IF(OR(N6924 &lt;EDA_Outlier_Analysis!$I$10, N6924 &gt; EDA_Outlier_Analysis!$I$11),
      "Outlier",
      "Normal"))</f>
        <v>Normal</v>
      </c>
    </row>
    <row r="6925" spans="1:19">
      <c r="A6925" t="s">
        <v>14819</v>
      </c>
      <c r="B6925" s="4">
        <v>45199</v>
      </c>
      <c r="C6925" s="2">
        <v>200304.14</v>
      </c>
      <c r="D6925" t="s">
        <v>849</v>
      </c>
      <c r="E6925" t="s">
        <v>850</v>
      </c>
      <c r="F6925" t="s">
        <v>9</v>
      </c>
      <c r="G6925" t="s">
        <v>20</v>
      </c>
      <c r="H6925" t="s">
        <v>707</v>
      </c>
      <c r="J6925" t="s">
        <v>14820</v>
      </c>
      <c r="K6925" t="str">
        <f>IF(COUNTIF(Customers!A:A, H6925)&gt;0, "Valid", "Invalid")</f>
        <v>Valid</v>
      </c>
      <c r="L6925" t="str">
        <f t="shared" si="540"/>
        <v>9</v>
      </c>
      <c r="M6925" t="str">
        <f t="shared" si="541"/>
        <v>2023</v>
      </c>
      <c r="N6925">
        <f t="shared" si="542"/>
        <v>200304.14</v>
      </c>
      <c r="O6925">
        <f t="shared" si="543"/>
        <v>200304.14</v>
      </c>
      <c r="P6925" t="str">
        <f t="shared" si="544"/>
        <v/>
      </c>
      <c r="Q6925" s="48" t="str">
        <f>IF(O6925="","",
   IF(OR(O6925&lt;EDA_Outlier_Analysis!$C$10, O6925&gt;EDA_Outlier_Analysis!$C$11),
      "Outlier",
      "Normal"))</f>
        <v>Normal</v>
      </c>
      <c r="R6925" t="str">
        <f>IF(P6925="","",
   IF(OR(P6925 &lt; EDA_Outlier_Analysis!$F$7, P6925 &gt; EDA_Outlier_Analysis!$F$8),
      "Outlier",
      "Normal"))</f>
        <v/>
      </c>
      <c r="S6925" t="str">
        <f>IF(N6925="","",
   IF(OR(N6925 &lt;EDA_Outlier_Analysis!$I$10, N6925 &gt; EDA_Outlier_Analysis!$I$11),
      "Outlier",
      "Normal"))</f>
        <v>Normal</v>
      </c>
    </row>
    <row r="6926" spans="1:19">
      <c r="A6926" t="s">
        <v>14821</v>
      </c>
      <c r="B6926" s="4">
        <v>44899</v>
      </c>
      <c r="C6926" s="2">
        <v>20108.79</v>
      </c>
      <c r="D6926" t="s">
        <v>971</v>
      </c>
      <c r="E6926" t="s">
        <v>971</v>
      </c>
      <c r="F6926" t="s">
        <v>9</v>
      </c>
      <c r="G6926" t="s">
        <v>34</v>
      </c>
      <c r="J6926" t="s">
        <v>14822</v>
      </c>
      <c r="K6926" t="str">
        <f>IF(COUNTIF(Customers!A:A, H6926)&gt;0, "Valid", "Invalid")</f>
        <v>Invalid</v>
      </c>
      <c r="L6926" t="str">
        <f t="shared" si="540"/>
        <v>12</v>
      </c>
      <c r="M6926" t="str">
        <f t="shared" si="541"/>
        <v>2022</v>
      </c>
      <c r="N6926">
        <f t="shared" si="542"/>
        <v>-20108.79</v>
      </c>
      <c r="O6926" t="str">
        <f t="shared" si="543"/>
        <v/>
      </c>
      <c r="P6926" t="str">
        <f t="shared" si="544"/>
        <v/>
      </c>
      <c r="Q6926" s="48" t="str">
        <f>IF(O6926="","",
   IF(OR(O6926&lt;EDA_Outlier_Analysis!$C$10, O6926&gt;EDA_Outlier_Analysis!$C$11),
      "Outlier",
      "Normal"))</f>
        <v/>
      </c>
      <c r="R6926" t="str">
        <f>IF(P6926="","",
   IF(OR(P6926 &lt; EDA_Outlier_Analysis!$F$7, P6926 &gt; EDA_Outlier_Analysis!$F$8),
      "Outlier",
      "Normal"))</f>
        <v/>
      </c>
      <c r="S6926" t="str">
        <f>IF(N6926="","",
   IF(OR(N6926 &lt;EDA_Outlier_Analysis!$I$10, N6926 &gt; EDA_Outlier_Analysis!$I$11),
      "Outlier",
      "Normal"))</f>
        <v>Normal</v>
      </c>
    </row>
    <row r="6927" spans="1:19">
      <c r="A6927" t="s">
        <v>14823</v>
      </c>
      <c r="B6927" s="4">
        <v>45108</v>
      </c>
      <c r="C6927" s="2">
        <v>-53013.88</v>
      </c>
      <c r="D6927" t="s">
        <v>840</v>
      </c>
      <c r="E6927" t="s">
        <v>864</v>
      </c>
      <c r="F6927" t="s">
        <v>9</v>
      </c>
      <c r="G6927" t="s">
        <v>20</v>
      </c>
      <c r="I6927" t="s">
        <v>1394</v>
      </c>
      <c r="J6927" t="s">
        <v>14824</v>
      </c>
      <c r="K6927" t="str">
        <f>IF(COUNTIF(Customers!A:A, H6927)&gt;0, "Valid", "Invalid")</f>
        <v>Invalid</v>
      </c>
      <c r="L6927" t="str">
        <f t="shared" si="540"/>
        <v>7</v>
      </c>
      <c r="M6927" t="str">
        <f t="shared" si="541"/>
        <v>2023</v>
      </c>
      <c r="N6927">
        <f t="shared" si="542"/>
        <v>-53013.88</v>
      </c>
      <c r="O6927" t="str">
        <f t="shared" si="543"/>
        <v/>
      </c>
      <c r="P6927">
        <f t="shared" si="544"/>
        <v>53013.88</v>
      </c>
      <c r="Q6927" s="48" t="str">
        <f>IF(O6927="","",
   IF(OR(O6927&lt;EDA_Outlier_Analysis!$C$10, O6927&gt;EDA_Outlier_Analysis!$C$11),
      "Outlier",
      "Normal"))</f>
        <v/>
      </c>
      <c r="R6927" t="str">
        <f>IF(P6927="","",
   IF(OR(P6927 &lt; EDA_Outlier_Analysis!$F$7, P6927 &gt; EDA_Outlier_Analysis!$F$8),
      "Outlier",
      "Normal"))</f>
        <v>Normal</v>
      </c>
      <c r="S6927" t="str">
        <f>IF(N6927="","",
   IF(OR(N6927 &lt;EDA_Outlier_Analysis!$I$10, N6927 &gt; EDA_Outlier_Analysis!$I$11),
      "Outlier",
      "Normal"))</f>
        <v>Normal</v>
      </c>
    </row>
    <row r="6928" spans="1:19">
      <c r="A6928" t="s">
        <v>14825</v>
      </c>
      <c r="B6928" s="4">
        <v>44847</v>
      </c>
      <c r="C6928" s="2">
        <v>-73574.52</v>
      </c>
      <c r="D6928" t="s">
        <v>840</v>
      </c>
      <c r="E6928" t="s">
        <v>864</v>
      </c>
      <c r="F6928" t="s">
        <v>10</v>
      </c>
      <c r="G6928" t="s">
        <v>31</v>
      </c>
      <c r="I6928" t="s">
        <v>954</v>
      </c>
      <c r="J6928" t="s">
        <v>14826</v>
      </c>
      <c r="K6928" t="str">
        <f>IF(COUNTIF(Customers!A:A, H6928)&gt;0, "Valid", "Invalid")</f>
        <v>Invalid</v>
      </c>
      <c r="L6928" t="str">
        <f t="shared" si="540"/>
        <v>10</v>
      </c>
      <c r="M6928" t="str">
        <f t="shared" si="541"/>
        <v>2022</v>
      </c>
      <c r="N6928">
        <f t="shared" si="542"/>
        <v>-73574.52</v>
      </c>
      <c r="O6928" t="str">
        <f t="shared" si="543"/>
        <v/>
      </c>
      <c r="P6928">
        <f t="shared" si="544"/>
        <v>73574.52</v>
      </c>
      <c r="Q6928" s="48" t="str">
        <f>IF(O6928="","",
   IF(OR(O6928&lt;EDA_Outlier_Analysis!$C$10, O6928&gt;EDA_Outlier_Analysis!$C$11),
      "Outlier",
      "Normal"))</f>
        <v/>
      </c>
      <c r="R6928" t="str">
        <f>IF(P6928="","",
   IF(OR(P6928 &lt; EDA_Outlier_Analysis!$F$7, P6928 &gt; EDA_Outlier_Analysis!$F$8),
      "Outlier",
      "Normal"))</f>
        <v>Outlier</v>
      </c>
      <c r="S6928" t="str">
        <f>IF(N6928="","",
   IF(OR(N6928 &lt;EDA_Outlier_Analysis!$I$10, N6928 &gt; EDA_Outlier_Analysis!$I$11),
      "Outlier",
      "Normal"))</f>
        <v>Normal</v>
      </c>
    </row>
    <row r="6929" spans="1:19">
      <c r="A6929" t="s">
        <v>14827</v>
      </c>
      <c r="B6929" s="4">
        <v>44853</v>
      </c>
      <c r="C6929" s="2">
        <v>-38859.300000000003</v>
      </c>
      <c r="D6929" t="s">
        <v>840</v>
      </c>
      <c r="E6929" t="s">
        <v>845</v>
      </c>
      <c r="F6929" t="s">
        <v>9</v>
      </c>
      <c r="G6929" t="s">
        <v>34</v>
      </c>
      <c r="I6929" t="s">
        <v>979</v>
      </c>
      <c r="J6929" t="s">
        <v>14828</v>
      </c>
      <c r="K6929" t="str">
        <f>IF(COUNTIF(Customers!A:A, H6929)&gt;0, "Valid", "Invalid")</f>
        <v>Invalid</v>
      </c>
      <c r="L6929" t="str">
        <f t="shared" si="540"/>
        <v>10</v>
      </c>
      <c r="M6929" t="str">
        <f t="shared" si="541"/>
        <v>2022</v>
      </c>
      <c r="N6929">
        <f t="shared" si="542"/>
        <v>-38859.300000000003</v>
      </c>
      <c r="O6929" t="str">
        <f t="shared" si="543"/>
        <v/>
      </c>
      <c r="P6929">
        <f t="shared" si="544"/>
        <v>38859.300000000003</v>
      </c>
      <c r="Q6929" s="48" t="str">
        <f>IF(O6929="","",
   IF(OR(O6929&lt;EDA_Outlier_Analysis!$C$10, O6929&gt;EDA_Outlier_Analysis!$C$11),
      "Outlier",
      "Normal"))</f>
        <v/>
      </c>
      <c r="R6929" t="str">
        <f>IF(P6929="","",
   IF(OR(P6929 &lt; EDA_Outlier_Analysis!$F$7, P6929 &gt; EDA_Outlier_Analysis!$F$8),
      "Outlier",
      "Normal"))</f>
        <v>Normal</v>
      </c>
      <c r="S6929" t="str">
        <f>IF(N6929="","",
   IF(OR(N6929 &lt;EDA_Outlier_Analysis!$I$10, N6929 &gt; EDA_Outlier_Analysis!$I$11),
      "Outlier",
      "Normal"))</f>
        <v>Normal</v>
      </c>
    </row>
    <row r="6930" spans="1:19">
      <c r="A6930" t="s">
        <v>14829</v>
      </c>
      <c r="B6930" s="4">
        <v>44787</v>
      </c>
      <c r="C6930" s="2">
        <v>114399.06</v>
      </c>
      <c r="D6930" t="s">
        <v>849</v>
      </c>
      <c r="E6930" t="s">
        <v>868</v>
      </c>
      <c r="F6930" t="s">
        <v>11</v>
      </c>
      <c r="G6930" t="s">
        <v>34</v>
      </c>
      <c r="H6930" t="s">
        <v>385</v>
      </c>
      <c r="J6930" t="s">
        <v>14830</v>
      </c>
      <c r="K6930" t="str">
        <f>IF(COUNTIF(Customers!A:A, H6930)&gt;0, "Valid", "Invalid")</f>
        <v>Valid</v>
      </c>
      <c r="L6930" t="str">
        <f t="shared" si="540"/>
        <v>8</v>
      </c>
      <c r="M6930" t="str">
        <f t="shared" si="541"/>
        <v>2022</v>
      </c>
      <c r="N6930">
        <f t="shared" si="542"/>
        <v>114399.06</v>
      </c>
      <c r="O6930">
        <f t="shared" si="543"/>
        <v>114399.06</v>
      </c>
      <c r="P6930" t="str">
        <f t="shared" si="544"/>
        <v/>
      </c>
      <c r="Q6930" s="48" t="str">
        <f>IF(O6930="","",
   IF(OR(O6930&lt;EDA_Outlier_Analysis!$C$10, O6930&gt;EDA_Outlier_Analysis!$C$11),
      "Outlier",
      "Normal"))</f>
        <v>Normal</v>
      </c>
      <c r="R6930" t="str">
        <f>IF(P6930="","",
   IF(OR(P6930 &lt; EDA_Outlier_Analysis!$F$7, P6930 &gt; EDA_Outlier_Analysis!$F$8),
      "Outlier",
      "Normal"))</f>
        <v/>
      </c>
      <c r="S6930" t="str">
        <f>IF(N6930="","",
   IF(OR(N6930 &lt;EDA_Outlier_Analysis!$I$10, N6930 &gt; EDA_Outlier_Analysis!$I$11),
      "Outlier",
      "Normal"))</f>
        <v>Normal</v>
      </c>
    </row>
    <row r="6931" spans="1:19">
      <c r="A6931" t="s">
        <v>14831</v>
      </c>
      <c r="B6931" s="4">
        <v>45039</v>
      </c>
      <c r="C6931" s="2">
        <v>116803.55</v>
      </c>
      <c r="D6931" t="s">
        <v>849</v>
      </c>
      <c r="E6931" t="s">
        <v>853</v>
      </c>
      <c r="F6931" t="s">
        <v>11</v>
      </c>
      <c r="G6931" t="s">
        <v>31</v>
      </c>
      <c r="H6931" t="s">
        <v>205</v>
      </c>
      <c r="J6931" t="s">
        <v>14832</v>
      </c>
      <c r="K6931" t="str">
        <f>IF(COUNTIF(Customers!A:A, H6931)&gt;0, "Valid", "Invalid")</f>
        <v>Valid</v>
      </c>
      <c r="L6931" t="str">
        <f t="shared" si="540"/>
        <v>4</v>
      </c>
      <c r="M6931" t="str">
        <f t="shared" si="541"/>
        <v>2023</v>
      </c>
      <c r="N6931">
        <f t="shared" si="542"/>
        <v>116803.55</v>
      </c>
      <c r="O6931">
        <f t="shared" si="543"/>
        <v>116803.55</v>
      </c>
      <c r="P6931" t="str">
        <f t="shared" si="544"/>
        <v/>
      </c>
      <c r="Q6931" s="48" t="str">
        <f>IF(O6931="","",
   IF(OR(O6931&lt;EDA_Outlier_Analysis!$C$10, O6931&gt;EDA_Outlier_Analysis!$C$11),
      "Outlier",
      "Normal"))</f>
        <v>Normal</v>
      </c>
      <c r="R6931" t="str">
        <f>IF(P6931="","",
   IF(OR(P6931 &lt; EDA_Outlier_Analysis!$F$7, P6931 &gt; EDA_Outlier_Analysis!$F$8),
      "Outlier",
      "Normal"))</f>
        <v/>
      </c>
      <c r="S6931" t="str">
        <f>IF(N6931="","",
   IF(OR(N6931 &lt;EDA_Outlier_Analysis!$I$10, N6931 &gt; EDA_Outlier_Analysis!$I$11),
      "Outlier",
      "Normal"))</f>
        <v>Normal</v>
      </c>
    </row>
    <row r="6932" spans="1:19">
      <c r="A6932" t="s">
        <v>14833</v>
      </c>
      <c r="B6932" s="4">
        <v>44672</v>
      </c>
      <c r="C6932" s="2">
        <v>-45011.86</v>
      </c>
      <c r="D6932" t="s">
        <v>840</v>
      </c>
      <c r="E6932" t="s">
        <v>878</v>
      </c>
      <c r="F6932" t="s">
        <v>11</v>
      </c>
      <c r="G6932" t="s">
        <v>34</v>
      </c>
      <c r="I6932" t="s">
        <v>1010</v>
      </c>
      <c r="J6932" t="s">
        <v>14834</v>
      </c>
      <c r="K6932" t="str">
        <f>IF(COUNTIF(Customers!A:A, H6932)&gt;0, "Valid", "Invalid")</f>
        <v>Invalid</v>
      </c>
      <c r="L6932" t="str">
        <f t="shared" si="540"/>
        <v>4</v>
      </c>
      <c r="M6932" t="str">
        <f t="shared" si="541"/>
        <v>2022</v>
      </c>
      <c r="N6932">
        <f t="shared" si="542"/>
        <v>-45011.86</v>
      </c>
      <c r="O6932" t="str">
        <f t="shared" si="543"/>
        <v/>
      </c>
      <c r="P6932">
        <f t="shared" si="544"/>
        <v>45011.86</v>
      </c>
      <c r="Q6932" s="48" t="str">
        <f>IF(O6932="","",
   IF(OR(O6932&lt;EDA_Outlier_Analysis!$C$10, O6932&gt;EDA_Outlier_Analysis!$C$11),
      "Outlier",
      "Normal"))</f>
        <v/>
      </c>
      <c r="R6932" t="str">
        <f>IF(P6932="","",
   IF(OR(P6932 &lt; EDA_Outlier_Analysis!$F$7, P6932 &gt; EDA_Outlier_Analysis!$F$8),
      "Outlier",
      "Normal"))</f>
        <v>Normal</v>
      </c>
      <c r="S6932" t="str">
        <f>IF(N6932="","",
   IF(OR(N6932 &lt;EDA_Outlier_Analysis!$I$10, N6932 &gt; EDA_Outlier_Analysis!$I$11),
      "Outlier",
      "Normal"))</f>
        <v>Normal</v>
      </c>
    </row>
    <row r="6933" spans="1:19">
      <c r="A6933" t="s">
        <v>14835</v>
      </c>
      <c r="B6933" s="4">
        <v>44873</v>
      </c>
      <c r="C6933" s="2">
        <v>18198.55</v>
      </c>
      <c r="D6933" t="s">
        <v>971</v>
      </c>
      <c r="E6933" t="s">
        <v>971</v>
      </c>
      <c r="F6933" t="s">
        <v>11</v>
      </c>
      <c r="G6933" t="s">
        <v>31</v>
      </c>
      <c r="J6933" t="s">
        <v>14836</v>
      </c>
      <c r="K6933" t="str">
        <f>IF(COUNTIF(Customers!A:A, H6933)&gt;0, "Valid", "Invalid")</f>
        <v>Invalid</v>
      </c>
      <c r="L6933" t="str">
        <f t="shared" si="540"/>
        <v>11</v>
      </c>
      <c r="M6933" t="str">
        <f t="shared" si="541"/>
        <v>2022</v>
      </c>
      <c r="N6933">
        <f t="shared" si="542"/>
        <v>-18198.55</v>
      </c>
      <c r="O6933" t="str">
        <f t="shared" si="543"/>
        <v/>
      </c>
      <c r="P6933" t="str">
        <f t="shared" si="544"/>
        <v/>
      </c>
      <c r="Q6933" s="48" t="str">
        <f>IF(O6933="","",
   IF(OR(O6933&lt;EDA_Outlier_Analysis!$C$10, O6933&gt;EDA_Outlier_Analysis!$C$11),
      "Outlier",
      "Normal"))</f>
        <v/>
      </c>
      <c r="R6933" t="str">
        <f>IF(P6933="","",
   IF(OR(P6933 &lt; EDA_Outlier_Analysis!$F$7, P6933 &gt; EDA_Outlier_Analysis!$F$8),
      "Outlier",
      "Normal"))</f>
        <v/>
      </c>
      <c r="S6933" t="str">
        <f>IF(N6933="","",
   IF(OR(N6933 &lt;EDA_Outlier_Analysis!$I$10, N6933 &gt; EDA_Outlier_Analysis!$I$11),
      "Outlier",
      "Normal"))</f>
        <v>Normal</v>
      </c>
    </row>
    <row r="6934" spans="1:19">
      <c r="A6934" t="s">
        <v>14837</v>
      </c>
      <c r="B6934" s="4">
        <v>44859</v>
      </c>
      <c r="C6934" s="2">
        <v>129267.51</v>
      </c>
      <c r="D6934" t="s">
        <v>849</v>
      </c>
      <c r="E6934" t="s">
        <v>868</v>
      </c>
      <c r="F6934" t="s">
        <v>10</v>
      </c>
      <c r="G6934" t="s">
        <v>34</v>
      </c>
      <c r="H6934" t="s">
        <v>641</v>
      </c>
      <c r="J6934" t="s">
        <v>14838</v>
      </c>
      <c r="K6934" t="str">
        <f>IF(COUNTIF(Customers!A:A, H6934)&gt;0, "Valid", "Invalid")</f>
        <v>Valid</v>
      </c>
      <c r="L6934" t="str">
        <f t="shared" si="540"/>
        <v>10</v>
      </c>
      <c r="M6934" t="str">
        <f t="shared" si="541"/>
        <v>2022</v>
      </c>
      <c r="N6934">
        <f t="shared" si="542"/>
        <v>129267.51</v>
      </c>
      <c r="O6934">
        <f t="shared" si="543"/>
        <v>129267.51</v>
      </c>
      <c r="P6934" t="str">
        <f t="shared" si="544"/>
        <v/>
      </c>
      <c r="Q6934" s="48" t="str">
        <f>IF(O6934="","",
   IF(OR(O6934&lt;EDA_Outlier_Analysis!$C$10, O6934&gt;EDA_Outlier_Analysis!$C$11),
      "Outlier",
      "Normal"))</f>
        <v>Normal</v>
      </c>
      <c r="R6934" t="str">
        <f>IF(P6934="","",
   IF(OR(P6934 &lt; EDA_Outlier_Analysis!$F$7, P6934 &gt; EDA_Outlier_Analysis!$F$8),
      "Outlier",
      "Normal"))</f>
        <v/>
      </c>
      <c r="S6934" t="str">
        <f>IF(N6934="","",
   IF(OR(N6934 &lt;EDA_Outlier_Analysis!$I$10, N6934 &gt; EDA_Outlier_Analysis!$I$11),
      "Outlier",
      "Normal"))</f>
        <v>Normal</v>
      </c>
    </row>
    <row r="6935" spans="1:19">
      <c r="A6935" t="s">
        <v>14839</v>
      </c>
      <c r="B6935" s="4">
        <v>45236</v>
      </c>
      <c r="C6935" s="2">
        <v>26369.68</v>
      </c>
      <c r="D6935" t="s">
        <v>873</v>
      </c>
      <c r="E6935" t="s">
        <v>873</v>
      </c>
      <c r="F6935" t="s">
        <v>10</v>
      </c>
      <c r="G6935" t="s">
        <v>34</v>
      </c>
      <c r="J6935" t="s">
        <v>14840</v>
      </c>
      <c r="K6935" t="str">
        <f>IF(COUNTIF(Customers!A:A, H6935)&gt;0, "Valid", "Invalid")</f>
        <v>Invalid</v>
      </c>
      <c r="L6935" t="str">
        <f t="shared" si="540"/>
        <v>11</v>
      </c>
      <c r="M6935" t="str">
        <f t="shared" si="541"/>
        <v>2023</v>
      </c>
      <c r="N6935">
        <f t="shared" si="542"/>
        <v>-26369.68</v>
      </c>
      <c r="O6935" t="str">
        <f t="shared" si="543"/>
        <v/>
      </c>
      <c r="P6935" t="str">
        <f t="shared" si="544"/>
        <v/>
      </c>
      <c r="Q6935" s="48" t="str">
        <f>IF(O6935="","",
   IF(OR(O6935&lt;EDA_Outlier_Analysis!$C$10, O6935&gt;EDA_Outlier_Analysis!$C$11),
      "Outlier",
      "Normal"))</f>
        <v/>
      </c>
      <c r="R6935" t="str">
        <f>IF(P6935="","",
   IF(OR(P6935 &lt; EDA_Outlier_Analysis!$F$7, P6935 &gt; EDA_Outlier_Analysis!$F$8),
      "Outlier",
      "Normal"))</f>
        <v/>
      </c>
      <c r="S6935" t="str">
        <f>IF(N6935="","",
   IF(OR(N6935 &lt;EDA_Outlier_Analysis!$I$10, N6935 &gt; EDA_Outlier_Analysis!$I$11),
      "Outlier",
      "Normal"))</f>
        <v>Normal</v>
      </c>
    </row>
    <row r="6936" spans="1:19">
      <c r="A6936" t="s">
        <v>14841</v>
      </c>
      <c r="B6936" s="4">
        <v>45154</v>
      </c>
      <c r="C6936" s="2">
        <v>102392.48</v>
      </c>
      <c r="D6936" t="s">
        <v>849</v>
      </c>
      <c r="E6936" t="s">
        <v>853</v>
      </c>
      <c r="F6936" t="s">
        <v>10</v>
      </c>
      <c r="G6936" t="s">
        <v>24</v>
      </c>
      <c r="H6936" t="s">
        <v>551</v>
      </c>
      <c r="J6936" t="s">
        <v>14842</v>
      </c>
      <c r="K6936" t="str">
        <f>IF(COUNTIF(Customers!A:A, H6936)&gt;0, "Valid", "Invalid")</f>
        <v>Valid</v>
      </c>
      <c r="L6936" t="str">
        <f t="shared" si="540"/>
        <v>8</v>
      </c>
      <c r="M6936" t="str">
        <f t="shared" si="541"/>
        <v>2023</v>
      </c>
      <c r="N6936">
        <f t="shared" si="542"/>
        <v>102392.48</v>
      </c>
      <c r="O6936">
        <f t="shared" si="543"/>
        <v>102392.48</v>
      </c>
      <c r="P6936" t="str">
        <f t="shared" si="544"/>
        <v/>
      </c>
      <c r="Q6936" s="48" t="str">
        <f>IF(O6936="","",
   IF(OR(O6936&lt;EDA_Outlier_Analysis!$C$10, O6936&gt;EDA_Outlier_Analysis!$C$11),
      "Outlier",
      "Normal"))</f>
        <v>Normal</v>
      </c>
      <c r="R6936" t="str">
        <f>IF(P6936="","",
   IF(OR(P6936 &lt; EDA_Outlier_Analysis!$F$7, P6936 &gt; EDA_Outlier_Analysis!$F$8),
      "Outlier",
      "Normal"))</f>
        <v/>
      </c>
      <c r="S6936" t="str">
        <f>IF(N6936="","",
   IF(OR(N6936 &lt;EDA_Outlier_Analysis!$I$10, N6936 &gt; EDA_Outlier_Analysis!$I$11),
      "Outlier",
      "Normal"))</f>
        <v>Normal</v>
      </c>
    </row>
    <row r="6937" spans="1:19">
      <c r="A6937" t="s">
        <v>14843</v>
      </c>
      <c r="B6937" s="4">
        <v>44651</v>
      </c>
      <c r="C6937" s="2">
        <v>-18311.87</v>
      </c>
      <c r="D6937" t="s">
        <v>840</v>
      </c>
      <c r="E6937" t="s">
        <v>856</v>
      </c>
      <c r="F6937" t="s">
        <v>11</v>
      </c>
      <c r="G6937" t="s">
        <v>20</v>
      </c>
      <c r="I6937" t="s">
        <v>1494</v>
      </c>
      <c r="J6937" t="s">
        <v>14844</v>
      </c>
      <c r="K6937" t="str">
        <f>IF(COUNTIF(Customers!A:A, H6937)&gt;0, "Valid", "Invalid")</f>
        <v>Invalid</v>
      </c>
      <c r="L6937" t="str">
        <f t="shared" si="540"/>
        <v>3</v>
      </c>
      <c r="M6937" t="str">
        <f t="shared" si="541"/>
        <v>2022</v>
      </c>
      <c r="N6937">
        <f t="shared" si="542"/>
        <v>-18311.87</v>
      </c>
      <c r="O6937" t="str">
        <f t="shared" si="543"/>
        <v/>
      </c>
      <c r="P6937">
        <f t="shared" si="544"/>
        <v>18311.87</v>
      </c>
      <c r="Q6937" s="48" t="str">
        <f>IF(O6937="","",
   IF(OR(O6937&lt;EDA_Outlier_Analysis!$C$10, O6937&gt;EDA_Outlier_Analysis!$C$11),
      "Outlier",
      "Normal"))</f>
        <v/>
      </c>
      <c r="R6937" t="str">
        <f>IF(P6937="","",
   IF(OR(P6937 &lt; EDA_Outlier_Analysis!$F$7, P6937 &gt; EDA_Outlier_Analysis!$F$8),
      "Outlier",
      "Normal"))</f>
        <v>Outlier</v>
      </c>
      <c r="S6937" t="str">
        <f>IF(N6937="","",
   IF(OR(N6937 &lt;EDA_Outlier_Analysis!$I$10, N6937 &gt; EDA_Outlier_Analysis!$I$11),
      "Outlier",
      "Normal"))</f>
        <v>Normal</v>
      </c>
    </row>
    <row r="6938" spans="1:19">
      <c r="A6938" t="s">
        <v>14845</v>
      </c>
      <c r="B6938" s="4">
        <v>45187</v>
      </c>
      <c r="C6938" s="2">
        <v>-32663.97</v>
      </c>
      <c r="D6938" t="s">
        <v>840</v>
      </c>
      <c r="E6938" t="s">
        <v>845</v>
      </c>
      <c r="F6938" t="s">
        <v>11</v>
      </c>
      <c r="G6938" t="s">
        <v>34</v>
      </c>
      <c r="I6938" t="s">
        <v>865</v>
      </c>
      <c r="J6938" t="s">
        <v>14846</v>
      </c>
      <c r="K6938" t="str">
        <f>IF(COUNTIF(Customers!A:A, H6938)&gt;0, "Valid", "Invalid")</f>
        <v>Invalid</v>
      </c>
      <c r="L6938" t="str">
        <f t="shared" si="540"/>
        <v>9</v>
      </c>
      <c r="M6938" t="str">
        <f t="shared" si="541"/>
        <v>2023</v>
      </c>
      <c r="N6938">
        <f t="shared" si="542"/>
        <v>-32663.97</v>
      </c>
      <c r="O6938" t="str">
        <f t="shared" si="543"/>
        <v/>
      </c>
      <c r="P6938">
        <f t="shared" si="544"/>
        <v>32663.97</v>
      </c>
      <c r="Q6938" s="48" t="str">
        <f>IF(O6938="","",
   IF(OR(O6938&lt;EDA_Outlier_Analysis!$C$10, O6938&gt;EDA_Outlier_Analysis!$C$11),
      "Outlier",
      "Normal"))</f>
        <v/>
      </c>
      <c r="R6938" t="str">
        <f>IF(P6938="","",
   IF(OR(P6938 &lt; EDA_Outlier_Analysis!$F$7, P6938 &gt; EDA_Outlier_Analysis!$F$8),
      "Outlier",
      "Normal"))</f>
        <v>Normal</v>
      </c>
      <c r="S6938" t="str">
        <f>IF(N6938="","",
   IF(OR(N6938 &lt;EDA_Outlier_Analysis!$I$10, N6938 &gt; EDA_Outlier_Analysis!$I$11),
      "Outlier",
      "Normal"))</f>
        <v>Normal</v>
      </c>
    </row>
    <row r="6939" spans="1:19">
      <c r="A6939" t="s">
        <v>14847</v>
      </c>
      <c r="B6939" s="4">
        <v>45063</v>
      </c>
      <c r="C6939" s="2">
        <v>17231.810000000001</v>
      </c>
      <c r="D6939" t="s">
        <v>971</v>
      </c>
      <c r="E6939" t="s">
        <v>971</v>
      </c>
      <c r="F6939" t="s">
        <v>9</v>
      </c>
      <c r="G6939" t="s">
        <v>20</v>
      </c>
      <c r="J6939" t="s">
        <v>14848</v>
      </c>
      <c r="K6939" t="str">
        <f>IF(COUNTIF(Customers!A:A, H6939)&gt;0, "Valid", "Invalid")</f>
        <v>Invalid</v>
      </c>
      <c r="L6939" t="str">
        <f t="shared" si="540"/>
        <v>5</v>
      </c>
      <c r="M6939" t="str">
        <f t="shared" si="541"/>
        <v>2023</v>
      </c>
      <c r="N6939">
        <f t="shared" si="542"/>
        <v>-17231.810000000001</v>
      </c>
      <c r="O6939" t="str">
        <f t="shared" si="543"/>
        <v/>
      </c>
      <c r="P6939" t="str">
        <f t="shared" si="544"/>
        <v/>
      </c>
      <c r="Q6939" s="48" t="str">
        <f>IF(O6939="","",
   IF(OR(O6939&lt;EDA_Outlier_Analysis!$C$10, O6939&gt;EDA_Outlier_Analysis!$C$11),
      "Outlier",
      "Normal"))</f>
        <v/>
      </c>
      <c r="R6939" t="str">
        <f>IF(P6939="","",
   IF(OR(P6939 &lt; EDA_Outlier_Analysis!$F$7, P6939 &gt; EDA_Outlier_Analysis!$F$8),
      "Outlier",
      "Normal"))</f>
        <v/>
      </c>
      <c r="S6939" t="str">
        <f>IF(N6939="","",
   IF(OR(N6939 &lt;EDA_Outlier_Analysis!$I$10, N6939 &gt; EDA_Outlier_Analysis!$I$11),
      "Outlier",
      "Normal"))</f>
        <v>Normal</v>
      </c>
    </row>
    <row r="6940" spans="1:19">
      <c r="A6940" t="s">
        <v>14849</v>
      </c>
      <c r="B6940" s="4">
        <v>44581</v>
      </c>
      <c r="C6940" s="2">
        <v>88800.41</v>
      </c>
      <c r="D6940" t="s">
        <v>849</v>
      </c>
      <c r="E6940" t="s">
        <v>853</v>
      </c>
      <c r="F6940" t="s">
        <v>9</v>
      </c>
      <c r="G6940" t="s">
        <v>24</v>
      </c>
      <c r="H6940" t="s">
        <v>69</v>
      </c>
      <c r="J6940" t="s">
        <v>14850</v>
      </c>
      <c r="K6940" t="str">
        <f>IF(COUNTIF(Customers!A:A, H6940)&gt;0, "Valid", "Invalid")</f>
        <v>Valid</v>
      </c>
      <c r="L6940" t="str">
        <f t="shared" si="540"/>
        <v>1</v>
      </c>
      <c r="M6940" t="str">
        <f t="shared" si="541"/>
        <v>2022</v>
      </c>
      <c r="N6940">
        <f t="shared" si="542"/>
        <v>88800.41</v>
      </c>
      <c r="O6940">
        <f t="shared" si="543"/>
        <v>88800.41</v>
      </c>
      <c r="P6940" t="str">
        <f t="shared" si="544"/>
        <v/>
      </c>
      <c r="Q6940" s="48" t="str">
        <f>IF(O6940="","",
   IF(OR(O6940&lt;EDA_Outlier_Analysis!$C$10, O6940&gt;EDA_Outlier_Analysis!$C$11),
      "Outlier",
      "Normal"))</f>
        <v>Normal</v>
      </c>
      <c r="R6940" t="str">
        <f>IF(P6940="","",
   IF(OR(P6940 &lt; EDA_Outlier_Analysis!$F$7, P6940 &gt; EDA_Outlier_Analysis!$F$8),
      "Outlier",
      "Normal"))</f>
        <v/>
      </c>
      <c r="S6940" t="str">
        <f>IF(N6940="","",
   IF(OR(N6940 &lt;EDA_Outlier_Analysis!$I$10, N6940 &gt; EDA_Outlier_Analysis!$I$11),
      "Outlier",
      "Normal"))</f>
        <v>Normal</v>
      </c>
    </row>
    <row r="6941" spans="1:19">
      <c r="A6941" t="s">
        <v>14851</v>
      </c>
      <c r="B6941" s="4">
        <v>45184</v>
      </c>
      <c r="C6941" s="2">
        <v>-17935.240000000002</v>
      </c>
      <c r="D6941" t="s">
        <v>840</v>
      </c>
      <c r="E6941" t="s">
        <v>864</v>
      </c>
      <c r="F6941" t="s">
        <v>10</v>
      </c>
      <c r="G6941" t="s">
        <v>24</v>
      </c>
      <c r="I6941" t="s">
        <v>1210</v>
      </c>
      <c r="J6941" t="s">
        <v>14852</v>
      </c>
      <c r="K6941" t="str">
        <f>IF(COUNTIF(Customers!A:A, H6941)&gt;0, "Valid", "Invalid")</f>
        <v>Invalid</v>
      </c>
      <c r="L6941" t="str">
        <f t="shared" si="540"/>
        <v>9</v>
      </c>
      <c r="M6941" t="str">
        <f t="shared" si="541"/>
        <v>2023</v>
      </c>
      <c r="N6941">
        <f t="shared" si="542"/>
        <v>-17935.240000000002</v>
      </c>
      <c r="O6941" t="str">
        <f t="shared" si="543"/>
        <v/>
      </c>
      <c r="P6941">
        <f t="shared" si="544"/>
        <v>17935.240000000002</v>
      </c>
      <c r="Q6941" s="48" t="str">
        <f>IF(O6941="","",
   IF(OR(O6941&lt;EDA_Outlier_Analysis!$C$10, O6941&gt;EDA_Outlier_Analysis!$C$11),
      "Outlier",
      "Normal"))</f>
        <v/>
      </c>
      <c r="R6941" t="str">
        <f>IF(P6941="","",
   IF(OR(P6941 &lt; EDA_Outlier_Analysis!$F$7, P6941 &gt; EDA_Outlier_Analysis!$F$8),
      "Outlier",
      "Normal"))</f>
        <v>Outlier</v>
      </c>
      <c r="S6941" t="str">
        <f>IF(N6941="","",
   IF(OR(N6941 &lt;EDA_Outlier_Analysis!$I$10, N6941 &gt; EDA_Outlier_Analysis!$I$11),
      "Outlier",
      "Normal"))</f>
        <v>Normal</v>
      </c>
    </row>
    <row r="6942" spans="1:19">
      <c r="A6942" t="s">
        <v>14853</v>
      </c>
      <c r="B6942" s="4">
        <v>44861</v>
      </c>
      <c r="C6942" s="2">
        <v>-39869.33</v>
      </c>
      <c r="D6942" t="s">
        <v>840</v>
      </c>
      <c r="E6942" t="s">
        <v>905</v>
      </c>
      <c r="F6942" t="s">
        <v>11</v>
      </c>
      <c r="G6942" t="s">
        <v>24</v>
      </c>
      <c r="I6942" t="s">
        <v>865</v>
      </c>
      <c r="J6942" t="s">
        <v>14854</v>
      </c>
      <c r="K6942" t="str">
        <f>IF(COUNTIF(Customers!A:A, H6942)&gt;0, "Valid", "Invalid")</f>
        <v>Invalid</v>
      </c>
      <c r="L6942" t="str">
        <f t="shared" si="540"/>
        <v>10</v>
      </c>
      <c r="M6942" t="str">
        <f t="shared" si="541"/>
        <v>2022</v>
      </c>
      <c r="N6942">
        <f t="shared" si="542"/>
        <v>-39869.33</v>
      </c>
      <c r="O6942" t="str">
        <f t="shared" si="543"/>
        <v/>
      </c>
      <c r="P6942">
        <f t="shared" si="544"/>
        <v>39869.33</v>
      </c>
      <c r="Q6942" s="48" t="str">
        <f>IF(O6942="","",
   IF(OR(O6942&lt;EDA_Outlier_Analysis!$C$10, O6942&gt;EDA_Outlier_Analysis!$C$11),
      "Outlier",
      "Normal"))</f>
        <v/>
      </c>
      <c r="R6942" t="str">
        <f>IF(P6942="","",
   IF(OR(P6942 &lt; EDA_Outlier_Analysis!$F$7, P6942 &gt; EDA_Outlier_Analysis!$F$8),
      "Outlier",
      "Normal"))</f>
        <v>Normal</v>
      </c>
      <c r="S6942" t="str">
        <f>IF(N6942="","",
   IF(OR(N6942 &lt;EDA_Outlier_Analysis!$I$10, N6942 &gt; EDA_Outlier_Analysis!$I$11),
      "Outlier",
      "Normal"))</f>
        <v>Normal</v>
      </c>
    </row>
    <row r="6943" spans="1:19">
      <c r="A6943" t="s">
        <v>14855</v>
      </c>
      <c r="B6943" s="4">
        <v>44802</v>
      </c>
      <c r="C6943" s="2">
        <v>-31058.25</v>
      </c>
      <c r="D6943" t="s">
        <v>840</v>
      </c>
      <c r="E6943" t="s">
        <v>856</v>
      </c>
      <c r="F6943" t="s">
        <v>10</v>
      </c>
      <c r="G6943" t="s">
        <v>24</v>
      </c>
      <c r="I6943" t="s">
        <v>1505</v>
      </c>
      <c r="J6943" t="s">
        <v>14856</v>
      </c>
      <c r="K6943" t="str">
        <f>IF(COUNTIF(Customers!A:A, H6943)&gt;0, "Valid", "Invalid")</f>
        <v>Invalid</v>
      </c>
      <c r="L6943" t="str">
        <f t="shared" si="540"/>
        <v>8</v>
      </c>
      <c r="M6943" t="str">
        <f t="shared" si="541"/>
        <v>2022</v>
      </c>
      <c r="N6943">
        <f t="shared" si="542"/>
        <v>-31058.25</v>
      </c>
      <c r="O6943" t="str">
        <f t="shared" si="543"/>
        <v/>
      </c>
      <c r="P6943">
        <f t="shared" si="544"/>
        <v>31058.25</v>
      </c>
      <c r="Q6943" s="48" t="str">
        <f>IF(O6943="","",
   IF(OR(O6943&lt;EDA_Outlier_Analysis!$C$10, O6943&gt;EDA_Outlier_Analysis!$C$11),
      "Outlier",
      "Normal"))</f>
        <v/>
      </c>
      <c r="R6943" t="str">
        <f>IF(P6943="","",
   IF(OR(P6943 &lt; EDA_Outlier_Analysis!$F$7, P6943 &gt; EDA_Outlier_Analysis!$F$8),
      "Outlier",
      "Normal"))</f>
        <v>Normal</v>
      </c>
      <c r="S6943" t="str">
        <f>IF(N6943="","",
   IF(OR(N6943 &lt;EDA_Outlier_Analysis!$I$10, N6943 &gt; EDA_Outlier_Analysis!$I$11),
      "Outlier",
      "Normal"))</f>
        <v>Normal</v>
      </c>
    </row>
    <row r="6944" spans="1:19">
      <c r="A6944" t="s">
        <v>14857</v>
      </c>
      <c r="B6944" s="4">
        <v>45275</v>
      </c>
      <c r="C6944" s="2">
        <v>-10925.17</v>
      </c>
      <c r="D6944" t="s">
        <v>840</v>
      </c>
      <c r="E6944" t="s">
        <v>864</v>
      </c>
      <c r="F6944" t="s">
        <v>9</v>
      </c>
      <c r="G6944" t="s">
        <v>34</v>
      </c>
      <c r="I6944" t="s">
        <v>982</v>
      </c>
      <c r="J6944" t="s">
        <v>14858</v>
      </c>
      <c r="K6944" t="str">
        <f>IF(COUNTIF(Customers!A:A, H6944)&gt;0, "Valid", "Invalid")</f>
        <v>Invalid</v>
      </c>
      <c r="L6944" t="str">
        <f t="shared" si="540"/>
        <v>12</v>
      </c>
      <c r="M6944" t="str">
        <f t="shared" si="541"/>
        <v>2023</v>
      </c>
      <c r="N6944">
        <f t="shared" si="542"/>
        <v>-10925.17</v>
      </c>
      <c r="O6944" t="str">
        <f t="shared" si="543"/>
        <v/>
      </c>
      <c r="P6944">
        <f t="shared" si="544"/>
        <v>10925.17</v>
      </c>
      <c r="Q6944" s="48" t="str">
        <f>IF(O6944="","",
   IF(OR(O6944&lt;EDA_Outlier_Analysis!$C$10, O6944&gt;EDA_Outlier_Analysis!$C$11),
      "Outlier",
      "Normal"))</f>
        <v/>
      </c>
      <c r="R6944" t="str">
        <f>IF(P6944="","",
   IF(OR(P6944 &lt; EDA_Outlier_Analysis!$F$7, P6944 &gt; EDA_Outlier_Analysis!$F$8),
      "Outlier",
      "Normal"))</f>
        <v>Outlier</v>
      </c>
      <c r="S6944" t="str">
        <f>IF(N6944="","",
   IF(OR(N6944 &lt;EDA_Outlier_Analysis!$I$10, N6944 &gt; EDA_Outlier_Analysis!$I$11),
      "Outlier",
      "Normal"))</f>
        <v>Normal</v>
      </c>
    </row>
    <row r="6945" spans="1:19">
      <c r="A6945" t="s">
        <v>14859</v>
      </c>
      <c r="B6945" s="4">
        <v>45092</v>
      </c>
      <c r="C6945" s="2">
        <v>182458.67</v>
      </c>
      <c r="D6945" t="s">
        <v>849</v>
      </c>
      <c r="E6945" t="s">
        <v>868</v>
      </c>
      <c r="F6945" t="s">
        <v>9</v>
      </c>
      <c r="G6945" t="s">
        <v>34</v>
      </c>
      <c r="H6945" t="s">
        <v>271</v>
      </c>
      <c r="J6945" t="s">
        <v>14860</v>
      </c>
      <c r="K6945" t="str">
        <f>IF(COUNTIF(Customers!A:A, H6945)&gt;0, "Valid", "Invalid")</f>
        <v>Valid</v>
      </c>
      <c r="L6945" t="str">
        <f t="shared" si="540"/>
        <v>6</v>
      </c>
      <c r="M6945" t="str">
        <f t="shared" si="541"/>
        <v>2023</v>
      </c>
      <c r="N6945">
        <f t="shared" si="542"/>
        <v>182458.67</v>
      </c>
      <c r="O6945">
        <f t="shared" si="543"/>
        <v>182458.67</v>
      </c>
      <c r="P6945" t="str">
        <f t="shared" si="544"/>
        <v/>
      </c>
      <c r="Q6945" s="48" t="str">
        <f>IF(O6945="","",
   IF(OR(O6945&lt;EDA_Outlier_Analysis!$C$10, O6945&gt;EDA_Outlier_Analysis!$C$11),
      "Outlier",
      "Normal"))</f>
        <v>Normal</v>
      </c>
      <c r="R6945" t="str">
        <f>IF(P6945="","",
   IF(OR(P6945 &lt; EDA_Outlier_Analysis!$F$7, P6945 &gt; EDA_Outlier_Analysis!$F$8),
      "Outlier",
      "Normal"))</f>
        <v/>
      </c>
      <c r="S6945" t="str">
        <f>IF(N6945="","",
   IF(OR(N6945 &lt;EDA_Outlier_Analysis!$I$10, N6945 &gt; EDA_Outlier_Analysis!$I$11),
      "Outlier",
      "Normal"))</f>
        <v>Normal</v>
      </c>
    </row>
    <row r="6946" spans="1:19">
      <c r="A6946" t="s">
        <v>14861</v>
      </c>
      <c r="B6946" s="4">
        <v>45272</v>
      </c>
      <c r="C6946" s="2">
        <v>25794.6</v>
      </c>
      <c r="D6946" t="s">
        <v>971</v>
      </c>
      <c r="E6946" t="s">
        <v>971</v>
      </c>
      <c r="F6946" t="s">
        <v>9</v>
      </c>
      <c r="G6946" t="s">
        <v>24</v>
      </c>
      <c r="J6946" t="s">
        <v>14862</v>
      </c>
      <c r="K6946" t="str">
        <f>IF(COUNTIF(Customers!A:A, H6946)&gt;0, "Valid", "Invalid")</f>
        <v>Invalid</v>
      </c>
      <c r="L6946" t="str">
        <f t="shared" si="540"/>
        <v>12</v>
      </c>
      <c r="M6946" t="str">
        <f t="shared" si="541"/>
        <v>2023</v>
      </c>
      <c r="N6946">
        <f t="shared" si="542"/>
        <v>-25794.6</v>
      </c>
      <c r="O6946" t="str">
        <f t="shared" si="543"/>
        <v/>
      </c>
      <c r="P6946" t="str">
        <f t="shared" si="544"/>
        <v/>
      </c>
      <c r="Q6946" s="48" t="str">
        <f>IF(O6946="","",
   IF(OR(O6946&lt;EDA_Outlier_Analysis!$C$10, O6946&gt;EDA_Outlier_Analysis!$C$11),
      "Outlier",
      "Normal"))</f>
        <v/>
      </c>
      <c r="R6946" t="str">
        <f>IF(P6946="","",
   IF(OR(P6946 &lt; EDA_Outlier_Analysis!$F$7, P6946 &gt; EDA_Outlier_Analysis!$F$8),
      "Outlier",
      "Normal"))</f>
        <v/>
      </c>
      <c r="S6946" t="str">
        <f>IF(N6946="","",
   IF(OR(N6946 &lt;EDA_Outlier_Analysis!$I$10, N6946 &gt; EDA_Outlier_Analysis!$I$11),
      "Outlier",
      "Normal"))</f>
        <v>Normal</v>
      </c>
    </row>
    <row r="6947" spans="1:19">
      <c r="A6947" t="s">
        <v>14863</v>
      </c>
      <c r="B6947" s="4">
        <v>44891</v>
      </c>
      <c r="C6947" s="2">
        <v>126357.59</v>
      </c>
      <c r="D6947" t="s">
        <v>849</v>
      </c>
      <c r="E6947" t="s">
        <v>868</v>
      </c>
      <c r="F6947" t="s">
        <v>9</v>
      </c>
      <c r="G6947" t="s">
        <v>20</v>
      </c>
      <c r="H6947" t="s">
        <v>745</v>
      </c>
      <c r="J6947" t="s">
        <v>14864</v>
      </c>
      <c r="K6947" t="str">
        <f>IF(COUNTIF(Customers!A:A, H6947)&gt;0, "Valid", "Invalid")</f>
        <v>Valid</v>
      </c>
      <c r="L6947" t="str">
        <f t="shared" si="540"/>
        <v>11</v>
      </c>
      <c r="M6947" t="str">
        <f t="shared" si="541"/>
        <v>2022</v>
      </c>
      <c r="N6947">
        <f t="shared" si="542"/>
        <v>126357.59</v>
      </c>
      <c r="O6947">
        <f t="shared" si="543"/>
        <v>126357.59</v>
      </c>
      <c r="P6947" t="str">
        <f t="shared" si="544"/>
        <v/>
      </c>
      <c r="Q6947" s="48" t="str">
        <f>IF(O6947="","",
   IF(OR(O6947&lt;EDA_Outlier_Analysis!$C$10, O6947&gt;EDA_Outlier_Analysis!$C$11),
      "Outlier",
      "Normal"))</f>
        <v>Normal</v>
      </c>
      <c r="R6947" t="str">
        <f>IF(P6947="","",
   IF(OR(P6947 &lt; EDA_Outlier_Analysis!$F$7, P6947 &gt; EDA_Outlier_Analysis!$F$8),
      "Outlier",
      "Normal"))</f>
        <v/>
      </c>
      <c r="S6947" t="str">
        <f>IF(N6947="","",
   IF(OR(N6947 &lt;EDA_Outlier_Analysis!$I$10, N6947 &gt; EDA_Outlier_Analysis!$I$11),
      "Outlier",
      "Normal"))</f>
        <v>Normal</v>
      </c>
    </row>
    <row r="6948" spans="1:19">
      <c r="A6948" t="s">
        <v>14865</v>
      </c>
      <c r="B6948" s="4">
        <v>44891</v>
      </c>
      <c r="C6948" s="2">
        <v>157538.26999999999</v>
      </c>
      <c r="D6948" t="s">
        <v>849</v>
      </c>
      <c r="E6948" t="s">
        <v>868</v>
      </c>
      <c r="F6948" t="s">
        <v>11</v>
      </c>
      <c r="G6948" t="s">
        <v>31</v>
      </c>
      <c r="H6948" t="s">
        <v>745</v>
      </c>
      <c r="J6948" t="s">
        <v>14866</v>
      </c>
      <c r="K6948" t="str">
        <f>IF(COUNTIF(Customers!A:A, H6948)&gt;0, "Valid", "Invalid")</f>
        <v>Valid</v>
      </c>
      <c r="L6948" t="str">
        <f t="shared" si="540"/>
        <v>11</v>
      </c>
      <c r="M6948" t="str">
        <f t="shared" si="541"/>
        <v>2022</v>
      </c>
      <c r="N6948">
        <f t="shared" si="542"/>
        <v>157538.26999999999</v>
      </c>
      <c r="O6948">
        <f t="shared" si="543"/>
        <v>157538.26999999999</v>
      </c>
      <c r="P6948" t="str">
        <f t="shared" si="544"/>
        <v/>
      </c>
      <c r="Q6948" s="48" t="str">
        <f>IF(O6948="","",
   IF(OR(O6948&lt;EDA_Outlier_Analysis!$C$10, O6948&gt;EDA_Outlier_Analysis!$C$11),
      "Outlier",
      "Normal"))</f>
        <v>Normal</v>
      </c>
      <c r="R6948" t="str">
        <f>IF(P6948="","",
   IF(OR(P6948 &lt; EDA_Outlier_Analysis!$F$7, P6948 &gt; EDA_Outlier_Analysis!$F$8),
      "Outlier",
      "Normal"))</f>
        <v/>
      </c>
      <c r="S6948" t="str">
        <f>IF(N6948="","",
   IF(OR(N6948 &lt;EDA_Outlier_Analysis!$I$10, N6948 &gt; EDA_Outlier_Analysis!$I$11),
      "Outlier",
      "Normal"))</f>
        <v>Normal</v>
      </c>
    </row>
    <row r="6949" spans="1:19">
      <c r="A6949" t="s">
        <v>14867</v>
      </c>
      <c r="B6949" s="4">
        <v>44679</v>
      </c>
      <c r="C6949" s="2">
        <v>-23456.67</v>
      </c>
      <c r="D6949" t="s">
        <v>840</v>
      </c>
      <c r="E6949" t="s">
        <v>856</v>
      </c>
      <c r="F6949" t="s">
        <v>9</v>
      </c>
      <c r="G6949" t="s">
        <v>34</v>
      </c>
      <c r="I6949" t="s">
        <v>939</v>
      </c>
      <c r="J6949" t="s">
        <v>14868</v>
      </c>
      <c r="K6949" t="str">
        <f>IF(COUNTIF(Customers!A:A, H6949)&gt;0, "Valid", "Invalid")</f>
        <v>Invalid</v>
      </c>
      <c r="L6949" t="str">
        <f t="shared" si="540"/>
        <v>4</v>
      </c>
      <c r="M6949" t="str">
        <f t="shared" si="541"/>
        <v>2022</v>
      </c>
      <c r="N6949">
        <f t="shared" si="542"/>
        <v>-23456.67</v>
      </c>
      <c r="O6949" t="str">
        <f t="shared" si="543"/>
        <v/>
      </c>
      <c r="P6949">
        <f t="shared" si="544"/>
        <v>23456.67</v>
      </c>
      <c r="Q6949" s="48" t="str">
        <f>IF(O6949="","",
   IF(OR(O6949&lt;EDA_Outlier_Analysis!$C$10, O6949&gt;EDA_Outlier_Analysis!$C$11),
      "Outlier",
      "Normal"))</f>
        <v/>
      </c>
      <c r="R6949" t="str">
        <f>IF(P6949="","",
   IF(OR(P6949 &lt; EDA_Outlier_Analysis!$F$7, P6949 &gt; EDA_Outlier_Analysis!$F$8),
      "Outlier",
      "Normal"))</f>
        <v>Outlier</v>
      </c>
      <c r="S6949" t="str">
        <f>IF(N6949="","",
   IF(OR(N6949 &lt;EDA_Outlier_Analysis!$I$10, N6949 &gt; EDA_Outlier_Analysis!$I$11),
      "Outlier",
      "Normal"))</f>
        <v>Normal</v>
      </c>
    </row>
    <row r="6950" spans="1:19">
      <c r="A6950" t="s">
        <v>14869</v>
      </c>
      <c r="B6950" s="4">
        <v>45114</v>
      </c>
      <c r="C6950" s="2">
        <v>73989.100000000006</v>
      </c>
      <c r="D6950" t="s">
        <v>849</v>
      </c>
      <c r="E6950" t="s">
        <v>850</v>
      </c>
      <c r="F6950" t="s">
        <v>9</v>
      </c>
      <c r="G6950" t="s">
        <v>20</v>
      </c>
      <c r="H6950" t="s">
        <v>165</v>
      </c>
      <c r="J6950" t="s">
        <v>14870</v>
      </c>
      <c r="K6950" t="str">
        <f>IF(COUNTIF(Customers!A:A, H6950)&gt;0, "Valid", "Invalid")</f>
        <v>Valid</v>
      </c>
      <c r="L6950" t="str">
        <f t="shared" si="540"/>
        <v>7</v>
      </c>
      <c r="M6950" t="str">
        <f t="shared" si="541"/>
        <v>2023</v>
      </c>
      <c r="N6950">
        <f t="shared" si="542"/>
        <v>73989.100000000006</v>
      </c>
      <c r="O6950">
        <f t="shared" si="543"/>
        <v>73989.100000000006</v>
      </c>
      <c r="P6950" t="str">
        <f t="shared" si="544"/>
        <v/>
      </c>
      <c r="Q6950" s="48" t="str">
        <f>IF(O6950="","",
   IF(OR(O6950&lt;EDA_Outlier_Analysis!$C$10, O6950&gt;EDA_Outlier_Analysis!$C$11),
      "Outlier",
      "Normal"))</f>
        <v>Normal</v>
      </c>
      <c r="R6950" t="str">
        <f>IF(P6950="","",
   IF(OR(P6950 &lt; EDA_Outlier_Analysis!$F$7, P6950 &gt; EDA_Outlier_Analysis!$F$8),
      "Outlier",
      "Normal"))</f>
        <v/>
      </c>
      <c r="S6950" t="str">
        <f>IF(N6950="","",
   IF(OR(N6950 &lt;EDA_Outlier_Analysis!$I$10, N6950 &gt; EDA_Outlier_Analysis!$I$11),
      "Outlier",
      "Normal"))</f>
        <v>Normal</v>
      </c>
    </row>
    <row r="6951" spans="1:19">
      <c r="A6951" t="s">
        <v>14871</v>
      </c>
      <c r="B6951" s="4">
        <v>44716</v>
      </c>
      <c r="C6951" s="2">
        <v>170835.05</v>
      </c>
      <c r="D6951" t="s">
        <v>849</v>
      </c>
      <c r="E6951" t="s">
        <v>853</v>
      </c>
      <c r="F6951" t="s">
        <v>9</v>
      </c>
      <c r="G6951" t="s">
        <v>24</v>
      </c>
      <c r="H6951" t="s">
        <v>61</v>
      </c>
      <c r="J6951" t="s">
        <v>14872</v>
      </c>
      <c r="K6951" t="str">
        <f>IF(COUNTIF(Customers!A:A, H6951)&gt;0, "Valid", "Invalid")</f>
        <v>Valid</v>
      </c>
      <c r="L6951" t="str">
        <f t="shared" si="540"/>
        <v>6</v>
      </c>
      <c r="M6951" t="str">
        <f t="shared" si="541"/>
        <v>2022</v>
      </c>
      <c r="N6951">
        <f t="shared" si="542"/>
        <v>170835.05</v>
      </c>
      <c r="O6951">
        <f t="shared" si="543"/>
        <v>170835.05</v>
      </c>
      <c r="P6951" t="str">
        <f t="shared" si="544"/>
        <v/>
      </c>
      <c r="Q6951" s="48" t="str">
        <f>IF(O6951="","",
   IF(OR(O6951&lt;EDA_Outlier_Analysis!$C$10, O6951&gt;EDA_Outlier_Analysis!$C$11),
      "Outlier",
      "Normal"))</f>
        <v>Normal</v>
      </c>
      <c r="R6951" t="str">
        <f>IF(P6951="","",
   IF(OR(P6951 &lt; EDA_Outlier_Analysis!$F$7, P6951 &gt; EDA_Outlier_Analysis!$F$8),
      "Outlier",
      "Normal"))</f>
        <v/>
      </c>
      <c r="S6951" t="str">
        <f>IF(N6951="","",
   IF(OR(N6951 &lt;EDA_Outlier_Analysis!$I$10, N6951 &gt; EDA_Outlier_Analysis!$I$11),
      "Outlier",
      "Normal"))</f>
        <v>Normal</v>
      </c>
    </row>
    <row r="6952" spans="1:19">
      <c r="A6952" t="s">
        <v>14873</v>
      </c>
      <c r="B6952" s="4">
        <v>45070</v>
      </c>
      <c r="C6952" s="2">
        <v>189294</v>
      </c>
      <c r="D6952" t="s">
        <v>849</v>
      </c>
      <c r="E6952" t="s">
        <v>850</v>
      </c>
      <c r="F6952" t="s">
        <v>10</v>
      </c>
      <c r="G6952" t="s">
        <v>24</v>
      </c>
      <c r="H6952" t="s">
        <v>135</v>
      </c>
      <c r="J6952" t="s">
        <v>14874</v>
      </c>
      <c r="K6952" t="str">
        <f>IF(COUNTIF(Customers!A:A, H6952)&gt;0, "Valid", "Invalid")</f>
        <v>Valid</v>
      </c>
      <c r="L6952" t="str">
        <f t="shared" si="540"/>
        <v>5</v>
      </c>
      <c r="M6952" t="str">
        <f t="shared" si="541"/>
        <v>2023</v>
      </c>
      <c r="N6952">
        <f t="shared" si="542"/>
        <v>189294</v>
      </c>
      <c r="O6952">
        <f t="shared" si="543"/>
        <v>189294</v>
      </c>
      <c r="P6952" t="str">
        <f t="shared" si="544"/>
        <v/>
      </c>
      <c r="Q6952" s="48" t="str">
        <f>IF(O6952="","",
   IF(OR(O6952&lt;EDA_Outlier_Analysis!$C$10, O6952&gt;EDA_Outlier_Analysis!$C$11),
      "Outlier",
      "Normal"))</f>
        <v>Normal</v>
      </c>
      <c r="R6952" t="str">
        <f>IF(P6952="","",
   IF(OR(P6952 &lt; EDA_Outlier_Analysis!$F$7, P6952 &gt; EDA_Outlier_Analysis!$F$8),
      "Outlier",
      "Normal"))</f>
        <v/>
      </c>
      <c r="S6952" t="str">
        <f>IF(N6952="","",
   IF(OR(N6952 &lt;EDA_Outlier_Analysis!$I$10, N6952 &gt; EDA_Outlier_Analysis!$I$11),
      "Outlier",
      "Normal"))</f>
        <v>Normal</v>
      </c>
    </row>
    <row r="6953" spans="1:19">
      <c r="A6953" t="s">
        <v>14875</v>
      </c>
      <c r="B6953" s="4">
        <v>45250</v>
      </c>
      <c r="C6953" s="2">
        <v>-66734.350000000006</v>
      </c>
      <c r="D6953" t="s">
        <v>840</v>
      </c>
      <c r="E6953" t="s">
        <v>845</v>
      </c>
      <c r="F6953" t="s">
        <v>9</v>
      </c>
      <c r="G6953" t="s">
        <v>24</v>
      </c>
      <c r="I6953" t="s">
        <v>1141</v>
      </c>
      <c r="J6953" t="s">
        <v>14876</v>
      </c>
      <c r="K6953" t="str">
        <f>IF(COUNTIF(Customers!A:A, H6953)&gt;0, "Valid", "Invalid")</f>
        <v>Invalid</v>
      </c>
      <c r="L6953" t="str">
        <f t="shared" si="540"/>
        <v>11</v>
      </c>
      <c r="M6953" t="str">
        <f t="shared" si="541"/>
        <v>2023</v>
      </c>
      <c r="N6953">
        <f t="shared" si="542"/>
        <v>-66734.350000000006</v>
      </c>
      <c r="O6953" t="str">
        <f t="shared" si="543"/>
        <v/>
      </c>
      <c r="P6953">
        <f t="shared" si="544"/>
        <v>66734.350000000006</v>
      </c>
      <c r="Q6953" s="48" t="str">
        <f>IF(O6953="","",
   IF(OR(O6953&lt;EDA_Outlier_Analysis!$C$10, O6953&gt;EDA_Outlier_Analysis!$C$11),
      "Outlier",
      "Normal"))</f>
        <v/>
      </c>
      <c r="R6953" t="str">
        <f>IF(P6953="","",
   IF(OR(P6953 &lt; EDA_Outlier_Analysis!$F$7, P6953 &gt; EDA_Outlier_Analysis!$F$8),
      "Outlier",
      "Normal"))</f>
        <v>Outlier</v>
      </c>
      <c r="S6953" t="str">
        <f>IF(N6953="","",
   IF(OR(N6953 &lt;EDA_Outlier_Analysis!$I$10, N6953 &gt; EDA_Outlier_Analysis!$I$11),
      "Outlier",
      "Normal"))</f>
        <v>Normal</v>
      </c>
    </row>
    <row r="6954" spans="1:19">
      <c r="A6954" t="s">
        <v>14877</v>
      </c>
      <c r="B6954" s="4">
        <v>44842</v>
      </c>
      <c r="C6954" s="2">
        <v>270934.89</v>
      </c>
      <c r="D6954" t="s">
        <v>849</v>
      </c>
      <c r="E6954" t="s">
        <v>868</v>
      </c>
      <c r="F6954" t="s">
        <v>9</v>
      </c>
      <c r="G6954" t="s">
        <v>31</v>
      </c>
      <c r="H6954" t="s">
        <v>715</v>
      </c>
      <c r="J6954" t="s">
        <v>14878</v>
      </c>
      <c r="K6954" t="str">
        <f>IF(COUNTIF(Customers!A:A, H6954)&gt;0, "Valid", "Invalid")</f>
        <v>Valid</v>
      </c>
      <c r="L6954" t="str">
        <f t="shared" si="540"/>
        <v>10</v>
      </c>
      <c r="M6954" t="str">
        <f t="shared" si="541"/>
        <v>2022</v>
      </c>
      <c r="N6954">
        <f t="shared" si="542"/>
        <v>270934.89</v>
      </c>
      <c r="O6954">
        <f t="shared" si="543"/>
        <v>270934.89</v>
      </c>
      <c r="P6954" t="str">
        <f t="shared" si="544"/>
        <v/>
      </c>
      <c r="Q6954" s="48" t="str">
        <f>IF(O6954="","",
   IF(OR(O6954&lt;EDA_Outlier_Analysis!$C$10, O6954&gt;EDA_Outlier_Analysis!$C$11),
      "Outlier",
      "Normal"))</f>
        <v>Normal</v>
      </c>
      <c r="R6954" t="str">
        <f>IF(P6954="","",
   IF(OR(P6954 &lt; EDA_Outlier_Analysis!$F$7, P6954 &gt; EDA_Outlier_Analysis!$F$8),
      "Outlier",
      "Normal"))</f>
        <v/>
      </c>
      <c r="S6954" t="str">
        <f>IF(N6954="","",
   IF(OR(N6954 &lt;EDA_Outlier_Analysis!$I$10, N6954 &gt; EDA_Outlier_Analysis!$I$11),
      "Outlier",
      "Normal"))</f>
        <v>Normal</v>
      </c>
    </row>
    <row r="6955" spans="1:19">
      <c r="A6955" t="s">
        <v>14879</v>
      </c>
      <c r="B6955" s="4">
        <v>44736</v>
      </c>
      <c r="C6955" s="2">
        <v>150860.54</v>
      </c>
      <c r="D6955" t="s">
        <v>849</v>
      </c>
      <c r="E6955" t="s">
        <v>850</v>
      </c>
      <c r="F6955" t="s">
        <v>11</v>
      </c>
      <c r="G6955" t="s">
        <v>31</v>
      </c>
      <c r="H6955" t="s">
        <v>137</v>
      </c>
      <c r="J6955" t="s">
        <v>14880</v>
      </c>
      <c r="K6955" t="str">
        <f>IF(COUNTIF(Customers!A:A, H6955)&gt;0, "Valid", "Invalid")</f>
        <v>Valid</v>
      </c>
      <c r="L6955" t="str">
        <f t="shared" si="540"/>
        <v>6</v>
      </c>
      <c r="M6955" t="str">
        <f t="shared" si="541"/>
        <v>2022</v>
      </c>
      <c r="N6955">
        <f t="shared" si="542"/>
        <v>150860.54</v>
      </c>
      <c r="O6955">
        <f t="shared" si="543"/>
        <v>150860.54</v>
      </c>
      <c r="P6955" t="str">
        <f t="shared" si="544"/>
        <v/>
      </c>
      <c r="Q6955" s="48" t="str">
        <f>IF(O6955="","",
   IF(OR(O6955&lt;EDA_Outlier_Analysis!$C$10, O6955&gt;EDA_Outlier_Analysis!$C$11),
      "Outlier",
      "Normal"))</f>
        <v>Normal</v>
      </c>
      <c r="R6955" t="str">
        <f>IF(P6955="","",
   IF(OR(P6955 &lt; EDA_Outlier_Analysis!$F$7, P6955 &gt; EDA_Outlier_Analysis!$F$8),
      "Outlier",
      "Normal"))</f>
        <v/>
      </c>
      <c r="S6955" t="str">
        <f>IF(N6955="","",
   IF(OR(N6955 &lt;EDA_Outlier_Analysis!$I$10, N6955 &gt; EDA_Outlier_Analysis!$I$11),
      "Outlier",
      "Normal"))</f>
        <v>Normal</v>
      </c>
    </row>
    <row r="6956" spans="1:19">
      <c r="A6956" t="s">
        <v>14881</v>
      </c>
      <c r="B6956" s="4">
        <v>45093</v>
      </c>
      <c r="C6956" s="2">
        <v>-13080.4</v>
      </c>
      <c r="D6956" t="s">
        <v>840</v>
      </c>
      <c r="E6956" t="s">
        <v>841</v>
      </c>
      <c r="F6956" t="s">
        <v>11</v>
      </c>
      <c r="G6956" t="s">
        <v>34</v>
      </c>
      <c r="I6956" t="s">
        <v>1453</v>
      </c>
      <c r="J6956" t="s">
        <v>14882</v>
      </c>
      <c r="K6956" t="str">
        <f>IF(COUNTIF(Customers!A:A, H6956)&gt;0, "Valid", "Invalid")</f>
        <v>Invalid</v>
      </c>
      <c r="L6956" t="str">
        <f t="shared" si="540"/>
        <v>6</v>
      </c>
      <c r="M6956" t="str">
        <f t="shared" si="541"/>
        <v>2023</v>
      </c>
      <c r="N6956">
        <f t="shared" si="542"/>
        <v>-13080.4</v>
      </c>
      <c r="O6956" t="str">
        <f t="shared" si="543"/>
        <v/>
      </c>
      <c r="P6956">
        <f t="shared" si="544"/>
        <v>13080.4</v>
      </c>
      <c r="Q6956" s="48" t="str">
        <f>IF(O6956="","",
   IF(OR(O6956&lt;EDA_Outlier_Analysis!$C$10, O6956&gt;EDA_Outlier_Analysis!$C$11),
      "Outlier",
      "Normal"))</f>
        <v/>
      </c>
      <c r="R6956" t="str">
        <f>IF(P6956="","",
   IF(OR(P6956 &lt; EDA_Outlier_Analysis!$F$7, P6956 &gt; EDA_Outlier_Analysis!$F$8),
      "Outlier",
      "Normal"))</f>
        <v>Outlier</v>
      </c>
      <c r="S6956" t="str">
        <f>IF(N6956="","",
   IF(OR(N6956 &lt;EDA_Outlier_Analysis!$I$10, N6956 &gt; EDA_Outlier_Analysis!$I$11),
      "Outlier",
      "Normal"))</f>
        <v>Normal</v>
      </c>
    </row>
    <row r="6957" spans="1:19">
      <c r="A6957" t="s">
        <v>14883</v>
      </c>
      <c r="B6957" s="4">
        <v>45071</v>
      </c>
      <c r="C6957" s="2">
        <v>271626.87</v>
      </c>
      <c r="D6957" t="s">
        <v>849</v>
      </c>
      <c r="E6957" t="s">
        <v>868</v>
      </c>
      <c r="F6957" t="s">
        <v>11</v>
      </c>
      <c r="G6957" t="s">
        <v>24</v>
      </c>
      <c r="H6957" t="s">
        <v>73</v>
      </c>
      <c r="J6957" t="s">
        <v>14884</v>
      </c>
      <c r="K6957" t="str">
        <f>IF(COUNTIF(Customers!A:A, H6957)&gt;0, "Valid", "Invalid")</f>
        <v>Valid</v>
      </c>
      <c r="L6957" t="str">
        <f t="shared" si="540"/>
        <v>5</v>
      </c>
      <c r="M6957" t="str">
        <f t="shared" si="541"/>
        <v>2023</v>
      </c>
      <c r="N6957">
        <f t="shared" si="542"/>
        <v>271626.87</v>
      </c>
      <c r="O6957">
        <f t="shared" si="543"/>
        <v>271626.87</v>
      </c>
      <c r="P6957" t="str">
        <f t="shared" si="544"/>
        <v/>
      </c>
      <c r="Q6957" s="48" t="str">
        <f>IF(O6957="","",
   IF(OR(O6957&lt;EDA_Outlier_Analysis!$C$10, O6957&gt;EDA_Outlier_Analysis!$C$11),
      "Outlier",
      "Normal"))</f>
        <v>Normal</v>
      </c>
      <c r="R6957" t="str">
        <f>IF(P6957="","",
   IF(OR(P6957 &lt; EDA_Outlier_Analysis!$F$7, P6957 &gt; EDA_Outlier_Analysis!$F$8),
      "Outlier",
      "Normal"))</f>
        <v/>
      </c>
      <c r="S6957" t="str">
        <f>IF(N6957="","",
   IF(OR(N6957 &lt;EDA_Outlier_Analysis!$I$10, N6957 &gt; EDA_Outlier_Analysis!$I$11),
      "Outlier",
      "Normal"))</f>
        <v>Normal</v>
      </c>
    </row>
    <row r="6958" spans="1:19">
      <c r="A6958" t="s">
        <v>14885</v>
      </c>
      <c r="B6958" s="4">
        <v>45097</v>
      </c>
      <c r="C6958" s="2">
        <v>-13409.61</v>
      </c>
      <c r="D6958" t="s">
        <v>840</v>
      </c>
      <c r="E6958" t="s">
        <v>856</v>
      </c>
      <c r="F6958" t="s">
        <v>10</v>
      </c>
      <c r="G6958" t="s">
        <v>20</v>
      </c>
      <c r="I6958" t="s">
        <v>1018</v>
      </c>
      <c r="J6958" t="s">
        <v>14886</v>
      </c>
      <c r="K6958" t="str">
        <f>IF(COUNTIF(Customers!A:A, H6958)&gt;0, "Valid", "Invalid")</f>
        <v>Invalid</v>
      </c>
      <c r="L6958" t="str">
        <f t="shared" si="540"/>
        <v>6</v>
      </c>
      <c r="M6958" t="str">
        <f t="shared" si="541"/>
        <v>2023</v>
      </c>
      <c r="N6958">
        <f t="shared" si="542"/>
        <v>-13409.61</v>
      </c>
      <c r="O6958" t="str">
        <f t="shared" si="543"/>
        <v/>
      </c>
      <c r="P6958">
        <f t="shared" si="544"/>
        <v>13409.61</v>
      </c>
      <c r="Q6958" s="48" t="str">
        <f>IF(O6958="","",
   IF(OR(O6958&lt;EDA_Outlier_Analysis!$C$10, O6958&gt;EDA_Outlier_Analysis!$C$11),
      "Outlier",
      "Normal"))</f>
        <v/>
      </c>
      <c r="R6958" t="str">
        <f>IF(P6958="","",
   IF(OR(P6958 &lt; EDA_Outlier_Analysis!$F$7, P6958 &gt; EDA_Outlier_Analysis!$F$8),
      "Outlier",
      "Normal"))</f>
        <v>Outlier</v>
      </c>
      <c r="S6958" t="str">
        <f>IF(N6958="","",
   IF(OR(N6958 &lt;EDA_Outlier_Analysis!$I$10, N6958 &gt; EDA_Outlier_Analysis!$I$11),
      "Outlier",
      "Normal"))</f>
        <v>Normal</v>
      </c>
    </row>
    <row r="6959" spans="1:19">
      <c r="A6959" t="s">
        <v>14887</v>
      </c>
      <c r="B6959" s="4">
        <v>45117</v>
      </c>
      <c r="C6959" s="2">
        <v>145774.67000000001</v>
      </c>
      <c r="D6959" t="s">
        <v>849</v>
      </c>
      <c r="E6959" t="s">
        <v>868</v>
      </c>
      <c r="F6959" t="s">
        <v>11</v>
      </c>
      <c r="G6959" t="s">
        <v>20</v>
      </c>
      <c r="H6959" t="s">
        <v>467</v>
      </c>
      <c r="J6959" t="s">
        <v>14888</v>
      </c>
      <c r="K6959" t="str">
        <f>IF(COUNTIF(Customers!A:A, H6959)&gt;0, "Valid", "Invalid")</f>
        <v>Valid</v>
      </c>
      <c r="L6959" t="str">
        <f t="shared" si="540"/>
        <v>7</v>
      </c>
      <c r="M6959" t="str">
        <f t="shared" si="541"/>
        <v>2023</v>
      </c>
      <c r="N6959">
        <f t="shared" si="542"/>
        <v>145774.67000000001</v>
      </c>
      <c r="O6959">
        <f t="shared" si="543"/>
        <v>145774.67000000001</v>
      </c>
      <c r="P6959" t="str">
        <f t="shared" si="544"/>
        <v/>
      </c>
      <c r="Q6959" s="48" t="str">
        <f>IF(O6959="","",
   IF(OR(O6959&lt;EDA_Outlier_Analysis!$C$10, O6959&gt;EDA_Outlier_Analysis!$C$11),
      "Outlier",
      "Normal"))</f>
        <v>Normal</v>
      </c>
      <c r="R6959" t="str">
        <f>IF(P6959="","",
   IF(OR(P6959 &lt; EDA_Outlier_Analysis!$F$7, P6959 &gt; EDA_Outlier_Analysis!$F$8),
      "Outlier",
      "Normal"))</f>
        <v/>
      </c>
      <c r="S6959" t="str">
        <f>IF(N6959="","",
   IF(OR(N6959 &lt;EDA_Outlier_Analysis!$I$10, N6959 &gt; EDA_Outlier_Analysis!$I$11),
      "Outlier",
      "Normal"))</f>
        <v>Normal</v>
      </c>
    </row>
    <row r="6960" spans="1:19">
      <c r="A6960" t="s">
        <v>14889</v>
      </c>
      <c r="B6960" s="4">
        <v>45150</v>
      </c>
      <c r="C6960" s="2">
        <v>-62115.48</v>
      </c>
      <c r="D6960" t="s">
        <v>840</v>
      </c>
      <c r="E6960" t="s">
        <v>845</v>
      </c>
      <c r="F6960" t="s">
        <v>9</v>
      </c>
      <c r="G6960" t="s">
        <v>24</v>
      </c>
      <c r="I6960" t="s">
        <v>1412</v>
      </c>
      <c r="J6960" t="s">
        <v>14890</v>
      </c>
      <c r="K6960" t="str">
        <f>IF(COUNTIF(Customers!A:A, H6960)&gt;0, "Valid", "Invalid")</f>
        <v>Invalid</v>
      </c>
      <c r="L6960" t="str">
        <f t="shared" si="540"/>
        <v>8</v>
      </c>
      <c r="M6960" t="str">
        <f t="shared" si="541"/>
        <v>2023</v>
      </c>
      <c r="N6960">
        <f t="shared" si="542"/>
        <v>-62115.48</v>
      </c>
      <c r="O6960" t="str">
        <f t="shared" si="543"/>
        <v/>
      </c>
      <c r="P6960">
        <f t="shared" si="544"/>
        <v>62115.48</v>
      </c>
      <c r="Q6960" s="48" t="str">
        <f>IF(O6960="","",
   IF(OR(O6960&lt;EDA_Outlier_Analysis!$C$10, O6960&gt;EDA_Outlier_Analysis!$C$11),
      "Outlier",
      "Normal"))</f>
        <v/>
      </c>
      <c r="R6960" t="str">
        <f>IF(P6960="","",
   IF(OR(P6960 &lt; EDA_Outlier_Analysis!$F$7, P6960 &gt; EDA_Outlier_Analysis!$F$8),
      "Outlier",
      "Normal"))</f>
        <v>Outlier</v>
      </c>
      <c r="S6960" t="str">
        <f>IF(N6960="","",
   IF(OR(N6960 &lt;EDA_Outlier_Analysis!$I$10, N6960 &gt; EDA_Outlier_Analysis!$I$11),
      "Outlier",
      "Normal"))</f>
        <v>Normal</v>
      </c>
    </row>
    <row r="6961" spans="1:19">
      <c r="A6961" t="s">
        <v>14891</v>
      </c>
      <c r="B6961" s="4">
        <v>45010</v>
      </c>
      <c r="C6961" s="2">
        <v>218396.74</v>
      </c>
      <c r="D6961" t="s">
        <v>849</v>
      </c>
      <c r="E6961" t="s">
        <v>868</v>
      </c>
      <c r="F6961" t="s">
        <v>11</v>
      </c>
      <c r="G6961" t="s">
        <v>34</v>
      </c>
      <c r="H6961" t="s">
        <v>357</v>
      </c>
      <c r="J6961" t="s">
        <v>14892</v>
      </c>
      <c r="K6961" t="str">
        <f>IF(COUNTIF(Customers!A:A, H6961)&gt;0, "Valid", "Invalid")</f>
        <v>Valid</v>
      </c>
      <c r="L6961" t="str">
        <f t="shared" si="540"/>
        <v>3</v>
      </c>
      <c r="M6961" t="str">
        <f t="shared" si="541"/>
        <v>2023</v>
      </c>
      <c r="N6961">
        <f t="shared" si="542"/>
        <v>218396.74</v>
      </c>
      <c r="O6961">
        <f t="shared" si="543"/>
        <v>218396.74</v>
      </c>
      <c r="P6961" t="str">
        <f t="shared" si="544"/>
        <v/>
      </c>
      <c r="Q6961" s="48" t="str">
        <f>IF(O6961="","",
   IF(OR(O6961&lt;EDA_Outlier_Analysis!$C$10, O6961&gt;EDA_Outlier_Analysis!$C$11),
      "Outlier",
      "Normal"))</f>
        <v>Normal</v>
      </c>
      <c r="R6961" t="str">
        <f>IF(P6961="","",
   IF(OR(P6961 &lt; EDA_Outlier_Analysis!$F$7, P6961 &gt; EDA_Outlier_Analysis!$F$8),
      "Outlier",
      "Normal"))</f>
        <v/>
      </c>
      <c r="S6961" t="str">
        <f>IF(N6961="","",
   IF(OR(N6961 &lt;EDA_Outlier_Analysis!$I$10, N6961 &gt; EDA_Outlier_Analysis!$I$11),
      "Outlier",
      "Normal"))</f>
        <v>Normal</v>
      </c>
    </row>
    <row r="6962" spans="1:19">
      <c r="A6962" t="s">
        <v>14893</v>
      </c>
      <c r="B6962" s="4">
        <v>45091</v>
      </c>
      <c r="C6962" s="2">
        <v>271641.2</v>
      </c>
      <c r="D6962" t="s">
        <v>849</v>
      </c>
      <c r="E6962" t="s">
        <v>850</v>
      </c>
      <c r="F6962" t="s">
        <v>11</v>
      </c>
      <c r="G6962" t="s">
        <v>34</v>
      </c>
      <c r="H6962" t="s">
        <v>329</v>
      </c>
      <c r="J6962" t="s">
        <v>14894</v>
      </c>
      <c r="K6962" t="str">
        <f>IF(COUNTIF(Customers!A:A, H6962)&gt;0, "Valid", "Invalid")</f>
        <v>Valid</v>
      </c>
      <c r="L6962" t="str">
        <f t="shared" si="540"/>
        <v>6</v>
      </c>
      <c r="M6962" t="str">
        <f t="shared" si="541"/>
        <v>2023</v>
      </c>
      <c r="N6962">
        <f t="shared" si="542"/>
        <v>271641.2</v>
      </c>
      <c r="O6962">
        <f t="shared" si="543"/>
        <v>271641.2</v>
      </c>
      <c r="P6962" t="str">
        <f t="shared" si="544"/>
        <v/>
      </c>
      <c r="Q6962" s="48" t="str">
        <f>IF(O6962="","",
   IF(OR(O6962&lt;EDA_Outlier_Analysis!$C$10, O6962&gt;EDA_Outlier_Analysis!$C$11),
      "Outlier",
      "Normal"))</f>
        <v>Normal</v>
      </c>
      <c r="R6962" t="str">
        <f>IF(P6962="","",
   IF(OR(P6962 &lt; EDA_Outlier_Analysis!$F$7, P6962 &gt; EDA_Outlier_Analysis!$F$8),
      "Outlier",
      "Normal"))</f>
        <v/>
      </c>
      <c r="S6962" t="str">
        <f>IF(N6962="","",
   IF(OR(N6962 &lt;EDA_Outlier_Analysis!$I$10, N6962 &gt; EDA_Outlier_Analysis!$I$11),
      "Outlier",
      "Normal"))</f>
        <v>Normal</v>
      </c>
    </row>
    <row r="6963" spans="1:19">
      <c r="A6963" t="s">
        <v>14895</v>
      </c>
      <c r="B6963" s="4">
        <v>44852</v>
      </c>
      <c r="C6963" s="2">
        <v>132555.32999999999</v>
      </c>
      <c r="D6963" t="s">
        <v>849</v>
      </c>
      <c r="E6963" t="s">
        <v>853</v>
      </c>
      <c r="F6963" t="s">
        <v>11</v>
      </c>
      <c r="G6963" t="s">
        <v>20</v>
      </c>
      <c r="H6963" t="s">
        <v>89</v>
      </c>
      <c r="J6963" t="s">
        <v>14896</v>
      </c>
      <c r="K6963" t="str">
        <f>IF(COUNTIF(Customers!A:A, H6963)&gt;0, "Valid", "Invalid")</f>
        <v>Valid</v>
      </c>
      <c r="L6963" t="str">
        <f t="shared" si="540"/>
        <v>10</v>
      </c>
      <c r="M6963" t="str">
        <f t="shared" si="541"/>
        <v>2022</v>
      </c>
      <c r="N6963">
        <f t="shared" si="542"/>
        <v>132555.32999999999</v>
      </c>
      <c r="O6963">
        <f t="shared" si="543"/>
        <v>132555.32999999999</v>
      </c>
      <c r="P6963" t="str">
        <f t="shared" si="544"/>
        <v/>
      </c>
      <c r="Q6963" s="48" t="str">
        <f>IF(O6963="","",
   IF(OR(O6963&lt;EDA_Outlier_Analysis!$C$10, O6963&gt;EDA_Outlier_Analysis!$C$11),
      "Outlier",
      "Normal"))</f>
        <v>Normal</v>
      </c>
      <c r="R6963" t="str">
        <f>IF(P6963="","",
   IF(OR(P6963 &lt; EDA_Outlier_Analysis!$F$7, P6963 &gt; EDA_Outlier_Analysis!$F$8),
      "Outlier",
      "Normal"))</f>
        <v/>
      </c>
      <c r="S6963" t="str">
        <f>IF(N6963="","",
   IF(OR(N6963 &lt;EDA_Outlier_Analysis!$I$10, N6963 &gt; EDA_Outlier_Analysis!$I$11),
      "Outlier",
      "Normal"))</f>
        <v>Normal</v>
      </c>
    </row>
    <row r="6964" spans="1:19">
      <c r="A6964" t="s">
        <v>14897</v>
      </c>
      <c r="B6964" s="4">
        <v>44947</v>
      </c>
      <c r="C6964" s="2">
        <v>143851.26</v>
      </c>
      <c r="D6964" t="s">
        <v>849</v>
      </c>
      <c r="E6964" t="s">
        <v>868</v>
      </c>
      <c r="F6964" t="s">
        <v>10</v>
      </c>
      <c r="G6964" t="s">
        <v>24</v>
      </c>
      <c r="H6964" t="s">
        <v>499</v>
      </c>
      <c r="J6964" t="s">
        <v>14898</v>
      </c>
      <c r="K6964" t="str">
        <f>IF(COUNTIF(Customers!A:A, H6964)&gt;0, "Valid", "Invalid")</f>
        <v>Valid</v>
      </c>
      <c r="L6964" t="str">
        <f t="shared" si="540"/>
        <v>1</v>
      </c>
      <c r="M6964" t="str">
        <f t="shared" si="541"/>
        <v>2023</v>
      </c>
      <c r="N6964">
        <f t="shared" si="542"/>
        <v>143851.26</v>
      </c>
      <c r="O6964">
        <f t="shared" si="543"/>
        <v>143851.26</v>
      </c>
      <c r="P6964" t="str">
        <f t="shared" si="544"/>
        <v/>
      </c>
      <c r="Q6964" s="48" t="str">
        <f>IF(O6964="","",
   IF(OR(O6964&lt;EDA_Outlier_Analysis!$C$10, O6964&gt;EDA_Outlier_Analysis!$C$11),
      "Outlier",
      "Normal"))</f>
        <v>Normal</v>
      </c>
      <c r="R6964" t="str">
        <f>IF(P6964="","",
   IF(OR(P6964 &lt; EDA_Outlier_Analysis!$F$7, P6964 &gt; EDA_Outlier_Analysis!$F$8),
      "Outlier",
      "Normal"))</f>
        <v/>
      </c>
      <c r="S6964" t="str">
        <f>IF(N6964="","",
   IF(OR(N6964 &lt;EDA_Outlier_Analysis!$I$10, N6964 &gt; EDA_Outlier_Analysis!$I$11),
      "Outlier",
      "Normal"))</f>
        <v>Normal</v>
      </c>
    </row>
    <row r="6965" spans="1:19">
      <c r="A6965" t="s">
        <v>14899</v>
      </c>
      <c r="B6965" s="4">
        <v>45206</v>
      </c>
      <c r="C6965" s="2">
        <v>134964.5</v>
      </c>
      <c r="D6965" t="s">
        <v>849</v>
      </c>
      <c r="E6965" t="s">
        <v>850</v>
      </c>
      <c r="F6965" t="s">
        <v>11</v>
      </c>
      <c r="G6965" t="s">
        <v>20</v>
      </c>
      <c r="H6965" t="s">
        <v>505</v>
      </c>
      <c r="J6965" t="s">
        <v>14900</v>
      </c>
      <c r="K6965" t="str">
        <f>IF(COUNTIF(Customers!A:A, H6965)&gt;0, "Valid", "Invalid")</f>
        <v>Valid</v>
      </c>
      <c r="L6965" t="str">
        <f t="shared" si="540"/>
        <v>10</v>
      </c>
      <c r="M6965" t="str">
        <f t="shared" si="541"/>
        <v>2023</v>
      </c>
      <c r="N6965">
        <f t="shared" si="542"/>
        <v>134964.5</v>
      </c>
      <c r="O6965">
        <f t="shared" si="543"/>
        <v>134964.5</v>
      </c>
      <c r="P6965" t="str">
        <f t="shared" si="544"/>
        <v/>
      </c>
      <c r="Q6965" s="48" t="str">
        <f>IF(O6965="","",
   IF(OR(O6965&lt;EDA_Outlier_Analysis!$C$10, O6965&gt;EDA_Outlier_Analysis!$C$11),
      "Outlier",
      "Normal"))</f>
        <v>Normal</v>
      </c>
      <c r="R6965" t="str">
        <f>IF(P6965="","",
   IF(OR(P6965 &lt; EDA_Outlier_Analysis!$F$7, P6965 &gt; EDA_Outlier_Analysis!$F$8),
      "Outlier",
      "Normal"))</f>
        <v/>
      </c>
      <c r="S6965" t="str">
        <f>IF(N6965="","",
   IF(OR(N6965 &lt;EDA_Outlier_Analysis!$I$10, N6965 &gt; EDA_Outlier_Analysis!$I$11),
      "Outlier",
      "Normal"))</f>
        <v>Normal</v>
      </c>
    </row>
    <row r="6966" spans="1:19">
      <c r="A6966" t="s">
        <v>14901</v>
      </c>
      <c r="B6966" s="4">
        <v>44902</v>
      </c>
      <c r="C6966" s="2">
        <v>-27179.67</v>
      </c>
      <c r="D6966" t="s">
        <v>840</v>
      </c>
      <c r="E6966" t="s">
        <v>845</v>
      </c>
      <c r="F6966" t="s">
        <v>11</v>
      </c>
      <c r="G6966" t="s">
        <v>24</v>
      </c>
      <c r="I6966" t="s">
        <v>932</v>
      </c>
      <c r="J6966" t="s">
        <v>14902</v>
      </c>
      <c r="K6966" t="str">
        <f>IF(COUNTIF(Customers!A:A, H6966)&gt;0, "Valid", "Invalid")</f>
        <v>Invalid</v>
      </c>
      <c r="L6966" t="str">
        <f t="shared" si="540"/>
        <v>12</v>
      </c>
      <c r="M6966" t="str">
        <f t="shared" si="541"/>
        <v>2022</v>
      </c>
      <c r="N6966">
        <f t="shared" si="542"/>
        <v>-27179.67</v>
      </c>
      <c r="O6966" t="str">
        <f t="shared" si="543"/>
        <v/>
      </c>
      <c r="P6966">
        <f t="shared" si="544"/>
        <v>27179.67</v>
      </c>
      <c r="Q6966" s="48" t="str">
        <f>IF(O6966="","",
   IF(OR(O6966&lt;EDA_Outlier_Analysis!$C$10, O6966&gt;EDA_Outlier_Analysis!$C$11),
      "Outlier",
      "Normal"))</f>
        <v/>
      </c>
      <c r="R6966" t="str">
        <f>IF(P6966="","",
   IF(OR(P6966 &lt; EDA_Outlier_Analysis!$F$7, P6966 &gt; EDA_Outlier_Analysis!$F$8),
      "Outlier",
      "Normal"))</f>
        <v>Normal</v>
      </c>
      <c r="S6966" t="str">
        <f>IF(N6966="","",
   IF(OR(N6966 &lt;EDA_Outlier_Analysis!$I$10, N6966 &gt; EDA_Outlier_Analysis!$I$11),
      "Outlier",
      "Normal"))</f>
        <v>Normal</v>
      </c>
    </row>
    <row r="6967" spans="1:19">
      <c r="A6967" t="s">
        <v>14903</v>
      </c>
      <c r="B6967" s="4">
        <v>44880</v>
      </c>
      <c r="C6967" s="2">
        <v>9091.65</v>
      </c>
      <c r="D6967" t="s">
        <v>1345</v>
      </c>
      <c r="E6967" t="s">
        <v>1345</v>
      </c>
      <c r="F6967" t="s">
        <v>11</v>
      </c>
      <c r="G6967" t="s">
        <v>31</v>
      </c>
      <c r="J6967" t="s">
        <v>14904</v>
      </c>
      <c r="K6967" t="str">
        <f>IF(COUNTIF(Customers!A:A, H6967)&gt;0, "Valid", "Invalid")</f>
        <v>Invalid</v>
      </c>
      <c r="L6967" t="str">
        <f t="shared" si="540"/>
        <v>11</v>
      </c>
      <c r="M6967" t="str">
        <f t="shared" si="541"/>
        <v>2022</v>
      </c>
      <c r="N6967">
        <f t="shared" si="542"/>
        <v>-9091.65</v>
      </c>
      <c r="O6967" t="str">
        <f t="shared" si="543"/>
        <v/>
      </c>
      <c r="P6967" t="str">
        <f t="shared" si="544"/>
        <v/>
      </c>
      <c r="Q6967" s="48" t="str">
        <f>IF(O6967="","",
   IF(OR(O6967&lt;EDA_Outlier_Analysis!$C$10, O6967&gt;EDA_Outlier_Analysis!$C$11),
      "Outlier",
      "Normal"))</f>
        <v/>
      </c>
      <c r="R6967" t="str">
        <f>IF(P6967="","",
   IF(OR(P6967 &lt; EDA_Outlier_Analysis!$F$7, P6967 &gt; EDA_Outlier_Analysis!$F$8),
      "Outlier",
      "Normal"))</f>
        <v/>
      </c>
      <c r="S6967" t="str">
        <f>IF(N6967="","",
   IF(OR(N6967 &lt;EDA_Outlier_Analysis!$I$10, N6967 &gt; EDA_Outlier_Analysis!$I$11),
      "Outlier",
      "Normal"))</f>
        <v>Normal</v>
      </c>
    </row>
    <row r="6968" spans="1:19">
      <c r="A6968" t="s">
        <v>14905</v>
      </c>
      <c r="B6968" s="4">
        <v>45088</v>
      </c>
      <c r="C6968" s="2">
        <v>141051.82</v>
      </c>
      <c r="D6968" t="s">
        <v>849</v>
      </c>
      <c r="E6968" t="s">
        <v>850</v>
      </c>
      <c r="F6968" t="s">
        <v>9</v>
      </c>
      <c r="G6968" t="s">
        <v>20</v>
      </c>
      <c r="H6968" t="s">
        <v>63</v>
      </c>
      <c r="J6968" t="s">
        <v>14906</v>
      </c>
      <c r="K6968" t="str">
        <f>IF(COUNTIF(Customers!A:A, H6968)&gt;0, "Valid", "Invalid")</f>
        <v>Valid</v>
      </c>
      <c r="L6968" t="str">
        <f t="shared" si="540"/>
        <v>6</v>
      </c>
      <c r="M6968" t="str">
        <f t="shared" si="541"/>
        <v>2023</v>
      </c>
      <c r="N6968">
        <f t="shared" si="542"/>
        <v>141051.82</v>
      </c>
      <c r="O6968">
        <f t="shared" si="543"/>
        <v>141051.82</v>
      </c>
      <c r="P6968" t="str">
        <f t="shared" si="544"/>
        <v/>
      </c>
      <c r="Q6968" s="48" t="str">
        <f>IF(O6968="","",
   IF(OR(O6968&lt;EDA_Outlier_Analysis!$C$10, O6968&gt;EDA_Outlier_Analysis!$C$11),
      "Outlier",
      "Normal"))</f>
        <v>Normal</v>
      </c>
      <c r="R6968" t="str">
        <f>IF(P6968="","",
   IF(OR(P6968 &lt; EDA_Outlier_Analysis!$F$7, P6968 &gt; EDA_Outlier_Analysis!$F$8),
      "Outlier",
      "Normal"))</f>
        <v/>
      </c>
      <c r="S6968" t="str">
        <f>IF(N6968="","",
   IF(OR(N6968 &lt;EDA_Outlier_Analysis!$I$10, N6968 &gt; EDA_Outlier_Analysis!$I$11),
      "Outlier",
      "Normal"))</f>
        <v>Normal</v>
      </c>
    </row>
    <row r="6969" spans="1:19">
      <c r="A6969" t="s">
        <v>14907</v>
      </c>
      <c r="B6969" s="4">
        <v>45166</v>
      </c>
      <c r="C6969" s="2">
        <v>118983.74</v>
      </c>
      <c r="D6969" t="s">
        <v>849</v>
      </c>
      <c r="E6969" t="s">
        <v>853</v>
      </c>
      <c r="F6969" t="s">
        <v>9</v>
      </c>
      <c r="G6969" t="s">
        <v>20</v>
      </c>
      <c r="H6969" t="s">
        <v>589</v>
      </c>
      <c r="J6969" t="s">
        <v>14908</v>
      </c>
      <c r="K6969" t="str">
        <f>IF(COUNTIF(Customers!A:A, H6969)&gt;0, "Valid", "Invalid")</f>
        <v>Valid</v>
      </c>
      <c r="L6969" t="str">
        <f t="shared" si="540"/>
        <v>8</v>
      </c>
      <c r="M6969" t="str">
        <f t="shared" si="541"/>
        <v>2023</v>
      </c>
      <c r="N6969">
        <f t="shared" si="542"/>
        <v>118983.74</v>
      </c>
      <c r="O6969">
        <f t="shared" si="543"/>
        <v>118983.74</v>
      </c>
      <c r="P6969" t="str">
        <f t="shared" si="544"/>
        <v/>
      </c>
      <c r="Q6969" s="48" t="str">
        <f>IF(O6969="","",
   IF(OR(O6969&lt;EDA_Outlier_Analysis!$C$10, O6969&gt;EDA_Outlier_Analysis!$C$11),
      "Outlier",
      "Normal"))</f>
        <v>Normal</v>
      </c>
      <c r="R6969" t="str">
        <f>IF(P6969="","",
   IF(OR(P6969 &lt; EDA_Outlier_Analysis!$F$7, P6969 &gt; EDA_Outlier_Analysis!$F$8),
      "Outlier",
      "Normal"))</f>
        <v/>
      </c>
      <c r="S6969" t="str">
        <f>IF(N6969="","",
   IF(OR(N6969 &lt;EDA_Outlier_Analysis!$I$10, N6969 &gt; EDA_Outlier_Analysis!$I$11),
      "Outlier",
      "Normal"))</f>
        <v>Normal</v>
      </c>
    </row>
    <row r="6970" spans="1:19">
      <c r="A6970" t="s">
        <v>14909</v>
      </c>
      <c r="B6970" s="4">
        <v>44733</v>
      </c>
      <c r="C6970" s="2">
        <v>-72428.600000000006</v>
      </c>
      <c r="D6970" t="s">
        <v>840</v>
      </c>
      <c r="E6970" t="s">
        <v>878</v>
      </c>
      <c r="F6970" t="s">
        <v>11</v>
      </c>
      <c r="G6970" t="s">
        <v>24</v>
      </c>
      <c r="I6970" t="s">
        <v>1953</v>
      </c>
      <c r="J6970" t="s">
        <v>14910</v>
      </c>
      <c r="K6970" t="str">
        <f>IF(COUNTIF(Customers!A:A, H6970)&gt;0, "Valid", "Invalid")</f>
        <v>Invalid</v>
      </c>
      <c r="L6970" t="str">
        <f t="shared" si="540"/>
        <v>6</v>
      </c>
      <c r="M6970" t="str">
        <f t="shared" si="541"/>
        <v>2022</v>
      </c>
      <c r="N6970">
        <f t="shared" si="542"/>
        <v>-72428.600000000006</v>
      </c>
      <c r="O6970" t="str">
        <f t="shared" si="543"/>
        <v/>
      </c>
      <c r="P6970">
        <f t="shared" si="544"/>
        <v>72428.600000000006</v>
      </c>
      <c r="Q6970" s="48" t="str">
        <f>IF(O6970="","",
   IF(OR(O6970&lt;EDA_Outlier_Analysis!$C$10, O6970&gt;EDA_Outlier_Analysis!$C$11),
      "Outlier",
      "Normal"))</f>
        <v/>
      </c>
      <c r="R6970" t="str">
        <f>IF(P6970="","",
   IF(OR(P6970 &lt; EDA_Outlier_Analysis!$F$7, P6970 &gt; EDA_Outlier_Analysis!$F$8),
      "Outlier",
      "Normal"))</f>
        <v>Outlier</v>
      </c>
      <c r="S6970" t="str">
        <f>IF(N6970="","",
   IF(OR(N6970 &lt;EDA_Outlier_Analysis!$I$10, N6970 &gt; EDA_Outlier_Analysis!$I$11),
      "Outlier",
      "Normal"))</f>
        <v>Normal</v>
      </c>
    </row>
    <row r="6971" spans="1:19">
      <c r="A6971" t="s">
        <v>14911</v>
      </c>
      <c r="B6971" s="4">
        <v>45187</v>
      </c>
      <c r="C6971" s="2">
        <v>-46454.26</v>
      </c>
      <c r="D6971" t="s">
        <v>840</v>
      </c>
      <c r="E6971" t="s">
        <v>841</v>
      </c>
      <c r="F6971" t="s">
        <v>9</v>
      </c>
      <c r="G6971" t="s">
        <v>34</v>
      </c>
      <c r="I6971" t="s">
        <v>1585</v>
      </c>
      <c r="J6971" t="s">
        <v>14912</v>
      </c>
      <c r="K6971" t="str">
        <f>IF(COUNTIF(Customers!A:A, H6971)&gt;0, "Valid", "Invalid")</f>
        <v>Invalid</v>
      </c>
      <c r="L6971" t="str">
        <f t="shared" si="540"/>
        <v>9</v>
      </c>
      <c r="M6971" t="str">
        <f t="shared" si="541"/>
        <v>2023</v>
      </c>
      <c r="N6971">
        <f t="shared" si="542"/>
        <v>-46454.26</v>
      </c>
      <c r="O6971" t="str">
        <f t="shared" si="543"/>
        <v/>
      </c>
      <c r="P6971">
        <f t="shared" si="544"/>
        <v>46454.26</v>
      </c>
      <c r="Q6971" s="48" t="str">
        <f>IF(O6971="","",
   IF(OR(O6971&lt;EDA_Outlier_Analysis!$C$10, O6971&gt;EDA_Outlier_Analysis!$C$11),
      "Outlier",
      "Normal"))</f>
        <v/>
      </c>
      <c r="R6971" t="str">
        <f>IF(P6971="","",
   IF(OR(P6971 &lt; EDA_Outlier_Analysis!$F$7, P6971 &gt; EDA_Outlier_Analysis!$F$8),
      "Outlier",
      "Normal"))</f>
        <v>Normal</v>
      </c>
      <c r="S6971" t="str">
        <f>IF(N6971="","",
   IF(OR(N6971 &lt;EDA_Outlier_Analysis!$I$10, N6971 &gt; EDA_Outlier_Analysis!$I$11),
      "Outlier",
      "Normal"))</f>
        <v>Normal</v>
      </c>
    </row>
    <row r="6972" spans="1:19">
      <c r="A6972" t="s">
        <v>14913</v>
      </c>
      <c r="B6972" s="4">
        <v>45064</v>
      </c>
      <c r="C6972" s="2">
        <v>109792.92</v>
      </c>
      <c r="D6972" t="s">
        <v>849</v>
      </c>
      <c r="E6972" t="s">
        <v>853</v>
      </c>
      <c r="F6972" t="s">
        <v>10</v>
      </c>
      <c r="G6972" t="s">
        <v>20</v>
      </c>
      <c r="H6972" t="s">
        <v>401</v>
      </c>
      <c r="J6972" t="s">
        <v>14914</v>
      </c>
      <c r="K6972" t="str">
        <f>IF(COUNTIF(Customers!A:A, H6972)&gt;0, "Valid", "Invalid")</f>
        <v>Valid</v>
      </c>
      <c r="L6972" t="str">
        <f t="shared" si="540"/>
        <v>5</v>
      </c>
      <c r="M6972" t="str">
        <f t="shared" si="541"/>
        <v>2023</v>
      </c>
      <c r="N6972">
        <f t="shared" si="542"/>
        <v>109792.92</v>
      </c>
      <c r="O6972">
        <f t="shared" si="543"/>
        <v>109792.92</v>
      </c>
      <c r="P6972" t="str">
        <f t="shared" si="544"/>
        <v/>
      </c>
      <c r="Q6972" s="48" t="str">
        <f>IF(O6972="","",
   IF(OR(O6972&lt;EDA_Outlier_Analysis!$C$10, O6972&gt;EDA_Outlier_Analysis!$C$11),
      "Outlier",
      "Normal"))</f>
        <v>Normal</v>
      </c>
      <c r="R6972" t="str">
        <f>IF(P6972="","",
   IF(OR(P6972 &lt; EDA_Outlier_Analysis!$F$7, P6972 &gt; EDA_Outlier_Analysis!$F$8),
      "Outlier",
      "Normal"))</f>
        <v/>
      </c>
      <c r="S6972" t="str">
        <f>IF(N6972="","",
   IF(OR(N6972 &lt;EDA_Outlier_Analysis!$I$10, N6972 &gt; EDA_Outlier_Analysis!$I$11),
      "Outlier",
      "Normal"))</f>
        <v>Normal</v>
      </c>
    </row>
    <row r="6973" spans="1:19">
      <c r="A6973" t="s">
        <v>14915</v>
      </c>
      <c r="B6973" s="4">
        <v>44686</v>
      </c>
      <c r="C6973" s="2">
        <v>174160.89</v>
      </c>
      <c r="D6973" t="s">
        <v>849</v>
      </c>
      <c r="E6973" t="s">
        <v>853</v>
      </c>
      <c r="F6973" t="s">
        <v>9</v>
      </c>
      <c r="G6973" t="s">
        <v>24</v>
      </c>
      <c r="H6973" t="s">
        <v>527</v>
      </c>
      <c r="J6973" t="s">
        <v>14916</v>
      </c>
      <c r="K6973" t="str">
        <f>IF(COUNTIF(Customers!A:A, H6973)&gt;0, "Valid", "Invalid")</f>
        <v>Valid</v>
      </c>
      <c r="L6973" t="str">
        <f t="shared" si="540"/>
        <v>5</v>
      </c>
      <c r="M6973" t="str">
        <f t="shared" si="541"/>
        <v>2022</v>
      </c>
      <c r="N6973">
        <f t="shared" si="542"/>
        <v>174160.89</v>
      </c>
      <c r="O6973">
        <f t="shared" si="543"/>
        <v>174160.89</v>
      </c>
      <c r="P6973" t="str">
        <f t="shared" si="544"/>
        <v/>
      </c>
      <c r="Q6973" s="48" t="str">
        <f>IF(O6973="","",
   IF(OR(O6973&lt;EDA_Outlier_Analysis!$C$10, O6973&gt;EDA_Outlier_Analysis!$C$11),
      "Outlier",
      "Normal"))</f>
        <v>Normal</v>
      </c>
      <c r="R6973" t="str">
        <f>IF(P6973="","",
   IF(OR(P6973 &lt; EDA_Outlier_Analysis!$F$7, P6973 &gt; EDA_Outlier_Analysis!$F$8),
      "Outlier",
      "Normal"))</f>
        <v/>
      </c>
      <c r="S6973" t="str">
        <f>IF(N6973="","",
   IF(OR(N6973 &lt;EDA_Outlier_Analysis!$I$10, N6973 &gt; EDA_Outlier_Analysis!$I$11),
      "Outlier",
      "Normal"))</f>
        <v>Normal</v>
      </c>
    </row>
    <row r="6974" spans="1:19">
      <c r="A6974" t="s">
        <v>14917</v>
      </c>
      <c r="B6974" s="4">
        <v>45238</v>
      </c>
      <c r="C6974" s="2">
        <v>-19083.68</v>
      </c>
      <c r="D6974" t="s">
        <v>840</v>
      </c>
      <c r="E6974" t="s">
        <v>864</v>
      </c>
      <c r="F6974" t="s">
        <v>10</v>
      </c>
      <c r="G6974" t="s">
        <v>24</v>
      </c>
      <c r="I6974" t="s">
        <v>1167</v>
      </c>
      <c r="J6974" t="s">
        <v>14918</v>
      </c>
      <c r="K6974" t="str">
        <f>IF(COUNTIF(Customers!A:A, H6974)&gt;0, "Valid", "Invalid")</f>
        <v>Invalid</v>
      </c>
      <c r="L6974" t="str">
        <f t="shared" si="540"/>
        <v>11</v>
      </c>
      <c r="M6974" t="str">
        <f t="shared" si="541"/>
        <v>2023</v>
      </c>
      <c r="N6974">
        <f t="shared" si="542"/>
        <v>-19083.68</v>
      </c>
      <c r="O6974" t="str">
        <f t="shared" si="543"/>
        <v/>
      </c>
      <c r="P6974">
        <f t="shared" si="544"/>
        <v>19083.68</v>
      </c>
      <c r="Q6974" s="48" t="str">
        <f>IF(O6974="","",
   IF(OR(O6974&lt;EDA_Outlier_Analysis!$C$10, O6974&gt;EDA_Outlier_Analysis!$C$11),
      "Outlier",
      "Normal"))</f>
        <v/>
      </c>
      <c r="R6974" t="str">
        <f>IF(P6974="","",
   IF(OR(P6974 &lt; EDA_Outlier_Analysis!$F$7, P6974 &gt; EDA_Outlier_Analysis!$F$8),
      "Outlier",
      "Normal"))</f>
        <v>Outlier</v>
      </c>
      <c r="S6974" t="str">
        <f>IF(N6974="","",
   IF(OR(N6974 &lt;EDA_Outlier_Analysis!$I$10, N6974 &gt; EDA_Outlier_Analysis!$I$11),
      "Outlier",
      "Normal"))</f>
        <v>Normal</v>
      </c>
    </row>
    <row r="6975" spans="1:19">
      <c r="A6975" t="s">
        <v>14919</v>
      </c>
      <c r="B6975" s="4">
        <v>44857</v>
      </c>
      <c r="C6975" s="2">
        <v>83324.67</v>
      </c>
      <c r="D6975" t="s">
        <v>849</v>
      </c>
      <c r="E6975" t="s">
        <v>850</v>
      </c>
      <c r="F6975" t="s">
        <v>10</v>
      </c>
      <c r="G6975" t="s">
        <v>31</v>
      </c>
      <c r="H6975" t="s">
        <v>563</v>
      </c>
      <c r="J6975" t="s">
        <v>14920</v>
      </c>
      <c r="K6975" t="str">
        <f>IF(COUNTIF(Customers!A:A, H6975)&gt;0, "Valid", "Invalid")</f>
        <v>Valid</v>
      </c>
      <c r="L6975" t="str">
        <f t="shared" si="540"/>
        <v>10</v>
      </c>
      <c r="M6975" t="str">
        <f t="shared" si="541"/>
        <v>2022</v>
      </c>
      <c r="N6975">
        <f t="shared" si="542"/>
        <v>83324.67</v>
      </c>
      <c r="O6975">
        <f t="shared" si="543"/>
        <v>83324.67</v>
      </c>
      <c r="P6975" t="str">
        <f t="shared" si="544"/>
        <v/>
      </c>
      <c r="Q6975" s="48" t="str">
        <f>IF(O6975="","",
   IF(OR(O6975&lt;EDA_Outlier_Analysis!$C$10, O6975&gt;EDA_Outlier_Analysis!$C$11),
      "Outlier",
      "Normal"))</f>
        <v>Normal</v>
      </c>
      <c r="R6975" t="str">
        <f>IF(P6975="","",
   IF(OR(P6975 &lt; EDA_Outlier_Analysis!$F$7, P6975 &gt; EDA_Outlier_Analysis!$F$8),
      "Outlier",
      "Normal"))</f>
        <v/>
      </c>
      <c r="S6975" t="str">
        <f>IF(N6975="","",
   IF(OR(N6975 &lt;EDA_Outlier_Analysis!$I$10, N6975 &gt; EDA_Outlier_Analysis!$I$11),
      "Outlier",
      "Normal"))</f>
        <v>Normal</v>
      </c>
    </row>
    <row r="6976" spans="1:19">
      <c r="A6976" t="s">
        <v>14921</v>
      </c>
      <c r="B6976" s="4">
        <v>45007</v>
      </c>
      <c r="C6976" s="2">
        <v>243610.69</v>
      </c>
      <c r="D6976" t="s">
        <v>849</v>
      </c>
      <c r="E6976" t="s">
        <v>853</v>
      </c>
      <c r="F6976" t="s">
        <v>11</v>
      </c>
      <c r="G6976" t="s">
        <v>31</v>
      </c>
      <c r="H6976" t="s">
        <v>509</v>
      </c>
      <c r="J6976" t="s">
        <v>14922</v>
      </c>
      <c r="K6976" t="str">
        <f>IF(COUNTIF(Customers!A:A, H6976)&gt;0, "Valid", "Invalid")</f>
        <v>Valid</v>
      </c>
      <c r="L6976" t="str">
        <f t="shared" si="540"/>
        <v>3</v>
      </c>
      <c r="M6976" t="str">
        <f t="shared" si="541"/>
        <v>2023</v>
      </c>
      <c r="N6976">
        <f t="shared" si="542"/>
        <v>243610.69</v>
      </c>
      <c r="O6976">
        <f t="shared" si="543"/>
        <v>243610.69</v>
      </c>
      <c r="P6976" t="str">
        <f t="shared" si="544"/>
        <v/>
      </c>
      <c r="Q6976" s="48" t="str">
        <f>IF(O6976="","",
   IF(OR(O6976&lt;EDA_Outlier_Analysis!$C$10, O6976&gt;EDA_Outlier_Analysis!$C$11),
      "Outlier",
      "Normal"))</f>
        <v>Normal</v>
      </c>
      <c r="R6976" t="str">
        <f>IF(P6976="","",
   IF(OR(P6976 &lt; EDA_Outlier_Analysis!$F$7, P6976 &gt; EDA_Outlier_Analysis!$F$8),
      "Outlier",
      "Normal"))</f>
        <v/>
      </c>
      <c r="S6976" t="str">
        <f>IF(N6976="","",
   IF(OR(N6976 &lt;EDA_Outlier_Analysis!$I$10, N6976 &gt; EDA_Outlier_Analysis!$I$11),
      "Outlier",
      "Normal"))</f>
        <v>Normal</v>
      </c>
    </row>
    <row r="6977" spans="1:19">
      <c r="A6977" t="s">
        <v>14923</v>
      </c>
      <c r="B6977" s="4">
        <v>44832</v>
      </c>
      <c r="C6977" s="2">
        <v>84821.89</v>
      </c>
      <c r="D6977" t="s">
        <v>849</v>
      </c>
      <c r="E6977" t="s">
        <v>868</v>
      </c>
      <c r="F6977" t="s">
        <v>10</v>
      </c>
      <c r="G6977" t="s">
        <v>24</v>
      </c>
      <c r="H6977" t="s">
        <v>413</v>
      </c>
      <c r="J6977" t="s">
        <v>14924</v>
      </c>
      <c r="K6977" t="str">
        <f>IF(COUNTIF(Customers!A:A, H6977)&gt;0, "Valid", "Invalid")</f>
        <v>Valid</v>
      </c>
      <c r="L6977" t="str">
        <f t="shared" si="540"/>
        <v>9</v>
      </c>
      <c r="M6977" t="str">
        <f t="shared" si="541"/>
        <v>2022</v>
      </c>
      <c r="N6977">
        <f t="shared" si="542"/>
        <v>84821.89</v>
      </c>
      <c r="O6977">
        <f t="shared" si="543"/>
        <v>84821.89</v>
      </c>
      <c r="P6977" t="str">
        <f t="shared" si="544"/>
        <v/>
      </c>
      <c r="Q6977" s="48" t="str">
        <f>IF(O6977="","",
   IF(OR(O6977&lt;EDA_Outlier_Analysis!$C$10, O6977&gt;EDA_Outlier_Analysis!$C$11),
      "Outlier",
      "Normal"))</f>
        <v>Normal</v>
      </c>
      <c r="R6977" t="str">
        <f>IF(P6977="","",
   IF(OR(P6977 &lt; EDA_Outlier_Analysis!$F$7, P6977 &gt; EDA_Outlier_Analysis!$F$8),
      "Outlier",
      "Normal"))</f>
        <v/>
      </c>
      <c r="S6977" t="str">
        <f>IF(N6977="","",
   IF(OR(N6977 &lt;EDA_Outlier_Analysis!$I$10, N6977 &gt; EDA_Outlier_Analysis!$I$11),
      "Outlier",
      "Normal"))</f>
        <v>Normal</v>
      </c>
    </row>
    <row r="6978" spans="1:19">
      <c r="A6978" t="s">
        <v>14925</v>
      </c>
      <c r="B6978" s="4">
        <v>44728</v>
      </c>
      <c r="C6978" s="2">
        <v>-44666.95</v>
      </c>
      <c r="D6978" t="s">
        <v>840</v>
      </c>
      <c r="E6978" t="s">
        <v>841</v>
      </c>
      <c r="F6978" t="s">
        <v>9</v>
      </c>
      <c r="G6978" t="s">
        <v>24</v>
      </c>
      <c r="I6978" t="s">
        <v>1035</v>
      </c>
      <c r="J6978" t="s">
        <v>14926</v>
      </c>
      <c r="K6978" t="str">
        <f>IF(COUNTIF(Customers!A:A, H6978)&gt;0, "Valid", "Invalid")</f>
        <v>Invalid</v>
      </c>
      <c r="L6978" t="str">
        <f t="shared" si="540"/>
        <v>6</v>
      </c>
      <c r="M6978" t="str">
        <f t="shared" si="541"/>
        <v>2022</v>
      </c>
      <c r="N6978">
        <f t="shared" si="542"/>
        <v>-44666.95</v>
      </c>
      <c r="O6978" t="str">
        <f t="shared" si="543"/>
        <v/>
      </c>
      <c r="P6978">
        <f t="shared" si="544"/>
        <v>44666.95</v>
      </c>
      <c r="Q6978" s="48" t="str">
        <f>IF(O6978="","",
   IF(OR(O6978&lt;EDA_Outlier_Analysis!$C$10, O6978&gt;EDA_Outlier_Analysis!$C$11),
      "Outlier",
      "Normal"))</f>
        <v/>
      </c>
      <c r="R6978" t="str">
        <f>IF(P6978="","",
   IF(OR(P6978 &lt; EDA_Outlier_Analysis!$F$7, P6978 &gt; EDA_Outlier_Analysis!$F$8),
      "Outlier",
      "Normal"))</f>
        <v>Normal</v>
      </c>
      <c r="S6978" t="str">
        <f>IF(N6978="","",
   IF(OR(N6978 &lt;EDA_Outlier_Analysis!$I$10, N6978 &gt; EDA_Outlier_Analysis!$I$11),
      "Outlier",
      "Normal"))</f>
        <v>Normal</v>
      </c>
    </row>
    <row r="6979" spans="1:19">
      <c r="A6979" t="s">
        <v>14927</v>
      </c>
      <c r="B6979" s="4">
        <v>44987</v>
      </c>
      <c r="C6979" s="2">
        <v>-5823.76</v>
      </c>
      <c r="D6979" t="s">
        <v>840</v>
      </c>
      <c r="E6979" t="s">
        <v>878</v>
      </c>
      <c r="F6979" t="s">
        <v>11</v>
      </c>
      <c r="G6979" t="s">
        <v>24</v>
      </c>
      <c r="I6979" t="s">
        <v>3078</v>
      </c>
      <c r="J6979" t="s">
        <v>14928</v>
      </c>
      <c r="K6979" t="str">
        <f>IF(COUNTIF(Customers!A:A, H6979)&gt;0, "Valid", "Invalid")</f>
        <v>Invalid</v>
      </c>
      <c r="L6979" t="str">
        <f t="shared" ref="L6979:L7042" si="545">TEXT(B6979,"m")</f>
        <v>3</v>
      </c>
      <c r="M6979" t="str">
        <f t="shared" ref="M6979:M7042" si="546">TEXT(B6979,"yyyy")</f>
        <v>2023</v>
      </c>
      <c r="N6979">
        <f t="shared" ref="N6979:N7042" si="547">IF(D6979="Revenue",C6979,-ABS(C6979))</f>
        <v>-5823.76</v>
      </c>
      <c r="O6979" t="str">
        <f t="shared" ref="O6979:O7042" si="548">IF(D6979="Revenue", C6979, "")</f>
        <v/>
      </c>
      <c r="P6979">
        <f t="shared" ref="P6979:P7042" si="549">IF(D6979="Expense", ABS(C6979), "")</f>
        <v>5823.76</v>
      </c>
      <c r="Q6979" s="48" t="str">
        <f>IF(O6979="","",
   IF(OR(O6979&lt;EDA_Outlier_Analysis!$C$10, O6979&gt;EDA_Outlier_Analysis!$C$11),
      "Outlier",
      "Normal"))</f>
        <v/>
      </c>
      <c r="R6979" t="str">
        <f>IF(P6979="","",
   IF(OR(P6979 &lt; EDA_Outlier_Analysis!$F$7, P6979 &gt; EDA_Outlier_Analysis!$F$8),
      "Outlier",
      "Normal"))</f>
        <v>Outlier</v>
      </c>
      <c r="S6979" t="str">
        <f>IF(N6979="","",
   IF(OR(N6979 &lt;EDA_Outlier_Analysis!$I$10, N6979 &gt; EDA_Outlier_Analysis!$I$11),
      "Outlier",
      "Normal"))</f>
        <v>Normal</v>
      </c>
    </row>
    <row r="6980" spans="1:19">
      <c r="A6980" t="s">
        <v>14929</v>
      </c>
      <c r="B6980" s="4">
        <v>44666</v>
      </c>
      <c r="C6980" s="2">
        <v>-16357.42</v>
      </c>
      <c r="D6980" t="s">
        <v>840</v>
      </c>
      <c r="E6980" t="s">
        <v>864</v>
      </c>
      <c r="F6980" t="s">
        <v>10</v>
      </c>
      <c r="G6980" t="s">
        <v>24</v>
      </c>
      <c r="I6980" t="s">
        <v>960</v>
      </c>
      <c r="J6980" t="s">
        <v>14930</v>
      </c>
      <c r="K6980" t="str">
        <f>IF(COUNTIF(Customers!A:A, H6980)&gt;0, "Valid", "Invalid")</f>
        <v>Invalid</v>
      </c>
      <c r="L6980" t="str">
        <f t="shared" si="545"/>
        <v>4</v>
      </c>
      <c r="M6980" t="str">
        <f t="shared" si="546"/>
        <v>2022</v>
      </c>
      <c r="N6980">
        <f t="shared" si="547"/>
        <v>-16357.42</v>
      </c>
      <c r="O6980" t="str">
        <f t="shared" si="548"/>
        <v/>
      </c>
      <c r="P6980">
        <f t="shared" si="549"/>
        <v>16357.42</v>
      </c>
      <c r="Q6980" s="48" t="str">
        <f>IF(O6980="","",
   IF(OR(O6980&lt;EDA_Outlier_Analysis!$C$10, O6980&gt;EDA_Outlier_Analysis!$C$11),
      "Outlier",
      "Normal"))</f>
        <v/>
      </c>
      <c r="R6980" t="str">
        <f>IF(P6980="","",
   IF(OR(P6980 &lt; EDA_Outlier_Analysis!$F$7, P6980 &gt; EDA_Outlier_Analysis!$F$8),
      "Outlier",
      "Normal"))</f>
        <v>Outlier</v>
      </c>
      <c r="S6980" t="str">
        <f>IF(N6980="","",
   IF(OR(N6980 &lt;EDA_Outlier_Analysis!$I$10, N6980 &gt; EDA_Outlier_Analysis!$I$11),
      "Outlier",
      "Normal"))</f>
        <v>Normal</v>
      </c>
    </row>
    <row r="6981" spans="1:19">
      <c r="A6981" t="s">
        <v>14931</v>
      </c>
      <c r="B6981" s="4">
        <v>44575</v>
      </c>
      <c r="C6981" s="2">
        <v>111869.71</v>
      </c>
      <c r="D6981" t="s">
        <v>849</v>
      </c>
      <c r="E6981" t="s">
        <v>868</v>
      </c>
      <c r="F6981" t="s">
        <v>9</v>
      </c>
      <c r="G6981" t="s">
        <v>20</v>
      </c>
      <c r="H6981" t="s">
        <v>713</v>
      </c>
      <c r="J6981" t="s">
        <v>14932</v>
      </c>
      <c r="K6981" t="str">
        <f>IF(COUNTIF(Customers!A:A, H6981)&gt;0, "Valid", "Invalid")</f>
        <v>Valid</v>
      </c>
      <c r="L6981" t="str">
        <f t="shared" si="545"/>
        <v>1</v>
      </c>
      <c r="M6981" t="str">
        <f t="shared" si="546"/>
        <v>2022</v>
      </c>
      <c r="N6981">
        <f t="shared" si="547"/>
        <v>111869.71</v>
      </c>
      <c r="O6981">
        <f t="shared" si="548"/>
        <v>111869.71</v>
      </c>
      <c r="P6981" t="str">
        <f t="shared" si="549"/>
        <v/>
      </c>
      <c r="Q6981" s="48" t="str">
        <f>IF(O6981="","",
   IF(OR(O6981&lt;EDA_Outlier_Analysis!$C$10, O6981&gt;EDA_Outlier_Analysis!$C$11),
      "Outlier",
      "Normal"))</f>
        <v>Normal</v>
      </c>
      <c r="R6981" t="str">
        <f>IF(P6981="","",
   IF(OR(P6981 &lt; EDA_Outlier_Analysis!$F$7, P6981 &gt; EDA_Outlier_Analysis!$F$8),
      "Outlier",
      "Normal"))</f>
        <v/>
      </c>
      <c r="S6981" t="str">
        <f>IF(N6981="","",
   IF(OR(N6981 &lt;EDA_Outlier_Analysis!$I$10, N6981 &gt; EDA_Outlier_Analysis!$I$11),
      "Outlier",
      "Normal"))</f>
        <v>Normal</v>
      </c>
    </row>
    <row r="6982" spans="1:19">
      <c r="A6982" t="s">
        <v>14933</v>
      </c>
      <c r="B6982" s="4">
        <v>44995</v>
      </c>
      <c r="C6982" s="2">
        <v>184372.88</v>
      </c>
      <c r="D6982" t="s">
        <v>849</v>
      </c>
      <c r="E6982" t="s">
        <v>868</v>
      </c>
      <c r="F6982" t="s">
        <v>10</v>
      </c>
      <c r="G6982" t="s">
        <v>34</v>
      </c>
      <c r="H6982" t="s">
        <v>597</v>
      </c>
      <c r="J6982" t="s">
        <v>14934</v>
      </c>
      <c r="K6982" t="str">
        <f>IF(COUNTIF(Customers!A:A, H6982)&gt;0, "Valid", "Invalid")</f>
        <v>Valid</v>
      </c>
      <c r="L6982" t="str">
        <f t="shared" si="545"/>
        <v>3</v>
      </c>
      <c r="M6982" t="str">
        <f t="shared" si="546"/>
        <v>2023</v>
      </c>
      <c r="N6982">
        <f t="shared" si="547"/>
        <v>184372.88</v>
      </c>
      <c r="O6982">
        <f t="shared" si="548"/>
        <v>184372.88</v>
      </c>
      <c r="P6982" t="str">
        <f t="shared" si="549"/>
        <v/>
      </c>
      <c r="Q6982" s="48" t="str">
        <f>IF(O6982="","",
   IF(OR(O6982&lt;EDA_Outlier_Analysis!$C$10, O6982&gt;EDA_Outlier_Analysis!$C$11),
      "Outlier",
      "Normal"))</f>
        <v>Normal</v>
      </c>
      <c r="R6982" t="str">
        <f>IF(P6982="","",
   IF(OR(P6982 &lt; EDA_Outlier_Analysis!$F$7, P6982 &gt; EDA_Outlier_Analysis!$F$8),
      "Outlier",
      "Normal"))</f>
        <v/>
      </c>
      <c r="S6982" t="str">
        <f>IF(N6982="","",
   IF(OR(N6982 &lt;EDA_Outlier_Analysis!$I$10, N6982 &gt; EDA_Outlier_Analysis!$I$11),
      "Outlier",
      "Normal"))</f>
        <v>Normal</v>
      </c>
    </row>
    <row r="6983" spans="1:19">
      <c r="A6983" t="s">
        <v>14935</v>
      </c>
      <c r="B6983" s="4">
        <v>44596</v>
      </c>
      <c r="C6983" s="2">
        <v>22345.1</v>
      </c>
      <c r="D6983" t="s">
        <v>971</v>
      </c>
      <c r="E6983" t="s">
        <v>971</v>
      </c>
      <c r="F6983" t="s">
        <v>11</v>
      </c>
      <c r="G6983" t="s">
        <v>31</v>
      </c>
      <c r="J6983" t="s">
        <v>14936</v>
      </c>
      <c r="K6983" t="str">
        <f>IF(COUNTIF(Customers!A:A, H6983)&gt;0, "Valid", "Invalid")</f>
        <v>Invalid</v>
      </c>
      <c r="L6983" t="str">
        <f t="shared" si="545"/>
        <v>2</v>
      </c>
      <c r="M6983" t="str">
        <f t="shared" si="546"/>
        <v>2022</v>
      </c>
      <c r="N6983">
        <f t="shared" si="547"/>
        <v>-22345.1</v>
      </c>
      <c r="O6983" t="str">
        <f t="shared" si="548"/>
        <v/>
      </c>
      <c r="P6983" t="str">
        <f t="shared" si="549"/>
        <v/>
      </c>
      <c r="Q6983" s="48" t="str">
        <f>IF(O6983="","",
   IF(OR(O6983&lt;EDA_Outlier_Analysis!$C$10, O6983&gt;EDA_Outlier_Analysis!$C$11),
      "Outlier",
      "Normal"))</f>
        <v/>
      </c>
      <c r="R6983" t="str">
        <f>IF(P6983="","",
   IF(OR(P6983 &lt; EDA_Outlier_Analysis!$F$7, P6983 &gt; EDA_Outlier_Analysis!$F$8),
      "Outlier",
      "Normal"))</f>
        <v/>
      </c>
      <c r="S6983" t="str">
        <f>IF(N6983="","",
   IF(OR(N6983 &lt;EDA_Outlier_Analysis!$I$10, N6983 &gt; EDA_Outlier_Analysis!$I$11),
      "Outlier",
      "Normal"))</f>
        <v>Normal</v>
      </c>
    </row>
    <row r="6984" spans="1:19">
      <c r="A6984" t="s">
        <v>14937</v>
      </c>
      <c r="B6984" s="4">
        <v>44986</v>
      </c>
      <c r="C6984" s="2">
        <v>78686.83</v>
      </c>
      <c r="D6984" t="s">
        <v>849</v>
      </c>
      <c r="E6984" t="s">
        <v>853</v>
      </c>
      <c r="F6984" t="s">
        <v>9</v>
      </c>
      <c r="G6984" t="s">
        <v>31</v>
      </c>
      <c r="H6984" t="s">
        <v>145</v>
      </c>
      <c r="J6984" t="s">
        <v>14938</v>
      </c>
      <c r="K6984" t="str">
        <f>IF(COUNTIF(Customers!A:A, H6984)&gt;0, "Valid", "Invalid")</f>
        <v>Valid</v>
      </c>
      <c r="L6984" t="str">
        <f t="shared" si="545"/>
        <v>3</v>
      </c>
      <c r="M6984" t="str">
        <f t="shared" si="546"/>
        <v>2023</v>
      </c>
      <c r="N6984">
        <f t="shared" si="547"/>
        <v>78686.83</v>
      </c>
      <c r="O6984">
        <f t="shared" si="548"/>
        <v>78686.83</v>
      </c>
      <c r="P6984" t="str">
        <f t="shared" si="549"/>
        <v/>
      </c>
      <c r="Q6984" s="48" t="str">
        <f>IF(O6984="","",
   IF(OR(O6984&lt;EDA_Outlier_Analysis!$C$10, O6984&gt;EDA_Outlier_Analysis!$C$11),
      "Outlier",
      "Normal"))</f>
        <v>Normal</v>
      </c>
      <c r="R6984" t="str">
        <f>IF(P6984="","",
   IF(OR(P6984 &lt; EDA_Outlier_Analysis!$F$7, P6984 &gt; EDA_Outlier_Analysis!$F$8),
      "Outlier",
      "Normal"))</f>
        <v/>
      </c>
      <c r="S6984" t="str">
        <f>IF(N6984="","",
   IF(OR(N6984 &lt;EDA_Outlier_Analysis!$I$10, N6984 &gt; EDA_Outlier_Analysis!$I$11),
      "Outlier",
      "Normal"))</f>
        <v>Normal</v>
      </c>
    </row>
    <row r="6985" spans="1:19">
      <c r="A6985" t="s">
        <v>14939</v>
      </c>
      <c r="B6985" s="4">
        <v>44983</v>
      </c>
      <c r="C6985" s="2">
        <v>115177.95</v>
      </c>
      <c r="D6985" t="s">
        <v>849</v>
      </c>
      <c r="E6985" t="s">
        <v>868</v>
      </c>
      <c r="F6985" t="s">
        <v>10</v>
      </c>
      <c r="G6985" t="s">
        <v>24</v>
      </c>
      <c r="H6985" t="s">
        <v>169</v>
      </c>
      <c r="J6985" t="s">
        <v>14940</v>
      </c>
      <c r="K6985" t="str">
        <f>IF(COUNTIF(Customers!A:A, H6985)&gt;0, "Valid", "Invalid")</f>
        <v>Valid</v>
      </c>
      <c r="L6985" t="str">
        <f t="shared" si="545"/>
        <v>2</v>
      </c>
      <c r="M6985" t="str">
        <f t="shared" si="546"/>
        <v>2023</v>
      </c>
      <c r="N6985">
        <f t="shared" si="547"/>
        <v>115177.95</v>
      </c>
      <c r="O6985">
        <f t="shared" si="548"/>
        <v>115177.95</v>
      </c>
      <c r="P6985" t="str">
        <f t="shared" si="549"/>
        <v/>
      </c>
      <c r="Q6985" s="48" t="str">
        <f>IF(O6985="","",
   IF(OR(O6985&lt;EDA_Outlier_Analysis!$C$10, O6985&gt;EDA_Outlier_Analysis!$C$11),
      "Outlier",
      "Normal"))</f>
        <v>Normal</v>
      </c>
      <c r="R6985" t="str">
        <f>IF(P6985="","",
   IF(OR(P6985 &lt; EDA_Outlier_Analysis!$F$7, P6985 &gt; EDA_Outlier_Analysis!$F$8),
      "Outlier",
      "Normal"))</f>
        <v/>
      </c>
      <c r="S6985" t="str">
        <f>IF(N6985="","",
   IF(OR(N6985 &lt;EDA_Outlier_Analysis!$I$10, N6985 &gt; EDA_Outlier_Analysis!$I$11),
      "Outlier",
      "Normal"))</f>
        <v>Normal</v>
      </c>
    </row>
    <row r="6986" spans="1:19">
      <c r="A6986" t="s">
        <v>14941</v>
      </c>
      <c r="B6986" s="4">
        <v>45114</v>
      </c>
      <c r="C6986" s="2">
        <v>-38321.440000000002</v>
      </c>
      <c r="D6986" t="s">
        <v>840</v>
      </c>
      <c r="E6986" t="s">
        <v>856</v>
      </c>
      <c r="F6986" t="s">
        <v>10</v>
      </c>
      <c r="G6986" t="s">
        <v>34</v>
      </c>
      <c r="I6986" t="s">
        <v>1494</v>
      </c>
      <c r="J6986" t="s">
        <v>14942</v>
      </c>
      <c r="K6986" t="str">
        <f>IF(COUNTIF(Customers!A:A, H6986)&gt;0, "Valid", "Invalid")</f>
        <v>Invalid</v>
      </c>
      <c r="L6986" t="str">
        <f t="shared" si="545"/>
        <v>7</v>
      </c>
      <c r="M6986" t="str">
        <f t="shared" si="546"/>
        <v>2023</v>
      </c>
      <c r="N6986">
        <f t="shared" si="547"/>
        <v>-38321.440000000002</v>
      </c>
      <c r="O6986" t="str">
        <f t="shared" si="548"/>
        <v/>
      </c>
      <c r="P6986">
        <f t="shared" si="549"/>
        <v>38321.440000000002</v>
      </c>
      <c r="Q6986" s="48" t="str">
        <f>IF(O6986="","",
   IF(OR(O6986&lt;EDA_Outlier_Analysis!$C$10, O6986&gt;EDA_Outlier_Analysis!$C$11),
      "Outlier",
      "Normal"))</f>
        <v/>
      </c>
      <c r="R6986" t="str">
        <f>IF(P6986="","",
   IF(OR(P6986 &lt; EDA_Outlier_Analysis!$F$7, P6986 &gt; EDA_Outlier_Analysis!$F$8),
      "Outlier",
      "Normal"))</f>
        <v>Normal</v>
      </c>
      <c r="S6986" t="str">
        <f>IF(N6986="","",
   IF(OR(N6986 &lt;EDA_Outlier_Analysis!$I$10, N6986 &gt; EDA_Outlier_Analysis!$I$11),
      "Outlier",
      "Normal"))</f>
        <v>Normal</v>
      </c>
    </row>
    <row r="6987" spans="1:19">
      <c r="A6987" t="s">
        <v>14943</v>
      </c>
      <c r="B6987" s="4">
        <v>45185</v>
      </c>
      <c r="C6987" s="2">
        <v>97323.94</v>
      </c>
      <c r="D6987" t="s">
        <v>849</v>
      </c>
      <c r="E6987" t="s">
        <v>850</v>
      </c>
      <c r="F6987" t="s">
        <v>11</v>
      </c>
      <c r="G6987" t="s">
        <v>34</v>
      </c>
      <c r="H6987" t="s">
        <v>449</v>
      </c>
      <c r="J6987" t="s">
        <v>14944</v>
      </c>
      <c r="K6987" t="str">
        <f>IF(COUNTIF(Customers!A:A, H6987)&gt;0, "Valid", "Invalid")</f>
        <v>Valid</v>
      </c>
      <c r="L6987" t="str">
        <f t="shared" si="545"/>
        <v>9</v>
      </c>
      <c r="M6987" t="str">
        <f t="shared" si="546"/>
        <v>2023</v>
      </c>
      <c r="N6987">
        <f t="shared" si="547"/>
        <v>97323.94</v>
      </c>
      <c r="O6987">
        <f t="shared" si="548"/>
        <v>97323.94</v>
      </c>
      <c r="P6987" t="str">
        <f t="shared" si="549"/>
        <v/>
      </c>
      <c r="Q6987" s="48" t="str">
        <f>IF(O6987="","",
   IF(OR(O6987&lt;EDA_Outlier_Analysis!$C$10, O6987&gt;EDA_Outlier_Analysis!$C$11),
      "Outlier",
      "Normal"))</f>
        <v>Normal</v>
      </c>
      <c r="R6987" t="str">
        <f>IF(P6987="","",
   IF(OR(P6987 &lt; EDA_Outlier_Analysis!$F$7, P6987 &gt; EDA_Outlier_Analysis!$F$8),
      "Outlier",
      "Normal"))</f>
        <v/>
      </c>
      <c r="S6987" t="str">
        <f>IF(N6987="","",
   IF(OR(N6987 &lt;EDA_Outlier_Analysis!$I$10, N6987 &gt; EDA_Outlier_Analysis!$I$11),
      "Outlier",
      "Normal"))</f>
        <v>Normal</v>
      </c>
    </row>
    <row r="6988" spans="1:19">
      <c r="A6988" t="s">
        <v>14945</v>
      </c>
      <c r="B6988" s="4">
        <v>44768</v>
      </c>
      <c r="C6988" s="2">
        <v>-17524.03</v>
      </c>
      <c r="D6988" t="s">
        <v>840</v>
      </c>
      <c r="E6988" t="s">
        <v>905</v>
      </c>
      <c r="F6988" t="s">
        <v>10</v>
      </c>
      <c r="G6988" t="s">
        <v>20</v>
      </c>
      <c r="I6988" t="s">
        <v>1086</v>
      </c>
      <c r="J6988" t="s">
        <v>14946</v>
      </c>
      <c r="K6988" t="str">
        <f>IF(COUNTIF(Customers!A:A, H6988)&gt;0, "Valid", "Invalid")</f>
        <v>Invalid</v>
      </c>
      <c r="L6988" t="str">
        <f t="shared" si="545"/>
        <v>7</v>
      </c>
      <c r="M6988" t="str">
        <f t="shared" si="546"/>
        <v>2022</v>
      </c>
      <c r="N6988">
        <f t="shared" si="547"/>
        <v>-17524.03</v>
      </c>
      <c r="O6988" t="str">
        <f t="shared" si="548"/>
        <v/>
      </c>
      <c r="P6988">
        <f t="shared" si="549"/>
        <v>17524.03</v>
      </c>
      <c r="Q6988" s="48" t="str">
        <f>IF(O6988="","",
   IF(OR(O6988&lt;EDA_Outlier_Analysis!$C$10, O6988&gt;EDA_Outlier_Analysis!$C$11),
      "Outlier",
      "Normal"))</f>
        <v/>
      </c>
      <c r="R6988" t="str">
        <f>IF(P6988="","",
   IF(OR(P6988 &lt; EDA_Outlier_Analysis!$F$7, P6988 &gt; EDA_Outlier_Analysis!$F$8),
      "Outlier",
      "Normal"))</f>
        <v>Outlier</v>
      </c>
      <c r="S6988" t="str">
        <f>IF(N6988="","",
   IF(OR(N6988 &lt;EDA_Outlier_Analysis!$I$10, N6988 &gt; EDA_Outlier_Analysis!$I$11),
      "Outlier",
      "Normal"))</f>
        <v>Normal</v>
      </c>
    </row>
    <row r="6989" spans="1:19">
      <c r="A6989" t="s">
        <v>14947</v>
      </c>
      <c r="B6989" s="4">
        <v>44629</v>
      </c>
      <c r="C6989" s="2">
        <v>106388</v>
      </c>
      <c r="D6989" t="s">
        <v>849</v>
      </c>
      <c r="E6989" t="s">
        <v>850</v>
      </c>
      <c r="F6989" t="s">
        <v>11</v>
      </c>
      <c r="G6989" t="s">
        <v>34</v>
      </c>
      <c r="H6989" t="s">
        <v>49</v>
      </c>
      <c r="J6989" t="s">
        <v>14948</v>
      </c>
      <c r="K6989" t="str">
        <f>IF(COUNTIF(Customers!A:A, H6989)&gt;0, "Valid", "Invalid")</f>
        <v>Valid</v>
      </c>
      <c r="L6989" t="str">
        <f t="shared" si="545"/>
        <v>3</v>
      </c>
      <c r="M6989" t="str">
        <f t="shared" si="546"/>
        <v>2022</v>
      </c>
      <c r="N6989">
        <f t="shared" si="547"/>
        <v>106388</v>
      </c>
      <c r="O6989">
        <f t="shared" si="548"/>
        <v>106388</v>
      </c>
      <c r="P6989" t="str">
        <f t="shared" si="549"/>
        <v/>
      </c>
      <c r="Q6989" s="48" t="str">
        <f>IF(O6989="","",
   IF(OR(O6989&lt;EDA_Outlier_Analysis!$C$10, O6989&gt;EDA_Outlier_Analysis!$C$11),
      "Outlier",
      "Normal"))</f>
        <v>Normal</v>
      </c>
      <c r="R6989" t="str">
        <f>IF(P6989="","",
   IF(OR(P6989 &lt; EDA_Outlier_Analysis!$F$7, P6989 &gt; EDA_Outlier_Analysis!$F$8),
      "Outlier",
      "Normal"))</f>
        <v/>
      </c>
      <c r="S6989" t="str">
        <f>IF(N6989="","",
   IF(OR(N6989 &lt;EDA_Outlier_Analysis!$I$10, N6989 &gt; EDA_Outlier_Analysis!$I$11),
      "Outlier",
      "Normal"))</f>
        <v>Normal</v>
      </c>
    </row>
    <row r="6990" spans="1:19">
      <c r="A6990" t="s">
        <v>14949</v>
      </c>
      <c r="B6990" s="4">
        <v>45027</v>
      </c>
      <c r="C6990" s="2">
        <v>-48192.04</v>
      </c>
      <c r="D6990" t="s">
        <v>840</v>
      </c>
      <c r="E6990" t="s">
        <v>905</v>
      </c>
      <c r="F6990" t="s">
        <v>9</v>
      </c>
      <c r="G6990" t="s">
        <v>34</v>
      </c>
      <c r="I6990" t="s">
        <v>960</v>
      </c>
      <c r="J6990" t="s">
        <v>14950</v>
      </c>
      <c r="K6990" t="str">
        <f>IF(COUNTIF(Customers!A:A, H6990)&gt;0, "Valid", "Invalid")</f>
        <v>Invalid</v>
      </c>
      <c r="L6990" t="str">
        <f t="shared" si="545"/>
        <v>4</v>
      </c>
      <c r="M6990" t="str">
        <f t="shared" si="546"/>
        <v>2023</v>
      </c>
      <c r="N6990">
        <f t="shared" si="547"/>
        <v>-48192.04</v>
      </c>
      <c r="O6990" t="str">
        <f t="shared" si="548"/>
        <v/>
      </c>
      <c r="P6990">
        <f t="shared" si="549"/>
        <v>48192.04</v>
      </c>
      <c r="Q6990" s="48" t="str">
        <f>IF(O6990="","",
   IF(OR(O6990&lt;EDA_Outlier_Analysis!$C$10, O6990&gt;EDA_Outlier_Analysis!$C$11),
      "Outlier",
      "Normal"))</f>
        <v/>
      </c>
      <c r="R6990" t="str">
        <f>IF(P6990="","",
   IF(OR(P6990 &lt; EDA_Outlier_Analysis!$F$7, P6990 &gt; EDA_Outlier_Analysis!$F$8),
      "Outlier",
      "Normal"))</f>
        <v>Normal</v>
      </c>
      <c r="S6990" t="str">
        <f>IF(N6990="","",
   IF(OR(N6990 &lt;EDA_Outlier_Analysis!$I$10, N6990 &gt; EDA_Outlier_Analysis!$I$11),
      "Outlier",
      "Normal"))</f>
        <v>Normal</v>
      </c>
    </row>
    <row r="6991" spans="1:19">
      <c r="A6991" t="s">
        <v>14951</v>
      </c>
      <c r="B6991" s="4">
        <v>44807</v>
      </c>
      <c r="C6991" s="2">
        <v>105445.53</v>
      </c>
      <c r="D6991" t="s">
        <v>849</v>
      </c>
      <c r="E6991" t="s">
        <v>868</v>
      </c>
      <c r="F6991" t="s">
        <v>10</v>
      </c>
      <c r="G6991" t="s">
        <v>31</v>
      </c>
      <c r="H6991" t="s">
        <v>747</v>
      </c>
      <c r="J6991" t="s">
        <v>14952</v>
      </c>
      <c r="K6991" t="str">
        <f>IF(COUNTIF(Customers!A:A, H6991)&gt;0, "Valid", "Invalid")</f>
        <v>Valid</v>
      </c>
      <c r="L6991" t="str">
        <f t="shared" si="545"/>
        <v>9</v>
      </c>
      <c r="M6991" t="str">
        <f t="shared" si="546"/>
        <v>2022</v>
      </c>
      <c r="N6991">
        <f t="shared" si="547"/>
        <v>105445.53</v>
      </c>
      <c r="O6991">
        <f t="shared" si="548"/>
        <v>105445.53</v>
      </c>
      <c r="P6991" t="str">
        <f t="shared" si="549"/>
        <v/>
      </c>
      <c r="Q6991" s="48" t="str">
        <f>IF(O6991="","",
   IF(OR(O6991&lt;EDA_Outlier_Analysis!$C$10, O6991&gt;EDA_Outlier_Analysis!$C$11),
      "Outlier",
      "Normal"))</f>
        <v>Normal</v>
      </c>
      <c r="R6991" t="str">
        <f>IF(P6991="","",
   IF(OR(P6991 &lt; EDA_Outlier_Analysis!$F$7, P6991 &gt; EDA_Outlier_Analysis!$F$8),
      "Outlier",
      "Normal"))</f>
        <v/>
      </c>
      <c r="S6991" t="str">
        <f>IF(N6991="","",
   IF(OR(N6991 &lt;EDA_Outlier_Analysis!$I$10, N6991 &gt; EDA_Outlier_Analysis!$I$11),
      "Outlier",
      "Normal"))</f>
        <v>Normal</v>
      </c>
    </row>
    <row r="6992" spans="1:19">
      <c r="A6992" t="s">
        <v>14953</v>
      </c>
      <c r="B6992" s="4">
        <v>45055</v>
      </c>
      <c r="C6992" s="2">
        <v>-51785.64</v>
      </c>
      <c r="D6992" t="s">
        <v>840</v>
      </c>
      <c r="E6992" t="s">
        <v>864</v>
      </c>
      <c r="F6992" t="s">
        <v>10</v>
      </c>
      <c r="G6992" t="s">
        <v>31</v>
      </c>
      <c r="I6992" t="s">
        <v>939</v>
      </c>
      <c r="J6992" t="s">
        <v>14954</v>
      </c>
      <c r="K6992" t="str">
        <f>IF(COUNTIF(Customers!A:A, H6992)&gt;0, "Valid", "Invalid")</f>
        <v>Invalid</v>
      </c>
      <c r="L6992" t="str">
        <f t="shared" si="545"/>
        <v>5</v>
      </c>
      <c r="M6992" t="str">
        <f t="shared" si="546"/>
        <v>2023</v>
      </c>
      <c r="N6992">
        <f t="shared" si="547"/>
        <v>-51785.64</v>
      </c>
      <c r="O6992" t="str">
        <f t="shared" si="548"/>
        <v/>
      </c>
      <c r="P6992">
        <f t="shared" si="549"/>
        <v>51785.64</v>
      </c>
      <c r="Q6992" s="48" t="str">
        <f>IF(O6992="","",
   IF(OR(O6992&lt;EDA_Outlier_Analysis!$C$10, O6992&gt;EDA_Outlier_Analysis!$C$11),
      "Outlier",
      "Normal"))</f>
        <v/>
      </c>
      <c r="R6992" t="str">
        <f>IF(P6992="","",
   IF(OR(P6992 &lt; EDA_Outlier_Analysis!$F$7, P6992 &gt; EDA_Outlier_Analysis!$F$8),
      "Outlier",
      "Normal"))</f>
        <v>Normal</v>
      </c>
      <c r="S6992" t="str">
        <f>IF(N6992="","",
   IF(OR(N6992 &lt;EDA_Outlier_Analysis!$I$10, N6992 &gt; EDA_Outlier_Analysis!$I$11),
      "Outlier",
      "Normal"))</f>
        <v>Normal</v>
      </c>
    </row>
    <row r="6993" spans="1:19">
      <c r="A6993" t="s">
        <v>14955</v>
      </c>
      <c r="B6993" s="4">
        <v>45287</v>
      </c>
      <c r="C6993" s="2">
        <v>13043.88</v>
      </c>
      <c r="D6993" t="s">
        <v>1345</v>
      </c>
      <c r="E6993" t="s">
        <v>1345</v>
      </c>
      <c r="F6993" t="s">
        <v>10</v>
      </c>
      <c r="G6993" t="s">
        <v>20</v>
      </c>
      <c r="J6993" t="s">
        <v>14956</v>
      </c>
      <c r="K6993" t="str">
        <f>IF(COUNTIF(Customers!A:A, H6993)&gt;0, "Valid", "Invalid")</f>
        <v>Invalid</v>
      </c>
      <c r="L6993" t="str">
        <f t="shared" si="545"/>
        <v>12</v>
      </c>
      <c r="M6993" t="str">
        <f t="shared" si="546"/>
        <v>2023</v>
      </c>
      <c r="N6993">
        <f t="shared" si="547"/>
        <v>-13043.88</v>
      </c>
      <c r="O6993" t="str">
        <f t="shared" si="548"/>
        <v/>
      </c>
      <c r="P6993" t="str">
        <f t="shared" si="549"/>
        <v/>
      </c>
      <c r="Q6993" s="48" t="str">
        <f>IF(O6993="","",
   IF(OR(O6993&lt;EDA_Outlier_Analysis!$C$10, O6993&gt;EDA_Outlier_Analysis!$C$11),
      "Outlier",
      "Normal"))</f>
        <v/>
      </c>
      <c r="R6993" t="str">
        <f>IF(P6993="","",
   IF(OR(P6993 &lt; EDA_Outlier_Analysis!$F$7, P6993 &gt; EDA_Outlier_Analysis!$F$8),
      "Outlier",
      "Normal"))</f>
        <v/>
      </c>
      <c r="S6993" t="str">
        <f>IF(N6993="","",
   IF(OR(N6993 &lt;EDA_Outlier_Analysis!$I$10, N6993 &gt; EDA_Outlier_Analysis!$I$11),
      "Outlier",
      "Normal"))</f>
        <v>Normal</v>
      </c>
    </row>
    <row r="6994" spans="1:19">
      <c r="A6994" t="s">
        <v>14957</v>
      </c>
      <c r="B6994" s="4">
        <v>45023</v>
      </c>
      <c r="C6994" s="2">
        <v>-20475.580000000002</v>
      </c>
      <c r="D6994" t="s">
        <v>840</v>
      </c>
      <c r="E6994" t="s">
        <v>841</v>
      </c>
      <c r="F6994" t="s">
        <v>9</v>
      </c>
      <c r="G6994" t="s">
        <v>20</v>
      </c>
      <c r="I6994" t="s">
        <v>1261</v>
      </c>
      <c r="J6994" t="s">
        <v>14958</v>
      </c>
      <c r="K6994" t="str">
        <f>IF(COUNTIF(Customers!A:A, H6994)&gt;0, "Valid", "Invalid")</f>
        <v>Invalid</v>
      </c>
      <c r="L6994" t="str">
        <f t="shared" si="545"/>
        <v>4</v>
      </c>
      <c r="M6994" t="str">
        <f t="shared" si="546"/>
        <v>2023</v>
      </c>
      <c r="N6994">
        <f t="shared" si="547"/>
        <v>-20475.580000000002</v>
      </c>
      <c r="O6994" t="str">
        <f t="shared" si="548"/>
        <v/>
      </c>
      <c r="P6994">
        <f t="shared" si="549"/>
        <v>20475.580000000002</v>
      </c>
      <c r="Q6994" s="48" t="str">
        <f>IF(O6994="","",
   IF(OR(O6994&lt;EDA_Outlier_Analysis!$C$10, O6994&gt;EDA_Outlier_Analysis!$C$11),
      "Outlier",
      "Normal"))</f>
        <v/>
      </c>
      <c r="R6994" t="str">
        <f>IF(P6994="","",
   IF(OR(P6994 &lt; EDA_Outlier_Analysis!$F$7, P6994 &gt; EDA_Outlier_Analysis!$F$8),
      "Outlier",
      "Normal"))</f>
        <v>Outlier</v>
      </c>
      <c r="S6994" t="str">
        <f>IF(N6994="","",
   IF(OR(N6994 &lt;EDA_Outlier_Analysis!$I$10, N6994 &gt; EDA_Outlier_Analysis!$I$11),
      "Outlier",
      "Normal"))</f>
        <v>Normal</v>
      </c>
    </row>
    <row r="6995" spans="1:19">
      <c r="A6995" t="s">
        <v>14959</v>
      </c>
      <c r="B6995" s="4">
        <v>45097</v>
      </c>
      <c r="C6995" s="2">
        <v>-62114.1</v>
      </c>
      <c r="D6995" t="s">
        <v>840</v>
      </c>
      <c r="E6995" t="s">
        <v>905</v>
      </c>
      <c r="F6995" t="s">
        <v>11</v>
      </c>
      <c r="G6995" t="s">
        <v>24</v>
      </c>
      <c r="I6995" t="s">
        <v>4500</v>
      </c>
      <c r="J6995" t="s">
        <v>14960</v>
      </c>
      <c r="K6995" t="str">
        <f>IF(COUNTIF(Customers!A:A, H6995)&gt;0, "Valid", "Invalid")</f>
        <v>Invalid</v>
      </c>
      <c r="L6995" t="str">
        <f t="shared" si="545"/>
        <v>6</v>
      </c>
      <c r="M6995" t="str">
        <f t="shared" si="546"/>
        <v>2023</v>
      </c>
      <c r="N6995">
        <f t="shared" si="547"/>
        <v>-62114.1</v>
      </c>
      <c r="O6995" t="str">
        <f t="shared" si="548"/>
        <v/>
      </c>
      <c r="P6995">
        <f t="shared" si="549"/>
        <v>62114.1</v>
      </c>
      <c r="Q6995" s="48" t="str">
        <f>IF(O6995="","",
   IF(OR(O6995&lt;EDA_Outlier_Analysis!$C$10, O6995&gt;EDA_Outlier_Analysis!$C$11),
      "Outlier",
      "Normal"))</f>
        <v/>
      </c>
      <c r="R6995" t="str">
        <f>IF(P6995="","",
   IF(OR(P6995 &lt; EDA_Outlier_Analysis!$F$7, P6995 &gt; EDA_Outlier_Analysis!$F$8),
      "Outlier",
      "Normal"))</f>
        <v>Outlier</v>
      </c>
      <c r="S6995" t="str">
        <f>IF(N6995="","",
   IF(OR(N6995 &lt;EDA_Outlier_Analysis!$I$10, N6995 &gt; EDA_Outlier_Analysis!$I$11),
      "Outlier",
      "Normal"))</f>
        <v>Normal</v>
      </c>
    </row>
    <row r="6996" spans="1:19">
      <c r="A6996" t="s">
        <v>14961</v>
      </c>
      <c r="B6996" s="4">
        <v>45244</v>
      </c>
      <c r="C6996" s="2">
        <v>145049.89000000001</v>
      </c>
      <c r="D6996" t="s">
        <v>849</v>
      </c>
      <c r="E6996" t="s">
        <v>868</v>
      </c>
      <c r="F6996" t="s">
        <v>10</v>
      </c>
      <c r="G6996" t="s">
        <v>31</v>
      </c>
      <c r="H6996" t="s">
        <v>231</v>
      </c>
      <c r="J6996" t="s">
        <v>14962</v>
      </c>
      <c r="K6996" t="str">
        <f>IF(COUNTIF(Customers!A:A, H6996)&gt;0, "Valid", "Invalid")</f>
        <v>Valid</v>
      </c>
      <c r="L6996" t="str">
        <f t="shared" si="545"/>
        <v>11</v>
      </c>
      <c r="M6996" t="str">
        <f t="shared" si="546"/>
        <v>2023</v>
      </c>
      <c r="N6996">
        <f t="shared" si="547"/>
        <v>145049.89000000001</v>
      </c>
      <c r="O6996">
        <f t="shared" si="548"/>
        <v>145049.89000000001</v>
      </c>
      <c r="P6996" t="str">
        <f t="shared" si="549"/>
        <v/>
      </c>
      <c r="Q6996" s="48" t="str">
        <f>IF(O6996="","",
   IF(OR(O6996&lt;EDA_Outlier_Analysis!$C$10, O6996&gt;EDA_Outlier_Analysis!$C$11),
      "Outlier",
      "Normal"))</f>
        <v>Normal</v>
      </c>
      <c r="R6996" t="str">
        <f>IF(P6996="","",
   IF(OR(P6996 &lt; EDA_Outlier_Analysis!$F$7, P6996 &gt; EDA_Outlier_Analysis!$F$8),
      "Outlier",
      "Normal"))</f>
        <v/>
      </c>
      <c r="S6996" t="str">
        <f>IF(N6996="","",
   IF(OR(N6996 &lt;EDA_Outlier_Analysis!$I$10, N6996 &gt; EDA_Outlier_Analysis!$I$11),
      "Outlier",
      "Normal"))</f>
        <v>Normal</v>
      </c>
    </row>
    <row r="6997" spans="1:19">
      <c r="A6997" t="s">
        <v>14963</v>
      </c>
      <c r="B6997" s="4">
        <v>44662</v>
      </c>
      <c r="C6997" s="2">
        <v>311860.65000000002</v>
      </c>
      <c r="D6997" t="s">
        <v>849</v>
      </c>
      <c r="E6997" t="s">
        <v>853</v>
      </c>
      <c r="F6997" t="s">
        <v>11</v>
      </c>
      <c r="G6997" t="s">
        <v>31</v>
      </c>
      <c r="H6997" t="s">
        <v>285</v>
      </c>
      <c r="J6997" t="s">
        <v>14964</v>
      </c>
      <c r="K6997" t="str">
        <f>IF(COUNTIF(Customers!A:A, H6997)&gt;0, "Valid", "Invalid")</f>
        <v>Valid</v>
      </c>
      <c r="L6997" t="str">
        <f t="shared" si="545"/>
        <v>4</v>
      </c>
      <c r="M6997" t="str">
        <f t="shared" si="546"/>
        <v>2022</v>
      </c>
      <c r="N6997">
        <f t="shared" si="547"/>
        <v>311860.65000000002</v>
      </c>
      <c r="O6997">
        <f t="shared" si="548"/>
        <v>311860.65000000002</v>
      </c>
      <c r="P6997" t="str">
        <f t="shared" si="549"/>
        <v/>
      </c>
      <c r="Q6997" s="48" t="str">
        <f>IF(O6997="","",
   IF(OR(O6997&lt;EDA_Outlier_Analysis!$C$10, O6997&gt;EDA_Outlier_Analysis!$C$11),
      "Outlier",
      "Normal"))</f>
        <v>Outlier</v>
      </c>
      <c r="R6997" t="str">
        <f>IF(P6997="","",
   IF(OR(P6997 &lt; EDA_Outlier_Analysis!$F$7, P6997 &gt; EDA_Outlier_Analysis!$F$8),
      "Outlier",
      "Normal"))</f>
        <v/>
      </c>
      <c r="S6997" t="str">
        <f>IF(N6997="","",
   IF(OR(N6997 &lt;EDA_Outlier_Analysis!$I$10, N6997 &gt; EDA_Outlier_Analysis!$I$11),
      "Outlier",
      "Normal"))</f>
        <v>Normal</v>
      </c>
    </row>
    <row r="6998" spans="1:19">
      <c r="A6998" t="s">
        <v>14965</v>
      </c>
      <c r="B6998" s="4">
        <v>45152</v>
      </c>
      <c r="C6998" s="2">
        <v>-59696.73</v>
      </c>
      <c r="D6998" t="s">
        <v>840</v>
      </c>
      <c r="E6998" t="s">
        <v>856</v>
      </c>
      <c r="F6998" t="s">
        <v>9</v>
      </c>
      <c r="G6998" t="s">
        <v>34</v>
      </c>
      <c r="I6998" t="s">
        <v>1117</v>
      </c>
      <c r="J6998" t="s">
        <v>14966</v>
      </c>
      <c r="K6998" t="str">
        <f>IF(COUNTIF(Customers!A:A, H6998)&gt;0, "Valid", "Invalid")</f>
        <v>Invalid</v>
      </c>
      <c r="L6998" t="str">
        <f t="shared" si="545"/>
        <v>8</v>
      </c>
      <c r="M6998" t="str">
        <f t="shared" si="546"/>
        <v>2023</v>
      </c>
      <c r="N6998">
        <f t="shared" si="547"/>
        <v>-59696.73</v>
      </c>
      <c r="O6998" t="str">
        <f t="shared" si="548"/>
        <v/>
      </c>
      <c r="P6998">
        <f t="shared" si="549"/>
        <v>59696.73</v>
      </c>
      <c r="Q6998" s="48" t="str">
        <f>IF(O6998="","",
   IF(OR(O6998&lt;EDA_Outlier_Analysis!$C$10, O6998&gt;EDA_Outlier_Analysis!$C$11),
      "Outlier",
      "Normal"))</f>
        <v/>
      </c>
      <c r="R6998" t="str">
        <f>IF(P6998="","",
   IF(OR(P6998 &lt; EDA_Outlier_Analysis!$F$7, P6998 &gt; EDA_Outlier_Analysis!$F$8),
      "Outlier",
      "Normal"))</f>
        <v>Outlier</v>
      </c>
      <c r="S6998" t="str">
        <f>IF(N6998="","",
   IF(OR(N6998 &lt;EDA_Outlier_Analysis!$I$10, N6998 &gt; EDA_Outlier_Analysis!$I$11),
      "Outlier",
      "Normal"))</f>
        <v>Normal</v>
      </c>
    </row>
    <row r="6999" spans="1:19">
      <c r="A6999" t="s">
        <v>14967</v>
      </c>
      <c r="B6999" s="4">
        <v>45179</v>
      </c>
      <c r="C6999" s="2">
        <v>228007.97</v>
      </c>
      <c r="D6999" t="s">
        <v>849</v>
      </c>
      <c r="E6999" t="s">
        <v>853</v>
      </c>
      <c r="F6999" t="s">
        <v>10</v>
      </c>
      <c r="G6999" t="s">
        <v>24</v>
      </c>
      <c r="H6999" t="s">
        <v>671</v>
      </c>
      <c r="J6999" t="s">
        <v>14968</v>
      </c>
      <c r="K6999" t="str">
        <f>IF(COUNTIF(Customers!A:A, H6999)&gt;0, "Valid", "Invalid")</f>
        <v>Valid</v>
      </c>
      <c r="L6999" t="str">
        <f t="shared" si="545"/>
        <v>9</v>
      </c>
      <c r="M6999" t="str">
        <f t="shared" si="546"/>
        <v>2023</v>
      </c>
      <c r="N6999">
        <f t="shared" si="547"/>
        <v>228007.97</v>
      </c>
      <c r="O6999">
        <f t="shared" si="548"/>
        <v>228007.97</v>
      </c>
      <c r="P6999" t="str">
        <f t="shared" si="549"/>
        <v/>
      </c>
      <c r="Q6999" s="48" t="str">
        <f>IF(O6999="","",
   IF(OR(O6999&lt;EDA_Outlier_Analysis!$C$10, O6999&gt;EDA_Outlier_Analysis!$C$11),
      "Outlier",
      "Normal"))</f>
        <v>Normal</v>
      </c>
      <c r="R6999" t="str">
        <f>IF(P6999="","",
   IF(OR(P6999 &lt; EDA_Outlier_Analysis!$F$7, P6999 &gt; EDA_Outlier_Analysis!$F$8),
      "Outlier",
      "Normal"))</f>
        <v/>
      </c>
      <c r="S6999" t="str">
        <f>IF(N6999="","",
   IF(OR(N6999 &lt;EDA_Outlier_Analysis!$I$10, N6999 &gt; EDA_Outlier_Analysis!$I$11),
      "Outlier",
      "Normal"))</f>
        <v>Normal</v>
      </c>
    </row>
    <row r="7000" spans="1:19">
      <c r="A7000" t="s">
        <v>14969</v>
      </c>
      <c r="B7000" s="4">
        <v>44886</v>
      </c>
      <c r="C7000" s="2">
        <v>208346.89</v>
      </c>
      <c r="D7000" t="s">
        <v>849</v>
      </c>
      <c r="E7000" t="s">
        <v>850</v>
      </c>
      <c r="F7000" t="s">
        <v>9</v>
      </c>
      <c r="G7000" t="s">
        <v>31</v>
      </c>
      <c r="H7000" t="s">
        <v>333</v>
      </c>
      <c r="J7000" t="s">
        <v>14970</v>
      </c>
      <c r="K7000" t="str">
        <f>IF(COUNTIF(Customers!A:A, H7000)&gt;0, "Valid", "Invalid")</f>
        <v>Valid</v>
      </c>
      <c r="L7000" t="str">
        <f t="shared" si="545"/>
        <v>11</v>
      </c>
      <c r="M7000" t="str">
        <f t="shared" si="546"/>
        <v>2022</v>
      </c>
      <c r="N7000">
        <f t="shared" si="547"/>
        <v>208346.89</v>
      </c>
      <c r="O7000">
        <f t="shared" si="548"/>
        <v>208346.89</v>
      </c>
      <c r="P7000" t="str">
        <f t="shared" si="549"/>
        <v/>
      </c>
      <c r="Q7000" s="48" t="str">
        <f>IF(O7000="","",
   IF(OR(O7000&lt;EDA_Outlier_Analysis!$C$10, O7000&gt;EDA_Outlier_Analysis!$C$11),
      "Outlier",
      "Normal"))</f>
        <v>Normal</v>
      </c>
      <c r="R7000" t="str">
        <f>IF(P7000="","",
   IF(OR(P7000 &lt; EDA_Outlier_Analysis!$F$7, P7000 &gt; EDA_Outlier_Analysis!$F$8),
      "Outlier",
      "Normal"))</f>
        <v/>
      </c>
      <c r="S7000" t="str">
        <f>IF(N7000="","",
   IF(OR(N7000 &lt;EDA_Outlier_Analysis!$I$10, N7000 &gt; EDA_Outlier_Analysis!$I$11),
      "Outlier",
      "Normal"))</f>
        <v>Normal</v>
      </c>
    </row>
    <row r="7001" spans="1:19">
      <c r="A7001" t="s">
        <v>14971</v>
      </c>
      <c r="B7001" s="4">
        <v>45224</v>
      </c>
      <c r="C7001" s="2">
        <v>29094.37</v>
      </c>
      <c r="D7001" t="s">
        <v>971</v>
      </c>
      <c r="E7001" t="s">
        <v>971</v>
      </c>
      <c r="F7001" t="s">
        <v>11</v>
      </c>
      <c r="G7001" t="s">
        <v>34</v>
      </c>
      <c r="J7001" t="s">
        <v>14972</v>
      </c>
      <c r="K7001" t="str">
        <f>IF(COUNTIF(Customers!A:A, H7001)&gt;0, "Valid", "Invalid")</f>
        <v>Invalid</v>
      </c>
      <c r="L7001" t="str">
        <f t="shared" si="545"/>
        <v>10</v>
      </c>
      <c r="M7001" t="str">
        <f t="shared" si="546"/>
        <v>2023</v>
      </c>
      <c r="N7001">
        <f t="shared" si="547"/>
        <v>-29094.37</v>
      </c>
      <c r="O7001" t="str">
        <f t="shared" si="548"/>
        <v/>
      </c>
      <c r="P7001" t="str">
        <f t="shared" si="549"/>
        <v/>
      </c>
      <c r="Q7001" s="48" t="str">
        <f>IF(O7001="","",
   IF(OR(O7001&lt;EDA_Outlier_Analysis!$C$10, O7001&gt;EDA_Outlier_Analysis!$C$11),
      "Outlier",
      "Normal"))</f>
        <v/>
      </c>
      <c r="R7001" t="str">
        <f>IF(P7001="","",
   IF(OR(P7001 &lt; EDA_Outlier_Analysis!$F$7, P7001 &gt; EDA_Outlier_Analysis!$F$8),
      "Outlier",
      "Normal"))</f>
        <v/>
      </c>
      <c r="S7001" t="str">
        <f>IF(N7001="","",
   IF(OR(N7001 &lt;EDA_Outlier_Analysis!$I$10, N7001 &gt; EDA_Outlier_Analysis!$I$11),
      "Outlier",
      "Normal"))</f>
        <v>Normal</v>
      </c>
    </row>
    <row r="7002" spans="1:19">
      <c r="A7002" t="s">
        <v>14973</v>
      </c>
      <c r="B7002" s="4">
        <v>45119</v>
      </c>
      <c r="C7002" s="2">
        <v>-33784.44</v>
      </c>
      <c r="D7002" t="s">
        <v>840</v>
      </c>
      <c r="E7002" t="s">
        <v>841</v>
      </c>
      <c r="F7002" t="s">
        <v>9</v>
      </c>
      <c r="G7002" t="s">
        <v>24</v>
      </c>
      <c r="I7002" t="s">
        <v>1438</v>
      </c>
      <c r="J7002" t="s">
        <v>14974</v>
      </c>
      <c r="K7002" t="str">
        <f>IF(COUNTIF(Customers!A:A, H7002)&gt;0, "Valid", "Invalid")</f>
        <v>Invalid</v>
      </c>
      <c r="L7002" t="str">
        <f t="shared" si="545"/>
        <v>7</v>
      </c>
      <c r="M7002" t="str">
        <f t="shared" si="546"/>
        <v>2023</v>
      </c>
      <c r="N7002">
        <f t="shared" si="547"/>
        <v>-33784.44</v>
      </c>
      <c r="O7002" t="str">
        <f t="shared" si="548"/>
        <v/>
      </c>
      <c r="P7002">
        <f t="shared" si="549"/>
        <v>33784.44</v>
      </c>
      <c r="Q7002" s="48" t="str">
        <f>IF(O7002="","",
   IF(OR(O7002&lt;EDA_Outlier_Analysis!$C$10, O7002&gt;EDA_Outlier_Analysis!$C$11),
      "Outlier",
      "Normal"))</f>
        <v/>
      </c>
      <c r="R7002" t="str">
        <f>IF(P7002="","",
   IF(OR(P7002 &lt; EDA_Outlier_Analysis!$F$7, P7002 &gt; EDA_Outlier_Analysis!$F$8),
      "Outlier",
      "Normal"))</f>
        <v>Normal</v>
      </c>
      <c r="S7002" t="str">
        <f>IF(N7002="","",
   IF(OR(N7002 &lt;EDA_Outlier_Analysis!$I$10, N7002 &gt; EDA_Outlier_Analysis!$I$11),
      "Outlier",
      "Normal"))</f>
        <v>Normal</v>
      </c>
    </row>
    <row r="7003" spans="1:19">
      <c r="A7003" t="s">
        <v>14975</v>
      </c>
      <c r="B7003" s="4">
        <v>45156</v>
      </c>
      <c r="C7003" s="2">
        <v>166356.35</v>
      </c>
      <c r="D7003" t="s">
        <v>849</v>
      </c>
      <c r="E7003" t="s">
        <v>850</v>
      </c>
      <c r="F7003" t="s">
        <v>11</v>
      </c>
      <c r="G7003" t="s">
        <v>24</v>
      </c>
      <c r="H7003" t="s">
        <v>725</v>
      </c>
      <c r="J7003" t="s">
        <v>14976</v>
      </c>
      <c r="K7003" t="str">
        <f>IF(COUNTIF(Customers!A:A, H7003)&gt;0, "Valid", "Invalid")</f>
        <v>Valid</v>
      </c>
      <c r="L7003" t="str">
        <f t="shared" si="545"/>
        <v>8</v>
      </c>
      <c r="M7003" t="str">
        <f t="shared" si="546"/>
        <v>2023</v>
      </c>
      <c r="N7003">
        <f t="shared" si="547"/>
        <v>166356.35</v>
      </c>
      <c r="O7003">
        <f t="shared" si="548"/>
        <v>166356.35</v>
      </c>
      <c r="P7003" t="str">
        <f t="shared" si="549"/>
        <v/>
      </c>
      <c r="Q7003" s="48" t="str">
        <f>IF(O7003="","",
   IF(OR(O7003&lt;EDA_Outlier_Analysis!$C$10, O7003&gt;EDA_Outlier_Analysis!$C$11),
      "Outlier",
      "Normal"))</f>
        <v>Normal</v>
      </c>
      <c r="R7003" t="str">
        <f>IF(P7003="","",
   IF(OR(P7003 &lt; EDA_Outlier_Analysis!$F$7, P7003 &gt; EDA_Outlier_Analysis!$F$8),
      "Outlier",
      "Normal"))</f>
        <v/>
      </c>
      <c r="S7003" t="str">
        <f>IF(N7003="","",
   IF(OR(N7003 &lt;EDA_Outlier_Analysis!$I$10, N7003 &gt; EDA_Outlier_Analysis!$I$11),
      "Outlier",
      "Normal"))</f>
        <v>Normal</v>
      </c>
    </row>
    <row r="7004" spans="1:19">
      <c r="A7004" t="s">
        <v>14977</v>
      </c>
      <c r="B7004" s="4">
        <v>44983</v>
      </c>
      <c r="C7004" s="2">
        <v>151334.23000000001</v>
      </c>
      <c r="D7004" t="s">
        <v>849</v>
      </c>
      <c r="E7004" t="s">
        <v>853</v>
      </c>
      <c r="F7004" t="s">
        <v>10</v>
      </c>
      <c r="G7004" t="s">
        <v>24</v>
      </c>
      <c r="H7004" t="s">
        <v>729</v>
      </c>
      <c r="J7004" t="s">
        <v>14978</v>
      </c>
      <c r="K7004" t="str">
        <f>IF(COUNTIF(Customers!A:A, H7004)&gt;0, "Valid", "Invalid")</f>
        <v>Valid</v>
      </c>
      <c r="L7004" t="str">
        <f t="shared" si="545"/>
        <v>2</v>
      </c>
      <c r="M7004" t="str">
        <f t="shared" si="546"/>
        <v>2023</v>
      </c>
      <c r="N7004">
        <f t="shared" si="547"/>
        <v>151334.23000000001</v>
      </c>
      <c r="O7004">
        <f t="shared" si="548"/>
        <v>151334.23000000001</v>
      </c>
      <c r="P7004" t="str">
        <f t="shared" si="549"/>
        <v/>
      </c>
      <c r="Q7004" s="48" t="str">
        <f>IF(O7004="","",
   IF(OR(O7004&lt;EDA_Outlier_Analysis!$C$10, O7004&gt;EDA_Outlier_Analysis!$C$11),
      "Outlier",
      "Normal"))</f>
        <v>Normal</v>
      </c>
      <c r="R7004" t="str">
        <f>IF(P7004="","",
   IF(OR(P7004 &lt; EDA_Outlier_Analysis!$F$7, P7004 &gt; EDA_Outlier_Analysis!$F$8),
      "Outlier",
      "Normal"))</f>
        <v/>
      </c>
      <c r="S7004" t="str">
        <f>IF(N7004="","",
   IF(OR(N7004 &lt;EDA_Outlier_Analysis!$I$10, N7004 &gt; EDA_Outlier_Analysis!$I$11),
      "Outlier",
      "Normal"))</f>
        <v>Normal</v>
      </c>
    </row>
    <row r="7005" spans="1:19">
      <c r="A7005" t="s">
        <v>14979</v>
      </c>
      <c r="B7005" s="4">
        <v>44907</v>
      </c>
      <c r="C7005" s="2">
        <v>190921.23</v>
      </c>
      <c r="D7005" t="s">
        <v>849</v>
      </c>
      <c r="E7005" t="s">
        <v>853</v>
      </c>
      <c r="F7005" t="s">
        <v>10</v>
      </c>
      <c r="G7005" t="s">
        <v>34</v>
      </c>
      <c r="H7005" t="s">
        <v>237</v>
      </c>
      <c r="J7005" t="s">
        <v>14980</v>
      </c>
      <c r="K7005" t="str">
        <f>IF(COUNTIF(Customers!A:A, H7005)&gt;0, "Valid", "Invalid")</f>
        <v>Valid</v>
      </c>
      <c r="L7005" t="str">
        <f t="shared" si="545"/>
        <v>12</v>
      </c>
      <c r="M7005" t="str">
        <f t="shared" si="546"/>
        <v>2022</v>
      </c>
      <c r="N7005">
        <f t="shared" si="547"/>
        <v>190921.23</v>
      </c>
      <c r="O7005">
        <f t="shared" si="548"/>
        <v>190921.23</v>
      </c>
      <c r="P7005" t="str">
        <f t="shared" si="549"/>
        <v/>
      </c>
      <c r="Q7005" s="48" t="str">
        <f>IF(O7005="","",
   IF(OR(O7005&lt;EDA_Outlier_Analysis!$C$10, O7005&gt;EDA_Outlier_Analysis!$C$11),
      "Outlier",
      "Normal"))</f>
        <v>Normal</v>
      </c>
      <c r="R7005" t="str">
        <f>IF(P7005="","",
   IF(OR(P7005 &lt; EDA_Outlier_Analysis!$F$7, P7005 &gt; EDA_Outlier_Analysis!$F$8),
      "Outlier",
      "Normal"))</f>
        <v/>
      </c>
      <c r="S7005" t="str">
        <f>IF(N7005="","",
   IF(OR(N7005 &lt;EDA_Outlier_Analysis!$I$10, N7005 &gt; EDA_Outlier_Analysis!$I$11),
      "Outlier",
      "Normal"))</f>
        <v>Normal</v>
      </c>
    </row>
    <row r="7006" spans="1:19">
      <c r="A7006" t="s">
        <v>14981</v>
      </c>
      <c r="B7006" s="4">
        <v>45100</v>
      </c>
      <c r="C7006" s="2">
        <v>-21950.91</v>
      </c>
      <c r="D7006" t="s">
        <v>840</v>
      </c>
      <c r="E7006" t="s">
        <v>864</v>
      </c>
      <c r="F7006" t="s">
        <v>9</v>
      </c>
      <c r="G7006" t="s">
        <v>24</v>
      </c>
      <c r="I7006" t="s">
        <v>3502</v>
      </c>
      <c r="J7006" t="s">
        <v>14982</v>
      </c>
      <c r="K7006" t="str">
        <f>IF(COUNTIF(Customers!A:A, H7006)&gt;0, "Valid", "Invalid")</f>
        <v>Invalid</v>
      </c>
      <c r="L7006" t="str">
        <f t="shared" si="545"/>
        <v>6</v>
      </c>
      <c r="M7006" t="str">
        <f t="shared" si="546"/>
        <v>2023</v>
      </c>
      <c r="N7006">
        <f t="shared" si="547"/>
        <v>-21950.91</v>
      </c>
      <c r="O7006" t="str">
        <f t="shared" si="548"/>
        <v/>
      </c>
      <c r="P7006">
        <f t="shared" si="549"/>
        <v>21950.91</v>
      </c>
      <c r="Q7006" s="48" t="str">
        <f>IF(O7006="","",
   IF(OR(O7006&lt;EDA_Outlier_Analysis!$C$10, O7006&gt;EDA_Outlier_Analysis!$C$11),
      "Outlier",
      "Normal"))</f>
        <v/>
      </c>
      <c r="R7006" t="str">
        <f>IF(P7006="","",
   IF(OR(P7006 &lt; EDA_Outlier_Analysis!$F$7, P7006 &gt; EDA_Outlier_Analysis!$F$8),
      "Outlier",
      "Normal"))</f>
        <v>Outlier</v>
      </c>
      <c r="S7006" t="str">
        <f>IF(N7006="","",
   IF(OR(N7006 &lt;EDA_Outlier_Analysis!$I$10, N7006 &gt; EDA_Outlier_Analysis!$I$11),
      "Outlier",
      "Normal"))</f>
        <v>Normal</v>
      </c>
    </row>
    <row r="7007" spans="1:19">
      <c r="A7007" t="s">
        <v>14983</v>
      </c>
      <c r="B7007" s="4">
        <v>44893</v>
      </c>
      <c r="C7007" s="2">
        <v>-28807.439999999999</v>
      </c>
      <c r="D7007" t="s">
        <v>840</v>
      </c>
      <c r="E7007" t="s">
        <v>878</v>
      </c>
      <c r="F7007" t="s">
        <v>11</v>
      </c>
      <c r="G7007" t="s">
        <v>20</v>
      </c>
      <c r="I7007" t="s">
        <v>1358</v>
      </c>
      <c r="J7007" t="s">
        <v>14984</v>
      </c>
      <c r="K7007" t="str">
        <f>IF(COUNTIF(Customers!A:A, H7007)&gt;0, "Valid", "Invalid")</f>
        <v>Invalid</v>
      </c>
      <c r="L7007" t="str">
        <f t="shared" si="545"/>
        <v>11</v>
      </c>
      <c r="M7007" t="str">
        <f t="shared" si="546"/>
        <v>2022</v>
      </c>
      <c r="N7007">
        <f t="shared" si="547"/>
        <v>-28807.439999999999</v>
      </c>
      <c r="O7007" t="str">
        <f t="shared" si="548"/>
        <v/>
      </c>
      <c r="P7007">
        <f t="shared" si="549"/>
        <v>28807.439999999999</v>
      </c>
      <c r="Q7007" s="48" t="str">
        <f>IF(O7007="","",
   IF(OR(O7007&lt;EDA_Outlier_Analysis!$C$10, O7007&gt;EDA_Outlier_Analysis!$C$11),
      "Outlier",
      "Normal"))</f>
        <v/>
      </c>
      <c r="R7007" t="str">
        <f>IF(P7007="","",
   IF(OR(P7007 &lt; EDA_Outlier_Analysis!$F$7, P7007 &gt; EDA_Outlier_Analysis!$F$8),
      "Outlier",
      "Normal"))</f>
        <v>Normal</v>
      </c>
      <c r="S7007" t="str">
        <f>IF(N7007="","",
   IF(OR(N7007 &lt;EDA_Outlier_Analysis!$I$10, N7007 &gt; EDA_Outlier_Analysis!$I$11),
      "Outlier",
      "Normal"))</f>
        <v>Normal</v>
      </c>
    </row>
    <row r="7008" spans="1:19">
      <c r="A7008" t="s">
        <v>14985</v>
      </c>
      <c r="B7008" s="4">
        <v>44948</v>
      </c>
      <c r="C7008" s="2">
        <v>137344.92000000001</v>
      </c>
      <c r="D7008" t="s">
        <v>849</v>
      </c>
      <c r="E7008" t="s">
        <v>868</v>
      </c>
      <c r="F7008" t="s">
        <v>11</v>
      </c>
      <c r="G7008" t="s">
        <v>34</v>
      </c>
      <c r="H7008" t="s">
        <v>307</v>
      </c>
      <c r="J7008" t="s">
        <v>14986</v>
      </c>
      <c r="K7008" t="str">
        <f>IF(COUNTIF(Customers!A:A, H7008)&gt;0, "Valid", "Invalid")</f>
        <v>Valid</v>
      </c>
      <c r="L7008" t="str">
        <f t="shared" si="545"/>
        <v>1</v>
      </c>
      <c r="M7008" t="str">
        <f t="shared" si="546"/>
        <v>2023</v>
      </c>
      <c r="N7008">
        <f t="shared" si="547"/>
        <v>137344.92000000001</v>
      </c>
      <c r="O7008">
        <f t="shared" si="548"/>
        <v>137344.92000000001</v>
      </c>
      <c r="P7008" t="str">
        <f t="shared" si="549"/>
        <v/>
      </c>
      <c r="Q7008" s="48" t="str">
        <f>IF(O7008="","",
   IF(OR(O7008&lt;EDA_Outlier_Analysis!$C$10, O7008&gt;EDA_Outlier_Analysis!$C$11),
      "Outlier",
      "Normal"))</f>
        <v>Normal</v>
      </c>
      <c r="R7008" t="str">
        <f>IF(P7008="","",
   IF(OR(P7008 &lt; EDA_Outlier_Analysis!$F$7, P7008 &gt; EDA_Outlier_Analysis!$F$8),
      "Outlier",
      "Normal"))</f>
        <v/>
      </c>
      <c r="S7008" t="str">
        <f>IF(N7008="","",
   IF(OR(N7008 &lt;EDA_Outlier_Analysis!$I$10, N7008 &gt; EDA_Outlier_Analysis!$I$11),
      "Outlier",
      "Normal"))</f>
        <v>Normal</v>
      </c>
    </row>
    <row r="7009" spans="1:19">
      <c r="A7009" t="s">
        <v>14987</v>
      </c>
      <c r="B7009" s="4">
        <v>45049</v>
      </c>
      <c r="C7009" s="2">
        <v>196670.15</v>
      </c>
      <c r="D7009" t="s">
        <v>849</v>
      </c>
      <c r="E7009" t="s">
        <v>850</v>
      </c>
      <c r="F7009" t="s">
        <v>10</v>
      </c>
      <c r="G7009" t="s">
        <v>24</v>
      </c>
      <c r="H7009" t="s">
        <v>235</v>
      </c>
      <c r="J7009" t="s">
        <v>14988</v>
      </c>
      <c r="K7009" t="str">
        <f>IF(COUNTIF(Customers!A:A, H7009)&gt;0, "Valid", "Invalid")</f>
        <v>Valid</v>
      </c>
      <c r="L7009" t="str">
        <f t="shared" si="545"/>
        <v>5</v>
      </c>
      <c r="M7009" t="str">
        <f t="shared" si="546"/>
        <v>2023</v>
      </c>
      <c r="N7009">
        <f t="shared" si="547"/>
        <v>196670.15</v>
      </c>
      <c r="O7009">
        <f t="shared" si="548"/>
        <v>196670.15</v>
      </c>
      <c r="P7009" t="str">
        <f t="shared" si="549"/>
        <v/>
      </c>
      <c r="Q7009" s="48" t="str">
        <f>IF(O7009="","",
   IF(OR(O7009&lt;EDA_Outlier_Analysis!$C$10, O7009&gt;EDA_Outlier_Analysis!$C$11),
      "Outlier",
      "Normal"))</f>
        <v>Normal</v>
      </c>
      <c r="R7009" t="str">
        <f>IF(P7009="","",
   IF(OR(P7009 &lt; EDA_Outlier_Analysis!$F$7, P7009 &gt; EDA_Outlier_Analysis!$F$8),
      "Outlier",
      "Normal"))</f>
        <v/>
      </c>
      <c r="S7009" t="str">
        <f>IF(N7009="","",
   IF(OR(N7009 &lt;EDA_Outlier_Analysis!$I$10, N7009 &gt; EDA_Outlier_Analysis!$I$11),
      "Outlier",
      "Normal"))</f>
        <v>Normal</v>
      </c>
    </row>
    <row r="7010" spans="1:19">
      <c r="A7010" t="s">
        <v>14989</v>
      </c>
      <c r="B7010" s="4">
        <v>45285</v>
      </c>
      <c r="C7010" s="2">
        <v>190214.08</v>
      </c>
      <c r="D7010" t="s">
        <v>849</v>
      </c>
      <c r="E7010" t="s">
        <v>868</v>
      </c>
      <c r="F7010" t="s">
        <v>9</v>
      </c>
      <c r="G7010" t="s">
        <v>31</v>
      </c>
      <c r="H7010" t="s">
        <v>427</v>
      </c>
      <c r="J7010" t="s">
        <v>14990</v>
      </c>
      <c r="K7010" t="str">
        <f>IF(COUNTIF(Customers!A:A, H7010)&gt;0, "Valid", "Invalid")</f>
        <v>Valid</v>
      </c>
      <c r="L7010" t="str">
        <f t="shared" si="545"/>
        <v>12</v>
      </c>
      <c r="M7010" t="str">
        <f t="shared" si="546"/>
        <v>2023</v>
      </c>
      <c r="N7010">
        <f t="shared" si="547"/>
        <v>190214.08</v>
      </c>
      <c r="O7010">
        <f t="shared" si="548"/>
        <v>190214.08</v>
      </c>
      <c r="P7010" t="str">
        <f t="shared" si="549"/>
        <v/>
      </c>
      <c r="Q7010" s="48" t="str">
        <f>IF(O7010="","",
   IF(OR(O7010&lt;EDA_Outlier_Analysis!$C$10, O7010&gt;EDA_Outlier_Analysis!$C$11),
      "Outlier",
      "Normal"))</f>
        <v>Normal</v>
      </c>
      <c r="R7010" t="str">
        <f>IF(P7010="","",
   IF(OR(P7010 &lt; EDA_Outlier_Analysis!$F$7, P7010 &gt; EDA_Outlier_Analysis!$F$8),
      "Outlier",
      "Normal"))</f>
        <v/>
      </c>
      <c r="S7010" t="str">
        <f>IF(N7010="","",
   IF(OR(N7010 &lt;EDA_Outlier_Analysis!$I$10, N7010 &gt; EDA_Outlier_Analysis!$I$11),
      "Outlier",
      "Normal"))</f>
        <v>Normal</v>
      </c>
    </row>
    <row r="7011" spans="1:19">
      <c r="A7011" t="s">
        <v>14991</v>
      </c>
      <c r="B7011" s="4">
        <v>44607</v>
      </c>
      <c r="C7011" s="2">
        <v>93142.14</v>
      </c>
      <c r="D7011" t="s">
        <v>849</v>
      </c>
      <c r="E7011" t="s">
        <v>868</v>
      </c>
      <c r="F7011" t="s">
        <v>11</v>
      </c>
      <c r="G7011" t="s">
        <v>20</v>
      </c>
      <c r="H7011" t="s">
        <v>117</v>
      </c>
      <c r="J7011" t="s">
        <v>14992</v>
      </c>
      <c r="K7011" t="str">
        <f>IF(COUNTIF(Customers!A:A, H7011)&gt;0, "Valid", "Invalid")</f>
        <v>Valid</v>
      </c>
      <c r="L7011" t="str">
        <f t="shared" si="545"/>
        <v>2</v>
      </c>
      <c r="M7011" t="str">
        <f t="shared" si="546"/>
        <v>2022</v>
      </c>
      <c r="N7011">
        <f t="shared" si="547"/>
        <v>93142.14</v>
      </c>
      <c r="O7011">
        <f t="shared" si="548"/>
        <v>93142.14</v>
      </c>
      <c r="P7011" t="str">
        <f t="shared" si="549"/>
        <v/>
      </c>
      <c r="Q7011" s="48" t="str">
        <f>IF(O7011="","",
   IF(OR(O7011&lt;EDA_Outlier_Analysis!$C$10, O7011&gt;EDA_Outlier_Analysis!$C$11),
      "Outlier",
      "Normal"))</f>
        <v>Normal</v>
      </c>
      <c r="R7011" t="str">
        <f>IF(P7011="","",
   IF(OR(P7011 &lt; EDA_Outlier_Analysis!$F$7, P7011 &gt; EDA_Outlier_Analysis!$F$8),
      "Outlier",
      "Normal"))</f>
        <v/>
      </c>
      <c r="S7011" t="str">
        <f>IF(N7011="","",
   IF(OR(N7011 &lt;EDA_Outlier_Analysis!$I$10, N7011 &gt; EDA_Outlier_Analysis!$I$11),
      "Outlier",
      "Normal"))</f>
        <v>Normal</v>
      </c>
    </row>
    <row r="7012" spans="1:19">
      <c r="A7012" t="s">
        <v>14993</v>
      </c>
      <c r="B7012" s="4">
        <v>44668</v>
      </c>
      <c r="C7012" s="2">
        <v>-76641.789999999994</v>
      </c>
      <c r="D7012" t="s">
        <v>840</v>
      </c>
      <c r="E7012" t="s">
        <v>905</v>
      </c>
      <c r="F7012" t="s">
        <v>9</v>
      </c>
      <c r="G7012" t="s">
        <v>31</v>
      </c>
      <c r="I7012" t="s">
        <v>4561</v>
      </c>
      <c r="J7012" t="s">
        <v>14994</v>
      </c>
      <c r="K7012" t="str">
        <f>IF(COUNTIF(Customers!A:A, H7012)&gt;0, "Valid", "Invalid")</f>
        <v>Invalid</v>
      </c>
      <c r="L7012" t="str">
        <f t="shared" si="545"/>
        <v>4</v>
      </c>
      <c r="M7012" t="str">
        <f t="shared" si="546"/>
        <v>2022</v>
      </c>
      <c r="N7012">
        <f t="shared" si="547"/>
        <v>-76641.789999999994</v>
      </c>
      <c r="O7012" t="str">
        <f t="shared" si="548"/>
        <v/>
      </c>
      <c r="P7012">
        <f t="shared" si="549"/>
        <v>76641.789999999994</v>
      </c>
      <c r="Q7012" s="48" t="str">
        <f>IF(O7012="","",
   IF(OR(O7012&lt;EDA_Outlier_Analysis!$C$10, O7012&gt;EDA_Outlier_Analysis!$C$11),
      "Outlier",
      "Normal"))</f>
        <v/>
      </c>
      <c r="R7012" t="str">
        <f>IF(P7012="","",
   IF(OR(P7012 &lt; EDA_Outlier_Analysis!$F$7, P7012 &gt; EDA_Outlier_Analysis!$F$8),
      "Outlier",
      "Normal"))</f>
        <v>Outlier</v>
      </c>
      <c r="S7012" t="str">
        <f>IF(N7012="","",
   IF(OR(N7012 &lt;EDA_Outlier_Analysis!$I$10, N7012 &gt; EDA_Outlier_Analysis!$I$11),
      "Outlier",
      "Normal"))</f>
        <v>Normal</v>
      </c>
    </row>
    <row r="7013" spans="1:19">
      <c r="A7013" t="s">
        <v>14995</v>
      </c>
      <c r="B7013" s="4">
        <v>44608</v>
      </c>
      <c r="C7013" s="2">
        <v>-44107.839999999997</v>
      </c>
      <c r="D7013" t="s">
        <v>840</v>
      </c>
      <c r="E7013" t="s">
        <v>905</v>
      </c>
      <c r="F7013" t="s">
        <v>11</v>
      </c>
      <c r="G7013" t="s">
        <v>24</v>
      </c>
      <c r="I7013" t="s">
        <v>929</v>
      </c>
      <c r="J7013" t="s">
        <v>14996</v>
      </c>
      <c r="K7013" t="str">
        <f>IF(COUNTIF(Customers!A:A, H7013)&gt;0, "Valid", "Invalid")</f>
        <v>Invalid</v>
      </c>
      <c r="L7013" t="str">
        <f t="shared" si="545"/>
        <v>2</v>
      </c>
      <c r="M7013" t="str">
        <f t="shared" si="546"/>
        <v>2022</v>
      </c>
      <c r="N7013">
        <f t="shared" si="547"/>
        <v>-44107.839999999997</v>
      </c>
      <c r="O7013" t="str">
        <f t="shared" si="548"/>
        <v/>
      </c>
      <c r="P7013">
        <f t="shared" si="549"/>
        <v>44107.839999999997</v>
      </c>
      <c r="Q7013" s="48" t="str">
        <f>IF(O7013="","",
   IF(OR(O7013&lt;EDA_Outlier_Analysis!$C$10, O7013&gt;EDA_Outlier_Analysis!$C$11),
      "Outlier",
      "Normal"))</f>
        <v/>
      </c>
      <c r="R7013" t="str">
        <f>IF(P7013="","",
   IF(OR(P7013 &lt; EDA_Outlier_Analysis!$F$7, P7013 &gt; EDA_Outlier_Analysis!$F$8),
      "Outlier",
      "Normal"))</f>
        <v>Normal</v>
      </c>
      <c r="S7013" t="str">
        <f>IF(N7013="","",
   IF(OR(N7013 &lt;EDA_Outlier_Analysis!$I$10, N7013 &gt; EDA_Outlier_Analysis!$I$11),
      "Outlier",
      "Normal"))</f>
        <v>Normal</v>
      </c>
    </row>
    <row r="7014" spans="1:19">
      <c r="A7014" t="s">
        <v>14997</v>
      </c>
      <c r="B7014" s="4">
        <v>44891</v>
      </c>
      <c r="C7014" s="2">
        <v>138049.67000000001</v>
      </c>
      <c r="D7014" t="s">
        <v>849</v>
      </c>
      <c r="E7014" t="s">
        <v>850</v>
      </c>
      <c r="F7014" t="s">
        <v>11</v>
      </c>
      <c r="G7014" t="s">
        <v>24</v>
      </c>
      <c r="H7014" t="s">
        <v>663</v>
      </c>
      <c r="J7014" t="s">
        <v>14998</v>
      </c>
      <c r="K7014" t="str">
        <f>IF(COUNTIF(Customers!A:A, H7014)&gt;0, "Valid", "Invalid")</f>
        <v>Valid</v>
      </c>
      <c r="L7014" t="str">
        <f t="shared" si="545"/>
        <v>11</v>
      </c>
      <c r="M7014" t="str">
        <f t="shared" si="546"/>
        <v>2022</v>
      </c>
      <c r="N7014">
        <f t="shared" si="547"/>
        <v>138049.67000000001</v>
      </c>
      <c r="O7014">
        <f t="shared" si="548"/>
        <v>138049.67000000001</v>
      </c>
      <c r="P7014" t="str">
        <f t="shared" si="549"/>
        <v/>
      </c>
      <c r="Q7014" s="48" t="str">
        <f>IF(O7014="","",
   IF(OR(O7014&lt;EDA_Outlier_Analysis!$C$10, O7014&gt;EDA_Outlier_Analysis!$C$11),
      "Outlier",
      "Normal"))</f>
        <v>Normal</v>
      </c>
      <c r="R7014" t="str">
        <f>IF(P7014="","",
   IF(OR(P7014 &lt; EDA_Outlier_Analysis!$F$7, P7014 &gt; EDA_Outlier_Analysis!$F$8),
      "Outlier",
      "Normal"))</f>
        <v/>
      </c>
      <c r="S7014" t="str">
        <f>IF(N7014="","",
   IF(OR(N7014 &lt;EDA_Outlier_Analysis!$I$10, N7014 &gt; EDA_Outlier_Analysis!$I$11),
      "Outlier",
      "Normal"))</f>
        <v>Normal</v>
      </c>
    </row>
    <row r="7015" spans="1:19">
      <c r="A7015" t="s">
        <v>14999</v>
      </c>
      <c r="B7015" s="4">
        <v>44903</v>
      </c>
      <c r="C7015" s="2">
        <v>-30549.84</v>
      </c>
      <c r="D7015" t="s">
        <v>840</v>
      </c>
      <c r="E7015" t="s">
        <v>905</v>
      </c>
      <c r="F7015" t="s">
        <v>10</v>
      </c>
      <c r="G7015" t="s">
        <v>20</v>
      </c>
      <c r="I7015" t="s">
        <v>1156</v>
      </c>
      <c r="J7015" t="s">
        <v>15000</v>
      </c>
      <c r="K7015" t="str">
        <f>IF(COUNTIF(Customers!A:A, H7015)&gt;0, "Valid", "Invalid")</f>
        <v>Invalid</v>
      </c>
      <c r="L7015" t="str">
        <f t="shared" si="545"/>
        <v>12</v>
      </c>
      <c r="M7015" t="str">
        <f t="shared" si="546"/>
        <v>2022</v>
      </c>
      <c r="N7015">
        <f t="shared" si="547"/>
        <v>-30549.84</v>
      </c>
      <c r="O7015" t="str">
        <f t="shared" si="548"/>
        <v/>
      </c>
      <c r="P7015">
        <f t="shared" si="549"/>
        <v>30549.84</v>
      </c>
      <c r="Q7015" s="48" t="str">
        <f>IF(O7015="","",
   IF(OR(O7015&lt;EDA_Outlier_Analysis!$C$10, O7015&gt;EDA_Outlier_Analysis!$C$11),
      "Outlier",
      "Normal"))</f>
        <v/>
      </c>
      <c r="R7015" t="str">
        <f>IF(P7015="","",
   IF(OR(P7015 &lt; EDA_Outlier_Analysis!$F$7, P7015 &gt; EDA_Outlier_Analysis!$F$8),
      "Outlier",
      "Normal"))</f>
        <v>Normal</v>
      </c>
      <c r="S7015" t="str">
        <f>IF(N7015="","",
   IF(OR(N7015 &lt;EDA_Outlier_Analysis!$I$10, N7015 &gt; EDA_Outlier_Analysis!$I$11),
      "Outlier",
      "Normal"))</f>
        <v>Normal</v>
      </c>
    </row>
    <row r="7016" spans="1:19">
      <c r="A7016" t="s">
        <v>15001</v>
      </c>
      <c r="B7016" s="4">
        <v>44986</v>
      </c>
      <c r="C7016" s="2">
        <v>-48678.58</v>
      </c>
      <c r="D7016" t="s">
        <v>840</v>
      </c>
      <c r="E7016" t="s">
        <v>905</v>
      </c>
      <c r="F7016" t="s">
        <v>10</v>
      </c>
      <c r="G7016" t="s">
        <v>31</v>
      </c>
      <c r="I7016" t="s">
        <v>2829</v>
      </c>
      <c r="J7016" t="s">
        <v>15002</v>
      </c>
      <c r="K7016" t="str">
        <f>IF(COUNTIF(Customers!A:A, H7016)&gt;0, "Valid", "Invalid")</f>
        <v>Invalid</v>
      </c>
      <c r="L7016" t="str">
        <f t="shared" si="545"/>
        <v>3</v>
      </c>
      <c r="M7016" t="str">
        <f t="shared" si="546"/>
        <v>2023</v>
      </c>
      <c r="N7016">
        <f t="shared" si="547"/>
        <v>-48678.58</v>
      </c>
      <c r="O7016" t="str">
        <f t="shared" si="548"/>
        <v/>
      </c>
      <c r="P7016">
        <f t="shared" si="549"/>
        <v>48678.58</v>
      </c>
      <c r="Q7016" s="48" t="str">
        <f>IF(O7016="","",
   IF(OR(O7016&lt;EDA_Outlier_Analysis!$C$10, O7016&gt;EDA_Outlier_Analysis!$C$11),
      "Outlier",
      "Normal"))</f>
        <v/>
      </c>
      <c r="R7016" t="str">
        <f>IF(P7016="","",
   IF(OR(P7016 &lt; EDA_Outlier_Analysis!$F$7, P7016 &gt; EDA_Outlier_Analysis!$F$8),
      "Outlier",
      "Normal"))</f>
        <v>Normal</v>
      </c>
      <c r="S7016" t="str">
        <f>IF(N7016="","",
   IF(OR(N7016 &lt;EDA_Outlier_Analysis!$I$10, N7016 &gt; EDA_Outlier_Analysis!$I$11),
      "Outlier",
      "Normal"))</f>
        <v>Normal</v>
      </c>
    </row>
    <row r="7017" spans="1:19">
      <c r="A7017" t="s">
        <v>15003</v>
      </c>
      <c r="B7017" s="4">
        <v>44711</v>
      </c>
      <c r="C7017" s="2">
        <v>133760.56</v>
      </c>
      <c r="D7017" t="s">
        <v>849</v>
      </c>
      <c r="E7017" t="s">
        <v>868</v>
      </c>
      <c r="F7017" t="s">
        <v>10</v>
      </c>
      <c r="G7017" t="s">
        <v>34</v>
      </c>
      <c r="H7017" t="s">
        <v>253</v>
      </c>
      <c r="J7017" t="s">
        <v>15004</v>
      </c>
      <c r="K7017" t="str">
        <f>IF(COUNTIF(Customers!A:A, H7017)&gt;0, "Valid", "Invalid")</f>
        <v>Valid</v>
      </c>
      <c r="L7017" t="str">
        <f t="shared" si="545"/>
        <v>5</v>
      </c>
      <c r="M7017" t="str">
        <f t="shared" si="546"/>
        <v>2022</v>
      </c>
      <c r="N7017">
        <f t="shared" si="547"/>
        <v>133760.56</v>
      </c>
      <c r="O7017">
        <f t="shared" si="548"/>
        <v>133760.56</v>
      </c>
      <c r="P7017" t="str">
        <f t="shared" si="549"/>
        <v/>
      </c>
      <c r="Q7017" s="48" t="str">
        <f>IF(O7017="","",
   IF(OR(O7017&lt;EDA_Outlier_Analysis!$C$10, O7017&gt;EDA_Outlier_Analysis!$C$11),
      "Outlier",
      "Normal"))</f>
        <v>Normal</v>
      </c>
      <c r="R7017" t="str">
        <f>IF(P7017="","",
   IF(OR(P7017 &lt; EDA_Outlier_Analysis!$F$7, P7017 &gt; EDA_Outlier_Analysis!$F$8),
      "Outlier",
      "Normal"))</f>
        <v/>
      </c>
      <c r="S7017" t="str">
        <f>IF(N7017="","",
   IF(OR(N7017 &lt;EDA_Outlier_Analysis!$I$10, N7017 &gt; EDA_Outlier_Analysis!$I$11),
      "Outlier",
      "Normal"))</f>
        <v>Normal</v>
      </c>
    </row>
    <row r="7018" spans="1:19">
      <c r="A7018" t="s">
        <v>15005</v>
      </c>
      <c r="B7018" s="4">
        <v>45168</v>
      </c>
      <c r="C7018" s="2">
        <v>189839.71</v>
      </c>
      <c r="D7018" t="s">
        <v>849</v>
      </c>
      <c r="E7018" t="s">
        <v>868</v>
      </c>
      <c r="F7018" t="s">
        <v>11</v>
      </c>
      <c r="G7018" t="s">
        <v>20</v>
      </c>
      <c r="H7018" t="s">
        <v>459</v>
      </c>
      <c r="J7018" t="s">
        <v>15006</v>
      </c>
      <c r="K7018" t="str">
        <f>IF(COUNTIF(Customers!A:A, H7018)&gt;0, "Valid", "Invalid")</f>
        <v>Valid</v>
      </c>
      <c r="L7018" t="str">
        <f t="shared" si="545"/>
        <v>8</v>
      </c>
      <c r="M7018" t="str">
        <f t="shared" si="546"/>
        <v>2023</v>
      </c>
      <c r="N7018">
        <f t="shared" si="547"/>
        <v>189839.71</v>
      </c>
      <c r="O7018">
        <f t="shared" si="548"/>
        <v>189839.71</v>
      </c>
      <c r="P7018" t="str">
        <f t="shared" si="549"/>
        <v/>
      </c>
      <c r="Q7018" s="48" t="str">
        <f>IF(O7018="","",
   IF(OR(O7018&lt;EDA_Outlier_Analysis!$C$10, O7018&gt;EDA_Outlier_Analysis!$C$11),
      "Outlier",
      "Normal"))</f>
        <v>Normal</v>
      </c>
      <c r="R7018" t="str">
        <f>IF(P7018="","",
   IF(OR(P7018 &lt; EDA_Outlier_Analysis!$F$7, P7018 &gt; EDA_Outlier_Analysis!$F$8),
      "Outlier",
      "Normal"))</f>
        <v/>
      </c>
      <c r="S7018" t="str">
        <f>IF(N7018="","",
   IF(OR(N7018 &lt;EDA_Outlier_Analysis!$I$10, N7018 &gt; EDA_Outlier_Analysis!$I$11),
      "Outlier",
      "Normal"))</f>
        <v>Normal</v>
      </c>
    </row>
    <row r="7019" spans="1:19">
      <c r="A7019" t="s">
        <v>15007</v>
      </c>
      <c r="B7019" s="4">
        <v>45038</v>
      </c>
      <c r="C7019" s="2">
        <v>-48506.94</v>
      </c>
      <c r="D7019" t="s">
        <v>840</v>
      </c>
      <c r="E7019" t="s">
        <v>905</v>
      </c>
      <c r="F7019" t="s">
        <v>9</v>
      </c>
      <c r="G7019" t="s">
        <v>20</v>
      </c>
      <c r="I7019" t="s">
        <v>1177</v>
      </c>
      <c r="J7019" t="s">
        <v>15008</v>
      </c>
      <c r="K7019" t="str">
        <f>IF(COUNTIF(Customers!A:A, H7019)&gt;0, "Valid", "Invalid")</f>
        <v>Invalid</v>
      </c>
      <c r="L7019" t="str">
        <f t="shared" si="545"/>
        <v>4</v>
      </c>
      <c r="M7019" t="str">
        <f t="shared" si="546"/>
        <v>2023</v>
      </c>
      <c r="N7019">
        <f t="shared" si="547"/>
        <v>-48506.94</v>
      </c>
      <c r="O7019" t="str">
        <f t="shared" si="548"/>
        <v/>
      </c>
      <c r="P7019">
        <f t="shared" si="549"/>
        <v>48506.94</v>
      </c>
      <c r="Q7019" s="48" t="str">
        <f>IF(O7019="","",
   IF(OR(O7019&lt;EDA_Outlier_Analysis!$C$10, O7019&gt;EDA_Outlier_Analysis!$C$11),
      "Outlier",
      "Normal"))</f>
        <v/>
      </c>
      <c r="R7019" t="str">
        <f>IF(P7019="","",
   IF(OR(P7019 &lt; EDA_Outlier_Analysis!$F$7, P7019 &gt; EDA_Outlier_Analysis!$F$8),
      "Outlier",
      "Normal"))</f>
        <v>Normal</v>
      </c>
      <c r="S7019" t="str">
        <f>IF(N7019="","",
   IF(OR(N7019 &lt;EDA_Outlier_Analysis!$I$10, N7019 &gt; EDA_Outlier_Analysis!$I$11),
      "Outlier",
      "Normal"))</f>
        <v>Normal</v>
      </c>
    </row>
    <row r="7020" spans="1:19">
      <c r="A7020" t="s">
        <v>15009</v>
      </c>
      <c r="B7020" s="4">
        <v>45215</v>
      </c>
      <c r="C7020" s="2">
        <v>-45246.12</v>
      </c>
      <c r="D7020" t="s">
        <v>840</v>
      </c>
      <c r="E7020" t="s">
        <v>878</v>
      </c>
      <c r="F7020" t="s">
        <v>11</v>
      </c>
      <c r="G7020" t="s">
        <v>20</v>
      </c>
      <c r="I7020" t="s">
        <v>1485</v>
      </c>
      <c r="J7020" t="s">
        <v>15010</v>
      </c>
      <c r="K7020" t="str">
        <f>IF(COUNTIF(Customers!A:A, H7020)&gt;0, "Valid", "Invalid")</f>
        <v>Invalid</v>
      </c>
      <c r="L7020" t="str">
        <f t="shared" si="545"/>
        <v>10</v>
      </c>
      <c r="M7020" t="str">
        <f t="shared" si="546"/>
        <v>2023</v>
      </c>
      <c r="N7020">
        <f t="shared" si="547"/>
        <v>-45246.12</v>
      </c>
      <c r="O7020" t="str">
        <f t="shared" si="548"/>
        <v/>
      </c>
      <c r="P7020">
        <f t="shared" si="549"/>
        <v>45246.12</v>
      </c>
      <c r="Q7020" s="48" t="str">
        <f>IF(O7020="","",
   IF(OR(O7020&lt;EDA_Outlier_Analysis!$C$10, O7020&gt;EDA_Outlier_Analysis!$C$11),
      "Outlier",
      "Normal"))</f>
        <v/>
      </c>
      <c r="R7020" t="str">
        <f>IF(P7020="","",
   IF(OR(P7020 &lt; EDA_Outlier_Analysis!$F$7, P7020 &gt; EDA_Outlier_Analysis!$F$8),
      "Outlier",
      "Normal"))</f>
        <v>Normal</v>
      </c>
      <c r="S7020" t="str">
        <f>IF(N7020="","",
   IF(OR(N7020 &lt;EDA_Outlier_Analysis!$I$10, N7020 &gt; EDA_Outlier_Analysis!$I$11),
      "Outlier",
      "Normal"))</f>
        <v>Normal</v>
      </c>
    </row>
    <row r="7021" spans="1:19">
      <c r="A7021" t="s">
        <v>15011</v>
      </c>
      <c r="B7021" s="4">
        <v>45195</v>
      </c>
      <c r="C7021" s="2">
        <v>141435.59</v>
      </c>
      <c r="D7021" t="s">
        <v>849</v>
      </c>
      <c r="E7021" t="s">
        <v>868</v>
      </c>
      <c r="F7021" t="s">
        <v>9</v>
      </c>
      <c r="G7021" t="s">
        <v>20</v>
      </c>
      <c r="H7021" t="s">
        <v>719</v>
      </c>
      <c r="J7021" t="s">
        <v>15012</v>
      </c>
      <c r="K7021" t="str">
        <f>IF(COUNTIF(Customers!A:A, H7021)&gt;0, "Valid", "Invalid")</f>
        <v>Valid</v>
      </c>
      <c r="L7021" t="str">
        <f t="shared" si="545"/>
        <v>9</v>
      </c>
      <c r="M7021" t="str">
        <f t="shared" si="546"/>
        <v>2023</v>
      </c>
      <c r="N7021">
        <f t="shared" si="547"/>
        <v>141435.59</v>
      </c>
      <c r="O7021">
        <f t="shared" si="548"/>
        <v>141435.59</v>
      </c>
      <c r="P7021" t="str">
        <f t="shared" si="549"/>
        <v/>
      </c>
      <c r="Q7021" s="48" t="str">
        <f>IF(O7021="","",
   IF(OR(O7021&lt;EDA_Outlier_Analysis!$C$10, O7021&gt;EDA_Outlier_Analysis!$C$11),
      "Outlier",
      "Normal"))</f>
        <v>Normal</v>
      </c>
      <c r="R7021" t="str">
        <f>IF(P7021="","",
   IF(OR(P7021 &lt; EDA_Outlier_Analysis!$F$7, P7021 &gt; EDA_Outlier_Analysis!$F$8),
      "Outlier",
      "Normal"))</f>
        <v/>
      </c>
      <c r="S7021" t="str">
        <f>IF(N7021="","",
   IF(OR(N7021 &lt;EDA_Outlier_Analysis!$I$10, N7021 &gt; EDA_Outlier_Analysis!$I$11),
      "Outlier",
      "Normal"))</f>
        <v>Normal</v>
      </c>
    </row>
    <row r="7022" spans="1:19">
      <c r="A7022" t="s">
        <v>15013</v>
      </c>
      <c r="B7022" s="4">
        <v>44898</v>
      </c>
      <c r="C7022" s="2">
        <v>-52234.239999999998</v>
      </c>
      <c r="D7022" t="s">
        <v>840</v>
      </c>
      <c r="E7022" t="s">
        <v>856</v>
      </c>
      <c r="F7022" t="s">
        <v>11</v>
      </c>
      <c r="G7022" t="s">
        <v>31</v>
      </c>
      <c r="I7022" t="s">
        <v>1093</v>
      </c>
      <c r="J7022" t="s">
        <v>15014</v>
      </c>
      <c r="K7022" t="str">
        <f>IF(COUNTIF(Customers!A:A, H7022)&gt;0, "Valid", "Invalid")</f>
        <v>Invalid</v>
      </c>
      <c r="L7022" t="str">
        <f t="shared" si="545"/>
        <v>12</v>
      </c>
      <c r="M7022" t="str">
        <f t="shared" si="546"/>
        <v>2022</v>
      </c>
      <c r="N7022">
        <f t="shared" si="547"/>
        <v>-52234.239999999998</v>
      </c>
      <c r="O7022" t="str">
        <f t="shared" si="548"/>
        <v/>
      </c>
      <c r="P7022">
        <f t="shared" si="549"/>
        <v>52234.239999999998</v>
      </c>
      <c r="Q7022" s="48" t="str">
        <f>IF(O7022="","",
   IF(OR(O7022&lt;EDA_Outlier_Analysis!$C$10, O7022&gt;EDA_Outlier_Analysis!$C$11),
      "Outlier",
      "Normal"))</f>
        <v/>
      </c>
      <c r="R7022" t="str">
        <f>IF(P7022="","",
   IF(OR(P7022 &lt; EDA_Outlier_Analysis!$F$7, P7022 &gt; EDA_Outlier_Analysis!$F$8),
      "Outlier",
      "Normal"))</f>
        <v>Normal</v>
      </c>
      <c r="S7022" t="str">
        <f>IF(N7022="","",
   IF(OR(N7022 &lt;EDA_Outlier_Analysis!$I$10, N7022 &gt; EDA_Outlier_Analysis!$I$11),
      "Outlier",
      "Normal"))</f>
        <v>Normal</v>
      </c>
    </row>
    <row r="7023" spans="1:19">
      <c r="A7023" t="s">
        <v>15015</v>
      </c>
      <c r="B7023" s="4">
        <v>45032</v>
      </c>
      <c r="C7023" s="2">
        <v>-28056.51</v>
      </c>
      <c r="D7023" t="s">
        <v>840</v>
      </c>
      <c r="E7023" t="s">
        <v>856</v>
      </c>
      <c r="F7023" t="s">
        <v>11</v>
      </c>
      <c r="G7023" t="s">
        <v>34</v>
      </c>
      <c r="I7023" t="s">
        <v>939</v>
      </c>
      <c r="J7023" t="s">
        <v>15016</v>
      </c>
      <c r="K7023" t="str">
        <f>IF(COUNTIF(Customers!A:A, H7023)&gt;0, "Valid", "Invalid")</f>
        <v>Invalid</v>
      </c>
      <c r="L7023" t="str">
        <f t="shared" si="545"/>
        <v>4</v>
      </c>
      <c r="M7023" t="str">
        <f t="shared" si="546"/>
        <v>2023</v>
      </c>
      <c r="N7023">
        <f t="shared" si="547"/>
        <v>-28056.51</v>
      </c>
      <c r="O7023" t="str">
        <f t="shared" si="548"/>
        <v/>
      </c>
      <c r="P7023">
        <f t="shared" si="549"/>
        <v>28056.51</v>
      </c>
      <c r="Q7023" s="48" t="str">
        <f>IF(O7023="","",
   IF(OR(O7023&lt;EDA_Outlier_Analysis!$C$10, O7023&gt;EDA_Outlier_Analysis!$C$11),
      "Outlier",
      "Normal"))</f>
        <v/>
      </c>
      <c r="R7023" t="str">
        <f>IF(P7023="","",
   IF(OR(P7023 &lt; EDA_Outlier_Analysis!$F$7, P7023 &gt; EDA_Outlier_Analysis!$F$8),
      "Outlier",
      "Normal"))</f>
        <v>Normal</v>
      </c>
      <c r="S7023" t="str">
        <f>IF(N7023="","",
   IF(OR(N7023 &lt;EDA_Outlier_Analysis!$I$10, N7023 &gt; EDA_Outlier_Analysis!$I$11),
      "Outlier",
      "Normal"))</f>
        <v>Normal</v>
      </c>
    </row>
    <row r="7024" spans="1:19">
      <c r="A7024" t="s">
        <v>15017</v>
      </c>
      <c r="B7024" s="4">
        <v>44819</v>
      </c>
      <c r="C7024" s="2">
        <v>188562.25</v>
      </c>
      <c r="D7024" t="s">
        <v>849</v>
      </c>
      <c r="E7024" t="s">
        <v>853</v>
      </c>
      <c r="F7024" t="s">
        <v>11</v>
      </c>
      <c r="G7024" t="s">
        <v>20</v>
      </c>
      <c r="H7024" t="s">
        <v>309</v>
      </c>
      <c r="J7024" t="s">
        <v>15018</v>
      </c>
      <c r="K7024" t="str">
        <f>IF(COUNTIF(Customers!A:A, H7024)&gt;0, "Valid", "Invalid")</f>
        <v>Valid</v>
      </c>
      <c r="L7024" t="str">
        <f t="shared" si="545"/>
        <v>9</v>
      </c>
      <c r="M7024" t="str">
        <f t="shared" si="546"/>
        <v>2022</v>
      </c>
      <c r="N7024">
        <f t="shared" si="547"/>
        <v>188562.25</v>
      </c>
      <c r="O7024">
        <f t="shared" si="548"/>
        <v>188562.25</v>
      </c>
      <c r="P7024" t="str">
        <f t="shared" si="549"/>
        <v/>
      </c>
      <c r="Q7024" s="48" t="str">
        <f>IF(O7024="","",
   IF(OR(O7024&lt;EDA_Outlier_Analysis!$C$10, O7024&gt;EDA_Outlier_Analysis!$C$11),
      "Outlier",
      "Normal"))</f>
        <v>Normal</v>
      </c>
      <c r="R7024" t="str">
        <f>IF(P7024="","",
   IF(OR(P7024 &lt; EDA_Outlier_Analysis!$F$7, P7024 &gt; EDA_Outlier_Analysis!$F$8),
      "Outlier",
      "Normal"))</f>
        <v/>
      </c>
      <c r="S7024" t="str">
        <f>IF(N7024="","",
   IF(OR(N7024 &lt;EDA_Outlier_Analysis!$I$10, N7024 &gt; EDA_Outlier_Analysis!$I$11),
      "Outlier",
      "Normal"))</f>
        <v>Normal</v>
      </c>
    </row>
    <row r="7025" spans="1:19">
      <c r="A7025" t="s">
        <v>15019</v>
      </c>
      <c r="B7025" s="4">
        <v>44884</v>
      </c>
      <c r="C7025" s="2">
        <v>192779.66</v>
      </c>
      <c r="D7025" t="s">
        <v>849</v>
      </c>
      <c r="E7025" t="s">
        <v>850</v>
      </c>
      <c r="F7025" t="s">
        <v>9</v>
      </c>
      <c r="G7025" t="s">
        <v>31</v>
      </c>
      <c r="H7025" t="s">
        <v>679</v>
      </c>
      <c r="J7025" t="s">
        <v>15020</v>
      </c>
      <c r="K7025" t="str">
        <f>IF(COUNTIF(Customers!A:A, H7025)&gt;0, "Valid", "Invalid")</f>
        <v>Valid</v>
      </c>
      <c r="L7025" t="str">
        <f t="shared" si="545"/>
        <v>11</v>
      </c>
      <c r="M7025" t="str">
        <f t="shared" si="546"/>
        <v>2022</v>
      </c>
      <c r="N7025">
        <f t="shared" si="547"/>
        <v>192779.66</v>
      </c>
      <c r="O7025">
        <f t="shared" si="548"/>
        <v>192779.66</v>
      </c>
      <c r="P7025" t="str">
        <f t="shared" si="549"/>
        <v/>
      </c>
      <c r="Q7025" s="48" t="str">
        <f>IF(O7025="","",
   IF(OR(O7025&lt;EDA_Outlier_Analysis!$C$10, O7025&gt;EDA_Outlier_Analysis!$C$11),
      "Outlier",
      "Normal"))</f>
        <v>Normal</v>
      </c>
      <c r="R7025" t="str">
        <f>IF(P7025="","",
   IF(OR(P7025 &lt; EDA_Outlier_Analysis!$F$7, P7025 &gt; EDA_Outlier_Analysis!$F$8),
      "Outlier",
      "Normal"))</f>
        <v/>
      </c>
      <c r="S7025" t="str">
        <f>IF(N7025="","",
   IF(OR(N7025 &lt;EDA_Outlier_Analysis!$I$10, N7025 &gt; EDA_Outlier_Analysis!$I$11),
      "Outlier",
      "Normal"))</f>
        <v>Normal</v>
      </c>
    </row>
    <row r="7026" spans="1:19">
      <c r="A7026" t="s">
        <v>15021</v>
      </c>
      <c r="B7026" s="4">
        <v>44568</v>
      </c>
      <c r="C7026" s="2">
        <v>92652.14</v>
      </c>
      <c r="D7026" t="s">
        <v>849</v>
      </c>
      <c r="E7026" t="s">
        <v>868</v>
      </c>
      <c r="F7026" t="s">
        <v>9</v>
      </c>
      <c r="G7026" t="s">
        <v>31</v>
      </c>
      <c r="H7026" t="s">
        <v>269</v>
      </c>
      <c r="J7026" t="s">
        <v>15022</v>
      </c>
      <c r="K7026" t="str">
        <f>IF(COUNTIF(Customers!A:A, H7026)&gt;0, "Valid", "Invalid")</f>
        <v>Valid</v>
      </c>
      <c r="L7026" t="str">
        <f t="shared" si="545"/>
        <v>1</v>
      </c>
      <c r="M7026" t="str">
        <f t="shared" si="546"/>
        <v>2022</v>
      </c>
      <c r="N7026">
        <f t="shared" si="547"/>
        <v>92652.14</v>
      </c>
      <c r="O7026">
        <f t="shared" si="548"/>
        <v>92652.14</v>
      </c>
      <c r="P7026" t="str">
        <f t="shared" si="549"/>
        <v/>
      </c>
      <c r="Q7026" s="48" t="str">
        <f>IF(O7026="","",
   IF(OR(O7026&lt;EDA_Outlier_Analysis!$C$10, O7026&gt;EDA_Outlier_Analysis!$C$11),
      "Outlier",
      "Normal"))</f>
        <v>Normal</v>
      </c>
      <c r="R7026" t="str">
        <f>IF(P7026="","",
   IF(OR(P7026 &lt; EDA_Outlier_Analysis!$F$7, P7026 &gt; EDA_Outlier_Analysis!$F$8),
      "Outlier",
      "Normal"))</f>
        <v/>
      </c>
      <c r="S7026" t="str">
        <f>IF(N7026="","",
   IF(OR(N7026 &lt;EDA_Outlier_Analysis!$I$10, N7026 &gt; EDA_Outlier_Analysis!$I$11),
      "Outlier",
      "Normal"))</f>
        <v>Normal</v>
      </c>
    </row>
    <row r="7027" spans="1:19">
      <c r="A7027" t="s">
        <v>15023</v>
      </c>
      <c r="B7027" s="4">
        <v>45039</v>
      </c>
      <c r="C7027" s="2">
        <v>-29826.15</v>
      </c>
      <c r="D7027" t="s">
        <v>840</v>
      </c>
      <c r="E7027" t="s">
        <v>864</v>
      </c>
      <c r="F7027" t="s">
        <v>11</v>
      </c>
      <c r="G7027" t="s">
        <v>31</v>
      </c>
      <c r="I7027" t="s">
        <v>1505</v>
      </c>
      <c r="J7027" t="s">
        <v>15024</v>
      </c>
      <c r="K7027" t="str">
        <f>IF(COUNTIF(Customers!A:A, H7027)&gt;0, "Valid", "Invalid")</f>
        <v>Invalid</v>
      </c>
      <c r="L7027" t="str">
        <f t="shared" si="545"/>
        <v>4</v>
      </c>
      <c r="M7027" t="str">
        <f t="shared" si="546"/>
        <v>2023</v>
      </c>
      <c r="N7027">
        <f t="shared" si="547"/>
        <v>-29826.15</v>
      </c>
      <c r="O7027" t="str">
        <f t="shared" si="548"/>
        <v/>
      </c>
      <c r="P7027">
        <f t="shared" si="549"/>
        <v>29826.15</v>
      </c>
      <c r="Q7027" s="48" t="str">
        <f>IF(O7027="","",
   IF(OR(O7027&lt;EDA_Outlier_Analysis!$C$10, O7027&gt;EDA_Outlier_Analysis!$C$11),
      "Outlier",
      "Normal"))</f>
        <v/>
      </c>
      <c r="R7027" t="str">
        <f>IF(P7027="","",
   IF(OR(P7027 &lt; EDA_Outlier_Analysis!$F$7, P7027 &gt; EDA_Outlier_Analysis!$F$8),
      "Outlier",
      "Normal"))</f>
        <v>Normal</v>
      </c>
      <c r="S7027" t="str">
        <f>IF(N7027="","",
   IF(OR(N7027 &lt;EDA_Outlier_Analysis!$I$10, N7027 &gt; EDA_Outlier_Analysis!$I$11),
      "Outlier",
      "Normal"))</f>
        <v>Normal</v>
      </c>
    </row>
    <row r="7028" spans="1:19">
      <c r="A7028" t="s">
        <v>15025</v>
      </c>
      <c r="B7028" s="4">
        <v>44708</v>
      </c>
      <c r="C7028" s="2">
        <v>220106.53</v>
      </c>
      <c r="D7028" t="s">
        <v>849</v>
      </c>
      <c r="E7028" t="s">
        <v>868</v>
      </c>
      <c r="F7028" t="s">
        <v>11</v>
      </c>
      <c r="G7028" t="s">
        <v>34</v>
      </c>
      <c r="H7028" t="s">
        <v>565</v>
      </c>
      <c r="J7028" t="s">
        <v>15026</v>
      </c>
      <c r="K7028" t="str">
        <f>IF(COUNTIF(Customers!A:A, H7028)&gt;0, "Valid", "Invalid")</f>
        <v>Valid</v>
      </c>
      <c r="L7028" t="str">
        <f t="shared" si="545"/>
        <v>5</v>
      </c>
      <c r="M7028" t="str">
        <f t="shared" si="546"/>
        <v>2022</v>
      </c>
      <c r="N7028">
        <f t="shared" si="547"/>
        <v>220106.53</v>
      </c>
      <c r="O7028">
        <f t="shared" si="548"/>
        <v>220106.53</v>
      </c>
      <c r="P7028" t="str">
        <f t="shared" si="549"/>
        <v/>
      </c>
      <c r="Q7028" s="48" t="str">
        <f>IF(O7028="","",
   IF(OR(O7028&lt;EDA_Outlier_Analysis!$C$10, O7028&gt;EDA_Outlier_Analysis!$C$11),
      "Outlier",
      "Normal"))</f>
        <v>Normal</v>
      </c>
      <c r="R7028" t="str">
        <f>IF(P7028="","",
   IF(OR(P7028 &lt; EDA_Outlier_Analysis!$F$7, P7028 &gt; EDA_Outlier_Analysis!$F$8),
      "Outlier",
      "Normal"))</f>
        <v/>
      </c>
      <c r="S7028" t="str">
        <f>IF(N7028="","",
   IF(OR(N7028 &lt;EDA_Outlier_Analysis!$I$10, N7028 &gt; EDA_Outlier_Analysis!$I$11),
      "Outlier",
      "Normal"))</f>
        <v>Normal</v>
      </c>
    </row>
    <row r="7029" spans="1:19">
      <c r="A7029" t="s">
        <v>15027</v>
      </c>
      <c r="B7029" s="4">
        <v>44871</v>
      </c>
      <c r="C7029" s="2">
        <v>68153.320000000007</v>
      </c>
      <c r="D7029" t="s">
        <v>849</v>
      </c>
      <c r="E7029" t="s">
        <v>850</v>
      </c>
      <c r="F7029" t="s">
        <v>10</v>
      </c>
      <c r="G7029" t="s">
        <v>31</v>
      </c>
      <c r="H7029" t="s">
        <v>135</v>
      </c>
      <c r="J7029" t="s">
        <v>15028</v>
      </c>
      <c r="K7029" t="str">
        <f>IF(COUNTIF(Customers!A:A, H7029)&gt;0, "Valid", "Invalid")</f>
        <v>Valid</v>
      </c>
      <c r="L7029" t="str">
        <f t="shared" si="545"/>
        <v>11</v>
      </c>
      <c r="M7029" t="str">
        <f t="shared" si="546"/>
        <v>2022</v>
      </c>
      <c r="N7029">
        <f t="shared" si="547"/>
        <v>68153.320000000007</v>
      </c>
      <c r="O7029">
        <f t="shared" si="548"/>
        <v>68153.320000000007</v>
      </c>
      <c r="P7029" t="str">
        <f t="shared" si="549"/>
        <v/>
      </c>
      <c r="Q7029" s="48" t="str">
        <f>IF(O7029="","",
   IF(OR(O7029&lt;EDA_Outlier_Analysis!$C$10, O7029&gt;EDA_Outlier_Analysis!$C$11),
      "Outlier",
      "Normal"))</f>
        <v>Normal</v>
      </c>
      <c r="R7029" t="str">
        <f>IF(P7029="","",
   IF(OR(P7029 &lt; EDA_Outlier_Analysis!$F$7, P7029 &gt; EDA_Outlier_Analysis!$F$8),
      "Outlier",
      "Normal"))</f>
        <v/>
      </c>
      <c r="S7029" t="str">
        <f>IF(N7029="","",
   IF(OR(N7029 &lt;EDA_Outlier_Analysis!$I$10, N7029 &gt; EDA_Outlier_Analysis!$I$11),
      "Outlier",
      "Normal"))</f>
        <v>Normal</v>
      </c>
    </row>
    <row r="7030" spans="1:19">
      <c r="A7030" t="s">
        <v>15029</v>
      </c>
      <c r="B7030" s="4">
        <v>44717</v>
      </c>
      <c r="C7030" s="2">
        <v>109445.22</v>
      </c>
      <c r="D7030" t="s">
        <v>849</v>
      </c>
      <c r="E7030" t="s">
        <v>868</v>
      </c>
      <c r="F7030" t="s">
        <v>9</v>
      </c>
      <c r="G7030" t="s">
        <v>34</v>
      </c>
      <c r="H7030" t="s">
        <v>571</v>
      </c>
      <c r="J7030" t="s">
        <v>15030</v>
      </c>
      <c r="K7030" t="str">
        <f>IF(COUNTIF(Customers!A:A, H7030)&gt;0, "Valid", "Invalid")</f>
        <v>Valid</v>
      </c>
      <c r="L7030" t="str">
        <f t="shared" si="545"/>
        <v>6</v>
      </c>
      <c r="M7030" t="str">
        <f t="shared" si="546"/>
        <v>2022</v>
      </c>
      <c r="N7030">
        <f t="shared" si="547"/>
        <v>109445.22</v>
      </c>
      <c r="O7030">
        <f t="shared" si="548"/>
        <v>109445.22</v>
      </c>
      <c r="P7030" t="str">
        <f t="shared" si="549"/>
        <v/>
      </c>
      <c r="Q7030" s="48" t="str">
        <f>IF(O7030="","",
   IF(OR(O7030&lt;EDA_Outlier_Analysis!$C$10, O7030&gt;EDA_Outlier_Analysis!$C$11),
      "Outlier",
      "Normal"))</f>
        <v>Normal</v>
      </c>
      <c r="R7030" t="str">
        <f>IF(P7030="","",
   IF(OR(P7030 &lt; EDA_Outlier_Analysis!$F$7, P7030 &gt; EDA_Outlier_Analysis!$F$8),
      "Outlier",
      "Normal"))</f>
        <v/>
      </c>
      <c r="S7030" t="str">
        <f>IF(N7030="","",
   IF(OR(N7030 &lt;EDA_Outlier_Analysis!$I$10, N7030 &gt; EDA_Outlier_Analysis!$I$11),
      "Outlier",
      "Normal"))</f>
        <v>Normal</v>
      </c>
    </row>
    <row r="7031" spans="1:19">
      <c r="A7031" t="s">
        <v>15031</v>
      </c>
      <c r="B7031" s="4">
        <v>45189</v>
      </c>
      <c r="C7031" s="2">
        <v>99030.51</v>
      </c>
      <c r="D7031" t="s">
        <v>849</v>
      </c>
      <c r="E7031" t="s">
        <v>868</v>
      </c>
      <c r="F7031" t="s">
        <v>10</v>
      </c>
      <c r="G7031" t="s">
        <v>20</v>
      </c>
      <c r="H7031" t="s">
        <v>313</v>
      </c>
      <c r="J7031" t="s">
        <v>15032</v>
      </c>
      <c r="K7031" t="str">
        <f>IF(COUNTIF(Customers!A:A, H7031)&gt;0, "Valid", "Invalid")</f>
        <v>Valid</v>
      </c>
      <c r="L7031" t="str">
        <f t="shared" si="545"/>
        <v>9</v>
      </c>
      <c r="M7031" t="str">
        <f t="shared" si="546"/>
        <v>2023</v>
      </c>
      <c r="N7031">
        <f t="shared" si="547"/>
        <v>99030.51</v>
      </c>
      <c r="O7031">
        <f t="shared" si="548"/>
        <v>99030.51</v>
      </c>
      <c r="P7031" t="str">
        <f t="shared" si="549"/>
        <v/>
      </c>
      <c r="Q7031" s="48" t="str">
        <f>IF(O7031="","",
   IF(OR(O7031&lt;EDA_Outlier_Analysis!$C$10, O7031&gt;EDA_Outlier_Analysis!$C$11),
      "Outlier",
      "Normal"))</f>
        <v>Normal</v>
      </c>
      <c r="R7031" t="str">
        <f>IF(P7031="","",
   IF(OR(P7031 &lt; EDA_Outlier_Analysis!$F$7, P7031 &gt; EDA_Outlier_Analysis!$F$8),
      "Outlier",
      "Normal"))</f>
        <v/>
      </c>
      <c r="S7031" t="str">
        <f>IF(N7031="","",
   IF(OR(N7031 &lt;EDA_Outlier_Analysis!$I$10, N7031 &gt; EDA_Outlier_Analysis!$I$11),
      "Outlier",
      "Normal"))</f>
        <v>Normal</v>
      </c>
    </row>
    <row r="7032" spans="1:19">
      <c r="A7032" t="s">
        <v>15033</v>
      </c>
      <c r="B7032" s="4">
        <v>45214</v>
      </c>
      <c r="C7032" s="2">
        <v>157806.99</v>
      </c>
      <c r="D7032" t="s">
        <v>849</v>
      </c>
      <c r="E7032" t="s">
        <v>868</v>
      </c>
      <c r="F7032" t="s">
        <v>11</v>
      </c>
      <c r="G7032" t="s">
        <v>20</v>
      </c>
      <c r="H7032" t="s">
        <v>715</v>
      </c>
      <c r="J7032" t="s">
        <v>15034</v>
      </c>
      <c r="K7032" t="str">
        <f>IF(COUNTIF(Customers!A:A, H7032)&gt;0, "Valid", "Invalid")</f>
        <v>Valid</v>
      </c>
      <c r="L7032" t="str">
        <f t="shared" si="545"/>
        <v>10</v>
      </c>
      <c r="M7032" t="str">
        <f t="shared" si="546"/>
        <v>2023</v>
      </c>
      <c r="N7032">
        <f t="shared" si="547"/>
        <v>157806.99</v>
      </c>
      <c r="O7032">
        <f t="shared" si="548"/>
        <v>157806.99</v>
      </c>
      <c r="P7032" t="str">
        <f t="shared" si="549"/>
        <v/>
      </c>
      <c r="Q7032" s="48" t="str">
        <f>IF(O7032="","",
   IF(OR(O7032&lt;EDA_Outlier_Analysis!$C$10, O7032&gt;EDA_Outlier_Analysis!$C$11),
      "Outlier",
      "Normal"))</f>
        <v>Normal</v>
      </c>
      <c r="R7032" t="str">
        <f>IF(P7032="","",
   IF(OR(P7032 &lt; EDA_Outlier_Analysis!$F$7, P7032 &gt; EDA_Outlier_Analysis!$F$8),
      "Outlier",
      "Normal"))</f>
        <v/>
      </c>
      <c r="S7032" t="str">
        <f>IF(N7032="","",
   IF(OR(N7032 &lt;EDA_Outlier_Analysis!$I$10, N7032 &gt; EDA_Outlier_Analysis!$I$11),
      "Outlier",
      "Normal"))</f>
        <v>Normal</v>
      </c>
    </row>
    <row r="7033" spans="1:19">
      <c r="A7033" t="s">
        <v>15035</v>
      </c>
      <c r="B7033" s="4">
        <v>44800</v>
      </c>
      <c r="C7033" s="2">
        <v>-40212.400000000001</v>
      </c>
      <c r="D7033" t="s">
        <v>840</v>
      </c>
      <c r="E7033" t="s">
        <v>878</v>
      </c>
      <c r="F7033" t="s">
        <v>11</v>
      </c>
      <c r="G7033" t="s">
        <v>20</v>
      </c>
      <c r="I7033" t="s">
        <v>1317</v>
      </c>
      <c r="J7033" t="s">
        <v>15036</v>
      </c>
      <c r="K7033" t="str">
        <f>IF(COUNTIF(Customers!A:A, H7033)&gt;0, "Valid", "Invalid")</f>
        <v>Invalid</v>
      </c>
      <c r="L7033" t="str">
        <f t="shared" si="545"/>
        <v>8</v>
      </c>
      <c r="M7033" t="str">
        <f t="shared" si="546"/>
        <v>2022</v>
      </c>
      <c r="N7033">
        <f t="shared" si="547"/>
        <v>-40212.400000000001</v>
      </c>
      <c r="O7033" t="str">
        <f t="shared" si="548"/>
        <v/>
      </c>
      <c r="P7033">
        <f t="shared" si="549"/>
        <v>40212.400000000001</v>
      </c>
      <c r="Q7033" s="48" t="str">
        <f>IF(O7033="","",
   IF(OR(O7033&lt;EDA_Outlier_Analysis!$C$10, O7033&gt;EDA_Outlier_Analysis!$C$11),
      "Outlier",
      "Normal"))</f>
        <v/>
      </c>
      <c r="R7033" t="str">
        <f>IF(P7033="","",
   IF(OR(P7033 &lt; EDA_Outlier_Analysis!$F$7, P7033 &gt; EDA_Outlier_Analysis!$F$8),
      "Outlier",
      "Normal"))</f>
        <v>Normal</v>
      </c>
      <c r="S7033" t="str">
        <f>IF(N7033="","",
   IF(OR(N7033 &lt;EDA_Outlier_Analysis!$I$10, N7033 &gt; EDA_Outlier_Analysis!$I$11),
      "Outlier",
      "Normal"))</f>
        <v>Normal</v>
      </c>
    </row>
    <row r="7034" spans="1:19">
      <c r="A7034" t="s">
        <v>15037</v>
      </c>
      <c r="B7034" s="4">
        <v>45133</v>
      </c>
      <c r="C7034" s="2">
        <v>-2489.88</v>
      </c>
      <c r="D7034" t="s">
        <v>840</v>
      </c>
      <c r="E7034" t="s">
        <v>864</v>
      </c>
      <c r="F7034" t="s">
        <v>10</v>
      </c>
      <c r="G7034" t="s">
        <v>34</v>
      </c>
      <c r="I7034" t="s">
        <v>1585</v>
      </c>
      <c r="J7034" t="s">
        <v>15038</v>
      </c>
      <c r="K7034" t="str">
        <f>IF(COUNTIF(Customers!A:A, H7034)&gt;0, "Valid", "Invalid")</f>
        <v>Invalid</v>
      </c>
      <c r="L7034" t="str">
        <f t="shared" si="545"/>
        <v>7</v>
      </c>
      <c r="M7034" t="str">
        <f t="shared" si="546"/>
        <v>2023</v>
      </c>
      <c r="N7034">
        <f t="shared" si="547"/>
        <v>-2489.88</v>
      </c>
      <c r="O7034" t="str">
        <f t="shared" si="548"/>
        <v/>
      </c>
      <c r="P7034">
        <f t="shared" si="549"/>
        <v>2489.88</v>
      </c>
      <c r="Q7034" s="48" t="str">
        <f>IF(O7034="","",
   IF(OR(O7034&lt;EDA_Outlier_Analysis!$C$10, O7034&gt;EDA_Outlier_Analysis!$C$11),
      "Outlier",
      "Normal"))</f>
        <v/>
      </c>
      <c r="R7034" t="str">
        <f>IF(P7034="","",
   IF(OR(P7034 &lt; EDA_Outlier_Analysis!$F$7, P7034 &gt; EDA_Outlier_Analysis!$F$8),
      "Outlier",
      "Normal"))</f>
        <v>Outlier</v>
      </c>
      <c r="S7034" t="str">
        <f>IF(N7034="","",
   IF(OR(N7034 &lt;EDA_Outlier_Analysis!$I$10, N7034 &gt; EDA_Outlier_Analysis!$I$11),
      "Outlier",
      "Normal"))</f>
        <v>Normal</v>
      </c>
    </row>
    <row r="7035" spans="1:19">
      <c r="A7035" t="s">
        <v>15039</v>
      </c>
      <c r="B7035" s="4">
        <v>45209</v>
      </c>
      <c r="C7035" s="2">
        <v>-34195.67</v>
      </c>
      <c r="D7035" t="s">
        <v>840</v>
      </c>
      <c r="E7035" t="s">
        <v>841</v>
      </c>
      <c r="F7035" t="s">
        <v>9</v>
      </c>
      <c r="G7035" t="s">
        <v>31</v>
      </c>
      <c r="I7035" t="s">
        <v>1524</v>
      </c>
      <c r="J7035" t="s">
        <v>15040</v>
      </c>
      <c r="K7035" t="str">
        <f>IF(COUNTIF(Customers!A:A, H7035)&gt;0, "Valid", "Invalid")</f>
        <v>Invalid</v>
      </c>
      <c r="L7035" t="str">
        <f t="shared" si="545"/>
        <v>10</v>
      </c>
      <c r="M7035" t="str">
        <f t="shared" si="546"/>
        <v>2023</v>
      </c>
      <c r="N7035">
        <f t="shared" si="547"/>
        <v>-34195.67</v>
      </c>
      <c r="O7035" t="str">
        <f t="shared" si="548"/>
        <v/>
      </c>
      <c r="P7035">
        <f t="shared" si="549"/>
        <v>34195.67</v>
      </c>
      <c r="Q7035" s="48" t="str">
        <f>IF(O7035="","",
   IF(OR(O7035&lt;EDA_Outlier_Analysis!$C$10, O7035&gt;EDA_Outlier_Analysis!$C$11),
      "Outlier",
      "Normal"))</f>
        <v/>
      </c>
      <c r="R7035" t="str">
        <f>IF(P7035="","",
   IF(OR(P7035 &lt; EDA_Outlier_Analysis!$F$7, P7035 &gt; EDA_Outlier_Analysis!$F$8),
      "Outlier",
      "Normal"))</f>
        <v>Normal</v>
      </c>
      <c r="S7035" t="str">
        <f>IF(N7035="","",
   IF(OR(N7035 &lt;EDA_Outlier_Analysis!$I$10, N7035 &gt; EDA_Outlier_Analysis!$I$11),
      "Outlier",
      "Normal"))</f>
        <v>Normal</v>
      </c>
    </row>
    <row r="7036" spans="1:19">
      <c r="A7036" t="s">
        <v>15041</v>
      </c>
      <c r="B7036" s="4">
        <v>45156</v>
      </c>
      <c r="C7036" s="2">
        <v>-75421.460000000006</v>
      </c>
      <c r="D7036" t="s">
        <v>840</v>
      </c>
      <c r="E7036" t="s">
        <v>841</v>
      </c>
      <c r="F7036" t="s">
        <v>11</v>
      </c>
      <c r="G7036" t="s">
        <v>31</v>
      </c>
      <c r="I7036" t="s">
        <v>960</v>
      </c>
      <c r="J7036" t="s">
        <v>15042</v>
      </c>
      <c r="K7036" t="str">
        <f>IF(COUNTIF(Customers!A:A, H7036)&gt;0, "Valid", "Invalid")</f>
        <v>Invalid</v>
      </c>
      <c r="L7036" t="str">
        <f t="shared" si="545"/>
        <v>8</v>
      </c>
      <c r="M7036" t="str">
        <f t="shared" si="546"/>
        <v>2023</v>
      </c>
      <c r="N7036">
        <f t="shared" si="547"/>
        <v>-75421.460000000006</v>
      </c>
      <c r="O7036" t="str">
        <f t="shared" si="548"/>
        <v/>
      </c>
      <c r="P7036">
        <f t="shared" si="549"/>
        <v>75421.460000000006</v>
      </c>
      <c r="Q7036" s="48" t="str">
        <f>IF(O7036="","",
   IF(OR(O7036&lt;EDA_Outlier_Analysis!$C$10, O7036&gt;EDA_Outlier_Analysis!$C$11),
      "Outlier",
      "Normal"))</f>
        <v/>
      </c>
      <c r="R7036" t="str">
        <f>IF(P7036="","",
   IF(OR(P7036 &lt; EDA_Outlier_Analysis!$F$7, P7036 &gt; EDA_Outlier_Analysis!$F$8),
      "Outlier",
      "Normal"))</f>
        <v>Outlier</v>
      </c>
      <c r="S7036" t="str">
        <f>IF(N7036="","",
   IF(OR(N7036 &lt;EDA_Outlier_Analysis!$I$10, N7036 &gt; EDA_Outlier_Analysis!$I$11),
      "Outlier",
      "Normal"))</f>
        <v>Normal</v>
      </c>
    </row>
    <row r="7037" spans="1:19">
      <c r="A7037" t="s">
        <v>15043</v>
      </c>
      <c r="B7037" s="4">
        <v>45194</v>
      </c>
      <c r="C7037" s="2">
        <v>-21942.57</v>
      </c>
      <c r="D7037" t="s">
        <v>840</v>
      </c>
      <c r="E7037" t="s">
        <v>864</v>
      </c>
      <c r="F7037" t="s">
        <v>11</v>
      </c>
      <c r="G7037" t="s">
        <v>34</v>
      </c>
      <c r="I7037" t="s">
        <v>1623</v>
      </c>
      <c r="J7037" t="s">
        <v>15044</v>
      </c>
      <c r="K7037" t="str">
        <f>IF(COUNTIF(Customers!A:A, H7037)&gt;0, "Valid", "Invalid")</f>
        <v>Invalid</v>
      </c>
      <c r="L7037" t="str">
        <f t="shared" si="545"/>
        <v>9</v>
      </c>
      <c r="M7037" t="str">
        <f t="shared" si="546"/>
        <v>2023</v>
      </c>
      <c r="N7037">
        <f t="shared" si="547"/>
        <v>-21942.57</v>
      </c>
      <c r="O7037" t="str">
        <f t="shared" si="548"/>
        <v/>
      </c>
      <c r="P7037">
        <f t="shared" si="549"/>
        <v>21942.57</v>
      </c>
      <c r="Q7037" s="48" t="str">
        <f>IF(O7037="","",
   IF(OR(O7037&lt;EDA_Outlier_Analysis!$C$10, O7037&gt;EDA_Outlier_Analysis!$C$11),
      "Outlier",
      "Normal"))</f>
        <v/>
      </c>
      <c r="R7037" t="str">
        <f>IF(P7037="","",
   IF(OR(P7037 &lt; EDA_Outlier_Analysis!$F$7, P7037 &gt; EDA_Outlier_Analysis!$F$8),
      "Outlier",
      "Normal"))</f>
        <v>Outlier</v>
      </c>
      <c r="S7037" t="str">
        <f>IF(N7037="","",
   IF(OR(N7037 &lt;EDA_Outlier_Analysis!$I$10, N7037 &gt; EDA_Outlier_Analysis!$I$11),
      "Outlier",
      "Normal"))</f>
        <v>Normal</v>
      </c>
    </row>
    <row r="7038" spans="1:19">
      <c r="A7038" t="s">
        <v>15045</v>
      </c>
      <c r="B7038" s="4">
        <v>44891</v>
      </c>
      <c r="C7038" s="2">
        <v>250942.44</v>
      </c>
      <c r="D7038" t="s">
        <v>849</v>
      </c>
      <c r="E7038" t="s">
        <v>868</v>
      </c>
      <c r="F7038" t="s">
        <v>9</v>
      </c>
      <c r="G7038" t="s">
        <v>31</v>
      </c>
      <c r="H7038" t="s">
        <v>745</v>
      </c>
      <c r="J7038" t="s">
        <v>15046</v>
      </c>
      <c r="K7038" t="str">
        <f>IF(COUNTIF(Customers!A:A, H7038)&gt;0, "Valid", "Invalid")</f>
        <v>Valid</v>
      </c>
      <c r="L7038" t="str">
        <f t="shared" si="545"/>
        <v>11</v>
      </c>
      <c r="M7038" t="str">
        <f t="shared" si="546"/>
        <v>2022</v>
      </c>
      <c r="N7038">
        <f t="shared" si="547"/>
        <v>250942.44</v>
      </c>
      <c r="O7038">
        <f t="shared" si="548"/>
        <v>250942.44</v>
      </c>
      <c r="P7038" t="str">
        <f t="shared" si="549"/>
        <v/>
      </c>
      <c r="Q7038" s="48" t="str">
        <f>IF(O7038="","",
   IF(OR(O7038&lt;EDA_Outlier_Analysis!$C$10, O7038&gt;EDA_Outlier_Analysis!$C$11),
      "Outlier",
      "Normal"))</f>
        <v>Normal</v>
      </c>
      <c r="R7038" t="str">
        <f>IF(P7038="","",
   IF(OR(P7038 &lt; EDA_Outlier_Analysis!$F$7, P7038 &gt; EDA_Outlier_Analysis!$F$8),
      "Outlier",
      "Normal"))</f>
        <v/>
      </c>
      <c r="S7038" t="str">
        <f>IF(N7038="","",
   IF(OR(N7038 &lt;EDA_Outlier_Analysis!$I$10, N7038 &gt; EDA_Outlier_Analysis!$I$11),
      "Outlier",
      "Normal"))</f>
        <v>Normal</v>
      </c>
    </row>
    <row r="7039" spans="1:19">
      <c r="A7039" t="s">
        <v>15047</v>
      </c>
      <c r="B7039" s="4">
        <v>44839</v>
      </c>
      <c r="C7039" s="2">
        <v>181725.08</v>
      </c>
      <c r="D7039" t="s">
        <v>849</v>
      </c>
      <c r="E7039" t="s">
        <v>850</v>
      </c>
      <c r="F7039" t="s">
        <v>9</v>
      </c>
      <c r="G7039" t="s">
        <v>31</v>
      </c>
      <c r="H7039" t="s">
        <v>341</v>
      </c>
      <c r="J7039" t="s">
        <v>15048</v>
      </c>
      <c r="K7039" t="str">
        <f>IF(COUNTIF(Customers!A:A, H7039)&gt;0, "Valid", "Invalid")</f>
        <v>Valid</v>
      </c>
      <c r="L7039" t="str">
        <f t="shared" si="545"/>
        <v>10</v>
      </c>
      <c r="M7039" t="str">
        <f t="shared" si="546"/>
        <v>2022</v>
      </c>
      <c r="N7039">
        <f t="shared" si="547"/>
        <v>181725.08</v>
      </c>
      <c r="O7039">
        <f t="shared" si="548"/>
        <v>181725.08</v>
      </c>
      <c r="P7039" t="str">
        <f t="shared" si="549"/>
        <v/>
      </c>
      <c r="Q7039" s="48" t="str">
        <f>IF(O7039="","",
   IF(OR(O7039&lt;EDA_Outlier_Analysis!$C$10, O7039&gt;EDA_Outlier_Analysis!$C$11),
      "Outlier",
      "Normal"))</f>
        <v>Normal</v>
      </c>
      <c r="R7039" t="str">
        <f>IF(P7039="","",
   IF(OR(P7039 &lt; EDA_Outlier_Analysis!$F$7, P7039 &gt; EDA_Outlier_Analysis!$F$8),
      "Outlier",
      "Normal"))</f>
        <v/>
      </c>
      <c r="S7039" t="str">
        <f>IF(N7039="","",
   IF(OR(N7039 &lt;EDA_Outlier_Analysis!$I$10, N7039 &gt; EDA_Outlier_Analysis!$I$11),
      "Outlier",
      "Normal"))</f>
        <v>Normal</v>
      </c>
    </row>
    <row r="7040" spans="1:19">
      <c r="A7040" t="s">
        <v>15049</v>
      </c>
      <c r="B7040" s="4">
        <v>44962</v>
      </c>
      <c r="C7040" s="2">
        <v>-49951.5</v>
      </c>
      <c r="D7040" t="s">
        <v>840</v>
      </c>
      <c r="E7040" t="s">
        <v>864</v>
      </c>
      <c r="F7040" t="s">
        <v>11</v>
      </c>
      <c r="G7040" t="s">
        <v>24</v>
      </c>
      <c r="I7040" t="s">
        <v>1371</v>
      </c>
      <c r="J7040" t="s">
        <v>15050</v>
      </c>
      <c r="K7040" t="str">
        <f>IF(COUNTIF(Customers!A:A, H7040)&gt;0, "Valid", "Invalid")</f>
        <v>Invalid</v>
      </c>
      <c r="L7040" t="str">
        <f t="shared" si="545"/>
        <v>2</v>
      </c>
      <c r="M7040" t="str">
        <f t="shared" si="546"/>
        <v>2023</v>
      </c>
      <c r="N7040">
        <f t="shared" si="547"/>
        <v>-49951.5</v>
      </c>
      <c r="O7040" t="str">
        <f t="shared" si="548"/>
        <v/>
      </c>
      <c r="P7040">
        <f t="shared" si="549"/>
        <v>49951.5</v>
      </c>
      <c r="Q7040" s="48" t="str">
        <f>IF(O7040="","",
   IF(OR(O7040&lt;EDA_Outlier_Analysis!$C$10, O7040&gt;EDA_Outlier_Analysis!$C$11),
      "Outlier",
      "Normal"))</f>
        <v/>
      </c>
      <c r="R7040" t="str">
        <f>IF(P7040="","",
   IF(OR(P7040 &lt; EDA_Outlier_Analysis!$F$7, P7040 &gt; EDA_Outlier_Analysis!$F$8),
      "Outlier",
      "Normal"))</f>
        <v>Normal</v>
      </c>
      <c r="S7040" t="str">
        <f>IF(N7040="","",
   IF(OR(N7040 &lt;EDA_Outlier_Analysis!$I$10, N7040 &gt; EDA_Outlier_Analysis!$I$11),
      "Outlier",
      "Normal"))</f>
        <v>Normal</v>
      </c>
    </row>
    <row r="7041" spans="1:19">
      <c r="A7041" t="s">
        <v>15051</v>
      </c>
      <c r="B7041" s="4">
        <v>44771</v>
      </c>
      <c r="C7041" s="2">
        <v>156711.98000000001</v>
      </c>
      <c r="D7041" t="s">
        <v>849</v>
      </c>
      <c r="E7041" t="s">
        <v>868</v>
      </c>
      <c r="F7041" t="s">
        <v>10</v>
      </c>
      <c r="G7041" t="s">
        <v>31</v>
      </c>
      <c r="H7041" t="s">
        <v>175</v>
      </c>
      <c r="J7041" t="s">
        <v>15052</v>
      </c>
      <c r="K7041" t="str">
        <f>IF(COUNTIF(Customers!A:A, H7041)&gt;0, "Valid", "Invalid")</f>
        <v>Valid</v>
      </c>
      <c r="L7041" t="str">
        <f t="shared" si="545"/>
        <v>7</v>
      </c>
      <c r="M7041" t="str">
        <f t="shared" si="546"/>
        <v>2022</v>
      </c>
      <c r="N7041">
        <f t="shared" si="547"/>
        <v>156711.98000000001</v>
      </c>
      <c r="O7041">
        <f t="shared" si="548"/>
        <v>156711.98000000001</v>
      </c>
      <c r="P7041" t="str">
        <f t="shared" si="549"/>
        <v/>
      </c>
      <c r="Q7041" s="48" t="str">
        <f>IF(O7041="","",
   IF(OR(O7041&lt;EDA_Outlier_Analysis!$C$10, O7041&gt;EDA_Outlier_Analysis!$C$11),
      "Outlier",
      "Normal"))</f>
        <v>Normal</v>
      </c>
      <c r="R7041" t="str">
        <f>IF(P7041="","",
   IF(OR(P7041 &lt; EDA_Outlier_Analysis!$F$7, P7041 &gt; EDA_Outlier_Analysis!$F$8),
      "Outlier",
      "Normal"))</f>
        <v/>
      </c>
      <c r="S7041" t="str">
        <f>IF(N7041="","",
   IF(OR(N7041 &lt;EDA_Outlier_Analysis!$I$10, N7041 &gt; EDA_Outlier_Analysis!$I$11),
      "Outlier",
      "Normal"))</f>
        <v>Normal</v>
      </c>
    </row>
    <row r="7042" spans="1:19">
      <c r="A7042" t="s">
        <v>15053</v>
      </c>
      <c r="B7042" s="4">
        <v>45206</v>
      </c>
      <c r="C7042" s="2">
        <v>159535.76999999999</v>
      </c>
      <c r="D7042" t="s">
        <v>849</v>
      </c>
      <c r="E7042" t="s">
        <v>853</v>
      </c>
      <c r="F7042" t="s">
        <v>9</v>
      </c>
      <c r="G7042" t="s">
        <v>31</v>
      </c>
      <c r="H7042" t="s">
        <v>267</v>
      </c>
      <c r="J7042" t="s">
        <v>15054</v>
      </c>
      <c r="K7042" t="str">
        <f>IF(COUNTIF(Customers!A:A, H7042)&gt;0, "Valid", "Invalid")</f>
        <v>Valid</v>
      </c>
      <c r="L7042" t="str">
        <f t="shared" si="545"/>
        <v>10</v>
      </c>
      <c r="M7042" t="str">
        <f t="shared" si="546"/>
        <v>2023</v>
      </c>
      <c r="N7042">
        <f t="shared" si="547"/>
        <v>159535.76999999999</v>
      </c>
      <c r="O7042">
        <f t="shared" si="548"/>
        <v>159535.76999999999</v>
      </c>
      <c r="P7042" t="str">
        <f t="shared" si="549"/>
        <v/>
      </c>
      <c r="Q7042" s="48" t="str">
        <f>IF(O7042="","",
   IF(OR(O7042&lt;EDA_Outlier_Analysis!$C$10, O7042&gt;EDA_Outlier_Analysis!$C$11),
      "Outlier",
      "Normal"))</f>
        <v>Normal</v>
      </c>
      <c r="R7042" t="str">
        <f>IF(P7042="","",
   IF(OR(P7042 &lt; EDA_Outlier_Analysis!$F$7, P7042 &gt; EDA_Outlier_Analysis!$F$8),
      "Outlier",
      "Normal"))</f>
        <v/>
      </c>
      <c r="S7042" t="str">
        <f>IF(N7042="","",
   IF(OR(N7042 &lt;EDA_Outlier_Analysis!$I$10, N7042 &gt; EDA_Outlier_Analysis!$I$11),
      "Outlier",
      "Normal"))</f>
        <v>Normal</v>
      </c>
    </row>
    <row r="7043" spans="1:19">
      <c r="A7043" t="s">
        <v>15055</v>
      </c>
      <c r="B7043" s="4">
        <v>45105</v>
      </c>
      <c r="C7043" s="2">
        <v>-63372.09</v>
      </c>
      <c r="D7043" t="s">
        <v>840</v>
      </c>
      <c r="E7043" t="s">
        <v>845</v>
      </c>
      <c r="F7043" t="s">
        <v>11</v>
      </c>
      <c r="G7043" t="s">
        <v>24</v>
      </c>
      <c r="I7043" t="s">
        <v>1540</v>
      </c>
      <c r="J7043" t="s">
        <v>15056</v>
      </c>
      <c r="K7043" t="str">
        <f>IF(COUNTIF(Customers!A:A, H7043)&gt;0, "Valid", "Invalid")</f>
        <v>Invalid</v>
      </c>
      <c r="L7043" t="str">
        <f t="shared" ref="L7043:L7106" si="550">TEXT(B7043,"m")</f>
        <v>6</v>
      </c>
      <c r="M7043" t="str">
        <f t="shared" ref="M7043:M7106" si="551">TEXT(B7043,"yyyy")</f>
        <v>2023</v>
      </c>
      <c r="N7043">
        <f t="shared" ref="N7043:N7106" si="552">IF(D7043="Revenue",C7043,-ABS(C7043))</f>
        <v>-63372.09</v>
      </c>
      <c r="O7043" t="str">
        <f t="shared" ref="O7043:O7106" si="553">IF(D7043="Revenue", C7043, "")</f>
        <v/>
      </c>
      <c r="P7043">
        <f t="shared" ref="P7043:P7106" si="554">IF(D7043="Expense", ABS(C7043), "")</f>
        <v>63372.09</v>
      </c>
      <c r="Q7043" s="48" t="str">
        <f>IF(O7043="","",
   IF(OR(O7043&lt;EDA_Outlier_Analysis!$C$10, O7043&gt;EDA_Outlier_Analysis!$C$11),
      "Outlier",
      "Normal"))</f>
        <v/>
      </c>
      <c r="R7043" t="str">
        <f>IF(P7043="","",
   IF(OR(P7043 &lt; EDA_Outlier_Analysis!$F$7, P7043 &gt; EDA_Outlier_Analysis!$F$8),
      "Outlier",
      "Normal"))</f>
        <v>Outlier</v>
      </c>
      <c r="S7043" t="str">
        <f>IF(N7043="","",
   IF(OR(N7043 &lt;EDA_Outlier_Analysis!$I$10, N7043 &gt; EDA_Outlier_Analysis!$I$11),
      "Outlier",
      "Normal"))</f>
        <v>Normal</v>
      </c>
    </row>
    <row r="7044" spans="1:19">
      <c r="A7044" t="s">
        <v>15057</v>
      </c>
      <c r="B7044" s="4">
        <v>45085</v>
      </c>
      <c r="C7044" s="2">
        <v>187991.7</v>
      </c>
      <c r="D7044" t="s">
        <v>849</v>
      </c>
      <c r="E7044" t="s">
        <v>868</v>
      </c>
      <c r="F7044" t="s">
        <v>9</v>
      </c>
      <c r="G7044" t="s">
        <v>31</v>
      </c>
      <c r="H7044" t="s">
        <v>95</v>
      </c>
      <c r="J7044" t="s">
        <v>15058</v>
      </c>
      <c r="K7044" t="str">
        <f>IF(COUNTIF(Customers!A:A, H7044)&gt;0, "Valid", "Invalid")</f>
        <v>Valid</v>
      </c>
      <c r="L7044" t="str">
        <f t="shared" si="550"/>
        <v>6</v>
      </c>
      <c r="M7044" t="str">
        <f t="shared" si="551"/>
        <v>2023</v>
      </c>
      <c r="N7044">
        <f t="shared" si="552"/>
        <v>187991.7</v>
      </c>
      <c r="O7044">
        <f t="shared" si="553"/>
        <v>187991.7</v>
      </c>
      <c r="P7044" t="str">
        <f t="shared" si="554"/>
        <v/>
      </c>
      <c r="Q7044" s="48" t="str">
        <f>IF(O7044="","",
   IF(OR(O7044&lt;EDA_Outlier_Analysis!$C$10, O7044&gt;EDA_Outlier_Analysis!$C$11),
      "Outlier",
      "Normal"))</f>
        <v>Normal</v>
      </c>
      <c r="R7044" t="str">
        <f>IF(P7044="","",
   IF(OR(P7044 &lt; EDA_Outlier_Analysis!$F$7, P7044 &gt; EDA_Outlier_Analysis!$F$8),
      "Outlier",
      "Normal"))</f>
        <v/>
      </c>
      <c r="S7044" t="str">
        <f>IF(N7044="","",
   IF(OR(N7044 &lt;EDA_Outlier_Analysis!$I$10, N7044 &gt; EDA_Outlier_Analysis!$I$11),
      "Outlier",
      "Normal"))</f>
        <v>Normal</v>
      </c>
    </row>
    <row r="7045" spans="1:19">
      <c r="A7045" t="s">
        <v>15059</v>
      </c>
      <c r="B7045" s="4">
        <v>44581</v>
      </c>
      <c r="C7045" s="2">
        <v>206884.75</v>
      </c>
      <c r="D7045" t="s">
        <v>849</v>
      </c>
      <c r="E7045" t="s">
        <v>850</v>
      </c>
      <c r="F7045" t="s">
        <v>10</v>
      </c>
      <c r="G7045" t="s">
        <v>34</v>
      </c>
      <c r="H7045" t="s">
        <v>547</v>
      </c>
      <c r="J7045" t="s">
        <v>15060</v>
      </c>
      <c r="K7045" t="str">
        <f>IF(COUNTIF(Customers!A:A, H7045)&gt;0, "Valid", "Invalid")</f>
        <v>Valid</v>
      </c>
      <c r="L7045" t="str">
        <f t="shared" si="550"/>
        <v>1</v>
      </c>
      <c r="M7045" t="str">
        <f t="shared" si="551"/>
        <v>2022</v>
      </c>
      <c r="N7045">
        <f t="shared" si="552"/>
        <v>206884.75</v>
      </c>
      <c r="O7045">
        <f t="shared" si="553"/>
        <v>206884.75</v>
      </c>
      <c r="P7045" t="str">
        <f t="shared" si="554"/>
        <v/>
      </c>
      <c r="Q7045" s="48" t="str">
        <f>IF(O7045="","",
   IF(OR(O7045&lt;EDA_Outlier_Analysis!$C$10, O7045&gt;EDA_Outlier_Analysis!$C$11),
      "Outlier",
      "Normal"))</f>
        <v>Normal</v>
      </c>
      <c r="R7045" t="str">
        <f>IF(P7045="","",
   IF(OR(P7045 &lt; EDA_Outlier_Analysis!$F$7, P7045 &gt; EDA_Outlier_Analysis!$F$8),
      "Outlier",
      "Normal"))</f>
        <v/>
      </c>
      <c r="S7045" t="str">
        <f>IF(N7045="","",
   IF(OR(N7045 &lt;EDA_Outlier_Analysis!$I$10, N7045 &gt; EDA_Outlier_Analysis!$I$11),
      "Outlier",
      "Normal"))</f>
        <v>Normal</v>
      </c>
    </row>
    <row r="7046" spans="1:19">
      <c r="A7046" t="s">
        <v>15061</v>
      </c>
      <c r="B7046" s="4">
        <v>45149</v>
      </c>
      <c r="C7046" s="2">
        <v>-34524.83</v>
      </c>
      <c r="D7046" t="s">
        <v>840</v>
      </c>
      <c r="E7046" t="s">
        <v>856</v>
      </c>
      <c r="F7046" t="s">
        <v>10</v>
      </c>
      <c r="G7046" t="s">
        <v>20</v>
      </c>
      <c r="I7046" t="s">
        <v>1448</v>
      </c>
      <c r="J7046" t="s">
        <v>15062</v>
      </c>
      <c r="K7046" t="str">
        <f>IF(COUNTIF(Customers!A:A, H7046)&gt;0, "Valid", "Invalid")</f>
        <v>Invalid</v>
      </c>
      <c r="L7046" t="str">
        <f t="shared" si="550"/>
        <v>8</v>
      </c>
      <c r="M7046" t="str">
        <f t="shared" si="551"/>
        <v>2023</v>
      </c>
      <c r="N7046">
        <f t="shared" si="552"/>
        <v>-34524.83</v>
      </c>
      <c r="O7046" t="str">
        <f t="shared" si="553"/>
        <v/>
      </c>
      <c r="P7046">
        <f t="shared" si="554"/>
        <v>34524.83</v>
      </c>
      <c r="Q7046" s="48" t="str">
        <f>IF(O7046="","",
   IF(OR(O7046&lt;EDA_Outlier_Analysis!$C$10, O7046&gt;EDA_Outlier_Analysis!$C$11),
      "Outlier",
      "Normal"))</f>
        <v/>
      </c>
      <c r="R7046" t="str">
        <f>IF(P7046="","",
   IF(OR(P7046 &lt; EDA_Outlier_Analysis!$F$7, P7046 &gt; EDA_Outlier_Analysis!$F$8),
      "Outlier",
      "Normal"))</f>
        <v>Normal</v>
      </c>
      <c r="S7046" t="str">
        <f>IF(N7046="","",
   IF(OR(N7046 &lt;EDA_Outlier_Analysis!$I$10, N7046 &gt; EDA_Outlier_Analysis!$I$11),
      "Outlier",
      "Normal"))</f>
        <v>Normal</v>
      </c>
    </row>
    <row r="7047" spans="1:19">
      <c r="A7047" t="s">
        <v>15063</v>
      </c>
      <c r="B7047" s="4">
        <v>45149</v>
      </c>
      <c r="C7047" s="2">
        <v>-15976.94</v>
      </c>
      <c r="D7047" t="s">
        <v>840</v>
      </c>
      <c r="E7047" t="s">
        <v>905</v>
      </c>
      <c r="F7047" t="s">
        <v>10</v>
      </c>
      <c r="G7047" t="s">
        <v>34</v>
      </c>
      <c r="I7047" t="s">
        <v>3081</v>
      </c>
      <c r="J7047" t="s">
        <v>15064</v>
      </c>
      <c r="K7047" t="str">
        <f>IF(COUNTIF(Customers!A:A, H7047)&gt;0, "Valid", "Invalid")</f>
        <v>Invalid</v>
      </c>
      <c r="L7047" t="str">
        <f t="shared" si="550"/>
        <v>8</v>
      </c>
      <c r="M7047" t="str">
        <f t="shared" si="551"/>
        <v>2023</v>
      </c>
      <c r="N7047">
        <f t="shared" si="552"/>
        <v>-15976.94</v>
      </c>
      <c r="O7047" t="str">
        <f t="shared" si="553"/>
        <v/>
      </c>
      <c r="P7047">
        <f t="shared" si="554"/>
        <v>15976.94</v>
      </c>
      <c r="Q7047" s="48" t="str">
        <f>IF(O7047="","",
   IF(OR(O7047&lt;EDA_Outlier_Analysis!$C$10, O7047&gt;EDA_Outlier_Analysis!$C$11),
      "Outlier",
      "Normal"))</f>
        <v/>
      </c>
      <c r="R7047" t="str">
        <f>IF(P7047="","",
   IF(OR(P7047 &lt; EDA_Outlier_Analysis!$F$7, P7047 &gt; EDA_Outlier_Analysis!$F$8),
      "Outlier",
      "Normal"))</f>
        <v>Outlier</v>
      </c>
      <c r="S7047" t="str">
        <f>IF(N7047="","",
   IF(OR(N7047 &lt;EDA_Outlier_Analysis!$I$10, N7047 &gt; EDA_Outlier_Analysis!$I$11),
      "Outlier",
      "Normal"))</f>
        <v>Normal</v>
      </c>
    </row>
    <row r="7048" spans="1:19">
      <c r="A7048" t="s">
        <v>15065</v>
      </c>
      <c r="B7048" s="4">
        <v>45039</v>
      </c>
      <c r="C7048" s="2">
        <v>130468.97</v>
      </c>
      <c r="D7048" t="s">
        <v>849</v>
      </c>
      <c r="E7048" t="s">
        <v>853</v>
      </c>
      <c r="F7048" t="s">
        <v>10</v>
      </c>
      <c r="G7048" t="s">
        <v>20</v>
      </c>
      <c r="H7048" t="s">
        <v>639</v>
      </c>
      <c r="J7048" t="s">
        <v>15066</v>
      </c>
      <c r="K7048" t="str">
        <f>IF(COUNTIF(Customers!A:A, H7048)&gt;0, "Valid", "Invalid")</f>
        <v>Valid</v>
      </c>
      <c r="L7048" t="str">
        <f t="shared" si="550"/>
        <v>4</v>
      </c>
      <c r="M7048" t="str">
        <f t="shared" si="551"/>
        <v>2023</v>
      </c>
      <c r="N7048">
        <f t="shared" si="552"/>
        <v>130468.97</v>
      </c>
      <c r="O7048">
        <f t="shared" si="553"/>
        <v>130468.97</v>
      </c>
      <c r="P7048" t="str">
        <f t="shared" si="554"/>
        <v/>
      </c>
      <c r="Q7048" s="48" t="str">
        <f>IF(O7048="","",
   IF(OR(O7048&lt;EDA_Outlier_Analysis!$C$10, O7048&gt;EDA_Outlier_Analysis!$C$11),
      "Outlier",
      "Normal"))</f>
        <v>Normal</v>
      </c>
      <c r="R7048" t="str">
        <f>IF(P7048="","",
   IF(OR(P7048 &lt; EDA_Outlier_Analysis!$F$7, P7048 &gt; EDA_Outlier_Analysis!$F$8),
      "Outlier",
      "Normal"))</f>
        <v/>
      </c>
      <c r="S7048" t="str">
        <f>IF(N7048="","",
   IF(OR(N7048 &lt;EDA_Outlier_Analysis!$I$10, N7048 &gt; EDA_Outlier_Analysis!$I$11),
      "Outlier",
      "Normal"))</f>
        <v>Normal</v>
      </c>
    </row>
    <row r="7049" spans="1:19">
      <c r="A7049" t="s">
        <v>15067</v>
      </c>
      <c r="B7049" s="4">
        <v>45029</v>
      </c>
      <c r="C7049" s="2">
        <v>199104.12</v>
      </c>
      <c r="D7049" t="s">
        <v>849</v>
      </c>
      <c r="E7049" t="s">
        <v>853</v>
      </c>
      <c r="F7049" t="s">
        <v>10</v>
      </c>
      <c r="G7049" t="s">
        <v>24</v>
      </c>
      <c r="H7049" t="s">
        <v>193</v>
      </c>
      <c r="J7049" t="s">
        <v>15068</v>
      </c>
      <c r="K7049" t="str">
        <f>IF(COUNTIF(Customers!A:A, H7049)&gt;0, "Valid", "Invalid")</f>
        <v>Valid</v>
      </c>
      <c r="L7049" t="str">
        <f t="shared" si="550"/>
        <v>4</v>
      </c>
      <c r="M7049" t="str">
        <f t="shared" si="551"/>
        <v>2023</v>
      </c>
      <c r="N7049">
        <f t="shared" si="552"/>
        <v>199104.12</v>
      </c>
      <c r="O7049">
        <f t="shared" si="553"/>
        <v>199104.12</v>
      </c>
      <c r="P7049" t="str">
        <f t="shared" si="554"/>
        <v/>
      </c>
      <c r="Q7049" s="48" t="str">
        <f>IF(O7049="","",
   IF(OR(O7049&lt;EDA_Outlier_Analysis!$C$10, O7049&gt;EDA_Outlier_Analysis!$C$11),
      "Outlier",
      "Normal"))</f>
        <v>Normal</v>
      </c>
      <c r="R7049" t="str">
        <f>IF(P7049="","",
   IF(OR(P7049 &lt; EDA_Outlier_Analysis!$F$7, P7049 &gt; EDA_Outlier_Analysis!$F$8),
      "Outlier",
      "Normal"))</f>
        <v/>
      </c>
      <c r="S7049" t="str">
        <f>IF(N7049="","",
   IF(OR(N7049 &lt;EDA_Outlier_Analysis!$I$10, N7049 &gt; EDA_Outlier_Analysis!$I$11),
      "Outlier",
      "Normal"))</f>
        <v>Normal</v>
      </c>
    </row>
    <row r="7050" spans="1:19">
      <c r="A7050" t="s">
        <v>15069</v>
      </c>
      <c r="B7050" s="4">
        <v>45290</v>
      </c>
      <c r="C7050" s="2">
        <v>111099.56</v>
      </c>
      <c r="D7050" t="s">
        <v>849</v>
      </c>
      <c r="E7050" t="s">
        <v>850</v>
      </c>
      <c r="F7050" t="s">
        <v>10</v>
      </c>
      <c r="G7050" t="s">
        <v>34</v>
      </c>
      <c r="H7050" t="s">
        <v>141</v>
      </c>
      <c r="J7050" t="s">
        <v>15070</v>
      </c>
      <c r="K7050" t="str">
        <f>IF(COUNTIF(Customers!A:A, H7050)&gt;0, "Valid", "Invalid")</f>
        <v>Valid</v>
      </c>
      <c r="L7050" t="str">
        <f t="shared" si="550"/>
        <v>12</v>
      </c>
      <c r="M7050" t="str">
        <f t="shared" si="551"/>
        <v>2023</v>
      </c>
      <c r="N7050">
        <f t="shared" si="552"/>
        <v>111099.56</v>
      </c>
      <c r="O7050">
        <f t="shared" si="553"/>
        <v>111099.56</v>
      </c>
      <c r="P7050" t="str">
        <f t="shared" si="554"/>
        <v/>
      </c>
      <c r="Q7050" s="48" t="str">
        <f>IF(O7050="","",
   IF(OR(O7050&lt;EDA_Outlier_Analysis!$C$10, O7050&gt;EDA_Outlier_Analysis!$C$11),
      "Outlier",
      "Normal"))</f>
        <v>Normal</v>
      </c>
      <c r="R7050" t="str">
        <f>IF(P7050="","",
   IF(OR(P7050 &lt; EDA_Outlier_Analysis!$F$7, P7050 &gt; EDA_Outlier_Analysis!$F$8),
      "Outlier",
      "Normal"))</f>
        <v/>
      </c>
      <c r="S7050" t="str">
        <f>IF(N7050="","",
   IF(OR(N7050 &lt;EDA_Outlier_Analysis!$I$10, N7050 &gt; EDA_Outlier_Analysis!$I$11),
      "Outlier",
      "Normal"))</f>
        <v>Normal</v>
      </c>
    </row>
    <row r="7051" spans="1:19">
      <c r="A7051" t="s">
        <v>15071</v>
      </c>
      <c r="B7051" s="4">
        <v>45167</v>
      </c>
      <c r="C7051" s="2">
        <v>166799.4</v>
      </c>
      <c r="D7051" t="s">
        <v>849</v>
      </c>
      <c r="E7051" t="s">
        <v>853</v>
      </c>
      <c r="F7051" t="s">
        <v>9</v>
      </c>
      <c r="G7051" t="s">
        <v>24</v>
      </c>
      <c r="H7051" t="s">
        <v>189</v>
      </c>
      <c r="J7051" t="s">
        <v>15072</v>
      </c>
      <c r="K7051" t="str">
        <f>IF(COUNTIF(Customers!A:A, H7051)&gt;0, "Valid", "Invalid")</f>
        <v>Valid</v>
      </c>
      <c r="L7051" t="str">
        <f t="shared" si="550"/>
        <v>8</v>
      </c>
      <c r="M7051" t="str">
        <f t="shared" si="551"/>
        <v>2023</v>
      </c>
      <c r="N7051">
        <f t="shared" si="552"/>
        <v>166799.4</v>
      </c>
      <c r="O7051">
        <f t="shared" si="553"/>
        <v>166799.4</v>
      </c>
      <c r="P7051" t="str">
        <f t="shared" si="554"/>
        <v/>
      </c>
      <c r="Q7051" s="48" t="str">
        <f>IF(O7051="","",
   IF(OR(O7051&lt;EDA_Outlier_Analysis!$C$10, O7051&gt;EDA_Outlier_Analysis!$C$11),
      "Outlier",
      "Normal"))</f>
        <v>Normal</v>
      </c>
      <c r="R7051" t="str">
        <f>IF(P7051="","",
   IF(OR(P7051 &lt; EDA_Outlier_Analysis!$F$7, P7051 &gt; EDA_Outlier_Analysis!$F$8),
      "Outlier",
      "Normal"))</f>
        <v/>
      </c>
      <c r="S7051" t="str">
        <f>IF(N7051="","",
   IF(OR(N7051 &lt;EDA_Outlier_Analysis!$I$10, N7051 &gt; EDA_Outlier_Analysis!$I$11),
      "Outlier",
      "Normal"))</f>
        <v>Normal</v>
      </c>
    </row>
    <row r="7052" spans="1:19">
      <c r="A7052" t="s">
        <v>15073</v>
      </c>
      <c r="B7052" s="4">
        <v>44918</v>
      </c>
      <c r="C7052" s="2">
        <v>227868.51</v>
      </c>
      <c r="D7052" t="s">
        <v>849</v>
      </c>
      <c r="E7052" t="s">
        <v>853</v>
      </c>
      <c r="F7052" t="s">
        <v>9</v>
      </c>
      <c r="G7052" t="s">
        <v>20</v>
      </c>
      <c r="H7052" t="s">
        <v>247</v>
      </c>
      <c r="J7052" t="s">
        <v>15074</v>
      </c>
      <c r="K7052" t="str">
        <f>IF(COUNTIF(Customers!A:A, H7052)&gt;0, "Valid", "Invalid")</f>
        <v>Valid</v>
      </c>
      <c r="L7052" t="str">
        <f t="shared" si="550"/>
        <v>12</v>
      </c>
      <c r="M7052" t="str">
        <f t="shared" si="551"/>
        <v>2022</v>
      </c>
      <c r="N7052">
        <f t="shared" si="552"/>
        <v>227868.51</v>
      </c>
      <c r="O7052">
        <f t="shared" si="553"/>
        <v>227868.51</v>
      </c>
      <c r="P7052" t="str">
        <f t="shared" si="554"/>
        <v/>
      </c>
      <c r="Q7052" s="48" t="str">
        <f>IF(O7052="","",
   IF(OR(O7052&lt;EDA_Outlier_Analysis!$C$10, O7052&gt;EDA_Outlier_Analysis!$C$11),
      "Outlier",
      "Normal"))</f>
        <v>Normal</v>
      </c>
      <c r="R7052" t="str">
        <f>IF(P7052="","",
   IF(OR(P7052 &lt; EDA_Outlier_Analysis!$F$7, P7052 &gt; EDA_Outlier_Analysis!$F$8),
      "Outlier",
      "Normal"))</f>
        <v/>
      </c>
      <c r="S7052" t="str">
        <f>IF(N7052="","",
   IF(OR(N7052 &lt;EDA_Outlier_Analysis!$I$10, N7052 &gt; EDA_Outlier_Analysis!$I$11),
      "Outlier",
      "Normal"))</f>
        <v>Normal</v>
      </c>
    </row>
    <row r="7053" spans="1:19">
      <c r="A7053" t="s">
        <v>15075</v>
      </c>
      <c r="B7053" s="4">
        <v>44900</v>
      </c>
      <c r="C7053" s="2">
        <v>94781.43</v>
      </c>
      <c r="D7053" t="s">
        <v>849</v>
      </c>
      <c r="E7053" t="s">
        <v>853</v>
      </c>
      <c r="F7053" t="s">
        <v>10</v>
      </c>
      <c r="G7053" t="s">
        <v>20</v>
      </c>
      <c r="H7053" t="s">
        <v>455</v>
      </c>
      <c r="J7053" t="s">
        <v>15076</v>
      </c>
      <c r="K7053" t="str">
        <f>IF(COUNTIF(Customers!A:A, H7053)&gt;0, "Valid", "Invalid")</f>
        <v>Valid</v>
      </c>
      <c r="L7053" t="str">
        <f t="shared" si="550"/>
        <v>12</v>
      </c>
      <c r="M7053" t="str">
        <f t="shared" si="551"/>
        <v>2022</v>
      </c>
      <c r="N7053">
        <f t="shared" si="552"/>
        <v>94781.43</v>
      </c>
      <c r="O7053">
        <f t="shared" si="553"/>
        <v>94781.43</v>
      </c>
      <c r="P7053" t="str">
        <f t="shared" si="554"/>
        <v/>
      </c>
      <c r="Q7053" s="48" t="str">
        <f>IF(O7053="","",
   IF(OR(O7053&lt;EDA_Outlier_Analysis!$C$10, O7053&gt;EDA_Outlier_Analysis!$C$11),
      "Outlier",
      "Normal"))</f>
        <v>Normal</v>
      </c>
      <c r="R7053" t="str">
        <f>IF(P7053="","",
   IF(OR(P7053 &lt; EDA_Outlier_Analysis!$F$7, P7053 &gt; EDA_Outlier_Analysis!$F$8),
      "Outlier",
      "Normal"))</f>
        <v/>
      </c>
      <c r="S7053" t="str">
        <f>IF(N7053="","",
   IF(OR(N7053 &lt;EDA_Outlier_Analysis!$I$10, N7053 &gt; EDA_Outlier_Analysis!$I$11),
      "Outlier",
      "Normal"))</f>
        <v>Normal</v>
      </c>
    </row>
    <row r="7054" spans="1:19">
      <c r="A7054" t="s">
        <v>15077</v>
      </c>
      <c r="B7054" s="4">
        <v>45068</v>
      </c>
      <c r="C7054" s="2">
        <v>135563.45000000001</v>
      </c>
      <c r="D7054" t="s">
        <v>849</v>
      </c>
      <c r="E7054" t="s">
        <v>850</v>
      </c>
      <c r="F7054" t="s">
        <v>9</v>
      </c>
      <c r="G7054" t="s">
        <v>31</v>
      </c>
      <c r="H7054" t="s">
        <v>477</v>
      </c>
      <c r="J7054" t="s">
        <v>15078</v>
      </c>
      <c r="K7054" t="str">
        <f>IF(COUNTIF(Customers!A:A, H7054)&gt;0, "Valid", "Invalid")</f>
        <v>Valid</v>
      </c>
      <c r="L7054" t="str">
        <f t="shared" si="550"/>
        <v>5</v>
      </c>
      <c r="M7054" t="str">
        <f t="shared" si="551"/>
        <v>2023</v>
      </c>
      <c r="N7054">
        <f t="shared" si="552"/>
        <v>135563.45000000001</v>
      </c>
      <c r="O7054">
        <f t="shared" si="553"/>
        <v>135563.45000000001</v>
      </c>
      <c r="P7054" t="str">
        <f t="shared" si="554"/>
        <v/>
      </c>
      <c r="Q7054" s="48" t="str">
        <f>IF(O7054="","",
   IF(OR(O7054&lt;EDA_Outlier_Analysis!$C$10, O7054&gt;EDA_Outlier_Analysis!$C$11),
      "Outlier",
      "Normal"))</f>
        <v>Normal</v>
      </c>
      <c r="R7054" t="str">
        <f>IF(P7054="","",
   IF(OR(P7054 &lt; EDA_Outlier_Analysis!$F$7, P7054 &gt; EDA_Outlier_Analysis!$F$8),
      "Outlier",
      "Normal"))</f>
        <v/>
      </c>
      <c r="S7054" t="str">
        <f>IF(N7054="","",
   IF(OR(N7054 &lt;EDA_Outlier_Analysis!$I$10, N7054 &gt; EDA_Outlier_Analysis!$I$11),
      "Outlier",
      "Normal"))</f>
        <v>Normal</v>
      </c>
    </row>
    <row r="7055" spans="1:19">
      <c r="A7055" t="s">
        <v>15079</v>
      </c>
      <c r="B7055" s="4">
        <v>44717</v>
      </c>
      <c r="C7055" s="2">
        <v>155203.34</v>
      </c>
      <c r="D7055" t="s">
        <v>849</v>
      </c>
      <c r="E7055" t="s">
        <v>850</v>
      </c>
      <c r="F7055" t="s">
        <v>11</v>
      </c>
      <c r="G7055" t="s">
        <v>20</v>
      </c>
      <c r="H7055" t="s">
        <v>283</v>
      </c>
      <c r="J7055" t="s">
        <v>15080</v>
      </c>
      <c r="K7055" t="str">
        <f>IF(COUNTIF(Customers!A:A, H7055)&gt;0, "Valid", "Invalid")</f>
        <v>Valid</v>
      </c>
      <c r="L7055" t="str">
        <f t="shared" si="550"/>
        <v>6</v>
      </c>
      <c r="M7055" t="str">
        <f t="shared" si="551"/>
        <v>2022</v>
      </c>
      <c r="N7055">
        <f t="shared" si="552"/>
        <v>155203.34</v>
      </c>
      <c r="O7055">
        <f t="shared" si="553"/>
        <v>155203.34</v>
      </c>
      <c r="P7055" t="str">
        <f t="shared" si="554"/>
        <v/>
      </c>
      <c r="Q7055" s="48" t="str">
        <f>IF(O7055="","",
   IF(OR(O7055&lt;EDA_Outlier_Analysis!$C$10, O7055&gt;EDA_Outlier_Analysis!$C$11),
      "Outlier",
      "Normal"))</f>
        <v>Normal</v>
      </c>
      <c r="R7055" t="str">
        <f>IF(P7055="","",
   IF(OR(P7055 &lt; EDA_Outlier_Analysis!$F$7, P7055 &gt; EDA_Outlier_Analysis!$F$8),
      "Outlier",
      "Normal"))</f>
        <v/>
      </c>
      <c r="S7055" t="str">
        <f>IF(N7055="","",
   IF(OR(N7055 &lt;EDA_Outlier_Analysis!$I$10, N7055 &gt; EDA_Outlier_Analysis!$I$11),
      "Outlier",
      "Normal"))</f>
        <v>Normal</v>
      </c>
    </row>
    <row r="7056" spans="1:19">
      <c r="A7056" t="s">
        <v>15081</v>
      </c>
      <c r="B7056" s="4">
        <v>45202</v>
      </c>
      <c r="C7056" s="2">
        <v>182793.8</v>
      </c>
      <c r="D7056" t="s">
        <v>849</v>
      </c>
      <c r="E7056" t="s">
        <v>853</v>
      </c>
      <c r="F7056" t="s">
        <v>10</v>
      </c>
      <c r="G7056" t="s">
        <v>24</v>
      </c>
      <c r="H7056" t="s">
        <v>613</v>
      </c>
      <c r="J7056" t="s">
        <v>15082</v>
      </c>
      <c r="K7056" t="str">
        <f>IF(COUNTIF(Customers!A:A, H7056)&gt;0, "Valid", "Invalid")</f>
        <v>Valid</v>
      </c>
      <c r="L7056" t="str">
        <f t="shared" si="550"/>
        <v>10</v>
      </c>
      <c r="M7056" t="str">
        <f t="shared" si="551"/>
        <v>2023</v>
      </c>
      <c r="N7056">
        <f t="shared" si="552"/>
        <v>182793.8</v>
      </c>
      <c r="O7056">
        <f t="shared" si="553"/>
        <v>182793.8</v>
      </c>
      <c r="P7056" t="str">
        <f t="shared" si="554"/>
        <v/>
      </c>
      <c r="Q7056" s="48" t="str">
        <f>IF(O7056="","",
   IF(OR(O7056&lt;EDA_Outlier_Analysis!$C$10, O7056&gt;EDA_Outlier_Analysis!$C$11),
      "Outlier",
      "Normal"))</f>
        <v>Normal</v>
      </c>
      <c r="R7056" t="str">
        <f>IF(P7056="","",
   IF(OR(P7056 &lt; EDA_Outlier_Analysis!$F$7, P7056 &gt; EDA_Outlier_Analysis!$F$8),
      "Outlier",
      "Normal"))</f>
        <v/>
      </c>
      <c r="S7056" t="str">
        <f>IF(N7056="","",
   IF(OR(N7056 &lt;EDA_Outlier_Analysis!$I$10, N7056 &gt; EDA_Outlier_Analysis!$I$11),
      "Outlier",
      "Normal"))</f>
        <v>Normal</v>
      </c>
    </row>
    <row r="7057" spans="1:19">
      <c r="A7057" t="s">
        <v>15083</v>
      </c>
      <c r="B7057" s="4">
        <v>44578</v>
      </c>
      <c r="C7057" s="2">
        <v>209305.9</v>
      </c>
      <c r="D7057" t="s">
        <v>849</v>
      </c>
      <c r="E7057" t="s">
        <v>850</v>
      </c>
      <c r="F7057" t="s">
        <v>11</v>
      </c>
      <c r="G7057" t="s">
        <v>31</v>
      </c>
      <c r="H7057" t="s">
        <v>217</v>
      </c>
      <c r="J7057" t="s">
        <v>15084</v>
      </c>
      <c r="K7057" t="str">
        <f>IF(COUNTIF(Customers!A:A, H7057)&gt;0, "Valid", "Invalid")</f>
        <v>Valid</v>
      </c>
      <c r="L7057" t="str">
        <f t="shared" si="550"/>
        <v>1</v>
      </c>
      <c r="M7057" t="str">
        <f t="shared" si="551"/>
        <v>2022</v>
      </c>
      <c r="N7057">
        <f t="shared" si="552"/>
        <v>209305.9</v>
      </c>
      <c r="O7057">
        <f t="shared" si="553"/>
        <v>209305.9</v>
      </c>
      <c r="P7057" t="str">
        <f t="shared" si="554"/>
        <v/>
      </c>
      <c r="Q7057" s="48" t="str">
        <f>IF(O7057="","",
   IF(OR(O7057&lt;EDA_Outlier_Analysis!$C$10, O7057&gt;EDA_Outlier_Analysis!$C$11),
      "Outlier",
      "Normal"))</f>
        <v>Normal</v>
      </c>
      <c r="R7057" t="str">
        <f>IF(P7057="","",
   IF(OR(P7057 &lt; EDA_Outlier_Analysis!$F$7, P7057 &gt; EDA_Outlier_Analysis!$F$8),
      "Outlier",
      "Normal"))</f>
        <v/>
      </c>
      <c r="S7057" t="str">
        <f>IF(N7057="","",
   IF(OR(N7057 &lt;EDA_Outlier_Analysis!$I$10, N7057 &gt; EDA_Outlier_Analysis!$I$11),
      "Outlier",
      "Normal"))</f>
        <v>Normal</v>
      </c>
    </row>
    <row r="7058" spans="1:19">
      <c r="A7058" t="s">
        <v>15085</v>
      </c>
      <c r="B7058" s="4">
        <v>45037</v>
      </c>
      <c r="C7058" s="2">
        <v>-61925.5</v>
      </c>
      <c r="D7058" t="s">
        <v>840</v>
      </c>
      <c r="E7058" t="s">
        <v>864</v>
      </c>
      <c r="F7058" t="s">
        <v>9</v>
      </c>
      <c r="G7058" t="s">
        <v>31</v>
      </c>
      <c r="I7058" t="s">
        <v>1519</v>
      </c>
      <c r="J7058" t="s">
        <v>15086</v>
      </c>
      <c r="K7058" t="str">
        <f>IF(COUNTIF(Customers!A:A, H7058)&gt;0, "Valid", "Invalid")</f>
        <v>Invalid</v>
      </c>
      <c r="L7058" t="str">
        <f t="shared" si="550"/>
        <v>4</v>
      </c>
      <c r="M7058" t="str">
        <f t="shared" si="551"/>
        <v>2023</v>
      </c>
      <c r="N7058">
        <f t="shared" si="552"/>
        <v>-61925.5</v>
      </c>
      <c r="O7058" t="str">
        <f t="shared" si="553"/>
        <v/>
      </c>
      <c r="P7058">
        <f t="shared" si="554"/>
        <v>61925.5</v>
      </c>
      <c r="Q7058" s="48" t="str">
        <f>IF(O7058="","",
   IF(OR(O7058&lt;EDA_Outlier_Analysis!$C$10, O7058&gt;EDA_Outlier_Analysis!$C$11),
      "Outlier",
      "Normal"))</f>
        <v/>
      </c>
      <c r="R7058" t="str">
        <f>IF(P7058="","",
   IF(OR(P7058 &lt; EDA_Outlier_Analysis!$F$7, P7058 &gt; EDA_Outlier_Analysis!$F$8),
      "Outlier",
      "Normal"))</f>
        <v>Outlier</v>
      </c>
      <c r="S7058" t="str">
        <f>IF(N7058="","",
   IF(OR(N7058 &lt;EDA_Outlier_Analysis!$I$10, N7058 &gt; EDA_Outlier_Analysis!$I$11),
      "Outlier",
      "Normal"))</f>
        <v>Normal</v>
      </c>
    </row>
    <row r="7059" spans="1:19">
      <c r="A7059" t="s">
        <v>15087</v>
      </c>
      <c r="B7059" s="4">
        <v>45145</v>
      </c>
      <c r="C7059" s="2">
        <v>172018.87</v>
      </c>
      <c r="D7059" t="s">
        <v>849</v>
      </c>
      <c r="E7059" t="s">
        <v>853</v>
      </c>
      <c r="F7059" t="s">
        <v>9</v>
      </c>
      <c r="G7059" t="s">
        <v>20</v>
      </c>
      <c r="H7059" t="s">
        <v>181</v>
      </c>
      <c r="J7059" t="s">
        <v>15088</v>
      </c>
      <c r="K7059" t="str">
        <f>IF(COUNTIF(Customers!A:A, H7059)&gt;0, "Valid", "Invalid")</f>
        <v>Valid</v>
      </c>
      <c r="L7059" t="str">
        <f t="shared" si="550"/>
        <v>8</v>
      </c>
      <c r="M7059" t="str">
        <f t="shared" si="551"/>
        <v>2023</v>
      </c>
      <c r="N7059">
        <f t="shared" si="552"/>
        <v>172018.87</v>
      </c>
      <c r="O7059">
        <f t="shared" si="553"/>
        <v>172018.87</v>
      </c>
      <c r="P7059" t="str">
        <f t="shared" si="554"/>
        <v/>
      </c>
      <c r="Q7059" s="48" t="str">
        <f>IF(O7059="","",
   IF(OR(O7059&lt;EDA_Outlier_Analysis!$C$10, O7059&gt;EDA_Outlier_Analysis!$C$11),
      "Outlier",
      "Normal"))</f>
        <v>Normal</v>
      </c>
      <c r="R7059" t="str">
        <f>IF(P7059="","",
   IF(OR(P7059 &lt; EDA_Outlier_Analysis!$F$7, P7059 &gt; EDA_Outlier_Analysis!$F$8),
      "Outlier",
      "Normal"))</f>
        <v/>
      </c>
      <c r="S7059" t="str">
        <f>IF(N7059="","",
   IF(OR(N7059 &lt;EDA_Outlier_Analysis!$I$10, N7059 &gt; EDA_Outlier_Analysis!$I$11),
      "Outlier",
      "Normal"))</f>
        <v>Normal</v>
      </c>
    </row>
    <row r="7060" spans="1:19">
      <c r="A7060" t="s">
        <v>15089</v>
      </c>
      <c r="B7060" s="4">
        <v>44996</v>
      </c>
      <c r="C7060" s="2">
        <v>-55005.88</v>
      </c>
      <c r="D7060" t="s">
        <v>840</v>
      </c>
      <c r="E7060" t="s">
        <v>864</v>
      </c>
      <c r="F7060" t="s">
        <v>9</v>
      </c>
      <c r="G7060" t="s">
        <v>31</v>
      </c>
      <c r="I7060" t="s">
        <v>2555</v>
      </c>
      <c r="J7060" t="s">
        <v>15090</v>
      </c>
      <c r="K7060" t="str">
        <f>IF(COUNTIF(Customers!A:A, H7060)&gt;0, "Valid", "Invalid")</f>
        <v>Invalid</v>
      </c>
      <c r="L7060" t="str">
        <f t="shared" si="550"/>
        <v>3</v>
      </c>
      <c r="M7060" t="str">
        <f t="shared" si="551"/>
        <v>2023</v>
      </c>
      <c r="N7060">
        <f t="shared" si="552"/>
        <v>-55005.88</v>
      </c>
      <c r="O7060" t="str">
        <f t="shared" si="553"/>
        <v/>
      </c>
      <c r="P7060">
        <f t="shared" si="554"/>
        <v>55005.88</v>
      </c>
      <c r="Q7060" s="48" t="str">
        <f>IF(O7060="","",
   IF(OR(O7060&lt;EDA_Outlier_Analysis!$C$10, O7060&gt;EDA_Outlier_Analysis!$C$11),
      "Outlier",
      "Normal"))</f>
        <v/>
      </c>
      <c r="R7060" t="str">
        <f>IF(P7060="","",
   IF(OR(P7060 &lt; EDA_Outlier_Analysis!$F$7, P7060 &gt; EDA_Outlier_Analysis!$F$8),
      "Outlier",
      "Normal"))</f>
        <v>Outlier</v>
      </c>
      <c r="S7060" t="str">
        <f>IF(N7060="","",
   IF(OR(N7060 &lt;EDA_Outlier_Analysis!$I$10, N7060 &gt; EDA_Outlier_Analysis!$I$11),
      "Outlier",
      "Normal"))</f>
        <v>Normal</v>
      </c>
    </row>
    <row r="7061" spans="1:19">
      <c r="A7061" t="s">
        <v>15091</v>
      </c>
      <c r="B7061" s="4">
        <v>45234</v>
      </c>
      <c r="C7061" s="2">
        <v>135850.47</v>
      </c>
      <c r="D7061" t="s">
        <v>849</v>
      </c>
      <c r="E7061" t="s">
        <v>868</v>
      </c>
      <c r="F7061" t="s">
        <v>9</v>
      </c>
      <c r="G7061" t="s">
        <v>20</v>
      </c>
      <c r="H7061" t="s">
        <v>663</v>
      </c>
      <c r="J7061" t="s">
        <v>15092</v>
      </c>
      <c r="K7061" t="str">
        <f>IF(COUNTIF(Customers!A:A, H7061)&gt;0, "Valid", "Invalid")</f>
        <v>Valid</v>
      </c>
      <c r="L7061" t="str">
        <f t="shared" si="550"/>
        <v>11</v>
      </c>
      <c r="M7061" t="str">
        <f t="shared" si="551"/>
        <v>2023</v>
      </c>
      <c r="N7061">
        <f t="shared" si="552"/>
        <v>135850.47</v>
      </c>
      <c r="O7061">
        <f t="shared" si="553"/>
        <v>135850.47</v>
      </c>
      <c r="P7061" t="str">
        <f t="shared" si="554"/>
        <v/>
      </c>
      <c r="Q7061" s="48" t="str">
        <f>IF(O7061="","",
   IF(OR(O7061&lt;EDA_Outlier_Analysis!$C$10, O7061&gt;EDA_Outlier_Analysis!$C$11),
      "Outlier",
      "Normal"))</f>
        <v>Normal</v>
      </c>
      <c r="R7061" t="str">
        <f>IF(P7061="","",
   IF(OR(P7061 &lt; EDA_Outlier_Analysis!$F$7, P7061 &gt; EDA_Outlier_Analysis!$F$8),
      "Outlier",
      "Normal"))</f>
        <v/>
      </c>
      <c r="S7061" t="str">
        <f>IF(N7061="","",
   IF(OR(N7061 &lt;EDA_Outlier_Analysis!$I$10, N7061 &gt; EDA_Outlier_Analysis!$I$11),
      "Outlier",
      "Normal"))</f>
        <v>Normal</v>
      </c>
    </row>
    <row r="7062" spans="1:19">
      <c r="A7062" t="s">
        <v>15093</v>
      </c>
      <c r="B7062" s="4">
        <v>44848</v>
      </c>
      <c r="C7062" s="2">
        <v>-57447.71</v>
      </c>
      <c r="D7062" t="s">
        <v>840</v>
      </c>
      <c r="E7062" t="s">
        <v>841</v>
      </c>
      <c r="F7062" t="s">
        <v>11</v>
      </c>
      <c r="G7062" t="s">
        <v>20</v>
      </c>
      <c r="I7062" t="s">
        <v>1415</v>
      </c>
      <c r="J7062" t="s">
        <v>15094</v>
      </c>
      <c r="K7062" t="str">
        <f>IF(COUNTIF(Customers!A:A, H7062)&gt;0, "Valid", "Invalid")</f>
        <v>Invalid</v>
      </c>
      <c r="L7062" t="str">
        <f t="shared" si="550"/>
        <v>10</v>
      </c>
      <c r="M7062" t="str">
        <f t="shared" si="551"/>
        <v>2022</v>
      </c>
      <c r="N7062">
        <f t="shared" si="552"/>
        <v>-57447.71</v>
      </c>
      <c r="O7062" t="str">
        <f t="shared" si="553"/>
        <v/>
      </c>
      <c r="P7062">
        <f t="shared" si="554"/>
        <v>57447.71</v>
      </c>
      <c r="Q7062" s="48" t="str">
        <f>IF(O7062="","",
   IF(OR(O7062&lt;EDA_Outlier_Analysis!$C$10, O7062&gt;EDA_Outlier_Analysis!$C$11),
      "Outlier",
      "Normal"))</f>
        <v/>
      </c>
      <c r="R7062" t="str">
        <f>IF(P7062="","",
   IF(OR(P7062 &lt; EDA_Outlier_Analysis!$F$7, P7062 &gt; EDA_Outlier_Analysis!$F$8),
      "Outlier",
      "Normal"))</f>
        <v>Outlier</v>
      </c>
      <c r="S7062" t="str">
        <f>IF(N7062="","",
   IF(OR(N7062 &lt;EDA_Outlier_Analysis!$I$10, N7062 &gt; EDA_Outlier_Analysis!$I$11),
      "Outlier",
      "Normal"))</f>
        <v>Normal</v>
      </c>
    </row>
    <row r="7063" spans="1:19">
      <c r="A7063" t="s">
        <v>15095</v>
      </c>
      <c r="B7063" s="4">
        <v>44829</v>
      </c>
      <c r="C7063" s="2">
        <v>184891.89</v>
      </c>
      <c r="D7063" t="s">
        <v>849</v>
      </c>
      <c r="E7063" t="s">
        <v>850</v>
      </c>
      <c r="F7063" t="s">
        <v>11</v>
      </c>
      <c r="G7063" t="s">
        <v>20</v>
      </c>
      <c r="H7063" t="s">
        <v>253</v>
      </c>
      <c r="J7063" t="s">
        <v>15096</v>
      </c>
      <c r="K7063" t="str">
        <f>IF(COUNTIF(Customers!A:A, H7063)&gt;0, "Valid", "Invalid")</f>
        <v>Valid</v>
      </c>
      <c r="L7063" t="str">
        <f t="shared" si="550"/>
        <v>9</v>
      </c>
      <c r="M7063" t="str">
        <f t="shared" si="551"/>
        <v>2022</v>
      </c>
      <c r="N7063">
        <f t="shared" si="552"/>
        <v>184891.89</v>
      </c>
      <c r="O7063">
        <f t="shared" si="553"/>
        <v>184891.89</v>
      </c>
      <c r="P7063" t="str">
        <f t="shared" si="554"/>
        <v/>
      </c>
      <c r="Q7063" s="48" t="str">
        <f>IF(O7063="","",
   IF(OR(O7063&lt;EDA_Outlier_Analysis!$C$10, O7063&gt;EDA_Outlier_Analysis!$C$11),
      "Outlier",
      "Normal"))</f>
        <v>Normal</v>
      </c>
      <c r="R7063" t="str">
        <f>IF(P7063="","",
   IF(OR(P7063 &lt; EDA_Outlier_Analysis!$F$7, P7063 &gt; EDA_Outlier_Analysis!$F$8),
      "Outlier",
      "Normal"))</f>
        <v/>
      </c>
      <c r="S7063" t="str">
        <f>IF(N7063="","",
   IF(OR(N7063 &lt;EDA_Outlier_Analysis!$I$10, N7063 &gt; EDA_Outlier_Analysis!$I$11),
      "Outlier",
      "Normal"))</f>
        <v>Normal</v>
      </c>
    </row>
    <row r="7064" spans="1:19">
      <c r="A7064" t="s">
        <v>15097</v>
      </c>
      <c r="B7064" s="4">
        <v>45148</v>
      </c>
      <c r="C7064" s="2">
        <v>-64042.34</v>
      </c>
      <c r="D7064" t="s">
        <v>840</v>
      </c>
      <c r="E7064" t="s">
        <v>864</v>
      </c>
      <c r="F7064" t="s">
        <v>10</v>
      </c>
      <c r="G7064" t="s">
        <v>34</v>
      </c>
      <c r="I7064" t="s">
        <v>1453</v>
      </c>
      <c r="J7064" t="s">
        <v>15098</v>
      </c>
      <c r="K7064" t="str">
        <f>IF(COUNTIF(Customers!A:A, H7064)&gt;0, "Valid", "Invalid")</f>
        <v>Invalid</v>
      </c>
      <c r="L7064" t="str">
        <f t="shared" si="550"/>
        <v>8</v>
      </c>
      <c r="M7064" t="str">
        <f t="shared" si="551"/>
        <v>2023</v>
      </c>
      <c r="N7064">
        <f t="shared" si="552"/>
        <v>-64042.34</v>
      </c>
      <c r="O7064" t="str">
        <f t="shared" si="553"/>
        <v/>
      </c>
      <c r="P7064">
        <f t="shared" si="554"/>
        <v>64042.34</v>
      </c>
      <c r="Q7064" s="48" t="str">
        <f>IF(O7064="","",
   IF(OR(O7064&lt;EDA_Outlier_Analysis!$C$10, O7064&gt;EDA_Outlier_Analysis!$C$11),
      "Outlier",
      "Normal"))</f>
        <v/>
      </c>
      <c r="R7064" t="str">
        <f>IF(P7064="","",
   IF(OR(P7064 &lt; EDA_Outlier_Analysis!$F$7, P7064 &gt; EDA_Outlier_Analysis!$F$8),
      "Outlier",
      "Normal"))</f>
        <v>Outlier</v>
      </c>
      <c r="S7064" t="str">
        <f>IF(N7064="","",
   IF(OR(N7064 &lt;EDA_Outlier_Analysis!$I$10, N7064 &gt; EDA_Outlier_Analysis!$I$11),
      "Outlier",
      "Normal"))</f>
        <v>Normal</v>
      </c>
    </row>
    <row r="7065" spans="1:19">
      <c r="A7065" t="s">
        <v>15099</v>
      </c>
      <c r="B7065" s="4">
        <v>44715</v>
      </c>
      <c r="C7065" s="2">
        <v>-54082.46</v>
      </c>
      <c r="D7065" t="s">
        <v>840</v>
      </c>
      <c r="E7065" t="s">
        <v>841</v>
      </c>
      <c r="F7065" t="s">
        <v>10</v>
      </c>
      <c r="G7065" t="s">
        <v>24</v>
      </c>
      <c r="I7065" t="s">
        <v>1210</v>
      </c>
      <c r="J7065" t="s">
        <v>15100</v>
      </c>
      <c r="K7065" t="str">
        <f>IF(COUNTIF(Customers!A:A, H7065)&gt;0, "Valid", "Invalid")</f>
        <v>Invalid</v>
      </c>
      <c r="L7065" t="str">
        <f t="shared" si="550"/>
        <v>6</v>
      </c>
      <c r="M7065" t="str">
        <f t="shared" si="551"/>
        <v>2022</v>
      </c>
      <c r="N7065">
        <f t="shared" si="552"/>
        <v>-54082.46</v>
      </c>
      <c r="O7065" t="str">
        <f t="shared" si="553"/>
        <v/>
      </c>
      <c r="P7065">
        <f t="shared" si="554"/>
        <v>54082.46</v>
      </c>
      <c r="Q7065" s="48" t="str">
        <f>IF(O7065="","",
   IF(OR(O7065&lt;EDA_Outlier_Analysis!$C$10, O7065&gt;EDA_Outlier_Analysis!$C$11),
      "Outlier",
      "Normal"))</f>
        <v/>
      </c>
      <c r="R7065" t="str">
        <f>IF(P7065="","",
   IF(OR(P7065 &lt; EDA_Outlier_Analysis!$F$7, P7065 &gt; EDA_Outlier_Analysis!$F$8),
      "Outlier",
      "Normal"))</f>
        <v>Outlier</v>
      </c>
      <c r="S7065" t="str">
        <f>IF(N7065="","",
   IF(OR(N7065 &lt;EDA_Outlier_Analysis!$I$10, N7065 &gt; EDA_Outlier_Analysis!$I$11),
      "Outlier",
      "Normal"))</f>
        <v>Normal</v>
      </c>
    </row>
    <row r="7066" spans="1:19">
      <c r="A7066" t="s">
        <v>15101</v>
      </c>
      <c r="B7066" s="4">
        <v>44959</v>
      </c>
      <c r="C7066" s="2">
        <v>-64771.45</v>
      </c>
      <c r="D7066" t="s">
        <v>840</v>
      </c>
      <c r="E7066" t="s">
        <v>841</v>
      </c>
      <c r="F7066" t="s">
        <v>9</v>
      </c>
      <c r="G7066" t="s">
        <v>20</v>
      </c>
      <c r="I7066" t="s">
        <v>1080</v>
      </c>
      <c r="J7066" t="s">
        <v>15102</v>
      </c>
      <c r="K7066" t="str">
        <f>IF(COUNTIF(Customers!A:A, H7066)&gt;0, "Valid", "Invalid")</f>
        <v>Invalid</v>
      </c>
      <c r="L7066" t="str">
        <f t="shared" si="550"/>
        <v>2</v>
      </c>
      <c r="M7066" t="str">
        <f t="shared" si="551"/>
        <v>2023</v>
      </c>
      <c r="N7066">
        <f t="shared" si="552"/>
        <v>-64771.45</v>
      </c>
      <c r="O7066" t="str">
        <f t="shared" si="553"/>
        <v/>
      </c>
      <c r="P7066">
        <f t="shared" si="554"/>
        <v>64771.45</v>
      </c>
      <c r="Q7066" s="48" t="str">
        <f>IF(O7066="","",
   IF(OR(O7066&lt;EDA_Outlier_Analysis!$C$10, O7066&gt;EDA_Outlier_Analysis!$C$11),
      "Outlier",
      "Normal"))</f>
        <v/>
      </c>
      <c r="R7066" t="str">
        <f>IF(P7066="","",
   IF(OR(P7066 &lt; EDA_Outlier_Analysis!$F$7, P7066 &gt; EDA_Outlier_Analysis!$F$8),
      "Outlier",
      "Normal"))</f>
        <v>Outlier</v>
      </c>
      <c r="S7066" t="str">
        <f>IF(N7066="","",
   IF(OR(N7066 &lt;EDA_Outlier_Analysis!$I$10, N7066 &gt; EDA_Outlier_Analysis!$I$11),
      "Outlier",
      "Normal"))</f>
        <v>Normal</v>
      </c>
    </row>
    <row r="7067" spans="1:19">
      <c r="A7067" t="s">
        <v>15103</v>
      </c>
      <c r="B7067" s="4">
        <v>45201</v>
      </c>
      <c r="C7067" s="2">
        <v>-38190.19</v>
      </c>
      <c r="D7067" t="s">
        <v>840</v>
      </c>
      <c r="E7067" t="s">
        <v>905</v>
      </c>
      <c r="F7067" t="s">
        <v>10</v>
      </c>
      <c r="G7067" t="s">
        <v>31</v>
      </c>
      <c r="I7067" t="s">
        <v>1177</v>
      </c>
      <c r="J7067" t="s">
        <v>15104</v>
      </c>
      <c r="K7067" t="str">
        <f>IF(COUNTIF(Customers!A:A, H7067)&gt;0, "Valid", "Invalid")</f>
        <v>Invalid</v>
      </c>
      <c r="L7067" t="str">
        <f t="shared" si="550"/>
        <v>10</v>
      </c>
      <c r="M7067" t="str">
        <f t="shared" si="551"/>
        <v>2023</v>
      </c>
      <c r="N7067">
        <f t="shared" si="552"/>
        <v>-38190.19</v>
      </c>
      <c r="O7067" t="str">
        <f t="shared" si="553"/>
        <v/>
      </c>
      <c r="P7067">
        <f t="shared" si="554"/>
        <v>38190.19</v>
      </c>
      <c r="Q7067" s="48" t="str">
        <f>IF(O7067="","",
   IF(OR(O7067&lt;EDA_Outlier_Analysis!$C$10, O7067&gt;EDA_Outlier_Analysis!$C$11),
      "Outlier",
      "Normal"))</f>
        <v/>
      </c>
      <c r="R7067" t="str">
        <f>IF(P7067="","",
   IF(OR(P7067 &lt; EDA_Outlier_Analysis!$F$7, P7067 &gt; EDA_Outlier_Analysis!$F$8),
      "Outlier",
      "Normal"))</f>
        <v>Normal</v>
      </c>
      <c r="S7067" t="str">
        <f>IF(N7067="","",
   IF(OR(N7067 &lt;EDA_Outlier_Analysis!$I$10, N7067 &gt; EDA_Outlier_Analysis!$I$11),
      "Outlier",
      "Normal"))</f>
        <v>Normal</v>
      </c>
    </row>
    <row r="7068" spans="1:19">
      <c r="A7068" t="s">
        <v>15105</v>
      </c>
      <c r="B7068" s="4">
        <v>45242</v>
      </c>
      <c r="C7068" s="2">
        <v>159582.59</v>
      </c>
      <c r="D7068" t="s">
        <v>849</v>
      </c>
      <c r="E7068" t="s">
        <v>850</v>
      </c>
      <c r="F7068" t="s">
        <v>11</v>
      </c>
      <c r="G7068" t="s">
        <v>24</v>
      </c>
      <c r="H7068" t="s">
        <v>247</v>
      </c>
      <c r="J7068" t="s">
        <v>15106</v>
      </c>
      <c r="K7068" t="str">
        <f>IF(COUNTIF(Customers!A:A, H7068)&gt;0, "Valid", "Invalid")</f>
        <v>Valid</v>
      </c>
      <c r="L7068" t="str">
        <f t="shared" si="550"/>
        <v>11</v>
      </c>
      <c r="M7068" t="str">
        <f t="shared" si="551"/>
        <v>2023</v>
      </c>
      <c r="N7068">
        <f t="shared" si="552"/>
        <v>159582.59</v>
      </c>
      <c r="O7068">
        <f t="shared" si="553"/>
        <v>159582.59</v>
      </c>
      <c r="P7068" t="str">
        <f t="shared" si="554"/>
        <v/>
      </c>
      <c r="Q7068" s="48" t="str">
        <f>IF(O7068="","",
   IF(OR(O7068&lt;EDA_Outlier_Analysis!$C$10, O7068&gt;EDA_Outlier_Analysis!$C$11),
      "Outlier",
      "Normal"))</f>
        <v>Normal</v>
      </c>
      <c r="R7068" t="str">
        <f>IF(P7068="","",
   IF(OR(P7068 &lt; EDA_Outlier_Analysis!$F$7, P7068 &gt; EDA_Outlier_Analysis!$F$8),
      "Outlier",
      "Normal"))</f>
        <v/>
      </c>
      <c r="S7068" t="str">
        <f>IF(N7068="","",
   IF(OR(N7068 &lt;EDA_Outlier_Analysis!$I$10, N7068 &gt; EDA_Outlier_Analysis!$I$11),
      "Outlier",
      "Normal"))</f>
        <v>Normal</v>
      </c>
    </row>
    <row r="7069" spans="1:19">
      <c r="A7069" t="s">
        <v>15107</v>
      </c>
      <c r="B7069" s="4">
        <v>44804</v>
      </c>
      <c r="C7069" s="2">
        <v>-42836.95</v>
      </c>
      <c r="D7069" t="s">
        <v>840</v>
      </c>
      <c r="E7069" t="s">
        <v>878</v>
      </c>
      <c r="F7069" t="s">
        <v>11</v>
      </c>
      <c r="G7069" t="s">
        <v>34</v>
      </c>
      <c r="I7069" t="s">
        <v>960</v>
      </c>
      <c r="J7069" t="s">
        <v>15108</v>
      </c>
      <c r="K7069" t="str">
        <f>IF(COUNTIF(Customers!A:A, H7069)&gt;0, "Valid", "Invalid")</f>
        <v>Invalid</v>
      </c>
      <c r="L7069" t="str">
        <f t="shared" si="550"/>
        <v>8</v>
      </c>
      <c r="M7069" t="str">
        <f t="shared" si="551"/>
        <v>2022</v>
      </c>
      <c r="N7069">
        <f t="shared" si="552"/>
        <v>-42836.95</v>
      </c>
      <c r="O7069" t="str">
        <f t="shared" si="553"/>
        <v/>
      </c>
      <c r="P7069">
        <f t="shared" si="554"/>
        <v>42836.95</v>
      </c>
      <c r="Q7069" s="48" t="str">
        <f>IF(O7069="","",
   IF(OR(O7069&lt;EDA_Outlier_Analysis!$C$10, O7069&gt;EDA_Outlier_Analysis!$C$11),
      "Outlier",
      "Normal"))</f>
        <v/>
      </c>
      <c r="R7069" t="str">
        <f>IF(P7069="","",
   IF(OR(P7069 &lt; EDA_Outlier_Analysis!$F$7, P7069 &gt; EDA_Outlier_Analysis!$F$8),
      "Outlier",
      "Normal"))</f>
        <v>Normal</v>
      </c>
      <c r="S7069" t="str">
        <f>IF(N7069="","",
   IF(OR(N7069 &lt;EDA_Outlier_Analysis!$I$10, N7069 &gt; EDA_Outlier_Analysis!$I$11),
      "Outlier",
      "Normal"))</f>
        <v>Normal</v>
      </c>
    </row>
    <row r="7070" spans="1:19">
      <c r="A7070" t="s">
        <v>15109</v>
      </c>
      <c r="B7070" s="4">
        <v>44651</v>
      </c>
      <c r="C7070" s="2">
        <v>10873.82</v>
      </c>
      <c r="D7070" t="s">
        <v>1345</v>
      </c>
      <c r="E7070" t="s">
        <v>1345</v>
      </c>
      <c r="F7070" t="s">
        <v>9</v>
      </c>
      <c r="G7070" t="s">
        <v>31</v>
      </c>
      <c r="J7070" t="s">
        <v>15110</v>
      </c>
      <c r="K7070" t="str">
        <f>IF(COUNTIF(Customers!A:A, H7070)&gt;0, "Valid", "Invalid")</f>
        <v>Invalid</v>
      </c>
      <c r="L7070" t="str">
        <f t="shared" si="550"/>
        <v>3</v>
      </c>
      <c r="M7070" t="str">
        <f t="shared" si="551"/>
        <v>2022</v>
      </c>
      <c r="N7070">
        <f t="shared" si="552"/>
        <v>-10873.82</v>
      </c>
      <c r="O7070" t="str">
        <f t="shared" si="553"/>
        <v/>
      </c>
      <c r="P7070" t="str">
        <f t="shared" si="554"/>
        <v/>
      </c>
      <c r="Q7070" s="48" t="str">
        <f>IF(O7070="","",
   IF(OR(O7070&lt;EDA_Outlier_Analysis!$C$10, O7070&gt;EDA_Outlier_Analysis!$C$11),
      "Outlier",
      "Normal"))</f>
        <v/>
      </c>
      <c r="R7070" t="str">
        <f>IF(P7070="","",
   IF(OR(P7070 &lt; EDA_Outlier_Analysis!$F$7, P7070 &gt; EDA_Outlier_Analysis!$F$8),
      "Outlier",
      "Normal"))</f>
        <v/>
      </c>
      <c r="S7070" t="str">
        <f>IF(N7070="","",
   IF(OR(N7070 &lt;EDA_Outlier_Analysis!$I$10, N7070 &gt; EDA_Outlier_Analysis!$I$11),
      "Outlier",
      "Normal"))</f>
        <v>Normal</v>
      </c>
    </row>
    <row r="7071" spans="1:19">
      <c r="A7071" t="s">
        <v>15111</v>
      </c>
      <c r="B7071" s="4">
        <v>45086</v>
      </c>
      <c r="C7071" s="2">
        <v>48239.29</v>
      </c>
      <c r="D7071" t="s">
        <v>849</v>
      </c>
      <c r="E7071" t="s">
        <v>853</v>
      </c>
      <c r="F7071" t="s">
        <v>9</v>
      </c>
      <c r="G7071" t="s">
        <v>24</v>
      </c>
      <c r="H7071" t="s">
        <v>553</v>
      </c>
      <c r="J7071" t="s">
        <v>15112</v>
      </c>
      <c r="K7071" t="str">
        <f>IF(COUNTIF(Customers!A:A, H7071)&gt;0, "Valid", "Invalid")</f>
        <v>Valid</v>
      </c>
      <c r="L7071" t="str">
        <f t="shared" si="550"/>
        <v>6</v>
      </c>
      <c r="M7071" t="str">
        <f t="shared" si="551"/>
        <v>2023</v>
      </c>
      <c r="N7071">
        <f t="shared" si="552"/>
        <v>48239.29</v>
      </c>
      <c r="O7071">
        <f t="shared" si="553"/>
        <v>48239.29</v>
      </c>
      <c r="P7071" t="str">
        <f t="shared" si="554"/>
        <v/>
      </c>
      <c r="Q7071" s="48" t="str">
        <f>IF(O7071="","",
   IF(OR(O7071&lt;EDA_Outlier_Analysis!$C$10, O7071&gt;EDA_Outlier_Analysis!$C$11),
      "Outlier",
      "Normal"))</f>
        <v>Normal</v>
      </c>
      <c r="R7071" t="str">
        <f>IF(P7071="","",
   IF(OR(P7071 &lt; EDA_Outlier_Analysis!$F$7, P7071 &gt; EDA_Outlier_Analysis!$F$8),
      "Outlier",
      "Normal"))</f>
        <v/>
      </c>
      <c r="S7071" t="str">
        <f>IF(N7071="","",
   IF(OR(N7071 &lt;EDA_Outlier_Analysis!$I$10, N7071 &gt; EDA_Outlier_Analysis!$I$11),
      "Outlier",
      "Normal"))</f>
        <v>Normal</v>
      </c>
    </row>
    <row r="7072" spans="1:19">
      <c r="A7072" t="s">
        <v>15113</v>
      </c>
      <c r="B7072" s="4">
        <v>45071</v>
      </c>
      <c r="C7072" s="2">
        <v>267168.55</v>
      </c>
      <c r="D7072" t="s">
        <v>849</v>
      </c>
      <c r="E7072" t="s">
        <v>850</v>
      </c>
      <c r="F7072" t="s">
        <v>11</v>
      </c>
      <c r="G7072" t="s">
        <v>24</v>
      </c>
      <c r="H7072" t="s">
        <v>163</v>
      </c>
      <c r="J7072" t="s">
        <v>15114</v>
      </c>
      <c r="K7072" t="str">
        <f>IF(COUNTIF(Customers!A:A, H7072)&gt;0, "Valid", "Invalid")</f>
        <v>Valid</v>
      </c>
      <c r="L7072" t="str">
        <f t="shared" si="550"/>
        <v>5</v>
      </c>
      <c r="M7072" t="str">
        <f t="shared" si="551"/>
        <v>2023</v>
      </c>
      <c r="N7072">
        <f t="shared" si="552"/>
        <v>267168.55</v>
      </c>
      <c r="O7072">
        <f t="shared" si="553"/>
        <v>267168.55</v>
      </c>
      <c r="P7072" t="str">
        <f t="shared" si="554"/>
        <v/>
      </c>
      <c r="Q7072" s="48" t="str">
        <f>IF(O7072="","",
   IF(OR(O7072&lt;EDA_Outlier_Analysis!$C$10, O7072&gt;EDA_Outlier_Analysis!$C$11),
      "Outlier",
      "Normal"))</f>
        <v>Normal</v>
      </c>
      <c r="R7072" t="str">
        <f>IF(P7072="","",
   IF(OR(P7072 &lt; EDA_Outlier_Analysis!$F$7, P7072 &gt; EDA_Outlier_Analysis!$F$8),
      "Outlier",
      "Normal"))</f>
        <v/>
      </c>
      <c r="S7072" t="str">
        <f>IF(N7072="","",
   IF(OR(N7072 &lt;EDA_Outlier_Analysis!$I$10, N7072 &gt; EDA_Outlier_Analysis!$I$11),
      "Outlier",
      "Normal"))</f>
        <v>Normal</v>
      </c>
    </row>
    <row r="7073" spans="1:19">
      <c r="A7073" t="s">
        <v>15115</v>
      </c>
      <c r="B7073" s="4">
        <v>45141</v>
      </c>
      <c r="C7073" s="2">
        <v>139322.98000000001</v>
      </c>
      <c r="D7073" t="s">
        <v>849</v>
      </c>
      <c r="E7073" t="s">
        <v>853</v>
      </c>
      <c r="F7073" t="s">
        <v>9</v>
      </c>
      <c r="G7073" t="s">
        <v>34</v>
      </c>
      <c r="H7073" t="s">
        <v>65</v>
      </c>
      <c r="J7073" t="s">
        <v>15116</v>
      </c>
      <c r="K7073" t="str">
        <f>IF(COUNTIF(Customers!A:A, H7073)&gt;0, "Valid", "Invalid")</f>
        <v>Valid</v>
      </c>
      <c r="L7073" t="str">
        <f t="shared" si="550"/>
        <v>8</v>
      </c>
      <c r="M7073" t="str">
        <f t="shared" si="551"/>
        <v>2023</v>
      </c>
      <c r="N7073">
        <f t="shared" si="552"/>
        <v>139322.98000000001</v>
      </c>
      <c r="O7073">
        <f t="shared" si="553"/>
        <v>139322.98000000001</v>
      </c>
      <c r="P7073" t="str">
        <f t="shared" si="554"/>
        <v/>
      </c>
      <c r="Q7073" s="48" t="str">
        <f>IF(O7073="","",
   IF(OR(O7073&lt;EDA_Outlier_Analysis!$C$10, O7073&gt;EDA_Outlier_Analysis!$C$11),
      "Outlier",
      "Normal"))</f>
        <v>Normal</v>
      </c>
      <c r="R7073" t="str">
        <f>IF(P7073="","",
   IF(OR(P7073 &lt; EDA_Outlier_Analysis!$F$7, P7073 &gt; EDA_Outlier_Analysis!$F$8),
      "Outlier",
      "Normal"))</f>
        <v/>
      </c>
      <c r="S7073" t="str">
        <f>IF(N7073="","",
   IF(OR(N7073 &lt;EDA_Outlier_Analysis!$I$10, N7073 &gt; EDA_Outlier_Analysis!$I$11),
      "Outlier",
      "Normal"))</f>
        <v>Normal</v>
      </c>
    </row>
    <row r="7074" spans="1:19">
      <c r="A7074" t="s">
        <v>15117</v>
      </c>
      <c r="B7074" s="4">
        <v>44645</v>
      </c>
      <c r="C7074" s="2">
        <v>148370.44</v>
      </c>
      <c r="D7074" t="s">
        <v>849</v>
      </c>
      <c r="E7074" t="s">
        <v>868</v>
      </c>
      <c r="F7074" t="s">
        <v>9</v>
      </c>
      <c r="G7074" t="s">
        <v>31</v>
      </c>
      <c r="H7074" t="s">
        <v>733</v>
      </c>
      <c r="J7074" t="s">
        <v>15118</v>
      </c>
      <c r="K7074" t="str">
        <f>IF(COUNTIF(Customers!A:A, H7074)&gt;0, "Valid", "Invalid")</f>
        <v>Valid</v>
      </c>
      <c r="L7074" t="str">
        <f t="shared" si="550"/>
        <v>3</v>
      </c>
      <c r="M7074" t="str">
        <f t="shared" si="551"/>
        <v>2022</v>
      </c>
      <c r="N7074">
        <f t="shared" si="552"/>
        <v>148370.44</v>
      </c>
      <c r="O7074">
        <f t="shared" si="553"/>
        <v>148370.44</v>
      </c>
      <c r="P7074" t="str">
        <f t="shared" si="554"/>
        <v/>
      </c>
      <c r="Q7074" s="48" t="str">
        <f>IF(O7074="","",
   IF(OR(O7074&lt;EDA_Outlier_Analysis!$C$10, O7074&gt;EDA_Outlier_Analysis!$C$11),
      "Outlier",
      "Normal"))</f>
        <v>Normal</v>
      </c>
      <c r="R7074" t="str">
        <f>IF(P7074="","",
   IF(OR(P7074 &lt; EDA_Outlier_Analysis!$F$7, P7074 &gt; EDA_Outlier_Analysis!$F$8),
      "Outlier",
      "Normal"))</f>
        <v/>
      </c>
      <c r="S7074" t="str">
        <f>IF(N7074="","",
   IF(OR(N7074 &lt;EDA_Outlier_Analysis!$I$10, N7074 &gt; EDA_Outlier_Analysis!$I$11),
      "Outlier",
      "Normal"))</f>
        <v>Normal</v>
      </c>
    </row>
    <row r="7075" spans="1:19">
      <c r="A7075" t="s">
        <v>15119</v>
      </c>
      <c r="B7075" s="4">
        <v>45268</v>
      </c>
      <c r="C7075" s="2">
        <v>263221.78000000003</v>
      </c>
      <c r="D7075" t="s">
        <v>849</v>
      </c>
      <c r="E7075" t="s">
        <v>853</v>
      </c>
      <c r="F7075" t="s">
        <v>10</v>
      </c>
      <c r="G7075" t="s">
        <v>31</v>
      </c>
      <c r="H7075" t="s">
        <v>195</v>
      </c>
      <c r="J7075" t="s">
        <v>15120</v>
      </c>
      <c r="K7075" t="str">
        <f>IF(COUNTIF(Customers!A:A, H7075)&gt;0, "Valid", "Invalid")</f>
        <v>Valid</v>
      </c>
      <c r="L7075" t="str">
        <f t="shared" si="550"/>
        <v>12</v>
      </c>
      <c r="M7075" t="str">
        <f t="shared" si="551"/>
        <v>2023</v>
      </c>
      <c r="N7075">
        <f t="shared" si="552"/>
        <v>263221.78000000003</v>
      </c>
      <c r="O7075">
        <f t="shared" si="553"/>
        <v>263221.78000000003</v>
      </c>
      <c r="P7075" t="str">
        <f t="shared" si="554"/>
        <v/>
      </c>
      <c r="Q7075" s="48" t="str">
        <f>IF(O7075="","",
   IF(OR(O7075&lt;EDA_Outlier_Analysis!$C$10, O7075&gt;EDA_Outlier_Analysis!$C$11),
      "Outlier",
      "Normal"))</f>
        <v>Normal</v>
      </c>
      <c r="R7075" t="str">
        <f>IF(P7075="","",
   IF(OR(P7075 &lt; EDA_Outlier_Analysis!$F$7, P7075 &gt; EDA_Outlier_Analysis!$F$8),
      "Outlier",
      "Normal"))</f>
        <v/>
      </c>
      <c r="S7075" t="str">
        <f>IF(N7075="","",
   IF(OR(N7075 &lt;EDA_Outlier_Analysis!$I$10, N7075 &gt; EDA_Outlier_Analysis!$I$11),
      "Outlier",
      "Normal"))</f>
        <v>Normal</v>
      </c>
    </row>
    <row r="7076" spans="1:19">
      <c r="A7076" t="s">
        <v>15121</v>
      </c>
      <c r="B7076" s="4">
        <v>45041</v>
      </c>
      <c r="C7076" s="2">
        <v>-63105.31</v>
      </c>
      <c r="D7076" t="s">
        <v>840</v>
      </c>
      <c r="E7076" t="s">
        <v>841</v>
      </c>
      <c r="F7076" t="s">
        <v>9</v>
      </c>
      <c r="G7076" t="s">
        <v>24</v>
      </c>
      <c r="I7076" t="s">
        <v>1443</v>
      </c>
      <c r="J7076" t="s">
        <v>15122</v>
      </c>
      <c r="K7076" t="str">
        <f>IF(COUNTIF(Customers!A:A, H7076)&gt;0, "Valid", "Invalid")</f>
        <v>Invalid</v>
      </c>
      <c r="L7076" t="str">
        <f t="shared" si="550"/>
        <v>4</v>
      </c>
      <c r="M7076" t="str">
        <f t="shared" si="551"/>
        <v>2023</v>
      </c>
      <c r="N7076">
        <f t="shared" si="552"/>
        <v>-63105.31</v>
      </c>
      <c r="O7076" t="str">
        <f t="shared" si="553"/>
        <v/>
      </c>
      <c r="P7076">
        <f t="shared" si="554"/>
        <v>63105.31</v>
      </c>
      <c r="Q7076" s="48" t="str">
        <f>IF(O7076="","",
   IF(OR(O7076&lt;EDA_Outlier_Analysis!$C$10, O7076&gt;EDA_Outlier_Analysis!$C$11),
      "Outlier",
      "Normal"))</f>
        <v/>
      </c>
      <c r="R7076" t="str">
        <f>IF(P7076="","",
   IF(OR(P7076 &lt; EDA_Outlier_Analysis!$F$7, P7076 &gt; EDA_Outlier_Analysis!$F$8),
      "Outlier",
      "Normal"))</f>
        <v>Outlier</v>
      </c>
      <c r="S7076" t="str">
        <f>IF(N7076="","",
   IF(OR(N7076 &lt;EDA_Outlier_Analysis!$I$10, N7076 &gt; EDA_Outlier_Analysis!$I$11),
      "Outlier",
      "Normal"))</f>
        <v>Normal</v>
      </c>
    </row>
    <row r="7077" spans="1:19">
      <c r="A7077" t="s">
        <v>15123</v>
      </c>
      <c r="B7077" s="4">
        <v>44652</v>
      </c>
      <c r="C7077" s="2">
        <v>-31136.38</v>
      </c>
      <c r="D7077" t="s">
        <v>840</v>
      </c>
      <c r="E7077" t="s">
        <v>878</v>
      </c>
      <c r="F7077" t="s">
        <v>9</v>
      </c>
      <c r="G7077" t="s">
        <v>34</v>
      </c>
      <c r="I7077" t="s">
        <v>1620</v>
      </c>
      <c r="J7077" t="s">
        <v>15124</v>
      </c>
      <c r="K7077" t="str">
        <f>IF(COUNTIF(Customers!A:A, H7077)&gt;0, "Valid", "Invalid")</f>
        <v>Invalid</v>
      </c>
      <c r="L7077" t="str">
        <f t="shared" si="550"/>
        <v>4</v>
      </c>
      <c r="M7077" t="str">
        <f t="shared" si="551"/>
        <v>2022</v>
      </c>
      <c r="N7077">
        <f t="shared" si="552"/>
        <v>-31136.38</v>
      </c>
      <c r="O7077" t="str">
        <f t="shared" si="553"/>
        <v/>
      </c>
      <c r="P7077">
        <f t="shared" si="554"/>
        <v>31136.38</v>
      </c>
      <c r="Q7077" s="48" t="str">
        <f>IF(O7077="","",
   IF(OR(O7077&lt;EDA_Outlier_Analysis!$C$10, O7077&gt;EDA_Outlier_Analysis!$C$11),
      "Outlier",
      "Normal"))</f>
        <v/>
      </c>
      <c r="R7077" t="str">
        <f>IF(P7077="","",
   IF(OR(P7077 &lt; EDA_Outlier_Analysis!$F$7, P7077 &gt; EDA_Outlier_Analysis!$F$8),
      "Outlier",
      "Normal"))</f>
        <v>Normal</v>
      </c>
      <c r="S7077" t="str">
        <f>IF(N7077="","",
   IF(OR(N7077 &lt;EDA_Outlier_Analysis!$I$10, N7077 &gt; EDA_Outlier_Analysis!$I$11),
      "Outlier",
      "Normal"))</f>
        <v>Normal</v>
      </c>
    </row>
    <row r="7078" spans="1:19">
      <c r="A7078" t="s">
        <v>15125</v>
      </c>
      <c r="B7078" s="4">
        <v>45117</v>
      </c>
      <c r="C7078" s="2">
        <v>211948.22</v>
      </c>
      <c r="D7078" t="s">
        <v>849</v>
      </c>
      <c r="E7078" t="s">
        <v>853</v>
      </c>
      <c r="F7078" t="s">
        <v>10</v>
      </c>
      <c r="G7078" t="s">
        <v>34</v>
      </c>
      <c r="H7078" t="s">
        <v>433</v>
      </c>
      <c r="J7078" t="s">
        <v>15126</v>
      </c>
      <c r="K7078" t="str">
        <f>IF(COUNTIF(Customers!A:A, H7078)&gt;0, "Valid", "Invalid")</f>
        <v>Valid</v>
      </c>
      <c r="L7078" t="str">
        <f t="shared" si="550"/>
        <v>7</v>
      </c>
      <c r="M7078" t="str">
        <f t="shared" si="551"/>
        <v>2023</v>
      </c>
      <c r="N7078">
        <f t="shared" si="552"/>
        <v>211948.22</v>
      </c>
      <c r="O7078">
        <f t="shared" si="553"/>
        <v>211948.22</v>
      </c>
      <c r="P7078" t="str">
        <f t="shared" si="554"/>
        <v/>
      </c>
      <c r="Q7078" s="48" t="str">
        <f>IF(O7078="","",
   IF(OR(O7078&lt;EDA_Outlier_Analysis!$C$10, O7078&gt;EDA_Outlier_Analysis!$C$11),
      "Outlier",
      "Normal"))</f>
        <v>Normal</v>
      </c>
      <c r="R7078" t="str">
        <f>IF(P7078="","",
   IF(OR(P7078 &lt; EDA_Outlier_Analysis!$F$7, P7078 &gt; EDA_Outlier_Analysis!$F$8),
      "Outlier",
      "Normal"))</f>
        <v/>
      </c>
      <c r="S7078" t="str">
        <f>IF(N7078="","",
   IF(OR(N7078 &lt;EDA_Outlier_Analysis!$I$10, N7078 &gt; EDA_Outlier_Analysis!$I$11),
      "Outlier",
      "Normal"))</f>
        <v>Normal</v>
      </c>
    </row>
    <row r="7079" spans="1:19">
      <c r="A7079" t="s">
        <v>15127</v>
      </c>
      <c r="B7079" s="4">
        <v>44801</v>
      </c>
      <c r="C7079" s="2">
        <v>241279.54</v>
      </c>
      <c r="D7079" t="s">
        <v>849</v>
      </c>
      <c r="E7079" t="s">
        <v>868</v>
      </c>
      <c r="F7079" t="s">
        <v>9</v>
      </c>
      <c r="G7079" t="s">
        <v>20</v>
      </c>
      <c r="H7079" t="s">
        <v>565</v>
      </c>
      <c r="J7079" t="s">
        <v>15128</v>
      </c>
      <c r="K7079" t="str">
        <f>IF(COUNTIF(Customers!A:A, H7079)&gt;0, "Valid", "Invalid")</f>
        <v>Valid</v>
      </c>
      <c r="L7079" t="str">
        <f t="shared" si="550"/>
        <v>8</v>
      </c>
      <c r="M7079" t="str">
        <f t="shared" si="551"/>
        <v>2022</v>
      </c>
      <c r="N7079">
        <f t="shared" si="552"/>
        <v>241279.54</v>
      </c>
      <c r="O7079">
        <f t="shared" si="553"/>
        <v>241279.54</v>
      </c>
      <c r="P7079" t="str">
        <f t="shared" si="554"/>
        <v/>
      </c>
      <c r="Q7079" s="48" t="str">
        <f>IF(O7079="","",
   IF(OR(O7079&lt;EDA_Outlier_Analysis!$C$10, O7079&gt;EDA_Outlier_Analysis!$C$11),
      "Outlier",
      "Normal"))</f>
        <v>Normal</v>
      </c>
      <c r="R7079" t="str">
        <f>IF(P7079="","",
   IF(OR(P7079 &lt; EDA_Outlier_Analysis!$F$7, P7079 &gt; EDA_Outlier_Analysis!$F$8),
      "Outlier",
      "Normal"))</f>
        <v/>
      </c>
      <c r="S7079" t="str">
        <f>IF(N7079="","",
   IF(OR(N7079 &lt;EDA_Outlier_Analysis!$I$10, N7079 &gt; EDA_Outlier_Analysis!$I$11),
      "Outlier",
      "Normal"))</f>
        <v>Normal</v>
      </c>
    </row>
    <row r="7080" spans="1:19">
      <c r="A7080" t="s">
        <v>15129</v>
      </c>
      <c r="B7080" s="4">
        <v>44901</v>
      </c>
      <c r="C7080" s="2">
        <v>18156.439999999999</v>
      </c>
      <c r="D7080" t="s">
        <v>971</v>
      </c>
      <c r="E7080" t="s">
        <v>971</v>
      </c>
      <c r="F7080" t="s">
        <v>11</v>
      </c>
      <c r="G7080" t="s">
        <v>31</v>
      </c>
      <c r="J7080" t="s">
        <v>15130</v>
      </c>
      <c r="K7080" t="str">
        <f>IF(COUNTIF(Customers!A:A, H7080)&gt;0, "Valid", "Invalid")</f>
        <v>Invalid</v>
      </c>
      <c r="L7080" t="str">
        <f t="shared" si="550"/>
        <v>12</v>
      </c>
      <c r="M7080" t="str">
        <f t="shared" si="551"/>
        <v>2022</v>
      </c>
      <c r="N7080">
        <f t="shared" si="552"/>
        <v>-18156.439999999999</v>
      </c>
      <c r="O7080" t="str">
        <f t="shared" si="553"/>
        <v/>
      </c>
      <c r="P7080" t="str">
        <f t="shared" si="554"/>
        <v/>
      </c>
      <c r="Q7080" s="48" t="str">
        <f>IF(O7080="","",
   IF(OR(O7080&lt;EDA_Outlier_Analysis!$C$10, O7080&gt;EDA_Outlier_Analysis!$C$11),
      "Outlier",
      "Normal"))</f>
        <v/>
      </c>
      <c r="R7080" t="str">
        <f>IF(P7080="","",
   IF(OR(P7080 &lt; EDA_Outlier_Analysis!$F$7, P7080 &gt; EDA_Outlier_Analysis!$F$8),
      "Outlier",
      "Normal"))</f>
        <v/>
      </c>
      <c r="S7080" t="str">
        <f>IF(N7080="","",
   IF(OR(N7080 &lt;EDA_Outlier_Analysis!$I$10, N7080 &gt; EDA_Outlier_Analysis!$I$11),
      "Outlier",
      "Normal"))</f>
        <v>Normal</v>
      </c>
    </row>
    <row r="7081" spans="1:19">
      <c r="A7081" t="s">
        <v>15131</v>
      </c>
      <c r="B7081" s="4">
        <v>45049</v>
      </c>
      <c r="C7081" s="2">
        <v>193780.51</v>
      </c>
      <c r="D7081" t="s">
        <v>849</v>
      </c>
      <c r="E7081" t="s">
        <v>853</v>
      </c>
      <c r="F7081" t="s">
        <v>10</v>
      </c>
      <c r="G7081" t="s">
        <v>31</v>
      </c>
      <c r="H7081" t="s">
        <v>315</v>
      </c>
      <c r="J7081" t="s">
        <v>15132</v>
      </c>
      <c r="K7081" t="str">
        <f>IF(COUNTIF(Customers!A:A, H7081)&gt;0, "Valid", "Invalid")</f>
        <v>Valid</v>
      </c>
      <c r="L7081" t="str">
        <f t="shared" si="550"/>
        <v>5</v>
      </c>
      <c r="M7081" t="str">
        <f t="shared" si="551"/>
        <v>2023</v>
      </c>
      <c r="N7081">
        <f t="shared" si="552"/>
        <v>193780.51</v>
      </c>
      <c r="O7081">
        <f t="shared" si="553"/>
        <v>193780.51</v>
      </c>
      <c r="P7081" t="str">
        <f t="shared" si="554"/>
        <v/>
      </c>
      <c r="Q7081" s="48" t="str">
        <f>IF(O7081="","",
   IF(OR(O7081&lt;EDA_Outlier_Analysis!$C$10, O7081&gt;EDA_Outlier_Analysis!$C$11),
      "Outlier",
      "Normal"))</f>
        <v>Normal</v>
      </c>
      <c r="R7081" t="str">
        <f>IF(P7081="","",
   IF(OR(P7081 &lt; EDA_Outlier_Analysis!$F$7, P7081 &gt; EDA_Outlier_Analysis!$F$8),
      "Outlier",
      "Normal"))</f>
        <v/>
      </c>
      <c r="S7081" t="str">
        <f>IF(N7081="","",
   IF(OR(N7081 &lt;EDA_Outlier_Analysis!$I$10, N7081 &gt; EDA_Outlier_Analysis!$I$11),
      "Outlier",
      "Normal"))</f>
        <v>Normal</v>
      </c>
    </row>
    <row r="7082" spans="1:19">
      <c r="A7082" t="s">
        <v>15133</v>
      </c>
      <c r="B7082" s="4">
        <v>44965</v>
      </c>
      <c r="C7082" s="2">
        <v>-40510.71</v>
      </c>
      <c r="D7082" t="s">
        <v>840</v>
      </c>
      <c r="E7082" t="s">
        <v>856</v>
      </c>
      <c r="F7082" t="s">
        <v>11</v>
      </c>
      <c r="G7082" t="s">
        <v>34</v>
      </c>
      <c r="I7082" t="s">
        <v>3081</v>
      </c>
      <c r="J7082" t="s">
        <v>15134</v>
      </c>
      <c r="K7082" t="str">
        <f>IF(COUNTIF(Customers!A:A, H7082)&gt;0, "Valid", "Invalid")</f>
        <v>Invalid</v>
      </c>
      <c r="L7082" t="str">
        <f t="shared" si="550"/>
        <v>2</v>
      </c>
      <c r="M7082" t="str">
        <f t="shared" si="551"/>
        <v>2023</v>
      </c>
      <c r="N7082">
        <f t="shared" si="552"/>
        <v>-40510.71</v>
      </c>
      <c r="O7082" t="str">
        <f t="shared" si="553"/>
        <v/>
      </c>
      <c r="P7082">
        <f t="shared" si="554"/>
        <v>40510.71</v>
      </c>
      <c r="Q7082" s="48" t="str">
        <f>IF(O7082="","",
   IF(OR(O7082&lt;EDA_Outlier_Analysis!$C$10, O7082&gt;EDA_Outlier_Analysis!$C$11),
      "Outlier",
      "Normal"))</f>
        <v/>
      </c>
      <c r="R7082" t="str">
        <f>IF(P7082="","",
   IF(OR(P7082 &lt; EDA_Outlier_Analysis!$F$7, P7082 &gt; EDA_Outlier_Analysis!$F$8),
      "Outlier",
      "Normal"))</f>
        <v>Normal</v>
      </c>
      <c r="S7082" t="str">
        <f>IF(N7082="","",
   IF(OR(N7082 &lt;EDA_Outlier_Analysis!$I$10, N7082 &gt; EDA_Outlier_Analysis!$I$11),
      "Outlier",
      "Normal"))</f>
        <v>Normal</v>
      </c>
    </row>
    <row r="7083" spans="1:19">
      <c r="A7083" t="s">
        <v>15135</v>
      </c>
      <c r="B7083" s="4">
        <v>44905</v>
      </c>
      <c r="C7083" s="2">
        <v>264778.03999999998</v>
      </c>
      <c r="D7083" t="s">
        <v>849</v>
      </c>
      <c r="E7083" t="s">
        <v>853</v>
      </c>
      <c r="F7083" t="s">
        <v>11</v>
      </c>
      <c r="G7083" t="s">
        <v>31</v>
      </c>
      <c r="H7083" t="s">
        <v>695</v>
      </c>
      <c r="J7083" t="s">
        <v>15136</v>
      </c>
      <c r="K7083" t="str">
        <f>IF(COUNTIF(Customers!A:A, H7083)&gt;0, "Valid", "Invalid")</f>
        <v>Valid</v>
      </c>
      <c r="L7083" t="str">
        <f t="shared" si="550"/>
        <v>12</v>
      </c>
      <c r="M7083" t="str">
        <f t="shared" si="551"/>
        <v>2022</v>
      </c>
      <c r="N7083">
        <f t="shared" si="552"/>
        <v>264778.03999999998</v>
      </c>
      <c r="O7083">
        <f t="shared" si="553"/>
        <v>264778.03999999998</v>
      </c>
      <c r="P7083" t="str">
        <f t="shared" si="554"/>
        <v/>
      </c>
      <c r="Q7083" s="48" t="str">
        <f>IF(O7083="","",
   IF(OR(O7083&lt;EDA_Outlier_Analysis!$C$10, O7083&gt;EDA_Outlier_Analysis!$C$11),
      "Outlier",
      "Normal"))</f>
        <v>Normal</v>
      </c>
      <c r="R7083" t="str">
        <f>IF(P7083="","",
   IF(OR(P7083 &lt; EDA_Outlier_Analysis!$F$7, P7083 &gt; EDA_Outlier_Analysis!$F$8),
      "Outlier",
      "Normal"))</f>
        <v/>
      </c>
      <c r="S7083" t="str">
        <f>IF(N7083="","",
   IF(OR(N7083 &lt;EDA_Outlier_Analysis!$I$10, N7083 &gt; EDA_Outlier_Analysis!$I$11),
      "Outlier",
      "Normal"))</f>
        <v>Normal</v>
      </c>
    </row>
    <row r="7084" spans="1:19">
      <c r="A7084" t="s">
        <v>15137</v>
      </c>
      <c r="B7084" s="4">
        <v>45210</v>
      </c>
      <c r="C7084" s="2">
        <v>193904.87</v>
      </c>
      <c r="D7084" t="s">
        <v>849</v>
      </c>
      <c r="E7084" t="s">
        <v>850</v>
      </c>
      <c r="F7084" t="s">
        <v>11</v>
      </c>
      <c r="G7084" t="s">
        <v>31</v>
      </c>
      <c r="H7084" t="s">
        <v>537</v>
      </c>
      <c r="J7084" t="s">
        <v>15138</v>
      </c>
      <c r="K7084" t="str">
        <f>IF(COUNTIF(Customers!A:A, H7084)&gt;0, "Valid", "Invalid")</f>
        <v>Valid</v>
      </c>
      <c r="L7084" t="str">
        <f t="shared" si="550"/>
        <v>10</v>
      </c>
      <c r="M7084" t="str">
        <f t="shared" si="551"/>
        <v>2023</v>
      </c>
      <c r="N7084">
        <f t="shared" si="552"/>
        <v>193904.87</v>
      </c>
      <c r="O7084">
        <f t="shared" si="553"/>
        <v>193904.87</v>
      </c>
      <c r="P7084" t="str">
        <f t="shared" si="554"/>
        <v/>
      </c>
      <c r="Q7084" s="48" t="str">
        <f>IF(O7084="","",
   IF(OR(O7084&lt;EDA_Outlier_Analysis!$C$10, O7084&gt;EDA_Outlier_Analysis!$C$11),
      "Outlier",
      "Normal"))</f>
        <v>Normal</v>
      </c>
      <c r="R7084" t="str">
        <f>IF(P7084="","",
   IF(OR(P7084 &lt; EDA_Outlier_Analysis!$F$7, P7084 &gt; EDA_Outlier_Analysis!$F$8),
      "Outlier",
      "Normal"))</f>
        <v/>
      </c>
      <c r="S7084" t="str">
        <f>IF(N7084="","",
   IF(OR(N7084 &lt;EDA_Outlier_Analysis!$I$10, N7084 &gt; EDA_Outlier_Analysis!$I$11),
      "Outlier",
      "Normal"))</f>
        <v>Normal</v>
      </c>
    </row>
    <row r="7085" spans="1:19">
      <c r="A7085" t="s">
        <v>15139</v>
      </c>
      <c r="B7085" s="4">
        <v>45188</v>
      </c>
      <c r="C7085" s="2">
        <v>17148.72</v>
      </c>
      <c r="D7085" t="s">
        <v>1345</v>
      </c>
      <c r="E7085" t="s">
        <v>1345</v>
      </c>
      <c r="F7085" t="s">
        <v>11</v>
      </c>
      <c r="G7085" t="s">
        <v>24</v>
      </c>
      <c r="J7085" t="s">
        <v>15140</v>
      </c>
      <c r="K7085" t="str">
        <f>IF(COUNTIF(Customers!A:A, H7085)&gt;0, "Valid", "Invalid")</f>
        <v>Invalid</v>
      </c>
      <c r="L7085" t="str">
        <f t="shared" si="550"/>
        <v>9</v>
      </c>
      <c r="M7085" t="str">
        <f t="shared" si="551"/>
        <v>2023</v>
      </c>
      <c r="N7085">
        <f t="shared" si="552"/>
        <v>-17148.72</v>
      </c>
      <c r="O7085" t="str">
        <f t="shared" si="553"/>
        <v/>
      </c>
      <c r="P7085" t="str">
        <f t="shared" si="554"/>
        <v/>
      </c>
      <c r="Q7085" s="48" t="str">
        <f>IF(O7085="","",
   IF(OR(O7085&lt;EDA_Outlier_Analysis!$C$10, O7085&gt;EDA_Outlier_Analysis!$C$11),
      "Outlier",
      "Normal"))</f>
        <v/>
      </c>
      <c r="R7085" t="str">
        <f>IF(P7085="","",
   IF(OR(P7085 &lt; EDA_Outlier_Analysis!$F$7, P7085 &gt; EDA_Outlier_Analysis!$F$8),
      "Outlier",
      "Normal"))</f>
        <v/>
      </c>
      <c r="S7085" t="str">
        <f>IF(N7085="","",
   IF(OR(N7085 &lt;EDA_Outlier_Analysis!$I$10, N7085 &gt; EDA_Outlier_Analysis!$I$11),
      "Outlier",
      "Normal"))</f>
        <v>Normal</v>
      </c>
    </row>
    <row r="7086" spans="1:19">
      <c r="A7086" t="s">
        <v>15141</v>
      </c>
      <c r="B7086" s="4">
        <v>44724</v>
      </c>
      <c r="C7086" s="2">
        <v>188012.07</v>
      </c>
      <c r="D7086" t="s">
        <v>849</v>
      </c>
      <c r="E7086" t="s">
        <v>868</v>
      </c>
      <c r="F7086" t="s">
        <v>11</v>
      </c>
      <c r="G7086" t="s">
        <v>31</v>
      </c>
      <c r="H7086" t="s">
        <v>655</v>
      </c>
      <c r="J7086" t="s">
        <v>15142</v>
      </c>
      <c r="K7086" t="str">
        <f>IF(COUNTIF(Customers!A:A, H7086)&gt;0, "Valid", "Invalid")</f>
        <v>Valid</v>
      </c>
      <c r="L7086" t="str">
        <f t="shared" si="550"/>
        <v>6</v>
      </c>
      <c r="M7086" t="str">
        <f t="shared" si="551"/>
        <v>2022</v>
      </c>
      <c r="N7086">
        <f t="shared" si="552"/>
        <v>188012.07</v>
      </c>
      <c r="O7086">
        <f t="shared" si="553"/>
        <v>188012.07</v>
      </c>
      <c r="P7086" t="str">
        <f t="shared" si="554"/>
        <v/>
      </c>
      <c r="Q7086" s="48" t="str">
        <f>IF(O7086="","",
   IF(OR(O7086&lt;EDA_Outlier_Analysis!$C$10, O7086&gt;EDA_Outlier_Analysis!$C$11),
      "Outlier",
      "Normal"))</f>
        <v>Normal</v>
      </c>
      <c r="R7086" t="str">
        <f>IF(P7086="","",
   IF(OR(P7086 &lt; EDA_Outlier_Analysis!$F$7, P7086 &gt; EDA_Outlier_Analysis!$F$8),
      "Outlier",
      "Normal"))</f>
        <v/>
      </c>
      <c r="S7086" t="str">
        <f>IF(N7086="","",
   IF(OR(N7086 &lt;EDA_Outlier_Analysis!$I$10, N7086 &gt; EDA_Outlier_Analysis!$I$11),
      "Outlier",
      "Normal"))</f>
        <v>Normal</v>
      </c>
    </row>
    <row r="7087" spans="1:19">
      <c r="A7087" t="s">
        <v>15143</v>
      </c>
      <c r="B7087" s="4">
        <v>45036</v>
      </c>
      <c r="C7087" s="2">
        <v>133535.70000000001</v>
      </c>
      <c r="D7087" t="s">
        <v>849</v>
      </c>
      <c r="E7087" t="s">
        <v>850</v>
      </c>
      <c r="F7087" t="s">
        <v>11</v>
      </c>
      <c r="G7087" t="s">
        <v>20</v>
      </c>
      <c r="H7087" t="s">
        <v>709</v>
      </c>
      <c r="J7087" t="s">
        <v>15144</v>
      </c>
      <c r="K7087" t="str">
        <f>IF(COUNTIF(Customers!A:A, H7087)&gt;0, "Valid", "Invalid")</f>
        <v>Valid</v>
      </c>
      <c r="L7087" t="str">
        <f t="shared" si="550"/>
        <v>4</v>
      </c>
      <c r="M7087" t="str">
        <f t="shared" si="551"/>
        <v>2023</v>
      </c>
      <c r="N7087">
        <f t="shared" si="552"/>
        <v>133535.70000000001</v>
      </c>
      <c r="O7087">
        <f t="shared" si="553"/>
        <v>133535.70000000001</v>
      </c>
      <c r="P7087" t="str">
        <f t="shared" si="554"/>
        <v/>
      </c>
      <c r="Q7087" s="48" t="str">
        <f>IF(O7087="","",
   IF(OR(O7087&lt;EDA_Outlier_Analysis!$C$10, O7087&gt;EDA_Outlier_Analysis!$C$11),
      "Outlier",
      "Normal"))</f>
        <v>Normal</v>
      </c>
      <c r="R7087" t="str">
        <f>IF(P7087="","",
   IF(OR(P7087 &lt; EDA_Outlier_Analysis!$F$7, P7087 &gt; EDA_Outlier_Analysis!$F$8),
      "Outlier",
      "Normal"))</f>
        <v/>
      </c>
      <c r="S7087" t="str">
        <f>IF(N7087="","",
   IF(OR(N7087 &lt;EDA_Outlier_Analysis!$I$10, N7087 &gt; EDA_Outlier_Analysis!$I$11),
      "Outlier",
      "Normal"))</f>
        <v>Normal</v>
      </c>
    </row>
    <row r="7088" spans="1:19">
      <c r="A7088" t="s">
        <v>15145</v>
      </c>
      <c r="B7088" s="4">
        <v>44903</v>
      </c>
      <c r="C7088" s="2">
        <v>-38257.29</v>
      </c>
      <c r="D7088" t="s">
        <v>840</v>
      </c>
      <c r="E7088" t="s">
        <v>878</v>
      </c>
      <c r="F7088" t="s">
        <v>10</v>
      </c>
      <c r="G7088" t="s">
        <v>34</v>
      </c>
      <c r="I7088" t="s">
        <v>1035</v>
      </c>
      <c r="J7088" t="s">
        <v>15146</v>
      </c>
      <c r="K7088" t="str">
        <f>IF(COUNTIF(Customers!A:A, H7088)&gt;0, "Valid", "Invalid")</f>
        <v>Invalid</v>
      </c>
      <c r="L7088" t="str">
        <f t="shared" si="550"/>
        <v>12</v>
      </c>
      <c r="M7088" t="str">
        <f t="shared" si="551"/>
        <v>2022</v>
      </c>
      <c r="N7088">
        <f t="shared" si="552"/>
        <v>-38257.29</v>
      </c>
      <c r="O7088" t="str">
        <f t="shared" si="553"/>
        <v/>
      </c>
      <c r="P7088">
        <f t="shared" si="554"/>
        <v>38257.29</v>
      </c>
      <c r="Q7088" s="48" t="str">
        <f>IF(O7088="","",
   IF(OR(O7088&lt;EDA_Outlier_Analysis!$C$10, O7088&gt;EDA_Outlier_Analysis!$C$11),
      "Outlier",
      "Normal"))</f>
        <v/>
      </c>
      <c r="R7088" t="str">
        <f>IF(P7088="","",
   IF(OR(P7088 &lt; EDA_Outlier_Analysis!$F$7, P7088 &gt; EDA_Outlier_Analysis!$F$8),
      "Outlier",
      "Normal"))</f>
        <v>Normal</v>
      </c>
      <c r="S7088" t="str">
        <f>IF(N7088="","",
   IF(OR(N7088 &lt;EDA_Outlier_Analysis!$I$10, N7088 &gt; EDA_Outlier_Analysis!$I$11),
      "Outlier",
      "Normal"))</f>
        <v>Normal</v>
      </c>
    </row>
    <row r="7089" spans="1:19">
      <c r="A7089" t="s">
        <v>15147</v>
      </c>
      <c r="B7089" s="4">
        <v>45020</v>
      </c>
      <c r="C7089" s="2">
        <v>86561.38</v>
      </c>
      <c r="D7089" t="s">
        <v>849</v>
      </c>
      <c r="E7089" t="s">
        <v>868</v>
      </c>
      <c r="F7089" t="s">
        <v>11</v>
      </c>
      <c r="G7089" t="s">
        <v>31</v>
      </c>
      <c r="H7089" t="s">
        <v>573</v>
      </c>
      <c r="J7089" t="s">
        <v>15148</v>
      </c>
      <c r="K7089" t="str">
        <f>IF(COUNTIF(Customers!A:A, H7089)&gt;0, "Valid", "Invalid")</f>
        <v>Valid</v>
      </c>
      <c r="L7089" t="str">
        <f t="shared" si="550"/>
        <v>4</v>
      </c>
      <c r="M7089" t="str">
        <f t="shared" si="551"/>
        <v>2023</v>
      </c>
      <c r="N7089">
        <f t="shared" si="552"/>
        <v>86561.38</v>
      </c>
      <c r="O7089">
        <f t="shared" si="553"/>
        <v>86561.38</v>
      </c>
      <c r="P7089" t="str">
        <f t="shared" si="554"/>
        <v/>
      </c>
      <c r="Q7089" s="48" t="str">
        <f>IF(O7089="","",
   IF(OR(O7089&lt;EDA_Outlier_Analysis!$C$10, O7089&gt;EDA_Outlier_Analysis!$C$11),
      "Outlier",
      "Normal"))</f>
        <v>Normal</v>
      </c>
      <c r="R7089" t="str">
        <f>IF(P7089="","",
   IF(OR(P7089 &lt; EDA_Outlier_Analysis!$F$7, P7089 &gt; EDA_Outlier_Analysis!$F$8),
      "Outlier",
      "Normal"))</f>
        <v/>
      </c>
      <c r="S7089" t="str">
        <f>IF(N7089="","",
   IF(OR(N7089 &lt;EDA_Outlier_Analysis!$I$10, N7089 &gt; EDA_Outlier_Analysis!$I$11),
      "Outlier",
      "Normal"))</f>
        <v>Normal</v>
      </c>
    </row>
    <row r="7090" spans="1:19">
      <c r="A7090" t="s">
        <v>15149</v>
      </c>
      <c r="B7090" s="4">
        <v>44994</v>
      </c>
      <c r="C7090" s="2">
        <v>186867.6</v>
      </c>
      <c r="D7090" t="s">
        <v>849</v>
      </c>
      <c r="E7090" t="s">
        <v>868</v>
      </c>
      <c r="F7090" t="s">
        <v>10</v>
      </c>
      <c r="G7090" t="s">
        <v>34</v>
      </c>
      <c r="H7090" t="s">
        <v>233</v>
      </c>
      <c r="J7090" t="s">
        <v>15150</v>
      </c>
      <c r="K7090" t="str">
        <f>IF(COUNTIF(Customers!A:A, H7090)&gt;0, "Valid", "Invalid")</f>
        <v>Valid</v>
      </c>
      <c r="L7090" t="str">
        <f t="shared" si="550"/>
        <v>3</v>
      </c>
      <c r="M7090" t="str">
        <f t="shared" si="551"/>
        <v>2023</v>
      </c>
      <c r="N7090">
        <f t="shared" si="552"/>
        <v>186867.6</v>
      </c>
      <c r="O7090">
        <f t="shared" si="553"/>
        <v>186867.6</v>
      </c>
      <c r="P7090" t="str">
        <f t="shared" si="554"/>
        <v/>
      </c>
      <c r="Q7090" s="48" t="str">
        <f>IF(O7090="","",
   IF(OR(O7090&lt;EDA_Outlier_Analysis!$C$10, O7090&gt;EDA_Outlier_Analysis!$C$11),
      "Outlier",
      "Normal"))</f>
        <v>Normal</v>
      </c>
      <c r="R7090" t="str">
        <f>IF(P7090="","",
   IF(OR(P7090 &lt; EDA_Outlier_Analysis!$F$7, P7090 &gt; EDA_Outlier_Analysis!$F$8),
      "Outlier",
      "Normal"))</f>
        <v/>
      </c>
      <c r="S7090" t="str">
        <f>IF(N7090="","",
   IF(OR(N7090 &lt;EDA_Outlier_Analysis!$I$10, N7090 &gt; EDA_Outlier_Analysis!$I$11),
      "Outlier",
      "Normal"))</f>
        <v>Normal</v>
      </c>
    </row>
    <row r="7091" spans="1:19">
      <c r="A7091" t="s">
        <v>15151</v>
      </c>
      <c r="B7091" s="4">
        <v>44782</v>
      </c>
      <c r="C7091" s="2">
        <v>176163.23</v>
      </c>
      <c r="D7091" t="s">
        <v>849</v>
      </c>
      <c r="E7091" t="s">
        <v>850</v>
      </c>
      <c r="F7091" t="s">
        <v>11</v>
      </c>
      <c r="G7091" t="s">
        <v>34</v>
      </c>
      <c r="H7091" t="s">
        <v>375</v>
      </c>
      <c r="J7091" t="s">
        <v>15152</v>
      </c>
      <c r="K7091" t="str">
        <f>IF(COUNTIF(Customers!A:A, H7091)&gt;0, "Valid", "Invalid")</f>
        <v>Valid</v>
      </c>
      <c r="L7091" t="str">
        <f t="shared" si="550"/>
        <v>8</v>
      </c>
      <c r="M7091" t="str">
        <f t="shared" si="551"/>
        <v>2022</v>
      </c>
      <c r="N7091">
        <f t="shared" si="552"/>
        <v>176163.23</v>
      </c>
      <c r="O7091">
        <f t="shared" si="553"/>
        <v>176163.23</v>
      </c>
      <c r="P7091" t="str">
        <f t="shared" si="554"/>
        <v/>
      </c>
      <c r="Q7091" s="48" t="str">
        <f>IF(O7091="","",
   IF(OR(O7091&lt;EDA_Outlier_Analysis!$C$10, O7091&gt;EDA_Outlier_Analysis!$C$11),
      "Outlier",
      "Normal"))</f>
        <v>Normal</v>
      </c>
      <c r="R7091" t="str">
        <f>IF(P7091="","",
   IF(OR(P7091 &lt; EDA_Outlier_Analysis!$F$7, P7091 &gt; EDA_Outlier_Analysis!$F$8),
      "Outlier",
      "Normal"))</f>
        <v/>
      </c>
      <c r="S7091" t="str">
        <f>IF(N7091="","",
   IF(OR(N7091 &lt;EDA_Outlier_Analysis!$I$10, N7091 &gt; EDA_Outlier_Analysis!$I$11),
      "Outlier",
      "Normal"))</f>
        <v>Normal</v>
      </c>
    </row>
    <row r="7092" spans="1:19">
      <c r="A7092" t="s">
        <v>15153</v>
      </c>
      <c r="B7092" s="4">
        <v>44682</v>
      </c>
      <c r="C7092" s="2">
        <v>-17467.97</v>
      </c>
      <c r="D7092" t="s">
        <v>840</v>
      </c>
      <c r="E7092" t="s">
        <v>878</v>
      </c>
      <c r="F7092" t="s">
        <v>9</v>
      </c>
      <c r="G7092" t="s">
        <v>24</v>
      </c>
      <c r="I7092" t="s">
        <v>1177</v>
      </c>
      <c r="J7092" t="s">
        <v>15154</v>
      </c>
      <c r="K7092" t="str">
        <f>IF(COUNTIF(Customers!A:A, H7092)&gt;0, "Valid", "Invalid")</f>
        <v>Invalid</v>
      </c>
      <c r="L7092" t="str">
        <f t="shared" si="550"/>
        <v>5</v>
      </c>
      <c r="M7092" t="str">
        <f t="shared" si="551"/>
        <v>2022</v>
      </c>
      <c r="N7092">
        <f t="shared" si="552"/>
        <v>-17467.97</v>
      </c>
      <c r="O7092" t="str">
        <f t="shared" si="553"/>
        <v/>
      </c>
      <c r="P7092">
        <f t="shared" si="554"/>
        <v>17467.97</v>
      </c>
      <c r="Q7092" s="48" t="str">
        <f>IF(O7092="","",
   IF(OR(O7092&lt;EDA_Outlier_Analysis!$C$10, O7092&gt;EDA_Outlier_Analysis!$C$11),
      "Outlier",
      "Normal"))</f>
        <v/>
      </c>
      <c r="R7092" t="str">
        <f>IF(P7092="","",
   IF(OR(P7092 &lt; EDA_Outlier_Analysis!$F$7, P7092 &gt; EDA_Outlier_Analysis!$F$8),
      "Outlier",
      "Normal"))</f>
        <v>Outlier</v>
      </c>
      <c r="S7092" t="str">
        <f>IF(N7092="","",
   IF(OR(N7092 &lt;EDA_Outlier_Analysis!$I$10, N7092 &gt; EDA_Outlier_Analysis!$I$11),
      "Outlier",
      "Normal"))</f>
        <v>Normal</v>
      </c>
    </row>
    <row r="7093" spans="1:19">
      <c r="A7093" t="s">
        <v>15155</v>
      </c>
      <c r="B7093" s="4">
        <v>44997</v>
      </c>
      <c r="C7093" s="2">
        <v>-55393.07</v>
      </c>
      <c r="D7093" t="s">
        <v>840</v>
      </c>
      <c r="E7093" t="s">
        <v>878</v>
      </c>
      <c r="F7093" t="s">
        <v>9</v>
      </c>
      <c r="G7093" t="s">
        <v>20</v>
      </c>
      <c r="I7093" t="s">
        <v>4774</v>
      </c>
      <c r="J7093" t="s">
        <v>15156</v>
      </c>
      <c r="K7093" t="str">
        <f>IF(COUNTIF(Customers!A:A, H7093)&gt;0, "Valid", "Invalid")</f>
        <v>Invalid</v>
      </c>
      <c r="L7093" t="str">
        <f t="shared" si="550"/>
        <v>3</v>
      </c>
      <c r="M7093" t="str">
        <f t="shared" si="551"/>
        <v>2023</v>
      </c>
      <c r="N7093">
        <f t="shared" si="552"/>
        <v>-55393.07</v>
      </c>
      <c r="O7093" t="str">
        <f t="shared" si="553"/>
        <v/>
      </c>
      <c r="P7093">
        <f t="shared" si="554"/>
        <v>55393.07</v>
      </c>
      <c r="Q7093" s="48" t="str">
        <f>IF(O7093="","",
   IF(OR(O7093&lt;EDA_Outlier_Analysis!$C$10, O7093&gt;EDA_Outlier_Analysis!$C$11),
      "Outlier",
      "Normal"))</f>
        <v/>
      </c>
      <c r="R7093" t="str">
        <f>IF(P7093="","",
   IF(OR(P7093 &lt; EDA_Outlier_Analysis!$F$7, P7093 &gt; EDA_Outlier_Analysis!$F$8),
      "Outlier",
      "Normal"))</f>
        <v>Outlier</v>
      </c>
      <c r="S7093" t="str">
        <f>IF(N7093="","",
   IF(OR(N7093 &lt;EDA_Outlier_Analysis!$I$10, N7093 &gt; EDA_Outlier_Analysis!$I$11),
      "Outlier",
      "Normal"))</f>
        <v>Normal</v>
      </c>
    </row>
    <row r="7094" spans="1:19">
      <c r="A7094" t="s">
        <v>15157</v>
      </c>
      <c r="B7094" s="4">
        <v>44686</v>
      </c>
      <c r="C7094" s="2">
        <v>-49771.66</v>
      </c>
      <c r="D7094" t="s">
        <v>840</v>
      </c>
      <c r="E7094" t="s">
        <v>878</v>
      </c>
      <c r="F7094" t="s">
        <v>10</v>
      </c>
      <c r="G7094" t="s">
        <v>31</v>
      </c>
      <c r="I7094" t="s">
        <v>1232</v>
      </c>
      <c r="J7094" t="s">
        <v>15158</v>
      </c>
      <c r="K7094" t="str">
        <f>IF(COUNTIF(Customers!A:A, H7094)&gt;0, "Valid", "Invalid")</f>
        <v>Invalid</v>
      </c>
      <c r="L7094" t="str">
        <f t="shared" si="550"/>
        <v>5</v>
      </c>
      <c r="M7094" t="str">
        <f t="shared" si="551"/>
        <v>2022</v>
      </c>
      <c r="N7094">
        <f t="shared" si="552"/>
        <v>-49771.66</v>
      </c>
      <c r="O7094" t="str">
        <f t="shared" si="553"/>
        <v/>
      </c>
      <c r="P7094">
        <f t="shared" si="554"/>
        <v>49771.66</v>
      </c>
      <c r="Q7094" s="48" t="str">
        <f>IF(O7094="","",
   IF(OR(O7094&lt;EDA_Outlier_Analysis!$C$10, O7094&gt;EDA_Outlier_Analysis!$C$11),
      "Outlier",
      "Normal"))</f>
        <v/>
      </c>
      <c r="R7094" t="str">
        <f>IF(P7094="","",
   IF(OR(P7094 &lt; EDA_Outlier_Analysis!$F$7, P7094 &gt; EDA_Outlier_Analysis!$F$8),
      "Outlier",
      "Normal"))</f>
        <v>Normal</v>
      </c>
      <c r="S7094" t="str">
        <f>IF(N7094="","",
   IF(OR(N7094 &lt;EDA_Outlier_Analysis!$I$10, N7094 &gt; EDA_Outlier_Analysis!$I$11),
      "Outlier",
      "Normal"))</f>
        <v>Normal</v>
      </c>
    </row>
    <row r="7095" spans="1:19">
      <c r="A7095" t="s">
        <v>15159</v>
      </c>
      <c r="B7095" s="4">
        <v>45008</v>
      </c>
      <c r="C7095" s="2">
        <v>91345.46</v>
      </c>
      <c r="D7095" t="s">
        <v>849</v>
      </c>
      <c r="E7095" t="s">
        <v>868</v>
      </c>
      <c r="F7095" t="s">
        <v>9</v>
      </c>
      <c r="G7095" t="s">
        <v>20</v>
      </c>
      <c r="H7095" t="s">
        <v>715</v>
      </c>
      <c r="J7095" t="s">
        <v>15160</v>
      </c>
      <c r="K7095" t="str">
        <f>IF(COUNTIF(Customers!A:A, H7095)&gt;0, "Valid", "Invalid")</f>
        <v>Valid</v>
      </c>
      <c r="L7095" t="str">
        <f t="shared" si="550"/>
        <v>3</v>
      </c>
      <c r="M7095" t="str">
        <f t="shared" si="551"/>
        <v>2023</v>
      </c>
      <c r="N7095">
        <f t="shared" si="552"/>
        <v>91345.46</v>
      </c>
      <c r="O7095">
        <f t="shared" si="553"/>
        <v>91345.46</v>
      </c>
      <c r="P7095" t="str">
        <f t="shared" si="554"/>
        <v/>
      </c>
      <c r="Q7095" s="48" t="str">
        <f>IF(O7095="","",
   IF(OR(O7095&lt;EDA_Outlier_Analysis!$C$10, O7095&gt;EDA_Outlier_Analysis!$C$11),
      "Outlier",
      "Normal"))</f>
        <v>Normal</v>
      </c>
      <c r="R7095" t="str">
        <f>IF(P7095="","",
   IF(OR(P7095 &lt; EDA_Outlier_Analysis!$F$7, P7095 &gt; EDA_Outlier_Analysis!$F$8),
      "Outlier",
      "Normal"))</f>
        <v/>
      </c>
      <c r="S7095" t="str">
        <f>IF(N7095="","",
   IF(OR(N7095 &lt;EDA_Outlier_Analysis!$I$10, N7095 &gt; EDA_Outlier_Analysis!$I$11),
      "Outlier",
      "Normal"))</f>
        <v>Normal</v>
      </c>
    </row>
    <row r="7096" spans="1:19">
      <c r="A7096" t="s">
        <v>15161</v>
      </c>
      <c r="B7096" s="4">
        <v>44708</v>
      </c>
      <c r="C7096" s="2">
        <v>-44780.959999999999</v>
      </c>
      <c r="D7096" t="s">
        <v>840</v>
      </c>
      <c r="E7096" t="s">
        <v>878</v>
      </c>
      <c r="F7096" t="s">
        <v>11</v>
      </c>
      <c r="G7096" t="s">
        <v>31</v>
      </c>
      <c r="I7096" t="s">
        <v>1141</v>
      </c>
      <c r="J7096" t="s">
        <v>15162</v>
      </c>
      <c r="K7096" t="str">
        <f>IF(COUNTIF(Customers!A:A, H7096)&gt;0, "Valid", "Invalid")</f>
        <v>Invalid</v>
      </c>
      <c r="L7096" t="str">
        <f t="shared" si="550"/>
        <v>5</v>
      </c>
      <c r="M7096" t="str">
        <f t="shared" si="551"/>
        <v>2022</v>
      </c>
      <c r="N7096">
        <f t="shared" si="552"/>
        <v>-44780.959999999999</v>
      </c>
      <c r="O7096" t="str">
        <f t="shared" si="553"/>
        <v/>
      </c>
      <c r="P7096">
        <f t="shared" si="554"/>
        <v>44780.959999999999</v>
      </c>
      <c r="Q7096" s="48" t="str">
        <f>IF(O7096="","",
   IF(OR(O7096&lt;EDA_Outlier_Analysis!$C$10, O7096&gt;EDA_Outlier_Analysis!$C$11),
      "Outlier",
      "Normal"))</f>
        <v/>
      </c>
      <c r="R7096" t="str">
        <f>IF(P7096="","",
   IF(OR(P7096 &lt; EDA_Outlier_Analysis!$F$7, P7096 &gt; EDA_Outlier_Analysis!$F$8),
      "Outlier",
      "Normal"))</f>
        <v>Normal</v>
      </c>
      <c r="S7096" t="str">
        <f>IF(N7096="","",
   IF(OR(N7096 &lt;EDA_Outlier_Analysis!$I$10, N7096 &gt; EDA_Outlier_Analysis!$I$11),
      "Outlier",
      "Normal"))</f>
        <v>Normal</v>
      </c>
    </row>
    <row r="7097" spans="1:19">
      <c r="A7097" t="s">
        <v>15163</v>
      </c>
      <c r="B7097" s="4">
        <v>44589</v>
      </c>
      <c r="C7097" s="2">
        <v>26253.95</v>
      </c>
      <c r="D7097" t="s">
        <v>971</v>
      </c>
      <c r="E7097" t="s">
        <v>971</v>
      </c>
      <c r="F7097" t="s">
        <v>11</v>
      </c>
      <c r="G7097" t="s">
        <v>24</v>
      </c>
      <c r="J7097" t="s">
        <v>15164</v>
      </c>
      <c r="K7097" t="str">
        <f>IF(COUNTIF(Customers!A:A, H7097)&gt;0, "Valid", "Invalid")</f>
        <v>Invalid</v>
      </c>
      <c r="L7097" t="str">
        <f t="shared" si="550"/>
        <v>1</v>
      </c>
      <c r="M7097" t="str">
        <f t="shared" si="551"/>
        <v>2022</v>
      </c>
      <c r="N7097">
        <f t="shared" si="552"/>
        <v>-26253.95</v>
      </c>
      <c r="O7097" t="str">
        <f t="shared" si="553"/>
        <v/>
      </c>
      <c r="P7097" t="str">
        <f t="shared" si="554"/>
        <v/>
      </c>
      <c r="Q7097" s="48" t="str">
        <f>IF(O7097="","",
   IF(OR(O7097&lt;EDA_Outlier_Analysis!$C$10, O7097&gt;EDA_Outlier_Analysis!$C$11),
      "Outlier",
      "Normal"))</f>
        <v/>
      </c>
      <c r="R7097" t="str">
        <f>IF(P7097="","",
   IF(OR(P7097 &lt; EDA_Outlier_Analysis!$F$7, P7097 &gt; EDA_Outlier_Analysis!$F$8),
      "Outlier",
      "Normal"))</f>
        <v/>
      </c>
      <c r="S7097" t="str">
        <f>IF(N7097="","",
   IF(OR(N7097 &lt;EDA_Outlier_Analysis!$I$10, N7097 &gt; EDA_Outlier_Analysis!$I$11),
      "Outlier",
      "Normal"))</f>
        <v>Normal</v>
      </c>
    </row>
    <row r="7098" spans="1:19">
      <c r="A7098" t="s">
        <v>15165</v>
      </c>
      <c r="B7098" s="4">
        <v>45135</v>
      </c>
      <c r="C7098" s="2">
        <v>178460.83</v>
      </c>
      <c r="D7098" t="s">
        <v>849</v>
      </c>
      <c r="E7098" t="s">
        <v>853</v>
      </c>
      <c r="F7098" t="s">
        <v>10</v>
      </c>
      <c r="G7098" t="s">
        <v>20</v>
      </c>
      <c r="H7098" t="s">
        <v>451</v>
      </c>
      <c r="J7098" t="s">
        <v>15166</v>
      </c>
      <c r="K7098" t="str">
        <f>IF(COUNTIF(Customers!A:A, H7098)&gt;0, "Valid", "Invalid")</f>
        <v>Valid</v>
      </c>
      <c r="L7098" t="str">
        <f t="shared" si="550"/>
        <v>7</v>
      </c>
      <c r="M7098" t="str">
        <f t="shared" si="551"/>
        <v>2023</v>
      </c>
      <c r="N7098">
        <f t="shared" si="552"/>
        <v>178460.83</v>
      </c>
      <c r="O7098">
        <f t="shared" si="553"/>
        <v>178460.83</v>
      </c>
      <c r="P7098" t="str">
        <f t="shared" si="554"/>
        <v/>
      </c>
      <c r="Q7098" s="48" t="str">
        <f>IF(O7098="","",
   IF(OR(O7098&lt;EDA_Outlier_Analysis!$C$10, O7098&gt;EDA_Outlier_Analysis!$C$11),
      "Outlier",
      "Normal"))</f>
        <v>Normal</v>
      </c>
      <c r="R7098" t="str">
        <f>IF(P7098="","",
   IF(OR(P7098 &lt; EDA_Outlier_Analysis!$F$7, P7098 &gt; EDA_Outlier_Analysis!$F$8),
      "Outlier",
      "Normal"))</f>
        <v/>
      </c>
      <c r="S7098" t="str">
        <f>IF(N7098="","",
   IF(OR(N7098 &lt;EDA_Outlier_Analysis!$I$10, N7098 &gt; EDA_Outlier_Analysis!$I$11),
      "Outlier",
      "Normal"))</f>
        <v>Normal</v>
      </c>
    </row>
    <row r="7099" spans="1:19">
      <c r="A7099" t="s">
        <v>15167</v>
      </c>
      <c r="B7099" s="4">
        <v>44789</v>
      </c>
      <c r="C7099" s="2">
        <v>-46519.71</v>
      </c>
      <c r="D7099" t="s">
        <v>840</v>
      </c>
      <c r="E7099" t="s">
        <v>845</v>
      </c>
      <c r="F7099" t="s">
        <v>11</v>
      </c>
      <c r="G7099" t="s">
        <v>24</v>
      </c>
      <c r="I7099" t="s">
        <v>932</v>
      </c>
      <c r="J7099" t="s">
        <v>15168</v>
      </c>
      <c r="K7099" t="str">
        <f>IF(COUNTIF(Customers!A:A, H7099)&gt;0, "Valid", "Invalid")</f>
        <v>Invalid</v>
      </c>
      <c r="L7099" t="str">
        <f t="shared" si="550"/>
        <v>8</v>
      </c>
      <c r="M7099" t="str">
        <f t="shared" si="551"/>
        <v>2022</v>
      </c>
      <c r="N7099">
        <f t="shared" si="552"/>
        <v>-46519.71</v>
      </c>
      <c r="O7099" t="str">
        <f t="shared" si="553"/>
        <v/>
      </c>
      <c r="P7099">
        <f t="shared" si="554"/>
        <v>46519.71</v>
      </c>
      <c r="Q7099" s="48" t="str">
        <f>IF(O7099="","",
   IF(OR(O7099&lt;EDA_Outlier_Analysis!$C$10, O7099&gt;EDA_Outlier_Analysis!$C$11),
      "Outlier",
      "Normal"))</f>
        <v/>
      </c>
      <c r="R7099" t="str">
        <f>IF(P7099="","",
   IF(OR(P7099 &lt; EDA_Outlier_Analysis!$F$7, P7099 &gt; EDA_Outlier_Analysis!$F$8),
      "Outlier",
      "Normal"))</f>
        <v>Normal</v>
      </c>
      <c r="S7099" t="str">
        <f>IF(N7099="","",
   IF(OR(N7099 &lt;EDA_Outlier_Analysis!$I$10, N7099 &gt; EDA_Outlier_Analysis!$I$11),
      "Outlier",
      "Normal"))</f>
        <v>Normal</v>
      </c>
    </row>
    <row r="7100" spans="1:19">
      <c r="A7100" t="s">
        <v>15169</v>
      </c>
      <c r="B7100" s="4">
        <v>44660</v>
      </c>
      <c r="C7100" s="2">
        <v>189213.04</v>
      </c>
      <c r="D7100" t="s">
        <v>849</v>
      </c>
      <c r="E7100" t="s">
        <v>850</v>
      </c>
      <c r="F7100" t="s">
        <v>11</v>
      </c>
      <c r="G7100" t="s">
        <v>20</v>
      </c>
      <c r="H7100" t="s">
        <v>341</v>
      </c>
      <c r="J7100" t="s">
        <v>15170</v>
      </c>
      <c r="K7100" t="str">
        <f>IF(COUNTIF(Customers!A:A, H7100)&gt;0, "Valid", "Invalid")</f>
        <v>Valid</v>
      </c>
      <c r="L7100" t="str">
        <f t="shared" si="550"/>
        <v>4</v>
      </c>
      <c r="M7100" t="str">
        <f t="shared" si="551"/>
        <v>2022</v>
      </c>
      <c r="N7100">
        <f t="shared" si="552"/>
        <v>189213.04</v>
      </c>
      <c r="O7100">
        <f t="shared" si="553"/>
        <v>189213.04</v>
      </c>
      <c r="P7100" t="str">
        <f t="shared" si="554"/>
        <v/>
      </c>
      <c r="Q7100" s="48" t="str">
        <f>IF(O7100="","",
   IF(OR(O7100&lt;EDA_Outlier_Analysis!$C$10, O7100&gt;EDA_Outlier_Analysis!$C$11),
      "Outlier",
      "Normal"))</f>
        <v>Normal</v>
      </c>
      <c r="R7100" t="str">
        <f>IF(P7100="","",
   IF(OR(P7100 &lt; EDA_Outlier_Analysis!$F$7, P7100 &gt; EDA_Outlier_Analysis!$F$8),
      "Outlier",
      "Normal"))</f>
        <v/>
      </c>
      <c r="S7100" t="str">
        <f>IF(N7100="","",
   IF(OR(N7100 &lt;EDA_Outlier_Analysis!$I$10, N7100 &gt; EDA_Outlier_Analysis!$I$11),
      "Outlier",
      "Normal"))</f>
        <v>Normal</v>
      </c>
    </row>
    <row r="7101" spans="1:19">
      <c r="A7101" t="s">
        <v>15171</v>
      </c>
      <c r="B7101" s="4">
        <v>45242</v>
      </c>
      <c r="C7101" s="2">
        <v>141586.85</v>
      </c>
      <c r="D7101" t="s">
        <v>849</v>
      </c>
      <c r="E7101" t="s">
        <v>853</v>
      </c>
      <c r="F7101" t="s">
        <v>11</v>
      </c>
      <c r="G7101" t="s">
        <v>34</v>
      </c>
      <c r="H7101" t="s">
        <v>379</v>
      </c>
      <c r="J7101" t="s">
        <v>15172</v>
      </c>
      <c r="K7101" t="str">
        <f>IF(COUNTIF(Customers!A:A, H7101)&gt;0, "Valid", "Invalid")</f>
        <v>Valid</v>
      </c>
      <c r="L7101" t="str">
        <f t="shared" si="550"/>
        <v>11</v>
      </c>
      <c r="M7101" t="str">
        <f t="shared" si="551"/>
        <v>2023</v>
      </c>
      <c r="N7101">
        <f t="shared" si="552"/>
        <v>141586.85</v>
      </c>
      <c r="O7101">
        <f t="shared" si="553"/>
        <v>141586.85</v>
      </c>
      <c r="P7101" t="str">
        <f t="shared" si="554"/>
        <v/>
      </c>
      <c r="Q7101" s="48" t="str">
        <f>IF(O7101="","",
   IF(OR(O7101&lt;EDA_Outlier_Analysis!$C$10, O7101&gt;EDA_Outlier_Analysis!$C$11),
      "Outlier",
      "Normal"))</f>
        <v>Normal</v>
      </c>
      <c r="R7101" t="str">
        <f>IF(P7101="","",
   IF(OR(P7101 &lt; EDA_Outlier_Analysis!$F$7, P7101 &gt; EDA_Outlier_Analysis!$F$8),
      "Outlier",
      "Normal"))</f>
        <v/>
      </c>
      <c r="S7101" t="str">
        <f>IF(N7101="","",
   IF(OR(N7101 &lt;EDA_Outlier_Analysis!$I$10, N7101 &gt; EDA_Outlier_Analysis!$I$11),
      "Outlier",
      "Normal"))</f>
        <v>Normal</v>
      </c>
    </row>
    <row r="7102" spans="1:19">
      <c r="A7102" t="s">
        <v>15173</v>
      </c>
      <c r="B7102" s="4">
        <v>45057</v>
      </c>
      <c r="C7102" s="2">
        <v>33755.699999999997</v>
      </c>
      <c r="D7102" t="s">
        <v>971</v>
      </c>
      <c r="E7102" t="s">
        <v>971</v>
      </c>
      <c r="F7102" t="s">
        <v>10</v>
      </c>
      <c r="G7102" t="s">
        <v>34</v>
      </c>
      <c r="J7102" t="s">
        <v>15174</v>
      </c>
      <c r="K7102" t="str">
        <f>IF(COUNTIF(Customers!A:A, H7102)&gt;0, "Valid", "Invalid")</f>
        <v>Invalid</v>
      </c>
      <c r="L7102" t="str">
        <f t="shared" si="550"/>
        <v>5</v>
      </c>
      <c r="M7102" t="str">
        <f t="shared" si="551"/>
        <v>2023</v>
      </c>
      <c r="N7102">
        <f t="shared" si="552"/>
        <v>-33755.699999999997</v>
      </c>
      <c r="O7102" t="str">
        <f t="shared" si="553"/>
        <v/>
      </c>
      <c r="P7102" t="str">
        <f t="shared" si="554"/>
        <v/>
      </c>
      <c r="Q7102" s="48" t="str">
        <f>IF(O7102="","",
   IF(OR(O7102&lt;EDA_Outlier_Analysis!$C$10, O7102&gt;EDA_Outlier_Analysis!$C$11),
      "Outlier",
      "Normal"))</f>
        <v/>
      </c>
      <c r="R7102" t="str">
        <f>IF(P7102="","",
   IF(OR(P7102 &lt; EDA_Outlier_Analysis!$F$7, P7102 &gt; EDA_Outlier_Analysis!$F$8),
      "Outlier",
      "Normal"))</f>
        <v/>
      </c>
      <c r="S7102" t="str">
        <f>IF(N7102="","",
   IF(OR(N7102 &lt;EDA_Outlier_Analysis!$I$10, N7102 &gt; EDA_Outlier_Analysis!$I$11),
      "Outlier",
      "Normal"))</f>
        <v>Normal</v>
      </c>
    </row>
    <row r="7103" spans="1:19">
      <c r="A7103" t="s">
        <v>15175</v>
      </c>
      <c r="B7103" s="4">
        <v>44878</v>
      </c>
      <c r="C7103" s="2">
        <v>-56450.53</v>
      </c>
      <c r="D7103" t="s">
        <v>840</v>
      </c>
      <c r="E7103" t="s">
        <v>905</v>
      </c>
      <c r="F7103" t="s">
        <v>11</v>
      </c>
      <c r="G7103" t="s">
        <v>24</v>
      </c>
      <c r="I7103" t="s">
        <v>3502</v>
      </c>
      <c r="J7103" t="s">
        <v>15176</v>
      </c>
      <c r="K7103" t="str">
        <f>IF(COUNTIF(Customers!A:A, H7103)&gt;0, "Valid", "Invalid")</f>
        <v>Invalid</v>
      </c>
      <c r="L7103" t="str">
        <f t="shared" si="550"/>
        <v>11</v>
      </c>
      <c r="M7103" t="str">
        <f t="shared" si="551"/>
        <v>2022</v>
      </c>
      <c r="N7103">
        <f t="shared" si="552"/>
        <v>-56450.53</v>
      </c>
      <c r="O7103" t="str">
        <f t="shared" si="553"/>
        <v/>
      </c>
      <c r="P7103">
        <f t="shared" si="554"/>
        <v>56450.53</v>
      </c>
      <c r="Q7103" s="48" t="str">
        <f>IF(O7103="","",
   IF(OR(O7103&lt;EDA_Outlier_Analysis!$C$10, O7103&gt;EDA_Outlier_Analysis!$C$11),
      "Outlier",
      "Normal"))</f>
        <v/>
      </c>
      <c r="R7103" t="str">
        <f>IF(P7103="","",
   IF(OR(P7103 &lt; EDA_Outlier_Analysis!$F$7, P7103 &gt; EDA_Outlier_Analysis!$F$8),
      "Outlier",
      "Normal"))</f>
        <v>Outlier</v>
      </c>
      <c r="S7103" t="str">
        <f>IF(N7103="","",
   IF(OR(N7103 &lt;EDA_Outlier_Analysis!$I$10, N7103 &gt; EDA_Outlier_Analysis!$I$11),
      "Outlier",
      "Normal"))</f>
        <v>Normal</v>
      </c>
    </row>
    <row r="7104" spans="1:19">
      <c r="A7104" t="s">
        <v>15177</v>
      </c>
      <c r="B7104" s="4">
        <v>45202</v>
      </c>
      <c r="C7104" s="2">
        <v>-2000</v>
      </c>
      <c r="D7104" t="s">
        <v>840</v>
      </c>
      <c r="E7104" t="s">
        <v>864</v>
      </c>
      <c r="F7104" t="s">
        <v>11</v>
      </c>
      <c r="G7104" t="s">
        <v>24</v>
      </c>
      <c r="I7104" t="s">
        <v>987</v>
      </c>
      <c r="J7104" t="s">
        <v>15178</v>
      </c>
      <c r="K7104" t="str">
        <f>IF(COUNTIF(Customers!A:A, H7104)&gt;0, "Valid", "Invalid")</f>
        <v>Invalid</v>
      </c>
      <c r="L7104" t="str">
        <f t="shared" si="550"/>
        <v>10</v>
      </c>
      <c r="M7104" t="str">
        <f t="shared" si="551"/>
        <v>2023</v>
      </c>
      <c r="N7104">
        <f t="shared" si="552"/>
        <v>-2000</v>
      </c>
      <c r="O7104" t="str">
        <f t="shared" si="553"/>
        <v/>
      </c>
      <c r="P7104">
        <f t="shared" si="554"/>
        <v>2000</v>
      </c>
      <c r="Q7104" s="48" t="str">
        <f>IF(O7104="","",
   IF(OR(O7104&lt;EDA_Outlier_Analysis!$C$10, O7104&gt;EDA_Outlier_Analysis!$C$11),
      "Outlier",
      "Normal"))</f>
        <v/>
      </c>
      <c r="R7104" t="str">
        <f>IF(P7104="","",
   IF(OR(P7104 &lt; EDA_Outlier_Analysis!$F$7, P7104 &gt; EDA_Outlier_Analysis!$F$8),
      "Outlier",
      "Normal"))</f>
        <v>Outlier</v>
      </c>
      <c r="S7104" t="str">
        <f>IF(N7104="","",
   IF(OR(N7104 &lt;EDA_Outlier_Analysis!$I$10, N7104 &gt; EDA_Outlier_Analysis!$I$11),
      "Outlier",
      "Normal"))</f>
        <v>Normal</v>
      </c>
    </row>
    <row r="7105" spans="1:19">
      <c r="A7105" t="s">
        <v>15179</v>
      </c>
      <c r="B7105" s="4">
        <v>44733</v>
      </c>
      <c r="C7105" s="2">
        <v>-23345.13</v>
      </c>
      <c r="D7105" t="s">
        <v>840</v>
      </c>
      <c r="E7105" t="s">
        <v>845</v>
      </c>
      <c r="F7105" t="s">
        <v>9</v>
      </c>
      <c r="G7105" t="s">
        <v>20</v>
      </c>
      <c r="I7105" t="s">
        <v>879</v>
      </c>
      <c r="J7105" t="s">
        <v>15180</v>
      </c>
      <c r="K7105" t="str">
        <f>IF(COUNTIF(Customers!A:A, H7105)&gt;0, "Valid", "Invalid")</f>
        <v>Invalid</v>
      </c>
      <c r="L7105" t="str">
        <f t="shared" si="550"/>
        <v>6</v>
      </c>
      <c r="M7105" t="str">
        <f t="shared" si="551"/>
        <v>2022</v>
      </c>
      <c r="N7105">
        <f t="shared" si="552"/>
        <v>-23345.13</v>
      </c>
      <c r="O7105" t="str">
        <f t="shared" si="553"/>
        <v/>
      </c>
      <c r="P7105">
        <f t="shared" si="554"/>
        <v>23345.13</v>
      </c>
      <c r="Q7105" s="48" t="str">
        <f>IF(O7105="","",
   IF(OR(O7105&lt;EDA_Outlier_Analysis!$C$10, O7105&gt;EDA_Outlier_Analysis!$C$11),
      "Outlier",
      "Normal"))</f>
        <v/>
      </c>
      <c r="R7105" t="str">
        <f>IF(P7105="","",
   IF(OR(P7105 &lt; EDA_Outlier_Analysis!$F$7, P7105 &gt; EDA_Outlier_Analysis!$F$8),
      "Outlier",
      "Normal"))</f>
        <v>Outlier</v>
      </c>
      <c r="S7105" t="str">
        <f>IF(N7105="","",
   IF(OR(N7105 &lt;EDA_Outlier_Analysis!$I$10, N7105 &gt; EDA_Outlier_Analysis!$I$11),
      "Outlier",
      "Normal"))</f>
        <v>Normal</v>
      </c>
    </row>
    <row r="7106" spans="1:19">
      <c r="A7106" t="s">
        <v>15181</v>
      </c>
      <c r="B7106" s="4">
        <v>44928</v>
      </c>
      <c r="C7106" s="2">
        <v>134332.93</v>
      </c>
      <c r="D7106" t="s">
        <v>849</v>
      </c>
      <c r="E7106" t="s">
        <v>853</v>
      </c>
      <c r="F7106" t="s">
        <v>10</v>
      </c>
      <c r="G7106" t="s">
        <v>31</v>
      </c>
      <c r="H7106" t="s">
        <v>277</v>
      </c>
      <c r="J7106" t="s">
        <v>15182</v>
      </c>
      <c r="K7106" t="str">
        <f>IF(COUNTIF(Customers!A:A, H7106)&gt;0, "Valid", "Invalid")</f>
        <v>Valid</v>
      </c>
      <c r="L7106" t="str">
        <f t="shared" si="550"/>
        <v>1</v>
      </c>
      <c r="M7106" t="str">
        <f t="shared" si="551"/>
        <v>2023</v>
      </c>
      <c r="N7106">
        <f t="shared" si="552"/>
        <v>134332.93</v>
      </c>
      <c r="O7106">
        <f t="shared" si="553"/>
        <v>134332.93</v>
      </c>
      <c r="P7106" t="str">
        <f t="shared" si="554"/>
        <v/>
      </c>
      <c r="Q7106" s="48" t="str">
        <f>IF(O7106="","",
   IF(OR(O7106&lt;EDA_Outlier_Analysis!$C$10, O7106&gt;EDA_Outlier_Analysis!$C$11),
      "Outlier",
      "Normal"))</f>
        <v>Normal</v>
      </c>
      <c r="R7106" t="str">
        <f>IF(P7106="","",
   IF(OR(P7106 &lt; EDA_Outlier_Analysis!$F$7, P7106 &gt; EDA_Outlier_Analysis!$F$8),
      "Outlier",
      "Normal"))</f>
        <v/>
      </c>
      <c r="S7106" t="str">
        <f>IF(N7106="","",
   IF(OR(N7106 &lt;EDA_Outlier_Analysis!$I$10, N7106 &gt; EDA_Outlier_Analysis!$I$11),
      "Outlier",
      "Normal"))</f>
        <v>Normal</v>
      </c>
    </row>
    <row r="7107" spans="1:19">
      <c r="A7107" t="s">
        <v>15183</v>
      </c>
      <c r="B7107" s="4">
        <v>45053</v>
      </c>
      <c r="C7107" s="2">
        <v>-54031.89</v>
      </c>
      <c r="D7107" t="s">
        <v>840</v>
      </c>
      <c r="E7107" t="s">
        <v>878</v>
      </c>
      <c r="F7107" t="s">
        <v>9</v>
      </c>
      <c r="G7107" t="s">
        <v>34</v>
      </c>
      <c r="I7107" t="s">
        <v>1438</v>
      </c>
      <c r="J7107" t="s">
        <v>15184</v>
      </c>
      <c r="K7107" t="str">
        <f>IF(COUNTIF(Customers!A:A, H7107)&gt;0, "Valid", "Invalid")</f>
        <v>Invalid</v>
      </c>
      <c r="L7107" t="str">
        <f t="shared" ref="L7107:L7170" si="555">TEXT(B7107,"m")</f>
        <v>5</v>
      </c>
      <c r="M7107" t="str">
        <f t="shared" ref="M7107:M7170" si="556">TEXT(B7107,"yyyy")</f>
        <v>2023</v>
      </c>
      <c r="N7107">
        <f t="shared" ref="N7107:N7170" si="557">IF(D7107="Revenue",C7107,-ABS(C7107))</f>
        <v>-54031.89</v>
      </c>
      <c r="O7107" t="str">
        <f t="shared" ref="O7107:O7170" si="558">IF(D7107="Revenue", C7107, "")</f>
        <v/>
      </c>
      <c r="P7107">
        <f t="shared" ref="P7107:P7170" si="559">IF(D7107="Expense", ABS(C7107), "")</f>
        <v>54031.89</v>
      </c>
      <c r="Q7107" s="48" t="str">
        <f>IF(O7107="","",
   IF(OR(O7107&lt;EDA_Outlier_Analysis!$C$10, O7107&gt;EDA_Outlier_Analysis!$C$11),
      "Outlier",
      "Normal"))</f>
        <v/>
      </c>
      <c r="R7107" t="str">
        <f>IF(P7107="","",
   IF(OR(P7107 &lt; EDA_Outlier_Analysis!$F$7, P7107 &gt; EDA_Outlier_Analysis!$F$8),
      "Outlier",
      "Normal"))</f>
        <v>Outlier</v>
      </c>
      <c r="S7107" t="str">
        <f>IF(N7107="","",
   IF(OR(N7107 &lt;EDA_Outlier_Analysis!$I$10, N7107 &gt; EDA_Outlier_Analysis!$I$11),
      "Outlier",
      "Normal"))</f>
        <v>Normal</v>
      </c>
    </row>
    <row r="7108" spans="1:19">
      <c r="A7108" t="s">
        <v>15185</v>
      </c>
      <c r="B7108" s="4">
        <v>45262</v>
      </c>
      <c r="C7108" s="2">
        <v>241532.63</v>
      </c>
      <c r="D7108" t="s">
        <v>849</v>
      </c>
      <c r="E7108" t="s">
        <v>868</v>
      </c>
      <c r="F7108" t="s">
        <v>11</v>
      </c>
      <c r="G7108" t="s">
        <v>20</v>
      </c>
      <c r="H7108" t="s">
        <v>581</v>
      </c>
      <c r="J7108" t="s">
        <v>15186</v>
      </c>
      <c r="K7108" t="str">
        <f>IF(COUNTIF(Customers!A:A, H7108)&gt;0, "Valid", "Invalid")</f>
        <v>Valid</v>
      </c>
      <c r="L7108" t="str">
        <f t="shared" si="555"/>
        <v>12</v>
      </c>
      <c r="M7108" t="str">
        <f t="shared" si="556"/>
        <v>2023</v>
      </c>
      <c r="N7108">
        <f t="shared" si="557"/>
        <v>241532.63</v>
      </c>
      <c r="O7108">
        <f t="shared" si="558"/>
        <v>241532.63</v>
      </c>
      <c r="P7108" t="str">
        <f t="shared" si="559"/>
        <v/>
      </c>
      <c r="Q7108" s="48" t="str">
        <f>IF(O7108="","",
   IF(OR(O7108&lt;EDA_Outlier_Analysis!$C$10, O7108&gt;EDA_Outlier_Analysis!$C$11),
      "Outlier",
      "Normal"))</f>
        <v>Normal</v>
      </c>
      <c r="R7108" t="str">
        <f>IF(P7108="","",
   IF(OR(P7108 &lt; EDA_Outlier_Analysis!$F$7, P7108 &gt; EDA_Outlier_Analysis!$F$8),
      "Outlier",
      "Normal"))</f>
        <v/>
      </c>
      <c r="S7108" t="str">
        <f>IF(N7108="","",
   IF(OR(N7108 &lt;EDA_Outlier_Analysis!$I$10, N7108 &gt; EDA_Outlier_Analysis!$I$11),
      "Outlier",
      "Normal"))</f>
        <v>Normal</v>
      </c>
    </row>
    <row r="7109" spans="1:19">
      <c r="A7109" t="s">
        <v>15187</v>
      </c>
      <c r="B7109" s="4">
        <v>45152</v>
      </c>
      <c r="C7109" s="2">
        <v>-28300.3</v>
      </c>
      <c r="D7109" t="s">
        <v>840</v>
      </c>
      <c r="E7109" t="s">
        <v>845</v>
      </c>
      <c r="F7109" t="s">
        <v>10</v>
      </c>
      <c r="G7109" t="s">
        <v>31</v>
      </c>
      <c r="I7109" t="s">
        <v>912</v>
      </c>
      <c r="J7109" t="s">
        <v>15188</v>
      </c>
      <c r="K7109" t="str">
        <f>IF(COUNTIF(Customers!A:A, H7109)&gt;0, "Valid", "Invalid")</f>
        <v>Invalid</v>
      </c>
      <c r="L7109" t="str">
        <f t="shared" si="555"/>
        <v>8</v>
      </c>
      <c r="M7109" t="str">
        <f t="shared" si="556"/>
        <v>2023</v>
      </c>
      <c r="N7109">
        <f t="shared" si="557"/>
        <v>-28300.3</v>
      </c>
      <c r="O7109" t="str">
        <f t="shared" si="558"/>
        <v/>
      </c>
      <c r="P7109">
        <f t="shared" si="559"/>
        <v>28300.3</v>
      </c>
      <c r="Q7109" s="48" t="str">
        <f>IF(O7109="","",
   IF(OR(O7109&lt;EDA_Outlier_Analysis!$C$10, O7109&gt;EDA_Outlier_Analysis!$C$11),
      "Outlier",
      "Normal"))</f>
        <v/>
      </c>
      <c r="R7109" t="str">
        <f>IF(P7109="","",
   IF(OR(P7109 &lt; EDA_Outlier_Analysis!$F$7, P7109 &gt; EDA_Outlier_Analysis!$F$8),
      "Outlier",
      "Normal"))</f>
        <v>Normal</v>
      </c>
      <c r="S7109" t="str">
        <f>IF(N7109="","",
   IF(OR(N7109 &lt;EDA_Outlier_Analysis!$I$10, N7109 &gt; EDA_Outlier_Analysis!$I$11),
      "Outlier",
      "Normal"))</f>
        <v>Normal</v>
      </c>
    </row>
    <row r="7110" spans="1:19">
      <c r="A7110" t="s">
        <v>15189</v>
      </c>
      <c r="B7110" s="4">
        <v>45049</v>
      </c>
      <c r="C7110" s="2">
        <v>209306.73</v>
      </c>
      <c r="D7110" t="s">
        <v>849</v>
      </c>
      <c r="E7110" t="s">
        <v>850</v>
      </c>
      <c r="F7110" t="s">
        <v>11</v>
      </c>
      <c r="G7110" t="s">
        <v>31</v>
      </c>
      <c r="H7110" t="s">
        <v>527</v>
      </c>
      <c r="J7110" t="s">
        <v>15190</v>
      </c>
      <c r="K7110" t="str">
        <f>IF(COUNTIF(Customers!A:A, H7110)&gt;0, "Valid", "Invalid")</f>
        <v>Valid</v>
      </c>
      <c r="L7110" t="str">
        <f t="shared" si="555"/>
        <v>5</v>
      </c>
      <c r="M7110" t="str">
        <f t="shared" si="556"/>
        <v>2023</v>
      </c>
      <c r="N7110">
        <f t="shared" si="557"/>
        <v>209306.73</v>
      </c>
      <c r="O7110">
        <f t="shared" si="558"/>
        <v>209306.73</v>
      </c>
      <c r="P7110" t="str">
        <f t="shared" si="559"/>
        <v/>
      </c>
      <c r="Q7110" s="48" t="str">
        <f>IF(O7110="","",
   IF(OR(O7110&lt;EDA_Outlier_Analysis!$C$10, O7110&gt;EDA_Outlier_Analysis!$C$11),
      "Outlier",
      "Normal"))</f>
        <v>Normal</v>
      </c>
      <c r="R7110" t="str">
        <f>IF(P7110="","",
   IF(OR(P7110 &lt; EDA_Outlier_Analysis!$F$7, P7110 &gt; EDA_Outlier_Analysis!$F$8),
      "Outlier",
      "Normal"))</f>
        <v/>
      </c>
      <c r="S7110" t="str">
        <f>IF(N7110="","",
   IF(OR(N7110 &lt;EDA_Outlier_Analysis!$I$10, N7110 &gt; EDA_Outlier_Analysis!$I$11),
      "Outlier",
      "Normal"))</f>
        <v>Normal</v>
      </c>
    </row>
    <row r="7111" spans="1:19">
      <c r="A7111" t="s">
        <v>15191</v>
      </c>
      <c r="B7111" s="4">
        <v>44584</v>
      </c>
      <c r="C7111" s="2">
        <v>-69577.38</v>
      </c>
      <c r="D7111" t="s">
        <v>840</v>
      </c>
      <c r="E7111" t="s">
        <v>878</v>
      </c>
      <c r="F7111" t="s">
        <v>9</v>
      </c>
      <c r="G7111" t="s">
        <v>34</v>
      </c>
      <c r="I7111" t="s">
        <v>4500</v>
      </c>
      <c r="J7111" t="s">
        <v>15192</v>
      </c>
      <c r="K7111" t="str">
        <f>IF(COUNTIF(Customers!A:A, H7111)&gt;0, "Valid", "Invalid")</f>
        <v>Invalid</v>
      </c>
      <c r="L7111" t="str">
        <f t="shared" si="555"/>
        <v>1</v>
      </c>
      <c r="M7111" t="str">
        <f t="shared" si="556"/>
        <v>2022</v>
      </c>
      <c r="N7111">
        <f t="shared" si="557"/>
        <v>-69577.38</v>
      </c>
      <c r="O7111" t="str">
        <f t="shared" si="558"/>
        <v/>
      </c>
      <c r="P7111">
        <f t="shared" si="559"/>
        <v>69577.38</v>
      </c>
      <c r="Q7111" s="48" t="str">
        <f>IF(O7111="","",
   IF(OR(O7111&lt;EDA_Outlier_Analysis!$C$10, O7111&gt;EDA_Outlier_Analysis!$C$11),
      "Outlier",
      "Normal"))</f>
        <v/>
      </c>
      <c r="R7111" t="str">
        <f>IF(P7111="","",
   IF(OR(P7111 &lt; EDA_Outlier_Analysis!$F$7, P7111 &gt; EDA_Outlier_Analysis!$F$8),
      "Outlier",
      "Normal"))</f>
        <v>Outlier</v>
      </c>
      <c r="S7111" t="str">
        <f>IF(N7111="","",
   IF(OR(N7111 &lt;EDA_Outlier_Analysis!$I$10, N7111 &gt; EDA_Outlier_Analysis!$I$11),
      "Outlier",
      "Normal"))</f>
        <v>Normal</v>
      </c>
    </row>
    <row r="7112" spans="1:19">
      <c r="A7112" t="s">
        <v>15193</v>
      </c>
      <c r="B7112" s="4">
        <v>44941</v>
      </c>
      <c r="C7112" s="2">
        <v>90298.87</v>
      </c>
      <c r="D7112" t="s">
        <v>849</v>
      </c>
      <c r="E7112" t="s">
        <v>850</v>
      </c>
      <c r="F7112" t="s">
        <v>10</v>
      </c>
      <c r="G7112" t="s">
        <v>31</v>
      </c>
      <c r="H7112" t="s">
        <v>449</v>
      </c>
      <c r="J7112" t="s">
        <v>15194</v>
      </c>
      <c r="K7112" t="str">
        <f>IF(COUNTIF(Customers!A:A, H7112)&gt;0, "Valid", "Invalid")</f>
        <v>Valid</v>
      </c>
      <c r="L7112" t="str">
        <f t="shared" si="555"/>
        <v>1</v>
      </c>
      <c r="M7112" t="str">
        <f t="shared" si="556"/>
        <v>2023</v>
      </c>
      <c r="N7112">
        <f t="shared" si="557"/>
        <v>90298.87</v>
      </c>
      <c r="O7112">
        <f t="shared" si="558"/>
        <v>90298.87</v>
      </c>
      <c r="P7112" t="str">
        <f t="shared" si="559"/>
        <v/>
      </c>
      <c r="Q7112" s="48" t="str">
        <f>IF(O7112="","",
   IF(OR(O7112&lt;EDA_Outlier_Analysis!$C$10, O7112&gt;EDA_Outlier_Analysis!$C$11),
      "Outlier",
      "Normal"))</f>
        <v>Normal</v>
      </c>
      <c r="R7112" t="str">
        <f>IF(P7112="","",
   IF(OR(P7112 &lt; EDA_Outlier_Analysis!$F$7, P7112 &gt; EDA_Outlier_Analysis!$F$8),
      "Outlier",
      "Normal"))</f>
        <v/>
      </c>
      <c r="S7112" t="str">
        <f>IF(N7112="","",
   IF(OR(N7112 &lt;EDA_Outlier_Analysis!$I$10, N7112 &gt; EDA_Outlier_Analysis!$I$11),
      "Outlier",
      "Normal"))</f>
        <v>Normal</v>
      </c>
    </row>
    <row r="7113" spans="1:19">
      <c r="A7113" t="s">
        <v>15195</v>
      </c>
      <c r="B7113" s="4">
        <v>44738</v>
      </c>
      <c r="C7113" s="2">
        <v>17842.439999999999</v>
      </c>
      <c r="D7113" t="s">
        <v>873</v>
      </c>
      <c r="E7113" t="s">
        <v>873</v>
      </c>
      <c r="F7113" t="s">
        <v>9</v>
      </c>
      <c r="G7113" t="s">
        <v>31</v>
      </c>
      <c r="J7113" t="s">
        <v>15196</v>
      </c>
      <c r="K7113" t="str">
        <f>IF(COUNTIF(Customers!A:A, H7113)&gt;0, "Valid", "Invalid")</f>
        <v>Invalid</v>
      </c>
      <c r="L7113" t="str">
        <f t="shared" si="555"/>
        <v>6</v>
      </c>
      <c r="M7113" t="str">
        <f t="shared" si="556"/>
        <v>2022</v>
      </c>
      <c r="N7113">
        <f t="shared" si="557"/>
        <v>-17842.439999999999</v>
      </c>
      <c r="O7113" t="str">
        <f t="shared" si="558"/>
        <v/>
      </c>
      <c r="P7113" t="str">
        <f t="shared" si="559"/>
        <v/>
      </c>
      <c r="Q7113" s="48" t="str">
        <f>IF(O7113="","",
   IF(OR(O7113&lt;EDA_Outlier_Analysis!$C$10, O7113&gt;EDA_Outlier_Analysis!$C$11),
      "Outlier",
      "Normal"))</f>
        <v/>
      </c>
      <c r="R7113" t="str">
        <f>IF(P7113="","",
   IF(OR(P7113 &lt; EDA_Outlier_Analysis!$F$7, P7113 &gt; EDA_Outlier_Analysis!$F$8),
      "Outlier",
      "Normal"))</f>
        <v/>
      </c>
      <c r="S7113" t="str">
        <f>IF(N7113="","",
   IF(OR(N7113 &lt;EDA_Outlier_Analysis!$I$10, N7113 &gt; EDA_Outlier_Analysis!$I$11),
      "Outlier",
      "Normal"))</f>
        <v>Normal</v>
      </c>
    </row>
    <row r="7114" spans="1:19">
      <c r="A7114" t="s">
        <v>15197</v>
      </c>
      <c r="B7114" s="4">
        <v>44814</v>
      </c>
      <c r="C7114" s="2">
        <v>-15859.06</v>
      </c>
      <c r="D7114" t="s">
        <v>840</v>
      </c>
      <c r="E7114" t="s">
        <v>856</v>
      </c>
      <c r="F7114" t="s">
        <v>11</v>
      </c>
      <c r="G7114" t="s">
        <v>31</v>
      </c>
      <c r="I7114" t="s">
        <v>939</v>
      </c>
      <c r="J7114" t="s">
        <v>15198</v>
      </c>
      <c r="K7114" t="str">
        <f>IF(COUNTIF(Customers!A:A, H7114)&gt;0, "Valid", "Invalid")</f>
        <v>Invalid</v>
      </c>
      <c r="L7114" t="str">
        <f t="shared" si="555"/>
        <v>9</v>
      </c>
      <c r="M7114" t="str">
        <f t="shared" si="556"/>
        <v>2022</v>
      </c>
      <c r="N7114">
        <f t="shared" si="557"/>
        <v>-15859.06</v>
      </c>
      <c r="O7114" t="str">
        <f t="shared" si="558"/>
        <v/>
      </c>
      <c r="P7114">
        <f t="shared" si="559"/>
        <v>15859.06</v>
      </c>
      <c r="Q7114" s="48" t="str">
        <f>IF(O7114="","",
   IF(OR(O7114&lt;EDA_Outlier_Analysis!$C$10, O7114&gt;EDA_Outlier_Analysis!$C$11),
      "Outlier",
      "Normal"))</f>
        <v/>
      </c>
      <c r="R7114" t="str">
        <f>IF(P7114="","",
   IF(OR(P7114 &lt; EDA_Outlier_Analysis!$F$7, P7114 &gt; EDA_Outlier_Analysis!$F$8),
      "Outlier",
      "Normal"))</f>
        <v>Outlier</v>
      </c>
      <c r="S7114" t="str">
        <f>IF(N7114="","",
   IF(OR(N7114 &lt;EDA_Outlier_Analysis!$I$10, N7114 &gt; EDA_Outlier_Analysis!$I$11),
      "Outlier",
      "Normal"))</f>
        <v>Normal</v>
      </c>
    </row>
    <row r="7115" spans="1:19">
      <c r="A7115" t="s">
        <v>15199</v>
      </c>
      <c r="B7115" s="4">
        <v>44868</v>
      </c>
      <c r="C7115" s="2">
        <v>198337.17</v>
      </c>
      <c r="D7115" t="s">
        <v>849</v>
      </c>
      <c r="E7115" t="s">
        <v>868</v>
      </c>
      <c r="F7115" t="s">
        <v>11</v>
      </c>
      <c r="G7115" t="s">
        <v>20</v>
      </c>
      <c r="H7115" t="s">
        <v>209</v>
      </c>
      <c r="J7115" t="s">
        <v>15200</v>
      </c>
      <c r="K7115" t="str">
        <f>IF(COUNTIF(Customers!A:A, H7115)&gt;0, "Valid", "Invalid")</f>
        <v>Valid</v>
      </c>
      <c r="L7115" t="str">
        <f t="shared" si="555"/>
        <v>11</v>
      </c>
      <c r="M7115" t="str">
        <f t="shared" si="556"/>
        <v>2022</v>
      </c>
      <c r="N7115">
        <f t="shared" si="557"/>
        <v>198337.17</v>
      </c>
      <c r="O7115">
        <f t="shared" si="558"/>
        <v>198337.17</v>
      </c>
      <c r="P7115" t="str">
        <f t="shared" si="559"/>
        <v/>
      </c>
      <c r="Q7115" s="48" t="str">
        <f>IF(O7115="","",
   IF(OR(O7115&lt;EDA_Outlier_Analysis!$C$10, O7115&gt;EDA_Outlier_Analysis!$C$11),
      "Outlier",
      "Normal"))</f>
        <v>Normal</v>
      </c>
      <c r="R7115" t="str">
        <f>IF(P7115="","",
   IF(OR(P7115 &lt; EDA_Outlier_Analysis!$F$7, P7115 &gt; EDA_Outlier_Analysis!$F$8),
      "Outlier",
      "Normal"))</f>
        <v/>
      </c>
      <c r="S7115" t="str">
        <f>IF(N7115="","",
   IF(OR(N7115 &lt;EDA_Outlier_Analysis!$I$10, N7115 &gt; EDA_Outlier_Analysis!$I$11),
      "Outlier",
      "Normal"))</f>
        <v>Normal</v>
      </c>
    </row>
    <row r="7116" spans="1:19">
      <c r="A7116" t="s">
        <v>15201</v>
      </c>
      <c r="B7116" s="4">
        <v>44698</v>
      </c>
      <c r="C7116" s="2">
        <v>199235.63</v>
      </c>
      <c r="D7116" t="s">
        <v>849</v>
      </c>
      <c r="E7116" t="s">
        <v>850</v>
      </c>
      <c r="F7116" t="s">
        <v>9</v>
      </c>
      <c r="G7116" t="s">
        <v>31</v>
      </c>
      <c r="H7116" t="s">
        <v>437</v>
      </c>
      <c r="J7116" t="s">
        <v>15202</v>
      </c>
      <c r="K7116" t="str">
        <f>IF(COUNTIF(Customers!A:A, H7116)&gt;0, "Valid", "Invalid")</f>
        <v>Valid</v>
      </c>
      <c r="L7116" t="str">
        <f t="shared" si="555"/>
        <v>5</v>
      </c>
      <c r="M7116" t="str">
        <f t="shared" si="556"/>
        <v>2022</v>
      </c>
      <c r="N7116">
        <f t="shared" si="557"/>
        <v>199235.63</v>
      </c>
      <c r="O7116">
        <f t="shared" si="558"/>
        <v>199235.63</v>
      </c>
      <c r="P7116" t="str">
        <f t="shared" si="559"/>
        <v/>
      </c>
      <c r="Q7116" s="48" t="str">
        <f>IF(O7116="","",
   IF(OR(O7116&lt;EDA_Outlier_Analysis!$C$10, O7116&gt;EDA_Outlier_Analysis!$C$11),
      "Outlier",
      "Normal"))</f>
        <v>Normal</v>
      </c>
      <c r="R7116" t="str">
        <f>IF(P7116="","",
   IF(OR(P7116 &lt; EDA_Outlier_Analysis!$F$7, P7116 &gt; EDA_Outlier_Analysis!$F$8),
      "Outlier",
      "Normal"))</f>
        <v/>
      </c>
      <c r="S7116" t="str">
        <f>IF(N7116="","",
   IF(OR(N7116 &lt;EDA_Outlier_Analysis!$I$10, N7116 &gt; EDA_Outlier_Analysis!$I$11),
      "Outlier",
      "Normal"))</f>
        <v>Normal</v>
      </c>
    </row>
    <row r="7117" spans="1:19">
      <c r="A7117" t="s">
        <v>15203</v>
      </c>
      <c r="B7117" s="4">
        <v>44997</v>
      </c>
      <c r="C7117" s="2">
        <v>138537.51999999999</v>
      </c>
      <c r="D7117" t="s">
        <v>849</v>
      </c>
      <c r="E7117" t="s">
        <v>853</v>
      </c>
      <c r="F7117" t="s">
        <v>10</v>
      </c>
      <c r="G7117" t="s">
        <v>24</v>
      </c>
      <c r="H7117" t="s">
        <v>701</v>
      </c>
      <c r="J7117" t="s">
        <v>15204</v>
      </c>
      <c r="K7117" t="str">
        <f>IF(COUNTIF(Customers!A:A, H7117)&gt;0, "Valid", "Invalid")</f>
        <v>Valid</v>
      </c>
      <c r="L7117" t="str">
        <f t="shared" si="555"/>
        <v>3</v>
      </c>
      <c r="M7117" t="str">
        <f t="shared" si="556"/>
        <v>2023</v>
      </c>
      <c r="N7117">
        <f t="shared" si="557"/>
        <v>138537.51999999999</v>
      </c>
      <c r="O7117">
        <f t="shared" si="558"/>
        <v>138537.51999999999</v>
      </c>
      <c r="P7117" t="str">
        <f t="shared" si="559"/>
        <v/>
      </c>
      <c r="Q7117" s="48" t="str">
        <f>IF(O7117="","",
   IF(OR(O7117&lt;EDA_Outlier_Analysis!$C$10, O7117&gt;EDA_Outlier_Analysis!$C$11),
      "Outlier",
      "Normal"))</f>
        <v>Normal</v>
      </c>
      <c r="R7117" t="str">
        <f>IF(P7117="","",
   IF(OR(P7117 &lt; EDA_Outlier_Analysis!$F$7, P7117 &gt; EDA_Outlier_Analysis!$F$8),
      "Outlier",
      "Normal"))</f>
        <v/>
      </c>
      <c r="S7117" t="str">
        <f>IF(N7117="","",
   IF(OR(N7117 &lt;EDA_Outlier_Analysis!$I$10, N7117 &gt; EDA_Outlier_Analysis!$I$11),
      "Outlier",
      "Normal"))</f>
        <v>Normal</v>
      </c>
    </row>
    <row r="7118" spans="1:19">
      <c r="A7118" t="s">
        <v>15205</v>
      </c>
      <c r="B7118" s="4">
        <v>45085</v>
      </c>
      <c r="C7118" s="2">
        <v>18810.21</v>
      </c>
      <c r="D7118" t="s">
        <v>873</v>
      </c>
      <c r="E7118" t="s">
        <v>873</v>
      </c>
      <c r="F7118" t="s">
        <v>9</v>
      </c>
      <c r="G7118" t="s">
        <v>31</v>
      </c>
      <c r="J7118" t="s">
        <v>15206</v>
      </c>
      <c r="K7118" t="str">
        <f>IF(COUNTIF(Customers!A:A, H7118)&gt;0, "Valid", "Invalid")</f>
        <v>Invalid</v>
      </c>
      <c r="L7118" t="str">
        <f t="shared" si="555"/>
        <v>6</v>
      </c>
      <c r="M7118" t="str">
        <f t="shared" si="556"/>
        <v>2023</v>
      </c>
      <c r="N7118">
        <f t="shared" si="557"/>
        <v>-18810.21</v>
      </c>
      <c r="O7118" t="str">
        <f t="shared" si="558"/>
        <v/>
      </c>
      <c r="P7118" t="str">
        <f t="shared" si="559"/>
        <v/>
      </c>
      <c r="Q7118" s="48" t="str">
        <f>IF(O7118="","",
   IF(OR(O7118&lt;EDA_Outlier_Analysis!$C$10, O7118&gt;EDA_Outlier_Analysis!$C$11),
      "Outlier",
      "Normal"))</f>
        <v/>
      </c>
      <c r="R7118" t="str">
        <f>IF(P7118="","",
   IF(OR(P7118 &lt; EDA_Outlier_Analysis!$F$7, P7118 &gt; EDA_Outlier_Analysis!$F$8),
      "Outlier",
      "Normal"))</f>
        <v/>
      </c>
      <c r="S7118" t="str">
        <f>IF(N7118="","",
   IF(OR(N7118 &lt;EDA_Outlier_Analysis!$I$10, N7118 &gt; EDA_Outlier_Analysis!$I$11),
      "Outlier",
      "Normal"))</f>
        <v>Normal</v>
      </c>
    </row>
    <row r="7119" spans="1:19">
      <c r="A7119" t="s">
        <v>15207</v>
      </c>
      <c r="B7119" s="4">
        <v>44581</v>
      </c>
      <c r="C7119" s="2">
        <v>-37642.269999999997</v>
      </c>
      <c r="D7119" t="s">
        <v>840</v>
      </c>
      <c r="E7119" t="s">
        <v>841</v>
      </c>
      <c r="F7119" t="s">
        <v>11</v>
      </c>
      <c r="G7119" t="s">
        <v>34</v>
      </c>
      <c r="I7119" t="s">
        <v>1443</v>
      </c>
      <c r="J7119" t="s">
        <v>15208</v>
      </c>
      <c r="K7119" t="str">
        <f>IF(COUNTIF(Customers!A:A, H7119)&gt;0, "Valid", "Invalid")</f>
        <v>Invalid</v>
      </c>
      <c r="L7119" t="str">
        <f t="shared" si="555"/>
        <v>1</v>
      </c>
      <c r="M7119" t="str">
        <f t="shared" si="556"/>
        <v>2022</v>
      </c>
      <c r="N7119">
        <f t="shared" si="557"/>
        <v>-37642.269999999997</v>
      </c>
      <c r="O7119" t="str">
        <f t="shared" si="558"/>
        <v/>
      </c>
      <c r="P7119">
        <f t="shared" si="559"/>
        <v>37642.269999999997</v>
      </c>
      <c r="Q7119" s="48" t="str">
        <f>IF(O7119="","",
   IF(OR(O7119&lt;EDA_Outlier_Analysis!$C$10, O7119&gt;EDA_Outlier_Analysis!$C$11),
      "Outlier",
      "Normal"))</f>
        <v/>
      </c>
      <c r="R7119" t="str">
        <f>IF(P7119="","",
   IF(OR(P7119 &lt; EDA_Outlier_Analysis!$F$7, P7119 &gt; EDA_Outlier_Analysis!$F$8),
      "Outlier",
      "Normal"))</f>
        <v>Normal</v>
      </c>
      <c r="S7119" t="str">
        <f>IF(N7119="","",
   IF(OR(N7119 &lt;EDA_Outlier_Analysis!$I$10, N7119 &gt; EDA_Outlier_Analysis!$I$11),
      "Outlier",
      "Normal"))</f>
        <v>Normal</v>
      </c>
    </row>
    <row r="7120" spans="1:19">
      <c r="A7120" t="s">
        <v>15209</v>
      </c>
      <c r="B7120" s="4">
        <v>44890</v>
      </c>
      <c r="C7120" s="2">
        <v>-46911.63</v>
      </c>
      <c r="D7120" t="s">
        <v>840</v>
      </c>
      <c r="E7120" t="s">
        <v>864</v>
      </c>
      <c r="F7120" t="s">
        <v>10</v>
      </c>
      <c r="G7120" t="s">
        <v>34</v>
      </c>
      <c r="I7120" t="s">
        <v>1096</v>
      </c>
      <c r="J7120" t="s">
        <v>15210</v>
      </c>
      <c r="K7120" t="str">
        <f>IF(COUNTIF(Customers!A:A, H7120)&gt;0, "Valid", "Invalid")</f>
        <v>Invalid</v>
      </c>
      <c r="L7120" t="str">
        <f t="shared" si="555"/>
        <v>11</v>
      </c>
      <c r="M7120" t="str">
        <f t="shared" si="556"/>
        <v>2022</v>
      </c>
      <c r="N7120">
        <f t="shared" si="557"/>
        <v>-46911.63</v>
      </c>
      <c r="O7120" t="str">
        <f t="shared" si="558"/>
        <v/>
      </c>
      <c r="P7120">
        <f t="shared" si="559"/>
        <v>46911.63</v>
      </c>
      <c r="Q7120" s="48" t="str">
        <f>IF(O7120="","",
   IF(OR(O7120&lt;EDA_Outlier_Analysis!$C$10, O7120&gt;EDA_Outlier_Analysis!$C$11),
      "Outlier",
      "Normal"))</f>
        <v/>
      </c>
      <c r="R7120" t="str">
        <f>IF(P7120="","",
   IF(OR(P7120 &lt; EDA_Outlier_Analysis!$F$7, P7120 &gt; EDA_Outlier_Analysis!$F$8),
      "Outlier",
      "Normal"))</f>
        <v>Normal</v>
      </c>
      <c r="S7120" t="str">
        <f>IF(N7120="","",
   IF(OR(N7120 &lt;EDA_Outlier_Analysis!$I$10, N7120 &gt; EDA_Outlier_Analysis!$I$11),
      "Outlier",
      "Normal"))</f>
        <v>Normal</v>
      </c>
    </row>
    <row r="7121" spans="1:19">
      <c r="A7121" t="s">
        <v>15211</v>
      </c>
      <c r="B7121" s="4">
        <v>44670</v>
      </c>
      <c r="C7121" s="2">
        <v>149237.64000000001</v>
      </c>
      <c r="D7121" t="s">
        <v>849</v>
      </c>
      <c r="E7121" t="s">
        <v>868</v>
      </c>
      <c r="F7121" t="s">
        <v>9</v>
      </c>
      <c r="G7121" t="s">
        <v>31</v>
      </c>
      <c r="H7121" t="s">
        <v>27</v>
      </c>
      <c r="J7121" t="s">
        <v>15212</v>
      </c>
      <c r="K7121" t="str">
        <f>IF(COUNTIF(Customers!A:A, H7121)&gt;0, "Valid", "Invalid")</f>
        <v>Valid</v>
      </c>
      <c r="L7121" t="str">
        <f t="shared" si="555"/>
        <v>4</v>
      </c>
      <c r="M7121" t="str">
        <f t="shared" si="556"/>
        <v>2022</v>
      </c>
      <c r="N7121">
        <f t="shared" si="557"/>
        <v>149237.64000000001</v>
      </c>
      <c r="O7121">
        <f t="shared" si="558"/>
        <v>149237.64000000001</v>
      </c>
      <c r="P7121" t="str">
        <f t="shared" si="559"/>
        <v/>
      </c>
      <c r="Q7121" s="48" t="str">
        <f>IF(O7121="","",
   IF(OR(O7121&lt;EDA_Outlier_Analysis!$C$10, O7121&gt;EDA_Outlier_Analysis!$C$11),
      "Outlier",
      "Normal"))</f>
        <v>Normal</v>
      </c>
      <c r="R7121" t="str">
        <f>IF(P7121="","",
   IF(OR(P7121 &lt; EDA_Outlier_Analysis!$F$7, P7121 &gt; EDA_Outlier_Analysis!$F$8),
      "Outlier",
      "Normal"))</f>
        <v/>
      </c>
      <c r="S7121" t="str">
        <f>IF(N7121="","",
   IF(OR(N7121 &lt;EDA_Outlier_Analysis!$I$10, N7121 &gt; EDA_Outlier_Analysis!$I$11),
      "Outlier",
      "Normal"))</f>
        <v>Normal</v>
      </c>
    </row>
    <row r="7122" spans="1:19">
      <c r="A7122" t="s">
        <v>15213</v>
      </c>
      <c r="B7122" s="4">
        <v>44911</v>
      </c>
      <c r="C7122" s="2">
        <v>-18814.48</v>
      </c>
      <c r="D7122" t="s">
        <v>840</v>
      </c>
      <c r="E7122" t="s">
        <v>856</v>
      </c>
      <c r="F7122" t="s">
        <v>9</v>
      </c>
      <c r="G7122" t="s">
        <v>31</v>
      </c>
      <c r="I7122" t="s">
        <v>1010</v>
      </c>
      <c r="J7122" t="s">
        <v>15214</v>
      </c>
      <c r="K7122" t="str">
        <f>IF(COUNTIF(Customers!A:A, H7122)&gt;0, "Valid", "Invalid")</f>
        <v>Invalid</v>
      </c>
      <c r="L7122" t="str">
        <f t="shared" si="555"/>
        <v>12</v>
      </c>
      <c r="M7122" t="str">
        <f t="shared" si="556"/>
        <v>2022</v>
      </c>
      <c r="N7122">
        <f t="shared" si="557"/>
        <v>-18814.48</v>
      </c>
      <c r="O7122" t="str">
        <f t="shared" si="558"/>
        <v/>
      </c>
      <c r="P7122">
        <f t="shared" si="559"/>
        <v>18814.48</v>
      </c>
      <c r="Q7122" s="48" t="str">
        <f>IF(O7122="","",
   IF(OR(O7122&lt;EDA_Outlier_Analysis!$C$10, O7122&gt;EDA_Outlier_Analysis!$C$11),
      "Outlier",
      "Normal"))</f>
        <v/>
      </c>
      <c r="R7122" t="str">
        <f>IF(P7122="","",
   IF(OR(P7122 &lt; EDA_Outlier_Analysis!$F$7, P7122 &gt; EDA_Outlier_Analysis!$F$8),
      "Outlier",
      "Normal"))</f>
        <v>Outlier</v>
      </c>
      <c r="S7122" t="str">
        <f>IF(N7122="","",
   IF(OR(N7122 &lt;EDA_Outlier_Analysis!$I$10, N7122 &gt; EDA_Outlier_Analysis!$I$11),
      "Outlier",
      "Normal"))</f>
        <v>Normal</v>
      </c>
    </row>
    <row r="7123" spans="1:19">
      <c r="A7123" t="s">
        <v>15215</v>
      </c>
      <c r="B7123" s="4">
        <v>44801</v>
      </c>
      <c r="C7123" s="2">
        <v>16960.349999999999</v>
      </c>
      <c r="D7123" t="s">
        <v>873</v>
      </c>
      <c r="E7123" t="s">
        <v>873</v>
      </c>
      <c r="F7123" t="s">
        <v>9</v>
      </c>
      <c r="G7123" t="s">
        <v>31</v>
      </c>
      <c r="J7123" t="s">
        <v>15216</v>
      </c>
      <c r="K7123" t="str">
        <f>IF(COUNTIF(Customers!A:A, H7123)&gt;0, "Valid", "Invalid")</f>
        <v>Invalid</v>
      </c>
      <c r="L7123" t="str">
        <f t="shared" si="555"/>
        <v>8</v>
      </c>
      <c r="M7123" t="str">
        <f t="shared" si="556"/>
        <v>2022</v>
      </c>
      <c r="N7123">
        <f t="shared" si="557"/>
        <v>-16960.349999999999</v>
      </c>
      <c r="O7123" t="str">
        <f t="shared" si="558"/>
        <v/>
      </c>
      <c r="P7123" t="str">
        <f t="shared" si="559"/>
        <v/>
      </c>
      <c r="Q7123" s="48" t="str">
        <f>IF(O7123="","",
   IF(OR(O7123&lt;EDA_Outlier_Analysis!$C$10, O7123&gt;EDA_Outlier_Analysis!$C$11),
      "Outlier",
      "Normal"))</f>
        <v/>
      </c>
      <c r="R7123" t="str">
        <f>IF(P7123="","",
   IF(OR(P7123 &lt; EDA_Outlier_Analysis!$F$7, P7123 &gt; EDA_Outlier_Analysis!$F$8),
      "Outlier",
      "Normal"))</f>
        <v/>
      </c>
      <c r="S7123" t="str">
        <f>IF(N7123="","",
   IF(OR(N7123 &lt;EDA_Outlier_Analysis!$I$10, N7123 &gt; EDA_Outlier_Analysis!$I$11),
      "Outlier",
      "Normal"))</f>
        <v>Normal</v>
      </c>
    </row>
    <row r="7124" spans="1:19">
      <c r="A7124" t="s">
        <v>15217</v>
      </c>
      <c r="B7124" s="4">
        <v>44737</v>
      </c>
      <c r="C7124" s="2">
        <v>192300.16</v>
      </c>
      <c r="D7124" t="s">
        <v>849</v>
      </c>
      <c r="E7124" t="s">
        <v>868</v>
      </c>
      <c r="F7124" t="s">
        <v>10</v>
      </c>
      <c r="G7124" t="s">
        <v>31</v>
      </c>
      <c r="H7124" t="s">
        <v>313</v>
      </c>
      <c r="J7124" t="s">
        <v>15218</v>
      </c>
      <c r="K7124" t="str">
        <f>IF(COUNTIF(Customers!A:A, H7124)&gt;0, "Valid", "Invalid")</f>
        <v>Valid</v>
      </c>
      <c r="L7124" t="str">
        <f t="shared" si="555"/>
        <v>6</v>
      </c>
      <c r="M7124" t="str">
        <f t="shared" si="556"/>
        <v>2022</v>
      </c>
      <c r="N7124">
        <f t="shared" si="557"/>
        <v>192300.16</v>
      </c>
      <c r="O7124">
        <f t="shared" si="558"/>
        <v>192300.16</v>
      </c>
      <c r="P7124" t="str">
        <f t="shared" si="559"/>
        <v/>
      </c>
      <c r="Q7124" s="48" t="str">
        <f>IF(O7124="","",
   IF(OR(O7124&lt;EDA_Outlier_Analysis!$C$10, O7124&gt;EDA_Outlier_Analysis!$C$11),
      "Outlier",
      "Normal"))</f>
        <v>Normal</v>
      </c>
      <c r="R7124" t="str">
        <f>IF(P7124="","",
   IF(OR(P7124 &lt; EDA_Outlier_Analysis!$F$7, P7124 &gt; EDA_Outlier_Analysis!$F$8),
      "Outlier",
      "Normal"))</f>
        <v/>
      </c>
      <c r="S7124" t="str">
        <f>IF(N7124="","",
   IF(OR(N7124 &lt;EDA_Outlier_Analysis!$I$10, N7124 &gt; EDA_Outlier_Analysis!$I$11),
      "Outlier",
      "Normal"))</f>
        <v>Normal</v>
      </c>
    </row>
    <row r="7125" spans="1:19">
      <c r="A7125" t="s">
        <v>15219</v>
      </c>
      <c r="B7125" s="4">
        <v>45003</v>
      </c>
      <c r="C7125" s="2">
        <v>-33062.47</v>
      </c>
      <c r="D7125" t="s">
        <v>840</v>
      </c>
      <c r="E7125" t="s">
        <v>845</v>
      </c>
      <c r="F7125" t="s">
        <v>10</v>
      </c>
      <c r="G7125" t="s">
        <v>20</v>
      </c>
      <c r="I7125" t="s">
        <v>1394</v>
      </c>
      <c r="J7125" t="s">
        <v>15220</v>
      </c>
      <c r="K7125" t="str">
        <f>IF(COUNTIF(Customers!A:A, H7125)&gt;0, "Valid", "Invalid")</f>
        <v>Invalid</v>
      </c>
      <c r="L7125" t="str">
        <f t="shared" si="555"/>
        <v>3</v>
      </c>
      <c r="M7125" t="str">
        <f t="shared" si="556"/>
        <v>2023</v>
      </c>
      <c r="N7125">
        <f t="shared" si="557"/>
        <v>-33062.47</v>
      </c>
      <c r="O7125" t="str">
        <f t="shared" si="558"/>
        <v/>
      </c>
      <c r="P7125">
        <f t="shared" si="559"/>
        <v>33062.47</v>
      </c>
      <c r="Q7125" s="48" t="str">
        <f>IF(O7125="","",
   IF(OR(O7125&lt;EDA_Outlier_Analysis!$C$10, O7125&gt;EDA_Outlier_Analysis!$C$11),
      "Outlier",
      "Normal"))</f>
        <v/>
      </c>
      <c r="R7125" t="str">
        <f>IF(P7125="","",
   IF(OR(P7125 &lt; EDA_Outlier_Analysis!$F$7, P7125 &gt; EDA_Outlier_Analysis!$F$8),
      "Outlier",
      "Normal"))</f>
        <v>Normal</v>
      </c>
      <c r="S7125" t="str">
        <f>IF(N7125="","",
   IF(OR(N7125 &lt;EDA_Outlier_Analysis!$I$10, N7125 &gt; EDA_Outlier_Analysis!$I$11),
      "Outlier",
      "Normal"))</f>
        <v>Normal</v>
      </c>
    </row>
    <row r="7126" spans="1:19">
      <c r="A7126" t="s">
        <v>15221</v>
      </c>
      <c r="B7126" s="4">
        <v>45274</v>
      </c>
      <c r="C7126" s="2">
        <v>222587.7</v>
      </c>
      <c r="D7126" t="s">
        <v>849</v>
      </c>
      <c r="E7126" t="s">
        <v>853</v>
      </c>
      <c r="F7126" t="s">
        <v>10</v>
      </c>
      <c r="G7126" t="s">
        <v>34</v>
      </c>
      <c r="H7126" t="s">
        <v>643</v>
      </c>
      <c r="J7126" t="s">
        <v>15222</v>
      </c>
      <c r="K7126" t="str">
        <f>IF(COUNTIF(Customers!A:A, H7126)&gt;0, "Valid", "Invalid")</f>
        <v>Valid</v>
      </c>
      <c r="L7126" t="str">
        <f t="shared" si="555"/>
        <v>12</v>
      </c>
      <c r="M7126" t="str">
        <f t="shared" si="556"/>
        <v>2023</v>
      </c>
      <c r="N7126">
        <f t="shared" si="557"/>
        <v>222587.7</v>
      </c>
      <c r="O7126">
        <f t="shared" si="558"/>
        <v>222587.7</v>
      </c>
      <c r="P7126" t="str">
        <f t="shared" si="559"/>
        <v/>
      </c>
      <c r="Q7126" s="48" t="str">
        <f>IF(O7126="","",
   IF(OR(O7126&lt;EDA_Outlier_Analysis!$C$10, O7126&gt;EDA_Outlier_Analysis!$C$11),
      "Outlier",
      "Normal"))</f>
        <v>Normal</v>
      </c>
      <c r="R7126" t="str">
        <f>IF(P7126="","",
   IF(OR(P7126 &lt; EDA_Outlier_Analysis!$F$7, P7126 &gt; EDA_Outlier_Analysis!$F$8),
      "Outlier",
      "Normal"))</f>
        <v/>
      </c>
      <c r="S7126" t="str">
        <f>IF(N7126="","",
   IF(OR(N7126 &lt;EDA_Outlier_Analysis!$I$10, N7126 &gt; EDA_Outlier_Analysis!$I$11),
      "Outlier",
      "Normal"))</f>
        <v>Normal</v>
      </c>
    </row>
    <row r="7127" spans="1:19">
      <c r="A7127" t="s">
        <v>15223</v>
      </c>
      <c r="B7127" s="4">
        <v>44618</v>
      </c>
      <c r="C7127" s="2">
        <v>237949.03</v>
      </c>
      <c r="D7127" t="s">
        <v>849</v>
      </c>
      <c r="E7127" t="s">
        <v>868</v>
      </c>
      <c r="F7127" t="s">
        <v>9</v>
      </c>
      <c r="G7127" t="s">
        <v>24</v>
      </c>
      <c r="H7127" t="s">
        <v>725</v>
      </c>
      <c r="J7127" t="s">
        <v>15224</v>
      </c>
      <c r="K7127" t="str">
        <f>IF(COUNTIF(Customers!A:A, H7127)&gt;0, "Valid", "Invalid")</f>
        <v>Valid</v>
      </c>
      <c r="L7127" t="str">
        <f t="shared" si="555"/>
        <v>2</v>
      </c>
      <c r="M7127" t="str">
        <f t="shared" si="556"/>
        <v>2022</v>
      </c>
      <c r="N7127">
        <f t="shared" si="557"/>
        <v>237949.03</v>
      </c>
      <c r="O7127">
        <f t="shared" si="558"/>
        <v>237949.03</v>
      </c>
      <c r="P7127" t="str">
        <f t="shared" si="559"/>
        <v/>
      </c>
      <c r="Q7127" s="48" t="str">
        <f>IF(O7127="","",
   IF(OR(O7127&lt;EDA_Outlier_Analysis!$C$10, O7127&gt;EDA_Outlier_Analysis!$C$11),
      "Outlier",
      "Normal"))</f>
        <v>Normal</v>
      </c>
      <c r="R7127" t="str">
        <f>IF(P7127="","",
   IF(OR(P7127 &lt; EDA_Outlier_Analysis!$F$7, P7127 &gt; EDA_Outlier_Analysis!$F$8),
      "Outlier",
      "Normal"))</f>
        <v/>
      </c>
      <c r="S7127" t="str">
        <f>IF(N7127="","",
   IF(OR(N7127 &lt;EDA_Outlier_Analysis!$I$10, N7127 &gt; EDA_Outlier_Analysis!$I$11),
      "Outlier",
      "Normal"))</f>
        <v>Normal</v>
      </c>
    </row>
    <row r="7128" spans="1:19">
      <c r="A7128" t="s">
        <v>15225</v>
      </c>
      <c r="B7128" s="4">
        <v>44790</v>
      </c>
      <c r="C7128" s="2">
        <v>118832.8</v>
      </c>
      <c r="D7128" t="s">
        <v>849</v>
      </c>
      <c r="E7128" t="s">
        <v>850</v>
      </c>
      <c r="F7128" t="s">
        <v>9</v>
      </c>
      <c r="G7128" t="s">
        <v>24</v>
      </c>
      <c r="H7128" t="s">
        <v>619</v>
      </c>
      <c r="J7128" t="s">
        <v>15226</v>
      </c>
      <c r="K7128" t="str">
        <f>IF(COUNTIF(Customers!A:A, H7128)&gt;0, "Valid", "Invalid")</f>
        <v>Valid</v>
      </c>
      <c r="L7128" t="str">
        <f t="shared" si="555"/>
        <v>8</v>
      </c>
      <c r="M7128" t="str">
        <f t="shared" si="556"/>
        <v>2022</v>
      </c>
      <c r="N7128">
        <f t="shared" si="557"/>
        <v>118832.8</v>
      </c>
      <c r="O7128">
        <f t="shared" si="558"/>
        <v>118832.8</v>
      </c>
      <c r="P7128" t="str">
        <f t="shared" si="559"/>
        <v/>
      </c>
      <c r="Q7128" s="48" t="str">
        <f>IF(O7128="","",
   IF(OR(O7128&lt;EDA_Outlier_Analysis!$C$10, O7128&gt;EDA_Outlier_Analysis!$C$11),
      "Outlier",
      "Normal"))</f>
        <v>Normal</v>
      </c>
      <c r="R7128" t="str">
        <f>IF(P7128="","",
   IF(OR(P7128 &lt; EDA_Outlier_Analysis!$F$7, P7128 &gt; EDA_Outlier_Analysis!$F$8),
      "Outlier",
      "Normal"))</f>
        <v/>
      </c>
      <c r="S7128" t="str">
        <f>IF(N7128="","",
   IF(OR(N7128 &lt;EDA_Outlier_Analysis!$I$10, N7128 &gt; EDA_Outlier_Analysis!$I$11),
      "Outlier",
      "Normal"))</f>
        <v>Normal</v>
      </c>
    </row>
    <row r="7129" spans="1:19">
      <c r="A7129" t="s">
        <v>15227</v>
      </c>
      <c r="B7129" s="4">
        <v>44975</v>
      </c>
      <c r="C7129" s="2">
        <v>-15695.17</v>
      </c>
      <c r="D7129" t="s">
        <v>840</v>
      </c>
      <c r="E7129" t="s">
        <v>841</v>
      </c>
      <c r="F7129" t="s">
        <v>9</v>
      </c>
      <c r="G7129" t="s">
        <v>20</v>
      </c>
      <c r="I7129" t="s">
        <v>1438</v>
      </c>
      <c r="J7129" t="s">
        <v>15228</v>
      </c>
      <c r="K7129" t="str">
        <f>IF(COUNTIF(Customers!A:A, H7129)&gt;0, "Valid", "Invalid")</f>
        <v>Invalid</v>
      </c>
      <c r="L7129" t="str">
        <f t="shared" si="555"/>
        <v>2</v>
      </c>
      <c r="M7129" t="str">
        <f t="shared" si="556"/>
        <v>2023</v>
      </c>
      <c r="N7129">
        <f t="shared" si="557"/>
        <v>-15695.17</v>
      </c>
      <c r="O7129" t="str">
        <f t="shared" si="558"/>
        <v/>
      </c>
      <c r="P7129">
        <f t="shared" si="559"/>
        <v>15695.17</v>
      </c>
      <c r="Q7129" s="48" t="str">
        <f>IF(O7129="","",
   IF(OR(O7129&lt;EDA_Outlier_Analysis!$C$10, O7129&gt;EDA_Outlier_Analysis!$C$11),
      "Outlier",
      "Normal"))</f>
        <v/>
      </c>
      <c r="R7129" t="str">
        <f>IF(P7129="","",
   IF(OR(P7129 &lt; EDA_Outlier_Analysis!$F$7, P7129 &gt; EDA_Outlier_Analysis!$F$8),
      "Outlier",
      "Normal"))</f>
        <v>Outlier</v>
      </c>
      <c r="S7129" t="str">
        <f>IF(N7129="","",
   IF(OR(N7129 &lt;EDA_Outlier_Analysis!$I$10, N7129 &gt; EDA_Outlier_Analysis!$I$11),
      "Outlier",
      "Normal"))</f>
        <v>Normal</v>
      </c>
    </row>
    <row r="7130" spans="1:19">
      <c r="A7130" t="s">
        <v>15229</v>
      </c>
      <c r="B7130" s="4">
        <v>45036</v>
      </c>
      <c r="C7130" s="2">
        <v>-34805.599999999999</v>
      </c>
      <c r="D7130" t="s">
        <v>840</v>
      </c>
      <c r="E7130" t="s">
        <v>905</v>
      </c>
      <c r="F7130" t="s">
        <v>9</v>
      </c>
      <c r="G7130" t="s">
        <v>24</v>
      </c>
      <c r="I7130" t="s">
        <v>1524</v>
      </c>
      <c r="J7130" t="s">
        <v>15230</v>
      </c>
      <c r="K7130" t="str">
        <f>IF(COUNTIF(Customers!A:A, H7130)&gt;0, "Valid", "Invalid")</f>
        <v>Invalid</v>
      </c>
      <c r="L7130" t="str">
        <f t="shared" si="555"/>
        <v>4</v>
      </c>
      <c r="M7130" t="str">
        <f t="shared" si="556"/>
        <v>2023</v>
      </c>
      <c r="N7130">
        <f t="shared" si="557"/>
        <v>-34805.599999999999</v>
      </c>
      <c r="O7130" t="str">
        <f t="shared" si="558"/>
        <v/>
      </c>
      <c r="P7130">
        <f t="shared" si="559"/>
        <v>34805.599999999999</v>
      </c>
      <c r="Q7130" s="48" t="str">
        <f>IF(O7130="","",
   IF(OR(O7130&lt;EDA_Outlier_Analysis!$C$10, O7130&gt;EDA_Outlier_Analysis!$C$11),
      "Outlier",
      "Normal"))</f>
        <v/>
      </c>
      <c r="R7130" t="str">
        <f>IF(P7130="","",
   IF(OR(P7130 &lt; EDA_Outlier_Analysis!$F$7, P7130 &gt; EDA_Outlier_Analysis!$F$8),
      "Outlier",
      "Normal"))</f>
        <v>Normal</v>
      </c>
      <c r="S7130" t="str">
        <f>IF(N7130="","",
   IF(OR(N7130 &lt;EDA_Outlier_Analysis!$I$10, N7130 &gt; EDA_Outlier_Analysis!$I$11),
      "Outlier",
      "Normal"))</f>
        <v>Normal</v>
      </c>
    </row>
    <row r="7131" spans="1:19">
      <c r="A7131" t="s">
        <v>15231</v>
      </c>
      <c r="B7131" s="4">
        <v>44635</v>
      </c>
      <c r="C7131" s="2">
        <v>21374.7</v>
      </c>
      <c r="D7131" t="s">
        <v>873</v>
      </c>
      <c r="E7131" t="s">
        <v>873</v>
      </c>
      <c r="F7131" t="s">
        <v>9</v>
      </c>
      <c r="G7131" t="s">
        <v>24</v>
      </c>
      <c r="J7131" t="s">
        <v>15232</v>
      </c>
      <c r="K7131" t="str">
        <f>IF(COUNTIF(Customers!A:A, H7131)&gt;0, "Valid", "Invalid")</f>
        <v>Invalid</v>
      </c>
      <c r="L7131" t="str">
        <f t="shared" si="555"/>
        <v>3</v>
      </c>
      <c r="M7131" t="str">
        <f t="shared" si="556"/>
        <v>2022</v>
      </c>
      <c r="N7131">
        <f t="shared" si="557"/>
        <v>-21374.7</v>
      </c>
      <c r="O7131" t="str">
        <f t="shared" si="558"/>
        <v/>
      </c>
      <c r="P7131" t="str">
        <f t="shared" si="559"/>
        <v/>
      </c>
      <c r="Q7131" s="48" t="str">
        <f>IF(O7131="","",
   IF(OR(O7131&lt;EDA_Outlier_Analysis!$C$10, O7131&gt;EDA_Outlier_Analysis!$C$11),
      "Outlier",
      "Normal"))</f>
        <v/>
      </c>
      <c r="R7131" t="str">
        <f>IF(P7131="","",
   IF(OR(P7131 &lt; EDA_Outlier_Analysis!$F$7, P7131 &gt; EDA_Outlier_Analysis!$F$8),
      "Outlier",
      "Normal"))</f>
        <v/>
      </c>
      <c r="S7131" t="str">
        <f>IF(N7131="","",
   IF(OR(N7131 &lt;EDA_Outlier_Analysis!$I$10, N7131 &gt; EDA_Outlier_Analysis!$I$11),
      "Outlier",
      "Normal"))</f>
        <v>Normal</v>
      </c>
    </row>
    <row r="7132" spans="1:19">
      <c r="A7132" t="s">
        <v>15233</v>
      </c>
      <c r="B7132" s="4">
        <v>44696</v>
      </c>
      <c r="C7132" s="2">
        <v>233849.53</v>
      </c>
      <c r="D7132" t="s">
        <v>849</v>
      </c>
      <c r="E7132" t="s">
        <v>868</v>
      </c>
      <c r="F7132" t="s">
        <v>11</v>
      </c>
      <c r="G7132" t="s">
        <v>24</v>
      </c>
      <c r="H7132" t="s">
        <v>313</v>
      </c>
      <c r="J7132" t="s">
        <v>15234</v>
      </c>
      <c r="K7132" t="str">
        <f>IF(COUNTIF(Customers!A:A, H7132)&gt;0, "Valid", "Invalid")</f>
        <v>Valid</v>
      </c>
      <c r="L7132" t="str">
        <f t="shared" si="555"/>
        <v>5</v>
      </c>
      <c r="M7132" t="str">
        <f t="shared" si="556"/>
        <v>2022</v>
      </c>
      <c r="N7132">
        <f t="shared" si="557"/>
        <v>233849.53</v>
      </c>
      <c r="O7132">
        <f t="shared" si="558"/>
        <v>233849.53</v>
      </c>
      <c r="P7132" t="str">
        <f t="shared" si="559"/>
        <v/>
      </c>
      <c r="Q7132" s="48" t="str">
        <f>IF(O7132="","",
   IF(OR(O7132&lt;EDA_Outlier_Analysis!$C$10, O7132&gt;EDA_Outlier_Analysis!$C$11),
      "Outlier",
      "Normal"))</f>
        <v>Normal</v>
      </c>
      <c r="R7132" t="str">
        <f>IF(P7132="","",
   IF(OR(P7132 &lt; EDA_Outlier_Analysis!$F$7, P7132 &gt; EDA_Outlier_Analysis!$F$8),
      "Outlier",
      "Normal"))</f>
        <v/>
      </c>
      <c r="S7132" t="str">
        <f>IF(N7132="","",
   IF(OR(N7132 &lt;EDA_Outlier_Analysis!$I$10, N7132 &gt; EDA_Outlier_Analysis!$I$11),
      "Outlier",
      "Normal"))</f>
        <v>Normal</v>
      </c>
    </row>
    <row r="7133" spans="1:19">
      <c r="A7133" t="s">
        <v>15235</v>
      </c>
      <c r="B7133" s="4">
        <v>45290</v>
      </c>
      <c r="C7133" s="2">
        <v>74358.929999999993</v>
      </c>
      <c r="D7133" t="s">
        <v>849</v>
      </c>
      <c r="E7133" t="s">
        <v>868</v>
      </c>
      <c r="F7133" t="s">
        <v>11</v>
      </c>
      <c r="G7133" t="s">
        <v>34</v>
      </c>
      <c r="H7133" t="s">
        <v>141</v>
      </c>
      <c r="J7133" t="s">
        <v>15236</v>
      </c>
      <c r="K7133" t="str">
        <f>IF(COUNTIF(Customers!A:A, H7133)&gt;0, "Valid", "Invalid")</f>
        <v>Valid</v>
      </c>
      <c r="L7133" t="str">
        <f t="shared" si="555"/>
        <v>12</v>
      </c>
      <c r="M7133" t="str">
        <f t="shared" si="556"/>
        <v>2023</v>
      </c>
      <c r="N7133">
        <f t="shared" si="557"/>
        <v>74358.929999999993</v>
      </c>
      <c r="O7133">
        <f t="shared" si="558"/>
        <v>74358.929999999993</v>
      </c>
      <c r="P7133" t="str">
        <f t="shared" si="559"/>
        <v/>
      </c>
      <c r="Q7133" s="48" t="str">
        <f>IF(O7133="","",
   IF(OR(O7133&lt;EDA_Outlier_Analysis!$C$10, O7133&gt;EDA_Outlier_Analysis!$C$11),
      "Outlier",
      "Normal"))</f>
        <v>Normal</v>
      </c>
      <c r="R7133" t="str">
        <f>IF(P7133="","",
   IF(OR(P7133 &lt; EDA_Outlier_Analysis!$F$7, P7133 &gt; EDA_Outlier_Analysis!$F$8),
      "Outlier",
      "Normal"))</f>
        <v/>
      </c>
      <c r="S7133" t="str">
        <f>IF(N7133="","",
   IF(OR(N7133 &lt;EDA_Outlier_Analysis!$I$10, N7133 &gt; EDA_Outlier_Analysis!$I$11),
      "Outlier",
      "Normal"))</f>
        <v>Normal</v>
      </c>
    </row>
    <row r="7134" spans="1:19">
      <c r="A7134" t="s">
        <v>15237</v>
      </c>
      <c r="B7134" s="4">
        <v>44975</v>
      </c>
      <c r="C7134" s="2">
        <v>-55734.09</v>
      </c>
      <c r="D7134" t="s">
        <v>840</v>
      </c>
      <c r="E7134" t="s">
        <v>864</v>
      </c>
      <c r="F7134" t="s">
        <v>9</v>
      </c>
      <c r="G7134" t="s">
        <v>34</v>
      </c>
      <c r="I7134" t="s">
        <v>1438</v>
      </c>
      <c r="J7134" t="s">
        <v>15238</v>
      </c>
      <c r="K7134" t="str">
        <f>IF(COUNTIF(Customers!A:A, H7134)&gt;0, "Valid", "Invalid")</f>
        <v>Invalid</v>
      </c>
      <c r="L7134" t="str">
        <f t="shared" si="555"/>
        <v>2</v>
      </c>
      <c r="M7134" t="str">
        <f t="shared" si="556"/>
        <v>2023</v>
      </c>
      <c r="N7134">
        <f t="shared" si="557"/>
        <v>-55734.09</v>
      </c>
      <c r="O7134" t="str">
        <f t="shared" si="558"/>
        <v/>
      </c>
      <c r="P7134">
        <f t="shared" si="559"/>
        <v>55734.09</v>
      </c>
      <c r="Q7134" s="48" t="str">
        <f>IF(O7134="","",
   IF(OR(O7134&lt;EDA_Outlier_Analysis!$C$10, O7134&gt;EDA_Outlier_Analysis!$C$11),
      "Outlier",
      "Normal"))</f>
        <v/>
      </c>
      <c r="R7134" t="str">
        <f>IF(P7134="","",
   IF(OR(P7134 &lt; EDA_Outlier_Analysis!$F$7, P7134 &gt; EDA_Outlier_Analysis!$F$8),
      "Outlier",
      "Normal"))</f>
        <v>Outlier</v>
      </c>
      <c r="S7134" t="str">
        <f>IF(N7134="","",
   IF(OR(N7134 &lt;EDA_Outlier_Analysis!$I$10, N7134 &gt; EDA_Outlier_Analysis!$I$11),
      "Outlier",
      "Normal"))</f>
        <v>Normal</v>
      </c>
    </row>
    <row r="7135" spans="1:19">
      <c r="A7135" t="s">
        <v>15239</v>
      </c>
      <c r="B7135" s="4">
        <v>44974</v>
      </c>
      <c r="C7135" s="2">
        <v>18189.060000000001</v>
      </c>
      <c r="D7135" t="s">
        <v>971</v>
      </c>
      <c r="E7135" t="s">
        <v>971</v>
      </c>
      <c r="F7135" t="s">
        <v>9</v>
      </c>
      <c r="G7135" t="s">
        <v>24</v>
      </c>
      <c r="J7135" t="s">
        <v>15240</v>
      </c>
      <c r="K7135" t="str">
        <f>IF(COUNTIF(Customers!A:A, H7135)&gt;0, "Valid", "Invalid")</f>
        <v>Invalid</v>
      </c>
      <c r="L7135" t="str">
        <f t="shared" si="555"/>
        <v>2</v>
      </c>
      <c r="M7135" t="str">
        <f t="shared" si="556"/>
        <v>2023</v>
      </c>
      <c r="N7135">
        <f t="shared" si="557"/>
        <v>-18189.060000000001</v>
      </c>
      <c r="O7135" t="str">
        <f t="shared" si="558"/>
        <v/>
      </c>
      <c r="P7135" t="str">
        <f t="shared" si="559"/>
        <v/>
      </c>
      <c r="Q7135" s="48" t="str">
        <f>IF(O7135="","",
   IF(OR(O7135&lt;EDA_Outlier_Analysis!$C$10, O7135&gt;EDA_Outlier_Analysis!$C$11),
      "Outlier",
      "Normal"))</f>
        <v/>
      </c>
      <c r="R7135" t="str">
        <f>IF(P7135="","",
   IF(OR(P7135 &lt; EDA_Outlier_Analysis!$F$7, P7135 &gt; EDA_Outlier_Analysis!$F$8),
      "Outlier",
      "Normal"))</f>
        <v/>
      </c>
      <c r="S7135" t="str">
        <f>IF(N7135="","",
   IF(OR(N7135 &lt;EDA_Outlier_Analysis!$I$10, N7135 &gt; EDA_Outlier_Analysis!$I$11),
      "Outlier",
      "Normal"))</f>
        <v>Normal</v>
      </c>
    </row>
    <row r="7136" spans="1:19">
      <c r="A7136" t="s">
        <v>15241</v>
      </c>
      <c r="B7136" s="4">
        <v>45158</v>
      </c>
      <c r="C7136" s="2">
        <v>-21892.49</v>
      </c>
      <c r="D7136" t="s">
        <v>840</v>
      </c>
      <c r="E7136" t="s">
        <v>856</v>
      </c>
      <c r="F7136" t="s">
        <v>10</v>
      </c>
      <c r="G7136" t="s">
        <v>24</v>
      </c>
      <c r="I7136" t="s">
        <v>1109</v>
      </c>
      <c r="J7136" t="s">
        <v>15242</v>
      </c>
      <c r="K7136" t="str">
        <f>IF(COUNTIF(Customers!A:A, H7136)&gt;0, "Valid", "Invalid")</f>
        <v>Invalid</v>
      </c>
      <c r="L7136" t="str">
        <f t="shared" si="555"/>
        <v>8</v>
      </c>
      <c r="M7136" t="str">
        <f t="shared" si="556"/>
        <v>2023</v>
      </c>
      <c r="N7136">
        <f t="shared" si="557"/>
        <v>-21892.49</v>
      </c>
      <c r="O7136" t="str">
        <f t="shared" si="558"/>
        <v/>
      </c>
      <c r="P7136">
        <f t="shared" si="559"/>
        <v>21892.49</v>
      </c>
      <c r="Q7136" s="48" t="str">
        <f>IF(O7136="","",
   IF(OR(O7136&lt;EDA_Outlier_Analysis!$C$10, O7136&gt;EDA_Outlier_Analysis!$C$11),
      "Outlier",
      "Normal"))</f>
        <v/>
      </c>
      <c r="R7136" t="str">
        <f>IF(P7136="","",
   IF(OR(P7136 &lt; EDA_Outlier_Analysis!$F$7, P7136 &gt; EDA_Outlier_Analysis!$F$8),
      "Outlier",
      "Normal"))</f>
        <v>Outlier</v>
      </c>
      <c r="S7136" t="str">
        <f>IF(N7136="","",
   IF(OR(N7136 &lt;EDA_Outlier_Analysis!$I$10, N7136 &gt; EDA_Outlier_Analysis!$I$11),
      "Outlier",
      "Normal"))</f>
        <v>Normal</v>
      </c>
    </row>
    <row r="7137" spans="1:19">
      <c r="A7137" t="s">
        <v>15243</v>
      </c>
      <c r="B7137" s="4">
        <v>44647</v>
      </c>
      <c r="C7137" s="2">
        <v>141714.53</v>
      </c>
      <c r="D7137" t="s">
        <v>849</v>
      </c>
      <c r="E7137" t="s">
        <v>868</v>
      </c>
      <c r="F7137" t="s">
        <v>9</v>
      </c>
      <c r="G7137" t="s">
        <v>24</v>
      </c>
      <c r="H7137" t="s">
        <v>511</v>
      </c>
      <c r="J7137" t="s">
        <v>15244</v>
      </c>
      <c r="K7137" t="str">
        <f>IF(COUNTIF(Customers!A:A, H7137)&gt;0, "Valid", "Invalid")</f>
        <v>Valid</v>
      </c>
      <c r="L7137" t="str">
        <f t="shared" si="555"/>
        <v>3</v>
      </c>
      <c r="M7137" t="str">
        <f t="shared" si="556"/>
        <v>2022</v>
      </c>
      <c r="N7137">
        <f t="shared" si="557"/>
        <v>141714.53</v>
      </c>
      <c r="O7137">
        <f t="shared" si="558"/>
        <v>141714.53</v>
      </c>
      <c r="P7137" t="str">
        <f t="shared" si="559"/>
        <v/>
      </c>
      <c r="Q7137" s="48" t="str">
        <f>IF(O7137="","",
   IF(OR(O7137&lt;EDA_Outlier_Analysis!$C$10, O7137&gt;EDA_Outlier_Analysis!$C$11),
      "Outlier",
      "Normal"))</f>
        <v>Normal</v>
      </c>
      <c r="R7137" t="str">
        <f>IF(P7137="","",
   IF(OR(P7137 &lt; EDA_Outlier_Analysis!$F$7, P7137 &gt; EDA_Outlier_Analysis!$F$8),
      "Outlier",
      "Normal"))</f>
        <v/>
      </c>
      <c r="S7137" t="str">
        <f>IF(N7137="","",
   IF(OR(N7137 &lt;EDA_Outlier_Analysis!$I$10, N7137 &gt; EDA_Outlier_Analysis!$I$11),
      "Outlier",
      "Normal"))</f>
        <v>Normal</v>
      </c>
    </row>
    <row r="7138" spans="1:19">
      <c r="A7138" t="s">
        <v>15245</v>
      </c>
      <c r="B7138" s="4">
        <v>44573</v>
      </c>
      <c r="C7138" s="2">
        <v>-32462.71</v>
      </c>
      <c r="D7138" t="s">
        <v>840</v>
      </c>
      <c r="E7138" t="s">
        <v>856</v>
      </c>
      <c r="F7138" t="s">
        <v>11</v>
      </c>
      <c r="G7138" t="s">
        <v>34</v>
      </c>
      <c r="I7138" t="s">
        <v>1232</v>
      </c>
      <c r="J7138" t="s">
        <v>15246</v>
      </c>
      <c r="K7138" t="str">
        <f>IF(COUNTIF(Customers!A:A, H7138)&gt;0, "Valid", "Invalid")</f>
        <v>Invalid</v>
      </c>
      <c r="L7138" t="str">
        <f t="shared" si="555"/>
        <v>1</v>
      </c>
      <c r="M7138" t="str">
        <f t="shared" si="556"/>
        <v>2022</v>
      </c>
      <c r="N7138">
        <f t="shared" si="557"/>
        <v>-32462.71</v>
      </c>
      <c r="O7138" t="str">
        <f t="shared" si="558"/>
        <v/>
      </c>
      <c r="P7138">
        <f t="shared" si="559"/>
        <v>32462.71</v>
      </c>
      <c r="Q7138" s="48" t="str">
        <f>IF(O7138="","",
   IF(OR(O7138&lt;EDA_Outlier_Analysis!$C$10, O7138&gt;EDA_Outlier_Analysis!$C$11),
      "Outlier",
      "Normal"))</f>
        <v/>
      </c>
      <c r="R7138" t="str">
        <f>IF(P7138="","",
   IF(OR(P7138 &lt; EDA_Outlier_Analysis!$F$7, P7138 &gt; EDA_Outlier_Analysis!$F$8),
      "Outlier",
      "Normal"))</f>
        <v>Normal</v>
      </c>
      <c r="S7138" t="str">
        <f>IF(N7138="","",
   IF(OR(N7138 &lt;EDA_Outlier_Analysis!$I$10, N7138 &gt; EDA_Outlier_Analysis!$I$11),
      "Outlier",
      "Normal"))</f>
        <v>Normal</v>
      </c>
    </row>
    <row r="7139" spans="1:19">
      <c r="A7139" t="s">
        <v>15247</v>
      </c>
      <c r="B7139" s="4">
        <v>44741</v>
      </c>
      <c r="C7139" s="2">
        <v>-6426.5</v>
      </c>
      <c r="D7139" t="s">
        <v>840</v>
      </c>
      <c r="E7139" t="s">
        <v>878</v>
      </c>
      <c r="F7139" t="s">
        <v>9</v>
      </c>
      <c r="G7139" t="s">
        <v>24</v>
      </c>
      <c r="I7139" t="s">
        <v>960</v>
      </c>
      <c r="J7139" t="s">
        <v>15248</v>
      </c>
      <c r="K7139" t="str">
        <f>IF(COUNTIF(Customers!A:A, H7139)&gt;0, "Valid", "Invalid")</f>
        <v>Invalid</v>
      </c>
      <c r="L7139" t="str">
        <f t="shared" si="555"/>
        <v>6</v>
      </c>
      <c r="M7139" t="str">
        <f t="shared" si="556"/>
        <v>2022</v>
      </c>
      <c r="N7139">
        <f t="shared" si="557"/>
        <v>-6426.5</v>
      </c>
      <c r="O7139" t="str">
        <f t="shared" si="558"/>
        <v/>
      </c>
      <c r="P7139">
        <f t="shared" si="559"/>
        <v>6426.5</v>
      </c>
      <c r="Q7139" s="48" t="str">
        <f>IF(O7139="","",
   IF(OR(O7139&lt;EDA_Outlier_Analysis!$C$10, O7139&gt;EDA_Outlier_Analysis!$C$11),
      "Outlier",
      "Normal"))</f>
        <v/>
      </c>
      <c r="R7139" t="str">
        <f>IF(P7139="","",
   IF(OR(P7139 &lt; EDA_Outlier_Analysis!$F$7, P7139 &gt; EDA_Outlier_Analysis!$F$8),
      "Outlier",
      "Normal"))</f>
        <v>Outlier</v>
      </c>
      <c r="S7139" t="str">
        <f>IF(N7139="","",
   IF(OR(N7139 &lt;EDA_Outlier_Analysis!$I$10, N7139 &gt; EDA_Outlier_Analysis!$I$11),
      "Outlier",
      "Normal"))</f>
        <v>Normal</v>
      </c>
    </row>
    <row r="7140" spans="1:19">
      <c r="A7140" t="s">
        <v>15249</v>
      </c>
      <c r="B7140" s="4">
        <v>45290</v>
      </c>
      <c r="C7140" s="2">
        <v>108915.79</v>
      </c>
      <c r="D7140" t="s">
        <v>849</v>
      </c>
      <c r="E7140" t="s">
        <v>868</v>
      </c>
      <c r="F7140" t="s">
        <v>11</v>
      </c>
      <c r="G7140" t="s">
        <v>34</v>
      </c>
      <c r="H7140" t="s">
        <v>141</v>
      </c>
      <c r="J7140" t="s">
        <v>15250</v>
      </c>
      <c r="K7140" t="str">
        <f>IF(COUNTIF(Customers!A:A, H7140)&gt;0, "Valid", "Invalid")</f>
        <v>Valid</v>
      </c>
      <c r="L7140" t="str">
        <f t="shared" si="555"/>
        <v>12</v>
      </c>
      <c r="M7140" t="str">
        <f t="shared" si="556"/>
        <v>2023</v>
      </c>
      <c r="N7140">
        <f t="shared" si="557"/>
        <v>108915.79</v>
      </c>
      <c r="O7140">
        <f t="shared" si="558"/>
        <v>108915.79</v>
      </c>
      <c r="P7140" t="str">
        <f t="shared" si="559"/>
        <v/>
      </c>
      <c r="Q7140" s="48" t="str">
        <f>IF(O7140="","",
   IF(OR(O7140&lt;EDA_Outlier_Analysis!$C$10, O7140&gt;EDA_Outlier_Analysis!$C$11),
      "Outlier",
      "Normal"))</f>
        <v>Normal</v>
      </c>
      <c r="R7140" t="str">
        <f>IF(P7140="","",
   IF(OR(P7140 &lt; EDA_Outlier_Analysis!$F$7, P7140 &gt; EDA_Outlier_Analysis!$F$8),
      "Outlier",
      "Normal"))</f>
        <v/>
      </c>
      <c r="S7140" t="str">
        <f>IF(N7140="","",
   IF(OR(N7140 &lt;EDA_Outlier_Analysis!$I$10, N7140 &gt; EDA_Outlier_Analysis!$I$11),
      "Outlier",
      "Normal"))</f>
        <v>Normal</v>
      </c>
    </row>
    <row r="7141" spans="1:19">
      <c r="A7141" t="s">
        <v>15251</v>
      </c>
      <c r="B7141" s="4">
        <v>44710</v>
      </c>
      <c r="C7141" s="2">
        <v>-24456.03</v>
      </c>
      <c r="D7141" t="s">
        <v>840</v>
      </c>
      <c r="E7141" t="s">
        <v>864</v>
      </c>
      <c r="F7141" t="s">
        <v>11</v>
      </c>
      <c r="G7141" t="s">
        <v>34</v>
      </c>
      <c r="I7141" t="s">
        <v>1368</v>
      </c>
      <c r="J7141" t="s">
        <v>15252</v>
      </c>
      <c r="K7141" t="str">
        <f>IF(COUNTIF(Customers!A:A, H7141)&gt;0, "Valid", "Invalid")</f>
        <v>Invalid</v>
      </c>
      <c r="L7141" t="str">
        <f t="shared" si="555"/>
        <v>5</v>
      </c>
      <c r="M7141" t="str">
        <f t="shared" si="556"/>
        <v>2022</v>
      </c>
      <c r="N7141">
        <f t="shared" si="557"/>
        <v>-24456.03</v>
      </c>
      <c r="O7141" t="str">
        <f t="shared" si="558"/>
        <v/>
      </c>
      <c r="P7141">
        <f t="shared" si="559"/>
        <v>24456.03</v>
      </c>
      <c r="Q7141" s="48" t="str">
        <f>IF(O7141="","",
   IF(OR(O7141&lt;EDA_Outlier_Analysis!$C$10, O7141&gt;EDA_Outlier_Analysis!$C$11),
      "Outlier",
      "Normal"))</f>
        <v/>
      </c>
      <c r="R7141" t="str">
        <f>IF(P7141="","",
   IF(OR(P7141 &lt; EDA_Outlier_Analysis!$F$7, P7141 &gt; EDA_Outlier_Analysis!$F$8),
      "Outlier",
      "Normal"))</f>
        <v>Outlier</v>
      </c>
      <c r="S7141" t="str">
        <f>IF(N7141="","",
   IF(OR(N7141 &lt;EDA_Outlier_Analysis!$I$10, N7141 &gt; EDA_Outlier_Analysis!$I$11),
      "Outlier",
      "Normal"))</f>
        <v>Normal</v>
      </c>
    </row>
    <row r="7142" spans="1:19">
      <c r="A7142" t="s">
        <v>15253</v>
      </c>
      <c r="B7142" s="4">
        <v>44942</v>
      </c>
      <c r="C7142" s="2">
        <v>191334.23</v>
      </c>
      <c r="D7142" t="s">
        <v>849</v>
      </c>
      <c r="E7142" t="s">
        <v>850</v>
      </c>
      <c r="F7142" t="s">
        <v>11</v>
      </c>
      <c r="G7142" t="s">
        <v>31</v>
      </c>
      <c r="H7142" t="s">
        <v>413</v>
      </c>
      <c r="J7142" t="s">
        <v>15254</v>
      </c>
      <c r="K7142" t="str">
        <f>IF(COUNTIF(Customers!A:A, H7142)&gt;0, "Valid", "Invalid")</f>
        <v>Valid</v>
      </c>
      <c r="L7142" t="str">
        <f t="shared" si="555"/>
        <v>1</v>
      </c>
      <c r="M7142" t="str">
        <f t="shared" si="556"/>
        <v>2023</v>
      </c>
      <c r="N7142">
        <f t="shared" si="557"/>
        <v>191334.23</v>
      </c>
      <c r="O7142">
        <f t="shared" si="558"/>
        <v>191334.23</v>
      </c>
      <c r="P7142" t="str">
        <f t="shared" si="559"/>
        <v/>
      </c>
      <c r="Q7142" s="48" t="str">
        <f>IF(O7142="","",
   IF(OR(O7142&lt;EDA_Outlier_Analysis!$C$10, O7142&gt;EDA_Outlier_Analysis!$C$11),
      "Outlier",
      "Normal"))</f>
        <v>Normal</v>
      </c>
      <c r="R7142" t="str">
        <f>IF(P7142="","",
   IF(OR(P7142 &lt; EDA_Outlier_Analysis!$F$7, P7142 &gt; EDA_Outlier_Analysis!$F$8),
      "Outlier",
      "Normal"))</f>
        <v/>
      </c>
      <c r="S7142" t="str">
        <f>IF(N7142="","",
   IF(OR(N7142 &lt;EDA_Outlier_Analysis!$I$10, N7142 &gt; EDA_Outlier_Analysis!$I$11),
      "Outlier",
      "Normal"))</f>
        <v>Normal</v>
      </c>
    </row>
    <row r="7143" spans="1:19">
      <c r="A7143" t="s">
        <v>15255</v>
      </c>
      <c r="B7143" s="4">
        <v>45109</v>
      </c>
      <c r="C7143" s="2">
        <v>79342.149999999994</v>
      </c>
      <c r="D7143" t="s">
        <v>849</v>
      </c>
      <c r="E7143" t="s">
        <v>853</v>
      </c>
      <c r="F7143" t="s">
        <v>11</v>
      </c>
      <c r="G7143" t="s">
        <v>31</v>
      </c>
      <c r="H7143" t="s">
        <v>397</v>
      </c>
      <c r="J7143" t="s">
        <v>15256</v>
      </c>
      <c r="K7143" t="str">
        <f>IF(COUNTIF(Customers!A:A, H7143)&gt;0, "Valid", "Invalid")</f>
        <v>Valid</v>
      </c>
      <c r="L7143" t="str">
        <f t="shared" si="555"/>
        <v>7</v>
      </c>
      <c r="M7143" t="str">
        <f t="shared" si="556"/>
        <v>2023</v>
      </c>
      <c r="N7143">
        <f t="shared" si="557"/>
        <v>79342.149999999994</v>
      </c>
      <c r="O7143">
        <f t="shared" si="558"/>
        <v>79342.149999999994</v>
      </c>
      <c r="P7143" t="str">
        <f t="shared" si="559"/>
        <v/>
      </c>
      <c r="Q7143" s="48" t="str">
        <f>IF(O7143="","",
   IF(OR(O7143&lt;EDA_Outlier_Analysis!$C$10, O7143&gt;EDA_Outlier_Analysis!$C$11),
      "Outlier",
      "Normal"))</f>
        <v>Normal</v>
      </c>
      <c r="R7143" t="str">
        <f>IF(P7143="","",
   IF(OR(P7143 &lt; EDA_Outlier_Analysis!$F$7, P7143 &gt; EDA_Outlier_Analysis!$F$8),
      "Outlier",
      "Normal"))</f>
        <v/>
      </c>
      <c r="S7143" t="str">
        <f>IF(N7143="","",
   IF(OR(N7143 &lt;EDA_Outlier_Analysis!$I$10, N7143 &gt; EDA_Outlier_Analysis!$I$11),
      "Outlier",
      "Normal"))</f>
        <v>Normal</v>
      </c>
    </row>
    <row r="7144" spans="1:19">
      <c r="A7144" t="s">
        <v>15257</v>
      </c>
      <c r="B7144" s="4">
        <v>44770</v>
      </c>
      <c r="C7144" s="2">
        <v>-45669.760000000002</v>
      </c>
      <c r="D7144" t="s">
        <v>840</v>
      </c>
      <c r="E7144" t="s">
        <v>841</v>
      </c>
      <c r="F7144" t="s">
        <v>11</v>
      </c>
      <c r="G7144" t="s">
        <v>24</v>
      </c>
      <c r="I7144" t="s">
        <v>965</v>
      </c>
      <c r="J7144" t="s">
        <v>15258</v>
      </c>
      <c r="K7144" t="str">
        <f>IF(COUNTIF(Customers!A:A, H7144)&gt;0, "Valid", "Invalid")</f>
        <v>Invalid</v>
      </c>
      <c r="L7144" t="str">
        <f t="shared" si="555"/>
        <v>7</v>
      </c>
      <c r="M7144" t="str">
        <f t="shared" si="556"/>
        <v>2022</v>
      </c>
      <c r="N7144">
        <f t="shared" si="557"/>
        <v>-45669.760000000002</v>
      </c>
      <c r="O7144" t="str">
        <f t="shared" si="558"/>
        <v/>
      </c>
      <c r="P7144">
        <f t="shared" si="559"/>
        <v>45669.760000000002</v>
      </c>
      <c r="Q7144" s="48" t="str">
        <f>IF(O7144="","",
   IF(OR(O7144&lt;EDA_Outlier_Analysis!$C$10, O7144&gt;EDA_Outlier_Analysis!$C$11),
      "Outlier",
      "Normal"))</f>
        <v/>
      </c>
      <c r="R7144" t="str">
        <f>IF(P7144="","",
   IF(OR(P7144 &lt; EDA_Outlier_Analysis!$F$7, P7144 &gt; EDA_Outlier_Analysis!$F$8),
      "Outlier",
      "Normal"))</f>
        <v>Normal</v>
      </c>
      <c r="S7144" t="str">
        <f>IF(N7144="","",
   IF(OR(N7144 &lt;EDA_Outlier_Analysis!$I$10, N7144 &gt; EDA_Outlier_Analysis!$I$11),
      "Outlier",
      "Normal"))</f>
        <v>Normal</v>
      </c>
    </row>
    <row r="7145" spans="1:19">
      <c r="A7145" t="s">
        <v>15259</v>
      </c>
      <c r="B7145" s="4">
        <v>44781</v>
      </c>
      <c r="C7145" s="2">
        <v>-33803.910000000003</v>
      </c>
      <c r="D7145" t="s">
        <v>840</v>
      </c>
      <c r="E7145" t="s">
        <v>864</v>
      </c>
      <c r="F7145" t="s">
        <v>9</v>
      </c>
      <c r="G7145" t="s">
        <v>20</v>
      </c>
      <c r="I7145" t="s">
        <v>879</v>
      </c>
      <c r="J7145" t="s">
        <v>15260</v>
      </c>
      <c r="K7145" t="str">
        <f>IF(COUNTIF(Customers!A:A, H7145)&gt;0, "Valid", "Invalid")</f>
        <v>Invalid</v>
      </c>
      <c r="L7145" t="str">
        <f t="shared" si="555"/>
        <v>8</v>
      </c>
      <c r="M7145" t="str">
        <f t="shared" si="556"/>
        <v>2022</v>
      </c>
      <c r="N7145">
        <f t="shared" si="557"/>
        <v>-33803.910000000003</v>
      </c>
      <c r="O7145" t="str">
        <f t="shared" si="558"/>
        <v/>
      </c>
      <c r="P7145">
        <f t="shared" si="559"/>
        <v>33803.910000000003</v>
      </c>
      <c r="Q7145" s="48" t="str">
        <f>IF(O7145="","",
   IF(OR(O7145&lt;EDA_Outlier_Analysis!$C$10, O7145&gt;EDA_Outlier_Analysis!$C$11),
      "Outlier",
      "Normal"))</f>
        <v/>
      </c>
      <c r="R7145" t="str">
        <f>IF(P7145="","",
   IF(OR(P7145 &lt; EDA_Outlier_Analysis!$F$7, P7145 &gt; EDA_Outlier_Analysis!$F$8),
      "Outlier",
      "Normal"))</f>
        <v>Normal</v>
      </c>
      <c r="S7145" t="str">
        <f>IF(N7145="","",
   IF(OR(N7145 &lt;EDA_Outlier_Analysis!$I$10, N7145 &gt; EDA_Outlier_Analysis!$I$11),
      "Outlier",
      "Normal"))</f>
        <v>Normal</v>
      </c>
    </row>
    <row r="7146" spans="1:19">
      <c r="A7146" t="s">
        <v>15261</v>
      </c>
      <c r="B7146" s="4">
        <v>44587</v>
      </c>
      <c r="C7146" s="2">
        <v>157412.97</v>
      </c>
      <c r="D7146" t="s">
        <v>849</v>
      </c>
      <c r="E7146" t="s">
        <v>850</v>
      </c>
      <c r="F7146" t="s">
        <v>11</v>
      </c>
      <c r="G7146" t="s">
        <v>34</v>
      </c>
      <c r="H7146" t="s">
        <v>219</v>
      </c>
      <c r="J7146" t="s">
        <v>15262</v>
      </c>
      <c r="K7146" t="str">
        <f>IF(COUNTIF(Customers!A:A, H7146)&gt;0, "Valid", "Invalid")</f>
        <v>Valid</v>
      </c>
      <c r="L7146" t="str">
        <f t="shared" si="555"/>
        <v>1</v>
      </c>
      <c r="M7146" t="str">
        <f t="shared" si="556"/>
        <v>2022</v>
      </c>
      <c r="N7146">
        <f t="shared" si="557"/>
        <v>157412.97</v>
      </c>
      <c r="O7146">
        <f t="shared" si="558"/>
        <v>157412.97</v>
      </c>
      <c r="P7146" t="str">
        <f t="shared" si="559"/>
        <v/>
      </c>
      <c r="Q7146" s="48" t="str">
        <f>IF(O7146="","",
   IF(OR(O7146&lt;EDA_Outlier_Analysis!$C$10, O7146&gt;EDA_Outlier_Analysis!$C$11),
      "Outlier",
      "Normal"))</f>
        <v>Normal</v>
      </c>
      <c r="R7146" t="str">
        <f>IF(P7146="","",
   IF(OR(P7146 &lt; EDA_Outlier_Analysis!$F$7, P7146 &gt; EDA_Outlier_Analysis!$F$8),
      "Outlier",
      "Normal"))</f>
        <v/>
      </c>
      <c r="S7146" t="str">
        <f>IF(N7146="","",
   IF(OR(N7146 &lt;EDA_Outlier_Analysis!$I$10, N7146 &gt; EDA_Outlier_Analysis!$I$11),
      "Outlier",
      "Normal"))</f>
        <v>Normal</v>
      </c>
    </row>
    <row r="7147" spans="1:19">
      <c r="A7147" t="s">
        <v>15263</v>
      </c>
      <c r="B7147" s="4">
        <v>44877</v>
      </c>
      <c r="C7147" s="2">
        <v>181115.27</v>
      </c>
      <c r="D7147" t="s">
        <v>849</v>
      </c>
      <c r="E7147" t="s">
        <v>868</v>
      </c>
      <c r="F7147" t="s">
        <v>11</v>
      </c>
      <c r="G7147" t="s">
        <v>20</v>
      </c>
      <c r="H7147" t="s">
        <v>405</v>
      </c>
      <c r="J7147" t="s">
        <v>15264</v>
      </c>
      <c r="K7147" t="str">
        <f>IF(COUNTIF(Customers!A:A, H7147)&gt;0, "Valid", "Invalid")</f>
        <v>Valid</v>
      </c>
      <c r="L7147" t="str">
        <f t="shared" si="555"/>
        <v>11</v>
      </c>
      <c r="M7147" t="str">
        <f t="shared" si="556"/>
        <v>2022</v>
      </c>
      <c r="N7147">
        <f t="shared" si="557"/>
        <v>181115.27</v>
      </c>
      <c r="O7147">
        <f t="shared" si="558"/>
        <v>181115.27</v>
      </c>
      <c r="P7147" t="str">
        <f t="shared" si="559"/>
        <v/>
      </c>
      <c r="Q7147" s="48" t="str">
        <f>IF(O7147="","",
   IF(OR(O7147&lt;EDA_Outlier_Analysis!$C$10, O7147&gt;EDA_Outlier_Analysis!$C$11),
      "Outlier",
      "Normal"))</f>
        <v>Normal</v>
      </c>
      <c r="R7147" t="str">
        <f>IF(P7147="","",
   IF(OR(P7147 &lt; EDA_Outlier_Analysis!$F$7, P7147 &gt; EDA_Outlier_Analysis!$F$8),
      "Outlier",
      "Normal"))</f>
        <v/>
      </c>
      <c r="S7147" t="str">
        <f>IF(N7147="","",
   IF(OR(N7147 &lt;EDA_Outlier_Analysis!$I$10, N7147 &gt; EDA_Outlier_Analysis!$I$11),
      "Outlier",
      "Normal"))</f>
        <v>Normal</v>
      </c>
    </row>
    <row r="7148" spans="1:19">
      <c r="A7148" t="s">
        <v>15265</v>
      </c>
      <c r="B7148" s="4">
        <v>45053</v>
      </c>
      <c r="C7148" s="2">
        <v>134811.31</v>
      </c>
      <c r="D7148" t="s">
        <v>849</v>
      </c>
      <c r="E7148" t="s">
        <v>868</v>
      </c>
      <c r="F7148" t="s">
        <v>9</v>
      </c>
      <c r="G7148" t="s">
        <v>31</v>
      </c>
      <c r="H7148" t="s">
        <v>663</v>
      </c>
      <c r="J7148" t="s">
        <v>15266</v>
      </c>
      <c r="K7148" t="str">
        <f>IF(COUNTIF(Customers!A:A, H7148)&gt;0, "Valid", "Invalid")</f>
        <v>Valid</v>
      </c>
      <c r="L7148" t="str">
        <f t="shared" si="555"/>
        <v>5</v>
      </c>
      <c r="M7148" t="str">
        <f t="shared" si="556"/>
        <v>2023</v>
      </c>
      <c r="N7148">
        <f t="shared" si="557"/>
        <v>134811.31</v>
      </c>
      <c r="O7148">
        <f t="shared" si="558"/>
        <v>134811.31</v>
      </c>
      <c r="P7148" t="str">
        <f t="shared" si="559"/>
        <v/>
      </c>
      <c r="Q7148" s="48" t="str">
        <f>IF(O7148="","",
   IF(OR(O7148&lt;EDA_Outlier_Analysis!$C$10, O7148&gt;EDA_Outlier_Analysis!$C$11),
      "Outlier",
      "Normal"))</f>
        <v>Normal</v>
      </c>
      <c r="R7148" t="str">
        <f>IF(P7148="","",
   IF(OR(P7148 &lt; EDA_Outlier_Analysis!$F$7, P7148 &gt; EDA_Outlier_Analysis!$F$8),
      "Outlier",
      "Normal"))</f>
        <v/>
      </c>
      <c r="S7148" t="str">
        <f>IF(N7148="","",
   IF(OR(N7148 &lt;EDA_Outlier_Analysis!$I$10, N7148 &gt; EDA_Outlier_Analysis!$I$11),
      "Outlier",
      "Normal"))</f>
        <v>Normal</v>
      </c>
    </row>
    <row r="7149" spans="1:19">
      <c r="A7149" t="s">
        <v>15267</v>
      </c>
      <c r="B7149" s="4">
        <v>44830</v>
      </c>
      <c r="C7149" s="2">
        <v>146406.17000000001</v>
      </c>
      <c r="D7149" t="s">
        <v>849</v>
      </c>
      <c r="E7149" t="s">
        <v>868</v>
      </c>
      <c r="F7149" t="s">
        <v>10</v>
      </c>
      <c r="G7149" t="s">
        <v>34</v>
      </c>
      <c r="H7149" t="s">
        <v>127</v>
      </c>
      <c r="J7149" t="s">
        <v>15268</v>
      </c>
      <c r="K7149" t="str">
        <f>IF(COUNTIF(Customers!A:A, H7149)&gt;0, "Valid", "Invalid")</f>
        <v>Valid</v>
      </c>
      <c r="L7149" t="str">
        <f t="shared" si="555"/>
        <v>9</v>
      </c>
      <c r="M7149" t="str">
        <f t="shared" si="556"/>
        <v>2022</v>
      </c>
      <c r="N7149">
        <f t="shared" si="557"/>
        <v>146406.17000000001</v>
      </c>
      <c r="O7149">
        <f t="shared" si="558"/>
        <v>146406.17000000001</v>
      </c>
      <c r="P7149" t="str">
        <f t="shared" si="559"/>
        <v/>
      </c>
      <c r="Q7149" s="48" t="str">
        <f>IF(O7149="","",
   IF(OR(O7149&lt;EDA_Outlier_Analysis!$C$10, O7149&gt;EDA_Outlier_Analysis!$C$11),
      "Outlier",
      "Normal"))</f>
        <v>Normal</v>
      </c>
      <c r="R7149" t="str">
        <f>IF(P7149="","",
   IF(OR(P7149 &lt; EDA_Outlier_Analysis!$F$7, P7149 &gt; EDA_Outlier_Analysis!$F$8),
      "Outlier",
      "Normal"))</f>
        <v/>
      </c>
      <c r="S7149" t="str">
        <f>IF(N7149="","",
   IF(OR(N7149 &lt;EDA_Outlier_Analysis!$I$10, N7149 &gt; EDA_Outlier_Analysis!$I$11),
      "Outlier",
      "Normal"))</f>
        <v>Normal</v>
      </c>
    </row>
    <row r="7150" spans="1:19">
      <c r="A7150" t="s">
        <v>15269</v>
      </c>
      <c r="B7150" s="4">
        <v>45246</v>
      </c>
      <c r="C7150" s="2">
        <v>218095.92</v>
      </c>
      <c r="D7150" t="s">
        <v>849</v>
      </c>
      <c r="E7150" t="s">
        <v>868</v>
      </c>
      <c r="F7150" t="s">
        <v>10</v>
      </c>
      <c r="G7150" t="s">
        <v>20</v>
      </c>
      <c r="H7150" t="s">
        <v>525</v>
      </c>
      <c r="J7150" t="s">
        <v>15270</v>
      </c>
      <c r="K7150" t="str">
        <f>IF(COUNTIF(Customers!A:A, H7150)&gt;0, "Valid", "Invalid")</f>
        <v>Valid</v>
      </c>
      <c r="L7150" t="str">
        <f t="shared" si="555"/>
        <v>11</v>
      </c>
      <c r="M7150" t="str">
        <f t="shared" si="556"/>
        <v>2023</v>
      </c>
      <c r="N7150">
        <f t="shared" si="557"/>
        <v>218095.92</v>
      </c>
      <c r="O7150">
        <f t="shared" si="558"/>
        <v>218095.92</v>
      </c>
      <c r="P7150" t="str">
        <f t="shared" si="559"/>
        <v/>
      </c>
      <c r="Q7150" s="48" t="str">
        <f>IF(O7150="","",
   IF(OR(O7150&lt;EDA_Outlier_Analysis!$C$10, O7150&gt;EDA_Outlier_Analysis!$C$11),
      "Outlier",
      "Normal"))</f>
        <v>Normal</v>
      </c>
      <c r="R7150" t="str">
        <f>IF(P7150="","",
   IF(OR(P7150 &lt; EDA_Outlier_Analysis!$F$7, P7150 &gt; EDA_Outlier_Analysis!$F$8),
      "Outlier",
      "Normal"))</f>
        <v/>
      </c>
      <c r="S7150" t="str">
        <f>IF(N7150="","",
   IF(OR(N7150 &lt;EDA_Outlier_Analysis!$I$10, N7150 &gt; EDA_Outlier_Analysis!$I$11),
      "Outlier",
      "Normal"))</f>
        <v>Normal</v>
      </c>
    </row>
    <row r="7151" spans="1:19">
      <c r="A7151" t="s">
        <v>15271</v>
      </c>
      <c r="B7151" s="4">
        <v>44791</v>
      </c>
      <c r="C7151" s="2">
        <v>133724.78</v>
      </c>
      <c r="D7151" t="s">
        <v>849</v>
      </c>
      <c r="E7151" t="s">
        <v>853</v>
      </c>
      <c r="F7151" t="s">
        <v>9</v>
      </c>
      <c r="G7151" t="s">
        <v>24</v>
      </c>
      <c r="H7151" t="s">
        <v>697</v>
      </c>
      <c r="J7151" t="s">
        <v>15272</v>
      </c>
      <c r="K7151" t="str">
        <f>IF(COUNTIF(Customers!A:A, H7151)&gt;0, "Valid", "Invalid")</f>
        <v>Valid</v>
      </c>
      <c r="L7151" t="str">
        <f t="shared" si="555"/>
        <v>8</v>
      </c>
      <c r="M7151" t="str">
        <f t="shared" si="556"/>
        <v>2022</v>
      </c>
      <c r="N7151">
        <f t="shared" si="557"/>
        <v>133724.78</v>
      </c>
      <c r="O7151">
        <f t="shared" si="558"/>
        <v>133724.78</v>
      </c>
      <c r="P7151" t="str">
        <f t="shared" si="559"/>
        <v/>
      </c>
      <c r="Q7151" s="48" t="str">
        <f>IF(O7151="","",
   IF(OR(O7151&lt;EDA_Outlier_Analysis!$C$10, O7151&gt;EDA_Outlier_Analysis!$C$11),
      "Outlier",
      "Normal"))</f>
        <v>Normal</v>
      </c>
      <c r="R7151" t="str">
        <f>IF(P7151="","",
   IF(OR(P7151 &lt; EDA_Outlier_Analysis!$F$7, P7151 &gt; EDA_Outlier_Analysis!$F$8),
      "Outlier",
      "Normal"))</f>
        <v/>
      </c>
      <c r="S7151" t="str">
        <f>IF(N7151="","",
   IF(OR(N7151 &lt;EDA_Outlier_Analysis!$I$10, N7151 &gt; EDA_Outlier_Analysis!$I$11),
      "Outlier",
      "Normal"))</f>
        <v>Normal</v>
      </c>
    </row>
    <row r="7152" spans="1:19">
      <c r="A7152" t="s">
        <v>15273</v>
      </c>
      <c r="B7152" s="4">
        <v>45133</v>
      </c>
      <c r="C7152" s="2">
        <v>246288.39</v>
      </c>
      <c r="D7152" t="s">
        <v>849</v>
      </c>
      <c r="E7152" t="s">
        <v>850</v>
      </c>
      <c r="F7152" t="s">
        <v>10</v>
      </c>
      <c r="G7152" t="s">
        <v>20</v>
      </c>
      <c r="H7152" t="s">
        <v>753</v>
      </c>
      <c r="J7152" t="s">
        <v>15274</v>
      </c>
      <c r="K7152" t="str">
        <f>IF(COUNTIF(Customers!A:A, H7152)&gt;0, "Valid", "Invalid")</f>
        <v>Valid</v>
      </c>
      <c r="L7152" t="str">
        <f t="shared" si="555"/>
        <v>7</v>
      </c>
      <c r="M7152" t="str">
        <f t="shared" si="556"/>
        <v>2023</v>
      </c>
      <c r="N7152">
        <f t="shared" si="557"/>
        <v>246288.39</v>
      </c>
      <c r="O7152">
        <f t="shared" si="558"/>
        <v>246288.39</v>
      </c>
      <c r="P7152" t="str">
        <f t="shared" si="559"/>
        <v/>
      </c>
      <c r="Q7152" s="48" t="str">
        <f>IF(O7152="","",
   IF(OR(O7152&lt;EDA_Outlier_Analysis!$C$10, O7152&gt;EDA_Outlier_Analysis!$C$11),
      "Outlier",
      "Normal"))</f>
        <v>Normal</v>
      </c>
      <c r="R7152" t="str">
        <f>IF(P7152="","",
   IF(OR(P7152 &lt; EDA_Outlier_Analysis!$F$7, P7152 &gt; EDA_Outlier_Analysis!$F$8),
      "Outlier",
      "Normal"))</f>
        <v/>
      </c>
      <c r="S7152" t="str">
        <f>IF(N7152="","",
   IF(OR(N7152 &lt;EDA_Outlier_Analysis!$I$10, N7152 &gt; EDA_Outlier_Analysis!$I$11),
      "Outlier",
      "Normal"))</f>
        <v>Normal</v>
      </c>
    </row>
    <row r="7153" spans="1:19">
      <c r="A7153" t="s">
        <v>15275</v>
      </c>
      <c r="B7153" s="4">
        <v>44844</v>
      </c>
      <c r="C7153" s="2">
        <v>-31629.49</v>
      </c>
      <c r="D7153" t="s">
        <v>840</v>
      </c>
      <c r="E7153" t="s">
        <v>905</v>
      </c>
      <c r="F7153" t="s">
        <v>10</v>
      </c>
      <c r="G7153" t="s">
        <v>24</v>
      </c>
      <c r="I7153" t="s">
        <v>949</v>
      </c>
      <c r="J7153" t="s">
        <v>15276</v>
      </c>
      <c r="K7153" t="str">
        <f>IF(COUNTIF(Customers!A:A, H7153)&gt;0, "Valid", "Invalid")</f>
        <v>Invalid</v>
      </c>
      <c r="L7153" t="str">
        <f t="shared" si="555"/>
        <v>10</v>
      </c>
      <c r="M7153" t="str">
        <f t="shared" si="556"/>
        <v>2022</v>
      </c>
      <c r="N7153">
        <f t="shared" si="557"/>
        <v>-31629.49</v>
      </c>
      <c r="O7153" t="str">
        <f t="shared" si="558"/>
        <v/>
      </c>
      <c r="P7153">
        <f t="shared" si="559"/>
        <v>31629.49</v>
      </c>
      <c r="Q7153" s="48" t="str">
        <f>IF(O7153="","",
   IF(OR(O7153&lt;EDA_Outlier_Analysis!$C$10, O7153&gt;EDA_Outlier_Analysis!$C$11),
      "Outlier",
      "Normal"))</f>
        <v/>
      </c>
      <c r="R7153" t="str">
        <f>IF(P7153="","",
   IF(OR(P7153 &lt; EDA_Outlier_Analysis!$F$7, P7153 &gt; EDA_Outlier_Analysis!$F$8),
      "Outlier",
      "Normal"))</f>
        <v>Normal</v>
      </c>
      <c r="S7153" t="str">
        <f>IF(N7153="","",
   IF(OR(N7153 &lt;EDA_Outlier_Analysis!$I$10, N7153 &gt; EDA_Outlier_Analysis!$I$11),
      "Outlier",
      "Normal"))</f>
        <v>Normal</v>
      </c>
    </row>
    <row r="7154" spans="1:19">
      <c r="A7154" t="s">
        <v>15277</v>
      </c>
      <c r="B7154" s="4">
        <v>45000</v>
      </c>
      <c r="C7154" s="2">
        <v>130042.7</v>
      </c>
      <c r="D7154" t="s">
        <v>849</v>
      </c>
      <c r="E7154" t="s">
        <v>868</v>
      </c>
      <c r="F7154" t="s">
        <v>10</v>
      </c>
      <c r="G7154" t="s">
        <v>24</v>
      </c>
      <c r="H7154" t="s">
        <v>461</v>
      </c>
      <c r="J7154" t="s">
        <v>15278</v>
      </c>
      <c r="K7154" t="str">
        <f>IF(COUNTIF(Customers!A:A, H7154)&gt;0, "Valid", "Invalid")</f>
        <v>Valid</v>
      </c>
      <c r="L7154" t="str">
        <f t="shared" si="555"/>
        <v>3</v>
      </c>
      <c r="M7154" t="str">
        <f t="shared" si="556"/>
        <v>2023</v>
      </c>
      <c r="N7154">
        <f t="shared" si="557"/>
        <v>130042.7</v>
      </c>
      <c r="O7154">
        <f t="shared" si="558"/>
        <v>130042.7</v>
      </c>
      <c r="P7154" t="str">
        <f t="shared" si="559"/>
        <v/>
      </c>
      <c r="Q7154" s="48" t="str">
        <f>IF(O7154="","",
   IF(OR(O7154&lt;EDA_Outlier_Analysis!$C$10, O7154&gt;EDA_Outlier_Analysis!$C$11),
      "Outlier",
      "Normal"))</f>
        <v>Normal</v>
      </c>
      <c r="R7154" t="str">
        <f>IF(P7154="","",
   IF(OR(P7154 &lt; EDA_Outlier_Analysis!$F$7, P7154 &gt; EDA_Outlier_Analysis!$F$8),
      "Outlier",
      "Normal"))</f>
        <v/>
      </c>
      <c r="S7154" t="str">
        <f>IF(N7154="","",
   IF(OR(N7154 &lt;EDA_Outlier_Analysis!$I$10, N7154 &gt; EDA_Outlier_Analysis!$I$11),
      "Outlier",
      "Normal"))</f>
        <v>Normal</v>
      </c>
    </row>
    <row r="7155" spans="1:19">
      <c r="A7155" t="s">
        <v>15279</v>
      </c>
      <c r="B7155" s="4">
        <v>44710</v>
      </c>
      <c r="C7155" s="2">
        <v>20712.32</v>
      </c>
      <c r="D7155" t="s">
        <v>873</v>
      </c>
      <c r="E7155" t="s">
        <v>873</v>
      </c>
      <c r="F7155" t="s">
        <v>10</v>
      </c>
      <c r="G7155" t="s">
        <v>34</v>
      </c>
      <c r="J7155" t="s">
        <v>15280</v>
      </c>
      <c r="K7155" t="str">
        <f>IF(COUNTIF(Customers!A:A, H7155)&gt;0, "Valid", "Invalid")</f>
        <v>Invalid</v>
      </c>
      <c r="L7155" t="str">
        <f t="shared" si="555"/>
        <v>5</v>
      </c>
      <c r="M7155" t="str">
        <f t="shared" si="556"/>
        <v>2022</v>
      </c>
      <c r="N7155">
        <f t="shared" si="557"/>
        <v>-20712.32</v>
      </c>
      <c r="O7155" t="str">
        <f t="shared" si="558"/>
        <v/>
      </c>
      <c r="P7155" t="str">
        <f t="shared" si="559"/>
        <v/>
      </c>
      <c r="Q7155" s="48" t="str">
        <f>IF(O7155="","",
   IF(OR(O7155&lt;EDA_Outlier_Analysis!$C$10, O7155&gt;EDA_Outlier_Analysis!$C$11),
      "Outlier",
      "Normal"))</f>
        <v/>
      </c>
      <c r="R7155" t="str">
        <f>IF(P7155="","",
   IF(OR(P7155 &lt; EDA_Outlier_Analysis!$F$7, P7155 &gt; EDA_Outlier_Analysis!$F$8),
      "Outlier",
      "Normal"))</f>
        <v/>
      </c>
      <c r="S7155" t="str">
        <f>IF(N7155="","",
   IF(OR(N7155 &lt;EDA_Outlier_Analysis!$I$10, N7155 &gt; EDA_Outlier_Analysis!$I$11),
      "Outlier",
      "Normal"))</f>
        <v>Normal</v>
      </c>
    </row>
    <row r="7156" spans="1:19">
      <c r="A7156" t="s">
        <v>15281</v>
      </c>
      <c r="B7156" s="4">
        <v>44589</v>
      </c>
      <c r="C7156" s="2">
        <v>31755.26</v>
      </c>
      <c r="D7156" t="s">
        <v>971</v>
      </c>
      <c r="E7156" t="s">
        <v>971</v>
      </c>
      <c r="F7156" t="s">
        <v>9</v>
      </c>
      <c r="G7156" t="s">
        <v>31</v>
      </c>
      <c r="J7156" t="s">
        <v>15282</v>
      </c>
      <c r="K7156" t="str">
        <f>IF(COUNTIF(Customers!A:A, H7156)&gt;0, "Valid", "Invalid")</f>
        <v>Invalid</v>
      </c>
      <c r="L7156" t="str">
        <f t="shared" si="555"/>
        <v>1</v>
      </c>
      <c r="M7156" t="str">
        <f t="shared" si="556"/>
        <v>2022</v>
      </c>
      <c r="N7156">
        <f t="shared" si="557"/>
        <v>-31755.26</v>
      </c>
      <c r="O7156" t="str">
        <f t="shared" si="558"/>
        <v/>
      </c>
      <c r="P7156" t="str">
        <f t="shared" si="559"/>
        <v/>
      </c>
      <c r="Q7156" s="48" t="str">
        <f>IF(O7156="","",
   IF(OR(O7156&lt;EDA_Outlier_Analysis!$C$10, O7156&gt;EDA_Outlier_Analysis!$C$11),
      "Outlier",
      "Normal"))</f>
        <v/>
      </c>
      <c r="R7156" t="str">
        <f>IF(P7156="","",
   IF(OR(P7156 &lt; EDA_Outlier_Analysis!$F$7, P7156 &gt; EDA_Outlier_Analysis!$F$8),
      "Outlier",
      "Normal"))</f>
        <v/>
      </c>
      <c r="S7156" t="str">
        <f>IF(N7156="","",
   IF(OR(N7156 &lt;EDA_Outlier_Analysis!$I$10, N7156 &gt; EDA_Outlier_Analysis!$I$11),
      "Outlier",
      "Normal"))</f>
        <v>Normal</v>
      </c>
    </row>
    <row r="7157" spans="1:19">
      <c r="A7157" t="s">
        <v>15283</v>
      </c>
      <c r="B7157" s="4">
        <v>45124</v>
      </c>
      <c r="C7157" s="2">
        <v>172705.88</v>
      </c>
      <c r="D7157" t="s">
        <v>849</v>
      </c>
      <c r="E7157" t="s">
        <v>868</v>
      </c>
      <c r="F7157" t="s">
        <v>10</v>
      </c>
      <c r="G7157" t="s">
        <v>24</v>
      </c>
      <c r="H7157" t="s">
        <v>505</v>
      </c>
      <c r="J7157" t="s">
        <v>15284</v>
      </c>
      <c r="K7157" t="str">
        <f>IF(COUNTIF(Customers!A:A, H7157)&gt;0, "Valid", "Invalid")</f>
        <v>Valid</v>
      </c>
      <c r="L7157" t="str">
        <f t="shared" si="555"/>
        <v>7</v>
      </c>
      <c r="M7157" t="str">
        <f t="shared" si="556"/>
        <v>2023</v>
      </c>
      <c r="N7157">
        <f t="shared" si="557"/>
        <v>172705.88</v>
      </c>
      <c r="O7157">
        <f t="shared" si="558"/>
        <v>172705.88</v>
      </c>
      <c r="P7157" t="str">
        <f t="shared" si="559"/>
        <v/>
      </c>
      <c r="Q7157" s="48" t="str">
        <f>IF(O7157="","",
   IF(OR(O7157&lt;EDA_Outlier_Analysis!$C$10, O7157&gt;EDA_Outlier_Analysis!$C$11),
      "Outlier",
      "Normal"))</f>
        <v>Normal</v>
      </c>
      <c r="R7157" t="str">
        <f>IF(P7157="","",
   IF(OR(P7157 &lt; EDA_Outlier_Analysis!$F$7, P7157 &gt; EDA_Outlier_Analysis!$F$8),
      "Outlier",
      "Normal"))</f>
        <v/>
      </c>
      <c r="S7157" t="str">
        <f>IF(N7157="","",
   IF(OR(N7157 &lt;EDA_Outlier_Analysis!$I$10, N7157 &gt; EDA_Outlier_Analysis!$I$11),
      "Outlier",
      "Normal"))</f>
        <v>Normal</v>
      </c>
    </row>
    <row r="7158" spans="1:19">
      <c r="A7158" t="s">
        <v>15285</v>
      </c>
      <c r="B7158" s="4">
        <v>44820</v>
      </c>
      <c r="C7158" s="2">
        <v>-36878.85</v>
      </c>
      <c r="D7158" t="s">
        <v>840</v>
      </c>
      <c r="E7158" t="s">
        <v>841</v>
      </c>
      <c r="F7158" t="s">
        <v>11</v>
      </c>
      <c r="G7158" t="s">
        <v>24</v>
      </c>
      <c r="I7158" t="s">
        <v>1428</v>
      </c>
      <c r="J7158" t="s">
        <v>15286</v>
      </c>
      <c r="K7158" t="str">
        <f>IF(COUNTIF(Customers!A:A, H7158)&gt;0, "Valid", "Invalid")</f>
        <v>Invalid</v>
      </c>
      <c r="L7158" t="str">
        <f t="shared" si="555"/>
        <v>9</v>
      </c>
      <c r="M7158" t="str">
        <f t="shared" si="556"/>
        <v>2022</v>
      </c>
      <c r="N7158">
        <f t="shared" si="557"/>
        <v>-36878.85</v>
      </c>
      <c r="O7158" t="str">
        <f t="shared" si="558"/>
        <v/>
      </c>
      <c r="P7158">
        <f t="shared" si="559"/>
        <v>36878.85</v>
      </c>
      <c r="Q7158" s="48" t="str">
        <f>IF(O7158="","",
   IF(OR(O7158&lt;EDA_Outlier_Analysis!$C$10, O7158&gt;EDA_Outlier_Analysis!$C$11),
      "Outlier",
      "Normal"))</f>
        <v/>
      </c>
      <c r="R7158" t="str">
        <f>IF(P7158="","",
   IF(OR(P7158 &lt; EDA_Outlier_Analysis!$F$7, P7158 &gt; EDA_Outlier_Analysis!$F$8),
      "Outlier",
      "Normal"))</f>
        <v>Normal</v>
      </c>
      <c r="S7158" t="str">
        <f>IF(N7158="","",
   IF(OR(N7158 &lt;EDA_Outlier_Analysis!$I$10, N7158 &gt; EDA_Outlier_Analysis!$I$11),
      "Outlier",
      "Normal"))</f>
        <v>Normal</v>
      </c>
    </row>
    <row r="7159" spans="1:19">
      <c r="A7159" t="s">
        <v>15287</v>
      </c>
      <c r="B7159" s="4">
        <v>45088</v>
      </c>
      <c r="C7159" s="2">
        <v>259885.01</v>
      </c>
      <c r="D7159" t="s">
        <v>849</v>
      </c>
      <c r="E7159" t="s">
        <v>853</v>
      </c>
      <c r="F7159" t="s">
        <v>10</v>
      </c>
      <c r="G7159" t="s">
        <v>34</v>
      </c>
      <c r="H7159" t="s">
        <v>63</v>
      </c>
      <c r="J7159" t="s">
        <v>15288</v>
      </c>
      <c r="K7159" t="str">
        <f>IF(COUNTIF(Customers!A:A, H7159)&gt;0, "Valid", "Invalid")</f>
        <v>Valid</v>
      </c>
      <c r="L7159" t="str">
        <f t="shared" si="555"/>
        <v>6</v>
      </c>
      <c r="M7159" t="str">
        <f t="shared" si="556"/>
        <v>2023</v>
      </c>
      <c r="N7159">
        <f t="shared" si="557"/>
        <v>259885.01</v>
      </c>
      <c r="O7159">
        <f t="shared" si="558"/>
        <v>259885.01</v>
      </c>
      <c r="P7159" t="str">
        <f t="shared" si="559"/>
        <v/>
      </c>
      <c r="Q7159" s="48" t="str">
        <f>IF(O7159="","",
   IF(OR(O7159&lt;EDA_Outlier_Analysis!$C$10, O7159&gt;EDA_Outlier_Analysis!$C$11),
      "Outlier",
      "Normal"))</f>
        <v>Normal</v>
      </c>
      <c r="R7159" t="str">
        <f>IF(P7159="","",
   IF(OR(P7159 &lt; EDA_Outlier_Analysis!$F$7, P7159 &gt; EDA_Outlier_Analysis!$F$8),
      "Outlier",
      "Normal"))</f>
        <v/>
      </c>
      <c r="S7159" t="str">
        <f>IF(N7159="","",
   IF(OR(N7159 &lt;EDA_Outlier_Analysis!$I$10, N7159 &gt; EDA_Outlier_Analysis!$I$11),
      "Outlier",
      "Normal"))</f>
        <v>Normal</v>
      </c>
    </row>
    <row r="7160" spans="1:19">
      <c r="A7160" t="s">
        <v>15289</v>
      </c>
      <c r="B7160" s="4">
        <v>45030</v>
      </c>
      <c r="C7160" s="2">
        <v>-26184.89</v>
      </c>
      <c r="D7160" t="s">
        <v>840</v>
      </c>
      <c r="E7160" t="s">
        <v>845</v>
      </c>
      <c r="F7160" t="s">
        <v>9</v>
      </c>
      <c r="G7160" t="s">
        <v>20</v>
      </c>
      <c r="I7160" t="s">
        <v>929</v>
      </c>
      <c r="J7160" t="s">
        <v>15290</v>
      </c>
      <c r="K7160" t="str">
        <f>IF(COUNTIF(Customers!A:A, H7160)&gt;0, "Valid", "Invalid")</f>
        <v>Invalid</v>
      </c>
      <c r="L7160" t="str">
        <f t="shared" si="555"/>
        <v>4</v>
      </c>
      <c r="M7160" t="str">
        <f t="shared" si="556"/>
        <v>2023</v>
      </c>
      <c r="N7160">
        <f t="shared" si="557"/>
        <v>-26184.89</v>
      </c>
      <c r="O7160" t="str">
        <f t="shared" si="558"/>
        <v/>
      </c>
      <c r="P7160">
        <f t="shared" si="559"/>
        <v>26184.89</v>
      </c>
      <c r="Q7160" s="48" t="str">
        <f>IF(O7160="","",
   IF(OR(O7160&lt;EDA_Outlier_Analysis!$C$10, O7160&gt;EDA_Outlier_Analysis!$C$11),
      "Outlier",
      "Normal"))</f>
        <v/>
      </c>
      <c r="R7160" t="str">
        <f>IF(P7160="","",
   IF(OR(P7160 &lt; EDA_Outlier_Analysis!$F$7, P7160 &gt; EDA_Outlier_Analysis!$F$8),
      "Outlier",
      "Normal"))</f>
        <v>Outlier</v>
      </c>
      <c r="S7160" t="str">
        <f>IF(N7160="","",
   IF(OR(N7160 &lt;EDA_Outlier_Analysis!$I$10, N7160 &gt; EDA_Outlier_Analysis!$I$11),
      "Outlier",
      "Normal"))</f>
        <v>Normal</v>
      </c>
    </row>
    <row r="7161" spans="1:19">
      <c r="A7161" t="s">
        <v>15291</v>
      </c>
      <c r="B7161" s="4">
        <v>44767</v>
      </c>
      <c r="C7161" s="2">
        <v>39957.85</v>
      </c>
      <c r="D7161" t="s">
        <v>849</v>
      </c>
      <c r="E7161" t="s">
        <v>850</v>
      </c>
      <c r="F7161" t="s">
        <v>10</v>
      </c>
      <c r="G7161" t="s">
        <v>24</v>
      </c>
      <c r="H7161" t="s">
        <v>209</v>
      </c>
      <c r="J7161" t="s">
        <v>15292</v>
      </c>
      <c r="K7161" t="str">
        <f>IF(COUNTIF(Customers!A:A, H7161)&gt;0, "Valid", "Invalid")</f>
        <v>Valid</v>
      </c>
      <c r="L7161" t="str">
        <f t="shared" si="555"/>
        <v>7</v>
      </c>
      <c r="M7161" t="str">
        <f t="shared" si="556"/>
        <v>2022</v>
      </c>
      <c r="N7161">
        <f t="shared" si="557"/>
        <v>39957.85</v>
      </c>
      <c r="O7161">
        <f t="shared" si="558"/>
        <v>39957.85</v>
      </c>
      <c r="P7161" t="str">
        <f t="shared" si="559"/>
        <v/>
      </c>
      <c r="Q7161" s="48" t="str">
        <f>IF(O7161="","",
   IF(OR(O7161&lt;EDA_Outlier_Analysis!$C$10, O7161&gt;EDA_Outlier_Analysis!$C$11),
      "Outlier",
      "Normal"))</f>
        <v>Normal</v>
      </c>
      <c r="R7161" t="str">
        <f>IF(P7161="","",
   IF(OR(P7161 &lt; EDA_Outlier_Analysis!$F$7, P7161 &gt; EDA_Outlier_Analysis!$F$8),
      "Outlier",
      "Normal"))</f>
        <v/>
      </c>
      <c r="S7161" t="str">
        <f>IF(N7161="","",
   IF(OR(N7161 &lt;EDA_Outlier_Analysis!$I$10, N7161 &gt; EDA_Outlier_Analysis!$I$11),
      "Outlier",
      "Normal"))</f>
        <v>Normal</v>
      </c>
    </row>
    <row r="7162" spans="1:19">
      <c r="A7162" t="s">
        <v>15293</v>
      </c>
      <c r="B7162" s="4">
        <v>44685</v>
      </c>
      <c r="C7162" s="2">
        <v>77820.53</v>
      </c>
      <c r="D7162" t="s">
        <v>849</v>
      </c>
      <c r="E7162" t="s">
        <v>868</v>
      </c>
      <c r="F7162" t="s">
        <v>10</v>
      </c>
      <c r="G7162" t="s">
        <v>34</v>
      </c>
      <c r="H7162" t="s">
        <v>605</v>
      </c>
      <c r="J7162" t="s">
        <v>15294</v>
      </c>
      <c r="K7162" t="str">
        <f>IF(COUNTIF(Customers!A:A, H7162)&gt;0, "Valid", "Invalid")</f>
        <v>Valid</v>
      </c>
      <c r="L7162" t="str">
        <f t="shared" si="555"/>
        <v>5</v>
      </c>
      <c r="M7162" t="str">
        <f t="shared" si="556"/>
        <v>2022</v>
      </c>
      <c r="N7162">
        <f t="shared" si="557"/>
        <v>77820.53</v>
      </c>
      <c r="O7162">
        <f t="shared" si="558"/>
        <v>77820.53</v>
      </c>
      <c r="P7162" t="str">
        <f t="shared" si="559"/>
        <v/>
      </c>
      <c r="Q7162" s="48" t="str">
        <f>IF(O7162="","",
   IF(OR(O7162&lt;EDA_Outlier_Analysis!$C$10, O7162&gt;EDA_Outlier_Analysis!$C$11),
      "Outlier",
      "Normal"))</f>
        <v>Normal</v>
      </c>
      <c r="R7162" t="str">
        <f>IF(P7162="","",
   IF(OR(P7162 &lt; EDA_Outlier_Analysis!$F$7, P7162 &gt; EDA_Outlier_Analysis!$F$8),
      "Outlier",
      "Normal"))</f>
        <v/>
      </c>
      <c r="S7162" t="str">
        <f>IF(N7162="","",
   IF(OR(N7162 &lt;EDA_Outlier_Analysis!$I$10, N7162 &gt; EDA_Outlier_Analysis!$I$11),
      "Outlier",
      "Normal"))</f>
        <v>Normal</v>
      </c>
    </row>
    <row r="7163" spans="1:19">
      <c r="A7163" t="s">
        <v>15295</v>
      </c>
      <c r="B7163" s="4">
        <v>44752</v>
      </c>
      <c r="C7163" s="2">
        <v>48507.37</v>
      </c>
      <c r="D7163" t="s">
        <v>849</v>
      </c>
      <c r="E7163" t="s">
        <v>850</v>
      </c>
      <c r="F7163" t="s">
        <v>10</v>
      </c>
      <c r="G7163" t="s">
        <v>20</v>
      </c>
      <c r="H7163" t="s">
        <v>701</v>
      </c>
      <c r="J7163" t="s">
        <v>15296</v>
      </c>
      <c r="K7163" t="str">
        <f>IF(COUNTIF(Customers!A:A, H7163)&gt;0, "Valid", "Invalid")</f>
        <v>Valid</v>
      </c>
      <c r="L7163" t="str">
        <f t="shared" si="555"/>
        <v>7</v>
      </c>
      <c r="M7163" t="str">
        <f t="shared" si="556"/>
        <v>2022</v>
      </c>
      <c r="N7163">
        <f t="shared" si="557"/>
        <v>48507.37</v>
      </c>
      <c r="O7163">
        <f t="shared" si="558"/>
        <v>48507.37</v>
      </c>
      <c r="P7163" t="str">
        <f t="shared" si="559"/>
        <v/>
      </c>
      <c r="Q7163" s="48" t="str">
        <f>IF(O7163="","",
   IF(OR(O7163&lt;EDA_Outlier_Analysis!$C$10, O7163&gt;EDA_Outlier_Analysis!$C$11),
      "Outlier",
      "Normal"))</f>
        <v>Normal</v>
      </c>
      <c r="R7163" t="str">
        <f>IF(P7163="","",
   IF(OR(P7163 &lt; EDA_Outlier_Analysis!$F$7, P7163 &gt; EDA_Outlier_Analysis!$F$8),
      "Outlier",
      "Normal"))</f>
        <v/>
      </c>
      <c r="S7163" t="str">
        <f>IF(N7163="","",
   IF(OR(N7163 &lt;EDA_Outlier_Analysis!$I$10, N7163 &gt; EDA_Outlier_Analysis!$I$11),
      "Outlier",
      "Normal"))</f>
        <v>Normal</v>
      </c>
    </row>
    <row r="7164" spans="1:19">
      <c r="A7164" t="s">
        <v>15297</v>
      </c>
      <c r="B7164" s="4">
        <v>44688</v>
      </c>
      <c r="C7164" s="2">
        <v>201526.23</v>
      </c>
      <c r="D7164" t="s">
        <v>849</v>
      </c>
      <c r="E7164" t="s">
        <v>850</v>
      </c>
      <c r="F7164" t="s">
        <v>9</v>
      </c>
      <c r="G7164" t="s">
        <v>34</v>
      </c>
      <c r="H7164" t="s">
        <v>221</v>
      </c>
      <c r="J7164" t="s">
        <v>15298</v>
      </c>
      <c r="K7164" t="str">
        <f>IF(COUNTIF(Customers!A:A, H7164)&gt;0, "Valid", "Invalid")</f>
        <v>Valid</v>
      </c>
      <c r="L7164" t="str">
        <f t="shared" si="555"/>
        <v>5</v>
      </c>
      <c r="M7164" t="str">
        <f t="shared" si="556"/>
        <v>2022</v>
      </c>
      <c r="N7164">
        <f t="shared" si="557"/>
        <v>201526.23</v>
      </c>
      <c r="O7164">
        <f t="shared" si="558"/>
        <v>201526.23</v>
      </c>
      <c r="P7164" t="str">
        <f t="shared" si="559"/>
        <v/>
      </c>
      <c r="Q7164" s="48" t="str">
        <f>IF(O7164="","",
   IF(OR(O7164&lt;EDA_Outlier_Analysis!$C$10, O7164&gt;EDA_Outlier_Analysis!$C$11),
      "Outlier",
      "Normal"))</f>
        <v>Normal</v>
      </c>
      <c r="R7164" t="str">
        <f>IF(P7164="","",
   IF(OR(P7164 &lt; EDA_Outlier_Analysis!$F$7, P7164 &gt; EDA_Outlier_Analysis!$F$8),
      "Outlier",
      "Normal"))</f>
        <v/>
      </c>
      <c r="S7164" t="str">
        <f>IF(N7164="","",
   IF(OR(N7164 &lt;EDA_Outlier_Analysis!$I$10, N7164 &gt; EDA_Outlier_Analysis!$I$11),
      "Outlier",
      "Normal"))</f>
        <v>Normal</v>
      </c>
    </row>
    <row r="7165" spans="1:19">
      <c r="A7165" t="s">
        <v>15299</v>
      </c>
      <c r="B7165" s="4">
        <v>44987</v>
      </c>
      <c r="C7165" s="2">
        <v>114475.44</v>
      </c>
      <c r="D7165" t="s">
        <v>849</v>
      </c>
      <c r="E7165" t="s">
        <v>853</v>
      </c>
      <c r="F7165" t="s">
        <v>9</v>
      </c>
      <c r="G7165" t="s">
        <v>31</v>
      </c>
      <c r="H7165" t="s">
        <v>551</v>
      </c>
      <c r="J7165" t="s">
        <v>15300</v>
      </c>
      <c r="K7165" t="str">
        <f>IF(COUNTIF(Customers!A:A, H7165)&gt;0, "Valid", "Invalid")</f>
        <v>Valid</v>
      </c>
      <c r="L7165" t="str">
        <f t="shared" si="555"/>
        <v>3</v>
      </c>
      <c r="M7165" t="str">
        <f t="shared" si="556"/>
        <v>2023</v>
      </c>
      <c r="N7165">
        <f t="shared" si="557"/>
        <v>114475.44</v>
      </c>
      <c r="O7165">
        <f t="shared" si="558"/>
        <v>114475.44</v>
      </c>
      <c r="P7165" t="str">
        <f t="shared" si="559"/>
        <v/>
      </c>
      <c r="Q7165" s="48" t="str">
        <f>IF(O7165="","",
   IF(OR(O7165&lt;EDA_Outlier_Analysis!$C$10, O7165&gt;EDA_Outlier_Analysis!$C$11),
      "Outlier",
      "Normal"))</f>
        <v>Normal</v>
      </c>
      <c r="R7165" t="str">
        <f>IF(P7165="","",
   IF(OR(P7165 &lt; EDA_Outlier_Analysis!$F$7, P7165 &gt; EDA_Outlier_Analysis!$F$8),
      "Outlier",
      "Normal"))</f>
        <v/>
      </c>
      <c r="S7165" t="str">
        <f>IF(N7165="","",
   IF(OR(N7165 &lt;EDA_Outlier_Analysis!$I$10, N7165 &gt; EDA_Outlier_Analysis!$I$11),
      "Outlier",
      "Normal"))</f>
        <v>Normal</v>
      </c>
    </row>
    <row r="7166" spans="1:19">
      <c r="A7166" t="s">
        <v>15301</v>
      </c>
      <c r="B7166" s="4">
        <v>44891</v>
      </c>
      <c r="C7166" s="2">
        <v>-50321.18</v>
      </c>
      <c r="D7166" t="s">
        <v>840</v>
      </c>
      <c r="E7166" t="s">
        <v>905</v>
      </c>
      <c r="F7166" t="s">
        <v>9</v>
      </c>
      <c r="G7166" t="s">
        <v>34</v>
      </c>
      <c r="I7166" t="s">
        <v>954</v>
      </c>
      <c r="J7166" t="s">
        <v>15302</v>
      </c>
      <c r="K7166" t="str">
        <f>IF(COUNTIF(Customers!A:A, H7166)&gt;0, "Valid", "Invalid")</f>
        <v>Invalid</v>
      </c>
      <c r="L7166" t="str">
        <f t="shared" si="555"/>
        <v>11</v>
      </c>
      <c r="M7166" t="str">
        <f t="shared" si="556"/>
        <v>2022</v>
      </c>
      <c r="N7166">
        <f t="shared" si="557"/>
        <v>-50321.18</v>
      </c>
      <c r="O7166" t="str">
        <f t="shared" si="558"/>
        <v/>
      </c>
      <c r="P7166">
        <f t="shared" si="559"/>
        <v>50321.18</v>
      </c>
      <c r="Q7166" s="48" t="str">
        <f>IF(O7166="","",
   IF(OR(O7166&lt;EDA_Outlier_Analysis!$C$10, O7166&gt;EDA_Outlier_Analysis!$C$11),
      "Outlier",
      "Normal"))</f>
        <v/>
      </c>
      <c r="R7166" t="str">
        <f>IF(P7166="","",
   IF(OR(P7166 &lt; EDA_Outlier_Analysis!$F$7, P7166 &gt; EDA_Outlier_Analysis!$F$8),
      "Outlier",
      "Normal"))</f>
        <v>Normal</v>
      </c>
      <c r="S7166" t="str">
        <f>IF(N7166="","",
   IF(OR(N7166 &lt;EDA_Outlier_Analysis!$I$10, N7166 &gt; EDA_Outlier_Analysis!$I$11),
      "Outlier",
      "Normal"))</f>
        <v>Normal</v>
      </c>
    </row>
    <row r="7167" spans="1:19">
      <c r="A7167" t="s">
        <v>15303</v>
      </c>
      <c r="B7167" s="4">
        <v>45150</v>
      </c>
      <c r="C7167" s="2">
        <v>210465.86</v>
      </c>
      <c r="D7167" t="s">
        <v>849</v>
      </c>
      <c r="E7167" t="s">
        <v>853</v>
      </c>
      <c r="F7167" t="s">
        <v>9</v>
      </c>
      <c r="G7167" t="s">
        <v>20</v>
      </c>
      <c r="H7167" t="s">
        <v>539</v>
      </c>
      <c r="J7167" t="s">
        <v>15304</v>
      </c>
      <c r="K7167" t="str">
        <f>IF(COUNTIF(Customers!A:A, H7167)&gt;0, "Valid", "Invalid")</f>
        <v>Valid</v>
      </c>
      <c r="L7167" t="str">
        <f t="shared" si="555"/>
        <v>8</v>
      </c>
      <c r="M7167" t="str">
        <f t="shared" si="556"/>
        <v>2023</v>
      </c>
      <c r="N7167">
        <f t="shared" si="557"/>
        <v>210465.86</v>
      </c>
      <c r="O7167">
        <f t="shared" si="558"/>
        <v>210465.86</v>
      </c>
      <c r="P7167" t="str">
        <f t="shared" si="559"/>
        <v/>
      </c>
      <c r="Q7167" s="48" t="str">
        <f>IF(O7167="","",
   IF(OR(O7167&lt;EDA_Outlier_Analysis!$C$10, O7167&gt;EDA_Outlier_Analysis!$C$11),
      "Outlier",
      "Normal"))</f>
        <v>Normal</v>
      </c>
      <c r="R7167" t="str">
        <f>IF(P7167="","",
   IF(OR(P7167 &lt; EDA_Outlier_Analysis!$F$7, P7167 &gt; EDA_Outlier_Analysis!$F$8),
      "Outlier",
      "Normal"))</f>
        <v/>
      </c>
      <c r="S7167" t="str">
        <f>IF(N7167="","",
   IF(OR(N7167 &lt;EDA_Outlier_Analysis!$I$10, N7167 &gt; EDA_Outlier_Analysis!$I$11),
      "Outlier",
      "Normal"))</f>
        <v>Normal</v>
      </c>
    </row>
    <row r="7168" spans="1:19">
      <c r="A7168" t="s">
        <v>15305</v>
      </c>
      <c r="B7168" s="4">
        <v>44928</v>
      </c>
      <c r="C7168" s="2">
        <v>88304.26</v>
      </c>
      <c r="D7168" t="s">
        <v>849</v>
      </c>
      <c r="E7168" t="s">
        <v>853</v>
      </c>
      <c r="F7168" t="s">
        <v>11</v>
      </c>
      <c r="G7168" t="s">
        <v>31</v>
      </c>
      <c r="H7168" t="s">
        <v>155</v>
      </c>
      <c r="J7168" t="s">
        <v>15306</v>
      </c>
      <c r="K7168" t="str">
        <f>IF(COUNTIF(Customers!A:A, H7168)&gt;0, "Valid", "Invalid")</f>
        <v>Valid</v>
      </c>
      <c r="L7168" t="str">
        <f t="shared" si="555"/>
        <v>1</v>
      </c>
      <c r="M7168" t="str">
        <f t="shared" si="556"/>
        <v>2023</v>
      </c>
      <c r="N7168">
        <f t="shared" si="557"/>
        <v>88304.26</v>
      </c>
      <c r="O7168">
        <f t="shared" si="558"/>
        <v>88304.26</v>
      </c>
      <c r="P7168" t="str">
        <f t="shared" si="559"/>
        <v/>
      </c>
      <c r="Q7168" s="48" t="str">
        <f>IF(O7168="","",
   IF(OR(O7168&lt;EDA_Outlier_Analysis!$C$10, O7168&gt;EDA_Outlier_Analysis!$C$11),
      "Outlier",
      "Normal"))</f>
        <v>Normal</v>
      </c>
      <c r="R7168" t="str">
        <f>IF(P7168="","",
   IF(OR(P7168 &lt; EDA_Outlier_Analysis!$F$7, P7168 &gt; EDA_Outlier_Analysis!$F$8),
      "Outlier",
      "Normal"))</f>
        <v/>
      </c>
      <c r="S7168" t="str">
        <f>IF(N7168="","",
   IF(OR(N7168 &lt;EDA_Outlier_Analysis!$I$10, N7168 &gt; EDA_Outlier_Analysis!$I$11),
      "Outlier",
      "Normal"))</f>
        <v>Normal</v>
      </c>
    </row>
    <row r="7169" spans="1:19">
      <c r="A7169" t="s">
        <v>15307</v>
      </c>
      <c r="B7169" s="4">
        <v>44881</v>
      </c>
      <c r="C7169" s="2">
        <v>154779.85</v>
      </c>
      <c r="D7169" t="s">
        <v>849</v>
      </c>
      <c r="E7169" t="s">
        <v>868</v>
      </c>
      <c r="F7169" t="s">
        <v>9</v>
      </c>
      <c r="G7169" t="s">
        <v>20</v>
      </c>
      <c r="H7169" t="s">
        <v>187</v>
      </c>
      <c r="J7169" t="s">
        <v>15308</v>
      </c>
      <c r="K7169" t="str">
        <f>IF(COUNTIF(Customers!A:A, H7169)&gt;0, "Valid", "Invalid")</f>
        <v>Valid</v>
      </c>
      <c r="L7169" t="str">
        <f t="shared" si="555"/>
        <v>11</v>
      </c>
      <c r="M7169" t="str">
        <f t="shared" si="556"/>
        <v>2022</v>
      </c>
      <c r="N7169">
        <f t="shared" si="557"/>
        <v>154779.85</v>
      </c>
      <c r="O7169">
        <f t="shared" si="558"/>
        <v>154779.85</v>
      </c>
      <c r="P7169" t="str">
        <f t="shared" si="559"/>
        <v/>
      </c>
      <c r="Q7169" s="48" t="str">
        <f>IF(O7169="","",
   IF(OR(O7169&lt;EDA_Outlier_Analysis!$C$10, O7169&gt;EDA_Outlier_Analysis!$C$11),
      "Outlier",
      "Normal"))</f>
        <v>Normal</v>
      </c>
      <c r="R7169" t="str">
        <f>IF(P7169="","",
   IF(OR(P7169 &lt; EDA_Outlier_Analysis!$F$7, P7169 &gt; EDA_Outlier_Analysis!$F$8),
      "Outlier",
      "Normal"))</f>
        <v/>
      </c>
      <c r="S7169" t="str">
        <f>IF(N7169="","",
   IF(OR(N7169 &lt;EDA_Outlier_Analysis!$I$10, N7169 &gt; EDA_Outlier_Analysis!$I$11),
      "Outlier",
      "Normal"))</f>
        <v>Normal</v>
      </c>
    </row>
    <row r="7170" spans="1:19">
      <c r="A7170" t="s">
        <v>15309</v>
      </c>
      <c r="B7170" s="4">
        <v>44861</v>
      </c>
      <c r="C7170" s="2">
        <v>-69922</v>
      </c>
      <c r="D7170" t="s">
        <v>840</v>
      </c>
      <c r="E7170" t="s">
        <v>878</v>
      </c>
      <c r="F7170" t="s">
        <v>11</v>
      </c>
      <c r="G7170" t="s">
        <v>24</v>
      </c>
      <c r="I7170" t="s">
        <v>976</v>
      </c>
      <c r="J7170" t="s">
        <v>15310</v>
      </c>
      <c r="K7170" t="str">
        <f>IF(COUNTIF(Customers!A:A, H7170)&gt;0, "Valid", "Invalid")</f>
        <v>Invalid</v>
      </c>
      <c r="L7170" t="str">
        <f t="shared" si="555"/>
        <v>10</v>
      </c>
      <c r="M7170" t="str">
        <f t="shared" si="556"/>
        <v>2022</v>
      </c>
      <c r="N7170">
        <f t="shared" si="557"/>
        <v>-69922</v>
      </c>
      <c r="O7170" t="str">
        <f t="shared" si="558"/>
        <v/>
      </c>
      <c r="P7170">
        <f t="shared" si="559"/>
        <v>69922</v>
      </c>
      <c r="Q7170" s="48" t="str">
        <f>IF(O7170="","",
   IF(OR(O7170&lt;EDA_Outlier_Analysis!$C$10, O7170&gt;EDA_Outlier_Analysis!$C$11),
      "Outlier",
      "Normal"))</f>
        <v/>
      </c>
      <c r="R7170" t="str">
        <f>IF(P7170="","",
   IF(OR(P7170 &lt; EDA_Outlier_Analysis!$F$7, P7170 &gt; EDA_Outlier_Analysis!$F$8),
      "Outlier",
      "Normal"))</f>
        <v>Outlier</v>
      </c>
      <c r="S7170" t="str">
        <f>IF(N7170="","",
   IF(OR(N7170 &lt;EDA_Outlier_Analysis!$I$10, N7170 &gt; EDA_Outlier_Analysis!$I$11),
      "Outlier",
      "Normal"))</f>
        <v>Normal</v>
      </c>
    </row>
    <row r="7171" spans="1:19">
      <c r="A7171" t="s">
        <v>15311</v>
      </c>
      <c r="B7171" s="4">
        <v>45182</v>
      </c>
      <c r="C7171" s="2">
        <v>-14579.73</v>
      </c>
      <c r="D7171" t="s">
        <v>840</v>
      </c>
      <c r="E7171" t="s">
        <v>878</v>
      </c>
      <c r="F7171" t="s">
        <v>10</v>
      </c>
      <c r="G7171" t="s">
        <v>20</v>
      </c>
      <c r="I7171" t="s">
        <v>1443</v>
      </c>
      <c r="J7171" t="s">
        <v>15312</v>
      </c>
      <c r="K7171" t="str">
        <f>IF(COUNTIF(Customers!A:A, H7171)&gt;0, "Valid", "Invalid")</f>
        <v>Invalid</v>
      </c>
      <c r="L7171" t="str">
        <f t="shared" ref="L7171:L7234" si="560">TEXT(B7171,"m")</f>
        <v>9</v>
      </c>
      <c r="M7171" t="str">
        <f t="shared" ref="M7171:M7234" si="561">TEXT(B7171,"yyyy")</f>
        <v>2023</v>
      </c>
      <c r="N7171">
        <f t="shared" ref="N7171:N7234" si="562">IF(D7171="Revenue",C7171,-ABS(C7171))</f>
        <v>-14579.73</v>
      </c>
      <c r="O7171" t="str">
        <f t="shared" ref="O7171:O7234" si="563">IF(D7171="Revenue", C7171, "")</f>
        <v/>
      </c>
      <c r="P7171">
        <f t="shared" ref="P7171:P7234" si="564">IF(D7171="Expense", ABS(C7171), "")</f>
        <v>14579.73</v>
      </c>
      <c r="Q7171" s="48" t="str">
        <f>IF(O7171="","",
   IF(OR(O7171&lt;EDA_Outlier_Analysis!$C$10, O7171&gt;EDA_Outlier_Analysis!$C$11),
      "Outlier",
      "Normal"))</f>
        <v/>
      </c>
      <c r="R7171" t="str">
        <f>IF(P7171="","",
   IF(OR(P7171 &lt; EDA_Outlier_Analysis!$F$7, P7171 &gt; EDA_Outlier_Analysis!$F$8),
      "Outlier",
      "Normal"))</f>
        <v>Outlier</v>
      </c>
      <c r="S7171" t="str">
        <f>IF(N7171="","",
   IF(OR(N7171 &lt;EDA_Outlier_Analysis!$I$10, N7171 &gt; EDA_Outlier_Analysis!$I$11),
      "Outlier",
      "Normal"))</f>
        <v>Normal</v>
      </c>
    </row>
    <row r="7172" spans="1:19">
      <c r="A7172" t="s">
        <v>15313</v>
      </c>
      <c r="B7172" s="4">
        <v>45047</v>
      </c>
      <c r="C7172" s="2">
        <v>-40633</v>
      </c>
      <c r="D7172" t="s">
        <v>840</v>
      </c>
      <c r="E7172" t="s">
        <v>841</v>
      </c>
      <c r="F7172" t="s">
        <v>9</v>
      </c>
      <c r="G7172" t="s">
        <v>31</v>
      </c>
      <c r="I7172" t="s">
        <v>1096</v>
      </c>
      <c r="J7172" t="s">
        <v>15314</v>
      </c>
      <c r="K7172" t="str">
        <f>IF(COUNTIF(Customers!A:A, H7172)&gt;0, "Valid", "Invalid")</f>
        <v>Invalid</v>
      </c>
      <c r="L7172" t="str">
        <f t="shared" si="560"/>
        <v>5</v>
      </c>
      <c r="M7172" t="str">
        <f t="shared" si="561"/>
        <v>2023</v>
      </c>
      <c r="N7172">
        <f t="shared" si="562"/>
        <v>-40633</v>
      </c>
      <c r="O7172" t="str">
        <f t="shared" si="563"/>
        <v/>
      </c>
      <c r="P7172">
        <f t="shared" si="564"/>
        <v>40633</v>
      </c>
      <c r="Q7172" s="48" t="str">
        <f>IF(O7172="","",
   IF(OR(O7172&lt;EDA_Outlier_Analysis!$C$10, O7172&gt;EDA_Outlier_Analysis!$C$11),
      "Outlier",
      "Normal"))</f>
        <v/>
      </c>
      <c r="R7172" t="str">
        <f>IF(P7172="","",
   IF(OR(P7172 &lt; EDA_Outlier_Analysis!$F$7, P7172 &gt; EDA_Outlier_Analysis!$F$8),
      "Outlier",
      "Normal"))</f>
        <v>Normal</v>
      </c>
      <c r="S7172" t="str">
        <f>IF(N7172="","",
   IF(OR(N7172 &lt;EDA_Outlier_Analysis!$I$10, N7172 &gt; EDA_Outlier_Analysis!$I$11),
      "Outlier",
      "Normal"))</f>
        <v>Normal</v>
      </c>
    </row>
    <row r="7173" spans="1:19">
      <c r="A7173" t="s">
        <v>15315</v>
      </c>
      <c r="B7173" s="4">
        <v>44625</v>
      </c>
      <c r="C7173" s="2">
        <v>175120.05</v>
      </c>
      <c r="D7173" t="s">
        <v>849</v>
      </c>
      <c r="E7173" t="s">
        <v>868</v>
      </c>
      <c r="F7173" t="s">
        <v>9</v>
      </c>
      <c r="G7173" t="s">
        <v>34</v>
      </c>
      <c r="H7173" t="s">
        <v>369</v>
      </c>
      <c r="J7173" t="s">
        <v>15316</v>
      </c>
      <c r="K7173" t="str">
        <f>IF(COUNTIF(Customers!A:A, H7173)&gt;0, "Valid", "Invalid")</f>
        <v>Valid</v>
      </c>
      <c r="L7173" t="str">
        <f t="shared" si="560"/>
        <v>3</v>
      </c>
      <c r="M7173" t="str">
        <f t="shared" si="561"/>
        <v>2022</v>
      </c>
      <c r="N7173">
        <f t="shared" si="562"/>
        <v>175120.05</v>
      </c>
      <c r="O7173">
        <f t="shared" si="563"/>
        <v>175120.05</v>
      </c>
      <c r="P7173" t="str">
        <f t="shared" si="564"/>
        <v/>
      </c>
      <c r="Q7173" s="48" t="str">
        <f>IF(O7173="","",
   IF(OR(O7173&lt;EDA_Outlier_Analysis!$C$10, O7173&gt;EDA_Outlier_Analysis!$C$11),
      "Outlier",
      "Normal"))</f>
        <v>Normal</v>
      </c>
      <c r="R7173" t="str">
        <f>IF(P7173="","",
   IF(OR(P7173 &lt; EDA_Outlier_Analysis!$F$7, P7173 &gt; EDA_Outlier_Analysis!$F$8),
      "Outlier",
      "Normal"))</f>
        <v/>
      </c>
      <c r="S7173" t="str">
        <f>IF(N7173="","",
   IF(OR(N7173 &lt;EDA_Outlier_Analysis!$I$10, N7173 &gt; EDA_Outlier_Analysis!$I$11),
      "Outlier",
      "Normal"))</f>
        <v>Normal</v>
      </c>
    </row>
    <row r="7174" spans="1:19">
      <c r="A7174" t="s">
        <v>15317</v>
      </c>
      <c r="B7174" s="4">
        <v>44626</v>
      </c>
      <c r="C7174" s="2">
        <v>162918.79</v>
      </c>
      <c r="D7174" t="s">
        <v>849</v>
      </c>
      <c r="E7174" t="s">
        <v>853</v>
      </c>
      <c r="F7174" t="s">
        <v>9</v>
      </c>
      <c r="G7174" t="s">
        <v>34</v>
      </c>
      <c r="H7174" t="s">
        <v>203</v>
      </c>
      <c r="J7174" t="s">
        <v>15318</v>
      </c>
      <c r="K7174" t="str">
        <f>IF(COUNTIF(Customers!A:A, H7174)&gt;0, "Valid", "Invalid")</f>
        <v>Valid</v>
      </c>
      <c r="L7174" t="str">
        <f t="shared" si="560"/>
        <v>3</v>
      </c>
      <c r="M7174" t="str">
        <f t="shared" si="561"/>
        <v>2022</v>
      </c>
      <c r="N7174">
        <f t="shared" si="562"/>
        <v>162918.79</v>
      </c>
      <c r="O7174">
        <f t="shared" si="563"/>
        <v>162918.79</v>
      </c>
      <c r="P7174" t="str">
        <f t="shared" si="564"/>
        <v/>
      </c>
      <c r="Q7174" s="48" t="str">
        <f>IF(O7174="","",
   IF(OR(O7174&lt;EDA_Outlier_Analysis!$C$10, O7174&gt;EDA_Outlier_Analysis!$C$11),
      "Outlier",
      "Normal"))</f>
        <v>Normal</v>
      </c>
      <c r="R7174" t="str">
        <f>IF(P7174="","",
   IF(OR(P7174 &lt; EDA_Outlier_Analysis!$F$7, P7174 &gt; EDA_Outlier_Analysis!$F$8),
      "Outlier",
      "Normal"))</f>
        <v/>
      </c>
      <c r="S7174" t="str">
        <f>IF(N7174="","",
   IF(OR(N7174 &lt;EDA_Outlier_Analysis!$I$10, N7174 &gt; EDA_Outlier_Analysis!$I$11),
      "Outlier",
      "Normal"))</f>
        <v>Normal</v>
      </c>
    </row>
    <row r="7175" spans="1:19">
      <c r="A7175" t="s">
        <v>15319</v>
      </c>
      <c r="B7175" s="4">
        <v>44932</v>
      </c>
      <c r="C7175" s="2">
        <v>-75782.899999999994</v>
      </c>
      <c r="D7175" t="s">
        <v>840</v>
      </c>
      <c r="E7175" t="s">
        <v>856</v>
      </c>
      <c r="F7175" t="s">
        <v>9</v>
      </c>
      <c r="G7175" t="s">
        <v>31</v>
      </c>
      <c r="I7175" t="s">
        <v>1448</v>
      </c>
      <c r="J7175" t="s">
        <v>15320</v>
      </c>
      <c r="K7175" t="str">
        <f>IF(COUNTIF(Customers!A:A, H7175)&gt;0, "Valid", "Invalid")</f>
        <v>Invalid</v>
      </c>
      <c r="L7175" t="str">
        <f t="shared" si="560"/>
        <v>1</v>
      </c>
      <c r="M7175" t="str">
        <f t="shared" si="561"/>
        <v>2023</v>
      </c>
      <c r="N7175">
        <f t="shared" si="562"/>
        <v>-75782.899999999994</v>
      </c>
      <c r="O7175" t="str">
        <f t="shared" si="563"/>
        <v/>
      </c>
      <c r="P7175">
        <f t="shared" si="564"/>
        <v>75782.899999999994</v>
      </c>
      <c r="Q7175" s="48" t="str">
        <f>IF(O7175="","",
   IF(OR(O7175&lt;EDA_Outlier_Analysis!$C$10, O7175&gt;EDA_Outlier_Analysis!$C$11),
      "Outlier",
      "Normal"))</f>
        <v/>
      </c>
      <c r="R7175" t="str">
        <f>IF(P7175="","",
   IF(OR(P7175 &lt; EDA_Outlier_Analysis!$F$7, P7175 &gt; EDA_Outlier_Analysis!$F$8),
      "Outlier",
      "Normal"))</f>
        <v>Outlier</v>
      </c>
      <c r="S7175" t="str">
        <f>IF(N7175="","",
   IF(OR(N7175 &lt;EDA_Outlier_Analysis!$I$10, N7175 &gt; EDA_Outlier_Analysis!$I$11),
      "Outlier",
      "Normal"))</f>
        <v>Normal</v>
      </c>
    </row>
    <row r="7176" spans="1:19">
      <c r="A7176" t="s">
        <v>15321</v>
      </c>
      <c r="B7176" s="4">
        <v>45218</v>
      </c>
      <c r="C7176" s="2">
        <v>-36597.879999999997</v>
      </c>
      <c r="D7176" t="s">
        <v>840</v>
      </c>
      <c r="E7176" t="s">
        <v>878</v>
      </c>
      <c r="F7176" t="s">
        <v>11</v>
      </c>
      <c r="G7176" t="s">
        <v>31</v>
      </c>
      <c r="I7176" t="s">
        <v>1620</v>
      </c>
      <c r="J7176" t="s">
        <v>15322</v>
      </c>
      <c r="K7176" t="str">
        <f>IF(COUNTIF(Customers!A:A, H7176)&gt;0, "Valid", "Invalid")</f>
        <v>Invalid</v>
      </c>
      <c r="L7176" t="str">
        <f t="shared" si="560"/>
        <v>10</v>
      </c>
      <c r="M7176" t="str">
        <f t="shared" si="561"/>
        <v>2023</v>
      </c>
      <c r="N7176">
        <f t="shared" si="562"/>
        <v>-36597.879999999997</v>
      </c>
      <c r="O7176" t="str">
        <f t="shared" si="563"/>
        <v/>
      </c>
      <c r="P7176">
        <f t="shared" si="564"/>
        <v>36597.879999999997</v>
      </c>
      <c r="Q7176" s="48" t="str">
        <f>IF(O7176="","",
   IF(OR(O7176&lt;EDA_Outlier_Analysis!$C$10, O7176&gt;EDA_Outlier_Analysis!$C$11),
      "Outlier",
      "Normal"))</f>
        <v/>
      </c>
      <c r="R7176" t="str">
        <f>IF(P7176="","",
   IF(OR(P7176 &lt; EDA_Outlier_Analysis!$F$7, P7176 &gt; EDA_Outlier_Analysis!$F$8),
      "Outlier",
      "Normal"))</f>
        <v>Normal</v>
      </c>
      <c r="S7176" t="str">
        <f>IF(N7176="","",
   IF(OR(N7176 &lt;EDA_Outlier_Analysis!$I$10, N7176 &gt; EDA_Outlier_Analysis!$I$11),
      "Outlier",
      "Normal"))</f>
        <v>Normal</v>
      </c>
    </row>
    <row r="7177" spans="1:19">
      <c r="A7177" t="s">
        <v>15323</v>
      </c>
      <c r="B7177" s="4">
        <v>45238</v>
      </c>
      <c r="C7177" s="2">
        <v>185111.5</v>
      </c>
      <c r="D7177" t="s">
        <v>849</v>
      </c>
      <c r="E7177" t="s">
        <v>868</v>
      </c>
      <c r="F7177" t="s">
        <v>11</v>
      </c>
      <c r="G7177" t="s">
        <v>24</v>
      </c>
      <c r="H7177" t="s">
        <v>127</v>
      </c>
      <c r="J7177" t="s">
        <v>15324</v>
      </c>
      <c r="K7177" t="str">
        <f>IF(COUNTIF(Customers!A:A, H7177)&gt;0, "Valid", "Invalid")</f>
        <v>Valid</v>
      </c>
      <c r="L7177" t="str">
        <f t="shared" si="560"/>
        <v>11</v>
      </c>
      <c r="M7177" t="str">
        <f t="shared" si="561"/>
        <v>2023</v>
      </c>
      <c r="N7177">
        <f t="shared" si="562"/>
        <v>185111.5</v>
      </c>
      <c r="O7177">
        <f t="shared" si="563"/>
        <v>185111.5</v>
      </c>
      <c r="P7177" t="str">
        <f t="shared" si="564"/>
        <v/>
      </c>
      <c r="Q7177" s="48" t="str">
        <f>IF(O7177="","",
   IF(OR(O7177&lt;EDA_Outlier_Analysis!$C$10, O7177&gt;EDA_Outlier_Analysis!$C$11),
      "Outlier",
      "Normal"))</f>
        <v>Normal</v>
      </c>
      <c r="R7177" t="str">
        <f>IF(P7177="","",
   IF(OR(P7177 &lt; EDA_Outlier_Analysis!$F$7, P7177 &gt; EDA_Outlier_Analysis!$F$8),
      "Outlier",
      "Normal"))</f>
        <v/>
      </c>
      <c r="S7177" t="str">
        <f>IF(N7177="","",
   IF(OR(N7177 &lt;EDA_Outlier_Analysis!$I$10, N7177 &gt; EDA_Outlier_Analysis!$I$11),
      "Outlier",
      "Normal"))</f>
        <v>Normal</v>
      </c>
    </row>
    <row r="7178" spans="1:19">
      <c r="A7178" t="s">
        <v>15325</v>
      </c>
      <c r="B7178" s="4">
        <v>44577</v>
      </c>
      <c r="C7178" s="2">
        <v>129724.36</v>
      </c>
      <c r="D7178" t="s">
        <v>849</v>
      </c>
      <c r="E7178" t="s">
        <v>868</v>
      </c>
      <c r="F7178" t="s">
        <v>11</v>
      </c>
      <c r="G7178" t="s">
        <v>31</v>
      </c>
      <c r="H7178" t="s">
        <v>621</v>
      </c>
      <c r="J7178" t="s">
        <v>15326</v>
      </c>
      <c r="K7178" t="str">
        <f>IF(COUNTIF(Customers!A:A, H7178)&gt;0, "Valid", "Invalid")</f>
        <v>Valid</v>
      </c>
      <c r="L7178" t="str">
        <f t="shared" si="560"/>
        <v>1</v>
      </c>
      <c r="M7178" t="str">
        <f t="shared" si="561"/>
        <v>2022</v>
      </c>
      <c r="N7178">
        <f t="shared" si="562"/>
        <v>129724.36</v>
      </c>
      <c r="O7178">
        <f t="shared" si="563"/>
        <v>129724.36</v>
      </c>
      <c r="P7178" t="str">
        <f t="shared" si="564"/>
        <v/>
      </c>
      <c r="Q7178" s="48" t="str">
        <f>IF(O7178="","",
   IF(OR(O7178&lt;EDA_Outlier_Analysis!$C$10, O7178&gt;EDA_Outlier_Analysis!$C$11),
      "Outlier",
      "Normal"))</f>
        <v>Normal</v>
      </c>
      <c r="R7178" t="str">
        <f>IF(P7178="","",
   IF(OR(P7178 &lt; EDA_Outlier_Analysis!$F$7, P7178 &gt; EDA_Outlier_Analysis!$F$8),
      "Outlier",
      "Normal"))</f>
        <v/>
      </c>
      <c r="S7178" t="str">
        <f>IF(N7178="","",
   IF(OR(N7178 &lt;EDA_Outlier_Analysis!$I$10, N7178 &gt; EDA_Outlier_Analysis!$I$11),
      "Outlier",
      "Normal"))</f>
        <v>Normal</v>
      </c>
    </row>
    <row r="7179" spans="1:19">
      <c r="A7179" t="s">
        <v>15327</v>
      </c>
      <c r="B7179" s="4">
        <v>44704</v>
      </c>
      <c r="C7179" s="2">
        <v>-22181.439999999999</v>
      </c>
      <c r="D7179" t="s">
        <v>840</v>
      </c>
      <c r="E7179" t="s">
        <v>845</v>
      </c>
      <c r="F7179" t="s">
        <v>9</v>
      </c>
      <c r="G7179" t="s">
        <v>20</v>
      </c>
      <c r="I7179" t="s">
        <v>2017</v>
      </c>
      <c r="J7179" t="s">
        <v>15328</v>
      </c>
      <c r="K7179" t="str">
        <f>IF(COUNTIF(Customers!A:A, H7179)&gt;0, "Valid", "Invalid")</f>
        <v>Invalid</v>
      </c>
      <c r="L7179" t="str">
        <f t="shared" si="560"/>
        <v>5</v>
      </c>
      <c r="M7179" t="str">
        <f t="shared" si="561"/>
        <v>2022</v>
      </c>
      <c r="N7179">
        <f t="shared" si="562"/>
        <v>-22181.439999999999</v>
      </c>
      <c r="O7179" t="str">
        <f t="shared" si="563"/>
        <v/>
      </c>
      <c r="P7179">
        <f t="shared" si="564"/>
        <v>22181.439999999999</v>
      </c>
      <c r="Q7179" s="48" t="str">
        <f>IF(O7179="","",
   IF(OR(O7179&lt;EDA_Outlier_Analysis!$C$10, O7179&gt;EDA_Outlier_Analysis!$C$11),
      "Outlier",
      "Normal"))</f>
        <v/>
      </c>
      <c r="R7179" t="str">
        <f>IF(P7179="","",
   IF(OR(P7179 &lt; EDA_Outlier_Analysis!$F$7, P7179 &gt; EDA_Outlier_Analysis!$F$8),
      "Outlier",
      "Normal"))</f>
        <v>Outlier</v>
      </c>
      <c r="S7179" t="str">
        <f>IF(N7179="","",
   IF(OR(N7179 &lt;EDA_Outlier_Analysis!$I$10, N7179 &gt; EDA_Outlier_Analysis!$I$11),
      "Outlier",
      "Normal"))</f>
        <v>Normal</v>
      </c>
    </row>
    <row r="7180" spans="1:19">
      <c r="A7180" t="s">
        <v>15329</v>
      </c>
      <c r="B7180" s="4">
        <v>45234</v>
      </c>
      <c r="C7180" s="2">
        <v>-2025.97</v>
      </c>
      <c r="D7180" t="s">
        <v>840</v>
      </c>
      <c r="E7180" t="s">
        <v>905</v>
      </c>
      <c r="F7180" t="s">
        <v>11</v>
      </c>
      <c r="G7180" t="s">
        <v>34</v>
      </c>
      <c r="I7180" t="s">
        <v>1196</v>
      </c>
      <c r="J7180" t="s">
        <v>15330</v>
      </c>
      <c r="K7180" t="str">
        <f>IF(COUNTIF(Customers!A:A, H7180)&gt;0, "Valid", "Invalid")</f>
        <v>Invalid</v>
      </c>
      <c r="L7180" t="str">
        <f t="shared" si="560"/>
        <v>11</v>
      </c>
      <c r="M7180" t="str">
        <f t="shared" si="561"/>
        <v>2023</v>
      </c>
      <c r="N7180">
        <f t="shared" si="562"/>
        <v>-2025.97</v>
      </c>
      <c r="O7180" t="str">
        <f t="shared" si="563"/>
        <v/>
      </c>
      <c r="P7180">
        <f t="shared" si="564"/>
        <v>2025.97</v>
      </c>
      <c r="Q7180" s="48" t="str">
        <f>IF(O7180="","",
   IF(OR(O7180&lt;EDA_Outlier_Analysis!$C$10, O7180&gt;EDA_Outlier_Analysis!$C$11),
      "Outlier",
      "Normal"))</f>
        <v/>
      </c>
      <c r="R7180" t="str">
        <f>IF(P7180="","",
   IF(OR(P7180 &lt; EDA_Outlier_Analysis!$F$7, P7180 &gt; EDA_Outlier_Analysis!$F$8),
      "Outlier",
      "Normal"))</f>
        <v>Outlier</v>
      </c>
      <c r="S7180" t="str">
        <f>IF(N7180="","",
   IF(OR(N7180 &lt;EDA_Outlier_Analysis!$I$10, N7180 &gt; EDA_Outlier_Analysis!$I$11),
      "Outlier",
      "Normal"))</f>
        <v>Normal</v>
      </c>
    </row>
    <row r="7181" spans="1:19">
      <c r="A7181" t="s">
        <v>15331</v>
      </c>
      <c r="B7181" s="4">
        <v>44774</v>
      </c>
      <c r="C7181" s="2">
        <v>20916.55</v>
      </c>
      <c r="D7181" t="s">
        <v>873</v>
      </c>
      <c r="E7181" t="s">
        <v>873</v>
      </c>
      <c r="F7181" t="s">
        <v>9</v>
      </c>
      <c r="G7181" t="s">
        <v>20</v>
      </c>
      <c r="J7181" t="s">
        <v>15332</v>
      </c>
      <c r="K7181" t="str">
        <f>IF(COUNTIF(Customers!A:A, H7181)&gt;0, "Valid", "Invalid")</f>
        <v>Invalid</v>
      </c>
      <c r="L7181" t="str">
        <f t="shared" si="560"/>
        <v>8</v>
      </c>
      <c r="M7181" t="str">
        <f t="shared" si="561"/>
        <v>2022</v>
      </c>
      <c r="N7181">
        <f t="shared" si="562"/>
        <v>-20916.55</v>
      </c>
      <c r="O7181" t="str">
        <f t="shared" si="563"/>
        <v/>
      </c>
      <c r="P7181" t="str">
        <f t="shared" si="564"/>
        <v/>
      </c>
      <c r="Q7181" s="48" t="str">
        <f>IF(O7181="","",
   IF(OR(O7181&lt;EDA_Outlier_Analysis!$C$10, O7181&gt;EDA_Outlier_Analysis!$C$11),
      "Outlier",
      "Normal"))</f>
        <v/>
      </c>
      <c r="R7181" t="str">
        <f>IF(P7181="","",
   IF(OR(P7181 &lt; EDA_Outlier_Analysis!$F$7, P7181 &gt; EDA_Outlier_Analysis!$F$8),
      "Outlier",
      "Normal"))</f>
        <v/>
      </c>
      <c r="S7181" t="str">
        <f>IF(N7181="","",
   IF(OR(N7181 &lt;EDA_Outlier_Analysis!$I$10, N7181 &gt; EDA_Outlier_Analysis!$I$11),
      "Outlier",
      "Normal"))</f>
        <v>Normal</v>
      </c>
    </row>
    <row r="7182" spans="1:19">
      <c r="A7182" t="s">
        <v>15333</v>
      </c>
      <c r="B7182" s="4">
        <v>44906</v>
      </c>
      <c r="C7182" s="2">
        <v>162884.6</v>
      </c>
      <c r="D7182" t="s">
        <v>849</v>
      </c>
      <c r="E7182" t="s">
        <v>853</v>
      </c>
      <c r="F7182" t="s">
        <v>11</v>
      </c>
      <c r="G7182" t="s">
        <v>31</v>
      </c>
      <c r="H7182" t="s">
        <v>361</v>
      </c>
      <c r="J7182" t="s">
        <v>15334</v>
      </c>
      <c r="K7182" t="str">
        <f>IF(COUNTIF(Customers!A:A, H7182)&gt;0, "Valid", "Invalid")</f>
        <v>Valid</v>
      </c>
      <c r="L7182" t="str">
        <f t="shared" si="560"/>
        <v>12</v>
      </c>
      <c r="M7182" t="str">
        <f t="shared" si="561"/>
        <v>2022</v>
      </c>
      <c r="N7182">
        <f t="shared" si="562"/>
        <v>162884.6</v>
      </c>
      <c r="O7182">
        <f t="shared" si="563"/>
        <v>162884.6</v>
      </c>
      <c r="P7182" t="str">
        <f t="shared" si="564"/>
        <v/>
      </c>
      <c r="Q7182" s="48" t="str">
        <f>IF(O7182="","",
   IF(OR(O7182&lt;EDA_Outlier_Analysis!$C$10, O7182&gt;EDA_Outlier_Analysis!$C$11),
      "Outlier",
      "Normal"))</f>
        <v>Normal</v>
      </c>
      <c r="R7182" t="str">
        <f>IF(P7182="","",
   IF(OR(P7182 &lt; EDA_Outlier_Analysis!$F$7, P7182 &gt; EDA_Outlier_Analysis!$F$8),
      "Outlier",
      "Normal"))</f>
        <v/>
      </c>
      <c r="S7182" t="str">
        <f>IF(N7182="","",
   IF(OR(N7182 &lt;EDA_Outlier_Analysis!$I$10, N7182 &gt; EDA_Outlier_Analysis!$I$11),
      "Outlier",
      "Normal"))</f>
        <v>Normal</v>
      </c>
    </row>
    <row r="7183" spans="1:19">
      <c r="A7183" t="s">
        <v>15335</v>
      </c>
      <c r="B7183" s="4">
        <v>44721</v>
      </c>
      <c r="C7183" s="2">
        <v>292161.95</v>
      </c>
      <c r="D7183" t="s">
        <v>849</v>
      </c>
      <c r="E7183" t="s">
        <v>853</v>
      </c>
      <c r="F7183" t="s">
        <v>10</v>
      </c>
      <c r="G7183" t="s">
        <v>24</v>
      </c>
      <c r="H7183" t="s">
        <v>519</v>
      </c>
      <c r="J7183" t="s">
        <v>15336</v>
      </c>
      <c r="K7183" t="str">
        <f>IF(COUNTIF(Customers!A:A, H7183)&gt;0, "Valid", "Invalid")</f>
        <v>Valid</v>
      </c>
      <c r="L7183" t="str">
        <f t="shared" si="560"/>
        <v>6</v>
      </c>
      <c r="M7183" t="str">
        <f t="shared" si="561"/>
        <v>2022</v>
      </c>
      <c r="N7183">
        <f t="shared" si="562"/>
        <v>292161.95</v>
      </c>
      <c r="O7183">
        <f t="shared" si="563"/>
        <v>292161.95</v>
      </c>
      <c r="P7183" t="str">
        <f t="shared" si="564"/>
        <v/>
      </c>
      <c r="Q7183" s="48" t="str">
        <f>IF(O7183="","",
   IF(OR(O7183&lt;EDA_Outlier_Analysis!$C$10, O7183&gt;EDA_Outlier_Analysis!$C$11),
      "Outlier",
      "Normal"))</f>
        <v>Normal</v>
      </c>
      <c r="R7183" t="str">
        <f>IF(P7183="","",
   IF(OR(P7183 &lt; EDA_Outlier_Analysis!$F$7, P7183 &gt; EDA_Outlier_Analysis!$F$8),
      "Outlier",
      "Normal"))</f>
        <v/>
      </c>
      <c r="S7183" t="str">
        <f>IF(N7183="","",
   IF(OR(N7183 &lt;EDA_Outlier_Analysis!$I$10, N7183 &gt; EDA_Outlier_Analysis!$I$11),
      "Outlier",
      "Normal"))</f>
        <v>Normal</v>
      </c>
    </row>
    <row r="7184" spans="1:19">
      <c r="A7184" t="s">
        <v>15337</v>
      </c>
      <c r="B7184" s="4">
        <v>45046</v>
      </c>
      <c r="C7184" s="2">
        <v>94704.86</v>
      </c>
      <c r="D7184" t="s">
        <v>849</v>
      </c>
      <c r="E7184" t="s">
        <v>853</v>
      </c>
      <c r="F7184" t="s">
        <v>10</v>
      </c>
      <c r="G7184" t="s">
        <v>20</v>
      </c>
      <c r="H7184" t="s">
        <v>349</v>
      </c>
      <c r="J7184" t="s">
        <v>15338</v>
      </c>
      <c r="K7184" t="str">
        <f>IF(COUNTIF(Customers!A:A, H7184)&gt;0, "Valid", "Invalid")</f>
        <v>Valid</v>
      </c>
      <c r="L7184" t="str">
        <f t="shared" si="560"/>
        <v>4</v>
      </c>
      <c r="M7184" t="str">
        <f t="shared" si="561"/>
        <v>2023</v>
      </c>
      <c r="N7184">
        <f t="shared" si="562"/>
        <v>94704.86</v>
      </c>
      <c r="O7184">
        <f t="shared" si="563"/>
        <v>94704.86</v>
      </c>
      <c r="P7184" t="str">
        <f t="shared" si="564"/>
        <v/>
      </c>
      <c r="Q7184" s="48" t="str">
        <f>IF(O7184="","",
   IF(OR(O7184&lt;EDA_Outlier_Analysis!$C$10, O7184&gt;EDA_Outlier_Analysis!$C$11),
      "Outlier",
      "Normal"))</f>
        <v>Normal</v>
      </c>
      <c r="R7184" t="str">
        <f>IF(P7184="","",
   IF(OR(P7184 &lt; EDA_Outlier_Analysis!$F$7, P7184 &gt; EDA_Outlier_Analysis!$F$8),
      "Outlier",
      "Normal"))</f>
        <v/>
      </c>
      <c r="S7184" t="str">
        <f>IF(N7184="","",
   IF(OR(N7184 &lt;EDA_Outlier_Analysis!$I$10, N7184 &gt; EDA_Outlier_Analysis!$I$11),
      "Outlier",
      "Normal"))</f>
        <v>Normal</v>
      </c>
    </row>
    <row r="7185" spans="1:19">
      <c r="A7185" t="s">
        <v>15339</v>
      </c>
      <c r="B7185" s="4">
        <v>44713</v>
      </c>
      <c r="C7185" s="2">
        <v>-47231.88</v>
      </c>
      <c r="D7185" t="s">
        <v>840</v>
      </c>
      <c r="E7185" t="s">
        <v>905</v>
      </c>
      <c r="F7185" t="s">
        <v>10</v>
      </c>
      <c r="G7185" t="s">
        <v>24</v>
      </c>
      <c r="I7185" t="s">
        <v>1199</v>
      </c>
      <c r="J7185" t="s">
        <v>15340</v>
      </c>
      <c r="K7185" t="str">
        <f>IF(COUNTIF(Customers!A:A, H7185)&gt;0, "Valid", "Invalid")</f>
        <v>Invalid</v>
      </c>
      <c r="L7185" t="str">
        <f t="shared" si="560"/>
        <v>6</v>
      </c>
      <c r="M7185" t="str">
        <f t="shared" si="561"/>
        <v>2022</v>
      </c>
      <c r="N7185">
        <f t="shared" si="562"/>
        <v>-47231.88</v>
      </c>
      <c r="O7185" t="str">
        <f t="shared" si="563"/>
        <v/>
      </c>
      <c r="P7185">
        <f t="shared" si="564"/>
        <v>47231.88</v>
      </c>
      <c r="Q7185" s="48" t="str">
        <f>IF(O7185="","",
   IF(OR(O7185&lt;EDA_Outlier_Analysis!$C$10, O7185&gt;EDA_Outlier_Analysis!$C$11),
      "Outlier",
      "Normal"))</f>
        <v/>
      </c>
      <c r="R7185" t="str">
        <f>IF(P7185="","",
   IF(OR(P7185 &lt; EDA_Outlier_Analysis!$F$7, P7185 &gt; EDA_Outlier_Analysis!$F$8),
      "Outlier",
      "Normal"))</f>
        <v>Normal</v>
      </c>
      <c r="S7185" t="str">
        <f>IF(N7185="","",
   IF(OR(N7185 &lt;EDA_Outlier_Analysis!$I$10, N7185 &gt; EDA_Outlier_Analysis!$I$11),
      "Outlier",
      "Normal"))</f>
        <v>Normal</v>
      </c>
    </row>
    <row r="7186" spans="1:19">
      <c r="A7186" t="s">
        <v>15341</v>
      </c>
      <c r="B7186" s="4">
        <v>44715</v>
      </c>
      <c r="C7186" s="2">
        <v>240603.51999999999</v>
      </c>
      <c r="D7186" t="s">
        <v>849</v>
      </c>
      <c r="E7186" t="s">
        <v>850</v>
      </c>
      <c r="F7186" t="s">
        <v>9</v>
      </c>
      <c r="G7186" t="s">
        <v>31</v>
      </c>
      <c r="H7186" t="s">
        <v>703</v>
      </c>
      <c r="J7186" t="s">
        <v>15342</v>
      </c>
      <c r="K7186" t="str">
        <f>IF(COUNTIF(Customers!A:A, H7186)&gt;0, "Valid", "Invalid")</f>
        <v>Valid</v>
      </c>
      <c r="L7186" t="str">
        <f t="shared" si="560"/>
        <v>6</v>
      </c>
      <c r="M7186" t="str">
        <f t="shared" si="561"/>
        <v>2022</v>
      </c>
      <c r="N7186">
        <f t="shared" si="562"/>
        <v>240603.51999999999</v>
      </c>
      <c r="O7186">
        <f t="shared" si="563"/>
        <v>240603.51999999999</v>
      </c>
      <c r="P7186" t="str">
        <f t="shared" si="564"/>
        <v/>
      </c>
      <c r="Q7186" s="48" t="str">
        <f>IF(O7186="","",
   IF(OR(O7186&lt;EDA_Outlier_Analysis!$C$10, O7186&gt;EDA_Outlier_Analysis!$C$11),
      "Outlier",
      "Normal"))</f>
        <v>Normal</v>
      </c>
      <c r="R7186" t="str">
        <f>IF(P7186="","",
   IF(OR(P7186 &lt; EDA_Outlier_Analysis!$F$7, P7186 &gt; EDA_Outlier_Analysis!$F$8),
      "Outlier",
      "Normal"))</f>
        <v/>
      </c>
      <c r="S7186" t="str">
        <f>IF(N7186="","",
   IF(OR(N7186 &lt;EDA_Outlier_Analysis!$I$10, N7186 &gt; EDA_Outlier_Analysis!$I$11),
      "Outlier",
      "Normal"))</f>
        <v>Normal</v>
      </c>
    </row>
    <row r="7187" spans="1:19">
      <c r="A7187" t="s">
        <v>15343</v>
      </c>
      <c r="B7187" s="4">
        <v>44795</v>
      </c>
      <c r="C7187" s="2">
        <v>-30783.279999999999</v>
      </c>
      <c r="D7187" t="s">
        <v>840</v>
      </c>
      <c r="E7187" t="s">
        <v>856</v>
      </c>
      <c r="F7187" t="s">
        <v>9</v>
      </c>
      <c r="G7187" t="s">
        <v>24</v>
      </c>
      <c r="I7187" t="s">
        <v>1086</v>
      </c>
      <c r="J7187" t="s">
        <v>15344</v>
      </c>
      <c r="K7187" t="str">
        <f>IF(COUNTIF(Customers!A:A, H7187)&gt;0, "Valid", "Invalid")</f>
        <v>Invalid</v>
      </c>
      <c r="L7187" t="str">
        <f t="shared" si="560"/>
        <v>8</v>
      </c>
      <c r="M7187" t="str">
        <f t="shared" si="561"/>
        <v>2022</v>
      </c>
      <c r="N7187">
        <f t="shared" si="562"/>
        <v>-30783.279999999999</v>
      </c>
      <c r="O7187" t="str">
        <f t="shared" si="563"/>
        <v/>
      </c>
      <c r="P7187">
        <f t="shared" si="564"/>
        <v>30783.279999999999</v>
      </c>
      <c r="Q7187" s="48" t="str">
        <f>IF(O7187="","",
   IF(OR(O7187&lt;EDA_Outlier_Analysis!$C$10, O7187&gt;EDA_Outlier_Analysis!$C$11),
      "Outlier",
      "Normal"))</f>
        <v/>
      </c>
      <c r="R7187" t="str">
        <f>IF(P7187="","",
   IF(OR(P7187 &lt; EDA_Outlier_Analysis!$F$7, P7187 &gt; EDA_Outlier_Analysis!$F$8),
      "Outlier",
      "Normal"))</f>
        <v>Normal</v>
      </c>
      <c r="S7187" t="str">
        <f>IF(N7187="","",
   IF(OR(N7187 &lt;EDA_Outlier_Analysis!$I$10, N7187 &gt; EDA_Outlier_Analysis!$I$11),
      "Outlier",
      "Normal"))</f>
        <v>Normal</v>
      </c>
    </row>
    <row r="7188" spans="1:19">
      <c r="A7188" t="s">
        <v>15345</v>
      </c>
      <c r="B7188" s="4">
        <v>45142</v>
      </c>
      <c r="C7188" s="2">
        <v>178030.32</v>
      </c>
      <c r="D7188" t="s">
        <v>849</v>
      </c>
      <c r="E7188" t="s">
        <v>868</v>
      </c>
      <c r="F7188" t="s">
        <v>11</v>
      </c>
      <c r="G7188" t="s">
        <v>24</v>
      </c>
      <c r="H7188" t="s">
        <v>215</v>
      </c>
      <c r="J7188" t="s">
        <v>15346</v>
      </c>
      <c r="K7188" t="str">
        <f>IF(COUNTIF(Customers!A:A, H7188)&gt;0, "Valid", "Invalid")</f>
        <v>Valid</v>
      </c>
      <c r="L7188" t="str">
        <f t="shared" si="560"/>
        <v>8</v>
      </c>
      <c r="M7188" t="str">
        <f t="shared" si="561"/>
        <v>2023</v>
      </c>
      <c r="N7188">
        <f t="shared" si="562"/>
        <v>178030.32</v>
      </c>
      <c r="O7188">
        <f t="shared" si="563"/>
        <v>178030.32</v>
      </c>
      <c r="P7188" t="str">
        <f t="shared" si="564"/>
        <v/>
      </c>
      <c r="Q7188" s="48" t="str">
        <f>IF(O7188="","",
   IF(OR(O7188&lt;EDA_Outlier_Analysis!$C$10, O7188&gt;EDA_Outlier_Analysis!$C$11),
      "Outlier",
      "Normal"))</f>
        <v>Normal</v>
      </c>
      <c r="R7188" t="str">
        <f>IF(P7188="","",
   IF(OR(P7188 &lt; EDA_Outlier_Analysis!$F$7, P7188 &gt; EDA_Outlier_Analysis!$F$8),
      "Outlier",
      "Normal"))</f>
        <v/>
      </c>
      <c r="S7188" t="str">
        <f>IF(N7188="","",
   IF(OR(N7188 &lt;EDA_Outlier_Analysis!$I$10, N7188 &gt; EDA_Outlier_Analysis!$I$11),
      "Outlier",
      "Normal"))</f>
        <v>Normal</v>
      </c>
    </row>
    <row r="7189" spans="1:19">
      <c r="A7189" t="s">
        <v>15347</v>
      </c>
      <c r="B7189" s="4">
        <v>44733</v>
      </c>
      <c r="C7189" s="2">
        <v>128852.35</v>
      </c>
      <c r="D7189" t="s">
        <v>849</v>
      </c>
      <c r="E7189" t="s">
        <v>850</v>
      </c>
      <c r="F7189" t="s">
        <v>10</v>
      </c>
      <c r="G7189" t="s">
        <v>34</v>
      </c>
      <c r="H7189" t="s">
        <v>673</v>
      </c>
      <c r="J7189" t="s">
        <v>15348</v>
      </c>
      <c r="K7189" t="str">
        <f>IF(COUNTIF(Customers!A:A, H7189)&gt;0, "Valid", "Invalid")</f>
        <v>Valid</v>
      </c>
      <c r="L7189" t="str">
        <f t="shared" si="560"/>
        <v>6</v>
      </c>
      <c r="M7189" t="str">
        <f t="shared" si="561"/>
        <v>2022</v>
      </c>
      <c r="N7189">
        <f t="shared" si="562"/>
        <v>128852.35</v>
      </c>
      <c r="O7189">
        <f t="shared" si="563"/>
        <v>128852.35</v>
      </c>
      <c r="P7189" t="str">
        <f t="shared" si="564"/>
        <v/>
      </c>
      <c r="Q7189" s="48" t="str">
        <f>IF(O7189="","",
   IF(OR(O7189&lt;EDA_Outlier_Analysis!$C$10, O7189&gt;EDA_Outlier_Analysis!$C$11),
      "Outlier",
      "Normal"))</f>
        <v>Normal</v>
      </c>
      <c r="R7189" t="str">
        <f>IF(P7189="","",
   IF(OR(P7189 &lt; EDA_Outlier_Analysis!$F$7, P7189 &gt; EDA_Outlier_Analysis!$F$8),
      "Outlier",
      "Normal"))</f>
        <v/>
      </c>
      <c r="S7189" t="str">
        <f>IF(N7189="","",
   IF(OR(N7189 &lt;EDA_Outlier_Analysis!$I$10, N7189 &gt; EDA_Outlier_Analysis!$I$11),
      "Outlier",
      "Normal"))</f>
        <v>Normal</v>
      </c>
    </row>
    <row r="7190" spans="1:19">
      <c r="A7190" t="s">
        <v>15349</v>
      </c>
      <c r="B7190" s="4">
        <v>45059</v>
      </c>
      <c r="C7190" s="2">
        <v>-27869.08</v>
      </c>
      <c r="D7190" t="s">
        <v>840</v>
      </c>
      <c r="E7190" t="s">
        <v>845</v>
      </c>
      <c r="F7190" t="s">
        <v>11</v>
      </c>
      <c r="G7190" t="s">
        <v>20</v>
      </c>
      <c r="I7190" t="s">
        <v>929</v>
      </c>
      <c r="J7190" t="s">
        <v>15350</v>
      </c>
      <c r="K7190" t="str">
        <f>IF(COUNTIF(Customers!A:A, H7190)&gt;0, "Valid", "Invalid")</f>
        <v>Invalid</v>
      </c>
      <c r="L7190" t="str">
        <f t="shared" si="560"/>
        <v>5</v>
      </c>
      <c r="M7190" t="str">
        <f t="shared" si="561"/>
        <v>2023</v>
      </c>
      <c r="N7190">
        <f t="shared" si="562"/>
        <v>-27869.08</v>
      </c>
      <c r="O7190" t="str">
        <f t="shared" si="563"/>
        <v/>
      </c>
      <c r="P7190">
        <f t="shared" si="564"/>
        <v>27869.08</v>
      </c>
      <c r="Q7190" s="48" t="str">
        <f>IF(O7190="","",
   IF(OR(O7190&lt;EDA_Outlier_Analysis!$C$10, O7190&gt;EDA_Outlier_Analysis!$C$11),
      "Outlier",
      "Normal"))</f>
        <v/>
      </c>
      <c r="R7190" t="str">
        <f>IF(P7190="","",
   IF(OR(P7190 &lt; EDA_Outlier_Analysis!$F$7, P7190 &gt; EDA_Outlier_Analysis!$F$8),
      "Outlier",
      "Normal"))</f>
        <v>Normal</v>
      </c>
      <c r="S7190" t="str">
        <f>IF(N7190="","",
   IF(OR(N7190 &lt;EDA_Outlier_Analysis!$I$10, N7190 &gt; EDA_Outlier_Analysis!$I$11),
      "Outlier",
      "Normal"))</f>
        <v>Normal</v>
      </c>
    </row>
    <row r="7191" spans="1:19">
      <c r="A7191" t="s">
        <v>15351</v>
      </c>
      <c r="B7191" s="4">
        <v>44854</v>
      </c>
      <c r="C7191" s="2">
        <v>-42950.85</v>
      </c>
      <c r="D7191" t="s">
        <v>840</v>
      </c>
      <c r="E7191" t="s">
        <v>845</v>
      </c>
      <c r="F7191" t="s">
        <v>9</v>
      </c>
      <c r="G7191" t="s">
        <v>31</v>
      </c>
      <c r="I7191" t="s">
        <v>1468</v>
      </c>
      <c r="J7191" t="s">
        <v>15352</v>
      </c>
      <c r="K7191" t="str">
        <f>IF(COUNTIF(Customers!A:A, H7191)&gt;0, "Valid", "Invalid")</f>
        <v>Invalid</v>
      </c>
      <c r="L7191" t="str">
        <f t="shared" si="560"/>
        <v>10</v>
      </c>
      <c r="M7191" t="str">
        <f t="shared" si="561"/>
        <v>2022</v>
      </c>
      <c r="N7191">
        <f t="shared" si="562"/>
        <v>-42950.85</v>
      </c>
      <c r="O7191" t="str">
        <f t="shared" si="563"/>
        <v/>
      </c>
      <c r="P7191">
        <f t="shared" si="564"/>
        <v>42950.85</v>
      </c>
      <c r="Q7191" s="48" t="str">
        <f>IF(O7191="","",
   IF(OR(O7191&lt;EDA_Outlier_Analysis!$C$10, O7191&gt;EDA_Outlier_Analysis!$C$11),
      "Outlier",
      "Normal"))</f>
        <v/>
      </c>
      <c r="R7191" t="str">
        <f>IF(P7191="","",
   IF(OR(P7191 &lt; EDA_Outlier_Analysis!$F$7, P7191 &gt; EDA_Outlier_Analysis!$F$8),
      "Outlier",
      "Normal"))</f>
        <v>Normal</v>
      </c>
      <c r="S7191" t="str">
        <f>IF(N7191="","",
   IF(OR(N7191 &lt;EDA_Outlier_Analysis!$I$10, N7191 &gt; EDA_Outlier_Analysis!$I$11),
      "Outlier",
      "Normal"))</f>
        <v>Normal</v>
      </c>
    </row>
    <row r="7192" spans="1:19">
      <c r="A7192" t="s">
        <v>15353</v>
      </c>
      <c r="B7192" s="4">
        <v>44721</v>
      </c>
      <c r="C7192" s="2">
        <v>148350.66</v>
      </c>
      <c r="D7192" t="s">
        <v>849</v>
      </c>
      <c r="E7192" t="s">
        <v>850</v>
      </c>
      <c r="F7192" t="s">
        <v>9</v>
      </c>
      <c r="G7192" t="s">
        <v>31</v>
      </c>
      <c r="H7192" t="s">
        <v>383</v>
      </c>
      <c r="J7192" t="s">
        <v>15354</v>
      </c>
      <c r="K7192" t="str">
        <f>IF(COUNTIF(Customers!A:A, H7192)&gt;0, "Valid", "Invalid")</f>
        <v>Valid</v>
      </c>
      <c r="L7192" t="str">
        <f t="shared" si="560"/>
        <v>6</v>
      </c>
      <c r="M7192" t="str">
        <f t="shared" si="561"/>
        <v>2022</v>
      </c>
      <c r="N7192">
        <f t="shared" si="562"/>
        <v>148350.66</v>
      </c>
      <c r="O7192">
        <f t="shared" si="563"/>
        <v>148350.66</v>
      </c>
      <c r="P7192" t="str">
        <f t="shared" si="564"/>
        <v/>
      </c>
      <c r="Q7192" s="48" t="str">
        <f>IF(O7192="","",
   IF(OR(O7192&lt;EDA_Outlier_Analysis!$C$10, O7192&gt;EDA_Outlier_Analysis!$C$11),
      "Outlier",
      "Normal"))</f>
        <v>Normal</v>
      </c>
      <c r="R7192" t="str">
        <f>IF(P7192="","",
   IF(OR(P7192 &lt; EDA_Outlier_Analysis!$F$7, P7192 &gt; EDA_Outlier_Analysis!$F$8),
      "Outlier",
      "Normal"))</f>
        <v/>
      </c>
      <c r="S7192" t="str">
        <f>IF(N7192="","",
   IF(OR(N7192 &lt;EDA_Outlier_Analysis!$I$10, N7192 &gt; EDA_Outlier_Analysis!$I$11),
      "Outlier",
      "Normal"))</f>
        <v>Normal</v>
      </c>
    </row>
    <row r="7193" spans="1:19">
      <c r="A7193" t="s">
        <v>15355</v>
      </c>
      <c r="B7193" s="4">
        <v>44649</v>
      </c>
      <c r="C7193" s="2">
        <v>98202.34</v>
      </c>
      <c r="D7193" t="s">
        <v>849</v>
      </c>
      <c r="E7193" t="s">
        <v>868</v>
      </c>
      <c r="F7193" t="s">
        <v>10</v>
      </c>
      <c r="G7193" t="s">
        <v>34</v>
      </c>
      <c r="H7193" t="s">
        <v>313</v>
      </c>
      <c r="J7193" t="s">
        <v>15356</v>
      </c>
      <c r="K7193" t="str">
        <f>IF(COUNTIF(Customers!A:A, H7193)&gt;0, "Valid", "Invalid")</f>
        <v>Valid</v>
      </c>
      <c r="L7193" t="str">
        <f t="shared" si="560"/>
        <v>3</v>
      </c>
      <c r="M7193" t="str">
        <f t="shared" si="561"/>
        <v>2022</v>
      </c>
      <c r="N7193">
        <f t="shared" si="562"/>
        <v>98202.34</v>
      </c>
      <c r="O7193">
        <f t="shared" si="563"/>
        <v>98202.34</v>
      </c>
      <c r="P7193" t="str">
        <f t="shared" si="564"/>
        <v/>
      </c>
      <c r="Q7193" s="48" t="str">
        <f>IF(O7193="","",
   IF(OR(O7193&lt;EDA_Outlier_Analysis!$C$10, O7193&gt;EDA_Outlier_Analysis!$C$11),
      "Outlier",
      "Normal"))</f>
        <v>Normal</v>
      </c>
      <c r="R7193" t="str">
        <f>IF(P7193="","",
   IF(OR(P7193 &lt; EDA_Outlier_Analysis!$F$7, P7193 &gt; EDA_Outlier_Analysis!$F$8),
      "Outlier",
      "Normal"))</f>
        <v/>
      </c>
      <c r="S7193" t="str">
        <f>IF(N7193="","",
   IF(OR(N7193 &lt;EDA_Outlier_Analysis!$I$10, N7193 &gt; EDA_Outlier_Analysis!$I$11),
      "Outlier",
      "Normal"))</f>
        <v>Normal</v>
      </c>
    </row>
    <row r="7194" spans="1:19">
      <c r="A7194" t="s">
        <v>15357</v>
      </c>
      <c r="B7194" s="4">
        <v>45285</v>
      </c>
      <c r="C7194" s="2">
        <v>93546.97</v>
      </c>
      <c r="D7194" t="s">
        <v>849</v>
      </c>
      <c r="E7194" t="s">
        <v>850</v>
      </c>
      <c r="F7194" t="s">
        <v>10</v>
      </c>
      <c r="G7194" t="s">
        <v>20</v>
      </c>
      <c r="H7194" t="s">
        <v>159</v>
      </c>
      <c r="J7194" t="s">
        <v>15358</v>
      </c>
      <c r="K7194" t="str">
        <f>IF(COUNTIF(Customers!A:A, H7194)&gt;0, "Valid", "Invalid")</f>
        <v>Valid</v>
      </c>
      <c r="L7194" t="str">
        <f t="shared" si="560"/>
        <v>12</v>
      </c>
      <c r="M7194" t="str">
        <f t="shared" si="561"/>
        <v>2023</v>
      </c>
      <c r="N7194">
        <f t="shared" si="562"/>
        <v>93546.97</v>
      </c>
      <c r="O7194">
        <f t="shared" si="563"/>
        <v>93546.97</v>
      </c>
      <c r="P7194" t="str">
        <f t="shared" si="564"/>
        <v/>
      </c>
      <c r="Q7194" s="48" t="str">
        <f>IF(O7194="","",
   IF(OR(O7194&lt;EDA_Outlier_Analysis!$C$10, O7194&gt;EDA_Outlier_Analysis!$C$11),
      "Outlier",
      "Normal"))</f>
        <v>Normal</v>
      </c>
      <c r="R7194" t="str">
        <f>IF(P7194="","",
   IF(OR(P7194 &lt; EDA_Outlier_Analysis!$F$7, P7194 &gt; EDA_Outlier_Analysis!$F$8),
      "Outlier",
      "Normal"))</f>
        <v/>
      </c>
      <c r="S7194" t="str">
        <f>IF(N7194="","",
   IF(OR(N7194 &lt;EDA_Outlier_Analysis!$I$10, N7194 &gt; EDA_Outlier_Analysis!$I$11),
      "Outlier",
      "Normal"))</f>
        <v>Normal</v>
      </c>
    </row>
    <row r="7195" spans="1:19">
      <c r="A7195" t="s">
        <v>15359</v>
      </c>
      <c r="B7195" s="4">
        <v>45154</v>
      </c>
      <c r="C7195" s="2">
        <v>144457.19</v>
      </c>
      <c r="D7195" t="s">
        <v>849</v>
      </c>
      <c r="E7195" t="s">
        <v>853</v>
      </c>
      <c r="F7195" t="s">
        <v>11</v>
      </c>
      <c r="G7195" t="s">
        <v>34</v>
      </c>
      <c r="H7195" t="s">
        <v>679</v>
      </c>
      <c r="J7195" t="s">
        <v>15360</v>
      </c>
      <c r="K7195" t="str">
        <f>IF(COUNTIF(Customers!A:A, H7195)&gt;0, "Valid", "Invalid")</f>
        <v>Valid</v>
      </c>
      <c r="L7195" t="str">
        <f t="shared" si="560"/>
        <v>8</v>
      </c>
      <c r="M7195" t="str">
        <f t="shared" si="561"/>
        <v>2023</v>
      </c>
      <c r="N7195">
        <f t="shared" si="562"/>
        <v>144457.19</v>
      </c>
      <c r="O7195">
        <f t="shared" si="563"/>
        <v>144457.19</v>
      </c>
      <c r="P7195" t="str">
        <f t="shared" si="564"/>
        <v/>
      </c>
      <c r="Q7195" s="48" t="str">
        <f>IF(O7195="","",
   IF(OR(O7195&lt;EDA_Outlier_Analysis!$C$10, O7195&gt;EDA_Outlier_Analysis!$C$11),
      "Outlier",
      "Normal"))</f>
        <v>Normal</v>
      </c>
      <c r="R7195" t="str">
        <f>IF(P7195="","",
   IF(OR(P7195 &lt; EDA_Outlier_Analysis!$F$7, P7195 &gt; EDA_Outlier_Analysis!$F$8),
      "Outlier",
      "Normal"))</f>
        <v/>
      </c>
      <c r="S7195" t="str">
        <f>IF(N7195="","",
   IF(OR(N7195 &lt;EDA_Outlier_Analysis!$I$10, N7195 &gt; EDA_Outlier_Analysis!$I$11),
      "Outlier",
      "Normal"))</f>
        <v>Normal</v>
      </c>
    </row>
    <row r="7196" spans="1:19">
      <c r="A7196" t="s">
        <v>15361</v>
      </c>
      <c r="B7196" s="4">
        <v>44926</v>
      </c>
      <c r="C7196" s="2">
        <v>-46212.98</v>
      </c>
      <c r="D7196" t="s">
        <v>840</v>
      </c>
      <c r="E7196" t="s">
        <v>841</v>
      </c>
      <c r="F7196" t="s">
        <v>11</v>
      </c>
      <c r="G7196" t="s">
        <v>34</v>
      </c>
      <c r="I7196" t="s">
        <v>1210</v>
      </c>
      <c r="J7196" t="s">
        <v>15362</v>
      </c>
      <c r="K7196" t="str">
        <f>IF(COUNTIF(Customers!A:A, H7196)&gt;0, "Valid", "Invalid")</f>
        <v>Invalid</v>
      </c>
      <c r="L7196" t="str">
        <f t="shared" si="560"/>
        <v>12</v>
      </c>
      <c r="M7196" t="str">
        <f t="shared" si="561"/>
        <v>2022</v>
      </c>
      <c r="N7196">
        <f t="shared" si="562"/>
        <v>-46212.98</v>
      </c>
      <c r="O7196" t="str">
        <f t="shared" si="563"/>
        <v/>
      </c>
      <c r="P7196">
        <f t="shared" si="564"/>
        <v>46212.98</v>
      </c>
      <c r="Q7196" s="48" t="str">
        <f>IF(O7196="","",
   IF(OR(O7196&lt;EDA_Outlier_Analysis!$C$10, O7196&gt;EDA_Outlier_Analysis!$C$11),
      "Outlier",
      "Normal"))</f>
        <v/>
      </c>
      <c r="R7196" t="str">
        <f>IF(P7196="","",
   IF(OR(P7196 &lt; EDA_Outlier_Analysis!$F$7, P7196 &gt; EDA_Outlier_Analysis!$F$8),
      "Outlier",
      "Normal"))</f>
        <v>Normal</v>
      </c>
      <c r="S7196" t="str">
        <f>IF(N7196="","",
   IF(OR(N7196 &lt;EDA_Outlier_Analysis!$I$10, N7196 &gt; EDA_Outlier_Analysis!$I$11),
      "Outlier",
      "Normal"))</f>
        <v>Normal</v>
      </c>
    </row>
    <row r="7197" spans="1:19">
      <c r="A7197" t="s">
        <v>15363</v>
      </c>
      <c r="B7197" s="4">
        <v>44592</v>
      </c>
      <c r="C7197" s="2">
        <v>-49943.49</v>
      </c>
      <c r="D7197" t="s">
        <v>840</v>
      </c>
      <c r="E7197" t="s">
        <v>845</v>
      </c>
      <c r="F7197" t="s">
        <v>9</v>
      </c>
      <c r="G7197" t="s">
        <v>31</v>
      </c>
      <c r="I7197" t="s">
        <v>1141</v>
      </c>
      <c r="J7197" t="s">
        <v>15364</v>
      </c>
      <c r="K7197" t="str">
        <f>IF(COUNTIF(Customers!A:A, H7197)&gt;0, "Valid", "Invalid")</f>
        <v>Invalid</v>
      </c>
      <c r="L7197" t="str">
        <f t="shared" si="560"/>
        <v>1</v>
      </c>
      <c r="M7197" t="str">
        <f t="shared" si="561"/>
        <v>2022</v>
      </c>
      <c r="N7197">
        <f t="shared" si="562"/>
        <v>-49943.49</v>
      </c>
      <c r="O7197" t="str">
        <f t="shared" si="563"/>
        <v/>
      </c>
      <c r="P7197">
        <f t="shared" si="564"/>
        <v>49943.49</v>
      </c>
      <c r="Q7197" s="48" t="str">
        <f>IF(O7197="","",
   IF(OR(O7197&lt;EDA_Outlier_Analysis!$C$10, O7197&gt;EDA_Outlier_Analysis!$C$11),
      "Outlier",
      "Normal"))</f>
        <v/>
      </c>
      <c r="R7197" t="str">
        <f>IF(P7197="","",
   IF(OR(P7197 &lt; EDA_Outlier_Analysis!$F$7, P7197 &gt; EDA_Outlier_Analysis!$F$8),
      "Outlier",
      "Normal"))</f>
        <v>Normal</v>
      </c>
      <c r="S7197" t="str">
        <f>IF(N7197="","",
   IF(OR(N7197 &lt;EDA_Outlier_Analysis!$I$10, N7197 &gt; EDA_Outlier_Analysis!$I$11),
      "Outlier",
      "Normal"))</f>
        <v>Normal</v>
      </c>
    </row>
    <row r="7198" spans="1:19">
      <c r="A7198" t="s">
        <v>15365</v>
      </c>
      <c r="B7198" s="4">
        <v>44768</v>
      </c>
      <c r="C7198" s="2">
        <v>7780.67</v>
      </c>
      <c r="D7198" t="s">
        <v>873</v>
      </c>
      <c r="E7198" t="s">
        <v>873</v>
      </c>
      <c r="F7198" t="s">
        <v>11</v>
      </c>
      <c r="G7198" t="s">
        <v>20</v>
      </c>
      <c r="J7198" t="s">
        <v>15366</v>
      </c>
      <c r="K7198" t="str">
        <f>IF(COUNTIF(Customers!A:A, H7198)&gt;0, "Valid", "Invalid")</f>
        <v>Invalid</v>
      </c>
      <c r="L7198" t="str">
        <f t="shared" si="560"/>
        <v>7</v>
      </c>
      <c r="M7198" t="str">
        <f t="shared" si="561"/>
        <v>2022</v>
      </c>
      <c r="N7198">
        <f t="shared" si="562"/>
        <v>-7780.67</v>
      </c>
      <c r="O7198" t="str">
        <f t="shared" si="563"/>
        <v/>
      </c>
      <c r="P7198" t="str">
        <f t="shared" si="564"/>
        <v/>
      </c>
      <c r="Q7198" s="48" t="str">
        <f>IF(O7198="","",
   IF(OR(O7198&lt;EDA_Outlier_Analysis!$C$10, O7198&gt;EDA_Outlier_Analysis!$C$11),
      "Outlier",
      "Normal"))</f>
        <v/>
      </c>
      <c r="R7198" t="str">
        <f>IF(P7198="","",
   IF(OR(P7198 &lt; EDA_Outlier_Analysis!$F$7, P7198 &gt; EDA_Outlier_Analysis!$F$8),
      "Outlier",
      "Normal"))</f>
        <v/>
      </c>
      <c r="S7198" t="str">
        <f>IF(N7198="","",
   IF(OR(N7198 &lt;EDA_Outlier_Analysis!$I$10, N7198 &gt; EDA_Outlier_Analysis!$I$11),
      "Outlier",
      "Normal"))</f>
        <v>Normal</v>
      </c>
    </row>
    <row r="7199" spans="1:19">
      <c r="A7199" t="s">
        <v>15367</v>
      </c>
      <c r="B7199" s="4">
        <v>44877</v>
      </c>
      <c r="C7199" s="2">
        <v>-42067.59</v>
      </c>
      <c r="D7199" t="s">
        <v>840</v>
      </c>
      <c r="E7199" t="s">
        <v>864</v>
      </c>
      <c r="F7199" t="s">
        <v>11</v>
      </c>
      <c r="G7199" t="s">
        <v>24</v>
      </c>
      <c r="I7199" t="s">
        <v>1217</v>
      </c>
      <c r="J7199" t="s">
        <v>15368</v>
      </c>
      <c r="K7199" t="str">
        <f>IF(COUNTIF(Customers!A:A, H7199)&gt;0, "Valid", "Invalid")</f>
        <v>Invalid</v>
      </c>
      <c r="L7199" t="str">
        <f t="shared" si="560"/>
        <v>11</v>
      </c>
      <c r="M7199" t="str">
        <f t="shared" si="561"/>
        <v>2022</v>
      </c>
      <c r="N7199">
        <f t="shared" si="562"/>
        <v>-42067.59</v>
      </c>
      <c r="O7199" t="str">
        <f t="shared" si="563"/>
        <v/>
      </c>
      <c r="P7199">
        <f t="shared" si="564"/>
        <v>42067.59</v>
      </c>
      <c r="Q7199" s="48" t="str">
        <f>IF(O7199="","",
   IF(OR(O7199&lt;EDA_Outlier_Analysis!$C$10, O7199&gt;EDA_Outlier_Analysis!$C$11),
      "Outlier",
      "Normal"))</f>
        <v/>
      </c>
      <c r="R7199" t="str">
        <f>IF(P7199="","",
   IF(OR(P7199 &lt; EDA_Outlier_Analysis!$F$7, P7199 &gt; EDA_Outlier_Analysis!$F$8),
      "Outlier",
      "Normal"))</f>
        <v>Normal</v>
      </c>
      <c r="S7199" t="str">
        <f>IF(N7199="","",
   IF(OR(N7199 &lt;EDA_Outlier_Analysis!$I$10, N7199 &gt; EDA_Outlier_Analysis!$I$11),
      "Outlier",
      "Normal"))</f>
        <v>Normal</v>
      </c>
    </row>
    <row r="7200" spans="1:19">
      <c r="A7200" t="s">
        <v>15369</v>
      </c>
      <c r="B7200" s="4">
        <v>45031</v>
      </c>
      <c r="C7200" s="2">
        <v>-33917.440000000002</v>
      </c>
      <c r="D7200" t="s">
        <v>840</v>
      </c>
      <c r="E7200" t="s">
        <v>905</v>
      </c>
      <c r="F7200" t="s">
        <v>10</v>
      </c>
      <c r="G7200" t="s">
        <v>34</v>
      </c>
      <c r="I7200" t="s">
        <v>906</v>
      </c>
      <c r="J7200" t="s">
        <v>15370</v>
      </c>
      <c r="K7200" t="str">
        <f>IF(COUNTIF(Customers!A:A, H7200)&gt;0, "Valid", "Invalid")</f>
        <v>Invalid</v>
      </c>
      <c r="L7200" t="str">
        <f t="shared" si="560"/>
        <v>4</v>
      </c>
      <c r="M7200" t="str">
        <f t="shared" si="561"/>
        <v>2023</v>
      </c>
      <c r="N7200">
        <f t="shared" si="562"/>
        <v>-33917.440000000002</v>
      </c>
      <c r="O7200" t="str">
        <f t="shared" si="563"/>
        <v/>
      </c>
      <c r="P7200">
        <f t="shared" si="564"/>
        <v>33917.440000000002</v>
      </c>
      <c r="Q7200" s="48" t="str">
        <f>IF(O7200="","",
   IF(OR(O7200&lt;EDA_Outlier_Analysis!$C$10, O7200&gt;EDA_Outlier_Analysis!$C$11),
      "Outlier",
      "Normal"))</f>
        <v/>
      </c>
      <c r="R7200" t="str">
        <f>IF(P7200="","",
   IF(OR(P7200 &lt; EDA_Outlier_Analysis!$F$7, P7200 &gt; EDA_Outlier_Analysis!$F$8),
      "Outlier",
      "Normal"))</f>
        <v>Normal</v>
      </c>
      <c r="S7200" t="str">
        <f>IF(N7200="","",
   IF(OR(N7200 &lt;EDA_Outlier_Analysis!$I$10, N7200 &gt; EDA_Outlier_Analysis!$I$11),
      "Outlier",
      "Normal"))</f>
        <v>Normal</v>
      </c>
    </row>
    <row r="7201" spans="1:19">
      <c r="A7201" t="s">
        <v>15371</v>
      </c>
      <c r="B7201" s="4">
        <v>45258</v>
      </c>
      <c r="C7201" s="2">
        <v>-54477.5</v>
      </c>
      <c r="D7201" t="s">
        <v>840</v>
      </c>
      <c r="E7201" t="s">
        <v>905</v>
      </c>
      <c r="F7201" t="s">
        <v>9</v>
      </c>
      <c r="G7201" t="s">
        <v>34</v>
      </c>
      <c r="I7201" t="s">
        <v>1035</v>
      </c>
      <c r="J7201" t="s">
        <v>15372</v>
      </c>
      <c r="K7201" t="str">
        <f>IF(COUNTIF(Customers!A:A, H7201)&gt;0, "Valid", "Invalid")</f>
        <v>Invalid</v>
      </c>
      <c r="L7201" t="str">
        <f t="shared" si="560"/>
        <v>11</v>
      </c>
      <c r="M7201" t="str">
        <f t="shared" si="561"/>
        <v>2023</v>
      </c>
      <c r="N7201">
        <f t="shared" si="562"/>
        <v>-54477.5</v>
      </c>
      <c r="O7201" t="str">
        <f t="shared" si="563"/>
        <v/>
      </c>
      <c r="P7201">
        <f t="shared" si="564"/>
        <v>54477.5</v>
      </c>
      <c r="Q7201" s="48" t="str">
        <f>IF(O7201="","",
   IF(OR(O7201&lt;EDA_Outlier_Analysis!$C$10, O7201&gt;EDA_Outlier_Analysis!$C$11),
      "Outlier",
      "Normal"))</f>
        <v/>
      </c>
      <c r="R7201" t="str">
        <f>IF(P7201="","",
   IF(OR(P7201 &lt; EDA_Outlier_Analysis!$F$7, P7201 &gt; EDA_Outlier_Analysis!$F$8),
      "Outlier",
      "Normal"))</f>
        <v>Outlier</v>
      </c>
      <c r="S7201" t="str">
        <f>IF(N7201="","",
   IF(OR(N7201 &lt;EDA_Outlier_Analysis!$I$10, N7201 &gt; EDA_Outlier_Analysis!$I$11),
      "Outlier",
      "Normal"))</f>
        <v>Normal</v>
      </c>
    </row>
    <row r="7202" spans="1:19">
      <c r="A7202" t="s">
        <v>15373</v>
      </c>
      <c r="B7202" s="4">
        <v>45023</v>
      </c>
      <c r="C7202" s="2">
        <v>157419.19</v>
      </c>
      <c r="D7202" t="s">
        <v>849</v>
      </c>
      <c r="E7202" t="s">
        <v>868</v>
      </c>
      <c r="F7202" t="s">
        <v>9</v>
      </c>
      <c r="G7202" t="s">
        <v>31</v>
      </c>
      <c r="H7202" t="s">
        <v>225</v>
      </c>
      <c r="J7202" t="s">
        <v>15374</v>
      </c>
      <c r="K7202" t="str">
        <f>IF(COUNTIF(Customers!A:A, H7202)&gt;0, "Valid", "Invalid")</f>
        <v>Valid</v>
      </c>
      <c r="L7202" t="str">
        <f t="shared" si="560"/>
        <v>4</v>
      </c>
      <c r="M7202" t="str">
        <f t="shared" si="561"/>
        <v>2023</v>
      </c>
      <c r="N7202">
        <f t="shared" si="562"/>
        <v>157419.19</v>
      </c>
      <c r="O7202">
        <f t="shared" si="563"/>
        <v>157419.19</v>
      </c>
      <c r="P7202" t="str">
        <f t="shared" si="564"/>
        <v/>
      </c>
      <c r="Q7202" s="48" t="str">
        <f>IF(O7202="","",
   IF(OR(O7202&lt;EDA_Outlier_Analysis!$C$10, O7202&gt;EDA_Outlier_Analysis!$C$11),
      "Outlier",
      "Normal"))</f>
        <v>Normal</v>
      </c>
      <c r="R7202" t="str">
        <f>IF(P7202="","",
   IF(OR(P7202 &lt; EDA_Outlier_Analysis!$F$7, P7202 &gt; EDA_Outlier_Analysis!$F$8),
      "Outlier",
      "Normal"))</f>
        <v/>
      </c>
      <c r="S7202" t="str">
        <f>IF(N7202="","",
   IF(OR(N7202 &lt;EDA_Outlier_Analysis!$I$10, N7202 &gt; EDA_Outlier_Analysis!$I$11),
      "Outlier",
      "Normal"))</f>
        <v>Normal</v>
      </c>
    </row>
    <row r="7203" spans="1:19">
      <c r="A7203" t="s">
        <v>15375</v>
      </c>
      <c r="B7203" s="4">
        <v>44774</v>
      </c>
      <c r="C7203" s="2">
        <v>-31807.88</v>
      </c>
      <c r="D7203" t="s">
        <v>840</v>
      </c>
      <c r="E7203" t="s">
        <v>841</v>
      </c>
      <c r="F7203" t="s">
        <v>10</v>
      </c>
      <c r="G7203" t="s">
        <v>20</v>
      </c>
      <c r="I7203" t="s">
        <v>1210</v>
      </c>
      <c r="J7203" t="s">
        <v>15376</v>
      </c>
      <c r="K7203" t="str">
        <f>IF(COUNTIF(Customers!A:A, H7203)&gt;0, "Valid", "Invalid")</f>
        <v>Invalid</v>
      </c>
      <c r="L7203" t="str">
        <f t="shared" si="560"/>
        <v>8</v>
      </c>
      <c r="M7203" t="str">
        <f t="shared" si="561"/>
        <v>2022</v>
      </c>
      <c r="N7203">
        <f t="shared" si="562"/>
        <v>-31807.88</v>
      </c>
      <c r="O7203" t="str">
        <f t="shared" si="563"/>
        <v/>
      </c>
      <c r="P7203">
        <f t="shared" si="564"/>
        <v>31807.88</v>
      </c>
      <c r="Q7203" s="48" t="str">
        <f>IF(O7203="","",
   IF(OR(O7203&lt;EDA_Outlier_Analysis!$C$10, O7203&gt;EDA_Outlier_Analysis!$C$11),
      "Outlier",
      "Normal"))</f>
        <v/>
      </c>
      <c r="R7203" t="str">
        <f>IF(P7203="","",
   IF(OR(P7203 &lt; EDA_Outlier_Analysis!$F$7, P7203 &gt; EDA_Outlier_Analysis!$F$8),
      "Outlier",
      "Normal"))</f>
        <v>Normal</v>
      </c>
      <c r="S7203" t="str">
        <f>IF(N7203="","",
   IF(OR(N7203 &lt;EDA_Outlier_Analysis!$I$10, N7203 &gt; EDA_Outlier_Analysis!$I$11),
      "Outlier",
      "Normal"))</f>
        <v>Normal</v>
      </c>
    </row>
    <row r="7204" spans="1:19">
      <c r="A7204" t="s">
        <v>15377</v>
      </c>
      <c r="B7204" s="4">
        <v>45102</v>
      </c>
      <c r="C7204" s="2">
        <v>193868.19</v>
      </c>
      <c r="D7204" t="s">
        <v>849</v>
      </c>
      <c r="E7204" t="s">
        <v>850</v>
      </c>
      <c r="F7204" t="s">
        <v>9</v>
      </c>
      <c r="G7204" t="s">
        <v>20</v>
      </c>
      <c r="H7204" t="s">
        <v>329</v>
      </c>
      <c r="J7204" t="s">
        <v>15378</v>
      </c>
      <c r="K7204" t="str">
        <f>IF(COUNTIF(Customers!A:A, H7204)&gt;0, "Valid", "Invalid")</f>
        <v>Valid</v>
      </c>
      <c r="L7204" t="str">
        <f t="shared" si="560"/>
        <v>6</v>
      </c>
      <c r="M7204" t="str">
        <f t="shared" si="561"/>
        <v>2023</v>
      </c>
      <c r="N7204">
        <f t="shared" si="562"/>
        <v>193868.19</v>
      </c>
      <c r="O7204">
        <f t="shared" si="563"/>
        <v>193868.19</v>
      </c>
      <c r="P7204" t="str">
        <f t="shared" si="564"/>
        <v/>
      </c>
      <c r="Q7204" s="48" t="str">
        <f>IF(O7204="","",
   IF(OR(O7204&lt;EDA_Outlier_Analysis!$C$10, O7204&gt;EDA_Outlier_Analysis!$C$11),
      "Outlier",
      "Normal"))</f>
        <v>Normal</v>
      </c>
      <c r="R7204" t="str">
        <f>IF(P7204="","",
   IF(OR(P7204 &lt; EDA_Outlier_Analysis!$F$7, P7204 &gt; EDA_Outlier_Analysis!$F$8),
      "Outlier",
      "Normal"))</f>
        <v/>
      </c>
      <c r="S7204" t="str">
        <f>IF(N7204="","",
   IF(OR(N7204 &lt;EDA_Outlier_Analysis!$I$10, N7204 &gt; EDA_Outlier_Analysis!$I$11),
      "Outlier",
      "Normal"))</f>
        <v>Normal</v>
      </c>
    </row>
    <row r="7205" spans="1:19">
      <c r="A7205" t="s">
        <v>15379</v>
      </c>
      <c r="B7205" s="4">
        <v>44787</v>
      </c>
      <c r="C7205" s="2">
        <v>-2000</v>
      </c>
      <c r="D7205" t="s">
        <v>840</v>
      </c>
      <c r="E7205" t="s">
        <v>905</v>
      </c>
      <c r="F7205" t="s">
        <v>9</v>
      </c>
      <c r="G7205" t="s">
        <v>34</v>
      </c>
      <c r="I7205" t="s">
        <v>1510</v>
      </c>
      <c r="J7205" t="s">
        <v>15380</v>
      </c>
      <c r="K7205" t="str">
        <f>IF(COUNTIF(Customers!A:A, H7205)&gt;0, "Valid", "Invalid")</f>
        <v>Invalid</v>
      </c>
      <c r="L7205" t="str">
        <f t="shared" si="560"/>
        <v>8</v>
      </c>
      <c r="M7205" t="str">
        <f t="shared" si="561"/>
        <v>2022</v>
      </c>
      <c r="N7205">
        <f t="shared" si="562"/>
        <v>-2000</v>
      </c>
      <c r="O7205" t="str">
        <f t="shared" si="563"/>
        <v/>
      </c>
      <c r="P7205">
        <f t="shared" si="564"/>
        <v>2000</v>
      </c>
      <c r="Q7205" s="48" t="str">
        <f>IF(O7205="","",
   IF(OR(O7205&lt;EDA_Outlier_Analysis!$C$10, O7205&gt;EDA_Outlier_Analysis!$C$11),
      "Outlier",
      "Normal"))</f>
        <v/>
      </c>
      <c r="R7205" t="str">
        <f>IF(P7205="","",
   IF(OR(P7205 &lt; EDA_Outlier_Analysis!$F$7, P7205 &gt; EDA_Outlier_Analysis!$F$8),
      "Outlier",
      "Normal"))</f>
        <v>Outlier</v>
      </c>
      <c r="S7205" t="str">
        <f>IF(N7205="","",
   IF(OR(N7205 &lt;EDA_Outlier_Analysis!$I$10, N7205 &gt; EDA_Outlier_Analysis!$I$11),
      "Outlier",
      "Normal"))</f>
        <v>Normal</v>
      </c>
    </row>
    <row r="7206" spans="1:19">
      <c r="A7206" t="s">
        <v>15381</v>
      </c>
      <c r="B7206" s="4">
        <v>45193</v>
      </c>
      <c r="C7206" s="2">
        <v>126374.99</v>
      </c>
      <c r="D7206" t="s">
        <v>849</v>
      </c>
      <c r="E7206" t="s">
        <v>868</v>
      </c>
      <c r="F7206" t="s">
        <v>10</v>
      </c>
      <c r="G7206" t="s">
        <v>34</v>
      </c>
      <c r="H7206" t="s">
        <v>409</v>
      </c>
      <c r="J7206" t="s">
        <v>15382</v>
      </c>
      <c r="K7206" t="str">
        <f>IF(COUNTIF(Customers!A:A, H7206)&gt;0, "Valid", "Invalid")</f>
        <v>Valid</v>
      </c>
      <c r="L7206" t="str">
        <f t="shared" si="560"/>
        <v>9</v>
      </c>
      <c r="M7206" t="str">
        <f t="shared" si="561"/>
        <v>2023</v>
      </c>
      <c r="N7206">
        <f t="shared" si="562"/>
        <v>126374.99</v>
      </c>
      <c r="O7206">
        <f t="shared" si="563"/>
        <v>126374.99</v>
      </c>
      <c r="P7206" t="str">
        <f t="shared" si="564"/>
        <v/>
      </c>
      <c r="Q7206" s="48" t="str">
        <f>IF(O7206="","",
   IF(OR(O7206&lt;EDA_Outlier_Analysis!$C$10, O7206&gt;EDA_Outlier_Analysis!$C$11),
      "Outlier",
      "Normal"))</f>
        <v>Normal</v>
      </c>
      <c r="R7206" t="str">
        <f>IF(P7206="","",
   IF(OR(P7206 &lt; EDA_Outlier_Analysis!$F$7, P7206 &gt; EDA_Outlier_Analysis!$F$8),
      "Outlier",
      "Normal"))</f>
        <v/>
      </c>
      <c r="S7206" t="str">
        <f>IF(N7206="","",
   IF(OR(N7206 &lt;EDA_Outlier_Analysis!$I$10, N7206 &gt; EDA_Outlier_Analysis!$I$11),
      "Outlier",
      "Normal"))</f>
        <v>Normal</v>
      </c>
    </row>
    <row r="7207" spans="1:19">
      <c r="A7207" t="s">
        <v>15383</v>
      </c>
      <c r="B7207" s="4">
        <v>44574</v>
      </c>
      <c r="C7207" s="2">
        <v>-49234.15</v>
      </c>
      <c r="D7207" t="s">
        <v>840</v>
      </c>
      <c r="E7207" t="s">
        <v>841</v>
      </c>
      <c r="F7207" t="s">
        <v>9</v>
      </c>
      <c r="G7207" t="s">
        <v>20</v>
      </c>
      <c r="I7207" t="s">
        <v>1096</v>
      </c>
      <c r="J7207" t="s">
        <v>15384</v>
      </c>
      <c r="K7207" t="str">
        <f>IF(COUNTIF(Customers!A:A, H7207)&gt;0, "Valid", "Invalid")</f>
        <v>Invalid</v>
      </c>
      <c r="L7207" t="str">
        <f t="shared" si="560"/>
        <v>1</v>
      </c>
      <c r="M7207" t="str">
        <f t="shared" si="561"/>
        <v>2022</v>
      </c>
      <c r="N7207">
        <f t="shared" si="562"/>
        <v>-49234.15</v>
      </c>
      <c r="O7207" t="str">
        <f t="shared" si="563"/>
        <v/>
      </c>
      <c r="P7207">
        <f t="shared" si="564"/>
        <v>49234.15</v>
      </c>
      <c r="Q7207" s="48" t="str">
        <f>IF(O7207="","",
   IF(OR(O7207&lt;EDA_Outlier_Analysis!$C$10, O7207&gt;EDA_Outlier_Analysis!$C$11),
      "Outlier",
      "Normal"))</f>
        <v/>
      </c>
      <c r="R7207" t="str">
        <f>IF(P7207="","",
   IF(OR(P7207 &lt; EDA_Outlier_Analysis!$F$7, P7207 &gt; EDA_Outlier_Analysis!$F$8),
      "Outlier",
      "Normal"))</f>
        <v>Normal</v>
      </c>
      <c r="S7207" t="str">
        <f>IF(N7207="","",
   IF(OR(N7207 &lt;EDA_Outlier_Analysis!$I$10, N7207 &gt; EDA_Outlier_Analysis!$I$11),
      "Outlier",
      "Normal"))</f>
        <v>Normal</v>
      </c>
    </row>
    <row r="7208" spans="1:19">
      <c r="A7208" t="s">
        <v>15385</v>
      </c>
      <c r="B7208" s="4">
        <v>44862</v>
      </c>
      <c r="C7208" s="2">
        <v>-2000</v>
      </c>
      <c r="D7208" t="s">
        <v>840</v>
      </c>
      <c r="E7208" t="s">
        <v>841</v>
      </c>
      <c r="F7208" t="s">
        <v>11</v>
      </c>
      <c r="G7208" t="s">
        <v>24</v>
      </c>
      <c r="I7208" t="s">
        <v>957</v>
      </c>
      <c r="J7208" t="s">
        <v>15386</v>
      </c>
      <c r="K7208" t="str">
        <f>IF(COUNTIF(Customers!A:A, H7208)&gt;0, "Valid", "Invalid")</f>
        <v>Invalid</v>
      </c>
      <c r="L7208" t="str">
        <f t="shared" si="560"/>
        <v>10</v>
      </c>
      <c r="M7208" t="str">
        <f t="shared" si="561"/>
        <v>2022</v>
      </c>
      <c r="N7208">
        <f t="shared" si="562"/>
        <v>-2000</v>
      </c>
      <c r="O7208" t="str">
        <f t="shared" si="563"/>
        <v/>
      </c>
      <c r="P7208">
        <f t="shared" si="564"/>
        <v>2000</v>
      </c>
      <c r="Q7208" s="48" t="str">
        <f>IF(O7208="","",
   IF(OR(O7208&lt;EDA_Outlier_Analysis!$C$10, O7208&gt;EDA_Outlier_Analysis!$C$11),
      "Outlier",
      "Normal"))</f>
        <v/>
      </c>
      <c r="R7208" t="str">
        <f>IF(P7208="","",
   IF(OR(P7208 &lt; EDA_Outlier_Analysis!$F$7, P7208 &gt; EDA_Outlier_Analysis!$F$8),
      "Outlier",
      "Normal"))</f>
        <v>Outlier</v>
      </c>
      <c r="S7208" t="str">
        <f>IF(N7208="","",
   IF(OR(N7208 &lt;EDA_Outlier_Analysis!$I$10, N7208 &gt; EDA_Outlier_Analysis!$I$11),
      "Outlier",
      "Normal"))</f>
        <v>Normal</v>
      </c>
    </row>
    <row r="7209" spans="1:19">
      <c r="A7209" t="s">
        <v>15387</v>
      </c>
      <c r="B7209" s="4">
        <v>45011</v>
      </c>
      <c r="C7209" s="2">
        <v>132111.4</v>
      </c>
      <c r="D7209" t="s">
        <v>849</v>
      </c>
      <c r="E7209" t="s">
        <v>850</v>
      </c>
      <c r="F7209" t="s">
        <v>9</v>
      </c>
      <c r="G7209" t="s">
        <v>31</v>
      </c>
      <c r="H7209" t="s">
        <v>431</v>
      </c>
      <c r="J7209" t="s">
        <v>15388</v>
      </c>
      <c r="K7209" t="str">
        <f>IF(COUNTIF(Customers!A:A, H7209)&gt;0, "Valid", "Invalid")</f>
        <v>Valid</v>
      </c>
      <c r="L7209" t="str">
        <f t="shared" si="560"/>
        <v>3</v>
      </c>
      <c r="M7209" t="str">
        <f t="shared" si="561"/>
        <v>2023</v>
      </c>
      <c r="N7209">
        <f t="shared" si="562"/>
        <v>132111.4</v>
      </c>
      <c r="O7209">
        <f t="shared" si="563"/>
        <v>132111.4</v>
      </c>
      <c r="P7209" t="str">
        <f t="shared" si="564"/>
        <v/>
      </c>
      <c r="Q7209" s="48" t="str">
        <f>IF(O7209="","",
   IF(OR(O7209&lt;EDA_Outlier_Analysis!$C$10, O7209&gt;EDA_Outlier_Analysis!$C$11),
      "Outlier",
      "Normal"))</f>
        <v>Normal</v>
      </c>
      <c r="R7209" t="str">
        <f>IF(P7209="","",
   IF(OR(P7209 &lt; EDA_Outlier_Analysis!$F$7, P7209 &gt; EDA_Outlier_Analysis!$F$8),
      "Outlier",
      "Normal"))</f>
        <v/>
      </c>
      <c r="S7209" t="str">
        <f>IF(N7209="","",
   IF(OR(N7209 &lt;EDA_Outlier_Analysis!$I$10, N7209 &gt; EDA_Outlier_Analysis!$I$11),
      "Outlier",
      "Normal"))</f>
        <v>Normal</v>
      </c>
    </row>
    <row r="7210" spans="1:19">
      <c r="A7210" t="s">
        <v>15389</v>
      </c>
      <c r="B7210" s="4">
        <v>45235</v>
      </c>
      <c r="C7210" s="2">
        <v>146313.63</v>
      </c>
      <c r="D7210" t="s">
        <v>849</v>
      </c>
      <c r="E7210" t="s">
        <v>850</v>
      </c>
      <c r="F7210" t="s">
        <v>11</v>
      </c>
      <c r="G7210" t="s">
        <v>31</v>
      </c>
      <c r="H7210" t="s">
        <v>745</v>
      </c>
      <c r="J7210" t="s">
        <v>15390</v>
      </c>
      <c r="K7210" t="str">
        <f>IF(COUNTIF(Customers!A:A, H7210)&gt;0, "Valid", "Invalid")</f>
        <v>Valid</v>
      </c>
      <c r="L7210" t="str">
        <f t="shared" si="560"/>
        <v>11</v>
      </c>
      <c r="M7210" t="str">
        <f t="shared" si="561"/>
        <v>2023</v>
      </c>
      <c r="N7210">
        <f t="shared" si="562"/>
        <v>146313.63</v>
      </c>
      <c r="O7210">
        <f t="shared" si="563"/>
        <v>146313.63</v>
      </c>
      <c r="P7210" t="str">
        <f t="shared" si="564"/>
        <v/>
      </c>
      <c r="Q7210" s="48" t="str">
        <f>IF(O7210="","",
   IF(OR(O7210&lt;EDA_Outlier_Analysis!$C$10, O7210&gt;EDA_Outlier_Analysis!$C$11),
      "Outlier",
      "Normal"))</f>
        <v>Normal</v>
      </c>
      <c r="R7210" t="str">
        <f>IF(P7210="","",
   IF(OR(P7210 &lt; EDA_Outlier_Analysis!$F$7, P7210 &gt; EDA_Outlier_Analysis!$F$8),
      "Outlier",
      "Normal"))</f>
        <v/>
      </c>
      <c r="S7210" t="str">
        <f>IF(N7210="","",
   IF(OR(N7210 &lt;EDA_Outlier_Analysis!$I$10, N7210 &gt; EDA_Outlier_Analysis!$I$11),
      "Outlier",
      "Normal"))</f>
        <v>Normal</v>
      </c>
    </row>
    <row r="7211" spans="1:19">
      <c r="A7211" t="s">
        <v>15391</v>
      </c>
      <c r="B7211" s="4">
        <v>45178</v>
      </c>
      <c r="C7211" s="2">
        <v>275332.38</v>
      </c>
      <c r="D7211" t="s">
        <v>849</v>
      </c>
      <c r="E7211" t="s">
        <v>853</v>
      </c>
      <c r="F7211" t="s">
        <v>11</v>
      </c>
      <c r="G7211" t="s">
        <v>24</v>
      </c>
      <c r="H7211" t="s">
        <v>495</v>
      </c>
      <c r="J7211" t="s">
        <v>15392</v>
      </c>
      <c r="K7211" t="str">
        <f>IF(COUNTIF(Customers!A:A, H7211)&gt;0, "Valid", "Invalid")</f>
        <v>Valid</v>
      </c>
      <c r="L7211" t="str">
        <f t="shared" si="560"/>
        <v>9</v>
      </c>
      <c r="M7211" t="str">
        <f t="shared" si="561"/>
        <v>2023</v>
      </c>
      <c r="N7211">
        <f t="shared" si="562"/>
        <v>275332.38</v>
      </c>
      <c r="O7211">
        <f t="shared" si="563"/>
        <v>275332.38</v>
      </c>
      <c r="P7211" t="str">
        <f t="shared" si="564"/>
        <v/>
      </c>
      <c r="Q7211" s="48" t="str">
        <f>IF(O7211="","",
   IF(OR(O7211&lt;EDA_Outlier_Analysis!$C$10, O7211&gt;EDA_Outlier_Analysis!$C$11),
      "Outlier",
      "Normal"))</f>
        <v>Normal</v>
      </c>
      <c r="R7211" t="str">
        <f>IF(P7211="","",
   IF(OR(P7211 &lt; EDA_Outlier_Analysis!$F$7, P7211 &gt; EDA_Outlier_Analysis!$F$8),
      "Outlier",
      "Normal"))</f>
        <v/>
      </c>
      <c r="S7211" t="str">
        <f>IF(N7211="","",
   IF(OR(N7211 &lt;EDA_Outlier_Analysis!$I$10, N7211 &gt; EDA_Outlier_Analysis!$I$11),
      "Outlier",
      "Normal"))</f>
        <v>Normal</v>
      </c>
    </row>
    <row r="7212" spans="1:19">
      <c r="A7212" t="s">
        <v>15393</v>
      </c>
      <c r="B7212" s="4">
        <v>45087</v>
      </c>
      <c r="C7212" s="2">
        <v>78984.41</v>
      </c>
      <c r="D7212" t="s">
        <v>849</v>
      </c>
      <c r="E7212" t="s">
        <v>868</v>
      </c>
      <c r="F7212" t="s">
        <v>9</v>
      </c>
      <c r="G7212" t="s">
        <v>24</v>
      </c>
      <c r="H7212" t="s">
        <v>53</v>
      </c>
      <c r="J7212" t="s">
        <v>15394</v>
      </c>
      <c r="K7212" t="str">
        <f>IF(COUNTIF(Customers!A:A, H7212)&gt;0, "Valid", "Invalid")</f>
        <v>Valid</v>
      </c>
      <c r="L7212" t="str">
        <f t="shared" si="560"/>
        <v>6</v>
      </c>
      <c r="M7212" t="str">
        <f t="shared" si="561"/>
        <v>2023</v>
      </c>
      <c r="N7212">
        <f t="shared" si="562"/>
        <v>78984.41</v>
      </c>
      <c r="O7212">
        <f t="shared" si="563"/>
        <v>78984.41</v>
      </c>
      <c r="P7212" t="str">
        <f t="shared" si="564"/>
        <v/>
      </c>
      <c r="Q7212" s="48" t="str">
        <f>IF(O7212="","",
   IF(OR(O7212&lt;EDA_Outlier_Analysis!$C$10, O7212&gt;EDA_Outlier_Analysis!$C$11),
      "Outlier",
      "Normal"))</f>
        <v>Normal</v>
      </c>
      <c r="R7212" t="str">
        <f>IF(P7212="","",
   IF(OR(P7212 &lt; EDA_Outlier_Analysis!$F$7, P7212 &gt; EDA_Outlier_Analysis!$F$8),
      "Outlier",
      "Normal"))</f>
        <v/>
      </c>
      <c r="S7212" t="str">
        <f>IF(N7212="","",
   IF(OR(N7212 &lt;EDA_Outlier_Analysis!$I$10, N7212 &gt; EDA_Outlier_Analysis!$I$11),
      "Outlier",
      "Normal"))</f>
        <v>Normal</v>
      </c>
    </row>
    <row r="7213" spans="1:19">
      <c r="A7213" t="s">
        <v>15395</v>
      </c>
      <c r="B7213" s="4">
        <v>44993</v>
      </c>
      <c r="C7213" s="2">
        <v>111066.04</v>
      </c>
      <c r="D7213" t="s">
        <v>849</v>
      </c>
      <c r="E7213" t="s">
        <v>868</v>
      </c>
      <c r="F7213" t="s">
        <v>9</v>
      </c>
      <c r="G7213" t="s">
        <v>31</v>
      </c>
      <c r="H7213" t="s">
        <v>41</v>
      </c>
      <c r="J7213" t="s">
        <v>15396</v>
      </c>
      <c r="K7213" t="str">
        <f>IF(COUNTIF(Customers!A:A, H7213)&gt;0, "Valid", "Invalid")</f>
        <v>Valid</v>
      </c>
      <c r="L7213" t="str">
        <f t="shared" si="560"/>
        <v>3</v>
      </c>
      <c r="M7213" t="str">
        <f t="shared" si="561"/>
        <v>2023</v>
      </c>
      <c r="N7213">
        <f t="shared" si="562"/>
        <v>111066.04</v>
      </c>
      <c r="O7213">
        <f t="shared" si="563"/>
        <v>111066.04</v>
      </c>
      <c r="P7213" t="str">
        <f t="shared" si="564"/>
        <v/>
      </c>
      <c r="Q7213" s="48" t="str">
        <f>IF(O7213="","",
   IF(OR(O7213&lt;EDA_Outlier_Analysis!$C$10, O7213&gt;EDA_Outlier_Analysis!$C$11),
      "Outlier",
      "Normal"))</f>
        <v>Normal</v>
      </c>
      <c r="R7213" t="str">
        <f>IF(P7213="","",
   IF(OR(P7213 &lt; EDA_Outlier_Analysis!$F$7, P7213 &gt; EDA_Outlier_Analysis!$F$8),
      "Outlier",
      "Normal"))</f>
        <v/>
      </c>
      <c r="S7213" t="str">
        <f>IF(N7213="","",
   IF(OR(N7213 &lt;EDA_Outlier_Analysis!$I$10, N7213 &gt; EDA_Outlier_Analysis!$I$11),
      "Outlier",
      "Normal"))</f>
        <v>Normal</v>
      </c>
    </row>
    <row r="7214" spans="1:19">
      <c r="A7214" t="s">
        <v>15397</v>
      </c>
      <c r="B7214" s="4">
        <v>45148</v>
      </c>
      <c r="C7214" s="2">
        <v>124171.25</v>
      </c>
      <c r="D7214" t="s">
        <v>849</v>
      </c>
      <c r="E7214" t="s">
        <v>850</v>
      </c>
      <c r="F7214" t="s">
        <v>11</v>
      </c>
      <c r="G7214" t="s">
        <v>20</v>
      </c>
      <c r="H7214" t="s">
        <v>165</v>
      </c>
      <c r="J7214" t="s">
        <v>15398</v>
      </c>
      <c r="K7214" t="str">
        <f>IF(COUNTIF(Customers!A:A, H7214)&gt;0, "Valid", "Invalid")</f>
        <v>Valid</v>
      </c>
      <c r="L7214" t="str">
        <f t="shared" si="560"/>
        <v>8</v>
      </c>
      <c r="M7214" t="str">
        <f t="shared" si="561"/>
        <v>2023</v>
      </c>
      <c r="N7214">
        <f t="shared" si="562"/>
        <v>124171.25</v>
      </c>
      <c r="O7214">
        <f t="shared" si="563"/>
        <v>124171.25</v>
      </c>
      <c r="P7214" t="str">
        <f t="shared" si="564"/>
        <v/>
      </c>
      <c r="Q7214" s="48" t="str">
        <f>IF(O7214="","",
   IF(OR(O7214&lt;EDA_Outlier_Analysis!$C$10, O7214&gt;EDA_Outlier_Analysis!$C$11),
      "Outlier",
      "Normal"))</f>
        <v>Normal</v>
      </c>
      <c r="R7214" t="str">
        <f>IF(P7214="","",
   IF(OR(P7214 &lt; EDA_Outlier_Analysis!$F$7, P7214 &gt; EDA_Outlier_Analysis!$F$8),
      "Outlier",
      "Normal"))</f>
        <v/>
      </c>
      <c r="S7214" t="str">
        <f>IF(N7214="","",
   IF(OR(N7214 &lt;EDA_Outlier_Analysis!$I$10, N7214 &gt; EDA_Outlier_Analysis!$I$11),
      "Outlier",
      "Normal"))</f>
        <v>Normal</v>
      </c>
    </row>
    <row r="7215" spans="1:19">
      <c r="A7215" t="s">
        <v>15399</v>
      </c>
      <c r="B7215" s="4">
        <v>44950</v>
      </c>
      <c r="C7215" s="2">
        <v>320808.68</v>
      </c>
      <c r="D7215" t="s">
        <v>849</v>
      </c>
      <c r="E7215" t="s">
        <v>868</v>
      </c>
      <c r="F7215" t="s">
        <v>11</v>
      </c>
      <c r="G7215" t="s">
        <v>34</v>
      </c>
      <c r="H7215" t="s">
        <v>597</v>
      </c>
      <c r="J7215" t="s">
        <v>15400</v>
      </c>
      <c r="K7215" t="str">
        <f>IF(COUNTIF(Customers!A:A, H7215)&gt;0, "Valid", "Invalid")</f>
        <v>Valid</v>
      </c>
      <c r="L7215" t="str">
        <f t="shared" si="560"/>
        <v>1</v>
      </c>
      <c r="M7215" t="str">
        <f t="shared" si="561"/>
        <v>2023</v>
      </c>
      <c r="N7215">
        <f t="shared" si="562"/>
        <v>320808.68</v>
      </c>
      <c r="O7215">
        <f t="shared" si="563"/>
        <v>320808.68</v>
      </c>
      <c r="P7215" t="str">
        <f t="shared" si="564"/>
        <v/>
      </c>
      <c r="Q7215" s="48" t="str">
        <f>IF(O7215="","",
   IF(OR(O7215&lt;EDA_Outlier_Analysis!$C$10, O7215&gt;EDA_Outlier_Analysis!$C$11),
      "Outlier",
      "Normal"))</f>
        <v>Outlier</v>
      </c>
      <c r="R7215" t="str">
        <f>IF(P7215="","",
   IF(OR(P7215 &lt; EDA_Outlier_Analysis!$F$7, P7215 &gt; EDA_Outlier_Analysis!$F$8),
      "Outlier",
      "Normal"))</f>
        <v/>
      </c>
      <c r="S7215" t="str">
        <f>IF(N7215="","",
   IF(OR(N7215 &lt;EDA_Outlier_Analysis!$I$10, N7215 &gt; EDA_Outlier_Analysis!$I$11),
      "Outlier",
      "Normal"))</f>
        <v>Normal</v>
      </c>
    </row>
    <row r="7216" spans="1:19">
      <c r="A7216" t="s">
        <v>15401</v>
      </c>
      <c r="B7216" s="4">
        <v>44852</v>
      </c>
      <c r="C7216" s="2">
        <v>257389.96</v>
      </c>
      <c r="D7216" t="s">
        <v>849</v>
      </c>
      <c r="E7216" t="s">
        <v>850</v>
      </c>
      <c r="F7216" t="s">
        <v>9</v>
      </c>
      <c r="G7216" t="s">
        <v>34</v>
      </c>
      <c r="H7216" t="s">
        <v>423</v>
      </c>
      <c r="J7216" t="s">
        <v>15402</v>
      </c>
      <c r="K7216" t="str">
        <f>IF(COUNTIF(Customers!A:A, H7216)&gt;0, "Valid", "Invalid")</f>
        <v>Valid</v>
      </c>
      <c r="L7216" t="str">
        <f t="shared" si="560"/>
        <v>10</v>
      </c>
      <c r="M7216" t="str">
        <f t="shared" si="561"/>
        <v>2022</v>
      </c>
      <c r="N7216">
        <f t="shared" si="562"/>
        <v>257389.96</v>
      </c>
      <c r="O7216">
        <f t="shared" si="563"/>
        <v>257389.96</v>
      </c>
      <c r="P7216" t="str">
        <f t="shared" si="564"/>
        <v/>
      </c>
      <c r="Q7216" s="48" t="str">
        <f>IF(O7216="","",
   IF(OR(O7216&lt;EDA_Outlier_Analysis!$C$10, O7216&gt;EDA_Outlier_Analysis!$C$11),
      "Outlier",
      "Normal"))</f>
        <v>Normal</v>
      </c>
      <c r="R7216" t="str">
        <f>IF(P7216="","",
   IF(OR(P7216 &lt; EDA_Outlier_Analysis!$F$7, P7216 &gt; EDA_Outlier_Analysis!$F$8),
      "Outlier",
      "Normal"))</f>
        <v/>
      </c>
      <c r="S7216" t="str">
        <f>IF(N7216="","",
   IF(OR(N7216 &lt;EDA_Outlier_Analysis!$I$10, N7216 &gt; EDA_Outlier_Analysis!$I$11),
      "Outlier",
      "Normal"))</f>
        <v>Normal</v>
      </c>
    </row>
    <row r="7217" spans="1:19">
      <c r="A7217" t="s">
        <v>15403</v>
      </c>
      <c r="B7217" s="4">
        <v>44734</v>
      </c>
      <c r="C7217" s="2">
        <v>56269.8</v>
      </c>
      <c r="D7217" t="s">
        <v>849</v>
      </c>
      <c r="E7217" t="s">
        <v>868</v>
      </c>
      <c r="F7217" t="s">
        <v>10</v>
      </c>
      <c r="G7217" t="s">
        <v>24</v>
      </c>
      <c r="H7217" t="s">
        <v>585</v>
      </c>
      <c r="J7217" t="s">
        <v>15404</v>
      </c>
      <c r="K7217" t="str">
        <f>IF(COUNTIF(Customers!A:A, H7217)&gt;0, "Valid", "Invalid")</f>
        <v>Valid</v>
      </c>
      <c r="L7217" t="str">
        <f t="shared" si="560"/>
        <v>6</v>
      </c>
      <c r="M7217" t="str">
        <f t="shared" si="561"/>
        <v>2022</v>
      </c>
      <c r="N7217">
        <f t="shared" si="562"/>
        <v>56269.8</v>
      </c>
      <c r="O7217">
        <f t="shared" si="563"/>
        <v>56269.8</v>
      </c>
      <c r="P7217" t="str">
        <f t="shared" si="564"/>
        <v/>
      </c>
      <c r="Q7217" s="48" t="str">
        <f>IF(O7217="","",
   IF(OR(O7217&lt;EDA_Outlier_Analysis!$C$10, O7217&gt;EDA_Outlier_Analysis!$C$11),
      "Outlier",
      "Normal"))</f>
        <v>Normal</v>
      </c>
      <c r="R7217" t="str">
        <f>IF(P7217="","",
   IF(OR(P7217 &lt; EDA_Outlier_Analysis!$F$7, P7217 &gt; EDA_Outlier_Analysis!$F$8),
      "Outlier",
      "Normal"))</f>
        <v/>
      </c>
      <c r="S7217" t="str">
        <f>IF(N7217="","",
   IF(OR(N7217 &lt;EDA_Outlier_Analysis!$I$10, N7217 &gt; EDA_Outlier_Analysis!$I$11),
      "Outlier",
      "Normal"))</f>
        <v>Normal</v>
      </c>
    </row>
    <row r="7218" spans="1:19">
      <c r="A7218" t="s">
        <v>15405</v>
      </c>
      <c r="B7218" s="4">
        <v>44726</v>
      </c>
      <c r="C7218" s="2">
        <v>123403.31</v>
      </c>
      <c r="D7218" t="s">
        <v>849</v>
      </c>
      <c r="E7218" t="s">
        <v>853</v>
      </c>
      <c r="F7218" t="s">
        <v>10</v>
      </c>
      <c r="G7218" t="s">
        <v>34</v>
      </c>
      <c r="H7218" t="s">
        <v>131</v>
      </c>
      <c r="J7218" t="s">
        <v>15406</v>
      </c>
      <c r="K7218" t="str">
        <f>IF(COUNTIF(Customers!A:A, H7218)&gt;0, "Valid", "Invalid")</f>
        <v>Valid</v>
      </c>
      <c r="L7218" t="str">
        <f t="shared" si="560"/>
        <v>6</v>
      </c>
      <c r="M7218" t="str">
        <f t="shared" si="561"/>
        <v>2022</v>
      </c>
      <c r="N7218">
        <f t="shared" si="562"/>
        <v>123403.31</v>
      </c>
      <c r="O7218">
        <f t="shared" si="563"/>
        <v>123403.31</v>
      </c>
      <c r="P7218" t="str">
        <f t="shared" si="564"/>
        <v/>
      </c>
      <c r="Q7218" s="48" t="str">
        <f>IF(O7218="","",
   IF(OR(O7218&lt;EDA_Outlier_Analysis!$C$10, O7218&gt;EDA_Outlier_Analysis!$C$11),
      "Outlier",
      "Normal"))</f>
        <v>Normal</v>
      </c>
      <c r="R7218" t="str">
        <f>IF(P7218="","",
   IF(OR(P7218 &lt; EDA_Outlier_Analysis!$F$7, P7218 &gt; EDA_Outlier_Analysis!$F$8),
      "Outlier",
      "Normal"))</f>
        <v/>
      </c>
      <c r="S7218" t="str">
        <f>IF(N7218="","",
   IF(OR(N7218 &lt;EDA_Outlier_Analysis!$I$10, N7218 &gt; EDA_Outlier_Analysis!$I$11),
      "Outlier",
      "Normal"))</f>
        <v>Normal</v>
      </c>
    </row>
    <row r="7219" spans="1:19">
      <c r="A7219" t="s">
        <v>15407</v>
      </c>
      <c r="B7219" s="4">
        <v>45250</v>
      </c>
      <c r="C7219" s="2">
        <v>139276.59</v>
      </c>
      <c r="D7219" t="s">
        <v>849</v>
      </c>
      <c r="E7219" t="s">
        <v>853</v>
      </c>
      <c r="F7219" t="s">
        <v>11</v>
      </c>
      <c r="G7219" t="s">
        <v>34</v>
      </c>
      <c r="H7219" t="s">
        <v>653</v>
      </c>
      <c r="J7219" t="s">
        <v>15408</v>
      </c>
      <c r="K7219" t="str">
        <f>IF(COUNTIF(Customers!A:A, H7219)&gt;0, "Valid", "Invalid")</f>
        <v>Valid</v>
      </c>
      <c r="L7219" t="str">
        <f t="shared" si="560"/>
        <v>11</v>
      </c>
      <c r="M7219" t="str">
        <f t="shared" si="561"/>
        <v>2023</v>
      </c>
      <c r="N7219">
        <f t="shared" si="562"/>
        <v>139276.59</v>
      </c>
      <c r="O7219">
        <f t="shared" si="563"/>
        <v>139276.59</v>
      </c>
      <c r="P7219" t="str">
        <f t="shared" si="564"/>
        <v/>
      </c>
      <c r="Q7219" s="48" t="str">
        <f>IF(O7219="","",
   IF(OR(O7219&lt;EDA_Outlier_Analysis!$C$10, O7219&gt;EDA_Outlier_Analysis!$C$11),
      "Outlier",
      "Normal"))</f>
        <v>Normal</v>
      </c>
      <c r="R7219" t="str">
        <f>IF(P7219="","",
   IF(OR(P7219 &lt; EDA_Outlier_Analysis!$F$7, P7219 &gt; EDA_Outlier_Analysis!$F$8),
      "Outlier",
      "Normal"))</f>
        <v/>
      </c>
      <c r="S7219" t="str">
        <f>IF(N7219="","",
   IF(OR(N7219 &lt;EDA_Outlier_Analysis!$I$10, N7219 &gt; EDA_Outlier_Analysis!$I$11),
      "Outlier",
      "Normal"))</f>
        <v>Normal</v>
      </c>
    </row>
    <row r="7220" spans="1:19">
      <c r="A7220" t="s">
        <v>15409</v>
      </c>
      <c r="B7220" s="4">
        <v>45121</v>
      </c>
      <c r="C7220" s="2">
        <v>-49472.53</v>
      </c>
      <c r="D7220" t="s">
        <v>840</v>
      </c>
      <c r="E7220" t="s">
        <v>856</v>
      </c>
      <c r="F7220" t="s">
        <v>10</v>
      </c>
      <c r="G7220" t="s">
        <v>34</v>
      </c>
      <c r="I7220" t="s">
        <v>1062</v>
      </c>
      <c r="J7220" t="s">
        <v>15410</v>
      </c>
      <c r="K7220" t="str">
        <f>IF(COUNTIF(Customers!A:A, H7220)&gt;0, "Valid", "Invalid")</f>
        <v>Invalid</v>
      </c>
      <c r="L7220" t="str">
        <f t="shared" si="560"/>
        <v>7</v>
      </c>
      <c r="M7220" t="str">
        <f t="shared" si="561"/>
        <v>2023</v>
      </c>
      <c r="N7220">
        <f t="shared" si="562"/>
        <v>-49472.53</v>
      </c>
      <c r="O7220" t="str">
        <f t="shared" si="563"/>
        <v/>
      </c>
      <c r="P7220">
        <f t="shared" si="564"/>
        <v>49472.53</v>
      </c>
      <c r="Q7220" s="48" t="str">
        <f>IF(O7220="","",
   IF(OR(O7220&lt;EDA_Outlier_Analysis!$C$10, O7220&gt;EDA_Outlier_Analysis!$C$11),
      "Outlier",
      "Normal"))</f>
        <v/>
      </c>
      <c r="R7220" t="str">
        <f>IF(P7220="","",
   IF(OR(P7220 &lt; EDA_Outlier_Analysis!$F$7, P7220 &gt; EDA_Outlier_Analysis!$F$8),
      "Outlier",
      "Normal"))</f>
        <v>Normal</v>
      </c>
      <c r="S7220" t="str">
        <f>IF(N7220="","",
   IF(OR(N7220 &lt;EDA_Outlier_Analysis!$I$10, N7220 &gt; EDA_Outlier_Analysis!$I$11),
      "Outlier",
      "Normal"))</f>
        <v>Normal</v>
      </c>
    </row>
    <row r="7221" spans="1:19">
      <c r="A7221" t="s">
        <v>15411</v>
      </c>
      <c r="B7221" s="4">
        <v>45124</v>
      </c>
      <c r="C7221" s="2">
        <v>136535.51</v>
      </c>
      <c r="D7221" t="s">
        <v>849</v>
      </c>
      <c r="E7221" t="s">
        <v>853</v>
      </c>
      <c r="F7221" t="s">
        <v>11</v>
      </c>
      <c r="G7221" t="s">
        <v>34</v>
      </c>
      <c r="H7221" t="s">
        <v>65</v>
      </c>
      <c r="J7221" t="s">
        <v>15412</v>
      </c>
      <c r="K7221" t="str">
        <f>IF(COUNTIF(Customers!A:A, H7221)&gt;0, "Valid", "Invalid")</f>
        <v>Valid</v>
      </c>
      <c r="L7221" t="str">
        <f t="shared" si="560"/>
        <v>7</v>
      </c>
      <c r="M7221" t="str">
        <f t="shared" si="561"/>
        <v>2023</v>
      </c>
      <c r="N7221">
        <f t="shared" si="562"/>
        <v>136535.51</v>
      </c>
      <c r="O7221">
        <f t="shared" si="563"/>
        <v>136535.51</v>
      </c>
      <c r="P7221" t="str">
        <f t="shared" si="564"/>
        <v/>
      </c>
      <c r="Q7221" s="48" t="str">
        <f>IF(O7221="","",
   IF(OR(O7221&lt;EDA_Outlier_Analysis!$C$10, O7221&gt;EDA_Outlier_Analysis!$C$11),
      "Outlier",
      "Normal"))</f>
        <v>Normal</v>
      </c>
      <c r="R7221" t="str">
        <f>IF(P7221="","",
   IF(OR(P7221 &lt; EDA_Outlier_Analysis!$F$7, P7221 &gt; EDA_Outlier_Analysis!$F$8),
      "Outlier",
      "Normal"))</f>
        <v/>
      </c>
      <c r="S7221" t="str">
        <f>IF(N7221="","",
   IF(OR(N7221 &lt;EDA_Outlier_Analysis!$I$10, N7221 &gt; EDA_Outlier_Analysis!$I$11),
      "Outlier",
      "Normal"))</f>
        <v>Normal</v>
      </c>
    </row>
    <row r="7222" spans="1:19">
      <c r="A7222" t="s">
        <v>15413</v>
      </c>
      <c r="B7222" s="4">
        <v>45235</v>
      </c>
      <c r="C7222" s="2">
        <v>151710.64000000001</v>
      </c>
      <c r="D7222" t="s">
        <v>849</v>
      </c>
      <c r="E7222" t="s">
        <v>853</v>
      </c>
      <c r="F7222" t="s">
        <v>9</v>
      </c>
      <c r="G7222" t="s">
        <v>31</v>
      </c>
      <c r="H7222" t="s">
        <v>269</v>
      </c>
      <c r="J7222" t="s">
        <v>15414</v>
      </c>
      <c r="K7222" t="str">
        <f>IF(COUNTIF(Customers!A:A, H7222)&gt;0, "Valid", "Invalid")</f>
        <v>Valid</v>
      </c>
      <c r="L7222" t="str">
        <f t="shared" si="560"/>
        <v>11</v>
      </c>
      <c r="M7222" t="str">
        <f t="shared" si="561"/>
        <v>2023</v>
      </c>
      <c r="N7222">
        <f t="shared" si="562"/>
        <v>151710.64000000001</v>
      </c>
      <c r="O7222">
        <f t="shared" si="563"/>
        <v>151710.64000000001</v>
      </c>
      <c r="P7222" t="str">
        <f t="shared" si="564"/>
        <v/>
      </c>
      <c r="Q7222" s="48" t="str">
        <f>IF(O7222="","",
   IF(OR(O7222&lt;EDA_Outlier_Analysis!$C$10, O7222&gt;EDA_Outlier_Analysis!$C$11),
      "Outlier",
      "Normal"))</f>
        <v>Normal</v>
      </c>
      <c r="R7222" t="str">
        <f>IF(P7222="","",
   IF(OR(P7222 &lt; EDA_Outlier_Analysis!$F$7, P7222 &gt; EDA_Outlier_Analysis!$F$8),
      "Outlier",
      "Normal"))</f>
        <v/>
      </c>
      <c r="S7222" t="str">
        <f>IF(N7222="","",
   IF(OR(N7222 &lt;EDA_Outlier_Analysis!$I$10, N7222 &gt; EDA_Outlier_Analysis!$I$11),
      "Outlier",
      "Normal"))</f>
        <v>Normal</v>
      </c>
    </row>
    <row r="7223" spans="1:19">
      <c r="A7223" t="s">
        <v>15415</v>
      </c>
      <c r="B7223" s="4">
        <v>44962</v>
      </c>
      <c r="C7223" s="2">
        <v>125888.35</v>
      </c>
      <c r="D7223" t="s">
        <v>849</v>
      </c>
      <c r="E7223" t="s">
        <v>853</v>
      </c>
      <c r="F7223" t="s">
        <v>11</v>
      </c>
      <c r="G7223" t="s">
        <v>31</v>
      </c>
      <c r="H7223" t="s">
        <v>333</v>
      </c>
      <c r="J7223" t="s">
        <v>15416</v>
      </c>
      <c r="K7223" t="str">
        <f>IF(COUNTIF(Customers!A:A, H7223)&gt;0, "Valid", "Invalid")</f>
        <v>Valid</v>
      </c>
      <c r="L7223" t="str">
        <f t="shared" si="560"/>
        <v>2</v>
      </c>
      <c r="M7223" t="str">
        <f t="shared" si="561"/>
        <v>2023</v>
      </c>
      <c r="N7223">
        <f t="shared" si="562"/>
        <v>125888.35</v>
      </c>
      <c r="O7223">
        <f t="shared" si="563"/>
        <v>125888.35</v>
      </c>
      <c r="P7223" t="str">
        <f t="shared" si="564"/>
        <v/>
      </c>
      <c r="Q7223" s="48" t="str">
        <f>IF(O7223="","",
   IF(OR(O7223&lt;EDA_Outlier_Analysis!$C$10, O7223&gt;EDA_Outlier_Analysis!$C$11),
      "Outlier",
      "Normal"))</f>
        <v>Normal</v>
      </c>
      <c r="R7223" t="str">
        <f>IF(P7223="","",
   IF(OR(P7223 &lt; EDA_Outlier_Analysis!$F$7, P7223 &gt; EDA_Outlier_Analysis!$F$8),
      "Outlier",
      "Normal"))</f>
        <v/>
      </c>
      <c r="S7223" t="str">
        <f>IF(N7223="","",
   IF(OR(N7223 &lt;EDA_Outlier_Analysis!$I$10, N7223 &gt; EDA_Outlier_Analysis!$I$11),
      "Outlier",
      "Normal"))</f>
        <v>Normal</v>
      </c>
    </row>
    <row r="7224" spans="1:19">
      <c r="A7224" t="s">
        <v>15417</v>
      </c>
      <c r="B7224" s="4">
        <v>45275</v>
      </c>
      <c r="C7224" s="2">
        <v>128454.55</v>
      </c>
      <c r="D7224" t="s">
        <v>849</v>
      </c>
      <c r="E7224" t="s">
        <v>850</v>
      </c>
      <c r="F7224" t="s">
        <v>10</v>
      </c>
      <c r="G7224" t="s">
        <v>20</v>
      </c>
      <c r="H7224" t="s">
        <v>217</v>
      </c>
      <c r="J7224" t="s">
        <v>15418</v>
      </c>
      <c r="K7224" t="str">
        <f>IF(COUNTIF(Customers!A:A, H7224)&gt;0, "Valid", "Invalid")</f>
        <v>Valid</v>
      </c>
      <c r="L7224" t="str">
        <f t="shared" si="560"/>
        <v>12</v>
      </c>
      <c r="M7224" t="str">
        <f t="shared" si="561"/>
        <v>2023</v>
      </c>
      <c r="N7224">
        <f t="shared" si="562"/>
        <v>128454.55</v>
      </c>
      <c r="O7224">
        <f t="shared" si="563"/>
        <v>128454.55</v>
      </c>
      <c r="P7224" t="str">
        <f t="shared" si="564"/>
        <v/>
      </c>
      <c r="Q7224" s="48" t="str">
        <f>IF(O7224="","",
   IF(OR(O7224&lt;EDA_Outlier_Analysis!$C$10, O7224&gt;EDA_Outlier_Analysis!$C$11),
      "Outlier",
      "Normal"))</f>
        <v>Normal</v>
      </c>
      <c r="R7224" t="str">
        <f>IF(P7224="","",
   IF(OR(P7224 &lt; EDA_Outlier_Analysis!$F$7, P7224 &gt; EDA_Outlier_Analysis!$F$8),
      "Outlier",
      "Normal"))</f>
        <v/>
      </c>
      <c r="S7224" t="str">
        <f>IF(N7224="","",
   IF(OR(N7224 &lt;EDA_Outlier_Analysis!$I$10, N7224 &gt; EDA_Outlier_Analysis!$I$11),
      "Outlier",
      "Normal"))</f>
        <v>Normal</v>
      </c>
    </row>
    <row r="7225" spans="1:19">
      <c r="A7225" t="s">
        <v>15419</v>
      </c>
      <c r="B7225" s="4">
        <v>44909</v>
      </c>
      <c r="C7225" s="2">
        <v>-51592.77</v>
      </c>
      <c r="D7225" t="s">
        <v>840</v>
      </c>
      <c r="E7225" t="s">
        <v>864</v>
      </c>
      <c r="F7225" t="s">
        <v>10</v>
      </c>
      <c r="G7225" t="s">
        <v>20</v>
      </c>
      <c r="I7225" t="s">
        <v>987</v>
      </c>
      <c r="J7225" t="s">
        <v>15420</v>
      </c>
      <c r="K7225" t="str">
        <f>IF(COUNTIF(Customers!A:A, H7225)&gt;0, "Valid", "Invalid")</f>
        <v>Invalid</v>
      </c>
      <c r="L7225" t="str">
        <f t="shared" si="560"/>
        <v>12</v>
      </c>
      <c r="M7225" t="str">
        <f t="shared" si="561"/>
        <v>2022</v>
      </c>
      <c r="N7225">
        <f t="shared" si="562"/>
        <v>-51592.77</v>
      </c>
      <c r="O7225" t="str">
        <f t="shared" si="563"/>
        <v/>
      </c>
      <c r="P7225">
        <f t="shared" si="564"/>
        <v>51592.77</v>
      </c>
      <c r="Q7225" s="48" t="str">
        <f>IF(O7225="","",
   IF(OR(O7225&lt;EDA_Outlier_Analysis!$C$10, O7225&gt;EDA_Outlier_Analysis!$C$11),
      "Outlier",
      "Normal"))</f>
        <v/>
      </c>
      <c r="R7225" t="str">
        <f>IF(P7225="","",
   IF(OR(P7225 &lt; EDA_Outlier_Analysis!$F$7, P7225 &gt; EDA_Outlier_Analysis!$F$8),
      "Outlier",
      "Normal"))</f>
        <v>Normal</v>
      </c>
      <c r="S7225" t="str">
        <f>IF(N7225="","",
   IF(OR(N7225 &lt;EDA_Outlier_Analysis!$I$10, N7225 &gt; EDA_Outlier_Analysis!$I$11),
      "Outlier",
      "Normal"))</f>
        <v>Normal</v>
      </c>
    </row>
    <row r="7226" spans="1:19">
      <c r="A7226" t="s">
        <v>15421</v>
      </c>
      <c r="B7226" s="4">
        <v>44814</v>
      </c>
      <c r="C7226" s="2">
        <v>-33277.230000000003</v>
      </c>
      <c r="D7226" t="s">
        <v>840</v>
      </c>
      <c r="E7226" t="s">
        <v>845</v>
      </c>
      <c r="F7226" t="s">
        <v>11</v>
      </c>
      <c r="G7226" t="s">
        <v>34</v>
      </c>
      <c r="I7226" t="s">
        <v>1237</v>
      </c>
      <c r="J7226" t="s">
        <v>15422</v>
      </c>
      <c r="K7226" t="str">
        <f>IF(COUNTIF(Customers!A:A, H7226)&gt;0, "Valid", "Invalid")</f>
        <v>Invalid</v>
      </c>
      <c r="L7226" t="str">
        <f t="shared" si="560"/>
        <v>9</v>
      </c>
      <c r="M7226" t="str">
        <f t="shared" si="561"/>
        <v>2022</v>
      </c>
      <c r="N7226">
        <f t="shared" si="562"/>
        <v>-33277.230000000003</v>
      </c>
      <c r="O7226" t="str">
        <f t="shared" si="563"/>
        <v/>
      </c>
      <c r="P7226">
        <f t="shared" si="564"/>
        <v>33277.230000000003</v>
      </c>
      <c r="Q7226" s="48" t="str">
        <f>IF(O7226="","",
   IF(OR(O7226&lt;EDA_Outlier_Analysis!$C$10, O7226&gt;EDA_Outlier_Analysis!$C$11),
      "Outlier",
      "Normal"))</f>
        <v/>
      </c>
      <c r="R7226" t="str">
        <f>IF(P7226="","",
   IF(OR(P7226 &lt; EDA_Outlier_Analysis!$F$7, P7226 &gt; EDA_Outlier_Analysis!$F$8),
      "Outlier",
      "Normal"))</f>
        <v>Normal</v>
      </c>
      <c r="S7226" t="str">
        <f>IF(N7226="","",
   IF(OR(N7226 &lt;EDA_Outlier_Analysis!$I$10, N7226 &gt; EDA_Outlier_Analysis!$I$11),
      "Outlier",
      "Normal"))</f>
        <v>Normal</v>
      </c>
    </row>
    <row r="7227" spans="1:19">
      <c r="A7227" t="s">
        <v>15423</v>
      </c>
      <c r="B7227" s="4">
        <v>45164</v>
      </c>
      <c r="C7227" s="2">
        <v>-46915.23</v>
      </c>
      <c r="D7227" t="s">
        <v>840</v>
      </c>
      <c r="E7227" t="s">
        <v>878</v>
      </c>
      <c r="F7227" t="s">
        <v>11</v>
      </c>
      <c r="G7227" t="s">
        <v>20</v>
      </c>
      <c r="I7227" t="s">
        <v>5493</v>
      </c>
      <c r="J7227" t="s">
        <v>15424</v>
      </c>
      <c r="K7227" t="str">
        <f>IF(COUNTIF(Customers!A:A, H7227)&gt;0, "Valid", "Invalid")</f>
        <v>Invalid</v>
      </c>
      <c r="L7227" t="str">
        <f t="shared" si="560"/>
        <v>8</v>
      </c>
      <c r="M7227" t="str">
        <f t="shared" si="561"/>
        <v>2023</v>
      </c>
      <c r="N7227">
        <f t="shared" si="562"/>
        <v>-46915.23</v>
      </c>
      <c r="O7227" t="str">
        <f t="shared" si="563"/>
        <v/>
      </c>
      <c r="P7227">
        <f t="shared" si="564"/>
        <v>46915.23</v>
      </c>
      <c r="Q7227" s="48" t="str">
        <f>IF(O7227="","",
   IF(OR(O7227&lt;EDA_Outlier_Analysis!$C$10, O7227&gt;EDA_Outlier_Analysis!$C$11),
      "Outlier",
      "Normal"))</f>
        <v/>
      </c>
      <c r="R7227" t="str">
        <f>IF(P7227="","",
   IF(OR(P7227 &lt; EDA_Outlier_Analysis!$F$7, P7227 &gt; EDA_Outlier_Analysis!$F$8),
      "Outlier",
      "Normal"))</f>
        <v>Normal</v>
      </c>
      <c r="S7227" t="str">
        <f>IF(N7227="","",
   IF(OR(N7227 &lt;EDA_Outlier_Analysis!$I$10, N7227 &gt; EDA_Outlier_Analysis!$I$11),
      "Outlier",
      "Normal"))</f>
        <v>Normal</v>
      </c>
    </row>
    <row r="7228" spans="1:19">
      <c r="A7228" t="s">
        <v>15425</v>
      </c>
      <c r="B7228" s="4">
        <v>44766</v>
      </c>
      <c r="C7228" s="2">
        <v>-2000</v>
      </c>
      <c r="D7228" t="s">
        <v>840</v>
      </c>
      <c r="E7228" t="s">
        <v>905</v>
      </c>
      <c r="F7228" t="s">
        <v>10</v>
      </c>
      <c r="G7228" t="s">
        <v>31</v>
      </c>
      <c r="I7228" t="s">
        <v>1062</v>
      </c>
      <c r="J7228" t="s">
        <v>15426</v>
      </c>
      <c r="K7228" t="str">
        <f>IF(COUNTIF(Customers!A:A, H7228)&gt;0, "Valid", "Invalid")</f>
        <v>Invalid</v>
      </c>
      <c r="L7228" t="str">
        <f t="shared" si="560"/>
        <v>7</v>
      </c>
      <c r="M7228" t="str">
        <f t="shared" si="561"/>
        <v>2022</v>
      </c>
      <c r="N7228">
        <f t="shared" si="562"/>
        <v>-2000</v>
      </c>
      <c r="O7228" t="str">
        <f t="shared" si="563"/>
        <v/>
      </c>
      <c r="P7228">
        <f t="shared" si="564"/>
        <v>2000</v>
      </c>
      <c r="Q7228" s="48" t="str">
        <f>IF(O7228="","",
   IF(OR(O7228&lt;EDA_Outlier_Analysis!$C$10, O7228&gt;EDA_Outlier_Analysis!$C$11),
      "Outlier",
      "Normal"))</f>
        <v/>
      </c>
      <c r="R7228" t="str">
        <f>IF(P7228="","",
   IF(OR(P7228 &lt; EDA_Outlier_Analysis!$F$7, P7228 &gt; EDA_Outlier_Analysis!$F$8),
      "Outlier",
      "Normal"))</f>
        <v>Outlier</v>
      </c>
      <c r="S7228" t="str">
        <f>IF(N7228="","",
   IF(OR(N7228 &lt;EDA_Outlier_Analysis!$I$10, N7228 &gt; EDA_Outlier_Analysis!$I$11),
      "Outlier",
      "Normal"))</f>
        <v>Normal</v>
      </c>
    </row>
    <row r="7229" spans="1:19">
      <c r="A7229" t="s">
        <v>15427</v>
      </c>
      <c r="B7229" s="4">
        <v>45091</v>
      </c>
      <c r="C7229" s="2">
        <v>210793.60000000001</v>
      </c>
      <c r="D7229" t="s">
        <v>849</v>
      </c>
      <c r="E7229" t="s">
        <v>853</v>
      </c>
      <c r="F7229" t="s">
        <v>11</v>
      </c>
      <c r="G7229" t="s">
        <v>34</v>
      </c>
      <c r="H7229" t="s">
        <v>53</v>
      </c>
      <c r="J7229" t="s">
        <v>15428</v>
      </c>
      <c r="K7229" t="str">
        <f>IF(COUNTIF(Customers!A:A, H7229)&gt;0, "Valid", "Invalid")</f>
        <v>Valid</v>
      </c>
      <c r="L7229" t="str">
        <f t="shared" si="560"/>
        <v>6</v>
      </c>
      <c r="M7229" t="str">
        <f t="shared" si="561"/>
        <v>2023</v>
      </c>
      <c r="N7229">
        <f t="shared" si="562"/>
        <v>210793.60000000001</v>
      </c>
      <c r="O7229">
        <f t="shared" si="563"/>
        <v>210793.60000000001</v>
      </c>
      <c r="P7229" t="str">
        <f t="shared" si="564"/>
        <v/>
      </c>
      <c r="Q7229" s="48" t="str">
        <f>IF(O7229="","",
   IF(OR(O7229&lt;EDA_Outlier_Analysis!$C$10, O7229&gt;EDA_Outlier_Analysis!$C$11),
      "Outlier",
      "Normal"))</f>
        <v>Normal</v>
      </c>
      <c r="R7229" t="str">
        <f>IF(P7229="","",
   IF(OR(P7229 &lt; EDA_Outlier_Analysis!$F$7, P7229 &gt; EDA_Outlier_Analysis!$F$8),
      "Outlier",
      "Normal"))</f>
        <v/>
      </c>
      <c r="S7229" t="str">
        <f>IF(N7229="","",
   IF(OR(N7229 &lt;EDA_Outlier_Analysis!$I$10, N7229 &gt; EDA_Outlier_Analysis!$I$11),
      "Outlier",
      "Normal"))</f>
        <v>Normal</v>
      </c>
    </row>
    <row r="7230" spans="1:19">
      <c r="A7230" t="s">
        <v>15429</v>
      </c>
      <c r="B7230" s="4">
        <v>45111</v>
      </c>
      <c r="C7230" s="2">
        <v>-36823.86</v>
      </c>
      <c r="D7230" t="s">
        <v>840</v>
      </c>
      <c r="E7230" t="s">
        <v>845</v>
      </c>
      <c r="F7230" t="s">
        <v>11</v>
      </c>
      <c r="G7230" t="s">
        <v>20</v>
      </c>
      <c r="I7230" t="s">
        <v>1141</v>
      </c>
      <c r="J7230" t="s">
        <v>15430</v>
      </c>
      <c r="K7230" t="str">
        <f>IF(COUNTIF(Customers!A:A, H7230)&gt;0, "Valid", "Invalid")</f>
        <v>Invalid</v>
      </c>
      <c r="L7230" t="str">
        <f t="shared" si="560"/>
        <v>7</v>
      </c>
      <c r="M7230" t="str">
        <f t="shared" si="561"/>
        <v>2023</v>
      </c>
      <c r="N7230">
        <f t="shared" si="562"/>
        <v>-36823.86</v>
      </c>
      <c r="O7230" t="str">
        <f t="shared" si="563"/>
        <v/>
      </c>
      <c r="P7230">
        <f t="shared" si="564"/>
        <v>36823.86</v>
      </c>
      <c r="Q7230" s="48" t="str">
        <f>IF(O7230="","",
   IF(OR(O7230&lt;EDA_Outlier_Analysis!$C$10, O7230&gt;EDA_Outlier_Analysis!$C$11),
      "Outlier",
      "Normal"))</f>
        <v/>
      </c>
      <c r="R7230" t="str">
        <f>IF(P7230="","",
   IF(OR(P7230 &lt; EDA_Outlier_Analysis!$F$7, P7230 &gt; EDA_Outlier_Analysis!$F$8),
      "Outlier",
      "Normal"))</f>
        <v>Normal</v>
      </c>
      <c r="S7230" t="str">
        <f>IF(N7230="","",
   IF(OR(N7230 &lt;EDA_Outlier_Analysis!$I$10, N7230 &gt; EDA_Outlier_Analysis!$I$11),
      "Outlier",
      "Normal"))</f>
        <v>Normal</v>
      </c>
    </row>
    <row r="7231" spans="1:19">
      <c r="A7231" t="s">
        <v>15431</v>
      </c>
      <c r="B7231" s="4">
        <v>44985</v>
      </c>
      <c r="C7231" s="2">
        <v>-62062.95</v>
      </c>
      <c r="D7231" t="s">
        <v>840</v>
      </c>
      <c r="E7231" t="s">
        <v>864</v>
      </c>
      <c r="F7231" t="s">
        <v>10</v>
      </c>
      <c r="G7231" t="s">
        <v>24</v>
      </c>
      <c r="I7231" t="s">
        <v>1340</v>
      </c>
      <c r="J7231" t="s">
        <v>15432</v>
      </c>
      <c r="K7231" t="str">
        <f>IF(COUNTIF(Customers!A:A, H7231)&gt;0, "Valid", "Invalid")</f>
        <v>Invalid</v>
      </c>
      <c r="L7231" t="str">
        <f t="shared" si="560"/>
        <v>2</v>
      </c>
      <c r="M7231" t="str">
        <f t="shared" si="561"/>
        <v>2023</v>
      </c>
      <c r="N7231">
        <f t="shared" si="562"/>
        <v>-62062.95</v>
      </c>
      <c r="O7231" t="str">
        <f t="shared" si="563"/>
        <v/>
      </c>
      <c r="P7231">
        <f t="shared" si="564"/>
        <v>62062.95</v>
      </c>
      <c r="Q7231" s="48" t="str">
        <f>IF(O7231="","",
   IF(OR(O7231&lt;EDA_Outlier_Analysis!$C$10, O7231&gt;EDA_Outlier_Analysis!$C$11),
      "Outlier",
      "Normal"))</f>
        <v/>
      </c>
      <c r="R7231" t="str">
        <f>IF(P7231="","",
   IF(OR(P7231 &lt; EDA_Outlier_Analysis!$F$7, P7231 &gt; EDA_Outlier_Analysis!$F$8),
      "Outlier",
      "Normal"))</f>
        <v>Outlier</v>
      </c>
      <c r="S7231" t="str">
        <f>IF(N7231="","",
   IF(OR(N7231 &lt;EDA_Outlier_Analysis!$I$10, N7231 &gt; EDA_Outlier_Analysis!$I$11),
      "Outlier",
      "Normal"))</f>
        <v>Normal</v>
      </c>
    </row>
    <row r="7232" spans="1:19">
      <c r="A7232" t="s">
        <v>15433</v>
      </c>
      <c r="B7232" s="4">
        <v>44741</v>
      </c>
      <c r="C7232" s="2">
        <v>298898.15000000002</v>
      </c>
      <c r="D7232" t="s">
        <v>849</v>
      </c>
      <c r="E7232" t="s">
        <v>850</v>
      </c>
      <c r="F7232" t="s">
        <v>9</v>
      </c>
      <c r="G7232" t="s">
        <v>24</v>
      </c>
      <c r="H7232" t="s">
        <v>313</v>
      </c>
      <c r="J7232" t="s">
        <v>15434</v>
      </c>
      <c r="K7232" t="str">
        <f>IF(COUNTIF(Customers!A:A, H7232)&gt;0, "Valid", "Invalid")</f>
        <v>Valid</v>
      </c>
      <c r="L7232" t="str">
        <f t="shared" si="560"/>
        <v>6</v>
      </c>
      <c r="M7232" t="str">
        <f t="shared" si="561"/>
        <v>2022</v>
      </c>
      <c r="N7232">
        <f t="shared" si="562"/>
        <v>298898.15000000002</v>
      </c>
      <c r="O7232">
        <f t="shared" si="563"/>
        <v>298898.15000000002</v>
      </c>
      <c r="P7232" t="str">
        <f t="shared" si="564"/>
        <v/>
      </c>
      <c r="Q7232" s="48" t="str">
        <f>IF(O7232="","",
   IF(OR(O7232&lt;EDA_Outlier_Analysis!$C$10, O7232&gt;EDA_Outlier_Analysis!$C$11),
      "Outlier",
      "Normal"))</f>
        <v>Outlier</v>
      </c>
      <c r="R7232" t="str">
        <f>IF(P7232="","",
   IF(OR(P7232 &lt; EDA_Outlier_Analysis!$F$7, P7232 &gt; EDA_Outlier_Analysis!$F$8),
      "Outlier",
      "Normal"))</f>
        <v/>
      </c>
      <c r="S7232" t="str">
        <f>IF(N7232="","",
   IF(OR(N7232 &lt;EDA_Outlier_Analysis!$I$10, N7232 &gt; EDA_Outlier_Analysis!$I$11),
      "Outlier",
      "Normal"))</f>
        <v>Normal</v>
      </c>
    </row>
    <row r="7233" spans="1:19">
      <c r="A7233" t="s">
        <v>15435</v>
      </c>
      <c r="B7233" s="4">
        <v>44751</v>
      </c>
      <c r="C7233" s="2">
        <v>177270.88</v>
      </c>
      <c r="D7233" t="s">
        <v>849</v>
      </c>
      <c r="E7233" t="s">
        <v>853</v>
      </c>
      <c r="F7233" t="s">
        <v>11</v>
      </c>
      <c r="G7233" t="s">
        <v>31</v>
      </c>
      <c r="H7233" t="s">
        <v>519</v>
      </c>
      <c r="J7233" t="s">
        <v>15436</v>
      </c>
      <c r="K7233" t="str">
        <f>IF(COUNTIF(Customers!A:A, H7233)&gt;0, "Valid", "Invalid")</f>
        <v>Valid</v>
      </c>
      <c r="L7233" t="str">
        <f t="shared" si="560"/>
        <v>7</v>
      </c>
      <c r="M7233" t="str">
        <f t="shared" si="561"/>
        <v>2022</v>
      </c>
      <c r="N7233">
        <f t="shared" si="562"/>
        <v>177270.88</v>
      </c>
      <c r="O7233">
        <f t="shared" si="563"/>
        <v>177270.88</v>
      </c>
      <c r="P7233" t="str">
        <f t="shared" si="564"/>
        <v/>
      </c>
      <c r="Q7233" s="48" t="str">
        <f>IF(O7233="","",
   IF(OR(O7233&lt;EDA_Outlier_Analysis!$C$10, O7233&gt;EDA_Outlier_Analysis!$C$11),
      "Outlier",
      "Normal"))</f>
        <v>Normal</v>
      </c>
      <c r="R7233" t="str">
        <f>IF(P7233="","",
   IF(OR(P7233 &lt; EDA_Outlier_Analysis!$F$7, P7233 &gt; EDA_Outlier_Analysis!$F$8),
      "Outlier",
      "Normal"))</f>
        <v/>
      </c>
      <c r="S7233" t="str">
        <f>IF(N7233="","",
   IF(OR(N7233 &lt;EDA_Outlier_Analysis!$I$10, N7233 &gt; EDA_Outlier_Analysis!$I$11),
      "Outlier",
      "Normal"))</f>
        <v>Normal</v>
      </c>
    </row>
    <row r="7234" spans="1:19">
      <c r="A7234" t="s">
        <v>15437</v>
      </c>
      <c r="B7234" s="4">
        <v>44848</v>
      </c>
      <c r="C7234" s="2">
        <v>25854.93</v>
      </c>
      <c r="D7234" t="s">
        <v>1345</v>
      </c>
      <c r="E7234" t="s">
        <v>1345</v>
      </c>
      <c r="F7234" t="s">
        <v>11</v>
      </c>
      <c r="G7234" t="s">
        <v>31</v>
      </c>
      <c r="J7234" t="s">
        <v>15438</v>
      </c>
      <c r="K7234" t="str">
        <f>IF(COUNTIF(Customers!A:A, H7234)&gt;0, "Valid", "Invalid")</f>
        <v>Invalid</v>
      </c>
      <c r="L7234" t="str">
        <f t="shared" si="560"/>
        <v>10</v>
      </c>
      <c r="M7234" t="str">
        <f t="shared" si="561"/>
        <v>2022</v>
      </c>
      <c r="N7234">
        <f t="shared" si="562"/>
        <v>-25854.93</v>
      </c>
      <c r="O7234" t="str">
        <f t="shared" si="563"/>
        <v/>
      </c>
      <c r="P7234" t="str">
        <f t="shared" si="564"/>
        <v/>
      </c>
      <c r="Q7234" s="48" t="str">
        <f>IF(O7234="","",
   IF(OR(O7234&lt;EDA_Outlier_Analysis!$C$10, O7234&gt;EDA_Outlier_Analysis!$C$11),
      "Outlier",
      "Normal"))</f>
        <v/>
      </c>
      <c r="R7234" t="str">
        <f>IF(P7234="","",
   IF(OR(P7234 &lt; EDA_Outlier_Analysis!$F$7, P7234 &gt; EDA_Outlier_Analysis!$F$8),
      "Outlier",
      "Normal"))</f>
        <v/>
      </c>
      <c r="S7234" t="str">
        <f>IF(N7234="","",
   IF(OR(N7234 &lt;EDA_Outlier_Analysis!$I$10, N7234 &gt; EDA_Outlier_Analysis!$I$11),
      "Outlier",
      "Normal"))</f>
        <v>Normal</v>
      </c>
    </row>
    <row r="7235" spans="1:19">
      <c r="A7235" t="s">
        <v>15439</v>
      </c>
      <c r="B7235" s="4">
        <v>44645</v>
      </c>
      <c r="C7235" s="2">
        <v>100776.21</v>
      </c>
      <c r="D7235" t="s">
        <v>849</v>
      </c>
      <c r="E7235" t="s">
        <v>853</v>
      </c>
      <c r="F7235" t="s">
        <v>9</v>
      </c>
      <c r="G7235" t="s">
        <v>20</v>
      </c>
      <c r="H7235" t="s">
        <v>627</v>
      </c>
      <c r="J7235" t="s">
        <v>15440</v>
      </c>
      <c r="K7235" t="str">
        <f>IF(COUNTIF(Customers!A:A, H7235)&gt;0, "Valid", "Invalid")</f>
        <v>Valid</v>
      </c>
      <c r="L7235" t="str">
        <f t="shared" ref="L7235:L7298" si="565">TEXT(B7235,"m")</f>
        <v>3</v>
      </c>
      <c r="M7235" t="str">
        <f t="shared" ref="M7235:M7298" si="566">TEXT(B7235,"yyyy")</f>
        <v>2022</v>
      </c>
      <c r="N7235">
        <f t="shared" ref="N7235:N7298" si="567">IF(D7235="Revenue",C7235,-ABS(C7235))</f>
        <v>100776.21</v>
      </c>
      <c r="O7235">
        <f t="shared" ref="O7235:O7298" si="568">IF(D7235="Revenue", C7235, "")</f>
        <v>100776.21</v>
      </c>
      <c r="P7235" t="str">
        <f t="shared" ref="P7235:P7298" si="569">IF(D7235="Expense", ABS(C7235), "")</f>
        <v/>
      </c>
      <c r="Q7235" s="48" t="str">
        <f>IF(O7235="","",
   IF(OR(O7235&lt;EDA_Outlier_Analysis!$C$10, O7235&gt;EDA_Outlier_Analysis!$C$11),
      "Outlier",
      "Normal"))</f>
        <v>Normal</v>
      </c>
      <c r="R7235" t="str">
        <f>IF(P7235="","",
   IF(OR(P7235 &lt; EDA_Outlier_Analysis!$F$7, P7235 &gt; EDA_Outlier_Analysis!$F$8),
      "Outlier",
      "Normal"))</f>
        <v/>
      </c>
      <c r="S7235" t="str">
        <f>IF(N7235="","",
   IF(OR(N7235 &lt;EDA_Outlier_Analysis!$I$10, N7235 &gt; EDA_Outlier_Analysis!$I$11),
      "Outlier",
      "Normal"))</f>
        <v>Normal</v>
      </c>
    </row>
    <row r="7236" spans="1:19">
      <c r="A7236" t="s">
        <v>15441</v>
      </c>
      <c r="B7236" s="4">
        <v>44728</v>
      </c>
      <c r="C7236" s="2">
        <v>128823.67</v>
      </c>
      <c r="D7236" t="s">
        <v>849</v>
      </c>
      <c r="E7236" t="s">
        <v>850</v>
      </c>
      <c r="F7236" t="s">
        <v>11</v>
      </c>
      <c r="G7236" t="s">
        <v>24</v>
      </c>
      <c r="H7236" t="s">
        <v>151</v>
      </c>
      <c r="J7236" t="s">
        <v>15442</v>
      </c>
      <c r="K7236" t="str">
        <f>IF(COUNTIF(Customers!A:A, H7236)&gt;0, "Valid", "Invalid")</f>
        <v>Valid</v>
      </c>
      <c r="L7236" t="str">
        <f t="shared" si="565"/>
        <v>6</v>
      </c>
      <c r="M7236" t="str">
        <f t="shared" si="566"/>
        <v>2022</v>
      </c>
      <c r="N7236">
        <f t="shared" si="567"/>
        <v>128823.67</v>
      </c>
      <c r="O7236">
        <f t="shared" si="568"/>
        <v>128823.67</v>
      </c>
      <c r="P7236" t="str">
        <f t="shared" si="569"/>
        <v/>
      </c>
      <c r="Q7236" s="48" t="str">
        <f>IF(O7236="","",
   IF(OR(O7236&lt;EDA_Outlier_Analysis!$C$10, O7236&gt;EDA_Outlier_Analysis!$C$11),
      "Outlier",
      "Normal"))</f>
        <v>Normal</v>
      </c>
      <c r="R7236" t="str">
        <f>IF(P7236="","",
   IF(OR(P7236 &lt; EDA_Outlier_Analysis!$F$7, P7236 &gt; EDA_Outlier_Analysis!$F$8),
      "Outlier",
      "Normal"))</f>
        <v/>
      </c>
      <c r="S7236" t="str">
        <f>IF(N7236="","",
   IF(OR(N7236 &lt;EDA_Outlier_Analysis!$I$10, N7236 &gt; EDA_Outlier_Analysis!$I$11),
      "Outlier",
      "Normal"))</f>
        <v>Normal</v>
      </c>
    </row>
    <row r="7237" spans="1:19">
      <c r="A7237" t="s">
        <v>15443</v>
      </c>
      <c r="B7237" s="4">
        <v>45094</v>
      </c>
      <c r="C7237" s="2">
        <v>102579.58</v>
      </c>
      <c r="D7237" t="s">
        <v>849</v>
      </c>
      <c r="E7237" t="s">
        <v>850</v>
      </c>
      <c r="F7237" t="s">
        <v>10</v>
      </c>
      <c r="G7237" t="s">
        <v>20</v>
      </c>
      <c r="H7237" t="s">
        <v>499</v>
      </c>
      <c r="J7237" t="s">
        <v>15444</v>
      </c>
      <c r="K7237" t="str">
        <f>IF(COUNTIF(Customers!A:A, H7237)&gt;0, "Valid", "Invalid")</f>
        <v>Valid</v>
      </c>
      <c r="L7237" t="str">
        <f t="shared" si="565"/>
        <v>6</v>
      </c>
      <c r="M7237" t="str">
        <f t="shared" si="566"/>
        <v>2023</v>
      </c>
      <c r="N7237">
        <f t="shared" si="567"/>
        <v>102579.58</v>
      </c>
      <c r="O7237">
        <f t="shared" si="568"/>
        <v>102579.58</v>
      </c>
      <c r="P7237" t="str">
        <f t="shared" si="569"/>
        <v/>
      </c>
      <c r="Q7237" s="48" t="str">
        <f>IF(O7237="","",
   IF(OR(O7237&lt;EDA_Outlier_Analysis!$C$10, O7237&gt;EDA_Outlier_Analysis!$C$11),
      "Outlier",
      "Normal"))</f>
        <v>Normal</v>
      </c>
      <c r="R7237" t="str">
        <f>IF(P7237="","",
   IF(OR(P7237 &lt; EDA_Outlier_Analysis!$F$7, P7237 &gt; EDA_Outlier_Analysis!$F$8),
      "Outlier",
      "Normal"))</f>
        <v/>
      </c>
      <c r="S7237" t="str">
        <f>IF(N7237="","",
   IF(OR(N7237 &lt;EDA_Outlier_Analysis!$I$10, N7237 &gt; EDA_Outlier_Analysis!$I$11),
      "Outlier",
      "Normal"))</f>
        <v>Normal</v>
      </c>
    </row>
    <row r="7238" spans="1:19">
      <c r="A7238" t="s">
        <v>15445</v>
      </c>
      <c r="B7238" s="4">
        <v>44639</v>
      </c>
      <c r="C7238" s="2">
        <v>-42300.68</v>
      </c>
      <c r="D7238" t="s">
        <v>840</v>
      </c>
      <c r="E7238" t="s">
        <v>841</v>
      </c>
      <c r="F7238" t="s">
        <v>10</v>
      </c>
      <c r="G7238" t="s">
        <v>31</v>
      </c>
      <c r="I7238" t="s">
        <v>1585</v>
      </c>
      <c r="J7238" t="s">
        <v>15446</v>
      </c>
      <c r="K7238" t="str">
        <f>IF(COUNTIF(Customers!A:A, H7238)&gt;0, "Valid", "Invalid")</f>
        <v>Invalid</v>
      </c>
      <c r="L7238" t="str">
        <f t="shared" si="565"/>
        <v>3</v>
      </c>
      <c r="M7238" t="str">
        <f t="shared" si="566"/>
        <v>2022</v>
      </c>
      <c r="N7238">
        <f t="shared" si="567"/>
        <v>-42300.68</v>
      </c>
      <c r="O7238" t="str">
        <f t="shared" si="568"/>
        <v/>
      </c>
      <c r="P7238">
        <f t="shared" si="569"/>
        <v>42300.68</v>
      </c>
      <c r="Q7238" s="48" t="str">
        <f>IF(O7238="","",
   IF(OR(O7238&lt;EDA_Outlier_Analysis!$C$10, O7238&gt;EDA_Outlier_Analysis!$C$11),
      "Outlier",
      "Normal"))</f>
        <v/>
      </c>
      <c r="R7238" t="str">
        <f>IF(P7238="","",
   IF(OR(P7238 &lt; EDA_Outlier_Analysis!$F$7, P7238 &gt; EDA_Outlier_Analysis!$F$8),
      "Outlier",
      "Normal"))</f>
        <v>Normal</v>
      </c>
      <c r="S7238" t="str">
        <f>IF(N7238="","",
   IF(OR(N7238 &lt;EDA_Outlier_Analysis!$I$10, N7238 &gt; EDA_Outlier_Analysis!$I$11),
      "Outlier",
      "Normal"))</f>
        <v>Normal</v>
      </c>
    </row>
    <row r="7239" spans="1:19">
      <c r="A7239" t="s">
        <v>15447</v>
      </c>
      <c r="B7239" s="4">
        <v>44928</v>
      </c>
      <c r="C7239" s="2">
        <v>-59244.5</v>
      </c>
      <c r="D7239" t="s">
        <v>840</v>
      </c>
      <c r="E7239" t="s">
        <v>841</v>
      </c>
      <c r="F7239" t="s">
        <v>9</v>
      </c>
      <c r="G7239" t="s">
        <v>20</v>
      </c>
      <c r="I7239" t="s">
        <v>968</v>
      </c>
      <c r="J7239" t="s">
        <v>15448</v>
      </c>
      <c r="K7239" t="str">
        <f>IF(COUNTIF(Customers!A:A, H7239)&gt;0, "Valid", "Invalid")</f>
        <v>Invalid</v>
      </c>
      <c r="L7239" t="str">
        <f t="shared" si="565"/>
        <v>1</v>
      </c>
      <c r="M7239" t="str">
        <f t="shared" si="566"/>
        <v>2023</v>
      </c>
      <c r="N7239">
        <f t="shared" si="567"/>
        <v>-59244.5</v>
      </c>
      <c r="O7239" t="str">
        <f t="shared" si="568"/>
        <v/>
      </c>
      <c r="P7239">
        <f t="shared" si="569"/>
        <v>59244.5</v>
      </c>
      <c r="Q7239" s="48" t="str">
        <f>IF(O7239="","",
   IF(OR(O7239&lt;EDA_Outlier_Analysis!$C$10, O7239&gt;EDA_Outlier_Analysis!$C$11),
      "Outlier",
      "Normal"))</f>
        <v/>
      </c>
      <c r="R7239" t="str">
        <f>IF(P7239="","",
   IF(OR(P7239 &lt; EDA_Outlier_Analysis!$F$7, P7239 &gt; EDA_Outlier_Analysis!$F$8),
      "Outlier",
      "Normal"))</f>
        <v>Outlier</v>
      </c>
      <c r="S7239" t="str">
        <f>IF(N7239="","",
   IF(OR(N7239 &lt;EDA_Outlier_Analysis!$I$10, N7239 &gt; EDA_Outlier_Analysis!$I$11),
      "Outlier",
      "Normal"))</f>
        <v>Normal</v>
      </c>
    </row>
    <row r="7240" spans="1:19">
      <c r="A7240" t="s">
        <v>15449</v>
      </c>
      <c r="B7240" s="4">
        <v>45038</v>
      </c>
      <c r="C7240" s="2">
        <v>-68200.479999999996</v>
      </c>
      <c r="D7240" t="s">
        <v>840</v>
      </c>
      <c r="E7240" t="s">
        <v>878</v>
      </c>
      <c r="F7240" t="s">
        <v>11</v>
      </c>
      <c r="G7240" t="s">
        <v>31</v>
      </c>
      <c r="I7240" t="s">
        <v>1448</v>
      </c>
      <c r="J7240" t="s">
        <v>15450</v>
      </c>
      <c r="K7240" t="str">
        <f>IF(COUNTIF(Customers!A:A, H7240)&gt;0, "Valid", "Invalid")</f>
        <v>Invalid</v>
      </c>
      <c r="L7240" t="str">
        <f t="shared" si="565"/>
        <v>4</v>
      </c>
      <c r="M7240" t="str">
        <f t="shared" si="566"/>
        <v>2023</v>
      </c>
      <c r="N7240">
        <f t="shared" si="567"/>
        <v>-68200.479999999996</v>
      </c>
      <c r="O7240" t="str">
        <f t="shared" si="568"/>
        <v/>
      </c>
      <c r="P7240">
        <f t="shared" si="569"/>
        <v>68200.479999999996</v>
      </c>
      <c r="Q7240" s="48" t="str">
        <f>IF(O7240="","",
   IF(OR(O7240&lt;EDA_Outlier_Analysis!$C$10, O7240&gt;EDA_Outlier_Analysis!$C$11),
      "Outlier",
      "Normal"))</f>
        <v/>
      </c>
      <c r="R7240" t="str">
        <f>IF(P7240="","",
   IF(OR(P7240 &lt; EDA_Outlier_Analysis!$F$7, P7240 &gt; EDA_Outlier_Analysis!$F$8),
      "Outlier",
      "Normal"))</f>
        <v>Outlier</v>
      </c>
      <c r="S7240" t="str">
        <f>IF(N7240="","",
   IF(OR(N7240 &lt;EDA_Outlier_Analysis!$I$10, N7240 &gt; EDA_Outlier_Analysis!$I$11),
      "Outlier",
      "Normal"))</f>
        <v>Normal</v>
      </c>
    </row>
    <row r="7241" spans="1:19">
      <c r="A7241" t="s">
        <v>15451</v>
      </c>
      <c r="B7241" s="4">
        <v>44730</v>
      </c>
      <c r="C7241" s="2">
        <v>-53290.79</v>
      </c>
      <c r="D7241" t="s">
        <v>840</v>
      </c>
      <c r="E7241" t="s">
        <v>841</v>
      </c>
      <c r="F7241" t="s">
        <v>11</v>
      </c>
      <c r="G7241" t="s">
        <v>24</v>
      </c>
      <c r="I7241" t="s">
        <v>965</v>
      </c>
      <c r="J7241" t="s">
        <v>15452</v>
      </c>
      <c r="K7241" t="str">
        <f>IF(COUNTIF(Customers!A:A, H7241)&gt;0, "Valid", "Invalid")</f>
        <v>Invalid</v>
      </c>
      <c r="L7241" t="str">
        <f t="shared" si="565"/>
        <v>6</v>
      </c>
      <c r="M7241" t="str">
        <f t="shared" si="566"/>
        <v>2022</v>
      </c>
      <c r="N7241">
        <f t="shared" si="567"/>
        <v>-53290.79</v>
      </c>
      <c r="O7241" t="str">
        <f t="shared" si="568"/>
        <v/>
      </c>
      <c r="P7241">
        <f t="shared" si="569"/>
        <v>53290.79</v>
      </c>
      <c r="Q7241" s="48" t="str">
        <f>IF(O7241="","",
   IF(OR(O7241&lt;EDA_Outlier_Analysis!$C$10, O7241&gt;EDA_Outlier_Analysis!$C$11),
      "Outlier",
      "Normal"))</f>
        <v/>
      </c>
      <c r="R7241" t="str">
        <f>IF(P7241="","",
   IF(OR(P7241 &lt; EDA_Outlier_Analysis!$F$7, P7241 &gt; EDA_Outlier_Analysis!$F$8),
      "Outlier",
      "Normal"))</f>
        <v>Normal</v>
      </c>
      <c r="S7241" t="str">
        <f>IF(N7241="","",
   IF(OR(N7241 &lt;EDA_Outlier_Analysis!$I$10, N7241 &gt; EDA_Outlier_Analysis!$I$11),
      "Outlier",
      "Normal"))</f>
        <v>Normal</v>
      </c>
    </row>
    <row r="7242" spans="1:19">
      <c r="A7242" t="s">
        <v>15453</v>
      </c>
      <c r="B7242" s="4">
        <v>44575</v>
      </c>
      <c r="C7242" s="2">
        <v>205798.32</v>
      </c>
      <c r="D7242" t="s">
        <v>849</v>
      </c>
      <c r="E7242" t="s">
        <v>853</v>
      </c>
      <c r="F7242" t="s">
        <v>11</v>
      </c>
      <c r="G7242" t="s">
        <v>34</v>
      </c>
      <c r="H7242" t="s">
        <v>691</v>
      </c>
      <c r="J7242" t="s">
        <v>15454</v>
      </c>
      <c r="K7242" t="str">
        <f>IF(COUNTIF(Customers!A:A, H7242)&gt;0, "Valid", "Invalid")</f>
        <v>Valid</v>
      </c>
      <c r="L7242" t="str">
        <f t="shared" si="565"/>
        <v>1</v>
      </c>
      <c r="M7242" t="str">
        <f t="shared" si="566"/>
        <v>2022</v>
      </c>
      <c r="N7242">
        <f t="shared" si="567"/>
        <v>205798.32</v>
      </c>
      <c r="O7242">
        <f t="shared" si="568"/>
        <v>205798.32</v>
      </c>
      <c r="P7242" t="str">
        <f t="shared" si="569"/>
        <v/>
      </c>
      <c r="Q7242" s="48" t="str">
        <f>IF(O7242="","",
   IF(OR(O7242&lt;EDA_Outlier_Analysis!$C$10, O7242&gt;EDA_Outlier_Analysis!$C$11),
      "Outlier",
      "Normal"))</f>
        <v>Normal</v>
      </c>
      <c r="R7242" t="str">
        <f>IF(P7242="","",
   IF(OR(P7242 &lt; EDA_Outlier_Analysis!$F$7, P7242 &gt; EDA_Outlier_Analysis!$F$8),
      "Outlier",
      "Normal"))</f>
        <v/>
      </c>
      <c r="S7242" t="str">
        <f>IF(N7242="","",
   IF(OR(N7242 &lt;EDA_Outlier_Analysis!$I$10, N7242 &gt; EDA_Outlier_Analysis!$I$11),
      "Outlier",
      "Normal"))</f>
        <v>Normal</v>
      </c>
    </row>
    <row r="7243" spans="1:19">
      <c r="A7243" t="s">
        <v>15455</v>
      </c>
      <c r="B7243" s="4">
        <v>45101</v>
      </c>
      <c r="C7243" s="2">
        <v>72686.13</v>
      </c>
      <c r="D7243" t="s">
        <v>849</v>
      </c>
      <c r="E7243" t="s">
        <v>868</v>
      </c>
      <c r="F7243" t="s">
        <v>9</v>
      </c>
      <c r="G7243" t="s">
        <v>34</v>
      </c>
      <c r="H7243" t="s">
        <v>281</v>
      </c>
      <c r="J7243" t="s">
        <v>15456</v>
      </c>
      <c r="K7243" t="str">
        <f>IF(COUNTIF(Customers!A:A, H7243)&gt;0, "Valid", "Invalid")</f>
        <v>Valid</v>
      </c>
      <c r="L7243" t="str">
        <f t="shared" si="565"/>
        <v>6</v>
      </c>
      <c r="M7243" t="str">
        <f t="shared" si="566"/>
        <v>2023</v>
      </c>
      <c r="N7243">
        <f t="shared" si="567"/>
        <v>72686.13</v>
      </c>
      <c r="O7243">
        <f t="shared" si="568"/>
        <v>72686.13</v>
      </c>
      <c r="P7243" t="str">
        <f t="shared" si="569"/>
        <v/>
      </c>
      <c r="Q7243" s="48" t="str">
        <f>IF(O7243="","",
   IF(OR(O7243&lt;EDA_Outlier_Analysis!$C$10, O7243&gt;EDA_Outlier_Analysis!$C$11),
      "Outlier",
      "Normal"))</f>
        <v>Normal</v>
      </c>
      <c r="R7243" t="str">
        <f>IF(P7243="","",
   IF(OR(P7243 &lt; EDA_Outlier_Analysis!$F$7, P7243 &gt; EDA_Outlier_Analysis!$F$8),
      "Outlier",
      "Normal"))</f>
        <v/>
      </c>
      <c r="S7243" t="str">
        <f>IF(N7243="","",
   IF(OR(N7243 &lt;EDA_Outlier_Analysis!$I$10, N7243 &gt; EDA_Outlier_Analysis!$I$11),
      "Outlier",
      "Normal"))</f>
        <v>Normal</v>
      </c>
    </row>
    <row r="7244" spans="1:19">
      <c r="A7244" t="s">
        <v>15457</v>
      </c>
      <c r="B7244" s="4">
        <v>45157</v>
      </c>
      <c r="C7244" s="2">
        <v>268149.90999999997</v>
      </c>
      <c r="D7244" t="s">
        <v>849</v>
      </c>
      <c r="E7244" t="s">
        <v>868</v>
      </c>
      <c r="F7244" t="s">
        <v>11</v>
      </c>
      <c r="G7244" t="s">
        <v>34</v>
      </c>
      <c r="H7244" t="s">
        <v>473</v>
      </c>
      <c r="J7244" t="s">
        <v>15458</v>
      </c>
      <c r="K7244" t="str">
        <f>IF(COUNTIF(Customers!A:A, H7244)&gt;0, "Valid", "Invalid")</f>
        <v>Valid</v>
      </c>
      <c r="L7244" t="str">
        <f t="shared" si="565"/>
        <v>8</v>
      </c>
      <c r="M7244" t="str">
        <f t="shared" si="566"/>
        <v>2023</v>
      </c>
      <c r="N7244">
        <f t="shared" si="567"/>
        <v>268149.90999999997</v>
      </c>
      <c r="O7244">
        <f t="shared" si="568"/>
        <v>268149.90999999997</v>
      </c>
      <c r="P7244" t="str">
        <f t="shared" si="569"/>
        <v/>
      </c>
      <c r="Q7244" s="48" t="str">
        <f>IF(O7244="","",
   IF(OR(O7244&lt;EDA_Outlier_Analysis!$C$10, O7244&gt;EDA_Outlier_Analysis!$C$11),
      "Outlier",
      "Normal"))</f>
        <v>Normal</v>
      </c>
      <c r="R7244" t="str">
        <f>IF(P7244="","",
   IF(OR(P7244 &lt; EDA_Outlier_Analysis!$F$7, P7244 &gt; EDA_Outlier_Analysis!$F$8),
      "Outlier",
      "Normal"))</f>
        <v/>
      </c>
      <c r="S7244" t="str">
        <f>IF(N7244="","",
   IF(OR(N7244 &lt;EDA_Outlier_Analysis!$I$10, N7244 &gt; EDA_Outlier_Analysis!$I$11),
      "Outlier",
      "Normal"))</f>
        <v>Normal</v>
      </c>
    </row>
    <row r="7245" spans="1:19">
      <c r="A7245" t="s">
        <v>15459</v>
      </c>
      <c r="B7245" s="4">
        <v>45062</v>
      </c>
      <c r="C7245" s="2">
        <v>246911.67</v>
      </c>
      <c r="D7245" t="s">
        <v>849</v>
      </c>
      <c r="E7245" t="s">
        <v>868</v>
      </c>
      <c r="F7245" t="s">
        <v>11</v>
      </c>
      <c r="G7245" t="s">
        <v>31</v>
      </c>
      <c r="H7245" t="s">
        <v>457</v>
      </c>
      <c r="J7245" t="s">
        <v>15460</v>
      </c>
      <c r="K7245" t="str">
        <f>IF(COUNTIF(Customers!A:A, H7245)&gt;0, "Valid", "Invalid")</f>
        <v>Valid</v>
      </c>
      <c r="L7245" t="str">
        <f t="shared" si="565"/>
        <v>5</v>
      </c>
      <c r="M7245" t="str">
        <f t="shared" si="566"/>
        <v>2023</v>
      </c>
      <c r="N7245">
        <f t="shared" si="567"/>
        <v>246911.67</v>
      </c>
      <c r="O7245">
        <f t="shared" si="568"/>
        <v>246911.67</v>
      </c>
      <c r="P7245" t="str">
        <f t="shared" si="569"/>
        <v/>
      </c>
      <c r="Q7245" s="48" t="str">
        <f>IF(O7245="","",
   IF(OR(O7245&lt;EDA_Outlier_Analysis!$C$10, O7245&gt;EDA_Outlier_Analysis!$C$11),
      "Outlier",
      "Normal"))</f>
        <v>Normal</v>
      </c>
      <c r="R7245" t="str">
        <f>IF(P7245="","",
   IF(OR(P7245 &lt; EDA_Outlier_Analysis!$F$7, P7245 &gt; EDA_Outlier_Analysis!$F$8),
      "Outlier",
      "Normal"))</f>
        <v/>
      </c>
      <c r="S7245" t="str">
        <f>IF(N7245="","",
   IF(OR(N7245 &lt;EDA_Outlier_Analysis!$I$10, N7245 &gt; EDA_Outlier_Analysis!$I$11),
      "Outlier",
      "Normal"))</f>
        <v>Normal</v>
      </c>
    </row>
    <row r="7246" spans="1:19">
      <c r="A7246" t="s">
        <v>15461</v>
      </c>
      <c r="B7246" s="4">
        <v>45027</v>
      </c>
      <c r="C7246" s="2">
        <v>-55813.120000000003</v>
      </c>
      <c r="D7246" t="s">
        <v>840</v>
      </c>
      <c r="E7246" t="s">
        <v>841</v>
      </c>
      <c r="F7246" t="s">
        <v>11</v>
      </c>
      <c r="G7246" t="s">
        <v>34</v>
      </c>
      <c r="I7246" t="s">
        <v>1438</v>
      </c>
      <c r="J7246" t="s">
        <v>15462</v>
      </c>
      <c r="K7246" t="str">
        <f>IF(COUNTIF(Customers!A:A, H7246)&gt;0, "Valid", "Invalid")</f>
        <v>Invalid</v>
      </c>
      <c r="L7246" t="str">
        <f t="shared" si="565"/>
        <v>4</v>
      </c>
      <c r="M7246" t="str">
        <f t="shared" si="566"/>
        <v>2023</v>
      </c>
      <c r="N7246">
        <f t="shared" si="567"/>
        <v>-55813.120000000003</v>
      </c>
      <c r="O7246" t="str">
        <f t="shared" si="568"/>
        <v/>
      </c>
      <c r="P7246">
        <f t="shared" si="569"/>
        <v>55813.120000000003</v>
      </c>
      <c r="Q7246" s="48" t="str">
        <f>IF(O7246="","",
   IF(OR(O7246&lt;EDA_Outlier_Analysis!$C$10, O7246&gt;EDA_Outlier_Analysis!$C$11),
      "Outlier",
      "Normal"))</f>
        <v/>
      </c>
      <c r="R7246" t="str">
        <f>IF(P7246="","",
   IF(OR(P7246 &lt; EDA_Outlier_Analysis!$F$7, P7246 &gt; EDA_Outlier_Analysis!$F$8),
      "Outlier",
      "Normal"))</f>
        <v>Outlier</v>
      </c>
      <c r="S7246" t="str">
        <f>IF(N7246="","",
   IF(OR(N7246 &lt;EDA_Outlier_Analysis!$I$10, N7246 &gt; EDA_Outlier_Analysis!$I$11),
      "Outlier",
      "Normal"))</f>
        <v>Normal</v>
      </c>
    </row>
    <row r="7247" spans="1:19">
      <c r="A7247" t="s">
        <v>15463</v>
      </c>
      <c r="B7247" s="4">
        <v>45218</v>
      </c>
      <c r="C7247" s="2">
        <v>-51027.519999999997</v>
      </c>
      <c r="D7247" t="s">
        <v>840</v>
      </c>
      <c r="E7247" t="s">
        <v>845</v>
      </c>
      <c r="F7247" t="s">
        <v>11</v>
      </c>
      <c r="G7247" t="s">
        <v>20</v>
      </c>
      <c r="I7247" t="s">
        <v>1971</v>
      </c>
      <c r="J7247" t="s">
        <v>15464</v>
      </c>
      <c r="K7247" t="str">
        <f>IF(COUNTIF(Customers!A:A, H7247)&gt;0, "Valid", "Invalid")</f>
        <v>Invalid</v>
      </c>
      <c r="L7247" t="str">
        <f t="shared" si="565"/>
        <v>10</v>
      </c>
      <c r="M7247" t="str">
        <f t="shared" si="566"/>
        <v>2023</v>
      </c>
      <c r="N7247">
        <f t="shared" si="567"/>
        <v>-51027.519999999997</v>
      </c>
      <c r="O7247" t="str">
        <f t="shared" si="568"/>
        <v/>
      </c>
      <c r="P7247">
        <f t="shared" si="569"/>
        <v>51027.519999999997</v>
      </c>
      <c r="Q7247" s="48" t="str">
        <f>IF(O7247="","",
   IF(OR(O7247&lt;EDA_Outlier_Analysis!$C$10, O7247&gt;EDA_Outlier_Analysis!$C$11),
      "Outlier",
      "Normal"))</f>
        <v/>
      </c>
      <c r="R7247" t="str">
        <f>IF(P7247="","",
   IF(OR(P7247 &lt; EDA_Outlier_Analysis!$F$7, P7247 &gt; EDA_Outlier_Analysis!$F$8),
      "Outlier",
      "Normal"))</f>
        <v>Normal</v>
      </c>
      <c r="S7247" t="str">
        <f>IF(N7247="","",
   IF(OR(N7247 &lt;EDA_Outlier_Analysis!$I$10, N7247 &gt; EDA_Outlier_Analysis!$I$11),
      "Outlier",
      "Normal"))</f>
        <v>Normal</v>
      </c>
    </row>
    <row r="7248" spans="1:19">
      <c r="A7248" t="s">
        <v>15465</v>
      </c>
      <c r="B7248" s="4">
        <v>45220</v>
      </c>
      <c r="C7248" s="2">
        <v>-32826.269999999997</v>
      </c>
      <c r="D7248" t="s">
        <v>840</v>
      </c>
      <c r="E7248" t="s">
        <v>841</v>
      </c>
      <c r="F7248" t="s">
        <v>9</v>
      </c>
      <c r="G7248" t="s">
        <v>34</v>
      </c>
      <c r="I7248" t="s">
        <v>1261</v>
      </c>
      <c r="J7248" t="s">
        <v>15466</v>
      </c>
      <c r="K7248" t="str">
        <f>IF(COUNTIF(Customers!A:A, H7248)&gt;0, "Valid", "Invalid")</f>
        <v>Invalid</v>
      </c>
      <c r="L7248" t="str">
        <f t="shared" si="565"/>
        <v>10</v>
      </c>
      <c r="M7248" t="str">
        <f t="shared" si="566"/>
        <v>2023</v>
      </c>
      <c r="N7248">
        <f t="shared" si="567"/>
        <v>-32826.269999999997</v>
      </c>
      <c r="O7248" t="str">
        <f t="shared" si="568"/>
        <v/>
      </c>
      <c r="P7248">
        <f t="shared" si="569"/>
        <v>32826.269999999997</v>
      </c>
      <c r="Q7248" s="48" t="str">
        <f>IF(O7248="","",
   IF(OR(O7248&lt;EDA_Outlier_Analysis!$C$10, O7248&gt;EDA_Outlier_Analysis!$C$11),
      "Outlier",
      "Normal"))</f>
        <v/>
      </c>
      <c r="R7248" t="str">
        <f>IF(P7248="","",
   IF(OR(P7248 &lt; EDA_Outlier_Analysis!$F$7, P7248 &gt; EDA_Outlier_Analysis!$F$8),
      "Outlier",
      "Normal"))</f>
        <v>Normal</v>
      </c>
      <c r="S7248" t="str">
        <f>IF(N7248="","",
   IF(OR(N7248 &lt;EDA_Outlier_Analysis!$I$10, N7248 &gt; EDA_Outlier_Analysis!$I$11),
      "Outlier",
      "Normal"))</f>
        <v>Normal</v>
      </c>
    </row>
    <row r="7249" spans="1:19">
      <c r="A7249" t="s">
        <v>15467</v>
      </c>
      <c r="B7249" s="4">
        <v>44889</v>
      </c>
      <c r="C7249" s="2">
        <v>141167.18</v>
      </c>
      <c r="D7249" t="s">
        <v>849</v>
      </c>
      <c r="E7249" t="s">
        <v>853</v>
      </c>
      <c r="F7249" t="s">
        <v>10</v>
      </c>
      <c r="G7249" t="s">
        <v>24</v>
      </c>
      <c r="H7249" t="s">
        <v>429</v>
      </c>
      <c r="J7249" t="s">
        <v>15468</v>
      </c>
      <c r="K7249" t="str">
        <f>IF(COUNTIF(Customers!A:A, H7249)&gt;0, "Valid", "Invalid")</f>
        <v>Valid</v>
      </c>
      <c r="L7249" t="str">
        <f t="shared" si="565"/>
        <v>11</v>
      </c>
      <c r="M7249" t="str">
        <f t="shared" si="566"/>
        <v>2022</v>
      </c>
      <c r="N7249">
        <f t="shared" si="567"/>
        <v>141167.18</v>
      </c>
      <c r="O7249">
        <f t="shared" si="568"/>
        <v>141167.18</v>
      </c>
      <c r="P7249" t="str">
        <f t="shared" si="569"/>
        <v/>
      </c>
      <c r="Q7249" s="48" t="str">
        <f>IF(O7249="","",
   IF(OR(O7249&lt;EDA_Outlier_Analysis!$C$10, O7249&gt;EDA_Outlier_Analysis!$C$11),
      "Outlier",
      "Normal"))</f>
        <v>Normal</v>
      </c>
      <c r="R7249" t="str">
        <f>IF(P7249="","",
   IF(OR(P7249 &lt; EDA_Outlier_Analysis!$F$7, P7249 &gt; EDA_Outlier_Analysis!$F$8),
      "Outlier",
      "Normal"))</f>
        <v/>
      </c>
      <c r="S7249" t="str">
        <f>IF(N7249="","",
   IF(OR(N7249 &lt;EDA_Outlier_Analysis!$I$10, N7249 &gt; EDA_Outlier_Analysis!$I$11),
      "Outlier",
      "Normal"))</f>
        <v>Normal</v>
      </c>
    </row>
    <row r="7250" spans="1:19">
      <c r="A7250" t="s">
        <v>15469</v>
      </c>
      <c r="B7250" s="4">
        <v>45039</v>
      </c>
      <c r="C7250" s="2">
        <v>107469.54</v>
      </c>
      <c r="D7250" t="s">
        <v>849</v>
      </c>
      <c r="E7250" t="s">
        <v>868</v>
      </c>
      <c r="F7250" t="s">
        <v>9</v>
      </c>
      <c r="G7250" t="s">
        <v>34</v>
      </c>
      <c r="H7250" t="s">
        <v>627</v>
      </c>
      <c r="J7250" t="s">
        <v>15470</v>
      </c>
      <c r="K7250" t="str">
        <f>IF(COUNTIF(Customers!A:A, H7250)&gt;0, "Valid", "Invalid")</f>
        <v>Valid</v>
      </c>
      <c r="L7250" t="str">
        <f t="shared" si="565"/>
        <v>4</v>
      </c>
      <c r="M7250" t="str">
        <f t="shared" si="566"/>
        <v>2023</v>
      </c>
      <c r="N7250">
        <f t="shared" si="567"/>
        <v>107469.54</v>
      </c>
      <c r="O7250">
        <f t="shared" si="568"/>
        <v>107469.54</v>
      </c>
      <c r="P7250" t="str">
        <f t="shared" si="569"/>
        <v/>
      </c>
      <c r="Q7250" s="48" t="str">
        <f>IF(O7250="","",
   IF(OR(O7250&lt;EDA_Outlier_Analysis!$C$10, O7250&gt;EDA_Outlier_Analysis!$C$11),
      "Outlier",
      "Normal"))</f>
        <v>Normal</v>
      </c>
      <c r="R7250" t="str">
        <f>IF(P7250="","",
   IF(OR(P7250 &lt; EDA_Outlier_Analysis!$F$7, P7250 &gt; EDA_Outlier_Analysis!$F$8),
      "Outlier",
      "Normal"))</f>
        <v/>
      </c>
      <c r="S7250" t="str">
        <f>IF(N7250="","",
   IF(OR(N7250 &lt;EDA_Outlier_Analysis!$I$10, N7250 &gt; EDA_Outlier_Analysis!$I$11),
      "Outlier",
      "Normal"))</f>
        <v>Normal</v>
      </c>
    </row>
    <row r="7251" spans="1:19">
      <c r="A7251" t="s">
        <v>15471</v>
      </c>
      <c r="B7251" s="4">
        <v>44870</v>
      </c>
      <c r="C7251" s="2">
        <v>183169.02</v>
      </c>
      <c r="D7251" t="s">
        <v>849</v>
      </c>
      <c r="E7251" t="s">
        <v>868</v>
      </c>
      <c r="F7251" t="s">
        <v>10</v>
      </c>
      <c r="G7251" t="s">
        <v>24</v>
      </c>
      <c r="H7251" t="s">
        <v>217</v>
      </c>
      <c r="J7251" t="s">
        <v>15472</v>
      </c>
      <c r="K7251" t="str">
        <f>IF(COUNTIF(Customers!A:A, H7251)&gt;0, "Valid", "Invalid")</f>
        <v>Valid</v>
      </c>
      <c r="L7251" t="str">
        <f t="shared" si="565"/>
        <v>11</v>
      </c>
      <c r="M7251" t="str">
        <f t="shared" si="566"/>
        <v>2022</v>
      </c>
      <c r="N7251">
        <f t="shared" si="567"/>
        <v>183169.02</v>
      </c>
      <c r="O7251">
        <f t="shared" si="568"/>
        <v>183169.02</v>
      </c>
      <c r="P7251" t="str">
        <f t="shared" si="569"/>
        <v/>
      </c>
      <c r="Q7251" s="48" t="str">
        <f>IF(O7251="","",
   IF(OR(O7251&lt;EDA_Outlier_Analysis!$C$10, O7251&gt;EDA_Outlier_Analysis!$C$11),
      "Outlier",
      "Normal"))</f>
        <v>Normal</v>
      </c>
      <c r="R7251" t="str">
        <f>IF(P7251="","",
   IF(OR(P7251 &lt; EDA_Outlier_Analysis!$F$7, P7251 &gt; EDA_Outlier_Analysis!$F$8),
      "Outlier",
      "Normal"))</f>
        <v/>
      </c>
      <c r="S7251" t="str">
        <f>IF(N7251="","",
   IF(OR(N7251 &lt;EDA_Outlier_Analysis!$I$10, N7251 &gt; EDA_Outlier_Analysis!$I$11),
      "Outlier",
      "Normal"))</f>
        <v>Normal</v>
      </c>
    </row>
    <row r="7252" spans="1:19">
      <c r="A7252" t="s">
        <v>15473</v>
      </c>
      <c r="B7252" s="4">
        <v>45287</v>
      </c>
      <c r="C7252" s="2">
        <v>-37440.1</v>
      </c>
      <c r="D7252" t="s">
        <v>840</v>
      </c>
      <c r="E7252" t="s">
        <v>845</v>
      </c>
      <c r="F7252" t="s">
        <v>11</v>
      </c>
      <c r="G7252" t="s">
        <v>24</v>
      </c>
      <c r="I7252" t="s">
        <v>1141</v>
      </c>
      <c r="J7252" t="s">
        <v>15474</v>
      </c>
      <c r="K7252" t="str">
        <f>IF(COUNTIF(Customers!A:A, H7252)&gt;0, "Valid", "Invalid")</f>
        <v>Invalid</v>
      </c>
      <c r="L7252" t="str">
        <f t="shared" si="565"/>
        <v>12</v>
      </c>
      <c r="M7252" t="str">
        <f t="shared" si="566"/>
        <v>2023</v>
      </c>
      <c r="N7252">
        <f t="shared" si="567"/>
        <v>-37440.1</v>
      </c>
      <c r="O7252" t="str">
        <f t="shared" si="568"/>
        <v/>
      </c>
      <c r="P7252">
        <f t="shared" si="569"/>
        <v>37440.1</v>
      </c>
      <c r="Q7252" s="48" t="str">
        <f>IF(O7252="","",
   IF(OR(O7252&lt;EDA_Outlier_Analysis!$C$10, O7252&gt;EDA_Outlier_Analysis!$C$11),
      "Outlier",
      "Normal"))</f>
        <v/>
      </c>
      <c r="R7252" t="str">
        <f>IF(P7252="","",
   IF(OR(P7252 &lt; EDA_Outlier_Analysis!$F$7, P7252 &gt; EDA_Outlier_Analysis!$F$8),
      "Outlier",
      "Normal"))</f>
        <v>Normal</v>
      </c>
      <c r="S7252" t="str">
        <f>IF(N7252="","",
   IF(OR(N7252 &lt;EDA_Outlier_Analysis!$I$10, N7252 &gt; EDA_Outlier_Analysis!$I$11),
      "Outlier",
      "Normal"))</f>
        <v>Normal</v>
      </c>
    </row>
    <row r="7253" spans="1:19">
      <c r="A7253" t="s">
        <v>15475</v>
      </c>
      <c r="B7253" s="4">
        <v>44723</v>
      </c>
      <c r="C7253" s="2">
        <v>192994.98</v>
      </c>
      <c r="D7253" t="s">
        <v>849</v>
      </c>
      <c r="E7253" t="s">
        <v>868</v>
      </c>
      <c r="F7253" t="s">
        <v>9</v>
      </c>
      <c r="G7253" t="s">
        <v>20</v>
      </c>
      <c r="H7253" t="s">
        <v>187</v>
      </c>
      <c r="J7253" t="s">
        <v>15476</v>
      </c>
      <c r="K7253" t="str">
        <f>IF(COUNTIF(Customers!A:A, H7253)&gt;0, "Valid", "Invalid")</f>
        <v>Valid</v>
      </c>
      <c r="L7253" t="str">
        <f t="shared" si="565"/>
        <v>6</v>
      </c>
      <c r="M7253" t="str">
        <f t="shared" si="566"/>
        <v>2022</v>
      </c>
      <c r="N7253">
        <f t="shared" si="567"/>
        <v>192994.98</v>
      </c>
      <c r="O7253">
        <f t="shared" si="568"/>
        <v>192994.98</v>
      </c>
      <c r="P7253" t="str">
        <f t="shared" si="569"/>
        <v/>
      </c>
      <c r="Q7253" s="48" t="str">
        <f>IF(O7253="","",
   IF(OR(O7253&lt;EDA_Outlier_Analysis!$C$10, O7253&gt;EDA_Outlier_Analysis!$C$11),
      "Outlier",
      "Normal"))</f>
        <v>Normal</v>
      </c>
      <c r="R7253" t="str">
        <f>IF(P7253="","",
   IF(OR(P7253 &lt; EDA_Outlier_Analysis!$F$7, P7253 &gt; EDA_Outlier_Analysis!$F$8),
      "Outlier",
      "Normal"))</f>
        <v/>
      </c>
      <c r="S7253" t="str">
        <f>IF(N7253="","",
   IF(OR(N7253 &lt;EDA_Outlier_Analysis!$I$10, N7253 &gt; EDA_Outlier_Analysis!$I$11),
      "Outlier",
      "Normal"))</f>
        <v>Normal</v>
      </c>
    </row>
    <row r="7254" spans="1:19">
      <c r="A7254" t="s">
        <v>15477</v>
      </c>
      <c r="B7254" s="4">
        <v>45267</v>
      </c>
      <c r="C7254" s="2">
        <v>193855.37</v>
      </c>
      <c r="D7254" t="s">
        <v>849</v>
      </c>
      <c r="E7254" t="s">
        <v>868</v>
      </c>
      <c r="F7254" t="s">
        <v>10</v>
      </c>
      <c r="G7254" t="s">
        <v>24</v>
      </c>
      <c r="H7254" t="s">
        <v>445</v>
      </c>
      <c r="J7254" t="s">
        <v>15478</v>
      </c>
      <c r="K7254" t="str">
        <f>IF(COUNTIF(Customers!A:A, H7254)&gt;0, "Valid", "Invalid")</f>
        <v>Valid</v>
      </c>
      <c r="L7254" t="str">
        <f t="shared" si="565"/>
        <v>12</v>
      </c>
      <c r="M7254" t="str">
        <f t="shared" si="566"/>
        <v>2023</v>
      </c>
      <c r="N7254">
        <f t="shared" si="567"/>
        <v>193855.37</v>
      </c>
      <c r="O7254">
        <f t="shared" si="568"/>
        <v>193855.37</v>
      </c>
      <c r="P7254" t="str">
        <f t="shared" si="569"/>
        <v/>
      </c>
      <c r="Q7254" s="48" t="str">
        <f>IF(O7254="","",
   IF(OR(O7254&lt;EDA_Outlier_Analysis!$C$10, O7254&gt;EDA_Outlier_Analysis!$C$11),
      "Outlier",
      "Normal"))</f>
        <v>Normal</v>
      </c>
      <c r="R7254" t="str">
        <f>IF(P7254="","",
   IF(OR(P7254 &lt; EDA_Outlier_Analysis!$F$7, P7254 &gt; EDA_Outlier_Analysis!$F$8),
      "Outlier",
      "Normal"))</f>
        <v/>
      </c>
      <c r="S7254" t="str">
        <f>IF(N7254="","",
   IF(OR(N7254 &lt;EDA_Outlier_Analysis!$I$10, N7254 &gt; EDA_Outlier_Analysis!$I$11),
      "Outlier",
      "Normal"))</f>
        <v>Normal</v>
      </c>
    </row>
    <row r="7255" spans="1:19">
      <c r="A7255" t="s">
        <v>15479</v>
      </c>
      <c r="B7255" s="4">
        <v>44669</v>
      </c>
      <c r="C7255" s="2">
        <v>-51071.69</v>
      </c>
      <c r="D7255" t="s">
        <v>840</v>
      </c>
      <c r="E7255" t="s">
        <v>845</v>
      </c>
      <c r="F7255" t="s">
        <v>10</v>
      </c>
      <c r="G7255" t="s">
        <v>31</v>
      </c>
      <c r="I7255" t="s">
        <v>1800</v>
      </c>
      <c r="J7255" t="s">
        <v>15480</v>
      </c>
      <c r="K7255" t="str">
        <f>IF(COUNTIF(Customers!A:A, H7255)&gt;0, "Valid", "Invalid")</f>
        <v>Invalid</v>
      </c>
      <c r="L7255" t="str">
        <f t="shared" si="565"/>
        <v>4</v>
      </c>
      <c r="M7255" t="str">
        <f t="shared" si="566"/>
        <v>2022</v>
      </c>
      <c r="N7255">
        <f t="shared" si="567"/>
        <v>-51071.69</v>
      </c>
      <c r="O7255" t="str">
        <f t="shared" si="568"/>
        <v/>
      </c>
      <c r="P7255">
        <f t="shared" si="569"/>
        <v>51071.69</v>
      </c>
      <c r="Q7255" s="48" t="str">
        <f>IF(O7255="","",
   IF(OR(O7255&lt;EDA_Outlier_Analysis!$C$10, O7255&gt;EDA_Outlier_Analysis!$C$11),
      "Outlier",
      "Normal"))</f>
        <v/>
      </c>
      <c r="R7255" t="str">
        <f>IF(P7255="","",
   IF(OR(P7255 &lt; EDA_Outlier_Analysis!$F$7, P7255 &gt; EDA_Outlier_Analysis!$F$8),
      "Outlier",
      "Normal"))</f>
        <v>Normal</v>
      </c>
      <c r="S7255" t="str">
        <f>IF(N7255="","",
   IF(OR(N7255 &lt;EDA_Outlier_Analysis!$I$10, N7255 &gt; EDA_Outlier_Analysis!$I$11),
      "Outlier",
      "Normal"))</f>
        <v>Normal</v>
      </c>
    </row>
    <row r="7256" spans="1:19">
      <c r="A7256" t="s">
        <v>15481</v>
      </c>
      <c r="B7256" s="4">
        <v>44831</v>
      </c>
      <c r="C7256" s="2">
        <v>212995.79</v>
      </c>
      <c r="D7256" t="s">
        <v>849</v>
      </c>
      <c r="E7256" t="s">
        <v>850</v>
      </c>
      <c r="F7256" t="s">
        <v>9</v>
      </c>
      <c r="G7256" t="s">
        <v>31</v>
      </c>
      <c r="H7256" t="s">
        <v>521</v>
      </c>
      <c r="J7256" t="s">
        <v>15482</v>
      </c>
      <c r="K7256" t="str">
        <f>IF(COUNTIF(Customers!A:A, H7256)&gt;0, "Valid", "Invalid")</f>
        <v>Valid</v>
      </c>
      <c r="L7256" t="str">
        <f t="shared" si="565"/>
        <v>9</v>
      </c>
      <c r="M7256" t="str">
        <f t="shared" si="566"/>
        <v>2022</v>
      </c>
      <c r="N7256">
        <f t="shared" si="567"/>
        <v>212995.79</v>
      </c>
      <c r="O7256">
        <f t="shared" si="568"/>
        <v>212995.79</v>
      </c>
      <c r="P7256" t="str">
        <f t="shared" si="569"/>
        <v/>
      </c>
      <c r="Q7256" s="48" t="str">
        <f>IF(O7256="","",
   IF(OR(O7256&lt;EDA_Outlier_Analysis!$C$10, O7256&gt;EDA_Outlier_Analysis!$C$11),
      "Outlier",
      "Normal"))</f>
        <v>Normal</v>
      </c>
      <c r="R7256" t="str">
        <f>IF(P7256="","",
   IF(OR(P7256 &lt; EDA_Outlier_Analysis!$F$7, P7256 &gt; EDA_Outlier_Analysis!$F$8),
      "Outlier",
      "Normal"))</f>
        <v/>
      </c>
      <c r="S7256" t="str">
        <f>IF(N7256="","",
   IF(OR(N7256 &lt;EDA_Outlier_Analysis!$I$10, N7256 &gt; EDA_Outlier_Analysis!$I$11),
      "Outlier",
      "Normal"))</f>
        <v>Normal</v>
      </c>
    </row>
    <row r="7257" spans="1:19">
      <c r="A7257" t="s">
        <v>15483</v>
      </c>
      <c r="B7257" s="4">
        <v>44900</v>
      </c>
      <c r="C7257" s="2">
        <v>-62820.7</v>
      </c>
      <c r="D7257" t="s">
        <v>840</v>
      </c>
      <c r="E7257" t="s">
        <v>841</v>
      </c>
      <c r="F7257" t="s">
        <v>10</v>
      </c>
      <c r="G7257" t="s">
        <v>24</v>
      </c>
      <c r="I7257" t="s">
        <v>968</v>
      </c>
      <c r="J7257" t="s">
        <v>15484</v>
      </c>
      <c r="K7257" t="str">
        <f>IF(COUNTIF(Customers!A:A, H7257)&gt;0, "Valid", "Invalid")</f>
        <v>Invalid</v>
      </c>
      <c r="L7257" t="str">
        <f t="shared" si="565"/>
        <v>12</v>
      </c>
      <c r="M7257" t="str">
        <f t="shared" si="566"/>
        <v>2022</v>
      </c>
      <c r="N7257">
        <f t="shared" si="567"/>
        <v>-62820.7</v>
      </c>
      <c r="O7257" t="str">
        <f t="shared" si="568"/>
        <v/>
      </c>
      <c r="P7257">
        <f t="shared" si="569"/>
        <v>62820.7</v>
      </c>
      <c r="Q7257" s="48" t="str">
        <f>IF(O7257="","",
   IF(OR(O7257&lt;EDA_Outlier_Analysis!$C$10, O7257&gt;EDA_Outlier_Analysis!$C$11),
      "Outlier",
      "Normal"))</f>
        <v/>
      </c>
      <c r="R7257" t="str">
        <f>IF(P7257="","",
   IF(OR(P7257 &lt; EDA_Outlier_Analysis!$F$7, P7257 &gt; EDA_Outlier_Analysis!$F$8),
      "Outlier",
      "Normal"))</f>
        <v>Outlier</v>
      </c>
      <c r="S7257" t="str">
        <f>IF(N7257="","",
   IF(OR(N7257 &lt;EDA_Outlier_Analysis!$I$10, N7257 &gt; EDA_Outlier_Analysis!$I$11),
      "Outlier",
      "Normal"))</f>
        <v>Normal</v>
      </c>
    </row>
    <row r="7258" spans="1:19">
      <c r="A7258" t="s">
        <v>15485</v>
      </c>
      <c r="B7258" s="4">
        <v>44680</v>
      </c>
      <c r="C7258" s="2">
        <v>172655.19</v>
      </c>
      <c r="D7258" t="s">
        <v>849</v>
      </c>
      <c r="E7258" t="s">
        <v>868</v>
      </c>
      <c r="F7258" t="s">
        <v>10</v>
      </c>
      <c r="G7258" t="s">
        <v>24</v>
      </c>
      <c r="H7258" t="s">
        <v>175</v>
      </c>
      <c r="J7258" t="s">
        <v>15486</v>
      </c>
      <c r="K7258" t="str">
        <f>IF(COUNTIF(Customers!A:A, H7258)&gt;0, "Valid", "Invalid")</f>
        <v>Valid</v>
      </c>
      <c r="L7258" t="str">
        <f t="shared" si="565"/>
        <v>4</v>
      </c>
      <c r="M7258" t="str">
        <f t="shared" si="566"/>
        <v>2022</v>
      </c>
      <c r="N7258">
        <f t="shared" si="567"/>
        <v>172655.19</v>
      </c>
      <c r="O7258">
        <f t="shared" si="568"/>
        <v>172655.19</v>
      </c>
      <c r="P7258" t="str">
        <f t="shared" si="569"/>
        <v/>
      </c>
      <c r="Q7258" s="48" t="str">
        <f>IF(O7258="","",
   IF(OR(O7258&lt;EDA_Outlier_Analysis!$C$10, O7258&gt;EDA_Outlier_Analysis!$C$11),
      "Outlier",
      "Normal"))</f>
        <v>Normal</v>
      </c>
      <c r="R7258" t="str">
        <f>IF(P7258="","",
   IF(OR(P7258 &lt; EDA_Outlier_Analysis!$F$7, P7258 &gt; EDA_Outlier_Analysis!$F$8),
      "Outlier",
      "Normal"))</f>
        <v/>
      </c>
      <c r="S7258" t="str">
        <f>IF(N7258="","",
   IF(OR(N7258 &lt;EDA_Outlier_Analysis!$I$10, N7258 &gt; EDA_Outlier_Analysis!$I$11),
      "Outlier",
      "Normal"))</f>
        <v>Normal</v>
      </c>
    </row>
    <row r="7259" spans="1:19">
      <c r="A7259" t="s">
        <v>15487</v>
      </c>
      <c r="B7259" s="4">
        <v>44784</v>
      </c>
      <c r="C7259" s="2">
        <v>69941.98</v>
      </c>
      <c r="D7259" t="s">
        <v>849</v>
      </c>
      <c r="E7259" t="s">
        <v>850</v>
      </c>
      <c r="F7259" t="s">
        <v>10</v>
      </c>
      <c r="G7259" t="s">
        <v>20</v>
      </c>
      <c r="H7259" t="s">
        <v>275</v>
      </c>
      <c r="J7259" t="s">
        <v>15488</v>
      </c>
      <c r="K7259" t="str">
        <f>IF(COUNTIF(Customers!A:A, H7259)&gt;0, "Valid", "Invalid")</f>
        <v>Valid</v>
      </c>
      <c r="L7259" t="str">
        <f t="shared" si="565"/>
        <v>8</v>
      </c>
      <c r="M7259" t="str">
        <f t="shared" si="566"/>
        <v>2022</v>
      </c>
      <c r="N7259">
        <f t="shared" si="567"/>
        <v>69941.98</v>
      </c>
      <c r="O7259">
        <f t="shared" si="568"/>
        <v>69941.98</v>
      </c>
      <c r="P7259" t="str">
        <f t="shared" si="569"/>
        <v/>
      </c>
      <c r="Q7259" s="48" t="str">
        <f>IF(O7259="","",
   IF(OR(O7259&lt;EDA_Outlier_Analysis!$C$10, O7259&gt;EDA_Outlier_Analysis!$C$11),
      "Outlier",
      "Normal"))</f>
        <v>Normal</v>
      </c>
      <c r="R7259" t="str">
        <f>IF(P7259="","",
   IF(OR(P7259 &lt; EDA_Outlier_Analysis!$F$7, P7259 &gt; EDA_Outlier_Analysis!$F$8),
      "Outlier",
      "Normal"))</f>
        <v/>
      </c>
      <c r="S7259" t="str">
        <f>IF(N7259="","",
   IF(OR(N7259 &lt;EDA_Outlier_Analysis!$I$10, N7259 &gt; EDA_Outlier_Analysis!$I$11),
      "Outlier",
      "Normal"))</f>
        <v>Normal</v>
      </c>
    </row>
    <row r="7260" spans="1:19">
      <c r="A7260" t="s">
        <v>15489</v>
      </c>
      <c r="B7260" s="4">
        <v>45244</v>
      </c>
      <c r="C7260" s="2">
        <v>142533.64000000001</v>
      </c>
      <c r="D7260" t="s">
        <v>849</v>
      </c>
      <c r="E7260" t="s">
        <v>850</v>
      </c>
      <c r="F7260" t="s">
        <v>11</v>
      </c>
      <c r="G7260" t="s">
        <v>34</v>
      </c>
      <c r="H7260" t="s">
        <v>535</v>
      </c>
      <c r="J7260" t="s">
        <v>15490</v>
      </c>
      <c r="K7260" t="str">
        <f>IF(COUNTIF(Customers!A:A, H7260)&gt;0, "Valid", "Invalid")</f>
        <v>Valid</v>
      </c>
      <c r="L7260" t="str">
        <f t="shared" si="565"/>
        <v>11</v>
      </c>
      <c r="M7260" t="str">
        <f t="shared" si="566"/>
        <v>2023</v>
      </c>
      <c r="N7260">
        <f t="shared" si="567"/>
        <v>142533.64000000001</v>
      </c>
      <c r="O7260">
        <f t="shared" si="568"/>
        <v>142533.64000000001</v>
      </c>
      <c r="P7260" t="str">
        <f t="shared" si="569"/>
        <v/>
      </c>
      <c r="Q7260" s="48" t="str">
        <f>IF(O7260="","",
   IF(OR(O7260&lt;EDA_Outlier_Analysis!$C$10, O7260&gt;EDA_Outlier_Analysis!$C$11),
      "Outlier",
      "Normal"))</f>
        <v>Normal</v>
      </c>
      <c r="R7260" t="str">
        <f>IF(P7260="","",
   IF(OR(P7260 &lt; EDA_Outlier_Analysis!$F$7, P7260 &gt; EDA_Outlier_Analysis!$F$8),
      "Outlier",
      "Normal"))</f>
        <v/>
      </c>
      <c r="S7260" t="str">
        <f>IF(N7260="","",
   IF(OR(N7260 &lt;EDA_Outlier_Analysis!$I$10, N7260 &gt; EDA_Outlier_Analysis!$I$11),
      "Outlier",
      "Normal"))</f>
        <v>Normal</v>
      </c>
    </row>
    <row r="7261" spans="1:19">
      <c r="A7261" t="s">
        <v>15491</v>
      </c>
      <c r="B7261" s="4">
        <v>44658</v>
      </c>
      <c r="C7261" s="2">
        <v>-48909.26</v>
      </c>
      <c r="D7261" t="s">
        <v>840</v>
      </c>
      <c r="E7261" t="s">
        <v>856</v>
      </c>
      <c r="F7261" t="s">
        <v>10</v>
      </c>
      <c r="G7261" t="s">
        <v>31</v>
      </c>
      <c r="I7261" t="s">
        <v>1117</v>
      </c>
      <c r="J7261" t="s">
        <v>15492</v>
      </c>
      <c r="K7261" t="str">
        <f>IF(COUNTIF(Customers!A:A, H7261)&gt;0, "Valid", "Invalid")</f>
        <v>Invalid</v>
      </c>
      <c r="L7261" t="str">
        <f t="shared" si="565"/>
        <v>4</v>
      </c>
      <c r="M7261" t="str">
        <f t="shared" si="566"/>
        <v>2022</v>
      </c>
      <c r="N7261">
        <f t="shared" si="567"/>
        <v>-48909.26</v>
      </c>
      <c r="O7261" t="str">
        <f t="shared" si="568"/>
        <v/>
      </c>
      <c r="P7261">
        <f t="shared" si="569"/>
        <v>48909.26</v>
      </c>
      <c r="Q7261" s="48" t="str">
        <f>IF(O7261="","",
   IF(OR(O7261&lt;EDA_Outlier_Analysis!$C$10, O7261&gt;EDA_Outlier_Analysis!$C$11),
      "Outlier",
      "Normal"))</f>
        <v/>
      </c>
      <c r="R7261" t="str">
        <f>IF(P7261="","",
   IF(OR(P7261 &lt; EDA_Outlier_Analysis!$F$7, P7261 &gt; EDA_Outlier_Analysis!$F$8),
      "Outlier",
      "Normal"))</f>
        <v>Normal</v>
      </c>
      <c r="S7261" t="str">
        <f>IF(N7261="","",
   IF(OR(N7261 &lt;EDA_Outlier_Analysis!$I$10, N7261 &gt; EDA_Outlier_Analysis!$I$11),
      "Outlier",
      "Normal"))</f>
        <v>Normal</v>
      </c>
    </row>
    <row r="7262" spans="1:19">
      <c r="A7262" t="s">
        <v>15493</v>
      </c>
      <c r="B7262" s="4">
        <v>44741</v>
      </c>
      <c r="C7262" s="2">
        <v>-41005.26</v>
      </c>
      <c r="D7262" t="s">
        <v>840</v>
      </c>
      <c r="E7262" t="s">
        <v>905</v>
      </c>
      <c r="F7262" t="s">
        <v>9</v>
      </c>
      <c r="G7262" t="s">
        <v>20</v>
      </c>
      <c r="I7262" t="s">
        <v>3502</v>
      </c>
      <c r="J7262" t="s">
        <v>15494</v>
      </c>
      <c r="K7262" t="str">
        <f>IF(COUNTIF(Customers!A:A, H7262)&gt;0, "Valid", "Invalid")</f>
        <v>Invalid</v>
      </c>
      <c r="L7262" t="str">
        <f t="shared" si="565"/>
        <v>6</v>
      </c>
      <c r="M7262" t="str">
        <f t="shared" si="566"/>
        <v>2022</v>
      </c>
      <c r="N7262">
        <f t="shared" si="567"/>
        <v>-41005.26</v>
      </c>
      <c r="O7262" t="str">
        <f t="shared" si="568"/>
        <v/>
      </c>
      <c r="P7262">
        <f t="shared" si="569"/>
        <v>41005.26</v>
      </c>
      <c r="Q7262" s="48" t="str">
        <f>IF(O7262="","",
   IF(OR(O7262&lt;EDA_Outlier_Analysis!$C$10, O7262&gt;EDA_Outlier_Analysis!$C$11),
      "Outlier",
      "Normal"))</f>
        <v/>
      </c>
      <c r="R7262" t="str">
        <f>IF(P7262="","",
   IF(OR(P7262 &lt; EDA_Outlier_Analysis!$F$7, P7262 &gt; EDA_Outlier_Analysis!$F$8),
      "Outlier",
      "Normal"))</f>
        <v>Normal</v>
      </c>
      <c r="S7262" t="str">
        <f>IF(N7262="","",
   IF(OR(N7262 &lt;EDA_Outlier_Analysis!$I$10, N7262 &gt; EDA_Outlier_Analysis!$I$11),
      "Outlier",
      "Normal"))</f>
        <v>Normal</v>
      </c>
    </row>
    <row r="7263" spans="1:19">
      <c r="A7263" t="s">
        <v>15495</v>
      </c>
      <c r="B7263" s="4">
        <v>44855</v>
      </c>
      <c r="C7263" s="2">
        <v>137984.23000000001</v>
      </c>
      <c r="D7263" t="s">
        <v>849</v>
      </c>
      <c r="E7263" t="s">
        <v>850</v>
      </c>
      <c r="F7263" t="s">
        <v>11</v>
      </c>
      <c r="G7263" t="s">
        <v>20</v>
      </c>
      <c r="H7263" t="s">
        <v>605</v>
      </c>
      <c r="J7263" t="s">
        <v>15496</v>
      </c>
      <c r="K7263" t="str">
        <f>IF(COUNTIF(Customers!A:A, H7263)&gt;0, "Valid", "Invalid")</f>
        <v>Valid</v>
      </c>
      <c r="L7263" t="str">
        <f t="shared" si="565"/>
        <v>10</v>
      </c>
      <c r="M7263" t="str">
        <f t="shared" si="566"/>
        <v>2022</v>
      </c>
      <c r="N7263">
        <f t="shared" si="567"/>
        <v>137984.23000000001</v>
      </c>
      <c r="O7263">
        <f t="shared" si="568"/>
        <v>137984.23000000001</v>
      </c>
      <c r="P7263" t="str">
        <f t="shared" si="569"/>
        <v/>
      </c>
      <c r="Q7263" s="48" t="str">
        <f>IF(O7263="","",
   IF(OR(O7263&lt;EDA_Outlier_Analysis!$C$10, O7263&gt;EDA_Outlier_Analysis!$C$11),
      "Outlier",
      "Normal"))</f>
        <v>Normal</v>
      </c>
      <c r="R7263" t="str">
        <f>IF(P7263="","",
   IF(OR(P7263 &lt; EDA_Outlier_Analysis!$F$7, P7263 &gt; EDA_Outlier_Analysis!$F$8),
      "Outlier",
      "Normal"))</f>
        <v/>
      </c>
      <c r="S7263" t="str">
        <f>IF(N7263="","",
   IF(OR(N7263 &lt;EDA_Outlier_Analysis!$I$10, N7263 &gt; EDA_Outlier_Analysis!$I$11),
      "Outlier",
      "Normal"))</f>
        <v>Normal</v>
      </c>
    </row>
    <row r="7264" spans="1:19">
      <c r="A7264" t="s">
        <v>15497</v>
      </c>
      <c r="B7264" s="4">
        <v>44677</v>
      </c>
      <c r="C7264" s="2">
        <v>151431.38</v>
      </c>
      <c r="D7264" t="s">
        <v>849</v>
      </c>
      <c r="E7264" t="s">
        <v>868</v>
      </c>
      <c r="F7264" t="s">
        <v>9</v>
      </c>
      <c r="G7264" t="s">
        <v>34</v>
      </c>
      <c r="H7264" t="s">
        <v>165</v>
      </c>
      <c r="J7264" t="s">
        <v>15498</v>
      </c>
      <c r="K7264" t="str">
        <f>IF(COUNTIF(Customers!A:A, H7264)&gt;0, "Valid", "Invalid")</f>
        <v>Valid</v>
      </c>
      <c r="L7264" t="str">
        <f t="shared" si="565"/>
        <v>4</v>
      </c>
      <c r="M7264" t="str">
        <f t="shared" si="566"/>
        <v>2022</v>
      </c>
      <c r="N7264">
        <f t="shared" si="567"/>
        <v>151431.38</v>
      </c>
      <c r="O7264">
        <f t="shared" si="568"/>
        <v>151431.38</v>
      </c>
      <c r="P7264" t="str">
        <f t="shared" si="569"/>
        <v/>
      </c>
      <c r="Q7264" s="48" t="str">
        <f>IF(O7264="","",
   IF(OR(O7264&lt;EDA_Outlier_Analysis!$C$10, O7264&gt;EDA_Outlier_Analysis!$C$11),
      "Outlier",
      "Normal"))</f>
        <v>Normal</v>
      </c>
      <c r="R7264" t="str">
        <f>IF(P7264="","",
   IF(OR(P7264 &lt; EDA_Outlier_Analysis!$F$7, P7264 &gt; EDA_Outlier_Analysis!$F$8),
      "Outlier",
      "Normal"))</f>
        <v/>
      </c>
      <c r="S7264" t="str">
        <f>IF(N7264="","",
   IF(OR(N7264 &lt;EDA_Outlier_Analysis!$I$10, N7264 &gt; EDA_Outlier_Analysis!$I$11),
      "Outlier",
      "Normal"))</f>
        <v>Normal</v>
      </c>
    </row>
    <row r="7265" spans="1:19">
      <c r="A7265" t="s">
        <v>15499</v>
      </c>
      <c r="B7265" s="4">
        <v>44627</v>
      </c>
      <c r="C7265" s="2">
        <v>-56524.5</v>
      </c>
      <c r="D7265" t="s">
        <v>840</v>
      </c>
      <c r="E7265" t="s">
        <v>856</v>
      </c>
      <c r="F7265" t="s">
        <v>9</v>
      </c>
      <c r="G7265" t="s">
        <v>31</v>
      </c>
      <c r="I7265" t="s">
        <v>1620</v>
      </c>
      <c r="J7265" t="s">
        <v>15500</v>
      </c>
      <c r="K7265" t="str">
        <f>IF(COUNTIF(Customers!A:A, H7265)&gt;0, "Valid", "Invalid")</f>
        <v>Invalid</v>
      </c>
      <c r="L7265" t="str">
        <f t="shared" si="565"/>
        <v>3</v>
      </c>
      <c r="M7265" t="str">
        <f t="shared" si="566"/>
        <v>2022</v>
      </c>
      <c r="N7265">
        <f t="shared" si="567"/>
        <v>-56524.5</v>
      </c>
      <c r="O7265" t="str">
        <f t="shared" si="568"/>
        <v/>
      </c>
      <c r="P7265">
        <f t="shared" si="569"/>
        <v>56524.5</v>
      </c>
      <c r="Q7265" s="48" t="str">
        <f>IF(O7265="","",
   IF(OR(O7265&lt;EDA_Outlier_Analysis!$C$10, O7265&gt;EDA_Outlier_Analysis!$C$11),
      "Outlier",
      "Normal"))</f>
        <v/>
      </c>
      <c r="R7265" t="str">
        <f>IF(P7265="","",
   IF(OR(P7265 &lt; EDA_Outlier_Analysis!$F$7, P7265 &gt; EDA_Outlier_Analysis!$F$8),
      "Outlier",
      "Normal"))</f>
        <v>Outlier</v>
      </c>
      <c r="S7265" t="str">
        <f>IF(N7265="","",
   IF(OR(N7265 &lt;EDA_Outlier_Analysis!$I$10, N7265 &gt; EDA_Outlier_Analysis!$I$11),
      "Outlier",
      "Normal"))</f>
        <v>Normal</v>
      </c>
    </row>
    <row r="7266" spans="1:19">
      <c r="A7266" t="s">
        <v>15501</v>
      </c>
      <c r="B7266" s="4">
        <v>45063</v>
      </c>
      <c r="C7266" s="2">
        <v>-29569.13</v>
      </c>
      <c r="D7266" t="s">
        <v>840</v>
      </c>
      <c r="E7266" t="s">
        <v>905</v>
      </c>
      <c r="F7266" t="s">
        <v>10</v>
      </c>
      <c r="G7266" t="s">
        <v>31</v>
      </c>
      <c r="I7266" t="s">
        <v>1485</v>
      </c>
      <c r="J7266" t="s">
        <v>15502</v>
      </c>
      <c r="K7266" t="str">
        <f>IF(COUNTIF(Customers!A:A, H7266)&gt;0, "Valid", "Invalid")</f>
        <v>Invalid</v>
      </c>
      <c r="L7266" t="str">
        <f t="shared" si="565"/>
        <v>5</v>
      </c>
      <c r="M7266" t="str">
        <f t="shared" si="566"/>
        <v>2023</v>
      </c>
      <c r="N7266">
        <f t="shared" si="567"/>
        <v>-29569.13</v>
      </c>
      <c r="O7266" t="str">
        <f t="shared" si="568"/>
        <v/>
      </c>
      <c r="P7266">
        <f t="shared" si="569"/>
        <v>29569.13</v>
      </c>
      <c r="Q7266" s="48" t="str">
        <f>IF(O7266="","",
   IF(OR(O7266&lt;EDA_Outlier_Analysis!$C$10, O7266&gt;EDA_Outlier_Analysis!$C$11),
      "Outlier",
      "Normal"))</f>
        <v/>
      </c>
      <c r="R7266" t="str">
        <f>IF(P7266="","",
   IF(OR(P7266 &lt; EDA_Outlier_Analysis!$F$7, P7266 &gt; EDA_Outlier_Analysis!$F$8),
      "Outlier",
      "Normal"))</f>
        <v>Normal</v>
      </c>
      <c r="S7266" t="str">
        <f>IF(N7266="","",
   IF(OR(N7266 &lt;EDA_Outlier_Analysis!$I$10, N7266 &gt; EDA_Outlier_Analysis!$I$11),
      "Outlier",
      "Normal"))</f>
        <v>Normal</v>
      </c>
    </row>
    <row r="7267" spans="1:19">
      <c r="A7267" t="s">
        <v>15503</v>
      </c>
      <c r="B7267" s="4">
        <v>44681</v>
      </c>
      <c r="C7267" s="2">
        <v>-28528.11</v>
      </c>
      <c r="D7267" t="s">
        <v>840</v>
      </c>
      <c r="E7267" t="s">
        <v>905</v>
      </c>
      <c r="F7267" t="s">
        <v>10</v>
      </c>
      <c r="G7267" t="s">
        <v>34</v>
      </c>
      <c r="I7267" t="s">
        <v>1940</v>
      </c>
      <c r="J7267" t="s">
        <v>15504</v>
      </c>
      <c r="K7267" t="str">
        <f>IF(COUNTIF(Customers!A:A, H7267)&gt;0, "Valid", "Invalid")</f>
        <v>Invalid</v>
      </c>
      <c r="L7267" t="str">
        <f t="shared" si="565"/>
        <v>4</v>
      </c>
      <c r="M7267" t="str">
        <f t="shared" si="566"/>
        <v>2022</v>
      </c>
      <c r="N7267">
        <f t="shared" si="567"/>
        <v>-28528.11</v>
      </c>
      <c r="O7267" t="str">
        <f t="shared" si="568"/>
        <v/>
      </c>
      <c r="P7267">
        <f t="shared" si="569"/>
        <v>28528.11</v>
      </c>
      <c r="Q7267" s="48" t="str">
        <f>IF(O7267="","",
   IF(OR(O7267&lt;EDA_Outlier_Analysis!$C$10, O7267&gt;EDA_Outlier_Analysis!$C$11),
      "Outlier",
      "Normal"))</f>
        <v/>
      </c>
      <c r="R7267" t="str">
        <f>IF(P7267="","",
   IF(OR(P7267 &lt; EDA_Outlier_Analysis!$F$7, P7267 &gt; EDA_Outlier_Analysis!$F$8),
      "Outlier",
      "Normal"))</f>
        <v>Normal</v>
      </c>
      <c r="S7267" t="str">
        <f>IF(N7267="","",
   IF(OR(N7267 &lt;EDA_Outlier_Analysis!$I$10, N7267 &gt; EDA_Outlier_Analysis!$I$11),
      "Outlier",
      "Normal"))</f>
        <v>Normal</v>
      </c>
    </row>
    <row r="7268" spans="1:19">
      <c r="A7268" t="s">
        <v>15505</v>
      </c>
      <c r="B7268" s="4">
        <v>45235</v>
      </c>
      <c r="C7268" s="2">
        <v>-57062.33</v>
      </c>
      <c r="D7268" t="s">
        <v>840</v>
      </c>
      <c r="E7268" t="s">
        <v>878</v>
      </c>
      <c r="F7268" t="s">
        <v>9</v>
      </c>
      <c r="G7268" t="s">
        <v>31</v>
      </c>
      <c r="I7268" t="s">
        <v>3307</v>
      </c>
      <c r="J7268" t="s">
        <v>15506</v>
      </c>
      <c r="K7268" t="str">
        <f>IF(COUNTIF(Customers!A:A, H7268)&gt;0, "Valid", "Invalid")</f>
        <v>Invalid</v>
      </c>
      <c r="L7268" t="str">
        <f t="shared" si="565"/>
        <v>11</v>
      </c>
      <c r="M7268" t="str">
        <f t="shared" si="566"/>
        <v>2023</v>
      </c>
      <c r="N7268">
        <f t="shared" si="567"/>
        <v>-57062.33</v>
      </c>
      <c r="O7268" t="str">
        <f t="shared" si="568"/>
        <v/>
      </c>
      <c r="P7268">
        <f t="shared" si="569"/>
        <v>57062.33</v>
      </c>
      <c r="Q7268" s="48" t="str">
        <f>IF(O7268="","",
   IF(OR(O7268&lt;EDA_Outlier_Analysis!$C$10, O7268&gt;EDA_Outlier_Analysis!$C$11),
      "Outlier",
      "Normal"))</f>
        <v/>
      </c>
      <c r="R7268" t="str">
        <f>IF(P7268="","",
   IF(OR(P7268 &lt; EDA_Outlier_Analysis!$F$7, P7268 &gt; EDA_Outlier_Analysis!$F$8),
      "Outlier",
      "Normal"))</f>
        <v>Outlier</v>
      </c>
      <c r="S7268" t="str">
        <f>IF(N7268="","",
   IF(OR(N7268 &lt;EDA_Outlier_Analysis!$I$10, N7268 &gt; EDA_Outlier_Analysis!$I$11),
      "Outlier",
      "Normal"))</f>
        <v>Normal</v>
      </c>
    </row>
    <row r="7269" spans="1:19">
      <c r="A7269" t="s">
        <v>15507</v>
      </c>
      <c r="B7269" s="4">
        <v>45288</v>
      </c>
      <c r="C7269" s="2">
        <v>-44749.48</v>
      </c>
      <c r="D7269" t="s">
        <v>840</v>
      </c>
      <c r="E7269" t="s">
        <v>845</v>
      </c>
      <c r="F7269" t="s">
        <v>9</v>
      </c>
      <c r="G7269" t="s">
        <v>34</v>
      </c>
      <c r="I7269" t="s">
        <v>1800</v>
      </c>
      <c r="J7269" t="s">
        <v>15508</v>
      </c>
      <c r="K7269" t="str">
        <f>IF(COUNTIF(Customers!A:A, H7269)&gt;0, "Valid", "Invalid")</f>
        <v>Invalid</v>
      </c>
      <c r="L7269" t="str">
        <f t="shared" si="565"/>
        <v>12</v>
      </c>
      <c r="M7269" t="str">
        <f t="shared" si="566"/>
        <v>2023</v>
      </c>
      <c r="N7269">
        <f t="shared" si="567"/>
        <v>-44749.48</v>
      </c>
      <c r="O7269" t="str">
        <f t="shared" si="568"/>
        <v/>
      </c>
      <c r="P7269">
        <f t="shared" si="569"/>
        <v>44749.48</v>
      </c>
      <c r="Q7269" s="48" t="str">
        <f>IF(O7269="","",
   IF(OR(O7269&lt;EDA_Outlier_Analysis!$C$10, O7269&gt;EDA_Outlier_Analysis!$C$11),
      "Outlier",
      "Normal"))</f>
        <v/>
      </c>
      <c r="R7269" t="str">
        <f>IF(P7269="","",
   IF(OR(P7269 &lt; EDA_Outlier_Analysis!$F$7, P7269 &gt; EDA_Outlier_Analysis!$F$8),
      "Outlier",
      "Normal"))</f>
        <v>Normal</v>
      </c>
      <c r="S7269" t="str">
        <f>IF(N7269="","",
   IF(OR(N7269 &lt;EDA_Outlier_Analysis!$I$10, N7269 &gt; EDA_Outlier_Analysis!$I$11),
      "Outlier",
      "Normal"))</f>
        <v>Normal</v>
      </c>
    </row>
    <row r="7270" spans="1:19">
      <c r="A7270" t="s">
        <v>15509</v>
      </c>
      <c r="B7270" s="4">
        <v>45279</v>
      </c>
      <c r="C7270" s="2">
        <v>272719.98</v>
      </c>
      <c r="D7270" t="s">
        <v>849</v>
      </c>
      <c r="E7270" t="s">
        <v>850</v>
      </c>
      <c r="F7270" t="s">
        <v>9</v>
      </c>
      <c r="G7270" t="s">
        <v>34</v>
      </c>
      <c r="H7270" t="s">
        <v>717</v>
      </c>
      <c r="J7270" t="s">
        <v>15510</v>
      </c>
      <c r="K7270" t="str">
        <f>IF(COUNTIF(Customers!A:A, H7270)&gt;0, "Valid", "Invalid")</f>
        <v>Valid</v>
      </c>
      <c r="L7270" t="str">
        <f t="shared" si="565"/>
        <v>12</v>
      </c>
      <c r="M7270" t="str">
        <f t="shared" si="566"/>
        <v>2023</v>
      </c>
      <c r="N7270">
        <f t="shared" si="567"/>
        <v>272719.98</v>
      </c>
      <c r="O7270">
        <f t="shared" si="568"/>
        <v>272719.98</v>
      </c>
      <c r="P7270" t="str">
        <f t="shared" si="569"/>
        <v/>
      </c>
      <c r="Q7270" s="48" t="str">
        <f>IF(O7270="","",
   IF(OR(O7270&lt;EDA_Outlier_Analysis!$C$10, O7270&gt;EDA_Outlier_Analysis!$C$11),
      "Outlier",
      "Normal"))</f>
        <v>Normal</v>
      </c>
      <c r="R7270" t="str">
        <f>IF(P7270="","",
   IF(OR(P7270 &lt; EDA_Outlier_Analysis!$F$7, P7270 &gt; EDA_Outlier_Analysis!$F$8),
      "Outlier",
      "Normal"))</f>
        <v/>
      </c>
      <c r="S7270" t="str">
        <f>IF(N7270="","",
   IF(OR(N7270 &lt;EDA_Outlier_Analysis!$I$10, N7270 &gt; EDA_Outlier_Analysis!$I$11),
      "Outlier",
      "Normal"))</f>
        <v>Normal</v>
      </c>
    </row>
    <row r="7271" spans="1:19">
      <c r="A7271" t="s">
        <v>15511</v>
      </c>
      <c r="B7271" s="4">
        <v>44735</v>
      </c>
      <c r="C7271" s="2">
        <v>243956.09</v>
      </c>
      <c r="D7271" t="s">
        <v>849</v>
      </c>
      <c r="E7271" t="s">
        <v>853</v>
      </c>
      <c r="F7271" t="s">
        <v>10</v>
      </c>
      <c r="G7271" t="s">
        <v>31</v>
      </c>
      <c r="H7271" t="s">
        <v>175</v>
      </c>
      <c r="J7271" t="s">
        <v>15512</v>
      </c>
      <c r="K7271" t="str">
        <f>IF(COUNTIF(Customers!A:A, H7271)&gt;0, "Valid", "Invalid")</f>
        <v>Valid</v>
      </c>
      <c r="L7271" t="str">
        <f t="shared" si="565"/>
        <v>6</v>
      </c>
      <c r="M7271" t="str">
        <f t="shared" si="566"/>
        <v>2022</v>
      </c>
      <c r="N7271">
        <f t="shared" si="567"/>
        <v>243956.09</v>
      </c>
      <c r="O7271">
        <f t="shared" si="568"/>
        <v>243956.09</v>
      </c>
      <c r="P7271" t="str">
        <f t="shared" si="569"/>
        <v/>
      </c>
      <c r="Q7271" s="48" t="str">
        <f>IF(O7271="","",
   IF(OR(O7271&lt;EDA_Outlier_Analysis!$C$10, O7271&gt;EDA_Outlier_Analysis!$C$11),
      "Outlier",
      "Normal"))</f>
        <v>Normal</v>
      </c>
      <c r="R7271" t="str">
        <f>IF(P7271="","",
   IF(OR(P7271 &lt; EDA_Outlier_Analysis!$F$7, P7271 &gt; EDA_Outlier_Analysis!$F$8),
      "Outlier",
      "Normal"))</f>
        <v/>
      </c>
      <c r="S7271" t="str">
        <f>IF(N7271="","",
   IF(OR(N7271 &lt;EDA_Outlier_Analysis!$I$10, N7271 &gt; EDA_Outlier_Analysis!$I$11),
      "Outlier",
      "Normal"))</f>
        <v>Normal</v>
      </c>
    </row>
    <row r="7272" spans="1:19">
      <c r="A7272" t="s">
        <v>15513</v>
      </c>
      <c r="B7272" s="4">
        <v>44602</v>
      </c>
      <c r="C7272" s="2">
        <v>-12277.6</v>
      </c>
      <c r="D7272" t="s">
        <v>840</v>
      </c>
      <c r="E7272" t="s">
        <v>878</v>
      </c>
      <c r="F7272" t="s">
        <v>11</v>
      </c>
      <c r="G7272" t="s">
        <v>34</v>
      </c>
      <c r="I7272" t="s">
        <v>1284</v>
      </c>
      <c r="J7272" t="s">
        <v>15514</v>
      </c>
      <c r="K7272" t="str">
        <f>IF(COUNTIF(Customers!A:A, H7272)&gt;0, "Valid", "Invalid")</f>
        <v>Invalid</v>
      </c>
      <c r="L7272" t="str">
        <f t="shared" si="565"/>
        <v>2</v>
      </c>
      <c r="M7272" t="str">
        <f t="shared" si="566"/>
        <v>2022</v>
      </c>
      <c r="N7272">
        <f t="shared" si="567"/>
        <v>-12277.6</v>
      </c>
      <c r="O7272" t="str">
        <f t="shared" si="568"/>
        <v/>
      </c>
      <c r="P7272">
        <f t="shared" si="569"/>
        <v>12277.6</v>
      </c>
      <c r="Q7272" s="48" t="str">
        <f>IF(O7272="","",
   IF(OR(O7272&lt;EDA_Outlier_Analysis!$C$10, O7272&gt;EDA_Outlier_Analysis!$C$11),
      "Outlier",
      "Normal"))</f>
        <v/>
      </c>
      <c r="R7272" t="str">
        <f>IF(P7272="","",
   IF(OR(P7272 &lt; EDA_Outlier_Analysis!$F$7, P7272 &gt; EDA_Outlier_Analysis!$F$8),
      "Outlier",
      "Normal"))</f>
        <v>Outlier</v>
      </c>
      <c r="S7272" t="str">
        <f>IF(N7272="","",
   IF(OR(N7272 &lt;EDA_Outlier_Analysis!$I$10, N7272 &gt; EDA_Outlier_Analysis!$I$11),
      "Outlier",
      "Normal"))</f>
        <v>Normal</v>
      </c>
    </row>
    <row r="7273" spans="1:19">
      <c r="A7273" t="s">
        <v>15515</v>
      </c>
      <c r="B7273" s="4">
        <v>44851</v>
      </c>
      <c r="C7273" s="2">
        <v>191379.28</v>
      </c>
      <c r="D7273" t="s">
        <v>849</v>
      </c>
      <c r="E7273" t="s">
        <v>868</v>
      </c>
      <c r="F7273" t="s">
        <v>9</v>
      </c>
      <c r="G7273" t="s">
        <v>24</v>
      </c>
      <c r="H7273" t="s">
        <v>39</v>
      </c>
      <c r="J7273" t="s">
        <v>15516</v>
      </c>
      <c r="K7273" t="str">
        <f>IF(COUNTIF(Customers!A:A, H7273)&gt;0, "Valid", "Invalid")</f>
        <v>Valid</v>
      </c>
      <c r="L7273" t="str">
        <f t="shared" si="565"/>
        <v>10</v>
      </c>
      <c r="M7273" t="str">
        <f t="shared" si="566"/>
        <v>2022</v>
      </c>
      <c r="N7273">
        <f t="shared" si="567"/>
        <v>191379.28</v>
      </c>
      <c r="O7273">
        <f t="shared" si="568"/>
        <v>191379.28</v>
      </c>
      <c r="P7273" t="str">
        <f t="shared" si="569"/>
        <v/>
      </c>
      <c r="Q7273" s="48" t="str">
        <f>IF(O7273="","",
   IF(OR(O7273&lt;EDA_Outlier_Analysis!$C$10, O7273&gt;EDA_Outlier_Analysis!$C$11),
      "Outlier",
      "Normal"))</f>
        <v>Normal</v>
      </c>
      <c r="R7273" t="str">
        <f>IF(P7273="","",
   IF(OR(P7273 &lt; EDA_Outlier_Analysis!$F$7, P7273 &gt; EDA_Outlier_Analysis!$F$8),
      "Outlier",
      "Normal"))</f>
        <v/>
      </c>
      <c r="S7273" t="str">
        <f>IF(N7273="","",
   IF(OR(N7273 &lt;EDA_Outlier_Analysis!$I$10, N7273 &gt; EDA_Outlier_Analysis!$I$11),
      "Outlier",
      "Normal"))</f>
        <v>Normal</v>
      </c>
    </row>
    <row r="7274" spans="1:19">
      <c r="A7274" t="s">
        <v>15517</v>
      </c>
      <c r="B7274" s="4">
        <v>45044</v>
      </c>
      <c r="C7274" s="2">
        <v>-35769.61</v>
      </c>
      <c r="D7274" t="s">
        <v>840</v>
      </c>
      <c r="E7274" t="s">
        <v>878</v>
      </c>
      <c r="F7274" t="s">
        <v>10</v>
      </c>
      <c r="G7274" t="s">
        <v>31</v>
      </c>
      <c r="I7274" t="s">
        <v>1284</v>
      </c>
      <c r="J7274" t="s">
        <v>15518</v>
      </c>
      <c r="K7274" t="str">
        <f>IF(COUNTIF(Customers!A:A, H7274)&gt;0, "Valid", "Invalid")</f>
        <v>Invalid</v>
      </c>
      <c r="L7274" t="str">
        <f t="shared" si="565"/>
        <v>4</v>
      </c>
      <c r="M7274" t="str">
        <f t="shared" si="566"/>
        <v>2023</v>
      </c>
      <c r="N7274">
        <f t="shared" si="567"/>
        <v>-35769.61</v>
      </c>
      <c r="O7274" t="str">
        <f t="shared" si="568"/>
        <v/>
      </c>
      <c r="P7274">
        <f t="shared" si="569"/>
        <v>35769.61</v>
      </c>
      <c r="Q7274" s="48" t="str">
        <f>IF(O7274="","",
   IF(OR(O7274&lt;EDA_Outlier_Analysis!$C$10, O7274&gt;EDA_Outlier_Analysis!$C$11),
      "Outlier",
      "Normal"))</f>
        <v/>
      </c>
      <c r="R7274" t="str">
        <f>IF(P7274="","",
   IF(OR(P7274 &lt; EDA_Outlier_Analysis!$F$7, P7274 &gt; EDA_Outlier_Analysis!$F$8),
      "Outlier",
      "Normal"))</f>
        <v>Normal</v>
      </c>
      <c r="S7274" t="str">
        <f>IF(N7274="","",
   IF(OR(N7274 &lt;EDA_Outlier_Analysis!$I$10, N7274 &gt; EDA_Outlier_Analysis!$I$11),
      "Outlier",
      "Normal"))</f>
        <v>Normal</v>
      </c>
    </row>
    <row r="7275" spans="1:19">
      <c r="A7275" t="s">
        <v>15519</v>
      </c>
      <c r="B7275" s="4">
        <v>44658</v>
      </c>
      <c r="C7275" s="2">
        <v>5000</v>
      </c>
      <c r="D7275" t="s">
        <v>849</v>
      </c>
      <c r="E7275" t="s">
        <v>853</v>
      </c>
      <c r="F7275" t="s">
        <v>11</v>
      </c>
      <c r="G7275" t="s">
        <v>34</v>
      </c>
      <c r="H7275" t="s">
        <v>345</v>
      </c>
      <c r="J7275" t="s">
        <v>15520</v>
      </c>
      <c r="K7275" t="str">
        <f>IF(COUNTIF(Customers!A:A, H7275)&gt;0, "Valid", "Invalid")</f>
        <v>Valid</v>
      </c>
      <c r="L7275" t="str">
        <f t="shared" si="565"/>
        <v>4</v>
      </c>
      <c r="M7275" t="str">
        <f t="shared" si="566"/>
        <v>2022</v>
      </c>
      <c r="N7275">
        <f t="shared" si="567"/>
        <v>5000</v>
      </c>
      <c r="O7275">
        <f t="shared" si="568"/>
        <v>5000</v>
      </c>
      <c r="P7275" t="str">
        <f t="shared" si="569"/>
        <v/>
      </c>
      <c r="Q7275" s="48" t="str">
        <f>IF(O7275="","",
   IF(OR(O7275&lt;EDA_Outlier_Analysis!$C$10, O7275&gt;EDA_Outlier_Analysis!$C$11),
      "Outlier",
      "Normal"))</f>
        <v>Outlier</v>
      </c>
      <c r="R7275" t="str">
        <f>IF(P7275="","",
   IF(OR(P7275 &lt; EDA_Outlier_Analysis!$F$7, P7275 &gt; EDA_Outlier_Analysis!$F$8),
      "Outlier",
      "Normal"))</f>
        <v/>
      </c>
      <c r="S7275" t="str">
        <f>IF(N7275="","",
   IF(OR(N7275 &lt;EDA_Outlier_Analysis!$I$10, N7275 &gt; EDA_Outlier_Analysis!$I$11),
      "Outlier",
      "Normal"))</f>
        <v>Normal</v>
      </c>
    </row>
    <row r="7276" spans="1:19">
      <c r="A7276" t="s">
        <v>15521</v>
      </c>
      <c r="B7276" s="4">
        <v>45194</v>
      </c>
      <c r="C7276" s="2">
        <v>35587.78</v>
      </c>
      <c r="D7276" t="s">
        <v>849</v>
      </c>
      <c r="E7276" t="s">
        <v>853</v>
      </c>
      <c r="F7276" t="s">
        <v>10</v>
      </c>
      <c r="G7276" t="s">
        <v>20</v>
      </c>
      <c r="H7276" t="s">
        <v>87</v>
      </c>
      <c r="J7276" t="s">
        <v>15522</v>
      </c>
      <c r="K7276" t="str">
        <f>IF(COUNTIF(Customers!A:A, H7276)&gt;0, "Valid", "Invalid")</f>
        <v>Valid</v>
      </c>
      <c r="L7276" t="str">
        <f t="shared" si="565"/>
        <v>9</v>
      </c>
      <c r="M7276" t="str">
        <f t="shared" si="566"/>
        <v>2023</v>
      </c>
      <c r="N7276">
        <f t="shared" si="567"/>
        <v>35587.78</v>
      </c>
      <c r="O7276">
        <f t="shared" si="568"/>
        <v>35587.78</v>
      </c>
      <c r="P7276" t="str">
        <f t="shared" si="569"/>
        <v/>
      </c>
      <c r="Q7276" s="48" t="str">
        <f>IF(O7276="","",
   IF(OR(O7276&lt;EDA_Outlier_Analysis!$C$10, O7276&gt;EDA_Outlier_Analysis!$C$11),
      "Outlier",
      "Normal"))</f>
        <v>Normal</v>
      </c>
      <c r="R7276" t="str">
        <f>IF(P7276="","",
   IF(OR(P7276 &lt; EDA_Outlier_Analysis!$F$7, P7276 &gt; EDA_Outlier_Analysis!$F$8),
      "Outlier",
      "Normal"))</f>
        <v/>
      </c>
      <c r="S7276" t="str">
        <f>IF(N7276="","",
   IF(OR(N7276 &lt;EDA_Outlier_Analysis!$I$10, N7276 &gt; EDA_Outlier_Analysis!$I$11),
      "Outlier",
      "Normal"))</f>
        <v>Normal</v>
      </c>
    </row>
    <row r="7277" spans="1:19">
      <c r="A7277" t="s">
        <v>15523</v>
      </c>
      <c r="B7277" s="4">
        <v>44637</v>
      </c>
      <c r="C7277" s="2">
        <v>-44471.97</v>
      </c>
      <c r="D7277" t="s">
        <v>840</v>
      </c>
      <c r="E7277" t="s">
        <v>856</v>
      </c>
      <c r="F7277" t="s">
        <v>11</v>
      </c>
      <c r="G7277" t="s">
        <v>34</v>
      </c>
      <c r="I7277" t="s">
        <v>939</v>
      </c>
      <c r="J7277" t="s">
        <v>15524</v>
      </c>
      <c r="K7277" t="str">
        <f>IF(COUNTIF(Customers!A:A, H7277)&gt;0, "Valid", "Invalid")</f>
        <v>Invalid</v>
      </c>
      <c r="L7277" t="str">
        <f t="shared" si="565"/>
        <v>3</v>
      </c>
      <c r="M7277" t="str">
        <f t="shared" si="566"/>
        <v>2022</v>
      </c>
      <c r="N7277">
        <f t="shared" si="567"/>
        <v>-44471.97</v>
      </c>
      <c r="O7277" t="str">
        <f t="shared" si="568"/>
        <v/>
      </c>
      <c r="P7277">
        <f t="shared" si="569"/>
        <v>44471.97</v>
      </c>
      <c r="Q7277" s="48" t="str">
        <f>IF(O7277="","",
   IF(OR(O7277&lt;EDA_Outlier_Analysis!$C$10, O7277&gt;EDA_Outlier_Analysis!$C$11),
      "Outlier",
      "Normal"))</f>
        <v/>
      </c>
      <c r="R7277" t="str">
        <f>IF(P7277="","",
   IF(OR(P7277 &lt; EDA_Outlier_Analysis!$F$7, P7277 &gt; EDA_Outlier_Analysis!$F$8),
      "Outlier",
      "Normal"))</f>
        <v>Normal</v>
      </c>
      <c r="S7277" t="str">
        <f>IF(N7277="","",
   IF(OR(N7277 &lt;EDA_Outlier_Analysis!$I$10, N7277 &gt; EDA_Outlier_Analysis!$I$11),
      "Outlier",
      "Normal"))</f>
        <v>Normal</v>
      </c>
    </row>
    <row r="7278" spans="1:19">
      <c r="A7278" t="s">
        <v>15525</v>
      </c>
      <c r="B7278" s="4">
        <v>44913</v>
      </c>
      <c r="C7278" s="2">
        <v>-20670.490000000002</v>
      </c>
      <c r="D7278" t="s">
        <v>840</v>
      </c>
      <c r="E7278" t="s">
        <v>864</v>
      </c>
      <c r="F7278" t="s">
        <v>9</v>
      </c>
      <c r="G7278" t="s">
        <v>24</v>
      </c>
      <c r="I7278" t="s">
        <v>1007</v>
      </c>
      <c r="J7278" t="s">
        <v>15526</v>
      </c>
      <c r="K7278" t="str">
        <f>IF(COUNTIF(Customers!A:A, H7278)&gt;0, "Valid", "Invalid")</f>
        <v>Invalid</v>
      </c>
      <c r="L7278" t="str">
        <f t="shared" si="565"/>
        <v>12</v>
      </c>
      <c r="M7278" t="str">
        <f t="shared" si="566"/>
        <v>2022</v>
      </c>
      <c r="N7278">
        <f t="shared" si="567"/>
        <v>-20670.490000000002</v>
      </c>
      <c r="O7278" t="str">
        <f t="shared" si="568"/>
        <v/>
      </c>
      <c r="P7278">
        <f t="shared" si="569"/>
        <v>20670.490000000002</v>
      </c>
      <c r="Q7278" s="48" t="str">
        <f>IF(O7278="","",
   IF(OR(O7278&lt;EDA_Outlier_Analysis!$C$10, O7278&gt;EDA_Outlier_Analysis!$C$11),
      "Outlier",
      "Normal"))</f>
        <v/>
      </c>
      <c r="R7278" t="str">
        <f>IF(P7278="","",
   IF(OR(P7278 &lt; EDA_Outlier_Analysis!$F$7, P7278 &gt; EDA_Outlier_Analysis!$F$8),
      "Outlier",
      "Normal"))</f>
        <v>Outlier</v>
      </c>
      <c r="S7278" t="str">
        <f>IF(N7278="","",
   IF(OR(N7278 &lt;EDA_Outlier_Analysis!$I$10, N7278 &gt; EDA_Outlier_Analysis!$I$11),
      "Outlier",
      "Normal"))</f>
        <v>Normal</v>
      </c>
    </row>
    <row r="7279" spans="1:19">
      <c r="A7279" t="s">
        <v>15527</v>
      </c>
      <c r="B7279" s="4">
        <v>44591</v>
      </c>
      <c r="C7279" s="2">
        <v>-65274.18</v>
      </c>
      <c r="D7279" t="s">
        <v>840</v>
      </c>
      <c r="E7279" t="s">
        <v>856</v>
      </c>
      <c r="F7279" t="s">
        <v>9</v>
      </c>
      <c r="G7279" t="s">
        <v>31</v>
      </c>
      <c r="I7279" t="s">
        <v>942</v>
      </c>
      <c r="J7279" t="s">
        <v>15528</v>
      </c>
      <c r="K7279" t="str">
        <f>IF(COUNTIF(Customers!A:A, H7279)&gt;0, "Valid", "Invalid")</f>
        <v>Invalid</v>
      </c>
      <c r="L7279" t="str">
        <f t="shared" si="565"/>
        <v>1</v>
      </c>
      <c r="M7279" t="str">
        <f t="shared" si="566"/>
        <v>2022</v>
      </c>
      <c r="N7279">
        <f t="shared" si="567"/>
        <v>-65274.18</v>
      </c>
      <c r="O7279" t="str">
        <f t="shared" si="568"/>
        <v/>
      </c>
      <c r="P7279">
        <f t="shared" si="569"/>
        <v>65274.18</v>
      </c>
      <c r="Q7279" s="48" t="str">
        <f>IF(O7279="","",
   IF(OR(O7279&lt;EDA_Outlier_Analysis!$C$10, O7279&gt;EDA_Outlier_Analysis!$C$11),
      "Outlier",
      "Normal"))</f>
        <v/>
      </c>
      <c r="R7279" t="str">
        <f>IF(P7279="","",
   IF(OR(P7279 &lt; EDA_Outlier_Analysis!$F$7, P7279 &gt; EDA_Outlier_Analysis!$F$8),
      "Outlier",
      "Normal"))</f>
        <v>Outlier</v>
      </c>
      <c r="S7279" t="str">
        <f>IF(N7279="","",
   IF(OR(N7279 &lt;EDA_Outlier_Analysis!$I$10, N7279 &gt; EDA_Outlier_Analysis!$I$11),
      "Outlier",
      "Normal"))</f>
        <v>Normal</v>
      </c>
    </row>
    <row r="7280" spans="1:19">
      <c r="A7280" t="s">
        <v>15529</v>
      </c>
      <c r="B7280" s="4">
        <v>44758</v>
      </c>
      <c r="C7280" s="2">
        <v>-13273.58</v>
      </c>
      <c r="D7280" t="s">
        <v>840</v>
      </c>
      <c r="E7280" t="s">
        <v>856</v>
      </c>
      <c r="F7280" t="s">
        <v>10</v>
      </c>
      <c r="G7280" t="s">
        <v>31</v>
      </c>
      <c r="I7280" t="s">
        <v>1620</v>
      </c>
      <c r="J7280" t="s">
        <v>15530</v>
      </c>
      <c r="K7280" t="str">
        <f>IF(COUNTIF(Customers!A:A, H7280)&gt;0, "Valid", "Invalid")</f>
        <v>Invalid</v>
      </c>
      <c r="L7280" t="str">
        <f t="shared" si="565"/>
        <v>7</v>
      </c>
      <c r="M7280" t="str">
        <f t="shared" si="566"/>
        <v>2022</v>
      </c>
      <c r="N7280">
        <f t="shared" si="567"/>
        <v>-13273.58</v>
      </c>
      <c r="O7280" t="str">
        <f t="shared" si="568"/>
        <v/>
      </c>
      <c r="P7280">
        <f t="shared" si="569"/>
        <v>13273.58</v>
      </c>
      <c r="Q7280" s="48" t="str">
        <f>IF(O7280="","",
   IF(OR(O7280&lt;EDA_Outlier_Analysis!$C$10, O7280&gt;EDA_Outlier_Analysis!$C$11),
      "Outlier",
      "Normal"))</f>
        <v/>
      </c>
      <c r="R7280" t="str">
        <f>IF(P7280="","",
   IF(OR(P7280 &lt; EDA_Outlier_Analysis!$F$7, P7280 &gt; EDA_Outlier_Analysis!$F$8),
      "Outlier",
      "Normal"))</f>
        <v>Outlier</v>
      </c>
      <c r="S7280" t="str">
        <f>IF(N7280="","",
   IF(OR(N7280 &lt;EDA_Outlier_Analysis!$I$10, N7280 &gt; EDA_Outlier_Analysis!$I$11),
      "Outlier",
      "Normal"))</f>
        <v>Normal</v>
      </c>
    </row>
    <row r="7281" spans="1:19">
      <c r="A7281" t="s">
        <v>15531</v>
      </c>
      <c r="B7281" s="4">
        <v>45243</v>
      </c>
      <c r="C7281" s="2">
        <v>128212.42</v>
      </c>
      <c r="D7281" t="s">
        <v>849</v>
      </c>
      <c r="E7281" t="s">
        <v>850</v>
      </c>
      <c r="F7281" t="s">
        <v>9</v>
      </c>
      <c r="G7281" t="s">
        <v>34</v>
      </c>
      <c r="H7281" t="s">
        <v>235</v>
      </c>
      <c r="J7281" t="s">
        <v>15532</v>
      </c>
      <c r="K7281" t="str">
        <f>IF(COUNTIF(Customers!A:A, H7281)&gt;0, "Valid", "Invalid")</f>
        <v>Valid</v>
      </c>
      <c r="L7281" t="str">
        <f t="shared" si="565"/>
        <v>11</v>
      </c>
      <c r="M7281" t="str">
        <f t="shared" si="566"/>
        <v>2023</v>
      </c>
      <c r="N7281">
        <f t="shared" si="567"/>
        <v>128212.42</v>
      </c>
      <c r="O7281">
        <f t="shared" si="568"/>
        <v>128212.42</v>
      </c>
      <c r="P7281" t="str">
        <f t="shared" si="569"/>
        <v/>
      </c>
      <c r="Q7281" s="48" t="str">
        <f>IF(O7281="","",
   IF(OR(O7281&lt;EDA_Outlier_Analysis!$C$10, O7281&gt;EDA_Outlier_Analysis!$C$11),
      "Outlier",
      "Normal"))</f>
        <v>Normal</v>
      </c>
      <c r="R7281" t="str">
        <f>IF(P7281="","",
   IF(OR(P7281 &lt; EDA_Outlier_Analysis!$F$7, P7281 &gt; EDA_Outlier_Analysis!$F$8),
      "Outlier",
      "Normal"))</f>
        <v/>
      </c>
      <c r="S7281" t="str">
        <f>IF(N7281="","",
   IF(OR(N7281 &lt;EDA_Outlier_Analysis!$I$10, N7281 &gt; EDA_Outlier_Analysis!$I$11),
      "Outlier",
      "Normal"))</f>
        <v>Normal</v>
      </c>
    </row>
    <row r="7282" spans="1:19">
      <c r="A7282" t="s">
        <v>15533</v>
      </c>
      <c r="B7282" s="4">
        <v>44599</v>
      </c>
      <c r="C7282" s="2">
        <v>-38271.040000000001</v>
      </c>
      <c r="D7282" t="s">
        <v>840</v>
      </c>
      <c r="E7282" t="s">
        <v>841</v>
      </c>
      <c r="F7282" t="s">
        <v>10</v>
      </c>
      <c r="G7282" t="s">
        <v>31</v>
      </c>
      <c r="I7282" t="s">
        <v>957</v>
      </c>
      <c r="J7282" t="s">
        <v>15534</v>
      </c>
      <c r="K7282" t="str">
        <f>IF(COUNTIF(Customers!A:A, H7282)&gt;0, "Valid", "Invalid")</f>
        <v>Invalid</v>
      </c>
      <c r="L7282" t="str">
        <f t="shared" si="565"/>
        <v>2</v>
      </c>
      <c r="M7282" t="str">
        <f t="shared" si="566"/>
        <v>2022</v>
      </c>
      <c r="N7282">
        <f t="shared" si="567"/>
        <v>-38271.040000000001</v>
      </c>
      <c r="O7282" t="str">
        <f t="shared" si="568"/>
        <v/>
      </c>
      <c r="P7282">
        <f t="shared" si="569"/>
        <v>38271.040000000001</v>
      </c>
      <c r="Q7282" s="48" t="str">
        <f>IF(O7282="","",
   IF(OR(O7282&lt;EDA_Outlier_Analysis!$C$10, O7282&gt;EDA_Outlier_Analysis!$C$11),
      "Outlier",
      "Normal"))</f>
        <v/>
      </c>
      <c r="R7282" t="str">
        <f>IF(P7282="","",
   IF(OR(P7282 &lt; EDA_Outlier_Analysis!$F$7, P7282 &gt; EDA_Outlier_Analysis!$F$8),
      "Outlier",
      "Normal"))</f>
        <v>Normal</v>
      </c>
      <c r="S7282" t="str">
        <f>IF(N7282="","",
   IF(OR(N7282 &lt;EDA_Outlier_Analysis!$I$10, N7282 &gt; EDA_Outlier_Analysis!$I$11),
      "Outlier",
      "Normal"))</f>
        <v>Normal</v>
      </c>
    </row>
    <row r="7283" spans="1:19">
      <c r="A7283" t="s">
        <v>15535</v>
      </c>
      <c r="B7283" s="4">
        <v>44877</v>
      </c>
      <c r="C7283" s="2">
        <v>105731.31</v>
      </c>
      <c r="D7283" t="s">
        <v>849</v>
      </c>
      <c r="E7283" t="s">
        <v>853</v>
      </c>
      <c r="F7283" t="s">
        <v>10</v>
      </c>
      <c r="G7283" t="s">
        <v>24</v>
      </c>
      <c r="H7283" t="s">
        <v>551</v>
      </c>
      <c r="J7283" t="s">
        <v>15536</v>
      </c>
      <c r="K7283" t="str">
        <f>IF(COUNTIF(Customers!A:A, H7283)&gt;0, "Valid", "Invalid")</f>
        <v>Valid</v>
      </c>
      <c r="L7283" t="str">
        <f t="shared" si="565"/>
        <v>11</v>
      </c>
      <c r="M7283" t="str">
        <f t="shared" si="566"/>
        <v>2022</v>
      </c>
      <c r="N7283">
        <f t="shared" si="567"/>
        <v>105731.31</v>
      </c>
      <c r="O7283">
        <f t="shared" si="568"/>
        <v>105731.31</v>
      </c>
      <c r="P7283" t="str">
        <f t="shared" si="569"/>
        <v/>
      </c>
      <c r="Q7283" s="48" t="str">
        <f>IF(O7283="","",
   IF(OR(O7283&lt;EDA_Outlier_Analysis!$C$10, O7283&gt;EDA_Outlier_Analysis!$C$11),
      "Outlier",
      "Normal"))</f>
        <v>Normal</v>
      </c>
      <c r="R7283" t="str">
        <f>IF(P7283="","",
   IF(OR(P7283 &lt; EDA_Outlier_Analysis!$F$7, P7283 &gt; EDA_Outlier_Analysis!$F$8),
      "Outlier",
      "Normal"))</f>
        <v/>
      </c>
      <c r="S7283" t="str">
        <f>IF(N7283="","",
   IF(OR(N7283 &lt;EDA_Outlier_Analysis!$I$10, N7283 &gt; EDA_Outlier_Analysis!$I$11),
      "Outlier",
      "Normal"))</f>
        <v>Normal</v>
      </c>
    </row>
    <row r="7284" spans="1:19">
      <c r="A7284" t="s">
        <v>15537</v>
      </c>
      <c r="B7284" s="4">
        <v>44683</v>
      </c>
      <c r="C7284" s="2">
        <v>-6852.14</v>
      </c>
      <c r="D7284" t="s">
        <v>840</v>
      </c>
      <c r="E7284" t="s">
        <v>878</v>
      </c>
      <c r="F7284" t="s">
        <v>11</v>
      </c>
      <c r="G7284" t="s">
        <v>20</v>
      </c>
      <c r="I7284" t="s">
        <v>1714</v>
      </c>
      <c r="J7284" t="s">
        <v>15538</v>
      </c>
      <c r="K7284" t="str">
        <f>IF(COUNTIF(Customers!A:A, H7284)&gt;0, "Valid", "Invalid")</f>
        <v>Invalid</v>
      </c>
      <c r="L7284" t="str">
        <f t="shared" si="565"/>
        <v>5</v>
      </c>
      <c r="M7284" t="str">
        <f t="shared" si="566"/>
        <v>2022</v>
      </c>
      <c r="N7284">
        <f t="shared" si="567"/>
        <v>-6852.14</v>
      </c>
      <c r="O7284" t="str">
        <f t="shared" si="568"/>
        <v/>
      </c>
      <c r="P7284">
        <f t="shared" si="569"/>
        <v>6852.14</v>
      </c>
      <c r="Q7284" s="48" t="str">
        <f>IF(O7284="","",
   IF(OR(O7284&lt;EDA_Outlier_Analysis!$C$10, O7284&gt;EDA_Outlier_Analysis!$C$11),
      "Outlier",
      "Normal"))</f>
        <v/>
      </c>
      <c r="R7284" t="str">
        <f>IF(P7284="","",
   IF(OR(P7284 &lt; EDA_Outlier_Analysis!$F$7, P7284 &gt; EDA_Outlier_Analysis!$F$8),
      "Outlier",
      "Normal"))</f>
        <v>Outlier</v>
      </c>
      <c r="S7284" t="str">
        <f>IF(N7284="","",
   IF(OR(N7284 &lt;EDA_Outlier_Analysis!$I$10, N7284 &gt; EDA_Outlier_Analysis!$I$11),
      "Outlier",
      "Normal"))</f>
        <v>Normal</v>
      </c>
    </row>
    <row r="7285" spans="1:19">
      <c r="A7285" t="s">
        <v>15539</v>
      </c>
      <c r="B7285" s="4">
        <v>44618</v>
      </c>
      <c r="C7285" s="2">
        <v>122795.63</v>
      </c>
      <c r="D7285" t="s">
        <v>849</v>
      </c>
      <c r="E7285" t="s">
        <v>868</v>
      </c>
      <c r="F7285" t="s">
        <v>11</v>
      </c>
      <c r="G7285" t="s">
        <v>34</v>
      </c>
      <c r="H7285" t="s">
        <v>123</v>
      </c>
      <c r="J7285" t="s">
        <v>15540</v>
      </c>
      <c r="K7285" t="str">
        <f>IF(COUNTIF(Customers!A:A, H7285)&gt;0, "Valid", "Invalid")</f>
        <v>Valid</v>
      </c>
      <c r="L7285" t="str">
        <f t="shared" si="565"/>
        <v>2</v>
      </c>
      <c r="M7285" t="str">
        <f t="shared" si="566"/>
        <v>2022</v>
      </c>
      <c r="N7285">
        <f t="shared" si="567"/>
        <v>122795.63</v>
      </c>
      <c r="O7285">
        <f t="shared" si="568"/>
        <v>122795.63</v>
      </c>
      <c r="P7285" t="str">
        <f t="shared" si="569"/>
        <v/>
      </c>
      <c r="Q7285" s="48" t="str">
        <f>IF(O7285="","",
   IF(OR(O7285&lt;EDA_Outlier_Analysis!$C$10, O7285&gt;EDA_Outlier_Analysis!$C$11),
      "Outlier",
      "Normal"))</f>
        <v>Normal</v>
      </c>
      <c r="R7285" t="str">
        <f>IF(P7285="","",
   IF(OR(P7285 &lt; EDA_Outlier_Analysis!$F$7, P7285 &gt; EDA_Outlier_Analysis!$F$8),
      "Outlier",
      "Normal"))</f>
        <v/>
      </c>
      <c r="S7285" t="str">
        <f>IF(N7285="","",
   IF(OR(N7285 &lt;EDA_Outlier_Analysis!$I$10, N7285 &gt; EDA_Outlier_Analysis!$I$11),
      "Outlier",
      "Normal"))</f>
        <v>Normal</v>
      </c>
    </row>
    <row r="7286" spans="1:19">
      <c r="A7286" t="s">
        <v>15541</v>
      </c>
      <c r="B7286" s="4">
        <v>44661</v>
      </c>
      <c r="C7286" s="2">
        <v>-2432.1799999999998</v>
      </c>
      <c r="D7286" t="s">
        <v>840</v>
      </c>
      <c r="E7286" t="s">
        <v>905</v>
      </c>
      <c r="F7286" t="s">
        <v>9</v>
      </c>
      <c r="G7286" t="s">
        <v>24</v>
      </c>
      <c r="I7286" t="s">
        <v>2969</v>
      </c>
      <c r="J7286" t="s">
        <v>15542</v>
      </c>
      <c r="K7286" t="str">
        <f>IF(COUNTIF(Customers!A:A, H7286)&gt;0, "Valid", "Invalid")</f>
        <v>Invalid</v>
      </c>
      <c r="L7286" t="str">
        <f t="shared" si="565"/>
        <v>4</v>
      </c>
      <c r="M7286" t="str">
        <f t="shared" si="566"/>
        <v>2022</v>
      </c>
      <c r="N7286">
        <f t="shared" si="567"/>
        <v>-2432.1799999999998</v>
      </c>
      <c r="O7286" t="str">
        <f t="shared" si="568"/>
        <v/>
      </c>
      <c r="P7286">
        <f t="shared" si="569"/>
        <v>2432.1799999999998</v>
      </c>
      <c r="Q7286" s="48" t="str">
        <f>IF(O7286="","",
   IF(OR(O7286&lt;EDA_Outlier_Analysis!$C$10, O7286&gt;EDA_Outlier_Analysis!$C$11),
      "Outlier",
      "Normal"))</f>
        <v/>
      </c>
      <c r="R7286" t="str">
        <f>IF(P7286="","",
   IF(OR(P7286 &lt; EDA_Outlier_Analysis!$F$7, P7286 &gt; EDA_Outlier_Analysis!$F$8),
      "Outlier",
      "Normal"))</f>
        <v>Outlier</v>
      </c>
      <c r="S7286" t="str">
        <f>IF(N7286="","",
   IF(OR(N7286 &lt;EDA_Outlier_Analysis!$I$10, N7286 &gt; EDA_Outlier_Analysis!$I$11),
      "Outlier",
      "Normal"))</f>
        <v>Normal</v>
      </c>
    </row>
    <row r="7287" spans="1:19">
      <c r="A7287" t="s">
        <v>15543</v>
      </c>
      <c r="B7287" s="4">
        <v>44625</v>
      </c>
      <c r="C7287" s="2">
        <v>-56880.24</v>
      </c>
      <c r="D7287" t="s">
        <v>840</v>
      </c>
      <c r="E7287" t="s">
        <v>856</v>
      </c>
      <c r="F7287" t="s">
        <v>11</v>
      </c>
      <c r="G7287" t="s">
        <v>34</v>
      </c>
      <c r="I7287" t="s">
        <v>1448</v>
      </c>
      <c r="J7287" t="s">
        <v>15544</v>
      </c>
      <c r="K7287" t="str">
        <f>IF(COUNTIF(Customers!A:A, H7287)&gt;0, "Valid", "Invalid")</f>
        <v>Invalid</v>
      </c>
      <c r="L7287" t="str">
        <f t="shared" si="565"/>
        <v>3</v>
      </c>
      <c r="M7287" t="str">
        <f t="shared" si="566"/>
        <v>2022</v>
      </c>
      <c r="N7287">
        <f t="shared" si="567"/>
        <v>-56880.24</v>
      </c>
      <c r="O7287" t="str">
        <f t="shared" si="568"/>
        <v/>
      </c>
      <c r="P7287">
        <f t="shared" si="569"/>
        <v>56880.24</v>
      </c>
      <c r="Q7287" s="48" t="str">
        <f>IF(O7287="","",
   IF(OR(O7287&lt;EDA_Outlier_Analysis!$C$10, O7287&gt;EDA_Outlier_Analysis!$C$11),
      "Outlier",
      "Normal"))</f>
        <v/>
      </c>
      <c r="R7287" t="str">
        <f>IF(P7287="","",
   IF(OR(P7287 &lt; EDA_Outlier_Analysis!$F$7, P7287 &gt; EDA_Outlier_Analysis!$F$8),
      "Outlier",
      "Normal"))</f>
        <v>Outlier</v>
      </c>
      <c r="S7287" t="str">
        <f>IF(N7287="","",
   IF(OR(N7287 &lt;EDA_Outlier_Analysis!$I$10, N7287 &gt; EDA_Outlier_Analysis!$I$11),
      "Outlier",
      "Normal"))</f>
        <v>Normal</v>
      </c>
    </row>
    <row r="7288" spans="1:19">
      <c r="A7288" t="s">
        <v>15545</v>
      </c>
      <c r="B7288" s="4">
        <v>44647</v>
      </c>
      <c r="C7288" s="2">
        <v>19274.25</v>
      </c>
      <c r="D7288" t="s">
        <v>971</v>
      </c>
      <c r="E7288" t="s">
        <v>971</v>
      </c>
      <c r="F7288" t="s">
        <v>11</v>
      </c>
      <c r="G7288" t="s">
        <v>31</v>
      </c>
      <c r="J7288" t="s">
        <v>15546</v>
      </c>
      <c r="K7288" t="str">
        <f>IF(COUNTIF(Customers!A:A, H7288)&gt;0, "Valid", "Invalid")</f>
        <v>Invalid</v>
      </c>
      <c r="L7288" t="str">
        <f t="shared" si="565"/>
        <v>3</v>
      </c>
      <c r="M7288" t="str">
        <f t="shared" si="566"/>
        <v>2022</v>
      </c>
      <c r="N7288">
        <f t="shared" si="567"/>
        <v>-19274.25</v>
      </c>
      <c r="O7288" t="str">
        <f t="shared" si="568"/>
        <v/>
      </c>
      <c r="P7288" t="str">
        <f t="shared" si="569"/>
        <v/>
      </c>
      <c r="Q7288" s="48" t="str">
        <f>IF(O7288="","",
   IF(OR(O7288&lt;EDA_Outlier_Analysis!$C$10, O7288&gt;EDA_Outlier_Analysis!$C$11),
      "Outlier",
      "Normal"))</f>
        <v/>
      </c>
      <c r="R7288" t="str">
        <f>IF(P7288="","",
   IF(OR(P7288 &lt; EDA_Outlier_Analysis!$F$7, P7288 &gt; EDA_Outlier_Analysis!$F$8),
      "Outlier",
      "Normal"))</f>
        <v/>
      </c>
      <c r="S7288" t="str">
        <f>IF(N7288="","",
   IF(OR(N7288 &lt;EDA_Outlier_Analysis!$I$10, N7288 &gt; EDA_Outlier_Analysis!$I$11),
      "Outlier",
      "Normal"))</f>
        <v>Normal</v>
      </c>
    </row>
    <row r="7289" spans="1:19">
      <c r="A7289" t="s">
        <v>15547</v>
      </c>
      <c r="B7289" s="4">
        <v>44841</v>
      </c>
      <c r="C7289" s="2">
        <v>190162.56</v>
      </c>
      <c r="D7289" t="s">
        <v>849</v>
      </c>
      <c r="E7289" t="s">
        <v>850</v>
      </c>
      <c r="F7289" t="s">
        <v>11</v>
      </c>
      <c r="G7289" t="s">
        <v>20</v>
      </c>
      <c r="H7289" t="s">
        <v>109</v>
      </c>
      <c r="J7289" t="s">
        <v>15548</v>
      </c>
      <c r="K7289" t="str">
        <f>IF(COUNTIF(Customers!A:A, H7289)&gt;0, "Valid", "Invalid")</f>
        <v>Valid</v>
      </c>
      <c r="L7289" t="str">
        <f t="shared" si="565"/>
        <v>10</v>
      </c>
      <c r="M7289" t="str">
        <f t="shared" si="566"/>
        <v>2022</v>
      </c>
      <c r="N7289">
        <f t="shared" si="567"/>
        <v>190162.56</v>
      </c>
      <c r="O7289">
        <f t="shared" si="568"/>
        <v>190162.56</v>
      </c>
      <c r="P7289" t="str">
        <f t="shared" si="569"/>
        <v/>
      </c>
      <c r="Q7289" s="48" t="str">
        <f>IF(O7289="","",
   IF(OR(O7289&lt;EDA_Outlier_Analysis!$C$10, O7289&gt;EDA_Outlier_Analysis!$C$11),
      "Outlier",
      "Normal"))</f>
        <v>Normal</v>
      </c>
      <c r="R7289" t="str">
        <f>IF(P7289="","",
   IF(OR(P7289 &lt; EDA_Outlier_Analysis!$F$7, P7289 &gt; EDA_Outlier_Analysis!$F$8),
      "Outlier",
      "Normal"))</f>
        <v/>
      </c>
      <c r="S7289" t="str">
        <f>IF(N7289="","",
   IF(OR(N7289 &lt;EDA_Outlier_Analysis!$I$10, N7289 &gt; EDA_Outlier_Analysis!$I$11),
      "Outlier",
      "Normal"))</f>
        <v>Normal</v>
      </c>
    </row>
    <row r="7290" spans="1:19">
      <c r="A7290" t="s">
        <v>15549</v>
      </c>
      <c r="B7290" s="4">
        <v>45146</v>
      </c>
      <c r="C7290" s="2">
        <v>155310.48000000001</v>
      </c>
      <c r="D7290" t="s">
        <v>849</v>
      </c>
      <c r="E7290" t="s">
        <v>868</v>
      </c>
      <c r="F7290" t="s">
        <v>11</v>
      </c>
      <c r="G7290" t="s">
        <v>20</v>
      </c>
      <c r="H7290" t="s">
        <v>139</v>
      </c>
      <c r="J7290" t="s">
        <v>15550</v>
      </c>
      <c r="K7290" t="str">
        <f>IF(COUNTIF(Customers!A:A, H7290)&gt;0, "Valid", "Invalid")</f>
        <v>Valid</v>
      </c>
      <c r="L7290" t="str">
        <f t="shared" si="565"/>
        <v>8</v>
      </c>
      <c r="M7290" t="str">
        <f t="shared" si="566"/>
        <v>2023</v>
      </c>
      <c r="N7290">
        <f t="shared" si="567"/>
        <v>155310.48000000001</v>
      </c>
      <c r="O7290">
        <f t="shared" si="568"/>
        <v>155310.48000000001</v>
      </c>
      <c r="P7290" t="str">
        <f t="shared" si="569"/>
        <v/>
      </c>
      <c r="Q7290" s="48" t="str">
        <f>IF(O7290="","",
   IF(OR(O7290&lt;EDA_Outlier_Analysis!$C$10, O7290&gt;EDA_Outlier_Analysis!$C$11),
      "Outlier",
      "Normal"))</f>
        <v>Normal</v>
      </c>
      <c r="R7290" t="str">
        <f>IF(P7290="","",
   IF(OR(P7290 &lt; EDA_Outlier_Analysis!$F$7, P7290 &gt; EDA_Outlier_Analysis!$F$8),
      "Outlier",
      "Normal"))</f>
        <v/>
      </c>
      <c r="S7290" t="str">
        <f>IF(N7290="","",
   IF(OR(N7290 &lt;EDA_Outlier_Analysis!$I$10, N7290 &gt; EDA_Outlier_Analysis!$I$11),
      "Outlier",
      "Normal"))</f>
        <v>Normal</v>
      </c>
    </row>
    <row r="7291" spans="1:19">
      <c r="A7291" t="s">
        <v>15551</v>
      </c>
      <c r="B7291" s="4">
        <v>44889</v>
      </c>
      <c r="C7291" s="2">
        <v>160484.87</v>
      </c>
      <c r="D7291" t="s">
        <v>849</v>
      </c>
      <c r="E7291" t="s">
        <v>868</v>
      </c>
      <c r="F7291" t="s">
        <v>11</v>
      </c>
      <c r="G7291" t="s">
        <v>31</v>
      </c>
      <c r="H7291" t="s">
        <v>199</v>
      </c>
      <c r="J7291" t="s">
        <v>15552</v>
      </c>
      <c r="K7291" t="str">
        <f>IF(COUNTIF(Customers!A:A, H7291)&gt;0, "Valid", "Invalid")</f>
        <v>Valid</v>
      </c>
      <c r="L7291" t="str">
        <f t="shared" si="565"/>
        <v>11</v>
      </c>
      <c r="M7291" t="str">
        <f t="shared" si="566"/>
        <v>2022</v>
      </c>
      <c r="N7291">
        <f t="shared" si="567"/>
        <v>160484.87</v>
      </c>
      <c r="O7291">
        <f t="shared" si="568"/>
        <v>160484.87</v>
      </c>
      <c r="P7291" t="str">
        <f t="shared" si="569"/>
        <v/>
      </c>
      <c r="Q7291" s="48" t="str">
        <f>IF(O7291="","",
   IF(OR(O7291&lt;EDA_Outlier_Analysis!$C$10, O7291&gt;EDA_Outlier_Analysis!$C$11),
      "Outlier",
      "Normal"))</f>
        <v>Normal</v>
      </c>
      <c r="R7291" t="str">
        <f>IF(P7291="","",
   IF(OR(P7291 &lt; EDA_Outlier_Analysis!$F$7, P7291 &gt; EDA_Outlier_Analysis!$F$8),
      "Outlier",
      "Normal"))</f>
        <v/>
      </c>
      <c r="S7291" t="str">
        <f>IF(N7291="","",
   IF(OR(N7291 &lt;EDA_Outlier_Analysis!$I$10, N7291 &gt; EDA_Outlier_Analysis!$I$11),
      "Outlier",
      "Normal"))</f>
        <v>Normal</v>
      </c>
    </row>
    <row r="7292" spans="1:19">
      <c r="A7292" t="s">
        <v>15553</v>
      </c>
      <c r="B7292" s="4">
        <v>45138</v>
      </c>
      <c r="C7292" s="2">
        <v>-61462.879999999997</v>
      </c>
      <c r="D7292" t="s">
        <v>840</v>
      </c>
      <c r="E7292" t="s">
        <v>878</v>
      </c>
      <c r="F7292" t="s">
        <v>10</v>
      </c>
      <c r="G7292" t="s">
        <v>31</v>
      </c>
      <c r="I7292" t="s">
        <v>954</v>
      </c>
      <c r="J7292" t="s">
        <v>15554</v>
      </c>
      <c r="K7292" t="str">
        <f>IF(COUNTIF(Customers!A:A, H7292)&gt;0, "Valid", "Invalid")</f>
        <v>Invalid</v>
      </c>
      <c r="L7292" t="str">
        <f t="shared" si="565"/>
        <v>7</v>
      </c>
      <c r="M7292" t="str">
        <f t="shared" si="566"/>
        <v>2023</v>
      </c>
      <c r="N7292">
        <f t="shared" si="567"/>
        <v>-61462.879999999997</v>
      </c>
      <c r="O7292" t="str">
        <f t="shared" si="568"/>
        <v/>
      </c>
      <c r="P7292">
        <f t="shared" si="569"/>
        <v>61462.879999999997</v>
      </c>
      <c r="Q7292" s="48" t="str">
        <f>IF(O7292="","",
   IF(OR(O7292&lt;EDA_Outlier_Analysis!$C$10, O7292&gt;EDA_Outlier_Analysis!$C$11),
      "Outlier",
      "Normal"))</f>
        <v/>
      </c>
      <c r="R7292" t="str">
        <f>IF(P7292="","",
   IF(OR(P7292 &lt; EDA_Outlier_Analysis!$F$7, P7292 &gt; EDA_Outlier_Analysis!$F$8),
      "Outlier",
      "Normal"))</f>
        <v>Outlier</v>
      </c>
      <c r="S7292" t="str">
        <f>IF(N7292="","",
   IF(OR(N7292 &lt;EDA_Outlier_Analysis!$I$10, N7292 &gt; EDA_Outlier_Analysis!$I$11),
      "Outlier",
      "Normal"))</f>
        <v>Normal</v>
      </c>
    </row>
    <row r="7293" spans="1:19">
      <c r="A7293" t="s">
        <v>15555</v>
      </c>
      <c r="B7293" s="4">
        <v>44833</v>
      </c>
      <c r="C7293" s="2">
        <v>172167.62</v>
      </c>
      <c r="D7293" t="s">
        <v>849</v>
      </c>
      <c r="E7293" t="s">
        <v>868</v>
      </c>
      <c r="F7293" t="s">
        <v>10</v>
      </c>
      <c r="G7293" t="s">
        <v>31</v>
      </c>
      <c r="H7293" t="s">
        <v>417</v>
      </c>
      <c r="J7293" t="s">
        <v>15556</v>
      </c>
      <c r="K7293" t="str">
        <f>IF(COUNTIF(Customers!A:A, H7293)&gt;0, "Valid", "Invalid")</f>
        <v>Valid</v>
      </c>
      <c r="L7293" t="str">
        <f t="shared" si="565"/>
        <v>9</v>
      </c>
      <c r="M7293" t="str">
        <f t="shared" si="566"/>
        <v>2022</v>
      </c>
      <c r="N7293">
        <f t="shared" si="567"/>
        <v>172167.62</v>
      </c>
      <c r="O7293">
        <f t="shared" si="568"/>
        <v>172167.62</v>
      </c>
      <c r="P7293" t="str">
        <f t="shared" si="569"/>
        <v/>
      </c>
      <c r="Q7293" s="48" t="str">
        <f>IF(O7293="","",
   IF(OR(O7293&lt;EDA_Outlier_Analysis!$C$10, O7293&gt;EDA_Outlier_Analysis!$C$11),
      "Outlier",
      "Normal"))</f>
        <v>Normal</v>
      </c>
      <c r="R7293" t="str">
        <f>IF(P7293="","",
   IF(OR(P7293 &lt; EDA_Outlier_Analysis!$F$7, P7293 &gt; EDA_Outlier_Analysis!$F$8),
      "Outlier",
      "Normal"))</f>
        <v/>
      </c>
      <c r="S7293" t="str">
        <f>IF(N7293="","",
   IF(OR(N7293 &lt;EDA_Outlier_Analysis!$I$10, N7293 &gt; EDA_Outlier_Analysis!$I$11),
      "Outlier",
      "Normal"))</f>
        <v>Normal</v>
      </c>
    </row>
    <row r="7294" spans="1:19">
      <c r="A7294" t="s">
        <v>15557</v>
      </c>
      <c r="B7294" s="4">
        <v>44863</v>
      </c>
      <c r="C7294" s="2">
        <v>-61114.97</v>
      </c>
      <c r="D7294" t="s">
        <v>840</v>
      </c>
      <c r="E7294" t="s">
        <v>905</v>
      </c>
      <c r="F7294" t="s">
        <v>9</v>
      </c>
      <c r="G7294" t="s">
        <v>31</v>
      </c>
      <c r="I7294" t="s">
        <v>1443</v>
      </c>
      <c r="J7294" t="s">
        <v>15558</v>
      </c>
      <c r="K7294" t="str">
        <f>IF(COUNTIF(Customers!A:A, H7294)&gt;0, "Valid", "Invalid")</f>
        <v>Invalid</v>
      </c>
      <c r="L7294" t="str">
        <f t="shared" si="565"/>
        <v>10</v>
      </c>
      <c r="M7294" t="str">
        <f t="shared" si="566"/>
        <v>2022</v>
      </c>
      <c r="N7294">
        <f t="shared" si="567"/>
        <v>-61114.97</v>
      </c>
      <c r="O7294" t="str">
        <f t="shared" si="568"/>
        <v/>
      </c>
      <c r="P7294">
        <f t="shared" si="569"/>
        <v>61114.97</v>
      </c>
      <c r="Q7294" s="48" t="str">
        <f>IF(O7294="","",
   IF(OR(O7294&lt;EDA_Outlier_Analysis!$C$10, O7294&gt;EDA_Outlier_Analysis!$C$11),
      "Outlier",
      "Normal"))</f>
        <v/>
      </c>
      <c r="R7294" t="str">
        <f>IF(P7294="","",
   IF(OR(P7294 &lt; EDA_Outlier_Analysis!$F$7, P7294 &gt; EDA_Outlier_Analysis!$F$8),
      "Outlier",
      "Normal"))</f>
        <v>Outlier</v>
      </c>
      <c r="S7294" t="str">
        <f>IF(N7294="","",
   IF(OR(N7294 &lt;EDA_Outlier_Analysis!$I$10, N7294 &gt; EDA_Outlier_Analysis!$I$11),
      "Outlier",
      "Normal"))</f>
        <v>Normal</v>
      </c>
    </row>
    <row r="7295" spans="1:19">
      <c r="A7295" t="s">
        <v>15559</v>
      </c>
      <c r="B7295" s="4">
        <v>44591</v>
      </c>
      <c r="C7295" s="2">
        <v>-53382.61</v>
      </c>
      <c r="D7295" t="s">
        <v>840</v>
      </c>
      <c r="E7295" t="s">
        <v>841</v>
      </c>
      <c r="F7295" t="s">
        <v>9</v>
      </c>
      <c r="G7295" t="s">
        <v>24</v>
      </c>
      <c r="I7295" t="s">
        <v>1524</v>
      </c>
      <c r="J7295" t="s">
        <v>15560</v>
      </c>
      <c r="K7295" t="str">
        <f>IF(COUNTIF(Customers!A:A, H7295)&gt;0, "Valid", "Invalid")</f>
        <v>Invalid</v>
      </c>
      <c r="L7295" t="str">
        <f t="shared" si="565"/>
        <v>1</v>
      </c>
      <c r="M7295" t="str">
        <f t="shared" si="566"/>
        <v>2022</v>
      </c>
      <c r="N7295">
        <f t="shared" si="567"/>
        <v>-53382.61</v>
      </c>
      <c r="O7295" t="str">
        <f t="shared" si="568"/>
        <v/>
      </c>
      <c r="P7295">
        <f t="shared" si="569"/>
        <v>53382.61</v>
      </c>
      <c r="Q7295" s="48" t="str">
        <f>IF(O7295="","",
   IF(OR(O7295&lt;EDA_Outlier_Analysis!$C$10, O7295&gt;EDA_Outlier_Analysis!$C$11),
      "Outlier",
      "Normal"))</f>
        <v/>
      </c>
      <c r="R7295" t="str">
        <f>IF(P7295="","",
   IF(OR(P7295 &lt; EDA_Outlier_Analysis!$F$7, P7295 &gt; EDA_Outlier_Analysis!$F$8),
      "Outlier",
      "Normal"))</f>
        <v>Normal</v>
      </c>
      <c r="S7295" t="str">
        <f>IF(N7295="","",
   IF(OR(N7295 &lt;EDA_Outlier_Analysis!$I$10, N7295 &gt; EDA_Outlier_Analysis!$I$11),
      "Outlier",
      "Normal"))</f>
        <v>Normal</v>
      </c>
    </row>
    <row r="7296" spans="1:19">
      <c r="A7296" t="s">
        <v>15561</v>
      </c>
      <c r="B7296" s="4">
        <v>44898</v>
      </c>
      <c r="C7296" s="2">
        <v>169643.02</v>
      </c>
      <c r="D7296" t="s">
        <v>849</v>
      </c>
      <c r="E7296" t="s">
        <v>853</v>
      </c>
      <c r="F7296" t="s">
        <v>9</v>
      </c>
      <c r="G7296" t="s">
        <v>20</v>
      </c>
      <c r="H7296" t="s">
        <v>589</v>
      </c>
      <c r="J7296" t="s">
        <v>15562</v>
      </c>
      <c r="K7296" t="str">
        <f>IF(COUNTIF(Customers!A:A, H7296)&gt;0, "Valid", "Invalid")</f>
        <v>Valid</v>
      </c>
      <c r="L7296" t="str">
        <f t="shared" si="565"/>
        <v>12</v>
      </c>
      <c r="M7296" t="str">
        <f t="shared" si="566"/>
        <v>2022</v>
      </c>
      <c r="N7296">
        <f t="shared" si="567"/>
        <v>169643.02</v>
      </c>
      <c r="O7296">
        <f t="shared" si="568"/>
        <v>169643.02</v>
      </c>
      <c r="P7296" t="str">
        <f t="shared" si="569"/>
        <v/>
      </c>
      <c r="Q7296" s="48" t="str">
        <f>IF(O7296="","",
   IF(OR(O7296&lt;EDA_Outlier_Analysis!$C$10, O7296&gt;EDA_Outlier_Analysis!$C$11),
      "Outlier",
      "Normal"))</f>
        <v>Normal</v>
      </c>
      <c r="R7296" t="str">
        <f>IF(P7296="","",
   IF(OR(P7296 &lt; EDA_Outlier_Analysis!$F$7, P7296 &gt; EDA_Outlier_Analysis!$F$8),
      "Outlier",
      "Normal"))</f>
        <v/>
      </c>
      <c r="S7296" t="str">
        <f>IF(N7296="","",
   IF(OR(N7296 &lt;EDA_Outlier_Analysis!$I$10, N7296 &gt; EDA_Outlier_Analysis!$I$11),
      "Outlier",
      "Normal"))</f>
        <v>Normal</v>
      </c>
    </row>
    <row r="7297" spans="1:19">
      <c r="A7297" t="s">
        <v>15563</v>
      </c>
      <c r="B7297" s="4">
        <v>45200</v>
      </c>
      <c r="C7297" s="2">
        <v>206985.46</v>
      </c>
      <c r="D7297" t="s">
        <v>849</v>
      </c>
      <c r="E7297" t="s">
        <v>850</v>
      </c>
      <c r="F7297" t="s">
        <v>10</v>
      </c>
      <c r="G7297" t="s">
        <v>24</v>
      </c>
      <c r="H7297" t="s">
        <v>423</v>
      </c>
      <c r="J7297" t="s">
        <v>15564</v>
      </c>
      <c r="K7297" t="str">
        <f>IF(COUNTIF(Customers!A:A, H7297)&gt;0, "Valid", "Invalid")</f>
        <v>Valid</v>
      </c>
      <c r="L7297" t="str">
        <f t="shared" si="565"/>
        <v>10</v>
      </c>
      <c r="M7297" t="str">
        <f t="shared" si="566"/>
        <v>2023</v>
      </c>
      <c r="N7297">
        <f t="shared" si="567"/>
        <v>206985.46</v>
      </c>
      <c r="O7297">
        <f t="shared" si="568"/>
        <v>206985.46</v>
      </c>
      <c r="P7297" t="str">
        <f t="shared" si="569"/>
        <v/>
      </c>
      <c r="Q7297" s="48" t="str">
        <f>IF(O7297="","",
   IF(OR(O7297&lt;EDA_Outlier_Analysis!$C$10, O7297&gt;EDA_Outlier_Analysis!$C$11),
      "Outlier",
      "Normal"))</f>
        <v>Normal</v>
      </c>
      <c r="R7297" t="str">
        <f>IF(P7297="","",
   IF(OR(P7297 &lt; EDA_Outlier_Analysis!$F$7, P7297 &gt; EDA_Outlier_Analysis!$F$8),
      "Outlier",
      "Normal"))</f>
        <v/>
      </c>
      <c r="S7297" t="str">
        <f>IF(N7297="","",
   IF(OR(N7297 &lt;EDA_Outlier_Analysis!$I$10, N7297 &gt; EDA_Outlier_Analysis!$I$11),
      "Outlier",
      "Normal"))</f>
        <v>Normal</v>
      </c>
    </row>
    <row r="7298" spans="1:19">
      <c r="A7298" t="s">
        <v>15565</v>
      </c>
      <c r="B7298" s="4">
        <v>45136</v>
      </c>
      <c r="C7298" s="2">
        <v>-25185.79</v>
      </c>
      <c r="D7298" t="s">
        <v>840</v>
      </c>
      <c r="E7298" t="s">
        <v>878</v>
      </c>
      <c r="F7298" t="s">
        <v>10</v>
      </c>
      <c r="G7298" t="s">
        <v>34</v>
      </c>
      <c r="I7298" t="s">
        <v>1196</v>
      </c>
      <c r="J7298" t="s">
        <v>15566</v>
      </c>
      <c r="K7298" t="str">
        <f>IF(COUNTIF(Customers!A:A, H7298)&gt;0, "Valid", "Invalid")</f>
        <v>Invalid</v>
      </c>
      <c r="L7298" t="str">
        <f t="shared" si="565"/>
        <v>7</v>
      </c>
      <c r="M7298" t="str">
        <f t="shared" si="566"/>
        <v>2023</v>
      </c>
      <c r="N7298">
        <f t="shared" si="567"/>
        <v>-25185.79</v>
      </c>
      <c r="O7298" t="str">
        <f t="shared" si="568"/>
        <v/>
      </c>
      <c r="P7298">
        <f t="shared" si="569"/>
        <v>25185.79</v>
      </c>
      <c r="Q7298" s="48" t="str">
        <f>IF(O7298="","",
   IF(OR(O7298&lt;EDA_Outlier_Analysis!$C$10, O7298&gt;EDA_Outlier_Analysis!$C$11),
      "Outlier",
      "Normal"))</f>
        <v/>
      </c>
      <c r="R7298" t="str">
        <f>IF(P7298="","",
   IF(OR(P7298 &lt; EDA_Outlier_Analysis!$F$7, P7298 &gt; EDA_Outlier_Analysis!$F$8),
      "Outlier",
      "Normal"))</f>
        <v>Outlier</v>
      </c>
      <c r="S7298" t="str">
        <f>IF(N7298="","",
   IF(OR(N7298 &lt;EDA_Outlier_Analysis!$I$10, N7298 &gt; EDA_Outlier_Analysis!$I$11),
      "Outlier",
      "Normal"))</f>
        <v>Normal</v>
      </c>
    </row>
    <row r="7299" spans="1:19">
      <c r="A7299" t="s">
        <v>15567</v>
      </c>
      <c r="B7299" s="4">
        <v>45187</v>
      </c>
      <c r="C7299" s="2">
        <v>171964.65</v>
      </c>
      <c r="D7299" t="s">
        <v>849</v>
      </c>
      <c r="E7299" t="s">
        <v>850</v>
      </c>
      <c r="F7299" t="s">
        <v>10</v>
      </c>
      <c r="G7299" t="s">
        <v>24</v>
      </c>
      <c r="H7299" t="s">
        <v>217</v>
      </c>
      <c r="J7299" t="s">
        <v>15568</v>
      </c>
      <c r="K7299" t="str">
        <f>IF(COUNTIF(Customers!A:A, H7299)&gt;0, "Valid", "Invalid")</f>
        <v>Valid</v>
      </c>
      <c r="L7299" t="str">
        <f t="shared" ref="L7299:L7362" si="570">TEXT(B7299,"m")</f>
        <v>9</v>
      </c>
      <c r="M7299" t="str">
        <f t="shared" ref="M7299:M7362" si="571">TEXT(B7299,"yyyy")</f>
        <v>2023</v>
      </c>
      <c r="N7299">
        <f t="shared" ref="N7299:N7362" si="572">IF(D7299="Revenue",C7299,-ABS(C7299))</f>
        <v>171964.65</v>
      </c>
      <c r="O7299">
        <f t="shared" ref="O7299:O7362" si="573">IF(D7299="Revenue", C7299, "")</f>
        <v>171964.65</v>
      </c>
      <c r="P7299" t="str">
        <f t="shared" ref="P7299:P7362" si="574">IF(D7299="Expense", ABS(C7299), "")</f>
        <v/>
      </c>
      <c r="Q7299" s="48" t="str">
        <f>IF(O7299="","",
   IF(OR(O7299&lt;EDA_Outlier_Analysis!$C$10, O7299&gt;EDA_Outlier_Analysis!$C$11),
      "Outlier",
      "Normal"))</f>
        <v>Normal</v>
      </c>
      <c r="R7299" t="str">
        <f>IF(P7299="","",
   IF(OR(P7299 &lt; EDA_Outlier_Analysis!$F$7, P7299 &gt; EDA_Outlier_Analysis!$F$8),
      "Outlier",
      "Normal"))</f>
        <v/>
      </c>
      <c r="S7299" t="str">
        <f>IF(N7299="","",
   IF(OR(N7299 &lt;EDA_Outlier_Analysis!$I$10, N7299 &gt; EDA_Outlier_Analysis!$I$11),
      "Outlier",
      "Normal"))</f>
        <v>Normal</v>
      </c>
    </row>
    <row r="7300" spans="1:19">
      <c r="A7300" t="s">
        <v>15569</v>
      </c>
      <c r="B7300" s="4">
        <v>44978</v>
      </c>
      <c r="C7300" s="2">
        <v>116088.31</v>
      </c>
      <c r="D7300" t="s">
        <v>849</v>
      </c>
      <c r="E7300" t="s">
        <v>853</v>
      </c>
      <c r="F7300" t="s">
        <v>10</v>
      </c>
      <c r="G7300" t="s">
        <v>20</v>
      </c>
      <c r="H7300" t="s">
        <v>457</v>
      </c>
      <c r="J7300" t="s">
        <v>15570</v>
      </c>
      <c r="K7300" t="str">
        <f>IF(COUNTIF(Customers!A:A, H7300)&gt;0, "Valid", "Invalid")</f>
        <v>Valid</v>
      </c>
      <c r="L7300" t="str">
        <f t="shared" si="570"/>
        <v>2</v>
      </c>
      <c r="M7300" t="str">
        <f t="shared" si="571"/>
        <v>2023</v>
      </c>
      <c r="N7300">
        <f t="shared" si="572"/>
        <v>116088.31</v>
      </c>
      <c r="O7300">
        <f t="shared" si="573"/>
        <v>116088.31</v>
      </c>
      <c r="P7300" t="str">
        <f t="shared" si="574"/>
        <v/>
      </c>
      <c r="Q7300" s="48" t="str">
        <f>IF(O7300="","",
   IF(OR(O7300&lt;EDA_Outlier_Analysis!$C$10, O7300&gt;EDA_Outlier_Analysis!$C$11),
      "Outlier",
      "Normal"))</f>
        <v>Normal</v>
      </c>
      <c r="R7300" t="str">
        <f>IF(P7300="","",
   IF(OR(P7300 &lt; EDA_Outlier_Analysis!$F$7, P7300 &gt; EDA_Outlier_Analysis!$F$8),
      "Outlier",
      "Normal"))</f>
        <v/>
      </c>
      <c r="S7300" t="str">
        <f>IF(N7300="","",
   IF(OR(N7300 &lt;EDA_Outlier_Analysis!$I$10, N7300 &gt; EDA_Outlier_Analysis!$I$11),
      "Outlier",
      "Normal"))</f>
        <v>Normal</v>
      </c>
    </row>
    <row r="7301" spans="1:19">
      <c r="A7301" t="s">
        <v>15571</v>
      </c>
      <c r="B7301" s="4">
        <v>44694</v>
      </c>
      <c r="C7301" s="2">
        <v>185785.45</v>
      </c>
      <c r="D7301" t="s">
        <v>849</v>
      </c>
      <c r="E7301" t="s">
        <v>853</v>
      </c>
      <c r="F7301" t="s">
        <v>11</v>
      </c>
      <c r="G7301" t="s">
        <v>34</v>
      </c>
      <c r="H7301" t="s">
        <v>159</v>
      </c>
      <c r="J7301" t="s">
        <v>15572</v>
      </c>
      <c r="K7301" t="str">
        <f>IF(COUNTIF(Customers!A:A, H7301)&gt;0, "Valid", "Invalid")</f>
        <v>Valid</v>
      </c>
      <c r="L7301" t="str">
        <f t="shared" si="570"/>
        <v>5</v>
      </c>
      <c r="M7301" t="str">
        <f t="shared" si="571"/>
        <v>2022</v>
      </c>
      <c r="N7301">
        <f t="shared" si="572"/>
        <v>185785.45</v>
      </c>
      <c r="O7301">
        <f t="shared" si="573"/>
        <v>185785.45</v>
      </c>
      <c r="P7301" t="str">
        <f t="shared" si="574"/>
        <v/>
      </c>
      <c r="Q7301" s="48" t="str">
        <f>IF(O7301="","",
   IF(OR(O7301&lt;EDA_Outlier_Analysis!$C$10, O7301&gt;EDA_Outlier_Analysis!$C$11),
      "Outlier",
      "Normal"))</f>
        <v>Normal</v>
      </c>
      <c r="R7301" t="str">
        <f>IF(P7301="","",
   IF(OR(P7301 &lt; EDA_Outlier_Analysis!$F$7, P7301 &gt; EDA_Outlier_Analysis!$F$8),
      "Outlier",
      "Normal"))</f>
        <v/>
      </c>
      <c r="S7301" t="str">
        <f>IF(N7301="","",
   IF(OR(N7301 &lt;EDA_Outlier_Analysis!$I$10, N7301 &gt; EDA_Outlier_Analysis!$I$11),
      "Outlier",
      "Normal"))</f>
        <v>Normal</v>
      </c>
    </row>
    <row r="7302" spans="1:19">
      <c r="A7302" t="s">
        <v>15573</v>
      </c>
      <c r="B7302" s="4">
        <v>45170</v>
      </c>
      <c r="C7302" s="2">
        <v>11534.99</v>
      </c>
      <c r="D7302" t="s">
        <v>971</v>
      </c>
      <c r="E7302" t="s">
        <v>971</v>
      </c>
      <c r="F7302" t="s">
        <v>9</v>
      </c>
      <c r="G7302" t="s">
        <v>24</v>
      </c>
      <c r="J7302" t="s">
        <v>15574</v>
      </c>
      <c r="K7302" t="str">
        <f>IF(COUNTIF(Customers!A:A, H7302)&gt;0, "Valid", "Invalid")</f>
        <v>Invalid</v>
      </c>
      <c r="L7302" t="str">
        <f t="shared" si="570"/>
        <v>9</v>
      </c>
      <c r="M7302" t="str">
        <f t="shared" si="571"/>
        <v>2023</v>
      </c>
      <c r="N7302">
        <f t="shared" si="572"/>
        <v>-11534.99</v>
      </c>
      <c r="O7302" t="str">
        <f t="shared" si="573"/>
        <v/>
      </c>
      <c r="P7302" t="str">
        <f t="shared" si="574"/>
        <v/>
      </c>
      <c r="Q7302" s="48" t="str">
        <f>IF(O7302="","",
   IF(OR(O7302&lt;EDA_Outlier_Analysis!$C$10, O7302&gt;EDA_Outlier_Analysis!$C$11),
      "Outlier",
      "Normal"))</f>
        <v/>
      </c>
      <c r="R7302" t="str">
        <f>IF(P7302="","",
   IF(OR(P7302 &lt; EDA_Outlier_Analysis!$F$7, P7302 &gt; EDA_Outlier_Analysis!$F$8),
      "Outlier",
      "Normal"))</f>
        <v/>
      </c>
      <c r="S7302" t="str">
        <f>IF(N7302="","",
   IF(OR(N7302 &lt;EDA_Outlier_Analysis!$I$10, N7302 &gt; EDA_Outlier_Analysis!$I$11),
      "Outlier",
      "Normal"))</f>
        <v>Normal</v>
      </c>
    </row>
    <row r="7303" spans="1:19">
      <c r="A7303" t="s">
        <v>15575</v>
      </c>
      <c r="B7303" s="4">
        <v>44608</v>
      </c>
      <c r="C7303" s="2">
        <v>23584.07</v>
      </c>
      <c r="D7303" t="s">
        <v>873</v>
      </c>
      <c r="E7303" t="s">
        <v>873</v>
      </c>
      <c r="F7303" t="s">
        <v>11</v>
      </c>
      <c r="G7303" t="s">
        <v>24</v>
      </c>
      <c r="J7303" t="s">
        <v>15576</v>
      </c>
      <c r="K7303" t="str">
        <f>IF(COUNTIF(Customers!A:A, H7303)&gt;0, "Valid", "Invalid")</f>
        <v>Invalid</v>
      </c>
      <c r="L7303" t="str">
        <f t="shared" si="570"/>
        <v>2</v>
      </c>
      <c r="M7303" t="str">
        <f t="shared" si="571"/>
        <v>2022</v>
      </c>
      <c r="N7303">
        <f t="shared" si="572"/>
        <v>-23584.07</v>
      </c>
      <c r="O7303" t="str">
        <f t="shared" si="573"/>
        <v/>
      </c>
      <c r="P7303" t="str">
        <f t="shared" si="574"/>
        <v/>
      </c>
      <c r="Q7303" s="48" t="str">
        <f>IF(O7303="","",
   IF(OR(O7303&lt;EDA_Outlier_Analysis!$C$10, O7303&gt;EDA_Outlier_Analysis!$C$11),
      "Outlier",
      "Normal"))</f>
        <v/>
      </c>
      <c r="R7303" t="str">
        <f>IF(P7303="","",
   IF(OR(P7303 &lt; EDA_Outlier_Analysis!$F$7, P7303 &gt; EDA_Outlier_Analysis!$F$8),
      "Outlier",
      "Normal"))</f>
        <v/>
      </c>
      <c r="S7303" t="str">
        <f>IF(N7303="","",
   IF(OR(N7303 &lt;EDA_Outlier_Analysis!$I$10, N7303 &gt; EDA_Outlier_Analysis!$I$11),
      "Outlier",
      "Normal"))</f>
        <v>Normal</v>
      </c>
    </row>
    <row r="7304" spans="1:19">
      <c r="A7304" t="s">
        <v>15577</v>
      </c>
      <c r="B7304" s="4">
        <v>45212</v>
      </c>
      <c r="C7304" s="2">
        <v>-59516.37</v>
      </c>
      <c r="D7304" t="s">
        <v>840</v>
      </c>
      <c r="E7304" t="s">
        <v>905</v>
      </c>
      <c r="F7304" t="s">
        <v>10</v>
      </c>
      <c r="G7304" t="s">
        <v>31</v>
      </c>
      <c r="I7304" t="s">
        <v>1083</v>
      </c>
      <c r="J7304" t="s">
        <v>15578</v>
      </c>
      <c r="K7304" t="str">
        <f>IF(COUNTIF(Customers!A:A, H7304)&gt;0, "Valid", "Invalid")</f>
        <v>Invalid</v>
      </c>
      <c r="L7304" t="str">
        <f t="shared" si="570"/>
        <v>10</v>
      </c>
      <c r="M7304" t="str">
        <f t="shared" si="571"/>
        <v>2023</v>
      </c>
      <c r="N7304">
        <f t="shared" si="572"/>
        <v>-59516.37</v>
      </c>
      <c r="O7304" t="str">
        <f t="shared" si="573"/>
        <v/>
      </c>
      <c r="P7304">
        <f t="shared" si="574"/>
        <v>59516.37</v>
      </c>
      <c r="Q7304" s="48" t="str">
        <f>IF(O7304="","",
   IF(OR(O7304&lt;EDA_Outlier_Analysis!$C$10, O7304&gt;EDA_Outlier_Analysis!$C$11),
      "Outlier",
      "Normal"))</f>
        <v/>
      </c>
      <c r="R7304" t="str">
        <f>IF(P7304="","",
   IF(OR(P7304 &lt; EDA_Outlier_Analysis!$F$7, P7304 &gt; EDA_Outlier_Analysis!$F$8),
      "Outlier",
      "Normal"))</f>
        <v>Outlier</v>
      </c>
      <c r="S7304" t="str">
        <f>IF(N7304="","",
   IF(OR(N7304 &lt;EDA_Outlier_Analysis!$I$10, N7304 &gt; EDA_Outlier_Analysis!$I$11),
      "Outlier",
      "Normal"))</f>
        <v>Normal</v>
      </c>
    </row>
    <row r="7305" spans="1:19">
      <c r="A7305" t="s">
        <v>15579</v>
      </c>
      <c r="B7305" s="4">
        <v>44578</v>
      </c>
      <c r="C7305" s="2">
        <v>-48285.27</v>
      </c>
      <c r="D7305" t="s">
        <v>840</v>
      </c>
      <c r="E7305" t="s">
        <v>878</v>
      </c>
      <c r="F7305" t="s">
        <v>10</v>
      </c>
      <c r="G7305" t="s">
        <v>34</v>
      </c>
      <c r="I7305" t="s">
        <v>865</v>
      </c>
      <c r="J7305" t="s">
        <v>15580</v>
      </c>
      <c r="K7305" t="str">
        <f>IF(COUNTIF(Customers!A:A, H7305)&gt;0, "Valid", "Invalid")</f>
        <v>Invalid</v>
      </c>
      <c r="L7305" t="str">
        <f t="shared" si="570"/>
        <v>1</v>
      </c>
      <c r="M7305" t="str">
        <f t="shared" si="571"/>
        <v>2022</v>
      </c>
      <c r="N7305">
        <f t="shared" si="572"/>
        <v>-48285.27</v>
      </c>
      <c r="O7305" t="str">
        <f t="shared" si="573"/>
        <v/>
      </c>
      <c r="P7305">
        <f t="shared" si="574"/>
        <v>48285.27</v>
      </c>
      <c r="Q7305" s="48" t="str">
        <f>IF(O7305="","",
   IF(OR(O7305&lt;EDA_Outlier_Analysis!$C$10, O7305&gt;EDA_Outlier_Analysis!$C$11),
      "Outlier",
      "Normal"))</f>
        <v/>
      </c>
      <c r="R7305" t="str">
        <f>IF(P7305="","",
   IF(OR(P7305 &lt; EDA_Outlier_Analysis!$F$7, P7305 &gt; EDA_Outlier_Analysis!$F$8),
      "Outlier",
      "Normal"))</f>
        <v>Normal</v>
      </c>
      <c r="S7305" t="str">
        <f>IF(N7305="","",
   IF(OR(N7305 &lt;EDA_Outlier_Analysis!$I$10, N7305 &gt; EDA_Outlier_Analysis!$I$11),
      "Outlier",
      "Normal"))</f>
        <v>Normal</v>
      </c>
    </row>
    <row r="7306" spans="1:19">
      <c r="A7306" t="s">
        <v>15581</v>
      </c>
      <c r="B7306" s="4">
        <v>45210</v>
      </c>
      <c r="C7306" s="2">
        <v>-33964.199999999997</v>
      </c>
      <c r="D7306" t="s">
        <v>840</v>
      </c>
      <c r="E7306" t="s">
        <v>905</v>
      </c>
      <c r="F7306" t="s">
        <v>9</v>
      </c>
      <c r="G7306" t="s">
        <v>24</v>
      </c>
      <c r="I7306" t="s">
        <v>1435</v>
      </c>
      <c r="J7306" t="s">
        <v>15582</v>
      </c>
      <c r="K7306" t="str">
        <f>IF(COUNTIF(Customers!A:A, H7306)&gt;0, "Valid", "Invalid")</f>
        <v>Invalid</v>
      </c>
      <c r="L7306" t="str">
        <f t="shared" si="570"/>
        <v>10</v>
      </c>
      <c r="M7306" t="str">
        <f t="shared" si="571"/>
        <v>2023</v>
      </c>
      <c r="N7306">
        <f t="shared" si="572"/>
        <v>-33964.199999999997</v>
      </c>
      <c r="O7306" t="str">
        <f t="shared" si="573"/>
        <v/>
      </c>
      <c r="P7306">
        <f t="shared" si="574"/>
        <v>33964.199999999997</v>
      </c>
      <c r="Q7306" s="48" t="str">
        <f>IF(O7306="","",
   IF(OR(O7306&lt;EDA_Outlier_Analysis!$C$10, O7306&gt;EDA_Outlier_Analysis!$C$11),
      "Outlier",
      "Normal"))</f>
        <v/>
      </c>
      <c r="R7306" t="str">
        <f>IF(P7306="","",
   IF(OR(P7306 &lt; EDA_Outlier_Analysis!$F$7, P7306 &gt; EDA_Outlier_Analysis!$F$8),
      "Outlier",
      "Normal"))</f>
        <v>Normal</v>
      </c>
      <c r="S7306" t="str">
        <f>IF(N7306="","",
   IF(OR(N7306 &lt;EDA_Outlier_Analysis!$I$10, N7306 &gt; EDA_Outlier_Analysis!$I$11),
      "Outlier",
      "Normal"))</f>
        <v>Normal</v>
      </c>
    </row>
    <row r="7307" spans="1:19">
      <c r="A7307" t="s">
        <v>15583</v>
      </c>
      <c r="B7307" s="4">
        <v>45000</v>
      </c>
      <c r="C7307" s="2">
        <v>280933.02</v>
      </c>
      <c r="D7307" t="s">
        <v>849</v>
      </c>
      <c r="E7307" t="s">
        <v>868</v>
      </c>
      <c r="F7307" t="s">
        <v>11</v>
      </c>
      <c r="G7307" t="s">
        <v>20</v>
      </c>
      <c r="H7307" t="s">
        <v>107</v>
      </c>
      <c r="J7307" t="s">
        <v>15584</v>
      </c>
      <c r="K7307" t="str">
        <f>IF(COUNTIF(Customers!A:A, H7307)&gt;0, "Valid", "Invalid")</f>
        <v>Valid</v>
      </c>
      <c r="L7307" t="str">
        <f t="shared" si="570"/>
        <v>3</v>
      </c>
      <c r="M7307" t="str">
        <f t="shared" si="571"/>
        <v>2023</v>
      </c>
      <c r="N7307">
        <f t="shared" si="572"/>
        <v>280933.02</v>
      </c>
      <c r="O7307">
        <f t="shared" si="573"/>
        <v>280933.02</v>
      </c>
      <c r="P7307" t="str">
        <f t="shared" si="574"/>
        <v/>
      </c>
      <c r="Q7307" s="48" t="str">
        <f>IF(O7307="","",
   IF(OR(O7307&lt;EDA_Outlier_Analysis!$C$10, O7307&gt;EDA_Outlier_Analysis!$C$11),
      "Outlier",
      "Normal"))</f>
        <v>Normal</v>
      </c>
      <c r="R7307" t="str">
        <f>IF(P7307="","",
   IF(OR(P7307 &lt; EDA_Outlier_Analysis!$F$7, P7307 &gt; EDA_Outlier_Analysis!$F$8),
      "Outlier",
      "Normal"))</f>
        <v/>
      </c>
      <c r="S7307" t="str">
        <f>IF(N7307="","",
   IF(OR(N7307 &lt;EDA_Outlier_Analysis!$I$10, N7307 &gt; EDA_Outlier_Analysis!$I$11),
      "Outlier",
      "Normal"))</f>
        <v>Normal</v>
      </c>
    </row>
    <row r="7308" spans="1:19">
      <c r="A7308" t="s">
        <v>15585</v>
      </c>
      <c r="B7308" s="4">
        <v>45151</v>
      </c>
      <c r="C7308" s="2">
        <v>166174.79999999999</v>
      </c>
      <c r="D7308" t="s">
        <v>849</v>
      </c>
      <c r="E7308" t="s">
        <v>853</v>
      </c>
      <c r="F7308" t="s">
        <v>9</v>
      </c>
      <c r="G7308" t="s">
        <v>34</v>
      </c>
      <c r="H7308" t="s">
        <v>481</v>
      </c>
      <c r="J7308" t="s">
        <v>15586</v>
      </c>
      <c r="K7308" t="str">
        <f>IF(COUNTIF(Customers!A:A, H7308)&gt;0, "Valid", "Invalid")</f>
        <v>Valid</v>
      </c>
      <c r="L7308" t="str">
        <f t="shared" si="570"/>
        <v>8</v>
      </c>
      <c r="M7308" t="str">
        <f t="shared" si="571"/>
        <v>2023</v>
      </c>
      <c r="N7308">
        <f t="shared" si="572"/>
        <v>166174.79999999999</v>
      </c>
      <c r="O7308">
        <f t="shared" si="573"/>
        <v>166174.79999999999</v>
      </c>
      <c r="P7308" t="str">
        <f t="shared" si="574"/>
        <v/>
      </c>
      <c r="Q7308" s="48" t="str">
        <f>IF(O7308="","",
   IF(OR(O7308&lt;EDA_Outlier_Analysis!$C$10, O7308&gt;EDA_Outlier_Analysis!$C$11),
      "Outlier",
      "Normal"))</f>
        <v>Normal</v>
      </c>
      <c r="R7308" t="str">
        <f>IF(P7308="","",
   IF(OR(P7308 &lt; EDA_Outlier_Analysis!$F$7, P7308 &gt; EDA_Outlier_Analysis!$F$8),
      "Outlier",
      "Normal"))</f>
        <v/>
      </c>
      <c r="S7308" t="str">
        <f>IF(N7308="","",
   IF(OR(N7308 &lt;EDA_Outlier_Analysis!$I$10, N7308 &gt; EDA_Outlier_Analysis!$I$11),
      "Outlier",
      "Normal"))</f>
        <v>Normal</v>
      </c>
    </row>
    <row r="7309" spans="1:19">
      <c r="A7309" t="s">
        <v>15587</v>
      </c>
      <c r="B7309" s="4">
        <v>44566</v>
      </c>
      <c r="C7309" s="2">
        <v>164435.01</v>
      </c>
      <c r="D7309" t="s">
        <v>849</v>
      </c>
      <c r="E7309" t="s">
        <v>868</v>
      </c>
      <c r="F7309" t="s">
        <v>11</v>
      </c>
      <c r="G7309" t="s">
        <v>31</v>
      </c>
      <c r="H7309" t="s">
        <v>261</v>
      </c>
      <c r="J7309" t="s">
        <v>15588</v>
      </c>
      <c r="K7309" t="str">
        <f>IF(COUNTIF(Customers!A:A, H7309)&gt;0, "Valid", "Invalid")</f>
        <v>Valid</v>
      </c>
      <c r="L7309" t="str">
        <f t="shared" si="570"/>
        <v>1</v>
      </c>
      <c r="M7309" t="str">
        <f t="shared" si="571"/>
        <v>2022</v>
      </c>
      <c r="N7309">
        <f t="shared" si="572"/>
        <v>164435.01</v>
      </c>
      <c r="O7309">
        <f t="shared" si="573"/>
        <v>164435.01</v>
      </c>
      <c r="P7309" t="str">
        <f t="shared" si="574"/>
        <v/>
      </c>
      <c r="Q7309" s="48" t="str">
        <f>IF(O7309="","",
   IF(OR(O7309&lt;EDA_Outlier_Analysis!$C$10, O7309&gt;EDA_Outlier_Analysis!$C$11),
      "Outlier",
      "Normal"))</f>
        <v>Normal</v>
      </c>
      <c r="R7309" t="str">
        <f>IF(P7309="","",
   IF(OR(P7309 &lt; EDA_Outlier_Analysis!$F$7, P7309 &gt; EDA_Outlier_Analysis!$F$8),
      "Outlier",
      "Normal"))</f>
        <v/>
      </c>
      <c r="S7309" t="str">
        <f>IF(N7309="","",
   IF(OR(N7309 &lt;EDA_Outlier_Analysis!$I$10, N7309 &gt; EDA_Outlier_Analysis!$I$11),
      "Outlier",
      "Normal"))</f>
        <v>Normal</v>
      </c>
    </row>
    <row r="7310" spans="1:19">
      <c r="A7310" t="s">
        <v>15589</v>
      </c>
      <c r="B7310" s="4">
        <v>44755</v>
      </c>
      <c r="C7310" s="2">
        <v>-40963.089999999997</v>
      </c>
      <c r="D7310" t="s">
        <v>840</v>
      </c>
      <c r="E7310" t="s">
        <v>856</v>
      </c>
      <c r="F7310" t="s">
        <v>10</v>
      </c>
      <c r="G7310" t="s">
        <v>24</v>
      </c>
      <c r="I7310" t="s">
        <v>1109</v>
      </c>
      <c r="J7310" t="s">
        <v>15590</v>
      </c>
      <c r="K7310" t="str">
        <f>IF(COUNTIF(Customers!A:A, H7310)&gt;0, "Valid", "Invalid")</f>
        <v>Invalid</v>
      </c>
      <c r="L7310" t="str">
        <f t="shared" si="570"/>
        <v>7</v>
      </c>
      <c r="M7310" t="str">
        <f t="shared" si="571"/>
        <v>2022</v>
      </c>
      <c r="N7310">
        <f t="shared" si="572"/>
        <v>-40963.089999999997</v>
      </c>
      <c r="O7310" t="str">
        <f t="shared" si="573"/>
        <v/>
      </c>
      <c r="P7310">
        <f t="shared" si="574"/>
        <v>40963.089999999997</v>
      </c>
      <c r="Q7310" s="48" t="str">
        <f>IF(O7310="","",
   IF(OR(O7310&lt;EDA_Outlier_Analysis!$C$10, O7310&gt;EDA_Outlier_Analysis!$C$11),
      "Outlier",
      "Normal"))</f>
        <v/>
      </c>
      <c r="R7310" t="str">
        <f>IF(P7310="","",
   IF(OR(P7310 &lt; EDA_Outlier_Analysis!$F$7, P7310 &gt; EDA_Outlier_Analysis!$F$8),
      "Outlier",
      "Normal"))</f>
        <v>Normal</v>
      </c>
      <c r="S7310" t="str">
        <f>IF(N7310="","",
   IF(OR(N7310 &lt;EDA_Outlier_Analysis!$I$10, N7310 &gt; EDA_Outlier_Analysis!$I$11),
      "Outlier",
      "Normal"))</f>
        <v>Normal</v>
      </c>
    </row>
    <row r="7311" spans="1:19">
      <c r="A7311" t="s">
        <v>15591</v>
      </c>
      <c r="B7311" s="4">
        <v>45224</v>
      </c>
      <c r="C7311" s="2">
        <v>110142.35</v>
      </c>
      <c r="D7311" t="s">
        <v>849</v>
      </c>
      <c r="E7311" t="s">
        <v>868</v>
      </c>
      <c r="F7311" t="s">
        <v>9</v>
      </c>
      <c r="G7311" t="s">
        <v>34</v>
      </c>
      <c r="H7311" t="s">
        <v>569</v>
      </c>
      <c r="J7311" t="s">
        <v>15592</v>
      </c>
      <c r="K7311" t="str">
        <f>IF(COUNTIF(Customers!A:A, H7311)&gt;0, "Valid", "Invalid")</f>
        <v>Valid</v>
      </c>
      <c r="L7311" t="str">
        <f t="shared" si="570"/>
        <v>10</v>
      </c>
      <c r="M7311" t="str">
        <f t="shared" si="571"/>
        <v>2023</v>
      </c>
      <c r="N7311">
        <f t="shared" si="572"/>
        <v>110142.35</v>
      </c>
      <c r="O7311">
        <f t="shared" si="573"/>
        <v>110142.35</v>
      </c>
      <c r="P7311" t="str">
        <f t="shared" si="574"/>
        <v/>
      </c>
      <c r="Q7311" s="48" t="str">
        <f>IF(O7311="","",
   IF(OR(O7311&lt;EDA_Outlier_Analysis!$C$10, O7311&gt;EDA_Outlier_Analysis!$C$11),
      "Outlier",
      "Normal"))</f>
        <v>Normal</v>
      </c>
      <c r="R7311" t="str">
        <f>IF(P7311="","",
   IF(OR(P7311 &lt; EDA_Outlier_Analysis!$F$7, P7311 &gt; EDA_Outlier_Analysis!$F$8),
      "Outlier",
      "Normal"))</f>
        <v/>
      </c>
      <c r="S7311" t="str">
        <f>IF(N7311="","",
   IF(OR(N7311 &lt;EDA_Outlier_Analysis!$I$10, N7311 &gt; EDA_Outlier_Analysis!$I$11),
      "Outlier",
      "Normal"))</f>
        <v>Normal</v>
      </c>
    </row>
    <row r="7312" spans="1:19">
      <c r="A7312" t="s">
        <v>15593</v>
      </c>
      <c r="B7312" s="4">
        <v>44653</v>
      </c>
      <c r="C7312" s="2">
        <v>-28836.2</v>
      </c>
      <c r="D7312" t="s">
        <v>840</v>
      </c>
      <c r="E7312" t="s">
        <v>841</v>
      </c>
      <c r="F7312" t="s">
        <v>11</v>
      </c>
      <c r="G7312" t="s">
        <v>31</v>
      </c>
      <c r="I7312" t="s">
        <v>1453</v>
      </c>
      <c r="J7312" t="s">
        <v>15594</v>
      </c>
      <c r="K7312" t="str">
        <f>IF(COUNTIF(Customers!A:A, H7312)&gt;0, "Valid", "Invalid")</f>
        <v>Invalid</v>
      </c>
      <c r="L7312" t="str">
        <f t="shared" si="570"/>
        <v>4</v>
      </c>
      <c r="M7312" t="str">
        <f t="shared" si="571"/>
        <v>2022</v>
      </c>
      <c r="N7312">
        <f t="shared" si="572"/>
        <v>-28836.2</v>
      </c>
      <c r="O7312" t="str">
        <f t="shared" si="573"/>
        <v/>
      </c>
      <c r="P7312">
        <f t="shared" si="574"/>
        <v>28836.2</v>
      </c>
      <c r="Q7312" s="48" t="str">
        <f>IF(O7312="","",
   IF(OR(O7312&lt;EDA_Outlier_Analysis!$C$10, O7312&gt;EDA_Outlier_Analysis!$C$11),
      "Outlier",
      "Normal"))</f>
        <v/>
      </c>
      <c r="R7312" t="str">
        <f>IF(P7312="","",
   IF(OR(P7312 &lt; EDA_Outlier_Analysis!$F$7, P7312 &gt; EDA_Outlier_Analysis!$F$8),
      "Outlier",
      "Normal"))</f>
        <v>Normal</v>
      </c>
      <c r="S7312" t="str">
        <f>IF(N7312="","",
   IF(OR(N7312 &lt;EDA_Outlier_Analysis!$I$10, N7312 &gt; EDA_Outlier_Analysis!$I$11),
      "Outlier",
      "Normal"))</f>
        <v>Normal</v>
      </c>
    </row>
    <row r="7313" spans="1:19">
      <c r="A7313" t="s">
        <v>15595</v>
      </c>
      <c r="B7313" s="4">
        <v>45180</v>
      </c>
      <c r="C7313" s="2">
        <v>-30132.51</v>
      </c>
      <c r="D7313" t="s">
        <v>840</v>
      </c>
      <c r="E7313" t="s">
        <v>841</v>
      </c>
      <c r="F7313" t="s">
        <v>9</v>
      </c>
      <c r="G7313" t="s">
        <v>20</v>
      </c>
      <c r="I7313" t="s">
        <v>1585</v>
      </c>
      <c r="J7313" t="s">
        <v>15596</v>
      </c>
      <c r="K7313" t="str">
        <f>IF(COUNTIF(Customers!A:A, H7313)&gt;0, "Valid", "Invalid")</f>
        <v>Invalid</v>
      </c>
      <c r="L7313" t="str">
        <f t="shared" si="570"/>
        <v>9</v>
      </c>
      <c r="M7313" t="str">
        <f t="shared" si="571"/>
        <v>2023</v>
      </c>
      <c r="N7313">
        <f t="shared" si="572"/>
        <v>-30132.51</v>
      </c>
      <c r="O7313" t="str">
        <f t="shared" si="573"/>
        <v/>
      </c>
      <c r="P7313">
        <f t="shared" si="574"/>
        <v>30132.51</v>
      </c>
      <c r="Q7313" s="48" t="str">
        <f>IF(O7313="","",
   IF(OR(O7313&lt;EDA_Outlier_Analysis!$C$10, O7313&gt;EDA_Outlier_Analysis!$C$11),
      "Outlier",
      "Normal"))</f>
        <v/>
      </c>
      <c r="R7313" t="str">
        <f>IF(P7313="","",
   IF(OR(P7313 &lt; EDA_Outlier_Analysis!$F$7, P7313 &gt; EDA_Outlier_Analysis!$F$8),
      "Outlier",
      "Normal"))</f>
        <v>Normal</v>
      </c>
      <c r="S7313" t="str">
        <f>IF(N7313="","",
   IF(OR(N7313 &lt;EDA_Outlier_Analysis!$I$10, N7313 &gt; EDA_Outlier_Analysis!$I$11),
      "Outlier",
      "Normal"))</f>
        <v>Normal</v>
      </c>
    </row>
    <row r="7314" spans="1:19">
      <c r="A7314" t="s">
        <v>15597</v>
      </c>
      <c r="B7314" s="4">
        <v>44746</v>
      </c>
      <c r="C7314" s="2">
        <v>160917.48000000001</v>
      </c>
      <c r="D7314" t="s">
        <v>849</v>
      </c>
      <c r="E7314" t="s">
        <v>868</v>
      </c>
      <c r="F7314" t="s">
        <v>11</v>
      </c>
      <c r="G7314" t="s">
        <v>34</v>
      </c>
      <c r="H7314" t="s">
        <v>71</v>
      </c>
      <c r="J7314" t="s">
        <v>15598</v>
      </c>
      <c r="K7314" t="str">
        <f>IF(COUNTIF(Customers!A:A, H7314)&gt;0, "Valid", "Invalid")</f>
        <v>Valid</v>
      </c>
      <c r="L7314" t="str">
        <f t="shared" si="570"/>
        <v>7</v>
      </c>
      <c r="M7314" t="str">
        <f t="shared" si="571"/>
        <v>2022</v>
      </c>
      <c r="N7314">
        <f t="shared" si="572"/>
        <v>160917.48000000001</v>
      </c>
      <c r="O7314">
        <f t="shared" si="573"/>
        <v>160917.48000000001</v>
      </c>
      <c r="P7314" t="str">
        <f t="shared" si="574"/>
        <v/>
      </c>
      <c r="Q7314" s="48" t="str">
        <f>IF(O7314="","",
   IF(OR(O7314&lt;EDA_Outlier_Analysis!$C$10, O7314&gt;EDA_Outlier_Analysis!$C$11),
      "Outlier",
      "Normal"))</f>
        <v>Normal</v>
      </c>
      <c r="R7314" t="str">
        <f>IF(P7314="","",
   IF(OR(P7314 &lt; EDA_Outlier_Analysis!$F$7, P7314 &gt; EDA_Outlier_Analysis!$F$8),
      "Outlier",
      "Normal"))</f>
        <v/>
      </c>
      <c r="S7314" t="str">
        <f>IF(N7314="","",
   IF(OR(N7314 &lt;EDA_Outlier_Analysis!$I$10, N7314 &gt; EDA_Outlier_Analysis!$I$11),
      "Outlier",
      "Normal"))</f>
        <v>Normal</v>
      </c>
    </row>
    <row r="7315" spans="1:19">
      <c r="A7315" t="s">
        <v>15599</v>
      </c>
      <c r="B7315" s="4">
        <v>45020</v>
      </c>
      <c r="C7315" s="2">
        <v>-38505.49</v>
      </c>
      <c r="D7315" t="s">
        <v>840</v>
      </c>
      <c r="E7315" t="s">
        <v>841</v>
      </c>
      <c r="F7315" t="s">
        <v>9</v>
      </c>
      <c r="G7315" t="s">
        <v>24</v>
      </c>
      <c r="I7315" t="s">
        <v>1080</v>
      </c>
      <c r="J7315" t="s">
        <v>15600</v>
      </c>
      <c r="K7315" t="str">
        <f>IF(COUNTIF(Customers!A:A, H7315)&gt;0, "Valid", "Invalid")</f>
        <v>Invalid</v>
      </c>
      <c r="L7315" t="str">
        <f t="shared" si="570"/>
        <v>4</v>
      </c>
      <c r="M7315" t="str">
        <f t="shared" si="571"/>
        <v>2023</v>
      </c>
      <c r="N7315">
        <f t="shared" si="572"/>
        <v>-38505.49</v>
      </c>
      <c r="O7315" t="str">
        <f t="shared" si="573"/>
        <v/>
      </c>
      <c r="P7315">
        <f t="shared" si="574"/>
        <v>38505.49</v>
      </c>
      <c r="Q7315" s="48" t="str">
        <f>IF(O7315="","",
   IF(OR(O7315&lt;EDA_Outlier_Analysis!$C$10, O7315&gt;EDA_Outlier_Analysis!$C$11),
      "Outlier",
      "Normal"))</f>
        <v/>
      </c>
      <c r="R7315" t="str">
        <f>IF(P7315="","",
   IF(OR(P7315 &lt; EDA_Outlier_Analysis!$F$7, P7315 &gt; EDA_Outlier_Analysis!$F$8),
      "Outlier",
      "Normal"))</f>
        <v>Normal</v>
      </c>
      <c r="S7315" t="str">
        <f>IF(N7315="","",
   IF(OR(N7315 &lt;EDA_Outlier_Analysis!$I$10, N7315 &gt; EDA_Outlier_Analysis!$I$11),
      "Outlier",
      "Normal"))</f>
        <v>Normal</v>
      </c>
    </row>
    <row r="7316" spans="1:19">
      <c r="A7316" t="s">
        <v>15601</v>
      </c>
      <c r="B7316" s="4">
        <v>44871</v>
      </c>
      <c r="C7316" s="2">
        <v>-2000</v>
      </c>
      <c r="D7316" t="s">
        <v>840</v>
      </c>
      <c r="E7316" t="s">
        <v>864</v>
      </c>
      <c r="F7316" t="s">
        <v>10</v>
      </c>
      <c r="G7316" t="s">
        <v>20</v>
      </c>
      <c r="I7316" t="s">
        <v>1086</v>
      </c>
      <c r="J7316" t="s">
        <v>15602</v>
      </c>
      <c r="K7316" t="str">
        <f>IF(COUNTIF(Customers!A:A, H7316)&gt;0, "Valid", "Invalid")</f>
        <v>Invalid</v>
      </c>
      <c r="L7316" t="str">
        <f t="shared" si="570"/>
        <v>11</v>
      </c>
      <c r="M7316" t="str">
        <f t="shared" si="571"/>
        <v>2022</v>
      </c>
      <c r="N7316">
        <f t="shared" si="572"/>
        <v>-2000</v>
      </c>
      <c r="O7316" t="str">
        <f t="shared" si="573"/>
        <v/>
      </c>
      <c r="P7316">
        <f t="shared" si="574"/>
        <v>2000</v>
      </c>
      <c r="Q7316" s="48" t="str">
        <f>IF(O7316="","",
   IF(OR(O7316&lt;EDA_Outlier_Analysis!$C$10, O7316&gt;EDA_Outlier_Analysis!$C$11),
      "Outlier",
      "Normal"))</f>
        <v/>
      </c>
      <c r="R7316" t="str">
        <f>IF(P7316="","",
   IF(OR(P7316 &lt; EDA_Outlier_Analysis!$F$7, P7316 &gt; EDA_Outlier_Analysis!$F$8),
      "Outlier",
      "Normal"))</f>
        <v>Outlier</v>
      </c>
      <c r="S7316" t="str">
        <f>IF(N7316="","",
   IF(OR(N7316 &lt;EDA_Outlier_Analysis!$I$10, N7316 &gt; EDA_Outlier_Analysis!$I$11),
      "Outlier",
      "Normal"))</f>
        <v>Normal</v>
      </c>
    </row>
    <row r="7317" spans="1:19">
      <c r="A7317" t="s">
        <v>15603</v>
      </c>
      <c r="B7317" s="4">
        <v>44606</v>
      </c>
      <c r="C7317" s="2">
        <v>102918.72</v>
      </c>
      <c r="D7317" t="s">
        <v>849</v>
      </c>
      <c r="E7317" t="s">
        <v>868</v>
      </c>
      <c r="F7317" t="s">
        <v>10</v>
      </c>
      <c r="G7317" t="s">
        <v>34</v>
      </c>
      <c r="H7317" t="s">
        <v>627</v>
      </c>
      <c r="J7317" t="s">
        <v>15604</v>
      </c>
      <c r="K7317" t="str">
        <f>IF(COUNTIF(Customers!A:A, H7317)&gt;0, "Valid", "Invalid")</f>
        <v>Valid</v>
      </c>
      <c r="L7317" t="str">
        <f t="shared" si="570"/>
        <v>2</v>
      </c>
      <c r="M7317" t="str">
        <f t="shared" si="571"/>
        <v>2022</v>
      </c>
      <c r="N7317">
        <f t="shared" si="572"/>
        <v>102918.72</v>
      </c>
      <c r="O7317">
        <f t="shared" si="573"/>
        <v>102918.72</v>
      </c>
      <c r="P7317" t="str">
        <f t="shared" si="574"/>
        <v/>
      </c>
      <c r="Q7317" s="48" t="str">
        <f>IF(O7317="","",
   IF(OR(O7317&lt;EDA_Outlier_Analysis!$C$10, O7317&gt;EDA_Outlier_Analysis!$C$11),
      "Outlier",
      "Normal"))</f>
        <v>Normal</v>
      </c>
      <c r="R7317" t="str">
        <f>IF(P7317="","",
   IF(OR(P7317 &lt; EDA_Outlier_Analysis!$F$7, P7317 &gt; EDA_Outlier_Analysis!$F$8),
      "Outlier",
      "Normal"))</f>
        <v/>
      </c>
      <c r="S7317" t="str">
        <f>IF(N7317="","",
   IF(OR(N7317 &lt;EDA_Outlier_Analysis!$I$10, N7317 &gt; EDA_Outlier_Analysis!$I$11),
      "Outlier",
      "Normal"))</f>
        <v>Normal</v>
      </c>
    </row>
    <row r="7318" spans="1:19">
      <c r="A7318" t="s">
        <v>15605</v>
      </c>
      <c r="B7318" s="4">
        <v>45252</v>
      </c>
      <c r="C7318" s="2">
        <v>-2000</v>
      </c>
      <c r="D7318" t="s">
        <v>840</v>
      </c>
      <c r="E7318" t="s">
        <v>845</v>
      </c>
      <c r="F7318" t="s">
        <v>10</v>
      </c>
      <c r="G7318" t="s">
        <v>20</v>
      </c>
      <c r="I7318" t="s">
        <v>932</v>
      </c>
      <c r="J7318" t="s">
        <v>15606</v>
      </c>
      <c r="K7318" t="str">
        <f>IF(COUNTIF(Customers!A:A, H7318)&gt;0, "Valid", "Invalid")</f>
        <v>Invalid</v>
      </c>
      <c r="L7318" t="str">
        <f t="shared" si="570"/>
        <v>11</v>
      </c>
      <c r="M7318" t="str">
        <f t="shared" si="571"/>
        <v>2023</v>
      </c>
      <c r="N7318">
        <f t="shared" si="572"/>
        <v>-2000</v>
      </c>
      <c r="O7318" t="str">
        <f t="shared" si="573"/>
        <v/>
      </c>
      <c r="P7318">
        <f t="shared" si="574"/>
        <v>2000</v>
      </c>
      <c r="Q7318" s="48" t="str">
        <f>IF(O7318="","",
   IF(OR(O7318&lt;EDA_Outlier_Analysis!$C$10, O7318&gt;EDA_Outlier_Analysis!$C$11),
      "Outlier",
      "Normal"))</f>
        <v/>
      </c>
      <c r="R7318" t="str">
        <f>IF(P7318="","",
   IF(OR(P7318 &lt; EDA_Outlier_Analysis!$F$7, P7318 &gt; EDA_Outlier_Analysis!$F$8),
      "Outlier",
      "Normal"))</f>
        <v>Outlier</v>
      </c>
      <c r="S7318" t="str">
        <f>IF(N7318="","",
   IF(OR(N7318 &lt;EDA_Outlier_Analysis!$I$10, N7318 &gt; EDA_Outlier_Analysis!$I$11),
      "Outlier",
      "Normal"))</f>
        <v>Normal</v>
      </c>
    </row>
    <row r="7319" spans="1:19">
      <c r="A7319" t="s">
        <v>15607</v>
      </c>
      <c r="B7319" s="4">
        <v>45098</v>
      </c>
      <c r="C7319" s="2">
        <v>-6470.71</v>
      </c>
      <c r="D7319" t="s">
        <v>840</v>
      </c>
      <c r="E7319" t="s">
        <v>905</v>
      </c>
      <c r="F7319" t="s">
        <v>10</v>
      </c>
      <c r="G7319" t="s">
        <v>34</v>
      </c>
      <c r="I7319" t="s">
        <v>1580</v>
      </c>
      <c r="J7319" t="s">
        <v>15608</v>
      </c>
      <c r="K7319" t="str">
        <f>IF(COUNTIF(Customers!A:A, H7319)&gt;0, "Valid", "Invalid")</f>
        <v>Invalid</v>
      </c>
      <c r="L7319" t="str">
        <f t="shared" si="570"/>
        <v>6</v>
      </c>
      <c r="M7319" t="str">
        <f t="shared" si="571"/>
        <v>2023</v>
      </c>
      <c r="N7319">
        <f t="shared" si="572"/>
        <v>-6470.71</v>
      </c>
      <c r="O7319" t="str">
        <f t="shared" si="573"/>
        <v/>
      </c>
      <c r="P7319">
        <f t="shared" si="574"/>
        <v>6470.71</v>
      </c>
      <c r="Q7319" s="48" t="str">
        <f>IF(O7319="","",
   IF(OR(O7319&lt;EDA_Outlier_Analysis!$C$10, O7319&gt;EDA_Outlier_Analysis!$C$11),
      "Outlier",
      "Normal"))</f>
        <v/>
      </c>
      <c r="R7319" t="str">
        <f>IF(P7319="","",
   IF(OR(P7319 &lt; EDA_Outlier_Analysis!$F$7, P7319 &gt; EDA_Outlier_Analysis!$F$8),
      "Outlier",
      "Normal"))</f>
        <v>Outlier</v>
      </c>
      <c r="S7319" t="str">
        <f>IF(N7319="","",
   IF(OR(N7319 &lt;EDA_Outlier_Analysis!$I$10, N7319 &gt; EDA_Outlier_Analysis!$I$11),
      "Outlier",
      "Normal"))</f>
        <v>Normal</v>
      </c>
    </row>
    <row r="7320" spans="1:19">
      <c r="A7320" t="s">
        <v>15609</v>
      </c>
      <c r="B7320" s="4">
        <v>45203</v>
      </c>
      <c r="C7320" s="2">
        <v>170469.17</v>
      </c>
      <c r="D7320" t="s">
        <v>849</v>
      </c>
      <c r="E7320" t="s">
        <v>850</v>
      </c>
      <c r="F7320" t="s">
        <v>9</v>
      </c>
      <c r="G7320" t="s">
        <v>20</v>
      </c>
      <c r="H7320" t="s">
        <v>193</v>
      </c>
      <c r="J7320" t="s">
        <v>15610</v>
      </c>
      <c r="K7320" t="str">
        <f>IF(COUNTIF(Customers!A:A, H7320)&gt;0, "Valid", "Invalid")</f>
        <v>Valid</v>
      </c>
      <c r="L7320" t="str">
        <f t="shared" si="570"/>
        <v>10</v>
      </c>
      <c r="M7320" t="str">
        <f t="shared" si="571"/>
        <v>2023</v>
      </c>
      <c r="N7320">
        <f t="shared" si="572"/>
        <v>170469.17</v>
      </c>
      <c r="O7320">
        <f t="shared" si="573"/>
        <v>170469.17</v>
      </c>
      <c r="P7320" t="str">
        <f t="shared" si="574"/>
        <v/>
      </c>
      <c r="Q7320" s="48" t="str">
        <f>IF(O7320="","",
   IF(OR(O7320&lt;EDA_Outlier_Analysis!$C$10, O7320&gt;EDA_Outlier_Analysis!$C$11),
      "Outlier",
      "Normal"))</f>
        <v>Normal</v>
      </c>
      <c r="R7320" t="str">
        <f>IF(P7320="","",
   IF(OR(P7320 &lt; EDA_Outlier_Analysis!$F$7, P7320 &gt; EDA_Outlier_Analysis!$F$8),
      "Outlier",
      "Normal"))</f>
        <v/>
      </c>
      <c r="S7320" t="str">
        <f>IF(N7320="","",
   IF(OR(N7320 &lt;EDA_Outlier_Analysis!$I$10, N7320 &gt; EDA_Outlier_Analysis!$I$11),
      "Outlier",
      "Normal"))</f>
        <v>Normal</v>
      </c>
    </row>
    <row r="7321" spans="1:19">
      <c r="A7321" t="s">
        <v>15611</v>
      </c>
      <c r="B7321" s="4">
        <v>45288</v>
      </c>
      <c r="C7321" s="2">
        <v>236780.85</v>
      </c>
      <c r="D7321" t="s">
        <v>849</v>
      </c>
      <c r="E7321" t="s">
        <v>853</v>
      </c>
      <c r="F7321" t="s">
        <v>10</v>
      </c>
      <c r="G7321" t="s">
        <v>24</v>
      </c>
      <c r="H7321" t="s">
        <v>195</v>
      </c>
      <c r="J7321" t="s">
        <v>15612</v>
      </c>
      <c r="K7321" t="str">
        <f>IF(COUNTIF(Customers!A:A, H7321)&gt;0, "Valid", "Invalid")</f>
        <v>Valid</v>
      </c>
      <c r="L7321" t="str">
        <f t="shared" si="570"/>
        <v>12</v>
      </c>
      <c r="M7321" t="str">
        <f t="shared" si="571"/>
        <v>2023</v>
      </c>
      <c r="N7321">
        <f t="shared" si="572"/>
        <v>236780.85</v>
      </c>
      <c r="O7321">
        <f t="shared" si="573"/>
        <v>236780.85</v>
      </c>
      <c r="P7321" t="str">
        <f t="shared" si="574"/>
        <v/>
      </c>
      <c r="Q7321" s="48" t="str">
        <f>IF(O7321="","",
   IF(OR(O7321&lt;EDA_Outlier_Analysis!$C$10, O7321&gt;EDA_Outlier_Analysis!$C$11),
      "Outlier",
      "Normal"))</f>
        <v>Normal</v>
      </c>
      <c r="R7321" t="str">
        <f>IF(P7321="","",
   IF(OR(P7321 &lt; EDA_Outlier_Analysis!$F$7, P7321 &gt; EDA_Outlier_Analysis!$F$8),
      "Outlier",
      "Normal"))</f>
        <v/>
      </c>
      <c r="S7321" t="str">
        <f>IF(N7321="","",
   IF(OR(N7321 &lt;EDA_Outlier_Analysis!$I$10, N7321 &gt; EDA_Outlier_Analysis!$I$11),
      "Outlier",
      "Normal"))</f>
        <v>Normal</v>
      </c>
    </row>
    <row r="7322" spans="1:19">
      <c r="A7322" t="s">
        <v>15613</v>
      </c>
      <c r="B7322" s="4">
        <v>45010</v>
      </c>
      <c r="C7322" s="2">
        <v>-22704.76</v>
      </c>
      <c r="D7322" t="s">
        <v>840</v>
      </c>
      <c r="E7322" t="s">
        <v>845</v>
      </c>
      <c r="F7322" t="s">
        <v>10</v>
      </c>
      <c r="G7322" t="s">
        <v>24</v>
      </c>
      <c r="I7322" t="s">
        <v>1435</v>
      </c>
      <c r="J7322" t="s">
        <v>15614</v>
      </c>
      <c r="K7322" t="str">
        <f>IF(COUNTIF(Customers!A:A, H7322)&gt;0, "Valid", "Invalid")</f>
        <v>Invalid</v>
      </c>
      <c r="L7322" t="str">
        <f t="shared" si="570"/>
        <v>3</v>
      </c>
      <c r="M7322" t="str">
        <f t="shared" si="571"/>
        <v>2023</v>
      </c>
      <c r="N7322">
        <f t="shared" si="572"/>
        <v>-22704.76</v>
      </c>
      <c r="O7322" t="str">
        <f t="shared" si="573"/>
        <v/>
      </c>
      <c r="P7322">
        <f t="shared" si="574"/>
        <v>22704.76</v>
      </c>
      <c r="Q7322" s="48" t="str">
        <f>IF(O7322="","",
   IF(OR(O7322&lt;EDA_Outlier_Analysis!$C$10, O7322&gt;EDA_Outlier_Analysis!$C$11),
      "Outlier",
      "Normal"))</f>
        <v/>
      </c>
      <c r="R7322" t="str">
        <f>IF(P7322="","",
   IF(OR(P7322 &lt; EDA_Outlier_Analysis!$F$7, P7322 &gt; EDA_Outlier_Analysis!$F$8),
      "Outlier",
      "Normal"))</f>
        <v>Outlier</v>
      </c>
      <c r="S7322" t="str">
        <f>IF(N7322="","",
   IF(OR(N7322 &lt;EDA_Outlier_Analysis!$I$10, N7322 &gt; EDA_Outlier_Analysis!$I$11),
      "Outlier",
      "Normal"))</f>
        <v>Normal</v>
      </c>
    </row>
    <row r="7323" spans="1:19">
      <c r="A7323" t="s">
        <v>15615</v>
      </c>
      <c r="B7323" s="4">
        <v>44984</v>
      </c>
      <c r="C7323" s="2">
        <v>131925.17000000001</v>
      </c>
      <c r="D7323" t="s">
        <v>849</v>
      </c>
      <c r="E7323" t="s">
        <v>868</v>
      </c>
      <c r="F7323" t="s">
        <v>10</v>
      </c>
      <c r="G7323" t="s">
        <v>24</v>
      </c>
      <c r="H7323" t="s">
        <v>209</v>
      </c>
      <c r="J7323" t="s">
        <v>15616</v>
      </c>
      <c r="K7323" t="str">
        <f>IF(COUNTIF(Customers!A:A, H7323)&gt;0, "Valid", "Invalid")</f>
        <v>Valid</v>
      </c>
      <c r="L7323" t="str">
        <f t="shared" si="570"/>
        <v>2</v>
      </c>
      <c r="M7323" t="str">
        <f t="shared" si="571"/>
        <v>2023</v>
      </c>
      <c r="N7323">
        <f t="shared" si="572"/>
        <v>131925.17000000001</v>
      </c>
      <c r="O7323">
        <f t="shared" si="573"/>
        <v>131925.17000000001</v>
      </c>
      <c r="P7323" t="str">
        <f t="shared" si="574"/>
        <v/>
      </c>
      <c r="Q7323" s="48" t="str">
        <f>IF(O7323="","",
   IF(OR(O7323&lt;EDA_Outlier_Analysis!$C$10, O7323&gt;EDA_Outlier_Analysis!$C$11),
      "Outlier",
      "Normal"))</f>
        <v>Normal</v>
      </c>
      <c r="R7323" t="str">
        <f>IF(P7323="","",
   IF(OR(P7323 &lt; EDA_Outlier_Analysis!$F$7, P7323 &gt; EDA_Outlier_Analysis!$F$8),
      "Outlier",
      "Normal"))</f>
        <v/>
      </c>
      <c r="S7323" t="str">
        <f>IF(N7323="","",
   IF(OR(N7323 &lt;EDA_Outlier_Analysis!$I$10, N7323 &gt; EDA_Outlier_Analysis!$I$11),
      "Outlier",
      "Normal"))</f>
        <v>Normal</v>
      </c>
    </row>
    <row r="7324" spans="1:19">
      <c r="A7324" t="s">
        <v>15617</v>
      </c>
      <c r="B7324" s="4">
        <v>44735</v>
      </c>
      <c r="C7324" s="2">
        <v>183735.8</v>
      </c>
      <c r="D7324" t="s">
        <v>849</v>
      </c>
      <c r="E7324" t="s">
        <v>850</v>
      </c>
      <c r="F7324" t="s">
        <v>9</v>
      </c>
      <c r="G7324" t="s">
        <v>20</v>
      </c>
      <c r="H7324" t="s">
        <v>479</v>
      </c>
      <c r="J7324" t="s">
        <v>15618</v>
      </c>
      <c r="K7324" t="str">
        <f>IF(COUNTIF(Customers!A:A, H7324)&gt;0, "Valid", "Invalid")</f>
        <v>Valid</v>
      </c>
      <c r="L7324" t="str">
        <f t="shared" si="570"/>
        <v>6</v>
      </c>
      <c r="M7324" t="str">
        <f t="shared" si="571"/>
        <v>2022</v>
      </c>
      <c r="N7324">
        <f t="shared" si="572"/>
        <v>183735.8</v>
      </c>
      <c r="O7324">
        <f t="shared" si="573"/>
        <v>183735.8</v>
      </c>
      <c r="P7324" t="str">
        <f t="shared" si="574"/>
        <v/>
      </c>
      <c r="Q7324" s="48" t="str">
        <f>IF(O7324="","",
   IF(OR(O7324&lt;EDA_Outlier_Analysis!$C$10, O7324&gt;EDA_Outlier_Analysis!$C$11),
      "Outlier",
      "Normal"))</f>
        <v>Normal</v>
      </c>
      <c r="R7324" t="str">
        <f>IF(P7324="","",
   IF(OR(P7324 &lt; EDA_Outlier_Analysis!$F$7, P7324 &gt; EDA_Outlier_Analysis!$F$8),
      "Outlier",
      "Normal"))</f>
        <v/>
      </c>
      <c r="S7324" t="str">
        <f>IF(N7324="","",
   IF(OR(N7324 &lt;EDA_Outlier_Analysis!$I$10, N7324 &gt; EDA_Outlier_Analysis!$I$11),
      "Outlier",
      "Normal"))</f>
        <v>Normal</v>
      </c>
    </row>
    <row r="7325" spans="1:19">
      <c r="A7325" t="s">
        <v>15619</v>
      </c>
      <c r="B7325" s="4">
        <v>44665</v>
      </c>
      <c r="C7325" s="2">
        <v>-63412.83</v>
      </c>
      <c r="D7325" t="s">
        <v>840</v>
      </c>
      <c r="E7325" t="s">
        <v>905</v>
      </c>
      <c r="F7325" t="s">
        <v>9</v>
      </c>
      <c r="G7325" t="s">
        <v>31</v>
      </c>
      <c r="I7325" t="s">
        <v>1340</v>
      </c>
      <c r="J7325" t="s">
        <v>15620</v>
      </c>
      <c r="K7325" t="str">
        <f>IF(COUNTIF(Customers!A:A, H7325)&gt;0, "Valid", "Invalid")</f>
        <v>Invalid</v>
      </c>
      <c r="L7325" t="str">
        <f t="shared" si="570"/>
        <v>4</v>
      </c>
      <c r="M7325" t="str">
        <f t="shared" si="571"/>
        <v>2022</v>
      </c>
      <c r="N7325">
        <f t="shared" si="572"/>
        <v>-63412.83</v>
      </c>
      <c r="O7325" t="str">
        <f t="shared" si="573"/>
        <v/>
      </c>
      <c r="P7325">
        <f t="shared" si="574"/>
        <v>63412.83</v>
      </c>
      <c r="Q7325" s="48" t="str">
        <f>IF(O7325="","",
   IF(OR(O7325&lt;EDA_Outlier_Analysis!$C$10, O7325&gt;EDA_Outlier_Analysis!$C$11),
      "Outlier",
      "Normal"))</f>
        <v/>
      </c>
      <c r="R7325" t="str">
        <f>IF(P7325="","",
   IF(OR(P7325 &lt; EDA_Outlier_Analysis!$F$7, P7325 &gt; EDA_Outlier_Analysis!$F$8),
      "Outlier",
      "Normal"))</f>
        <v>Outlier</v>
      </c>
      <c r="S7325" t="str">
        <f>IF(N7325="","",
   IF(OR(N7325 &lt;EDA_Outlier_Analysis!$I$10, N7325 &gt; EDA_Outlier_Analysis!$I$11),
      "Outlier",
      "Normal"))</f>
        <v>Normal</v>
      </c>
    </row>
    <row r="7326" spans="1:19">
      <c r="A7326" t="s">
        <v>15621</v>
      </c>
      <c r="B7326" s="4">
        <v>44737</v>
      </c>
      <c r="C7326" s="2">
        <v>-67076.55</v>
      </c>
      <c r="D7326" t="s">
        <v>840</v>
      </c>
      <c r="E7326" t="s">
        <v>864</v>
      </c>
      <c r="F7326" t="s">
        <v>9</v>
      </c>
      <c r="G7326" t="s">
        <v>20</v>
      </c>
      <c r="I7326" t="s">
        <v>2017</v>
      </c>
      <c r="J7326" t="s">
        <v>15622</v>
      </c>
      <c r="K7326" t="str">
        <f>IF(COUNTIF(Customers!A:A, H7326)&gt;0, "Valid", "Invalid")</f>
        <v>Invalid</v>
      </c>
      <c r="L7326" t="str">
        <f t="shared" si="570"/>
        <v>6</v>
      </c>
      <c r="M7326" t="str">
        <f t="shared" si="571"/>
        <v>2022</v>
      </c>
      <c r="N7326">
        <f t="shared" si="572"/>
        <v>-67076.55</v>
      </c>
      <c r="O7326" t="str">
        <f t="shared" si="573"/>
        <v/>
      </c>
      <c r="P7326">
        <f t="shared" si="574"/>
        <v>67076.55</v>
      </c>
      <c r="Q7326" s="48" t="str">
        <f>IF(O7326="","",
   IF(OR(O7326&lt;EDA_Outlier_Analysis!$C$10, O7326&gt;EDA_Outlier_Analysis!$C$11),
      "Outlier",
      "Normal"))</f>
        <v/>
      </c>
      <c r="R7326" t="str">
        <f>IF(P7326="","",
   IF(OR(P7326 &lt; EDA_Outlier_Analysis!$F$7, P7326 &gt; EDA_Outlier_Analysis!$F$8),
      "Outlier",
      "Normal"))</f>
        <v>Outlier</v>
      </c>
      <c r="S7326" t="str">
        <f>IF(N7326="","",
   IF(OR(N7326 &lt;EDA_Outlier_Analysis!$I$10, N7326 &gt; EDA_Outlier_Analysis!$I$11),
      "Outlier",
      "Normal"))</f>
        <v>Normal</v>
      </c>
    </row>
    <row r="7327" spans="1:19">
      <c r="A7327" t="s">
        <v>15623</v>
      </c>
      <c r="B7327" s="4">
        <v>44857</v>
      </c>
      <c r="C7327" s="2">
        <v>-51167.54</v>
      </c>
      <c r="D7327" t="s">
        <v>840</v>
      </c>
      <c r="E7327" t="s">
        <v>845</v>
      </c>
      <c r="F7327" t="s">
        <v>10</v>
      </c>
      <c r="G7327" t="s">
        <v>20</v>
      </c>
      <c r="I7327" t="s">
        <v>1940</v>
      </c>
      <c r="J7327" t="s">
        <v>15624</v>
      </c>
      <c r="K7327" t="str">
        <f>IF(COUNTIF(Customers!A:A, H7327)&gt;0, "Valid", "Invalid")</f>
        <v>Invalid</v>
      </c>
      <c r="L7327" t="str">
        <f t="shared" si="570"/>
        <v>10</v>
      </c>
      <c r="M7327" t="str">
        <f t="shared" si="571"/>
        <v>2022</v>
      </c>
      <c r="N7327">
        <f t="shared" si="572"/>
        <v>-51167.54</v>
      </c>
      <c r="O7327" t="str">
        <f t="shared" si="573"/>
        <v/>
      </c>
      <c r="P7327">
        <f t="shared" si="574"/>
        <v>51167.54</v>
      </c>
      <c r="Q7327" s="48" t="str">
        <f>IF(O7327="","",
   IF(OR(O7327&lt;EDA_Outlier_Analysis!$C$10, O7327&gt;EDA_Outlier_Analysis!$C$11),
      "Outlier",
      "Normal"))</f>
        <v/>
      </c>
      <c r="R7327" t="str">
        <f>IF(P7327="","",
   IF(OR(P7327 &lt; EDA_Outlier_Analysis!$F$7, P7327 &gt; EDA_Outlier_Analysis!$F$8),
      "Outlier",
      "Normal"))</f>
        <v>Normal</v>
      </c>
      <c r="S7327" t="str">
        <f>IF(N7327="","",
   IF(OR(N7327 &lt;EDA_Outlier_Analysis!$I$10, N7327 &gt; EDA_Outlier_Analysis!$I$11),
      "Outlier",
      "Normal"))</f>
        <v>Normal</v>
      </c>
    </row>
    <row r="7328" spans="1:19">
      <c r="A7328" t="s">
        <v>15625</v>
      </c>
      <c r="B7328" s="4">
        <v>44770</v>
      </c>
      <c r="C7328" s="2">
        <v>18370.18</v>
      </c>
      <c r="D7328" t="s">
        <v>971</v>
      </c>
      <c r="E7328" t="s">
        <v>971</v>
      </c>
      <c r="F7328" t="s">
        <v>9</v>
      </c>
      <c r="G7328" t="s">
        <v>24</v>
      </c>
      <c r="J7328" t="s">
        <v>15626</v>
      </c>
      <c r="K7328" t="str">
        <f>IF(COUNTIF(Customers!A:A, H7328)&gt;0, "Valid", "Invalid")</f>
        <v>Invalid</v>
      </c>
      <c r="L7328" t="str">
        <f t="shared" si="570"/>
        <v>7</v>
      </c>
      <c r="M7328" t="str">
        <f t="shared" si="571"/>
        <v>2022</v>
      </c>
      <c r="N7328">
        <f t="shared" si="572"/>
        <v>-18370.18</v>
      </c>
      <c r="O7328" t="str">
        <f t="shared" si="573"/>
        <v/>
      </c>
      <c r="P7328" t="str">
        <f t="shared" si="574"/>
        <v/>
      </c>
      <c r="Q7328" s="48" t="str">
        <f>IF(O7328="","",
   IF(OR(O7328&lt;EDA_Outlier_Analysis!$C$10, O7328&gt;EDA_Outlier_Analysis!$C$11),
      "Outlier",
      "Normal"))</f>
        <v/>
      </c>
      <c r="R7328" t="str">
        <f>IF(P7328="","",
   IF(OR(P7328 &lt; EDA_Outlier_Analysis!$F$7, P7328 &gt; EDA_Outlier_Analysis!$F$8),
      "Outlier",
      "Normal"))</f>
        <v/>
      </c>
      <c r="S7328" t="str">
        <f>IF(N7328="","",
   IF(OR(N7328 &lt;EDA_Outlier_Analysis!$I$10, N7328 &gt; EDA_Outlier_Analysis!$I$11),
      "Outlier",
      "Normal"))</f>
        <v>Normal</v>
      </c>
    </row>
    <row r="7329" spans="1:19">
      <c r="A7329" t="s">
        <v>15627</v>
      </c>
      <c r="B7329" s="4">
        <v>44715</v>
      </c>
      <c r="C7329" s="2">
        <v>-69371.53</v>
      </c>
      <c r="D7329" t="s">
        <v>840</v>
      </c>
      <c r="E7329" t="s">
        <v>841</v>
      </c>
      <c r="F7329" t="s">
        <v>9</v>
      </c>
      <c r="G7329" t="s">
        <v>34</v>
      </c>
      <c r="I7329" t="s">
        <v>1261</v>
      </c>
      <c r="J7329" t="s">
        <v>15628</v>
      </c>
      <c r="K7329" t="str">
        <f>IF(COUNTIF(Customers!A:A, H7329)&gt;0, "Valid", "Invalid")</f>
        <v>Invalid</v>
      </c>
      <c r="L7329" t="str">
        <f t="shared" si="570"/>
        <v>6</v>
      </c>
      <c r="M7329" t="str">
        <f t="shared" si="571"/>
        <v>2022</v>
      </c>
      <c r="N7329">
        <f t="shared" si="572"/>
        <v>-69371.53</v>
      </c>
      <c r="O7329" t="str">
        <f t="shared" si="573"/>
        <v/>
      </c>
      <c r="P7329">
        <f t="shared" si="574"/>
        <v>69371.53</v>
      </c>
      <c r="Q7329" s="48" t="str">
        <f>IF(O7329="","",
   IF(OR(O7329&lt;EDA_Outlier_Analysis!$C$10, O7329&gt;EDA_Outlier_Analysis!$C$11),
      "Outlier",
      "Normal"))</f>
        <v/>
      </c>
      <c r="R7329" t="str">
        <f>IF(P7329="","",
   IF(OR(P7329 &lt; EDA_Outlier_Analysis!$F$7, P7329 &gt; EDA_Outlier_Analysis!$F$8),
      "Outlier",
      "Normal"))</f>
        <v>Outlier</v>
      </c>
      <c r="S7329" t="str">
        <f>IF(N7329="","",
   IF(OR(N7329 &lt;EDA_Outlier_Analysis!$I$10, N7329 &gt; EDA_Outlier_Analysis!$I$11),
      "Outlier",
      "Normal"))</f>
        <v>Normal</v>
      </c>
    </row>
    <row r="7330" spans="1:19">
      <c r="A7330" t="s">
        <v>15629</v>
      </c>
      <c r="B7330" s="4">
        <v>44894</v>
      </c>
      <c r="C7330" s="2">
        <v>-50995.24</v>
      </c>
      <c r="D7330" t="s">
        <v>840</v>
      </c>
      <c r="E7330" t="s">
        <v>845</v>
      </c>
      <c r="F7330" t="s">
        <v>10</v>
      </c>
      <c r="G7330" t="s">
        <v>34</v>
      </c>
      <c r="I7330" t="s">
        <v>1540</v>
      </c>
      <c r="J7330" t="s">
        <v>15630</v>
      </c>
      <c r="K7330" t="str">
        <f>IF(COUNTIF(Customers!A:A, H7330)&gt;0, "Valid", "Invalid")</f>
        <v>Invalid</v>
      </c>
      <c r="L7330" t="str">
        <f t="shared" si="570"/>
        <v>11</v>
      </c>
      <c r="M7330" t="str">
        <f t="shared" si="571"/>
        <v>2022</v>
      </c>
      <c r="N7330">
        <f t="shared" si="572"/>
        <v>-50995.24</v>
      </c>
      <c r="O7330" t="str">
        <f t="shared" si="573"/>
        <v/>
      </c>
      <c r="P7330">
        <f t="shared" si="574"/>
        <v>50995.24</v>
      </c>
      <c r="Q7330" s="48" t="str">
        <f>IF(O7330="","",
   IF(OR(O7330&lt;EDA_Outlier_Analysis!$C$10, O7330&gt;EDA_Outlier_Analysis!$C$11),
      "Outlier",
      "Normal"))</f>
        <v/>
      </c>
      <c r="R7330" t="str">
        <f>IF(P7330="","",
   IF(OR(P7330 &lt; EDA_Outlier_Analysis!$F$7, P7330 &gt; EDA_Outlier_Analysis!$F$8),
      "Outlier",
      "Normal"))</f>
        <v>Normal</v>
      </c>
      <c r="S7330" t="str">
        <f>IF(N7330="","",
   IF(OR(N7330 &lt;EDA_Outlier_Analysis!$I$10, N7330 &gt; EDA_Outlier_Analysis!$I$11),
      "Outlier",
      "Normal"))</f>
        <v>Normal</v>
      </c>
    </row>
    <row r="7331" spans="1:19">
      <c r="A7331" t="s">
        <v>15631</v>
      </c>
      <c r="B7331" s="4">
        <v>44819</v>
      </c>
      <c r="C7331" s="2">
        <v>141556.76999999999</v>
      </c>
      <c r="D7331" t="s">
        <v>849</v>
      </c>
      <c r="E7331" t="s">
        <v>850</v>
      </c>
      <c r="F7331" t="s">
        <v>11</v>
      </c>
      <c r="G7331" t="s">
        <v>34</v>
      </c>
      <c r="H7331" t="s">
        <v>459</v>
      </c>
      <c r="J7331" t="s">
        <v>15632</v>
      </c>
      <c r="K7331" t="str">
        <f>IF(COUNTIF(Customers!A:A, H7331)&gt;0, "Valid", "Invalid")</f>
        <v>Valid</v>
      </c>
      <c r="L7331" t="str">
        <f t="shared" si="570"/>
        <v>9</v>
      </c>
      <c r="M7331" t="str">
        <f t="shared" si="571"/>
        <v>2022</v>
      </c>
      <c r="N7331">
        <f t="shared" si="572"/>
        <v>141556.76999999999</v>
      </c>
      <c r="O7331">
        <f t="shared" si="573"/>
        <v>141556.76999999999</v>
      </c>
      <c r="P7331" t="str">
        <f t="shared" si="574"/>
        <v/>
      </c>
      <c r="Q7331" s="48" t="str">
        <f>IF(O7331="","",
   IF(OR(O7331&lt;EDA_Outlier_Analysis!$C$10, O7331&gt;EDA_Outlier_Analysis!$C$11),
      "Outlier",
      "Normal"))</f>
        <v>Normal</v>
      </c>
      <c r="R7331" t="str">
        <f>IF(P7331="","",
   IF(OR(P7331 &lt; EDA_Outlier_Analysis!$F$7, P7331 &gt; EDA_Outlier_Analysis!$F$8),
      "Outlier",
      "Normal"))</f>
        <v/>
      </c>
      <c r="S7331" t="str">
        <f>IF(N7331="","",
   IF(OR(N7331 &lt;EDA_Outlier_Analysis!$I$10, N7331 &gt; EDA_Outlier_Analysis!$I$11),
      "Outlier",
      "Normal"))</f>
        <v>Normal</v>
      </c>
    </row>
    <row r="7332" spans="1:19">
      <c r="A7332" t="s">
        <v>15633</v>
      </c>
      <c r="B7332" s="4">
        <v>44973</v>
      </c>
      <c r="C7332" s="2">
        <v>-35775.24</v>
      </c>
      <c r="D7332" t="s">
        <v>840</v>
      </c>
      <c r="E7332" t="s">
        <v>878</v>
      </c>
      <c r="F7332" t="s">
        <v>10</v>
      </c>
      <c r="G7332" t="s">
        <v>31</v>
      </c>
      <c r="I7332" t="s">
        <v>1767</v>
      </c>
      <c r="J7332" t="s">
        <v>15634</v>
      </c>
      <c r="K7332" t="str">
        <f>IF(COUNTIF(Customers!A:A, H7332)&gt;0, "Valid", "Invalid")</f>
        <v>Invalid</v>
      </c>
      <c r="L7332" t="str">
        <f t="shared" si="570"/>
        <v>2</v>
      </c>
      <c r="M7332" t="str">
        <f t="shared" si="571"/>
        <v>2023</v>
      </c>
      <c r="N7332">
        <f t="shared" si="572"/>
        <v>-35775.24</v>
      </c>
      <c r="O7332" t="str">
        <f t="shared" si="573"/>
        <v/>
      </c>
      <c r="P7332">
        <f t="shared" si="574"/>
        <v>35775.24</v>
      </c>
      <c r="Q7332" s="48" t="str">
        <f>IF(O7332="","",
   IF(OR(O7332&lt;EDA_Outlier_Analysis!$C$10, O7332&gt;EDA_Outlier_Analysis!$C$11),
      "Outlier",
      "Normal"))</f>
        <v/>
      </c>
      <c r="R7332" t="str">
        <f>IF(P7332="","",
   IF(OR(P7332 &lt; EDA_Outlier_Analysis!$F$7, P7332 &gt; EDA_Outlier_Analysis!$F$8),
      "Outlier",
      "Normal"))</f>
        <v>Normal</v>
      </c>
      <c r="S7332" t="str">
        <f>IF(N7332="","",
   IF(OR(N7332 &lt;EDA_Outlier_Analysis!$I$10, N7332 &gt; EDA_Outlier_Analysis!$I$11),
      "Outlier",
      "Normal"))</f>
        <v>Normal</v>
      </c>
    </row>
    <row r="7333" spans="1:19">
      <c r="A7333" t="s">
        <v>15635</v>
      </c>
      <c r="B7333" s="4">
        <v>44944</v>
      </c>
      <c r="C7333" s="2">
        <v>-11569.66</v>
      </c>
      <c r="D7333" t="s">
        <v>840</v>
      </c>
      <c r="E7333" t="s">
        <v>864</v>
      </c>
      <c r="F7333" t="s">
        <v>11</v>
      </c>
      <c r="G7333" t="s">
        <v>34</v>
      </c>
      <c r="I7333" t="s">
        <v>3307</v>
      </c>
      <c r="J7333" t="s">
        <v>15636</v>
      </c>
      <c r="K7333" t="str">
        <f>IF(COUNTIF(Customers!A:A, H7333)&gt;0, "Valid", "Invalid")</f>
        <v>Invalid</v>
      </c>
      <c r="L7333" t="str">
        <f t="shared" si="570"/>
        <v>1</v>
      </c>
      <c r="M7333" t="str">
        <f t="shared" si="571"/>
        <v>2023</v>
      </c>
      <c r="N7333">
        <f t="shared" si="572"/>
        <v>-11569.66</v>
      </c>
      <c r="O7333" t="str">
        <f t="shared" si="573"/>
        <v/>
      </c>
      <c r="P7333">
        <f t="shared" si="574"/>
        <v>11569.66</v>
      </c>
      <c r="Q7333" s="48" t="str">
        <f>IF(O7333="","",
   IF(OR(O7333&lt;EDA_Outlier_Analysis!$C$10, O7333&gt;EDA_Outlier_Analysis!$C$11),
      "Outlier",
      "Normal"))</f>
        <v/>
      </c>
      <c r="R7333" t="str">
        <f>IF(P7333="","",
   IF(OR(P7333 &lt; EDA_Outlier_Analysis!$F$7, P7333 &gt; EDA_Outlier_Analysis!$F$8),
      "Outlier",
      "Normal"))</f>
        <v>Outlier</v>
      </c>
      <c r="S7333" t="str">
        <f>IF(N7333="","",
   IF(OR(N7333 &lt;EDA_Outlier_Analysis!$I$10, N7333 &gt; EDA_Outlier_Analysis!$I$11),
      "Outlier",
      "Normal"))</f>
        <v>Normal</v>
      </c>
    </row>
    <row r="7334" spans="1:19">
      <c r="A7334" t="s">
        <v>15637</v>
      </c>
      <c r="B7334" s="4">
        <v>44619</v>
      </c>
      <c r="C7334" s="2">
        <v>165366.97</v>
      </c>
      <c r="D7334" t="s">
        <v>849</v>
      </c>
      <c r="E7334" t="s">
        <v>853</v>
      </c>
      <c r="F7334" t="s">
        <v>10</v>
      </c>
      <c r="G7334" t="s">
        <v>20</v>
      </c>
      <c r="H7334" t="s">
        <v>81</v>
      </c>
      <c r="J7334" t="s">
        <v>15638</v>
      </c>
      <c r="K7334" t="str">
        <f>IF(COUNTIF(Customers!A:A, H7334)&gt;0, "Valid", "Invalid")</f>
        <v>Valid</v>
      </c>
      <c r="L7334" t="str">
        <f t="shared" si="570"/>
        <v>2</v>
      </c>
      <c r="M7334" t="str">
        <f t="shared" si="571"/>
        <v>2022</v>
      </c>
      <c r="N7334">
        <f t="shared" si="572"/>
        <v>165366.97</v>
      </c>
      <c r="O7334">
        <f t="shared" si="573"/>
        <v>165366.97</v>
      </c>
      <c r="P7334" t="str">
        <f t="shared" si="574"/>
        <v/>
      </c>
      <c r="Q7334" s="48" t="str">
        <f>IF(O7334="","",
   IF(OR(O7334&lt;EDA_Outlier_Analysis!$C$10, O7334&gt;EDA_Outlier_Analysis!$C$11),
      "Outlier",
      "Normal"))</f>
        <v>Normal</v>
      </c>
      <c r="R7334" t="str">
        <f>IF(P7334="","",
   IF(OR(P7334 &lt; EDA_Outlier_Analysis!$F$7, P7334 &gt; EDA_Outlier_Analysis!$F$8),
      "Outlier",
      "Normal"))</f>
        <v/>
      </c>
      <c r="S7334" t="str">
        <f>IF(N7334="","",
   IF(OR(N7334 &lt;EDA_Outlier_Analysis!$I$10, N7334 &gt; EDA_Outlier_Analysis!$I$11),
      "Outlier",
      "Normal"))</f>
        <v>Normal</v>
      </c>
    </row>
    <row r="7335" spans="1:19">
      <c r="A7335" t="s">
        <v>15639</v>
      </c>
      <c r="B7335" s="4">
        <v>45057</v>
      </c>
      <c r="C7335" s="2">
        <v>168475.48</v>
      </c>
      <c r="D7335" t="s">
        <v>849</v>
      </c>
      <c r="E7335" t="s">
        <v>853</v>
      </c>
      <c r="F7335" t="s">
        <v>10</v>
      </c>
      <c r="G7335" t="s">
        <v>24</v>
      </c>
      <c r="H7335" t="s">
        <v>22</v>
      </c>
      <c r="J7335" t="s">
        <v>15640</v>
      </c>
      <c r="K7335" t="str">
        <f>IF(COUNTIF(Customers!A:A, H7335)&gt;0, "Valid", "Invalid")</f>
        <v>Valid</v>
      </c>
      <c r="L7335" t="str">
        <f t="shared" si="570"/>
        <v>5</v>
      </c>
      <c r="M7335" t="str">
        <f t="shared" si="571"/>
        <v>2023</v>
      </c>
      <c r="N7335">
        <f t="shared" si="572"/>
        <v>168475.48</v>
      </c>
      <c r="O7335">
        <f t="shared" si="573"/>
        <v>168475.48</v>
      </c>
      <c r="P7335" t="str">
        <f t="shared" si="574"/>
        <v/>
      </c>
      <c r="Q7335" s="48" t="str">
        <f>IF(O7335="","",
   IF(OR(O7335&lt;EDA_Outlier_Analysis!$C$10, O7335&gt;EDA_Outlier_Analysis!$C$11),
      "Outlier",
      "Normal"))</f>
        <v>Normal</v>
      </c>
      <c r="R7335" t="str">
        <f>IF(P7335="","",
   IF(OR(P7335 &lt; EDA_Outlier_Analysis!$F$7, P7335 &gt; EDA_Outlier_Analysis!$F$8),
      "Outlier",
      "Normal"))</f>
        <v/>
      </c>
      <c r="S7335" t="str">
        <f>IF(N7335="","",
   IF(OR(N7335 &lt;EDA_Outlier_Analysis!$I$10, N7335 &gt; EDA_Outlier_Analysis!$I$11),
      "Outlier",
      "Normal"))</f>
        <v>Normal</v>
      </c>
    </row>
    <row r="7336" spans="1:19">
      <c r="A7336" t="s">
        <v>15641</v>
      </c>
      <c r="B7336" s="4">
        <v>44746</v>
      </c>
      <c r="C7336" s="2">
        <v>194617.88</v>
      </c>
      <c r="D7336" t="s">
        <v>849</v>
      </c>
      <c r="E7336" t="s">
        <v>868</v>
      </c>
      <c r="F7336" t="s">
        <v>11</v>
      </c>
      <c r="G7336" t="s">
        <v>34</v>
      </c>
      <c r="H7336" t="s">
        <v>371</v>
      </c>
      <c r="J7336" t="s">
        <v>15642</v>
      </c>
      <c r="K7336" t="str">
        <f>IF(COUNTIF(Customers!A:A, H7336)&gt;0, "Valid", "Invalid")</f>
        <v>Valid</v>
      </c>
      <c r="L7336" t="str">
        <f t="shared" si="570"/>
        <v>7</v>
      </c>
      <c r="M7336" t="str">
        <f t="shared" si="571"/>
        <v>2022</v>
      </c>
      <c r="N7336">
        <f t="shared" si="572"/>
        <v>194617.88</v>
      </c>
      <c r="O7336">
        <f t="shared" si="573"/>
        <v>194617.88</v>
      </c>
      <c r="P7336" t="str">
        <f t="shared" si="574"/>
        <v/>
      </c>
      <c r="Q7336" s="48" t="str">
        <f>IF(O7336="","",
   IF(OR(O7336&lt;EDA_Outlier_Analysis!$C$10, O7336&gt;EDA_Outlier_Analysis!$C$11),
      "Outlier",
      "Normal"))</f>
        <v>Normal</v>
      </c>
      <c r="R7336" t="str">
        <f>IF(P7336="","",
   IF(OR(P7336 &lt; EDA_Outlier_Analysis!$F$7, P7336 &gt; EDA_Outlier_Analysis!$F$8),
      "Outlier",
      "Normal"))</f>
        <v/>
      </c>
      <c r="S7336" t="str">
        <f>IF(N7336="","",
   IF(OR(N7336 &lt;EDA_Outlier_Analysis!$I$10, N7336 &gt; EDA_Outlier_Analysis!$I$11),
      "Outlier",
      "Normal"))</f>
        <v>Normal</v>
      </c>
    </row>
    <row r="7337" spans="1:19">
      <c r="A7337" t="s">
        <v>15643</v>
      </c>
      <c r="B7337" s="4">
        <v>45164</v>
      </c>
      <c r="C7337" s="2">
        <v>84271.89</v>
      </c>
      <c r="D7337" t="s">
        <v>849</v>
      </c>
      <c r="E7337" t="s">
        <v>868</v>
      </c>
      <c r="F7337" t="s">
        <v>9</v>
      </c>
      <c r="G7337" t="s">
        <v>34</v>
      </c>
      <c r="H7337" t="s">
        <v>719</v>
      </c>
      <c r="J7337" t="s">
        <v>15644</v>
      </c>
      <c r="K7337" t="str">
        <f>IF(COUNTIF(Customers!A:A, H7337)&gt;0, "Valid", "Invalid")</f>
        <v>Valid</v>
      </c>
      <c r="L7337" t="str">
        <f t="shared" si="570"/>
        <v>8</v>
      </c>
      <c r="M7337" t="str">
        <f t="shared" si="571"/>
        <v>2023</v>
      </c>
      <c r="N7337">
        <f t="shared" si="572"/>
        <v>84271.89</v>
      </c>
      <c r="O7337">
        <f t="shared" si="573"/>
        <v>84271.89</v>
      </c>
      <c r="P7337" t="str">
        <f t="shared" si="574"/>
        <v/>
      </c>
      <c r="Q7337" s="48" t="str">
        <f>IF(O7337="","",
   IF(OR(O7337&lt;EDA_Outlier_Analysis!$C$10, O7337&gt;EDA_Outlier_Analysis!$C$11),
      "Outlier",
      "Normal"))</f>
        <v>Normal</v>
      </c>
      <c r="R7337" t="str">
        <f>IF(P7337="","",
   IF(OR(P7337 &lt; EDA_Outlier_Analysis!$F$7, P7337 &gt; EDA_Outlier_Analysis!$F$8),
      "Outlier",
      "Normal"))</f>
        <v/>
      </c>
      <c r="S7337" t="str">
        <f>IF(N7337="","",
   IF(OR(N7337 &lt;EDA_Outlier_Analysis!$I$10, N7337 &gt; EDA_Outlier_Analysis!$I$11),
      "Outlier",
      "Normal"))</f>
        <v>Normal</v>
      </c>
    </row>
    <row r="7338" spans="1:19">
      <c r="A7338" t="s">
        <v>15645</v>
      </c>
      <c r="B7338" s="4">
        <v>44994</v>
      </c>
      <c r="C7338" s="2">
        <v>100041.86</v>
      </c>
      <c r="D7338" t="s">
        <v>849</v>
      </c>
      <c r="E7338" t="s">
        <v>850</v>
      </c>
      <c r="F7338" t="s">
        <v>9</v>
      </c>
      <c r="G7338" t="s">
        <v>34</v>
      </c>
      <c r="H7338" t="s">
        <v>183</v>
      </c>
      <c r="J7338" t="s">
        <v>15646</v>
      </c>
      <c r="K7338" t="str">
        <f>IF(COUNTIF(Customers!A:A, H7338)&gt;0, "Valid", "Invalid")</f>
        <v>Valid</v>
      </c>
      <c r="L7338" t="str">
        <f t="shared" si="570"/>
        <v>3</v>
      </c>
      <c r="M7338" t="str">
        <f t="shared" si="571"/>
        <v>2023</v>
      </c>
      <c r="N7338">
        <f t="shared" si="572"/>
        <v>100041.86</v>
      </c>
      <c r="O7338">
        <f t="shared" si="573"/>
        <v>100041.86</v>
      </c>
      <c r="P7338" t="str">
        <f t="shared" si="574"/>
        <v/>
      </c>
      <c r="Q7338" s="48" t="str">
        <f>IF(O7338="","",
   IF(OR(O7338&lt;EDA_Outlier_Analysis!$C$10, O7338&gt;EDA_Outlier_Analysis!$C$11),
      "Outlier",
      "Normal"))</f>
        <v>Normal</v>
      </c>
      <c r="R7338" t="str">
        <f>IF(P7338="","",
   IF(OR(P7338 &lt; EDA_Outlier_Analysis!$F$7, P7338 &gt; EDA_Outlier_Analysis!$F$8),
      "Outlier",
      "Normal"))</f>
        <v/>
      </c>
      <c r="S7338" t="str">
        <f>IF(N7338="","",
   IF(OR(N7338 &lt;EDA_Outlier_Analysis!$I$10, N7338 &gt; EDA_Outlier_Analysis!$I$11),
      "Outlier",
      "Normal"))</f>
        <v>Normal</v>
      </c>
    </row>
    <row r="7339" spans="1:19">
      <c r="A7339" t="s">
        <v>15647</v>
      </c>
      <c r="B7339" s="4">
        <v>45204</v>
      </c>
      <c r="C7339" s="2">
        <v>214861.53</v>
      </c>
      <c r="D7339" t="s">
        <v>849</v>
      </c>
      <c r="E7339" t="s">
        <v>850</v>
      </c>
      <c r="F7339" t="s">
        <v>11</v>
      </c>
      <c r="G7339" t="s">
        <v>34</v>
      </c>
      <c r="H7339" t="s">
        <v>221</v>
      </c>
      <c r="J7339" t="s">
        <v>15648</v>
      </c>
      <c r="K7339" t="str">
        <f>IF(COUNTIF(Customers!A:A, H7339)&gt;0, "Valid", "Invalid")</f>
        <v>Valid</v>
      </c>
      <c r="L7339" t="str">
        <f t="shared" si="570"/>
        <v>10</v>
      </c>
      <c r="M7339" t="str">
        <f t="shared" si="571"/>
        <v>2023</v>
      </c>
      <c r="N7339">
        <f t="shared" si="572"/>
        <v>214861.53</v>
      </c>
      <c r="O7339">
        <f t="shared" si="573"/>
        <v>214861.53</v>
      </c>
      <c r="P7339" t="str">
        <f t="shared" si="574"/>
        <v/>
      </c>
      <c r="Q7339" s="48" t="str">
        <f>IF(O7339="","",
   IF(OR(O7339&lt;EDA_Outlier_Analysis!$C$10, O7339&gt;EDA_Outlier_Analysis!$C$11),
      "Outlier",
      "Normal"))</f>
        <v>Normal</v>
      </c>
      <c r="R7339" t="str">
        <f>IF(P7339="","",
   IF(OR(P7339 &lt; EDA_Outlier_Analysis!$F$7, P7339 &gt; EDA_Outlier_Analysis!$F$8),
      "Outlier",
      "Normal"))</f>
        <v/>
      </c>
      <c r="S7339" t="str">
        <f>IF(N7339="","",
   IF(OR(N7339 &lt;EDA_Outlier_Analysis!$I$10, N7339 &gt; EDA_Outlier_Analysis!$I$11),
      "Outlier",
      "Normal"))</f>
        <v>Normal</v>
      </c>
    </row>
    <row r="7340" spans="1:19">
      <c r="A7340" t="s">
        <v>15649</v>
      </c>
      <c r="B7340" s="4">
        <v>44940</v>
      </c>
      <c r="C7340" s="2">
        <v>197299.06</v>
      </c>
      <c r="D7340" t="s">
        <v>849</v>
      </c>
      <c r="E7340" t="s">
        <v>853</v>
      </c>
      <c r="F7340" t="s">
        <v>11</v>
      </c>
      <c r="G7340" t="s">
        <v>34</v>
      </c>
      <c r="H7340" t="s">
        <v>747</v>
      </c>
      <c r="J7340" t="s">
        <v>15650</v>
      </c>
      <c r="K7340" t="str">
        <f>IF(COUNTIF(Customers!A:A, H7340)&gt;0, "Valid", "Invalid")</f>
        <v>Valid</v>
      </c>
      <c r="L7340" t="str">
        <f t="shared" si="570"/>
        <v>1</v>
      </c>
      <c r="M7340" t="str">
        <f t="shared" si="571"/>
        <v>2023</v>
      </c>
      <c r="N7340">
        <f t="shared" si="572"/>
        <v>197299.06</v>
      </c>
      <c r="O7340">
        <f t="shared" si="573"/>
        <v>197299.06</v>
      </c>
      <c r="P7340" t="str">
        <f t="shared" si="574"/>
        <v/>
      </c>
      <c r="Q7340" s="48" t="str">
        <f>IF(O7340="","",
   IF(OR(O7340&lt;EDA_Outlier_Analysis!$C$10, O7340&gt;EDA_Outlier_Analysis!$C$11),
      "Outlier",
      "Normal"))</f>
        <v>Normal</v>
      </c>
      <c r="R7340" t="str">
        <f>IF(P7340="","",
   IF(OR(P7340 &lt; EDA_Outlier_Analysis!$F$7, P7340 &gt; EDA_Outlier_Analysis!$F$8),
      "Outlier",
      "Normal"))</f>
        <v/>
      </c>
      <c r="S7340" t="str">
        <f>IF(N7340="","",
   IF(OR(N7340 &lt;EDA_Outlier_Analysis!$I$10, N7340 &gt; EDA_Outlier_Analysis!$I$11),
      "Outlier",
      "Normal"))</f>
        <v>Normal</v>
      </c>
    </row>
    <row r="7341" spans="1:19">
      <c r="A7341" t="s">
        <v>15651</v>
      </c>
      <c r="B7341" s="4">
        <v>44654</v>
      </c>
      <c r="C7341" s="2">
        <v>-37856.379999999997</v>
      </c>
      <c r="D7341" t="s">
        <v>840</v>
      </c>
      <c r="E7341" t="s">
        <v>845</v>
      </c>
      <c r="F7341" t="s">
        <v>11</v>
      </c>
      <c r="G7341" t="s">
        <v>31</v>
      </c>
      <c r="I7341" t="s">
        <v>1358</v>
      </c>
      <c r="J7341" t="s">
        <v>15652</v>
      </c>
      <c r="K7341" t="str">
        <f>IF(COUNTIF(Customers!A:A, H7341)&gt;0, "Valid", "Invalid")</f>
        <v>Invalid</v>
      </c>
      <c r="L7341" t="str">
        <f t="shared" si="570"/>
        <v>4</v>
      </c>
      <c r="M7341" t="str">
        <f t="shared" si="571"/>
        <v>2022</v>
      </c>
      <c r="N7341">
        <f t="shared" si="572"/>
        <v>-37856.379999999997</v>
      </c>
      <c r="O7341" t="str">
        <f t="shared" si="573"/>
        <v/>
      </c>
      <c r="P7341">
        <f t="shared" si="574"/>
        <v>37856.379999999997</v>
      </c>
      <c r="Q7341" s="48" t="str">
        <f>IF(O7341="","",
   IF(OR(O7341&lt;EDA_Outlier_Analysis!$C$10, O7341&gt;EDA_Outlier_Analysis!$C$11),
      "Outlier",
      "Normal"))</f>
        <v/>
      </c>
      <c r="R7341" t="str">
        <f>IF(P7341="","",
   IF(OR(P7341 &lt; EDA_Outlier_Analysis!$F$7, P7341 &gt; EDA_Outlier_Analysis!$F$8),
      "Outlier",
      "Normal"))</f>
        <v>Normal</v>
      </c>
      <c r="S7341" t="str">
        <f>IF(N7341="","",
   IF(OR(N7341 &lt;EDA_Outlier_Analysis!$I$10, N7341 &gt; EDA_Outlier_Analysis!$I$11),
      "Outlier",
      "Normal"))</f>
        <v>Normal</v>
      </c>
    </row>
    <row r="7342" spans="1:19">
      <c r="A7342" t="s">
        <v>15653</v>
      </c>
      <c r="B7342" s="4">
        <v>45272</v>
      </c>
      <c r="C7342" s="2">
        <v>169745.83</v>
      </c>
      <c r="D7342" t="s">
        <v>849</v>
      </c>
      <c r="E7342" t="s">
        <v>853</v>
      </c>
      <c r="F7342" t="s">
        <v>10</v>
      </c>
      <c r="G7342" t="s">
        <v>24</v>
      </c>
      <c r="H7342" t="s">
        <v>247</v>
      </c>
      <c r="J7342" t="s">
        <v>15654</v>
      </c>
      <c r="K7342" t="str">
        <f>IF(COUNTIF(Customers!A:A, H7342)&gt;0, "Valid", "Invalid")</f>
        <v>Valid</v>
      </c>
      <c r="L7342" t="str">
        <f t="shared" si="570"/>
        <v>12</v>
      </c>
      <c r="M7342" t="str">
        <f t="shared" si="571"/>
        <v>2023</v>
      </c>
      <c r="N7342">
        <f t="shared" si="572"/>
        <v>169745.83</v>
      </c>
      <c r="O7342">
        <f t="shared" si="573"/>
        <v>169745.83</v>
      </c>
      <c r="P7342" t="str">
        <f t="shared" si="574"/>
        <v/>
      </c>
      <c r="Q7342" s="48" t="str">
        <f>IF(O7342="","",
   IF(OR(O7342&lt;EDA_Outlier_Analysis!$C$10, O7342&gt;EDA_Outlier_Analysis!$C$11),
      "Outlier",
      "Normal"))</f>
        <v>Normal</v>
      </c>
      <c r="R7342" t="str">
        <f>IF(P7342="","",
   IF(OR(P7342 &lt; EDA_Outlier_Analysis!$F$7, P7342 &gt; EDA_Outlier_Analysis!$F$8),
      "Outlier",
      "Normal"))</f>
        <v/>
      </c>
      <c r="S7342" t="str">
        <f>IF(N7342="","",
   IF(OR(N7342 &lt;EDA_Outlier_Analysis!$I$10, N7342 &gt; EDA_Outlier_Analysis!$I$11),
      "Outlier",
      "Normal"))</f>
        <v>Normal</v>
      </c>
    </row>
    <row r="7343" spans="1:19">
      <c r="A7343" t="s">
        <v>15655</v>
      </c>
      <c r="B7343" s="4">
        <v>44616</v>
      </c>
      <c r="C7343" s="2">
        <v>-54600.95</v>
      </c>
      <c r="D7343" t="s">
        <v>840</v>
      </c>
      <c r="E7343" t="s">
        <v>864</v>
      </c>
      <c r="F7343" t="s">
        <v>11</v>
      </c>
      <c r="G7343" t="s">
        <v>24</v>
      </c>
      <c r="I7343" t="s">
        <v>1358</v>
      </c>
      <c r="J7343" t="s">
        <v>15656</v>
      </c>
      <c r="K7343" t="str">
        <f>IF(COUNTIF(Customers!A:A, H7343)&gt;0, "Valid", "Invalid")</f>
        <v>Invalid</v>
      </c>
      <c r="L7343" t="str">
        <f t="shared" si="570"/>
        <v>2</v>
      </c>
      <c r="M7343" t="str">
        <f t="shared" si="571"/>
        <v>2022</v>
      </c>
      <c r="N7343">
        <f t="shared" si="572"/>
        <v>-54600.95</v>
      </c>
      <c r="O7343" t="str">
        <f t="shared" si="573"/>
        <v/>
      </c>
      <c r="P7343">
        <f t="shared" si="574"/>
        <v>54600.95</v>
      </c>
      <c r="Q7343" s="48" t="str">
        <f>IF(O7343="","",
   IF(OR(O7343&lt;EDA_Outlier_Analysis!$C$10, O7343&gt;EDA_Outlier_Analysis!$C$11),
      "Outlier",
      "Normal"))</f>
        <v/>
      </c>
      <c r="R7343" t="str">
        <f>IF(P7343="","",
   IF(OR(P7343 &lt; EDA_Outlier_Analysis!$F$7, P7343 &gt; EDA_Outlier_Analysis!$F$8),
      "Outlier",
      "Normal"))</f>
        <v>Outlier</v>
      </c>
      <c r="S7343" t="str">
        <f>IF(N7343="","",
   IF(OR(N7343 &lt;EDA_Outlier_Analysis!$I$10, N7343 &gt; EDA_Outlier_Analysis!$I$11),
      "Outlier",
      "Normal"))</f>
        <v>Normal</v>
      </c>
    </row>
    <row r="7344" spans="1:19">
      <c r="A7344" t="s">
        <v>15657</v>
      </c>
      <c r="B7344" s="4">
        <v>45258</v>
      </c>
      <c r="C7344" s="2">
        <v>190504.44</v>
      </c>
      <c r="D7344" t="s">
        <v>849</v>
      </c>
      <c r="E7344" t="s">
        <v>850</v>
      </c>
      <c r="F7344" t="s">
        <v>10</v>
      </c>
      <c r="G7344" t="s">
        <v>24</v>
      </c>
      <c r="H7344" t="s">
        <v>621</v>
      </c>
      <c r="J7344" t="s">
        <v>15658</v>
      </c>
      <c r="K7344" t="str">
        <f>IF(COUNTIF(Customers!A:A, H7344)&gt;0, "Valid", "Invalid")</f>
        <v>Valid</v>
      </c>
      <c r="L7344" t="str">
        <f t="shared" si="570"/>
        <v>11</v>
      </c>
      <c r="M7344" t="str">
        <f t="shared" si="571"/>
        <v>2023</v>
      </c>
      <c r="N7344">
        <f t="shared" si="572"/>
        <v>190504.44</v>
      </c>
      <c r="O7344">
        <f t="shared" si="573"/>
        <v>190504.44</v>
      </c>
      <c r="P7344" t="str">
        <f t="shared" si="574"/>
        <v/>
      </c>
      <c r="Q7344" s="48" t="str">
        <f>IF(O7344="","",
   IF(OR(O7344&lt;EDA_Outlier_Analysis!$C$10, O7344&gt;EDA_Outlier_Analysis!$C$11),
      "Outlier",
      "Normal"))</f>
        <v>Normal</v>
      </c>
      <c r="R7344" t="str">
        <f>IF(P7344="","",
   IF(OR(P7344 &lt; EDA_Outlier_Analysis!$F$7, P7344 &gt; EDA_Outlier_Analysis!$F$8),
      "Outlier",
      "Normal"))</f>
        <v/>
      </c>
      <c r="S7344" t="str">
        <f>IF(N7344="","",
   IF(OR(N7344 &lt;EDA_Outlier_Analysis!$I$10, N7344 &gt; EDA_Outlier_Analysis!$I$11),
      "Outlier",
      "Normal"))</f>
        <v>Normal</v>
      </c>
    </row>
    <row r="7345" spans="1:19">
      <c r="A7345" t="s">
        <v>15659</v>
      </c>
      <c r="B7345" s="4">
        <v>45039</v>
      </c>
      <c r="C7345" s="2">
        <v>46728.41</v>
      </c>
      <c r="D7345" t="s">
        <v>849</v>
      </c>
      <c r="E7345" t="s">
        <v>853</v>
      </c>
      <c r="F7345" t="s">
        <v>10</v>
      </c>
      <c r="G7345" t="s">
        <v>31</v>
      </c>
      <c r="H7345" t="s">
        <v>205</v>
      </c>
      <c r="J7345" t="s">
        <v>15660</v>
      </c>
      <c r="K7345" t="str">
        <f>IF(COUNTIF(Customers!A:A, H7345)&gt;0, "Valid", "Invalid")</f>
        <v>Valid</v>
      </c>
      <c r="L7345" t="str">
        <f t="shared" si="570"/>
        <v>4</v>
      </c>
      <c r="M7345" t="str">
        <f t="shared" si="571"/>
        <v>2023</v>
      </c>
      <c r="N7345">
        <f t="shared" si="572"/>
        <v>46728.41</v>
      </c>
      <c r="O7345">
        <f t="shared" si="573"/>
        <v>46728.41</v>
      </c>
      <c r="P7345" t="str">
        <f t="shared" si="574"/>
        <v/>
      </c>
      <c r="Q7345" s="48" t="str">
        <f>IF(O7345="","",
   IF(OR(O7345&lt;EDA_Outlier_Analysis!$C$10, O7345&gt;EDA_Outlier_Analysis!$C$11),
      "Outlier",
      "Normal"))</f>
        <v>Normal</v>
      </c>
      <c r="R7345" t="str">
        <f>IF(P7345="","",
   IF(OR(P7345 &lt; EDA_Outlier_Analysis!$F$7, P7345 &gt; EDA_Outlier_Analysis!$F$8),
      "Outlier",
      "Normal"))</f>
        <v/>
      </c>
      <c r="S7345" t="str">
        <f>IF(N7345="","",
   IF(OR(N7345 &lt;EDA_Outlier_Analysis!$I$10, N7345 &gt; EDA_Outlier_Analysis!$I$11),
      "Outlier",
      "Normal"))</f>
        <v>Normal</v>
      </c>
    </row>
    <row r="7346" spans="1:19">
      <c r="A7346" t="s">
        <v>15661</v>
      </c>
      <c r="B7346" s="4">
        <v>45027</v>
      </c>
      <c r="C7346" s="2">
        <v>-75540.12</v>
      </c>
      <c r="D7346" t="s">
        <v>840</v>
      </c>
      <c r="E7346" t="s">
        <v>905</v>
      </c>
      <c r="F7346" t="s">
        <v>11</v>
      </c>
      <c r="G7346" t="s">
        <v>24</v>
      </c>
      <c r="I7346" t="s">
        <v>1317</v>
      </c>
      <c r="J7346" t="s">
        <v>15662</v>
      </c>
      <c r="K7346" t="str">
        <f>IF(COUNTIF(Customers!A:A, H7346)&gt;0, "Valid", "Invalid")</f>
        <v>Invalid</v>
      </c>
      <c r="L7346" t="str">
        <f t="shared" si="570"/>
        <v>4</v>
      </c>
      <c r="M7346" t="str">
        <f t="shared" si="571"/>
        <v>2023</v>
      </c>
      <c r="N7346">
        <f t="shared" si="572"/>
        <v>-75540.12</v>
      </c>
      <c r="O7346" t="str">
        <f t="shared" si="573"/>
        <v/>
      </c>
      <c r="P7346">
        <f t="shared" si="574"/>
        <v>75540.12</v>
      </c>
      <c r="Q7346" s="48" t="str">
        <f>IF(O7346="","",
   IF(OR(O7346&lt;EDA_Outlier_Analysis!$C$10, O7346&gt;EDA_Outlier_Analysis!$C$11),
      "Outlier",
      "Normal"))</f>
        <v/>
      </c>
      <c r="R7346" t="str">
        <f>IF(P7346="","",
   IF(OR(P7346 &lt; EDA_Outlier_Analysis!$F$7, P7346 &gt; EDA_Outlier_Analysis!$F$8),
      "Outlier",
      "Normal"))</f>
        <v>Outlier</v>
      </c>
      <c r="S7346" t="str">
        <f>IF(N7346="","",
   IF(OR(N7346 &lt;EDA_Outlier_Analysis!$I$10, N7346 &gt; EDA_Outlier_Analysis!$I$11),
      "Outlier",
      "Normal"))</f>
        <v>Normal</v>
      </c>
    </row>
    <row r="7347" spans="1:19">
      <c r="A7347" t="s">
        <v>15663</v>
      </c>
      <c r="B7347" s="4">
        <v>45119</v>
      </c>
      <c r="C7347" s="2">
        <v>-43912.7</v>
      </c>
      <c r="D7347" t="s">
        <v>840</v>
      </c>
      <c r="E7347" t="s">
        <v>905</v>
      </c>
      <c r="F7347" t="s">
        <v>10</v>
      </c>
      <c r="G7347" t="s">
        <v>34</v>
      </c>
      <c r="I7347" t="s">
        <v>1284</v>
      </c>
      <c r="J7347" t="s">
        <v>15664</v>
      </c>
      <c r="K7347" t="str">
        <f>IF(COUNTIF(Customers!A:A, H7347)&gt;0, "Valid", "Invalid")</f>
        <v>Invalid</v>
      </c>
      <c r="L7347" t="str">
        <f t="shared" si="570"/>
        <v>7</v>
      </c>
      <c r="M7347" t="str">
        <f t="shared" si="571"/>
        <v>2023</v>
      </c>
      <c r="N7347">
        <f t="shared" si="572"/>
        <v>-43912.7</v>
      </c>
      <c r="O7347" t="str">
        <f t="shared" si="573"/>
        <v/>
      </c>
      <c r="P7347">
        <f t="shared" si="574"/>
        <v>43912.7</v>
      </c>
      <c r="Q7347" s="48" t="str">
        <f>IF(O7347="","",
   IF(OR(O7347&lt;EDA_Outlier_Analysis!$C$10, O7347&gt;EDA_Outlier_Analysis!$C$11),
      "Outlier",
      "Normal"))</f>
        <v/>
      </c>
      <c r="R7347" t="str">
        <f>IF(P7347="","",
   IF(OR(P7347 &lt; EDA_Outlier_Analysis!$F$7, P7347 &gt; EDA_Outlier_Analysis!$F$8),
      "Outlier",
      "Normal"))</f>
        <v>Normal</v>
      </c>
      <c r="S7347" t="str">
        <f>IF(N7347="","",
   IF(OR(N7347 &lt;EDA_Outlier_Analysis!$I$10, N7347 &gt; EDA_Outlier_Analysis!$I$11),
      "Outlier",
      "Normal"))</f>
        <v>Normal</v>
      </c>
    </row>
    <row r="7348" spans="1:19">
      <c r="A7348" t="s">
        <v>15665</v>
      </c>
      <c r="B7348" s="4">
        <v>45255</v>
      </c>
      <c r="C7348" s="2">
        <v>-51367.95</v>
      </c>
      <c r="D7348" t="s">
        <v>840</v>
      </c>
      <c r="E7348" t="s">
        <v>905</v>
      </c>
      <c r="F7348" t="s">
        <v>9</v>
      </c>
      <c r="G7348" t="s">
        <v>24</v>
      </c>
      <c r="I7348" t="s">
        <v>1620</v>
      </c>
      <c r="J7348" t="s">
        <v>15666</v>
      </c>
      <c r="K7348" t="str">
        <f>IF(COUNTIF(Customers!A:A, H7348)&gt;0, "Valid", "Invalid")</f>
        <v>Invalid</v>
      </c>
      <c r="L7348" t="str">
        <f t="shared" si="570"/>
        <v>11</v>
      </c>
      <c r="M7348" t="str">
        <f t="shared" si="571"/>
        <v>2023</v>
      </c>
      <c r="N7348">
        <f t="shared" si="572"/>
        <v>-51367.95</v>
      </c>
      <c r="O7348" t="str">
        <f t="shared" si="573"/>
        <v/>
      </c>
      <c r="P7348">
        <f t="shared" si="574"/>
        <v>51367.95</v>
      </c>
      <c r="Q7348" s="48" t="str">
        <f>IF(O7348="","",
   IF(OR(O7348&lt;EDA_Outlier_Analysis!$C$10, O7348&gt;EDA_Outlier_Analysis!$C$11),
      "Outlier",
      "Normal"))</f>
        <v/>
      </c>
      <c r="R7348" t="str">
        <f>IF(P7348="","",
   IF(OR(P7348 &lt; EDA_Outlier_Analysis!$F$7, P7348 &gt; EDA_Outlier_Analysis!$F$8),
      "Outlier",
      "Normal"))</f>
        <v>Normal</v>
      </c>
      <c r="S7348" t="str">
        <f>IF(N7348="","",
   IF(OR(N7348 &lt;EDA_Outlier_Analysis!$I$10, N7348 &gt; EDA_Outlier_Analysis!$I$11),
      "Outlier",
      "Normal"))</f>
        <v>Normal</v>
      </c>
    </row>
    <row r="7349" spans="1:19">
      <c r="A7349" t="s">
        <v>15667</v>
      </c>
      <c r="B7349" s="4">
        <v>45054</v>
      </c>
      <c r="C7349" s="2">
        <v>-14006.41</v>
      </c>
      <c r="D7349" t="s">
        <v>840</v>
      </c>
      <c r="E7349" t="s">
        <v>856</v>
      </c>
      <c r="F7349" t="s">
        <v>10</v>
      </c>
      <c r="G7349" t="s">
        <v>20</v>
      </c>
      <c r="I7349" t="s">
        <v>1010</v>
      </c>
      <c r="J7349" t="s">
        <v>15668</v>
      </c>
      <c r="K7349" t="str">
        <f>IF(COUNTIF(Customers!A:A, H7349)&gt;0, "Valid", "Invalid")</f>
        <v>Invalid</v>
      </c>
      <c r="L7349" t="str">
        <f t="shared" si="570"/>
        <v>5</v>
      </c>
      <c r="M7349" t="str">
        <f t="shared" si="571"/>
        <v>2023</v>
      </c>
      <c r="N7349">
        <f t="shared" si="572"/>
        <v>-14006.41</v>
      </c>
      <c r="O7349" t="str">
        <f t="shared" si="573"/>
        <v/>
      </c>
      <c r="P7349">
        <f t="shared" si="574"/>
        <v>14006.41</v>
      </c>
      <c r="Q7349" s="48" t="str">
        <f>IF(O7349="","",
   IF(OR(O7349&lt;EDA_Outlier_Analysis!$C$10, O7349&gt;EDA_Outlier_Analysis!$C$11),
      "Outlier",
      "Normal"))</f>
        <v/>
      </c>
      <c r="R7349" t="str">
        <f>IF(P7349="","",
   IF(OR(P7349 &lt; EDA_Outlier_Analysis!$F$7, P7349 &gt; EDA_Outlier_Analysis!$F$8),
      "Outlier",
      "Normal"))</f>
        <v>Outlier</v>
      </c>
      <c r="S7349" t="str">
        <f>IF(N7349="","",
   IF(OR(N7349 &lt;EDA_Outlier_Analysis!$I$10, N7349 &gt; EDA_Outlier_Analysis!$I$11),
      "Outlier",
      "Normal"))</f>
        <v>Normal</v>
      </c>
    </row>
    <row r="7350" spans="1:19">
      <c r="A7350" t="s">
        <v>15669</v>
      </c>
      <c r="B7350" s="4">
        <v>45050</v>
      </c>
      <c r="C7350" s="2">
        <v>177375.28</v>
      </c>
      <c r="D7350" t="s">
        <v>849</v>
      </c>
      <c r="E7350" t="s">
        <v>868</v>
      </c>
      <c r="F7350" t="s">
        <v>10</v>
      </c>
      <c r="G7350" t="s">
        <v>31</v>
      </c>
      <c r="H7350" t="s">
        <v>599</v>
      </c>
      <c r="J7350" t="s">
        <v>15670</v>
      </c>
      <c r="K7350" t="str">
        <f>IF(COUNTIF(Customers!A:A, H7350)&gt;0, "Valid", "Invalid")</f>
        <v>Valid</v>
      </c>
      <c r="L7350" t="str">
        <f t="shared" si="570"/>
        <v>5</v>
      </c>
      <c r="M7350" t="str">
        <f t="shared" si="571"/>
        <v>2023</v>
      </c>
      <c r="N7350">
        <f t="shared" si="572"/>
        <v>177375.28</v>
      </c>
      <c r="O7350">
        <f t="shared" si="573"/>
        <v>177375.28</v>
      </c>
      <c r="P7350" t="str">
        <f t="shared" si="574"/>
        <v/>
      </c>
      <c r="Q7350" s="48" t="str">
        <f>IF(O7350="","",
   IF(OR(O7350&lt;EDA_Outlier_Analysis!$C$10, O7350&gt;EDA_Outlier_Analysis!$C$11),
      "Outlier",
      "Normal"))</f>
        <v>Normal</v>
      </c>
      <c r="R7350" t="str">
        <f>IF(P7350="","",
   IF(OR(P7350 &lt; EDA_Outlier_Analysis!$F$7, P7350 &gt; EDA_Outlier_Analysis!$F$8),
      "Outlier",
      "Normal"))</f>
        <v/>
      </c>
      <c r="S7350" t="str">
        <f>IF(N7350="","",
   IF(OR(N7350 &lt;EDA_Outlier_Analysis!$I$10, N7350 &gt; EDA_Outlier_Analysis!$I$11),
      "Outlier",
      "Normal"))</f>
        <v>Normal</v>
      </c>
    </row>
    <row r="7351" spans="1:19">
      <c r="A7351" t="s">
        <v>15671</v>
      </c>
      <c r="B7351" s="4">
        <v>44962</v>
      </c>
      <c r="C7351" s="2">
        <v>193319.98</v>
      </c>
      <c r="D7351" t="s">
        <v>849</v>
      </c>
      <c r="E7351" t="s">
        <v>868</v>
      </c>
      <c r="F7351" t="s">
        <v>9</v>
      </c>
      <c r="G7351" t="s">
        <v>24</v>
      </c>
      <c r="H7351" t="s">
        <v>263</v>
      </c>
      <c r="J7351" t="s">
        <v>15672</v>
      </c>
      <c r="K7351" t="str">
        <f>IF(COUNTIF(Customers!A:A, H7351)&gt;0, "Valid", "Invalid")</f>
        <v>Valid</v>
      </c>
      <c r="L7351" t="str">
        <f t="shared" si="570"/>
        <v>2</v>
      </c>
      <c r="M7351" t="str">
        <f t="shared" si="571"/>
        <v>2023</v>
      </c>
      <c r="N7351">
        <f t="shared" si="572"/>
        <v>193319.98</v>
      </c>
      <c r="O7351">
        <f t="shared" si="573"/>
        <v>193319.98</v>
      </c>
      <c r="P7351" t="str">
        <f t="shared" si="574"/>
        <v/>
      </c>
      <c r="Q7351" s="48" t="str">
        <f>IF(O7351="","",
   IF(OR(O7351&lt;EDA_Outlier_Analysis!$C$10, O7351&gt;EDA_Outlier_Analysis!$C$11),
      "Outlier",
      "Normal"))</f>
        <v>Normal</v>
      </c>
      <c r="R7351" t="str">
        <f>IF(P7351="","",
   IF(OR(P7351 &lt; EDA_Outlier_Analysis!$F$7, P7351 &gt; EDA_Outlier_Analysis!$F$8),
      "Outlier",
      "Normal"))</f>
        <v/>
      </c>
      <c r="S7351" t="str">
        <f>IF(N7351="","",
   IF(OR(N7351 &lt;EDA_Outlier_Analysis!$I$10, N7351 &gt; EDA_Outlier_Analysis!$I$11),
      "Outlier",
      "Normal"))</f>
        <v>Normal</v>
      </c>
    </row>
    <row r="7352" spans="1:19">
      <c r="A7352" t="s">
        <v>15673</v>
      </c>
      <c r="B7352" s="4">
        <v>44712</v>
      </c>
      <c r="C7352" s="2">
        <v>120970.9</v>
      </c>
      <c r="D7352" t="s">
        <v>849</v>
      </c>
      <c r="E7352" t="s">
        <v>853</v>
      </c>
      <c r="F7352" t="s">
        <v>10</v>
      </c>
      <c r="G7352" t="s">
        <v>24</v>
      </c>
      <c r="H7352" t="s">
        <v>365</v>
      </c>
      <c r="J7352" t="s">
        <v>15674</v>
      </c>
      <c r="K7352" t="str">
        <f>IF(COUNTIF(Customers!A:A, H7352)&gt;0, "Valid", "Invalid")</f>
        <v>Valid</v>
      </c>
      <c r="L7352" t="str">
        <f t="shared" si="570"/>
        <v>5</v>
      </c>
      <c r="M7352" t="str">
        <f t="shared" si="571"/>
        <v>2022</v>
      </c>
      <c r="N7352">
        <f t="shared" si="572"/>
        <v>120970.9</v>
      </c>
      <c r="O7352">
        <f t="shared" si="573"/>
        <v>120970.9</v>
      </c>
      <c r="P7352" t="str">
        <f t="shared" si="574"/>
        <v/>
      </c>
      <c r="Q7352" s="48" t="str">
        <f>IF(O7352="","",
   IF(OR(O7352&lt;EDA_Outlier_Analysis!$C$10, O7352&gt;EDA_Outlier_Analysis!$C$11),
      "Outlier",
      "Normal"))</f>
        <v>Normal</v>
      </c>
      <c r="R7352" t="str">
        <f>IF(P7352="","",
   IF(OR(P7352 &lt; EDA_Outlier_Analysis!$F$7, P7352 &gt; EDA_Outlier_Analysis!$F$8),
      "Outlier",
      "Normal"))</f>
        <v/>
      </c>
      <c r="S7352" t="str">
        <f>IF(N7352="","",
   IF(OR(N7352 &lt;EDA_Outlier_Analysis!$I$10, N7352 &gt; EDA_Outlier_Analysis!$I$11),
      "Outlier",
      "Normal"))</f>
        <v>Normal</v>
      </c>
    </row>
    <row r="7353" spans="1:19">
      <c r="A7353" t="s">
        <v>15675</v>
      </c>
      <c r="B7353" s="4">
        <v>45095</v>
      </c>
      <c r="C7353" s="2">
        <v>-48823.21</v>
      </c>
      <c r="D7353" t="s">
        <v>840</v>
      </c>
      <c r="E7353" t="s">
        <v>905</v>
      </c>
      <c r="F7353" t="s">
        <v>9</v>
      </c>
      <c r="G7353" t="s">
        <v>24</v>
      </c>
      <c r="I7353" t="s">
        <v>1093</v>
      </c>
      <c r="J7353" t="s">
        <v>15676</v>
      </c>
      <c r="K7353" t="str">
        <f>IF(COUNTIF(Customers!A:A, H7353)&gt;0, "Valid", "Invalid")</f>
        <v>Invalid</v>
      </c>
      <c r="L7353" t="str">
        <f t="shared" si="570"/>
        <v>6</v>
      </c>
      <c r="M7353" t="str">
        <f t="shared" si="571"/>
        <v>2023</v>
      </c>
      <c r="N7353">
        <f t="shared" si="572"/>
        <v>-48823.21</v>
      </c>
      <c r="O7353" t="str">
        <f t="shared" si="573"/>
        <v/>
      </c>
      <c r="P7353">
        <f t="shared" si="574"/>
        <v>48823.21</v>
      </c>
      <c r="Q7353" s="48" t="str">
        <f>IF(O7353="","",
   IF(OR(O7353&lt;EDA_Outlier_Analysis!$C$10, O7353&gt;EDA_Outlier_Analysis!$C$11),
      "Outlier",
      "Normal"))</f>
        <v/>
      </c>
      <c r="R7353" t="str">
        <f>IF(P7353="","",
   IF(OR(P7353 &lt; EDA_Outlier_Analysis!$F$7, P7353 &gt; EDA_Outlier_Analysis!$F$8),
      "Outlier",
      "Normal"))</f>
        <v>Normal</v>
      </c>
      <c r="S7353" t="str">
        <f>IF(N7353="","",
   IF(OR(N7353 &lt;EDA_Outlier_Analysis!$I$10, N7353 &gt; EDA_Outlier_Analysis!$I$11),
      "Outlier",
      "Normal"))</f>
        <v>Normal</v>
      </c>
    </row>
    <row r="7354" spans="1:19">
      <c r="A7354" t="s">
        <v>15677</v>
      </c>
      <c r="B7354" s="4">
        <v>44643</v>
      </c>
      <c r="C7354" s="2">
        <v>121464.68</v>
      </c>
      <c r="D7354" t="s">
        <v>849</v>
      </c>
      <c r="E7354" t="s">
        <v>868</v>
      </c>
      <c r="F7354" t="s">
        <v>10</v>
      </c>
      <c r="G7354" t="s">
        <v>20</v>
      </c>
      <c r="H7354" t="s">
        <v>163</v>
      </c>
      <c r="J7354" t="s">
        <v>15678</v>
      </c>
      <c r="K7354" t="str">
        <f>IF(COUNTIF(Customers!A:A, H7354)&gt;0, "Valid", "Invalid")</f>
        <v>Valid</v>
      </c>
      <c r="L7354" t="str">
        <f t="shared" si="570"/>
        <v>3</v>
      </c>
      <c r="M7354" t="str">
        <f t="shared" si="571"/>
        <v>2022</v>
      </c>
      <c r="N7354">
        <f t="shared" si="572"/>
        <v>121464.68</v>
      </c>
      <c r="O7354">
        <f t="shared" si="573"/>
        <v>121464.68</v>
      </c>
      <c r="P7354" t="str">
        <f t="shared" si="574"/>
        <v/>
      </c>
      <c r="Q7354" s="48" t="str">
        <f>IF(O7354="","",
   IF(OR(O7354&lt;EDA_Outlier_Analysis!$C$10, O7354&gt;EDA_Outlier_Analysis!$C$11),
      "Outlier",
      "Normal"))</f>
        <v>Normal</v>
      </c>
      <c r="R7354" t="str">
        <f>IF(P7354="","",
   IF(OR(P7354 &lt; EDA_Outlier_Analysis!$F$7, P7354 &gt; EDA_Outlier_Analysis!$F$8),
      "Outlier",
      "Normal"))</f>
        <v/>
      </c>
      <c r="S7354" t="str">
        <f>IF(N7354="","",
   IF(OR(N7354 &lt;EDA_Outlier_Analysis!$I$10, N7354 &gt; EDA_Outlier_Analysis!$I$11),
      "Outlier",
      "Normal"))</f>
        <v>Normal</v>
      </c>
    </row>
    <row r="7355" spans="1:19">
      <c r="A7355" t="s">
        <v>15679</v>
      </c>
      <c r="B7355" s="4">
        <v>45024</v>
      </c>
      <c r="C7355" s="2">
        <v>-29920.6</v>
      </c>
      <c r="D7355" t="s">
        <v>840</v>
      </c>
      <c r="E7355" t="s">
        <v>905</v>
      </c>
      <c r="F7355" t="s">
        <v>9</v>
      </c>
      <c r="G7355" t="s">
        <v>24</v>
      </c>
      <c r="I7355" t="s">
        <v>5118</v>
      </c>
      <c r="J7355" t="s">
        <v>15680</v>
      </c>
      <c r="K7355" t="str">
        <f>IF(COUNTIF(Customers!A:A, H7355)&gt;0, "Valid", "Invalid")</f>
        <v>Invalid</v>
      </c>
      <c r="L7355" t="str">
        <f t="shared" si="570"/>
        <v>4</v>
      </c>
      <c r="M7355" t="str">
        <f t="shared" si="571"/>
        <v>2023</v>
      </c>
      <c r="N7355">
        <f t="shared" si="572"/>
        <v>-29920.6</v>
      </c>
      <c r="O7355" t="str">
        <f t="shared" si="573"/>
        <v/>
      </c>
      <c r="P7355">
        <f t="shared" si="574"/>
        <v>29920.6</v>
      </c>
      <c r="Q7355" s="48" t="str">
        <f>IF(O7355="","",
   IF(OR(O7355&lt;EDA_Outlier_Analysis!$C$10, O7355&gt;EDA_Outlier_Analysis!$C$11),
      "Outlier",
      "Normal"))</f>
        <v/>
      </c>
      <c r="R7355" t="str">
        <f>IF(P7355="","",
   IF(OR(P7355 &lt; EDA_Outlier_Analysis!$F$7, P7355 &gt; EDA_Outlier_Analysis!$F$8),
      "Outlier",
      "Normal"))</f>
        <v>Normal</v>
      </c>
      <c r="S7355" t="str">
        <f>IF(N7355="","",
   IF(OR(N7355 &lt;EDA_Outlier_Analysis!$I$10, N7355 &gt; EDA_Outlier_Analysis!$I$11),
      "Outlier",
      "Normal"))</f>
        <v>Normal</v>
      </c>
    </row>
    <row r="7356" spans="1:19">
      <c r="A7356" t="s">
        <v>15681</v>
      </c>
      <c r="B7356" s="4">
        <v>44835</v>
      </c>
      <c r="C7356" s="2">
        <v>235179.18</v>
      </c>
      <c r="D7356" t="s">
        <v>849</v>
      </c>
      <c r="E7356" t="s">
        <v>853</v>
      </c>
      <c r="F7356" t="s">
        <v>9</v>
      </c>
      <c r="G7356" t="s">
        <v>34</v>
      </c>
      <c r="H7356" t="s">
        <v>673</v>
      </c>
      <c r="J7356" t="s">
        <v>15682</v>
      </c>
      <c r="K7356" t="str">
        <f>IF(COUNTIF(Customers!A:A, H7356)&gt;0, "Valid", "Invalid")</f>
        <v>Valid</v>
      </c>
      <c r="L7356" t="str">
        <f t="shared" si="570"/>
        <v>10</v>
      </c>
      <c r="M7356" t="str">
        <f t="shared" si="571"/>
        <v>2022</v>
      </c>
      <c r="N7356">
        <f t="shared" si="572"/>
        <v>235179.18</v>
      </c>
      <c r="O7356">
        <f t="shared" si="573"/>
        <v>235179.18</v>
      </c>
      <c r="P7356" t="str">
        <f t="shared" si="574"/>
        <v/>
      </c>
      <c r="Q7356" s="48" t="str">
        <f>IF(O7356="","",
   IF(OR(O7356&lt;EDA_Outlier_Analysis!$C$10, O7356&gt;EDA_Outlier_Analysis!$C$11),
      "Outlier",
      "Normal"))</f>
        <v>Normal</v>
      </c>
      <c r="R7356" t="str">
        <f>IF(P7356="","",
   IF(OR(P7356 &lt; EDA_Outlier_Analysis!$F$7, P7356 &gt; EDA_Outlier_Analysis!$F$8),
      "Outlier",
      "Normal"))</f>
        <v/>
      </c>
      <c r="S7356" t="str">
        <f>IF(N7356="","",
   IF(OR(N7356 &lt;EDA_Outlier_Analysis!$I$10, N7356 &gt; EDA_Outlier_Analysis!$I$11),
      "Outlier",
      "Normal"))</f>
        <v>Normal</v>
      </c>
    </row>
    <row r="7357" spans="1:19">
      <c r="A7357" t="s">
        <v>15683</v>
      </c>
      <c r="B7357" s="4">
        <v>45196</v>
      </c>
      <c r="C7357" s="2">
        <v>141900.31</v>
      </c>
      <c r="D7357" t="s">
        <v>849</v>
      </c>
      <c r="E7357" t="s">
        <v>853</v>
      </c>
      <c r="F7357" t="s">
        <v>11</v>
      </c>
      <c r="G7357" t="s">
        <v>20</v>
      </c>
      <c r="H7357" t="s">
        <v>32</v>
      </c>
      <c r="J7357" t="s">
        <v>15684</v>
      </c>
      <c r="K7357" t="str">
        <f>IF(COUNTIF(Customers!A:A, H7357)&gt;0, "Valid", "Invalid")</f>
        <v>Valid</v>
      </c>
      <c r="L7357" t="str">
        <f t="shared" si="570"/>
        <v>9</v>
      </c>
      <c r="M7357" t="str">
        <f t="shared" si="571"/>
        <v>2023</v>
      </c>
      <c r="N7357">
        <f t="shared" si="572"/>
        <v>141900.31</v>
      </c>
      <c r="O7357">
        <f t="shared" si="573"/>
        <v>141900.31</v>
      </c>
      <c r="P7357" t="str">
        <f t="shared" si="574"/>
        <v/>
      </c>
      <c r="Q7357" s="48" t="str">
        <f>IF(O7357="","",
   IF(OR(O7357&lt;EDA_Outlier_Analysis!$C$10, O7357&gt;EDA_Outlier_Analysis!$C$11),
      "Outlier",
      "Normal"))</f>
        <v>Normal</v>
      </c>
      <c r="R7357" t="str">
        <f>IF(P7357="","",
   IF(OR(P7357 &lt; EDA_Outlier_Analysis!$F$7, P7357 &gt; EDA_Outlier_Analysis!$F$8),
      "Outlier",
      "Normal"))</f>
        <v/>
      </c>
      <c r="S7357" t="str">
        <f>IF(N7357="","",
   IF(OR(N7357 &lt;EDA_Outlier_Analysis!$I$10, N7357 &gt; EDA_Outlier_Analysis!$I$11),
      "Outlier",
      "Normal"))</f>
        <v>Normal</v>
      </c>
    </row>
    <row r="7358" spans="1:19">
      <c r="A7358" t="s">
        <v>15685</v>
      </c>
      <c r="B7358" s="4">
        <v>44747</v>
      </c>
      <c r="C7358" s="2">
        <v>-18625.97</v>
      </c>
      <c r="D7358" t="s">
        <v>840</v>
      </c>
      <c r="E7358" t="s">
        <v>864</v>
      </c>
      <c r="F7358" t="s">
        <v>10</v>
      </c>
      <c r="G7358" t="s">
        <v>24</v>
      </c>
      <c r="I7358" t="s">
        <v>2053</v>
      </c>
      <c r="J7358" t="s">
        <v>15686</v>
      </c>
      <c r="K7358" t="str">
        <f>IF(COUNTIF(Customers!A:A, H7358)&gt;0, "Valid", "Invalid")</f>
        <v>Invalid</v>
      </c>
      <c r="L7358" t="str">
        <f t="shared" si="570"/>
        <v>7</v>
      </c>
      <c r="M7358" t="str">
        <f t="shared" si="571"/>
        <v>2022</v>
      </c>
      <c r="N7358">
        <f t="shared" si="572"/>
        <v>-18625.97</v>
      </c>
      <c r="O7358" t="str">
        <f t="shared" si="573"/>
        <v/>
      </c>
      <c r="P7358">
        <f t="shared" si="574"/>
        <v>18625.97</v>
      </c>
      <c r="Q7358" s="48" t="str">
        <f>IF(O7358="","",
   IF(OR(O7358&lt;EDA_Outlier_Analysis!$C$10, O7358&gt;EDA_Outlier_Analysis!$C$11),
      "Outlier",
      "Normal"))</f>
        <v/>
      </c>
      <c r="R7358" t="str">
        <f>IF(P7358="","",
   IF(OR(P7358 &lt; EDA_Outlier_Analysis!$F$7, P7358 &gt; EDA_Outlier_Analysis!$F$8),
      "Outlier",
      "Normal"))</f>
        <v>Outlier</v>
      </c>
      <c r="S7358" t="str">
        <f>IF(N7358="","",
   IF(OR(N7358 &lt;EDA_Outlier_Analysis!$I$10, N7358 &gt; EDA_Outlier_Analysis!$I$11),
      "Outlier",
      "Normal"))</f>
        <v>Normal</v>
      </c>
    </row>
    <row r="7359" spans="1:19">
      <c r="A7359" t="s">
        <v>15687</v>
      </c>
      <c r="B7359" s="4">
        <v>45261</v>
      </c>
      <c r="C7359" s="2">
        <v>157749.95000000001</v>
      </c>
      <c r="D7359" t="s">
        <v>849</v>
      </c>
      <c r="E7359" t="s">
        <v>850</v>
      </c>
      <c r="F7359" t="s">
        <v>9</v>
      </c>
      <c r="G7359" t="s">
        <v>34</v>
      </c>
      <c r="H7359" t="s">
        <v>673</v>
      </c>
      <c r="J7359" t="s">
        <v>15688</v>
      </c>
      <c r="K7359" t="str">
        <f>IF(COUNTIF(Customers!A:A, H7359)&gt;0, "Valid", "Invalid")</f>
        <v>Valid</v>
      </c>
      <c r="L7359" t="str">
        <f t="shared" si="570"/>
        <v>12</v>
      </c>
      <c r="M7359" t="str">
        <f t="shared" si="571"/>
        <v>2023</v>
      </c>
      <c r="N7359">
        <f t="shared" si="572"/>
        <v>157749.95000000001</v>
      </c>
      <c r="O7359">
        <f t="shared" si="573"/>
        <v>157749.95000000001</v>
      </c>
      <c r="P7359" t="str">
        <f t="shared" si="574"/>
        <v/>
      </c>
      <c r="Q7359" s="48" t="str">
        <f>IF(O7359="","",
   IF(OR(O7359&lt;EDA_Outlier_Analysis!$C$10, O7359&gt;EDA_Outlier_Analysis!$C$11),
      "Outlier",
      "Normal"))</f>
        <v>Normal</v>
      </c>
      <c r="R7359" t="str">
        <f>IF(P7359="","",
   IF(OR(P7359 &lt; EDA_Outlier_Analysis!$F$7, P7359 &gt; EDA_Outlier_Analysis!$F$8),
      "Outlier",
      "Normal"))</f>
        <v/>
      </c>
      <c r="S7359" t="str">
        <f>IF(N7359="","",
   IF(OR(N7359 &lt;EDA_Outlier_Analysis!$I$10, N7359 &gt; EDA_Outlier_Analysis!$I$11),
      "Outlier",
      "Normal"))</f>
        <v>Normal</v>
      </c>
    </row>
    <row r="7360" spans="1:19">
      <c r="A7360" t="s">
        <v>15689</v>
      </c>
      <c r="B7360" s="4">
        <v>44857</v>
      </c>
      <c r="C7360" s="2">
        <v>-43325.43</v>
      </c>
      <c r="D7360" t="s">
        <v>840</v>
      </c>
      <c r="E7360" t="s">
        <v>841</v>
      </c>
      <c r="F7360" t="s">
        <v>10</v>
      </c>
      <c r="G7360" t="s">
        <v>20</v>
      </c>
      <c r="I7360" t="s">
        <v>842</v>
      </c>
      <c r="J7360" t="s">
        <v>15690</v>
      </c>
      <c r="K7360" t="str">
        <f>IF(COUNTIF(Customers!A:A, H7360)&gt;0, "Valid", "Invalid")</f>
        <v>Invalid</v>
      </c>
      <c r="L7360" t="str">
        <f t="shared" si="570"/>
        <v>10</v>
      </c>
      <c r="M7360" t="str">
        <f t="shared" si="571"/>
        <v>2022</v>
      </c>
      <c r="N7360">
        <f t="shared" si="572"/>
        <v>-43325.43</v>
      </c>
      <c r="O7360" t="str">
        <f t="shared" si="573"/>
        <v/>
      </c>
      <c r="P7360">
        <f t="shared" si="574"/>
        <v>43325.43</v>
      </c>
      <c r="Q7360" s="48" t="str">
        <f>IF(O7360="","",
   IF(OR(O7360&lt;EDA_Outlier_Analysis!$C$10, O7360&gt;EDA_Outlier_Analysis!$C$11),
      "Outlier",
      "Normal"))</f>
        <v/>
      </c>
      <c r="R7360" t="str">
        <f>IF(P7360="","",
   IF(OR(P7360 &lt; EDA_Outlier_Analysis!$F$7, P7360 &gt; EDA_Outlier_Analysis!$F$8),
      "Outlier",
      "Normal"))</f>
        <v>Normal</v>
      </c>
      <c r="S7360" t="str">
        <f>IF(N7360="","",
   IF(OR(N7360 &lt;EDA_Outlier_Analysis!$I$10, N7360 &gt; EDA_Outlier_Analysis!$I$11),
      "Outlier",
      "Normal"))</f>
        <v>Normal</v>
      </c>
    </row>
    <row r="7361" spans="1:19">
      <c r="A7361" t="s">
        <v>15691</v>
      </c>
      <c r="B7361" s="4">
        <v>44621</v>
      </c>
      <c r="C7361" s="2">
        <v>-46529.54</v>
      </c>
      <c r="D7361" t="s">
        <v>840</v>
      </c>
      <c r="E7361" t="s">
        <v>845</v>
      </c>
      <c r="F7361" t="s">
        <v>9</v>
      </c>
      <c r="G7361" t="s">
        <v>24</v>
      </c>
      <c r="I7361" t="s">
        <v>879</v>
      </c>
      <c r="J7361" t="s">
        <v>15692</v>
      </c>
      <c r="K7361" t="str">
        <f>IF(COUNTIF(Customers!A:A, H7361)&gt;0, "Valid", "Invalid")</f>
        <v>Invalid</v>
      </c>
      <c r="L7361" t="str">
        <f t="shared" si="570"/>
        <v>3</v>
      </c>
      <c r="M7361" t="str">
        <f t="shared" si="571"/>
        <v>2022</v>
      </c>
      <c r="N7361">
        <f t="shared" si="572"/>
        <v>-46529.54</v>
      </c>
      <c r="O7361" t="str">
        <f t="shared" si="573"/>
        <v/>
      </c>
      <c r="P7361">
        <f t="shared" si="574"/>
        <v>46529.54</v>
      </c>
      <c r="Q7361" s="48" t="str">
        <f>IF(O7361="","",
   IF(OR(O7361&lt;EDA_Outlier_Analysis!$C$10, O7361&gt;EDA_Outlier_Analysis!$C$11),
      "Outlier",
      "Normal"))</f>
        <v/>
      </c>
      <c r="R7361" t="str">
        <f>IF(P7361="","",
   IF(OR(P7361 &lt; EDA_Outlier_Analysis!$F$7, P7361 &gt; EDA_Outlier_Analysis!$F$8),
      "Outlier",
      "Normal"))</f>
        <v>Normal</v>
      </c>
      <c r="S7361" t="str">
        <f>IF(N7361="","",
   IF(OR(N7361 &lt;EDA_Outlier_Analysis!$I$10, N7361 &gt; EDA_Outlier_Analysis!$I$11),
      "Outlier",
      "Normal"))</f>
        <v>Normal</v>
      </c>
    </row>
    <row r="7362" spans="1:19">
      <c r="A7362" t="s">
        <v>15693</v>
      </c>
      <c r="B7362" s="4">
        <v>44907</v>
      </c>
      <c r="C7362" s="2">
        <v>-52022.5</v>
      </c>
      <c r="D7362" t="s">
        <v>840</v>
      </c>
      <c r="E7362" t="s">
        <v>864</v>
      </c>
      <c r="F7362" t="s">
        <v>11</v>
      </c>
      <c r="G7362" t="s">
        <v>31</v>
      </c>
      <c r="I7362" t="s">
        <v>1448</v>
      </c>
      <c r="J7362" t="s">
        <v>15694</v>
      </c>
      <c r="K7362" t="str">
        <f>IF(COUNTIF(Customers!A:A, H7362)&gt;0, "Valid", "Invalid")</f>
        <v>Invalid</v>
      </c>
      <c r="L7362" t="str">
        <f t="shared" si="570"/>
        <v>12</v>
      </c>
      <c r="M7362" t="str">
        <f t="shared" si="571"/>
        <v>2022</v>
      </c>
      <c r="N7362">
        <f t="shared" si="572"/>
        <v>-52022.5</v>
      </c>
      <c r="O7362" t="str">
        <f t="shared" si="573"/>
        <v/>
      </c>
      <c r="P7362">
        <f t="shared" si="574"/>
        <v>52022.5</v>
      </c>
      <c r="Q7362" s="48" t="str">
        <f>IF(O7362="","",
   IF(OR(O7362&lt;EDA_Outlier_Analysis!$C$10, O7362&gt;EDA_Outlier_Analysis!$C$11),
      "Outlier",
      "Normal"))</f>
        <v/>
      </c>
      <c r="R7362" t="str">
        <f>IF(P7362="","",
   IF(OR(P7362 &lt; EDA_Outlier_Analysis!$F$7, P7362 &gt; EDA_Outlier_Analysis!$F$8),
      "Outlier",
      "Normal"))</f>
        <v>Normal</v>
      </c>
      <c r="S7362" t="str">
        <f>IF(N7362="","",
   IF(OR(N7362 &lt;EDA_Outlier_Analysis!$I$10, N7362 &gt; EDA_Outlier_Analysis!$I$11),
      "Outlier",
      "Normal"))</f>
        <v>Normal</v>
      </c>
    </row>
    <row r="7363" spans="1:19">
      <c r="A7363" t="s">
        <v>15695</v>
      </c>
      <c r="B7363" s="4">
        <v>44955</v>
      </c>
      <c r="C7363" s="2">
        <v>-14493.63</v>
      </c>
      <c r="D7363" t="s">
        <v>840</v>
      </c>
      <c r="E7363" t="s">
        <v>878</v>
      </c>
      <c r="F7363" t="s">
        <v>9</v>
      </c>
      <c r="G7363" t="s">
        <v>24</v>
      </c>
      <c r="I7363" t="s">
        <v>1117</v>
      </c>
      <c r="J7363" t="s">
        <v>15696</v>
      </c>
      <c r="K7363" t="str">
        <f>IF(COUNTIF(Customers!A:A, H7363)&gt;0, "Valid", "Invalid")</f>
        <v>Invalid</v>
      </c>
      <c r="L7363" t="str">
        <f t="shared" ref="L7363:L7426" si="575">TEXT(B7363,"m")</f>
        <v>1</v>
      </c>
      <c r="M7363" t="str">
        <f t="shared" ref="M7363:M7426" si="576">TEXT(B7363,"yyyy")</f>
        <v>2023</v>
      </c>
      <c r="N7363">
        <f t="shared" ref="N7363:N7426" si="577">IF(D7363="Revenue",C7363,-ABS(C7363))</f>
        <v>-14493.63</v>
      </c>
      <c r="O7363" t="str">
        <f t="shared" ref="O7363:O7426" si="578">IF(D7363="Revenue", C7363, "")</f>
        <v/>
      </c>
      <c r="P7363">
        <f t="shared" ref="P7363:P7426" si="579">IF(D7363="Expense", ABS(C7363), "")</f>
        <v>14493.63</v>
      </c>
      <c r="Q7363" s="48" t="str">
        <f>IF(O7363="","",
   IF(OR(O7363&lt;EDA_Outlier_Analysis!$C$10, O7363&gt;EDA_Outlier_Analysis!$C$11),
      "Outlier",
      "Normal"))</f>
        <v/>
      </c>
      <c r="R7363" t="str">
        <f>IF(P7363="","",
   IF(OR(P7363 &lt; EDA_Outlier_Analysis!$F$7, P7363 &gt; EDA_Outlier_Analysis!$F$8),
      "Outlier",
      "Normal"))</f>
        <v>Outlier</v>
      </c>
      <c r="S7363" t="str">
        <f>IF(N7363="","",
   IF(OR(N7363 &lt;EDA_Outlier_Analysis!$I$10, N7363 &gt; EDA_Outlier_Analysis!$I$11),
      "Outlier",
      "Normal"))</f>
        <v>Normal</v>
      </c>
    </row>
    <row r="7364" spans="1:19">
      <c r="A7364" t="s">
        <v>15697</v>
      </c>
      <c r="B7364" s="4">
        <v>45147</v>
      </c>
      <c r="C7364" s="2">
        <v>-10525.71</v>
      </c>
      <c r="D7364" t="s">
        <v>840</v>
      </c>
      <c r="E7364" t="s">
        <v>841</v>
      </c>
      <c r="F7364" t="s">
        <v>10</v>
      </c>
      <c r="G7364" t="s">
        <v>20</v>
      </c>
      <c r="I7364" t="s">
        <v>965</v>
      </c>
      <c r="J7364" t="s">
        <v>15698</v>
      </c>
      <c r="K7364" t="str">
        <f>IF(COUNTIF(Customers!A:A, H7364)&gt;0, "Valid", "Invalid")</f>
        <v>Invalid</v>
      </c>
      <c r="L7364" t="str">
        <f t="shared" si="575"/>
        <v>8</v>
      </c>
      <c r="M7364" t="str">
        <f t="shared" si="576"/>
        <v>2023</v>
      </c>
      <c r="N7364">
        <f t="shared" si="577"/>
        <v>-10525.71</v>
      </c>
      <c r="O7364" t="str">
        <f t="shared" si="578"/>
        <v/>
      </c>
      <c r="P7364">
        <f t="shared" si="579"/>
        <v>10525.71</v>
      </c>
      <c r="Q7364" s="48" t="str">
        <f>IF(O7364="","",
   IF(OR(O7364&lt;EDA_Outlier_Analysis!$C$10, O7364&gt;EDA_Outlier_Analysis!$C$11),
      "Outlier",
      "Normal"))</f>
        <v/>
      </c>
      <c r="R7364" t="str">
        <f>IF(P7364="","",
   IF(OR(P7364 &lt; EDA_Outlier_Analysis!$F$7, P7364 &gt; EDA_Outlier_Analysis!$F$8),
      "Outlier",
      "Normal"))</f>
        <v>Outlier</v>
      </c>
      <c r="S7364" t="str">
        <f>IF(N7364="","",
   IF(OR(N7364 &lt;EDA_Outlier_Analysis!$I$10, N7364 &gt; EDA_Outlier_Analysis!$I$11),
      "Outlier",
      "Normal"))</f>
        <v>Normal</v>
      </c>
    </row>
    <row r="7365" spans="1:19">
      <c r="A7365" t="s">
        <v>15699</v>
      </c>
      <c r="B7365" s="4">
        <v>44868</v>
      </c>
      <c r="C7365" s="2">
        <v>-36784.67</v>
      </c>
      <c r="D7365" t="s">
        <v>840</v>
      </c>
      <c r="E7365" t="s">
        <v>864</v>
      </c>
      <c r="F7365" t="s">
        <v>9</v>
      </c>
      <c r="G7365" t="s">
        <v>24</v>
      </c>
      <c r="I7365" t="s">
        <v>1940</v>
      </c>
      <c r="J7365" t="s">
        <v>15700</v>
      </c>
      <c r="K7365" t="str">
        <f>IF(COUNTIF(Customers!A:A, H7365)&gt;0, "Valid", "Invalid")</f>
        <v>Invalid</v>
      </c>
      <c r="L7365" t="str">
        <f t="shared" si="575"/>
        <v>11</v>
      </c>
      <c r="M7365" t="str">
        <f t="shared" si="576"/>
        <v>2022</v>
      </c>
      <c r="N7365">
        <f t="shared" si="577"/>
        <v>-36784.67</v>
      </c>
      <c r="O7365" t="str">
        <f t="shared" si="578"/>
        <v/>
      </c>
      <c r="P7365">
        <f t="shared" si="579"/>
        <v>36784.67</v>
      </c>
      <c r="Q7365" s="48" t="str">
        <f>IF(O7365="","",
   IF(OR(O7365&lt;EDA_Outlier_Analysis!$C$10, O7365&gt;EDA_Outlier_Analysis!$C$11),
      "Outlier",
      "Normal"))</f>
        <v/>
      </c>
      <c r="R7365" t="str">
        <f>IF(P7365="","",
   IF(OR(P7365 &lt; EDA_Outlier_Analysis!$F$7, P7365 &gt; EDA_Outlier_Analysis!$F$8),
      "Outlier",
      "Normal"))</f>
        <v>Normal</v>
      </c>
      <c r="S7365" t="str">
        <f>IF(N7365="","",
   IF(OR(N7365 &lt;EDA_Outlier_Analysis!$I$10, N7365 &gt; EDA_Outlier_Analysis!$I$11),
      "Outlier",
      "Normal"))</f>
        <v>Normal</v>
      </c>
    </row>
    <row r="7366" spans="1:19">
      <c r="A7366" t="s">
        <v>15701</v>
      </c>
      <c r="B7366" s="4">
        <v>45022</v>
      </c>
      <c r="C7366" s="2">
        <v>-25215.49</v>
      </c>
      <c r="D7366" t="s">
        <v>840</v>
      </c>
      <c r="E7366" t="s">
        <v>845</v>
      </c>
      <c r="F7366" t="s">
        <v>10</v>
      </c>
      <c r="G7366" t="s">
        <v>24</v>
      </c>
      <c r="I7366" t="s">
        <v>990</v>
      </c>
      <c r="J7366" t="s">
        <v>15702</v>
      </c>
      <c r="K7366" t="str">
        <f>IF(COUNTIF(Customers!A:A, H7366)&gt;0, "Valid", "Invalid")</f>
        <v>Invalid</v>
      </c>
      <c r="L7366" t="str">
        <f t="shared" si="575"/>
        <v>4</v>
      </c>
      <c r="M7366" t="str">
        <f t="shared" si="576"/>
        <v>2023</v>
      </c>
      <c r="N7366">
        <f t="shared" si="577"/>
        <v>-25215.49</v>
      </c>
      <c r="O7366" t="str">
        <f t="shared" si="578"/>
        <v/>
      </c>
      <c r="P7366">
        <f t="shared" si="579"/>
        <v>25215.49</v>
      </c>
      <c r="Q7366" s="48" t="str">
        <f>IF(O7366="","",
   IF(OR(O7366&lt;EDA_Outlier_Analysis!$C$10, O7366&gt;EDA_Outlier_Analysis!$C$11),
      "Outlier",
      "Normal"))</f>
        <v/>
      </c>
      <c r="R7366" t="str">
        <f>IF(P7366="","",
   IF(OR(P7366 &lt; EDA_Outlier_Analysis!$F$7, P7366 &gt; EDA_Outlier_Analysis!$F$8),
      "Outlier",
      "Normal"))</f>
        <v>Outlier</v>
      </c>
      <c r="S7366" t="str">
        <f>IF(N7366="","",
   IF(OR(N7366 &lt;EDA_Outlier_Analysis!$I$10, N7366 &gt; EDA_Outlier_Analysis!$I$11),
      "Outlier",
      "Normal"))</f>
        <v>Normal</v>
      </c>
    </row>
    <row r="7367" spans="1:19">
      <c r="A7367" t="s">
        <v>15703</v>
      </c>
      <c r="B7367" s="4">
        <v>44689</v>
      </c>
      <c r="C7367" s="2">
        <v>119824.31</v>
      </c>
      <c r="D7367" t="s">
        <v>849</v>
      </c>
      <c r="E7367" t="s">
        <v>853</v>
      </c>
      <c r="F7367" t="s">
        <v>11</v>
      </c>
      <c r="G7367" t="s">
        <v>20</v>
      </c>
      <c r="H7367" t="s">
        <v>337</v>
      </c>
      <c r="J7367" t="s">
        <v>15704</v>
      </c>
      <c r="K7367" t="str">
        <f>IF(COUNTIF(Customers!A:A, H7367)&gt;0, "Valid", "Invalid")</f>
        <v>Valid</v>
      </c>
      <c r="L7367" t="str">
        <f t="shared" si="575"/>
        <v>5</v>
      </c>
      <c r="M7367" t="str">
        <f t="shared" si="576"/>
        <v>2022</v>
      </c>
      <c r="N7367">
        <f t="shared" si="577"/>
        <v>119824.31</v>
      </c>
      <c r="O7367">
        <f t="shared" si="578"/>
        <v>119824.31</v>
      </c>
      <c r="P7367" t="str">
        <f t="shared" si="579"/>
        <v/>
      </c>
      <c r="Q7367" s="48" t="str">
        <f>IF(O7367="","",
   IF(OR(O7367&lt;EDA_Outlier_Analysis!$C$10, O7367&gt;EDA_Outlier_Analysis!$C$11),
      "Outlier",
      "Normal"))</f>
        <v>Normal</v>
      </c>
      <c r="R7367" t="str">
        <f>IF(P7367="","",
   IF(OR(P7367 &lt; EDA_Outlier_Analysis!$F$7, P7367 &gt; EDA_Outlier_Analysis!$F$8),
      "Outlier",
      "Normal"))</f>
        <v/>
      </c>
      <c r="S7367" t="str">
        <f>IF(N7367="","",
   IF(OR(N7367 &lt;EDA_Outlier_Analysis!$I$10, N7367 &gt; EDA_Outlier_Analysis!$I$11),
      "Outlier",
      "Normal"))</f>
        <v>Normal</v>
      </c>
    </row>
    <row r="7368" spans="1:19">
      <c r="A7368" t="s">
        <v>15705</v>
      </c>
      <c r="B7368" s="4">
        <v>45106</v>
      </c>
      <c r="C7368" s="2">
        <v>-39037.800000000003</v>
      </c>
      <c r="D7368" t="s">
        <v>840</v>
      </c>
      <c r="E7368" t="s">
        <v>841</v>
      </c>
      <c r="F7368" t="s">
        <v>9</v>
      </c>
      <c r="G7368" t="s">
        <v>31</v>
      </c>
      <c r="I7368" t="s">
        <v>842</v>
      </c>
      <c r="J7368" t="s">
        <v>15706</v>
      </c>
      <c r="K7368" t="str">
        <f>IF(COUNTIF(Customers!A:A, H7368)&gt;0, "Valid", "Invalid")</f>
        <v>Invalid</v>
      </c>
      <c r="L7368" t="str">
        <f t="shared" si="575"/>
        <v>6</v>
      </c>
      <c r="M7368" t="str">
        <f t="shared" si="576"/>
        <v>2023</v>
      </c>
      <c r="N7368">
        <f t="shared" si="577"/>
        <v>-39037.800000000003</v>
      </c>
      <c r="O7368" t="str">
        <f t="shared" si="578"/>
        <v/>
      </c>
      <c r="P7368">
        <f t="shared" si="579"/>
        <v>39037.800000000003</v>
      </c>
      <c r="Q7368" s="48" t="str">
        <f>IF(O7368="","",
   IF(OR(O7368&lt;EDA_Outlier_Analysis!$C$10, O7368&gt;EDA_Outlier_Analysis!$C$11),
      "Outlier",
      "Normal"))</f>
        <v/>
      </c>
      <c r="R7368" t="str">
        <f>IF(P7368="","",
   IF(OR(P7368 &lt; EDA_Outlier_Analysis!$F$7, P7368 &gt; EDA_Outlier_Analysis!$F$8),
      "Outlier",
      "Normal"))</f>
        <v>Normal</v>
      </c>
      <c r="S7368" t="str">
        <f>IF(N7368="","",
   IF(OR(N7368 &lt;EDA_Outlier_Analysis!$I$10, N7368 &gt; EDA_Outlier_Analysis!$I$11),
      "Outlier",
      "Normal"))</f>
        <v>Normal</v>
      </c>
    </row>
    <row r="7369" spans="1:19">
      <c r="A7369" t="s">
        <v>15707</v>
      </c>
      <c r="B7369" s="4">
        <v>44628</v>
      </c>
      <c r="C7369" s="2">
        <v>236209.48</v>
      </c>
      <c r="D7369" t="s">
        <v>849</v>
      </c>
      <c r="E7369" t="s">
        <v>850</v>
      </c>
      <c r="F7369" t="s">
        <v>11</v>
      </c>
      <c r="G7369" t="s">
        <v>20</v>
      </c>
      <c r="H7369" t="s">
        <v>437</v>
      </c>
      <c r="J7369" t="s">
        <v>15708</v>
      </c>
      <c r="K7369" t="str">
        <f>IF(COUNTIF(Customers!A:A, H7369)&gt;0, "Valid", "Invalid")</f>
        <v>Valid</v>
      </c>
      <c r="L7369" t="str">
        <f t="shared" si="575"/>
        <v>3</v>
      </c>
      <c r="M7369" t="str">
        <f t="shared" si="576"/>
        <v>2022</v>
      </c>
      <c r="N7369">
        <f t="shared" si="577"/>
        <v>236209.48</v>
      </c>
      <c r="O7369">
        <f t="shared" si="578"/>
        <v>236209.48</v>
      </c>
      <c r="P7369" t="str">
        <f t="shared" si="579"/>
        <v/>
      </c>
      <c r="Q7369" s="48" t="str">
        <f>IF(O7369="","",
   IF(OR(O7369&lt;EDA_Outlier_Analysis!$C$10, O7369&gt;EDA_Outlier_Analysis!$C$11),
      "Outlier",
      "Normal"))</f>
        <v>Normal</v>
      </c>
      <c r="R7369" t="str">
        <f>IF(P7369="","",
   IF(OR(P7369 &lt; EDA_Outlier_Analysis!$F$7, P7369 &gt; EDA_Outlier_Analysis!$F$8),
      "Outlier",
      "Normal"))</f>
        <v/>
      </c>
      <c r="S7369" t="str">
        <f>IF(N7369="","",
   IF(OR(N7369 &lt;EDA_Outlier_Analysis!$I$10, N7369 &gt; EDA_Outlier_Analysis!$I$11),
      "Outlier",
      "Normal"))</f>
        <v>Normal</v>
      </c>
    </row>
    <row r="7370" spans="1:19">
      <c r="A7370" t="s">
        <v>15709</v>
      </c>
      <c r="B7370" s="4">
        <v>44953</v>
      </c>
      <c r="C7370" s="2">
        <v>135174.37</v>
      </c>
      <c r="D7370" t="s">
        <v>849</v>
      </c>
      <c r="E7370" t="s">
        <v>868</v>
      </c>
      <c r="F7370" t="s">
        <v>9</v>
      </c>
      <c r="G7370" t="s">
        <v>34</v>
      </c>
      <c r="H7370" t="s">
        <v>371</v>
      </c>
      <c r="J7370" t="s">
        <v>15710</v>
      </c>
      <c r="K7370" t="str">
        <f>IF(COUNTIF(Customers!A:A, H7370)&gt;0, "Valid", "Invalid")</f>
        <v>Valid</v>
      </c>
      <c r="L7370" t="str">
        <f t="shared" si="575"/>
        <v>1</v>
      </c>
      <c r="M7370" t="str">
        <f t="shared" si="576"/>
        <v>2023</v>
      </c>
      <c r="N7370">
        <f t="shared" si="577"/>
        <v>135174.37</v>
      </c>
      <c r="O7370">
        <f t="shared" si="578"/>
        <v>135174.37</v>
      </c>
      <c r="P7370" t="str">
        <f t="shared" si="579"/>
        <v/>
      </c>
      <c r="Q7370" s="48" t="str">
        <f>IF(O7370="","",
   IF(OR(O7370&lt;EDA_Outlier_Analysis!$C$10, O7370&gt;EDA_Outlier_Analysis!$C$11),
      "Outlier",
      "Normal"))</f>
        <v>Normal</v>
      </c>
      <c r="R7370" t="str">
        <f>IF(P7370="","",
   IF(OR(P7370 &lt; EDA_Outlier_Analysis!$F$7, P7370 &gt; EDA_Outlier_Analysis!$F$8),
      "Outlier",
      "Normal"))</f>
        <v/>
      </c>
      <c r="S7370" t="str">
        <f>IF(N7370="","",
   IF(OR(N7370 &lt;EDA_Outlier_Analysis!$I$10, N7370 &gt; EDA_Outlier_Analysis!$I$11),
      "Outlier",
      "Normal"))</f>
        <v>Normal</v>
      </c>
    </row>
    <row r="7371" spans="1:19">
      <c r="A7371" t="s">
        <v>15711</v>
      </c>
      <c r="B7371" s="4">
        <v>44646</v>
      </c>
      <c r="C7371" s="2">
        <v>-7253.53</v>
      </c>
      <c r="D7371" t="s">
        <v>840</v>
      </c>
      <c r="E7371" t="s">
        <v>841</v>
      </c>
      <c r="F7371" t="s">
        <v>10</v>
      </c>
      <c r="G7371" t="s">
        <v>31</v>
      </c>
      <c r="I7371" t="s">
        <v>1443</v>
      </c>
      <c r="J7371" t="s">
        <v>15712</v>
      </c>
      <c r="K7371" t="str">
        <f>IF(COUNTIF(Customers!A:A, H7371)&gt;0, "Valid", "Invalid")</f>
        <v>Invalid</v>
      </c>
      <c r="L7371" t="str">
        <f t="shared" si="575"/>
        <v>3</v>
      </c>
      <c r="M7371" t="str">
        <f t="shared" si="576"/>
        <v>2022</v>
      </c>
      <c r="N7371">
        <f t="shared" si="577"/>
        <v>-7253.53</v>
      </c>
      <c r="O7371" t="str">
        <f t="shared" si="578"/>
        <v/>
      </c>
      <c r="P7371">
        <f t="shared" si="579"/>
        <v>7253.53</v>
      </c>
      <c r="Q7371" s="48" t="str">
        <f>IF(O7371="","",
   IF(OR(O7371&lt;EDA_Outlier_Analysis!$C$10, O7371&gt;EDA_Outlier_Analysis!$C$11),
      "Outlier",
      "Normal"))</f>
        <v/>
      </c>
      <c r="R7371" t="str">
        <f>IF(P7371="","",
   IF(OR(P7371 &lt; EDA_Outlier_Analysis!$F$7, P7371 &gt; EDA_Outlier_Analysis!$F$8),
      "Outlier",
      "Normal"))</f>
        <v>Outlier</v>
      </c>
      <c r="S7371" t="str">
        <f>IF(N7371="","",
   IF(OR(N7371 &lt;EDA_Outlier_Analysis!$I$10, N7371 &gt; EDA_Outlier_Analysis!$I$11),
      "Outlier",
      "Normal"))</f>
        <v>Normal</v>
      </c>
    </row>
    <row r="7372" spans="1:19">
      <c r="A7372" t="s">
        <v>15713</v>
      </c>
      <c r="B7372" s="4">
        <v>45284</v>
      </c>
      <c r="C7372" s="2">
        <v>148035.99</v>
      </c>
      <c r="D7372" t="s">
        <v>849</v>
      </c>
      <c r="E7372" t="s">
        <v>850</v>
      </c>
      <c r="F7372" t="s">
        <v>10</v>
      </c>
      <c r="G7372" t="s">
        <v>24</v>
      </c>
      <c r="H7372" t="s">
        <v>573</v>
      </c>
      <c r="J7372" t="s">
        <v>15714</v>
      </c>
      <c r="K7372" t="str">
        <f>IF(COUNTIF(Customers!A:A, H7372)&gt;0, "Valid", "Invalid")</f>
        <v>Valid</v>
      </c>
      <c r="L7372" t="str">
        <f t="shared" si="575"/>
        <v>12</v>
      </c>
      <c r="M7372" t="str">
        <f t="shared" si="576"/>
        <v>2023</v>
      </c>
      <c r="N7372">
        <f t="shared" si="577"/>
        <v>148035.99</v>
      </c>
      <c r="O7372">
        <f t="shared" si="578"/>
        <v>148035.99</v>
      </c>
      <c r="P7372" t="str">
        <f t="shared" si="579"/>
        <v/>
      </c>
      <c r="Q7372" s="48" t="str">
        <f>IF(O7372="","",
   IF(OR(O7372&lt;EDA_Outlier_Analysis!$C$10, O7372&gt;EDA_Outlier_Analysis!$C$11),
      "Outlier",
      "Normal"))</f>
        <v>Normal</v>
      </c>
      <c r="R7372" t="str">
        <f>IF(P7372="","",
   IF(OR(P7372 &lt; EDA_Outlier_Analysis!$F$7, P7372 &gt; EDA_Outlier_Analysis!$F$8),
      "Outlier",
      "Normal"))</f>
        <v/>
      </c>
      <c r="S7372" t="str">
        <f>IF(N7372="","",
   IF(OR(N7372 &lt;EDA_Outlier_Analysis!$I$10, N7372 &gt; EDA_Outlier_Analysis!$I$11),
      "Outlier",
      "Normal"))</f>
        <v>Normal</v>
      </c>
    </row>
    <row r="7373" spans="1:19">
      <c r="A7373" t="s">
        <v>15715</v>
      </c>
      <c r="B7373" s="4">
        <v>45143</v>
      </c>
      <c r="C7373" s="2">
        <v>130011.63</v>
      </c>
      <c r="D7373" t="s">
        <v>849</v>
      </c>
      <c r="E7373" t="s">
        <v>853</v>
      </c>
      <c r="F7373" t="s">
        <v>9</v>
      </c>
      <c r="G7373" t="s">
        <v>31</v>
      </c>
      <c r="H7373" t="s">
        <v>385</v>
      </c>
      <c r="J7373" t="s">
        <v>15716</v>
      </c>
      <c r="K7373" t="str">
        <f>IF(COUNTIF(Customers!A:A, H7373)&gt;0, "Valid", "Invalid")</f>
        <v>Valid</v>
      </c>
      <c r="L7373" t="str">
        <f t="shared" si="575"/>
        <v>8</v>
      </c>
      <c r="M7373" t="str">
        <f t="shared" si="576"/>
        <v>2023</v>
      </c>
      <c r="N7373">
        <f t="shared" si="577"/>
        <v>130011.63</v>
      </c>
      <c r="O7373">
        <f t="shared" si="578"/>
        <v>130011.63</v>
      </c>
      <c r="P7373" t="str">
        <f t="shared" si="579"/>
        <v/>
      </c>
      <c r="Q7373" s="48" t="str">
        <f>IF(O7373="","",
   IF(OR(O7373&lt;EDA_Outlier_Analysis!$C$10, O7373&gt;EDA_Outlier_Analysis!$C$11),
      "Outlier",
      "Normal"))</f>
        <v>Normal</v>
      </c>
      <c r="R7373" t="str">
        <f>IF(P7373="","",
   IF(OR(P7373 &lt; EDA_Outlier_Analysis!$F$7, P7373 &gt; EDA_Outlier_Analysis!$F$8),
      "Outlier",
      "Normal"))</f>
        <v/>
      </c>
      <c r="S7373" t="str">
        <f>IF(N7373="","",
   IF(OR(N7373 &lt;EDA_Outlier_Analysis!$I$10, N7373 &gt; EDA_Outlier_Analysis!$I$11),
      "Outlier",
      "Normal"))</f>
        <v>Normal</v>
      </c>
    </row>
    <row r="7374" spans="1:19">
      <c r="A7374" t="s">
        <v>15717</v>
      </c>
      <c r="B7374" s="4">
        <v>44693</v>
      </c>
      <c r="C7374" s="2">
        <v>-20804.16</v>
      </c>
      <c r="D7374" t="s">
        <v>840</v>
      </c>
      <c r="E7374" t="s">
        <v>841</v>
      </c>
      <c r="F7374" t="s">
        <v>10</v>
      </c>
      <c r="G7374" t="s">
        <v>34</v>
      </c>
      <c r="I7374" t="s">
        <v>1428</v>
      </c>
      <c r="J7374" t="s">
        <v>15718</v>
      </c>
      <c r="K7374" t="str">
        <f>IF(COUNTIF(Customers!A:A, H7374)&gt;0, "Valid", "Invalid")</f>
        <v>Invalid</v>
      </c>
      <c r="L7374" t="str">
        <f t="shared" si="575"/>
        <v>5</v>
      </c>
      <c r="M7374" t="str">
        <f t="shared" si="576"/>
        <v>2022</v>
      </c>
      <c r="N7374">
        <f t="shared" si="577"/>
        <v>-20804.16</v>
      </c>
      <c r="O7374" t="str">
        <f t="shared" si="578"/>
        <v/>
      </c>
      <c r="P7374">
        <f t="shared" si="579"/>
        <v>20804.16</v>
      </c>
      <c r="Q7374" s="48" t="str">
        <f>IF(O7374="","",
   IF(OR(O7374&lt;EDA_Outlier_Analysis!$C$10, O7374&gt;EDA_Outlier_Analysis!$C$11),
      "Outlier",
      "Normal"))</f>
        <v/>
      </c>
      <c r="R7374" t="str">
        <f>IF(P7374="","",
   IF(OR(P7374 &lt; EDA_Outlier_Analysis!$F$7, P7374 &gt; EDA_Outlier_Analysis!$F$8),
      "Outlier",
      "Normal"))</f>
        <v>Outlier</v>
      </c>
      <c r="S7374" t="str">
        <f>IF(N7374="","",
   IF(OR(N7374 &lt;EDA_Outlier_Analysis!$I$10, N7374 &gt; EDA_Outlier_Analysis!$I$11),
      "Outlier",
      "Normal"))</f>
        <v>Normal</v>
      </c>
    </row>
    <row r="7375" spans="1:19">
      <c r="A7375" t="s">
        <v>15719</v>
      </c>
      <c r="B7375" s="4">
        <v>44586</v>
      </c>
      <c r="C7375" s="2">
        <v>83758.41</v>
      </c>
      <c r="D7375" t="s">
        <v>849</v>
      </c>
      <c r="E7375" t="s">
        <v>850</v>
      </c>
      <c r="F7375" t="s">
        <v>9</v>
      </c>
      <c r="G7375" t="s">
        <v>20</v>
      </c>
      <c r="H7375" t="s">
        <v>669</v>
      </c>
      <c r="J7375" t="s">
        <v>15720</v>
      </c>
      <c r="K7375" t="str">
        <f>IF(COUNTIF(Customers!A:A, H7375)&gt;0, "Valid", "Invalid")</f>
        <v>Valid</v>
      </c>
      <c r="L7375" t="str">
        <f t="shared" si="575"/>
        <v>1</v>
      </c>
      <c r="M7375" t="str">
        <f t="shared" si="576"/>
        <v>2022</v>
      </c>
      <c r="N7375">
        <f t="shared" si="577"/>
        <v>83758.41</v>
      </c>
      <c r="O7375">
        <f t="shared" si="578"/>
        <v>83758.41</v>
      </c>
      <c r="P7375" t="str">
        <f t="shared" si="579"/>
        <v/>
      </c>
      <c r="Q7375" s="48" t="str">
        <f>IF(O7375="","",
   IF(OR(O7375&lt;EDA_Outlier_Analysis!$C$10, O7375&gt;EDA_Outlier_Analysis!$C$11),
      "Outlier",
      "Normal"))</f>
        <v>Normal</v>
      </c>
      <c r="R7375" t="str">
        <f>IF(P7375="","",
   IF(OR(P7375 &lt; EDA_Outlier_Analysis!$F$7, P7375 &gt; EDA_Outlier_Analysis!$F$8),
      "Outlier",
      "Normal"))</f>
        <v/>
      </c>
      <c r="S7375" t="str">
        <f>IF(N7375="","",
   IF(OR(N7375 &lt;EDA_Outlier_Analysis!$I$10, N7375 &gt; EDA_Outlier_Analysis!$I$11),
      "Outlier",
      "Normal"))</f>
        <v>Normal</v>
      </c>
    </row>
    <row r="7376" spans="1:19">
      <c r="A7376" t="s">
        <v>15721</v>
      </c>
      <c r="B7376" s="4">
        <v>45066</v>
      </c>
      <c r="C7376" s="2">
        <v>125670.04</v>
      </c>
      <c r="D7376" t="s">
        <v>849</v>
      </c>
      <c r="E7376" t="s">
        <v>868</v>
      </c>
      <c r="F7376" t="s">
        <v>11</v>
      </c>
      <c r="G7376" t="s">
        <v>31</v>
      </c>
      <c r="H7376" t="s">
        <v>107</v>
      </c>
      <c r="J7376" t="s">
        <v>15722</v>
      </c>
      <c r="K7376" t="str">
        <f>IF(COUNTIF(Customers!A:A, H7376)&gt;0, "Valid", "Invalid")</f>
        <v>Valid</v>
      </c>
      <c r="L7376" t="str">
        <f t="shared" si="575"/>
        <v>5</v>
      </c>
      <c r="M7376" t="str">
        <f t="shared" si="576"/>
        <v>2023</v>
      </c>
      <c r="N7376">
        <f t="shared" si="577"/>
        <v>125670.04</v>
      </c>
      <c r="O7376">
        <f t="shared" si="578"/>
        <v>125670.04</v>
      </c>
      <c r="P7376" t="str">
        <f t="shared" si="579"/>
        <v/>
      </c>
      <c r="Q7376" s="48" t="str">
        <f>IF(O7376="","",
   IF(OR(O7376&lt;EDA_Outlier_Analysis!$C$10, O7376&gt;EDA_Outlier_Analysis!$C$11),
      "Outlier",
      "Normal"))</f>
        <v>Normal</v>
      </c>
      <c r="R7376" t="str">
        <f>IF(P7376="","",
   IF(OR(P7376 &lt; EDA_Outlier_Analysis!$F$7, P7376 &gt; EDA_Outlier_Analysis!$F$8),
      "Outlier",
      "Normal"))</f>
        <v/>
      </c>
      <c r="S7376" t="str">
        <f>IF(N7376="","",
   IF(OR(N7376 &lt;EDA_Outlier_Analysis!$I$10, N7376 &gt; EDA_Outlier_Analysis!$I$11),
      "Outlier",
      "Normal"))</f>
        <v>Normal</v>
      </c>
    </row>
    <row r="7377" spans="1:19">
      <c r="A7377" t="s">
        <v>15723</v>
      </c>
      <c r="B7377" s="4">
        <v>45122</v>
      </c>
      <c r="C7377" s="2">
        <v>239222.48</v>
      </c>
      <c r="D7377" t="s">
        <v>849</v>
      </c>
      <c r="E7377" t="s">
        <v>868</v>
      </c>
      <c r="F7377" t="s">
        <v>9</v>
      </c>
      <c r="G7377" t="s">
        <v>34</v>
      </c>
      <c r="H7377" t="s">
        <v>549</v>
      </c>
      <c r="J7377" t="s">
        <v>15724</v>
      </c>
      <c r="K7377" t="str">
        <f>IF(COUNTIF(Customers!A:A, H7377)&gt;0, "Valid", "Invalid")</f>
        <v>Valid</v>
      </c>
      <c r="L7377" t="str">
        <f t="shared" si="575"/>
        <v>7</v>
      </c>
      <c r="M7377" t="str">
        <f t="shared" si="576"/>
        <v>2023</v>
      </c>
      <c r="N7377">
        <f t="shared" si="577"/>
        <v>239222.48</v>
      </c>
      <c r="O7377">
        <f t="shared" si="578"/>
        <v>239222.48</v>
      </c>
      <c r="P7377" t="str">
        <f t="shared" si="579"/>
        <v/>
      </c>
      <c r="Q7377" s="48" t="str">
        <f>IF(O7377="","",
   IF(OR(O7377&lt;EDA_Outlier_Analysis!$C$10, O7377&gt;EDA_Outlier_Analysis!$C$11),
      "Outlier",
      "Normal"))</f>
        <v>Normal</v>
      </c>
      <c r="R7377" t="str">
        <f>IF(P7377="","",
   IF(OR(P7377 &lt; EDA_Outlier_Analysis!$F$7, P7377 &gt; EDA_Outlier_Analysis!$F$8),
      "Outlier",
      "Normal"))</f>
        <v/>
      </c>
      <c r="S7377" t="str">
        <f>IF(N7377="","",
   IF(OR(N7377 &lt;EDA_Outlier_Analysis!$I$10, N7377 &gt; EDA_Outlier_Analysis!$I$11),
      "Outlier",
      "Normal"))</f>
        <v>Normal</v>
      </c>
    </row>
    <row r="7378" spans="1:19">
      <c r="A7378" t="s">
        <v>15725</v>
      </c>
      <c r="B7378" s="4">
        <v>45229</v>
      </c>
      <c r="C7378" s="2">
        <v>116013.74</v>
      </c>
      <c r="D7378" t="s">
        <v>849</v>
      </c>
      <c r="E7378" t="s">
        <v>853</v>
      </c>
      <c r="F7378" t="s">
        <v>9</v>
      </c>
      <c r="G7378" t="s">
        <v>31</v>
      </c>
      <c r="H7378" t="s">
        <v>99</v>
      </c>
      <c r="J7378" t="s">
        <v>15726</v>
      </c>
      <c r="K7378" t="str">
        <f>IF(COUNTIF(Customers!A:A, H7378)&gt;0, "Valid", "Invalid")</f>
        <v>Valid</v>
      </c>
      <c r="L7378" t="str">
        <f t="shared" si="575"/>
        <v>10</v>
      </c>
      <c r="M7378" t="str">
        <f t="shared" si="576"/>
        <v>2023</v>
      </c>
      <c r="N7378">
        <f t="shared" si="577"/>
        <v>116013.74</v>
      </c>
      <c r="O7378">
        <f t="shared" si="578"/>
        <v>116013.74</v>
      </c>
      <c r="P7378" t="str">
        <f t="shared" si="579"/>
        <v/>
      </c>
      <c r="Q7378" s="48" t="str">
        <f>IF(O7378="","",
   IF(OR(O7378&lt;EDA_Outlier_Analysis!$C$10, O7378&gt;EDA_Outlier_Analysis!$C$11),
      "Outlier",
      "Normal"))</f>
        <v>Normal</v>
      </c>
      <c r="R7378" t="str">
        <f>IF(P7378="","",
   IF(OR(P7378 &lt; EDA_Outlier_Analysis!$F$7, P7378 &gt; EDA_Outlier_Analysis!$F$8),
      "Outlier",
      "Normal"))</f>
        <v/>
      </c>
      <c r="S7378" t="str">
        <f>IF(N7378="","",
   IF(OR(N7378 &lt;EDA_Outlier_Analysis!$I$10, N7378 &gt; EDA_Outlier_Analysis!$I$11),
      "Outlier",
      "Normal"))</f>
        <v>Normal</v>
      </c>
    </row>
    <row r="7379" spans="1:19">
      <c r="A7379" t="s">
        <v>15727</v>
      </c>
      <c r="B7379" s="4">
        <v>45019</v>
      </c>
      <c r="C7379" s="2">
        <v>-55032.17</v>
      </c>
      <c r="D7379" t="s">
        <v>840</v>
      </c>
      <c r="E7379" t="s">
        <v>905</v>
      </c>
      <c r="F7379" t="s">
        <v>11</v>
      </c>
      <c r="G7379" t="s">
        <v>20</v>
      </c>
      <c r="I7379" t="s">
        <v>1035</v>
      </c>
      <c r="J7379" t="s">
        <v>15728</v>
      </c>
      <c r="K7379" t="str">
        <f>IF(COUNTIF(Customers!A:A, H7379)&gt;0, "Valid", "Invalid")</f>
        <v>Invalid</v>
      </c>
      <c r="L7379" t="str">
        <f t="shared" si="575"/>
        <v>4</v>
      </c>
      <c r="M7379" t="str">
        <f t="shared" si="576"/>
        <v>2023</v>
      </c>
      <c r="N7379">
        <f t="shared" si="577"/>
        <v>-55032.17</v>
      </c>
      <c r="O7379" t="str">
        <f t="shared" si="578"/>
        <v/>
      </c>
      <c r="P7379">
        <f t="shared" si="579"/>
        <v>55032.17</v>
      </c>
      <c r="Q7379" s="48" t="str">
        <f>IF(O7379="","",
   IF(OR(O7379&lt;EDA_Outlier_Analysis!$C$10, O7379&gt;EDA_Outlier_Analysis!$C$11),
      "Outlier",
      "Normal"))</f>
        <v/>
      </c>
      <c r="R7379" t="str">
        <f>IF(P7379="","",
   IF(OR(P7379 &lt; EDA_Outlier_Analysis!$F$7, P7379 &gt; EDA_Outlier_Analysis!$F$8),
      "Outlier",
      "Normal"))</f>
        <v>Outlier</v>
      </c>
      <c r="S7379" t="str">
        <f>IF(N7379="","",
   IF(OR(N7379 &lt;EDA_Outlier_Analysis!$I$10, N7379 &gt; EDA_Outlier_Analysis!$I$11),
      "Outlier",
      "Normal"))</f>
        <v>Normal</v>
      </c>
    </row>
    <row r="7380" spans="1:19">
      <c r="A7380" t="s">
        <v>15729</v>
      </c>
      <c r="B7380" s="4">
        <v>45148</v>
      </c>
      <c r="C7380" s="2">
        <v>128825.2</v>
      </c>
      <c r="D7380" t="s">
        <v>849</v>
      </c>
      <c r="E7380" t="s">
        <v>868</v>
      </c>
      <c r="F7380" t="s">
        <v>11</v>
      </c>
      <c r="G7380" t="s">
        <v>31</v>
      </c>
      <c r="H7380" t="s">
        <v>129</v>
      </c>
      <c r="J7380" t="s">
        <v>15730</v>
      </c>
      <c r="K7380" t="str">
        <f>IF(COUNTIF(Customers!A:A, H7380)&gt;0, "Valid", "Invalid")</f>
        <v>Valid</v>
      </c>
      <c r="L7380" t="str">
        <f t="shared" si="575"/>
        <v>8</v>
      </c>
      <c r="M7380" t="str">
        <f t="shared" si="576"/>
        <v>2023</v>
      </c>
      <c r="N7380">
        <f t="shared" si="577"/>
        <v>128825.2</v>
      </c>
      <c r="O7380">
        <f t="shared" si="578"/>
        <v>128825.2</v>
      </c>
      <c r="P7380" t="str">
        <f t="shared" si="579"/>
        <v/>
      </c>
      <c r="Q7380" s="48" t="str">
        <f>IF(O7380="","",
   IF(OR(O7380&lt;EDA_Outlier_Analysis!$C$10, O7380&gt;EDA_Outlier_Analysis!$C$11),
      "Outlier",
      "Normal"))</f>
        <v>Normal</v>
      </c>
      <c r="R7380" t="str">
        <f>IF(P7380="","",
   IF(OR(P7380 &lt; EDA_Outlier_Analysis!$F$7, P7380 &gt; EDA_Outlier_Analysis!$F$8),
      "Outlier",
      "Normal"))</f>
        <v/>
      </c>
      <c r="S7380" t="str">
        <f>IF(N7380="","",
   IF(OR(N7380 &lt;EDA_Outlier_Analysis!$I$10, N7380 &gt; EDA_Outlier_Analysis!$I$11),
      "Outlier",
      "Normal"))</f>
        <v>Normal</v>
      </c>
    </row>
    <row r="7381" spans="1:19">
      <c r="A7381" t="s">
        <v>15731</v>
      </c>
      <c r="B7381" s="4">
        <v>45100</v>
      </c>
      <c r="C7381" s="2">
        <v>222822.98</v>
      </c>
      <c r="D7381" t="s">
        <v>849</v>
      </c>
      <c r="E7381" t="s">
        <v>850</v>
      </c>
      <c r="F7381" t="s">
        <v>11</v>
      </c>
      <c r="G7381" t="s">
        <v>31</v>
      </c>
      <c r="H7381" t="s">
        <v>409</v>
      </c>
      <c r="J7381" t="s">
        <v>15732</v>
      </c>
      <c r="K7381" t="str">
        <f>IF(COUNTIF(Customers!A:A, H7381)&gt;0, "Valid", "Invalid")</f>
        <v>Valid</v>
      </c>
      <c r="L7381" t="str">
        <f t="shared" si="575"/>
        <v>6</v>
      </c>
      <c r="M7381" t="str">
        <f t="shared" si="576"/>
        <v>2023</v>
      </c>
      <c r="N7381">
        <f t="shared" si="577"/>
        <v>222822.98</v>
      </c>
      <c r="O7381">
        <f t="shared" si="578"/>
        <v>222822.98</v>
      </c>
      <c r="P7381" t="str">
        <f t="shared" si="579"/>
        <v/>
      </c>
      <c r="Q7381" s="48" t="str">
        <f>IF(O7381="","",
   IF(OR(O7381&lt;EDA_Outlier_Analysis!$C$10, O7381&gt;EDA_Outlier_Analysis!$C$11),
      "Outlier",
      "Normal"))</f>
        <v>Normal</v>
      </c>
      <c r="R7381" t="str">
        <f>IF(P7381="","",
   IF(OR(P7381 &lt; EDA_Outlier_Analysis!$F$7, P7381 &gt; EDA_Outlier_Analysis!$F$8),
      "Outlier",
      "Normal"))</f>
        <v/>
      </c>
      <c r="S7381" t="str">
        <f>IF(N7381="","",
   IF(OR(N7381 &lt;EDA_Outlier_Analysis!$I$10, N7381 &gt; EDA_Outlier_Analysis!$I$11),
      "Outlier",
      "Normal"))</f>
        <v>Normal</v>
      </c>
    </row>
    <row r="7382" spans="1:19">
      <c r="A7382" t="s">
        <v>15733</v>
      </c>
      <c r="B7382" s="4">
        <v>44730</v>
      </c>
      <c r="C7382" s="2">
        <v>240305.65</v>
      </c>
      <c r="D7382" t="s">
        <v>849</v>
      </c>
      <c r="E7382" t="s">
        <v>850</v>
      </c>
      <c r="F7382" t="s">
        <v>9</v>
      </c>
      <c r="G7382" t="s">
        <v>34</v>
      </c>
      <c r="H7382" t="s">
        <v>32</v>
      </c>
      <c r="J7382" t="s">
        <v>15734</v>
      </c>
      <c r="K7382" t="str">
        <f>IF(COUNTIF(Customers!A:A, H7382)&gt;0, "Valid", "Invalid")</f>
        <v>Valid</v>
      </c>
      <c r="L7382" t="str">
        <f t="shared" si="575"/>
        <v>6</v>
      </c>
      <c r="M7382" t="str">
        <f t="shared" si="576"/>
        <v>2022</v>
      </c>
      <c r="N7382">
        <f t="shared" si="577"/>
        <v>240305.65</v>
      </c>
      <c r="O7382">
        <f t="shared" si="578"/>
        <v>240305.65</v>
      </c>
      <c r="P7382" t="str">
        <f t="shared" si="579"/>
        <v/>
      </c>
      <c r="Q7382" s="48" t="str">
        <f>IF(O7382="","",
   IF(OR(O7382&lt;EDA_Outlier_Analysis!$C$10, O7382&gt;EDA_Outlier_Analysis!$C$11),
      "Outlier",
      "Normal"))</f>
        <v>Normal</v>
      </c>
      <c r="R7382" t="str">
        <f>IF(P7382="","",
   IF(OR(P7382 &lt; EDA_Outlier_Analysis!$F$7, P7382 &gt; EDA_Outlier_Analysis!$F$8),
      "Outlier",
      "Normal"))</f>
        <v/>
      </c>
      <c r="S7382" t="str">
        <f>IF(N7382="","",
   IF(OR(N7382 &lt;EDA_Outlier_Analysis!$I$10, N7382 &gt; EDA_Outlier_Analysis!$I$11),
      "Outlier",
      "Normal"))</f>
        <v>Normal</v>
      </c>
    </row>
    <row r="7383" spans="1:19">
      <c r="A7383" t="s">
        <v>15735</v>
      </c>
      <c r="B7383" s="4">
        <v>44823</v>
      </c>
      <c r="C7383" s="2">
        <v>-24730.7</v>
      </c>
      <c r="D7383" t="s">
        <v>840</v>
      </c>
      <c r="E7383" t="s">
        <v>878</v>
      </c>
      <c r="F7383" t="s">
        <v>9</v>
      </c>
      <c r="G7383" t="s">
        <v>31</v>
      </c>
      <c r="I7383" t="s">
        <v>1971</v>
      </c>
      <c r="J7383" t="s">
        <v>15736</v>
      </c>
      <c r="K7383" t="str">
        <f>IF(COUNTIF(Customers!A:A, H7383)&gt;0, "Valid", "Invalid")</f>
        <v>Invalid</v>
      </c>
      <c r="L7383" t="str">
        <f t="shared" si="575"/>
        <v>9</v>
      </c>
      <c r="M7383" t="str">
        <f t="shared" si="576"/>
        <v>2022</v>
      </c>
      <c r="N7383">
        <f t="shared" si="577"/>
        <v>-24730.7</v>
      </c>
      <c r="O7383" t="str">
        <f t="shared" si="578"/>
        <v/>
      </c>
      <c r="P7383">
        <f t="shared" si="579"/>
        <v>24730.7</v>
      </c>
      <c r="Q7383" s="48" t="str">
        <f>IF(O7383="","",
   IF(OR(O7383&lt;EDA_Outlier_Analysis!$C$10, O7383&gt;EDA_Outlier_Analysis!$C$11),
      "Outlier",
      "Normal"))</f>
        <v/>
      </c>
      <c r="R7383" t="str">
        <f>IF(P7383="","",
   IF(OR(P7383 &lt; EDA_Outlier_Analysis!$F$7, P7383 &gt; EDA_Outlier_Analysis!$F$8),
      "Outlier",
      "Normal"))</f>
        <v>Outlier</v>
      </c>
      <c r="S7383" t="str">
        <f>IF(N7383="","",
   IF(OR(N7383 &lt;EDA_Outlier_Analysis!$I$10, N7383 &gt; EDA_Outlier_Analysis!$I$11),
      "Outlier",
      "Normal"))</f>
        <v>Normal</v>
      </c>
    </row>
    <row r="7384" spans="1:19">
      <c r="A7384" t="s">
        <v>15737</v>
      </c>
      <c r="B7384" s="4">
        <v>44861</v>
      </c>
      <c r="C7384" s="2">
        <v>18526.91</v>
      </c>
      <c r="D7384" t="s">
        <v>1345</v>
      </c>
      <c r="E7384" t="s">
        <v>1345</v>
      </c>
      <c r="F7384" t="s">
        <v>9</v>
      </c>
      <c r="G7384" t="s">
        <v>24</v>
      </c>
      <c r="J7384" t="s">
        <v>15738</v>
      </c>
      <c r="K7384" t="str">
        <f>IF(COUNTIF(Customers!A:A, H7384)&gt;0, "Valid", "Invalid")</f>
        <v>Invalid</v>
      </c>
      <c r="L7384" t="str">
        <f t="shared" si="575"/>
        <v>10</v>
      </c>
      <c r="M7384" t="str">
        <f t="shared" si="576"/>
        <v>2022</v>
      </c>
      <c r="N7384">
        <f t="shared" si="577"/>
        <v>-18526.91</v>
      </c>
      <c r="O7384" t="str">
        <f t="shared" si="578"/>
        <v/>
      </c>
      <c r="P7384" t="str">
        <f t="shared" si="579"/>
        <v/>
      </c>
      <c r="Q7384" s="48" t="str">
        <f>IF(O7384="","",
   IF(OR(O7384&lt;EDA_Outlier_Analysis!$C$10, O7384&gt;EDA_Outlier_Analysis!$C$11),
      "Outlier",
      "Normal"))</f>
        <v/>
      </c>
      <c r="R7384" t="str">
        <f>IF(P7384="","",
   IF(OR(P7384 &lt; EDA_Outlier_Analysis!$F$7, P7384 &gt; EDA_Outlier_Analysis!$F$8),
      "Outlier",
      "Normal"))</f>
        <v/>
      </c>
      <c r="S7384" t="str">
        <f>IF(N7384="","",
   IF(OR(N7384 &lt;EDA_Outlier_Analysis!$I$10, N7384 &gt; EDA_Outlier_Analysis!$I$11),
      "Outlier",
      "Normal"))</f>
        <v>Normal</v>
      </c>
    </row>
    <row r="7385" spans="1:19">
      <c r="A7385" t="s">
        <v>15739</v>
      </c>
      <c r="B7385" s="4">
        <v>45202</v>
      </c>
      <c r="C7385" s="2">
        <v>104191.07</v>
      </c>
      <c r="D7385" t="s">
        <v>849</v>
      </c>
      <c r="E7385" t="s">
        <v>850</v>
      </c>
      <c r="F7385" t="s">
        <v>9</v>
      </c>
      <c r="G7385" t="s">
        <v>20</v>
      </c>
      <c r="H7385" t="s">
        <v>613</v>
      </c>
      <c r="J7385" t="s">
        <v>15740</v>
      </c>
      <c r="K7385" t="str">
        <f>IF(COUNTIF(Customers!A:A, H7385)&gt;0, "Valid", "Invalid")</f>
        <v>Valid</v>
      </c>
      <c r="L7385" t="str">
        <f t="shared" si="575"/>
        <v>10</v>
      </c>
      <c r="M7385" t="str">
        <f t="shared" si="576"/>
        <v>2023</v>
      </c>
      <c r="N7385">
        <f t="shared" si="577"/>
        <v>104191.07</v>
      </c>
      <c r="O7385">
        <f t="shared" si="578"/>
        <v>104191.07</v>
      </c>
      <c r="P7385" t="str">
        <f t="shared" si="579"/>
        <v/>
      </c>
      <c r="Q7385" s="48" t="str">
        <f>IF(O7385="","",
   IF(OR(O7385&lt;EDA_Outlier_Analysis!$C$10, O7385&gt;EDA_Outlier_Analysis!$C$11),
      "Outlier",
      "Normal"))</f>
        <v>Normal</v>
      </c>
      <c r="R7385" t="str">
        <f>IF(P7385="","",
   IF(OR(P7385 &lt; EDA_Outlier_Analysis!$F$7, P7385 &gt; EDA_Outlier_Analysis!$F$8),
      "Outlier",
      "Normal"))</f>
        <v/>
      </c>
      <c r="S7385" t="str">
        <f>IF(N7385="","",
   IF(OR(N7385 &lt;EDA_Outlier_Analysis!$I$10, N7385 &gt; EDA_Outlier_Analysis!$I$11),
      "Outlier",
      "Normal"))</f>
        <v>Normal</v>
      </c>
    </row>
    <row r="7386" spans="1:19">
      <c r="A7386" t="s">
        <v>15741</v>
      </c>
      <c r="B7386" s="4">
        <v>45178</v>
      </c>
      <c r="C7386" s="2">
        <v>-81081.710000000006</v>
      </c>
      <c r="D7386" t="s">
        <v>840</v>
      </c>
      <c r="E7386" t="s">
        <v>845</v>
      </c>
      <c r="F7386" t="s">
        <v>10</v>
      </c>
      <c r="G7386" t="s">
        <v>31</v>
      </c>
      <c r="I7386" t="s">
        <v>1540</v>
      </c>
      <c r="J7386" t="s">
        <v>15742</v>
      </c>
      <c r="K7386" t="str">
        <f>IF(COUNTIF(Customers!A:A, H7386)&gt;0, "Valid", "Invalid")</f>
        <v>Invalid</v>
      </c>
      <c r="L7386" t="str">
        <f t="shared" si="575"/>
        <v>9</v>
      </c>
      <c r="M7386" t="str">
        <f t="shared" si="576"/>
        <v>2023</v>
      </c>
      <c r="N7386">
        <f t="shared" si="577"/>
        <v>-81081.710000000006</v>
      </c>
      <c r="O7386" t="str">
        <f t="shared" si="578"/>
        <v/>
      </c>
      <c r="P7386">
        <f t="shared" si="579"/>
        <v>81081.710000000006</v>
      </c>
      <c r="Q7386" s="48" t="str">
        <f>IF(O7386="","",
   IF(OR(O7386&lt;EDA_Outlier_Analysis!$C$10, O7386&gt;EDA_Outlier_Analysis!$C$11),
      "Outlier",
      "Normal"))</f>
        <v/>
      </c>
      <c r="R7386" t="str">
        <f>IF(P7386="","",
   IF(OR(P7386 &lt; EDA_Outlier_Analysis!$F$7, P7386 &gt; EDA_Outlier_Analysis!$F$8),
      "Outlier",
      "Normal"))</f>
        <v>Outlier</v>
      </c>
      <c r="S7386" t="str">
        <f>IF(N7386="","",
   IF(OR(N7386 &lt;EDA_Outlier_Analysis!$I$10, N7386 &gt; EDA_Outlier_Analysis!$I$11),
      "Outlier",
      "Normal"))</f>
        <v>Normal</v>
      </c>
    </row>
    <row r="7387" spans="1:19">
      <c r="A7387" t="s">
        <v>15743</v>
      </c>
      <c r="B7387" s="4">
        <v>45242</v>
      </c>
      <c r="C7387" s="2">
        <v>149279.72</v>
      </c>
      <c r="D7387" t="s">
        <v>849</v>
      </c>
      <c r="E7387" t="s">
        <v>868</v>
      </c>
      <c r="F7387" t="s">
        <v>10</v>
      </c>
      <c r="G7387" t="s">
        <v>20</v>
      </c>
      <c r="H7387" t="s">
        <v>239</v>
      </c>
      <c r="J7387" t="s">
        <v>15744</v>
      </c>
      <c r="K7387" t="str">
        <f>IF(COUNTIF(Customers!A:A, H7387)&gt;0, "Valid", "Invalid")</f>
        <v>Valid</v>
      </c>
      <c r="L7387" t="str">
        <f t="shared" si="575"/>
        <v>11</v>
      </c>
      <c r="M7387" t="str">
        <f t="shared" si="576"/>
        <v>2023</v>
      </c>
      <c r="N7387">
        <f t="shared" si="577"/>
        <v>149279.72</v>
      </c>
      <c r="O7387">
        <f t="shared" si="578"/>
        <v>149279.72</v>
      </c>
      <c r="P7387" t="str">
        <f t="shared" si="579"/>
        <v/>
      </c>
      <c r="Q7387" s="48" t="str">
        <f>IF(O7387="","",
   IF(OR(O7387&lt;EDA_Outlier_Analysis!$C$10, O7387&gt;EDA_Outlier_Analysis!$C$11),
      "Outlier",
      "Normal"))</f>
        <v>Normal</v>
      </c>
      <c r="R7387" t="str">
        <f>IF(P7387="","",
   IF(OR(P7387 &lt; EDA_Outlier_Analysis!$F$7, P7387 &gt; EDA_Outlier_Analysis!$F$8),
      "Outlier",
      "Normal"))</f>
        <v/>
      </c>
      <c r="S7387" t="str">
        <f>IF(N7387="","",
   IF(OR(N7387 &lt;EDA_Outlier_Analysis!$I$10, N7387 &gt; EDA_Outlier_Analysis!$I$11),
      "Outlier",
      "Normal"))</f>
        <v>Normal</v>
      </c>
    </row>
    <row r="7388" spans="1:19">
      <c r="A7388" t="s">
        <v>15745</v>
      </c>
      <c r="B7388" s="4">
        <v>44755</v>
      </c>
      <c r="C7388" s="2">
        <v>90633.2</v>
      </c>
      <c r="D7388" t="s">
        <v>849</v>
      </c>
      <c r="E7388" t="s">
        <v>853</v>
      </c>
      <c r="F7388" t="s">
        <v>10</v>
      </c>
      <c r="G7388" t="s">
        <v>31</v>
      </c>
      <c r="H7388" t="s">
        <v>527</v>
      </c>
      <c r="J7388" t="s">
        <v>15746</v>
      </c>
      <c r="K7388" t="str">
        <f>IF(COUNTIF(Customers!A:A, H7388)&gt;0, "Valid", "Invalid")</f>
        <v>Valid</v>
      </c>
      <c r="L7388" t="str">
        <f t="shared" si="575"/>
        <v>7</v>
      </c>
      <c r="M7388" t="str">
        <f t="shared" si="576"/>
        <v>2022</v>
      </c>
      <c r="N7388">
        <f t="shared" si="577"/>
        <v>90633.2</v>
      </c>
      <c r="O7388">
        <f t="shared" si="578"/>
        <v>90633.2</v>
      </c>
      <c r="P7388" t="str">
        <f t="shared" si="579"/>
        <v/>
      </c>
      <c r="Q7388" s="48" t="str">
        <f>IF(O7388="","",
   IF(OR(O7388&lt;EDA_Outlier_Analysis!$C$10, O7388&gt;EDA_Outlier_Analysis!$C$11),
      "Outlier",
      "Normal"))</f>
        <v>Normal</v>
      </c>
      <c r="R7388" t="str">
        <f>IF(P7388="","",
   IF(OR(P7388 &lt; EDA_Outlier_Analysis!$F$7, P7388 &gt; EDA_Outlier_Analysis!$F$8),
      "Outlier",
      "Normal"))</f>
        <v/>
      </c>
      <c r="S7388" t="str">
        <f>IF(N7388="","",
   IF(OR(N7388 &lt;EDA_Outlier_Analysis!$I$10, N7388 &gt; EDA_Outlier_Analysis!$I$11),
      "Outlier",
      "Normal"))</f>
        <v>Normal</v>
      </c>
    </row>
    <row r="7389" spans="1:19">
      <c r="A7389" t="s">
        <v>15747</v>
      </c>
      <c r="B7389" s="4">
        <v>44752</v>
      </c>
      <c r="C7389" s="2">
        <v>256197.84</v>
      </c>
      <c r="D7389" t="s">
        <v>849</v>
      </c>
      <c r="E7389" t="s">
        <v>850</v>
      </c>
      <c r="F7389" t="s">
        <v>9</v>
      </c>
      <c r="G7389" t="s">
        <v>31</v>
      </c>
      <c r="H7389" t="s">
        <v>177</v>
      </c>
      <c r="J7389" t="s">
        <v>15748</v>
      </c>
      <c r="K7389" t="str">
        <f>IF(COUNTIF(Customers!A:A, H7389)&gt;0, "Valid", "Invalid")</f>
        <v>Valid</v>
      </c>
      <c r="L7389" t="str">
        <f t="shared" si="575"/>
        <v>7</v>
      </c>
      <c r="M7389" t="str">
        <f t="shared" si="576"/>
        <v>2022</v>
      </c>
      <c r="N7389">
        <f t="shared" si="577"/>
        <v>256197.84</v>
      </c>
      <c r="O7389">
        <f t="shared" si="578"/>
        <v>256197.84</v>
      </c>
      <c r="P7389" t="str">
        <f t="shared" si="579"/>
        <v/>
      </c>
      <c r="Q7389" s="48" t="str">
        <f>IF(O7389="","",
   IF(OR(O7389&lt;EDA_Outlier_Analysis!$C$10, O7389&gt;EDA_Outlier_Analysis!$C$11),
      "Outlier",
      "Normal"))</f>
        <v>Normal</v>
      </c>
      <c r="R7389" t="str">
        <f>IF(P7389="","",
   IF(OR(P7389 &lt; EDA_Outlier_Analysis!$F$7, P7389 &gt; EDA_Outlier_Analysis!$F$8),
      "Outlier",
      "Normal"))</f>
        <v/>
      </c>
      <c r="S7389" t="str">
        <f>IF(N7389="","",
   IF(OR(N7389 &lt;EDA_Outlier_Analysis!$I$10, N7389 &gt; EDA_Outlier_Analysis!$I$11),
      "Outlier",
      "Normal"))</f>
        <v>Normal</v>
      </c>
    </row>
    <row r="7390" spans="1:19">
      <c r="A7390" t="s">
        <v>15749</v>
      </c>
      <c r="B7390" s="4">
        <v>44834</v>
      </c>
      <c r="C7390" s="2">
        <v>23534.09</v>
      </c>
      <c r="D7390" t="s">
        <v>971</v>
      </c>
      <c r="E7390" t="s">
        <v>971</v>
      </c>
      <c r="F7390" t="s">
        <v>9</v>
      </c>
      <c r="G7390" t="s">
        <v>31</v>
      </c>
      <c r="J7390" t="s">
        <v>15750</v>
      </c>
      <c r="K7390" t="str">
        <f>IF(COUNTIF(Customers!A:A, H7390)&gt;0, "Valid", "Invalid")</f>
        <v>Invalid</v>
      </c>
      <c r="L7390" t="str">
        <f t="shared" si="575"/>
        <v>9</v>
      </c>
      <c r="M7390" t="str">
        <f t="shared" si="576"/>
        <v>2022</v>
      </c>
      <c r="N7390">
        <f t="shared" si="577"/>
        <v>-23534.09</v>
      </c>
      <c r="O7390" t="str">
        <f t="shared" si="578"/>
        <v/>
      </c>
      <c r="P7390" t="str">
        <f t="shared" si="579"/>
        <v/>
      </c>
      <c r="Q7390" s="48" t="str">
        <f>IF(O7390="","",
   IF(OR(O7390&lt;EDA_Outlier_Analysis!$C$10, O7390&gt;EDA_Outlier_Analysis!$C$11),
      "Outlier",
      "Normal"))</f>
        <v/>
      </c>
      <c r="R7390" t="str">
        <f>IF(P7390="","",
   IF(OR(P7390 &lt; EDA_Outlier_Analysis!$F$7, P7390 &gt; EDA_Outlier_Analysis!$F$8),
      "Outlier",
      "Normal"))</f>
        <v/>
      </c>
      <c r="S7390" t="str">
        <f>IF(N7390="","",
   IF(OR(N7390 &lt;EDA_Outlier_Analysis!$I$10, N7390 &gt; EDA_Outlier_Analysis!$I$11),
      "Outlier",
      "Normal"))</f>
        <v>Normal</v>
      </c>
    </row>
    <row r="7391" spans="1:19">
      <c r="A7391" t="s">
        <v>15751</v>
      </c>
      <c r="B7391" s="4">
        <v>44854</v>
      </c>
      <c r="C7391" s="2">
        <v>170530.51</v>
      </c>
      <c r="D7391" t="s">
        <v>849</v>
      </c>
      <c r="E7391" t="s">
        <v>868</v>
      </c>
      <c r="F7391" t="s">
        <v>10</v>
      </c>
      <c r="G7391" t="s">
        <v>24</v>
      </c>
      <c r="H7391" t="s">
        <v>403</v>
      </c>
      <c r="J7391" t="s">
        <v>15752</v>
      </c>
      <c r="K7391" t="str">
        <f>IF(COUNTIF(Customers!A:A, H7391)&gt;0, "Valid", "Invalid")</f>
        <v>Valid</v>
      </c>
      <c r="L7391" t="str">
        <f t="shared" si="575"/>
        <v>10</v>
      </c>
      <c r="M7391" t="str">
        <f t="shared" si="576"/>
        <v>2022</v>
      </c>
      <c r="N7391">
        <f t="shared" si="577"/>
        <v>170530.51</v>
      </c>
      <c r="O7391">
        <f t="shared" si="578"/>
        <v>170530.51</v>
      </c>
      <c r="P7391" t="str">
        <f t="shared" si="579"/>
        <v/>
      </c>
      <c r="Q7391" s="48" t="str">
        <f>IF(O7391="","",
   IF(OR(O7391&lt;EDA_Outlier_Analysis!$C$10, O7391&gt;EDA_Outlier_Analysis!$C$11),
      "Outlier",
      "Normal"))</f>
        <v>Normal</v>
      </c>
      <c r="R7391" t="str">
        <f>IF(P7391="","",
   IF(OR(P7391 &lt; EDA_Outlier_Analysis!$F$7, P7391 &gt; EDA_Outlier_Analysis!$F$8),
      "Outlier",
      "Normal"))</f>
        <v/>
      </c>
      <c r="S7391" t="str">
        <f>IF(N7391="","",
   IF(OR(N7391 &lt;EDA_Outlier_Analysis!$I$10, N7391 &gt; EDA_Outlier_Analysis!$I$11),
      "Outlier",
      "Normal"))</f>
        <v>Normal</v>
      </c>
    </row>
    <row r="7392" spans="1:19">
      <c r="A7392" t="s">
        <v>15753</v>
      </c>
      <c r="B7392" s="4">
        <v>45236</v>
      </c>
      <c r="C7392" s="2">
        <v>-60479.72</v>
      </c>
      <c r="D7392" t="s">
        <v>840</v>
      </c>
      <c r="E7392" t="s">
        <v>864</v>
      </c>
      <c r="F7392" t="s">
        <v>10</v>
      </c>
      <c r="G7392" t="s">
        <v>24</v>
      </c>
      <c r="I7392" t="s">
        <v>968</v>
      </c>
      <c r="J7392" t="s">
        <v>15754</v>
      </c>
      <c r="K7392" t="str">
        <f>IF(COUNTIF(Customers!A:A, H7392)&gt;0, "Valid", "Invalid")</f>
        <v>Invalid</v>
      </c>
      <c r="L7392" t="str">
        <f t="shared" si="575"/>
        <v>11</v>
      </c>
      <c r="M7392" t="str">
        <f t="shared" si="576"/>
        <v>2023</v>
      </c>
      <c r="N7392">
        <f t="shared" si="577"/>
        <v>-60479.72</v>
      </c>
      <c r="O7392" t="str">
        <f t="shared" si="578"/>
        <v/>
      </c>
      <c r="P7392">
        <f t="shared" si="579"/>
        <v>60479.72</v>
      </c>
      <c r="Q7392" s="48" t="str">
        <f>IF(O7392="","",
   IF(OR(O7392&lt;EDA_Outlier_Analysis!$C$10, O7392&gt;EDA_Outlier_Analysis!$C$11),
      "Outlier",
      "Normal"))</f>
        <v/>
      </c>
      <c r="R7392" t="str">
        <f>IF(P7392="","",
   IF(OR(P7392 &lt; EDA_Outlier_Analysis!$F$7, P7392 &gt; EDA_Outlier_Analysis!$F$8),
      "Outlier",
      "Normal"))</f>
        <v>Outlier</v>
      </c>
      <c r="S7392" t="str">
        <f>IF(N7392="","",
   IF(OR(N7392 &lt;EDA_Outlier_Analysis!$I$10, N7392 &gt; EDA_Outlier_Analysis!$I$11),
      "Outlier",
      "Normal"))</f>
        <v>Normal</v>
      </c>
    </row>
    <row r="7393" spans="1:19">
      <c r="A7393" t="s">
        <v>15755</v>
      </c>
      <c r="B7393" s="4">
        <v>45190</v>
      </c>
      <c r="C7393" s="2">
        <v>104229.37</v>
      </c>
      <c r="D7393" t="s">
        <v>849</v>
      </c>
      <c r="E7393" t="s">
        <v>850</v>
      </c>
      <c r="F7393" t="s">
        <v>11</v>
      </c>
      <c r="G7393" t="s">
        <v>24</v>
      </c>
      <c r="H7393" t="s">
        <v>269</v>
      </c>
      <c r="J7393" t="s">
        <v>15756</v>
      </c>
      <c r="K7393" t="str">
        <f>IF(COUNTIF(Customers!A:A, H7393)&gt;0, "Valid", "Invalid")</f>
        <v>Valid</v>
      </c>
      <c r="L7393" t="str">
        <f t="shared" si="575"/>
        <v>9</v>
      </c>
      <c r="M7393" t="str">
        <f t="shared" si="576"/>
        <v>2023</v>
      </c>
      <c r="N7393">
        <f t="shared" si="577"/>
        <v>104229.37</v>
      </c>
      <c r="O7393">
        <f t="shared" si="578"/>
        <v>104229.37</v>
      </c>
      <c r="P7393" t="str">
        <f t="shared" si="579"/>
        <v/>
      </c>
      <c r="Q7393" s="48" t="str">
        <f>IF(O7393="","",
   IF(OR(O7393&lt;EDA_Outlier_Analysis!$C$10, O7393&gt;EDA_Outlier_Analysis!$C$11),
      "Outlier",
      "Normal"))</f>
        <v>Normal</v>
      </c>
      <c r="R7393" t="str">
        <f>IF(P7393="","",
   IF(OR(P7393 &lt; EDA_Outlier_Analysis!$F$7, P7393 &gt; EDA_Outlier_Analysis!$F$8),
      "Outlier",
      "Normal"))</f>
        <v/>
      </c>
      <c r="S7393" t="str">
        <f>IF(N7393="","",
   IF(OR(N7393 &lt;EDA_Outlier_Analysis!$I$10, N7393 &gt; EDA_Outlier_Analysis!$I$11),
      "Outlier",
      "Normal"))</f>
        <v>Normal</v>
      </c>
    </row>
    <row r="7394" spans="1:19">
      <c r="A7394" t="s">
        <v>15757</v>
      </c>
      <c r="B7394" s="4">
        <v>44902</v>
      </c>
      <c r="C7394" s="2">
        <v>174109.9</v>
      </c>
      <c r="D7394" t="s">
        <v>849</v>
      </c>
      <c r="E7394" t="s">
        <v>850</v>
      </c>
      <c r="F7394" t="s">
        <v>10</v>
      </c>
      <c r="G7394" t="s">
        <v>24</v>
      </c>
      <c r="H7394" t="s">
        <v>25</v>
      </c>
      <c r="J7394" t="s">
        <v>15758</v>
      </c>
      <c r="K7394" t="str">
        <f>IF(COUNTIF(Customers!A:A, H7394)&gt;0, "Valid", "Invalid")</f>
        <v>Valid</v>
      </c>
      <c r="L7394" t="str">
        <f t="shared" si="575"/>
        <v>12</v>
      </c>
      <c r="M7394" t="str">
        <f t="shared" si="576"/>
        <v>2022</v>
      </c>
      <c r="N7394">
        <f t="shared" si="577"/>
        <v>174109.9</v>
      </c>
      <c r="O7394">
        <f t="shared" si="578"/>
        <v>174109.9</v>
      </c>
      <c r="P7394" t="str">
        <f t="shared" si="579"/>
        <v/>
      </c>
      <c r="Q7394" s="48" t="str">
        <f>IF(O7394="","",
   IF(OR(O7394&lt;EDA_Outlier_Analysis!$C$10, O7394&gt;EDA_Outlier_Analysis!$C$11),
      "Outlier",
      "Normal"))</f>
        <v>Normal</v>
      </c>
      <c r="R7394" t="str">
        <f>IF(P7394="","",
   IF(OR(P7394 &lt; EDA_Outlier_Analysis!$F$7, P7394 &gt; EDA_Outlier_Analysis!$F$8),
      "Outlier",
      "Normal"))</f>
        <v/>
      </c>
      <c r="S7394" t="str">
        <f>IF(N7394="","",
   IF(OR(N7394 &lt;EDA_Outlier_Analysis!$I$10, N7394 &gt; EDA_Outlier_Analysis!$I$11),
      "Outlier",
      "Normal"))</f>
        <v>Normal</v>
      </c>
    </row>
    <row r="7395" spans="1:19">
      <c r="A7395" t="s">
        <v>15759</v>
      </c>
      <c r="B7395" s="4">
        <v>45196</v>
      </c>
      <c r="C7395" s="2">
        <v>171160.72</v>
      </c>
      <c r="D7395" t="s">
        <v>849</v>
      </c>
      <c r="E7395" t="s">
        <v>850</v>
      </c>
      <c r="F7395" t="s">
        <v>11</v>
      </c>
      <c r="G7395" t="s">
        <v>20</v>
      </c>
      <c r="H7395" t="s">
        <v>149</v>
      </c>
      <c r="J7395" t="s">
        <v>15760</v>
      </c>
      <c r="K7395" t="str">
        <f>IF(COUNTIF(Customers!A:A, H7395)&gt;0, "Valid", "Invalid")</f>
        <v>Valid</v>
      </c>
      <c r="L7395" t="str">
        <f t="shared" si="575"/>
        <v>9</v>
      </c>
      <c r="M7395" t="str">
        <f t="shared" si="576"/>
        <v>2023</v>
      </c>
      <c r="N7395">
        <f t="shared" si="577"/>
        <v>171160.72</v>
      </c>
      <c r="O7395">
        <f t="shared" si="578"/>
        <v>171160.72</v>
      </c>
      <c r="P7395" t="str">
        <f t="shared" si="579"/>
        <v/>
      </c>
      <c r="Q7395" s="48" t="str">
        <f>IF(O7395="","",
   IF(OR(O7395&lt;EDA_Outlier_Analysis!$C$10, O7395&gt;EDA_Outlier_Analysis!$C$11),
      "Outlier",
      "Normal"))</f>
        <v>Normal</v>
      </c>
      <c r="R7395" t="str">
        <f>IF(P7395="","",
   IF(OR(P7395 &lt; EDA_Outlier_Analysis!$F$7, P7395 &gt; EDA_Outlier_Analysis!$F$8),
      "Outlier",
      "Normal"))</f>
        <v/>
      </c>
      <c r="S7395" t="str">
        <f>IF(N7395="","",
   IF(OR(N7395 &lt;EDA_Outlier_Analysis!$I$10, N7395 &gt; EDA_Outlier_Analysis!$I$11),
      "Outlier",
      "Normal"))</f>
        <v>Normal</v>
      </c>
    </row>
    <row r="7396" spans="1:19">
      <c r="A7396" t="s">
        <v>15761</v>
      </c>
      <c r="B7396" s="4">
        <v>45107</v>
      </c>
      <c r="C7396" s="2">
        <v>122100.36</v>
      </c>
      <c r="D7396" t="s">
        <v>849</v>
      </c>
      <c r="E7396" t="s">
        <v>868</v>
      </c>
      <c r="F7396" t="s">
        <v>9</v>
      </c>
      <c r="G7396" t="s">
        <v>31</v>
      </c>
      <c r="H7396" t="s">
        <v>91</v>
      </c>
      <c r="J7396" t="s">
        <v>15762</v>
      </c>
      <c r="K7396" t="str">
        <f>IF(COUNTIF(Customers!A:A, H7396)&gt;0, "Valid", "Invalid")</f>
        <v>Valid</v>
      </c>
      <c r="L7396" t="str">
        <f t="shared" si="575"/>
        <v>6</v>
      </c>
      <c r="M7396" t="str">
        <f t="shared" si="576"/>
        <v>2023</v>
      </c>
      <c r="N7396">
        <f t="shared" si="577"/>
        <v>122100.36</v>
      </c>
      <c r="O7396">
        <f t="shared" si="578"/>
        <v>122100.36</v>
      </c>
      <c r="P7396" t="str">
        <f t="shared" si="579"/>
        <v/>
      </c>
      <c r="Q7396" s="48" t="str">
        <f>IF(O7396="","",
   IF(OR(O7396&lt;EDA_Outlier_Analysis!$C$10, O7396&gt;EDA_Outlier_Analysis!$C$11),
      "Outlier",
      "Normal"))</f>
        <v>Normal</v>
      </c>
      <c r="R7396" t="str">
        <f>IF(P7396="","",
   IF(OR(P7396 &lt; EDA_Outlier_Analysis!$F$7, P7396 &gt; EDA_Outlier_Analysis!$F$8),
      "Outlier",
      "Normal"))</f>
        <v/>
      </c>
      <c r="S7396" t="str">
        <f>IF(N7396="","",
   IF(OR(N7396 &lt;EDA_Outlier_Analysis!$I$10, N7396 &gt; EDA_Outlier_Analysis!$I$11),
      "Outlier",
      "Normal"))</f>
        <v>Normal</v>
      </c>
    </row>
    <row r="7397" spans="1:19">
      <c r="A7397" t="s">
        <v>15763</v>
      </c>
      <c r="B7397" s="4">
        <v>44803</v>
      </c>
      <c r="C7397" s="2">
        <v>-52634.82</v>
      </c>
      <c r="D7397" t="s">
        <v>840</v>
      </c>
      <c r="E7397" t="s">
        <v>878</v>
      </c>
      <c r="F7397" t="s">
        <v>11</v>
      </c>
      <c r="G7397" t="s">
        <v>24</v>
      </c>
      <c r="I7397" t="s">
        <v>4561</v>
      </c>
      <c r="J7397" t="s">
        <v>15764</v>
      </c>
      <c r="K7397" t="str">
        <f>IF(COUNTIF(Customers!A:A, H7397)&gt;0, "Valid", "Invalid")</f>
        <v>Invalid</v>
      </c>
      <c r="L7397" t="str">
        <f t="shared" si="575"/>
        <v>8</v>
      </c>
      <c r="M7397" t="str">
        <f t="shared" si="576"/>
        <v>2022</v>
      </c>
      <c r="N7397">
        <f t="shared" si="577"/>
        <v>-52634.82</v>
      </c>
      <c r="O7397" t="str">
        <f t="shared" si="578"/>
        <v/>
      </c>
      <c r="P7397">
        <f t="shared" si="579"/>
        <v>52634.82</v>
      </c>
      <c r="Q7397" s="48" t="str">
        <f>IF(O7397="","",
   IF(OR(O7397&lt;EDA_Outlier_Analysis!$C$10, O7397&gt;EDA_Outlier_Analysis!$C$11),
      "Outlier",
      "Normal"))</f>
        <v/>
      </c>
      <c r="R7397" t="str">
        <f>IF(P7397="","",
   IF(OR(P7397 &lt; EDA_Outlier_Analysis!$F$7, P7397 &gt; EDA_Outlier_Analysis!$F$8),
      "Outlier",
      "Normal"))</f>
        <v>Normal</v>
      </c>
      <c r="S7397" t="str">
        <f>IF(N7397="","",
   IF(OR(N7397 &lt;EDA_Outlier_Analysis!$I$10, N7397 &gt; EDA_Outlier_Analysis!$I$11),
      "Outlier",
      "Normal"))</f>
        <v>Normal</v>
      </c>
    </row>
    <row r="7398" spans="1:19">
      <c r="A7398" t="s">
        <v>15765</v>
      </c>
      <c r="B7398" s="4">
        <v>45236</v>
      </c>
      <c r="C7398" s="2">
        <v>125053.8</v>
      </c>
      <c r="D7398" t="s">
        <v>849</v>
      </c>
      <c r="E7398" t="s">
        <v>850</v>
      </c>
      <c r="F7398" t="s">
        <v>11</v>
      </c>
      <c r="G7398" t="s">
        <v>24</v>
      </c>
      <c r="H7398" t="s">
        <v>229</v>
      </c>
      <c r="J7398" t="s">
        <v>15766</v>
      </c>
      <c r="K7398" t="str">
        <f>IF(COUNTIF(Customers!A:A, H7398)&gt;0, "Valid", "Invalid")</f>
        <v>Valid</v>
      </c>
      <c r="L7398" t="str">
        <f t="shared" si="575"/>
        <v>11</v>
      </c>
      <c r="M7398" t="str">
        <f t="shared" si="576"/>
        <v>2023</v>
      </c>
      <c r="N7398">
        <f t="shared" si="577"/>
        <v>125053.8</v>
      </c>
      <c r="O7398">
        <f t="shared" si="578"/>
        <v>125053.8</v>
      </c>
      <c r="P7398" t="str">
        <f t="shared" si="579"/>
        <v/>
      </c>
      <c r="Q7398" s="48" t="str">
        <f>IF(O7398="","",
   IF(OR(O7398&lt;EDA_Outlier_Analysis!$C$10, O7398&gt;EDA_Outlier_Analysis!$C$11),
      "Outlier",
      "Normal"))</f>
        <v>Normal</v>
      </c>
      <c r="R7398" t="str">
        <f>IF(P7398="","",
   IF(OR(P7398 &lt; EDA_Outlier_Analysis!$F$7, P7398 &gt; EDA_Outlier_Analysis!$F$8),
      "Outlier",
      "Normal"))</f>
        <v/>
      </c>
      <c r="S7398" t="str">
        <f>IF(N7398="","",
   IF(OR(N7398 &lt;EDA_Outlier_Analysis!$I$10, N7398 &gt; EDA_Outlier_Analysis!$I$11),
      "Outlier",
      "Normal"))</f>
        <v>Normal</v>
      </c>
    </row>
    <row r="7399" spans="1:19">
      <c r="A7399" t="s">
        <v>15767</v>
      </c>
      <c r="B7399" s="4">
        <v>44945</v>
      </c>
      <c r="C7399" s="2">
        <v>-74006.42</v>
      </c>
      <c r="D7399" t="s">
        <v>840</v>
      </c>
      <c r="E7399" t="s">
        <v>856</v>
      </c>
      <c r="F7399" t="s">
        <v>10</v>
      </c>
      <c r="G7399" t="s">
        <v>34</v>
      </c>
      <c r="I7399" t="s">
        <v>1623</v>
      </c>
      <c r="J7399" t="s">
        <v>15768</v>
      </c>
      <c r="K7399" t="str">
        <f>IF(COUNTIF(Customers!A:A, H7399)&gt;0, "Valid", "Invalid")</f>
        <v>Invalid</v>
      </c>
      <c r="L7399" t="str">
        <f t="shared" si="575"/>
        <v>1</v>
      </c>
      <c r="M7399" t="str">
        <f t="shared" si="576"/>
        <v>2023</v>
      </c>
      <c r="N7399">
        <f t="shared" si="577"/>
        <v>-74006.42</v>
      </c>
      <c r="O7399" t="str">
        <f t="shared" si="578"/>
        <v/>
      </c>
      <c r="P7399">
        <f t="shared" si="579"/>
        <v>74006.42</v>
      </c>
      <c r="Q7399" s="48" t="str">
        <f>IF(O7399="","",
   IF(OR(O7399&lt;EDA_Outlier_Analysis!$C$10, O7399&gt;EDA_Outlier_Analysis!$C$11),
      "Outlier",
      "Normal"))</f>
        <v/>
      </c>
      <c r="R7399" t="str">
        <f>IF(P7399="","",
   IF(OR(P7399 &lt; EDA_Outlier_Analysis!$F$7, P7399 &gt; EDA_Outlier_Analysis!$F$8),
      "Outlier",
      "Normal"))</f>
        <v>Outlier</v>
      </c>
      <c r="S7399" t="str">
        <f>IF(N7399="","",
   IF(OR(N7399 &lt;EDA_Outlier_Analysis!$I$10, N7399 &gt; EDA_Outlier_Analysis!$I$11),
      "Outlier",
      "Normal"))</f>
        <v>Normal</v>
      </c>
    </row>
    <row r="7400" spans="1:19">
      <c r="A7400" t="s">
        <v>15769</v>
      </c>
      <c r="B7400" s="4">
        <v>44943</v>
      </c>
      <c r="C7400" s="2">
        <v>-12208.03</v>
      </c>
      <c r="D7400" t="s">
        <v>840</v>
      </c>
      <c r="E7400" t="s">
        <v>878</v>
      </c>
      <c r="F7400" t="s">
        <v>11</v>
      </c>
      <c r="G7400" t="s">
        <v>20</v>
      </c>
      <c r="I7400" t="s">
        <v>1620</v>
      </c>
      <c r="J7400" t="s">
        <v>15770</v>
      </c>
      <c r="K7400" t="str">
        <f>IF(COUNTIF(Customers!A:A, H7400)&gt;0, "Valid", "Invalid")</f>
        <v>Invalid</v>
      </c>
      <c r="L7400" t="str">
        <f t="shared" si="575"/>
        <v>1</v>
      </c>
      <c r="M7400" t="str">
        <f t="shared" si="576"/>
        <v>2023</v>
      </c>
      <c r="N7400">
        <f t="shared" si="577"/>
        <v>-12208.03</v>
      </c>
      <c r="O7400" t="str">
        <f t="shared" si="578"/>
        <v/>
      </c>
      <c r="P7400">
        <f t="shared" si="579"/>
        <v>12208.03</v>
      </c>
      <c r="Q7400" s="48" t="str">
        <f>IF(O7400="","",
   IF(OR(O7400&lt;EDA_Outlier_Analysis!$C$10, O7400&gt;EDA_Outlier_Analysis!$C$11),
      "Outlier",
      "Normal"))</f>
        <v/>
      </c>
      <c r="R7400" t="str">
        <f>IF(P7400="","",
   IF(OR(P7400 &lt; EDA_Outlier_Analysis!$F$7, P7400 &gt; EDA_Outlier_Analysis!$F$8),
      "Outlier",
      "Normal"))</f>
        <v>Outlier</v>
      </c>
      <c r="S7400" t="str">
        <f>IF(N7400="","",
   IF(OR(N7400 &lt;EDA_Outlier_Analysis!$I$10, N7400 &gt; EDA_Outlier_Analysis!$I$11),
      "Outlier",
      "Normal"))</f>
        <v>Normal</v>
      </c>
    </row>
    <row r="7401" spans="1:19">
      <c r="A7401" t="s">
        <v>15771</v>
      </c>
      <c r="B7401" s="4">
        <v>45022</v>
      </c>
      <c r="C7401" s="2">
        <v>21659.38</v>
      </c>
      <c r="D7401" t="s">
        <v>873</v>
      </c>
      <c r="E7401" t="s">
        <v>873</v>
      </c>
      <c r="F7401" t="s">
        <v>11</v>
      </c>
      <c r="G7401" t="s">
        <v>20</v>
      </c>
      <c r="J7401" t="s">
        <v>15772</v>
      </c>
      <c r="K7401" t="str">
        <f>IF(COUNTIF(Customers!A:A, H7401)&gt;0, "Valid", "Invalid")</f>
        <v>Invalid</v>
      </c>
      <c r="L7401" t="str">
        <f t="shared" si="575"/>
        <v>4</v>
      </c>
      <c r="M7401" t="str">
        <f t="shared" si="576"/>
        <v>2023</v>
      </c>
      <c r="N7401">
        <f t="shared" si="577"/>
        <v>-21659.38</v>
      </c>
      <c r="O7401" t="str">
        <f t="shared" si="578"/>
        <v/>
      </c>
      <c r="P7401" t="str">
        <f t="shared" si="579"/>
        <v/>
      </c>
      <c r="Q7401" s="48" t="str">
        <f>IF(O7401="","",
   IF(OR(O7401&lt;EDA_Outlier_Analysis!$C$10, O7401&gt;EDA_Outlier_Analysis!$C$11),
      "Outlier",
      "Normal"))</f>
        <v/>
      </c>
      <c r="R7401" t="str">
        <f>IF(P7401="","",
   IF(OR(P7401 &lt; EDA_Outlier_Analysis!$F$7, P7401 &gt; EDA_Outlier_Analysis!$F$8),
      "Outlier",
      "Normal"))</f>
        <v/>
      </c>
      <c r="S7401" t="str">
        <f>IF(N7401="","",
   IF(OR(N7401 &lt;EDA_Outlier_Analysis!$I$10, N7401 &gt; EDA_Outlier_Analysis!$I$11),
      "Outlier",
      "Normal"))</f>
        <v>Normal</v>
      </c>
    </row>
    <row r="7402" spans="1:19">
      <c r="A7402" t="s">
        <v>15773</v>
      </c>
      <c r="B7402" s="4">
        <v>44630</v>
      </c>
      <c r="C7402" s="2">
        <v>-56824.19</v>
      </c>
      <c r="D7402" t="s">
        <v>840</v>
      </c>
      <c r="E7402" t="s">
        <v>856</v>
      </c>
      <c r="F7402" t="s">
        <v>11</v>
      </c>
      <c r="G7402" t="s">
        <v>20</v>
      </c>
      <c r="I7402" t="s">
        <v>1093</v>
      </c>
      <c r="J7402" t="s">
        <v>15774</v>
      </c>
      <c r="K7402" t="str">
        <f>IF(COUNTIF(Customers!A:A, H7402)&gt;0, "Valid", "Invalid")</f>
        <v>Invalid</v>
      </c>
      <c r="L7402" t="str">
        <f t="shared" si="575"/>
        <v>3</v>
      </c>
      <c r="M7402" t="str">
        <f t="shared" si="576"/>
        <v>2022</v>
      </c>
      <c r="N7402">
        <f t="shared" si="577"/>
        <v>-56824.19</v>
      </c>
      <c r="O7402" t="str">
        <f t="shared" si="578"/>
        <v/>
      </c>
      <c r="P7402">
        <f t="shared" si="579"/>
        <v>56824.19</v>
      </c>
      <c r="Q7402" s="48" t="str">
        <f>IF(O7402="","",
   IF(OR(O7402&lt;EDA_Outlier_Analysis!$C$10, O7402&gt;EDA_Outlier_Analysis!$C$11),
      "Outlier",
      "Normal"))</f>
        <v/>
      </c>
      <c r="R7402" t="str">
        <f>IF(P7402="","",
   IF(OR(P7402 &lt; EDA_Outlier_Analysis!$F$7, P7402 &gt; EDA_Outlier_Analysis!$F$8),
      "Outlier",
      "Normal"))</f>
        <v>Outlier</v>
      </c>
      <c r="S7402" t="str">
        <f>IF(N7402="","",
   IF(OR(N7402 &lt;EDA_Outlier_Analysis!$I$10, N7402 &gt; EDA_Outlier_Analysis!$I$11),
      "Outlier",
      "Normal"))</f>
        <v>Normal</v>
      </c>
    </row>
    <row r="7403" spans="1:19">
      <c r="A7403" t="s">
        <v>15775</v>
      </c>
      <c r="B7403" s="4">
        <v>44587</v>
      </c>
      <c r="C7403" s="2">
        <v>137766.24</v>
      </c>
      <c r="D7403" t="s">
        <v>849</v>
      </c>
      <c r="E7403" t="s">
        <v>850</v>
      </c>
      <c r="F7403" t="s">
        <v>9</v>
      </c>
      <c r="G7403" t="s">
        <v>34</v>
      </c>
      <c r="H7403" t="s">
        <v>445</v>
      </c>
      <c r="J7403" t="s">
        <v>15776</v>
      </c>
      <c r="K7403" t="str">
        <f>IF(COUNTIF(Customers!A:A, H7403)&gt;0, "Valid", "Invalid")</f>
        <v>Valid</v>
      </c>
      <c r="L7403" t="str">
        <f t="shared" si="575"/>
        <v>1</v>
      </c>
      <c r="M7403" t="str">
        <f t="shared" si="576"/>
        <v>2022</v>
      </c>
      <c r="N7403">
        <f t="shared" si="577"/>
        <v>137766.24</v>
      </c>
      <c r="O7403">
        <f t="shared" si="578"/>
        <v>137766.24</v>
      </c>
      <c r="P7403" t="str">
        <f t="shared" si="579"/>
        <v/>
      </c>
      <c r="Q7403" s="48" t="str">
        <f>IF(O7403="","",
   IF(OR(O7403&lt;EDA_Outlier_Analysis!$C$10, O7403&gt;EDA_Outlier_Analysis!$C$11),
      "Outlier",
      "Normal"))</f>
        <v>Normal</v>
      </c>
      <c r="R7403" t="str">
        <f>IF(P7403="","",
   IF(OR(P7403 &lt; EDA_Outlier_Analysis!$F$7, P7403 &gt; EDA_Outlier_Analysis!$F$8),
      "Outlier",
      "Normal"))</f>
        <v/>
      </c>
      <c r="S7403" t="str">
        <f>IF(N7403="","",
   IF(OR(N7403 &lt;EDA_Outlier_Analysis!$I$10, N7403 &gt; EDA_Outlier_Analysis!$I$11),
      "Outlier",
      "Normal"))</f>
        <v>Normal</v>
      </c>
    </row>
    <row r="7404" spans="1:19">
      <c r="A7404" t="s">
        <v>15777</v>
      </c>
      <c r="B7404" s="4">
        <v>45151</v>
      </c>
      <c r="C7404" s="2">
        <v>-79240.740000000005</v>
      </c>
      <c r="D7404" t="s">
        <v>840</v>
      </c>
      <c r="E7404" t="s">
        <v>864</v>
      </c>
      <c r="F7404" t="s">
        <v>9</v>
      </c>
      <c r="G7404" t="s">
        <v>34</v>
      </c>
      <c r="I7404" t="s">
        <v>960</v>
      </c>
      <c r="J7404" t="s">
        <v>15778</v>
      </c>
      <c r="K7404" t="str">
        <f>IF(COUNTIF(Customers!A:A, H7404)&gt;0, "Valid", "Invalid")</f>
        <v>Invalid</v>
      </c>
      <c r="L7404" t="str">
        <f t="shared" si="575"/>
        <v>8</v>
      </c>
      <c r="M7404" t="str">
        <f t="shared" si="576"/>
        <v>2023</v>
      </c>
      <c r="N7404">
        <f t="shared" si="577"/>
        <v>-79240.740000000005</v>
      </c>
      <c r="O7404" t="str">
        <f t="shared" si="578"/>
        <v/>
      </c>
      <c r="P7404">
        <f t="shared" si="579"/>
        <v>79240.740000000005</v>
      </c>
      <c r="Q7404" s="48" t="str">
        <f>IF(O7404="","",
   IF(OR(O7404&lt;EDA_Outlier_Analysis!$C$10, O7404&gt;EDA_Outlier_Analysis!$C$11),
      "Outlier",
      "Normal"))</f>
        <v/>
      </c>
      <c r="R7404" t="str">
        <f>IF(P7404="","",
   IF(OR(P7404 &lt; EDA_Outlier_Analysis!$F$7, P7404 &gt; EDA_Outlier_Analysis!$F$8),
      "Outlier",
      "Normal"))</f>
        <v>Outlier</v>
      </c>
      <c r="S7404" t="str">
        <f>IF(N7404="","",
   IF(OR(N7404 &lt;EDA_Outlier_Analysis!$I$10, N7404 &gt; EDA_Outlier_Analysis!$I$11),
      "Outlier",
      "Normal"))</f>
        <v>Normal</v>
      </c>
    </row>
    <row r="7405" spans="1:19">
      <c r="A7405" t="s">
        <v>15779</v>
      </c>
      <c r="B7405" s="4">
        <v>45184</v>
      </c>
      <c r="C7405" s="2">
        <v>236842.81</v>
      </c>
      <c r="D7405" t="s">
        <v>849</v>
      </c>
      <c r="E7405" t="s">
        <v>850</v>
      </c>
      <c r="F7405" t="s">
        <v>9</v>
      </c>
      <c r="G7405" t="s">
        <v>24</v>
      </c>
      <c r="H7405" t="s">
        <v>381</v>
      </c>
      <c r="J7405" t="s">
        <v>15780</v>
      </c>
      <c r="K7405" t="str">
        <f>IF(COUNTIF(Customers!A:A, H7405)&gt;0, "Valid", "Invalid")</f>
        <v>Valid</v>
      </c>
      <c r="L7405" t="str">
        <f t="shared" si="575"/>
        <v>9</v>
      </c>
      <c r="M7405" t="str">
        <f t="shared" si="576"/>
        <v>2023</v>
      </c>
      <c r="N7405">
        <f t="shared" si="577"/>
        <v>236842.81</v>
      </c>
      <c r="O7405">
        <f t="shared" si="578"/>
        <v>236842.81</v>
      </c>
      <c r="P7405" t="str">
        <f t="shared" si="579"/>
        <v/>
      </c>
      <c r="Q7405" s="48" t="str">
        <f>IF(O7405="","",
   IF(OR(O7405&lt;EDA_Outlier_Analysis!$C$10, O7405&gt;EDA_Outlier_Analysis!$C$11),
      "Outlier",
      "Normal"))</f>
        <v>Normal</v>
      </c>
      <c r="R7405" t="str">
        <f>IF(P7405="","",
   IF(OR(P7405 &lt; EDA_Outlier_Analysis!$F$7, P7405 &gt; EDA_Outlier_Analysis!$F$8),
      "Outlier",
      "Normal"))</f>
        <v/>
      </c>
      <c r="S7405" t="str">
        <f>IF(N7405="","",
   IF(OR(N7405 &lt;EDA_Outlier_Analysis!$I$10, N7405 &gt; EDA_Outlier_Analysis!$I$11),
      "Outlier",
      "Normal"))</f>
        <v>Normal</v>
      </c>
    </row>
    <row r="7406" spans="1:19">
      <c r="A7406" t="s">
        <v>15781</v>
      </c>
      <c r="B7406" s="4">
        <v>44784</v>
      </c>
      <c r="C7406" s="2">
        <v>27548.400000000001</v>
      </c>
      <c r="D7406" t="s">
        <v>971</v>
      </c>
      <c r="E7406" t="s">
        <v>971</v>
      </c>
      <c r="F7406" t="s">
        <v>11</v>
      </c>
      <c r="G7406" t="s">
        <v>24</v>
      </c>
      <c r="J7406" t="s">
        <v>15782</v>
      </c>
      <c r="K7406" t="str">
        <f>IF(COUNTIF(Customers!A:A, H7406)&gt;0, "Valid", "Invalid")</f>
        <v>Invalid</v>
      </c>
      <c r="L7406" t="str">
        <f t="shared" si="575"/>
        <v>8</v>
      </c>
      <c r="M7406" t="str">
        <f t="shared" si="576"/>
        <v>2022</v>
      </c>
      <c r="N7406">
        <f t="shared" si="577"/>
        <v>-27548.400000000001</v>
      </c>
      <c r="O7406" t="str">
        <f t="shared" si="578"/>
        <v/>
      </c>
      <c r="P7406" t="str">
        <f t="shared" si="579"/>
        <v/>
      </c>
      <c r="Q7406" s="48" t="str">
        <f>IF(O7406="","",
   IF(OR(O7406&lt;EDA_Outlier_Analysis!$C$10, O7406&gt;EDA_Outlier_Analysis!$C$11),
      "Outlier",
      "Normal"))</f>
        <v/>
      </c>
      <c r="R7406" t="str">
        <f>IF(P7406="","",
   IF(OR(P7406 &lt; EDA_Outlier_Analysis!$F$7, P7406 &gt; EDA_Outlier_Analysis!$F$8),
      "Outlier",
      "Normal"))</f>
        <v/>
      </c>
      <c r="S7406" t="str">
        <f>IF(N7406="","",
   IF(OR(N7406 &lt;EDA_Outlier_Analysis!$I$10, N7406 &gt; EDA_Outlier_Analysis!$I$11),
      "Outlier",
      "Normal"))</f>
        <v>Normal</v>
      </c>
    </row>
    <row r="7407" spans="1:19">
      <c r="A7407" t="s">
        <v>15783</v>
      </c>
      <c r="B7407" s="4">
        <v>44913</v>
      </c>
      <c r="C7407" s="2">
        <v>-61317.51</v>
      </c>
      <c r="D7407" t="s">
        <v>840</v>
      </c>
      <c r="E7407" t="s">
        <v>905</v>
      </c>
      <c r="F7407" t="s">
        <v>9</v>
      </c>
      <c r="G7407" t="s">
        <v>20</v>
      </c>
      <c r="I7407" t="s">
        <v>1545</v>
      </c>
      <c r="J7407" t="s">
        <v>15784</v>
      </c>
      <c r="K7407" t="str">
        <f>IF(COUNTIF(Customers!A:A, H7407)&gt;0, "Valid", "Invalid")</f>
        <v>Invalid</v>
      </c>
      <c r="L7407" t="str">
        <f t="shared" si="575"/>
        <v>12</v>
      </c>
      <c r="M7407" t="str">
        <f t="shared" si="576"/>
        <v>2022</v>
      </c>
      <c r="N7407">
        <f t="shared" si="577"/>
        <v>-61317.51</v>
      </c>
      <c r="O7407" t="str">
        <f t="shared" si="578"/>
        <v/>
      </c>
      <c r="P7407">
        <f t="shared" si="579"/>
        <v>61317.51</v>
      </c>
      <c r="Q7407" s="48" t="str">
        <f>IF(O7407="","",
   IF(OR(O7407&lt;EDA_Outlier_Analysis!$C$10, O7407&gt;EDA_Outlier_Analysis!$C$11),
      "Outlier",
      "Normal"))</f>
        <v/>
      </c>
      <c r="R7407" t="str">
        <f>IF(P7407="","",
   IF(OR(P7407 &lt; EDA_Outlier_Analysis!$F$7, P7407 &gt; EDA_Outlier_Analysis!$F$8),
      "Outlier",
      "Normal"))</f>
        <v>Outlier</v>
      </c>
      <c r="S7407" t="str">
        <f>IF(N7407="","",
   IF(OR(N7407 &lt;EDA_Outlier_Analysis!$I$10, N7407 &gt; EDA_Outlier_Analysis!$I$11),
      "Outlier",
      "Normal"))</f>
        <v>Normal</v>
      </c>
    </row>
    <row r="7408" spans="1:19">
      <c r="A7408" t="s">
        <v>15785</v>
      </c>
      <c r="B7408" s="4">
        <v>44751</v>
      </c>
      <c r="C7408" s="2">
        <v>99328.42</v>
      </c>
      <c r="D7408" t="s">
        <v>849</v>
      </c>
      <c r="E7408" t="s">
        <v>853</v>
      </c>
      <c r="F7408" t="s">
        <v>9</v>
      </c>
      <c r="G7408" t="s">
        <v>34</v>
      </c>
      <c r="H7408" t="s">
        <v>309</v>
      </c>
      <c r="J7408" t="s">
        <v>15786</v>
      </c>
      <c r="K7408" t="str">
        <f>IF(COUNTIF(Customers!A:A, H7408)&gt;0, "Valid", "Invalid")</f>
        <v>Valid</v>
      </c>
      <c r="L7408" t="str">
        <f t="shared" si="575"/>
        <v>7</v>
      </c>
      <c r="M7408" t="str">
        <f t="shared" si="576"/>
        <v>2022</v>
      </c>
      <c r="N7408">
        <f t="shared" si="577"/>
        <v>99328.42</v>
      </c>
      <c r="O7408">
        <f t="shared" si="578"/>
        <v>99328.42</v>
      </c>
      <c r="P7408" t="str">
        <f t="shared" si="579"/>
        <v/>
      </c>
      <c r="Q7408" s="48" t="str">
        <f>IF(O7408="","",
   IF(OR(O7408&lt;EDA_Outlier_Analysis!$C$10, O7408&gt;EDA_Outlier_Analysis!$C$11),
      "Outlier",
      "Normal"))</f>
        <v>Normal</v>
      </c>
      <c r="R7408" t="str">
        <f>IF(P7408="","",
   IF(OR(P7408 &lt; EDA_Outlier_Analysis!$F$7, P7408 &gt; EDA_Outlier_Analysis!$F$8),
      "Outlier",
      "Normal"))</f>
        <v/>
      </c>
      <c r="S7408" t="str">
        <f>IF(N7408="","",
   IF(OR(N7408 &lt;EDA_Outlier_Analysis!$I$10, N7408 &gt; EDA_Outlier_Analysis!$I$11),
      "Outlier",
      "Normal"))</f>
        <v>Normal</v>
      </c>
    </row>
    <row r="7409" spans="1:19">
      <c r="A7409" t="s">
        <v>15787</v>
      </c>
      <c r="B7409" s="4">
        <v>44914</v>
      </c>
      <c r="C7409" s="2">
        <v>137147.51</v>
      </c>
      <c r="D7409" t="s">
        <v>849</v>
      </c>
      <c r="E7409" t="s">
        <v>853</v>
      </c>
      <c r="F7409" t="s">
        <v>11</v>
      </c>
      <c r="G7409" t="s">
        <v>24</v>
      </c>
      <c r="H7409" t="s">
        <v>451</v>
      </c>
      <c r="J7409" t="s">
        <v>15788</v>
      </c>
      <c r="K7409" t="str">
        <f>IF(COUNTIF(Customers!A:A, H7409)&gt;0, "Valid", "Invalid")</f>
        <v>Valid</v>
      </c>
      <c r="L7409" t="str">
        <f t="shared" si="575"/>
        <v>12</v>
      </c>
      <c r="M7409" t="str">
        <f t="shared" si="576"/>
        <v>2022</v>
      </c>
      <c r="N7409">
        <f t="shared" si="577"/>
        <v>137147.51</v>
      </c>
      <c r="O7409">
        <f t="shared" si="578"/>
        <v>137147.51</v>
      </c>
      <c r="P7409" t="str">
        <f t="shared" si="579"/>
        <v/>
      </c>
      <c r="Q7409" s="48" t="str">
        <f>IF(O7409="","",
   IF(OR(O7409&lt;EDA_Outlier_Analysis!$C$10, O7409&gt;EDA_Outlier_Analysis!$C$11),
      "Outlier",
      "Normal"))</f>
        <v>Normal</v>
      </c>
      <c r="R7409" t="str">
        <f>IF(P7409="","",
   IF(OR(P7409 &lt; EDA_Outlier_Analysis!$F$7, P7409 &gt; EDA_Outlier_Analysis!$F$8),
      "Outlier",
      "Normal"))</f>
        <v/>
      </c>
      <c r="S7409" t="str">
        <f>IF(N7409="","",
   IF(OR(N7409 &lt;EDA_Outlier_Analysis!$I$10, N7409 &gt; EDA_Outlier_Analysis!$I$11),
      "Outlier",
      "Normal"))</f>
        <v>Normal</v>
      </c>
    </row>
    <row r="7410" spans="1:19">
      <c r="A7410" t="s">
        <v>15789</v>
      </c>
      <c r="B7410" s="4">
        <v>45213</v>
      </c>
      <c r="C7410" s="2">
        <v>-55490.19</v>
      </c>
      <c r="D7410" t="s">
        <v>840</v>
      </c>
      <c r="E7410" t="s">
        <v>878</v>
      </c>
      <c r="F7410" t="s">
        <v>11</v>
      </c>
      <c r="G7410" t="s">
        <v>34</v>
      </c>
      <c r="I7410" t="s">
        <v>1086</v>
      </c>
      <c r="J7410" t="s">
        <v>15790</v>
      </c>
      <c r="K7410" t="str">
        <f>IF(COUNTIF(Customers!A:A, H7410)&gt;0, "Valid", "Invalid")</f>
        <v>Invalid</v>
      </c>
      <c r="L7410" t="str">
        <f t="shared" si="575"/>
        <v>10</v>
      </c>
      <c r="M7410" t="str">
        <f t="shared" si="576"/>
        <v>2023</v>
      </c>
      <c r="N7410">
        <f t="shared" si="577"/>
        <v>-55490.19</v>
      </c>
      <c r="O7410" t="str">
        <f t="shared" si="578"/>
        <v/>
      </c>
      <c r="P7410">
        <f t="shared" si="579"/>
        <v>55490.19</v>
      </c>
      <c r="Q7410" s="48" t="str">
        <f>IF(O7410="","",
   IF(OR(O7410&lt;EDA_Outlier_Analysis!$C$10, O7410&gt;EDA_Outlier_Analysis!$C$11),
      "Outlier",
      "Normal"))</f>
        <v/>
      </c>
      <c r="R7410" t="str">
        <f>IF(P7410="","",
   IF(OR(P7410 &lt; EDA_Outlier_Analysis!$F$7, P7410 &gt; EDA_Outlier_Analysis!$F$8),
      "Outlier",
      "Normal"))</f>
        <v>Outlier</v>
      </c>
      <c r="S7410" t="str">
        <f>IF(N7410="","",
   IF(OR(N7410 &lt;EDA_Outlier_Analysis!$I$10, N7410 &gt; EDA_Outlier_Analysis!$I$11),
      "Outlier",
      "Normal"))</f>
        <v>Normal</v>
      </c>
    </row>
    <row r="7411" spans="1:19">
      <c r="A7411" t="s">
        <v>15791</v>
      </c>
      <c r="B7411" s="4">
        <v>45219</v>
      </c>
      <c r="C7411" s="2">
        <v>11922.66</v>
      </c>
      <c r="D7411" t="s">
        <v>873</v>
      </c>
      <c r="E7411" t="s">
        <v>873</v>
      </c>
      <c r="F7411" t="s">
        <v>11</v>
      </c>
      <c r="G7411" t="s">
        <v>24</v>
      </c>
      <c r="J7411" t="s">
        <v>15792</v>
      </c>
      <c r="K7411" t="str">
        <f>IF(COUNTIF(Customers!A:A, H7411)&gt;0, "Valid", "Invalid")</f>
        <v>Invalid</v>
      </c>
      <c r="L7411" t="str">
        <f t="shared" si="575"/>
        <v>10</v>
      </c>
      <c r="M7411" t="str">
        <f t="shared" si="576"/>
        <v>2023</v>
      </c>
      <c r="N7411">
        <f t="shared" si="577"/>
        <v>-11922.66</v>
      </c>
      <c r="O7411" t="str">
        <f t="shared" si="578"/>
        <v/>
      </c>
      <c r="P7411" t="str">
        <f t="shared" si="579"/>
        <v/>
      </c>
      <c r="Q7411" s="48" t="str">
        <f>IF(O7411="","",
   IF(OR(O7411&lt;EDA_Outlier_Analysis!$C$10, O7411&gt;EDA_Outlier_Analysis!$C$11),
      "Outlier",
      "Normal"))</f>
        <v/>
      </c>
      <c r="R7411" t="str">
        <f>IF(P7411="","",
   IF(OR(P7411 &lt; EDA_Outlier_Analysis!$F$7, P7411 &gt; EDA_Outlier_Analysis!$F$8),
      "Outlier",
      "Normal"))</f>
        <v/>
      </c>
      <c r="S7411" t="str">
        <f>IF(N7411="","",
   IF(OR(N7411 &lt;EDA_Outlier_Analysis!$I$10, N7411 &gt; EDA_Outlier_Analysis!$I$11),
      "Outlier",
      "Normal"))</f>
        <v>Normal</v>
      </c>
    </row>
    <row r="7412" spans="1:19">
      <c r="A7412" t="s">
        <v>15793</v>
      </c>
      <c r="B7412" s="4">
        <v>44862</v>
      </c>
      <c r="C7412" s="2">
        <v>-58257.16</v>
      </c>
      <c r="D7412" t="s">
        <v>840</v>
      </c>
      <c r="E7412" t="s">
        <v>841</v>
      </c>
      <c r="F7412" t="s">
        <v>10</v>
      </c>
      <c r="G7412" t="s">
        <v>31</v>
      </c>
      <c r="I7412" t="s">
        <v>1035</v>
      </c>
      <c r="J7412" t="s">
        <v>15794</v>
      </c>
      <c r="K7412" t="str">
        <f>IF(COUNTIF(Customers!A:A, H7412)&gt;0, "Valid", "Invalid")</f>
        <v>Invalid</v>
      </c>
      <c r="L7412" t="str">
        <f t="shared" si="575"/>
        <v>10</v>
      </c>
      <c r="M7412" t="str">
        <f t="shared" si="576"/>
        <v>2022</v>
      </c>
      <c r="N7412">
        <f t="shared" si="577"/>
        <v>-58257.16</v>
      </c>
      <c r="O7412" t="str">
        <f t="shared" si="578"/>
        <v/>
      </c>
      <c r="P7412">
        <f t="shared" si="579"/>
        <v>58257.16</v>
      </c>
      <c r="Q7412" s="48" t="str">
        <f>IF(O7412="","",
   IF(OR(O7412&lt;EDA_Outlier_Analysis!$C$10, O7412&gt;EDA_Outlier_Analysis!$C$11),
      "Outlier",
      "Normal"))</f>
        <v/>
      </c>
      <c r="R7412" t="str">
        <f>IF(P7412="","",
   IF(OR(P7412 &lt; EDA_Outlier_Analysis!$F$7, P7412 &gt; EDA_Outlier_Analysis!$F$8),
      "Outlier",
      "Normal"))</f>
        <v>Outlier</v>
      </c>
      <c r="S7412" t="str">
        <f>IF(N7412="","",
   IF(OR(N7412 &lt;EDA_Outlier_Analysis!$I$10, N7412 &gt; EDA_Outlier_Analysis!$I$11),
      "Outlier",
      "Normal"))</f>
        <v>Normal</v>
      </c>
    </row>
    <row r="7413" spans="1:19">
      <c r="A7413" t="s">
        <v>15795</v>
      </c>
      <c r="B7413" s="4">
        <v>45011</v>
      </c>
      <c r="C7413" s="2">
        <v>101131.67</v>
      </c>
      <c r="D7413" t="s">
        <v>849</v>
      </c>
      <c r="E7413" t="s">
        <v>868</v>
      </c>
      <c r="F7413" t="s">
        <v>10</v>
      </c>
      <c r="G7413" t="s">
        <v>24</v>
      </c>
      <c r="H7413" t="s">
        <v>763</v>
      </c>
      <c r="J7413" t="s">
        <v>15796</v>
      </c>
      <c r="K7413" t="str">
        <f>IF(COUNTIF(Customers!A:A, H7413)&gt;0, "Valid", "Invalid")</f>
        <v>Valid</v>
      </c>
      <c r="L7413" t="str">
        <f t="shared" si="575"/>
        <v>3</v>
      </c>
      <c r="M7413" t="str">
        <f t="shared" si="576"/>
        <v>2023</v>
      </c>
      <c r="N7413">
        <f t="shared" si="577"/>
        <v>101131.67</v>
      </c>
      <c r="O7413">
        <f t="shared" si="578"/>
        <v>101131.67</v>
      </c>
      <c r="P7413" t="str">
        <f t="shared" si="579"/>
        <v/>
      </c>
      <c r="Q7413" s="48" t="str">
        <f>IF(O7413="","",
   IF(OR(O7413&lt;EDA_Outlier_Analysis!$C$10, O7413&gt;EDA_Outlier_Analysis!$C$11),
      "Outlier",
      "Normal"))</f>
        <v>Normal</v>
      </c>
      <c r="R7413" t="str">
        <f>IF(P7413="","",
   IF(OR(P7413 &lt; EDA_Outlier_Analysis!$F$7, P7413 &gt; EDA_Outlier_Analysis!$F$8),
      "Outlier",
      "Normal"))</f>
        <v/>
      </c>
      <c r="S7413" t="str">
        <f>IF(N7413="","",
   IF(OR(N7413 &lt;EDA_Outlier_Analysis!$I$10, N7413 &gt; EDA_Outlier_Analysis!$I$11),
      "Outlier",
      "Normal"))</f>
        <v>Normal</v>
      </c>
    </row>
    <row r="7414" spans="1:19">
      <c r="A7414" t="s">
        <v>15797</v>
      </c>
      <c r="B7414" s="4">
        <v>44871</v>
      </c>
      <c r="C7414" s="2">
        <v>153683.29999999999</v>
      </c>
      <c r="D7414" t="s">
        <v>849</v>
      </c>
      <c r="E7414" t="s">
        <v>868</v>
      </c>
      <c r="F7414" t="s">
        <v>10</v>
      </c>
      <c r="G7414" t="s">
        <v>20</v>
      </c>
      <c r="H7414" t="s">
        <v>135</v>
      </c>
      <c r="J7414" t="s">
        <v>15798</v>
      </c>
      <c r="K7414" t="str">
        <f>IF(COUNTIF(Customers!A:A, H7414)&gt;0, "Valid", "Invalid")</f>
        <v>Valid</v>
      </c>
      <c r="L7414" t="str">
        <f t="shared" si="575"/>
        <v>11</v>
      </c>
      <c r="M7414" t="str">
        <f t="shared" si="576"/>
        <v>2022</v>
      </c>
      <c r="N7414">
        <f t="shared" si="577"/>
        <v>153683.29999999999</v>
      </c>
      <c r="O7414">
        <f t="shared" si="578"/>
        <v>153683.29999999999</v>
      </c>
      <c r="P7414" t="str">
        <f t="shared" si="579"/>
        <v/>
      </c>
      <c r="Q7414" s="48" t="str">
        <f>IF(O7414="","",
   IF(OR(O7414&lt;EDA_Outlier_Analysis!$C$10, O7414&gt;EDA_Outlier_Analysis!$C$11),
      "Outlier",
      "Normal"))</f>
        <v>Normal</v>
      </c>
      <c r="R7414" t="str">
        <f>IF(P7414="","",
   IF(OR(P7414 &lt; EDA_Outlier_Analysis!$F$7, P7414 &gt; EDA_Outlier_Analysis!$F$8),
      "Outlier",
      "Normal"))</f>
        <v/>
      </c>
      <c r="S7414" t="str">
        <f>IF(N7414="","",
   IF(OR(N7414 &lt;EDA_Outlier_Analysis!$I$10, N7414 &gt; EDA_Outlier_Analysis!$I$11),
      "Outlier",
      "Normal"))</f>
        <v>Normal</v>
      </c>
    </row>
    <row r="7415" spans="1:19">
      <c r="A7415" t="s">
        <v>15799</v>
      </c>
      <c r="B7415" s="4">
        <v>45169</v>
      </c>
      <c r="C7415" s="2">
        <v>-12585.51</v>
      </c>
      <c r="D7415" t="s">
        <v>840</v>
      </c>
      <c r="E7415" t="s">
        <v>845</v>
      </c>
      <c r="F7415" t="s">
        <v>11</v>
      </c>
      <c r="G7415" t="s">
        <v>34</v>
      </c>
      <c r="I7415" t="s">
        <v>2017</v>
      </c>
      <c r="J7415" t="s">
        <v>15800</v>
      </c>
      <c r="K7415" t="str">
        <f>IF(COUNTIF(Customers!A:A, H7415)&gt;0, "Valid", "Invalid")</f>
        <v>Invalid</v>
      </c>
      <c r="L7415" t="str">
        <f t="shared" si="575"/>
        <v>8</v>
      </c>
      <c r="M7415" t="str">
        <f t="shared" si="576"/>
        <v>2023</v>
      </c>
      <c r="N7415">
        <f t="shared" si="577"/>
        <v>-12585.51</v>
      </c>
      <c r="O7415" t="str">
        <f t="shared" si="578"/>
        <v/>
      </c>
      <c r="P7415">
        <f t="shared" si="579"/>
        <v>12585.51</v>
      </c>
      <c r="Q7415" s="48" t="str">
        <f>IF(O7415="","",
   IF(OR(O7415&lt;EDA_Outlier_Analysis!$C$10, O7415&gt;EDA_Outlier_Analysis!$C$11),
      "Outlier",
      "Normal"))</f>
        <v/>
      </c>
      <c r="R7415" t="str">
        <f>IF(P7415="","",
   IF(OR(P7415 &lt; EDA_Outlier_Analysis!$F$7, P7415 &gt; EDA_Outlier_Analysis!$F$8),
      "Outlier",
      "Normal"))</f>
        <v>Outlier</v>
      </c>
      <c r="S7415" t="str">
        <f>IF(N7415="","",
   IF(OR(N7415 &lt;EDA_Outlier_Analysis!$I$10, N7415 &gt; EDA_Outlier_Analysis!$I$11),
      "Outlier",
      "Normal"))</f>
        <v>Normal</v>
      </c>
    </row>
    <row r="7416" spans="1:19">
      <c r="A7416" t="s">
        <v>15801</v>
      </c>
      <c r="B7416" s="4">
        <v>44610</v>
      </c>
      <c r="C7416" s="2">
        <v>-31235.200000000001</v>
      </c>
      <c r="D7416" t="s">
        <v>840</v>
      </c>
      <c r="E7416" t="s">
        <v>856</v>
      </c>
      <c r="F7416" t="s">
        <v>9</v>
      </c>
      <c r="G7416" t="s">
        <v>24</v>
      </c>
      <c r="I7416" t="s">
        <v>942</v>
      </c>
      <c r="J7416" t="s">
        <v>15802</v>
      </c>
      <c r="K7416" t="str">
        <f>IF(COUNTIF(Customers!A:A, H7416)&gt;0, "Valid", "Invalid")</f>
        <v>Invalid</v>
      </c>
      <c r="L7416" t="str">
        <f t="shared" si="575"/>
        <v>2</v>
      </c>
      <c r="M7416" t="str">
        <f t="shared" si="576"/>
        <v>2022</v>
      </c>
      <c r="N7416">
        <f t="shared" si="577"/>
        <v>-31235.200000000001</v>
      </c>
      <c r="O7416" t="str">
        <f t="shared" si="578"/>
        <v/>
      </c>
      <c r="P7416">
        <f t="shared" si="579"/>
        <v>31235.200000000001</v>
      </c>
      <c r="Q7416" s="48" t="str">
        <f>IF(O7416="","",
   IF(OR(O7416&lt;EDA_Outlier_Analysis!$C$10, O7416&gt;EDA_Outlier_Analysis!$C$11),
      "Outlier",
      "Normal"))</f>
        <v/>
      </c>
      <c r="R7416" t="str">
        <f>IF(P7416="","",
   IF(OR(P7416 &lt; EDA_Outlier_Analysis!$F$7, P7416 &gt; EDA_Outlier_Analysis!$F$8),
      "Outlier",
      "Normal"))</f>
        <v>Normal</v>
      </c>
      <c r="S7416" t="str">
        <f>IF(N7416="","",
   IF(OR(N7416 &lt;EDA_Outlier_Analysis!$I$10, N7416 &gt; EDA_Outlier_Analysis!$I$11),
      "Outlier",
      "Normal"))</f>
        <v>Normal</v>
      </c>
    </row>
    <row r="7417" spans="1:19">
      <c r="A7417" t="s">
        <v>15803</v>
      </c>
      <c r="B7417" s="4">
        <v>44958</v>
      </c>
      <c r="C7417" s="2">
        <v>-61686.62</v>
      </c>
      <c r="D7417" t="s">
        <v>840</v>
      </c>
      <c r="E7417" t="s">
        <v>845</v>
      </c>
      <c r="F7417" t="s">
        <v>11</v>
      </c>
      <c r="G7417" t="s">
        <v>34</v>
      </c>
      <c r="I7417" t="s">
        <v>1800</v>
      </c>
      <c r="J7417" t="s">
        <v>15804</v>
      </c>
      <c r="K7417" t="str">
        <f>IF(COUNTIF(Customers!A:A, H7417)&gt;0, "Valid", "Invalid")</f>
        <v>Invalid</v>
      </c>
      <c r="L7417" t="str">
        <f t="shared" si="575"/>
        <v>2</v>
      </c>
      <c r="M7417" t="str">
        <f t="shared" si="576"/>
        <v>2023</v>
      </c>
      <c r="N7417">
        <f t="shared" si="577"/>
        <v>-61686.62</v>
      </c>
      <c r="O7417" t="str">
        <f t="shared" si="578"/>
        <v/>
      </c>
      <c r="P7417">
        <f t="shared" si="579"/>
        <v>61686.62</v>
      </c>
      <c r="Q7417" s="48" t="str">
        <f>IF(O7417="","",
   IF(OR(O7417&lt;EDA_Outlier_Analysis!$C$10, O7417&gt;EDA_Outlier_Analysis!$C$11),
      "Outlier",
      "Normal"))</f>
        <v/>
      </c>
      <c r="R7417" t="str">
        <f>IF(P7417="","",
   IF(OR(P7417 &lt; EDA_Outlier_Analysis!$F$7, P7417 &gt; EDA_Outlier_Analysis!$F$8),
      "Outlier",
      "Normal"))</f>
        <v>Outlier</v>
      </c>
      <c r="S7417" t="str">
        <f>IF(N7417="","",
   IF(OR(N7417 &lt;EDA_Outlier_Analysis!$I$10, N7417 &gt; EDA_Outlier_Analysis!$I$11),
      "Outlier",
      "Normal"))</f>
        <v>Normal</v>
      </c>
    </row>
    <row r="7418" spans="1:19">
      <c r="A7418" t="s">
        <v>15805</v>
      </c>
      <c r="B7418" s="4">
        <v>45031</v>
      </c>
      <c r="C7418" s="2">
        <v>15912.35</v>
      </c>
      <c r="D7418" t="s">
        <v>1345</v>
      </c>
      <c r="E7418" t="s">
        <v>1345</v>
      </c>
      <c r="F7418" t="s">
        <v>11</v>
      </c>
      <c r="G7418" t="s">
        <v>31</v>
      </c>
      <c r="J7418" t="s">
        <v>15806</v>
      </c>
      <c r="K7418" t="str">
        <f>IF(COUNTIF(Customers!A:A, H7418)&gt;0, "Valid", "Invalid")</f>
        <v>Invalid</v>
      </c>
      <c r="L7418" t="str">
        <f t="shared" si="575"/>
        <v>4</v>
      </c>
      <c r="M7418" t="str">
        <f t="shared" si="576"/>
        <v>2023</v>
      </c>
      <c r="N7418">
        <f t="shared" si="577"/>
        <v>-15912.35</v>
      </c>
      <c r="O7418" t="str">
        <f t="shared" si="578"/>
        <v/>
      </c>
      <c r="P7418" t="str">
        <f t="shared" si="579"/>
        <v/>
      </c>
      <c r="Q7418" s="48" t="str">
        <f>IF(O7418="","",
   IF(OR(O7418&lt;EDA_Outlier_Analysis!$C$10, O7418&gt;EDA_Outlier_Analysis!$C$11),
      "Outlier",
      "Normal"))</f>
        <v/>
      </c>
      <c r="R7418" t="str">
        <f>IF(P7418="","",
   IF(OR(P7418 &lt; EDA_Outlier_Analysis!$F$7, P7418 &gt; EDA_Outlier_Analysis!$F$8),
      "Outlier",
      "Normal"))</f>
        <v/>
      </c>
      <c r="S7418" t="str">
        <f>IF(N7418="","",
   IF(OR(N7418 &lt;EDA_Outlier_Analysis!$I$10, N7418 &gt; EDA_Outlier_Analysis!$I$11),
      "Outlier",
      "Normal"))</f>
        <v>Normal</v>
      </c>
    </row>
    <row r="7419" spans="1:19">
      <c r="A7419" t="s">
        <v>15807</v>
      </c>
      <c r="B7419" s="4">
        <v>44730</v>
      </c>
      <c r="C7419" s="2">
        <v>-24989.599999999999</v>
      </c>
      <c r="D7419" t="s">
        <v>840</v>
      </c>
      <c r="E7419" t="s">
        <v>845</v>
      </c>
      <c r="F7419" t="s">
        <v>9</v>
      </c>
      <c r="G7419" t="s">
        <v>24</v>
      </c>
      <c r="I7419" t="s">
        <v>879</v>
      </c>
      <c r="J7419" t="s">
        <v>15808</v>
      </c>
      <c r="K7419" t="str">
        <f>IF(COUNTIF(Customers!A:A, H7419)&gt;0, "Valid", "Invalid")</f>
        <v>Invalid</v>
      </c>
      <c r="L7419" t="str">
        <f t="shared" si="575"/>
        <v>6</v>
      </c>
      <c r="M7419" t="str">
        <f t="shared" si="576"/>
        <v>2022</v>
      </c>
      <c r="N7419">
        <f t="shared" si="577"/>
        <v>-24989.599999999999</v>
      </c>
      <c r="O7419" t="str">
        <f t="shared" si="578"/>
        <v/>
      </c>
      <c r="P7419">
        <f t="shared" si="579"/>
        <v>24989.599999999999</v>
      </c>
      <c r="Q7419" s="48" t="str">
        <f>IF(O7419="","",
   IF(OR(O7419&lt;EDA_Outlier_Analysis!$C$10, O7419&gt;EDA_Outlier_Analysis!$C$11),
      "Outlier",
      "Normal"))</f>
        <v/>
      </c>
      <c r="R7419" t="str">
        <f>IF(P7419="","",
   IF(OR(P7419 &lt; EDA_Outlier_Analysis!$F$7, P7419 &gt; EDA_Outlier_Analysis!$F$8),
      "Outlier",
      "Normal"))</f>
        <v>Outlier</v>
      </c>
      <c r="S7419" t="str">
        <f>IF(N7419="","",
   IF(OR(N7419 &lt;EDA_Outlier_Analysis!$I$10, N7419 &gt; EDA_Outlier_Analysis!$I$11),
      "Outlier",
      "Normal"))</f>
        <v>Normal</v>
      </c>
    </row>
    <row r="7420" spans="1:19">
      <c r="A7420" t="s">
        <v>15809</v>
      </c>
      <c r="B7420" s="4">
        <v>44917</v>
      </c>
      <c r="C7420" s="2">
        <v>-66297.820000000007</v>
      </c>
      <c r="D7420" t="s">
        <v>840</v>
      </c>
      <c r="E7420" t="s">
        <v>856</v>
      </c>
      <c r="F7420" t="s">
        <v>10</v>
      </c>
      <c r="G7420" t="s">
        <v>34</v>
      </c>
      <c r="I7420" t="s">
        <v>939</v>
      </c>
      <c r="J7420" t="s">
        <v>15810</v>
      </c>
      <c r="K7420" t="str">
        <f>IF(COUNTIF(Customers!A:A, H7420)&gt;0, "Valid", "Invalid")</f>
        <v>Invalid</v>
      </c>
      <c r="L7420" t="str">
        <f t="shared" si="575"/>
        <v>12</v>
      </c>
      <c r="M7420" t="str">
        <f t="shared" si="576"/>
        <v>2022</v>
      </c>
      <c r="N7420">
        <f t="shared" si="577"/>
        <v>-66297.820000000007</v>
      </c>
      <c r="O7420" t="str">
        <f t="shared" si="578"/>
        <v/>
      </c>
      <c r="P7420">
        <f t="shared" si="579"/>
        <v>66297.820000000007</v>
      </c>
      <c r="Q7420" s="48" t="str">
        <f>IF(O7420="","",
   IF(OR(O7420&lt;EDA_Outlier_Analysis!$C$10, O7420&gt;EDA_Outlier_Analysis!$C$11),
      "Outlier",
      "Normal"))</f>
        <v/>
      </c>
      <c r="R7420" t="str">
        <f>IF(P7420="","",
   IF(OR(P7420 &lt; EDA_Outlier_Analysis!$F$7, P7420 &gt; EDA_Outlier_Analysis!$F$8),
      "Outlier",
      "Normal"))</f>
        <v>Outlier</v>
      </c>
      <c r="S7420" t="str">
        <f>IF(N7420="","",
   IF(OR(N7420 &lt;EDA_Outlier_Analysis!$I$10, N7420 &gt; EDA_Outlier_Analysis!$I$11),
      "Outlier",
      "Normal"))</f>
        <v>Normal</v>
      </c>
    </row>
    <row r="7421" spans="1:19">
      <c r="A7421" t="s">
        <v>15811</v>
      </c>
      <c r="B7421" s="4">
        <v>45037</v>
      </c>
      <c r="C7421" s="2">
        <v>6749.76</v>
      </c>
      <c r="D7421" t="s">
        <v>971</v>
      </c>
      <c r="E7421" t="s">
        <v>971</v>
      </c>
      <c r="F7421" t="s">
        <v>9</v>
      </c>
      <c r="G7421" t="s">
        <v>20</v>
      </c>
      <c r="J7421" t="s">
        <v>15812</v>
      </c>
      <c r="K7421" t="str">
        <f>IF(COUNTIF(Customers!A:A, H7421)&gt;0, "Valid", "Invalid")</f>
        <v>Invalid</v>
      </c>
      <c r="L7421" t="str">
        <f t="shared" si="575"/>
        <v>4</v>
      </c>
      <c r="M7421" t="str">
        <f t="shared" si="576"/>
        <v>2023</v>
      </c>
      <c r="N7421">
        <f t="shared" si="577"/>
        <v>-6749.76</v>
      </c>
      <c r="O7421" t="str">
        <f t="shared" si="578"/>
        <v/>
      </c>
      <c r="P7421" t="str">
        <f t="shared" si="579"/>
        <v/>
      </c>
      <c r="Q7421" s="48" t="str">
        <f>IF(O7421="","",
   IF(OR(O7421&lt;EDA_Outlier_Analysis!$C$10, O7421&gt;EDA_Outlier_Analysis!$C$11),
      "Outlier",
      "Normal"))</f>
        <v/>
      </c>
      <c r="R7421" t="str">
        <f>IF(P7421="","",
   IF(OR(P7421 &lt; EDA_Outlier_Analysis!$F$7, P7421 &gt; EDA_Outlier_Analysis!$F$8),
      "Outlier",
      "Normal"))</f>
        <v/>
      </c>
      <c r="S7421" t="str">
        <f>IF(N7421="","",
   IF(OR(N7421 &lt;EDA_Outlier_Analysis!$I$10, N7421 &gt; EDA_Outlier_Analysis!$I$11),
      "Outlier",
      "Normal"))</f>
        <v>Normal</v>
      </c>
    </row>
    <row r="7422" spans="1:19">
      <c r="A7422" t="s">
        <v>15813</v>
      </c>
      <c r="B7422" s="4">
        <v>44865</v>
      </c>
      <c r="C7422" s="2">
        <v>203547.11</v>
      </c>
      <c r="D7422" t="s">
        <v>849</v>
      </c>
      <c r="E7422" t="s">
        <v>868</v>
      </c>
      <c r="F7422" t="s">
        <v>11</v>
      </c>
      <c r="G7422" t="s">
        <v>31</v>
      </c>
      <c r="H7422" t="s">
        <v>433</v>
      </c>
      <c r="J7422" t="s">
        <v>15814</v>
      </c>
      <c r="K7422" t="str">
        <f>IF(COUNTIF(Customers!A:A, H7422)&gt;0, "Valid", "Invalid")</f>
        <v>Valid</v>
      </c>
      <c r="L7422" t="str">
        <f t="shared" si="575"/>
        <v>10</v>
      </c>
      <c r="M7422" t="str">
        <f t="shared" si="576"/>
        <v>2022</v>
      </c>
      <c r="N7422">
        <f t="shared" si="577"/>
        <v>203547.11</v>
      </c>
      <c r="O7422">
        <f t="shared" si="578"/>
        <v>203547.11</v>
      </c>
      <c r="P7422" t="str">
        <f t="shared" si="579"/>
        <v/>
      </c>
      <c r="Q7422" s="48" t="str">
        <f>IF(O7422="","",
   IF(OR(O7422&lt;EDA_Outlier_Analysis!$C$10, O7422&gt;EDA_Outlier_Analysis!$C$11),
      "Outlier",
      "Normal"))</f>
        <v>Normal</v>
      </c>
      <c r="R7422" t="str">
        <f>IF(P7422="","",
   IF(OR(P7422 &lt; EDA_Outlier_Analysis!$F$7, P7422 &gt; EDA_Outlier_Analysis!$F$8),
      "Outlier",
      "Normal"))</f>
        <v/>
      </c>
      <c r="S7422" t="str">
        <f>IF(N7422="","",
   IF(OR(N7422 &lt;EDA_Outlier_Analysis!$I$10, N7422 &gt; EDA_Outlier_Analysis!$I$11),
      "Outlier",
      "Normal"))</f>
        <v>Normal</v>
      </c>
    </row>
    <row r="7423" spans="1:19">
      <c r="A7423" t="s">
        <v>15815</v>
      </c>
      <c r="B7423" s="4">
        <v>44938</v>
      </c>
      <c r="C7423" s="2">
        <v>-57915.26</v>
      </c>
      <c r="D7423" t="s">
        <v>840</v>
      </c>
      <c r="E7423" t="s">
        <v>878</v>
      </c>
      <c r="F7423" t="s">
        <v>9</v>
      </c>
      <c r="G7423" t="s">
        <v>31</v>
      </c>
      <c r="I7423" t="s">
        <v>954</v>
      </c>
      <c r="J7423" t="s">
        <v>15816</v>
      </c>
      <c r="K7423" t="str">
        <f>IF(COUNTIF(Customers!A:A, H7423)&gt;0, "Valid", "Invalid")</f>
        <v>Invalid</v>
      </c>
      <c r="L7423" t="str">
        <f t="shared" si="575"/>
        <v>1</v>
      </c>
      <c r="M7423" t="str">
        <f t="shared" si="576"/>
        <v>2023</v>
      </c>
      <c r="N7423">
        <f t="shared" si="577"/>
        <v>-57915.26</v>
      </c>
      <c r="O7423" t="str">
        <f t="shared" si="578"/>
        <v/>
      </c>
      <c r="P7423">
        <f t="shared" si="579"/>
        <v>57915.26</v>
      </c>
      <c r="Q7423" s="48" t="str">
        <f>IF(O7423="","",
   IF(OR(O7423&lt;EDA_Outlier_Analysis!$C$10, O7423&gt;EDA_Outlier_Analysis!$C$11),
      "Outlier",
      "Normal"))</f>
        <v/>
      </c>
      <c r="R7423" t="str">
        <f>IF(P7423="","",
   IF(OR(P7423 &lt; EDA_Outlier_Analysis!$F$7, P7423 &gt; EDA_Outlier_Analysis!$F$8),
      "Outlier",
      "Normal"))</f>
        <v>Outlier</v>
      </c>
      <c r="S7423" t="str">
        <f>IF(N7423="","",
   IF(OR(N7423 &lt;EDA_Outlier_Analysis!$I$10, N7423 &gt; EDA_Outlier_Analysis!$I$11),
      "Outlier",
      "Normal"))</f>
        <v>Normal</v>
      </c>
    </row>
    <row r="7424" spans="1:19">
      <c r="A7424" t="s">
        <v>15817</v>
      </c>
      <c r="B7424" s="4">
        <v>44919</v>
      </c>
      <c r="C7424" s="2">
        <v>-31436.81</v>
      </c>
      <c r="D7424" t="s">
        <v>840</v>
      </c>
      <c r="E7424" t="s">
        <v>845</v>
      </c>
      <c r="F7424" t="s">
        <v>9</v>
      </c>
      <c r="G7424" t="s">
        <v>31</v>
      </c>
      <c r="I7424" t="s">
        <v>979</v>
      </c>
      <c r="J7424" t="s">
        <v>15818</v>
      </c>
      <c r="K7424" t="str">
        <f>IF(COUNTIF(Customers!A:A, H7424)&gt;0, "Valid", "Invalid")</f>
        <v>Invalid</v>
      </c>
      <c r="L7424" t="str">
        <f t="shared" si="575"/>
        <v>12</v>
      </c>
      <c r="M7424" t="str">
        <f t="shared" si="576"/>
        <v>2022</v>
      </c>
      <c r="N7424">
        <f t="shared" si="577"/>
        <v>-31436.81</v>
      </c>
      <c r="O7424" t="str">
        <f t="shared" si="578"/>
        <v/>
      </c>
      <c r="P7424">
        <f t="shared" si="579"/>
        <v>31436.81</v>
      </c>
      <c r="Q7424" s="48" t="str">
        <f>IF(O7424="","",
   IF(OR(O7424&lt;EDA_Outlier_Analysis!$C$10, O7424&gt;EDA_Outlier_Analysis!$C$11),
      "Outlier",
      "Normal"))</f>
        <v/>
      </c>
      <c r="R7424" t="str">
        <f>IF(P7424="","",
   IF(OR(P7424 &lt; EDA_Outlier_Analysis!$F$7, P7424 &gt; EDA_Outlier_Analysis!$F$8),
      "Outlier",
      "Normal"))</f>
        <v>Normal</v>
      </c>
      <c r="S7424" t="str">
        <f>IF(N7424="","",
   IF(OR(N7424 &lt;EDA_Outlier_Analysis!$I$10, N7424 &gt; EDA_Outlier_Analysis!$I$11),
      "Outlier",
      "Normal"))</f>
        <v>Normal</v>
      </c>
    </row>
    <row r="7425" spans="1:19">
      <c r="A7425" t="s">
        <v>15819</v>
      </c>
      <c r="B7425" s="4">
        <v>45255</v>
      </c>
      <c r="C7425" s="2">
        <v>-8128.28</v>
      </c>
      <c r="D7425" t="s">
        <v>840</v>
      </c>
      <c r="E7425" t="s">
        <v>878</v>
      </c>
      <c r="F7425" t="s">
        <v>9</v>
      </c>
      <c r="G7425" t="s">
        <v>34</v>
      </c>
      <c r="I7425" t="s">
        <v>932</v>
      </c>
      <c r="J7425" t="s">
        <v>15820</v>
      </c>
      <c r="K7425" t="str">
        <f>IF(COUNTIF(Customers!A:A, H7425)&gt;0, "Valid", "Invalid")</f>
        <v>Invalid</v>
      </c>
      <c r="L7425" t="str">
        <f t="shared" si="575"/>
        <v>11</v>
      </c>
      <c r="M7425" t="str">
        <f t="shared" si="576"/>
        <v>2023</v>
      </c>
      <c r="N7425">
        <f t="shared" si="577"/>
        <v>-8128.28</v>
      </c>
      <c r="O7425" t="str">
        <f t="shared" si="578"/>
        <v/>
      </c>
      <c r="P7425">
        <f t="shared" si="579"/>
        <v>8128.28</v>
      </c>
      <c r="Q7425" s="48" t="str">
        <f>IF(O7425="","",
   IF(OR(O7425&lt;EDA_Outlier_Analysis!$C$10, O7425&gt;EDA_Outlier_Analysis!$C$11),
      "Outlier",
      "Normal"))</f>
        <v/>
      </c>
      <c r="R7425" t="str">
        <f>IF(P7425="","",
   IF(OR(P7425 &lt; EDA_Outlier_Analysis!$F$7, P7425 &gt; EDA_Outlier_Analysis!$F$8),
      "Outlier",
      "Normal"))</f>
        <v>Outlier</v>
      </c>
      <c r="S7425" t="str">
        <f>IF(N7425="","",
   IF(OR(N7425 &lt;EDA_Outlier_Analysis!$I$10, N7425 &gt; EDA_Outlier_Analysis!$I$11),
      "Outlier",
      "Normal"))</f>
        <v>Normal</v>
      </c>
    </row>
    <row r="7426" spans="1:19">
      <c r="A7426" t="s">
        <v>15821</v>
      </c>
      <c r="B7426" s="4">
        <v>44855</v>
      </c>
      <c r="C7426" s="2">
        <v>-7558.12</v>
      </c>
      <c r="D7426" t="s">
        <v>840</v>
      </c>
      <c r="E7426" t="s">
        <v>845</v>
      </c>
      <c r="F7426" t="s">
        <v>11</v>
      </c>
      <c r="G7426" t="s">
        <v>31</v>
      </c>
      <c r="I7426" t="s">
        <v>879</v>
      </c>
      <c r="J7426" t="s">
        <v>15822</v>
      </c>
      <c r="K7426" t="str">
        <f>IF(COUNTIF(Customers!A:A, H7426)&gt;0, "Valid", "Invalid")</f>
        <v>Invalid</v>
      </c>
      <c r="L7426" t="str">
        <f t="shared" si="575"/>
        <v>10</v>
      </c>
      <c r="M7426" t="str">
        <f t="shared" si="576"/>
        <v>2022</v>
      </c>
      <c r="N7426">
        <f t="shared" si="577"/>
        <v>-7558.12</v>
      </c>
      <c r="O7426" t="str">
        <f t="shared" si="578"/>
        <v/>
      </c>
      <c r="P7426">
        <f t="shared" si="579"/>
        <v>7558.12</v>
      </c>
      <c r="Q7426" s="48" t="str">
        <f>IF(O7426="","",
   IF(OR(O7426&lt;EDA_Outlier_Analysis!$C$10, O7426&gt;EDA_Outlier_Analysis!$C$11),
      "Outlier",
      "Normal"))</f>
        <v/>
      </c>
      <c r="R7426" t="str">
        <f>IF(P7426="","",
   IF(OR(P7426 &lt; EDA_Outlier_Analysis!$F$7, P7426 &gt; EDA_Outlier_Analysis!$F$8),
      "Outlier",
      "Normal"))</f>
        <v>Outlier</v>
      </c>
      <c r="S7426" t="str">
        <f>IF(N7426="","",
   IF(OR(N7426 &lt;EDA_Outlier_Analysis!$I$10, N7426 &gt; EDA_Outlier_Analysis!$I$11),
      "Outlier",
      "Normal"))</f>
        <v>Normal</v>
      </c>
    </row>
    <row r="7427" spans="1:19">
      <c r="A7427" t="s">
        <v>15823</v>
      </c>
      <c r="B7427" s="4">
        <v>45128</v>
      </c>
      <c r="C7427" s="2">
        <v>25111.01</v>
      </c>
      <c r="D7427" t="s">
        <v>971</v>
      </c>
      <c r="E7427" t="s">
        <v>971</v>
      </c>
      <c r="F7427" t="s">
        <v>9</v>
      </c>
      <c r="G7427" t="s">
        <v>34</v>
      </c>
      <c r="J7427" t="s">
        <v>15824</v>
      </c>
      <c r="K7427" t="str">
        <f>IF(COUNTIF(Customers!A:A, H7427)&gt;0, "Valid", "Invalid")</f>
        <v>Invalid</v>
      </c>
      <c r="L7427" t="str">
        <f t="shared" ref="L7427:L7490" si="580">TEXT(B7427,"m")</f>
        <v>7</v>
      </c>
      <c r="M7427" t="str">
        <f t="shared" ref="M7427:M7490" si="581">TEXT(B7427,"yyyy")</f>
        <v>2023</v>
      </c>
      <c r="N7427">
        <f t="shared" ref="N7427:N7490" si="582">IF(D7427="Revenue",C7427,-ABS(C7427))</f>
        <v>-25111.01</v>
      </c>
      <c r="O7427" t="str">
        <f t="shared" ref="O7427:O7490" si="583">IF(D7427="Revenue", C7427, "")</f>
        <v/>
      </c>
      <c r="P7427" t="str">
        <f t="shared" ref="P7427:P7490" si="584">IF(D7427="Expense", ABS(C7427), "")</f>
        <v/>
      </c>
      <c r="Q7427" s="48" t="str">
        <f>IF(O7427="","",
   IF(OR(O7427&lt;EDA_Outlier_Analysis!$C$10, O7427&gt;EDA_Outlier_Analysis!$C$11),
      "Outlier",
      "Normal"))</f>
        <v/>
      </c>
      <c r="R7427" t="str">
        <f>IF(P7427="","",
   IF(OR(P7427 &lt; EDA_Outlier_Analysis!$F$7, P7427 &gt; EDA_Outlier_Analysis!$F$8),
      "Outlier",
      "Normal"))</f>
        <v/>
      </c>
      <c r="S7427" t="str">
        <f>IF(N7427="","",
   IF(OR(N7427 &lt;EDA_Outlier_Analysis!$I$10, N7427 &gt; EDA_Outlier_Analysis!$I$11),
      "Outlier",
      "Normal"))</f>
        <v>Normal</v>
      </c>
    </row>
    <row r="7428" spans="1:19">
      <c r="A7428" t="s">
        <v>15825</v>
      </c>
      <c r="B7428" s="4">
        <v>44757</v>
      </c>
      <c r="C7428" s="2">
        <v>81513.69</v>
      </c>
      <c r="D7428" t="s">
        <v>849</v>
      </c>
      <c r="E7428" t="s">
        <v>853</v>
      </c>
      <c r="F7428" t="s">
        <v>10</v>
      </c>
      <c r="G7428" t="s">
        <v>20</v>
      </c>
      <c r="H7428" t="s">
        <v>137</v>
      </c>
      <c r="J7428" t="s">
        <v>15826</v>
      </c>
      <c r="K7428" t="str">
        <f>IF(COUNTIF(Customers!A:A, H7428)&gt;0, "Valid", "Invalid")</f>
        <v>Valid</v>
      </c>
      <c r="L7428" t="str">
        <f t="shared" si="580"/>
        <v>7</v>
      </c>
      <c r="M7428" t="str">
        <f t="shared" si="581"/>
        <v>2022</v>
      </c>
      <c r="N7428">
        <f t="shared" si="582"/>
        <v>81513.69</v>
      </c>
      <c r="O7428">
        <f t="shared" si="583"/>
        <v>81513.69</v>
      </c>
      <c r="P7428" t="str">
        <f t="shared" si="584"/>
        <v/>
      </c>
      <c r="Q7428" s="48" t="str">
        <f>IF(O7428="","",
   IF(OR(O7428&lt;EDA_Outlier_Analysis!$C$10, O7428&gt;EDA_Outlier_Analysis!$C$11),
      "Outlier",
      "Normal"))</f>
        <v>Normal</v>
      </c>
      <c r="R7428" t="str">
        <f>IF(P7428="","",
   IF(OR(P7428 &lt; EDA_Outlier_Analysis!$F$7, P7428 &gt; EDA_Outlier_Analysis!$F$8),
      "Outlier",
      "Normal"))</f>
        <v/>
      </c>
      <c r="S7428" t="str">
        <f>IF(N7428="","",
   IF(OR(N7428 &lt;EDA_Outlier_Analysis!$I$10, N7428 &gt; EDA_Outlier_Analysis!$I$11),
      "Outlier",
      "Normal"))</f>
        <v>Normal</v>
      </c>
    </row>
    <row r="7429" spans="1:19">
      <c r="A7429" t="s">
        <v>15827</v>
      </c>
      <c r="B7429" s="4">
        <v>45228</v>
      </c>
      <c r="C7429" s="2">
        <v>-64230.5</v>
      </c>
      <c r="D7429" t="s">
        <v>840</v>
      </c>
      <c r="E7429" t="s">
        <v>845</v>
      </c>
      <c r="F7429" t="s">
        <v>11</v>
      </c>
      <c r="G7429" t="s">
        <v>24</v>
      </c>
      <c r="I7429" t="s">
        <v>979</v>
      </c>
      <c r="J7429" t="s">
        <v>15828</v>
      </c>
      <c r="K7429" t="str">
        <f>IF(COUNTIF(Customers!A:A, H7429)&gt;0, "Valid", "Invalid")</f>
        <v>Invalid</v>
      </c>
      <c r="L7429" t="str">
        <f t="shared" si="580"/>
        <v>10</v>
      </c>
      <c r="M7429" t="str">
        <f t="shared" si="581"/>
        <v>2023</v>
      </c>
      <c r="N7429">
        <f t="shared" si="582"/>
        <v>-64230.5</v>
      </c>
      <c r="O7429" t="str">
        <f t="shared" si="583"/>
        <v/>
      </c>
      <c r="P7429">
        <f t="shared" si="584"/>
        <v>64230.5</v>
      </c>
      <c r="Q7429" s="48" t="str">
        <f>IF(O7429="","",
   IF(OR(O7429&lt;EDA_Outlier_Analysis!$C$10, O7429&gt;EDA_Outlier_Analysis!$C$11),
      "Outlier",
      "Normal"))</f>
        <v/>
      </c>
      <c r="R7429" t="str">
        <f>IF(P7429="","",
   IF(OR(P7429 &lt; EDA_Outlier_Analysis!$F$7, P7429 &gt; EDA_Outlier_Analysis!$F$8),
      "Outlier",
      "Normal"))</f>
        <v>Outlier</v>
      </c>
      <c r="S7429" t="str">
        <f>IF(N7429="","",
   IF(OR(N7429 &lt;EDA_Outlier_Analysis!$I$10, N7429 &gt; EDA_Outlier_Analysis!$I$11),
      "Outlier",
      "Normal"))</f>
        <v>Normal</v>
      </c>
    </row>
    <row r="7430" spans="1:19">
      <c r="A7430" t="s">
        <v>15829</v>
      </c>
      <c r="B7430" s="4">
        <v>45005</v>
      </c>
      <c r="C7430" s="2">
        <v>132809.43</v>
      </c>
      <c r="D7430" t="s">
        <v>849</v>
      </c>
      <c r="E7430" t="s">
        <v>868</v>
      </c>
      <c r="F7430" t="s">
        <v>11</v>
      </c>
      <c r="G7430" t="s">
        <v>24</v>
      </c>
      <c r="H7430" t="s">
        <v>127</v>
      </c>
      <c r="J7430" t="s">
        <v>15830</v>
      </c>
      <c r="K7430" t="str">
        <f>IF(COUNTIF(Customers!A:A, H7430)&gt;0, "Valid", "Invalid")</f>
        <v>Valid</v>
      </c>
      <c r="L7430" t="str">
        <f t="shared" si="580"/>
        <v>3</v>
      </c>
      <c r="M7430" t="str">
        <f t="shared" si="581"/>
        <v>2023</v>
      </c>
      <c r="N7430">
        <f t="shared" si="582"/>
        <v>132809.43</v>
      </c>
      <c r="O7430">
        <f t="shared" si="583"/>
        <v>132809.43</v>
      </c>
      <c r="P7430" t="str">
        <f t="shared" si="584"/>
        <v/>
      </c>
      <c r="Q7430" s="48" t="str">
        <f>IF(O7430="","",
   IF(OR(O7430&lt;EDA_Outlier_Analysis!$C$10, O7430&gt;EDA_Outlier_Analysis!$C$11),
      "Outlier",
      "Normal"))</f>
        <v>Normal</v>
      </c>
      <c r="R7430" t="str">
        <f>IF(P7430="","",
   IF(OR(P7430 &lt; EDA_Outlier_Analysis!$F$7, P7430 &gt; EDA_Outlier_Analysis!$F$8),
      "Outlier",
      "Normal"))</f>
        <v/>
      </c>
      <c r="S7430" t="str">
        <f>IF(N7430="","",
   IF(OR(N7430 &lt;EDA_Outlier_Analysis!$I$10, N7430 &gt; EDA_Outlier_Analysis!$I$11),
      "Outlier",
      "Normal"))</f>
        <v>Normal</v>
      </c>
    </row>
    <row r="7431" spans="1:19">
      <c r="A7431" t="s">
        <v>15831</v>
      </c>
      <c r="B7431" s="4">
        <v>45001</v>
      </c>
      <c r="C7431" s="2">
        <v>213187.29</v>
      </c>
      <c r="D7431" t="s">
        <v>849</v>
      </c>
      <c r="E7431" t="s">
        <v>850</v>
      </c>
      <c r="F7431" t="s">
        <v>11</v>
      </c>
      <c r="G7431" t="s">
        <v>34</v>
      </c>
      <c r="H7431" t="s">
        <v>485</v>
      </c>
      <c r="J7431" t="s">
        <v>15832</v>
      </c>
      <c r="K7431" t="str">
        <f>IF(COUNTIF(Customers!A:A, H7431)&gt;0, "Valid", "Invalid")</f>
        <v>Valid</v>
      </c>
      <c r="L7431" t="str">
        <f t="shared" si="580"/>
        <v>3</v>
      </c>
      <c r="M7431" t="str">
        <f t="shared" si="581"/>
        <v>2023</v>
      </c>
      <c r="N7431">
        <f t="shared" si="582"/>
        <v>213187.29</v>
      </c>
      <c r="O7431">
        <f t="shared" si="583"/>
        <v>213187.29</v>
      </c>
      <c r="P7431" t="str">
        <f t="shared" si="584"/>
        <v/>
      </c>
      <c r="Q7431" s="48" t="str">
        <f>IF(O7431="","",
   IF(OR(O7431&lt;EDA_Outlier_Analysis!$C$10, O7431&gt;EDA_Outlier_Analysis!$C$11),
      "Outlier",
      "Normal"))</f>
        <v>Normal</v>
      </c>
      <c r="R7431" t="str">
        <f>IF(P7431="","",
   IF(OR(P7431 &lt; EDA_Outlier_Analysis!$F$7, P7431 &gt; EDA_Outlier_Analysis!$F$8),
      "Outlier",
      "Normal"))</f>
        <v/>
      </c>
      <c r="S7431" t="str">
        <f>IF(N7431="","",
   IF(OR(N7431 &lt;EDA_Outlier_Analysis!$I$10, N7431 &gt; EDA_Outlier_Analysis!$I$11),
      "Outlier",
      "Normal"))</f>
        <v>Normal</v>
      </c>
    </row>
    <row r="7432" spans="1:19">
      <c r="A7432" t="s">
        <v>15833</v>
      </c>
      <c r="B7432" s="4">
        <v>44682</v>
      </c>
      <c r="C7432" s="2">
        <v>-21052.05</v>
      </c>
      <c r="D7432" t="s">
        <v>840</v>
      </c>
      <c r="E7432" t="s">
        <v>841</v>
      </c>
      <c r="F7432" t="s">
        <v>11</v>
      </c>
      <c r="G7432" t="s">
        <v>20</v>
      </c>
      <c r="I7432" t="s">
        <v>1261</v>
      </c>
      <c r="J7432" t="s">
        <v>15834</v>
      </c>
      <c r="K7432" t="str">
        <f>IF(COUNTIF(Customers!A:A, H7432)&gt;0, "Valid", "Invalid")</f>
        <v>Invalid</v>
      </c>
      <c r="L7432" t="str">
        <f t="shared" si="580"/>
        <v>5</v>
      </c>
      <c r="M7432" t="str">
        <f t="shared" si="581"/>
        <v>2022</v>
      </c>
      <c r="N7432">
        <f t="shared" si="582"/>
        <v>-21052.05</v>
      </c>
      <c r="O7432" t="str">
        <f t="shared" si="583"/>
        <v/>
      </c>
      <c r="P7432">
        <f t="shared" si="584"/>
        <v>21052.05</v>
      </c>
      <c r="Q7432" s="48" t="str">
        <f>IF(O7432="","",
   IF(OR(O7432&lt;EDA_Outlier_Analysis!$C$10, O7432&gt;EDA_Outlier_Analysis!$C$11),
      "Outlier",
      "Normal"))</f>
        <v/>
      </c>
      <c r="R7432" t="str">
        <f>IF(P7432="","",
   IF(OR(P7432 &lt; EDA_Outlier_Analysis!$F$7, P7432 &gt; EDA_Outlier_Analysis!$F$8),
      "Outlier",
      "Normal"))</f>
        <v>Outlier</v>
      </c>
      <c r="S7432" t="str">
        <f>IF(N7432="","",
   IF(OR(N7432 &lt;EDA_Outlier_Analysis!$I$10, N7432 &gt; EDA_Outlier_Analysis!$I$11),
      "Outlier",
      "Normal"))</f>
        <v>Normal</v>
      </c>
    </row>
    <row r="7433" spans="1:19">
      <c r="A7433" t="s">
        <v>15835</v>
      </c>
      <c r="B7433" s="4">
        <v>45090</v>
      </c>
      <c r="C7433" s="2">
        <v>-49945.35</v>
      </c>
      <c r="D7433" t="s">
        <v>840</v>
      </c>
      <c r="E7433" t="s">
        <v>878</v>
      </c>
      <c r="F7433" t="s">
        <v>10</v>
      </c>
      <c r="G7433" t="s">
        <v>20</v>
      </c>
      <c r="I7433" t="s">
        <v>1623</v>
      </c>
      <c r="J7433" t="s">
        <v>15836</v>
      </c>
      <c r="K7433" t="str">
        <f>IF(COUNTIF(Customers!A:A, H7433)&gt;0, "Valid", "Invalid")</f>
        <v>Invalid</v>
      </c>
      <c r="L7433" t="str">
        <f t="shared" si="580"/>
        <v>6</v>
      </c>
      <c r="M7433" t="str">
        <f t="shared" si="581"/>
        <v>2023</v>
      </c>
      <c r="N7433">
        <f t="shared" si="582"/>
        <v>-49945.35</v>
      </c>
      <c r="O7433" t="str">
        <f t="shared" si="583"/>
        <v/>
      </c>
      <c r="P7433">
        <f t="shared" si="584"/>
        <v>49945.35</v>
      </c>
      <c r="Q7433" s="48" t="str">
        <f>IF(O7433="","",
   IF(OR(O7433&lt;EDA_Outlier_Analysis!$C$10, O7433&gt;EDA_Outlier_Analysis!$C$11),
      "Outlier",
      "Normal"))</f>
        <v/>
      </c>
      <c r="R7433" t="str">
        <f>IF(P7433="","",
   IF(OR(P7433 &lt; EDA_Outlier_Analysis!$F$7, P7433 &gt; EDA_Outlier_Analysis!$F$8),
      "Outlier",
      "Normal"))</f>
        <v>Normal</v>
      </c>
      <c r="S7433" t="str">
        <f>IF(N7433="","",
   IF(OR(N7433 &lt;EDA_Outlier_Analysis!$I$10, N7433 &gt; EDA_Outlier_Analysis!$I$11),
      "Outlier",
      "Normal"))</f>
        <v>Normal</v>
      </c>
    </row>
    <row r="7434" spans="1:19">
      <c r="A7434" t="s">
        <v>15837</v>
      </c>
      <c r="B7434" s="4">
        <v>45277</v>
      </c>
      <c r="C7434" s="2">
        <v>-36456.36</v>
      </c>
      <c r="D7434" t="s">
        <v>840</v>
      </c>
      <c r="E7434" t="s">
        <v>905</v>
      </c>
      <c r="F7434" t="s">
        <v>10</v>
      </c>
      <c r="G7434" t="s">
        <v>24</v>
      </c>
      <c r="I7434" t="s">
        <v>4371</v>
      </c>
      <c r="J7434" t="s">
        <v>15838</v>
      </c>
      <c r="K7434" t="str">
        <f>IF(COUNTIF(Customers!A:A, H7434)&gt;0, "Valid", "Invalid")</f>
        <v>Invalid</v>
      </c>
      <c r="L7434" t="str">
        <f t="shared" si="580"/>
        <v>12</v>
      </c>
      <c r="M7434" t="str">
        <f t="shared" si="581"/>
        <v>2023</v>
      </c>
      <c r="N7434">
        <f t="shared" si="582"/>
        <v>-36456.36</v>
      </c>
      <c r="O7434" t="str">
        <f t="shared" si="583"/>
        <v/>
      </c>
      <c r="P7434">
        <f t="shared" si="584"/>
        <v>36456.36</v>
      </c>
      <c r="Q7434" s="48" t="str">
        <f>IF(O7434="","",
   IF(OR(O7434&lt;EDA_Outlier_Analysis!$C$10, O7434&gt;EDA_Outlier_Analysis!$C$11),
      "Outlier",
      "Normal"))</f>
        <v/>
      </c>
      <c r="R7434" t="str">
        <f>IF(P7434="","",
   IF(OR(P7434 &lt; EDA_Outlier_Analysis!$F$7, P7434 &gt; EDA_Outlier_Analysis!$F$8),
      "Outlier",
      "Normal"))</f>
        <v>Normal</v>
      </c>
      <c r="S7434" t="str">
        <f>IF(N7434="","",
   IF(OR(N7434 &lt;EDA_Outlier_Analysis!$I$10, N7434 &gt; EDA_Outlier_Analysis!$I$11),
      "Outlier",
      "Normal"))</f>
        <v>Normal</v>
      </c>
    </row>
    <row r="7435" spans="1:19">
      <c r="A7435" t="s">
        <v>15839</v>
      </c>
      <c r="B7435" s="4">
        <v>45123</v>
      </c>
      <c r="C7435" s="2">
        <v>194924.4</v>
      </c>
      <c r="D7435" t="s">
        <v>849</v>
      </c>
      <c r="E7435" t="s">
        <v>853</v>
      </c>
      <c r="F7435" t="s">
        <v>11</v>
      </c>
      <c r="G7435" t="s">
        <v>34</v>
      </c>
      <c r="H7435" t="s">
        <v>695</v>
      </c>
      <c r="J7435" t="s">
        <v>15840</v>
      </c>
      <c r="K7435" t="str">
        <f>IF(COUNTIF(Customers!A:A, H7435)&gt;0, "Valid", "Invalid")</f>
        <v>Valid</v>
      </c>
      <c r="L7435" t="str">
        <f t="shared" si="580"/>
        <v>7</v>
      </c>
      <c r="M7435" t="str">
        <f t="shared" si="581"/>
        <v>2023</v>
      </c>
      <c r="N7435">
        <f t="shared" si="582"/>
        <v>194924.4</v>
      </c>
      <c r="O7435">
        <f t="shared" si="583"/>
        <v>194924.4</v>
      </c>
      <c r="P7435" t="str">
        <f t="shared" si="584"/>
        <v/>
      </c>
      <c r="Q7435" s="48" t="str">
        <f>IF(O7435="","",
   IF(OR(O7435&lt;EDA_Outlier_Analysis!$C$10, O7435&gt;EDA_Outlier_Analysis!$C$11),
      "Outlier",
      "Normal"))</f>
        <v>Normal</v>
      </c>
      <c r="R7435" t="str">
        <f>IF(P7435="","",
   IF(OR(P7435 &lt; EDA_Outlier_Analysis!$F$7, P7435 &gt; EDA_Outlier_Analysis!$F$8),
      "Outlier",
      "Normal"))</f>
        <v/>
      </c>
      <c r="S7435" t="str">
        <f>IF(N7435="","",
   IF(OR(N7435 &lt;EDA_Outlier_Analysis!$I$10, N7435 &gt; EDA_Outlier_Analysis!$I$11),
      "Outlier",
      "Normal"))</f>
        <v>Normal</v>
      </c>
    </row>
    <row r="7436" spans="1:19">
      <c r="A7436" t="s">
        <v>15841</v>
      </c>
      <c r="B7436" s="4">
        <v>45009</v>
      </c>
      <c r="C7436" s="2">
        <v>141320.18</v>
      </c>
      <c r="D7436" t="s">
        <v>849</v>
      </c>
      <c r="E7436" t="s">
        <v>850</v>
      </c>
      <c r="F7436" t="s">
        <v>9</v>
      </c>
      <c r="G7436" t="s">
        <v>34</v>
      </c>
      <c r="H7436" t="s">
        <v>607</v>
      </c>
      <c r="J7436" t="s">
        <v>15842</v>
      </c>
      <c r="K7436" t="str">
        <f>IF(COUNTIF(Customers!A:A, H7436)&gt;0, "Valid", "Invalid")</f>
        <v>Valid</v>
      </c>
      <c r="L7436" t="str">
        <f t="shared" si="580"/>
        <v>3</v>
      </c>
      <c r="M7436" t="str">
        <f t="shared" si="581"/>
        <v>2023</v>
      </c>
      <c r="N7436">
        <f t="shared" si="582"/>
        <v>141320.18</v>
      </c>
      <c r="O7436">
        <f t="shared" si="583"/>
        <v>141320.18</v>
      </c>
      <c r="P7436" t="str">
        <f t="shared" si="584"/>
        <v/>
      </c>
      <c r="Q7436" s="48" t="str">
        <f>IF(O7436="","",
   IF(OR(O7436&lt;EDA_Outlier_Analysis!$C$10, O7436&gt;EDA_Outlier_Analysis!$C$11),
      "Outlier",
      "Normal"))</f>
        <v>Normal</v>
      </c>
      <c r="R7436" t="str">
        <f>IF(P7436="","",
   IF(OR(P7436 &lt; EDA_Outlier_Analysis!$F$7, P7436 &gt; EDA_Outlier_Analysis!$F$8),
      "Outlier",
      "Normal"))</f>
        <v/>
      </c>
      <c r="S7436" t="str">
        <f>IF(N7436="","",
   IF(OR(N7436 &lt;EDA_Outlier_Analysis!$I$10, N7436 &gt; EDA_Outlier_Analysis!$I$11),
      "Outlier",
      "Normal"))</f>
        <v>Normal</v>
      </c>
    </row>
    <row r="7437" spans="1:19">
      <c r="A7437" t="s">
        <v>15843</v>
      </c>
      <c r="B7437" s="4">
        <v>44847</v>
      </c>
      <c r="C7437" s="2">
        <v>-30653.55</v>
      </c>
      <c r="D7437" t="s">
        <v>840</v>
      </c>
      <c r="E7437" t="s">
        <v>845</v>
      </c>
      <c r="F7437" t="s">
        <v>9</v>
      </c>
      <c r="G7437" t="s">
        <v>34</v>
      </c>
      <c r="I7437" t="s">
        <v>1519</v>
      </c>
      <c r="J7437" t="s">
        <v>15844</v>
      </c>
      <c r="K7437" t="str">
        <f>IF(COUNTIF(Customers!A:A, H7437)&gt;0, "Valid", "Invalid")</f>
        <v>Invalid</v>
      </c>
      <c r="L7437" t="str">
        <f t="shared" si="580"/>
        <v>10</v>
      </c>
      <c r="M7437" t="str">
        <f t="shared" si="581"/>
        <v>2022</v>
      </c>
      <c r="N7437">
        <f t="shared" si="582"/>
        <v>-30653.55</v>
      </c>
      <c r="O7437" t="str">
        <f t="shared" si="583"/>
        <v/>
      </c>
      <c r="P7437">
        <f t="shared" si="584"/>
        <v>30653.55</v>
      </c>
      <c r="Q7437" s="48" t="str">
        <f>IF(O7437="","",
   IF(OR(O7437&lt;EDA_Outlier_Analysis!$C$10, O7437&gt;EDA_Outlier_Analysis!$C$11),
      "Outlier",
      "Normal"))</f>
        <v/>
      </c>
      <c r="R7437" t="str">
        <f>IF(P7437="","",
   IF(OR(P7437 &lt; EDA_Outlier_Analysis!$F$7, P7437 &gt; EDA_Outlier_Analysis!$F$8),
      "Outlier",
      "Normal"))</f>
        <v>Normal</v>
      </c>
      <c r="S7437" t="str">
        <f>IF(N7437="","",
   IF(OR(N7437 &lt;EDA_Outlier_Analysis!$I$10, N7437 &gt; EDA_Outlier_Analysis!$I$11),
      "Outlier",
      "Normal"))</f>
        <v>Normal</v>
      </c>
    </row>
    <row r="7438" spans="1:19">
      <c r="A7438" t="s">
        <v>15845</v>
      </c>
      <c r="B7438" s="4">
        <v>44661</v>
      </c>
      <c r="C7438" s="2">
        <v>126592.84</v>
      </c>
      <c r="D7438" t="s">
        <v>849</v>
      </c>
      <c r="E7438" t="s">
        <v>868</v>
      </c>
      <c r="F7438" t="s">
        <v>11</v>
      </c>
      <c r="G7438" t="s">
        <v>20</v>
      </c>
      <c r="H7438" t="s">
        <v>459</v>
      </c>
      <c r="J7438" t="s">
        <v>15846</v>
      </c>
      <c r="K7438" t="str">
        <f>IF(COUNTIF(Customers!A:A, H7438)&gt;0, "Valid", "Invalid")</f>
        <v>Valid</v>
      </c>
      <c r="L7438" t="str">
        <f t="shared" si="580"/>
        <v>4</v>
      </c>
      <c r="M7438" t="str">
        <f t="shared" si="581"/>
        <v>2022</v>
      </c>
      <c r="N7438">
        <f t="shared" si="582"/>
        <v>126592.84</v>
      </c>
      <c r="O7438">
        <f t="shared" si="583"/>
        <v>126592.84</v>
      </c>
      <c r="P7438" t="str">
        <f t="shared" si="584"/>
        <v/>
      </c>
      <c r="Q7438" s="48" t="str">
        <f>IF(O7438="","",
   IF(OR(O7438&lt;EDA_Outlier_Analysis!$C$10, O7438&gt;EDA_Outlier_Analysis!$C$11),
      "Outlier",
      "Normal"))</f>
        <v>Normal</v>
      </c>
      <c r="R7438" t="str">
        <f>IF(P7438="","",
   IF(OR(P7438 &lt; EDA_Outlier_Analysis!$F$7, P7438 &gt; EDA_Outlier_Analysis!$F$8),
      "Outlier",
      "Normal"))</f>
        <v/>
      </c>
      <c r="S7438" t="str">
        <f>IF(N7438="","",
   IF(OR(N7438 &lt;EDA_Outlier_Analysis!$I$10, N7438 &gt; EDA_Outlier_Analysis!$I$11),
      "Outlier",
      "Normal"))</f>
        <v>Normal</v>
      </c>
    </row>
    <row r="7439" spans="1:19">
      <c r="A7439" t="s">
        <v>15847</v>
      </c>
      <c r="B7439" s="4">
        <v>45006</v>
      </c>
      <c r="C7439" s="2">
        <v>-23486.85</v>
      </c>
      <c r="D7439" t="s">
        <v>840</v>
      </c>
      <c r="E7439" t="s">
        <v>864</v>
      </c>
      <c r="F7439" t="s">
        <v>10</v>
      </c>
      <c r="G7439" t="s">
        <v>31</v>
      </c>
      <c r="I7439" t="s">
        <v>2424</v>
      </c>
      <c r="J7439" t="s">
        <v>15848</v>
      </c>
      <c r="K7439" t="str">
        <f>IF(COUNTIF(Customers!A:A, H7439)&gt;0, "Valid", "Invalid")</f>
        <v>Invalid</v>
      </c>
      <c r="L7439" t="str">
        <f t="shared" si="580"/>
        <v>3</v>
      </c>
      <c r="M7439" t="str">
        <f t="shared" si="581"/>
        <v>2023</v>
      </c>
      <c r="N7439">
        <f t="shared" si="582"/>
        <v>-23486.85</v>
      </c>
      <c r="O7439" t="str">
        <f t="shared" si="583"/>
        <v/>
      </c>
      <c r="P7439">
        <f t="shared" si="584"/>
        <v>23486.85</v>
      </c>
      <c r="Q7439" s="48" t="str">
        <f>IF(O7439="","",
   IF(OR(O7439&lt;EDA_Outlier_Analysis!$C$10, O7439&gt;EDA_Outlier_Analysis!$C$11),
      "Outlier",
      "Normal"))</f>
        <v/>
      </c>
      <c r="R7439" t="str">
        <f>IF(P7439="","",
   IF(OR(P7439 &lt; EDA_Outlier_Analysis!$F$7, P7439 &gt; EDA_Outlier_Analysis!$F$8),
      "Outlier",
      "Normal"))</f>
        <v>Outlier</v>
      </c>
      <c r="S7439" t="str">
        <f>IF(N7439="","",
   IF(OR(N7439 &lt;EDA_Outlier_Analysis!$I$10, N7439 &gt; EDA_Outlier_Analysis!$I$11),
      "Outlier",
      "Normal"))</f>
        <v>Normal</v>
      </c>
    </row>
    <row r="7440" spans="1:19">
      <c r="A7440" t="s">
        <v>15849</v>
      </c>
      <c r="B7440" s="4">
        <v>45232</v>
      </c>
      <c r="C7440" s="2">
        <v>184658.11</v>
      </c>
      <c r="D7440" t="s">
        <v>849</v>
      </c>
      <c r="E7440" t="s">
        <v>868</v>
      </c>
      <c r="F7440" t="s">
        <v>10</v>
      </c>
      <c r="G7440" t="s">
        <v>24</v>
      </c>
      <c r="H7440" t="s">
        <v>419</v>
      </c>
      <c r="J7440" t="s">
        <v>15850</v>
      </c>
      <c r="K7440" t="str">
        <f>IF(COUNTIF(Customers!A:A, H7440)&gt;0, "Valid", "Invalid")</f>
        <v>Valid</v>
      </c>
      <c r="L7440" t="str">
        <f t="shared" si="580"/>
        <v>11</v>
      </c>
      <c r="M7440" t="str">
        <f t="shared" si="581"/>
        <v>2023</v>
      </c>
      <c r="N7440">
        <f t="shared" si="582"/>
        <v>184658.11</v>
      </c>
      <c r="O7440">
        <f t="shared" si="583"/>
        <v>184658.11</v>
      </c>
      <c r="P7440" t="str">
        <f t="shared" si="584"/>
        <v/>
      </c>
      <c r="Q7440" s="48" t="str">
        <f>IF(O7440="","",
   IF(OR(O7440&lt;EDA_Outlier_Analysis!$C$10, O7440&gt;EDA_Outlier_Analysis!$C$11),
      "Outlier",
      "Normal"))</f>
        <v>Normal</v>
      </c>
      <c r="R7440" t="str">
        <f>IF(P7440="","",
   IF(OR(P7440 &lt; EDA_Outlier_Analysis!$F$7, P7440 &gt; EDA_Outlier_Analysis!$F$8),
      "Outlier",
      "Normal"))</f>
        <v/>
      </c>
      <c r="S7440" t="str">
        <f>IF(N7440="","",
   IF(OR(N7440 &lt;EDA_Outlier_Analysis!$I$10, N7440 &gt; EDA_Outlier_Analysis!$I$11),
      "Outlier",
      "Normal"))</f>
        <v>Normal</v>
      </c>
    </row>
    <row r="7441" spans="1:19">
      <c r="A7441" t="s">
        <v>15851</v>
      </c>
      <c r="B7441" s="4">
        <v>44810</v>
      </c>
      <c r="C7441" s="2">
        <v>137721.48000000001</v>
      </c>
      <c r="D7441" t="s">
        <v>849</v>
      </c>
      <c r="E7441" t="s">
        <v>853</v>
      </c>
      <c r="F7441" t="s">
        <v>10</v>
      </c>
      <c r="G7441" t="s">
        <v>34</v>
      </c>
      <c r="H7441" t="s">
        <v>687</v>
      </c>
      <c r="J7441" t="s">
        <v>15852</v>
      </c>
      <c r="K7441" t="str">
        <f>IF(COUNTIF(Customers!A:A, H7441)&gt;0, "Valid", "Invalid")</f>
        <v>Valid</v>
      </c>
      <c r="L7441" t="str">
        <f t="shared" si="580"/>
        <v>9</v>
      </c>
      <c r="M7441" t="str">
        <f t="shared" si="581"/>
        <v>2022</v>
      </c>
      <c r="N7441">
        <f t="shared" si="582"/>
        <v>137721.48000000001</v>
      </c>
      <c r="O7441">
        <f t="shared" si="583"/>
        <v>137721.48000000001</v>
      </c>
      <c r="P7441" t="str">
        <f t="shared" si="584"/>
        <v/>
      </c>
      <c r="Q7441" s="48" t="str">
        <f>IF(O7441="","",
   IF(OR(O7441&lt;EDA_Outlier_Analysis!$C$10, O7441&gt;EDA_Outlier_Analysis!$C$11),
      "Outlier",
      "Normal"))</f>
        <v>Normal</v>
      </c>
      <c r="R7441" t="str">
        <f>IF(P7441="","",
   IF(OR(P7441 &lt; EDA_Outlier_Analysis!$F$7, P7441 &gt; EDA_Outlier_Analysis!$F$8),
      "Outlier",
      "Normal"))</f>
        <v/>
      </c>
      <c r="S7441" t="str">
        <f>IF(N7441="","",
   IF(OR(N7441 &lt;EDA_Outlier_Analysis!$I$10, N7441 &gt; EDA_Outlier_Analysis!$I$11),
      "Outlier",
      "Normal"))</f>
        <v>Normal</v>
      </c>
    </row>
    <row r="7442" spans="1:19">
      <c r="A7442" t="s">
        <v>15853</v>
      </c>
      <c r="B7442" s="4">
        <v>44860</v>
      </c>
      <c r="C7442" s="2">
        <v>-48122.86</v>
      </c>
      <c r="D7442" t="s">
        <v>840</v>
      </c>
      <c r="E7442" t="s">
        <v>856</v>
      </c>
      <c r="F7442" t="s">
        <v>10</v>
      </c>
      <c r="G7442" t="s">
        <v>24</v>
      </c>
      <c r="I7442" t="s">
        <v>1112</v>
      </c>
      <c r="J7442" t="s">
        <v>15854</v>
      </c>
      <c r="K7442" t="str">
        <f>IF(COUNTIF(Customers!A:A, H7442)&gt;0, "Valid", "Invalid")</f>
        <v>Invalid</v>
      </c>
      <c r="L7442" t="str">
        <f t="shared" si="580"/>
        <v>10</v>
      </c>
      <c r="M7442" t="str">
        <f t="shared" si="581"/>
        <v>2022</v>
      </c>
      <c r="N7442">
        <f t="shared" si="582"/>
        <v>-48122.86</v>
      </c>
      <c r="O7442" t="str">
        <f t="shared" si="583"/>
        <v/>
      </c>
      <c r="P7442">
        <f t="shared" si="584"/>
        <v>48122.86</v>
      </c>
      <c r="Q7442" s="48" t="str">
        <f>IF(O7442="","",
   IF(OR(O7442&lt;EDA_Outlier_Analysis!$C$10, O7442&gt;EDA_Outlier_Analysis!$C$11),
      "Outlier",
      "Normal"))</f>
        <v/>
      </c>
      <c r="R7442" t="str">
        <f>IF(P7442="","",
   IF(OR(P7442 &lt; EDA_Outlier_Analysis!$F$7, P7442 &gt; EDA_Outlier_Analysis!$F$8),
      "Outlier",
      "Normal"))</f>
        <v>Normal</v>
      </c>
      <c r="S7442" t="str">
        <f>IF(N7442="","",
   IF(OR(N7442 &lt;EDA_Outlier_Analysis!$I$10, N7442 &gt; EDA_Outlier_Analysis!$I$11),
      "Outlier",
      "Normal"))</f>
        <v>Normal</v>
      </c>
    </row>
    <row r="7443" spans="1:19">
      <c r="A7443" t="s">
        <v>15855</v>
      </c>
      <c r="B7443" s="4">
        <v>44751</v>
      </c>
      <c r="C7443" s="2">
        <v>45759.1</v>
      </c>
      <c r="D7443" t="s">
        <v>849</v>
      </c>
      <c r="E7443" t="s">
        <v>868</v>
      </c>
      <c r="F7443" t="s">
        <v>10</v>
      </c>
      <c r="G7443" t="s">
        <v>20</v>
      </c>
      <c r="H7443" t="s">
        <v>713</v>
      </c>
      <c r="J7443" t="s">
        <v>15856</v>
      </c>
      <c r="K7443" t="str">
        <f>IF(COUNTIF(Customers!A:A, H7443)&gt;0, "Valid", "Invalid")</f>
        <v>Valid</v>
      </c>
      <c r="L7443" t="str">
        <f t="shared" si="580"/>
        <v>7</v>
      </c>
      <c r="M7443" t="str">
        <f t="shared" si="581"/>
        <v>2022</v>
      </c>
      <c r="N7443">
        <f t="shared" si="582"/>
        <v>45759.1</v>
      </c>
      <c r="O7443">
        <f t="shared" si="583"/>
        <v>45759.1</v>
      </c>
      <c r="P7443" t="str">
        <f t="shared" si="584"/>
        <v/>
      </c>
      <c r="Q7443" s="48" t="str">
        <f>IF(O7443="","",
   IF(OR(O7443&lt;EDA_Outlier_Analysis!$C$10, O7443&gt;EDA_Outlier_Analysis!$C$11),
      "Outlier",
      "Normal"))</f>
        <v>Normal</v>
      </c>
      <c r="R7443" t="str">
        <f>IF(P7443="","",
   IF(OR(P7443 &lt; EDA_Outlier_Analysis!$F$7, P7443 &gt; EDA_Outlier_Analysis!$F$8),
      "Outlier",
      "Normal"))</f>
        <v/>
      </c>
      <c r="S7443" t="str">
        <f>IF(N7443="","",
   IF(OR(N7443 &lt;EDA_Outlier_Analysis!$I$10, N7443 &gt; EDA_Outlier_Analysis!$I$11),
      "Outlier",
      "Normal"))</f>
        <v>Normal</v>
      </c>
    </row>
    <row r="7444" spans="1:19">
      <c r="A7444" t="s">
        <v>15857</v>
      </c>
      <c r="B7444" s="4">
        <v>44696</v>
      </c>
      <c r="C7444" s="2">
        <v>-57887.92</v>
      </c>
      <c r="D7444" t="s">
        <v>840</v>
      </c>
      <c r="E7444" t="s">
        <v>841</v>
      </c>
      <c r="F7444" t="s">
        <v>11</v>
      </c>
      <c r="G7444" t="s">
        <v>20</v>
      </c>
      <c r="I7444" t="s">
        <v>960</v>
      </c>
      <c r="J7444" t="s">
        <v>15858</v>
      </c>
      <c r="K7444" t="str">
        <f>IF(COUNTIF(Customers!A:A, H7444)&gt;0, "Valid", "Invalid")</f>
        <v>Invalid</v>
      </c>
      <c r="L7444" t="str">
        <f t="shared" si="580"/>
        <v>5</v>
      </c>
      <c r="M7444" t="str">
        <f t="shared" si="581"/>
        <v>2022</v>
      </c>
      <c r="N7444">
        <f t="shared" si="582"/>
        <v>-57887.92</v>
      </c>
      <c r="O7444" t="str">
        <f t="shared" si="583"/>
        <v/>
      </c>
      <c r="P7444">
        <f t="shared" si="584"/>
        <v>57887.92</v>
      </c>
      <c r="Q7444" s="48" t="str">
        <f>IF(O7444="","",
   IF(OR(O7444&lt;EDA_Outlier_Analysis!$C$10, O7444&gt;EDA_Outlier_Analysis!$C$11),
      "Outlier",
      "Normal"))</f>
        <v/>
      </c>
      <c r="R7444" t="str">
        <f>IF(P7444="","",
   IF(OR(P7444 &lt; EDA_Outlier_Analysis!$F$7, P7444 &gt; EDA_Outlier_Analysis!$F$8),
      "Outlier",
      "Normal"))</f>
        <v>Outlier</v>
      </c>
      <c r="S7444" t="str">
        <f>IF(N7444="","",
   IF(OR(N7444 &lt;EDA_Outlier_Analysis!$I$10, N7444 &gt; EDA_Outlier_Analysis!$I$11),
      "Outlier",
      "Normal"))</f>
        <v>Normal</v>
      </c>
    </row>
    <row r="7445" spans="1:19">
      <c r="A7445" t="s">
        <v>15859</v>
      </c>
      <c r="B7445" s="4">
        <v>45085</v>
      </c>
      <c r="C7445" s="2">
        <v>186617.28</v>
      </c>
      <c r="D7445" t="s">
        <v>849</v>
      </c>
      <c r="E7445" t="s">
        <v>868</v>
      </c>
      <c r="F7445" t="s">
        <v>11</v>
      </c>
      <c r="G7445" t="s">
        <v>20</v>
      </c>
      <c r="H7445" t="s">
        <v>585</v>
      </c>
      <c r="J7445" t="s">
        <v>15860</v>
      </c>
      <c r="K7445" t="str">
        <f>IF(COUNTIF(Customers!A:A, H7445)&gt;0, "Valid", "Invalid")</f>
        <v>Valid</v>
      </c>
      <c r="L7445" t="str">
        <f t="shared" si="580"/>
        <v>6</v>
      </c>
      <c r="M7445" t="str">
        <f t="shared" si="581"/>
        <v>2023</v>
      </c>
      <c r="N7445">
        <f t="shared" si="582"/>
        <v>186617.28</v>
      </c>
      <c r="O7445">
        <f t="shared" si="583"/>
        <v>186617.28</v>
      </c>
      <c r="P7445" t="str">
        <f t="shared" si="584"/>
        <v/>
      </c>
      <c r="Q7445" s="48" t="str">
        <f>IF(O7445="","",
   IF(OR(O7445&lt;EDA_Outlier_Analysis!$C$10, O7445&gt;EDA_Outlier_Analysis!$C$11),
      "Outlier",
      "Normal"))</f>
        <v>Normal</v>
      </c>
      <c r="R7445" t="str">
        <f>IF(P7445="","",
   IF(OR(P7445 &lt; EDA_Outlier_Analysis!$F$7, P7445 &gt; EDA_Outlier_Analysis!$F$8),
      "Outlier",
      "Normal"))</f>
        <v/>
      </c>
      <c r="S7445" t="str">
        <f>IF(N7445="","",
   IF(OR(N7445 &lt;EDA_Outlier_Analysis!$I$10, N7445 &gt; EDA_Outlier_Analysis!$I$11),
      "Outlier",
      "Normal"))</f>
        <v>Normal</v>
      </c>
    </row>
    <row r="7446" spans="1:19">
      <c r="A7446" t="s">
        <v>15861</v>
      </c>
      <c r="B7446" s="4">
        <v>44995</v>
      </c>
      <c r="C7446" s="2">
        <v>207849.07</v>
      </c>
      <c r="D7446" t="s">
        <v>849</v>
      </c>
      <c r="E7446" t="s">
        <v>853</v>
      </c>
      <c r="F7446" t="s">
        <v>9</v>
      </c>
      <c r="G7446" t="s">
        <v>20</v>
      </c>
      <c r="H7446" t="s">
        <v>229</v>
      </c>
      <c r="J7446" t="s">
        <v>15862</v>
      </c>
      <c r="K7446" t="str">
        <f>IF(COUNTIF(Customers!A:A, H7446)&gt;0, "Valid", "Invalid")</f>
        <v>Valid</v>
      </c>
      <c r="L7446" t="str">
        <f t="shared" si="580"/>
        <v>3</v>
      </c>
      <c r="M7446" t="str">
        <f t="shared" si="581"/>
        <v>2023</v>
      </c>
      <c r="N7446">
        <f t="shared" si="582"/>
        <v>207849.07</v>
      </c>
      <c r="O7446">
        <f t="shared" si="583"/>
        <v>207849.07</v>
      </c>
      <c r="P7446" t="str">
        <f t="shared" si="584"/>
        <v/>
      </c>
      <c r="Q7446" s="48" t="str">
        <f>IF(O7446="","",
   IF(OR(O7446&lt;EDA_Outlier_Analysis!$C$10, O7446&gt;EDA_Outlier_Analysis!$C$11),
      "Outlier",
      "Normal"))</f>
        <v>Normal</v>
      </c>
      <c r="R7446" t="str">
        <f>IF(P7446="","",
   IF(OR(P7446 &lt; EDA_Outlier_Analysis!$F$7, P7446 &gt; EDA_Outlier_Analysis!$F$8),
      "Outlier",
      "Normal"))</f>
        <v/>
      </c>
      <c r="S7446" t="str">
        <f>IF(N7446="","",
   IF(OR(N7446 &lt;EDA_Outlier_Analysis!$I$10, N7446 &gt; EDA_Outlier_Analysis!$I$11),
      "Outlier",
      "Normal"))</f>
        <v>Normal</v>
      </c>
    </row>
    <row r="7447" spans="1:19">
      <c r="A7447" t="s">
        <v>15863</v>
      </c>
      <c r="B7447" s="4">
        <v>44675</v>
      </c>
      <c r="C7447" s="2">
        <v>-65204.98</v>
      </c>
      <c r="D7447" t="s">
        <v>840</v>
      </c>
      <c r="E7447" t="s">
        <v>878</v>
      </c>
      <c r="F7447" t="s">
        <v>10</v>
      </c>
      <c r="G7447" t="s">
        <v>31</v>
      </c>
      <c r="I7447" t="s">
        <v>909</v>
      </c>
      <c r="J7447" t="s">
        <v>15864</v>
      </c>
      <c r="K7447" t="str">
        <f>IF(COUNTIF(Customers!A:A, H7447)&gt;0, "Valid", "Invalid")</f>
        <v>Invalid</v>
      </c>
      <c r="L7447" t="str">
        <f t="shared" si="580"/>
        <v>4</v>
      </c>
      <c r="M7447" t="str">
        <f t="shared" si="581"/>
        <v>2022</v>
      </c>
      <c r="N7447">
        <f t="shared" si="582"/>
        <v>-65204.98</v>
      </c>
      <c r="O7447" t="str">
        <f t="shared" si="583"/>
        <v/>
      </c>
      <c r="P7447">
        <f t="shared" si="584"/>
        <v>65204.98</v>
      </c>
      <c r="Q7447" s="48" t="str">
        <f>IF(O7447="","",
   IF(OR(O7447&lt;EDA_Outlier_Analysis!$C$10, O7447&gt;EDA_Outlier_Analysis!$C$11),
      "Outlier",
      "Normal"))</f>
        <v/>
      </c>
      <c r="R7447" t="str">
        <f>IF(P7447="","",
   IF(OR(P7447 &lt; EDA_Outlier_Analysis!$F$7, P7447 &gt; EDA_Outlier_Analysis!$F$8),
      "Outlier",
      "Normal"))</f>
        <v>Outlier</v>
      </c>
      <c r="S7447" t="str">
        <f>IF(N7447="","",
   IF(OR(N7447 &lt;EDA_Outlier_Analysis!$I$10, N7447 &gt; EDA_Outlier_Analysis!$I$11),
      "Outlier",
      "Normal"))</f>
        <v>Normal</v>
      </c>
    </row>
    <row r="7448" spans="1:19">
      <c r="A7448" t="s">
        <v>15865</v>
      </c>
      <c r="B7448" s="4">
        <v>44690</v>
      </c>
      <c r="C7448" s="2">
        <v>-37582.82</v>
      </c>
      <c r="D7448" t="s">
        <v>840</v>
      </c>
      <c r="E7448" t="s">
        <v>845</v>
      </c>
      <c r="F7448" t="s">
        <v>9</v>
      </c>
      <c r="G7448" t="s">
        <v>24</v>
      </c>
      <c r="I7448" t="s">
        <v>2053</v>
      </c>
      <c r="J7448" t="s">
        <v>15866</v>
      </c>
      <c r="K7448" t="str">
        <f>IF(COUNTIF(Customers!A:A, H7448)&gt;0, "Valid", "Invalid")</f>
        <v>Invalid</v>
      </c>
      <c r="L7448" t="str">
        <f t="shared" si="580"/>
        <v>5</v>
      </c>
      <c r="M7448" t="str">
        <f t="shared" si="581"/>
        <v>2022</v>
      </c>
      <c r="N7448">
        <f t="shared" si="582"/>
        <v>-37582.82</v>
      </c>
      <c r="O7448" t="str">
        <f t="shared" si="583"/>
        <v/>
      </c>
      <c r="P7448">
        <f t="shared" si="584"/>
        <v>37582.82</v>
      </c>
      <c r="Q7448" s="48" t="str">
        <f>IF(O7448="","",
   IF(OR(O7448&lt;EDA_Outlier_Analysis!$C$10, O7448&gt;EDA_Outlier_Analysis!$C$11),
      "Outlier",
      "Normal"))</f>
        <v/>
      </c>
      <c r="R7448" t="str">
        <f>IF(P7448="","",
   IF(OR(P7448 &lt; EDA_Outlier_Analysis!$F$7, P7448 &gt; EDA_Outlier_Analysis!$F$8),
      "Outlier",
      "Normal"))</f>
        <v>Normal</v>
      </c>
      <c r="S7448" t="str">
        <f>IF(N7448="","",
   IF(OR(N7448 &lt;EDA_Outlier_Analysis!$I$10, N7448 &gt; EDA_Outlier_Analysis!$I$11),
      "Outlier",
      "Normal"))</f>
        <v>Normal</v>
      </c>
    </row>
    <row r="7449" spans="1:19">
      <c r="A7449" t="s">
        <v>15867</v>
      </c>
      <c r="B7449" s="4">
        <v>44862</v>
      </c>
      <c r="C7449" s="2">
        <v>14507.2</v>
      </c>
      <c r="D7449" t="s">
        <v>873</v>
      </c>
      <c r="E7449" t="s">
        <v>873</v>
      </c>
      <c r="F7449" t="s">
        <v>11</v>
      </c>
      <c r="G7449" t="s">
        <v>34</v>
      </c>
      <c r="J7449" t="s">
        <v>15868</v>
      </c>
      <c r="K7449" t="str">
        <f>IF(COUNTIF(Customers!A:A, H7449)&gt;0, "Valid", "Invalid")</f>
        <v>Invalid</v>
      </c>
      <c r="L7449" t="str">
        <f t="shared" si="580"/>
        <v>10</v>
      </c>
      <c r="M7449" t="str">
        <f t="shared" si="581"/>
        <v>2022</v>
      </c>
      <c r="N7449">
        <f t="shared" si="582"/>
        <v>-14507.2</v>
      </c>
      <c r="O7449" t="str">
        <f t="shared" si="583"/>
        <v/>
      </c>
      <c r="P7449" t="str">
        <f t="shared" si="584"/>
        <v/>
      </c>
      <c r="Q7449" s="48" t="str">
        <f>IF(O7449="","",
   IF(OR(O7449&lt;EDA_Outlier_Analysis!$C$10, O7449&gt;EDA_Outlier_Analysis!$C$11),
      "Outlier",
      "Normal"))</f>
        <v/>
      </c>
      <c r="R7449" t="str">
        <f>IF(P7449="","",
   IF(OR(P7449 &lt; EDA_Outlier_Analysis!$F$7, P7449 &gt; EDA_Outlier_Analysis!$F$8),
      "Outlier",
      "Normal"))</f>
        <v/>
      </c>
      <c r="S7449" t="str">
        <f>IF(N7449="","",
   IF(OR(N7449 &lt;EDA_Outlier_Analysis!$I$10, N7449 &gt; EDA_Outlier_Analysis!$I$11),
      "Outlier",
      "Normal"))</f>
        <v>Normal</v>
      </c>
    </row>
    <row r="7450" spans="1:19">
      <c r="A7450" t="s">
        <v>15869</v>
      </c>
      <c r="B7450" s="4">
        <v>44787</v>
      </c>
      <c r="C7450" s="2">
        <v>-30626.66</v>
      </c>
      <c r="D7450" t="s">
        <v>840</v>
      </c>
      <c r="E7450" t="s">
        <v>856</v>
      </c>
      <c r="F7450" t="s">
        <v>10</v>
      </c>
      <c r="G7450" t="s">
        <v>34</v>
      </c>
      <c r="I7450" t="s">
        <v>1494</v>
      </c>
      <c r="J7450" t="s">
        <v>15870</v>
      </c>
      <c r="K7450" t="str">
        <f>IF(COUNTIF(Customers!A:A, H7450)&gt;0, "Valid", "Invalid")</f>
        <v>Invalid</v>
      </c>
      <c r="L7450" t="str">
        <f t="shared" si="580"/>
        <v>8</v>
      </c>
      <c r="M7450" t="str">
        <f t="shared" si="581"/>
        <v>2022</v>
      </c>
      <c r="N7450">
        <f t="shared" si="582"/>
        <v>-30626.66</v>
      </c>
      <c r="O7450" t="str">
        <f t="shared" si="583"/>
        <v/>
      </c>
      <c r="P7450">
        <f t="shared" si="584"/>
        <v>30626.66</v>
      </c>
      <c r="Q7450" s="48" t="str">
        <f>IF(O7450="","",
   IF(OR(O7450&lt;EDA_Outlier_Analysis!$C$10, O7450&gt;EDA_Outlier_Analysis!$C$11),
      "Outlier",
      "Normal"))</f>
        <v/>
      </c>
      <c r="R7450" t="str">
        <f>IF(P7450="","",
   IF(OR(P7450 &lt; EDA_Outlier_Analysis!$F$7, P7450 &gt; EDA_Outlier_Analysis!$F$8),
      "Outlier",
      "Normal"))</f>
        <v>Normal</v>
      </c>
      <c r="S7450" t="str">
        <f>IF(N7450="","",
   IF(OR(N7450 &lt;EDA_Outlier_Analysis!$I$10, N7450 &gt; EDA_Outlier_Analysis!$I$11),
      "Outlier",
      "Normal"))</f>
        <v>Normal</v>
      </c>
    </row>
    <row r="7451" spans="1:19">
      <c r="A7451" t="s">
        <v>15871</v>
      </c>
      <c r="B7451" s="4">
        <v>45167</v>
      </c>
      <c r="C7451" s="2">
        <v>188061.25</v>
      </c>
      <c r="D7451" t="s">
        <v>849</v>
      </c>
      <c r="E7451" t="s">
        <v>853</v>
      </c>
      <c r="F7451" t="s">
        <v>9</v>
      </c>
      <c r="G7451" t="s">
        <v>20</v>
      </c>
      <c r="H7451" t="s">
        <v>733</v>
      </c>
      <c r="J7451" t="s">
        <v>15872</v>
      </c>
      <c r="K7451" t="str">
        <f>IF(COUNTIF(Customers!A:A, H7451)&gt;0, "Valid", "Invalid")</f>
        <v>Valid</v>
      </c>
      <c r="L7451" t="str">
        <f t="shared" si="580"/>
        <v>8</v>
      </c>
      <c r="M7451" t="str">
        <f t="shared" si="581"/>
        <v>2023</v>
      </c>
      <c r="N7451">
        <f t="shared" si="582"/>
        <v>188061.25</v>
      </c>
      <c r="O7451">
        <f t="shared" si="583"/>
        <v>188061.25</v>
      </c>
      <c r="P7451" t="str">
        <f t="shared" si="584"/>
        <v/>
      </c>
      <c r="Q7451" s="48" t="str">
        <f>IF(O7451="","",
   IF(OR(O7451&lt;EDA_Outlier_Analysis!$C$10, O7451&gt;EDA_Outlier_Analysis!$C$11),
      "Outlier",
      "Normal"))</f>
        <v>Normal</v>
      </c>
      <c r="R7451" t="str">
        <f>IF(P7451="","",
   IF(OR(P7451 &lt; EDA_Outlier_Analysis!$F$7, P7451 &gt; EDA_Outlier_Analysis!$F$8),
      "Outlier",
      "Normal"))</f>
        <v/>
      </c>
      <c r="S7451" t="str">
        <f>IF(N7451="","",
   IF(OR(N7451 &lt;EDA_Outlier_Analysis!$I$10, N7451 &gt; EDA_Outlier_Analysis!$I$11),
      "Outlier",
      "Normal"))</f>
        <v>Normal</v>
      </c>
    </row>
    <row r="7452" spans="1:19">
      <c r="A7452" t="s">
        <v>15873</v>
      </c>
      <c r="B7452" s="4">
        <v>44655</v>
      </c>
      <c r="C7452" s="2">
        <v>-48763.05</v>
      </c>
      <c r="D7452" t="s">
        <v>840</v>
      </c>
      <c r="E7452" t="s">
        <v>905</v>
      </c>
      <c r="F7452" t="s">
        <v>10</v>
      </c>
      <c r="G7452" t="s">
        <v>34</v>
      </c>
      <c r="I7452" t="s">
        <v>1620</v>
      </c>
      <c r="J7452" t="s">
        <v>15874</v>
      </c>
      <c r="K7452" t="str">
        <f>IF(COUNTIF(Customers!A:A, H7452)&gt;0, "Valid", "Invalid")</f>
        <v>Invalid</v>
      </c>
      <c r="L7452" t="str">
        <f t="shared" si="580"/>
        <v>4</v>
      </c>
      <c r="M7452" t="str">
        <f t="shared" si="581"/>
        <v>2022</v>
      </c>
      <c r="N7452">
        <f t="shared" si="582"/>
        <v>-48763.05</v>
      </c>
      <c r="O7452" t="str">
        <f t="shared" si="583"/>
        <v/>
      </c>
      <c r="P7452">
        <f t="shared" si="584"/>
        <v>48763.05</v>
      </c>
      <c r="Q7452" s="48" t="str">
        <f>IF(O7452="","",
   IF(OR(O7452&lt;EDA_Outlier_Analysis!$C$10, O7452&gt;EDA_Outlier_Analysis!$C$11),
      "Outlier",
      "Normal"))</f>
        <v/>
      </c>
      <c r="R7452" t="str">
        <f>IF(P7452="","",
   IF(OR(P7452 &lt; EDA_Outlier_Analysis!$F$7, P7452 &gt; EDA_Outlier_Analysis!$F$8),
      "Outlier",
      "Normal"))</f>
        <v>Normal</v>
      </c>
      <c r="S7452" t="str">
        <f>IF(N7452="","",
   IF(OR(N7452 &lt;EDA_Outlier_Analysis!$I$10, N7452 &gt; EDA_Outlier_Analysis!$I$11),
      "Outlier",
      "Normal"))</f>
        <v>Normal</v>
      </c>
    </row>
    <row r="7453" spans="1:19">
      <c r="A7453" t="s">
        <v>15875</v>
      </c>
      <c r="B7453" s="4">
        <v>45069</v>
      </c>
      <c r="C7453" s="2">
        <v>-12225.11</v>
      </c>
      <c r="D7453" t="s">
        <v>840</v>
      </c>
      <c r="E7453" t="s">
        <v>845</v>
      </c>
      <c r="F7453" t="s">
        <v>11</v>
      </c>
      <c r="G7453" t="s">
        <v>24</v>
      </c>
      <c r="I7453" t="s">
        <v>929</v>
      </c>
      <c r="J7453" t="s">
        <v>15876</v>
      </c>
      <c r="K7453" t="str">
        <f>IF(COUNTIF(Customers!A:A, H7453)&gt;0, "Valid", "Invalid")</f>
        <v>Invalid</v>
      </c>
      <c r="L7453" t="str">
        <f t="shared" si="580"/>
        <v>5</v>
      </c>
      <c r="M7453" t="str">
        <f t="shared" si="581"/>
        <v>2023</v>
      </c>
      <c r="N7453">
        <f t="shared" si="582"/>
        <v>-12225.11</v>
      </c>
      <c r="O7453" t="str">
        <f t="shared" si="583"/>
        <v/>
      </c>
      <c r="P7453">
        <f t="shared" si="584"/>
        <v>12225.11</v>
      </c>
      <c r="Q7453" s="48" t="str">
        <f>IF(O7453="","",
   IF(OR(O7453&lt;EDA_Outlier_Analysis!$C$10, O7453&gt;EDA_Outlier_Analysis!$C$11),
      "Outlier",
      "Normal"))</f>
        <v/>
      </c>
      <c r="R7453" t="str">
        <f>IF(P7453="","",
   IF(OR(P7453 &lt; EDA_Outlier_Analysis!$F$7, P7453 &gt; EDA_Outlier_Analysis!$F$8),
      "Outlier",
      "Normal"))</f>
        <v>Outlier</v>
      </c>
      <c r="S7453" t="str">
        <f>IF(N7453="","",
   IF(OR(N7453 &lt;EDA_Outlier_Analysis!$I$10, N7453 &gt; EDA_Outlier_Analysis!$I$11),
      "Outlier",
      "Normal"))</f>
        <v>Normal</v>
      </c>
    </row>
    <row r="7454" spans="1:19">
      <c r="A7454" t="s">
        <v>15877</v>
      </c>
      <c r="B7454" s="4">
        <v>45179</v>
      </c>
      <c r="C7454" s="2">
        <v>-60978.53</v>
      </c>
      <c r="D7454" t="s">
        <v>840</v>
      </c>
      <c r="E7454" t="s">
        <v>864</v>
      </c>
      <c r="F7454" t="s">
        <v>9</v>
      </c>
      <c r="G7454" t="s">
        <v>24</v>
      </c>
      <c r="I7454" t="s">
        <v>1968</v>
      </c>
      <c r="J7454" t="s">
        <v>15878</v>
      </c>
      <c r="K7454" t="str">
        <f>IF(COUNTIF(Customers!A:A, H7454)&gt;0, "Valid", "Invalid")</f>
        <v>Invalid</v>
      </c>
      <c r="L7454" t="str">
        <f t="shared" si="580"/>
        <v>9</v>
      </c>
      <c r="M7454" t="str">
        <f t="shared" si="581"/>
        <v>2023</v>
      </c>
      <c r="N7454">
        <f t="shared" si="582"/>
        <v>-60978.53</v>
      </c>
      <c r="O7454" t="str">
        <f t="shared" si="583"/>
        <v/>
      </c>
      <c r="P7454">
        <f t="shared" si="584"/>
        <v>60978.53</v>
      </c>
      <c r="Q7454" s="48" t="str">
        <f>IF(O7454="","",
   IF(OR(O7454&lt;EDA_Outlier_Analysis!$C$10, O7454&gt;EDA_Outlier_Analysis!$C$11),
      "Outlier",
      "Normal"))</f>
        <v/>
      </c>
      <c r="R7454" t="str">
        <f>IF(P7454="","",
   IF(OR(P7454 &lt; EDA_Outlier_Analysis!$F$7, P7454 &gt; EDA_Outlier_Analysis!$F$8),
      "Outlier",
      "Normal"))</f>
        <v>Outlier</v>
      </c>
      <c r="S7454" t="str">
        <f>IF(N7454="","",
   IF(OR(N7454 &lt;EDA_Outlier_Analysis!$I$10, N7454 &gt; EDA_Outlier_Analysis!$I$11),
      "Outlier",
      "Normal"))</f>
        <v>Normal</v>
      </c>
    </row>
    <row r="7455" spans="1:19">
      <c r="A7455" t="s">
        <v>15879</v>
      </c>
      <c r="B7455" s="4">
        <v>44673</v>
      </c>
      <c r="C7455" s="2">
        <v>-35802.239999999998</v>
      </c>
      <c r="D7455" t="s">
        <v>840</v>
      </c>
      <c r="E7455" t="s">
        <v>878</v>
      </c>
      <c r="F7455" t="s">
        <v>9</v>
      </c>
      <c r="G7455" t="s">
        <v>20</v>
      </c>
      <c r="I7455" t="s">
        <v>2491</v>
      </c>
      <c r="J7455" t="s">
        <v>15880</v>
      </c>
      <c r="K7455" t="str">
        <f>IF(COUNTIF(Customers!A:A, H7455)&gt;0, "Valid", "Invalid")</f>
        <v>Invalid</v>
      </c>
      <c r="L7455" t="str">
        <f t="shared" si="580"/>
        <v>4</v>
      </c>
      <c r="M7455" t="str">
        <f t="shared" si="581"/>
        <v>2022</v>
      </c>
      <c r="N7455">
        <f t="shared" si="582"/>
        <v>-35802.239999999998</v>
      </c>
      <c r="O7455" t="str">
        <f t="shared" si="583"/>
        <v/>
      </c>
      <c r="P7455">
        <f t="shared" si="584"/>
        <v>35802.239999999998</v>
      </c>
      <c r="Q7455" s="48" t="str">
        <f>IF(O7455="","",
   IF(OR(O7455&lt;EDA_Outlier_Analysis!$C$10, O7455&gt;EDA_Outlier_Analysis!$C$11),
      "Outlier",
      "Normal"))</f>
        <v/>
      </c>
      <c r="R7455" t="str">
        <f>IF(P7455="","",
   IF(OR(P7455 &lt; EDA_Outlier_Analysis!$F$7, P7455 &gt; EDA_Outlier_Analysis!$F$8),
      "Outlier",
      "Normal"))</f>
        <v>Normal</v>
      </c>
      <c r="S7455" t="str">
        <f>IF(N7455="","",
   IF(OR(N7455 &lt;EDA_Outlier_Analysis!$I$10, N7455 &gt; EDA_Outlier_Analysis!$I$11),
      "Outlier",
      "Normal"))</f>
        <v>Normal</v>
      </c>
    </row>
    <row r="7456" spans="1:19">
      <c r="A7456" t="s">
        <v>15881</v>
      </c>
      <c r="B7456" s="4">
        <v>45091</v>
      </c>
      <c r="C7456" s="2">
        <v>120650.82</v>
      </c>
      <c r="D7456" t="s">
        <v>849</v>
      </c>
      <c r="E7456" t="s">
        <v>850</v>
      </c>
      <c r="F7456" t="s">
        <v>9</v>
      </c>
      <c r="G7456" t="s">
        <v>31</v>
      </c>
      <c r="H7456" t="s">
        <v>321</v>
      </c>
      <c r="J7456" t="s">
        <v>15882</v>
      </c>
      <c r="K7456" t="str">
        <f>IF(COUNTIF(Customers!A:A, H7456)&gt;0, "Valid", "Invalid")</f>
        <v>Valid</v>
      </c>
      <c r="L7456" t="str">
        <f t="shared" si="580"/>
        <v>6</v>
      </c>
      <c r="M7456" t="str">
        <f t="shared" si="581"/>
        <v>2023</v>
      </c>
      <c r="N7456">
        <f t="shared" si="582"/>
        <v>120650.82</v>
      </c>
      <c r="O7456">
        <f t="shared" si="583"/>
        <v>120650.82</v>
      </c>
      <c r="P7456" t="str">
        <f t="shared" si="584"/>
        <v/>
      </c>
      <c r="Q7456" s="48" t="str">
        <f>IF(O7456="","",
   IF(OR(O7456&lt;EDA_Outlier_Analysis!$C$10, O7456&gt;EDA_Outlier_Analysis!$C$11),
      "Outlier",
      "Normal"))</f>
        <v>Normal</v>
      </c>
      <c r="R7456" t="str">
        <f>IF(P7456="","",
   IF(OR(P7456 &lt; EDA_Outlier_Analysis!$F$7, P7456 &gt; EDA_Outlier_Analysis!$F$8),
      "Outlier",
      "Normal"))</f>
        <v/>
      </c>
      <c r="S7456" t="str">
        <f>IF(N7456="","",
   IF(OR(N7456 &lt;EDA_Outlier_Analysis!$I$10, N7456 &gt; EDA_Outlier_Analysis!$I$11),
      "Outlier",
      "Normal"))</f>
        <v>Normal</v>
      </c>
    </row>
    <row r="7457" spans="1:19">
      <c r="A7457" t="s">
        <v>15883</v>
      </c>
      <c r="B7457" s="4">
        <v>45232</v>
      </c>
      <c r="C7457" s="2">
        <v>150422.82999999999</v>
      </c>
      <c r="D7457" t="s">
        <v>849</v>
      </c>
      <c r="E7457" t="s">
        <v>868</v>
      </c>
      <c r="F7457" t="s">
        <v>10</v>
      </c>
      <c r="G7457" t="s">
        <v>20</v>
      </c>
      <c r="H7457" t="s">
        <v>419</v>
      </c>
      <c r="J7457" t="s">
        <v>15884</v>
      </c>
      <c r="K7457" t="str">
        <f>IF(COUNTIF(Customers!A:A, H7457)&gt;0, "Valid", "Invalid")</f>
        <v>Valid</v>
      </c>
      <c r="L7457" t="str">
        <f t="shared" si="580"/>
        <v>11</v>
      </c>
      <c r="M7457" t="str">
        <f t="shared" si="581"/>
        <v>2023</v>
      </c>
      <c r="N7457">
        <f t="shared" si="582"/>
        <v>150422.82999999999</v>
      </c>
      <c r="O7457">
        <f t="shared" si="583"/>
        <v>150422.82999999999</v>
      </c>
      <c r="P7457" t="str">
        <f t="shared" si="584"/>
        <v/>
      </c>
      <c r="Q7457" s="48" t="str">
        <f>IF(O7457="","",
   IF(OR(O7457&lt;EDA_Outlier_Analysis!$C$10, O7457&gt;EDA_Outlier_Analysis!$C$11),
      "Outlier",
      "Normal"))</f>
        <v>Normal</v>
      </c>
      <c r="R7457" t="str">
        <f>IF(P7457="","",
   IF(OR(P7457 &lt; EDA_Outlier_Analysis!$F$7, P7457 &gt; EDA_Outlier_Analysis!$F$8),
      "Outlier",
      "Normal"))</f>
        <v/>
      </c>
      <c r="S7457" t="str">
        <f>IF(N7457="","",
   IF(OR(N7457 &lt;EDA_Outlier_Analysis!$I$10, N7457 &gt; EDA_Outlier_Analysis!$I$11),
      "Outlier",
      "Normal"))</f>
        <v>Normal</v>
      </c>
    </row>
    <row r="7458" spans="1:19">
      <c r="A7458" t="s">
        <v>15885</v>
      </c>
      <c r="B7458" s="4">
        <v>45201</v>
      </c>
      <c r="C7458" s="2">
        <v>150774.43</v>
      </c>
      <c r="D7458" t="s">
        <v>849</v>
      </c>
      <c r="E7458" t="s">
        <v>868</v>
      </c>
      <c r="F7458" t="s">
        <v>9</v>
      </c>
      <c r="G7458" t="s">
        <v>24</v>
      </c>
      <c r="H7458" t="s">
        <v>581</v>
      </c>
      <c r="J7458" t="s">
        <v>15886</v>
      </c>
      <c r="K7458" t="str">
        <f>IF(COUNTIF(Customers!A:A, H7458)&gt;0, "Valid", "Invalid")</f>
        <v>Valid</v>
      </c>
      <c r="L7458" t="str">
        <f t="shared" si="580"/>
        <v>10</v>
      </c>
      <c r="M7458" t="str">
        <f t="shared" si="581"/>
        <v>2023</v>
      </c>
      <c r="N7458">
        <f t="shared" si="582"/>
        <v>150774.43</v>
      </c>
      <c r="O7458">
        <f t="shared" si="583"/>
        <v>150774.43</v>
      </c>
      <c r="P7458" t="str">
        <f t="shared" si="584"/>
        <v/>
      </c>
      <c r="Q7458" s="48" t="str">
        <f>IF(O7458="","",
   IF(OR(O7458&lt;EDA_Outlier_Analysis!$C$10, O7458&gt;EDA_Outlier_Analysis!$C$11),
      "Outlier",
      "Normal"))</f>
        <v>Normal</v>
      </c>
      <c r="R7458" t="str">
        <f>IF(P7458="","",
   IF(OR(P7458 &lt; EDA_Outlier_Analysis!$F$7, P7458 &gt; EDA_Outlier_Analysis!$F$8),
      "Outlier",
      "Normal"))</f>
        <v/>
      </c>
      <c r="S7458" t="str">
        <f>IF(N7458="","",
   IF(OR(N7458 &lt;EDA_Outlier_Analysis!$I$10, N7458 &gt; EDA_Outlier_Analysis!$I$11),
      "Outlier",
      "Normal"))</f>
        <v>Normal</v>
      </c>
    </row>
    <row r="7459" spans="1:19">
      <c r="A7459" t="s">
        <v>15887</v>
      </c>
      <c r="B7459" s="4">
        <v>44843</v>
      </c>
      <c r="C7459" s="2">
        <v>200041.65</v>
      </c>
      <c r="D7459" t="s">
        <v>849</v>
      </c>
      <c r="E7459" t="s">
        <v>868</v>
      </c>
      <c r="F7459" t="s">
        <v>10</v>
      </c>
      <c r="G7459" t="s">
        <v>31</v>
      </c>
      <c r="H7459" t="s">
        <v>459</v>
      </c>
      <c r="J7459" t="s">
        <v>15888</v>
      </c>
      <c r="K7459" t="str">
        <f>IF(COUNTIF(Customers!A:A, H7459)&gt;0, "Valid", "Invalid")</f>
        <v>Valid</v>
      </c>
      <c r="L7459" t="str">
        <f t="shared" si="580"/>
        <v>10</v>
      </c>
      <c r="M7459" t="str">
        <f t="shared" si="581"/>
        <v>2022</v>
      </c>
      <c r="N7459">
        <f t="shared" si="582"/>
        <v>200041.65</v>
      </c>
      <c r="O7459">
        <f t="shared" si="583"/>
        <v>200041.65</v>
      </c>
      <c r="P7459" t="str">
        <f t="shared" si="584"/>
        <v/>
      </c>
      <c r="Q7459" s="48" t="str">
        <f>IF(O7459="","",
   IF(OR(O7459&lt;EDA_Outlier_Analysis!$C$10, O7459&gt;EDA_Outlier_Analysis!$C$11),
      "Outlier",
      "Normal"))</f>
        <v>Normal</v>
      </c>
      <c r="R7459" t="str">
        <f>IF(P7459="","",
   IF(OR(P7459 &lt; EDA_Outlier_Analysis!$F$7, P7459 &gt; EDA_Outlier_Analysis!$F$8),
      "Outlier",
      "Normal"))</f>
        <v/>
      </c>
      <c r="S7459" t="str">
        <f>IF(N7459="","",
   IF(OR(N7459 &lt;EDA_Outlier_Analysis!$I$10, N7459 &gt; EDA_Outlier_Analysis!$I$11),
      "Outlier",
      "Normal"))</f>
        <v>Normal</v>
      </c>
    </row>
    <row r="7460" spans="1:19">
      <c r="A7460" t="s">
        <v>15889</v>
      </c>
      <c r="B7460" s="4">
        <v>45088</v>
      </c>
      <c r="C7460" s="2">
        <v>118906.09</v>
      </c>
      <c r="D7460" t="s">
        <v>849</v>
      </c>
      <c r="E7460" t="s">
        <v>850</v>
      </c>
      <c r="F7460" t="s">
        <v>9</v>
      </c>
      <c r="G7460" t="s">
        <v>20</v>
      </c>
      <c r="H7460" t="s">
        <v>185</v>
      </c>
      <c r="J7460" t="s">
        <v>15890</v>
      </c>
      <c r="K7460" t="str">
        <f>IF(COUNTIF(Customers!A:A, H7460)&gt;0, "Valid", "Invalid")</f>
        <v>Valid</v>
      </c>
      <c r="L7460" t="str">
        <f t="shared" si="580"/>
        <v>6</v>
      </c>
      <c r="M7460" t="str">
        <f t="shared" si="581"/>
        <v>2023</v>
      </c>
      <c r="N7460">
        <f t="shared" si="582"/>
        <v>118906.09</v>
      </c>
      <c r="O7460">
        <f t="shared" si="583"/>
        <v>118906.09</v>
      </c>
      <c r="P7460" t="str">
        <f t="shared" si="584"/>
        <v/>
      </c>
      <c r="Q7460" s="48" t="str">
        <f>IF(O7460="","",
   IF(OR(O7460&lt;EDA_Outlier_Analysis!$C$10, O7460&gt;EDA_Outlier_Analysis!$C$11),
      "Outlier",
      "Normal"))</f>
        <v>Normal</v>
      </c>
      <c r="R7460" t="str">
        <f>IF(P7460="","",
   IF(OR(P7460 &lt; EDA_Outlier_Analysis!$F$7, P7460 &gt; EDA_Outlier_Analysis!$F$8),
      "Outlier",
      "Normal"))</f>
        <v/>
      </c>
      <c r="S7460" t="str">
        <f>IF(N7460="","",
   IF(OR(N7460 &lt;EDA_Outlier_Analysis!$I$10, N7460 &gt; EDA_Outlier_Analysis!$I$11),
      "Outlier",
      "Normal"))</f>
        <v>Normal</v>
      </c>
    </row>
    <row r="7461" spans="1:19">
      <c r="A7461" t="s">
        <v>15891</v>
      </c>
      <c r="B7461" s="4">
        <v>44881</v>
      </c>
      <c r="C7461" s="2">
        <v>96326.56</v>
      </c>
      <c r="D7461" t="s">
        <v>849</v>
      </c>
      <c r="E7461" t="s">
        <v>868</v>
      </c>
      <c r="F7461" t="s">
        <v>9</v>
      </c>
      <c r="G7461" t="s">
        <v>24</v>
      </c>
      <c r="H7461" t="s">
        <v>547</v>
      </c>
      <c r="J7461" t="s">
        <v>15892</v>
      </c>
      <c r="K7461" t="str">
        <f>IF(COUNTIF(Customers!A:A, H7461)&gt;0, "Valid", "Invalid")</f>
        <v>Valid</v>
      </c>
      <c r="L7461" t="str">
        <f t="shared" si="580"/>
        <v>11</v>
      </c>
      <c r="M7461" t="str">
        <f t="shared" si="581"/>
        <v>2022</v>
      </c>
      <c r="N7461">
        <f t="shared" si="582"/>
        <v>96326.56</v>
      </c>
      <c r="O7461">
        <f t="shared" si="583"/>
        <v>96326.56</v>
      </c>
      <c r="P7461" t="str">
        <f t="shared" si="584"/>
        <v/>
      </c>
      <c r="Q7461" s="48" t="str">
        <f>IF(O7461="","",
   IF(OR(O7461&lt;EDA_Outlier_Analysis!$C$10, O7461&gt;EDA_Outlier_Analysis!$C$11),
      "Outlier",
      "Normal"))</f>
        <v>Normal</v>
      </c>
      <c r="R7461" t="str">
        <f>IF(P7461="","",
   IF(OR(P7461 &lt; EDA_Outlier_Analysis!$F$7, P7461 &gt; EDA_Outlier_Analysis!$F$8),
      "Outlier",
      "Normal"))</f>
        <v/>
      </c>
      <c r="S7461" t="str">
        <f>IF(N7461="","",
   IF(OR(N7461 &lt;EDA_Outlier_Analysis!$I$10, N7461 &gt; EDA_Outlier_Analysis!$I$11),
      "Outlier",
      "Normal"))</f>
        <v>Normal</v>
      </c>
    </row>
    <row r="7462" spans="1:19">
      <c r="A7462" t="s">
        <v>15893</v>
      </c>
      <c r="B7462" s="4">
        <v>44845</v>
      </c>
      <c r="C7462" s="2">
        <v>17122.98</v>
      </c>
      <c r="D7462" t="s">
        <v>1345</v>
      </c>
      <c r="E7462" t="s">
        <v>1345</v>
      </c>
      <c r="F7462" t="s">
        <v>10</v>
      </c>
      <c r="G7462" t="s">
        <v>31</v>
      </c>
      <c r="J7462" t="s">
        <v>15894</v>
      </c>
      <c r="K7462" t="str">
        <f>IF(COUNTIF(Customers!A:A, H7462)&gt;0, "Valid", "Invalid")</f>
        <v>Invalid</v>
      </c>
      <c r="L7462" t="str">
        <f t="shared" si="580"/>
        <v>10</v>
      </c>
      <c r="M7462" t="str">
        <f t="shared" si="581"/>
        <v>2022</v>
      </c>
      <c r="N7462">
        <f t="shared" si="582"/>
        <v>-17122.98</v>
      </c>
      <c r="O7462" t="str">
        <f t="shared" si="583"/>
        <v/>
      </c>
      <c r="P7462" t="str">
        <f t="shared" si="584"/>
        <v/>
      </c>
      <c r="Q7462" s="48" t="str">
        <f>IF(O7462="","",
   IF(OR(O7462&lt;EDA_Outlier_Analysis!$C$10, O7462&gt;EDA_Outlier_Analysis!$C$11),
      "Outlier",
      "Normal"))</f>
        <v/>
      </c>
      <c r="R7462" t="str">
        <f>IF(P7462="","",
   IF(OR(P7462 &lt; EDA_Outlier_Analysis!$F$7, P7462 &gt; EDA_Outlier_Analysis!$F$8),
      "Outlier",
      "Normal"))</f>
        <v/>
      </c>
      <c r="S7462" t="str">
        <f>IF(N7462="","",
   IF(OR(N7462 &lt;EDA_Outlier_Analysis!$I$10, N7462 &gt; EDA_Outlier_Analysis!$I$11),
      "Outlier",
      "Normal"))</f>
        <v>Normal</v>
      </c>
    </row>
    <row r="7463" spans="1:19">
      <c r="A7463" t="s">
        <v>15895</v>
      </c>
      <c r="B7463" s="4">
        <v>45148</v>
      </c>
      <c r="C7463" s="2">
        <v>19290.98</v>
      </c>
      <c r="D7463" t="s">
        <v>971</v>
      </c>
      <c r="E7463" t="s">
        <v>971</v>
      </c>
      <c r="F7463" t="s">
        <v>11</v>
      </c>
      <c r="G7463" t="s">
        <v>20</v>
      </c>
      <c r="J7463" t="s">
        <v>15896</v>
      </c>
      <c r="K7463" t="str">
        <f>IF(COUNTIF(Customers!A:A, H7463)&gt;0, "Valid", "Invalid")</f>
        <v>Invalid</v>
      </c>
      <c r="L7463" t="str">
        <f t="shared" si="580"/>
        <v>8</v>
      </c>
      <c r="M7463" t="str">
        <f t="shared" si="581"/>
        <v>2023</v>
      </c>
      <c r="N7463">
        <f t="shared" si="582"/>
        <v>-19290.98</v>
      </c>
      <c r="O7463" t="str">
        <f t="shared" si="583"/>
        <v/>
      </c>
      <c r="P7463" t="str">
        <f t="shared" si="584"/>
        <v/>
      </c>
      <c r="Q7463" s="48" t="str">
        <f>IF(O7463="","",
   IF(OR(O7463&lt;EDA_Outlier_Analysis!$C$10, O7463&gt;EDA_Outlier_Analysis!$C$11),
      "Outlier",
      "Normal"))</f>
        <v/>
      </c>
      <c r="R7463" t="str">
        <f>IF(P7463="","",
   IF(OR(P7463 &lt; EDA_Outlier_Analysis!$F$7, P7463 &gt; EDA_Outlier_Analysis!$F$8),
      "Outlier",
      "Normal"))</f>
        <v/>
      </c>
      <c r="S7463" t="str">
        <f>IF(N7463="","",
   IF(OR(N7463 &lt;EDA_Outlier_Analysis!$I$10, N7463 &gt; EDA_Outlier_Analysis!$I$11),
      "Outlier",
      "Normal"))</f>
        <v>Normal</v>
      </c>
    </row>
    <row r="7464" spans="1:19">
      <c r="A7464" t="s">
        <v>15897</v>
      </c>
      <c r="B7464" s="4">
        <v>45119</v>
      </c>
      <c r="C7464" s="2">
        <v>159485.91</v>
      </c>
      <c r="D7464" t="s">
        <v>849</v>
      </c>
      <c r="E7464" t="s">
        <v>850</v>
      </c>
      <c r="F7464" t="s">
        <v>11</v>
      </c>
      <c r="G7464" t="s">
        <v>24</v>
      </c>
      <c r="H7464" t="s">
        <v>131</v>
      </c>
      <c r="J7464" t="s">
        <v>15898</v>
      </c>
      <c r="K7464" t="str">
        <f>IF(COUNTIF(Customers!A:A, H7464)&gt;0, "Valid", "Invalid")</f>
        <v>Valid</v>
      </c>
      <c r="L7464" t="str">
        <f t="shared" si="580"/>
        <v>7</v>
      </c>
      <c r="M7464" t="str">
        <f t="shared" si="581"/>
        <v>2023</v>
      </c>
      <c r="N7464">
        <f t="shared" si="582"/>
        <v>159485.91</v>
      </c>
      <c r="O7464">
        <f t="shared" si="583"/>
        <v>159485.91</v>
      </c>
      <c r="P7464" t="str">
        <f t="shared" si="584"/>
        <v/>
      </c>
      <c r="Q7464" s="48" t="str">
        <f>IF(O7464="","",
   IF(OR(O7464&lt;EDA_Outlier_Analysis!$C$10, O7464&gt;EDA_Outlier_Analysis!$C$11),
      "Outlier",
      "Normal"))</f>
        <v>Normal</v>
      </c>
      <c r="R7464" t="str">
        <f>IF(P7464="","",
   IF(OR(P7464 &lt; EDA_Outlier_Analysis!$F$7, P7464 &gt; EDA_Outlier_Analysis!$F$8),
      "Outlier",
      "Normal"))</f>
        <v/>
      </c>
      <c r="S7464" t="str">
        <f>IF(N7464="","",
   IF(OR(N7464 &lt;EDA_Outlier_Analysis!$I$10, N7464 &gt; EDA_Outlier_Analysis!$I$11),
      "Outlier",
      "Normal"))</f>
        <v>Normal</v>
      </c>
    </row>
    <row r="7465" spans="1:19">
      <c r="A7465" t="s">
        <v>15899</v>
      </c>
      <c r="B7465" s="4">
        <v>44914</v>
      </c>
      <c r="C7465" s="2">
        <v>173951.72</v>
      </c>
      <c r="D7465" t="s">
        <v>849</v>
      </c>
      <c r="E7465" t="s">
        <v>850</v>
      </c>
      <c r="F7465" t="s">
        <v>11</v>
      </c>
      <c r="G7465" t="s">
        <v>20</v>
      </c>
      <c r="H7465" t="s">
        <v>285</v>
      </c>
      <c r="J7465" t="s">
        <v>15900</v>
      </c>
      <c r="K7465" t="str">
        <f>IF(COUNTIF(Customers!A:A, H7465)&gt;0, "Valid", "Invalid")</f>
        <v>Valid</v>
      </c>
      <c r="L7465" t="str">
        <f t="shared" si="580"/>
        <v>12</v>
      </c>
      <c r="M7465" t="str">
        <f t="shared" si="581"/>
        <v>2022</v>
      </c>
      <c r="N7465">
        <f t="shared" si="582"/>
        <v>173951.72</v>
      </c>
      <c r="O7465">
        <f t="shared" si="583"/>
        <v>173951.72</v>
      </c>
      <c r="P7465" t="str">
        <f t="shared" si="584"/>
        <v/>
      </c>
      <c r="Q7465" s="48" t="str">
        <f>IF(O7465="","",
   IF(OR(O7465&lt;EDA_Outlier_Analysis!$C$10, O7465&gt;EDA_Outlier_Analysis!$C$11),
      "Outlier",
      "Normal"))</f>
        <v>Normal</v>
      </c>
      <c r="R7465" t="str">
        <f>IF(P7465="","",
   IF(OR(P7465 &lt; EDA_Outlier_Analysis!$F$7, P7465 &gt; EDA_Outlier_Analysis!$F$8),
      "Outlier",
      "Normal"))</f>
        <v/>
      </c>
      <c r="S7465" t="str">
        <f>IF(N7465="","",
   IF(OR(N7465 &lt;EDA_Outlier_Analysis!$I$10, N7465 &gt; EDA_Outlier_Analysis!$I$11),
      "Outlier",
      "Normal"))</f>
        <v>Normal</v>
      </c>
    </row>
    <row r="7466" spans="1:19">
      <c r="A7466" t="s">
        <v>15901</v>
      </c>
      <c r="B7466" s="4">
        <v>45197</v>
      </c>
      <c r="C7466" s="2">
        <v>-52580.71</v>
      </c>
      <c r="D7466" t="s">
        <v>840</v>
      </c>
      <c r="E7466" t="s">
        <v>905</v>
      </c>
      <c r="F7466" t="s">
        <v>10</v>
      </c>
      <c r="G7466" t="s">
        <v>20</v>
      </c>
      <c r="I7466" t="s">
        <v>3307</v>
      </c>
      <c r="J7466" t="s">
        <v>15902</v>
      </c>
      <c r="K7466" t="str">
        <f>IF(COUNTIF(Customers!A:A, H7466)&gt;0, "Valid", "Invalid")</f>
        <v>Invalid</v>
      </c>
      <c r="L7466" t="str">
        <f t="shared" si="580"/>
        <v>9</v>
      </c>
      <c r="M7466" t="str">
        <f t="shared" si="581"/>
        <v>2023</v>
      </c>
      <c r="N7466">
        <f t="shared" si="582"/>
        <v>-52580.71</v>
      </c>
      <c r="O7466" t="str">
        <f t="shared" si="583"/>
        <v/>
      </c>
      <c r="P7466">
        <f t="shared" si="584"/>
        <v>52580.71</v>
      </c>
      <c r="Q7466" s="48" t="str">
        <f>IF(O7466="","",
   IF(OR(O7466&lt;EDA_Outlier_Analysis!$C$10, O7466&gt;EDA_Outlier_Analysis!$C$11),
      "Outlier",
      "Normal"))</f>
        <v/>
      </c>
      <c r="R7466" t="str">
        <f>IF(P7466="","",
   IF(OR(P7466 &lt; EDA_Outlier_Analysis!$F$7, P7466 &gt; EDA_Outlier_Analysis!$F$8),
      "Outlier",
      "Normal"))</f>
        <v>Normal</v>
      </c>
      <c r="S7466" t="str">
        <f>IF(N7466="","",
   IF(OR(N7466 &lt;EDA_Outlier_Analysis!$I$10, N7466 &gt; EDA_Outlier_Analysis!$I$11),
      "Outlier",
      "Normal"))</f>
        <v>Normal</v>
      </c>
    </row>
    <row r="7467" spans="1:19">
      <c r="A7467" t="s">
        <v>15903</v>
      </c>
      <c r="B7467" s="4">
        <v>45014</v>
      </c>
      <c r="C7467" s="2">
        <v>-40627.449999999997</v>
      </c>
      <c r="D7467" t="s">
        <v>840</v>
      </c>
      <c r="E7467" t="s">
        <v>856</v>
      </c>
      <c r="F7467" t="s">
        <v>9</v>
      </c>
      <c r="G7467" t="s">
        <v>24</v>
      </c>
      <c r="I7467" t="s">
        <v>3081</v>
      </c>
      <c r="J7467" t="s">
        <v>15904</v>
      </c>
      <c r="K7467" t="str">
        <f>IF(COUNTIF(Customers!A:A, H7467)&gt;0, "Valid", "Invalid")</f>
        <v>Invalid</v>
      </c>
      <c r="L7467" t="str">
        <f t="shared" si="580"/>
        <v>3</v>
      </c>
      <c r="M7467" t="str">
        <f t="shared" si="581"/>
        <v>2023</v>
      </c>
      <c r="N7467">
        <f t="shared" si="582"/>
        <v>-40627.449999999997</v>
      </c>
      <c r="O7467" t="str">
        <f t="shared" si="583"/>
        <v/>
      </c>
      <c r="P7467">
        <f t="shared" si="584"/>
        <v>40627.449999999997</v>
      </c>
      <c r="Q7467" s="48" t="str">
        <f>IF(O7467="","",
   IF(OR(O7467&lt;EDA_Outlier_Analysis!$C$10, O7467&gt;EDA_Outlier_Analysis!$C$11),
      "Outlier",
      "Normal"))</f>
        <v/>
      </c>
      <c r="R7467" t="str">
        <f>IF(P7467="","",
   IF(OR(P7467 &lt; EDA_Outlier_Analysis!$F$7, P7467 &gt; EDA_Outlier_Analysis!$F$8),
      "Outlier",
      "Normal"))</f>
        <v>Normal</v>
      </c>
      <c r="S7467" t="str">
        <f>IF(N7467="","",
   IF(OR(N7467 &lt;EDA_Outlier_Analysis!$I$10, N7467 &gt; EDA_Outlier_Analysis!$I$11),
      "Outlier",
      "Normal"))</f>
        <v>Normal</v>
      </c>
    </row>
    <row r="7468" spans="1:19">
      <c r="A7468" t="s">
        <v>15905</v>
      </c>
      <c r="B7468" s="4">
        <v>45014</v>
      </c>
      <c r="C7468" s="2">
        <v>122591.67999999999</v>
      </c>
      <c r="D7468" t="s">
        <v>849</v>
      </c>
      <c r="E7468" t="s">
        <v>868</v>
      </c>
      <c r="F7468" t="s">
        <v>10</v>
      </c>
      <c r="G7468" t="s">
        <v>34</v>
      </c>
      <c r="H7468" t="s">
        <v>329</v>
      </c>
      <c r="J7468" t="s">
        <v>15906</v>
      </c>
      <c r="K7468" t="str">
        <f>IF(COUNTIF(Customers!A:A, H7468)&gt;0, "Valid", "Invalid")</f>
        <v>Valid</v>
      </c>
      <c r="L7468" t="str">
        <f t="shared" si="580"/>
        <v>3</v>
      </c>
      <c r="M7468" t="str">
        <f t="shared" si="581"/>
        <v>2023</v>
      </c>
      <c r="N7468">
        <f t="shared" si="582"/>
        <v>122591.67999999999</v>
      </c>
      <c r="O7468">
        <f t="shared" si="583"/>
        <v>122591.67999999999</v>
      </c>
      <c r="P7468" t="str">
        <f t="shared" si="584"/>
        <v/>
      </c>
      <c r="Q7468" s="48" t="str">
        <f>IF(O7468="","",
   IF(OR(O7468&lt;EDA_Outlier_Analysis!$C$10, O7468&gt;EDA_Outlier_Analysis!$C$11),
      "Outlier",
      "Normal"))</f>
        <v>Normal</v>
      </c>
      <c r="R7468" t="str">
        <f>IF(P7468="","",
   IF(OR(P7468 &lt; EDA_Outlier_Analysis!$F$7, P7468 &gt; EDA_Outlier_Analysis!$F$8),
      "Outlier",
      "Normal"))</f>
        <v/>
      </c>
      <c r="S7468" t="str">
        <f>IF(N7468="","",
   IF(OR(N7468 &lt;EDA_Outlier_Analysis!$I$10, N7468 &gt; EDA_Outlier_Analysis!$I$11),
      "Outlier",
      "Normal"))</f>
        <v>Normal</v>
      </c>
    </row>
    <row r="7469" spans="1:19">
      <c r="A7469" t="s">
        <v>15907</v>
      </c>
      <c r="B7469" s="4">
        <v>45263</v>
      </c>
      <c r="C7469" s="2">
        <v>215451.4</v>
      </c>
      <c r="D7469" t="s">
        <v>849</v>
      </c>
      <c r="E7469" t="s">
        <v>850</v>
      </c>
      <c r="F7469" t="s">
        <v>9</v>
      </c>
      <c r="G7469" t="s">
        <v>31</v>
      </c>
      <c r="H7469" t="s">
        <v>691</v>
      </c>
      <c r="J7469" t="s">
        <v>15908</v>
      </c>
      <c r="K7469" t="str">
        <f>IF(COUNTIF(Customers!A:A, H7469)&gt;0, "Valid", "Invalid")</f>
        <v>Valid</v>
      </c>
      <c r="L7469" t="str">
        <f t="shared" si="580"/>
        <v>12</v>
      </c>
      <c r="M7469" t="str">
        <f t="shared" si="581"/>
        <v>2023</v>
      </c>
      <c r="N7469">
        <f t="shared" si="582"/>
        <v>215451.4</v>
      </c>
      <c r="O7469">
        <f t="shared" si="583"/>
        <v>215451.4</v>
      </c>
      <c r="P7469" t="str">
        <f t="shared" si="584"/>
        <v/>
      </c>
      <c r="Q7469" s="48" t="str">
        <f>IF(O7469="","",
   IF(OR(O7469&lt;EDA_Outlier_Analysis!$C$10, O7469&gt;EDA_Outlier_Analysis!$C$11),
      "Outlier",
      "Normal"))</f>
        <v>Normal</v>
      </c>
      <c r="R7469" t="str">
        <f>IF(P7469="","",
   IF(OR(P7469 &lt; EDA_Outlier_Analysis!$F$7, P7469 &gt; EDA_Outlier_Analysis!$F$8),
      "Outlier",
      "Normal"))</f>
        <v/>
      </c>
      <c r="S7469" t="str">
        <f>IF(N7469="","",
   IF(OR(N7469 &lt;EDA_Outlier_Analysis!$I$10, N7469 &gt; EDA_Outlier_Analysis!$I$11),
      "Outlier",
      "Normal"))</f>
        <v>Normal</v>
      </c>
    </row>
    <row r="7470" spans="1:19">
      <c r="A7470" t="s">
        <v>15909</v>
      </c>
      <c r="B7470" s="4">
        <v>44733</v>
      </c>
      <c r="C7470" s="2">
        <v>151363.59</v>
      </c>
      <c r="D7470" t="s">
        <v>849</v>
      </c>
      <c r="E7470" t="s">
        <v>868</v>
      </c>
      <c r="F7470" t="s">
        <v>10</v>
      </c>
      <c r="G7470" t="s">
        <v>31</v>
      </c>
      <c r="H7470" t="s">
        <v>201</v>
      </c>
      <c r="J7470" t="s">
        <v>15910</v>
      </c>
      <c r="K7470" t="str">
        <f>IF(COUNTIF(Customers!A:A, H7470)&gt;0, "Valid", "Invalid")</f>
        <v>Valid</v>
      </c>
      <c r="L7470" t="str">
        <f t="shared" si="580"/>
        <v>6</v>
      </c>
      <c r="M7470" t="str">
        <f t="shared" si="581"/>
        <v>2022</v>
      </c>
      <c r="N7470">
        <f t="shared" si="582"/>
        <v>151363.59</v>
      </c>
      <c r="O7470">
        <f t="shared" si="583"/>
        <v>151363.59</v>
      </c>
      <c r="P7470" t="str">
        <f t="shared" si="584"/>
        <v/>
      </c>
      <c r="Q7470" s="48" t="str">
        <f>IF(O7470="","",
   IF(OR(O7470&lt;EDA_Outlier_Analysis!$C$10, O7470&gt;EDA_Outlier_Analysis!$C$11),
      "Outlier",
      "Normal"))</f>
        <v>Normal</v>
      </c>
      <c r="R7470" t="str">
        <f>IF(P7470="","",
   IF(OR(P7470 &lt; EDA_Outlier_Analysis!$F$7, P7470 &gt; EDA_Outlier_Analysis!$F$8),
      "Outlier",
      "Normal"))</f>
        <v/>
      </c>
      <c r="S7470" t="str">
        <f>IF(N7470="","",
   IF(OR(N7470 &lt;EDA_Outlier_Analysis!$I$10, N7470 &gt; EDA_Outlier_Analysis!$I$11),
      "Outlier",
      "Normal"))</f>
        <v>Normal</v>
      </c>
    </row>
    <row r="7471" spans="1:19">
      <c r="A7471" t="s">
        <v>15911</v>
      </c>
      <c r="B7471" s="4">
        <v>44761</v>
      </c>
      <c r="C7471" s="2">
        <v>184864.88</v>
      </c>
      <c r="D7471" t="s">
        <v>849</v>
      </c>
      <c r="E7471" t="s">
        <v>853</v>
      </c>
      <c r="F7471" t="s">
        <v>9</v>
      </c>
      <c r="G7471" t="s">
        <v>24</v>
      </c>
      <c r="H7471" t="s">
        <v>317</v>
      </c>
      <c r="J7471" t="s">
        <v>15912</v>
      </c>
      <c r="K7471" t="str">
        <f>IF(COUNTIF(Customers!A:A, H7471)&gt;0, "Valid", "Invalid")</f>
        <v>Valid</v>
      </c>
      <c r="L7471" t="str">
        <f t="shared" si="580"/>
        <v>7</v>
      </c>
      <c r="M7471" t="str">
        <f t="shared" si="581"/>
        <v>2022</v>
      </c>
      <c r="N7471">
        <f t="shared" si="582"/>
        <v>184864.88</v>
      </c>
      <c r="O7471">
        <f t="shared" si="583"/>
        <v>184864.88</v>
      </c>
      <c r="P7471" t="str">
        <f t="shared" si="584"/>
        <v/>
      </c>
      <c r="Q7471" s="48" t="str">
        <f>IF(O7471="","",
   IF(OR(O7471&lt;EDA_Outlier_Analysis!$C$10, O7471&gt;EDA_Outlier_Analysis!$C$11),
      "Outlier",
      "Normal"))</f>
        <v>Normal</v>
      </c>
      <c r="R7471" t="str">
        <f>IF(P7471="","",
   IF(OR(P7471 &lt; EDA_Outlier_Analysis!$F$7, P7471 &gt; EDA_Outlier_Analysis!$F$8),
      "Outlier",
      "Normal"))</f>
        <v/>
      </c>
      <c r="S7471" t="str">
        <f>IF(N7471="","",
   IF(OR(N7471 &lt;EDA_Outlier_Analysis!$I$10, N7471 &gt; EDA_Outlier_Analysis!$I$11),
      "Outlier",
      "Normal"))</f>
        <v>Normal</v>
      </c>
    </row>
    <row r="7472" spans="1:19">
      <c r="A7472" t="s">
        <v>15913</v>
      </c>
      <c r="B7472" s="4">
        <v>45238</v>
      </c>
      <c r="C7472" s="2">
        <v>-25422.92</v>
      </c>
      <c r="D7472" t="s">
        <v>840</v>
      </c>
      <c r="E7472" t="s">
        <v>856</v>
      </c>
      <c r="F7472" t="s">
        <v>9</v>
      </c>
      <c r="G7472" t="s">
        <v>31</v>
      </c>
      <c r="I7472" t="s">
        <v>1086</v>
      </c>
      <c r="J7472" t="s">
        <v>15914</v>
      </c>
      <c r="K7472" t="str">
        <f>IF(COUNTIF(Customers!A:A, H7472)&gt;0, "Valid", "Invalid")</f>
        <v>Invalid</v>
      </c>
      <c r="L7472" t="str">
        <f t="shared" si="580"/>
        <v>11</v>
      </c>
      <c r="M7472" t="str">
        <f t="shared" si="581"/>
        <v>2023</v>
      </c>
      <c r="N7472">
        <f t="shared" si="582"/>
        <v>-25422.92</v>
      </c>
      <c r="O7472" t="str">
        <f t="shared" si="583"/>
        <v/>
      </c>
      <c r="P7472">
        <f t="shared" si="584"/>
        <v>25422.92</v>
      </c>
      <c r="Q7472" s="48" t="str">
        <f>IF(O7472="","",
   IF(OR(O7472&lt;EDA_Outlier_Analysis!$C$10, O7472&gt;EDA_Outlier_Analysis!$C$11),
      "Outlier",
      "Normal"))</f>
        <v/>
      </c>
      <c r="R7472" t="str">
        <f>IF(P7472="","",
   IF(OR(P7472 &lt; EDA_Outlier_Analysis!$F$7, P7472 &gt; EDA_Outlier_Analysis!$F$8),
      "Outlier",
      "Normal"))</f>
        <v>Outlier</v>
      </c>
      <c r="S7472" t="str">
        <f>IF(N7472="","",
   IF(OR(N7472 &lt;EDA_Outlier_Analysis!$I$10, N7472 &gt; EDA_Outlier_Analysis!$I$11),
      "Outlier",
      "Normal"))</f>
        <v>Normal</v>
      </c>
    </row>
    <row r="7473" spans="1:19">
      <c r="A7473" t="s">
        <v>15915</v>
      </c>
      <c r="B7473" s="4">
        <v>44860</v>
      </c>
      <c r="C7473" s="2">
        <v>-19838.64</v>
      </c>
      <c r="D7473" t="s">
        <v>840</v>
      </c>
      <c r="E7473" t="s">
        <v>864</v>
      </c>
      <c r="F7473" t="s">
        <v>10</v>
      </c>
      <c r="G7473" t="s">
        <v>20</v>
      </c>
      <c r="I7473" t="s">
        <v>2014</v>
      </c>
      <c r="J7473" t="s">
        <v>15916</v>
      </c>
      <c r="K7473" t="str">
        <f>IF(COUNTIF(Customers!A:A, H7473)&gt;0, "Valid", "Invalid")</f>
        <v>Invalid</v>
      </c>
      <c r="L7473" t="str">
        <f t="shared" si="580"/>
        <v>10</v>
      </c>
      <c r="M7473" t="str">
        <f t="shared" si="581"/>
        <v>2022</v>
      </c>
      <c r="N7473">
        <f t="shared" si="582"/>
        <v>-19838.64</v>
      </c>
      <c r="O7473" t="str">
        <f t="shared" si="583"/>
        <v/>
      </c>
      <c r="P7473">
        <f t="shared" si="584"/>
        <v>19838.64</v>
      </c>
      <c r="Q7473" s="48" t="str">
        <f>IF(O7473="","",
   IF(OR(O7473&lt;EDA_Outlier_Analysis!$C$10, O7473&gt;EDA_Outlier_Analysis!$C$11),
      "Outlier",
      "Normal"))</f>
        <v/>
      </c>
      <c r="R7473" t="str">
        <f>IF(P7473="","",
   IF(OR(P7473 &lt; EDA_Outlier_Analysis!$F$7, P7473 &gt; EDA_Outlier_Analysis!$F$8),
      "Outlier",
      "Normal"))</f>
        <v>Outlier</v>
      </c>
      <c r="S7473" t="str">
        <f>IF(N7473="","",
   IF(OR(N7473 &lt;EDA_Outlier_Analysis!$I$10, N7473 &gt; EDA_Outlier_Analysis!$I$11),
      "Outlier",
      "Normal"))</f>
        <v>Normal</v>
      </c>
    </row>
    <row r="7474" spans="1:19">
      <c r="A7474" t="s">
        <v>15917</v>
      </c>
      <c r="B7474" s="4">
        <v>45264</v>
      </c>
      <c r="C7474" s="2">
        <v>162365.22</v>
      </c>
      <c r="D7474" t="s">
        <v>849</v>
      </c>
      <c r="E7474" t="s">
        <v>853</v>
      </c>
      <c r="F7474" t="s">
        <v>11</v>
      </c>
      <c r="G7474" t="s">
        <v>34</v>
      </c>
      <c r="H7474" t="s">
        <v>293</v>
      </c>
      <c r="J7474" t="s">
        <v>15918</v>
      </c>
      <c r="K7474" t="str">
        <f>IF(COUNTIF(Customers!A:A, H7474)&gt;0, "Valid", "Invalid")</f>
        <v>Valid</v>
      </c>
      <c r="L7474" t="str">
        <f t="shared" si="580"/>
        <v>12</v>
      </c>
      <c r="M7474" t="str">
        <f t="shared" si="581"/>
        <v>2023</v>
      </c>
      <c r="N7474">
        <f t="shared" si="582"/>
        <v>162365.22</v>
      </c>
      <c r="O7474">
        <f t="shared" si="583"/>
        <v>162365.22</v>
      </c>
      <c r="P7474" t="str">
        <f t="shared" si="584"/>
        <v/>
      </c>
      <c r="Q7474" s="48" t="str">
        <f>IF(O7474="","",
   IF(OR(O7474&lt;EDA_Outlier_Analysis!$C$10, O7474&gt;EDA_Outlier_Analysis!$C$11),
      "Outlier",
      "Normal"))</f>
        <v>Normal</v>
      </c>
      <c r="R7474" t="str">
        <f>IF(P7474="","",
   IF(OR(P7474 &lt; EDA_Outlier_Analysis!$F$7, P7474 &gt; EDA_Outlier_Analysis!$F$8),
      "Outlier",
      "Normal"))</f>
        <v/>
      </c>
      <c r="S7474" t="str">
        <f>IF(N7474="","",
   IF(OR(N7474 &lt;EDA_Outlier_Analysis!$I$10, N7474 &gt; EDA_Outlier_Analysis!$I$11),
      "Outlier",
      "Normal"))</f>
        <v>Normal</v>
      </c>
    </row>
    <row r="7475" spans="1:19">
      <c r="A7475" t="s">
        <v>15919</v>
      </c>
      <c r="B7475" s="4">
        <v>44666</v>
      </c>
      <c r="C7475" s="2">
        <v>178813.95</v>
      </c>
      <c r="D7475" t="s">
        <v>849</v>
      </c>
      <c r="E7475" t="s">
        <v>853</v>
      </c>
      <c r="F7475" t="s">
        <v>10</v>
      </c>
      <c r="G7475" t="s">
        <v>20</v>
      </c>
      <c r="H7475" t="s">
        <v>295</v>
      </c>
      <c r="J7475" t="s">
        <v>15920</v>
      </c>
      <c r="K7475" t="str">
        <f>IF(COUNTIF(Customers!A:A, H7475)&gt;0, "Valid", "Invalid")</f>
        <v>Valid</v>
      </c>
      <c r="L7475" t="str">
        <f t="shared" si="580"/>
        <v>4</v>
      </c>
      <c r="M7475" t="str">
        <f t="shared" si="581"/>
        <v>2022</v>
      </c>
      <c r="N7475">
        <f t="shared" si="582"/>
        <v>178813.95</v>
      </c>
      <c r="O7475">
        <f t="shared" si="583"/>
        <v>178813.95</v>
      </c>
      <c r="P7475" t="str">
        <f t="shared" si="584"/>
        <v/>
      </c>
      <c r="Q7475" s="48" t="str">
        <f>IF(O7475="","",
   IF(OR(O7475&lt;EDA_Outlier_Analysis!$C$10, O7475&gt;EDA_Outlier_Analysis!$C$11),
      "Outlier",
      "Normal"))</f>
        <v>Normal</v>
      </c>
      <c r="R7475" t="str">
        <f>IF(P7475="","",
   IF(OR(P7475 &lt; EDA_Outlier_Analysis!$F$7, P7475 &gt; EDA_Outlier_Analysis!$F$8),
      "Outlier",
      "Normal"))</f>
        <v/>
      </c>
      <c r="S7475" t="str">
        <f>IF(N7475="","",
   IF(OR(N7475 &lt;EDA_Outlier_Analysis!$I$10, N7475 &gt; EDA_Outlier_Analysis!$I$11),
      "Outlier",
      "Normal"))</f>
        <v>Normal</v>
      </c>
    </row>
    <row r="7476" spans="1:19">
      <c r="A7476" t="s">
        <v>15921</v>
      </c>
      <c r="B7476" s="4">
        <v>45177</v>
      </c>
      <c r="C7476" s="2">
        <v>15707.89</v>
      </c>
      <c r="D7476" t="s">
        <v>873</v>
      </c>
      <c r="E7476" t="s">
        <v>873</v>
      </c>
      <c r="F7476" t="s">
        <v>10</v>
      </c>
      <c r="G7476" t="s">
        <v>24</v>
      </c>
      <c r="J7476" t="s">
        <v>15922</v>
      </c>
      <c r="K7476" t="str">
        <f>IF(COUNTIF(Customers!A:A, H7476)&gt;0, "Valid", "Invalid")</f>
        <v>Invalid</v>
      </c>
      <c r="L7476" t="str">
        <f t="shared" si="580"/>
        <v>9</v>
      </c>
      <c r="M7476" t="str">
        <f t="shared" si="581"/>
        <v>2023</v>
      </c>
      <c r="N7476">
        <f t="shared" si="582"/>
        <v>-15707.89</v>
      </c>
      <c r="O7476" t="str">
        <f t="shared" si="583"/>
        <v/>
      </c>
      <c r="P7476" t="str">
        <f t="shared" si="584"/>
        <v/>
      </c>
      <c r="Q7476" s="48" t="str">
        <f>IF(O7476="","",
   IF(OR(O7476&lt;EDA_Outlier_Analysis!$C$10, O7476&gt;EDA_Outlier_Analysis!$C$11),
      "Outlier",
      "Normal"))</f>
        <v/>
      </c>
      <c r="R7476" t="str">
        <f>IF(P7476="","",
   IF(OR(P7476 &lt; EDA_Outlier_Analysis!$F$7, P7476 &gt; EDA_Outlier_Analysis!$F$8),
      "Outlier",
      "Normal"))</f>
        <v/>
      </c>
      <c r="S7476" t="str">
        <f>IF(N7476="","",
   IF(OR(N7476 &lt;EDA_Outlier_Analysis!$I$10, N7476 &gt; EDA_Outlier_Analysis!$I$11),
      "Outlier",
      "Normal"))</f>
        <v>Normal</v>
      </c>
    </row>
    <row r="7477" spans="1:19">
      <c r="A7477" t="s">
        <v>15923</v>
      </c>
      <c r="B7477" s="4">
        <v>44579</v>
      </c>
      <c r="C7477" s="2">
        <v>120090.39</v>
      </c>
      <c r="D7477" t="s">
        <v>849</v>
      </c>
      <c r="E7477" t="s">
        <v>850</v>
      </c>
      <c r="F7477" t="s">
        <v>9</v>
      </c>
      <c r="G7477" t="s">
        <v>24</v>
      </c>
      <c r="H7477" t="s">
        <v>619</v>
      </c>
      <c r="J7477" t="s">
        <v>15924</v>
      </c>
      <c r="K7477" t="str">
        <f>IF(COUNTIF(Customers!A:A, H7477)&gt;0, "Valid", "Invalid")</f>
        <v>Valid</v>
      </c>
      <c r="L7477" t="str">
        <f t="shared" si="580"/>
        <v>1</v>
      </c>
      <c r="M7477" t="str">
        <f t="shared" si="581"/>
        <v>2022</v>
      </c>
      <c r="N7477">
        <f t="shared" si="582"/>
        <v>120090.39</v>
      </c>
      <c r="O7477">
        <f t="shared" si="583"/>
        <v>120090.39</v>
      </c>
      <c r="P7477" t="str">
        <f t="shared" si="584"/>
        <v/>
      </c>
      <c r="Q7477" s="48" t="str">
        <f>IF(O7477="","",
   IF(OR(O7477&lt;EDA_Outlier_Analysis!$C$10, O7477&gt;EDA_Outlier_Analysis!$C$11),
      "Outlier",
      "Normal"))</f>
        <v>Normal</v>
      </c>
      <c r="R7477" t="str">
        <f>IF(P7477="","",
   IF(OR(P7477 &lt; EDA_Outlier_Analysis!$F$7, P7477 &gt; EDA_Outlier_Analysis!$F$8),
      "Outlier",
      "Normal"))</f>
        <v/>
      </c>
      <c r="S7477" t="str">
        <f>IF(N7477="","",
   IF(OR(N7477 &lt;EDA_Outlier_Analysis!$I$10, N7477 &gt; EDA_Outlier_Analysis!$I$11),
      "Outlier",
      "Normal"))</f>
        <v>Normal</v>
      </c>
    </row>
    <row r="7478" spans="1:19">
      <c r="A7478" t="s">
        <v>15925</v>
      </c>
      <c r="B7478" s="4">
        <v>44879</v>
      </c>
      <c r="C7478" s="2">
        <v>236053.56</v>
      </c>
      <c r="D7478" t="s">
        <v>849</v>
      </c>
      <c r="E7478" t="s">
        <v>850</v>
      </c>
      <c r="F7478" t="s">
        <v>9</v>
      </c>
      <c r="G7478" t="s">
        <v>20</v>
      </c>
      <c r="H7478" t="s">
        <v>479</v>
      </c>
      <c r="J7478" t="s">
        <v>15926</v>
      </c>
      <c r="K7478" t="str">
        <f>IF(COUNTIF(Customers!A:A, H7478)&gt;0, "Valid", "Invalid")</f>
        <v>Valid</v>
      </c>
      <c r="L7478" t="str">
        <f t="shared" si="580"/>
        <v>11</v>
      </c>
      <c r="M7478" t="str">
        <f t="shared" si="581"/>
        <v>2022</v>
      </c>
      <c r="N7478">
        <f t="shared" si="582"/>
        <v>236053.56</v>
      </c>
      <c r="O7478">
        <f t="shared" si="583"/>
        <v>236053.56</v>
      </c>
      <c r="P7478" t="str">
        <f t="shared" si="584"/>
        <v/>
      </c>
      <c r="Q7478" s="48" t="str">
        <f>IF(O7478="","",
   IF(OR(O7478&lt;EDA_Outlier_Analysis!$C$10, O7478&gt;EDA_Outlier_Analysis!$C$11),
      "Outlier",
      "Normal"))</f>
        <v>Normal</v>
      </c>
      <c r="R7478" t="str">
        <f>IF(P7478="","",
   IF(OR(P7478 &lt; EDA_Outlier_Analysis!$F$7, P7478 &gt; EDA_Outlier_Analysis!$F$8),
      "Outlier",
      "Normal"))</f>
        <v/>
      </c>
      <c r="S7478" t="str">
        <f>IF(N7478="","",
   IF(OR(N7478 &lt;EDA_Outlier_Analysis!$I$10, N7478 &gt; EDA_Outlier_Analysis!$I$11),
      "Outlier",
      "Normal"))</f>
        <v>Normal</v>
      </c>
    </row>
    <row r="7479" spans="1:19">
      <c r="A7479" t="s">
        <v>15927</v>
      </c>
      <c r="B7479" s="4">
        <v>44700</v>
      </c>
      <c r="C7479" s="2">
        <v>-40923.71</v>
      </c>
      <c r="D7479" t="s">
        <v>840</v>
      </c>
      <c r="E7479" t="s">
        <v>856</v>
      </c>
      <c r="F7479" t="s">
        <v>9</v>
      </c>
      <c r="G7479" t="s">
        <v>34</v>
      </c>
      <c r="I7479" t="s">
        <v>1620</v>
      </c>
      <c r="J7479" t="s">
        <v>15928</v>
      </c>
      <c r="K7479" t="str">
        <f>IF(COUNTIF(Customers!A:A, H7479)&gt;0, "Valid", "Invalid")</f>
        <v>Invalid</v>
      </c>
      <c r="L7479" t="str">
        <f t="shared" si="580"/>
        <v>5</v>
      </c>
      <c r="M7479" t="str">
        <f t="shared" si="581"/>
        <v>2022</v>
      </c>
      <c r="N7479">
        <f t="shared" si="582"/>
        <v>-40923.71</v>
      </c>
      <c r="O7479" t="str">
        <f t="shared" si="583"/>
        <v/>
      </c>
      <c r="P7479">
        <f t="shared" si="584"/>
        <v>40923.71</v>
      </c>
      <c r="Q7479" s="48" t="str">
        <f>IF(O7479="","",
   IF(OR(O7479&lt;EDA_Outlier_Analysis!$C$10, O7479&gt;EDA_Outlier_Analysis!$C$11),
      "Outlier",
      "Normal"))</f>
        <v/>
      </c>
      <c r="R7479" t="str">
        <f>IF(P7479="","",
   IF(OR(P7479 &lt; EDA_Outlier_Analysis!$F$7, P7479 &gt; EDA_Outlier_Analysis!$F$8),
      "Outlier",
      "Normal"))</f>
        <v>Normal</v>
      </c>
      <c r="S7479" t="str">
        <f>IF(N7479="","",
   IF(OR(N7479 &lt;EDA_Outlier_Analysis!$I$10, N7479 &gt; EDA_Outlier_Analysis!$I$11),
      "Outlier",
      "Normal"))</f>
        <v>Normal</v>
      </c>
    </row>
    <row r="7480" spans="1:19">
      <c r="A7480" t="s">
        <v>15929</v>
      </c>
      <c r="B7480" s="4">
        <v>44913</v>
      </c>
      <c r="C7480" s="2">
        <v>-46474.76</v>
      </c>
      <c r="D7480" t="s">
        <v>840</v>
      </c>
      <c r="E7480" t="s">
        <v>864</v>
      </c>
      <c r="F7480" t="s">
        <v>10</v>
      </c>
      <c r="G7480" t="s">
        <v>24</v>
      </c>
      <c r="I7480" t="s">
        <v>1096</v>
      </c>
      <c r="J7480" t="s">
        <v>15930</v>
      </c>
      <c r="K7480" t="str">
        <f>IF(COUNTIF(Customers!A:A, H7480)&gt;0, "Valid", "Invalid")</f>
        <v>Invalid</v>
      </c>
      <c r="L7480" t="str">
        <f t="shared" si="580"/>
        <v>12</v>
      </c>
      <c r="M7480" t="str">
        <f t="shared" si="581"/>
        <v>2022</v>
      </c>
      <c r="N7480">
        <f t="shared" si="582"/>
        <v>-46474.76</v>
      </c>
      <c r="O7480" t="str">
        <f t="shared" si="583"/>
        <v/>
      </c>
      <c r="P7480">
        <f t="shared" si="584"/>
        <v>46474.76</v>
      </c>
      <c r="Q7480" s="48" t="str">
        <f>IF(O7480="","",
   IF(OR(O7480&lt;EDA_Outlier_Analysis!$C$10, O7480&gt;EDA_Outlier_Analysis!$C$11),
      "Outlier",
      "Normal"))</f>
        <v/>
      </c>
      <c r="R7480" t="str">
        <f>IF(P7480="","",
   IF(OR(P7480 &lt; EDA_Outlier_Analysis!$F$7, P7480 &gt; EDA_Outlier_Analysis!$F$8),
      "Outlier",
      "Normal"))</f>
        <v>Normal</v>
      </c>
      <c r="S7480" t="str">
        <f>IF(N7480="","",
   IF(OR(N7480 &lt;EDA_Outlier_Analysis!$I$10, N7480 &gt; EDA_Outlier_Analysis!$I$11),
      "Outlier",
      "Normal"))</f>
        <v>Normal</v>
      </c>
    </row>
    <row r="7481" spans="1:19">
      <c r="A7481" t="s">
        <v>15931</v>
      </c>
      <c r="B7481" s="4">
        <v>45110</v>
      </c>
      <c r="C7481" s="2">
        <v>135388.63</v>
      </c>
      <c r="D7481" t="s">
        <v>849</v>
      </c>
      <c r="E7481" t="s">
        <v>850</v>
      </c>
      <c r="F7481" t="s">
        <v>10</v>
      </c>
      <c r="G7481" t="s">
        <v>34</v>
      </c>
      <c r="H7481" t="s">
        <v>647</v>
      </c>
      <c r="J7481" t="s">
        <v>15932</v>
      </c>
      <c r="K7481" t="str">
        <f>IF(COUNTIF(Customers!A:A, H7481)&gt;0, "Valid", "Invalid")</f>
        <v>Valid</v>
      </c>
      <c r="L7481" t="str">
        <f t="shared" si="580"/>
        <v>7</v>
      </c>
      <c r="M7481" t="str">
        <f t="shared" si="581"/>
        <v>2023</v>
      </c>
      <c r="N7481">
        <f t="shared" si="582"/>
        <v>135388.63</v>
      </c>
      <c r="O7481">
        <f t="shared" si="583"/>
        <v>135388.63</v>
      </c>
      <c r="P7481" t="str">
        <f t="shared" si="584"/>
        <v/>
      </c>
      <c r="Q7481" s="48" t="str">
        <f>IF(O7481="","",
   IF(OR(O7481&lt;EDA_Outlier_Analysis!$C$10, O7481&gt;EDA_Outlier_Analysis!$C$11),
      "Outlier",
      "Normal"))</f>
        <v>Normal</v>
      </c>
      <c r="R7481" t="str">
        <f>IF(P7481="","",
   IF(OR(P7481 &lt; EDA_Outlier_Analysis!$F$7, P7481 &gt; EDA_Outlier_Analysis!$F$8),
      "Outlier",
      "Normal"))</f>
        <v/>
      </c>
      <c r="S7481" t="str">
        <f>IF(N7481="","",
   IF(OR(N7481 &lt;EDA_Outlier_Analysis!$I$10, N7481 &gt; EDA_Outlier_Analysis!$I$11),
      "Outlier",
      "Normal"))</f>
        <v>Normal</v>
      </c>
    </row>
    <row r="7482" spans="1:19">
      <c r="A7482" t="s">
        <v>15933</v>
      </c>
      <c r="B7482" s="4">
        <v>45026</v>
      </c>
      <c r="C7482" s="2">
        <v>-29121.01</v>
      </c>
      <c r="D7482" t="s">
        <v>840</v>
      </c>
      <c r="E7482" t="s">
        <v>878</v>
      </c>
      <c r="F7482" t="s">
        <v>9</v>
      </c>
      <c r="G7482" t="s">
        <v>20</v>
      </c>
      <c r="I7482" t="s">
        <v>1435</v>
      </c>
      <c r="J7482" t="s">
        <v>15934</v>
      </c>
      <c r="K7482" t="str">
        <f>IF(COUNTIF(Customers!A:A, H7482)&gt;0, "Valid", "Invalid")</f>
        <v>Invalid</v>
      </c>
      <c r="L7482" t="str">
        <f t="shared" si="580"/>
        <v>4</v>
      </c>
      <c r="M7482" t="str">
        <f t="shared" si="581"/>
        <v>2023</v>
      </c>
      <c r="N7482">
        <f t="shared" si="582"/>
        <v>-29121.01</v>
      </c>
      <c r="O7482" t="str">
        <f t="shared" si="583"/>
        <v/>
      </c>
      <c r="P7482">
        <f t="shared" si="584"/>
        <v>29121.01</v>
      </c>
      <c r="Q7482" s="48" t="str">
        <f>IF(O7482="","",
   IF(OR(O7482&lt;EDA_Outlier_Analysis!$C$10, O7482&gt;EDA_Outlier_Analysis!$C$11),
      "Outlier",
      "Normal"))</f>
        <v/>
      </c>
      <c r="R7482" t="str">
        <f>IF(P7482="","",
   IF(OR(P7482 &lt; EDA_Outlier_Analysis!$F$7, P7482 &gt; EDA_Outlier_Analysis!$F$8),
      "Outlier",
      "Normal"))</f>
        <v>Normal</v>
      </c>
      <c r="S7482" t="str">
        <f>IF(N7482="","",
   IF(OR(N7482 &lt;EDA_Outlier_Analysis!$I$10, N7482 &gt; EDA_Outlier_Analysis!$I$11),
      "Outlier",
      "Normal"))</f>
        <v>Normal</v>
      </c>
    </row>
    <row r="7483" spans="1:19">
      <c r="A7483" t="s">
        <v>15935</v>
      </c>
      <c r="B7483" s="4">
        <v>44643</v>
      </c>
      <c r="C7483" s="2">
        <v>-27437.87</v>
      </c>
      <c r="D7483" t="s">
        <v>840</v>
      </c>
      <c r="E7483" t="s">
        <v>864</v>
      </c>
      <c r="F7483" t="s">
        <v>10</v>
      </c>
      <c r="G7483" t="s">
        <v>34</v>
      </c>
      <c r="I7483" t="s">
        <v>1623</v>
      </c>
      <c r="J7483" t="s">
        <v>15936</v>
      </c>
      <c r="K7483" t="str">
        <f>IF(COUNTIF(Customers!A:A, H7483)&gt;0, "Valid", "Invalid")</f>
        <v>Invalid</v>
      </c>
      <c r="L7483" t="str">
        <f t="shared" si="580"/>
        <v>3</v>
      </c>
      <c r="M7483" t="str">
        <f t="shared" si="581"/>
        <v>2022</v>
      </c>
      <c r="N7483">
        <f t="shared" si="582"/>
        <v>-27437.87</v>
      </c>
      <c r="O7483" t="str">
        <f t="shared" si="583"/>
        <v/>
      </c>
      <c r="P7483">
        <f t="shared" si="584"/>
        <v>27437.87</v>
      </c>
      <c r="Q7483" s="48" t="str">
        <f>IF(O7483="","",
   IF(OR(O7483&lt;EDA_Outlier_Analysis!$C$10, O7483&gt;EDA_Outlier_Analysis!$C$11),
      "Outlier",
      "Normal"))</f>
        <v/>
      </c>
      <c r="R7483" t="str">
        <f>IF(P7483="","",
   IF(OR(P7483 &lt; EDA_Outlier_Analysis!$F$7, P7483 &gt; EDA_Outlier_Analysis!$F$8),
      "Outlier",
      "Normal"))</f>
        <v>Normal</v>
      </c>
      <c r="S7483" t="str">
        <f>IF(N7483="","",
   IF(OR(N7483 &lt;EDA_Outlier_Analysis!$I$10, N7483 &gt; EDA_Outlier_Analysis!$I$11),
      "Outlier",
      "Normal"))</f>
        <v>Normal</v>
      </c>
    </row>
    <row r="7484" spans="1:19">
      <c r="A7484" t="s">
        <v>15937</v>
      </c>
      <c r="B7484" s="4">
        <v>44662</v>
      </c>
      <c r="C7484" s="2">
        <v>-29018.38</v>
      </c>
      <c r="D7484" t="s">
        <v>840</v>
      </c>
      <c r="E7484" t="s">
        <v>845</v>
      </c>
      <c r="F7484" t="s">
        <v>10</v>
      </c>
      <c r="G7484" t="s">
        <v>31</v>
      </c>
      <c r="I7484" t="s">
        <v>1971</v>
      </c>
      <c r="J7484" t="s">
        <v>15938</v>
      </c>
      <c r="K7484" t="str">
        <f>IF(COUNTIF(Customers!A:A, H7484)&gt;0, "Valid", "Invalid")</f>
        <v>Invalid</v>
      </c>
      <c r="L7484" t="str">
        <f t="shared" si="580"/>
        <v>4</v>
      </c>
      <c r="M7484" t="str">
        <f t="shared" si="581"/>
        <v>2022</v>
      </c>
      <c r="N7484">
        <f t="shared" si="582"/>
        <v>-29018.38</v>
      </c>
      <c r="O7484" t="str">
        <f t="shared" si="583"/>
        <v/>
      </c>
      <c r="P7484">
        <f t="shared" si="584"/>
        <v>29018.38</v>
      </c>
      <c r="Q7484" s="48" t="str">
        <f>IF(O7484="","",
   IF(OR(O7484&lt;EDA_Outlier_Analysis!$C$10, O7484&gt;EDA_Outlier_Analysis!$C$11),
      "Outlier",
      "Normal"))</f>
        <v/>
      </c>
      <c r="R7484" t="str">
        <f>IF(P7484="","",
   IF(OR(P7484 &lt; EDA_Outlier_Analysis!$F$7, P7484 &gt; EDA_Outlier_Analysis!$F$8),
      "Outlier",
      "Normal"))</f>
        <v>Normal</v>
      </c>
      <c r="S7484" t="str">
        <f>IF(N7484="","",
   IF(OR(N7484 &lt;EDA_Outlier_Analysis!$I$10, N7484 &gt; EDA_Outlier_Analysis!$I$11),
      "Outlier",
      "Normal"))</f>
        <v>Normal</v>
      </c>
    </row>
    <row r="7485" spans="1:19">
      <c r="A7485" t="s">
        <v>15939</v>
      </c>
      <c r="B7485" s="4">
        <v>44769</v>
      </c>
      <c r="C7485" s="2">
        <v>-19936.939999999999</v>
      </c>
      <c r="D7485" t="s">
        <v>840</v>
      </c>
      <c r="E7485" t="s">
        <v>856</v>
      </c>
      <c r="F7485" t="s">
        <v>11</v>
      </c>
      <c r="G7485" t="s">
        <v>34</v>
      </c>
      <c r="I7485" t="s">
        <v>1953</v>
      </c>
      <c r="J7485" t="s">
        <v>15940</v>
      </c>
      <c r="K7485" t="str">
        <f>IF(COUNTIF(Customers!A:A, H7485)&gt;0, "Valid", "Invalid")</f>
        <v>Invalid</v>
      </c>
      <c r="L7485" t="str">
        <f t="shared" si="580"/>
        <v>7</v>
      </c>
      <c r="M7485" t="str">
        <f t="shared" si="581"/>
        <v>2022</v>
      </c>
      <c r="N7485">
        <f t="shared" si="582"/>
        <v>-19936.939999999999</v>
      </c>
      <c r="O7485" t="str">
        <f t="shared" si="583"/>
        <v/>
      </c>
      <c r="P7485">
        <f t="shared" si="584"/>
        <v>19936.939999999999</v>
      </c>
      <c r="Q7485" s="48" t="str">
        <f>IF(O7485="","",
   IF(OR(O7485&lt;EDA_Outlier_Analysis!$C$10, O7485&gt;EDA_Outlier_Analysis!$C$11),
      "Outlier",
      "Normal"))</f>
        <v/>
      </c>
      <c r="R7485" t="str">
        <f>IF(P7485="","",
   IF(OR(P7485 &lt; EDA_Outlier_Analysis!$F$7, P7485 &gt; EDA_Outlier_Analysis!$F$8),
      "Outlier",
      "Normal"))</f>
        <v>Outlier</v>
      </c>
      <c r="S7485" t="str">
        <f>IF(N7485="","",
   IF(OR(N7485 &lt;EDA_Outlier_Analysis!$I$10, N7485 &gt; EDA_Outlier_Analysis!$I$11),
      "Outlier",
      "Normal"))</f>
        <v>Normal</v>
      </c>
    </row>
    <row r="7486" spans="1:19">
      <c r="A7486" t="s">
        <v>15941</v>
      </c>
      <c r="B7486" s="4">
        <v>44769</v>
      </c>
      <c r="C7486" s="2">
        <v>158091.93</v>
      </c>
      <c r="D7486" t="s">
        <v>849</v>
      </c>
      <c r="E7486" t="s">
        <v>868</v>
      </c>
      <c r="F7486" t="s">
        <v>9</v>
      </c>
      <c r="G7486" t="s">
        <v>34</v>
      </c>
      <c r="H7486" t="s">
        <v>393</v>
      </c>
      <c r="J7486" t="s">
        <v>15942</v>
      </c>
      <c r="K7486" t="str">
        <f>IF(COUNTIF(Customers!A:A, H7486)&gt;0, "Valid", "Invalid")</f>
        <v>Valid</v>
      </c>
      <c r="L7486" t="str">
        <f t="shared" si="580"/>
        <v>7</v>
      </c>
      <c r="M7486" t="str">
        <f t="shared" si="581"/>
        <v>2022</v>
      </c>
      <c r="N7486">
        <f t="shared" si="582"/>
        <v>158091.93</v>
      </c>
      <c r="O7486">
        <f t="shared" si="583"/>
        <v>158091.93</v>
      </c>
      <c r="P7486" t="str">
        <f t="shared" si="584"/>
        <v/>
      </c>
      <c r="Q7486" s="48" t="str">
        <f>IF(O7486="","",
   IF(OR(O7486&lt;EDA_Outlier_Analysis!$C$10, O7486&gt;EDA_Outlier_Analysis!$C$11),
      "Outlier",
      "Normal"))</f>
        <v>Normal</v>
      </c>
      <c r="R7486" t="str">
        <f>IF(P7486="","",
   IF(OR(P7486 &lt; EDA_Outlier_Analysis!$F$7, P7486 &gt; EDA_Outlier_Analysis!$F$8),
      "Outlier",
      "Normal"))</f>
        <v/>
      </c>
      <c r="S7486" t="str">
        <f>IF(N7486="","",
   IF(OR(N7486 &lt;EDA_Outlier_Analysis!$I$10, N7486 &gt; EDA_Outlier_Analysis!$I$11),
      "Outlier",
      "Normal"))</f>
        <v>Normal</v>
      </c>
    </row>
    <row r="7487" spans="1:19">
      <c r="A7487" t="s">
        <v>15943</v>
      </c>
      <c r="B7487" s="4">
        <v>45278</v>
      </c>
      <c r="C7487" s="2">
        <v>189068.79</v>
      </c>
      <c r="D7487" t="s">
        <v>849</v>
      </c>
      <c r="E7487" t="s">
        <v>850</v>
      </c>
      <c r="F7487" t="s">
        <v>10</v>
      </c>
      <c r="G7487" t="s">
        <v>24</v>
      </c>
      <c r="H7487" t="s">
        <v>199</v>
      </c>
      <c r="J7487" t="s">
        <v>15944</v>
      </c>
      <c r="K7487" t="str">
        <f>IF(COUNTIF(Customers!A:A, H7487)&gt;0, "Valid", "Invalid")</f>
        <v>Valid</v>
      </c>
      <c r="L7487" t="str">
        <f t="shared" si="580"/>
        <v>12</v>
      </c>
      <c r="M7487" t="str">
        <f t="shared" si="581"/>
        <v>2023</v>
      </c>
      <c r="N7487">
        <f t="shared" si="582"/>
        <v>189068.79</v>
      </c>
      <c r="O7487">
        <f t="shared" si="583"/>
        <v>189068.79</v>
      </c>
      <c r="P7487" t="str">
        <f t="shared" si="584"/>
        <v/>
      </c>
      <c r="Q7487" s="48" t="str">
        <f>IF(O7487="","",
   IF(OR(O7487&lt;EDA_Outlier_Analysis!$C$10, O7487&gt;EDA_Outlier_Analysis!$C$11),
      "Outlier",
      "Normal"))</f>
        <v>Normal</v>
      </c>
      <c r="R7487" t="str">
        <f>IF(P7487="","",
   IF(OR(P7487 &lt; EDA_Outlier_Analysis!$F$7, P7487 &gt; EDA_Outlier_Analysis!$F$8),
      "Outlier",
      "Normal"))</f>
        <v/>
      </c>
      <c r="S7487" t="str">
        <f>IF(N7487="","",
   IF(OR(N7487 &lt;EDA_Outlier_Analysis!$I$10, N7487 &gt; EDA_Outlier_Analysis!$I$11),
      "Outlier",
      "Normal"))</f>
        <v>Normal</v>
      </c>
    </row>
    <row r="7488" spans="1:19">
      <c r="A7488" t="s">
        <v>15945</v>
      </c>
      <c r="B7488" s="4">
        <v>45106</v>
      </c>
      <c r="C7488" s="2">
        <v>-47428.05</v>
      </c>
      <c r="D7488" t="s">
        <v>840</v>
      </c>
      <c r="E7488" t="s">
        <v>878</v>
      </c>
      <c r="F7488" t="s">
        <v>9</v>
      </c>
      <c r="G7488" t="s">
        <v>31</v>
      </c>
      <c r="I7488" t="s">
        <v>965</v>
      </c>
      <c r="J7488" t="s">
        <v>15946</v>
      </c>
      <c r="K7488" t="str">
        <f>IF(COUNTIF(Customers!A:A, H7488)&gt;0, "Valid", "Invalid")</f>
        <v>Invalid</v>
      </c>
      <c r="L7488" t="str">
        <f t="shared" si="580"/>
        <v>6</v>
      </c>
      <c r="M7488" t="str">
        <f t="shared" si="581"/>
        <v>2023</v>
      </c>
      <c r="N7488">
        <f t="shared" si="582"/>
        <v>-47428.05</v>
      </c>
      <c r="O7488" t="str">
        <f t="shared" si="583"/>
        <v/>
      </c>
      <c r="P7488">
        <f t="shared" si="584"/>
        <v>47428.05</v>
      </c>
      <c r="Q7488" s="48" t="str">
        <f>IF(O7488="","",
   IF(OR(O7488&lt;EDA_Outlier_Analysis!$C$10, O7488&gt;EDA_Outlier_Analysis!$C$11),
      "Outlier",
      "Normal"))</f>
        <v/>
      </c>
      <c r="R7488" t="str">
        <f>IF(P7488="","",
   IF(OR(P7488 &lt; EDA_Outlier_Analysis!$F$7, P7488 &gt; EDA_Outlier_Analysis!$F$8),
      "Outlier",
      "Normal"))</f>
        <v>Normal</v>
      </c>
      <c r="S7488" t="str">
        <f>IF(N7488="","",
   IF(OR(N7488 &lt;EDA_Outlier_Analysis!$I$10, N7488 &gt; EDA_Outlier_Analysis!$I$11),
      "Outlier",
      "Normal"))</f>
        <v>Normal</v>
      </c>
    </row>
    <row r="7489" spans="1:19">
      <c r="A7489" t="s">
        <v>15947</v>
      </c>
      <c r="B7489" s="4">
        <v>44753</v>
      </c>
      <c r="C7489" s="2">
        <v>165100.88</v>
      </c>
      <c r="D7489" t="s">
        <v>849</v>
      </c>
      <c r="E7489" t="s">
        <v>868</v>
      </c>
      <c r="F7489" t="s">
        <v>11</v>
      </c>
      <c r="G7489" t="s">
        <v>20</v>
      </c>
      <c r="H7489" t="s">
        <v>59</v>
      </c>
      <c r="J7489" t="s">
        <v>15948</v>
      </c>
      <c r="K7489" t="str">
        <f>IF(COUNTIF(Customers!A:A, H7489)&gt;0, "Valid", "Invalid")</f>
        <v>Valid</v>
      </c>
      <c r="L7489" t="str">
        <f t="shared" si="580"/>
        <v>7</v>
      </c>
      <c r="M7489" t="str">
        <f t="shared" si="581"/>
        <v>2022</v>
      </c>
      <c r="N7489">
        <f t="shared" si="582"/>
        <v>165100.88</v>
      </c>
      <c r="O7489">
        <f t="shared" si="583"/>
        <v>165100.88</v>
      </c>
      <c r="P7489" t="str">
        <f t="shared" si="584"/>
        <v/>
      </c>
      <c r="Q7489" s="48" t="str">
        <f>IF(O7489="","",
   IF(OR(O7489&lt;EDA_Outlier_Analysis!$C$10, O7489&gt;EDA_Outlier_Analysis!$C$11),
      "Outlier",
      "Normal"))</f>
        <v>Normal</v>
      </c>
      <c r="R7489" t="str">
        <f>IF(P7489="","",
   IF(OR(P7489 &lt; EDA_Outlier_Analysis!$F$7, P7489 &gt; EDA_Outlier_Analysis!$F$8),
      "Outlier",
      "Normal"))</f>
        <v/>
      </c>
      <c r="S7489" t="str">
        <f>IF(N7489="","",
   IF(OR(N7489 &lt;EDA_Outlier_Analysis!$I$10, N7489 &gt; EDA_Outlier_Analysis!$I$11),
      "Outlier",
      "Normal"))</f>
        <v>Normal</v>
      </c>
    </row>
    <row r="7490" spans="1:19">
      <c r="A7490" t="s">
        <v>15949</v>
      </c>
      <c r="B7490" s="4">
        <v>45126</v>
      </c>
      <c r="C7490" s="2">
        <v>-33407.64</v>
      </c>
      <c r="D7490" t="s">
        <v>840</v>
      </c>
      <c r="E7490" t="s">
        <v>856</v>
      </c>
      <c r="F7490" t="s">
        <v>11</v>
      </c>
      <c r="G7490" t="s">
        <v>34</v>
      </c>
      <c r="I7490" t="s">
        <v>1953</v>
      </c>
      <c r="J7490" t="s">
        <v>15950</v>
      </c>
      <c r="K7490" t="str">
        <f>IF(COUNTIF(Customers!A:A, H7490)&gt;0, "Valid", "Invalid")</f>
        <v>Invalid</v>
      </c>
      <c r="L7490" t="str">
        <f t="shared" si="580"/>
        <v>7</v>
      </c>
      <c r="M7490" t="str">
        <f t="shared" si="581"/>
        <v>2023</v>
      </c>
      <c r="N7490">
        <f t="shared" si="582"/>
        <v>-33407.64</v>
      </c>
      <c r="O7490" t="str">
        <f t="shared" si="583"/>
        <v/>
      </c>
      <c r="P7490">
        <f t="shared" si="584"/>
        <v>33407.64</v>
      </c>
      <c r="Q7490" s="48" t="str">
        <f>IF(O7490="","",
   IF(OR(O7490&lt;EDA_Outlier_Analysis!$C$10, O7490&gt;EDA_Outlier_Analysis!$C$11),
      "Outlier",
      "Normal"))</f>
        <v/>
      </c>
      <c r="R7490" t="str">
        <f>IF(P7490="","",
   IF(OR(P7490 &lt; EDA_Outlier_Analysis!$F$7, P7490 &gt; EDA_Outlier_Analysis!$F$8),
      "Outlier",
      "Normal"))</f>
        <v>Normal</v>
      </c>
      <c r="S7490" t="str">
        <f>IF(N7490="","",
   IF(OR(N7490 &lt;EDA_Outlier_Analysis!$I$10, N7490 &gt; EDA_Outlier_Analysis!$I$11),
      "Outlier",
      "Normal"))</f>
        <v>Normal</v>
      </c>
    </row>
    <row r="7491" spans="1:19">
      <c r="A7491" t="s">
        <v>15951</v>
      </c>
      <c r="B7491" s="4">
        <v>44724</v>
      </c>
      <c r="C7491" s="2">
        <v>-31557.95</v>
      </c>
      <c r="D7491" t="s">
        <v>840</v>
      </c>
      <c r="E7491" t="s">
        <v>856</v>
      </c>
      <c r="F7491" t="s">
        <v>10</v>
      </c>
      <c r="G7491" t="s">
        <v>24</v>
      </c>
      <c r="I7491" t="s">
        <v>1533</v>
      </c>
      <c r="J7491" t="s">
        <v>15952</v>
      </c>
      <c r="K7491" t="str">
        <f>IF(COUNTIF(Customers!A:A, H7491)&gt;0, "Valid", "Invalid")</f>
        <v>Invalid</v>
      </c>
      <c r="L7491" t="str">
        <f t="shared" ref="L7491:L7554" si="585">TEXT(B7491,"m")</f>
        <v>6</v>
      </c>
      <c r="M7491" t="str">
        <f t="shared" ref="M7491:M7554" si="586">TEXT(B7491,"yyyy")</f>
        <v>2022</v>
      </c>
      <c r="N7491">
        <f t="shared" ref="N7491:N7554" si="587">IF(D7491="Revenue",C7491,-ABS(C7491))</f>
        <v>-31557.95</v>
      </c>
      <c r="O7491" t="str">
        <f t="shared" ref="O7491:O7554" si="588">IF(D7491="Revenue", C7491, "")</f>
        <v/>
      </c>
      <c r="P7491">
        <f t="shared" ref="P7491:P7554" si="589">IF(D7491="Expense", ABS(C7491), "")</f>
        <v>31557.95</v>
      </c>
      <c r="Q7491" s="48" t="str">
        <f>IF(O7491="","",
   IF(OR(O7491&lt;EDA_Outlier_Analysis!$C$10, O7491&gt;EDA_Outlier_Analysis!$C$11),
      "Outlier",
      "Normal"))</f>
        <v/>
      </c>
      <c r="R7491" t="str">
        <f>IF(P7491="","",
   IF(OR(P7491 &lt; EDA_Outlier_Analysis!$F$7, P7491 &gt; EDA_Outlier_Analysis!$F$8),
      "Outlier",
      "Normal"))</f>
        <v>Normal</v>
      </c>
      <c r="S7491" t="str">
        <f>IF(N7491="","",
   IF(OR(N7491 &lt;EDA_Outlier_Analysis!$I$10, N7491 &gt; EDA_Outlier_Analysis!$I$11),
      "Outlier",
      "Normal"))</f>
        <v>Normal</v>
      </c>
    </row>
    <row r="7492" spans="1:19">
      <c r="A7492" t="s">
        <v>15953</v>
      </c>
      <c r="B7492" s="4">
        <v>44786</v>
      </c>
      <c r="C7492" s="2">
        <v>152425.07</v>
      </c>
      <c r="D7492" t="s">
        <v>849</v>
      </c>
      <c r="E7492" t="s">
        <v>853</v>
      </c>
      <c r="F7492" t="s">
        <v>10</v>
      </c>
      <c r="G7492" t="s">
        <v>31</v>
      </c>
      <c r="H7492" t="s">
        <v>53</v>
      </c>
      <c r="J7492" t="s">
        <v>15954</v>
      </c>
      <c r="K7492" t="str">
        <f>IF(COUNTIF(Customers!A:A, H7492)&gt;0, "Valid", "Invalid")</f>
        <v>Valid</v>
      </c>
      <c r="L7492" t="str">
        <f t="shared" si="585"/>
        <v>8</v>
      </c>
      <c r="M7492" t="str">
        <f t="shared" si="586"/>
        <v>2022</v>
      </c>
      <c r="N7492">
        <f t="shared" si="587"/>
        <v>152425.07</v>
      </c>
      <c r="O7492">
        <f t="shared" si="588"/>
        <v>152425.07</v>
      </c>
      <c r="P7492" t="str">
        <f t="shared" si="589"/>
        <v/>
      </c>
      <c r="Q7492" s="48" t="str">
        <f>IF(O7492="","",
   IF(OR(O7492&lt;EDA_Outlier_Analysis!$C$10, O7492&gt;EDA_Outlier_Analysis!$C$11),
      "Outlier",
      "Normal"))</f>
        <v>Normal</v>
      </c>
      <c r="R7492" t="str">
        <f>IF(P7492="","",
   IF(OR(P7492 &lt; EDA_Outlier_Analysis!$F$7, P7492 &gt; EDA_Outlier_Analysis!$F$8),
      "Outlier",
      "Normal"))</f>
        <v/>
      </c>
      <c r="S7492" t="str">
        <f>IF(N7492="","",
   IF(OR(N7492 &lt;EDA_Outlier_Analysis!$I$10, N7492 &gt; EDA_Outlier_Analysis!$I$11),
      "Outlier",
      "Normal"))</f>
        <v>Normal</v>
      </c>
    </row>
    <row r="7493" spans="1:19">
      <c r="A7493" t="s">
        <v>15955</v>
      </c>
      <c r="B7493" s="4">
        <v>44584</v>
      </c>
      <c r="C7493" s="2">
        <v>-26725.759999999998</v>
      </c>
      <c r="D7493" t="s">
        <v>840</v>
      </c>
      <c r="E7493" t="s">
        <v>856</v>
      </c>
      <c r="F7493" t="s">
        <v>11</v>
      </c>
      <c r="G7493" t="s">
        <v>20</v>
      </c>
      <c r="I7493" t="s">
        <v>1112</v>
      </c>
      <c r="J7493" t="s">
        <v>15956</v>
      </c>
      <c r="K7493" t="str">
        <f>IF(COUNTIF(Customers!A:A, H7493)&gt;0, "Valid", "Invalid")</f>
        <v>Invalid</v>
      </c>
      <c r="L7493" t="str">
        <f t="shared" si="585"/>
        <v>1</v>
      </c>
      <c r="M7493" t="str">
        <f t="shared" si="586"/>
        <v>2022</v>
      </c>
      <c r="N7493">
        <f t="shared" si="587"/>
        <v>-26725.759999999998</v>
      </c>
      <c r="O7493" t="str">
        <f t="shared" si="588"/>
        <v/>
      </c>
      <c r="P7493">
        <f t="shared" si="589"/>
        <v>26725.759999999998</v>
      </c>
      <c r="Q7493" s="48" t="str">
        <f>IF(O7493="","",
   IF(OR(O7493&lt;EDA_Outlier_Analysis!$C$10, O7493&gt;EDA_Outlier_Analysis!$C$11),
      "Outlier",
      "Normal"))</f>
        <v/>
      </c>
      <c r="R7493" t="str">
        <f>IF(P7493="","",
   IF(OR(P7493 &lt; EDA_Outlier_Analysis!$F$7, P7493 &gt; EDA_Outlier_Analysis!$F$8),
      "Outlier",
      "Normal"))</f>
        <v>Outlier</v>
      </c>
      <c r="S7493" t="str">
        <f>IF(N7493="","",
   IF(OR(N7493 &lt;EDA_Outlier_Analysis!$I$10, N7493 &gt; EDA_Outlier_Analysis!$I$11),
      "Outlier",
      "Normal"))</f>
        <v>Normal</v>
      </c>
    </row>
    <row r="7494" spans="1:19">
      <c r="A7494" t="s">
        <v>15957</v>
      </c>
      <c r="B7494" s="4">
        <v>44981</v>
      </c>
      <c r="C7494" s="2">
        <v>195943.63</v>
      </c>
      <c r="D7494" t="s">
        <v>849</v>
      </c>
      <c r="E7494" t="s">
        <v>850</v>
      </c>
      <c r="F7494" t="s">
        <v>9</v>
      </c>
      <c r="G7494" t="s">
        <v>20</v>
      </c>
      <c r="H7494" t="s">
        <v>69</v>
      </c>
      <c r="J7494" t="s">
        <v>15958</v>
      </c>
      <c r="K7494" t="str">
        <f>IF(COUNTIF(Customers!A:A, H7494)&gt;0, "Valid", "Invalid")</f>
        <v>Valid</v>
      </c>
      <c r="L7494" t="str">
        <f t="shared" si="585"/>
        <v>2</v>
      </c>
      <c r="M7494" t="str">
        <f t="shared" si="586"/>
        <v>2023</v>
      </c>
      <c r="N7494">
        <f t="shared" si="587"/>
        <v>195943.63</v>
      </c>
      <c r="O7494">
        <f t="shared" si="588"/>
        <v>195943.63</v>
      </c>
      <c r="P7494" t="str">
        <f t="shared" si="589"/>
        <v/>
      </c>
      <c r="Q7494" s="48" t="str">
        <f>IF(O7494="","",
   IF(OR(O7494&lt;EDA_Outlier_Analysis!$C$10, O7494&gt;EDA_Outlier_Analysis!$C$11),
      "Outlier",
      "Normal"))</f>
        <v>Normal</v>
      </c>
      <c r="R7494" t="str">
        <f>IF(P7494="","",
   IF(OR(P7494 &lt; EDA_Outlier_Analysis!$F$7, P7494 &gt; EDA_Outlier_Analysis!$F$8),
      "Outlier",
      "Normal"))</f>
        <v/>
      </c>
      <c r="S7494" t="str">
        <f>IF(N7494="","",
   IF(OR(N7494 &lt;EDA_Outlier_Analysis!$I$10, N7494 &gt; EDA_Outlier_Analysis!$I$11),
      "Outlier",
      "Normal"))</f>
        <v>Normal</v>
      </c>
    </row>
    <row r="7495" spans="1:19">
      <c r="A7495" t="s">
        <v>15959</v>
      </c>
      <c r="B7495" s="4">
        <v>44877</v>
      </c>
      <c r="C7495" s="2">
        <v>-28709.46</v>
      </c>
      <c r="D7495" t="s">
        <v>840</v>
      </c>
      <c r="E7495" t="s">
        <v>841</v>
      </c>
      <c r="F7495" t="s">
        <v>11</v>
      </c>
      <c r="G7495" t="s">
        <v>31</v>
      </c>
      <c r="I7495" t="s">
        <v>1210</v>
      </c>
      <c r="J7495" t="s">
        <v>15960</v>
      </c>
      <c r="K7495" t="str">
        <f>IF(COUNTIF(Customers!A:A, H7495)&gt;0, "Valid", "Invalid")</f>
        <v>Invalid</v>
      </c>
      <c r="L7495" t="str">
        <f t="shared" si="585"/>
        <v>11</v>
      </c>
      <c r="M7495" t="str">
        <f t="shared" si="586"/>
        <v>2022</v>
      </c>
      <c r="N7495">
        <f t="shared" si="587"/>
        <v>-28709.46</v>
      </c>
      <c r="O7495" t="str">
        <f t="shared" si="588"/>
        <v/>
      </c>
      <c r="P7495">
        <f t="shared" si="589"/>
        <v>28709.46</v>
      </c>
      <c r="Q7495" s="48" t="str">
        <f>IF(O7495="","",
   IF(OR(O7495&lt;EDA_Outlier_Analysis!$C$10, O7495&gt;EDA_Outlier_Analysis!$C$11),
      "Outlier",
      "Normal"))</f>
        <v/>
      </c>
      <c r="R7495" t="str">
        <f>IF(P7495="","",
   IF(OR(P7495 &lt; EDA_Outlier_Analysis!$F$7, P7495 &gt; EDA_Outlier_Analysis!$F$8),
      "Outlier",
      "Normal"))</f>
        <v>Normal</v>
      </c>
      <c r="S7495" t="str">
        <f>IF(N7495="","",
   IF(OR(N7495 &lt;EDA_Outlier_Analysis!$I$10, N7495 &gt; EDA_Outlier_Analysis!$I$11),
      "Outlier",
      "Normal"))</f>
        <v>Normal</v>
      </c>
    </row>
    <row r="7496" spans="1:19">
      <c r="A7496" t="s">
        <v>15961</v>
      </c>
      <c r="B7496" s="4">
        <v>44901</v>
      </c>
      <c r="C7496" s="2">
        <v>146641.04</v>
      </c>
      <c r="D7496" t="s">
        <v>849</v>
      </c>
      <c r="E7496" t="s">
        <v>853</v>
      </c>
      <c r="F7496" t="s">
        <v>10</v>
      </c>
      <c r="G7496" t="s">
        <v>34</v>
      </c>
      <c r="H7496" t="s">
        <v>227</v>
      </c>
      <c r="J7496" t="s">
        <v>15962</v>
      </c>
      <c r="K7496" t="str">
        <f>IF(COUNTIF(Customers!A:A, H7496)&gt;0, "Valid", "Invalid")</f>
        <v>Valid</v>
      </c>
      <c r="L7496" t="str">
        <f t="shared" si="585"/>
        <v>12</v>
      </c>
      <c r="M7496" t="str">
        <f t="shared" si="586"/>
        <v>2022</v>
      </c>
      <c r="N7496">
        <f t="shared" si="587"/>
        <v>146641.04</v>
      </c>
      <c r="O7496">
        <f t="shared" si="588"/>
        <v>146641.04</v>
      </c>
      <c r="P7496" t="str">
        <f t="shared" si="589"/>
        <v/>
      </c>
      <c r="Q7496" s="48" t="str">
        <f>IF(O7496="","",
   IF(OR(O7496&lt;EDA_Outlier_Analysis!$C$10, O7496&gt;EDA_Outlier_Analysis!$C$11),
      "Outlier",
      "Normal"))</f>
        <v>Normal</v>
      </c>
      <c r="R7496" t="str">
        <f>IF(P7496="","",
   IF(OR(P7496 &lt; EDA_Outlier_Analysis!$F$7, P7496 &gt; EDA_Outlier_Analysis!$F$8),
      "Outlier",
      "Normal"))</f>
        <v/>
      </c>
      <c r="S7496" t="str">
        <f>IF(N7496="","",
   IF(OR(N7496 &lt;EDA_Outlier_Analysis!$I$10, N7496 &gt; EDA_Outlier_Analysis!$I$11),
      "Outlier",
      "Normal"))</f>
        <v>Normal</v>
      </c>
    </row>
    <row r="7497" spans="1:19">
      <c r="A7497" t="s">
        <v>15963</v>
      </c>
      <c r="B7497" s="4">
        <v>45028</v>
      </c>
      <c r="C7497" s="2">
        <v>117360.14</v>
      </c>
      <c r="D7497" t="s">
        <v>849</v>
      </c>
      <c r="E7497" t="s">
        <v>853</v>
      </c>
      <c r="F7497" t="s">
        <v>10</v>
      </c>
      <c r="G7497" t="s">
        <v>34</v>
      </c>
      <c r="H7497" t="s">
        <v>395</v>
      </c>
      <c r="J7497" t="s">
        <v>15964</v>
      </c>
      <c r="K7497" t="str">
        <f>IF(COUNTIF(Customers!A:A, H7497)&gt;0, "Valid", "Invalid")</f>
        <v>Valid</v>
      </c>
      <c r="L7497" t="str">
        <f t="shared" si="585"/>
        <v>4</v>
      </c>
      <c r="M7497" t="str">
        <f t="shared" si="586"/>
        <v>2023</v>
      </c>
      <c r="N7497">
        <f t="shared" si="587"/>
        <v>117360.14</v>
      </c>
      <c r="O7497">
        <f t="shared" si="588"/>
        <v>117360.14</v>
      </c>
      <c r="P7497" t="str">
        <f t="shared" si="589"/>
        <v/>
      </c>
      <c r="Q7497" s="48" t="str">
        <f>IF(O7497="","",
   IF(OR(O7497&lt;EDA_Outlier_Analysis!$C$10, O7497&gt;EDA_Outlier_Analysis!$C$11),
      "Outlier",
      "Normal"))</f>
        <v>Normal</v>
      </c>
      <c r="R7497" t="str">
        <f>IF(P7497="","",
   IF(OR(P7497 &lt; EDA_Outlier_Analysis!$F$7, P7497 &gt; EDA_Outlier_Analysis!$F$8),
      "Outlier",
      "Normal"))</f>
        <v/>
      </c>
      <c r="S7497" t="str">
        <f>IF(N7497="","",
   IF(OR(N7497 &lt;EDA_Outlier_Analysis!$I$10, N7497 &gt; EDA_Outlier_Analysis!$I$11),
      "Outlier",
      "Normal"))</f>
        <v>Normal</v>
      </c>
    </row>
    <row r="7498" spans="1:19">
      <c r="A7498" t="s">
        <v>15965</v>
      </c>
      <c r="B7498" s="4">
        <v>45150</v>
      </c>
      <c r="C7498" s="2">
        <v>103554.25</v>
      </c>
      <c r="D7498" t="s">
        <v>849</v>
      </c>
      <c r="E7498" t="s">
        <v>868</v>
      </c>
      <c r="F7498" t="s">
        <v>9</v>
      </c>
      <c r="G7498" t="s">
        <v>20</v>
      </c>
      <c r="H7498" t="s">
        <v>383</v>
      </c>
      <c r="J7498" t="s">
        <v>15966</v>
      </c>
      <c r="K7498" t="str">
        <f>IF(COUNTIF(Customers!A:A, H7498)&gt;0, "Valid", "Invalid")</f>
        <v>Valid</v>
      </c>
      <c r="L7498" t="str">
        <f t="shared" si="585"/>
        <v>8</v>
      </c>
      <c r="M7498" t="str">
        <f t="shared" si="586"/>
        <v>2023</v>
      </c>
      <c r="N7498">
        <f t="shared" si="587"/>
        <v>103554.25</v>
      </c>
      <c r="O7498">
        <f t="shared" si="588"/>
        <v>103554.25</v>
      </c>
      <c r="P7498" t="str">
        <f t="shared" si="589"/>
        <v/>
      </c>
      <c r="Q7498" s="48" t="str">
        <f>IF(O7498="","",
   IF(OR(O7498&lt;EDA_Outlier_Analysis!$C$10, O7498&gt;EDA_Outlier_Analysis!$C$11),
      "Outlier",
      "Normal"))</f>
        <v>Normal</v>
      </c>
      <c r="R7498" t="str">
        <f>IF(P7498="","",
   IF(OR(P7498 &lt; EDA_Outlier_Analysis!$F$7, P7498 &gt; EDA_Outlier_Analysis!$F$8),
      "Outlier",
      "Normal"))</f>
        <v/>
      </c>
      <c r="S7498" t="str">
        <f>IF(N7498="","",
   IF(OR(N7498 &lt;EDA_Outlier_Analysis!$I$10, N7498 &gt; EDA_Outlier_Analysis!$I$11),
      "Outlier",
      "Normal"))</f>
        <v>Normal</v>
      </c>
    </row>
    <row r="7499" spans="1:19">
      <c r="A7499" t="s">
        <v>15967</v>
      </c>
      <c r="B7499" s="4">
        <v>44618</v>
      </c>
      <c r="C7499" s="2">
        <v>156998.73000000001</v>
      </c>
      <c r="D7499" t="s">
        <v>849</v>
      </c>
      <c r="E7499" t="s">
        <v>853</v>
      </c>
      <c r="F7499" t="s">
        <v>11</v>
      </c>
      <c r="G7499" t="s">
        <v>24</v>
      </c>
      <c r="H7499" t="s">
        <v>117</v>
      </c>
      <c r="J7499" t="s">
        <v>15968</v>
      </c>
      <c r="K7499" t="str">
        <f>IF(COUNTIF(Customers!A:A, H7499)&gt;0, "Valid", "Invalid")</f>
        <v>Valid</v>
      </c>
      <c r="L7499" t="str">
        <f t="shared" si="585"/>
        <v>2</v>
      </c>
      <c r="M7499" t="str">
        <f t="shared" si="586"/>
        <v>2022</v>
      </c>
      <c r="N7499">
        <f t="shared" si="587"/>
        <v>156998.73000000001</v>
      </c>
      <c r="O7499">
        <f t="shared" si="588"/>
        <v>156998.73000000001</v>
      </c>
      <c r="P7499" t="str">
        <f t="shared" si="589"/>
        <v/>
      </c>
      <c r="Q7499" s="48" t="str">
        <f>IF(O7499="","",
   IF(OR(O7499&lt;EDA_Outlier_Analysis!$C$10, O7499&gt;EDA_Outlier_Analysis!$C$11),
      "Outlier",
      "Normal"))</f>
        <v>Normal</v>
      </c>
      <c r="R7499" t="str">
        <f>IF(P7499="","",
   IF(OR(P7499 &lt; EDA_Outlier_Analysis!$F$7, P7499 &gt; EDA_Outlier_Analysis!$F$8),
      "Outlier",
      "Normal"))</f>
        <v/>
      </c>
      <c r="S7499" t="str">
        <f>IF(N7499="","",
   IF(OR(N7499 &lt;EDA_Outlier_Analysis!$I$10, N7499 &gt; EDA_Outlier_Analysis!$I$11),
      "Outlier",
      "Normal"))</f>
        <v>Normal</v>
      </c>
    </row>
    <row r="7500" spans="1:19">
      <c r="A7500" t="s">
        <v>15969</v>
      </c>
      <c r="B7500" s="4">
        <v>44631</v>
      </c>
      <c r="C7500" s="2">
        <v>-54714.25</v>
      </c>
      <c r="D7500" t="s">
        <v>840</v>
      </c>
      <c r="E7500" t="s">
        <v>856</v>
      </c>
      <c r="F7500" t="s">
        <v>9</v>
      </c>
      <c r="G7500" t="s">
        <v>31</v>
      </c>
      <c r="I7500" t="s">
        <v>939</v>
      </c>
      <c r="J7500" t="s">
        <v>15970</v>
      </c>
      <c r="K7500" t="str">
        <f>IF(COUNTIF(Customers!A:A, H7500)&gt;0, "Valid", "Invalid")</f>
        <v>Invalid</v>
      </c>
      <c r="L7500" t="str">
        <f t="shared" si="585"/>
        <v>3</v>
      </c>
      <c r="M7500" t="str">
        <f t="shared" si="586"/>
        <v>2022</v>
      </c>
      <c r="N7500">
        <f t="shared" si="587"/>
        <v>-54714.25</v>
      </c>
      <c r="O7500" t="str">
        <f t="shared" si="588"/>
        <v/>
      </c>
      <c r="P7500">
        <f t="shared" si="589"/>
        <v>54714.25</v>
      </c>
      <c r="Q7500" s="48" t="str">
        <f>IF(O7500="","",
   IF(OR(O7500&lt;EDA_Outlier_Analysis!$C$10, O7500&gt;EDA_Outlier_Analysis!$C$11),
      "Outlier",
      "Normal"))</f>
        <v/>
      </c>
      <c r="R7500" t="str">
        <f>IF(P7500="","",
   IF(OR(P7500 &lt; EDA_Outlier_Analysis!$F$7, P7500 &gt; EDA_Outlier_Analysis!$F$8),
      "Outlier",
      "Normal"))</f>
        <v>Outlier</v>
      </c>
      <c r="S7500" t="str">
        <f>IF(N7500="","",
   IF(OR(N7500 &lt;EDA_Outlier_Analysis!$I$10, N7500 &gt; EDA_Outlier_Analysis!$I$11),
      "Outlier",
      "Normal"))</f>
        <v>Normal</v>
      </c>
    </row>
    <row r="7501" spans="1:19">
      <c r="A7501" t="s">
        <v>15971</v>
      </c>
      <c r="B7501" s="4">
        <v>45102</v>
      </c>
      <c r="C7501" s="2">
        <v>199915.73</v>
      </c>
      <c r="D7501" t="s">
        <v>849</v>
      </c>
      <c r="E7501" t="s">
        <v>850</v>
      </c>
      <c r="F7501" t="s">
        <v>10</v>
      </c>
      <c r="G7501" t="s">
        <v>31</v>
      </c>
      <c r="H7501" t="s">
        <v>741</v>
      </c>
      <c r="J7501" t="s">
        <v>15972</v>
      </c>
      <c r="K7501" t="str">
        <f>IF(COUNTIF(Customers!A:A, H7501)&gt;0, "Valid", "Invalid")</f>
        <v>Valid</v>
      </c>
      <c r="L7501" t="str">
        <f t="shared" si="585"/>
        <v>6</v>
      </c>
      <c r="M7501" t="str">
        <f t="shared" si="586"/>
        <v>2023</v>
      </c>
      <c r="N7501">
        <f t="shared" si="587"/>
        <v>199915.73</v>
      </c>
      <c r="O7501">
        <f t="shared" si="588"/>
        <v>199915.73</v>
      </c>
      <c r="P7501" t="str">
        <f t="shared" si="589"/>
        <v/>
      </c>
      <c r="Q7501" s="48" t="str">
        <f>IF(O7501="","",
   IF(OR(O7501&lt;EDA_Outlier_Analysis!$C$10, O7501&gt;EDA_Outlier_Analysis!$C$11),
      "Outlier",
      "Normal"))</f>
        <v>Normal</v>
      </c>
      <c r="R7501" t="str">
        <f>IF(P7501="","",
   IF(OR(P7501 &lt; EDA_Outlier_Analysis!$F$7, P7501 &gt; EDA_Outlier_Analysis!$F$8),
      "Outlier",
      "Normal"))</f>
        <v/>
      </c>
      <c r="S7501" t="str">
        <f>IF(N7501="","",
   IF(OR(N7501 &lt;EDA_Outlier_Analysis!$I$10, N7501 &gt; EDA_Outlier_Analysis!$I$11),
      "Outlier",
      "Normal"))</f>
        <v>Normal</v>
      </c>
    </row>
    <row r="7502" spans="1:19">
      <c r="A7502" t="s">
        <v>15973</v>
      </c>
      <c r="B7502" s="4">
        <v>45006</v>
      </c>
      <c r="C7502" s="2">
        <v>12649.05</v>
      </c>
      <c r="D7502" t="s">
        <v>873</v>
      </c>
      <c r="E7502" t="s">
        <v>873</v>
      </c>
      <c r="F7502" t="s">
        <v>9</v>
      </c>
      <c r="G7502" t="s">
        <v>31</v>
      </c>
      <c r="J7502" t="s">
        <v>15974</v>
      </c>
      <c r="K7502" t="str">
        <f>IF(COUNTIF(Customers!A:A, H7502)&gt;0, "Valid", "Invalid")</f>
        <v>Invalid</v>
      </c>
      <c r="L7502" t="str">
        <f t="shared" si="585"/>
        <v>3</v>
      </c>
      <c r="M7502" t="str">
        <f t="shared" si="586"/>
        <v>2023</v>
      </c>
      <c r="N7502">
        <f t="shared" si="587"/>
        <v>-12649.05</v>
      </c>
      <c r="O7502" t="str">
        <f t="shared" si="588"/>
        <v/>
      </c>
      <c r="P7502" t="str">
        <f t="shared" si="589"/>
        <v/>
      </c>
      <c r="Q7502" s="48" t="str">
        <f>IF(O7502="","",
   IF(OR(O7502&lt;EDA_Outlier_Analysis!$C$10, O7502&gt;EDA_Outlier_Analysis!$C$11),
      "Outlier",
      "Normal"))</f>
        <v/>
      </c>
      <c r="R7502" t="str">
        <f>IF(P7502="","",
   IF(OR(P7502 &lt; EDA_Outlier_Analysis!$F$7, P7502 &gt; EDA_Outlier_Analysis!$F$8),
      "Outlier",
      "Normal"))</f>
        <v/>
      </c>
      <c r="S7502" t="str">
        <f>IF(N7502="","",
   IF(OR(N7502 &lt;EDA_Outlier_Analysis!$I$10, N7502 &gt; EDA_Outlier_Analysis!$I$11),
      "Outlier",
      "Normal"))</f>
        <v>Normal</v>
      </c>
    </row>
    <row r="7503" spans="1:19">
      <c r="A7503" t="s">
        <v>15975</v>
      </c>
      <c r="B7503" s="4">
        <v>44676</v>
      </c>
      <c r="C7503" s="2">
        <v>-38399.040000000001</v>
      </c>
      <c r="D7503" t="s">
        <v>840</v>
      </c>
      <c r="E7503" t="s">
        <v>845</v>
      </c>
      <c r="F7503" t="s">
        <v>11</v>
      </c>
      <c r="G7503" t="s">
        <v>31</v>
      </c>
      <c r="I7503" t="s">
        <v>912</v>
      </c>
      <c r="J7503" t="s">
        <v>15976</v>
      </c>
      <c r="K7503" t="str">
        <f>IF(COUNTIF(Customers!A:A, H7503)&gt;0, "Valid", "Invalid")</f>
        <v>Invalid</v>
      </c>
      <c r="L7503" t="str">
        <f t="shared" si="585"/>
        <v>4</v>
      </c>
      <c r="M7503" t="str">
        <f t="shared" si="586"/>
        <v>2022</v>
      </c>
      <c r="N7503">
        <f t="shared" si="587"/>
        <v>-38399.040000000001</v>
      </c>
      <c r="O7503" t="str">
        <f t="shared" si="588"/>
        <v/>
      </c>
      <c r="P7503">
        <f t="shared" si="589"/>
        <v>38399.040000000001</v>
      </c>
      <c r="Q7503" s="48" t="str">
        <f>IF(O7503="","",
   IF(OR(O7503&lt;EDA_Outlier_Analysis!$C$10, O7503&gt;EDA_Outlier_Analysis!$C$11),
      "Outlier",
      "Normal"))</f>
        <v/>
      </c>
      <c r="R7503" t="str">
        <f>IF(P7503="","",
   IF(OR(P7503 &lt; EDA_Outlier_Analysis!$F$7, P7503 &gt; EDA_Outlier_Analysis!$F$8),
      "Outlier",
      "Normal"))</f>
        <v>Normal</v>
      </c>
      <c r="S7503" t="str">
        <f>IF(N7503="","",
   IF(OR(N7503 &lt;EDA_Outlier_Analysis!$I$10, N7503 &gt; EDA_Outlier_Analysis!$I$11),
      "Outlier",
      "Normal"))</f>
        <v>Normal</v>
      </c>
    </row>
    <row r="7504" spans="1:19">
      <c r="A7504" t="s">
        <v>15977</v>
      </c>
      <c r="B7504" s="4">
        <v>44638</v>
      </c>
      <c r="C7504" s="2">
        <v>206933.09</v>
      </c>
      <c r="D7504" t="s">
        <v>849</v>
      </c>
      <c r="E7504" t="s">
        <v>868</v>
      </c>
      <c r="F7504" t="s">
        <v>10</v>
      </c>
      <c r="G7504" t="s">
        <v>31</v>
      </c>
      <c r="H7504" t="s">
        <v>555</v>
      </c>
      <c r="J7504" t="s">
        <v>15978</v>
      </c>
      <c r="K7504" t="str">
        <f>IF(COUNTIF(Customers!A:A, H7504)&gt;0, "Valid", "Invalid")</f>
        <v>Valid</v>
      </c>
      <c r="L7504" t="str">
        <f t="shared" si="585"/>
        <v>3</v>
      </c>
      <c r="M7504" t="str">
        <f t="shared" si="586"/>
        <v>2022</v>
      </c>
      <c r="N7504">
        <f t="shared" si="587"/>
        <v>206933.09</v>
      </c>
      <c r="O7504">
        <f t="shared" si="588"/>
        <v>206933.09</v>
      </c>
      <c r="P7504" t="str">
        <f t="shared" si="589"/>
        <v/>
      </c>
      <c r="Q7504" s="48" t="str">
        <f>IF(O7504="","",
   IF(OR(O7504&lt;EDA_Outlier_Analysis!$C$10, O7504&gt;EDA_Outlier_Analysis!$C$11),
      "Outlier",
      "Normal"))</f>
        <v>Normal</v>
      </c>
      <c r="R7504" t="str">
        <f>IF(P7504="","",
   IF(OR(P7504 &lt; EDA_Outlier_Analysis!$F$7, P7504 &gt; EDA_Outlier_Analysis!$F$8),
      "Outlier",
      "Normal"))</f>
        <v/>
      </c>
      <c r="S7504" t="str">
        <f>IF(N7504="","",
   IF(OR(N7504 &lt;EDA_Outlier_Analysis!$I$10, N7504 &gt; EDA_Outlier_Analysis!$I$11),
      "Outlier",
      "Normal"))</f>
        <v>Normal</v>
      </c>
    </row>
    <row r="7505" spans="1:19">
      <c r="A7505" t="s">
        <v>15979</v>
      </c>
      <c r="B7505" s="4">
        <v>45159</v>
      </c>
      <c r="C7505" s="2">
        <v>-24510.97</v>
      </c>
      <c r="D7505" t="s">
        <v>840</v>
      </c>
      <c r="E7505" t="s">
        <v>878</v>
      </c>
      <c r="F7505" t="s">
        <v>9</v>
      </c>
      <c r="G7505" t="s">
        <v>34</v>
      </c>
      <c r="I7505" t="s">
        <v>1083</v>
      </c>
      <c r="J7505" t="s">
        <v>15980</v>
      </c>
      <c r="K7505" t="str">
        <f>IF(COUNTIF(Customers!A:A, H7505)&gt;0, "Valid", "Invalid")</f>
        <v>Invalid</v>
      </c>
      <c r="L7505" t="str">
        <f t="shared" si="585"/>
        <v>8</v>
      </c>
      <c r="M7505" t="str">
        <f t="shared" si="586"/>
        <v>2023</v>
      </c>
      <c r="N7505">
        <f t="shared" si="587"/>
        <v>-24510.97</v>
      </c>
      <c r="O7505" t="str">
        <f t="shared" si="588"/>
        <v/>
      </c>
      <c r="P7505">
        <f t="shared" si="589"/>
        <v>24510.97</v>
      </c>
      <c r="Q7505" s="48" t="str">
        <f>IF(O7505="","",
   IF(OR(O7505&lt;EDA_Outlier_Analysis!$C$10, O7505&gt;EDA_Outlier_Analysis!$C$11),
      "Outlier",
      "Normal"))</f>
        <v/>
      </c>
      <c r="R7505" t="str">
        <f>IF(P7505="","",
   IF(OR(P7505 &lt; EDA_Outlier_Analysis!$F$7, P7505 &gt; EDA_Outlier_Analysis!$F$8),
      "Outlier",
      "Normal"))</f>
        <v>Outlier</v>
      </c>
      <c r="S7505" t="str">
        <f>IF(N7505="","",
   IF(OR(N7505 &lt;EDA_Outlier_Analysis!$I$10, N7505 &gt; EDA_Outlier_Analysis!$I$11),
      "Outlier",
      "Normal"))</f>
        <v>Normal</v>
      </c>
    </row>
    <row r="7506" spans="1:19">
      <c r="A7506" t="s">
        <v>15981</v>
      </c>
      <c r="B7506" s="4">
        <v>45085</v>
      </c>
      <c r="C7506" s="2">
        <v>-43129.11</v>
      </c>
      <c r="D7506" t="s">
        <v>840</v>
      </c>
      <c r="E7506" t="s">
        <v>845</v>
      </c>
      <c r="F7506" t="s">
        <v>11</v>
      </c>
      <c r="G7506" t="s">
        <v>20</v>
      </c>
      <c r="I7506" t="s">
        <v>846</v>
      </c>
      <c r="J7506" t="s">
        <v>15982</v>
      </c>
      <c r="K7506" t="str">
        <f>IF(COUNTIF(Customers!A:A, H7506)&gt;0, "Valid", "Invalid")</f>
        <v>Invalid</v>
      </c>
      <c r="L7506" t="str">
        <f t="shared" si="585"/>
        <v>6</v>
      </c>
      <c r="M7506" t="str">
        <f t="shared" si="586"/>
        <v>2023</v>
      </c>
      <c r="N7506">
        <f t="shared" si="587"/>
        <v>-43129.11</v>
      </c>
      <c r="O7506" t="str">
        <f t="shared" si="588"/>
        <v/>
      </c>
      <c r="P7506">
        <f t="shared" si="589"/>
        <v>43129.11</v>
      </c>
      <c r="Q7506" s="48" t="str">
        <f>IF(O7506="","",
   IF(OR(O7506&lt;EDA_Outlier_Analysis!$C$10, O7506&gt;EDA_Outlier_Analysis!$C$11),
      "Outlier",
      "Normal"))</f>
        <v/>
      </c>
      <c r="R7506" t="str">
        <f>IF(P7506="","",
   IF(OR(P7506 &lt; EDA_Outlier_Analysis!$F$7, P7506 &gt; EDA_Outlier_Analysis!$F$8),
      "Outlier",
      "Normal"))</f>
        <v>Normal</v>
      </c>
      <c r="S7506" t="str">
        <f>IF(N7506="","",
   IF(OR(N7506 &lt;EDA_Outlier_Analysis!$I$10, N7506 &gt; EDA_Outlier_Analysis!$I$11),
      "Outlier",
      "Normal"))</f>
        <v>Normal</v>
      </c>
    </row>
    <row r="7507" spans="1:19">
      <c r="A7507" t="s">
        <v>15983</v>
      </c>
      <c r="B7507" s="4">
        <v>44929</v>
      </c>
      <c r="C7507" s="2">
        <v>178034.02</v>
      </c>
      <c r="D7507" t="s">
        <v>849</v>
      </c>
      <c r="E7507" t="s">
        <v>853</v>
      </c>
      <c r="F7507" t="s">
        <v>10</v>
      </c>
      <c r="G7507" t="s">
        <v>20</v>
      </c>
      <c r="H7507" t="s">
        <v>185</v>
      </c>
      <c r="J7507" t="s">
        <v>15984</v>
      </c>
      <c r="K7507" t="str">
        <f>IF(COUNTIF(Customers!A:A, H7507)&gt;0, "Valid", "Invalid")</f>
        <v>Valid</v>
      </c>
      <c r="L7507" t="str">
        <f t="shared" si="585"/>
        <v>1</v>
      </c>
      <c r="M7507" t="str">
        <f t="shared" si="586"/>
        <v>2023</v>
      </c>
      <c r="N7507">
        <f t="shared" si="587"/>
        <v>178034.02</v>
      </c>
      <c r="O7507">
        <f t="shared" si="588"/>
        <v>178034.02</v>
      </c>
      <c r="P7507" t="str">
        <f t="shared" si="589"/>
        <v/>
      </c>
      <c r="Q7507" s="48" t="str">
        <f>IF(O7507="","",
   IF(OR(O7507&lt;EDA_Outlier_Analysis!$C$10, O7507&gt;EDA_Outlier_Analysis!$C$11),
      "Outlier",
      "Normal"))</f>
        <v>Normal</v>
      </c>
      <c r="R7507" t="str">
        <f>IF(P7507="","",
   IF(OR(P7507 &lt; EDA_Outlier_Analysis!$F$7, P7507 &gt; EDA_Outlier_Analysis!$F$8),
      "Outlier",
      "Normal"))</f>
        <v/>
      </c>
      <c r="S7507" t="str">
        <f>IF(N7507="","",
   IF(OR(N7507 &lt;EDA_Outlier_Analysis!$I$10, N7507 &gt; EDA_Outlier_Analysis!$I$11),
      "Outlier",
      "Normal"))</f>
        <v>Normal</v>
      </c>
    </row>
    <row r="7508" spans="1:19">
      <c r="A7508" t="s">
        <v>15985</v>
      </c>
      <c r="B7508" s="4">
        <v>44911</v>
      </c>
      <c r="C7508" s="2">
        <v>13950.83</v>
      </c>
      <c r="D7508" t="s">
        <v>971</v>
      </c>
      <c r="E7508" t="s">
        <v>971</v>
      </c>
      <c r="F7508" t="s">
        <v>10</v>
      </c>
      <c r="G7508" t="s">
        <v>20</v>
      </c>
      <c r="J7508" t="s">
        <v>15986</v>
      </c>
      <c r="K7508" t="str">
        <f>IF(COUNTIF(Customers!A:A, H7508)&gt;0, "Valid", "Invalid")</f>
        <v>Invalid</v>
      </c>
      <c r="L7508" t="str">
        <f t="shared" si="585"/>
        <v>12</v>
      </c>
      <c r="M7508" t="str">
        <f t="shared" si="586"/>
        <v>2022</v>
      </c>
      <c r="N7508">
        <f t="shared" si="587"/>
        <v>-13950.83</v>
      </c>
      <c r="O7508" t="str">
        <f t="shared" si="588"/>
        <v/>
      </c>
      <c r="P7508" t="str">
        <f t="shared" si="589"/>
        <v/>
      </c>
      <c r="Q7508" s="48" t="str">
        <f>IF(O7508="","",
   IF(OR(O7508&lt;EDA_Outlier_Analysis!$C$10, O7508&gt;EDA_Outlier_Analysis!$C$11),
      "Outlier",
      "Normal"))</f>
        <v/>
      </c>
      <c r="R7508" t="str">
        <f>IF(P7508="","",
   IF(OR(P7508 &lt; EDA_Outlier_Analysis!$F$7, P7508 &gt; EDA_Outlier_Analysis!$F$8),
      "Outlier",
      "Normal"))</f>
        <v/>
      </c>
      <c r="S7508" t="str">
        <f>IF(N7508="","",
   IF(OR(N7508 &lt;EDA_Outlier_Analysis!$I$10, N7508 &gt; EDA_Outlier_Analysis!$I$11),
      "Outlier",
      "Normal"))</f>
        <v>Normal</v>
      </c>
    </row>
    <row r="7509" spans="1:19">
      <c r="A7509" t="s">
        <v>15987</v>
      </c>
      <c r="B7509" s="4">
        <v>45115</v>
      </c>
      <c r="C7509" s="2">
        <v>-44918.19</v>
      </c>
      <c r="D7509" t="s">
        <v>840</v>
      </c>
      <c r="E7509" t="s">
        <v>878</v>
      </c>
      <c r="F7509" t="s">
        <v>9</v>
      </c>
      <c r="G7509" t="s">
        <v>34</v>
      </c>
      <c r="I7509" t="s">
        <v>1800</v>
      </c>
      <c r="J7509" t="s">
        <v>15988</v>
      </c>
      <c r="K7509" t="str">
        <f>IF(COUNTIF(Customers!A:A, H7509)&gt;0, "Valid", "Invalid")</f>
        <v>Invalid</v>
      </c>
      <c r="L7509" t="str">
        <f t="shared" si="585"/>
        <v>7</v>
      </c>
      <c r="M7509" t="str">
        <f t="shared" si="586"/>
        <v>2023</v>
      </c>
      <c r="N7509">
        <f t="shared" si="587"/>
        <v>-44918.19</v>
      </c>
      <c r="O7509" t="str">
        <f t="shared" si="588"/>
        <v/>
      </c>
      <c r="P7509">
        <f t="shared" si="589"/>
        <v>44918.19</v>
      </c>
      <c r="Q7509" s="48" t="str">
        <f>IF(O7509="","",
   IF(OR(O7509&lt;EDA_Outlier_Analysis!$C$10, O7509&gt;EDA_Outlier_Analysis!$C$11),
      "Outlier",
      "Normal"))</f>
        <v/>
      </c>
      <c r="R7509" t="str">
        <f>IF(P7509="","",
   IF(OR(P7509 &lt; EDA_Outlier_Analysis!$F$7, P7509 &gt; EDA_Outlier_Analysis!$F$8),
      "Outlier",
      "Normal"))</f>
        <v>Normal</v>
      </c>
      <c r="S7509" t="str">
        <f>IF(N7509="","",
   IF(OR(N7509 &lt;EDA_Outlier_Analysis!$I$10, N7509 &gt; EDA_Outlier_Analysis!$I$11),
      "Outlier",
      "Normal"))</f>
        <v>Normal</v>
      </c>
    </row>
    <row r="7510" spans="1:19">
      <c r="A7510" t="s">
        <v>15989</v>
      </c>
      <c r="B7510" s="4">
        <v>44998</v>
      </c>
      <c r="C7510" s="2">
        <v>-88446.51</v>
      </c>
      <c r="D7510" t="s">
        <v>840</v>
      </c>
      <c r="E7510" t="s">
        <v>841</v>
      </c>
      <c r="F7510" t="s">
        <v>9</v>
      </c>
      <c r="G7510" t="s">
        <v>31</v>
      </c>
      <c r="I7510" t="s">
        <v>1428</v>
      </c>
      <c r="J7510" t="s">
        <v>15990</v>
      </c>
      <c r="K7510" t="str">
        <f>IF(COUNTIF(Customers!A:A, H7510)&gt;0, "Valid", "Invalid")</f>
        <v>Invalid</v>
      </c>
      <c r="L7510" t="str">
        <f t="shared" si="585"/>
        <v>3</v>
      </c>
      <c r="M7510" t="str">
        <f t="shared" si="586"/>
        <v>2023</v>
      </c>
      <c r="N7510">
        <f t="shared" si="587"/>
        <v>-88446.51</v>
      </c>
      <c r="O7510" t="str">
        <f t="shared" si="588"/>
        <v/>
      </c>
      <c r="P7510">
        <f t="shared" si="589"/>
        <v>88446.51</v>
      </c>
      <c r="Q7510" s="48" t="str">
        <f>IF(O7510="","",
   IF(OR(O7510&lt;EDA_Outlier_Analysis!$C$10, O7510&gt;EDA_Outlier_Analysis!$C$11),
      "Outlier",
      "Normal"))</f>
        <v/>
      </c>
      <c r="R7510" t="str">
        <f>IF(P7510="","",
   IF(OR(P7510 &lt; EDA_Outlier_Analysis!$F$7, P7510 &gt; EDA_Outlier_Analysis!$F$8),
      "Outlier",
      "Normal"))</f>
        <v>Outlier</v>
      </c>
      <c r="S7510" t="str">
        <f>IF(N7510="","",
   IF(OR(N7510 &lt;EDA_Outlier_Analysis!$I$10, N7510 &gt; EDA_Outlier_Analysis!$I$11),
      "Outlier",
      "Normal"))</f>
        <v>Normal</v>
      </c>
    </row>
    <row r="7511" spans="1:19">
      <c r="A7511" t="s">
        <v>15991</v>
      </c>
      <c r="B7511" s="4">
        <v>45082</v>
      </c>
      <c r="C7511" s="2">
        <v>169965.73</v>
      </c>
      <c r="D7511" t="s">
        <v>849</v>
      </c>
      <c r="E7511" t="s">
        <v>850</v>
      </c>
      <c r="F7511" t="s">
        <v>10</v>
      </c>
      <c r="G7511" t="s">
        <v>31</v>
      </c>
      <c r="H7511" t="s">
        <v>519</v>
      </c>
      <c r="J7511" t="s">
        <v>15992</v>
      </c>
      <c r="K7511" t="str">
        <f>IF(COUNTIF(Customers!A:A, H7511)&gt;0, "Valid", "Invalid")</f>
        <v>Valid</v>
      </c>
      <c r="L7511" t="str">
        <f t="shared" si="585"/>
        <v>6</v>
      </c>
      <c r="M7511" t="str">
        <f t="shared" si="586"/>
        <v>2023</v>
      </c>
      <c r="N7511">
        <f t="shared" si="587"/>
        <v>169965.73</v>
      </c>
      <c r="O7511">
        <f t="shared" si="588"/>
        <v>169965.73</v>
      </c>
      <c r="P7511" t="str">
        <f t="shared" si="589"/>
        <v/>
      </c>
      <c r="Q7511" s="48" t="str">
        <f>IF(O7511="","",
   IF(OR(O7511&lt;EDA_Outlier_Analysis!$C$10, O7511&gt;EDA_Outlier_Analysis!$C$11),
      "Outlier",
      "Normal"))</f>
        <v>Normal</v>
      </c>
      <c r="R7511" t="str">
        <f>IF(P7511="","",
   IF(OR(P7511 &lt; EDA_Outlier_Analysis!$F$7, P7511 &gt; EDA_Outlier_Analysis!$F$8),
      "Outlier",
      "Normal"))</f>
        <v/>
      </c>
      <c r="S7511" t="str">
        <f>IF(N7511="","",
   IF(OR(N7511 &lt;EDA_Outlier_Analysis!$I$10, N7511 &gt; EDA_Outlier_Analysis!$I$11),
      "Outlier",
      "Normal"))</f>
        <v>Normal</v>
      </c>
    </row>
    <row r="7512" spans="1:19">
      <c r="A7512" t="s">
        <v>15993</v>
      </c>
      <c r="B7512" s="4">
        <v>44563</v>
      </c>
      <c r="C7512" s="2">
        <v>-57379.5</v>
      </c>
      <c r="D7512" t="s">
        <v>840</v>
      </c>
      <c r="E7512" t="s">
        <v>905</v>
      </c>
      <c r="F7512" t="s">
        <v>10</v>
      </c>
      <c r="G7512" t="s">
        <v>20</v>
      </c>
      <c r="I7512" t="s">
        <v>2424</v>
      </c>
      <c r="J7512" t="s">
        <v>15994</v>
      </c>
      <c r="K7512" t="str">
        <f>IF(COUNTIF(Customers!A:A, H7512)&gt;0, "Valid", "Invalid")</f>
        <v>Invalid</v>
      </c>
      <c r="L7512" t="str">
        <f t="shared" si="585"/>
        <v>1</v>
      </c>
      <c r="M7512" t="str">
        <f t="shared" si="586"/>
        <v>2022</v>
      </c>
      <c r="N7512">
        <f t="shared" si="587"/>
        <v>-57379.5</v>
      </c>
      <c r="O7512" t="str">
        <f t="shared" si="588"/>
        <v/>
      </c>
      <c r="P7512">
        <f t="shared" si="589"/>
        <v>57379.5</v>
      </c>
      <c r="Q7512" s="48" t="str">
        <f>IF(O7512="","",
   IF(OR(O7512&lt;EDA_Outlier_Analysis!$C$10, O7512&gt;EDA_Outlier_Analysis!$C$11),
      "Outlier",
      "Normal"))</f>
        <v/>
      </c>
      <c r="R7512" t="str">
        <f>IF(P7512="","",
   IF(OR(P7512 &lt; EDA_Outlier_Analysis!$F$7, P7512 &gt; EDA_Outlier_Analysis!$F$8),
      "Outlier",
      "Normal"))</f>
        <v>Outlier</v>
      </c>
      <c r="S7512" t="str">
        <f>IF(N7512="","",
   IF(OR(N7512 &lt;EDA_Outlier_Analysis!$I$10, N7512 &gt; EDA_Outlier_Analysis!$I$11),
      "Outlier",
      "Normal"))</f>
        <v>Normal</v>
      </c>
    </row>
    <row r="7513" spans="1:19">
      <c r="A7513" t="s">
        <v>15995</v>
      </c>
      <c r="B7513" s="4">
        <v>45229</v>
      </c>
      <c r="C7513" s="2">
        <v>174377.51</v>
      </c>
      <c r="D7513" t="s">
        <v>849</v>
      </c>
      <c r="E7513" t="s">
        <v>853</v>
      </c>
      <c r="F7513" t="s">
        <v>9</v>
      </c>
      <c r="G7513" t="s">
        <v>31</v>
      </c>
      <c r="H7513" t="s">
        <v>105</v>
      </c>
      <c r="J7513" t="s">
        <v>15996</v>
      </c>
      <c r="K7513" t="str">
        <f>IF(COUNTIF(Customers!A:A, H7513)&gt;0, "Valid", "Invalid")</f>
        <v>Valid</v>
      </c>
      <c r="L7513" t="str">
        <f t="shared" si="585"/>
        <v>10</v>
      </c>
      <c r="M7513" t="str">
        <f t="shared" si="586"/>
        <v>2023</v>
      </c>
      <c r="N7513">
        <f t="shared" si="587"/>
        <v>174377.51</v>
      </c>
      <c r="O7513">
        <f t="shared" si="588"/>
        <v>174377.51</v>
      </c>
      <c r="P7513" t="str">
        <f t="shared" si="589"/>
        <v/>
      </c>
      <c r="Q7513" s="48" t="str">
        <f>IF(O7513="","",
   IF(OR(O7513&lt;EDA_Outlier_Analysis!$C$10, O7513&gt;EDA_Outlier_Analysis!$C$11),
      "Outlier",
      "Normal"))</f>
        <v>Normal</v>
      </c>
      <c r="R7513" t="str">
        <f>IF(P7513="","",
   IF(OR(P7513 &lt; EDA_Outlier_Analysis!$F$7, P7513 &gt; EDA_Outlier_Analysis!$F$8),
      "Outlier",
      "Normal"))</f>
        <v/>
      </c>
      <c r="S7513" t="str">
        <f>IF(N7513="","",
   IF(OR(N7513 &lt;EDA_Outlier_Analysis!$I$10, N7513 &gt; EDA_Outlier_Analysis!$I$11),
      "Outlier",
      "Normal"))</f>
        <v>Normal</v>
      </c>
    </row>
    <row r="7514" spans="1:19">
      <c r="A7514" t="s">
        <v>15997</v>
      </c>
      <c r="B7514" s="4">
        <v>44729</v>
      </c>
      <c r="C7514" s="2">
        <v>92503.81</v>
      </c>
      <c r="D7514" t="s">
        <v>849</v>
      </c>
      <c r="E7514" t="s">
        <v>853</v>
      </c>
      <c r="F7514" t="s">
        <v>9</v>
      </c>
      <c r="G7514" t="s">
        <v>20</v>
      </c>
      <c r="H7514" t="s">
        <v>671</v>
      </c>
      <c r="J7514" t="s">
        <v>15998</v>
      </c>
      <c r="K7514" t="str">
        <f>IF(COUNTIF(Customers!A:A, H7514)&gt;0, "Valid", "Invalid")</f>
        <v>Valid</v>
      </c>
      <c r="L7514" t="str">
        <f t="shared" si="585"/>
        <v>6</v>
      </c>
      <c r="M7514" t="str">
        <f t="shared" si="586"/>
        <v>2022</v>
      </c>
      <c r="N7514">
        <f t="shared" si="587"/>
        <v>92503.81</v>
      </c>
      <c r="O7514">
        <f t="shared" si="588"/>
        <v>92503.81</v>
      </c>
      <c r="P7514" t="str">
        <f t="shared" si="589"/>
        <v/>
      </c>
      <c r="Q7514" s="48" t="str">
        <f>IF(O7514="","",
   IF(OR(O7514&lt;EDA_Outlier_Analysis!$C$10, O7514&gt;EDA_Outlier_Analysis!$C$11),
      "Outlier",
      "Normal"))</f>
        <v>Normal</v>
      </c>
      <c r="R7514" t="str">
        <f>IF(P7514="","",
   IF(OR(P7514 &lt; EDA_Outlier_Analysis!$F$7, P7514 &gt; EDA_Outlier_Analysis!$F$8),
      "Outlier",
      "Normal"))</f>
        <v/>
      </c>
      <c r="S7514" t="str">
        <f>IF(N7514="","",
   IF(OR(N7514 &lt;EDA_Outlier_Analysis!$I$10, N7514 &gt; EDA_Outlier_Analysis!$I$11),
      "Outlier",
      "Normal"))</f>
        <v>Normal</v>
      </c>
    </row>
    <row r="7515" spans="1:19">
      <c r="A7515" t="s">
        <v>15999</v>
      </c>
      <c r="B7515" s="4">
        <v>45242</v>
      </c>
      <c r="C7515" s="2">
        <v>240403.69</v>
      </c>
      <c r="D7515" t="s">
        <v>849</v>
      </c>
      <c r="E7515" t="s">
        <v>853</v>
      </c>
      <c r="F7515" t="s">
        <v>10</v>
      </c>
      <c r="G7515" t="s">
        <v>31</v>
      </c>
      <c r="H7515" t="s">
        <v>585</v>
      </c>
      <c r="J7515" t="s">
        <v>16000</v>
      </c>
      <c r="K7515" t="str">
        <f>IF(COUNTIF(Customers!A:A, H7515)&gt;0, "Valid", "Invalid")</f>
        <v>Valid</v>
      </c>
      <c r="L7515" t="str">
        <f t="shared" si="585"/>
        <v>11</v>
      </c>
      <c r="M7515" t="str">
        <f t="shared" si="586"/>
        <v>2023</v>
      </c>
      <c r="N7515">
        <f t="shared" si="587"/>
        <v>240403.69</v>
      </c>
      <c r="O7515">
        <f t="shared" si="588"/>
        <v>240403.69</v>
      </c>
      <c r="P7515" t="str">
        <f t="shared" si="589"/>
        <v/>
      </c>
      <c r="Q7515" s="48" t="str">
        <f>IF(O7515="","",
   IF(OR(O7515&lt;EDA_Outlier_Analysis!$C$10, O7515&gt;EDA_Outlier_Analysis!$C$11),
      "Outlier",
      "Normal"))</f>
        <v>Normal</v>
      </c>
      <c r="R7515" t="str">
        <f>IF(P7515="","",
   IF(OR(P7515 &lt; EDA_Outlier_Analysis!$F$7, P7515 &gt; EDA_Outlier_Analysis!$F$8),
      "Outlier",
      "Normal"))</f>
        <v/>
      </c>
      <c r="S7515" t="str">
        <f>IF(N7515="","",
   IF(OR(N7515 &lt;EDA_Outlier_Analysis!$I$10, N7515 &gt; EDA_Outlier_Analysis!$I$11),
      "Outlier",
      "Normal"))</f>
        <v>Normal</v>
      </c>
    </row>
    <row r="7516" spans="1:19">
      <c r="A7516" t="s">
        <v>16001</v>
      </c>
      <c r="B7516" s="4">
        <v>44817</v>
      </c>
      <c r="C7516" s="2">
        <v>131075.17000000001</v>
      </c>
      <c r="D7516" t="s">
        <v>849</v>
      </c>
      <c r="E7516" t="s">
        <v>868</v>
      </c>
      <c r="F7516" t="s">
        <v>9</v>
      </c>
      <c r="G7516" t="s">
        <v>31</v>
      </c>
      <c r="H7516" t="s">
        <v>703</v>
      </c>
      <c r="J7516" t="s">
        <v>16002</v>
      </c>
      <c r="K7516" t="str">
        <f>IF(COUNTIF(Customers!A:A, H7516)&gt;0, "Valid", "Invalid")</f>
        <v>Valid</v>
      </c>
      <c r="L7516" t="str">
        <f t="shared" si="585"/>
        <v>9</v>
      </c>
      <c r="M7516" t="str">
        <f t="shared" si="586"/>
        <v>2022</v>
      </c>
      <c r="N7516">
        <f t="shared" si="587"/>
        <v>131075.17000000001</v>
      </c>
      <c r="O7516">
        <f t="shared" si="588"/>
        <v>131075.17000000001</v>
      </c>
      <c r="P7516" t="str">
        <f t="shared" si="589"/>
        <v/>
      </c>
      <c r="Q7516" s="48" t="str">
        <f>IF(O7516="","",
   IF(OR(O7516&lt;EDA_Outlier_Analysis!$C$10, O7516&gt;EDA_Outlier_Analysis!$C$11),
      "Outlier",
      "Normal"))</f>
        <v>Normal</v>
      </c>
      <c r="R7516" t="str">
        <f>IF(P7516="","",
   IF(OR(P7516 &lt; EDA_Outlier_Analysis!$F$7, P7516 &gt; EDA_Outlier_Analysis!$F$8),
      "Outlier",
      "Normal"))</f>
        <v/>
      </c>
      <c r="S7516" t="str">
        <f>IF(N7516="","",
   IF(OR(N7516 &lt;EDA_Outlier_Analysis!$I$10, N7516 &gt; EDA_Outlier_Analysis!$I$11),
      "Outlier",
      "Normal"))</f>
        <v>Normal</v>
      </c>
    </row>
    <row r="7517" spans="1:19">
      <c r="A7517" t="s">
        <v>16003</v>
      </c>
      <c r="B7517" s="4">
        <v>45026</v>
      </c>
      <c r="C7517" s="2">
        <v>-17920.97</v>
      </c>
      <c r="D7517" t="s">
        <v>840</v>
      </c>
      <c r="E7517" t="s">
        <v>856</v>
      </c>
      <c r="F7517" t="s">
        <v>11</v>
      </c>
      <c r="G7517" t="s">
        <v>24</v>
      </c>
      <c r="I7517" t="s">
        <v>898</v>
      </c>
      <c r="J7517" t="s">
        <v>16004</v>
      </c>
      <c r="K7517" t="str">
        <f>IF(COUNTIF(Customers!A:A, H7517)&gt;0, "Valid", "Invalid")</f>
        <v>Invalid</v>
      </c>
      <c r="L7517" t="str">
        <f t="shared" si="585"/>
        <v>4</v>
      </c>
      <c r="M7517" t="str">
        <f t="shared" si="586"/>
        <v>2023</v>
      </c>
      <c r="N7517">
        <f t="shared" si="587"/>
        <v>-17920.97</v>
      </c>
      <c r="O7517" t="str">
        <f t="shared" si="588"/>
        <v/>
      </c>
      <c r="P7517">
        <f t="shared" si="589"/>
        <v>17920.97</v>
      </c>
      <c r="Q7517" s="48" t="str">
        <f>IF(O7517="","",
   IF(OR(O7517&lt;EDA_Outlier_Analysis!$C$10, O7517&gt;EDA_Outlier_Analysis!$C$11),
      "Outlier",
      "Normal"))</f>
        <v/>
      </c>
      <c r="R7517" t="str">
        <f>IF(P7517="","",
   IF(OR(P7517 &lt; EDA_Outlier_Analysis!$F$7, P7517 &gt; EDA_Outlier_Analysis!$F$8),
      "Outlier",
      "Normal"))</f>
        <v>Outlier</v>
      </c>
      <c r="S7517" t="str">
        <f>IF(N7517="","",
   IF(OR(N7517 &lt;EDA_Outlier_Analysis!$I$10, N7517 &gt; EDA_Outlier_Analysis!$I$11),
      "Outlier",
      "Normal"))</f>
        <v>Normal</v>
      </c>
    </row>
    <row r="7518" spans="1:19">
      <c r="A7518" t="s">
        <v>16005</v>
      </c>
      <c r="B7518" s="4">
        <v>44623</v>
      </c>
      <c r="C7518" s="2">
        <v>181449.44</v>
      </c>
      <c r="D7518" t="s">
        <v>849</v>
      </c>
      <c r="E7518" t="s">
        <v>868</v>
      </c>
      <c r="F7518" t="s">
        <v>11</v>
      </c>
      <c r="G7518" t="s">
        <v>24</v>
      </c>
      <c r="H7518" t="s">
        <v>221</v>
      </c>
      <c r="J7518" t="s">
        <v>16006</v>
      </c>
      <c r="K7518" t="str">
        <f>IF(COUNTIF(Customers!A:A, H7518)&gt;0, "Valid", "Invalid")</f>
        <v>Valid</v>
      </c>
      <c r="L7518" t="str">
        <f t="shared" si="585"/>
        <v>3</v>
      </c>
      <c r="M7518" t="str">
        <f t="shared" si="586"/>
        <v>2022</v>
      </c>
      <c r="N7518">
        <f t="shared" si="587"/>
        <v>181449.44</v>
      </c>
      <c r="O7518">
        <f t="shared" si="588"/>
        <v>181449.44</v>
      </c>
      <c r="P7518" t="str">
        <f t="shared" si="589"/>
        <v/>
      </c>
      <c r="Q7518" s="48" t="str">
        <f>IF(O7518="","",
   IF(OR(O7518&lt;EDA_Outlier_Analysis!$C$10, O7518&gt;EDA_Outlier_Analysis!$C$11),
      "Outlier",
      "Normal"))</f>
        <v>Normal</v>
      </c>
      <c r="R7518" t="str">
        <f>IF(P7518="","",
   IF(OR(P7518 &lt; EDA_Outlier_Analysis!$F$7, P7518 &gt; EDA_Outlier_Analysis!$F$8),
      "Outlier",
      "Normal"))</f>
        <v/>
      </c>
      <c r="S7518" t="str">
        <f>IF(N7518="","",
   IF(OR(N7518 &lt;EDA_Outlier_Analysis!$I$10, N7518 &gt; EDA_Outlier_Analysis!$I$11),
      "Outlier",
      "Normal"))</f>
        <v>Normal</v>
      </c>
    </row>
    <row r="7519" spans="1:19">
      <c r="A7519" t="s">
        <v>16007</v>
      </c>
      <c r="B7519" s="4">
        <v>44709</v>
      </c>
      <c r="C7519" s="2">
        <v>72746</v>
      </c>
      <c r="D7519" t="s">
        <v>849</v>
      </c>
      <c r="E7519" t="s">
        <v>868</v>
      </c>
      <c r="F7519" t="s">
        <v>11</v>
      </c>
      <c r="G7519" t="s">
        <v>31</v>
      </c>
      <c r="H7519" t="s">
        <v>77</v>
      </c>
      <c r="J7519" t="s">
        <v>16008</v>
      </c>
      <c r="K7519" t="str">
        <f>IF(COUNTIF(Customers!A:A, H7519)&gt;0, "Valid", "Invalid")</f>
        <v>Valid</v>
      </c>
      <c r="L7519" t="str">
        <f t="shared" si="585"/>
        <v>5</v>
      </c>
      <c r="M7519" t="str">
        <f t="shared" si="586"/>
        <v>2022</v>
      </c>
      <c r="N7519">
        <f t="shared" si="587"/>
        <v>72746</v>
      </c>
      <c r="O7519">
        <f t="shared" si="588"/>
        <v>72746</v>
      </c>
      <c r="P7519" t="str">
        <f t="shared" si="589"/>
        <v/>
      </c>
      <c r="Q7519" s="48" t="str">
        <f>IF(O7519="","",
   IF(OR(O7519&lt;EDA_Outlier_Analysis!$C$10, O7519&gt;EDA_Outlier_Analysis!$C$11),
      "Outlier",
      "Normal"))</f>
        <v>Normal</v>
      </c>
      <c r="R7519" t="str">
        <f>IF(P7519="","",
   IF(OR(P7519 &lt; EDA_Outlier_Analysis!$F$7, P7519 &gt; EDA_Outlier_Analysis!$F$8),
      "Outlier",
      "Normal"))</f>
        <v/>
      </c>
      <c r="S7519" t="str">
        <f>IF(N7519="","",
   IF(OR(N7519 &lt;EDA_Outlier_Analysis!$I$10, N7519 &gt; EDA_Outlier_Analysis!$I$11),
      "Outlier",
      "Normal"))</f>
        <v>Normal</v>
      </c>
    </row>
    <row r="7520" spans="1:19">
      <c r="A7520" t="s">
        <v>16009</v>
      </c>
      <c r="B7520" s="4">
        <v>45256</v>
      </c>
      <c r="C7520" s="2">
        <v>180927.66</v>
      </c>
      <c r="D7520" t="s">
        <v>849</v>
      </c>
      <c r="E7520" t="s">
        <v>853</v>
      </c>
      <c r="F7520" t="s">
        <v>10</v>
      </c>
      <c r="G7520" t="s">
        <v>20</v>
      </c>
      <c r="H7520" t="s">
        <v>375</v>
      </c>
      <c r="J7520" t="s">
        <v>16010</v>
      </c>
      <c r="K7520" t="str">
        <f>IF(COUNTIF(Customers!A:A, H7520)&gt;0, "Valid", "Invalid")</f>
        <v>Valid</v>
      </c>
      <c r="L7520" t="str">
        <f t="shared" si="585"/>
        <v>11</v>
      </c>
      <c r="M7520" t="str">
        <f t="shared" si="586"/>
        <v>2023</v>
      </c>
      <c r="N7520">
        <f t="shared" si="587"/>
        <v>180927.66</v>
      </c>
      <c r="O7520">
        <f t="shared" si="588"/>
        <v>180927.66</v>
      </c>
      <c r="P7520" t="str">
        <f t="shared" si="589"/>
        <v/>
      </c>
      <c r="Q7520" s="48" t="str">
        <f>IF(O7520="","",
   IF(OR(O7520&lt;EDA_Outlier_Analysis!$C$10, O7520&gt;EDA_Outlier_Analysis!$C$11),
      "Outlier",
      "Normal"))</f>
        <v>Normal</v>
      </c>
      <c r="R7520" t="str">
        <f>IF(P7520="","",
   IF(OR(P7520 &lt; EDA_Outlier_Analysis!$F$7, P7520 &gt; EDA_Outlier_Analysis!$F$8),
      "Outlier",
      "Normal"))</f>
        <v/>
      </c>
      <c r="S7520" t="str">
        <f>IF(N7520="","",
   IF(OR(N7520 &lt;EDA_Outlier_Analysis!$I$10, N7520 &gt; EDA_Outlier_Analysis!$I$11),
      "Outlier",
      "Normal"))</f>
        <v>Normal</v>
      </c>
    </row>
    <row r="7521" spans="1:19">
      <c r="A7521" t="s">
        <v>16011</v>
      </c>
      <c r="B7521" s="4">
        <v>45016</v>
      </c>
      <c r="C7521" s="2">
        <v>117379.75</v>
      </c>
      <c r="D7521" t="s">
        <v>849</v>
      </c>
      <c r="E7521" t="s">
        <v>850</v>
      </c>
      <c r="F7521" t="s">
        <v>10</v>
      </c>
      <c r="G7521" t="s">
        <v>31</v>
      </c>
      <c r="H7521" t="s">
        <v>471</v>
      </c>
      <c r="J7521" t="s">
        <v>16012</v>
      </c>
      <c r="K7521" t="str">
        <f>IF(COUNTIF(Customers!A:A, H7521)&gt;0, "Valid", "Invalid")</f>
        <v>Valid</v>
      </c>
      <c r="L7521" t="str">
        <f t="shared" si="585"/>
        <v>3</v>
      </c>
      <c r="M7521" t="str">
        <f t="shared" si="586"/>
        <v>2023</v>
      </c>
      <c r="N7521">
        <f t="shared" si="587"/>
        <v>117379.75</v>
      </c>
      <c r="O7521">
        <f t="shared" si="588"/>
        <v>117379.75</v>
      </c>
      <c r="P7521" t="str">
        <f t="shared" si="589"/>
        <v/>
      </c>
      <c r="Q7521" s="48" t="str">
        <f>IF(O7521="","",
   IF(OR(O7521&lt;EDA_Outlier_Analysis!$C$10, O7521&gt;EDA_Outlier_Analysis!$C$11),
      "Outlier",
      "Normal"))</f>
        <v>Normal</v>
      </c>
      <c r="R7521" t="str">
        <f>IF(P7521="","",
   IF(OR(P7521 &lt; EDA_Outlier_Analysis!$F$7, P7521 &gt; EDA_Outlier_Analysis!$F$8),
      "Outlier",
      "Normal"))</f>
        <v/>
      </c>
      <c r="S7521" t="str">
        <f>IF(N7521="","",
   IF(OR(N7521 &lt;EDA_Outlier_Analysis!$I$10, N7521 &gt; EDA_Outlier_Analysis!$I$11),
      "Outlier",
      "Normal"))</f>
        <v>Normal</v>
      </c>
    </row>
    <row r="7522" spans="1:19">
      <c r="A7522" t="s">
        <v>16013</v>
      </c>
      <c r="B7522" s="4">
        <v>44704</v>
      </c>
      <c r="C7522" s="2">
        <v>-35391.99</v>
      </c>
      <c r="D7522" t="s">
        <v>840</v>
      </c>
      <c r="E7522" t="s">
        <v>864</v>
      </c>
      <c r="F7522" t="s">
        <v>11</v>
      </c>
      <c r="G7522" t="s">
        <v>31</v>
      </c>
      <c r="I7522" t="s">
        <v>1062</v>
      </c>
      <c r="J7522" t="s">
        <v>16014</v>
      </c>
      <c r="K7522" t="str">
        <f>IF(COUNTIF(Customers!A:A, H7522)&gt;0, "Valid", "Invalid")</f>
        <v>Invalid</v>
      </c>
      <c r="L7522" t="str">
        <f t="shared" si="585"/>
        <v>5</v>
      </c>
      <c r="M7522" t="str">
        <f t="shared" si="586"/>
        <v>2022</v>
      </c>
      <c r="N7522">
        <f t="shared" si="587"/>
        <v>-35391.99</v>
      </c>
      <c r="O7522" t="str">
        <f t="shared" si="588"/>
        <v/>
      </c>
      <c r="P7522">
        <f t="shared" si="589"/>
        <v>35391.99</v>
      </c>
      <c r="Q7522" s="48" t="str">
        <f>IF(O7522="","",
   IF(OR(O7522&lt;EDA_Outlier_Analysis!$C$10, O7522&gt;EDA_Outlier_Analysis!$C$11),
      "Outlier",
      "Normal"))</f>
        <v/>
      </c>
      <c r="R7522" t="str">
        <f>IF(P7522="","",
   IF(OR(P7522 &lt; EDA_Outlier_Analysis!$F$7, P7522 &gt; EDA_Outlier_Analysis!$F$8),
      "Outlier",
      "Normal"))</f>
        <v>Normal</v>
      </c>
      <c r="S7522" t="str">
        <f>IF(N7522="","",
   IF(OR(N7522 &lt;EDA_Outlier_Analysis!$I$10, N7522 &gt; EDA_Outlier_Analysis!$I$11),
      "Outlier",
      "Normal"))</f>
        <v>Normal</v>
      </c>
    </row>
    <row r="7523" spans="1:19">
      <c r="A7523" t="s">
        <v>16015</v>
      </c>
      <c r="B7523" s="4">
        <v>44949</v>
      </c>
      <c r="C7523" s="2">
        <v>105580.68</v>
      </c>
      <c r="D7523" t="s">
        <v>849</v>
      </c>
      <c r="E7523" t="s">
        <v>850</v>
      </c>
      <c r="F7523" t="s">
        <v>10</v>
      </c>
      <c r="G7523" t="s">
        <v>34</v>
      </c>
      <c r="H7523" t="s">
        <v>149</v>
      </c>
      <c r="J7523" t="s">
        <v>16016</v>
      </c>
      <c r="K7523" t="str">
        <f>IF(COUNTIF(Customers!A:A, H7523)&gt;0, "Valid", "Invalid")</f>
        <v>Valid</v>
      </c>
      <c r="L7523" t="str">
        <f t="shared" si="585"/>
        <v>1</v>
      </c>
      <c r="M7523" t="str">
        <f t="shared" si="586"/>
        <v>2023</v>
      </c>
      <c r="N7523">
        <f t="shared" si="587"/>
        <v>105580.68</v>
      </c>
      <c r="O7523">
        <f t="shared" si="588"/>
        <v>105580.68</v>
      </c>
      <c r="P7523" t="str">
        <f t="shared" si="589"/>
        <v/>
      </c>
      <c r="Q7523" s="48" t="str">
        <f>IF(O7523="","",
   IF(OR(O7523&lt;EDA_Outlier_Analysis!$C$10, O7523&gt;EDA_Outlier_Analysis!$C$11),
      "Outlier",
      "Normal"))</f>
        <v>Normal</v>
      </c>
      <c r="R7523" t="str">
        <f>IF(P7523="","",
   IF(OR(P7523 &lt; EDA_Outlier_Analysis!$F$7, P7523 &gt; EDA_Outlier_Analysis!$F$8),
      "Outlier",
      "Normal"))</f>
        <v/>
      </c>
      <c r="S7523" t="str">
        <f>IF(N7523="","",
   IF(OR(N7523 &lt;EDA_Outlier_Analysis!$I$10, N7523 &gt; EDA_Outlier_Analysis!$I$11),
      "Outlier",
      "Normal"))</f>
        <v>Normal</v>
      </c>
    </row>
    <row r="7524" spans="1:19">
      <c r="A7524" t="s">
        <v>16017</v>
      </c>
      <c r="B7524" s="4">
        <v>45177</v>
      </c>
      <c r="C7524" s="2">
        <v>228392.56</v>
      </c>
      <c r="D7524" t="s">
        <v>849</v>
      </c>
      <c r="E7524" t="s">
        <v>853</v>
      </c>
      <c r="F7524" t="s">
        <v>11</v>
      </c>
      <c r="G7524" t="s">
        <v>31</v>
      </c>
      <c r="H7524" t="s">
        <v>205</v>
      </c>
      <c r="J7524" t="s">
        <v>16018</v>
      </c>
      <c r="K7524" t="str">
        <f>IF(COUNTIF(Customers!A:A, H7524)&gt;0, "Valid", "Invalid")</f>
        <v>Valid</v>
      </c>
      <c r="L7524" t="str">
        <f t="shared" si="585"/>
        <v>9</v>
      </c>
      <c r="M7524" t="str">
        <f t="shared" si="586"/>
        <v>2023</v>
      </c>
      <c r="N7524">
        <f t="shared" si="587"/>
        <v>228392.56</v>
      </c>
      <c r="O7524">
        <f t="shared" si="588"/>
        <v>228392.56</v>
      </c>
      <c r="P7524" t="str">
        <f t="shared" si="589"/>
        <v/>
      </c>
      <c r="Q7524" s="48" t="str">
        <f>IF(O7524="","",
   IF(OR(O7524&lt;EDA_Outlier_Analysis!$C$10, O7524&gt;EDA_Outlier_Analysis!$C$11),
      "Outlier",
      "Normal"))</f>
        <v>Normal</v>
      </c>
      <c r="R7524" t="str">
        <f>IF(P7524="","",
   IF(OR(P7524 &lt; EDA_Outlier_Analysis!$F$7, P7524 &gt; EDA_Outlier_Analysis!$F$8),
      "Outlier",
      "Normal"))</f>
        <v/>
      </c>
      <c r="S7524" t="str">
        <f>IF(N7524="","",
   IF(OR(N7524 &lt;EDA_Outlier_Analysis!$I$10, N7524 &gt; EDA_Outlier_Analysis!$I$11),
      "Outlier",
      "Normal"))</f>
        <v>Normal</v>
      </c>
    </row>
    <row r="7525" spans="1:19">
      <c r="A7525" t="s">
        <v>16019</v>
      </c>
      <c r="B7525" s="4">
        <v>45065</v>
      </c>
      <c r="C7525" s="2">
        <v>-24853.77</v>
      </c>
      <c r="D7525" t="s">
        <v>840</v>
      </c>
      <c r="E7525" t="s">
        <v>905</v>
      </c>
      <c r="F7525" t="s">
        <v>10</v>
      </c>
      <c r="G7525" t="s">
        <v>31</v>
      </c>
      <c r="I7525" t="s">
        <v>1083</v>
      </c>
      <c r="J7525" t="s">
        <v>16020</v>
      </c>
      <c r="K7525" t="str">
        <f>IF(COUNTIF(Customers!A:A, H7525)&gt;0, "Valid", "Invalid")</f>
        <v>Invalid</v>
      </c>
      <c r="L7525" t="str">
        <f t="shared" si="585"/>
        <v>5</v>
      </c>
      <c r="M7525" t="str">
        <f t="shared" si="586"/>
        <v>2023</v>
      </c>
      <c r="N7525">
        <f t="shared" si="587"/>
        <v>-24853.77</v>
      </c>
      <c r="O7525" t="str">
        <f t="shared" si="588"/>
        <v/>
      </c>
      <c r="P7525">
        <f t="shared" si="589"/>
        <v>24853.77</v>
      </c>
      <c r="Q7525" s="48" t="str">
        <f>IF(O7525="","",
   IF(OR(O7525&lt;EDA_Outlier_Analysis!$C$10, O7525&gt;EDA_Outlier_Analysis!$C$11),
      "Outlier",
      "Normal"))</f>
        <v/>
      </c>
      <c r="R7525" t="str">
        <f>IF(P7525="","",
   IF(OR(P7525 &lt; EDA_Outlier_Analysis!$F$7, P7525 &gt; EDA_Outlier_Analysis!$F$8),
      "Outlier",
      "Normal"))</f>
        <v>Outlier</v>
      </c>
      <c r="S7525" t="str">
        <f>IF(N7525="","",
   IF(OR(N7525 &lt;EDA_Outlier_Analysis!$I$10, N7525 &gt; EDA_Outlier_Analysis!$I$11),
      "Outlier",
      "Normal"))</f>
        <v>Normal</v>
      </c>
    </row>
    <row r="7526" spans="1:19">
      <c r="A7526" t="s">
        <v>16021</v>
      </c>
      <c r="B7526" s="4">
        <v>44978</v>
      </c>
      <c r="C7526" s="2">
        <v>-16165.76</v>
      </c>
      <c r="D7526" t="s">
        <v>840</v>
      </c>
      <c r="E7526" t="s">
        <v>856</v>
      </c>
      <c r="F7526" t="s">
        <v>11</v>
      </c>
      <c r="G7526" t="s">
        <v>34</v>
      </c>
      <c r="I7526" t="s">
        <v>1448</v>
      </c>
      <c r="J7526" t="s">
        <v>16022</v>
      </c>
      <c r="K7526" t="str">
        <f>IF(COUNTIF(Customers!A:A, H7526)&gt;0, "Valid", "Invalid")</f>
        <v>Invalid</v>
      </c>
      <c r="L7526" t="str">
        <f t="shared" si="585"/>
        <v>2</v>
      </c>
      <c r="M7526" t="str">
        <f t="shared" si="586"/>
        <v>2023</v>
      </c>
      <c r="N7526">
        <f t="shared" si="587"/>
        <v>-16165.76</v>
      </c>
      <c r="O7526" t="str">
        <f t="shared" si="588"/>
        <v/>
      </c>
      <c r="P7526">
        <f t="shared" si="589"/>
        <v>16165.76</v>
      </c>
      <c r="Q7526" s="48" t="str">
        <f>IF(O7526="","",
   IF(OR(O7526&lt;EDA_Outlier_Analysis!$C$10, O7526&gt;EDA_Outlier_Analysis!$C$11),
      "Outlier",
      "Normal"))</f>
        <v/>
      </c>
      <c r="R7526" t="str">
        <f>IF(P7526="","",
   IF(OR(P7526 &lt; EDA_Outlier_Analysis!$F$7, P7526 &gt; EDA_Outlier_Analysis!$F$8),
      "Outlier",
      "Normal"))</f>
        <v>Outlier</v>
      </c>
      <c r="S7526" t="str">
        <f>IF(N7526="","",
   IF(OR(N7526 &lt;EDA_Outlier_Analysis!$I$10, N7526 &gt; EDA_Outlier_Analysis!$I$11),
      "Outlier",
      "Normal"))</f>
        <v>Normal</v>
      </c>
    </row>
    <row r="7527" spans="1:19">
      <c r="A7527" t="s">
        <v>16023</v>
      </c>
      <c r="B7527" s="4">
        <v>44967</v>
      </c>
      <c r="C7527" s="2">
        <v>20618.95</v>
      </c>
      <c r="D7527" t="s">
        <v>971</v>
      </c>
      <c r="E7527" t="s">
        <v>971</v>
      </c>
      <c r="F7527" t="s">
        <v>9</v>
      </c>
      <c r="G7527" t="s">
        <v>31</v>
      </c>
      <c r="J7527" t="s">
        <v>16024</v>
      </c>
      <c r="K7527" t="str">
        <f>IF(COUNTIF(Customers!A:A, H7527)&gt;0, "Valid", "Invalid")</f>
        <v>Invalid</v>
      </c>
      <c r="L7527" t="str">
        <f t="shared" si="585"/>
        <v>2</v>
      </c>
      <c r="M7527" t="str">
        <f t="shared" si="586"/>
        <v>2023</v>
      </c>
      <c r="N7527">
        <f t="shared" si="587"/>
        <v>-20618.95</v>
      </c>
      <c r="O7527" t="str">
        <f t="shared" si="588"/>
        <v/>
      </c>
      <c r="P7527" t="str">
        <f t="shared" si="589"/>
        <v/>
      </c>
      <c r="Q7527" s="48" t="str">
        <f>IF(O7527="","",
   IF(OR(O7527&lt;EDA_Outlier_Analysis!$C$10, O7527&gt;EDA_Outlier_Analysis!$C$11),
      "Outlier",
      "Normal"))</f>
        <v/>
      </c>
      <c r="R7527" t="str">
        <f>IF(P7527="","",
   IF(OR(P7527 &lt; EDA_Outlier_Analysis!$F$7, P7527 &gt; EDA_Outlier_Analysis!$F$8),
      "Outlier",
      "Normal"))</f>
        <v/>
      </c>
      <c r="S7527" t="str">
        <f>IF(N7527="","",
   IF(OR(N7527 &lt;EDA_Outlier_Analysis!$I$10, N7527 &gt; EDA_Outlier_Analysis!$I$11),
      "Outlier",
      "Normal"))</f>
        <v>Normal</v>
      </c>
    </row>
    <row r="7528" spans="1:19">
      <c r="A7528" t="s">
        <v>16025</v>
      </c>
      <c r="B7528" s="4">
        <v>45079</v>
      </c>
      <c r="C7528" s="2">
        <v>181051.09</v>
      </c>
      <c r="D7528" t="s">
        <v>849</v>
      </c>
      <c r="E7528" t="s">
        <v>853</v>
      </c>
      <c r="F7528" t="s">
        <v>11</v>
      </c>
      <c r="G7528" t="s">
        <v>24</v>
      </c>
      <c r="H7528" t="s">
        <v>361</v>
      </c>
      <c r="J7528" t="s">
        <v>16026</v>
      </c>
      <c r="K7528" t="str">
        <f>IF(COUNTIF(Customers!A:A, H7528)&gt;0, "Valid", "Invalid")</f>
        <v>Valid</v>
      </c>
      <c r="L7528" t="str">
        <f t="shared" si="585"/>
        <v>6</v>
      </c>
      <c r="M7528" t="str">
        <f t="shared" si="586"/>
        <v>2023</v>
      </c>
      <c r="N7528">
        <f t="shared" si="587"/>
        <v>181051.09</v>
      </c>
      <c r="O7528">
        <f t="shared" si="588"/>
        <v>181051.09</v>
      </c>
      <c r="P7528" t="str">
        <f t="shared" si="589"/>
        <v/>
      </c>
      <c r="Q7528" s="48" t="str">
        <f>IF(O7528="","",
   IF(OR(O7528&lt;EDA_Outlier_Analysis!$C$10, O7528&gt;EDA_Outlier_Analysis!$C$11),
      "Outlier",
      "Normal"))</f>
        <v>Normal</v>
      </c>
      <c r="R7528" t="str">
        <f>IF(P7528="","",
   IF(OR(P7528 &lt; EDA_Outlier_Analysis!$F$7, P7528 &gt; EDA_Outlier_Analysis!$F$8),
      "Outlier",
      "Normal"))</f>
        <v/>
      </c>
      <c r="S7528" t="str">
        <f>IF(N7528="","",
   IF(OR(N7528 &lt;EDA_Outlier_Analysis!$I$10, N7528 &gt; EDA_Outlier_Analysis!$I$11),
      "Outlier",
      "Normal"))</f>
        <v>Normal</v>
      </c>
    </row>
    <row r="7529" spans="1:19">
      <c r="A7529" t="s">
        <v>16027</v>
      </c>
      <c r="B7529" s="4">
        <v>45010</v>
      </c>
      <c r="C7529" s="2">
        <v>-29747.08</v>
      </c>
      <c r="D7529" t="s">
        <v>840</v>
      </c>
      <c r="E7529" t="s">
        <v>905</v>
      </c>
      <c r="F7529" t="s">
        <v>10</v>
      </c>
      <c r="G7529" t="s">
        <v>34</v>
      </c>
      <c r="I7529" t="s">
        <v>1217</v>
      </c>
      <c r="J7529" t="s">
        <v>16028</v>
      </c>
      <c r="K7529" t="str">
        <f>IF(COUNTIF(Customers!A:A, H7529)&gt;0, "Valid", "Invalid")</f>
        <v>Invalid</v>
      </c>
      <c r="L7529" t="str">
        <f t="shared" si="585"/>
        <v>3</v>
      </c>
      <c r="M7529" t="str">
        <f t="shared" si="586"/>
        <v>2023</v>
      </c>
      <c r="N7529">
        <f t="shared" si="587"/>
        <v>-29747.08</v>
      </c>
      <c r="O7529" t="str">
        <f t="shared" si="588"/>
        <v/>
      </c>
      <c r="P7529">
        <f t="shared" si="589"/>
        <v>29747.08</v>
      </c>
      <c r="Q7529" s="48" t="str">
        <f>IF(O7529="","",
   IF(OR(O7529&lt;EDA_Outlier_Analysis!$C$10, O7529&gt;EDA_Outlier_Analysis!$C$11),
      "Outlier",
      "Normal"))</f>
        <v/>
      </c>
      <c r="R7529" t="str">
        <f>IF(P7529="","",
   IF(OR(P7529 &lt; EDA_Outlier_Analysis!$F$7, P7529 &gt; EDA_Outlier_Analysis!$F$8),
      "Outlier",
      "Normal"))</f>
        <v>Normal</v>
      </c>
      <c r="S7529" t="str">
        <f>IF(N7529="","",
   IF(OR(N7529 &lt;EDA_Outlier_Analysis!$I$10, N7529 &gt; EDA_Outlier_Analysis!$I$11),
      "Outlier",
      "Normal"))</f>
        <v>Normal</v>
      </c>
    </row>
    <row r="7530" spans="1:19">
      <c r="A7530" t="s">
        <v>16029</v>
      </c>
      <c r="B7530" s="4">
        <v>44673</v>
      </c>
      <c r="C7530" s="2">
        <v>14692.95</v>
      </c>
      <c r="D7530" t="s">
        <v>1345</v>
      </c>
      <c r="E7530" t="s">
        <v>1345</v>
      </c>
      <c r="F7530" t="s">
        <v>10</v>
      </c>
      <c r="G7530" t="s">
        <v>34</v>
      </c>
      <c r="J7530" t="s">
        <v>16030</v>
      </c>
      <c r="K7530" t="str">
        <f>IF(COUNTIF(Customers!A:A, H7530)&gt;0, "Valid", "Invalid")</f>
        <v>Invalid</v>
      </c>
      <c r="L7530" t="str">
        <f t="shared" si="585"/>
        <v>4</v>
      </c>
      <c r="M7530" t="str">
        <f t="shared" si="586"/>
        <v>2022</v>
      </c>
      <c r="N7530">
        <f t="shared" si="587"/>
        <v>-14692.95</v>
      </c>
      <c r="O7530" t="str">
        <f t="shared" si="588"/>
        <v/>
      </c>
      <c r="P7530" t="str">
        <f t="shared" si="589"/>
        <v/>
      </c>
      <c r="Q7530" s="48" t="str">
        <f>IF(O7530="","",
   IF(OR(O7530&lt;EDA_Outlier_Analysis!$C$10, O7530&gt;EDA_Outlier_Analysis!$C$11),
      "Outlier",
      "Normal"))</f>
        <v/>
      </c>
      <c r="R7530" t="str">
        <f>IF(P7530="","",
   IF(OR(P7530 &lt; EDA_Outlier_Analysis!$F$7, P7530 &gt; EDA_Outlier_Analysis!$F$8),
      "Outlier",
      "Normal"))</f>
        <v/>
      </c>
      <c r="S7530" t="str">
        <f>IF(N7530="","",
   IF(OR(N7530 &lt;EDA_Outlier_Analysis!$I$10, N7530 &gt; EDA_Outlier_Analysis!$I$11),
      "Outlier",
      "Normal"))</f>
        <v>Normal</v>
      </c>
    </row>
    <row r="7531" spans="1:19">
      <c r="A7531" t="s">
        <v>16031</v>
      </c>
      <c r="B7531" s="4">
        <v>45021</v>
      </c>
      <c r="C7531" s="2">
        <v>71431.94</v>
      </c>
      <c r="D7531" t="s">
        <v>849</v>
      </c>
      <c r="E7531" t="s">
        <v>853</v>
      </c>
      <c r="F7531" t="s">
        <v>10</v>
      </c>
      <c r="G7531" t="s">
        <v>34</v>
      </c>
      <c r="H7531" t="s">
        <v>157</v>
      </c>
      <c r="J7531" t="s">
        <v>16032</v>
      </c>
      <c r="K7531" t="str">
        <f>IF(COUNTIF(Customers!A:A, H7531)&gt;0, "Valid", "Invalid")</f>
        <v>Valid</v>
      </c>
      <c r="L7531" t="str">
        <f t="shared" si="585"/>
        <v>4</v>
      </c>
      <c r="M7531" t="str">
        <f t="shared" si="586"/>
        <v>2023</v>
      </c>
      <c r="N7531">
        <f t="shared" si="587"/>
        <v>71431.94</v>
      </c>
      <c r="O7531">
        <f t="shared" si="588"/>
        <v>71431.94</v>
      </c>
      <c r="P7531" t="str">
        <f t="shared" si="589"/>
        <v/>
      </c>
      <c r="Q7531" s="48" t="str">
        <f>IF(O7531="","",
   IF(OR(O7531&lt;EDA_Outlier_Analysis!$C$10, O7531&gt;EDA_Outlier_Analysis!$C$11),
      "Outlier",
      "Normal"))</f>
        <v>Normal</v>
      </c>
      <c r="R7531" t="str">
        <f>IF(P7531="","",
   IF(OR(P7531 &lt; EDA_Outlier_Analysis!$F$7, P7531 &gt; EDA_Outlier_Analysis!$F$8),
      "Outlier",
      "Normal"))</f>
        <v/>
      </c>
      <c r="S7531" t="str">
        <f>IF(N7531="","",
   IF(OR(N7531 &lt;EDA_Outlier_Analysis!$I$10, N7531 &gt; EDA_Outlier_Analysis!$I$11),
      "Outlier",
      "Normal"))</f>
        <v>Normal</v>
      </c>
    </row>
    <row r="7532" spans="1:19">
      <c r="A7532" t="s">
        <v>16033</v>
      </c>
      <c r="B7532" s="4">
        <v>44780</v>
      </c>
      <c r="C7532" s="2">
        <v>200060.45</v>
      </c>
      <c r="D7532" t="s">
        <v>849</v>
      </c>
      <c r="E7532" t="s">
        <v>853</v>
      </c>
      <c r="F7532" t="s">
        <v>11</v>
      </c>
      <c r="G7532" t="s">
        <v>20</v>
      </c>
      <c r="H7532" t="s">
        <v>179</v>
      </c>
      <c r="J7532" t="s">
        <v>16034</v>
      </c>
      <c r="K7532" t="str">
        <f>IF(COUNTIF(Customers!A:A, H7532)&gt;0, "Valid", "Invalid")</f>
        <v>Valid</v>
      </c>
      <c r="L7532" t="str">
        <f t="shared" si="585"/>
        <v>8</v>
      </c>
      <c r="M7532" t="str">
        <f t="shared" si="586"/>
        <v>2022</v>
      </c>
      <c r="N7532">
        <f t="shared" si="587"/>
        <v>200060.45</v>
      </c>
      <c r="O7532">
        <f t="shared" si="588"/>
        <v>200060.45</v>
      </c>
      <c r="P7532" t="str">
        <f t="shared" si="589"/>
        <v/>
      </c>
      <c r="Q7532" s="48" t="str">
        <f>IF(O7532="","",
   IF(OR(O7532&lt;EDA_Outlier_Analysis!$C$10, O7532&gt;EDA_Outlier_Analysis!$C$11),
      "Outlier",
      "Normal"))</f>
        <v>Normal</v>
      </c>
      <c r="R7532" t="str">
        <f>IF(P7532="","",
   IF(OR(P7532 &lt; EDA_Outlier_Analysis!$F$7, P7532 &gt; EDA_Outlier_Analysis!$F$8),
      "Outlier",
      "Normal"))</f>
        <v/>
      </c>
      <c r="S7532" t="str">
        <f>IF(N7532="","",
   IF(OR(N7532 &lt;EDA_Outlier_Analysis!$I$10, N7532 &gt; EDA_Outlier_Analysis!$I$11),
      "Outlier",
      "Normal"))</f>
        <v>Normal</v>
      </c>
    </row>
    <row r="7533" spans="1:19">
      <c r="A7533" t="s">
        <v>16035</v>
      </c>
      <c r="B7533" s="4">
        <v>45234</v>
      </c>
      <c r="C7533" s="2">
        <v>158081.35999999999</v>
      </c>
      <c r="D7533" t="s">
        <v>849</v>
      </c>
      <c r="E7533" t="s">
        <v>868</v>
      </c>
      <c r="F7533" t="s">
        <v>11</v>
      </c>
      <c r="G7533" t="s">
        <v>20</v>
      </c>
      <c r="H7533" t="s">
        <v>423</v>
      </c>
      <c r="J7533" t="s">
        <v>16036</v>
      </c>
      <c r="K7533" t="str">
        <f>IF(COUNTIF(Customers!A:A, H7533)&gt;0, "Valid", "Invalid")</f>
        <v>Valid</v>
      </c>
      <c r="L7533" t="str">
        <f t="shared" si="585"/>
        <v>11</v>
      </c>
      <c r="M7533" t="str">
        <f t="shared" si="586"/>
        <v>2023</v>
      </c>
      <c r="N7533">
        <f t="shared" si="587"/>
        <v>158081.35999999999</v>
      </c>
      <c r="O7533">
        <f t="shared" si="588"/>
        <v>158081.35999999999</v>
      </c>
      <c r="P7533" t="str">
        <f t="shared" si="589"/>
        <v/>
      </c>
      <c r="Q7533" s="48" t="str">
        <f>IF(O7533="","",
   IF(OR(O7533&lt;EDA_Outlier_Analysis!$C$10, O7533&gt;EDA_Outlier_Analysis!$C$11),
      "Outlier",
      "Normal"))</f>
        <v>Normal</v>
      </c>
      <c r="R7533" t="str">
        <f>IF(P7533="","",
   IF(OR(P7533 &lt; EDA_Outlier_Analysis!$F$7, P7533 &gt; EDA_Outlier_Analysis!$F$8),
      "Outlier",
      "Normal"))</f>
        <v/>
      </c>
      <c r="S7533" t="str">
        <f>IF(N7533="","",
   IF(OR(N7533 &lt;EDA_Outlier_Analysis!$I$10, N7533 &gt; EDA_Outlier_Analysis!$I$11),
      "Outlier",
      "Normal"))</f>
        <v>Normal</v>
      </c>
    </row>
    <row r="7534" spans="1:19">
      <c r="A7534" t="s">
        <v>16037</v>
      </c>
      <c r="B7534" s="4">
        <v>44972</v>
      </c>
      <c r="C7534" s="2">
        <v>-28852.02</v>
      </c>
      <c r="D7534" t="s">
        <v>840</v>
      </c>
      <c r="E7534" t="s">
        <v>864</v>
      </c>
      <c r="F7534" t="s">
        <v>9</v>
      </c>
      <c r="G7534" t="s">
        <v>24</v>
      </c>
      <c r="I7534" t="s">
        <v>1096</v>
      </c>
      <c r="J7534" t="s">
        <v>16038</v>
      </c>
      <c r="K7534" t="str">
        <f>IF(COUNTIF(Customers!A:A, H7534)&gt;0, "Valid", "Invalid")</f>
        <v>Invalid</v>
      </c>
      <c r="L7534" t="str">
        <f t="shared" si="585"/>
        <v>2</v>
      </c>
      <c r="M7534" t="str">
        <f t="shared" si="586"/>
        <v>2023</v>
      </c>
      <c r="N7534">
        <f t="shared" si="587"/>
        <v>-28852.02</v>
      </c>
      <c r="O7534" t="str">
        <f t="shared" si="588"/>
        <v/>
      </c>
      <c r="P7534">
        <f t="shared" si="589"/>
        <v>28852.02</v>
      </c>
      <c r="Q7534" s="48" t="str">
        <f>IF(O7534="","",
   IF(OR(O7534&lt;EDA_Outlier_Analysis!$C$10, O7534&gt;EDA_Outlier_Analysis!$C$11),
      "Outlier",
      "Normal"))</f>
        <v/>
      </c>
      <c r="R7534" t="str">
        <f>IF(P7534="","",
   IF(OR(P7534 &lt; EDA_Outlier_Analysis!$F$7, P7534 &gt; EDA_Outlier_Analysis!$F$8),
      "Outlier",
      "Normal"))</f>
        <v>Normal</v>
      </c>
      <c r="S7534" t="str">
        <f>IF(N7534="","",
   IF(OR(N7534 &lt;EDA_Outlier_Analysis!$I$10, N7534 &gt; EDA_Outlier_Analysis!$I$11),
      "Outlier",
      "Normal"))</f>
        <v>Normal</v>
      </c>
    </row>
    <row r="7535" spans="1:19">
      <c r="A7535" t="s">
        <v>16039</v>
      </c>
      <c r="B7535" s="4">
        <v>44794</v>
      </c>
      <c r="C7535" s="2">
        <v>175278.72</v>
      </c>
      <c r="D7535" t="s">
        <v>849</v>
      </c>
      <c r="E7535" t="s">
        <v>853</v>
      </c>
      <c r="F7535" t="s">
        <v>9</v>
      </c>
      <c r="G7535" t="s">
        <v>31</v>
      </c>
      <c r="H7535" t="s">
        <v>751</v>
      </c>
      <c r="J7535" t="s">
        <v>16040</v>
      </c>
      <c r="K7535" t="str">
        <f>IF(COUNTIF(Customers!A:A, H7535)&gt;0, "Valid", "Invalid")</f>
        <v>Valid</v>
      </c>
      <c r="L7535" t="str">
        <f t="shared" si="585"/>
        <v>8</v>
      </c>
      <c r="M7535" t="str">
        <f t="shared" si="586"/>
        <v>2022</v>
      </c>
      <c r="N7535">
        <f t="shared" si="587"/>
        <v>175278.72</v>
      </c>
      <c r="O7535">
        <f t="shared" si="588"/>
        <v>175278.72</v>
      </c>
      <c r="P7535" t="str">
        <f t="shared" si="589"/>
        <v/>
      </c>
      <c r="Q7535" s="48" t="str">
        <f>IF(O7535="","",
   IF(OR(O7535&lt;EDA_Outlier_Analysis!$C$10, O7535&gt;EDA_Outlier_Analysis!$C$11),
      "Outlier",
      "Normal"))</f>
        <v>Normal</v>
      </c>
      <c r="R7535" t="str">
        <f>IF(P7535="","",
   IF(OR(P7535 &lt; EDA_Outlier_Analysis!$F$7, P7535 &gt; EDA_Outlier_Analysis!$F$8),
      "Outlier",
      "Normal"))</f>
        <v/>
      </c>
      <c r="S7535" t="str">
        <f>IF(N7535="","",
   IF(OR(N7535 &lt;EDA_Outlier_Analysis!$I$10, N7535 &gt; EDA_Outlier_Analysis!$I$11),
      "Outlier",
      "Normal"))</f>
        <v>Normal</v>
      </c>
    </row>
    <row r="7536" spans="1:19">
      <c r="A7536" t="s">
        <v>16041</v>
      </c>
      <c r="B7536" s="4">
        <v>45288</v>
      </c>
      <c r="C7536" s="2">
        <v>303404.19</v>
      </c>
      <c r="D7536" t="s">
        <v>849</v>
      </c>
      <c r="E7536" t="s">
        <v>868</v>
      </c>
      <c r="F7536" t="s">
        <v>11</v>
      </c>
      <c r="G7536" t="s">
        <v>31</v>
      </c>
      <c r="H7536" t="s">
        <v>137</v>
      </c>
      <c r="J7536" t="s">
        <v>16042</v>
      </c>
      <c r="K7536" t="str">
        <f>IF(COUNTIF(Customers!A:A, H7536)&gt;0, "Valid", "Invalid")</f>
        <v>Valid</v>
      </c>
      <c r="L7536" t="str">
        <f t="shared" si="585"/>
        <v>12</v>
      </c>
      <c r="M7536" t="str">
        <f t="shared" si="586"/>
        <v>2023</v>
      </c>
      <c r="N7536">
        <f t="shared" si="587"/>
        <v>303404.19</v>
      </c>
      <c r="O7536">
        <f t="shared" si="588"/>
        <v>303404.19</v>
      </c>
      <c r="P7536" t="str">
        <f t="shared" si="589"/>
        <v/>
      </c>
      <c r="Q7536" s="48" t="str">
        <f>IF(O7536="","",
   IF(OR(O7536&lt;EDA_Outlier_Analysis!$C$10, O7536&gt;EDA_Outlier_Analysis!$C$11),
      "Outlier",
      "Normal"))</f>
        <v>Outlier</v>
      </c>
      <c r="R7536" t="str">
        <f>IF(P7536="","",
   IF(OR(P7536 &lt; EDA_Outlier_Analysis!$F$7, P7536 &gt; EDA_Outlier_Analysis!$F$8),
      "Outlier",
      "Normal"))</f>
        <v/>
      </c>
      <c r="S7536" t="str">
        <f>IF(N7536="","",
   IF(OR(N7536 &lt;EDA_Outlier_Analysis!$I$10, N7536 &gt; EDA_Outlier_Analysis!$I$11),
      "Outlier",
      "Normal"))</f>
        <v>Normal</v>
      </c>
    </row>
    <row r="7537" spans="1:19">
      <c r="A7537" t="s">
        <v>16043</v>
      </c>
      <c r="B7537" s="4">
        <v>44907</v>
      </c>
      <c r="C7537" s="2">
        <v>-10900.89</v>
      </c>
      <c r="D7537" t="s">
        <v>840</v>
      </c>
      <c r="E7537" t="s">
        <v>845</v>
      </c>
      <c r="F7537" t="s">
        <v>11</v>
      </c>
      <c r="G7537" t="s">
        <v>24</v>
      </c>
      <c r="I7537" t="s">
        <v>979</v>
      </c>
      <c r="J7537" t="s">
        <v>16044</v>
      </c>
      <c r="K7537" t="str">
        <f>IF(COUNTIF(Customers!A:A, H7537)&gt;0, "Valid", "Invalid")</f>
        <v>Invalid</v>
      </c>
      <c r="L7537" t="str">
        <f t="shared" si="585"/>
        <v>12</v>
      </c>
      <c r="M7537" t="str">
        <f t="shared" si="586"/>
        <v>2022</v>
      </c>
      <c r="N7537">
        <f t="shared" si="587"/>
        <v>-10900.89</v>
      </c>
      <c r="O7537" t="str">
        <f t="shared" si="588"/>
        <v/>
      </c>
      <c r="P7537">
        <f t="shared" si="589"/>
        <v>10900.89</v>
      </c>
      <c r="Q7537" s="48" t="str">
        <f>IF(O7537="","",
   IF(OR(O7537&lt;EDA_Outlier_Analysis!$C$10, O7537&gt;EDA_Outlier_Analysis!$C$11),
      "Outlier",
      "Normal"))</f>
        <v/>
      </c>
      <c r="R7537" t="str">
        <f>IF(P7537="","",
   IF(OR(P7537 &lt; EDA_Outlier_Analysis!$F$7, P7537 &gt; EDA_Outlier_Analysis!$F$8),
      "Outlier",
      "Normal"))</f>
        <v>Outlier</v>
      </c>
      <c r="S7537" t="str">
        <f>IF(N7537="","",
   IF(OR(N7537 &lt;EDA_Outlier_Analysis!$I$10, N7537 &gt; EDA_Outlier_Analysis!$I$11),
      "Outlier",
      "Normal"))</f>
        <v>Normal</v>
      </c>
    </row>
    <row r="7538" spans="1:19">
      <c r="A7538" t="s">
        <v>16045</v>
      </c>
      <c r="B7538" s="4">
        <v>45202</v>
      </c>
      <c r="C7538" s="2">
        <v>198655.52</v>
      </c>
      <c r="D7538" t="s">
        <v>849</v>
      </c>
      <c r="E7538" t="s">
        <v>850</v>
      </c>
      <c r="F7538" t="s">
        <v>9</v>
      </c>
      <c r="G7538" t="s">
        <v>24</v>
      </c>
      <c r="H7538" t="s">
        <v>613</v>
      </c>
      <c r="J7538" t="s">
        <v>16046</v>
      </c>
      <c r="K7538" t="str">
        <f>IF(COUNTIF(Customers!A:A, H7538)&gt;0, "Valid", "Invalid")</f>
        <v>Valid</v>
      </c>
      <c r="L7538" t="str">
        <f t="shared" si="585"/>
        <v>10</v>
      </c>
      <c r="M7538" t="str">
        <f t="shared" si="586"/>
        <v>2023</v>
      </c>
      <c r="N7538">
        <f t="shared" si="587"/>
        <v>198655.52</v>
      </c>
      <c r="O7538">
        <f t="shared" si="588"/>
        <v>198655.52</v>
      </c>
      <c r="P7538" t="str">
        <f t="shared" si="589"/>
        <v/>
      </c>
      <c r="Q7538" s="48" t="str">
        <f>IF(O7538="","",
   IF(OR(O7538&lt;EDA_Outlier_Analysis!$C$10, O7538&gt;EDA_Outlier_Analysis!$C$11),
      "Outlier",
      "Normal"))</f>
        <v>Normal</v>
      </c>
      <c r="R7538" t="str">
        <f>IF(P7538="","",
   IF(OR(P7538 &lt; EDA_Outlier_Analysis!$F$7, P7538 &gt; EDA_Outlier_Analysis!$F$8),
      "Outlier",
      "Normal"))</f>
        <v/>
      </c>
      <c r="S7538" t="str">
        <f>IF(N7538="","",
   IF(OR(N7538 &lt;EDA_Outlier_Analysis!$I$10, N7538 &gt; EDA_Outlier_Analysis!$I$11),
      "Outlier",
      "Normal"))</f>
        <v>Normal</v>
      </c>
    </row>
    <row r="7539" spans="1:19">
      <c r="A7539" t="s">
        <v>16047</v>
      </c>
      <c r="B7539" s="4">
        <v>44779</v>
      </c>
      <c r="C7539" s="2">
        <v>-24292.07</v>
      </c>
      <c r="D7539" t="s">
        <v>840</v>
      </c>
      <c r="E7539" t="s">
        <v>856</v>
      </c>
      <c r="F7539" t="s">
        <v>9</v>
      </c>
      <c r="G7539" t="s">
        <v>34</v>
      </c>
      <c r="I7539" t="s">
        <v>1232</v>
      </c>
      <c r="J7539" t="s">
        <v>16048</v>
      </c>
      <c r="K7539" t="str">
        <f>IF(COUNTIF(Customers!A:A, H7539)&gt;0, "Valid", "Invalid")</f>
        <v>Invalid</v>
      </c>
      <c r="L7539" t="str">
        <f t="shared" si="585"/>
        <v>8</v>
      </c>
      <c r="M7539" t="str">
        <f t="shared" si="586"/>
        <v>2022</v>
      </c>
      <c r="N7539">
        <f t="shared" si="587"/>
        <v>-24292.07</v>
      </c>
      <c r="O7539" t="str">
        <f t="shared" si="588"/>
        <v/>
      </c>
      <c r="P7539">
        <f t="shared" si="589"/>
        <v>24292.07</v>
      </c>
      <c r="Q7539" s="48" t="str">
        <f>IF(O7539="","",
   IF(OR(O7539&lt;EDA_Outlier_Analysis!$C$10, O7539&gt;EDA_Outlier_Analysis!$C$11),
      "Outlier",
      "Normal"))</f>
        <v/>
      </c>
      <c r="R7539" t="str">
        <f>IF(P7539="","",
   IF(OR(P7539 &lt; EDA_Outlier_Analysis!$F$7, P7539 &gt; EDA_Outlier_Analysis!$F$8),
      "Outlier",
      "Normal"))</f>
        <v>Outlier</v>
      </c>
      <c r="S7539" t="str">
        <f>IF(N7539="","",
   IF(OR(N7539 &lt;EDA_Outlier_Analysis!$I$10, N7539 &gt; EDA_Outlier_Analysis!$I$11),
      "Outlier",
      "Normal"))</f>
        <v>Normal</v>
      </c>
    </row>
    <row r="7540" spans="1:19">
      <c r="A7540" t="s">
        <v>16049</v>
      </c>
      <c r="B7540" s="4">
        <v>44607</v>
      </c>
      <c r="C7540" s="2">
        <v>11277.01</v>
      </c>
      <c r="D7540" t="s">
        <v>1345</v>
      </c>
      <c r="E7540" t="s">
        <v>1345</v>
      </c>
      <c r="F7540" t="s">
        <v>11</v>
      </c>
      <c r="G7540" t="s">
        <v>31</v>
      </c>
      <c r="J7540" t="s">
        <v>16050</v>
      </c>
      <c r="K7540" t="str">
        <f>IF(COUNTIF(Customers!A:A, H7540)&gt;0, "Valid", "Invalid")</f>
        <v>Invalid</v>
      </c>
      <c r="L7540" t="str">
        <f t="shared" si="585"/>
        <v>2</v>
      </c>
      <c r="M7540" t="str">
        <f t="shared" si="586"/>
        <v>2022</v>
      </c>
      <c r="N7540">
        <f t="shared" si="587"/>
        <v>-11277.01</v>
      </c>
      <c r="O7540" t="str">
        <f t="shared" si="588"/>
        <v/>
      </c>
      <c r="P7540" t="str">
        <f t="shared" si="589"/>
        <v/>
      </c>
      <c r="Q7540" s="48" t="str">
        <f>IF(O7540="","",
   IF(OR(O7540&lt;EDA_Outlier_Analysis!$C$10, O7540&gt;EDA_Outlier_Analysis!$C$11),
      "Outlier",
      "Normal"))</f>
        <v/>
      </c>
      <c r="R7540" t="str">
        <f>IF(P7540="","",
   IF(OR(P7540 &lt; EDA_Outlier_Analysis!$F$7, P7540 &gt; EDA_Outlier_Analysis!$F$8),
      "Outlier",
      "Normal"))</f>
        <v/>
      </c>
      <c r="S7540" t="str">
        <f>IF(N7540="","",
   IF(OR(N7540 &lt;EDA_Outlier_Analysis!$I$10, N7540 &gt; EDA_Outlier_Analysis!$I$11),
      "Outlier",
      "Normal"))</f>
        <v>Normal</v>
      </c>
    </row>
    <row r="7541" spans="1:19">
      <c r="A7541" t="s">
        <v>16051</v>
      </c>
      <c r="B7541" s="4">
        <v>45235</v>
      </c>
      <c r="C7541" s="2">
        <v>166718.69</v>
      </c>
      <c r="D7541" t="s">
        <v>849</v>
      </c>
      <c r="E7541" t="s">
        <v>868</v>
      </c>
      <c r="F7541" t="s">
        <v>11</v>
      </c>
      <c r="G7541" t="s">
        <v>20</v>
      </c>
      <c r="H7541" t="s">
        <v>71</v>
      </c>
      <c r="J7541" t="s">
        <v>16052</v>
      </c>
      <c r="K7541" t="str">
        <f>IF(COUNTIF(Customers!A:A, H7541)&gt;0, "Valid", "Invalid")</f>
        <v>Valid</v>
      </c>
      <c r="L7541" t="str">
        <f t="shared" si="585"/>
        <v>11</v>
      </c>
      <c r="M7541" t="str">
        <f t="shared" si="586"/>
        <v>2023</v>
      </c>
      <c r="N7541">
        <f t="shared" si="587"/>
        <v>166718.69</v>
      </c>
      <c r="O7541">
        <f t="shared" si="588"/>
        <v>166718.69</v>
      </c>
      <c r="P7541" t="str">
        <f t="shared" si="589"/>
        <v/>
      </c>
      <c r="Q7541" s="48" t="str">
        <f>IF(O7541="","",
   IF(OR(O7541&lt;EDA_Outlier_Analysis!$C$10, O7541&gt;EDA_Outlier_Analysis!$C$11),
      "Outlier",
      "Normal"))</f>
        <v>Normal</v>
      </c>
      <c r="R7541" t="str">
        <f>IF(P7541="","",
   IF(OR(P7541 &lt; EDA_Outlier_Analysis!$F$7, P7541 &gt; EDA_Outlier_Analysis!$F$8),
      "Outlier",
      "Normal"))</f>
        <v/>
      </c>
      <c r="S7541" t="str">
        <f>IF(N7541="","",
   IF(OR(N7541 &lt;EDA_Outlier_Analysis!$I$10, N7541 &gt; EDA_Outlier_Analysis!$I$11),
      "Outlier",
      "Normal"))</f>
        <v>Normal</v>
      </c>
    </row>
    <row r="7542" spans="1:19">
      <c r="A7542" t="s">
        <v>16053</v>
      </c>
      <c r="B7542" s="4">
        <v>45098</v>
      </c>
      <c r="C7542" s="2">
        <v>-27778.04</v>
      </c>
      <c r="D7542" t="s">
        <v>840</v>
      </c>
      <c r="E7542" t="s">
        <v>905</v>
      </c>
      <c r="F7542" t="s">
        <v>11</v>
      </c>
      <c r="G7542" t="s">
        <v>24</v>
      </c>
      <c r="I7542" t="s">
        <v>3502</v>
      </c>
      <c r="J7542" t="s">
        <v>16054</v>
      </c>
      <c r="K7542" t="str">
        <f>IF(COUNTIF(Customers!A:A, H7542)&gt;0, "Valid", "Invalid")</f>
        <v>Invalid</v>
      </c>
      <c r="L7542" t="str">
        <f t="shared" si="585"/>
        <v>6</v>
      </c>
      <c r="M7542" t="str">
        <f t="shared" si="586"/>
        <v>2023</v>
      </c>
      <c r="N7542">
        <f t="shared" si="587"/>
        <v>-27778.04</v>
      </c>
      <c r="O7542" t="str">
        <f t="shared" si="588"/>
        <v/>
      </c>
      <c r="P7542">
        <f t="shared" si="589"/>
        <v>27778.04</v>
      </c>
      <c r="Q7542" s="48" t="str">
        <f>IF(O7542="","",
   IF(OR(O7542&lt;EDA_Outlier_Analysis!$C$10, O7542&gt;EDA_Outlier_Analysis!$C$11),
      "Outlier",
      "Normal"))</f>
        <v/>
      </c>
      <c r="R7542" t="str">
        <f>IF(P7542="","",
   IF(OR(P7542 &lt; EDA_Outlier_Analysis!$F$7, P7542 &gt; EDA_Outlier_Analysis!$F$8),
      "Outlier",
      "Normal"))</f>
        <v>Normal</v>
      </c>
      <c r="S7542" t="str">
        <f>IF(N7542="","",
   IF(OR(N7542 &lt;EDA_Outlier_Analysis!$I$10, N7542 &gt; EDA_Outlier_Analysis!$I$11),
      "Outlier",
      "Normal"))</f>
        <v>Normal</v>
      </c>
    </row>
    <row r="7543" spans="1:19">
      <c r="A7543" t="s">
        <v>16055</v>
      </c>
      <c r="B7543" s="4">
        <v>44849</v>
      </c>
      <c r="C7543" s="2">
        <v>-82310.77</v>
      </c>
      <c r="D7543" t="s">
        <v>840</v>
      </c>
      <c r="E7543" t="s">
        <v>878</v>
      </c>
      <c r="F7543" t="s">
        <v>10</v>
      </c>
      <c r="G7543" t="s">
        <v>34</v>
      </c>
      <c r="I7543" t="s">
        <v>879</v>
      </c>
      <c r="J7543" t="s">
        <v>16056</v>
      </c>
      <c r="K7543" t="str">
        <f>IF(COUNTIF(Customers!A:A, H7543)&gt;0, "Valid", "Invalid")</f>
        <v>Invalid</v>
      </c>
      <c r="L7543" t="str">
        <f t="shared" si="585"/>
        <v>10</v>
      </c>
      <c r="M7543" t="str">
        <f t="shared" si="586"/>
        <v>2022</v>
      </c>
      <c r="N7543">
        <f t="shared" si="587"/>
        <v>-82310.77</v>
      </c>
      <c r="O7543" t="str">
        <f t="shared" si="588"/>
        <v/>
      </c>
      <c r="P7543">
        <f t="shared" si="589"/>
        <v>82310.77</v>
      </c>
      <c r="Q7543" s="48" t="str">
        <f>IF(O7543="","",
   IF(OR(O7543&lt;EDA_Outlier_Analysis!$C$10, O7543&gt;EDA_Outlier_Analysis!$C$11),
      "Outlier",
      "Normal"))</f>
        <v/>
      </c>
      <c r="R7543" t="str">
        <f>IF(P7543="","",
   IF(OR(P7543 &lt; EDA_Outlier_Analysis!$F$7, P7543 &gt; EDA_Outlier_Analysis!$F$8),
      "Outlier",
      "Normal"))</f>
        <v>Outlier</v>
      </c>
      <c r="S7543" t="str">
        <f>IF(N7543="","",
   IF(OR(N7543 &lt;EDA_Outlier_Analysis!$I$10, N7543 &gt; EDA_Outlier_Analysis!$I$11),
      "Outlier",
      "Normal"))</f>
        <v>Normal</v>
      </c>
    </row>
    <row r="7544" spans="1:19">
      <c r="A7544" t="s">
        <v>16057</v>
      </c>
      <c r="B7544" s="4">
        <v>45137</v>
      </c>
      <c r="C7544" s="2">
        <v>71177.279999999999</v>
      </c>
      <c r="D7544" t="s">
        <v>849</v>
      </c>
      <c r="E7544" t="s">
        <v>868</v>
      </c>
      <c r="F7544" t="s">
        <v>9</v>
      </c>
      <c r="G7544" t="s">
        <v>34</v>
      </c>
      <c r="H7544" t="s">
        <v>191</v>
      </c>
      <c r="J7544" t="s">
        <v>16058</v>
      </c>
      <c r="K7544" t="str">
        <f>IF(COUNTIF(Customers!A:A, H7544)&gt;0, "Valid", "Invalid")</f>
        <v>Valid</v>
      </c>
      <c r="L7544" t="str">
        <f t="shared" si="585"/>
        <v>7</v>
      </c>
      <c r="M7544" t="str">
        <f t="shared" si="586"/>
        <v>2023</v>
      </c>
      <c r="N7544">
        <f t="shared" si="587"/>
        <v>71177.279999999999</v>
      </c>
      <c r="O7544">
        <f t="shared" si="588"/>
        <v>71177.279999999999</v>
      </c>
      <c r="P7544" t="str">
        <f t="shared" si="589"/>
        <v/>
      </c>
      <c r="Q7544" s="48" t="str">
        <f>IF(O7544="","",
   IF(OR(O7544&lt;EDA_Outlier_Analysis!$C$10, O7544&gt;EDA_Outlier_Analysis!$C$11),
      "Outlier",
      "Normal"))</f>
        <v>Normal</v>
      </c>
      <c r="R7544" t="str">
        <f>IF(P7544="","",
   IF(OR(P7544 &lt; EDA_Outlier_Analysis!$F$7, P7544 &gt; EDA_Outlier_Analysis!$F$8),
      "Outlier",
      "Normal"))</f>
        <v/>
      </c>
      <c r="S7544" t="str">
        <f>IF(N7544="","",
   IF(OR(N7544 &lt;EDA_Outlier_Analysis!$I$10, N7544 &gt; EDA_Outlier_Analysis!$I$11),
      "Outlier",
      "Normal"))</f>
        <v>Normal</v>
      </c>
    </row>
    <row r="7545" spans="1:19">
      <c r="A7545" t="s">
        <v>16059</v>
      </c>
      <c r="B7545" s="4">
        <v>44598</v>
      </c>
      <c r="C7545" s="2">
        <v>-34152.9</v>
      </c>
      <c r="D7545" t="s">
        <v>840</v>
      </c>
      <c r="E7545" t="s">
        <v>845</v>
      </c>
      <c r="F7545" t="s">
        <v>10</v>
      </c>
      <c r="G7545" t="s">
        <v>34</v>
      </c>
      <c r="I7545" t="s">
        <v>2017</v>
      </c>
      <c r="J7545" t="s">
        <v>16060</v>
      </c>
      <c r="K7545" t="str">
        <f>IF(COUNTIF(Customers!A:A, H7545)&gt;0, "Valid", "Invalid")</f>
        <v>Invalid</v>
      </c>
      <c r="L7545" t="str">
        <f t="shared" si="585"/>
        <v>2</v>
      </c>
      <c r="M7545" t="str">
        <f t="shared" si="586"/>
        <v>2022</v>
      </c>
      <c r="N7545">
        <f t="shared" si="587"/>
        <v>-34152.9</v>
      </c>
      <c r="O7545" t="str">
        <f t="shared" si="588"/>
        <v/>
      </c>
      <c r="P7545">
        <f t="shared" si="589"/>
        <v>34152.9</v>
      </c>
      <c r="Q7545" s="48" t="str">
        <f>IF(O7545="","",
   IF(OR(O7545&lt;EDA_Outlier_Analysis!$C$10, O7545&gt;EDA_Outlier_Analysis!$C$11),
      "Outlier",
      "Normal"))</f>
        <v/>
      </c>
      <c r="R7545" t="str">
        <f>IF(P7545="","",
   IF(OR(P7545 &lt; EDA_Outlier_Analysis!$F$7, P7545 &gt; EDA_Outlier_Analysis!$F$8),
      "Outlier",
      "Normal"))</f>
        <v>Normal</v>
      </c>
      <c r="S7545" t="str">
        <f>IF(N7545="","",
   IF(OR(N7545 &lt;EDA_Outlier_Analysis!$I$10, N7545 &gt; EDA_Outlier_Analysis!$I$11),
      "Outlier",
      "Normal"))</f>
        <v>Normal</v>
      </c>
    </row>
    <row r="7546" spans="1:19">
      <c r="A7546" t="s">
        <v>16061</v>
      </c>
      <c r="B7546" s="4">
        <v>45207</v>
      </c>
      <c r="C7546" s="2">
        <v>-59985.84</v>
      </c>
      <c r="D7546" t="s">
        <v>840</v>
      </c>
      <c r="E7546" t="s">
        <v>845</v>
      </c>
      <c r="F7546" t="s">
        <v>11</v>
      </c>
      <c r="G7546" t="s">
        <v>20</v>
      </c>
      <c r="I7546" t="s">
        <v>846</v>
      </c>
      <c r="J7546" t="s">
        <v>16062</v>
      </c>
      <c r="K7546" t="str">
        <f>IF(COUNTIF(Customers!A:A, H7546)&gt;0, "Valid", "Invalid")</f>
        <v>Invalid</v>
      </c>
      <c r="L7546" t="str">
        <f t="shared" si="585"/>
        <v>10</v>
      </c>
      <c r="M7546" t="str">
        <f t="shared" si="586"/>
        <v>2023</v>
      </c>
      <c r="N7546">
        <f t="shared" si="587"/>
        <v>-59985.84</v>
      </c>
      <c r="O7546" t="str">
        <f t="shared" si="588"/>
        <v/>
      </c>
      <c r="P7546">
        <f t="shared" si="589"/>
        <v>59985.84</v>
      </c>
      <c r="Q7546" s="48" t="str">
        <f>IF(O7546="","",
   IF(OR(O7546&lt;EDA_Outlier_Analysis!$C$10, O7546&gt;EDA_Outlier_Analysis!$C$11),
      "Outlier",
      "Normal"))</f>
        <v/>
      </c>
      <c r="R7546" t="str">
        <f>IF(P7546="","",
   IF(OR(P7546 &lt; EDA_Outlier_Analysis!$F$7, P7546 &gt; EDA_Outlier_Analysis!$F$8),
      "Outlier",
      "Normal"))</f>
        <v>Outlier</v>
      </c>
      <c r="S7546" t="str">
        <f>IF(N7546="","",
   IF(OR(N7546 &lt;EDA_Outlier_Analysis!$I$10, N7546 &gt; EDA_Outlier_Analysis!$I$11),
      "Outlier",
      "Normal"))</f>
        <v>Normal</v>
      </c>
    </row>
    <row r="7547" spans="1:19">
      <c r="A7547" t="s">
        <v>16063</v>
      </c>
      <c r="B7547" s="4">
        <v>45264</v>
      </c>
      <c r="C7547" s="2">
        <v>179260.05</v>
      </c>
      <c r="D7547" t="s">
        <v>849</v>
      </c>
      <c r="E7547" t="s">
        <v>853</v>
      </c>
      <c r="F7547" t="s">
        <v>9</v>
      </c>
      <c r="G7547" t="s">
        <v>24</v>
      </c>
      <c r="H7547" t="s">
        <v>215</v>
      </c>
      <c r="J7547" t="s">
        <v>16064</v>
      </c>
      <c r="K7547" t="str">
        <f>IF(COUNTIF(Customers!A:A, H7547)&gt;0, "Valid", "Invalid")</f>
        <v>Valid</v>
      </c>
      <c r="L7547" t="str">
        <f t="shared" si="585"/>
        <v>12</v>
      </c>
      <c r="M7547" t="str">
        <f t="shared" si="586"/>
        <v>2023</v>
      </c>
      <c r="N7547">
        <f t="shared" si="587"/>
        <v>179260.05</v>
      </c>
      <c r="O7547">
        <f t="shared" si="588"/>
        <v>179260.05</v>
      </c>
      <c r="P7547" t="str">
        <f t="shared" si="589"/>
        <v/>
      </c>
      <c r="Q7547" s="48" t="str">
        <f>IF(O7547="","",
   IF(OR(O7547&lt;EDA_Outlier_Analysis!$C$10, O7547&gt;EDA_Outlier_Analysis!$C$11),
      "Outlier",
      "Normal"))</f>
        <v>Normal</v>
      </c>
      <c r="R7547" t="str">
        <f>IF(P7547="","",
   IF(OR(P7547 &lt; EDA_Outlier_Analysis!$F$7, P7547 &gt; EDA_Outlier_Analysis!$F$8),
      "Outlier",
      "Normal"))</f>
        <v/>
      </c>
      <c r="S7547" t="str">
        <f>IF(N7547="","",
   IF(OR(N7547 &lt;EDA_Outlier_Analysis!$I$10, N7547 &gt; EDA_Outlier_Analysis!$I$11),
      "Outlier",
      "Normal"))</f>
        <v>Normal</v>
      </c>
    </row>
    <row r="7548" spans="1:19">
      <c r="A7548" t="s">
        <v>16065</v>
      </c>
      <c r="B7548" s="4">
        <v>45007</v>
      </c>
      <c r="C7548" s="2">
        <v>17622.64</v>
      </c>
      <c r="D7548" t="s">
        <v>1345</v>
      </c>
      <c r="E7548" t="s">
        <v>1345</v>
      </c>
      <c r="F7548" t="s">
        <v>11</v>
      </c>
      <c r="G7548" t="s">
        <v>20</v>
      </c>
      <c r="J7548" t="s">
        <v>16066</v>
      </c>
      <c r="K7548" t="str">
        <f>IF(COUNTIF(Customers!A:A, H7548)&gt;0, "Valid", "Invalid")</f>
        <v>Invalid</v>
      </c>
      <c r="L7548" t="str">
        <f t="shared" si="585"/>
        <v>3</v>
      </c>
      <c r="M7548" t="str">
        <f t="shared" si="586"/>
        <v>2023</v>
      </c>
      <c r="N7548">
        <f t="shared" si="587"/>
        <v>-17622.64</v>
      </c>
      <c r="O7548" t="str">
        <f t="shared" si="588"/>
        <v/>
      </c>
      <c r="P7548" t="str">
        <f t="shared" si="589"/>
        <v/>
      </c>
      <c r="Q7548" s="48" t="str">
        <f>IF(O7548="","",
   IF(OR(O7548&lt;EDA_Outlier_Analysis!$C$10, O7548&gt;EDA_Outlier_Analysis!$C$11),
      "Outlier",
      "Normal"))</f>
        <v/>
      </c>
      <c r="R7548" t="str">
        <f>IF(P7548="","",
   IF(OR(P7548 &lt; EDA_Outlier_Analysis!$F$7, P7548 &gt; EDA_Outlier_Analysis!$F$8),
      "Outlier",
      "Normal"))</f>
        <v/>
      </c>
      <c r="S7548" t="str">
        <f>IF(N7548="","",
   IF(OR(N7548 &lt;EDA_Outlier_Analysis!$I$10, N7548 &gt; EDA_Outlier_Analysis!$I$11),
      "Outlier",
      "Normal"))</f>
        <v>Normal</v>
      </c>
    </row>
    <row r="7549" spans="1:19">
      <c r="A7549" t="s">
        <v>16067</v>
      </c>
      <c r="B7549" s="4">
        <v>44728</v>
      </c>
      <c r="C7549" s="2">
        <v>-57150.09</v>
      </c>
      <c r="D7549" t="s">
        <v>840</v>
      </c>
      <c r="E7549" t="s">
        <v>841</v>
      </c>
      <c r="F7549" t="s">
        <v>9</v>
      </c>
      <c r="G7549" t="s">
        <v>31</v>
      </c>
      <c r="I7549" t="s">
        <v>1080</v>
      </c>
      <c r="J7549" t="s">
        <v>16068</v>
      </c>
      <c r="K7549" t="str">
        <f>IF(COUNTIF(Customers!A:A, H7549)&gt;0, "Valid", "Invalid")</f>
        <v>Invalid</v>
      </c>
      <c r="L7549" t="str">
        <f t="shared" si="585"/>
        <v>6</v>
      </c>
      <c r="M7549" t="str">
        <f t="shared" si="586"/>
        <v>2022</v>
      </c>
      <c r="N7549">
        <f t="shared" si="587"/>
        <v>-57150.09</v>
      </c>
      <c r="O7549" t="str">
        <f t="shared" si="588"/>
        <v/>
      </c>
      <c r="P7549">
        <f t="shared" si="589"/>
        <v>57150.09</v>
      </c>
      <c r="Q7549" s="48" t="str">
        <f>IF(O7549="","",
   IF(OR(O7549&lt;EDA_Outlier_Analysis!$C$10, O7549&gt;EDA_Outlier_Analysis!$C$11),
      "Outlier",
      "Normal"))</f>
        <v/>
      </c>
      <c r="R7549" t="str">
        <f>IF(P7549="","",
   IF(OR(P7549 &lt; EDA_Outlier_Analysis!$F$7, P7549 &gt; EDA_Outlier_Analysis!$F$8),
      "Outlier",
      "Normal"))</f>
        <v>Outlier</v>
      </c>
      <c r="S7549" t="str">
        <f>IF(N7549="","",
   IF(OR(N7549 &lt;EDA_Outlier_Analysis!$I$10, N7549 &gt; EDA_Outlier_Analysis!$I$11),
      "Outlier",
      "Normal"))</f>
        <v>Normal</v>
      </c>
    </row>
    <row r="7550" spans="1:19">
      <c r="A7550" t="s">
        <v>16069</v>
      </c>
      <c r="B7550" s="4">
        <v>44938</v>
      </c>
      <c r="C7550" s="2">
        <v>152435.73000000001</v>
      </c>
      <c r="D7550" t="s">
        <v>849</v>
      </c>
      <c r="E7550" t="s">
        <v>853</v>
      </c>
      <c r="F7550" t="s">
        <v>9</v>
      </c>
      <c r="G7550" t="s">
        <v>20</v>
      </c>
      <c r="H7550" t="s">
        <v>675</v>
      </c>
      <c r="J7550" t="s">
        <v>16070</v>
      </c>
      <c r="K7550" t="str">
        <f>IF(COUNTIF(Customers!A:A, H7550)&gt;0, "Valid", "Invalid")</f>
        <v>Valid</v>
      </c>
      <c r="L7550" t="str">
        <f t="shared" si="585"/>
        <v>1</v>
      </c>
      <c r="M7550" t="str">
        <f t="shared" si="586"/>
        <v>2023</v>
      </c>
      <c r="N7550">
        <f t="shared" si="587"/>
        <v>152435.73000000001</v>
      </c>
      <c r="O7550">
        <f t="shared" si="588"/>
        <v>152435.73000000001</v>
      </c>
      <c r="P7550" t="str">
        <f t="shared" si="589"/>
        <v/>
      </c>
      <c r="Q7550" s="48" t="str">
        <f>IF(O7550="","",
   IF(OR(O7550&lt;EDA_Outlier_Analysis!$C$10, O7550&gt;EDA_Outlier_Analysis!$C$11),
      "Outlier",
      "Normal"))</f>
        <v>Normal</v>
      </c>
      <c r="R7550" t="str">
        <f>IF(P7550="","",
   IF(OR(P7550 &lt; EDA_Outlier_Analysis!$F$7, P7550 &gt; EDA_Outlier_Analysis!$F$8),
      "Outlier",
      "Normal"))</f>
        <v/>
      </c>
      <c r="S7550" t="str">
        <f>IF(N7550="","",
   IF(OR(N7550 &lt;EDA_Outlier_Analysis!$I$10, N7550 &gt; EDA_Outlier_Analysis!$I$11),
      "Outlier",
      "Normal"))</f>
        <v>Normal</v>
      </c>
    </row>
    <row r="7551" spans="1:19">
      <c r="A7551" t="s">
        <v>16071</v>
      </c>
      <c r="B7551" s="4">
        <v>45110</v>
      </c>
      <c r="C7551" s="2">
        <v>259898.78</v>
      </c>
      <c r="D7551" t="s">
        <v>849</v>
      </c>
      <c r="E7551" t="s">
        <v>868</v>
      </c>
      <c r="F7551" t="s">
        <v>10</v>
      </c>
      <c r="G7551" t="s">
        <v>20</v>
      </c>
      <c r="H7551" t="s">
        <v>671</v>
      </c>
      <c r="J7551" t="s">
        <v>16072</v>
      </c>
      <c r="K7551" t="str">
        <f>IF(COUNTIF(Customers!A:A, H7551)&gt;0, "Valid", "Invalid")</f>
        <v>Valid</v>
      </c>
      <c r="L7551" t="str">
        <f t="shared" si="585"/>
        <v>7</v>
      </c>
      <c r="M7551" t="str">
        <f t="shared" si="586"/>
        <v>2023</v>
      </c>
      <c r="N7551">
        <f t="shared" si="587"/>
        <v>259898.78</v>
      </c>
      <c r="O7551">
        <f t="shared" si="588"/>
        <v>259898.78</v>
      </c>
      <c r="P7551" t="str">
        <f t="shared" si="589"/>
        <v/>
      </c>
      <c r="Q7551" s="48" t="str">
        <f>IF(O7551="","",
   IF(OR(O7551&lt;EDA_Outlier_Analysis!$C$10, O7551&gt;EDA_Outlier_Analysis!$C$11),
      "Outlier",
      "Normal"))</f>
        <v>Normal</v>
      </c>
      <c r="R7551" t="str">
        <f>IF(P7551="","",
   IF(OR(P7551 &lt; EDA_Outlier_Analysis!$F$7, P7551 &gt; EDA_Outlier_Analysis!$F$8),
      "Outlier",
      "Normal"))</f>
        <v/>
      </c>
      <c r="S7551" t="str">
        <f>IF(N7551="","",
   IF(OR(N7551 &lt;EDA_Outlier_Analysis!$I$10, N7551 &gt; EDA_Outlier_Analysis!$I$11),
      "Outlier",
      "Normal"))</f>
        <v>Normal</v>
      </c>
    </row>
    <row r="7552" spans="1:19">
      <c r="A7552" t="s">
        <v>16073</v>
      </c>
      <c r="B7552" s="4">
        <v>44628</v>
      </c>
      <c r="C7552" s="2">
        <v>254209.56</v>
      </c>
      <c r="D7552" t="s">
        <v>849</v>
      </c>
      <c r="E7552" t="s">
        <v>853</v>
      </c>
      <c r="F7552" t="s">
        <v>11</v>
      </c>
      <c r="G7552" t="s">
        <v>34</v>
      </c>
      <c r="H7552" t="s">
        <v>313</v>
      </c>
      <c r="J7552" t="s">
        <v>16074</v>
      </c>
      <c r="K7552" t="str">
        <f>IF(COUNTIF(Customers!A:A, H7552)&gt;0, "Valid", "Invalid")</f>
        <v>Valid</v>
      </c>
      <c r="L7552" t="str">
        <f t="shared" si="585"/>
        <v>3</v>
      </c>
      <c r="M7552" t="str">
        <f t="shared" si="586"/>
        <v>2022</v>
      </c>
      <c r="N7552">
        <f t="shared" si="587"/>
        <v>254209.56</v>
      </c>
      <c r="O7552">
        <f t="shared" si="588"/>
        <v>254209.56</v>
      </c>
      <c r="P7552" t="str">
        <f t="shared" si="589"/>
        <v/>
      </c>
      <c r="Q7552" s="48" t="str">
        <f>IF(O7552="","",
   IF(OR(O7552&lt;EDA_Outlier_Analysis!$C$10, O7552&gt;EDA_Outlier_Analysis!$C$11),
      "Outlier",
      "Normal"))</f>
        <v>Normal</v>
      </c>
      <c r="R7552" t="str">
        <f>IF(P7552="","",
   IF(OR(P7552 &lt; EDA_Outlier_Analysis!$F$7, P7552 &gt; EDA_Outlier_Analysis!$F$8),
      "Outlier",
      "Normal"))</f>
        <v/>
      </c>
      <c r="S7552" t="str">
        <f>IF(N7552="","",
   IF(OR(N7552 &lt;EDA_Outlier_Analysis!$I$10, N7552 &gt; EDA_Outlier_Analysis!$I$11),
      "Outlier",
      "Normal"))</f>
        <v>Normal</v>
      </c>
    </row>
    <row r="7553" spans="1:19">
      <c r="A7553" t="s">
        <v>16075</v>
      </c>
      <c r="B7553" s="4">
        <v>44963</v>
      </c>
      <c r="C7553" s="2">
        <v>55086.239999999998</v>
      </c>
      <c r="D7553" t="s">
        <v>849</v>
      </c>
      <c r="E7553" t="s">
        <v>850</v>
      </c>
      <c r="F7553" t="s">
        <v>11</v>
      </c>
      <c r="G7553" t="s">
        <v>24</v>
      </c>
      <c r="H7553" t="s">
        <v>65</v>
      </c>
      <c r="J7553" t="s">
        <v>16076</v>
      </c>
      <c r="K7553" t="str">
        <f>IF(COUNTIF(Customers!A:A, H7553)&gt;0, "Valid", "Invalid")</f>
        <v>Valid</v>
      </c>
      <c r="L7553" t="str">
        <f t="shared" si="585"/>
        <v>2</v>
      </c>
      <c r="M7553" t="str">
        <f t="shared" si="586"/>
        <v>2023</v>
      </c>
      <c r="N7553">
        <f t="shared" si="587"/>
        <v>55086.239999999998</v>
      </c>
      <c r="O7553">
        <f t="shared" si="588"/>
        <v>55086.239999999998</v>
      </c>
      <c r="P7553" t="str">
        <f t="shared" si="589"/>
        <v/>
      </c>
      <c r="Q7553" s="48" t="str">
        <f>IF(O7553="","",
   IF(OR(O7553&lt;EDA_Outlier_Analysis!$C$10, O7553&gt;EDA_Outlier_Analysis!$C$11),
      "Outlier",
      "Normal"))</f>
        <v>Normal</v>
      </c>
      <c r="R7553" t="str">
        <f>IF(P7553="","",
   IF(OR(P7553 &lt; EDA_Outlier_Analysis!$F$7, P7553 &gt; EDA_Outlier_Analysis!$F$8),
      "Outlier",
      "Normal"))</f>
        <v/>
      </c>
      <c r="S7553" t="str">
        <f>IF(N7553="","",
   IF(OR(N7553 &lt;EDA_Outlier_Analysis!$I$10, N7553 &gt; EDA_Outlier_Analysis!$I$11),
      "Outlier",
      "Normal"))</f>
        <v>Normal</v>
      </c>
    </row>
    <row r="7554" spans="1:19">
      <c r="A7554" t="s">
        <v>16077</v>
      </c>
      <c r="B7554" s="4">
        <v>45114</v>
      </c>
      <c r="C7554" s="2">
        <v>155393.56</v>
      </c>
      <c r="D7554" t="s">
        <v>849</v>
      </c>
      <c r="E7554" t="s">
        <v>850</v>
      </c>
      <c r="F7554" t="s">
        <v>10</v>
      </c>
      <c r="G7554" t="s">
        <v>20</v>
      </c>
      <c r="H7554" t="s">
        <v>493</v>
      </c>
      <c r="J7554" t="s">
        <v>16078</v>
      </c>
      <c r="K7554" t="str">
        <f>IF(COUNTIF(Customers!A:A, H7554)&gt;0, "Valid", "Invalid")</f>
        <v>Valid</v>
      </c>
      <c r="L7554" t="str">
        <f t="shared" si="585"/>
        <v>7</v>
      </c>
      <c r="M7554" t="str">
        <f t="shared" si="586"/>
        <v>2023</v>
      </c>
      <c r="N7554">
        <f t="shared" si="587"/>
        <v>155393.56</v>
      </c>
      <c r="O7554">
        <f t="shared" si="588"/>
        <v>155393.56</v>
      </c>
      <c r="P7554" t="str">
        <f t="shared" si="589"/>
        <v/>
      </c>
      <c r="Q7554" s="48" t="str">
        <f>IF(O7554="","",
   IF(OR(O7554&lt;EDA_Outlier_Analysis!$C$10, O7554&gt;EDA_Outlier_Analysis!$C$11),
      "Outlier",
      "Normal"))</f>
        <v>Normal</v>
      </c>
      <c r="R7554" t="str">
        <f>IF(P7554="","",
   IF(OR(P7554 &lt; EDA_Outlier_Analysis!$F$7, P7554 &gt; EDA_Outlier_Analysis!$F$8),
      "Outlier",
      "Normal"))</f>
        <v/>
      </c>
      <c r="S7554" t="str">
        <f>IF(N7554="","",
   IF(OR(N7554 &lt;EDA_Outlier_Analysis!$I$10, N7554 &gt; EDA_Outlier_Analysis!$I$11),
      "Outlier",
      "Normal"))</f>
        <v>Normal</v>
      </c>
    </row>
    <row r="7555" spans="1:19">
      <c r="A7555" t="s">
        <v>16079</v>
      </c>
      <c r="B7555" s="4">
        <v>44874</v>
      </c>
      <c r="C7555" s="2">
        <v>18943.38</v>
      </c>
      <c r="D7555" t="s">
        <v>1345</v>
      </c>
      <c r="E7555" t="s">
        <v>1345</v>
      </c>
      <c r="F7555" t="s">
        <v>11</v>
      </c>
      <c r="G7555" t="s">
        <v>34</v>
      </c>
      <c r="J7555" t="s">
        <v>16080</v>
      </c>
      <c r="K7555" t="str">
        <f>IF(COUNTIF(Customers!A:A, H7555)&gt;0, "Valid", "Invalid")</f>
        <v>Invalid</v>
      </c>
      <c r="L7555" t="str">
        <f t="shared" ref="L7555:L7618" si="590">TEXT(B7555,"m")</f>
        <v>11</v>
      </c>
      <c r="M7555" t="str">
        <f t="shared" ref="M7555:M7618" si="591">TEXT(B7555,"yyyy")</f>
        <v>2022</v>
      </c>
      <c r="N7555">
        <f t="shared" ref="N7555:N7618" si="592">IF(D7555="Revenue",C7555,-ABS(C7555))</f>
        <v>-18943.38</v>
      </c>
      <c r="O7555" t="str">
        <f t="shared" ref="O7555:O7618" si="593">IF(D7555="Revenue", C7555, "")</f>
        <v/>
      </c>
      <c r="P7555" t="str">
        <f t="shared" ref="P7555:P7618" si="594">IF(D7555="Expense", ABS(C7555), "")</f>
        <v/>
      </c>
      <c r="Q7555" s="48" t="str">
        <f>IF(O7555="","",
   IF(OR(O7555&lt;EDA_Outlier_Analysis!$C$10, O7555&gt;EDA_Outlier_Analysis!$C$11),
      "Outlier",
      "Normal"))</f>
        <v/>
      </c>
      <c r="R7555" t="str">
        <f>IF(P7555="","",
   IF(OR(P7555 &lt; EDA_Outlier_Analysis!$F$7, P7555 &gt; EDA_Outlier_Analysis!$F$8),
      "Outlier",
      "Normal"))</f>
        <v/>
      </c>
      <c r="S7555" t="str">
        <f>IF(N7555="","",
   IF(OR(N7555 &lt;EDA_Outlier_Analysis!$I$10, N7555 &gt; EDA_Outlier_Analysis!$I$11),
      "Outlier",
      "Normal"))</f>
        <v>Normal</v>
      </c>
    </row>
    <row r="7556" spans="1:19">
      <c r="A7556" t="s">
        <v>16081</v>
      </c>
      <c r="B7556" s="4">
        <v>45172</v>
      </c>
      <c r="C7556" s="2">
        <v>-46875.54</v>
      </c>
      <c r="D7556" t="s">
        <v>840</v>
      </c>
      <c r="E7556" t="s">
        <v>905</v>
      </c>
      <c r="F7556" t="s">
        <v>10</v>
      </c>
      <c r="G7556" t="s">
        <v>24</v>
      </c>
      <c r="I7556" t="s">
        <v>1117</v>
      </c>
      <c r="J7556" t="s">
        <v>16082</v>
      </c>
      <c r="K7556" t="str">
        <f>IF(COUNTIF(Customers!A:A, H7556)&gt;0, "Valid", "Invalid")</f>
        <v>Invalid</v>
      </c>
      <c r="L7556" t="str">
        <f t="shared" si="590"/>
        <v>9</v>
      </c>
      <c r="M7556" t="str">
        <f t="shared" si="591"/>
        <v>2023</v>
      </c>
      <c r="N7556">
        <f t="shared" si="592"/>
        <v>-46875.54</v>
      </c>
      <c r="O7556" t="str">
        <f t="shared" si="593"/>
        <v/>
      </c>
      <c r="P7556">
        <f t="shared" si="594"/>
        <v>46875.54</v>
      </c>
      <c r="Q7556" s="48" t="str">
        <f>IF(O7556="","",
   IF(OR(O7556&lt;EDA_Outlier_Analysis!$C$10, O7556&gt;EDA_Outlier_Analysis!$C$11),
      "Outlier",
      "Normal"))</f>
        <v/>
      </c>
      <c r="R7556" t="str">
        <f>IF(P7556="","",
   IF(OR(P7556 &lt; EDA_Outlier_Analysis!$F$7, P7556 &gt; EDA_Outlier_Analysis!$F$8),
      "Outlier",
      "Normal"))</f>
        <v>Normal</v>
      </c>
      <c r="S7556" t="str">
        <f>IF(N7556="","",
   IF(OR(N7556 &lt;EDA_Outlier_Analysis!$I$10, N7556 &gt; EDA_Outlier_Analysis!$I$11),
      "Outlier",
      "Normal"))</f>
        <v>Normal</v>
      </c>
    </row>
    <row r="7557" spans="1:19">
      <c r="A7557" t="s">
        <v>16083</v>
      </c>
      <c r="B7557" s="4">
        <v>45030</v>
      </c>
      <c r="C7557" s="2">
        <v>-50880.86</v>
      </c>
      <c r="D7557" t="s">
        <v>840</v>
      </c>
      <c r="E7557" t="s">
        <v>905</v>
      </c>
      <c r="F7557" t="s">
        <v>11</v>
      </c>
      <c r="G7557" t="s">
        <v>31</v>
      </c>
      <c r="I7557" t="s">
        <v>1519</v>
      </c>
      <c r="J7557" t="s">
        <v>16084</v>
      </c>
      <c r="K7557" t="str">
        <f>IF(COUNTIF(Customers!A:A, H7557)&gt;0, "Valid", "Invalid")</f>
        <v>Invalid</v>
      </c>
      <c r="L7557" t="str">
        <f t="shared" si="590"/>
        <v>4</v>
      </c>
      <c r="M7557" t="str">
        <f t="shared" si="591"/>
        <v>2023</v>
      </c>
      <c r="N7557">
        <f t="shared" si="592"/>
        <v>-50880.86</v>
      </c>
      <c r="O7557" t="str">
        <f t="shared" si="593"/>
        <v/>
      </c>
      <c r="P7557">
        <f t="shared" si="594"/>
        <v>50880.86</v>
      </c>
      <c r="Q7557" s="48" t="str">
        <f>IF(O7557="","",
   IF(OR(O7557&lt;EDA_Outlier_Analysis!$C$10, O7557&gt;EDA_Outlier_Analysis!$C$11),
      "Outlier",
      "Normal"))</f>
        <v/>
      </c>
      <c r="R7557" t="str">
        <f>IF(P7557="","",
   IF(OR(P7557 &lt; EDA_Outlier_Analysis!$F$7, P7557 &gt; EDA_Outlier_Analysis!$F$8),
      "Outlier",
      "Normal"))</f>
        <v>Normal</v>
      </c>
      <c r="S7557" t="str">
        <f>IF(N7557="","",
   IF(OR(N7557 &lt;EDA_Outlier_Analysis!$I$10, N7557 &gt; EDA_Outlier_Analysis!$I$11),
      "Outlier",
      "Normal"))</f>
        <v>Normal</v>
      </c>
    </row>
    <row r="7558" spans="1:19">
      <c r="A7558" t="s">
        <v>16085</v>
      </c>
      <c r="B7558" s="4">
        <v>45276</v>
      </c>
      <c r="C7558" s="2">
        <v>261216.97</v>
      </c>
      <c r="D7558" t="s">
        <v>849</v>
      </c>
      <c r="E7558" t="s">
        <v>850</v>
      </c>
      <c r="F7558" t="s">
        <v>11</v>
      </c>
      <c r="G7558" t="s">
        <v>24</v>
      </c>
      <c r="H7558" t="s">
        <v>333</v>
      </c>
      <c r="J7558" t="s">
        <v>16086</v>
      </c>
      <c r="K7558" t="str">
        <f>IF(COUNTIF(Customers!A:A, H7558)&gt;0, "Valid", "Invalid")</f>
        <v>Valid</v>
      </c>
      <c r="L7558" t="str">
        <f t="shared" si="590"/>
        <v>12</v>
      </c>
      <c r="M7558" t="str">
        <f t="shared" si="591"/>
        <v>2023</v>
      </c>
      <c r="N7558">
        <f t="shared" si="592"/>
        <v>261216.97</v>
      </c>
      <c r="O7558">
        <f t="shared" si="593"/>
        <v>261216.97</v>
      </c>
      <c r="P7558" t="str">
        <f t="shared" si="594"/>
        <v/>
      </c>
      <c r="Q7558" s="48" t="str">
        <f>IF(O7558="","",
   IF(OR(O7558&lt;EDA_Outlier_Analysis!$C$10, O7558&gt;EDA_Outlier_Analysis!$C$11),
      "Outlier",
      "Normal"))</f>
        <v>Normal</v>
      </c>
      <c r="R7558" t="str">
        <f>IF(P7558="","",
   IF(OR(P7558 &lt; EDA_Outlier_Analysis!$F$7, P7558 &gt; EDA_Outlier_Analysis!$F$8),
      "Outlier",
      "Normal"))</f>
        <v/>
      </c>
      <c r="S7558" t="str">
        <f>IF(N7558="","",
   IF(OR(N7558 &lt;EDA_Outlier_Analysis!$I$10, N7558 &gt; EDA_Outlier_Analysis!$I$11),
      "Outlier",
      "Normal"))</f>
        <v>Normal</v>
      </c>
    </row>
    <row r="7559" spans="1:19">
      <c r="A7559" t="s">
        <v>16087</v>
      </c>
      <c r="B7559" s="4">
        <v>44623</v>
      </c>
      <c r="C7559" s="2">
        <v>-35873.56</v>
      </c>
      <c r="D7559" t="s">
        <v>840</v>
      </c>
      <c r="E7559" t="s">
        <v>864</v>
      </c>
      <c r="F7559" t="s">
        <v>11</v>
      </c>
      <c r="G7559" t="s">
        <v>31</v>
      </c>
      <c r="I7559" t="s">
        <v>865</v>
      </c>
      <c r="J7559" t="s">
        <v>16088</v>
      </c>
      <c r="K7559" t="str">
        <f>IF(COUNTIF(Customers!A:A, H7559)&gt;0, "Valid", "Invalid")</f>
        <v>Invalid</v>
      </c>
      <c r="L7559" t="str">
        <f t="shared" si="590"/>
        <v>3</v>
      </c>
      <c r="M7559" t="str">
        <f t="shared" si="591"/>
        <v>2022</v>
      </c>
      <c r="N7559">
        <f t="shared" si="592"/>
        <v>-35873.56</v>
      </c>
      <c r="O7559" t="str">
        <f t="shared" si="593"/>
        <v/>
      </c>
      <c r="P7559">
        <f t="shared" si="594"/>
        <v>35873.56</v>
      </c>
      <c r="Q7559" s="48" t="str">
        <f>IF(O7559="","",
   IF(OR(O7559&lt;EDA_Outlier_Analysis!$C$10, O7559&gt;EDA_Outlier_Analysis!$C$11),
      "Outlier",
      "Normal"))</f>
        <v/>
      </c>
      <c r="R7559" t="str">
        <f>IF(P7559="","",
   IF(OR(P7559 &lt; EDA_Outlier_Analysis!$F$7, P7559 &gt; EDA_Outlier_Analysis!$F$8),
      "Outlier",
      "Normal"))</f>
        <v>Normal</v>
      </c>
      <c r="S7559" t="str">
        <f>IF(N7559="","",
   IF(OR(N7559 &lt;EDA_Outlier_Analysis!$I$10, N7559 &gt; EDA_Outlier_Analysis!$I$11),
      "Outlier",
      "Normal"))</f>
        <v>Normal</v>
      </c>
    </row>
    <row r="7560" spans="1:19">
      <c r="A7560" t="s">
        <v>16089</v>
      </c>
      <c r="B7560" s="4">
        <v>44673</v>
      </c>
      <c r="C7560" s="2">
        <v>-28872.46</v>
      </c>
      <c r="D7560" t="s">
        <v>840</v>
      </c>
      <c r="E7560" t="s">
        <v>856</v>
      </c>
      <c r="F7560" t="s">
        <v>11</v>
      </c>
      <c r="G7560" t="s">
        <v>34</v>
      </c>
      <c r="I7560" t="s">
        <v>1018</v>
      </c>
      <c r="J7560" t="s">
        <v>16090</v>
      </c>
      <c r="K7560" t="str">
        <f>IF(COUNTIF(Customers!A:A, H7560)&gt;0, "Valid", "Invalid")</f>
        <v>Invalid</v>
      </c>
      <c r="L7560" t="str">
        <f t="shared" si="590"/>
        <v>4</v>
      </c>
      <c r="M7560" t="str">
        <f t="shared" si="591"/>
        <v>2022</v>
      </c>
      <c r="N7560">
        <f t="shared" si="592"/>
        <v>-28872.46</v>
      </c>
      <c r="O7560" t="str">
        <f t="shared" si="593"/>
        <v/>
      </c>
      <c r="P7560">
        <f t="shared" si="594"/>
        <v>28872.46</v>
      </c>
      <c r="Q7560" s="48" t="str">
        <f>IF(O7560="","",
   IF(OR(O7560&lt;EDA_Outlier_Analysis!$C$10, O7560&gt;EDA_Outlier_Analysis!$C$11),
      "Outlier",
      "Normal"))</f>
        <v/>
      </c>
      <c r="R7560" t="str">
        <f>IF(P7560="","",
   IF(OR(P7560 &lt; EDA_Outlier_Analysis!$F$7, P7560 &gt; EDA_Outlier_Analysis!$F$8),
      "Outlier",
      "Normal"))</f>
        <v>Normal</v>
      </c>
      <c r="S7560" t="str">
        <f>IF(N7560="","",
   IF(OR(N7560 &lt;EDA_Outlier_Analysis!$I$10, N7560 &gt; EDA_Outlier_Analysis!$I$11),
      "Outlier",
      "Normal"))</f>
        <v>Normal</v>
      </c>
    </row>
    <row r="7561" spans="1:19">
      <c r="A7561" t="s">
        <v>16091</v>
      </c>
      <c r="B7561" s="4">
        <v>45263</v>
      </c>
      <c r="C7561" s="2">
        <v>-2000</v>
      </c>
      <c r="D7561" t="s">
        <v>840</v>
      </c>
      <c r="E7561" t="s">
        <v>845</v>
      </c>
      <c r="F7561" t="s">
        <v>10</v>
      </c>
      <c r="G7561" t="s">
        <v>20</v>
      </c>
      <c r="I7561" t="s">
        <v>1237</v>
      </c>
      <c r="J7561" t="s">
        <v>16092</v>
      </c>
      <c r="K7561" t="str">
        <f>IF(COUNTIF(Customers!A:A, H7561)&gt;0, "Valid", "Invalid")</f>
        <v>Invalid</v>
      </c>
      <c r="L7561" t="str">
        <f t="shared" si="590"/>
        <v>12</v>
      </c>
      <c r="M7561" t="str">
        <f t="shared" si="591"/>
        <v>2023</v>
      </c>
      <c r="N7561">
        <f t="shared" si="592"/>
        <v>-2000</v>
      </c>
      <c r="O7561" t="str">
        <f t="shared" si="593"/>
        <v/>
      </c>
      <c r="P7561">
        <f t="shared" si="594"/>
        <v>2000</v>
      </c>
      <c r="Q7561" s="48" t="str">
        <f>IF(O7561="","",
   IF(OR(O7561&lt;EDA_Outlier_Analysis!$C$10, O7561&gt;EDA_Outlier_Analysis!$C$11),
      "Outlier",
      "Normal"))</f>
        <v/>
      </c>
      <c r="R7561" t="str">
        <f>IF(P7561="","",
   IF(OR(P7561 &lt; EDA_Outlier_Analysis!$F$7, P7561 &gt; EDA_Outlier_Analysis!$F$8),
      "Outlier",
      "Normal"))</f>
        <v>Outlier</v>
      </c>
      <c r="S7561" t="str">
        <f>IF(N7561="","",
   IF(OR(N7561 &lt;EDA_Outlier_Analysis!$I$10, N7561 &gt; EDA_Outlier_Analysis!$I$11),
      "Outlier",
      "Normal"))</f>
        <v>Normal</v>
      </c>
    </row>
    <row r="7562" spans="1:19">
      <c r="A7562" t="s">
        <v>16093</v>
      </c>
      <c r="B7562" s="4">
        <v>44651</v>
      </c>
      <c r="C7562" s="2">
        <v>-61768.19</v>
      </c>
      <c r="D7562" t="s">
        <v>840</v>
      </c>
      <c r="E7562" t="s">
        <v>845</v>
      </c>
      <c r="F7562" t="s">
        <v>10</v>
      </c>
      <c r="G7562" t="s">
        <v>24</v>
      </c>
      <c r="I7562" t="s">
        <v>1540</v>
      </c>
      <c r="J7562" t="s">
        <v>16094</v>
      </c>
      <c r="K7562" t="str">
        <f>IF(COUNTIF(Customers!A:A, H7562)&gt;0, "Valid", "Invalid")</f>
        <v>Invalid</v>
      </c>
      <c r="L7562" t="str">
        <f t="shared" si="590"/>
        <v>3</v>
      </c>
      <c r="M7562" t="str">
        <f t="shared" si="591"/>
        <v>2022</v>
      </c>
      <c r="N7562">
        <f t="shared" si="592"/>
        <v>-61768.19</v>
      </c>
      <c r="O7562" t="str">
        <f t="shared" si="593"/>
        <v/>
      </c>
      <c r="P7562">
        <f t="shared" si="594"/>
        <v>61768.19</v>
      </c>
      <c r="Q7562" s="48" t="str">
        <f>IF(O7562="","",
   IF(OR(O7562&lt;EDA_Outlier_Analysis!$C$10, O7562&gt;EDA_Outlier_Analysis!$C$11),
      "Outlier",
      "Normal"))</f>
        <v/>
      </c>
      <c r="R7562" t="str">
        <f>IF(P7562="","",
   IF(OR(P7562 &lt; EDA_Outlier_Analysis!$F$7, P7562 &gt; EDA_Outlier_Analysis!$F$8),
      "Outlier",
      "Normal"))</f>
        <v>Outlier</v>
      </c>
      <c r="S7562" t="str">
        <f>IF(N7562="","",
   IF(OR(N7562 &lt;EDA_Outlier_Analysis!$I$10, N7562 &gt; EDA_Outlier_Analysis!$I$11),
      "Outlier",
      "Normal"))</f>
        <v>Normal</v>
      </c>
    </row>
    <row r="7563" spans="1:19">
      <c r="A7563" t="s">
        <v>16095</v>
      </c>
      <c r="B7563" s="4">
        <v>44901</v>
      </c>
      <c r="C7563" s="2">
        <v>-31684.39</v>
      </c>
      <c r="D7563" t="s">
        <v>840</v>
      </c>
      <c r="E7563" t="s">
        <v>878</v>
      </c>
      <c r="F7563" t="s">
        <v>10</v>
      </c>
      <c r="G7563" t="s">
        <v>24</v>
      </c>
      <c r="I7563" t="s">
        <v>2752</v>
      </c>
      <c r="J7563" t="s">
        <v>16096</v>
      </c>
      <c r="K7563" t="str">
        <f>IF(COUNTIF(Customers!A:A, H7563)&gt;0, "Valid", "Invalid")</f>
        <v>Invalid</v>
      </c>
      <c r="L7563" t="str">
        <f t="shared" si="590"/>
        <v>12</v>
      </c>
      <c r="M7563" t="str">
        <f t="shared" si="591"/>
        <v>2022</v>
      </c>
      <c r="N7563">
        <f t="shared" si="592"/>
        <v>-31684.39</v>
      </c>
      <c r="O7563" t="str">
        <f t="shared" si="593"/>
        <v/>
      </c>
      <c r="P7563">
        <f t="shared" si="594"/>
        <v>31684.39</v>
      </c>
      <c r="Q7563" s="48" t="str">
        <f>IF(O7563="","",
   IF(OR(O7563&lt;EDA_Outlier_Analysis!$C$10, O7563&gt;EDA_Outlier_Analysis!$C$11),
      "Outlier",
      "Normal"))</f>
        <v/>
      </c>
      <c r="R7563" t="str">
        <f>IF(P7563="","",
   IF(OR(P7563 &lt; EDA_Outlier_Analysis!$F$7, P7563 &gt; EDA_Outlier_Analysis!$F$8),
      "Outlier",
      "Normal"))</f>
        <v>Normal</v>
      </c>
      <c r="S7563" t="str">
        <f>IF(N7563="","",
   IF(OR(N7563 &lt;EDA_Outlier_Analysis!$I$10, N7563 &gt; EDA_Outlier_Analysis!$I$11),
      "Outlier",
      "Normal"))</f>
        <v>Normal</v>
      </c>
    </row>
    <row r="7564" spans="1:19">
      <c r="A7564" t="s">
        <v>16097</v>
      </c>
      <c r="B7564" s="4">
        <v>45277</v>
      </c>
      <c r="C7564" s="2">
        <v>157343.51999999999</v>
      </c>
      <c r="D7564" t="s">
        <v>849</v>
      </c>
      <c r="E7564" t="s">
        <v>850</v>
      </c>
      <c r="F7564" t="s">
        <v>10</v>
      </c>
      <c r="G7564" t="s">
        <v>31</v>
      </c>
      <c r="H7564" t="s">
        <v>143</v>
      </c>
      <c r="J7564" t="s">
        <v>16098</v>
      </c>
      <c r="K7564" t="str">
        <f>IF(COUNTIF(Customers!A:A, H7564)&gt;0, "Valid", "Invalid")</f>
        <v>Valid</v>
      </c>
      <c r="L7564" t="str">
        <f t="shared" si="590"/>
        <v>12</v>
      </c>
      <c r="M7564" t="str">
        <f t="shared" si="591"/>
        <v>2023</v>
      </c>
      <c r="N7564">
        <f t="shared" si="592"/>
        <v>157343.51999999999</v>
      </c>
      <c r="O7564">
        <f t="shared" si="593"/>
        <v>157343.51999999999</v>
      </c>
      <c r="P7564" t="str">
        <f t="shared" si="594"/>
        <v/>
      </c>
      <c r="Q7564" s="48" t="str">
        <f>IF(O7564="","",
   IF(OR(O7564&lt;EDA_Outlier_Analysis!$C$10, O7564&gt;EDA_Outlier_Analysis!$C$11),
      "Outlier",
      "Normal"))</f>
        <v>Normal</v>
      </c>
      <c r="R7564" t="str">
        <f>IF(P7564="","",
   IF(OR(P7564 &lt; EDA_Outlier_Analysis!$F$7, P7564 &gt; EDA_Outlier_Analysis!$F$8),
      "Outlier",
      "Normal"))</f>
        <v/>
      </c>
      <c r="S7564" t="str">
        <f>IF(N7564="","",
   IF(OR(N7564 &lt;EDA_Outlier_Analysis!$I$10, N7564 &gt; EDA_Outlier_Analysis!$I$11),
      "Outlier",
      "Normal"))</f>
        <v>Normal</v>
      </c>
    </row>
    <row r="7565" spans="1:19">
      <c r="A7565" t="s">
        <v>16099</v>
      </c>
      <c r="B7565" s="4">
        <v>45100</v>
      </c>
      <c r="C7565" s="2">
        <v>74084.12</v>
      </c>
      <c r="D7565" t="s">
        <v>849</v>
      </c>
      <c r="E7565" t="s">
        <v>868</v>
      </c>
      <c r="F7565" t="s">
        <v>9</v>
      </c>
      <c r="G7565" t="s">
        <v>31</v>
      </c>
      <c r="H7565" t="s">
        <v>347</v>
      </c>
      <c r="J7565" t="s">
        <v>16100</v>
      </c>
      <c r="K7565" t="str">
        <f>IF(COUNTIF(Customers!A:A, H7565)&gt;0, "Valid", "Invalid")</f>
        <v>Valid</v>
      </c>
      <c r="L7565" t="str">
        <f t="shared" si="590"/>
        <v>6</v>
      </c>
      <c r="M7565" t="str">
        <f t="shared" si="591"/>
        <v>2023</v>
      </c>
      <c r="N7565">
        <f t="shared" si="592"/>
        <v>74084.12</v>
      </c>
      <c r="O7565">
        <f t="shared" si="593"/>
        <v>74084.12</v>
      </c>
      <c r="P7565" t="str">
        <f t="shared" si="594"/>
        <v/>
      </c>
      <c r="Q7565" s="48" t="str">
        <f>IF(O7565="","",
   IF(OR(O7565&lt;EDA_Outlier_Analysis!$C$10, O7565&gt;EDA_Outlier_Analysis!$C$11),
      "Outlier",
      "Normal"))</f>
        <v>Normal</v>
      </c>
      <c r="R7565" t="str">
        <f>IF(P7565="","",
   IF(OR(P7565 &lt; EDA_Outlier_Analysis!$F$7, P7565 &gt; EDA_Outlier_Analysis!$F$8),
      "Outlier",
      "Normal"))</f>
        <v/>
      </c>
      <c r="S7565" t="str">
        <f>IF(N7565="","",
   IF(OR(N7565 &lt;EDA_Outlier_Analysis!$I$10, N7565 &gt; EDA_Outlier_Analysis!$I$11),
      "Outlier",
      "Normal"))</f>
        <v>Normal</v>
      </c>
    </row>
    <row r="7566" spans="1:19">
      <c r="A7566" t="s">
        <v>16101</v>
      </c>
      <c r="B7566" s="4">
        <v>45124</v>
      </c>
      <c r="C7566" s="2">
        <v>-2893.78</v>
      </c>
      <c r="D7566" t="s">
        <v>840</v>
      </c>
      <c r="E7566" t="s">
        <v>841</v>
      </c>
      <c r="F7566" t="s">
        <v>9</v>
      </c>
      <c r="G7566" t="s">
        <v>31</v>
      </c>
      <c r="I7566" t="s">
        <v>1156</v>
      </c>
      <c r="J7566" t="s">
        <v>16102</v>
      </c>
      <c r="K7566" t="str">
        <f>IF(COUNTIF(Customers!A:A, H7566)&gt;0, "Valid", "Invalid")</f>
        <v>Invalid</v>
      </c>
      <c r="L7566" t="str">
        <f t="shared" si="590"/>
        <v>7</v>
      </c>
      <c r="M7566" t="str">
        <f t="shared" si="591"/>
        <v>2023</v>
      </c>
      <c r="N7566">
        <f t="shared" si="592"/>
        <v>-2893.78</v>
      </c>
      <c r="O7566" t="str">
        <f t="shared" si="593"/>
        <v/>
      </c>
      <c r="P7566">
        <f t="shared" si="594"/>
        <v>2893.78</v>
      </c>
      <c r="Q7566" s="48" t="str">
        <f>IF(O7566="","",
   IF(OR(O7566&lt;EDA_Outlier_Analysis!$C$10, O7566&gt;EDA_Outlier_Analysis!$C$11),
      "Outlier",
      "Normal"))</f>
        <v/>
      </c>
      <c r="R7566" t="str">
        <f>IF(P7566="","",
   IF(OR(P7566 &lt; EDA_Outlier_Analysis!$F$7, P7566 &gt; EDA_Outlier_Analysis!$F$8),
      "Outlier",
      "Normal"))</f>
        <v>Outlier</v>
      </c>
      <c r="S7566" t="str">
        <f>IF(N7566="","",
   IF(OR(N7566 &lt;EDA_Outlier_Analysis!$I$10, N7566 &gt; EDA_Outlier_Analysis!$I$11),
      "Outlier",
      "Normal"))</f>
        <v>Normal</v>
      </c>
    </row>
    <row r="7567" spans="1:19">
      <c r="A7567" t="s">
        <v>16103</v>
      </c>
      <c r="B7567" s="4">
        <v>44963</v>
      </c>
      <c r="C7567" s="2">
        <v>34267.769999999997</v>
      </c>
      <c r="D7567" t="s">
        <v>1345</v>
      </c>
      <c r="E7567" t="s">
        <v>1345</v>
      </c>
      <c r="F7567" t="s">
        <v>9</v>
      </c>
      <c r="G7567" t="s">
        <v>20</v>
      </c>
      <c r="J7567" t="s">
        <v>16104</v>
      </c>
      <c r="K7567" t="str">
        <f>IF(COUNTIF(Customers!A:A, H7567)&gt;0, "Valid", "Invalid")</f>
        <v>Invalid</v>
      </c>
      <c r="L7567" t="str">
        <f t="shared" si="590"/>
        <v>2</v>
      </c>
      <c r="M7567" t="str">
        <f t="shared" si="591"/>
        <v>2023</v>
      </c>
      <c r="N7567">
        <f t="shared" si="592"/>
        <v>-34267.769999999997</v>
      </c>
      <c r="O7567" t="str">
        <f t="shared" si="593"/>
        <v/>
      </c>
      <c r="P7567" t="str">
        <f t="shared" si="594"/>
        <v/>
      </c>
      <c r="Q7567" s="48" t="str">
        <f>IF(O7567="","",
   IF(OR(O7567&lt;EDA_Outlier_Analysis!$C$10, O7567&gt;EDA_Outlier_Analysis!$C$11),
      "Outlier",
      "Normal"))</f>
        <v/>
      </c>
      <c r="R7567" t="str">
        <f>IF(P7567="","",
   IF(OR(P7567 &lt; EDA_Outlier_Analysis!$F$7, P7567 &gt; EDA_Outlier_Analysis!$F$8),
      "Outlier",
      "Normal"))</f>
        <v/>
      </c>
      <c r="S7567" t="str">
        <f>IF(N7567="","",
   IF(OR(N7567 &lt;EDA_Outlier_Analysis!$I$10, N7567 &gt; EDA_Outlier_Analysis!$I$11),
      "Outlier",
      "Normal"))</f>
        <v>Normal</v>
      </c>
    </row>
    <row r="7568" spans="1:19">
      <c r="A7568" t="s">
        <v>16105</v>
      </c>
      <c r="B7568" s="4">
        <v>44920</v>
      </c>
      <c r="C7568" s="2">
        <v>155568.42000000001</v>
      </c>
      <c r="D7568" t="s">
        <v>849</v>
      </c>
      <c r="E7568" t="s">
        <v>868</v>
      </c>
      <c r="F7568" t="s">
        <v>9</v>
      </c>
      <c r="G7568" t="s">
        <v>24</v>
      </c>
      <c r="H7568" t="s">
        <v>417</v>
      </c>
      <c r="J7568" t="s">
        <v>16106</v>
      </c>
      <c r="K7568" t="str">
        <f>IF(COUNTIF(Customers!A:A, H7568)&gt;0, "Valid", "Invalid")</f>
        <v>Valid</v>
      </c>
      <c r="L7568" t="str">
        <f t="shared" si="590"/>
        <v>12</v>
      </c>
      <c r="M7568" t="str">
        <f t="shared" si="591"/>
        <v>2022</v>
      </c>
      <c r="N7568">
        <f t="shared" si="592"/>
        <v>155568.42000000001</v>
      </c>
      <c r="O7568">
        <f t="shared" si="593"/>
        <v>155568.42000000001</v>
      </c>
      <c r="P7568" t="str">
        <f t="shared" si="594"/>
        <v/>
      </c>
      <c r="Q7568" s="48" t="str">
        <f>IF(O7568="","",
   IF(OR(O7568&lt;EDA_Outlier_Analysis!$C$10, O7568&gt;EDA_Outlier_Analysis!$C$11),
      "Outlier",
      "Normal"))</f>
        <v>Normal</v>
      </c>
      <c r="R7568" t="str">
        <f>IF(P7568="","",
   IF(OR(P7568 &lt; EDA_Outlier_Analysis!$F$7, P7568 &gt; EDA_Outlier_Analysis!$F$8),
      "Outlier",
      "Normal"))</f>
        <v/>
      </c>
      <c r="S7568" t="str">
        <f>IF(N7568="","",
   IF(OR(N7568 &lt;EDA_Outlier_Analysis!$I$10, N7568 &gt; EDA_Outlier_Analysis!$I$11),
      "Outlier",
      "Normal"))</f>
        <v>Normal</v>
      </c>
    </row>
    <row r="7569" spans="1:19">
      <c r="A7569" t="s">
        <v>16107</v>
      </c>
      <c r="B7569" s="4">
        <v>44682</v>
      </c>
      <c r="C7569" s="2">
        <v>14930.75</v>
      </c>
      <c r="D7569" t="s">
        <v>1345</v>
      </c>
      <c r="E7569" t="s">
        <v>1345</v>
      </c>
      <c r="F7569" t="s">
        <v>10</v>
      </c>
      <c r="G7569" t="s">
        <v>34</v>
      </c>
      <c r="J7569" t="s">
        <v>16108</v>
      </c>
      <c r="K7569" t="str">
        <f>IF(COUNTIF(Customers!A:A, H7569)&gt;0, "Valid", "Invalid")</f>
        <v>Invalid</v>
      </c>
      <c r="L7569" t="str">
        <f t="shared" si="590"/>
        <v>5</v>
      </c>
      <c r="M7569" t="str">
        <f t="shared" si="591"/>
        <v>2022</v>
      </c>
      <c r="N7569">
        <f t="shared" si="592"/>
        <v>-14930.75</v>
      </c>
      <c r="O7569" t="str">
        <f t="shared" si="593"/>
        <v/>
      </c>
      <c r="P7569" t="str">
        <f t="shared" si="594"/>
        <v/>
      </c>
      <c r="Q7569" s="48" t="str">
        <f>IF(O7569="","",
   IF(OR(O7569&lt;EDA_Outlier_Analysis!$C$10, O7569&gt;EDA_Outlier_Analysis!$C$11),
      "Outlier",
      "Normal"))</f>
        <v/>
      </c>
      <c r="R7569" t="str">
        <f>IF(P7569="","",
   IF(OR(P7569 &lt; EDA_Outlier_Analysis!$F$7, P7569 &gt; EDA_Outlier_Analysis!$F$8),
      "Outlier",
      "Normal"))</f>
        <v/>
      </c>
      <c r="S7569" t="str">
        <f>IF(N7569="","",
   IF(OR(N7569 &lt;EDA_Outlier_Analysis!$I$10, N7569 &gt; EDA_Outlier_Analysis!$I$11),
      "Outlier",
      "Normal"))</f>
        <v>Normal</v>
      </c>
    </row>
    <row r="7570" spans="1:19">
      <c r="A7570" t="s">
        <v>16109</v>
      </c>
      <c r="B7570" s="4">
        <v>45207</v>
      </c>
      <c r="C7570" s="2">
        <v>60088.65</v>
      </c>
      <c r="D7570" t="s">
        <v>849</v>
      </c>
      <c r="E7570" t="s">
        <v>850</v>
      </c>
      <c r="F7570" t="s">
        <v>9</v>
      </c>
      <c r="G7570" t="s">
        <v>31</v>
      </c>
      <c r="H7570" t="s">
        <v>219</v>
      </c>
      <c r="J7570" t="s">
        <v>16110</v>
      </c>
      <c r="K7570" t="str">
        <f>IF(COUNTIF(Customers!A:A, H7570)&gt;0, "Valid", "Invalid")</f>
        <v>Valid</v>
      </c>
      <c r="L7570" t="str">
        <f t="shared" si="590"/>
        <v>10</v>
      </c>
      <c r="M7570" t="str">
        <f t="shared" si="591"/>
        <v>2023</v>
      </c>
      <c r="N7570">
        <f t="shared" si="592"/>
        <v>60088.65</v>
      </c>
      <c r="O7570">
        <f t="shared" si="593"/>
        <v>60088.65</v>
      </c>
      <c r="P7570" t="str">
        <f t="shared" si="594"/>
        <v/>
      </c>
      <c r="Q7570" s="48" t="str">
        <f>IF(O7570="","",
   IF(OR(O7570&lt;EDA_Outlier_Analysis!$C$10, O7570&gt;EDA_Outlier_Analysis!$C$11),
      "Outlier",
      "Normal"))</f>
        <v>Normal</v>
      </c>
      <c r="R7570" t="str">
        <f>IF(P7570="","",
   IF(OR(P7570 &lt; EDA_Outlier_Analysis!$F$7, P7570 &gt; EDA_Outlier_Analysis!$F$8),
      "Outlier",
      "Normal"))</f>
        <v/>
      </c>
      <c r="S7570" t="str">
        <f>IF(N7570="","",
   IF(OR(N7570 &lt;EDA_Outlier_Analysis!$I$10, N7570 &gt; EDA_Outlier_Analysis!$I$11),
      "Outlier",
      "Normal"))</f>
        <v>Normal</v>
      </c>
    </row>
    <row r="7571" spans="1:19">
      <c r="A7571" t="s">
        <v>16111</v>
      </c>
      <c r="B7571" s="4">
        <v>44808</v>
      </c>
      <c r="C7571" s="2">
        <v>154770.48000000001</v>
      </c>
      <c r="D7571" t="s">
        <v>849</v>
      </c>
      <c r="E7571" t="s">
        <v>868</v>
      </c>
      <c r="F7571" t="s">
        <v>9</v>
      </c>
      <c r="G7571" t="s">
        <v>24</v>
      </c>
      <c r="H7571" t="s">
        <v>29</v>
      </c>
      <c r="J7571" t="s">
        <v>16112</v>
      </c>
      <c r="K7571" t="str">
        <f>IF(COUNTIF(Customers!A:A, H7571)&gt;0, "Valid", "Invalid")</f>
        <v>Valid</v>
      </c>
      <c r="L7571" t="str">
        <f t="shared" si="590"/>
        <v>9</v>
      </c>
      <c r="M7571" t="str">
        <f t="shared" si="591"/>
        <v>2022</v>
      </c>
      <c r="N7571">
        <f t="shared" si="592"/>
        <v>154770.48000000001</v>
      </c>
      <c r="O7571">
        <f t="shared" si="593"/>
        <v>154770.48000000001</v>
      </c>
      <c r="P7571" t="str">
        <f t="shared" si="594"/>
        <v/>
      </c>
      <c r="Q7571" s="48" t="str">
        <f>IF(O7571="","",
   IF(OR(O7571&lt;EDA_Outlier_Analysis!$C$10, O7571&gt;EDA_Outlier_Analysis!$C$11),
      "Outlier",
      "Normal"))</f>
        <v>Normal</v>
      </c>
      <c r="R7571" t="str">
        <f>IF(P7571="","",
   IF(OR(P7571 &lt; EDA_Outlier_Analysis!$F$7, P7571 &gt; EDA_Outlier_Analysis!$F$8),
      "Outlier",
      "Normal"))</f>
        <v/>
      </c>
      <c r="S7571" t="str">
        <f>IF(N7571="","",
   IF(OR(N7571 &lt;EDA_Outlier_Analysis!$I$10, N7571 &gt; EDA_Outlier_Analysis!$I$11),
      "Outlier",
      "Normal"))</f>
        <v>Normal</v>
      </c>
    </row>
    <row r="7572" spans="1:19">
      <c r="A7572" t="s">
        <v>16113</v>
      </c>
      <c r="B7572" s="4">
        <v>44970</v>
      </c>
      <c r="C7572" s="2">
        <v>-15115.41</v>
      </c>
      <c r="D7572" t="s">
        <v>840</v>
      </c>
      <c r="E7572" t="s">
        <v>845</v>
      </c>
      <c r="F7572" t="s">
        <v>10</v>
      </c>
      <c r="G7572" t="s">
        <v>20</v>
      </c>
      <c r="I7572" t="s">
        <v>1132</v>
      </c>
      <c r="J7572" t="s">
        <v>16114</v>
      </c>
      <c r="K7572" t="str">
        <f>IF(COUNTIF(Customers!A:A, H7572)&gt;0, "Valid", "Invalid")</f>
        <v>Invalid</v>
      </c>
      <c r="L7572" t="str">
        <f t="shared" si="590"/>
        <v>2</v>
      </c>
      <c r="M7572" t="str">
        <f t="shared" si="591"/>
        <v>2023</v>
      </c>
      <c r="N7572">
        <f t="shared" si="592"/>
        <v>-15115.41</v>
      </c>
      <c r="O7572" t="str">
        <f t="shared" si="593"/>
        <v/>
      </c>
      <c r="P7572">
        <f t="shared" si="594"/>
        <v>15115.41</v>
      </c>
      <c r="Q7572" s="48" t="str">
        <f>IF(O7572="","",
   IF(OR(O7572&lt;EDA_Outlier_Analysis!$C$10, O7572&gt;EDA_Outlier_Analysis!$C$11),
      "Outlier",
      "Normal"))</f>
        <v/>
      </c>
      <c r="R7572" t="str">
        <f>IF(P7572="","",
   IF(OR(P7572 &lt; EDA_Outlier_Analysis!$F$7, P7572 &gt; EDA_Outlier_Analysis!$F$8),
      "Outlier",
      "Normal"))</f>
        <v>Outlier</v>
      </c>
      <c r="S7572" t="str">
        <f>IF(N7572="","",
   IF(OR(N7572 &lt;EDA_Outlier_Analysis!$I$10, N7572 &gt; EDA_Outlier_Analysis!$I$11),
      "Outlier",
      "Normal"))</f>
        <v>Normal</v>
      </c>
    </row>
    <row r="7573" spans="1:19">
      <c r="A7573" t="s">
        <v>16115</v>
      </c>
      <c r="B7573" s="4">
        <v>44716</v>
      </c>
      <c r="C7573" s="2">
        <v>190869.48</v>
      </c>
      <c r="D7573" t="s">
        <v>849</v>
      </c>
      <c r="E7573" t="s">
        <v>868</v>
      </c>
      <c r="F7573" t="s">
        <v>10</v>
      </c>
      <c r="G7573" t="s">
        <v>20</v>
      </c>
      <c r="H7573" t="s">
        <v>187</v>
      </c>
      <c r="J7573" t="s">
        <v>16116</v>
      </c>
      <c r="K7573" t="str">
        <f>IF(COUNTIF(Customers!A:A, H7573)&gt;0, "Valid", "Invalid")</f>
        <v>Valid</v>
      </c>
      <c r="L7573" t="str">
        <f t="shared" si="590"/>
        <v>6</v>
      </c>
      <c r="M7573" t="str">
        <f t="shared" si="591"/>
        <v>2022</v>
      </c>
      <c r="N7573">
        <f t="shared" si="592"/>
        <v>190869.48</v>
      </c>
      <c r="O7573">
        <f t="shared" si="593"/>
        <v>190869.48</v>
      </c>
      <c r="P7573" t="str">
        <f t="shared" si="594"/>
        <v/>
      </c>
      <c r="Q7573" s="48" t="str">
        <f>IF(O7573="","",
   IF(OR(O7573&lt;EDA_Outlier_Analysis!$C$10, O7573&gt;EDA_Outlier_Analysis!$C$11),
      "Outlier",
      "Normal"))</f>
        <v>Normal</v>
      </c>
      <c r="R7573" t="str">
        <f>IF(P7573="","",
   IF(OR(P7573 &lt; EDA_Outlier_Analysis!$F$7, P7573 &gt; EDA_Outlier_Analysis!$F$8),
      "Outlier",
      "Normal"))</f>
        <v/>
      </c>
      <c r="S7573" t="str">
        <f>IF(N7573="","",
   IF(OR(N7573 &lt;EDA_Outlier_Analysis!$I$10, N7573 &gt; EDA_Outlier_Analysis!$I$11),
      "Outlier",
      "Normal"))</f>
        <v>Normal</v>
      </c>
    </row>
    <row r="7574" spans="1:19">
      <c r="A7574" t="s">
        <v>16117</v>
      </c>
      <c r="B7574" s="4">
        <v>45202</v>
      </c>
      <c r="C7574" s="2">
        <v>224510.62</v>
      </c>
      <c r="D7574" t="s">
        <v>849</v>
      </c>
      <c r="E7574" t="s">
        <v>850</v>
      </c>
      <c r="F7574" t="s">
        <v>11</v>
      </c>
      <c r="G7574" t="s">
        <v>34</v>
      </c>
      <c r="H7574" t="s">
        <v>671</v>
      </c>
      <c r="J7574" t="s">
        <v>16118</v>
      </c>
      <c r="K7574" t="str">
        <f>IF(COUNTIF(Customers!A:A, H7574)&gt;0, "Valid", "Invalid")</f>
        <v>Valid</v>
      </c>
      <c r="L7574" t="str">
        <f t="shared" si="590"/>
        <v>10</v>
      </c>
      <c r="M7574" t="str">
        <f t="shared" si="591"/>
        <v>2023</v>
      </c>
      <c r="N7574">
        <f t="shared" si="592"/>
        <v>224510.62</v>
      </c>
      <c r="O7574">
        <f t="shared" si="593"/>
        <v>224510.62</v>
      </c>
      <c r="P7574" t="str">
        <f t="shared" si="594"/>
        <v/>
      </c>
      <c r="Q7574" s="48" t="str">
        <f>IF(O7574="","",
   IF(OR(O7574&lt;EDA_Outlier_Analysis!$C$10, O7574&gt;EDA_Outlier_Analysis!$C$11),
      "Outlier",
      "Normal"))</f>
        <v>Normal</v>
      </c>
      <c r="R7574" t="str">
        <f>IF(P7574="","",
   IF(OR(P7574 &lt; EDA_Outlier_Analysis!$F$7, P7574 &gt; EDA_Outlier_Analysis!$F$8),
      "Outlier",
      "Normal"))</f>
        <v/>
      </c>
      <c r="S7574" t="str">
        <f>IF(N7574="","",
   IF(OR(N7574 &lt;EDA_Outlier_Analysis!$I$10, N7574 &gt; EDA_Outlier_Analysis!$I$11),
      "Outlier",
      "Normal"))</f>
        <v>Normal</v>
      </c>
    </row>
    <row r="7575" spans="1:19">
      <c r="A7575" t="s">
        <v>16119</v>
      </c>
      <c r="B7575" s="4">
        <v>45284</v>
      </c>
      <c r="C7575" s="2">
        <v>182904.24</v>
      </c>
      <c r="D7575" t="s">
        <v>849</v>
      </c>
      <c r="E7575" t="s">
        <v>850</v>
      </c>
      <c r="F7575" t="s">
        <v>11</v>
      </c>
      <c r="G7575" t="s">
        <v>24</v>
      </c>
      <c r="H7575" t="s">
        <v>99</v>
      </c>
      <c r="J7575" t="s">
        <v>16120</v>
      </c>
      <c r="K7575" t="str">
        <f>IF(COUNTIF(Customers!A:A, H7575)&gt;0, "Valid", "Invalid")</f>
        <v>Valid</v>
      </c>
      <c r="L7575" t="str">
        <f t="shared" si="590"/>
        <v>12</v>
      </c>
      <c r="M7575" t="str">
        <f t="shared" si="591"/>
        <v>2023</v>
      </c>
      <c r="N7575">
        <f t="shared" si="592"/>
        <v>182904.24</v>
      </c>
      <c r="O7575">
        <f t="shared" si="593"/>
        <v>182904.24</v>
      </c>
      <c r="P7575" t="str">
        <f t="shared" si="594"/>
        <v/>
      </c>
      <c r="Q7575" s="48" t="str">
        <f>IF(O7575="","",
   IF(OR(O7575&lt;EDA_Outlier_Analysis!$C$10, O7575&gt;EDA_Outlier_Analysis!$C$11),
      "Outlier",
      "Normal"))</f>
        <v>Normal</v>
      </c>
      <c r="R7575" t="str">
        <f>IF(P7575="","",
   IF(OR(P7575 &lt; EDA_Outlier_Analysis!$F$7, P7575 &gt; EDA_Outlier_Analysis!$F$8),
      "Outlier",
      "Normal"))</f>
        <v/>
      </c>
      <c r="S7575" t="str">
        <f>IF(N7575="","",
   IF(OR(N7575 &lt;EDA_Outlier_Analysis!$I$10, N7575 &gt; EDA_Outlier_Analysis!$I$11),
      "Outlier",
      "Normal"))</f>
        <v>Normal</v>
      </c>
    </row>
    <row r="7576" spans="1:19">
      <c r="A7576" t="s">
        <v>16121</v>
      </c>
      <c r="B7576" s="4">
        <v>44569</v>
      </c>
      <c r="C7576" s="2">
        <v>221239.39</v>
      </c>
      <c r="D7576" t="s">
        <v>849</v>
      </c>
      <c r="E7576" t="s">
        <v>853</v>
      </c>
      <c r="F7576" t="s">
        <v>10</v>
      </c>
      <c r="G7576" t="s">
        <v>20</v>
      </c>
      <c r="H7576" t="s">
        <v>311</v>
      </c>
      <c r="J7576" t="s">
        <v>16122</v>
      </c>
      <c r="K7576" t="str">
        <f>IF(COUNTIF(Customers!A:A, H7576)&gt;0, "Valid", "Invalid")</f>
        <v>Valid</v>
      </c>
      <c r="L7576" t="str">
        <f t="shared" si="590"/>
        <v>1</v>
      </c>
      <c r="M7576" t="str">
        <f t="shared" si="591"/>
        <v>2022</v>
      </c>
      <c r="N7576">
        <f t="shared" si="592"/>
        <v>221239.39</v>
      </c>
      <c r="O7576">
        <f t="shared" si="593"/>
        <v>221239.39</v>
      </c>
      <c r="P7576" t="str">
        <f t="shared" si="594"/>
        <v/>
      </c>
      <c r="Q7576" s="48" t="str">
        <f>IF(O7576="","",
   IF(OR(O7576&lt;EDA_Outlier_Analysis!$C$10, O7576&gt;EDA_Outlier_Analysis!$C$11),
      "Outlier",
      "Normal"))</f>
        <v>Normal</v>
      </c>
      <c r="R7576" t="str">
        <f>IF(P7576="","",
   IF(OR(P7576 &lt; EDA_Outlier_Analysis!$F$7, P7576 &gt; EDA_Outlier_Analysis!$F$8),
      "Outlier",
      "Normal"))</f>
        <v/>
      </c>
      <c r="S7576" t="str">
        <f>IF(N7576="","",
   IF(OR(N7576 &lt;EDA_Outlier_Analysis!$I$10, N7576 &gt; EDA_Outlier_Analysis!$I$11),
      "Outlier",
      "Normal"))</f>
        <v>Normal</v>
      </c>
    </row>
    <row r="7577" spans="1:19">
      <c r="A7577" t="s">
        <v>16123</v>
      </c>
      <c r="B7577" s="4">
        <v>45126</v>
      </c>
      <c r="C7577" s="2">
        <v>-71530.03</v>
      </c>
      <c r="D7577" t="s">
        <v>840</v>
      </c>
      <c r="E7577" t="s">
        <v>878</v>
      </c>
      <c r="F7577" t="s">
        <v>10</v>
      </c>
      <c r="G7577" t="s">
        <v>20</v>
      </c>
      <c r="I7577" t="s">
        <v>1371</v>
      </c>
      <c r="J7577" t="s">
        <v>16124</v>
      </c>
      <c r="K7577" t="str">
        <f>IF(COUNTIF(Customers!A:A, H7577)&gt;0, "Valid", "Invalid")</f>
        <v>Invalid</v>
      </c>
      <c r="L7577" t="str">
        <f t="shared" si="590"/>
        <v>7</v>
      </c>
      <c r="M7577" t="str">
        <f t="shared" si="591"/>
        <v>2023</v>
      </c>
      <c r="N7577">
        <f t="shared" si="592"/>
        <v>-71530.03</v>
      </c>
      <c r="O7577" t="str">
        <f t="shared" si="593"/>
        <v/>
      </c>
      <c r="P7577">
        <f t="shared" si="594"/>
        <v>71530.03</v>
      </c>
      <c r="Q7577" s="48" t="str">
        <f>IF(O7577="","",
   IF(OR(O7577&lt;EDA_Outlier_Analysis!$C$10, O7577&gt;EDA_Outlier_Analysis!$C$11),
      "Outlier",
      "Normal"))</f>
        <v/>
      </c>
      <c r="R7577" t="str">
        <f>IF(P7577="","",
   IF(OR(P7577 &lt; EDA_Outlier_Analysis!$F$7, P7577 &gt; EDA_Outlier_Analysis!$F$8),
      "Outlier",
      "Normal"))</f>
        <v>Outlier</v>
      </c>
      <c r="S7577" t="str">
        <f>IF(N7577="","",
   IF(OR(N7577 &lt;EDA_Outlier_Analysis!$I$10, N7577 &gt; EDA_Outlier_Analysis!$I$11),
      "Outlier",
      "Normal"))</f>
        <v>Normal</v>
      </c>
    </row>
    <row r="7578" spans="1:19">
      <c r="A7578" t="s">
        <v>16125</v>
      </c>
      <c r="B7578" s="4">
        <v>45275</v>
      </c>
      <c r="C7578" s="2">
        <v>125181.63</v>
      </c>
      <c r="D7578" t="s">
        <v>849</v>
      </c>
      <c r="E7578" t="s">
        <v>850</v>
      </c>
      <c r="F7578" t="s">
        <v>9</v>
      </c>
      <c r="G7578" t="s">
        <v>20</v>
      </c>
      <c r="H7578" t="s">
        <v>223</v>
      </c>
      <c r="J7578" t="s">
        <v>16126</v>
      </c>
      <c r="K7578" t="str">
        <f>IF(COUNTIF(Customers!A:A, H7578)&gt;0, "Valid", "Invalid")</f>
        <v>Valid</v>
      </c>
      <c r="L7578" t="str">
        <f t="shared" si="590"/>
        <v>12</v>
      </c>
      <c r="M7578" t="str">
        <f t="shared" si="591"/>
        <v>2023</v>
      </c>
      <c r="N7578">
        <f t="shared" si="592"/>
        <v>125181.63</v>
      </c>
      <c r="O7578">
        <f t="shared" si="593"/>
        <v>125181.63</v>
      </c>
      <c r="P7578" t="str">
        <f t="shared" si="594"/>
        <v/>
      </c>
      <c r="Q7578" s="48" t="str">
        <f>IF(O7578="","",
   IF(OR(O7578&lt;EDA_Outlier_Analysis!$C$10, O7578&gt;EDA_Outlier_Analysis!$C$11),
      "Outlier",
      "Normal"))</f>
        <v>Normal</v>
      </c>
      <c r="R7578" t="str">
        <f>IF(P7578="","",
   IF(OR(P7578 &lt; EDA_Outlier_Analysis!$F$7, P7578 &gt; EDA_Outlier_Analysis!$F$8),
      "Outlier",
      "Normal"))</f>
        <v/>
      </c>
      <c r="S7578" t="str">
        <f>IF(N7578="","",
   IF(OR(N7578 &lt;EDA_Outlier_Analysis!$I$10, N7578 &gt; EDA_Outlier_Analysis!$I$11),
      "Outlier",
      "Normal"))</f>
        <v>Normal</v>
      </c>
    </row>
    <row r="7579" spans="1:19">
      <c r="A7579" t="s">
        <v>16127</v>
      </c>
      <c r="B7579" s="4">
        <v>45171</v>
      </c>
      <c r="C7579" s="2">
        <v>-15533.14</v>
      </c>
      <c r="D7579" t="s">
        <v>840</v>
      </c>
      <c r="E7579" t="s">
        <v>845</v>
      </c>
      <c r="F7579" t="s">
        <v>10</v>
      </c>
      <c r="G7579" t="s">
        <v>20</v>
      </c>
      <c r="I7579" t="s">
        <v>1237</v>
      </c>
      <c r="J7579" t="s">
        <v>16128</v>
      </c>
      <c r="K7579" t="str">
        <f>IF(COUNTIF(Customers!A:A, H7579)&gt;0, "Valid", "Invalid")</f>
        <v>Invalid</v>
      </c>
      <c r="L7579" t="str">
        <f t="shared" si="590"/>
        <v>9</v>
      </c>
      <c r="M7579" t="str">
        <f t="shared" si="591"/>
        <v>2023</v>
      </c>
      <c r="N7579">
        <f t="shared" si="592"/>
        <v>-15533.14</v>
      </c>
      <c r="O7579" t="str">
        <f t="shared" si="593"/>
        <v/>
      </c>
      <c r="P7579">
        <f t="shared" si="594"/>
        <v>15533.14</v>
      </c>
      <c r="Q7579" s="48" t="str">
        <f>IF(O7579="","",
   IF(OR(O7579&lt;EDA_Outlier_Analysis!$C$10, O7579&gt;EDA_Outlier_Analysis!$C$11),
      "Outlier",
      "Normal"))</f>
        <v/>
      </c>
      <c r="R7579" t="str">
        <f>IF(P7579="","",
   IF(OR(P7579 &lt; EDA_Outlier_Analysis!$F$7, P7579 &gt; EDA_Outlier_Analysis!$F$8),
      "Outlier",
      "Normal"))</f>
        <v>Outlier</v>
      </c>
      <c r="S7579" t="str">
        <f>IF(N7579="","",
   IF(OR(N7579 &lt;EDA_Outlier_Analysis!$I$10, N7579 &gt; EDA_Outlier_Analysis!$I$11),
      "Outlier",
      "Normal"))</f>
        <v>Normal</v>
      </c>
    </row>
    <row r="7580" spans="1:19">
      <c r="A7580" t="s">
        <v>16129</v>
      </c>
      <c r="B7580" s="4">
        <v>44950</v>
      </c>
      <c r="C7580" s="2">
        <v>126954.01</v>
      </c>
      <c r="D7580" t="s">
        <v>849</v>
      </c>
      <c r="E7580" t="s">
        <v>853</v>
      </c>
      <c r="F7580" t="s">
        <v>10</v>
      </c>
      <c r="G7580" t="s">
        <v>31</v>
      </c>
      <c r="H7580" t="s">
        <v>647</v>
      </c>
      <c r="J7580" t="s">
        <v>16130</v>
      </c>
      <c r="K7580" t="str">
        <f>IF(COUNTIF(Customers!A:A, H7580)&gt;0, "Valid", "Invalid")</f>
        <v>Valid</v>
      </c>
      <c r="L7580" t="str">
        <f t="shared" si="590"/>
        <v>1</v>
      </c>
      <c r="M7580" t="str">
        <f t="shared" si="591"/>
        <v>2023</v>
      </c>
      <c r="N7580">
        <f t="shared" si="592"/>
        <v>126954.01</v>
      </c>
      <c r="O7580">
        <f t="shared" si="593"/>
        <v>126954.01</v>
      </c>
      <c r="P7580" t="str">
        <f t="shared" si="594"/>
        <v/>
      </c>
      <c r="Q7580" s="48" t="str">
        <f>IF(O7580="","",
   IF(OR(O7580&lt;EDA_Outlier_Analysis!$C$10, O7580&gt;EDA_Outlier_Analysis!$C$11),
      "Outlier",
      "Normal"))</f>
        <v>Normal</v>
      </c>
      <c r="R7580" t="str">
        <f>IF(P7580="","",
   IF(OR(P7580 &lt; EDA_Outlier_Analysis!$F$7, P7580 &gt; EDA_Outlier_Analysis!$F$8),
      "Outlier",
      "Normal"))</f>
        <v/>
      </c>
      <c r="S7580" t="str">
        <f>IF(N7580="","",
   IF(OR(N7580 &lt;EDA_Outlier_Analysis!$I$10, N7580 &gt; EDA_Outlier_Analysis!$I$11),
      "Outlier",
      "Normal"))</f>
        <v>Normal</v>
      </c>
    </row>
    <row r="7581" spans="1:19">
      <c r="A7581" t="s">
        <v>16131</v>
      </c>
      <c r="B7581" s="4">
        <v>44962</v>
      </c>
      <c r="C7581" s="2">
        <v>94033.600000000006</v>
      </c>
      <c r="D7581" t="s">
        <v>849</v>
      </c>
      <c r="E7581" t="s">
        <v>850</v>
      </c>
      <c r="F7581" t="s">
        <v>10</v>
      </c>
      <c r="G7581" t="s">
        <v>34</v>
      </c>
      <c r="H7581" t="s">
        <v>321</v>
      </c>
      <c r="J7581" t="s">
        <v>16132</v>
      </c>
      <c r="K7581" t="str">
        <f>IF(COUNTIF(Customers!A:A, H7581)&gt;0, "Valid", "Invalid")</f>
        <v>Valid</v>
      </c>
      <c r="L7581" t="str">
        <f t="shared" si="590"/>
        <v>2</v>
      </c>
      <c r="M7581" t="str">
        <f t="shared" si="591"/>
        <v>2023</v>
      </c>
      <c r="N7581">
        <f t="shared" si="592"/>
        <v>94033.600000000006</v>
      </c>
      <c r="O7581">
        <f t="shared" si="593"/>
        <v>94033.600000000006</v>
      </c>
      <c r="P7581" t="str">
        <f t="shared" si="594"/>
        <v/>
      </c>
      <c r="Q7581" s="48" t="str">
        <f>IF(O7581="","",
   IF(OR(O7581&lt;EDA_Outlier_Analysis!$C$10, O7581&gt;EDA_Outlier_Analysis!$C$11),
      "Outlier",
      "Normal"))</f>
        <v>Normal</v>
      </c>
      <c r="R7581" t="str">
        <f>IF(P7581="","",
   IF(OR(P7581 &lt; EDA_Outlier_Analysis!$F$7, P7581 &gt; EDA_Outlier_Analysis!$F$8),
      "Outlier",
      "Normal"))</f>
        <v/>
      </c>
      <c r="S7581" t="str">
        <f>IF(N7581="","",
   IF(OR(N7581 &lt;EDA_Outlier_Analysis!$I$10, N7581 &gt; EDA_Outlier_Analysis!$I$11),
      "Outlier",
      "Normal"))</f>
        <v>Normal</v>
      </c>
    </row>
    <row r="7582" spans="1:19">
      <c r="A7582" t="s">
        <v>16133</v>
      </c>
      <c r="B7582" s="4">
        <v>45140</v>
      </c>
      <c r="C7582" s="2">
        <v>-54542.239999999998</v>
      </c>
      <c r="D7582" t="s">
        <v>840</v>
      </c>
      <c r="E7582" t="s">
        <v>841</v>
      </c>
      <c r="F7582" t="s">
        <v>11</v>
      </c>
      <c r="G7582" t="s">
        <v>34</v>
      </c>
      <c r="I7582" t="s">
        <v>1080</v>
      </c>
      <c r="J7582" t="s">
        <v>16134</v>
      </c>
      <c r="K7582" t="str">
        <f>IF(COUNTIF(Customers!A:A, H7582)&gt;0, "Valid", "Invalid")</f>
        <v>Invalid</v>
      </c>
      <c r="L7582" t="str">
        <f t="shared" si="590"/>
        <v>8</v>
      </c>
      <c r="M7582" t="str">
        <f t="shared" si="591"/>
        <v>2023</v>
      </c>
      <c r="N7582">
        <f t="shared" si="592"/>
        <v>-54542.239999999998</v>
      </c>
      <c r="O7582" t="str">
        <f t="shared" si="593"/>
        <v/>
      </c>
      <c r="P7582">
        <f t="shared" si="594"/>
        <v>54542.239999999998</v>
      </c>
      <c r="Q7582" s="48" t="str">
        <f>IF(O7582="","",
   IF(OR(O7582&lt;EDA_Outlier_Analysis!$C$10, O7582&gt;EDA_Outlier_Analysis!$C$11),
      "Outlier",
      "Normal"))</f>
        <v/>
      </c>
      <c r="R7582" t="str">
        <f>IF(P7582="","",
   IF(OR(P7582 &lt; EDA_Outlier_Analysis!$F$7, P7582 &gt; EDA_Outlier_Analysis!$F$8),
      "Outlier",
      "Normal"))</f>
        <v>Outlier</v>
      </c>
      <c r="S7582" t="str">
        <f>IF(N7582="","",
   IF(OR(N7582 &lt;EDA_Outlier_Analysis!$I$10, N7582 &gt; EDA_Outlier_Analysis!$I$11),
      "Outlier",
      "Normal"))</f>
        <v>Normal</v>
      </c>
    </row>
    <row r="7583" spans="1:19">
      <c r="A7583" t="s">
        <v>16135</v>
      </c>
      <c r="B7583" s="4">
        <v>44823</v>
      </c>
      <c r="C7583" s="2">
        <v>100853.49</v>
      </c>
      <c r="D7583" t="s">
        <v>849</v>
      </c>
      <c r="E7583" t="s">
        <v>850</v>
      </c>
      <c r="F7583" t="s">
        <v>10</v>
      </c>
      <c r="G7583" t="s">
        <v>34</v>
      </c>
      <c r="H7583" t="s">
        <v>445</v>
      </c>
      <c r="J7583" t="s">
        <v>16136</v>
      </c>
      <c r="K7583" t="str">
        <f>IF(COUNTIF(Customers!A:A, H7583)&gt;0, "Valid", "Invalid")</f>
        <v>Valid</v>
      </c>
      <c r="L7583" t="str">
        <f t="shared" si="590"/>
        <v>9</v>
      </c>
      <c r="M7583" t="str">
        <f t="shared" si="591"/>
        <v>2022</v>
      </c>
      <c r="N7583">
        <f t="shared" si="592"/>
        <v>100853.49</v>
      </c>
      <c r="O7583">
        <f t="shared" si="593"/>
        <v>100853.49</v>
      </c>
      <c r="P7583" t="str">
        <f t="shared" si="594"/>
        <v/>
      </c>
      <c r="Q7583" s="48" t="str">
        <f>IF(O7583="","",
   IF(OR(O7583&lt;EDA_Outlier_Analysis!$C$10, O7583&gt;EDA_Outlier_Analysis!$C$11),
      "Outlier",
      "Normal"))</f>
        <v>Normal</v>
      </c>
      <c r="R7583" t="str">
        <f>IF(P7583="","",
   IF(OR(P7583 &lt; EDA_Outlier_Analysis!$F$7, P7583 &gt; EDA_Outlier_Analysis!$F$8),
      "Outlier",
      "Normal"))</f>
        <v/>
      </c>
      <c r="S7583" t="str">
        <f>IF(N7583="","",
   IF(OR(N7583 &lt;EDA_Outlier_Analysis!$I$10, N7583 &gt; EDA_Outlier_Analysis!$I$11),
      "Outlier",
      "Normal"))</f>
        <v>Normal</v>
      </c>
    </row>
    <row r="7584" spans="1:19">
      <c r="A7584" t="s">
        <v>16137</v>
      </c>
      <c r="B7584" s="4">
        <v>45058</v>
      </c>
      <c r="C7584" s="2">
        <v>108549.73</v>
      </c>
      <c r="D7584" t="s">
        <v>849</v>
      </c>
      <c r="E7584" t="s">
        <v>868</v>
      </c>
      <c r="F7584" t="s">
        <v>9</v>
      </c>
      <c r="G7584" t="s">
        <v>24</v>
      </c>
      <c r="H7584" t="s">
        <v>289</v>
      </c>
      <c r="J7584" t="s">
        <v>16138</v>
      </c>
      <c r="K7584" t="str">
        <f>IF(COUNTIF(Customers!A:A, H7584)&gt;0, "Valid", "Invalid")</f>
        <v>Valid</v>
      </c>
      <c r="L7584" t="str">
        <f t="shared" si="590"/>
        <v>5</v>
      </c>
      <c r="M7584" t="str">
        <f t="shared" si="591"/>
        <v>2023</v>
      </c>
      <c r="N7584">
        <f t="shared" si="592"/>
        <v>108549.73</v>
      </c>
      <c r="O7584">
        <f t="shared" si="593"/>
        <v>108549.73</v>
      </c>
      <c r="P7584" t="str">
        <f t="shared" si="594"/>
        <v/>
      </c>
      <c r="Q7584" s="48" t="str">
        <f>IF(O7584="","",
   IF(OR(O7584&lt;EDA_Outlier_Analysis!$C$10, O7584&gt;EDA_Outlier_Analysis!$C$11),
      "Outlier",
      "Normal"))</f>
        <v>Normal</v>
      </c>
      <c r="R7584" t="str">
        <f>IF(P7584="","",
   IF(OR(P7584 &lt; EDA_Outlier_Analysis!$F$7, P7584 &gt; EDA_Outlier_Analysis!$F$8),
      "Outlier",
      "Normal"))</f>
        <v/>
      </c>
      <c r="S7584" t="str">
        <f>IF(N7584="","",
   IF(OR(N7584 &lt;EDA_Outlier_Analysis!$I$10, N7584 &gt; EDA_Outlier_Analysis!$I$11),
      "Outlier",
      "Normal"))</f>
        <v>Normal</v>
      </c>
    </row>
    <row r="7585" spans="1:19">
      <c r="A7585" t="s">
        <v>16139</v>
      </c>
      <c r="B7585" s="4">
        <v>45053</v>
      </c>
      <c r="C7585" s="2">
        <v>199887.8</v>
      </c>
      <c r="D7585" t="s">
        <v>849</v>
      </c>
      <c r="E7585" t="s">
        <v>853</v>
      </c>
      <c r="F7585" t="s">
        <v>11</v>
      </c>
      <c r="G7585" t="s">
        <v>24</v>
      </c>
      <c r="H7585" t="s">
        <v>421</v>
      </c>
      <c r="J7585" t="s">
        <v>16140</v>
      </c>
      <c r="K7585" t="str">
        <f>IF(COUNTIF(Customers!A:A, H7585)&gt;0, "Valid", "Invalid")</f>
        <v>Valid</v>
      </c>
      <c r="L7585" t="str">
        <f t="shared" si="590"/>
        <v>5</v>
      </c>
      <c r="M7585" t="str">
        <f t="shared" si="591"/>
        <v>2023</v>
      </c>
      <c r="N7585">
        <f t="shared" si="592"/>
        <v>199887.8</v>
      </c>
      <c r="O7585">
        <f t="shared" si="593"/>
        <v>199887.8</v>
      </c>
      <c r="P7585" t="str">
        <f t="shared" si="594"/>
        <v/>
      </c>
      <c r="Q7585" s="48" t="str">
        <f>IF(O7585="","",
   IF(OR(O7585&lt;EDA_Outlier_Analysis!$C$10, O7585&gt;EDA_Outlier_Analysis!$C$11),
      "Outlier",
      "Normal"))</f>
        <v>Normal</v>
      </c>
      <c r="R7585" t="str">
        <f>IF(P7585="","",
   IF(OR(P7585 &lt; EDA_Outlier_Analysis!$F$7, P7585 &gt; EDA_Outlier_Analysis!$F$8),
      "Outlier",
      "Normal"))</f>
        <v/>
      </c>
      <c r="S7585" t="str">
        <f>IF(N7585="","",
   IF(OR(N7585 &lt;EDA_Outlier_Analysis!$I$10, N7585 &gt; EDA_Outlier_Analysis!$I$11),
      "Outlier",
      "Normal"))</f>
        <v>Normal</v>
      </c>
    </row>
    <row r="7586" spans="1:19">
      <c r="A7586" t="s">
        <v>16141</v>
      </c>
      <c r="B7586" s="4">
        <v>44931</v>
      </c>
      <c r="C7586" s="2">
        <v>18951.650000000001</v>
      </c>
      <c r="D7586" t="s">
        <v>873</v>
      </c>
      <c r="E7586" t="s">
        <v>873</v>
      </c>
      <c r="F7586" t="s">
        <v>9</v>
      </c>
      <c r="G7586" t="s">
        <v>31</v>
      </c>
      <c r="J7586" t="s">
        <v>16142</v>
      </c>
      <c r="K7586" t="str">
        <f>IF(COUNTIF(Customers!A:A, H7586)&gt;0, "Valid", "Invalid")</f>
        <v>Invalid</v>
      </c>
      <c r="L7586" t="str">
        <f t="shared" si="590"/>
        <v>1</v>
      </c>
      <c r="M7586" t="str">
        <f t="shared" si="591"/>
        <v>2023</v>
      </c>
      <c r="N7586">
        <f t="shared" si="592"/>
        <v>-18951.650000000001</v>
      </c>
      <c r="O7586" t="str">
        <f t="shared" si="593"/>
        <v/>
      </c>
      <c r="P7586" t="str">
        <f t="shared" si="594"/>
        <v/>
      </c>
      <c r="Q7586" s="48" t="str">
        <f>IF(O7586="","",
   IF(OR(O7586&lt;EDA_Outlier_Analysis!$C$10, O7586&gt;EDA_Outlier_Analysis!$C$11),
      "Outlier",
      "Normal"))</f>
        <v/>
      </c>
      <c r="R7586" t="str">
        <f>IF(P7586="","",
   IF(OR(P7586 &lt; EDA_Outlier_Analysis!$F$7, P7586 &gt; EDA_Outlier_Analysis!$F$8),
      "Outlier",
      "Normal"))</f>
        <v/>
      </c>
      <c r="S7586" t="str">
        <f>IF(N7586="","",
   IF(OR(N7586 &lt;EDA_Outlier_Analysis!$I$10, N7586 &gt; EDA_Outlier_Analysis!$I$11),
      "Outlier",
      "Normal"))</f>
        <v>Normal</v>
      </c>
    </row>
    <row r="7587" spans="1:19">
      <c r="A7587" t="s">
        <v>16143</v>
      </c>
      <c r="B7587" s="4">
        <v>44953</v>
      </c>
      <c r="C7587" s="2">
        <v>186744.68</v>
      </c>
      <c r="D7587" t="s">
        <v>849</v>
      </c>
      <c r="E7587" t="s">
        <v>850</v>
      </c>
      <c r="F7587" t="s">
        <v>9</v>
      </c>
      <c r="G7587" t="s">
        <v>34</v>
      </c>
      <c r="H7587" t="s">
        <v>383</v>
      </c>
      <c r="J7587" t="s">
        <v>16144</v>
      </c>
      <c r="K7587" t="str">
        <f>IF(COUNTIF(Customers!A:A, H7587)&gt;0, "Valid", "Invalid")</f>
        <v>Valid</v>
      </c>
      <c r="L7587" t="str">
        <f t="shared" si="590"/>
        <v>1</v>
      </c>
      <c r="M7587" t="str">
        <f t="shared" si="591"/>
        <v>2023</v>
      </c>
      <c r="N7587">
        <f t="shared" si="592"/>
        <v>186744.68</v>
      </c>
      <c r="O7587">
        <f t="shared" si="593"/>
        <v>186744.68</v>
      </c>
      <c r="P7587" t="str">
        <f t="shared" si="594"/>
        <v/>
      </c>
      <c r="Q7587" s="48" t="str">
        <f>IF(O7587="","",
   IF(OR(O7587&lt;EDA_Outlier_Analysis!$C$10, O7587&gt;EDA_Outlier_Analysis!$C$11),
      "Outlier",
      "Normal"))</f>
        <v>Normal</v>
      </c>
      <c r="R7587" t="str">
        <f>IF(P7587="","",
   IF(OR(P7587 &lt; EDA_Outlier_Analysis!$F$7, P7587 &gt; EDA_Outlier_Analysis!$F$8),
      "Outlier",
      "Normal"))</f>
        <v/>
      </c>
      <c r="S7587" t="str">
        <f>IF(N7587="","",
   IF(OR(N7587 &lt;EDA_Outlier_Analysis!$I$10, N7587 &gt; EDA_Outlier_Analysis!$I$11),
      "Outlier",
      "Normal"))</f>
        <v>Normal</v>
      </c>
    </row>
    <row r="7588" spans="1:19">
      <c r="A7588" t="s">
        <v>16145</v>
      </c>
      <c r="B7588" s="4">
        <v>44729</v>
      </c>
      <c r="C7588" s="2">
        <v>12358.21</v>
      </c>
      <c r="D7588" t="s">
        <v>971</v>
      </c>
      <c r="E7588" t="s">
        <v>971</v>
      </c>
      <c r="F7588" t="s">
        <v>10</v>
      </c>
      <c r="G7588" t="s">
        <v>20</v>
      </c>
      <c r="J7588" t="s">
        <v>16146</v>
      </c>
      <c r="K7588" t="str">
        <f>IF(COUNTIF(Customers!A:A, H7588)&gt;0, "Valid", "Invalid")</f>
        <v>Invalid</v>
      </c>
      <c r="L7588" t="str">
        <f t="shared" si="590"/>
        <v>6</v>
      </c>
      <c r="M7588" t="str">
        <f t="shared" si="591"/>
        <v>2022</v>
      </c>
      <c r="N7588">
        <f t="shared" si="592"/>
        <v>-12358.21</v>
      </c>
      <c r="O7588" t="str">
        <f t="shared" si="593"/>
        <v/>
      </c>
      <c r="P7588" t="str">
        <f t="shared" si="594"/>
        <v/>
      </c>
      <c r="Q7588" s="48" t="str">
        <f>IF(O7588="","",
   IF(OR(O7588&lt;EDA_Outlier_Analysis!$C$10, O7588&gt;EDA_Outlier_Analysis!$C$11),
      "Outlier",
      "Normal"))</f>
        <v/>
      </c>
      <c r="R7588" t="str">
        <f>IF(P7588="","",
   IF(OR(P7588 &lt; EDA_Outlier_Analysis!$F$7, P7588 &gt; EDA_Outlier_Analysis!$F$8),
      "Outlier",
      "Normal"))</f>
        <v/>
      </c>
      <c r="S7588" t="str">
        <f>IF(N7588="","",
   IF(OR(N7588 &lt;EDA_Outlier_Analysis!$I$10, N7588 &gt; EDA_Outlier_Analysis!$I$11),
      "Outlier",
      "Normal"))</f>
        <v>Normal</v>
      </c>
    </row>
    <row r="7589" spans="1:19">
      <c r="A7589" t="s">
        <v>16147</v>
      </c>
      <c r="B7589" s="4">
        <v>44892</v>
      </c>
      <c r="C7589" s="2">
        <v>164944.82</v>
      </c>
      <c r="D7589" t="s">
        <v>849</v>
      </c>
      <c r="E7589" t="s">
        <v>868</v>
      </c>
      <c r="F7589" t="s">
        <v>9</v>
      </c>
      <c r="G7589" t="s">
        <v>20</v>
      </c>
      <c r="H7589" t="s">
        <v>115</v>
      </c>
      <c r="J7589" t="s">
        <v>16148</v>
      </c>
      <c r="K7589" t="str">
        <f>IF(COUNTIF(Customers!A:A, H7589)&gt;0, "Valid", "Invalid")</f>
        <v>Valid</v>
      </c>
      <c r="L7589" t="str">
        <f t="shared" si="590"/>
        <v>11</v>
      </c>
      <c r="M7589" t="str">
        <f t="shared" si="591"/>
        <v>2022</v>
      </c>
      <c r="N7589">
        <f t="shared" si="592"/>
        <v>164944.82</v>
      </c>
      <c r="O7589">
        <f t="shared" si="593"/>
        <v>164944.82</v>
      </c>
      <c r="P7589" t="str">
        <f t="shared" si="594"/>
        <v/>
      </c>
      <c r="Q7589" s="48" t="str">
        <f>IF(O7589="","",
   IF(OR(O7589&lt;EDA_Outlier_Analysis!$C$10, O7589&gt;EDA_Outlier_Analysis!$C$11),
      "Outlier",
      "Normal"))</f>
        <v>Normal</v>
      </c>
      <c r="R7589" t="str">
        <f>IF(P7589="","",
   IF(OR(P7589 &lt; EDA_Outlier_Analysis!$F$7, P7589 &gt; EDA_Outlier_Analysis!$F$8),
      "Outlier",
      "Normal"))</f>
        <v/>
      </c>
      <c r="S7589" t="str">
        <f>IF(N7589="","",
   IF(OR(N7589 &lt;EDA_Outlier_Analysis!$I$10, N7589 &gt; EDA_Outlier_Analysis!$I$11),
      "Outlier",
      "Normal"))</f>
        <v>Normal</v>
      </c>
    </row>
    <row r="7590" spans="1:19">
      <c r="A7590" t="s">
        <v>16149</v>
      </c>
      <c r="B7590" s="4">
        <v>45204</v>
      </c>
      <c r="C7590" s="2">
        <v>236396.68</v>
      </c>
      <c r="D7590" t="s">
        <v>849</v>
      </c>
      <c r="E7590" t="s">
        <v>850</v>
      </c>
      <c r="F7590" t="s">
        <v>10</v>
      </c>
      <c r="G7590" t="s">
        <v>31</v>
      </c>
      <c r="H7590" t="s">
        <v>637</v>
      </c>
      <c r="J7590" t="s">
        <v>16150</v>
      </c>
      <c r="K7590" t="str">
        <f>IF(COUNTIF(Customers!A:A, H7590)&gt;0, "Valid", "Invalid")</f>
        <v>Valid</v>
      </c>
      <c r="L7590" t="str">
        <f t="shared" si="590"/>
        <v>10</v>
      </c>
      <c r="M7590" t="str">
        <f t="shared" si="591"/>
        <v>2023</v>
      </c>
      <c r="N7590">
        <f t="shared" si="592"/>
        <v>236396.68</v>
      </c>
      <c r="O7590">
        <f t="shared" si="593"/>
        <v>236396.68</v>
      </c>
      <c r="P7590" t="str">
        <f t="shared" si="594"/>
        <v/>
      </c>
      <c r="Q7590" s="48" t="str">
        <f>IF(O7590="","",
   IF(OR(O7590&lt;EDA_Outlier_Analysis!$C$10, O7590&gt;EDA_Outlier_Analysis!$C$11),
      "Outlier",
      "Normal"))</f>
        <v>Normal</v>
      </c>
      <c r="R7590" t="str">
        <f>IF(P7590="","",
   IF(OR(P7590 &lt; EDA_Outlier_Analysis!$F$7, P7590 &gt; EDA_Outlier_Analysis!$F$8),
      "Outlier",
      "Normal"))</f>
        <v/>
      </c>
      <c r="S7590" t="str">
        <f>IF(N7590="","",
   IF(OR(N7590 &lt;EDA_Outlier_Analysis!$I$10, N7590 &gt; EDA_Outlier_Analysis!$I$11),
      "Outlier",
      "Normal"))</f>
        <v>Normal</v>
      </c>
    </row>
    <row r="7591" spans="1:19">
      <c r="A7591" t="s">
        <v>16151</v>
      </c>
      <c r="B7591" s="4">
        <v>44664</v>
      </c>
      <c r="C7591" s="2">
        <v>-49156.45</v>
      </c>
      <c r="D7591" t="s">
        <v>840</v>
      </c>
      <c r="E7591" t="s">
        <v>856</v>
      </c>
      <c r="F7591" t="s">
        <v>9</v>
      </c>
      <c r="G7591" t="s">
        <v>31</v>
      </c>
      <c r="I7591" t="s">
        <v>1010</v>
      </c>
      <c r="J7591" t="s">
        <v>16152</v>
      </c>
      <c r="K7591" t="str">
        <f>IF(COUNTIF(Customers!A:A, H7591)&gt;0, "Valid", "Invalid")</f>
        <v>Invalid</v>
      </c>
      <c r="L7591" t="str">
        <f t="shared" si="590"/>
        <v>4</v>
      </c>
      <c r="M7591" t="str">
        <f t="shared" si="591"/>
        <v>2022</v>
      </c>
      <c r="N7591">
        <f t="shared" si="592"/>
        <v>-49156.45</v>
      </c>
      <c r="O7591" t="str">
        <f t="shared" si="593"/>
        <v/>
      </c>
      <c r="P7591">
        <f t="shared" si="594"/>
        <v>49156.45</v>
      </c>
      <c r="Q7591" s="48" t="str">
        <f>IF(O7591="","",
   IF(OR(O7591&lt;EDA_Outlier_Analysis!$C$10, O7591&gt;EDA_Outlier_Analysis!$C$11),
      "Outlier",
      "Normal"))</f>
        <v/>
      </c>
      <c r="R7591" t="str">
        <f>IF(P7591="","",
   IF(OR(P7591 &lt; EDA_Outlier_Analysis!$F$7, P7591 &gt; EDA_Outlier_Analysis!$F$8),
      "Outlier",
      "Normal"))</f>
        <v>Normal</v>
      </c>
      <c r="S7591" t="str">
        <f>IF(N7591="","",
   IF(OR(N7591 &lt;EDA_Outlier_Analysis!$I$10, N7591 &gt; EDA_Outlier_Analysis!$I$11),
      "Outlier",
      "Normal"))</f>
        <v>Normal</v>
      </c>
    </row>
    <row r="7592" spans="1:19">
      <c r="A7592" t="s">
        <v>16153</v>
      </c>
      <c r="B7592" s="4">
        <v>44690</v>
      </c>
      <c r="C7592" s="2">
        <v>13481.08</v>
      </c>
      <c r="D7592" t="s">
        <v>873</v>
      </c>
      <c r="E7592" t="s">
        <v>873</v>
      </c>
      <c r="F7592" t="s">
        <v>11</v>
      </c>
      <c r="G7592" t="s">
        <v>24</v>
      </c>
      <c r="J7592" t="s">
        <v>16154</v>
      </c>
      <c r="K7592" t="str">
        <f>IF(COUNTIF(Customers!A:A, H7592)&gt;0, "Valid", "Invalid")</f>
        <v>Invalid</v>
      </c>
      <c r="L7592" t="str">
        <f t="shared" si="590"/>
        <v>5</v>
      </c>
      <c r="M7592" t="str">
        <f t="shared" si="591"/>
        <v>2022</v>
      </c>
      <c r="N7592">
        <f t="shared" si="592"/>
        <v>-13481.08</v>
      </c>
      <c r="O7592" t="str">
        <f t="shared" si="593"/>
        <v/>
      </c>
      <c r="P7592" t="str">
        <f t="shared" si="594"/>
        <v/>
      </c>
      <c r="Q7592" s="48" t="str">
        <f>IF(O7592="","",
   IF(OR(O7592&lt;EDA_Outlier_Analysis!$C$10, O7592&gt;EDA_Outlier_Analysis!$C$11),
      "Outlier",
      "Normal"))</f>
        <v/>
      </c>
      <c r="R7592" t="str">
        <f>IF(P7592="","",
   IF(OR(P7592 &lt; EDA_Outlier_Analysis!$F$7, P7592 &gt; EDA_Outlier_Analysis!$F$8),
      "Outlier",
      "Normal"))</f>
        <v/>
      </c>
      <c r="S7592" t="str">
        <f>IF(N7592="","",
   IF(OR(N7592 &lt;EDA_Outlier_Analysis!$I$10, N7592 &gt; EDA_Outlier_Analysis!$I$11),
      "Outlier",
      "Normal"))</f>
        <v>Normal</v>
      </c>
    </row>
    <row r="7593" spans="1:19">
      <c r="A7593" t="s">
        <v>16155</v>
      </c>
      <c r="B7593" s="4">
        <v>44906</v>
      </c>
      <c r="C7593" s="2">
        <v>-50029.56</v>
      </c>
      <c r="D7593" t="s">
        <v>840</v>
      </c>
      <c r="E7593" t="s">
        <v>905</v>
      </c>
      <c r="F7593" t="s">
        <v>11</v>
      </c>
      <c r="G7593" t="s">
        <v>34</v>
      </c>
      <c r="I7593" t="s">
        <v>1217</v>
      </c>
      <c r="J7593" t="s">
        <v>16156</v>
      </c>
      <c r="K7593" t="str">
        <f>IF(COUNTIF(Customers!A:A, H7593)&gt;0, "Valid", "Invalid")</f>
        <v>Invalid</v>
      </c>
      <c r="L7593" t="str">
        <f t="shared" si="590"/>
        <v>12</v>
      </c>
      <c r="M7593" t="str">
        <f t="shared" si="591"/>
        <v>2022</v>
      </c>
      <c r="N7593">
        <f t="shared" si="592"/>
        <v>-50029.56</v>
      </c>
      <c r="O7593" t="str">
        <f t="shared" si="593"/>
        <v/>
      </c>
      <c r="P7593">
        <f t="shared" si="594"/>
        <v>50029.56</v>
      </c>
      <c r="Q7593" s="48" t="str">
        <f>IF(O7593="","",
   IF(OR(O7593&lt;EDA_Outlier_Analysis!$C$10, O7593&gt;EDA_Outlier_Analysis!$C$11),
      "Outlier",
      "Normal"))</f>
        <v/>
      </c>
      <c r="R7593" t="str">
        <f>IF(P7593="","",
   IF(OR(P7593 &lt; EDA_Outlier_Analysis!$F$7, P7593 &gt; EDA_Outlier_Analysis!$F$8),
      "Outlier",
      "Normal"))</f>
        <v>Normal</v>
      </c>
      <c r="S7593" t="str">
        <f>IF(N7593="","",
   IF(OR(N7593 &lt;EDA_Outlier_Analysis!$I$10, N7593 &gt; EDA_Outlier_Analysis!$I$11),
      "Outlier",
      "Normal"))</f>
        <v>Normal</v>
      </c>
    </row>
    <row r="7594" spans="1:19">
      <c r="A7594" t="s">
        <v>16157</v>
      </c>
      <c r="B7594" s="4">
        <v>45140</v>
      </c>
      <c r="C7594" s="2">
        <v>201316.66</v>
      </c>
      <c r="D7594" t="s">
        <v>849</v>
      </c>
      <c r="E7594" t="s">
        <v>868</v>
      </c>
      <c r="F7594" t="s">
        <v>10</v>
      </c>
      <c r="G7594" t="s">
        <v>20</v>
      </c>
      <c r="H7594" t="s">
        <v>167</v>
      </c>
      <c r="J7594" t="s">
        <v>16158</v>
      </c>
      <c r="K7594" t="str">
        <f>IF(COUNTIF(Customers!A:A, H7594)&gt;0, "Valid", "Invalid")</f>
        <v>Valid</v>
      </c>
      <c r="L7594" t="str">
        <f t="shared" si="590"/>
        <v>8</v>
      </c>
      <c r="M7594" t="str">
        <f t="shared" si="591"/>
        <v>2023</v>
      </c>
      <c r="N7594">
        <f t="shared" si="592"/>
        <v>201316.66</v>
      </c>
      <c r="O7594">
        <f t="shared" si="593"/>
        <v>201316.66</v>
      </c>
      <c r="P7594" t="str">
        <f t="shared" si="594"/>
        <v/>
      </c>
      <c r="Q7594" s="48" t="str">
        <f>IF(O7594="","",
   IF(OR(O7594&lt;EDA_Outlier_Analysis!$C$10, O7594&gt;EDA_Outlier_Analysis!$C$11),
      "Outlier",
      "Normal"))</f>
        <v>Normal</v>
      </c>
      <c r="R7594" t="str">
        <f>IF(P7594="","",
   IF(OR(P7594 &lt; EDA_Outlier_Analysis!$F$7, P7594 &gt; EDA_Outlier_Analysis!$F$8),
      "Outlier",
      "Normal"))</f>
        <v/>
      </c>
      <c r="S7594" t="str">
        <f>IF(N7594="","",
   IF(OR(N7594 &lt;EDA_Outlier_Analysis!$I$10, N7594 &gt; EDA_Outlier_Analysis!$I$11),
      "Outlier",
      "Normal"))</f>
        <v>Normal</v>
      </c>
    </row>
    <row r="7595" spans="1:19">
      <c r="A7595" t="s">
        <v>16159</v>
      </c>
      <c r="B7595" s="4">
        <v>45000</v>
      </c>
      <c r="C7595" s="2">
        <v>-61409.82</v>
      </c>
      <c r="D7595" t="s">
        <v>840</v>
      </c>
      <c r="E7595" t="s">
        <v>905</v>
      </c>
      <c r="F7595" t="s">
        <v>11</v>
      </c>
      <c r="G7595" t="s">
        <v>34</v>
      </c>
      <c r="I7595" t="s">
        <v>2969</v>
      </c>
      <c r="J7595" t="s">
        <v>16160</v>
      </c>
      <c r="K7595" t="str">
        <f>IF(COUNTIF(Customers!A:A, H7595)&gt;0, "Valid", "Invalid")</f>
        <v>Invalid</v>
      </c>
      <c r="L7595" t="str">
        <f t="shared" si="590"/>
        <v>3</v>
      </c>
      <c r="M7595" t="str">
        <f t="shared" si="591"/>
        <v>2023</v>
      </c>
      <c r="N7595">
        <f t="shared" si="592"/>
        <v>-61409.82</v>
      </c>
      <c r="O7595" t="str">
        <f t="shared" si="593"/>
        <v/>
      </c>
      <c r="P7595">
        <f t="shared" si="594"/>
        <v>61409.82</v>
      </c>
      <c r="Q7595" s="48" t="str">
        <f>IF(O7595="","",
   IF(OR(O7595&lt;EDA_Outlier_Analysis!$C$10, O7595&gt;EDA_Outlier_Analysis!$C$11),
      "Outlier",
      "Normal"))</f>
        <v/>
      </c>
      <c r="R7595" t="str">
        <f>IF(P7595="","",
   IF(OR(P7595 &lt; EDA_Outlier_Analysis!$F$7, P7595 &gt; EDA_Outlier_Analysis!$F$8),
      "Outlier",
      "Normal"))</f>
        <v>Outlier</v>
      </c>
      <c r="S7595" t="str">
        <f>IF(N7595="","",
   IF(OR(N7595 &lt;EDA_Outlier_Analysis!$I$10, N7595 &gt; EDA_Outlier_Analysis!$I$11),
      "Outlier",
      "Normal"))</f>
        <v>Normal</v>
      </c>
    </row>
    <row r="7596" spans="1:19">
      <c r="A7596" t="s">
        <v>16161</v>
      </c>
      <c r="B7596" s="4">
        <v>45270</v>
      </c>
      <c r="C7596" s="2">
        <v>171648.85</v>
      </c>
      <c r="D7596" t="s">
        <v>849</v>
      </c>
      <c r="E7596" t="s">
        <v>868</v>
      </c>
      <c r="F7596" t="s">
        <v>9</v>
      </c>
      <c r="G7596" t="s">
        <v>31</v>
      </c>
      <c r="H7596" t="s">
        <v>281</v>
      </c>
      <c r="J7596" t="s">
        <v>16162</v>
      </c>
      <c r="K7596" t="str">
        <f>IF(COUNTIF(Customers!A:A, H7596)&gt;0, "Valid", "Invalid")</f>
        <v>Valid</v>
      </c>
      <c r="L7596" t="str">
        <f t="shared" si="590"/>
        <v>12</v>
      </c>
      <c r="M7596" t="str">
        <f t="shared" si="591"/>
        <v>2023</v>
      </c>
      <c r="N7596">
        <f t="shared" si="592"/>
        <v>171648.85</v>
      </c>
      <c r="O7596">
        <f t="shared" si="593"/>
        <v>171648.85</v>
      </c>
      <c r="P7596" t="str">
        <f t="shared" si="594"/>
        <v/>
      </c>
      <c r="Q7596" s="48" t="str">
        <f>IF(O7596="","",
   IF(OR(O7596&lt;EDA_Outlier_Analysis!$C$10, O7596&gt;EDA_Outlier_Analysis!$C$11),
      "Outlier",
      "Normal"))</f>
        <v>Normal</v>
      </c>
      <c r="R7596" t="str">
        <f>IF(P7596="","",
   IF(OR(P7596 &lt; EDA_Outlier_Analysis!$F$7, P7596 &gt; EDA_Outlier_Analysis!$F$8),
      "Outlier",
      "Normal"))</f>
        <v/>
      </c>
      <c r="S7596" t="str">
        <f>IF(N7596="","",
   IF(OR(N7596 &lt;EDA_Outlier_Analysis!$I$10, N7596 &gt; EDA_Outlier_Analysis!$I$11),
      "Outlier",
      "Normal"))</f>
        <v>Normal</v>
      </c>
    </row>
    <row r="7597" spans="1:19">
      <c r="A7597" t="s">
        <v>16163</v>
      </c>
      <c r="B7597" s="4">
        <v>44569</v>
      </c>
      <c r="C7597" s="2">
        <v>134131.25</v>
      </c>
      <c r="D7597" t="s">
        <v>849</v>
      </c>
      <c r="E7597" t="s">
        <v>868</v>
      </c>
      <c r="F7597" t="s">
        <v>10</v>
      </c>
      <c r="G7597" t="s">
        <v>24</v>
      </c>
      <c r="H7597" t="s">
        <v>313</v>
      </c>
      <c r="J7597" t="s">
        <v>16164</v>
      </c>
      <c r="K7597" t="str">
        <f>IF(COUNTIF(Customers!A:A, H7597)&gt;0, "Valid", "Invalid")</f>
        <v>Valid</v>
      </c>
      <c r="L7597" t="str">
        <f t="shared" si="590"/>
        <v>1</v>
      </c>
      <c r="M7597" t="str">
        <f t="shared" si="591"/>
        <v>2022</v>
      </c>
      <c r="N7597">
        <f t="shared" si="592"/>
        <v>134131.25</v>
      </c>
      <c r="O7597">
        <f t="shared" si="593"/>
        <v>134131.25</v>
      </c>
      <c r="P7597" t="str">
        <f t="shared" si="594"/>
        <v/>
      </c>
      <c r="Q7597" s="48" t="str">
        <f>IF(O7597="","",
   IF(OR(O7597&lt;EDA_Outlier_Analysis!$C$10, O7597&gt;EDA_Outlier_Analysis!$C$11),
      "Outlier",
      "Normal"))</f>
        <v>Normal</v>
      </c>
      <c r="R7597" t="str">
        <f>IF(P7597="","",
   IF(OR(P7597 &lt; EDA_Outlier_Analysis!$F$7, P7597 &gt; EDA_Outlier_Analysis!$F$8),
      "Outlier",
      "Normal"))</f>
        <v/>
      </c>
      <c r="S7597" t="str">
        <f>IF(N7597="","",
   IF(OR(N7597 &lt;EDA_Outlier_Analysis!$I$10, N7597 &gt; EDA_Outlier_Analysis!$I$11),
      "Outlier",
      "Normal"))</f>
        <v>Normal</v>
      </c>
    </row>
    <row r="7598" spans="1:19">
      <c r="A7598" t="s">
        <v>16165</v>
      </c>
      <c r="B7598" s="4">
        <v>44699</v>
      </c>
      <c r="C7598" s="2">
        <v>-15343.35</v>
      </c>
      <c r="D7598" t="s">
        <v>840</v>
      </c>
      <c r="E7598" t="s">
        <v>845</v>
      </c>
      <c r="F7598" t="s">
        <v>10</v>
      </c>
      <c r="G7598" t="s">
        <v>24</v>
      </c>
      <c r="I7598" t="s">
        <v>1800</v>
      </c>
      <c r="J7598" t="s">
        <v>16166</v>
      </c>
      <c r="K7598" t="str">
        <f>IF(COUNTIF(Customers!A:A, H7598)&gt;0, "Valid", "Invalid")</f>
        <v>Invalid</v>
      </c>
      <c r="L7598" t="str">
        <f t="shared" si="590"/>
        <v>5</v>
      </c>
      <c r="M7598" t="str">
        <f t="shared" si="591"/>
        <v>2022</v>
      </c>
      <c r="N7598">
        <f t="shared" si="592"/>
        <v>-15343.35</v>
      </c>
      <c r="O7598" t="str">
        <f t="shared" si="593"/>
        <v/>
      </c>
      <c r="P7598">
        <f t="shared" si="594"/>
        <v>15343.35</v>
      </c>
      <c r="Q7598" s="48" t="str">
        <f>IF(O7598="","",
   IF(OR(O7598&lt;EDA_Outlier_Analysis!$C$10, O7598&gt;EDA_Outlier_Analysis!$C$11),
      "Outlier",
      "Normal"))</f>
        <v/>
      </c>
      <c r="R7598" t="str">
        <f>IF(P7598="","",
   IF(OR(P7598 &lt; EDA_Outlier_Analysis!$F$7, P7598 &gt; EDA_Outlier_Analysis!$F$8),
      "Outlier",
      "Normal"))</f>
        <v>Outlier</v>
      </c>
      <c r="S7598" t="str">
        <f>IF(N7598="","",
   IF(OR(N7598 &lt;EDA_Outlier_Analysis!$I$10, N7598 &gt; EDA_Outlier_Analysis!$I$11),
      "Outlier",
      "Normal"))</f>
        <v>Normal</v>
      </c>
    </row>
    <row r="7599" spans="1:19">
      <c r="A7599" t="s">
        <v>16167</v>
      </c>
      <c r="B7599" s="4">
        <v>45121</v>
      </c>
      <c r="C7599" s="2">
        <v>-29165.07</v>
      </c>
      <c r="D7599" t="s">
        <v>840</v>
      </c>
      <c r="E7599" t="s">
        <v>878</v>
      </c>
      <c r="F7599" t="s">
        <v>11</v>
      </c>
      <c r="G7599" t="s">
        <v>20</v>
      </c>
      <c r="I7599" t="s">
        <v>4561</v>
      </c>
      <c r="J7599" t="s">
        <v>16168</v>
      </c>
      <c r="K7599" t="str">
        <f>IF(COUNTIF(Customers!A:A, H7599)&gt;0, "Valid", "Invalid")</f>
        <v>Invalid</v>
      </c>
      <c r="L7599" t="str">
        <f t="shared" si="590"/>
        <v>7</v>
      </c>
      <c r="M7599" t="str">
        <f t="shared" si="591"/>
        <v>2023</v>
      </c>
      <c r="N7599">
        <f t="shared" si="592"/>
        <v>-29165.07</v>
      </c>
      <c r="O7599" t="str">
        <f t="shared" si="593"/>
        <v/>
      </c>
      <c r="P7599">
        <f t="shared" si="594"/>
        <v>29165.07</v>
      </c>
      <c r="Q7599" s="48" t="str">
        <f>IF(O7599="","",
   IF(OR(O7599&lt;EDA_Outlier_Analysis!$C$10, O7599&gt;EDA_Outlier_Analysis!$C$11),
      "Outlier",
      "Normal"))</f>
        <v/>
      </c>
      <c r="R7599" t="str">
        <f>IF(P7599="","",
   IF(OR(P7599 &lt; EDA_Outlier_Analysis!$F$7, P7599 &gt; EDA_Outlier_Analysis!$F$8),
      "Outlier",
      "Normal"))</f>
        <v>Normal</v>
      </c>
      <c r="S7599" t="str">
        <f>IF(N7599="","",
   IF(OR(N7599 &lt;EDA_Outlier_Analysis!$I$10, N7599 &gt; EDA_Outlier_Analysis!$I$11),
      "Outlier",
      "Normal"))</f>
        <v>Normal</v>
      </c>
    </row>
    <row r="7600" spans="1:19">
      <c r="A7600" t="s">
        <v>16169</v>
      </c>
      <c r="B7600" s="4">
        <v>44992</v>
      </c>
      <c r="C7600" s="2">
        <v>129851.53</v>
      </c>
      <c r="D7600" t="s">
        <v>849</v>
      </c>
      <c r="E7600" t="s">
        <v>868</v>
      </c>
      <c r="F7600" t="s">
        <v>10</v>
      </c>
      <c r="G7600" t="s">
        <v>24</v>
      </c>
      <c r="H7600" t="s">
        <v>457</v>
      </c>
      <c r="J7600" t="s">
        <v>16170</v>
      </c>
      <c r="K7600" t="str">
        <f>IF(COUNTIF(Customers!A:A, H7600)&gt;0, "Valid", "Invalid")</f>
        <v>Valid</v>
      </c>
      <c r="L7600" t="str">
        <f t="shared" si="590"/>
        <v>3</v>
      </c>
      <c r="M7600" t="str">
        <f t="shared" si="591"/>
        <v>2023</v>
      </c>
      <c r="N7600">
        <f t="shared" si="592"/>
        <v>129851.53</v>
      </c>
      <c r="O7600">
        <f t="shared" si="593"/>
        <v>129851.53</v>
      </c>
      <c r="P7600" t="str">
        <f t="shared" si="594"/>
        <v/>
      </c>
      <c r="Q7600" s="48" t="str">
        <f>IF(O7600="","",
   IF(OR(O7600&lt;EDA_Outlier_Analysis!$C$10, O7600&gt;EDA_Outlier_Analysis!$C$11),
      "Outlier",
      "Normal"))</f>
        <v>Normal</v>
      </c>
      <c r="R7600" t="str">
        <f>IF(P7600="","",
   IF(OR(P7600 &lt; EDA_Outlier_Analysis!$F$7, P7600 &gt; EDA_Outlier_Analysis!$F$8),
      "Outlier",
      "Normal"))</f>
        <v/>
      </c>
      <c r="S7600" t="str">
        <f>IF(N7600="","",
   IF(OR(N7600 &lt;EDA_Outlier_Analysis!$I$10, N7600 &gt; EDA_Outlier_Analysis!$I$11),
      "Outlier",
      "Normal"))</f>
        <v>Normal</v>
      </c>
    </row>
    <row r="7601" spans="1:19">
      <c r="A7601" t="s">
        <v>16171</v>
      </c>
      <c r="B7601" s="4">
        <v>45130</v>
      </c>
      <c r="C7601" s="2">
        <v>113107.49</v>
      </c>
      <c r="D7601" t="s">
        <v>849</v>
      </c>
      <c r="E7601" t="s">
        <v>868</v>
      </c>
      <c r="F7601" t="s">
        <v>11</v>
      </c>
      <c r="G7601" t="s">
        <v>31</v>
      </c>
      <c r="H7601" t="s">
        <v>89</v>
      </c>
      <c r="J7601" t="s">
        <v>16172</v>
      </c>
      <c r="K7601" t="str">
        <f>IF(COUNTIF(Customers!A:A, H7601)&gt;0, "Valid", "Invalid")</f>
        <v>Valid</v>
      </c>
      <c r="L7601" t="str">
        <f t="shared" si="590"/>
        <v>7</v>
      </c>
      <c r="M7601" t="str">
        <f t="shared" si="591"/>
        <v>2023</v>
      </c>
      <c r="N7601">
        <f t="shared" si="592"/>
        <v>113107.49</v>
      </c>
      <c r="O7601">
        <f t="shared" si="593"/>
        <v>113107.49</v>
      </c>
      <c r="P7601" t="str">
        <f t="shared" si="594"/>
        <v/>
      </c>
      <c r="Q7601" s="48" t="str">
        <f>IF(O7601="","",
   IF(OR(O7601&lt;EDA_Outlier_Analysis!$C$10, O7601&gt;EDA_Outlier_Analysis!$C$11),
      "Outlier",
      "Normal"))</f>
        <v>Normal</v>
      </c>
      <c r="R7601" t="str">
        <f>IF(P7601="","",
   IF(OR(P7601 &lt; EDA_Outlier_Analysis!$F$7, P7601 &gt; EDA_Outlier_Analysis!$F$8),
      "Outlier",
      "Normal"))</f>
        <v/>
      </c>
      <c r="S7601" t="str">
        <f>IF(N7601="","",
   IF(OR(N7601 &lt;EDA_Outlier_Analysis!$I$10, N7601 &gt; EDA_Outlier_Analysis!$I$11),
      "Outlier",
      "Normal"))</f>
        <v>Normal</v>
      </c>
    </row>
    <row r="7602" spans="1:19">
      <c r="A7602" t="s">
        <v>16173</v>
      </c>
      <c r="B7602" s="4">
        <v>45077</v>
      </c>
      <c r="C7602" s="2">
        <v>166298.76</v>
      </c>
      <c r="D7602" t="s">
        <v>849</v>
      </c>
      <c r="E7602" t="s">
        <v>853</v>
      </c>
      <c r="F7602" t="s">
        <v>9</v>
      </c>
      <c r="G7602" t="s">
        <v>31</v>
      </c>
      <c r="H7602" t="s">
        <v>109</v>
      </c>
      <c r="J7602" t="s">
        <v>16174</v>
      </c>
      <c r="K7602" t="str">
        <f>IF(COUNTIF(Customers!A:A, H7602)&gt;0, "Valid", "Invalid")</f>
        <v>Valid</v>
      </c>
      <c r="L7602" t="str">
        <f t="shared" si="590"/>
        <v>5</v>
      </c>
      <c r="M7602" t="str">
        <f t="shared" si="591"/>
        <v>2023</v>
      </c>
      <c r="N7602">
        <f t="shared" si="592"/>
        <v>166298.76</v>
      </c>
      <c r="O7602">
        <f t="shared" si="593"/>
        <v>166298.76</v>
      </c>
      <c r="P7602" t="str">
        <f t="shared" si="594"/>
        <v/>
      </c>
      <c r="Q7602" s="48" t="str">
        <f>IF(O7602="","",
   IF(OR(O7602&lt;EDA_Outlier_Analysis!$C$10, O7602&gt;EDA_Outlier_Analysis!$C$11),
      "Outlier",
      "Normal"))</f>
        <v>Normal</v>
      </c>
      <c r="R7602" t="str">
        <f>IF(P7602="","",
   IF(OR(P7602 &lt; EDA_Outlier_Analysis!$F$7, P7602 &gt; EDA_Outlier_Analysis!$F$8),
      "Outlier",
      "Normal"))</f>
        <v/>
      </c>
      <c r="S7602" t="str">
        <f>IF(N7602="","",
   IF(OR(N7602 &lt;EDA_Outlier_Analysis!$I$10, N7602 &gt; EDA_Outlier_Analysis!$I$11),
      "Outlier",
      "Normal"))</f>
        <v>Normal</v>
      </c>
    </row>
    <row r="7603" spans="1:19">
      <c r="A7603" t="s">
        <v>16175</v>
      </c>
      <c r="B7603" s="4">
        <v>45021</v>
      </c>
      <c r="C7603" s="2">
        <v>129988.14</v>
      </c>
      <c r="D7603" t="s">
        <v>849</v>
      </c>
      <c r="E7603" t="s">
        <v>868</v>
      </c>
      <c r="F7603" t="s">
        <v>11</v>
      </c>
      <c r="G7603" t="s">
        <v>24</v>
      </c>
      <c r="H7603" t="s">
        <v>277</v>
      </c>
      <c r="J7603" t="s">
        <v>16176</v>
      </c>
      <c r="K7603" t="str">
        <f>IF(COUNTIF(Customers!A:A, H7603)&gt;0, "Valid", "Invalid")</f>
        <v>Valid</v>
      </c>
      <c r="L7603" t="str">
        <f t="shared" si="590"/>
        <v>4</v>
      </c>
      <c r="M7603" t="str">
        <f t="shared" si="591"/>
        <v>2023</v>
      </c>
      <c r="N7603">
        <f t="shared" si="592"/>
        <v>129988.14</v>
      </c>
      <c r="O7603">
        <f t="shared" si="593"/>
        <v>129988.14</v>
      </c>
      <c r="P7603" t="str">
        <f t="shared" si="594"/>
        <v/>
      </c>
      <c r="Q7603" s="48" t="str">
        <f>IF(O7603="","",
   IF(OR(O7603&lt;EDA_Outlier_Analysis!$C$10, O7603&gt;EDA_Outlier_Analysis!$C$11),
      "Outlier",
      "Normal"))</f>
        <v>Normal</v>
      </c>
      <c r="R7603" t="str">
        <f>IF(P7603="","",
   IF(OR(P7603 &lt; EDA_Outlier_Analysis!$F$7, P7603 &gt; EDA_Outlier_Analysis!$F$8),
      "Outlier",
      "Normal"))</f>
        <v/>
      </c>
      <c r="S7603" t="str">
        <f>IF(N7603="","",
   IF(OR(N7603 &lt;EDA_Outlier_Analysis!$I$10, N7603 &gt; EDA_Outlier_Analysis!$I$11),
      "Outlier",
      "Normal"))</f>
        <v>Normal</v>
      </c>
    </row>
    <row r="7604" spans="1:19">
      <c r="A7604" t="s">
        <v>16177</v>
      </c>
      <c r="B7604" s="4">
        <v>44678</v>
      </c>
      <c r="C7604" s="2">
        <v>-2000</v>
      </c>
      <c r="D7604" t="s">
        <v>840</v>
      </c>
      <c r="E7604" t="s">
        <v>856</v>
      </c>
      <c r="F7604" t="s">
        <v>10</v>
      </c>
      <c r="G7604" t="s">
        <v>20</v>
      </c>
      <c r="I7604" t="s">
        <v>1232</v>
      </c>
      <c r="J7604" t="s">
        <v>16178</v>
      </c>
      <c r="K7604" t="str">
        <f>IF(COUNTIF(Customers!A:A, H7604)&gt;0, "Valid", "Invalid")</f>
        <v>Invalid</v>
      </c>
      <c r="L7604" t="str">
        <f t="shared" si="590"/>
        <v>4</v>
      </c>
      <c r="M7604" t="str">
        <f t="shared" si="591"/>
        <v>2022</v>
      </c>
      <c r="N7604">
        <f t="shared" si="592"/>
        <v>-2000</v>
      </c>
      <c r="O7604" t="str">
        <f t="shared" si="593"/>
        <v/>
      </c>
      <c r="P7604">
        <f t="shared" si="594"/>
        <v>2000</v>
      </c>
      <c r="Q7604" s="48" t="str">
        <f>IF(O7604="","",
   IF(OR(O7604&lt;EDA_Outlier_Analysis!$C$10, O7604&gt;EDA_Outlier_Analysis!$C$11),
      "Outlier",
      "Normal"))</f>
        <v/>
      </c>
      <c r="R7604" t="str">
        <f>IF(P7604="","",
   IF(OR(P7604 &lt; EDA_Outlier_Analysis!$F$7, P7604 &gt; EDA_Outlier_Analysis!$F$8),
      "Outlier",
      "Normal"))</f>
        <v>Outlier</v>
      </c>
      <c r="S7604" t="str">
        <f>IF(N7604="","",
   IF(OR(N7604 &lt;EDA_Outlier_Analysis!$I$10, N7604 &gt; EDA_Outlier_Analysis!$I$11),
      "Outlier",
      "Normal"))</f>
        <v>Normal</v>
      </c>
    </row>
    <row r="7605" spans="1:19">
      <c r="A7605" t="s">
        <v>16179</v>
      </c>
      <c r="B7605" s="4">
        <v>45171</v>
      </c>
      <c r="C7605" s="2">
        <v>80722.429999999993</v>
      </c>
      <c r="D7605" t="s">
        <v>849</v>
      </c>
      <c r="E7605" t="s">
        <v>853</v>
      </c>
      <c r="F7605" t="s">
        <v>11</v>
      </c>
      <c r="G7605" t="s">
        <v>34</v>
      </c>
      <c r="H7605" t="s">
        <v>331</v>
      </c>
      <c r="J7605" t="s">
        <v>16180</v>
      </c>
      <c r="K7605" t="str">
        <f>IF(COUNTIF(Customers!A:A, H7605)&gt;0, "Valid", "Invalid")</f>
        <v>Valid</v>
      </c>
      <c r="L7605" t="str">
        <f t="shared" si="590"/>
        <v>9</v>
      </c>
      <c r="M7605" t="str">
        <f t="shared" si="591"/>
        <v>2023</v>
      </c>
      <c r="N7605">
        <f t="shared" si="592"/>
        <v>80722.429999999993</v>
      </c>
      <c r="O7605">
        <f t="shared" si="593"/>
        <v>80722.429999999993</v>
      </c>
      <c r="P7605" t="str">
        <f t="shared" si="594"/>
        <v/>
      </c>
      <c r="Q7605" s="48" t="str">
        <f>IF(O7605="","",
   IF(OR(O7605&lt;EDA_Outlier_Analysis!$C$10, O7605&gt;EDA_Outlier_Analysis!$C$11),
      "Outlier",
      "Normal"))</f>
        <v>Normal</v>
      </c>
      <c r="R7605" t="str">
        <f>IF(P7605="","",
   IF(OR(P7605 &lt; EDA_Outlier_Analysis!$F$7, P7605 &gt; EDA_Outlier_Analysis!$F$8),
      "Outlier",
      "Normal"))</f>
        <v/>
      </c>
      <c r="S7605" t="str">
        <f>IF(N7605="","",
   IF(OR(N7605 &lt;EDA_Outlier_Analysis!$I$10, N7605 &gt; EDA_Outlier_Analysis!$I$11),
      "Outlier",
      "Normal"))</f>
        <v>Normal</v>
      </c>
    </row>
    <row r="7606" spans="1:19">
      <c r="A7606" t="s">
        <v>16181</v>
      </c>
      <c r="B7606" s="4">
        <v>45209</v>
      </c>
      <c r="C7606" s="2">
        <v>-43474.559999999998</v>
      </c>
      <c r="D7606" t="s">
        <v>840</v>
      </c>
      <c r="E7606" t="s">
        <v>905</v>
      </c>
      <c r="F7606" t="s">
        <v>9</v>
      </c>
      <c r="G7606" t="s">
        <v>24</v>
      </c>
      <c r="I7606" t="s">
        <v>1112</v>
      </c>
      <c r="J7606" t="s">
        <v>16182</v>
      </c>
      <c r="K7606" t="str">
        <f>IF(COUNTIF(Customers!A:A, H7606)&gt;0, "Valid", "Invalid")</f>
        <v>Invalid</v>
      </c>
      <c r="L7606" t="str">
        <f t="shared" si="590"/>
        <v>10</v>
      </c>
      <c r="M7606" t="str">
        <f t="shared" si="591"/>
        <v>2023</v>
      </c>
      <c r="N7606">
        <f t="shared" si="592"/>
        <v>-43474.559999999998</v>
      </c>
      <c r="O7606" t="str">
        <f t="shared" si="593"/>
        <v/>
      </c>
      <c r="P7606">
        <f t="shared" si="594"/>
        <v>43474.559999999998</v>
      </c>
      <c r="Q7606" s="48" t="str">
        <f>IF(O7606="","",
   IF(OR(O7606&lt;EDA_Outlier_Analysis!$C$10, O7606&gt;EDA_Outlier_Analysis!$C$11),
      "Outlier",
      "Normal"))</f>
        <v/>
      </c>
      <c r="R7606" t="str">
        <f>IF(P7606="","",
   IF(OR(P7606 &lt; EDA_Outlier_Analysis!$F$7, P7606 &gt; EDA_Outlier_Analysis!$F$8),
      "Outlier",
      "Normal"))</f>
        <v>Normal</v>
      </c>
      <c r="S7606" t="str">
        <f>IF(N7606="","",
   IF(OR(N7606 &lt;EDA_Outlier_Analysis!$I$10, N7606 &gt; EDA_Outlier_Analysis!$I$11),
      "Outlier",
      "Normal"))</f>
        <v>Normal</v>
      </c>
    </row>
    <row r="7607" spans="1:19">
      <c r="A7607" t="s">
        <v>16183</v>
      </c>
      <c r="B7607" s="4">
        <v>44897</v>
      </c>
      <c r="C7607" s="2">
        <v>-80906.259999999995</v>
      </c>
      <c r="D7607" t="s">
        <v>840</v>
      </c>
      <c r="E7607" t="s">
        <v>878</v>
      </c>
      <c r="F7607" t="s">
        <v>9</v>
      </c>
      <c r="G7607" t="s">
        <v>24</v>
      </c>
      <c r="I7607" t="s">
        <v>3102</v>
      </c>
      <c r="J7607" t="s">
        <v>16184</v>
      </c>
      <c r="K7607" t="str">
        <f>IF(COUNTIF(Customers!A:A, H7607)&gt;0, "Valid", "Invalid")</f>
        <v>Invalid</v>
      </c>
      <c r="L7607" t="str">
        <f t="shared" si="590"/>
        <v>12</v>
      </c>
      <c r="M7607" t="str">
        <f t="shared" si="591"/>
        <v>2022</v>
      </c>
      <c r="N7607">
        <f t="shared" si="592"/>
        <v>-80906.259999999995</v>
      </c>
      <c r="O7607" t="str">
        <f t="shared" si="593"/>
        <v/>
      </c>
      <c r="P7607">
        <f t="shared" si="594"/>
        <v>80906.259999999995</v>
      </c>
      <c r="Q7607" s="48" t="str">
        <f>IF(O7607="","",
   IF(OR(O7607&lt;EDA_Outlier_Analysis!$C$10, O7607&gt;EDA_Outlier_Analysis!$C$11),
      "Outlier",
      "Normal"))</f>
        <v/>
      </c>
      <c r="R7607" t="str">
        <f>IF(P7607="","",
   IF(OR(P7607 &lt; EDA_Outlier_Analysis!$F$7, P7607 &gt; EDA_Outlier_Analysis!$F$8),
      "Outlier",
      "Normal"))</f>
        <v>Outlier</v>
      </c>
      <c r="S7607" t="str">
        <f>IF(N7607="","",
   IF(OR(N7607 &lt;EDA_Outlier_Analysis!$I$10, N7607 &gt; EDA_Outlier_Analysis!$I$11),
      "Outlier",
      "Normal"))</f>
        <v>Normal</v>
      </c>
    </row>
    <row r="7608" spans="1:19">
      <c r="A7608" t="s">
        <v>16185</v>
      </c>
      <c r="B7608" s="4">
        <v>44877</v>
      </c>
      <c r="C7608" s="2">
        <v>122997.62</v>
      </c>
      <c r="D7608" t="s">
        <v>849</v>
      </c>
      <c r="E7608" t="s">
        <v>850</v>
      </c>
      <c r="F7608" t="s">
        <v>10</v>
      </c>
      <c r="G7608" t="s">
        <v>31</v>
      </c>
      <c r="H7608" t="s">
        <v>375</v>
      </c>
      <c r="J7608" t="s">
        <v>16186</v>
      </c>
      <c r="K7608" t="str">
        <f>IF(COUNTIF(Customers!A:A, H7608)&gt;0, "Valid", "Invalid")</f>
        <v>Valid</v>
      </c>
      <c r="L7608" t="str">
        <f t="shared" si="590"/>
        <v>11</v>
      </c>
      <c r="M7608" t="str">
        <f t="shared" si="591"/>
        <v>2022</v>
      </c>
      <c r="N7608">
        <f t="shared" si="592"/>
        <v>122997.62</v>
      </c>
      <c r="O7608">
        <f t="shared" si="593"/>
        <v>122997.62</v>
      </c>
      <c r="P7608" t="str">
        <f t="shared" si="594"/>
        <v/>
      </c>
      <c r="Q7608" s="48" t="str">
        <f>IF(O7608="","",
   IF(OR(O7608&lt;EDA_Outlier_Analysis!$C$10, O7608&gt;EDA_Outlier_Analysis!$C$11),
      "Outlier",
      "Normal"))</f>
        <v>Normal</v>
      </c>
      <c r="R7608" t="str">
        <f>IF(P7608="","",
   IF(OR(P7608 &lt; EDA_Outlier_Analysis!$F$7, P7608 &gt; EDA_Outlier_Analysis!$F$8),
      "Outlier",
      "Normal"))</f>
        <v/>
      </c>
      <c r="S7608" t="str">
        <f>IF(N7608="","",
   IF(OR(N7608 &lt;EDA_Outlier_Analysis!$I$10, N7608 &gt; EDA_Outlier_Analysis!$I$11),
      "Outlier",
      "Normal"))</f>
        <v>Normal</v>
      </c>
    </row>
    <row r="7609" spans="1:19">
      <c r="A7609" t="s">
        <v>16187</v>
      </c>
      <c r="B7609" s="4">
        <v>45065</v>
      </c>
      <c r="C7609" s="2">
        <v>234784</v>
      </c>
      <c r="D7609" t="s">
        <v>849</v>
      </c>
      <c r="E7609" t="s">
        <v>850</v>
      </c>
      <c r="F7609" t="s">
        <v>10</v>
      </c>
      <c r="G7609" t="s">
        <v>31</v>
      </c>
      <c r="H7609" t="s">
        <v>369</v>
      </c>
      <c r="J7609" t="s">
        <v>16188</v>
      </c>
      <c r="K7609" t="str">
        <f>IF(COUNTIF(Customers!A:A, H7609)&gt;0, "Valid", "Invalid")</f>
        <v>Valid</v>
      </c>
      <c r="L7609" t="str">
        <f t="shared" si="590"/>
        <v>5</v>
      </c>
      <c r="M7609" t="str">
        <f t="shared" si="591"/>
        <v>2023</v>
      </c>
      <c r="N7609">
        <f t="shared" si="592"/>
        <v>234784</v>
      </c>
      <c r="O7609">
        <f t="shared" si="593"/>
        <v>234784</v>
      </c>
      <c r="P7609" t="str">
        <f t="shared" si="594"/>
        <v/>
      </c>
      <c r="Q7609" s="48" t="str">
        <f>IF(O7609="","",
   IF(OR(O7609&lt;EDA_Outlier_Analysis!$C$10, O7609&gt;EDA_Outlier_Analysis!$C$11),
      "Outlier",
      "Normal"))</f>
        <v>Normal</v>
      </c>
      <c r="R7609" t="str">
        <f>IF(P7609="","",
   IF(OR(P7609 &lt; EDA_Outlier_Analysis!$F$7, P7609 &gt; EDA_Outlier_Analysis!$F$8),
      "Outlier",
      "Normal"))</f>
        <v/>
      </c>
      <c r="S7609" t="str">
        <f>IF(N7609="","",
   IF(OR(N7609 &lt;EDA_Outlier_Analysis!$I$10, N7609 &gt; EDA_Outlier_Analysis!$I$11),
      "Outlier",
      "Normal"))</f>
        <v>Normal</v>
      </c>
    </row>
    <row r="7610" spans="1:19">
      <c r="A7610" t="s">
        <v>16189</v>
      </c>
      <c r="B7610" s="4">
        <v>44955</v>
      </c>
      <c r="C7610" s="2">
        <v>-21065.54</v>
      </c>
      <c r="D7610" t="s">
        <v>840</v>
      </c>
      <c r="E7610" t="s">
        <v>905</v>
      </c>
      <c r="F7610" t="s">
        <v>9</v>
      </c>
      <c r="G7610" t="s">
        <v>34</v>
      </c>
      <c r="I7610" t="s">
        <v>949</v>
      </c>
      <c r="J7610" t="s">
        <v>16190</v>
      </c>
      <c r="K7610" t="str">
        <f>IF(COUNTIF(Customers!A:A, H7610)&gt;0, "Valid", "Invalid")</f>
        <v>Invalid</v>
      </c>
      <c r="L7610" t="str">
        <f t="shared" si="590"/>
        <v>1</v>
      </c>
      <c r="M7610" t="str">
        <f t="shared" si="591"/>
        <v>2023</v>
      </c>
      <c r="N7610">
        <f t="shared" si="592"/>
        <v>-21065.54</v>
      </c>
      <c r="O7610" t="str">
        <f t="shared" si="593"/>
        <v/>
      </c>
      <c r="P7610">
        <f t="shared" si="594"/>
        <v>21065.54</v>
      </c>
      <c r="Q7610" s="48" t="str">
        <f>IF(O7610="","",
   IF(OR(O7610&lt;EDA_Outlier_Analysis!$C$10, O7610&gt;EDA_Outlier_Analysis!$C$11),
      "Outlier",
      "Normal"))</f>
        <v/>
      </c>
      <c r="R7610" t="str">
        <f>IF(P7610="","",
   IF(OR(P7610 &lt; EDA_Outlier_Analysis!$F$7, P7610 &gt; EDA_Outlier_Analysis!$F$8),
      "Outlier",
      "Normal"))</f>
        <v>Outlier</v>
      </c>
      <c r="S7610" t="str">
        <f>IF(N7610="","",
   IF(OR(N7610 &lt;EDA_Outlier_Analysis!$I$10, N7610 &gt; EDA_Outlier_Analysis!$I$11),
      "Outlier",
      "Normal"))</f>
        <v>Normal</v>
      </c>
    </row>
    <row r="7611" spans="1:19">
      <c r="A7611" t="s">
        <v>16191</v>
      </c>
      <c r="B7611" s="4">
        <v>44721</v>
      </c>
      <c r="C7611" s="2">
        <v>191974.44</v>
      </c>
      <c r="D7611" t="s">
        <v>849</v>
      </c>
      <c r="E7611" t="s">
        <v>850</v>
      </c>
      <c r="F7611" t="s">
        <v>10</v>
      </c>
      <c r="G7611" t="s">
        <v>24</v>
      </c>
      <c r="H7611" t="s">
        <v>71</v>
      </c>
      <c r="J7611" t="s">
        <v>16192</v>
      </c>
      <c r="K7611" t="str">
        <f>IF(COUNTIF(Customers!A:A, H7611)&gt;0, "Valid", "Invalid")</f>
        <v>Valid</v>
      </c>
      <c r="L7611" t="str">
        <f t="shared" si="590"/>
        <v>6</v>
      </c>
      <c r="M7611" t="str">
        <f t="shared" si="591"/>
        <v>2022</v>
      </c>
      <c r="N7611">
        <f t="shared" si="592"/>
        <v>191974.44</v>
      </c>
      <c r="O7611">
        <f t="shared" si="593"/>
        <v>191974.44</v>
      </c>
      <c r="P7611" t="str">
        <f t="shared" si="594"/>
        <v/>
      </c>
      <c r="Q7611" s="48" t="str">
        <f>IF(O7611="","",
   IF(OR(O7611&lt;EDA_Outlier_Analysis!$C$10, O7611&gt;EDA_Outlier_Analysis!$C$11),
      "Outlier",
      "Normal"))</f>
        <v>Normal</v>
      </c>
      <c r="R7611" t="str">
        <f>IF(P7611="","",
   IF(OR(P7611 &lt; EDA_Outlier_Analysis!$F$7, P7611 &gt; EDA_Outlier_Analysis!$F$8),
      "Outlier",
      "Normal"))</f>
        <v/>
      </c>
      <c r="S7611" t="str">
        <f>IF(N7611="","",
   IF(OR(N7611 &lt;EDA_Outlier_Analysis!$I$10, N7611 &gt; EDA_Outlier_Analysis!$I$11),
      "Outlier",
      "Normal"))</f>
        <v>Normal</v>
      </c>
    </row>
    <row r="7612" spans="1:19">
      <c r="A7612" t="s">
        <v>16193</v>
      </c>
      <c r="B7612" s="4">
        <v>44638</v>
      </c>
      <c r="C7612" s="2">
        <v>143960.73000000001</v>
      </c>
      <c r="D7612" t="s">
        <v>849</v>
      </c>
      <c r="E7612" t="s">
        <v>853</v>
      </c>
      <c r="F7612" t="s">
        <v>11</v>
      </c>
      <c r="G7612" t="s">
        <v>20</v>
      </c>
      <c r="H7612" t="s">
        <v>291</v>
      </c>
      <c r="J7612" t="s">
        <v>16194</v>
      </c>
      <c r="K7612" t="str">
        <f>IF(COUNTIF(Customers!A:A, H7612)&gt;0, "Valid", "Invalid")</f>
        <v>Valid</v>
      </c>
      <c r="L7612" t="str">
        <f t="shared" si="590"/>
        <v>3</v>
      </c>
      <c r="M7612" t="str">
        <f t="shared" si="591"/>
        <v>2022</v>
      </c>
      <c r="N7612">
        <f t="shared" si="592"/>
        <v>143960.73000000001</v>
      </c>
      <c r="O7612">
        <f t="shared" si="593"/>
        <v>143960.73000000001</v>
      </c>
      <c r="P7612" t="str">
        <f t="shared" si="594"/>
        <v/>
      </c>
      <c r="Q7612" s="48" t="str">
        <f>IF(O7612="","",
   IF(OR(O7612&lt;EDA_Outlier_Analysis!$C$10, O7612&gt;EDA_Outlier_Analysis!$C$11),
      "Outlier",
      "Normal"))</f>
        <v>Normal</v>
      </c>
      <c r="R7612" t="str">
        <f>IF(P7612="","",
   IF(OR(P7612 &lt; EDA_Outlier_Analysis!$F$7, P7612 &gt; EDA_Outlier_Analysis!$F$8),
      "Outlier",
      "Normal"))</f>
        <v/>
      </c>
      <c r="S7612" t="str">
        <f>IF(N7612="","",
   IF(OR(N7612 &lt;EDA_Outlier_Analysis!$I$10, N7612 &gt; EDA_Outlier_Analysis!$I$11),
      "Outlier",
      "Normal"))</f>
        <v>Normal</v>
      </c>
    </row>
    <row r="7613" spans="1:19">
      <c r="A7613" t="s">
        <v>16195</v>
      </c>
      <c r="B7613" s="4">
        <v>45198</v>
      </c>
      <c r="C7613" s="2">
        <v>160233.82999999999</v>
      </c>
      <c r="D7613" t="s">
        <v>849</v>
      </c>
      <c r="E7613" t="s">
        <v>850</v>
      </c>
      <c r="F7613" t="s">
        <v>9</v>
      </c>
      <c r="G7613" t="s">
        <v>20</v>
      </c>
      <c r="H7613" t="s">
        <v>337</v>
      </c>
      <c r="J7613" t="s">
        <v>16196</v>
      </c>
      <c r="K7613" t="str">
        <f>IF(COUNTIF(Customers!A:A, H7613)&gt;0, "Valid", "Invalid")</f>
        <v>Valid</v>
      </c>
      <c r="L7613" t="str">
        <f t="shared" si="590"/>
        <v>9</v>
      </c>
      <c r="M7613" t="str">
        <f t="shared" si="591"/>
        <v>2023</v>
      </c>
      <c r="N7613">
        <f t="shared" si="592"/>
        <v>160233.82999999999</v>
      </c>
      <c r="O7613">
        <f t="shared" si="593"/>
        <v>160233.82999999999</v>
      </c>
      <c r="P7613" t="str">
        <f t="shared" si="594"/>
        <v/>
      </c>
      <c r="Q7613" s="48" t="str">
        <f>IF(O7613="","",
   IF(OR(O7613&lt;EDA_Outlier_Analysis!$C$10, O7613&gt;EDA_Outlier_Analysis!$C$11),
      "Outlier",
      "Normal"))</f>
        <v>Normal</v>
      </c>
      <c r="R7613" t="str">
        <f>IF(P7613="","",
   IF(OR(P7613 &lt; EDA_Outlier_Analysis!$F$7, P7613 &gt; EDA_Outlier_Analysis!$F$8),
      "Outlier",
      "Normal"))</f>
        <v/>
      </c>
      <c r="S7613" t="str">
        <f>IF(N7613="","",
   IF(OR(N7613 &lt;EDA_Outlier_Analysis!$I$10, N7613 &gt; EDA_Outlier_Analysis!$I$11),
      "Outlier",
      "Normal"))</f>
        <v>Normal</v>
      </c>
    </row>
    <row r="7614" spans="1:19">
      <c r="A7614" t="s">
        <v>16197</v>
      </c>
      <c r="B7614" s="4">
        <v>44886</v>
      </c>
      <c r="C7614" s="2">
        <v>-81558.84</v>
      </c>
      <c r="D7614" t="s">
        <v>840</v>
      </c>
      <c r="E7614" t="s">
        <v>841</v>
      </c>
      <c r="F7614" t="s">
        <v>9</v>
      </c>
      <c r="G7614" t="s">
        <v>20</v>
      </c>
      <c r="I7614" t="s">
        <v>1524</v>
      </c>
      <c r="J7614" t="s">
        <v>16198</v>
      </c>
      <c r="K7614" t="str">
        <f>IF(COUNTIF(Customers!A:A, H7614)&gt;0, "Valid", "Invalid")</f>
        <v>Invalid</v>
      </c>
      <c r="L7614" t="str">
        <f t="shared" si="590"/>
        <v>11</v>
      </c>
      <c r="M7614" t="str">
        <f t="shared" si="591"/>
        <v>2022</v>
      </c>
      <c r="N7614">
        <f t="shared" si="592"/>
        <v>-81558.84</v>
      </c>
      <c r="O7614" t="str">
        <f t="shared" si="593"/>
        <v/>
      </c>
      <c r="P7614">
        <f t="shared" si="594"/>
        <v>81558.84</v>
      </c>
      <c r="Q7614" s="48" t="str">
        <f>IF(O7614="","",
   IF(OR(O7614&lt;EDA_Outlier_Analysis!$C$10, O7614&gt;EDA_Outlier_Analysis!$C$11),
      "Outlier",
      "Normal"))</f>
        <v/>
      </c>
      <c r="R7614" t="str">
        <f>IF(P7614="","",
   IF(OR(P7614 &lt; EDA_Outlier_Analysis!$F$7, P7614 &gt; EDA_Outlier_Analysis!$F$8),
      "Outlier",
      "Normal"))</f>
        <v>Outlier</v>
      </c>
      <c r="S7614" t="str">
        <f>IF(N7614="","",
   IF(OR(N7614 &lt;EDA_Outlier_Analysis!$I$10, N7614 &gt; EDA_Outlier_Analysis!$I$11),
      "Outlier",
      "Normal"))</f>
        <v>Normal</v>
      </c>
    </row>
    <row r="7615" spans="1:19">
      <c r="A7615" t="s">
        <v>16199</v>
      </c>
      <c r="B7615" s="4">
        <v>45078</v>
      </c>
      <c r="C7615" s="2">
        <v>213436.96</v>
      </c>
      <c r="D7615" t="s">
        <v>849</v>
      </c>
      <c r="E7615" t="s">
        <v>853</v>
      </c>
      <c r="F7615" t="s">
        <v>11</v>
      </c>
      <c r="G7615" t="s">
        <v>20</v>
      </c>
      <c r="H7615" t="s">
        <v>727</v>
      </c>
      <c r="J7615" t="s">
        <v>16200</v>
      </c>
      <c r="K7615" t="str">
        <f>IF(COUNTIF(Customers!A:A, H7615)&gt;0, "Valid", "Invalid")</f>
        <v>Valid</v>
      </c>
      <c r="L7615" t="str">
        <f t="shared" si="590"/>
        <v>6</v>
      </c>
      <c r="M7615" t="str">
        <f t="shared" si="591"/>
        <v>2023</v>
      </c>
      <c r="N7615">
        <f t="shared" si="592"/>
        <v>213436.96</v>
      </c>
      <c r="O7615">
        <f t="shared" si="593"/>
        <v>213436.96</v>
      </c>
      <c r="P7615" t="str">
        <f t="shared" si="594"/>
        <v/>
      </c>
      <c r="Q7615" s="48" t="str">
        <f>IF(O7615="","",
   IF(OR(O7615&lt;EDA_Outlier_Analysis!$C$10, O7615&gt;EDA_Outlier_Analysis!$C$11),
      "Outlier",
      "Normal"))</f>
        <v>Normal</v>
      </c>
      <c r="R7615" t="str">
        <f>IF(P7615="","",
   IF(OR(P7615 &lt; EDA_Outlier_Analysis!$F$7, P7615 &gt; EDA_Outlier_Analysis!$F$8),
      "Outlier",
      "Normal"))</f>
        <v/>
      </c>
      <c r="S7615" t="str">
        <f>IF(N7615="","",
   IF(OR(N7615 &lt;EDA_Outlier_Analysis!$I$10, N7615 &gt; EDA_Outlier_Analysis!$I$11),
      "Outlier",
      "Normal"))</f>
        <v>Normal</v>
      </c>
    </row>
    <row r="7616" spans="1:19">
      <c r="A7616" t="s">
        <v>16201</v>
      </c>
      <c r="B7616" s="4">
        <v>44619</v>
      </c>
      <c r="C7616" s="2">
        <v>-44403.41</v>
      </c>
      <c r="D7616" t="s">
        <v>840</v>
      </c>
      <c r="E7616" t="s">
        <v>905</v>
      </c>
      <c r="F7616" t="s">
        <v>10</v>
      </c>
      <c r="G7616" t="s">
        <v>31</v>
      </c>
      <c r="I7616" t="s">
        <v>1540</v>
      </c>
      <c r="J7616" t="s">
        <v>16202</v>
      </c>
      <c r="K7616" t="str">
        <f>IF(COUNTIF(Customers!A:A, H7616)&gt;0, "Valid", "Invalid")</f>
        <v>Invalid</v>
      </c>
      <c r="L7616" t="str">
        <f t="shared" si="590"/>
        <v>2</v>
      </c>
      <c r="M7616" t="str">
        <f t="shared" si="591"/>
        <v>2022</v>
      </c>
      <c r="N7616">
        <f t="shared" si="592"/>
        <v>-44403.41</v>
      </c>
      <c r="O7616" t="str">
        <f t="shared" si="593"/>
        <v/>
      </c>
      <c r="P7616">
        <f t="shared" si="594"/>
        <v>44403.41</v>
      </c>
      <c r="Q7616" s="48" t="str">
        <f>IF(O7616="","",
   IF(OR(O7616&lt;EDA_Outlier_Analysis!$C$10, O7616&gt;EDA_Outlier_Analysis!$C$11),
      "Outlier",
      "Normal"))</f>
        <v/>
      </c>
      <c r="R7616" t="str">
        <f>IF(P7616="","",
   IF(OR(P7616 &lt; EDA_Outlier_Analysis!$F$7, P7616 &gt; EDA_Outlier_Analysis!$F$8),
      "Outlier",
      "Normal"))</f>
        <v>Normal</v>
      </c>
      <c r="S7616" t="str">
        <f>IF(N7616="","",
   IF(OR(N7616 &lt;EDA_Outlier_Analysis!$I$10, N7616 &gt; EDA_Outlier_Analysis!$I$11),
      "Outlier",
      "Normal"))</f>
        <v>Normal</v>
      </c>
    </row>
    <row r="7617" spans="1:19">
      <c r="A7617" t="s">
        <v>16203</v>
      </c>
      <c r="B7617" s="4">
        <v>45174</v>
      </c>
      <c r="C7617" s="2">
        <v>-13911.59</v>
      </c>
      <c r="D7617" t="s">
        <v>840</v>
      </c>
      <c r="E7617" t="s">
        <v>905</v>
      </c>
      <c r="F7617" t="s">
        <v>11</v>
      </c>
      <c r="G7617" t="s">
        <v>20</v>
      </c>
      <c r="I7617" t="s">
        <v>906</v>
      </c>
      <c r="J7617" t="s">
        <v>16204</v>
      </c>
      <c r="K7617" t="str">
        <f>IF(COUNTIF(Customers!A:A, H7617)&gt;0, "Valid", "Invalid")</f>
        <v>Invalid</v>
      </c>
      <c r="L7617" t="str">
        <f t="shared" si="590"/>
        <v>9</v>
      </c>
      <c r="M7617" t="str">
        <f t="shared" si="591"/>
        <v>2023</v>
      </c>
      <c r="N7617">
        <f t="shared" si="592"/>
        <v>-13911.59</v>
      </c>
      <c r="O7617" t="str">
        <f t="shared" si="593"/>
        <v/>
      </c>
      <c r="P7617">
        <f t="shared" si="594"/>
        <v>13911.59</v>
      </c>
      <c r="Q7617" s="48" t="str">
        <f>IF(O7617="","",
   IF(OR(O7617&lt;EDA_Outlier_Analysis!$C$10, O7617&gt;EDA_Outlier_Analysis!$C$11),
      "Outlier",
      "Normal"))</f>
        <v/>
      </c>
      <c r="R7617" t="str">
        <f>IF(P7617="","",
   IF(OR(P7617 &lt; EDA_Outlier_Analysis!$F$7, P7617 &gt; EDA_Outlier_Analysis!$F$8),
      "Outlier",
      "Normal"))</f>
        <v>Outlier</v>
      </c>
      <c r="S7617" t="str">
        <f>IF(N7617="","",
   IF(OR(N7617 &lt;EDA_Outlier_Analysis!$I$10, N7617 &gt; EDA_Outlier_Analysis!$I$11),
      "Outlier",
      "Normal"))</f>
        <v>Normal</v>
      </c>
    </row>
    <row r="7618" spans="1:19">
      <c r="A7618" t="s">
        <v>16205</v>
      </c>
      <c r="B7618" s="4">
        <v>44800</v>
      </c>
      <c r="C7618" s="2">
        <v>144271.32</v>
      </c>
      <c r="D7618" t="s">
        <v>849</v>
      </c>
      <c r="E7618" t="s">
        <v>853</v>
      </c>
      <c r="F7618" t="s">
        <v>11</v>
      </c>
      <c r="G7618" t="s">
        <v>34</v>
      </c>
      <c r="H7618" t="s">
        <v>451</v>
      </c>
      <c r="J7618" t="s">
        <v>16206</v>
      </c>
      <c r="K7618" t="str">
        <f>IF(COUNTIF(Customers!A:A, H7618)&gt;0, "Valid", "Invalid")</f>
        <v>Valid</v>
      </c>
      <c r="L7618" t="str">
        <f t="shared" si="590"/>
        <v>8</v>
      </c>
      <c r="M7618" t="str">
        <f t="shared" si="591"/>
        <v>2022</v>
      </c>
      <c r="N7618">
        <f t="shared" si="592"/>
        <v>144271.32</v>
      </c>
      <c r="O7618">
        <f t="shared" si="593"/>
        <v>144271.32</v>
      </c>
      <c r="P7618" t="str">
        <f t="shared" si="594"/>
        <v/>
      </c>
      <c r="Q7618" s="48" t="str">
        <f>IF(O7618="","",
   IF(OR(O7618&lt;EDA_Outlier_Analysis!$C$10, O7618&gt;EDA_Outlier_Analysis!$C$11),
      "Outlier",
      "Normal"))</f>
        <v>Normal</v>
      </c>
      <c r="R7618" t="str">
        <f>IF(P7618="","",
   IF(OR(P7618 &lt; EDA_Outlier_Analysis!$F$7, P7618 &gt; EDA_Outlier_Analysis!$F$8),
      "Outlier",
      "Normal"))</f>
        <v/>
      </c>
      <c r="S7618" t="str">
        <f>IF(N7618="","",
   IF(OR(N7618 &lt;EDA_Outlier_Analysis!$I$10, N7618 &gt; EDA_Outlier_Analysis!$I$11),
      "Outlier",
      "Normal"))</f>
        <v>Normal</v>
      </c>
    </row>
    <row r="7619" spans="1:19">
      <c r="A7619" t="s">
        <v>16207</v>
      </c>
      <c r="B7619" s="4">
        <v>45186</v>
      </c>
      <c r="C7619" s="2">
        <v>-35995.93</v>
      </c>
      <c r="D7619" t="s">
        <v>840</v>
      </c>
      <c r="E7619" t="s">
        <v>878</v>
      </c>
      <c r="F7619" t="s">
        <v>9</v>
      </c>
      <c r="G7619" t="s">
        <v>34</v>
      </c>
      <c r="I7619" t="s">
        <v>3502</v>
      </c>
      <c r="J7619" t="s">
        <v>16208</v>
      </c>
      <c r="K7619" t="str">
        <f>IF(COUNTIF(Customers!A:A, H7619)&gt;0, "Valid", "Invalid")</f>
        <v>Invalid</v>
      </c>
      <c r="L7619" t="str">
        <f t="shared" ref="L7619:L7682" si="595">TEXT(B7619,"m")</f>
        <v>9</v>
      </c>
      <c r="M7619" t="str">
        <f t="shared" ref="M7619:M7682" si="596">TEXT(B7619,"yyyy")</f>
        <v>2023</v>
      </c>
      <c r="N7619">
        <f t="shared" ref="N7619:N7682" si="597">IF(D7619="Revenue",C7619,-ABS(C7619))</f>
        <v>-35995.93</v>
      </c>
      <c r="O7619" t="str">
        <f t="shared" ref="O7619:O7682" si="598">IF(D7619="Revenue", C7619, "")</f>
        <v/>
      </c>
      <c r="P7619">
        <f t="shared" ref="P7619:P7682" si="599">IF(D7619="Expense", ABS(C7619), "")</f>
        <v>35995.93</v>
      </c>
      <c r="Q7619" s="48" t="str">
        <f>IF(O7619="","",
   IF(OR(O7619&lt;EDA_Outlier_Analysis!$C$10, O7619&gt;EDA_Outlier_Analysis!$C$11),
      "Outlier",
      "Normal"))</f>
        <v/>
      </c>
      <c r="R7619" t="str">
        <f>IF(P7619="","",
   IF(OR(P7619 &lt; EDA_Outlier_Analysis!$F$7, P7619 &gt; EDA_Outlier_Analysis!$F$8),
      "Outlier",
      "Normal"))</f>
        <v>Normal</v>
      </c>
      <c r="S7619" t="str">
        <f>IF(N7619="","",
   IF(OR(N7619 &lt;EDA_Outlier_Analysis!$I$10, N7619 &gt; EDA_Outlier_Analysis!$I$11),
      "Outlier",
      "Normal"))</f>
        <v>Normal</v>
      </c>
    </row>
    <row r="7620" spans="1:19">
      <c r="A7620" t="s">
        <v>16209</v>
      </c>
      <c r="B7620" s="4">
        <v>45242</v>
      </c>
      <c r="C7620" s="2">
        <v>94924.01</v>
      </c>
      <c r="D7620" t="s">
        <v>849</v>
      </c>
      <c r="E7620" t="s">
        <v>850</v>
      </c>
      <c r="F7620" t="s">
        <v>9</v>
      </c>
      <c r="G7620" t="s">
        <v>34</v>
      </c>
      <c r="H7620" t="s">
        <v>379</v>
      </c>
      <c r="J7620" t="s">
        <v>16210</v>
      </c>
      <c r="K7620" t="str">
        <f>IF(COUNTIF(Customers!A:A, H7620)&gt;0, "Valid", "Invalid")</f>
        <v>Valid</v>
      </c>
      <c r="L7620" t="str">
        <f t="shared" si="595"/>
        <v>11</v>
      </c>
      <c r="M7620" t="str">
        <f t="shared" si="596"/>
        <v>2023</v>
      </c>
      <c r="N7620">
        <f t="shared" si="597"/>
        <v>94924.01</v>
      </c>
      <c r="O7620">
        <f t="shared" si="598"/>
        <v>94924.01</v>
      </c>
      <c r="P7620" t="str">
        <f t="shared" si="599"/>
        <v/>
      </c>
      <c r="Q7620" s="48" t="str">
        <f>IF(O7620="","",
   IF(OR(O7620&lt;EDA_Outlier_Analysis!$C$10, O7620&gt;EDA_Outlier_Analysis!$C$11),
      "Outlier",
      "Normal"))</f>
        <v>Normal</v>
      </c>
      <c r="R7620" t="str">
        <f>IF(P7620="","",
   IF(OR(P7620 &lt; EDA_Outlier_Analysis!$F$7, P7620 &gt; EDA_Outlier_Analysis!$F$8),
      "Outlier",
      "Normal"))</f>
        <v/>
      </c>
      <c r="S7620" t="str">
        <f>IF(N7620="","",
   IF(OR(N7620 &lt;EDA_Outlier_Analysis!$I$10, N7620 &gt; EDA_Outlier_Analysis!$I$11),
      "Outlier",
      "Normal"))</f>
        <v>Normal</v>
      </c>
    </row>
    <row r="7621" spans="1:19">
      <c r="A7621" t="s">
        <v>16211</v>
      </c>
      <c r="B7621" s="4">
        <v>45247</v>
      </c>
      <c r="C7621" s="2">
        <v>117218.54</v>
      </c>
      <c r="D7621" t="s">
        <v>849</v>
      </c>
      <c r="E7621" t="s">
        <v>850</v>
      </c>
      <c r="F7621" t="s">
        <v>9</v>
      </c>
      <c r="G7621" t="s">
        <v>31</v>
      </c>
      <c r="H7621" t="s">
        <v>67</v>
      </c>
      <c r="J7621" t="s">
        <v>16212</v>
      </c>
      <c r="K7621" t="str">
        <f>IF(COUNTIF(Customers!A:A, H7621)&gt;0, "Valid", "Invalid")</f>
        <v>Valid</v>
      </c>
      <c r="L7621" t="str">
        <f t="shared" si="595"/>
        <v>11</v>
      </c>
      <c r="M7621" t="str">
        <f t="shared" si="596"/>
        <v>2023</v>
      </c>
      <c r="N7621">
        <f t="shared" si="597"/>
        <v>117218.54</v>
      </c>
      <c r="O7621">
        <f t="shared" si="598"/>
        <v>117218.54</v>
      </c>
      <c r="P7621" t="str">
        <f t="shared" si="599"/>
        <v/>
      </c>
      <c r="Q7621" s="48" t="str">
        <f>IF(O7621="","",
   IF(OR(O7621&lt;EDA_Outlier_Analysis!$C$10, O7621&gt;EDA_Outlier_Analysis!$C$11),
      "Outlier",
      "Normal"))</f>
        <v>Normal</v>
      </c>
      <c r="R7621" t="str">
        <f>IF(P7621="","",
   IF(OR(P7621 &lt; EDA_Outlier_Analysis!$F$7, P7621 &gt; EDA_Outlier_Analysis!$F$8),
      "Outlier",
      "Normal"))</f>
        <v/>
      </c>
      <c r="S7621" t="str">
        <f>IF(N7621="","",
   IF(OR(N7621 &lt;EDA_Outlier_Analysis!$I$10, N7621 &gt; EDA_Outlier_Analysis!$I$11),
      "Outlier",
      "Normal"))</f>
        <v>Normal</v>
      </c>
    </row>
    <row r="7622" spans="1:19">
      <c r="A7622" t="s">
        <v>16213</v>
      </c>
      <c r="B7622" s="4">
        <v>44989</v>
      </c>
      <c r="C7622" s="2">
        <v>157122.89000000001</v>
      </c>
      <c r="D7622" t="s">
        <v>849</v>
      </c>
      <c r="E7622" t="s">
        <v>868</v>
      </c>
      <c r="F7622" t="s">
        <v>10</v>
      </c>
      <c r="G7622" t="s">
        <v>31</v>
      </c>
      <c r="H7622" t="s">
        <v>243</v>
      </c>
      <c r="J7622" t="s">
        <v>16214</v>
      </c>
      <c r="K7622" t="str">
        <f>IF(COUNTIF(Customers!A:A, H7622)&gt;0, "Valid", "Invalid")</f>
        <v>Valid</v>
      </c>
      <c r="L7622" t="str">
        <f t="shared" si="595"/>
        <v>3</v>
      </c>
      <c r="M7622" t="str">
        <f t="shared" si="596"/>
        <v>2023</v>
      </c>
      <c r="N7622">
        <f t="shared" si="597"/>
        <v>157122.89000000001</v>
      </c>
      <c r="O7622">
        <f t="shared" si="598"/>
        <v>157122.89000000001</v>
      </c>
      <c r="P7622" t="str">
        <f t="shared" si="599"/>
        <v/>
      </c>
      <c r="Q7622" s="48" t="str">
        <f>IF(O7622="","",
   IF(OR(O7622&lt;EDA_Outlier_Analysis!$C$10, O7622&gt;EDA_Outlier_Analysis!$C$11),
      "Outlier",
      "Normal"))</f>
        <v>Normal</v>
      </c>
      <c r="R7622" t="str">
        <f>IF(P7622="","",
   IF(OR(P7622 &lt; EDA_Outlier_Analysis!$F$7, P7622 &gt; EDA_Outlier_Analysis!$F$8),
      "Outlier",
      "Normal"))</f>
        <v/>
      </c>
      <c r="S7622" t="str">
        <f>IF(N7622="","",
   IF(OR(N7622 &lt;EDA_Outlier_Analysis!$I$10, N7622 &gt; EDA_Outlier_Analysis!$I$11),
      "Outlier",
      "Normal"))</f>
        <v>Normal</v>
      </c>
    </row>
    <row r="7623" spans="1:19">
      <c r="A7623" t="s">
        <v>16215</v>
      </c>
      <c r="B7623" s="4">
        <v>45150</v>
      </c>
      <c r="C7623" s="2">
        <v>171661.93</v>
      </c>
      <c r="D7623" t="s">
        <v>849</v>
      </c>
      <c r="E7623" t="s">
        <v>850</v>
      </c>
      <c r="F7623" t="s">
        <v>9</v>
      </c>
      <c r="G7623" t="s">
        <v>20</v>
      </c>
      <c r="H7623" t="s">
        <v>369</v>
      </c>
      <c r="J7623" t="s">
        <v>16216</v>
      </c>
      <c r="K7623" t="str">
        <f>IF(COUNTIF(Customers!A:A, H7623)&gt;0, "Valid", "Invalid")</f>
        <v>Valid</v>
      </c>
      <c r="L7623" t="str">
        <f t="shared" si="595"/>
        <v>8</v>
      </c>
      <c r="M7623" t="str">
        <f t="shared" si="596"/>
        <v>2023</v>
      </c>
      <c r="N7623">
        <f t="shared" si="597"/>
        <v>171661.93</v>
      </c>
      <c r="O7623">
        <f t="shared" si="598"/>
        <v>171661.93</v>
      </c>
      <c r="P7623" t="str">
        <f t="shared" si="599"/>
        <v/>
      </c>
      <c r="Q7623" s="48" t="str">
        <f>IF(O7623="","",
   IF(OR(O7623&lt;EDA_Outlier_Analysis!$C$10, O7623&gt;EDA_Outlier_Analysis!$C$11),
      "Outlier",
      "Normal"))</f>
        <v>Normal</v>
      </c>
      <c r="R7623" t="str">
        <f>IF(P7623="","",
   IF(OR(P7623 &lt; EDA_Outlier_Analysis!$F$7, P7623 &gt; EDA_Outlier_Analysis!$F$8),
      "Outlier",
      "Normal"))</f>
        <v/>
      </c>
      <c r="S7623" t="str">
        <f>IF(N7623="","",
   IF(OR(N7623 &lt;EDA_Outlier_Analysis!$I$10, N7623 &gt; EDA_Outlier_Analysis!$I$11),
      "Outlier",
      "Normal"))</f>
        <v>Normal</v>
      </c>
    </row>
    <row r="7624" spans="1:19">
      <c r="A7624" t="s">
        <v>16217</v>
      </c>
      <c r="B7624" s="4">
        <v>45169</v>
      </c>
      <c r="C7624" s="2">
        <v>-46920.480000000003</v>
      </c>
      <c r="D7624" t="s">
        <v>840</v>
      </c>
      <c r="E7624" t="s">
        <v>841</v>
      </c>
      <c r="F7624" t="s">
        <v>10</v>
      </c>
      <c r="G7624" t="s">
        <v>31</v>
      </c>
      <c r="I7624" t="s">
        <v>1317</v>
      </c>
      <c r="J7624" t="s">
        <v>16218</v>
      </c>
      <c r="K7624" t="str">
        <f>IF(COUNTIF(Customers!A:A, H7624)&gt;0, "Valid", "Invalid")</f>
        <v>Invalid</v>
      </c>
      <c r="L7624" t="str">
        <f t="shared" si="595"/>
        <v>8</v>
      </c>
      <c r="M7624" t="str">
        <f t="shared" si="596"/>
        <v>2023</v>
      </c>
      <c r="N7624">
        <f t="shared" si="597"/>
        <v>-46920.480000000003</v>
      </c>
      <c r="O7624" t="str">
        <f t="shared" si="598"/>
        <v/>
      </c>
      <c r="P7624">
        <f t="shared" si="599"/>
        <v>46920.480000000003</v>
      </c>
      <c r="Q7624" s="48" t="str">
        <f>IF(O7624="","",
   IF(OR(O7624&lt;EDA_Outlier_Analysis!$C$10, O7624&gt;EDA_Outlier_Analysis!$C$11),
      "Outlier",
      "Normal"))</f>
        <v/>
      </c>
      <c r="R7624" t="str">
        <f>IF(P7624="","",
   IF(OR(P7624 &lt; EDA_Outlier_Analysis!$F$7, P7624 &gt; EDA_Outlier_Analysis!$F$8),
      "Outlier",
      "Normal"))</f>
        <v>Normal</v>
      </c>
      <c r="S7624" t="str">
        <f>IF(N7624="","",
   IF(OR(N7624 &lt;EDA_Outlier_Analysis!$I$10, N7624 &gt; EDA_Outlier_Analysis!$I$11),
      "Outlier",
      "Normal"))</f>
        <v>Normal</v>
      </c>
    </row>
    <row r="7625" spans="1:19">
      <c r="A7625" t="s">
        <v>16219</v>
      </c>
      <c r="B7625" s="4">
        <v>45284</v>
      </c>
      <c r="C7625" s="2">
        <v>141769.10999999999</v>
      </c>
      <c r="D7625" t="s">
        <v>849</v>
      </c>
      <c r="E7625" t="s">
        <v>853</v>
      </c>
      <c r="F7625" t="s">
        <v>9</v>
      </c>
      <c r="G7625" t="s">
        <v>31</v>
      </c>
      <c r="H7625" t="s">
        <v>489</v>
      </c>
      <c r="J7625" t="s">
        <v>16220</v>
      </c>
      <c r="K7625" t="str">
        <f>IF(COUNTIF(Customers!A:A, H7625)&gt;0, "Valid", "Invalid")</f>
        <v>Valid</v>
      </c>
      <c r="L7625" t="str">
        <f t="shared" si="595"/>
        <v>12</v>
      </c>
      <c r="M7625" t="str">
        <f t="shared" si="596"/>
        <v>2023</v>
      </c>
      <c r="N7625">
        <f t="shared" si="597"/>
        <v>141769.10999999999</v>
      </c>
      <c r="O7625">
        <f t="shared" si="598"/>
        <v>141769.10999999999</v>
      </c>
      <c r="P7625" t="str">
        <f t="shared" si="599"/>
        <v/>
      </c>
      <c r="Q7625" s="48" t="str">
        <f>IF(O7625="","",
   IF(OR(O7625&lt;EDA_Outlier_Analysis!$C$10, O7625&gt;EDA_Outlier_Analysis!$C$11),
      "Outlier",
      "Normal"))</f>
        <v>Normal</v>
      </c>
      <c r="R7625" t="str">
        <f>IF(P7625="","",
   IF(OR(P7625 &lt; EDA_Outlier_Analysis!$F$7, P7625 &gt; EDA_Outlier_Analysis!$F$8),
      "Outlier",
      "Normal"))</f>
        <v/>
      </c>
      <c r="S7625" t="str">
        <f>IF(N7625="","",
   IF(OR(N7625 &lt;EDA_Outlier_Analysis!$I$10, N7625 &gt; EDA_Outlier_Analysis!$I$11),
      "Outlier",
      "Normal"))</f>
        <v>Normal</v>
      </c>
    </row>
    <row r="7626" spans="1:19">
      <c r="A7626" t="s">
        <v>16221</v>
      </c>
      <c r="B7626" s="4">
        <v>44569</v>
      </c>
      <c r="C7626" s="2">
        <v>188821.12</v>
      </c>
      <c r="D7626" t="s">
        <v>849</v>
      </c>
      <c r="E7626" t="s">
        <v>853</v>
      </c>
      <c r="F7626" t="s">
        <v>11</v>
      </c>
      <c r="G7626" t="s">
        <v>24</v>
      </c>
      <c r="H7626" t="s">
        <v>493</v>
      </c>
      <c r="J7626" t="s">
        <v>16222</v>
      </c>
      <c r="K7626" t="str">
        <f>IF(COUNTIF(Customers!A:A, H7626)&gt;0, "Valid", "Invalid")</f>
        <v>Valid</v>
      </c>
      <c r="L7626" t="str">
        <f t="shared" si="595"/>
        <v>1</v>
      </c>
      <c r="M7626" t="str">
        <f t="shared" si="596"/>
        <v>2022</v>
      </c>
      <c r="N7626">
        <f t="shared" si="597"/>
        <v>188821.12</v>
      </c>
      <c r="O7626">
        <f t="shared" si="598"/>
        <v>188821.12</v>
      </c>
      <c r="P7626" t="str">
        <f t="shared" si="599"/>
        <v/>
      </c>
      <c r="Q7626" s="48" t="str">
        <f>IF(O7626="","",
   IF(OR(O7626&lt;EDA_Outlier_Analysis!$C$10, O7626&gt;EDA_Outlier_Analysis!$C$11),
      "Outlier",
      "Normal"))</f>
        <v>Normal</v>
      </c>
      <c r="R7626" t="str">
        <f>IF(P7626="","",
   IF(OR(P7626 &lt; EDA_Outlier_Analysis!$F$7, P7626 &gt; EDA_Outlier_Analysis!$F$8),
      "Outlier",
      "Normal"))</f>
        <v/>
      </c>
      <c r="S7626" t="str">
        <f>IF(N7626="","",
   IF(OR(N7626 &lt;EDA_Outlier_Analysis!$I$10, N7626 &gt; EDA_Outlier_Analysis!$I$11),
      "Outlier",
      "Normal"))</f>
        <v>Normal</v>
      </c>
    </row>
    <row r="7627" spans="1:19">
      <c r="A7627" t="s">
        <v>16223</v>
      </c>
      <c r="B7627" s="4">
        <v>44858</v>
      </c>
      <c r="C7627" s="2">
        <v>59993.46</v>
      </c>
      <c r="D7627" t="s">
        <v>849</v>
      </c>
      <c r="E7627" t="s">
        <v>850</v>
      </c>
      <c r="F7627" t="s">
        <v>11</v>
      </c>
      <c r="G7627" t="s">
        <v>34</v>
      </c>
      <c r="H7627" t="s">
        <v>461</v>
      </c>
      <c r="J7627" t="s">
        <v>16224</v>
      </c>
      <c r="K7627" t="str">
        <f>IF(COUNTIF(Customers!A:A, H7627)&gt;0, "Valid", "Invalid")</f>
        <v>Valid</v>
      </c>
      <c r="L7627" t="str">
        <f t="shared" si="595"/>
        <v>10</v>
      </c>
      <c r="M7627" t="str">
        <f t="shared" si="596"/>
        <v>2022</v>
      </c>
      <c r="N7627">
        <f t="shared" si="597"/>
        <v>59993.46</v>
      </c>
      <c r="O7627">
        <f t="shared" si="598"/>
        <v>59993.46</v>
      </c>
      <c r="P7627" t="str">
        <f t="shared" si="599"/>
        <v/>
      </c>
      <c r="Q7627" s="48" t="str">
        <f>IF(O7627="","",
   IF(OR(O7627&lt;EDA_Outlier_Analysis!$C$10, O7627&gt;EDA_Outlier_Analysis!$C$11),
      "Outlier",
      "Normal"))</f>
        <v>Normal</v>
      </c>
      <c r="R7627" t="str">
        <f>IF(P7627="","",
   IF(OR(P7627 &lt; EDA_Outlier_Analysis!$F$7, P7627 &gt; EDA_Outlier_Analysis!$F$8),
      "Outlier",
      "Normal"))</f>
        <v/>
      </c>
      <c r="S7627" t="str">
        <f>IF(N7627="","",
   IF(OR(N7627 &lt;EDA_Outlier_Analysis!$I$10, N7627 &gt; EDA_Outlier_Analysis!$I$11),
      "Outlier",
      "Normal"))</f>
        <v>Normal</v>
      </c>
    </row>
    <row r="7628" spans="1:19">
      <c r="A7628" t="s">
        <v>16225</v>
      </c>
      <c r="B7628" s="4">
        <v>44904</v>
      </c>
      <c r="C7628" s="2">
        <v>-26283.8</v>
      </c>
      <c r="D7628" t="s">
        <v>840</v>
      </c>
      <c r="E7628" t="s">
        <v>841</v>
      </c>
      <c r="F7628" t="s">
        <v>10</v>
      </c>
      <c r="G7628" t="s">
        <v>34</v>
      </c>
      <c r="I7628" t="s">
        <v>1035</v>
      </c>
      <c r="J7628" t="s">
        <v>16226</v>
      </c>
      <c r="K7628" t="str">
        <f>IF(COUNTIF(Customers!A:A, H7628)&gt;0, "Valid", "Invalid")</f>
        <v>Invalid</v>
      </c>
      <c r="L7628" t="str">
        <f t="shared" si="595"/>
        <v>12</v>
      </c>
      <c r="M7628" t="str">
        <f t="shared" si="596"/>
        <v>2022</v>
      </c>
      <c r="N7628">
        <f t="shared" si="597"/>
        <v>-26283.8</v>
      </c>
      <c r="O7628" t="str">
        <f t="shared" si="598"/>
        <v/>
      </c>
      <c r="P7628">
        <f t="shared" si="599"/>
        <v>26283.8</v>
      </c>
      <c r="Q7628" s="48" t="str">
        <f>IF(O7628="","",
   IF(OR(O7628&lt;EDA_Outlier_Analysis!$C$10, O7628&gt;EDA_Outlier_Analysis!$C$11),
      "Outlier",
      "Normal"))</f>
        <v/>
      </c>
      <c r="R7628" t="str">
        <f>IF(P7628="","",
   IF(OR(P7628 &lt; EDA_Outlier_Analysis!$F$7, P7628 &gt; EDA_Outlier_Analysis!$F$8),
      "Outlier",
      "Normal"))</f>
        <v>Outlier</v>
      </c>
      <c r="S7628" t="str">
        <f>IF(N7628="","",
   IF(OR(N7628 &lt;EDA_Outlier_Analysis!$I$10, N7628 &gt; EDA_Outlier_Analysis!$I$11),
      "Outlier",
      "Normal"))</f>
        <v>Normal</v>
      </c>
    </row>
    <row r="7629" spans="1:19">
      <c r="A7629" t="s">
        <v>16227</v>
      </c>
      <c r="B7629" s="4">
        <v>45183</v>
      </c>
      <c r="C7629" s="2">
        <v>-46836.98</v>
      </c>
      <c r="D7629" t="s">
        <v>840</v>
      </c>
      <c r="E7629" t="s">
        <v>905</v>
      </c>
      <c r="F7629" t="s">
        <v>10</v>
      </c>
      <c r="G7629" t="s">
        <v>20</v>
      </c>
      <c r="I7629" t="s">
        <v>1428</v>
      </c>
      <c r="J7629" t="s">
        <v>16228</v>
      </c>
      <c r="K7629" t="str">
        <f>IF(COUNTIF(Customers!A:A, H7629)&gt;0, "Valid", "Invalid")</f>
        <v>Invalid</v>
      </c>
      <c r="L7629" t="str">
        <f t="shared" si="595"/>
        <v>9</v>
      </c>
      <c r="M7629" t="str">
        <f t="shared" si="596"/>
        <v>2023</v>
      </c>
      <c r="N7629">
        <f t="shared" si="597"/>
        <v>-46836.98</v>
      </c>
      <c r="O7629" t="str">
        <f t="shared" si="598"/>
        <v/>
      </c>
      <c r="P7629">
        <f t="shared" si="599"/>
        <v>46836.98</v>
      </c>
      <c r="Q7629" s="48" t="str">
        <f>IF(O7629="","",
   IF(OR(O7629&lt;EDA_Outlier_Analysis!$C$10, O7629&gt;EDA_Outlier_Analysis!$C$11),
      "Outlier",
      "Normal"))</f>
        <v/>
      </c>
      <c r="R7629" t="str">
        <f>IF(P7629="","",
   IF(OR(P7629 &lt; EDA_Outlier_Analysis!$F$7, P7629 &gt; EDA_Outlier_Analysis!$F$8),
      "Outlier",
      "Normal"))</f>
        <v>Normal</v>
      </c>
      <c r="S7629" t="str">
        <f>IF(N7629="","",
   IF(OR(N7629 &lt;EDA_Outlier_Analysis!$I$10, N7629 &gt; EDA_Outlier_Analysis!$I$11),
      "Outlier",
      "Normal"))</f>
        <v>Normal</v>
      </c>
    </row>
    <row r="7630" spans="1:19">
      <c r="A7630" t="s">
        <v>16229</v>
      </c>
      <c r="B7630" s="4">
        <v>45013</v>
      </c>
      <c r="C7630" s="2">
        <v>-22495.61</v>
      </c>
      <c r="D7630" t="s">
        <v>840</v>
      </c>
      <c r="E7630" t="s">
        <v>864</v>
      </c>
      <c r="F7630" t="s">
        <v>9</v>
      </c>
      <c r="G7630" t="s">
        <v>20</v>
      </c>
      <c r="I7630" t="s">
        <v>1261</v>
      </c>
      <c r="J7630" t="s">
        <v>16230</v>
      </c>
      <c r="K7630" t="str">
        <f>IF(COUNTIF(Customers!A:A, H7630)&gt;0, "Valid", "Invalid")</f>
        <v>Invalid</v>
      </c>
      <c r="L7630" t="str">
        <f t="shared" si="595"/>
        <v>3</v>
      </c>
      <c r="M7630" t="str">
        <f t="shared" si="596"/>
        <v>2023</v>
      </c>
      <c r="N7630">
        <f t="shared" si="597"/>
        <v>-22495.61</v>
      </c>
      <c r="O7630" t="str">
        <f t="shared" si="598"/>
        <v/>
      </c>
      <c r="P7630">
        <f t="shared" si="599"/>
        <v>22495.61</v>
      </c>
      <c r="Q7630" s="48" t="str">
        <f>IF(O7630="","",
   IF(OR(O7630&lt;EDA_Outlier_Analysis!$C$10, O7630&gt;EDA_Outlier_Analysis!$C$11),
      "Outlier",
      "Normal"))</f>
        <v/>
      </c>
      <c r="R7630" t="str">
        <f>IF(P7630="","",
   IF(OR(P7630 &lt; EDA_Outlier_Analysis!$F$7, P7630 &gt; EDA_Outlier_Analysis!$F$8),
      "Outlier",
      "Normal"))</f>
        <v>Outlier</v>
      </c>
      <c r="S7630" t="str">
        <f>IF(N7630="","",
   IF(OR(N7630 &lt;EDA_Outlier_Analysis!$I$10, N7630 &gt; EDA_Outlier_Analysis!$I$11),
      "Outlier",
      "Normal"))</f>
        <v>Normal</v>
      </c>
    </row>
    <row r="7631" spans="1:19">
      <c r="A7631" t="s">
        <v>16231</v>
      </c>
      <c r="B7631" s="4">
        <v>45290</v>
      </c>
      <c r="C7631" s="2">
        <v>-7042.89</v>
      </c>
      <c r="D7631" t="s">
        <v>840</v>
      </c>
      <c r="E7631" t="s">
        <v>878</v>
      </c>
      <c r="F7631" t="s">
        <v>9</v>
      </c>
      <c r="G7631" t="s">
        <v>24</v>
      </c>
      <c r="I7631" t="s">
        <v>2544</v>
      </c>
      <c r="J7631" t="s">
        <v>16232</v>
      </c>
      <c r="K7631" t="str">
        <f>IF(COUNTIF(Customers!A:A, H7631)&gt;0, "Valid", "Invalid")</f>
        <v>Invalid</v>
      </c>
      <c r="L7631" t="str">
        <f t="shared" si="595"/>
        <v>12</v>
      </c>
      <c r="M7631" t="str">
        <f t="shared" si="596"/>
        <v>2023</v>
      </c>
      <c r="N7631">
        <f t="shared" si="597"/>
        <v>-7042.89</v>
      </c>
      <c r="O7631" t="str">
        <f t="shared" si="598"/>
        <v/>
      </c>
      <c r="P7631">
        <f t="shared" si="599"/>
        <v>7042.89</v>
      </c>
      <c r="Q7631" s="48" t="str">
        <f>IF(O7631="","",
   IF(OR(O7631&lt;EDA_Outlier_Analysis!$C$10, O7631&gt;EDA_Outlier_Analysis!$C$11),
      "Outlier",
      "Normal"))</f>
        <v/>
      </c>
      <c r="R7631" t="str">
        <f>IF(P7631="","",
   IF(OR(P7631 &lt; EDA_Outlier_Analysis!$F$7, P7631 &gt; EDA_Outlier_Analysis!$F$8),
      "Outlier",
      "Normal"))</f>
        <v>Outlier</v>
      </c>
      <c r="S7631" t="str">
        <f>IF(N7631="","",
   IF(OR(N7631 &lt;EDA_Outlier_Analysis!$I$10, N7631 &gt; EDA_Outlier_Analysis!$I$11),
      "Outlier",
      "Normal"))</f>
        <v>Normal</v>
      </c>
    </row>
    <row r="7632" spans="1:19">
      <c r="A7632" t="s">
        <v>16233</v>
      </c>
      <c r="B7632" s="4">
        <v>45193</v>
      </c>
      <c r="C7632" s="2">
        <v>-45711.53</v>
      </c>
      <c r="D7632" t="s">
        <v>840</v>
      </c>
      <c r="E7632" t="s">
        <v>878</v>
      </c>
      <c r="F7632" t="s">
        <v>11</v>
      </c>
      <c r="G7632" t="s">
        <v>24</v>
      </c>
      <c r="I7632" t="s">
        <v>865</v>
      </c>
      <c r="J7632" t="s">
        <v>16234</v>
      </c>
      <c r="K7632" t="str">
        <f>IF(COUNTIF(Customers!A:A, H7632)&gt;0, "Valid", "Invalid")</f>
        <v>Invalid</v>
      </c>
      <c r="L7632" t="str">
        <f t="shared" si="595"/>
        <v>9</v>
      </c>
      <c r="M7632" t="str">
        <f t="shared" si="596"/>
        <v>2023</v>
      </c>
      <c r="N7632">
        <f t="shared" si="597"/>
        <v>-45711.53</v>
      </c>
      <c r="O7632" t="str">
        <f t="shared" si="598"/>
        <v/>
      </c>
      <c r="P7632">
        <f t="shared" si="599"/>
        <v>45711.53</v>
      </c>
      <c r="Q7632" s="48" t="str">
        <f>IF(O7632="","",
   IF(OR(O7632&lt;EDA_Outlier_Analysis!$C$10, O7632&gt;EDA_Outlier_Analysis!$C$11),
      "Outlier",
      "Normal"))</f>
        <v/>
      </c>
      <c r="R7632" t="str">
        <f>IF(P7632="","",
   IF(OR(P7632 &lt; EDA_Outlier_Analysis!$F$7, P7632 &gt; EDA_Outlier_Analysis!$F$8),
      "Outlier",
      "Normal"))</f>
        <v>Normal</v>
      </c>
      <c r="S7632" t="str">
        <f>IF(N7632="","",
   IF(OR(N7632 &lt;EDA_Outlier_Analysis!$I$10, N7632 &gt; EDA_Outlier_Analysis!$I$11),
      "Outlier",
      "Normal"))</f>
        <v>Normal</v>
      </c>
    </row>
    <row r="7633" spans="1:19">
      <c r="A7633" t="s">
        <v>16235</v>
      </c>
      <c r="B7633" s="4">
        <v>44635</v>
      </c>
      <c r="C7633" s="2">
        <v>89102.49</v>
      </c>
      <c r="D7633" t="s">
        <v>849</v>
      </c>
      <c r="E7633" t="s">
        <v>868</v>
      </c>
      <c r="F7633" t="s">
        <v>9</v>
      </c>
      <c r="G7633" t="s">
        <v>24</v>
      </c>
      <c r="H7633" t="s">
        <v>341</v>
      </c>
      <c r="J7633" t="s">
        <v>16236</v>
      </c>
      <c r="K7633" t="str">
        <f>IF(COUNTIF(Customers!A:A, H7633)&gt;0, "Valid", "Invalid")</f>
        <v>Valid</v>
      </c>
      <c r="L7633" t="str">
        <f t="shared" si="595"/>
        <v>3</v>
      </c>
      <c r="M7633" t="str">
        <f t="shared" si="596"/>
        <v>2022</v>
      </c>
      <c r="N7633">
        <f t="shared" si="597"/>
        <v>89102.49</v>
      </c>
      <c r="O7633">
        <f t="shared" si="598"/>
        <v>89102.49</v>
      </c>
      <c r="P7633" t="str">
        <f t="shared" si="599"/>
        <v/>
      </c>
      <c r="Q7633" s="48" t="str">
        <f>IF(O7633="","",
   IF(OR(O7633&lt;EDA_Outlier_Analysis!$C$10, O7633&gt;EDA_Outlier_Analysis!$C$11),
      "Outlier",
      "Normal"))</f>
        <v>Normal</v>
      </c>
      <c r="R7633" t="str">
        <f>IF(P7633="","",
   IF(OR(P7633 &lt; EDA_Outlier_Analysis!$F$7, P7633 &gt; EDA_Outlier_Analysis!$F$8),
      "Outlier",
      "Normal"))</f>
        <v/>
      </c>
      <c r="S7633" t="str">
        <f>IF(N7633="","",
   IF(OR(N7633 &lt;EDA_Outlier_Analysis!$I$10, N7633 &gt; EDA_Outlier_Analysis!$I$11),
      "Outlier",
      "Normal"))</f>
        <v>Normal</v>
      </c>
    </row>
    <row r="7634" spans="1:19">
      <c r="A7634" t="s">
        <v>16237</v>
      </c>
      <c r="B7634" s="4">
        <v>45167</v>
      </c>
      <c r="C7634" s="2">
        <v>-61156.12</v>
      </c>
      <c r="D7634" t="s">
        <v>840</v>
      </c>
      <c r="E7634" t="s">
        <v>856</v>
      </c>
      <c r="F7634" t="s">
        <v>9</v>
      </c>
      <c r="G7634" t="s">
        <v>34</v>
      </c>
      <c r="I7634" t="s">
        <v>1013</v>
      </c>
      <c r="J7634" t="s">
        <v>16238</v>
      </c>
      <c r="K7634" t="str">
        <f>IF(COUNTIF(Customers!A:A, H7634)&gt;0, "Valid", "Invalid")</f>
        <v>Invalid</v>
      </c>
      <c r="L7634" t="str">
        <f t="shared" si="595"/>
        <v>8</v>
      </c>
      <c r="M7634" t="str">
        <f t="shared" si="596"/>
        <v>2023</v>
      </c>
      <c r="N7634">
        <f t="shared" si="597"/>
        <v>-61156.12</v>
      </c>
      <c r="O7634" t="str">
        <f t="shared" si="598"/>
        <v/>
      </c>
      <c r="P7634">
        <f t="shared" si="599"/>
        <v>61156.12</v>
      </c>
      <c r="Q7634" s="48" t="str">
        <f>IF(O7634="","",
   IF(OR(O7634&lt;EDA_Outlier_Analysis!$C$10, O7634&gt;EDA_Outlier_Analysis!$C$11),
      "Outlier",
      "Normal"))</f>
        <v/>
      </c>
      <c r="R7634" t="str">
        <f>IF(P7634="","",
   IF(OR(P7634 &lt; EDA_Outlier_Analysis!$F$7, P7634 &gt; EDA_Outlier_Analysis!$F$8),
      "Outlier",
      "Normal"))</f>
        <v>Outlier</v>
      </c>
      <c r="S7634" t="str">
        <f>IF(N7634="","",
   IF(OR(N7634 &lt;EDA_Outlier_Analysis!$I$10, N7634 &gt; EDA_Outlier_Analysis!$I$11),
      "Outlier",
      "Normal"))</f>
        <v>Normal</v>
      </c>
    </row>
    <row r="7635" spans="1:19">
      <c r="A7635" t="s">
        <v>16239</v>
      </c>
      <c r="B7635" s="4">
        <v>44971</v>
      </c>
      <c r="C7635" s="2">
        <v>16342.46</v>
      </c>
      <c r="D7635" t="s">
        <v>971</v>
      </c>
      <c r="E7635" t="s">
        <v>971</v>
      </c>
      <c r="F7635" t="s">
        <v>9</v>
      </c>
      <c r="G7635" t="s">
        <v>20</v>
      </c>
      <c r="J7635" t="s">
        <v>16240</v>
      </c>
      <c r="K7635" t="str">
        <f>IF(COUNTIF(Customers!A:A, H7635)&gt;0, "Valid", "Invalid")</f>
        <v>Invalid</v>
      </c>
      <c r="L7635" t="str">
        <f t="shared" si="595"/>
        <v>2</v>
      </c>
      <c r="M7635" t="str">
        <f t="shared" si="596"/>
        <v>2023</v>
      </c>
      <c r="N7635">
        <f t="shared" si="597"/>
        <v>-16342.46</v>
      </c>
      <c r="O7635" t="str">
        <f t="shared" si="598"/>
        <v/>
      </c>
      <c r="P7635" t="str">
        <f t="shared" si="599"/>
        <v/>
      </c>
      <c r="Q7635" s="48" t="str">
        <f>IF(O7635="","",
   IF(OR(O7635&lt;EDA_Outlier_Analysis!$C$10, O7635&gt;EDA_Outlier_Analysis!$C$11),
      "Outlier",
      "Normal"))</f>
        <v/>
      </c>
      <c r="R7635" t="str">
        <f>IF(P7635="","",
   IF(OR(P7635 &lt; EDA_Outlier_Analysis!$F$7, P7635 &gt; EDA_Outlier_Analysis!$F$8),
      "Outlier",
      "Normal"))</f>
        <v/>
      </c>
      <c r="S7635" t="str">
        <f>IF(N7635="","",
   IF(OR(N7635 &lt;EDA_Outlier_Analysis!$I$10, N7635 &gt; EDA_Outlier_Analysis!$I$11),
      "Outlier",
      "Normal"))</f>
        <v>Normal</v>
      </c>
    </row>
    <row r="7636" spans="1:19">
      <c r="A7636" t="s">
        <v>16241</v>
      </c>
      <c r="B7636" s="4">
        <v>45085</v>
      </c>
      <c r="C7636" s="2">
        <v>121302.11</v>
      </c>
      <c r="D7636" t="s">
        <v>849</v>
      </c>
      <c r="E7636" t="s">
        <v>868</v>
      </c>
      <c r="F7636" t="s">
        <v>9</v>
      </c>
      <c r="G7636" t="s">
        <v>20</v>
      </c>
      <c r="H7636" t="s">
        <v>95</v>
      </c>
      <c r="J7636" t="s">
        <v>16242</v>
      </c>
      <c r="K7636" t="str">
        <f>IF(COUNTIF(Customers!A:A, H7636)&gt;0, "Valid", "Invalid")</f>
        <v>Valid</v>
      </c>
      <c r="L7636" t="str">
        <f t="shared" si="595"/>
        <v>6</v>
      </c>
      <c r="M7636" t="str">
        <f t="shared" si="596"/>
        <v>2023</v>
      </c>
      <c r="N7636">
        <f t="shared" si="597"/>
        <v>121302.11</v>
      </c>
      <c r="O7636">
        <f t="shared" si="598"/>
        <v>121302.11</v>
      </c>
      <c r="P7636" t="str">
        <f t="shared" si="599"/>
        <v/>
      </c>
      <c r="Q7636" s="48" t="str">
        <f>IF(O7636="","",
   IF(OR(O7636&lt;EDA_Outlier_Analysis!$C$10, O7636&gt;EDA_Outlier_Analysis!$C$11),
      "Outlier",
      "Normal"))</f>
        <v>Normal</v>
      </c>
      <c r="R7636" t="str">
        <f>IF(P7636="","",
   IF(OR(P7636 &lt; EDA_Outlier_Analysis!$F$7, P7636 &gt; EDA_Outlier_Analysis!$F$8),
      "Outlier",
      "Normal"))</f>
        <v/>
      </c>
      <c r="S7636" t="str">
        <f>IF(N7636="","",
   IF(OR(N7636 &lt;EDA_Outlier_Analysis!$I$10, N7636 &gt; EDA_Outlier_Analysis!$I$11),
      "Outlier",
      "Normal"))</f>
        <v>Normal</v>
      </c>
    </row>
    <row r="7637" spans="1:19">
      <c r="A7637" t="s">
        <v>16243</v>
      </c>
      <c r="B7637" s="4">
        <v>45190</v>
      </c>
      <c r="C7637" s="2">
        <v>25089.33</v>
      </c>
      <c r="D7637" t="s">
        <v>873</v>
      </c>
      <c r="E7637" t="s">
        <v>873</v>
      </c>
      <c r="F7637" t="s">
        <v>10</v>
      </c>
      <c r="G7637" t="s">
        <v>24</v>
      </c>
      <c r="J7637" t="s">
        <v>16244</v>
      </c>
      <c r="K7637" t="str">
        <f>IF(COUNTIF(Customers!A:A, H7637)&gt;0, "Valid", "Invalid")</f>
        <v>Invalid</v>
      </c>
      <c r="L7637" t="str">
        <f t="shared" si="595"/>
        <v>9</v>
      </c>
      <c r="M7637" t="str">
        <f t="shared" si="596"/>
        <v>2023</v>
      </c>
      <c r="N7637">
        <f t="shared" si="597"/>
        <v>-25089.33</v>
      </c>
      <c r="O7637" t="str">
        <f t="shared" si="598"/>
        <v/>
      </c>
      <c r="P7637" t="str">
        <f t="shared" si="599"/>
        <v/>
      </c>
      <c r="Q7637" s="48" t="str">
        <f>IF(O7637="","",
   IF(OR(O7637&lt;EDA_Outlier_Analysis!$C$10, O7637&gt;EDA_Outlier_Analysis!$C$11),
      "Outlier",
      "Normal"))</f>
        <v/>
      </c>
      <c r="R7637" t="str">
        <f>IF(P7637="","",
   IF(OR(P7637 &lt; EDA_Outlier_Analysis!$F$7, P7637 &gt; EDA_Outlier_Analysis!$F$8),
      "Outlier",
      "Normal"))</f>
        <v/>
      </c>
      <c r="S7637" t="str">
        <f>IF(N7637="","",
   IF(OR(N7637 &lt;EDA_Outlier_Analysis!$I$10, N7637 &gt; EDA_Outlier_Analysis!$I$11),
      "Outlier",
      "Normal"))</f>
        <v>Normal</v>
      </c>
    </row>
    <row r="7638" spans="1:19">
      <c r="A7638" t="s">
        <v>16245</v>
      </c>
      <c r="B7638" s="4">
        <v>44857</v>
      </c>
      <c r="C7638" s="2">
        <v>131290.29</v>
      </c>
      <c r="D7638" t="s">
        <v>849</v>
      </c>
      <c r="E7638" t="s">
        <v>868</v>
      </c>
      <c r="F7638" t="s">
        <v>9</v>
      </c>
      <c r="G7638" t="s">
        <v>31</v>
      </c>
      <c r="H7638" t="s">
        <v>679</v>
      </c>
      <c r="J7638" t="s">
        <v>16246</v>
      </c>
      <c r="K7638" t="str">
        <f>IF(COUNTIF(Customers!A:A, H7638)&gt;0, "Valid", "Invalid")</f>
        <v>Valid</v>
      </c>
      <c r="L7638" t="str">
        <f t="shared" si="595"/>
        <v>10</v>
      </c>
      <c r="M7638" t="str">
        <f t="shared" si="596"/>
        <v>2022</v>
      </c>
      <c r="N7638">
        <f t="shared" si="597"/>
        <v>131290.29</v>
      </c>
      <c r="O7638">
        <f t="shared" si="598"/>
        <v>131290.29</v>
      </c>
      <c r="P7638" t="str">
        <f t="shared" si="599"/>
        <v/>
      </c>
      <c r="Q7638" s="48" t="str">
        <f>IF(O7638="","",
   IF(OR(O7638&lt;EDA_Outlier_Analysis!$C$10, O7638&gt;EDA_Outlier_Analysis!$C$11),
      "Outlier",
      "Normal"))</f>
        <v>Normal</v>
      </c>
      <c r="R7638" t="str">
        <f>IF(P7638="","",
   IF(OR(P7638 &lt; EDA_Outlier_Analysis!$F$7, P7638 &gt; EDA_Outlier_Analysis!$F$8),
      "Outlier",
      "Normal"))</f>
        <v/>
      </c>
      <c r="S7638" t="str">
        <f>IF(N7638="","",
   IF(OR(N7638 &lt;EDA_Outlier_Analysis!$I$10, N7638 &gt; EDA_Outlier_Analysis!$I$11),
      "Outlier",
      "Normal"))</f>
        <v>Normal</v>
      </c>
    </row>
    <row r="7639" spans="1:19">
      <c r="A7639" t="s">
        <v>16247</v>
      </c>
      <c r="B7639" s="4">
        <v>44825</v>
      </c>
      <c r="C7639" s="2">
        <v>180318.03</v>
      </c>
      <c r="D7639" t="s">
        <v>849</v>
      </c>
      <c r="E7639" t="s">
        <v>853</v>
      </c>
      <c r="F7639" t="s">
        <v>9</v>
      </c>
      <c r="G7639" t="s">
        <v>24</v>
      </c>
      <c r="H7639" t="s">
        <v>643</v>
      </c>
      <c r="J7639" t="s">
        <v>16248</v>
      </c>
      <c r="K7639" t="str">
        <f>IF(COUNTIF(Customers!A:A, H7639)&gt;0, "Valid", "Invalid")</f>
        <v>Valid</v>
      </c>
      <c r="L7639" t="str">
        <f t="shared" si="595"/>
        <v>9</v>
      </c>
      <c r="M7639" t="str">
        <f t="shared" si="596"/>
        <v>2022</v>
      </c>
      <c r="N7639">
        <f t="shared" si="597"/>
        <v>180318.03</v>
      </c>
      <c r="O7639">
        <f t="shared" si="598"/>
        <v>180318.03</v>
      </c>
      <c r="P7639" t="str">
        <f t="shared" si="599"/>
        <v/>
      </c>
      <c r="Q7639" s="48" t="str">
        <f>IF(O7639="","",
   IF(OR(O7639&lt;EDA_Outlier_Analysis!$C$10, O7639&gt;EDA_Outlier_Analysis!$C$11),
      "Outlier",
      "Normal"))</f>
        <v>Normal</v>
      </c>
      <c r="R7639" t="str">
        <f>IF(P7639="","",
   IF(OR(P7639 &lt; EDA_Outlier_Analysis!$F$7, P7639 &gt; EDA_Outlier_Analysis!$F$8),
      "Outlier",
      "Normal"))</f>
        <v/>
      </c>
      <c r="S7639" t="str">
        <f>IF(N7639="","",
   IF(OR(N7639 &lt;EDA_Outlier_Analysis!$I$10, N7639 &gt; EDA_Outlier_Analysis!$I$11),
      "Outlier",
      "Normal"))</f>
        <v>Normal</v>
      </c>
    </row>
    <row r="7640" spans="1:19">
      <c r="A7640" t="s">
        <v>16249</v>
      </c>
      <c r="B7640" s="4">
        <v>44929</v>
      </c>
      <c r="C7640" s="2">
        <v>24528.55</v>
      </c>
      <c r="D7640" t="s">
        <v>873</v>
      </c>
      <c r="E7640" t="s">
        <v>873</v>
      </c>
      <c r="F7640" t="s">
        <v>11</v>
      </c>
      <c r="G7640" t="s">
        <v>34</v>
      </c>
      <c r="J7640" t="s">
        <v>16250</v>
      </c>
      <c r="K7640" t="str">
        <f>IF(COUNTIF(Customers!A:A, H7640)&gt;0, "Valid", "Invalid")</f>
        <v>Invalid</v>
      </c>
      <c r="L7640" t="str">
        <f t="shared" si="595"/>
        <v>1</v>
      </c>
      <c r="M7640" t="str">
        <f t="shared" si="596"/>
        <v>2023</v>
      </c>
      <c r="N7640">
        <f t="shared" si="597"/>
        <v>-24528.55</v>
      </c>
      <c r="O7640" t="str">
        <f t="shared" si="598"/>
        <v/>
      </c>
      <c r="P7640" t="str">
        <f t="shared" si="599"/>
        <v/>
      </c>
      <c r="Q7640" s="48" t="str">
        <f>IF(O7640="","",
   IF(OR(O7640&lt;EDA_Outlier_Analysis!$C$10, O7640&gt;EDA_Outlier_Analysis!$C$11),
      "Outlier",
      "Normal"))</f>
        <v/>
      </c>
      <c r="R7640" t="str">
        <f>IF(P7640="","",
   IF(OR(P7640 &lt; EDA_Outlier_Analysis!$F$7, P7640 &gt; EDA_Outlier_Analysis!$F$8),
      "Outlier",
      "Normal"))</f>
        <v/>
      </c>
      <c r="S7640" t="str">
        <f>IF(N7640="","",
   IF(OR(N7640 &lt;EDA_Outlier_Analysis!$I$10, N7640 &gt; EDA_Outlier_Analysis!$I$11),
      "Outlier",
      "Normal"))</f>
        <v>Normal</v>
      </c>
    </row>
    <row r="7641" spans="1:19">
      <c r="A7641" t="s">
        <v>16251</v>
      </c>
      <c r="B7641" s="4">
        <v>44645</v>
      </c>
      <c r="C7641" s="2">
        <v>-53374.26</v>
      </c>
      <c r="D7641" t="s">
        <v>840</v>
      </c>
      <c r="E7641" t="s">
        <v>856</v>
      </c>
      <c r="F7641" t="s">
        <v>9</v>
      </c>
      <c r="G7641" t="s">
        <v>31</v>
      </c>
      <c r="I7641" t="s">
        <v>1494</v>
      </c>
      <c r="J7641" t="s">
        <v>16252</v>
      </c>
      <c r="K7641" t="str">
        <f>IF(COUNTIF(Customers!A:A, H7641)&gt;0, "Valid", "Invalid")</f>
        <v>Invalid</v>
      </c>
      <c r="L7641" t="str">
        <f t="shared" si="595"/>
        <v>3</v>
      </c>
      <c r="M7641" t="str">
        <f t="shared" si="596"/>
        <v>2022</v>
      </c>
      <c r="N7641">
        <f t="shared" si="597"/>
        <v>-53374.26</v>
      </c>
      <c r="O7641" t="str">
        <f t="shared" si="598"/>
        <v/>
      </c>
      <c r="P7641">
        <f t="shared" si="599"/>
        <v>53374.26</v>
      </c>
      <c r="Q7641" s="48" t="str">
        <f>IF(O7641="","",
   IF(OR(O7641&lt;EDA_Outlier_Analysis!$C$10, O7641&gt;EDA_Outlier_Analysis!$C$11),
      "Outlier",
      "Normal"))</f>
        <v/>
      </c>
      <c r="R7641" t="str">
        <f>IF(P7641="","",
   IF(OR(P7641 &lt; EDA_Outlier_Analysis!$F$7, P7641 &gt; EDA_Outlier_Analysis!$F$8),
      "Outlier",
      "Normal"))</f>
        <v>Normal</v>
      </c>
      <c r="S7641" t="str">
        <f>IF(N7641="","",
   IF(OR(N7641 &lt;EDA_Outlier_Analysis!$I$10, N7641 &gt; EDA_Outlier_Analysis!$I$11),
      "Outlier",
      "Normal"))</f>
        <v>Normal</v>
      </c>
    </row>
    <row r="7642" spans="1:19">
      <c r="A7642" t="s">
        <v>16253</v>
      </c>
      <c r="B7642" s="4">
        <v>44689</v>
      </c>
      <c r="C7642" s="2">
        <v>-29139.07</v>
      </c>
      <c r="D7642" t="s">
        <v>840</v>
      </c>
      <c r="E7642" t="s">
        <v>845</v>
      </c>
      <c r="F7642" t="s">
        <v>11</v>
      </c>
      <c r="G7642" t="s">
        <v>31</v>
      </c>
      <c r="I7642" t="s">
        <v>1412</v>
      </c>
      <c r="J7642" t="s">
        <v>16254</v>
      </c>
      <c r="K7642" t="str">
        <f>IF(COUNTIF(Customers!A:A, H7642)&gt;0, "Valid", "Invalid")</f>
        <v>Invalid</v>
      </c>
      <c r="L7642" t="str">
        <f t="shared" si="595"/>
        <v>5</v>
      </c>
      <c r="M7642" t="str">
        <f t="shared" si="596"/>
        <v>2022</v>
      </c>
      <c r="N7642">
        <f t="shared" si="597"/>
        <v>-29139.07</v>
      </c>
      <c r="O7642" t="str">
        <f t="shared" si="598"/>
        <v/>
      </c>
      <c r="P7642">
        <f t="shared" si="599"/>
        <v>29139.07</v>
      </c>
      <c r="Q7642" s="48" t="str">
        <f>IF(O7642="","",
   IF(OR(O7642&lt;EDA_Outlier_Analysis!$C$10, O7642&gt;EDA_Outlier_Analysis!$C$11),
      "Outlier",
      "Normal"))</f>
        <v/>
      </c>
      <c r="R7642" t="str">
        <f>IF(P7642="","",
   IF(OR(P7642 &lt; EDA_Outlier_Analysis!$F$7, P7642 &gt; EDA_Outlier_Analysis!$F$8),
      "Outlier",
      "Normal"))</f>
        <v>Normal</v>
      </c>
      <c r="S7642" t="str">
        <f>IF(N7642="","",
   IF(OR(N7642 &lt;EDA_Outlier_Analysis!$I$10, N7642 &gt; EDA_Outlier_Analysis!$I$11),
      "Outlier",
      "Normal"))</f>
        <v>Normal</v>
      </c>
    </row>
    <row r="7643" spans="1:19">
      <c r="A7643" t="s">
        <v>16255</v>
      </c>
      <c r="B7643" s="4">
        <v>44973</v>
      </c>
      <c r="C7643" s="2">
        <v>219302.95</v>
      </c>
      <c r="D7643" t="s">
        <v>849</v>
      </c>
      <c r="E7643" t="s">
        <v>868</v>
      </c>
      <c r="F7643" t="s">
        <v>10</v>
      </c>
      <c r="G7643" t="s">
        <v>24</v>
      </c>
      <c r="H7643" t="s">
        <v>469</v>
      </c>
      <c r="J7643" t="s">
        <v>16256</v>
      </c>
      <c r="K7643" t="str">
        <f>IF(COUNTIF(Customers!A:A, H7643)&gt;0, "Valid", "Invalid")</f>
        <v>Valid</v>
      </c>
      <c r="L7643" t="str">
        <f t="shared" si="595"/>
        <v>2</v>
      </c>
      <c r="M7643" t="str">
        <f t="shared" si="596"/>
        <v>2023</v>
      </c>
      <c r="N7643">
        <f t="shared" si="597"/>
        <v>219302.95</v>
      </c>
      <c r="O7643">
        <f t="shared" si="598"/>
        <v>219302.95</v>
      </c>
      <c r="P7643" t="str">
        <f t="shared" si="599"/>
        <v/>
      </c>
      <c r="Q7643" s="48" t="str">
        <f>IF(O7643="","",
   IF(OR(O7643&lt;EDA_Outlier_Analysis!$C$10, O7643&gt;EDA_Outlier_Analysis!$C$11),
      "Outlier",
      "Normal"))</f>
        <v>Normal</v>
      </c>
      <c r="R7643" t="str">
        <f>IF(P7643="","",
   IF(OR(P7643 &lt; EDA_Outlier_Analysis!$F$7, P7643 &gt; EDA_Outlier_Analysis!$F$8),
      "Outlier",
      "Normal"))</f>
        <v/>
      </c>
      <c r="S7643" t="str">
        <f>IF(N7643="","",
   IF(OR(N7643 &lt;EDA_Outlier_Analysis!$I$10, N7643 &gt; EDA_Outlier_Analysis!$I$11),
      "Outlier",
      "Normal"))</f>
        <v>Normal</v>
      </c>
    </row>
    <row r="7644" spans="1:19">
      <c r="A7644" t="s">
        <v>16257</v>
      </c>
      <c r="B7644" s="4">
        <v>44993</v>
      </c>
      <c r="C7644" s="2">
        <v>172676.67</v>
      </c>
      <c r="D7644" t="s">
        <v>849</v>
      </c>
      <c r="E7644" t="s">
        <v>868</v>
      </c>
      <c r="F7644" t="s">
        <v>9</v>
      </c>
      <c r="G7644" t="s">
        <v>31</v>
      </c>
      <c r="H7644" t="s">
        <v>207</v>
      </c>
      <c r="J7644" t="s">
        <v>16258</v>
      </c>
      <c r="K7644" t="str">
        <f>IF(COUNTIF(Customers!A:A, H7644)&gt;0, "Valid", "Invalid")</f>
        <v>Valid</v>
      </c>
      <c r="L7644" t="str">
        <f t="shared" si="595"/>
        <v>3</v>
      </c>
      <c r="M7644" t="str">
        <f t="shared" si="596"/>
        <v>2023</v>
      </c>
      <c r="N7644">
        <f t="shared" si="597"/>
        <v>172676.67</v>
      </c>
      <c r="O7644">
        <f t="shared" si="598"/>
        <v>172676.67</v>
      </c>
      <c r="P7644" t="str">
        <f t="shared" si="599"/>
        <v/>
      </c>
      <c r="Q7644" s="48" t="str">
        <f>IF(O7644="","",
   IF(OR(O7644&lt;EDA_Outlier_Analysis!$C$10, O7644&gt;EDA_Outlier_Analysis!$C$11),
      "Outlier",
      "Normal"))</f>
        <v>Normal</v>
      </c>
      <c r="R7644" t="str">
        <f>IF(P7644="","",
   IF(OR(P7644 &lt; EDA_Outlier_Analysis!$F$7, P7644 &gt; EDA_Outlier_Analysis!$F$8),
      "Outlier",
      "Normal"))</f>
        <v/>
      </c>
      <c r="S7644" t="str">
        <f>IF(N7644="","",
   IF(OR(N7644 &lt;EDA_Outlier_Analysis!$I$10, N7644 &gt; EDA_Outlier_Analysis!$I$11),
      "Outlier",
      "Normal"))</f>
        <v>Normal</v>
      </c>
    </row>
    <row r="7645" spans="1:19">
      <c r="A7645" t="s">
        <v>16259</v>
      </c>
      <c r="B7645" s="4">
        <v>44710</v>
      </c>
      <c r="C7645" s="2">
        <v>-22501.71</v>
      </c>
      <c r="D7645" t="s">
        <v>840</v>
      </c>
      <c r="E7645" t="s">
        <v>864</v>
      </c>
      <c r="F7645" t="s">
        <v>10</v>
      </c>
      <c r="G7645" t="s">
        <v>24</v>
      </c>
      <c r="I7645" t="s">
        <v>2544</v>
      </c>
      <c r="J7645" t="s">
        <v>16260</v>
      </c>
      <c r="K7645" t="str">
        <f>IF(COUNTIF(Customers!A:A, H7645)&gt;0, "Valid", "Invalid")</f>
        <v>Invalid</v>
      </c>
      <c r="L7645" t="str">
        <f t="shared" si="595"/>
        <v>5</v>
      </c>
      <c r="M7645" t="str">
        <f t="shared" si="596"/>
        <v>2022</v>
      </c>
      <c r="N7645">
        <f t="shared" si="597"/>
        <v>-22501.71</v>
      </c>
      <c r="O7645" t="str">
        <f t="shared" si="598"/>
        <v/>
      </c>
      <c r="P7645">
        <f t="shared" si="599"/>
        <v>22501.71</v>
      </c>
      <c r="Q7645" s="48" t="str">
        <f>IF(O7645="","",
   IF(OR(O7645&lt;EDA_Outlier_Analysis!$C$10, O7645&gt;EDA_Outlier_Analysis!$C$11),
      "Outlier",
      "Normal"))</f>
        <v/>
      </c>
      <c r="R7645" t="str">
        <f>IF(P7645="","",
   IF(OR(P7645 &lt; EDA_Outlier_Analysis!$F$7, P7645 &gt; EDA_Outlier_Analysis!$F$8),
      "Outlier",
      "Normal"))</f>
        <v>Outlier</v>
      </c>
      <c r="S7645" t="str">
        <f>IF(N7645="","",
   IF(OR(N7645 &lt;EDA_Outlier_Analysis!$I$10, N7645 &gt; EDA_Outlier_Analysis!$I$11),
      "Outlier",
      "Normal"))</f>
        <v>Normal</v>
      </c>
    </row>
    <row r="7646" spans="1:19">
      <c r="A7646" t="s">
        <v>16261</v>
      </c>
      <c r="B7646" s="4">
        <v>44859</v>
      </c>
      <c r="C7646" s="2">
        <v>138969.99</v>
      </c>
      <c r="D7646" t="s">
        <v>849</v>
      </c>
      <c r="E7646" t="s">
        <v>853</v>
      </c>
      <c r="F7646" t="s">
        <v>10</v>
      </c>
      <c r="G7646" t="s">
        <v>31</v>
      </c>
      <c r="H7646" t="s">
        <v>425</v>
      </c>
      <c r="J7646" t="s">
        <v>16262</v>
      </c>
      <c r="K7646" t="str">
        <f>IF(COUNTIF(Customers!A:A, H7646)&gt;0, "Valid", "Invalid")</f>
        <v>Valid</v>
      </c>
      <c r="L7646" t="str">
        <f t="shared" si="595"/>
        <v>10</v>
      </c>
      <c r="M7646" t="str">
        <f t="shared" si="596"/>
        <v>2022</v>
      </c>
      <c r="N7646">
        <f t="shared" si="597"/>
        <v>138969.99</v>
      </c>
      <c r="O7646">
        <f t="shared" si="598"/>
        <v>138969.99</v>
      </c>
      <c r="P7646" t="str">
        <f t="shared" si="599"/>
        <v/>
      </c>
      <c r="Q7646" s="48" t="str">
        <f>IF(O7646="","",
   IF(OR(O7646&lt;EDA_Outlier_Analysis!$C$10, O7646&gt;EDA_Outlier_Analysis!$C$11),
      "Outlier",
      "Normal"))</f>
        <v>Normal</v>
      </c>
      <c r="R7646" t="str">
        <f>IF(P7646="","",
   IF(OR(P7646 &lt; EDA_Outlier_Analysis!$F$7, P7646 &gt; EDA_Outlier_Analysis!$F$8),
      "Outlier",
      "Normal"))</f>
        <v/>
      </c>
      <c r="S7646" t="str">
        <f>IF(N7646="","",
   IF(OR(N7646 &lt;EDA_Outlier_Analysis!$I$10, N7646 &gt; EDA_Outlier_Analysis!$I$11),
      "Outlier",
      "Normal"))</f>
        <v>Normal</v>
      </c>
    </row>
    <row r="7647" spans="1:19">
      <c r="A7647" t="s">
        <v>16263</v>
      </c>
      <c r="B7647" s="4">
        <v>45111</v>
      </c>
      <c r="C7647" s="2">
        <v>94998.59</v>
      </c>
      <c r="D7647" t="s">
        <v>849</v>
      </c>
      <c r="E7647" t="s">
        <v>850</v>
      </c>
      <c r="F7647" t="s">
        <v>10</v>
      </c>
      <c r="G7647" t="s">
        <v>20</v>
      </c>
      <c r="H7647" t="s">
        <v>399</v>
      </c>
      <c r="J7647" t="s">
        <v>16264</v>
      </c>
      <c r="K7647" t="str">
        <f>IF(COUNTIF(Customers!A:A, H7647)&gt;0, "Valid", "Invalid")</f>
        <v>Valid</v>
      </c>
      <c r="L7647" t="str">
        <f t="shared" si="595"/>
        <v>7</v>
      </c>
      <c r="M7647" t="str">
        <f t="shared" si="596"/>
        <v>2023</v>
      </c>
      <c r="N7647">
        <f t="shared" si="597"/>
        <v>94998.59</v>
      </c>
      <c r="O7647">
        <f t="shared" si="598"/>
        <v>94998.59</v>
      </c>
      <c r="P7647" t="str">
        <f t="shared" si="599"/>
        <v/>
      </c>
      <c r="Q7647" s="48" t="str">
        <f>IF(O7647="","",
   IF(OR(O7647&lt;EDA_Outlier_Analysis!$C$10, O7647&gt;EDA_Outlier_Analysis!$C$11),
      "Outlier",
      "Normal"))</f>
        <v>Normal</v>
      </c>
      <c r="R7647" t="str">
        <f>IF(P7647="","",
   IF(OR(P7647 &lt; EDA_Outlier_Analysis!$F$7, P7647 &gt; EDA_Outlier_Analysis!$F$8),
      "Outlier",
      "Normal"))</f>
        <v/>
      </c>
      <c r="S7647" t="str">
        <f>IF(N7647="","",
   IF(OR(N7647 &lt;EDA_Outlier_Analysis!$I$10, N7647 &gt; EDA_Outlier_Analysis!$I$11),
      "Outlier",
      "Normal"))</f>
        <v>Normal</v>
      </c>
    </row>
    <row r="7648" spans="1:19">
      <c r="A7648" t="s">
        <v>16265</v>
      </c>
      <c r="B7648" s="4">
        <v>44911</v>
      </c>
      <c r="C7648" s="2">
        <v>184695.85</v>
      </c>
      <c r="D7648" t="s">
        <v>849</v>
      </c>
      <c r="E7648" t="s">
        <v>853</v>
      </c>
      <c r="F7648" t="s">
        <v>9</v>
      </c>
      <c r="G7648" t="s">
        <v>24</v>
      </c>
      <c r="H7648" t="s">
        <v>207</v>
      </c>
      <c r="J7648" t="s">
        <v>16266</v>
      </c>
      <c r="K7648" t="str">
        <f>IF(COUNTIF(Customers!A:A, H7648)&gt;0, "Valid", "Invalid")</f>
        <v>Valid</v>
      </c>
      <c r="L7648" t="str">
        <f t="shared" si="595"/>
        <v>12</v>
      </c>
      <c r="M7648" t="str">
        <f t="shared" si="596"/>
        <v>2022</v>
      </c>
      <c r="N7648">
        <f t="shared" si="597"/>
        <v>184695.85</v>
      </c>
      <c r="O7648">
        <f t="shared" si="598"/>
        <v>184695.85</v>
      </c>
      <c r="P7648" t="str">
        <f t="shared" si="599"/>
        <v/>
      </c>
      <c r="Q7648" s="48" t="str">
        <f>IF(O7648="","",
   IF(OR(O7648&lt;EDA_Outlier_Analysis!$C$10, O7648&gt;EDA_Outlier_Analysis!$C$11),
      "Outlier",
      "Normal"))</f>
        <v>Normal</v>
      </c>
      <c r="R7648" t="str">
        <f>IF(P7648="","",
   IF(OR(P7648 &lt; EDA_Outlier_Analysis!$F$7, P7648 &gt; EDA_Outlier_Analysis!$F$8),
      "Outlier",
      "Normal"))</f>
        <v/>
      </c>
      <c r="S7648" t="str">
        <f>IF(N7648="","",
   IF(OR(N7648 &lt;EDA_Outlier_Analysis!$I$10, N7648 &gt; EDA_Outlier_Analysis!$I$11),
      "Outlier",
      "Normal"))</f>
        <v>Normal</v>
      </c>
    </row>
    <row r="7649" spans="1:19">
      <c r="A7649" t="s">
        <v>16267</v>
      </c>
      <c r="B7649" s="4">
        <v>45138</v>
      </c>
      <c r="C7649" s="2">
        <v>-39041.279999999999</v>
      </c>
      <c r="D7649" t="s">
        <v>840</v>
      </c>
      <c r="E7649" t="s">
        <v>905</v>
      </c>
      <c r="F7649" t="s">
        <v>9</v>
      </c>
      <c r="G7649" t="s">
        <v>34</v>
      </c>
      <c r="I7649" t="s">
        <v>1540</v>
      </c>
      <c r="J7649" t="s">
        <v>16268</v>
      </c>
      <c r="K7649" t="str">
        <f>IF(COUNTIF(Customers!A:A, H7649)&gt;0, "Valid", "Invalid")</f>
        <v>Invalid</v>
      </c>
      <c r="L7649" t="str">
        <f t="shared" si="595"/>
        <v>7</v>
      </c>
      <c r="M7649" t="str">
        <f t="shared" si="596"/>
        <v>2023</v>
      </c>
      <c r="N7649">
        <f t="shared" si="597"/>
        <v>-39041.279999999999</v>
      </c>
      <c r="O7649" t="str">
        <f t="shared" si="598"/>
        <v/>
      </c>
      <c r="P7649">
        <f t="shared" si="599"/>
        <v>39041.279999999999</v>
      </c>
      <c r="Q7649" s="48" t="str">
        <f>IF(O7649="","",
   IF(OR(O7649&lt;EDA_Outlier_Analysis!$C$10, O7649&gt;EDA_Outlier_Analysis!$C$11),
      "Outlier",
      "Normal"))</f>
        <v/>
      </c>
      <c r="R7649" t="str">
        <f>IF(P7649="","",
   IF(OR(P7649 &lt; EDA_Outlier_Analysis!$F$7, P7649 &gt; EDA_Outlier_Analysis!$F$8),
      "Outlier",
      "Normal"))</f>
        <v>Normal</v>
      </c>
      <c r="S7649" t="str">
        <f>IF(N7649="","",
   IF(OR(N7649 &lt;EDA_Outlier_Analysis!$I$10, N7649 &gt; EDA_Outlier_Analysis!$I$11),
      "Outlier",
      "Normal"))</f>
        <v>Normal</v>
      </c>
    </row>
    <row r="7650" spans="1:19">
      <c r="A7650" t="s">
        <v>16269</v>
      </c>
      <c r="B7650" s="4">
        <v>45245</v>
      </c>
      <c r="C7650" s="2">
        <v>215483.99</v>
      </c>
      <c r="D7650" t="s">
        <v>849</v>
      </c>
      <c r="E7650" t="s">
        <v>868</v>
      </c>
      <c r="F7650" t="s">
        <v>10</v>
      </c>
      <c r="G7650" t="s">
        <v>24</v>
      </c>
      <c r="H7650" t="s">
        <v>171</v>
      </c>
      <c r="J7650" t="s">
        <v>16270</v>
      </c>
      <c r="K7650" t="str">
        <f>IF(COUNTIF(Customers!A:A, H7650)&gt;0, "Valid", "Invalid")</f>
        <v>Valid</v>
      </c>
      <c r="L7650" t="str">
        <f t="shared" si="595"/>
        <v>11</v>
      </c>
      <c r="M7650" t="str">
        <f t="shared" si="596"/>
        <v>2023</v>
      </c>
      <c r="N7650">
        <f t="shared" si="597"/>
        <v>215483.99</v>
      </c>
      <c r="O7650">
        <f t="shared" si="598"/>
        <v>215483.99</v>
      </c>
      <c r="P7650" t="str">
        <f t="shared" si="599"/>
        <v/>
      </c>
      <c r="Q7650" s="48" t="str">
        <f>IF(O7650="","",
   IF(OR(O7650&lt;EDA_Outlier_Analysis!$C$10, O7650&gt;EDA_Outlier_Analysis!$C$11),
      "Outlier",
      "Normal"))</f>
        <v>Normal</v>
      </c>
      <c r="R7650" t="str">
        <f>IF(P7650="","",
   IF(OR(P7650 &lt; EDA_Outlier_Analysis!$F$7, P7650 &gt; EDA_Outlier_Analysis!$F$8),
      "Outlier",
      "Normal"))</f>
        <v/>
      </c>
      <c r="S7650" t="str">
        <f>IF(N7650="","",
   IF(OR(N7650 &lt;EDA_Outlier_Analysis!$I$10, N7650 &gt; EDA_Outlier_Analysis!$I$11),
      "Outlier",
      "Normal"))</f>
        <v>Normal</v>
      </c>
    </row>
    <row r="7651" spans="1:19">
      <c r="A7651" t="s">
        <v>16271</v>
      </c>
      <c r="B7651" s="4">
        <v>44864</v>
      </c>
      <c r="C7651" s="2">
        <v>143244.01999999999</v>
      </c>
      <c r="D7651" t="s">
        <v>849</v>
      </c>
      <c r="E7651" t="s">
        <v>850</v>
      </c>
      <c r="F7651" t="s">
        <v>10</v>
      </c>
      <c r="G7651" t="s">
        <v>31</v>
      </c>
      <c r="H7651" t="s">
        <v>41</v>
      </c>
      <c r="J7651" t="s">
        <v>16272</v>
      </c>
      <c r="K7651" t="str">
        <f>IF(COUNTIF(Customers!A:A, H7651)&gt;0, "Valid", "Invalid")</f>
        <v>Valid</v>
      </c>
      <c r="L7651" t="str">
        <f t="shared" si="595"/>
        <v>10</v>
      </c>
      <c r="M7651" t="str">
        <f t="shared" si="596"/>
        <v>2022</v>
      </c>
      <c r="N7651">
        <f t="shared" si="597"/>
        <v>143244.01999999999</v>
      </c>
      <c r="O7651">
        <f t="shared" si="598"/>
        <v>143244.01999999999</v>
      </c>
      <c r="P7651" t="str">
        <f t="shared" si="599"/>
        <v/>
      </c>
      <c r="Q7651" s="48" t="str">
        <f>IF(O7651="","",
   IF(OR(O7651&lt;EDA_Outlier_Analysis!$C$10, O7651&gt;EDA_Outlier_Analysis!$C$11),
      "Outlier",
      "Normal"))</f>
        <v>Normal</v>
      </c>
      <c r="R7651" t="str">
        <f>IF(P7651="","",
   IF(OR(P7651 &lt; EDA_Outlier_Analysis!$F$7, P7651 &gt; EDA_Outlier_Analysis!$F$8),
      "Outlier",
      "Normal"))</f>
        <v/>
      </c>
      <c r="S7651" t="str">
        <f>IF(N7651="","",
   IF(OR(N7651 &lt;EDA_Outlier_Analysis!$I$10, N7651 &gt; EDA_Outlier_Analysis!$I$11),
      "Outlier",
      "Normal"))</f>
        <v>Normal</v>
      </c>
    </row>
    <row r="7652" spans="1:19">
      <c r="A7652" t="s">
        <v>16273</v>
      </c>
      <c r="B7652" s="4">
        <v>44582</v>
      </c>
      <c r="C7652" s="2">
        <v>121050.3</v>
      </c>
      <c r="D7652" t="s">
        <v>849</v>
      </c>
      <c r="E7652" t="s">
        <v>868</v>
      </c>
      <c r="F7652" t="s">
        <v>11</v>
      </c>
      <c r="G7652" t="s">
        <v>20</v>
      </c>
      <c r="H7652" t="s">
        <v>301</v>
      </c>
      <c r="J7652" t="s">
        <v>16274</v>
      </c>
      <c r="K7652" t="str">
        <f>IF(COUNTIF(Customers!A:A, H7652)&gt;0, "Valid", "Invalid")</f>
        <v>Valid</v>
      </c>
      <c r="L7652" t="str">
        <f t="shared" si="595"/>
        <v>1</v>
      </c>
      <c r="M7652" t="str">
        <f t="shared" si="596"/>
        <v>2022</v>
      </c>
      <c r="N7652">
        <f t="shared" si="597"/>
        <v>121050.3</v>
      </c>
      <c r="O7652">
        <f t="shared" si="598"/>
        <v>121050.3</v>
      </c>
      <c r="P7652" t="str">
        <f t="shared" si="599"/>
        <v/>
      </c>
      <c r="Q7652" s="48" t="str">
        <f>IF(O7652="","",
   IF(OR(O7652&lt;EDA_Outlier_Analysis!$C$10, O7652&gt;EDA_Outlier_Analysis!$C$11),
      "Outlier",
      "Normal"))</f>
        <v>Normal</v>
      </c>
      <c r="R7652" t="str">
        <f>IF(P7652="","",
   IF(OR(P7652 &lt; EDA_Outlier_Analysis!$F$7, P7652 &gt; EDA_Outlier_Analysis!$F$8),
      "Outlier",
      "Normal"))</f>
        <v/>
      </c>
      <c r="S7652" t="str">
        <f>IF(N7652="","",
   IF(OR(N7652 &lt;EDA_Outlier_Analysis!$I$10, N7652 &gt; EDA_Outlier_Analysis!$I$11),
      "Outlier",
      "Normal"))</f>
        <v>Normal</v>
      </c>
    </row>
    <row r="7653" spans="1:19">
      <c r="A7653" t="s">
        <v>16275</v>
      </c>
      <c r="B7653" s="4">
        <v>44773</v>
      </c>
      <c r="C7653" s="2">
        <v>-43224.14</v>
      </c>
      <c r="D7653" t="s">
        <v>840</v>
      </c>
      <c r="E7653" t="s">
        <v>905</v>
      </c>
      <c r="F7653" t="s">
        <v>10</v>
      </c>
      <c r="G7653" t="s">
        <v>20</v>
      </c>
      <c r="I7653" t="s">
        <v>1062</v>
      </c>
      <c r="J7653" t="s">
        <v>16276</v>
      </c>
      <c r="K7653" t="str">
        <f>IF(COUNTIF(Customers!A:A, H7653)&gt;0, "Valid", "Invalid")</f>
        <v>Invalid</v>
      </c>
      <c r="L7653" t="str">
        <f t="shared" si="595"/>
        <v>7</v>
      </c>
      <c r="M7653" t="str">
        <f t="shared" si="596"/>
        <v>2022</v>
      </c>
      <c r="N7653">
        <f t="shared" si="597"/>
        <v>-43224.14</v>
      </c>
      <c r="O7653" t="str">
        <f t="shared" si="598"/>
        <v/>
      </c>
      <c r="P7653">
        <f t="shared" si="599"/>
        <v>43224.14</v>
      </c>
      <c r="Q7653" s="48" t="str">
        <f>IF(O7653="","",
   IF(OR(O7653&lt;EDA_Outlier_Analysis!$C$10, O7653&gt;EDA_Outlier_Analysis!$C$11),
      "Outlier",
      "Normal"))</f>
        <v/>
      </c>
      <c r="R7653" t="str">
        <f>IF(P7653="","",
   IF(OR(P7653 &lt; EDA_Outlier_Analysis!$F$7, P7653 &gt; EDA_Outlier_Analysis!$F$8),
      "Outlier",
      "Normal"))</f>
        <v>Normal</v>
      </c>
      <c r="S7653" t="str">
        <f>IF(N7653="","",
   IF(OR(N7653 &lt;EDA_Outlier_Analysis!$I$10, N7653 &gt; EDA_Outlier_Analysis!$I$11),
      "Outlier",
      "Normal"))</f>
        <v>Normal</v>
      </c>
    </row>
    <row r="7654" spans="1:19">
      <c r="A7654" t="s">
        <v>16277</v>
      </c>
      <c r="B7654" s="4">
        <v>44739</v>
      </c>
      <c r="C7654" s="2">
        <v>-58640.98</v>
      </c>
      <c r="D7654" t="s">
        <v>840</v>
      </c>
      <c r="E7654" t="s">
        <v>878</v>
      </c>
      <c r="F7654" t="s">
        <v>11</v>
      </c>
      <c r="G7654" t="s">
        <v>24</v>
      </c>
      <c r="I7654" t="s">
        <v>906</v>
      </c>
      <c r="J7654" t="s">
        <v>16278</v>
      </c>
      <c r="K7654" t="str">
        <f>IF(COUNTIF(Customers!A:A, H7654)&gt;0, "Valid", "Invalid")</f>
        <v>Invalid</v>
      </c>
      <c r="L7654" t="str">
        <f t="shared" si="595"/>
        <v>6</v>
      </c>
      <c r="M7654" t="str">
        <f t="shared" si="596"/>
        <v>2022</v>
      </c>
      <c r="N7654">
        <f t="shared" si="597"/>
        <v>-58640.98</v>
      </c>
      <c r="O7654" t="str">
        <f t="shared" si="598"/>
        <v/>
      </c>
      <c r="P7654">
        <f t="shared" si="599"/>
        <v>58640.98</v>
      </c>
      <c r="Q7654" s="48" t="str">
        <f>IF(O7654="","",
   IF(OR(O7654&lt;EDA_Outlier_Analysis!$C$10, O7654&gt;EDA_Outlier_Analysis!$C$11),
      "Outlier",
      "Normal"))</f>
        <v/>
      </c>
      <c r="R7654" t="str">
        <f>IF(P7654="","",
   IF(OR(P7654 &lt; EDA_Outlier_Analysis!$F$7, P7654 &gt; EDA_Outlier_Analysis!$F$8),
      "Outlier",
      "Normal"))</f>
        <v>Outlier</v>
      </c>
      <c r="S7654" t="str">
        <f>IF(N7654="","",
   IF(OR(N7654 &lt;EDA_Outlier_Analysis!$I$10, N7654 &gt; EDA_Outlier_Analysis!$I$11),
      "Outlier",
      "Normal"))</f>
        <v>Normal</v>
      </c>
    </row>
    <row r="7655" spans="1:19">
      <c r="A7655" t="s">
        <v>16279</v>
      </c>
      <c r="B7655" s="4">
        <v>45173</v>
      </c>
      <c r="C7655" s="2">
        <v>210989.28</v>
      </c>
      <c r="D7655" t="s">
        <v>849</v>
      </c>
      <c r="E7655" t="s">
        <v>850</v>
      </c>
      <c r="F7655" t="s">
        <v>11</v>
      </c>
      <c r="G7655" t="s">
        <v>20</v>
      </c>
      <c r="H7655" t="s">
        <v>583</v>
      </c>
      <c r="J7655" t="s">
        <v>16280</v>
      </c>
      <c r="K7655" t="str">
        <f>IF(COUNTIF(Customers!A:A, H7655)&gt;0, "Valid", "Invalid")</f>
        <v>Valid</v>
      </c>
      <c r="L7655" t="str">
        <f t="shared" si="595"/>
        <v>9</v>
      </c>
      <c r="M7655" t="str">
        <f t="shared" si="596"/>
        <v>2023</v>
      </c>
      <c r="N7655">
        <f t="shared" si="597"/>
        <v>210989.28</v>
      </c>
      <c r="O7655">
        <f t="shared" si="598"/>
        <v>210989.28</v>
      </c>
      <c r="P7655" t="str">
        <f t="shared" si="599"/>
        <v/>
      </c>
      <c r="Q7655" s="48" t="str">
        <f>IF(O7655="","",
   IF(OR(O7655&lt;EDA_Outlier_Analysis!$C$10, O7655&gt;EDA_Outlier_Analysis!$C$11),
      "Outlier",
      "Normal"))</f>
        <v>Normal</v>
      </c>
      <c r="R7655" t="str">
        <f>IF(P7655="","",
   IF(OR(P7655 &lt; EDA_Outlier_Analysis!$F$7, P7655 &gt; EDA_Outlier_Analysis!$F$8),
      "Outlier",
      "Normal"))</f>
        <v/>
      </c>
      <c r="S7655" t="str">
        <f>IF(N7655="","",
   IF(OR(N7655 &lt;EDA_Outlier_Analysis!$I$10, N7655 &gt; EDA_Outlier_Analysis!$I$11),
      "Outlier",
      "Normal"))</f>
        <v>Normal</v>
      </c>
    </row>
    <row r="7656" spans="1:19">
      <c r="A7656" t="s">
        <v>16281</v>
      </c>
      <c r="B7656" s="4">
        <v>45161</v>
      </c>
      <c r="C7656" s="2">
        <v>246266.31</v>
      </c>
      <c r="D7656" t="s">
        <v>849</v>
      </c>
      <c r="E7656" t="s">
        <v>850</v>
      </c>
      <c r="F7656" t="s">
        <v>10</v>
      </c>
      <c r="G7656" t="s">
        <v>20</v>
      </c>
      <c r="H7656" t="s">
        <v>735</v>
      </c>
      <c r="J7656" t="s">
        <v>16282</v>
      </c>
      <c r="K7656" t="str">
        <f>IF(COUNTIF(Customers!A:A, H7656)&gt;0, "Valid", "Invalid")</f>
        <v>Valid</v>
      </c>
      <c r="L7656" t="str">
        <f t="shared" si="595"/>
        <v>8</v>
      </c>
      <c r="M7656" t="str">
        <f t="shared" si="596"/>
        <v>2023</v>
      </c>
      <c r="N7656">
        <f t="shared" si="597"/>
        <v>246266.31</v>
      </c>
      <c r="O7656">
        <f t="shared" si="598"/>
        <v>246266.31</v>
      </c>
      <c r="P7656" t="str">
        <f t="shared" si="599"/>
        <v/>
      </c>
      <c r="Q7656" s="48" t="str">
        <f>IF(O7656="","",
   IF(OR(O7656&lt;EDA_Outlier_Analysis!$C$10, O7656&gt;EDA_Outlier_Analysis!$C$11),
      "Outlier",
      "Normal"))</f>
        <v>Normal</v>
      </c>
      <c r="R7656" t="str">
        <f>IF(P7656="","",
   IF(OR(P7656 &lt; EDA_Outlier_Analysis!$F$7, P7656 &gt; EDA_Outlier_Analysis!$F$8),
      "Outlier",
      "Normal"))</f>
        <v/>
      </c>
      <c r="S7656" t="str">
        <f>IF(N7656="","",
   IF(OR(N7656 &lt;EDA_Outlier_Analysis!$I$10, N7656 &gt; EDA_Outlier_Analysis!$I$11),
      "Outlier",
      "Normal"))</f>
        <v>Normal</v>
      </c>
    </row>
    <row r="7657" spans="1:19">
      <c r="A7657" t="s">
        <v>16283</v>
      </c>
      <c r="B7657" s="4">
        <v>45244</v>
      </c>
      <c r="C7657" s="2">
        <v>-16702.939999999999</v>
      </c>
      <c r="D7657" t="s">
        <v>840</v>
      </c>
      <c r="E7657" t="s">
        <v>841</v>
      </c>
      <c r="F7657" t="s">
        <v>10</v>
      </c>
      <c r="G7657" t="s">
        <v>34</v>
      </c>
      <c r="I7657" t="s">
        <v>1415</v>
      </c>
      <c r="J7657" t="s">
        <v>16284</v>
      </c>
      <c r="K7657" t="str">
        <f>IF(COUNTIF(Customers!A:A, H7657)&gt;0, "Valid", "Invalid")</f>
        <v>Invalid</v>
      </c>
      <c r="L7657" t="str">
        <f t="shared" si="595"/>
        <v>11</v>
      </c>
      <c r="M7657" t="str">
        <f t="shared" si="596"/>
        <v>2023</v>
      </c>
      <c r="N7657">
        <f t="shared" si="597"/>
        <v>-16702.939999999999</v>
      </c>
      <c r="O7657" t="str">
        <f t="shared" si="598"/>
        <v/>
      </c>
      <c r="P7657">
        <f t="shared" si="599"/>
        <v>16702.939999999999</v>
      </c>
      <c r="Q7657" s="48" t="str">
        <f>IF(O7657="","",
   IF(OR(O7657&lt;EDA_Outlier_Analysis!$C$10, O7657&gt;EDA_Outlier_Analysis!$C$11),
      "Outlier",
      "Normal"))</f>
        <v/>
      </c>
      <c r="R7657" t="str">
        <f>IF(P7657="","",
   IF(OR(P7657 &lt; EDA_Outlier_Analysis!$F$7, P7657 &gt; EDA_Outlier_Analysis!$F$8),
      "Outlier",
      "Normal"))</f>
        <v>Outlier</v>
      </c>
      <c r="S7657" t="str">
        <f>IF(N7657="","",
   IF(OR(N7657 &lt;EDA_Outlier_Analysis!$I$10, N7657 &gt; EDA_Outlier_Analysis!$I$11),
      "Outlier",
      "Normal"))</f>
        <v>Normal</v>
      </c>
    </row>
    <row r="7658" spans="1:19">
      <c r="A7658" t="s">
        <v>16285</v>
      </c>
      <c r="B7658" s="4">
        <v>44641</v>
      </c>
      <c r="C7658" s="2">
        <v>-30867.19</v>
      </c>
      <c r="D7658" t="s">
        <v>840</v>
      </c>
      <c r="E7658" t="s">
        <v>864</v>
      </c>
      <c r="F7658" t="s">
        <v>11</v>
      </c>
      <c r="G7658" t="s">
        <v>24</v>
      </c>
      <c r="I7658" t="s">
        <v>2105</v>
      </c>
      <c r="J7658" t="s">
        <v>16286</v>
      </c>
      <c r="K7658" t="str">
        <f>IF(COUNTIF(Customers!A:A, H7658)&gt;0, "Valid", "Invalid")</f>
        <v>Invalid</v>
      </c>
      <c r="L7658" t="str">
        <f t="shared" si="595"/>
        <v>3</v>
      </c>
      <c r="M7658" t="str">
        <f t="shared" si="596"/>
        <v>2022</v>
      </c>
      <c r="N7658">
        <f t="shared" si="597"/>
        <v>-30867.19</v>
      </c>
      <c r="O7658" t="str">
        <f t="shared" si="598"/>
        <v/>
      </c>
      <c r="P7658">
        <f t="shared" si="599"/>
        <v>30867.19</v>
      </c>
      <c r="Q7658" s="48" t="str">
        <f>IF(O7658="","",
   IF(OR(O7658&lt;EDA_Outlier_Analysis!$C$10, O7658&gt;EDA_Outlier_Analysis!$C$11),
      "Outlier",
      "Normal"))</f>
        <v/>
      </c>
      <c r="R7658" t="str">
        <f>IF(P7658="","",
   IF(OR(P7658 &lt; EDA_Outlier_Analysis!$F$7, P7658 &gt; EDA_Outlier_Analysis!$F$8),
      "Outlier",
      "Normal"))</f>
        <v>Normal</v>
      </c>
      <c r="S7658" t="str">
        <f>IF(N7658="","",
   IF(OR(N7658 &lt;EDA_Outlier_Analysis!$I$10, N7658 &gt; EDA_Outlier_Analysis!$I$11),
      "Outlier",
      "Normal"))</f>
        <v>Normal</v>
      </c>
    </row>
    <row r="7659" spans="1:19">
      <c r="A7659" t="s">
        <v>16287</v>
      </c>
      <c r="B7659" s="4">
        <v>44934</v>
      </c>
      <c r="C7659" s="2">
        <v>-38383.519999999997</v>
      </c>
      <c r="D7659" t="s">
        <v>840</v>
      </c>
      <c r="E7659" t="s">
        <v>864</v>
      </c>
      <c r="F7659" t="s">
        <v>11</v>
      </c>
      <c r="G7659" t="s">
        <v>20</v>
      </c>
      <c r="I7659" t="s">
        <v>960</v>
      </c>
      <c r="J7659" t="s">
        <v>16288</v>
      </c>
      <c r="K7659" t="str">
        <f>IF(COUNTIF(Customers!A:A, H7659)&gt;0, "Valid", "Invalid")</f>
        <v>Invalid</v>
      </c>
      <c r="L7659" t="str">
        <f t="shared" si="595"/>
        <v>1</v>
      </c>
      <c r="M7659" t="str">
        <f t="shared" si="596"/>
        <v>2023</v>
      </c>
      <c r="N7659">
        <f t="shared" si="597"/>
        <v>-38383.519999999997</v>
      </c>
      <c r="O7659" t="str">
        <f t="shared" si="598"/>
        <v/>
      </c>
      <c r="P7659">
        <f t="shared" si="599"/>
        <v>38383.519999999997</v>
      </c>
      <c r="Q7659" s="48" t="str">
        <f>IF(O7659="","",
   IF(OR(O7659&lt;EDA_Outlier_Analysis!$C$10, O7659&gt;EDA_Outlier_Analysis!$C$11),
      "Outlier",
      "Normal"))</f>
        <v/>
      </c>
      <c r="R7659" t="str">
        <f>IF(P7659="","",
   IF(OR(P7659 &lt; EDA_Outlier_Analysis!$F$7, P7659 &gt; EDA_Outlier_Analysis!$F$8),
      "Outlier",
      "Normal"))</f>
        <v>Normal</v>
      </c>
      <c r="S7659" t="str">
        <f>IF(N7659="","",
   IF(OR(N7659 &lt;EDA_Outlier_Analysis!$I$10, N7659 &gt; EDA_Outlier_Analysis!$I$11),
      "Outlier",
      "Normal"))</f>
        <v>Normal</v>
      </c>
    </row>
    <row r="7660" spans="1:19">
      <c r="A7660" t="s">
        <v>16289</v>
      </c>
      <c r="B7660" s="4">
        <v>44928</v>
      </c>
      <c r="C7660" s="2">
        <v>-27009.55</v>
      </c>
      <c r="D7660" t="s">
        <v>840</v>
      </c>
      <c r="E7660" t="s">
        <v>878</v>
      </c>
      <c r="F7660" t="s">
        <v>10</v>
      </c>
      <c r="G7660" t="s">
        <v>24</v>
      </c>
      <c r="I7660" t="s">
        <v>1519</v>
      </c>
      <c r="J7660" t="s">
        <v>16290</v>
      </c>
      <c r="K7660" t="str">
        <f>IF(COUNTIF(Customers!A:A, H7660)&gt;0, "Valid", "Invalid")</f>
        <v>Invalid</v>
      </c>
      <c r="L7660" t="str">
        <f t="shared" si="595"/>
        <v>1</v>
      </c>
      <c r="M7660" t="str">
        <f t="shared" si="596"/>
        <v>2023</v>
      </c>
      <c r="N7660">
        <f t="shared" si="597"/>
        <v>-27009.55</v>
      </c>
      <c r="O7660" t="str">
        <f t="shared" si="598"/>
        <v/>
      </c>
      <c r="P7660">
        <f t="shared" si="599"/>
        <v>27009.55</v>
      </c>
      <c r="Q7660" s="48" t="str">
        <f>IF(O7660="","",
   IF(OR(O7660&lt;EDA_Outlier_Analysis!$C$10, O7660&gt;EDA_Outlier_Analysis!$C$11),
      "Outlier",
      "Normal"))</f>
        <v/>
      </c>
      <c r="R7660" t="str">
        <f>IF(P7660="","",
   IF(OR(P7660 &lt; EDA_Outlier_Analysis!$F$7, P7660 &gt; EDA_Outlier_Analysis!$F$8),
      "Outlier",
      "Normal"))</f>
        <v>Outlier</v>
      </c>
      <c r="S7660" t="str">
        <f>IF(N7660="","",
   IF(OR(N7660 &lt;EDA_Outlier_Analysis!$I$10, N7660 &gt; EDA_Outlier_Analysis!$I$11),
      "Outlier",
      "Normal"))</f>
        <v>Normal</v>
      </c>
    </row>
    <row r="7661" spans="1:19">
      <c r="A7661" t="s">
        <v>16291</v>
      </c>
      <c r="B7661" s="4">
        <v>44792</v>
      </c>
      <c r="C7661" s="2">
        <v>205794.28</v>
      </c>
      <c r="D7661" t="s">
        <v>849</v>
      </c>
      <c r="E7661" t="s">
        <v>850</v>
      </c>
      <c r="F7661" t="s">
        <v>11</v>
      </c>
      <c r="G7661" t="s">
        <v>34</v>
      </c>
      <c r="H7661" t="s">
        <v>125</v>
      </c>
      <c r="J7661" t="s">
        <v>16292</v>
      </c>
      <c r="K7661" t="str">
        <f>IF(COUNTIF(Customers!A:A, H7661)&gt;0, "Valid", "Invalid")</f>
        <v>Valid</v>
      </c>
      <c r="L7661" t="str">
        <f t="shared" si="595"/>
        <v>8</v>
      </c>
      <c r="M7661" t="str">
        <f t="shared" si="596"/>
        <v>2022</v>
      </c>
      <c r="N7661">
        <f t="shared" si="597"/>
        <v>205794.28</v>
      </c>
      <c r="O7661">
        <f t="shared" si="598"/>
        <v>205794.28</v>
      </c>
      <c r="P7661" t="str">
        <f t="shared" si="599"/>
        <v/>
      </c>
      <c r="Q7661" s="48" t="str">
        <f>IF(O7661="","",
   IF(OR(O7661&lt;EDA_Outlier_Analysis!$C$10, O7661&gt;EDA_Outlier_Analysis!$C$11),
      "Outlier",
      "Normal"))</f>
        <v>Normal</v>
      </c>
      <c r="R7661" t="str">
        <f>IF(P7661="","",
   IF(OR(P7661 &lt; EDA_Outlier_Analysis!$F$7, P7661 &gt; EDA_Outlier_Analysis!$F$8),
      "Outlier",
      "Normal"))</f>
        <v/>
      </c>
      <c r="S7661" t="str">
        <f>IF(N7661="","",
   IF(OR(N7661 &lt;EDA_Outlier_Analysis!$I$10, N7661 &gt; EDA_Outlier_Analysis!$I$11),
      "Outlier",
      "Normal"))</f>
        <v>Normal</v>
      </c>
    </row>
    <row r="7662" spans="1:19">
      <c r="A7662" t="s">
        <v>16293</v>
      </c>
      <c r="B7662" s="4">
        <v>44868</v>
      </c>
      <c r="C7662" s="2">
        <v>-36573.07</v>
      </c>
      <c r="D7662" t="s">
        <v>840</v>
      </c>
      <c r="E7662" t="s">
        <v>845</v>
      </c>
      <c r="F7662" t="s">
        <v>11</v>
      </c>
      <c r="G7662" t="s">
        <v>24</v>
      </c>
      <c r="I7662" t="s">
        <v>1394</v>
      </c>
      <c r="J7662" t="s">
        <v>16294</v>
      </c>
      <c r="K7662" t="str">
        <f>IF(COUNTIF(Customers!A:A, H7662)&gt;0, "Valid", "Invalid")</f>
        <v>Invalid</v>
      </c>
      <c r="L7662" t="str">
        <f t="shared" si="595"/>
        <v>11</v>
      </c>
      <c r="M7662" t="str">
        <f t="shared" si="596"/>
        <v>2022</v>
      </c>
      <c r="N7662">
        <f t="shared" si="597"/>
        <v>-36573.07</v>
      </c>
      <c r="O7662" t="str">
        <f t="shared" si="598"/>
        <v/>
      </c>
      <c r="P7662">
        <f t="shared" si="599"/>
        <v>36573.07</v>
      </c>
      <c r="Q7662" s="48" t="str">
        <f>IF(O7662="","",
   IF(OR(O7662&lt;EDA_Outlier_Analysis!$C$10, O7662&gt;EDA_Outlier_Analysis!$C$11),
      "Outlier",
      "Normal"))</f>
        <v/>
      </c>
      <c r="R7662" t="str">
        <f>IF(P7662="","",
   IF(OR(P7662 &lt; EDA_Outlier_Analysis!$F$7, P7662 &gt; EDA_Outlier_Analysis!$F$8),
      "Outlier",
      "Normal"))</f>
        <v>Normal</v>
      </c>
      <c r="S7662" t="str">
        <f>IF(N7662="","",
   IF(OR(N7662 &lt;EDA_Outlier_Analysis!$I$10, N7662 &gt; EDA_Outlier_Analysis!$I$11),
      "Outlier",
      "Normal"))</f>
        <v>Normal</v>
      </c>
    </row>
    <row r="7663" spans="1:19">
      <c r="A7663" t="s">
        <v>16295</v>
      </c>
      <c r="B7663" s="4">
        <v>45210</v>
      </c>
      <c r="C7663" s="2">
        <v>126501</v>
      </c>
      <c r="D7663" t="s">
        <v>849</v>
      </c>
      <c r="E7663" t="s">
        <v>850</v>
      </c>
      <c r="F7663" t="s">
        <v>10</v>
      </c>
      <c r="G7663" t="s">
        <v>31</v>
      </c>
      <c r="H7663" t="s">
        <v>697</v>
      </c>
      <c r="J7663" t="s">
        <v>16296</v>
      </c>
      <c r="K7663" t="str">
        <f>IF(COUNTIF(Customers!A:A, H7663)&gt;0, "Valid", "Invalid")</f>
        <v>Valid</v>
      </c>
      <c r="L7663" t="str">
        <f t="shared" si="595"/>
        <v>10</v>
      </c>
      <c r="M7663" t="str">
        <f t="shared" si="596"/>
        <v>2023</v>
      </c>
      <c r="N7663">
        <f t="shared" si="597"/>
        <v>126501</v>
      </c>
      <c r="O7663">
        <f t="shared" si="598"/>
        <v>126501</v>
      </c>
      <c r="P7663" t="str">
        <f t="shared" si="599"/>
        <v/>
      </c>
      <c r="Q7663" s="48" t="str">
        <f>IF(O7663="","",
   IF(OR(O7663&lt;EDA_Outlier_Analysis!$C$10, O7663&gt;EDA_Outlier_Analysis!$C$11),
      "Outlier",
      "Normal"))</f>
        <v>Normal</v>
      </c>
      <c r="R7663" t="str">
        <f>IF(P7663="","",
   IF(OR(P7663 &lt; EDA_Outlier_Analysis!$F$7, P7663 &gt; EDA_Outlier_Analysis!$F$8),
      "Outlier",
      "Normal"))</f>
        <v/>
      </c>
      <c r="S7663" t="str">
        <f>IF(N7663="","",
   IF(OR(N7663 &lt;EDA_Outlier_Analysis!$I$10, N7663 &gt; EDA_Outlier_Analysis!$I$11),
      "Outlier",
      "Normal"))</f>
        <v>Normal</v>
      </c>
    </row>
    <row r="7664" spans="1:19">
      <c r="A7664" t="s">
        <v>16297</v>
      </c>
      <c r="B7664" s="4">
        <v>45108</v>
      </c>
      <c r="C7664" s="2">
        <v>189901.43</v>
      </c>
      <c r="D7664" t="s">
        <v>849</v>
      </c>
      <c r="E7664" t="s">
        <v>853</v>
      </c>
      <c r="F7664" t="s">
        <v>10</v>
      </c>
      <c r="G7664" t="s">
        <v>24</v>
      </c>
      <c r="H7664" t="s">
        <v>485</v>
      </c>
      <c r="J7664" t="s">
        <v>16298</v>
      </c>
      <c r="K7664" t="str">
        <f>IF(COUNTIF(Customers!A:A, H7664)&gt;0, "Valid", "Invalid")</f>
        <v>Valid</v>
      </c>
      <c r="L7664" t="str">
        <f t="shared" si="595"/>
        <v>7</v>
      </c>
      <c r="M7664" t="str">
        <f t="shared" si="596"/>
        <v>2023</v>
      </c>
      <c r="N7664">
        <f t="shared" si="597"/>
        <v>189901.43</v>
      </c>
      <c r="O7664">
        <f t="shared" si="598"/>
        <v>189901.43</v>
      </c>
      <c r="P7664" t="str">
        <f t="shared" si="599"/>
        <v/>
      </c>
      <c r="Q7664" s="48" t="str">
        <f>IF(O7664="","",
   IF(OR(O7664&lt;EDA_Outlier_Analysis!$C$10, O7664&gt;EDA_Outlier_Analysis!$C$11),
      "Outlier",
      "Normal"))</f>
        <v>Normal</v>
      </c>
      <c r="R7664" t="str">
        <f>IF(P7664="","",
   IF(OR(P7664 &lt; EDA_Outlier_Analysis!$F$7, P7664 &gt; EDA_Outlier_Analysis!$F$8),
      "Outlier",
      "Normal"))</f>
        <v/>
      </c>
      <c r="S7664" t="str">
        <f>IF(N7664="","",
   IF(OR(N7664 &lt;EDA_Outlier_Analysis!$I$10, N7664 &gt; EDA_Outlier_Analysis!$I$11),
      "Outlier",
      "Normal"))</f>
        <v>Normal</v>
      </c>
    </row>
    <row r="7665" spans="1:19">
      <c r="A7665" t="s">
        <v>16299</v>
      </c>
      <c r="B7665" s="4">
        <v>44581</v>
      </c>
      <c r="C7665" s="2">
        <v>-53826.94</v>
      </c>
      <c r="D7665" t="s">
        <v>840</v>
      </c>
      <c r="E7665" t="s">
        <v>905</v>
      </c>
      <c r="F7665" t="s">
        <v>10</v>
      </c>
      <c r="G7665" t="s">
        <v>20</v>
      </c>
      <c r="I7665" t="s">
        <v>954</v>
      </c>
      <c r="J7665" t="s">
        <v>16300</v>
      </c>
      <c r="K7665" t="str">
        <f>IF(COUNTIF(Customers!A:A, H7665)&gt;0, "Valid", "Invalid")</f>
        <v>Invalid</v>
      </c>
      <c r="L7665" t="str">
        <f t="shared" si="595"/>
        <v>1</v>
      </c>
      <c r="M7665" t="str">
        <f t="shared" si="596"/>
        <v>2022</v>
      </c>
      <c r="N7665">
        <f t="shared" si="597"/>
        <v>-53826.94</v>
      </c>
      <c r="O7665" t="str">
        <f t="shared" si="598"/>
        <v/>
      </c>
      <c r="P7665">
        <f t="shared" si="599"/>
        <v>53826.94</v>
      </c>
      <c r="Q7665" s="48" t="str">
        <f>IF(O7665="","",
   IF(OR(O7665&lt;EDA_Outlier_Analysis!$C$10, O7665&gt;EDA_Outlier_Analysis!$C$11),
      "Outlier",
      "Normal"))</f>
        <v/>
      </c>
      <c r="R7665" t="str">
        <f>IF(P7665="","",
   IF(OR(P7665 &lt; EDA_Outlier_Analysis!$F$7, P7665 &gt; EDA_Outlier_Analysis!$F$8),
      "Outlier",
      "Normal"))</f>
        <v>Outlier</v>
      </c>
      <c r="S7665" t="str">
        <f>IF(N7665="","",
   IF(OR(N7665 &lt;EDA_Outlier_Analysis!$I$10, N7665 &gt; EDA_Outlier_Analysis!$I$11),
      "Outlier",
      "Normal"))</f>
        <v>Normal</v>
      </c>
    </row>
    <row r="7666" spans="1:19">
      <c r="A7666" t="s">
        <v>16301</v>
      </c>
      <c r="B7666" s="4">
        <v>44796</v>
      </c>
      <c r="C7666" s="2">
        <v>223434.71</v>
      </c>
      <c r="D7666" t="s">
        <v>849</v>
      </c>
      <c r="E7666" t="s">
        <v>868</v>
      </c>
      <c r="F7666" t="s">
        <v>9</v>
      </c>
      <c r="G7666" t="s">
        <v>31</v>
      </c>
      <c r="H7666" t="s">
        <v>53</v>
      </c>
      <c r="J7666" t="s">
        <v>16302</v>
      </c>
      <c r="K7666" t="str">
        <f>IF(COUNTIF(Customers!A:A, H7666)&gt;0, "Valid", "Invalid")</f>
        <v>Valid</v>
      </c>
      <c r="L7666" t="str">
        <f t="shared" si="595"/>
        <v>8</v>
      </c>
      <c r="M7666" t="str">
        <f t="shared" si="596"/>
        <v>2022</v>
      </c>
      <c r="N7666">
        <f t="shared" si="597"/>
        <v>223434.71</v>
      </c>
      <c r="O7666">
        <f t="shared" si="598"/>
        <v>223434.71</v>
      </c>
      <c r="P7666" t="str">
        <f t="shared" si="599"/>
        <v/>
      </c>
      <c r="Q7666" s="48" t="str">
        <f>IF(O7666="","",
   IF(OR(O7666&lt;EDA_Outlier_Analysis!$C$10, O7666&gt;EDA_Outlier_Analysis!$C$11),
      "Outlier",
      "Normal"))</f>
        <v>Normal</v>
      </c>
      <c r="R7666" t="str">
        <f>IF(P7666="","",
   IF(OR(P7666 &lt; EDA_Outlier_Analysis!$F$7, P7666 &gt; EDA_Outlier_Analysis!$F$8),
      "Outlier",
      "Normal"))</f>
        <v/>
      </c>
      <c r="S7666" t="str">
        <f>IF(N7666="","",
   IF(OR(N7666 &lt;EDA_Outlier_Analysis!$I$10, N7666 &gt; EDA_Outlier_Analysis!$I$11),
      "Outlier",
      "Normal"))</f>
        <v>Normal</v>
      </c>
    </row>
    <row r="7667" spans="1:19">
      <c r="A7667" t="s">
        <v>16303</v>
      </c>
      <c r="B7667" s="4">
        <v>44884</v>
      </c>
      <c r="C7667" s="2">
        <v>139874.31</v>
      </c>
      <c r="D7667" t="s">
        <v>849</v>
      </c>
      <c r="E7667" t="s">
        <v>850</v>
      </c>
      <c r="F7667" t="s">
        <v>11</v>
      </c>
      <c r="G7667" t="s">
        <v>24</v>
      </c>
      <c r="H7667" t="s">
        <v>277</v>
      </c>
      <c r="J7667" t="s">
        <v>16304</v>
      </c>
      <c r="K7667" t="str">
        <f>IF(COUNTIF(Customers!A:A, H7667)&gt;0, "Valid", "Invalid")</f>
        <v>Valid</v>
      </c>
      <c r="L7667" t="str">
        <f t="shared" si="595"/>
        <v>11</v>
      </c>
      <c r="M7667" t="str">
        <f t="shared" si="596"/>
        <v>2022</v>
      </c>
      <c r="N7667">
        <f t="shared" si="597"/>
        <v>139874.31</v>
      </c>
      <c r="O7667">
        <f t="shared" si="598"/>
        <v>139874.31</v>
      </c>
      <c r="P7667" t="str">
        <f t="shared" si="599"/>
        <v/>
      </c>
      <c r="Q7667" s="48" t="str">
        <f>IF(O7667="","",
   IF(OR(O7667&lt;EDA_Outlier_Analysis!$C$10, O7667&gt;EDA_Outlier_Analysis!$C$11),
      "Outlier",
      "Normal"))</f>
        <v>Normal</v>
      </c>
      <c r="R7667" t="str">
        <f>IF(P7667="","",
   IF(OR(P7667 &lt; EDA_Outlier_Analysis!$F$7, P7667 &gt; EDA_Outlier_Analysis!$F$8),
      "Outlier",
      "Normal"))</f>
        <v/>
      </c>
      <c r="S7667" t="str">
        <f>IF(N7667="","",
   IF(OR(N7667 &lt;EDA_Outlier_Analysis!$I$10, N7667 &gt; EDA_Outlier_Analysis!$I$11),
      "Outlier",
      "Normal"))</f>
        <v>Normal</v>
      </c>
    </row>
    <row r="7668" spans="1:19">
      <c r="A7668" t="s">
        <v>16305</v>
      </c>
      <c r="B7668" s="4">
        <v>45032</v>
      </c>
      <c r="C7668" s="2">
        <v>-35339.79</v>
      </c>
      <c r="D7668" t="s">
        <v>840</v>
      </c>
      <c r="E7668" t="s">
        <v>841</v>
      </c>
      <c r="F7668" t="s">
        <v>9</v>
      </c>
      <c r="G7668" t="s">
        <v>31</v>
      </c>
      <c r="I7668" t="s">
        <v>1156</v>
      </c>
      <c r="J7668" t="s">
        <v>16306</v>
      </c>
      <c r="K7668" t="str">
        <f>IF(COUNTIF(Customers!A:A, H7668)&gt;0, "Valid", "Invalid")</f>
        <v>Invalid</v>
      </c>
      <c r="L7668" t="str">
        <f t="shared" si="595"/>
        <v>4</v>
      </c>
      <c r="M7668" t="str">
        <f t="shared" si="596"/>
        <v>2023</v>
      </c>
      <c r="N7668">
        <f t="shared" si="597"/>
        <v>-35339.79</v>
      </c>
      <c r="O7668" t="str">
        <f t="shared" si="598"/>
        <v/>
      </c>
      <c r="P7668">
        <f t="shared" si="599"/>
        <v>35339.79</v>
      </c>
      <c r="Q7668" s="48" t="str">
        <f>IF(O7668="","",
   IF(OR(O7668&lt;EDA_Outlier_Analysis!$C$10, O7668&gt;EDA_Outlier_Analysis!$C$11),
      "Outlier",
      "Normal"))</f>
        <v/>
      </c>
      <c r="R7668" t="str">
        <f>IF(P7668="","",
   IF(OR(P7668 &lt; EDA_Outlier_Analysis!$F$7, P7668 &gt; EDA_Outlier_Analysis!$F$8),
      "Outlier",
      "Normal"))</f>
        <v>Normal</v>
      </c>
      <c r="S7668" t="str">
        <f>IF(N7668="","",
   IF(OR(N7668 &lt;EDA_Outlier_Analysis!$I$10, N7668 &gt; EDA_Outlier_Analysis!$I$11),
      "Outlier",
      "Normal"))</f>
        <v>Normal</v>
      </c>
    </row>
    <row r="7669" spans="1:19">
      <c r="A7669" t="s">
        <v>16307</v>
      </c>
      <c r="B7669" s="4">
        <v>45091</v>
      </c>
      <c r="C7669" s="2">
        <v>-82040.639999999999</v>
      </c>
      <c r="D7669" t="s">
        <v>840</v>
      </c>
      <c r="E7669" t="s">
        <v>841</v>
      </c>
      <c r="F7669" t="s">
        <v>11</v>
      </c>
      <c r="G7669" t="s">
        <v>34</v>
      </c>
      <c r="I7669" t="s">
        <v>842</v>
      </c>
      <c r="J7669" t="s">
        <v>16308</v>
      </c>
      <c r="K7669" t="str">
        <f>IF(COUNTIF(Customers!A:A, H7669)&gt;0, "Valid", "Invalid")</f>
        <v>Invalid</v>
      </c>
      <c r="L7669" t="str">
        <f t="shared" si="595"/>
        <v>6</v>
      </c>
      <c r="M7669" t="str">
        <f t="shared" si="596"/>
        <v>2023</v>
      </c>
      <c r="N7669">
        <f t="shared" si="597"/>
        <v>-82040.639999999999</v>
      </c>
      <c r="O7669" t="str">
        <f t="shared" si="598"/>
        <v/>
      </c>
      <c r="P7669">
        <f t="shared" si="599"/>
        <v>82040.639999999999</v>
      </c>
      <c r="Q7669" s="48" t="str">
        <f>IF(O7669="","",
   IF(OR(O7669&lt;EDA_Outlier_Analysis!$C$10, O7669&gt;EDA_Outlier_Analysis!$C$11),
      "Outlier",
      "Normal"))</f>
        <v/>
      </c>
      <c r="R7669" t="str">
        <f>IF(P7669="","",
   IF(OR(P7669 &lt; EDA_Outlier_Analysis!$F$7, P7669 &gt; EDA_Outlier_Analysis!$F$8),
      "Outlier",
      "Normal"))</f>
        <v>Outlier</v>
      </c>
      <c r="S7669" t="str">
        <f>IF(N7669="","",
   IF(OR(N7669 &lt;EDA_Outlier_Analysis!$I$10, N7669 &gt; EDA_Outlier_Analysis!$I$11),
      "Outlier",
      "Normal"))</f>
        <v>Normal</v>
      </c>
    </row>
    <row r="7670" spans="1:19">
      <c r="A7670" t="s">
        <v>16309</v>
      </c>
      <c r="B7670" s="4">
        <v>44871</v>
      </c>
      <c r="C7670" s="2">
        <v>178300.22</v>
      </c>
      <c r="D7670" t="s">
        <v>849</v>
      </c>
      <c r="E7670" t="s">
        <v>868</v>
      </c>
      <c r="F7670" t="s">
        <v>10</v>
      </c>
      <c r="G7670" t="s">
        <v>24</v>
      </c>
      <c r="H7670" t="s">
        <v>135</v>
      </c>
      <c r="J7670" t="s">
        <v>16310</v>
      </c>
      <c r="K7670" t="str">
        <f>IF(COUNTIF(Customers!A:A, H7670)&gt;0, "Valid", "Invalid")</f>
        <v>Valid</v>
      </c>
      <c r="L7670" t="str">
        <f t="shared" si="595"/>
        <v>11</v>
      </c>
      <c r="M7670" t="str">
        <f t="shared" si="596"/>
        <v>2022</v>
      </c>
      <c r="N7670">
        <f t="shared" si="597"/>
        <v>178300.22</v>
      </c>
      <c r="O7670">
        <f t="shared" si="598"/>
        <v>178300.22</v>
      </c>
      <c r="P7670" t="str">
        <f t="shared" si="599"/>
        <v/>
      </c>
      <c r="Q7670" s="48" t="str">
        <f>IF(O7670="","",
   IF(OR(O7670&lt;EDA_Outlier_Analysis!$C$10, O7670&gt;EDA_Outlier_Analysis!$C$11),
      "Outlier",
      "Normal"))</f>
        <v>Normal</v>
      </c>
      <c r="R7670" t="str">
        <f>IF(P7670="","",
   IF(OR(P7670 &lt; EDA_Outlier_Analysis!$F$7, P7670 &gt; EDA_Outlier_Analysis!$F$8),
      "Outlier",
      "Normal"))</f>
        <v/>
      </c>
      <c r="S7670" t="str">
        <f>IF(N7670="","",
   IF(OR(N7670 &lt;EDA_Outlier_Analysis!$I$10, N7670 &gt; EDA_Outlier_Analysis!$I$11),
      "Outlier",
      "Normal"))</f>
        <v>Normal</v>
      </c>
    </row>
    <row r="7671" spans="1:19">
      <c r="A7671" t="s">
        <v>16311</v>
      </c>
      <c r="B7671" s="4">
        <v>45009</v>
      </c>
      <c r="C7671" s="2">
        <v>-61156.39</v>
      </c>
      <c r="D7671" t="s">
        <v>840</v>
      </c>
      <c r="E7671" t="s">
        <v>841</v>
      </c>
      <c r="F7671" t="s">
        <v>11</v>
      </c>
      <c r="G7671" t="s">
        <v>34</v>
      </c>
      <c r="I7671" t="s">
        <v>957</v>
      </c>
      <c r="J7671" t="s">
        <v>16312</v>
      </c>
      <c r="K7671" t="str">
        <f>IF(COUNTIF(Customers!A:A, H7671)&gt;0, "Valid", "Invalid")</f>
        <v>Invalid</v>
      </c>
      <c r="L7671" t="str">
        <f t="shared" si="595"/>
        <v>3</v>
      </c>
      <c r="M7671" t="str">
        <f t="shared" si="596"/>
        <v>2023</v>
      </c>
      <c r="N7671">
        <f t="shared" si="597"/>
        <v>-61156.39</v>
      </c>
      <c r="O7671" t="str">
        <f t="shared" si="598"/>
        <v/>
      </c>
      <c r="P7671">
        <f t="shared" si="599"/>
        <v>61156.39</v>
      </c>
      <c r="Q7671" s="48" t="str">
        <f>IF(O7671="","",
   IF(OR(O7671&lt;EDA_Outlier_Analysis!$C$10, O7671&gt;EDA_Outlier_Analysis!$C$11),
      "Outlier",
      "Normal"))</f>
        <v/>
      </c>
      <c r="R7671" t="str">
        <f>IF(P7671="","",
   IF(OR(P7671 &lt; EDA_Outlier_Analysis!$F$7, P7671 &gt; EDA_Outlier_Analysis!$F$8),
      "Outlier",
      "Normal"))</f>
        <v>Outlier</v>
      </c>
      <c r="S7671" t="str">
        <f>IF(N7671="","",
   IF(OR(N7671 &lt;EDA_Outlier_Analysis!$I$10, N7671 &gt; EDA_Outlier_Analysis!$I$11),
      "Outlier",
      "Normal"))</f>
        <v>Normal</v>
      </c>
    </row>
    <row r="7672" spans="1:19">
      <c r="A7672" t="s">
        <v>16313</v>
      </c>
      <c r="B7672" s="4">
        <v>45046</v>
      </c>
      <c r="C7672" s="2">
        <v>-59149.8</v>
      </c>
      <c r="D7672" t="s">
        <v>840</v>
      </c>
      <c r="E7672" t="s">
        <v>878</v>
      </c>
      <c r="F7672" t="s">
        <v>11</v>
      </c>
      <c r="G7672" t="s">
        <v>31</v>
      </c>
      <c r="I7672" t="s">
        <v>1443</v>
      </c>
      <c r="J7672" t="s">
        <v>16314</v>
      </c>
      <c r="K7672" t="str">
        <f>IF(COUNTIF(Customers!A:A, H7672)&gt;0, "Valid", "Invalid")</f>
        <v>Invalid</v>
      </c>
      <c r="L7672" t="str">
        <f t="shared" si="595"/>
        <v>4</v>
      </c>
      <c r="M7672" t="str">
        <f t="shared" si="596"/>
        <v>2023</v>
      </c>
      <c r="N7672">
        <f t="shared" si="597"/>
        <v>-59149.8</v>
      </c>
      <c r="O7672" t="str">
        <f t="shared" si="598"/>
        <v/>
      </c>
      <c r="P7672">
        <f t="shared" si="599"/>
        <v>59149.8</v>
      </c>
      <c r="Q7672" s="48" t="str">
        <f>IF(O7672="","",
   IF(OR(O7672&lt;EDA_Outlier_Analysis!$C$10, O7672&gt;EDA_Outlier_Analysis!$C$11),
      "Outlier",
      "Normal"))</f>
        <v/>
      </c>
      <c r="R7672" t="str">
        <f>IF(P7672="","",
   IF(OR(P7672 &lt; EDA_Outlier_Analysis!$F$7, P7672 &gt; EDA_Outlier_Analysis!$F$8),
      "Outlier",
      "Normal"))</f>
        <v>Outlier</v>
      </c>
      <c r="S7672" t="str">
        <f>IF(N7672="","",
   IF(OR(N7672 &lt;EDA_Outlier_Analysis!$I$10, N7672 &gt; EDA_Outlier_Analysis!$I$11),
      "Outlier",
      "Normal"))</f>
        <v>Normal</v>
      </c>
    </row>
    <row r="7673" spans="1:19">
      <c r="A7673" t="s">
        <v>16315</v>
      </c>
      <c r="B7673" s="4">
        <v>45016</v>
      </c>
      <c r="C7673" s="2">
        <v>-25320.91</v>
      </c>
      <c r="D7673" t="s">
        <v>840</v>
      </c>
      <c r="E7673" t="s">
        <v>905</v>
      </c>
      <c r="F7673" t="s">
        <v>9</v>
      </c>
      <c r="G7673" t="s">
        <v>31</v>
      </c>
      <c r="I7673" t="s">
        <v>1443</v>
      </c>
      <c r="J7673" t="s">
        <v>16316</v>
      </c>
      <c r="K7673" t="str">
        <f>IF(COUNTIF(Customers!A:A, H7673)&gt;0, "Valid", "Invalid")</f>
        <v>Invalid</v>
      </c>
      <c r="L7673" t="str">
        <f t="shared" si="595"/>
        <v>3</v>
      </c>
      <c r="M7673" t="str">
        <f t="shared" si="596"/>
        <v>2023</v>
      </c>
      <c r="N7673">
        <f t="shared" si="597"/>
        <v>-25320.91</v>
      </c>
      <c r="O7673" t="str">
        <f t="shared" si="598"/>
        <v/>
      </c>
      <c r="P7673">
        <f t="shared" si="599"/>
        <v>25320.91</v>
      </c>
      <c r="Q7673" s="48" t="str">
        <f>IF(O7673="","",
   IF(OR(O7673&lt;EDA_Outlier_Analysis!$C$10, O7673&gt;EDA_Outlier_Analysis!$C$11),
      "Outlier",
      "Normal"))</f>
        <v/>
      </c>
      <c r="R7673" t="str">
        <f>IF(P7673="","",
   IF(OR(P7673 &lt; EDA_Outlier_Analysis!$F$7, P7673 &gt; EDA_Outlier_Analysis!$F$8),
      "Outlier",
      "Normal"))</f>
        <v>Outlier</v>
      </c>
      <c r="S7673" t="str">
        <f>IF(N7673="","",
   IF(OR(N7673 &lt;EDA_Outlier_Analysis!$I$10, N7673 &gt; EDA_Outlier_Analysis!$I$11),
      "Outlier",
      "Normal"))</f>
        <v>Normal</v>
      </c>
    </row>
    <row r="7674" spans="1:19">
      <c r="A7674" t="s">
        <v>16317</v>
      </c>
      <c r="B7674" s="4">
        <v>45264</v>
      </c>
      <c r="C7674" s="2">
        <v>-52186.61</v>
      </c>
      <c r="D7674" t="s">
        <v>840</v>
      </c>
      <c r="E7674" t="s">
        <v>864</v>
      </c>
      <c r="F7674" t="s">
        <v>10</v>
      </c>
      <c r="G7674" t="s">
        <v>34</v>
      </c>
      <c r="I7674" t="s">
        <v>1540</v>
      </c>
      <c r="J7674" t="s">
        <v>16318</v>
      </c>
      <c r="K7674" t="str">
        <f>IF(COUNTIF(Customers!A:A, H7674)&gt;0, "Valid", "Invalid")</f>
        <v>Invalid</v>
      </c>
      <c r="L7674" t="str">
        <f t="shared" si="595"/>
        <v>12</v>
      </c>
      <c r="M7674" t="str">
        <f t="shared" si="596"/>
        <v>2023</v>
      </c>
      <c r="N7674">
        <f t="shared" si="597"/>
        <v>-52186.61</v>
      </c>
      <c r="O7674" t="str">
        <f t="shared" si="598"/>
        <v/>
      </c>
      <c r="P7674">
        <f t="shared" si="599"/>
        <v>52186.61</v>
      </c>
      <c r="Q7674" s="48" t="str">
        <f>IF(O7674="","",
   IF(OR(O7674&lt;EDA_Outlier_Analysis!$C$10, O7674&gt;EDA_Outlier_Analysis!$C$11),
      "Outlier",
      "Normal"))</f>
        <v/>
      </c>
      <c r="R7674" t="str">
        <f>IF(P7674="","",
   IF(OR(P7674 &lt; EDA_Outlier_Analysis!$F$7, P7674 &gt; EDA_Outlier_Analysis!$F$8),
      "Outlier",
      "Normal"))</f>
        <v>Normal</v>
      </c>
      <c r="S7674" t="str">
        <f>IF(N7674="","",
   IF(OR(N7674 &lt;EDA_Outlier_Analysis!$I$10, N7674 &gt; EDA_Outlier_Analysis!$I$11),
      "Outlier",
      "Normal"))</f>
        <v>Normal</v>
      </c>
    </row>
    <row r="7675" spans="1:19">
      <c r="A7675" t="s">
        <v>16319</v>
      </c>
      <c r="B7675" s="4">
        <v>45231</v>
      </c>
      <c r="C7675" s="2">
        <v>227325.16</v>
      </c>
      <c r="D7675" t="s">
        <v>849</v>
      </c>
      <c r="E7675" t="s">
        <v>850</v>
      </c>
      <c r="F7675" t="s">
        <v>10</v>
      </c>
      <c r="G7675" t="s">
        <v>34</v>
      </c>
      <c r="H7675" t="s">
        <v>371</v>
      </c>
      <c r="J7675" t="s">
        <v>16320</v>
      </c>
      <c r="K7675" t="str">
        <f>IF(COUNTIF(Customers!A:A, H7675)&gt;0, "Valid", "Invalid")</f>
        <v>Valid</v>
      </c>
      <c r="L7675" t="str">
        <f t="shared" si="595"/>
        <v>11</v>
      </c>
      <c r="M7675" t="str">
        <f t="shared" si="596"/>
        <v>2023</v>
      </c>
      <c r="N7675">
        <f t="shared" si="597"/>
        <v>227325.16</v>
      </c>
      <c r="O7675">
        <f t="shared" si="598"/>
        <v>227325.16</v>
      </c>
      <c r="P7675" t="str">
        <f t="shared" si="599"/>
        <v/>
      </c>
      <c r="Q7675" s="48" t="str">
        <f>IF(O7675="","",
   IF(OR(O7675&lt;EDA_Outlier_Analysis!$C$10, O7675&gt;EDA_Outlier_Analysis!$C$11),
      "Outlier",
      "Normal"))</f>
        <v>Normal</v>
      </c>
      <c r="R7675" t="str">
        <f>IF(P7675="","",
   IF(OR(P7675 &lt; EDA_Outlier_Analysis!$F$7, P7675 &gt; EDA_Outlier_Analysis!$F$8),
      "Outlier",
      "Normal"))</f>
        <v/>
      </c>
      <c r="S7675" t="str">
        <f>IF(N7675="","",
   IF(OR(N7675 &lt;EDA_Outlier_Analysis!$I$10, N7675 &gt; EDA_Outlier_Analysis!$I$11),
      "Outlier",
      "Normal"))</f>
        <v>Normal</v>
      </c>
    </row>
    <row r="7676" spans="1:19">
      <c r="A7676" t="s">
        <v>16321</v>
      </c>
      <c r="B7676" s="4">
        <v>44631</v>
      </c>
      <c r="C7676" s="2">
        <v>107487.73</v>
      </c>
      <c r="D7676" t="s">
        <v>849</v>
      </c>
      <c r="E7676" t="s">
        <v>853</v>
      </c>
      <c r="F7676" t="s">
        <v>10</v>
      </c>
      <c r="G7676" t="s">
        <v>31</v>
      </c>
      <c r="H7676" t="s">
        <v>621</v>
      </c>
      <c r="J7676" t="s">
        <v>16322</v>
      </c>
      <c r="K7676" t="str">
        <f>IF(COUNTIF(Customers!A:A, H7676)&gt;0, "Valid", "Invalid")</f>
        <v>Valid</v>
      </c>
      <c r="L7676" t="str">
        <f t="shared" si="595"/>
        <v>3</v>
      </c>
      <c r="M7676" t="str">
        <f t="shared" si="596"/>
        <v>2022</v>
      </c>
      <c r="N7676">
        <f t="shared" si="597"/>
        <v>107487.73</v>
      </c>
      <c r="O7676">
        <f t="shared" si="598"/>
        <v>107487.73</v>
      </c>
      <c r="P7676" t="str">
        <f t="shared" si="599"/>
        <v/>
      </c>
      <c r="Q7676" s="48" t="str">
        <f>IF(O7676="","",
   IF(OR(O7676&lt;EDA_Outlier_Analysis!$C$10, O7676&gt;EDA_Outlier_Analysis!$C$11),
      "Outlier",
      "Normal"))</f>
        <v>Normal</v>
      </c>
      <c r="R7676" t="str">
        <f>IF(P7676="","",
   IF(OR(P7676 &lt; EDA_Outlier_Analysis!$F$7, P7676 &gt; EDA_Outlier_Analysis!$F$8),
      "Outlier",
      "Normal"))</f>
        <v/>
      </c>
      <c r="S7676" t="str">
        <f>IF(N7676="","",
   IF(OR(N7676 &lt;EDA_Outlier_Analysis!$I$10, N7676 &gt; EDA_Outlier_Analysis!$I$11),
      "Outlier",
      "Normal"))</f>
        <v>Normal</v>
      </c>
    </row>
    <row r="7677" spans="1:19">
      <c r="A7677" t="s">
        <v>16323</v>
      </c>
      <c r="B7677" s="4">
        <v>45121</v>
      </c>
      <c r="C7677" s="2">
        <v>-51757.3</v>
      </c>
      <c r="D7677" t="s">
        <v>840</v>
      </c>
      <c r="E7677" t="s">
        <v>878</v>
      </c>
      <c r="F7677" t="s">
        <v>11</v>
      </c>
      <c r="G7677" t="s">
        <v>34</v>
      </c>
      <c r="I7677" t="s">
        <v>1317</v>
      </c>
      <c r="J7677" t="s">
        <v>16324</v>
      </c>
      <c r="K7677" t="str">
        <f>IF(COUNTIF(Customers!A:A, H7677)&gt;0, "Valid", "Invalid")</f>
        <v>Invalid</v>
      </c>
      <c r="L7677" t="str">
        <f t="shared" si="595"/>
        <v>7</v>
      </c>
      <c r="M7677" t="str">
        <f t="shared" si="596"/>
        <v>2023</v>
      </c>
      <c r="N7677">
        <f t="shared" si="597"/>
        <v>-51757.3</v>
      </c>
      <c r="O7677" t="str">
        <f t="shared" si="598"/>
        <v/>
      </c>
      <c r="P7677">
        <f t="shared" si="599"/>
        <v>51757.3</v>
      </c>
      <c r="Q7677" s="48" t="str">
        <f>IF(O7677="","",
   IF(OR(O7677&lt;EDA_Outlier_Analysis!$C$10, O7677&gt;EDA_Outlier_Analysis!$C$11),
      "Outlier",
      "Normal"))</f>
        <v/>
      </c>
      <c r="R7677" t="str">
        <f>IF(P7677="","",
   IF(OR(P7677 &lt; EDA_Outlier_Analysis!$F$7, P7677 &gt; EDA_Outlier_Analysis!$F$8),
      "Outlier",
      "Normal"))</f>
        <v>Normal</v>
      </c>
      <c r="S7677" t="str">
        <f>IF(N7677="","",
   IF(OR(N7677 &lt;EDA_Outlier_Analysis!$I$10, N7677 &gt; EDA_Outlier_Analysis!$I$11),
      "Outlier",
      "Normal"))</f>
        <v>Normal</v>
      </c>
    </row>
    <row r="7678" spans="1:19">
      <c r="A7678" t="s">
        <v>16325</v>
      </c>
      <c r="B7678" s="4">
        <v>44971</v>
      </c>
      <c r="C7678" s="2">
        <v>200102.75</v>
      </c>
      <c r="D7678" t="s">
        <v>849</v>
      </c>
      <c r="E7678" t="s">
        <v>853</v>
      </c>
      <c r="F7678" t="s">
        <v>10</v>
      </c>
      <c r="G7678" t="s">
        <v>20</v>
      </c>
      <c r="H7678" t="s">
        <v>265</v>
      </c>
      <c r="J7678" t="s">
        <v>16326</v>
      </c>
      <c r="K7678" t="str">
        <f>IF(COUNTIF(Customers!A:A, H7678)&gt;0, "Valid", "Invalid")</f>
        <v>Valid</v>
      </c>
      <c r="L7678" t="str">
        <f t="shared" si="595"/>
        <v>2</v>
      </c>
      <c r="M7678" t="str">
        <f t="shared" si="596"/>
        <v>2023</v>
      </c>
      <c r="N7678">
        <f t="shared" si="597"/>
        <v>200102.75</v>
      </c>
      <c r="O7678">
        <f t="shared" si="598"/>
        <v>200102.75</v>
      </c>
      <c r="P7678" t="str">
        <f t="shared" si="599"/>
        <v/>
      </c>
      <c r="Q7678" s="48" t="str">
        <f>IF(O7678="","",
   IF(OR(O7678&lt;EDA_Outlier_Analysis!$C$10, O7678&gt;EDA_Outlier_Analysis!$C$11),
      "Outlier",
      "Normal"))</f>
        <v>Normal</v>
      </c>
      <c r="R7678" t="str">
        <f>IF(P7678="","",
   IF(OR(P7678 &lt; EDA_Outlier_Analysis!$F$7, P7678 &gt; EDA_Outlier_Analysis!$F$8),
      "Outlier",
      "Normal"))</f>
        <v/>
      </c>
      <c r="S7678" t="str">
        <f>IF(N7678="","",
   IF(OR(N7678 &lt;EDA_Outlier_Analysis!$I$10, N7678 &gt; EDA_Outlier_Analysis!$I$11),
      "Outlier",
      "Normal"))</f>
        <v>Normal</v>
      </c>
    </row>
    <row r="7679" spans="1:19">
      <c r="A7679" t="s">
        <v>16327</v>
      </c>
      <c r="B7679" s="4">
        <v>45247</v>
      </c>
      <c r="C7679" s="2">
        <v>-39156.69</v>
      </c>
      <c r="D7679" t="s">
        <v>840</v>
      </c>
      <c r="E7679" t="s">
        <v>845</v>
      </c>
      <c r="F7679" t="s">
        <v>10</v>
      </c>
      <c r="G7679" t="s">
        <v>24</v>
      </c>
      <c r="I7679" t="s">
        <v>932</v>
      </c>
      <c r="J7679" t="s">
        <v>16328</v>
      </c>
      <c r="K7679" t="str">
        <f>IF(COUNTIF(Customers!A:A, H7679)&gt;0, "Valid", "Invalid")</f>
        <v>Invalid</v>
      </c>
      <c r="L7679" t="str">
        <f t="shared" si="595"/>
        <v>11</v>
      </c>
      <c r="M7679" t="str">
        <f t="shared" si="596"/>
        <v>2023</v>
      </c>
      <c r="N7679">
        <f t="shared" si="597"/>
        <v>-39156.69</v>
      </c>
      <c r="O7679" t="str">
        <f t="shared" si="598"/>
        <v/>
      </c>
      <c r="P7679">
        <f t="shared" si="599"/>
        <v>39156.69</v>
      </c>
      <c r="Q7679" s="48" t="str">
        <f>IF(O7679="","",
   IF(OR(O7679&lt;EDA_Outlier_Analysis!$C$10, O7679&gt;EDA_Outlier_Analysis!$C$11),
      "Outlier",
      "Normal"))</f>
        <v/>
      </c>
      <c r="R7679" t="str">
        <f>IF(P7679="","",
   IF(OR(P7679 &lt; EDA_Outlier_Analysis!$F$7, P7679 &gt; EDA_Outlier_Analysis!$F$8),
      "Outlier",
      "Normal"))</f>
        <v>Normal</v>
      </c>
      <c r="S7679" t="str">
        <f>IF(N7679="","",
   IF(OR(N7679 &lt;EDA_Outlier_Analysis!$I$10, N7679 &gt; EDA_Outlier_Analysis!$I$11),
      "Outlier",
      "Normal"))</f>
        <v>Normal</v>
      </c>
    </row>
    <row r="7680" spans="1:19">
      <c r="A7680" t="s">
        <v>16329</v>
      </c>
      <c r="B7680" s="4">
        <v>44638</v>
      </c>
      <c r="C7680" s="2">
        <v>210391.61</v>
      </c>
      <c r="D7680" t="s">
        <v>849</v>
      </c>
      <c r="E7680" t="s">
        <v>853</v>
      </c>
      <c r="F7680" t="s">
        <v>11</v>
      </c>
      <c r="G7680" t="s">
        <v>31</v>
      </c>
      <c r="H7680" t="s">
        <v>737</v>
      </c>
      <c r="J7680" t="s">
        <v>16330</v>
      </c>
      <c r="K7680" t="str">
        <f>IF(COUNTIF(Customers!A:A, H7680)&gt;0, "Valid", "Invalid")</f>
        <v>Valid</v>
      </c>
      <c r="L7680" t="str">
        <f t="shared" si="595"/>
        <v>3</v>
      </c>
      <c r="M7680" t="str">
        <f t="shared" si="596"/>
        <v>2022</v>
      </c>
      <c r="N7680">
        <f t="shared" si="597"/>
        <v>210391.61</v>
      </c>
      <c r="O7680">
        <f t="shared" si="598"/>
        <v>210391.61</v>
      </c>
      <c r="P7680" t="str">
        <f t="shared" si="599"/>
        <v/>
      </c>
      <c r="Q7680" s="48" t="str">
        <f>IF(O7680="","",
   IF(OR(O7680&lt;EDA_Outlier_Analysis!$C$10, O7680&gt;EDA_Outlier_Analysis!$C$11),
      "Outlier",
      "Normal"))</f>
        <v>Normal</v>
      </c>
      <c r="R7680" t="str">
        <f>IF(P7680="","",
   IF(OR(P7680 &lt; EDA_Outlier_Analysis!$F$7, P7680 &gt; EDA_Outlier_Analysis!$F$8),
      "Outlier",
      "Normal"))</f>
        <v/>
      </c>
      <c r="S7680" t="str">
        <f>IF(N7680="","",
   IF(OR(N7680 &lt;EDA_Outlier_Analysis!$I$10, N7680 &gt; EDA_Outlier_Analysis!$I$11),
      "Outlier",
      "Normal"))</f>
        <v>Normal</v>
      </c>
    </row>
    <row r="7681" spans="1:19">
      <c r="A7681" t="s">
        <v>16331</v>
      </c>
      <c r="B7681" s="4">
        <v>44954</v>
      </c>
      <c r="C7681" s="2">
        <v>185445.88</v>
      </c>
      <c r="D7681" t="s">
        <v>849</v>
      </c>
      <c r="E7681" t="s">
        <v>868</v>
      </c>
      <c r="F7681" t="s">
        <v>9</v>
      </c>
      <c r="G7681" t="s">
        <v>31</v>
      </c>
      <c r="H7681" t="s">
        <v>579</v>
      </c>
      <c r="J7681" t="s">
        <v>16332</v>
      </c>
      <c r="K7681" t="str">
        <f>IF(COUNTIF(Customers!A:A, H7681)&gt;0, "Valid", "Invalid")</f>
        <v>Valid</v>
      </c>
      <c r="L7681" t="str">
        <f t="shared" si="595"/>
        <v>1</v>
      </c>
      <c r="M7681" t="str">
        <f t="shared" si="596"/>
        <v>2023</v>
      </c>
      <c r="N7681">
        <f t="shared" si="597"/>
        <v>185445.88</v>
      </c>
      <c r="O7681">
        <f t="shared" si="598"/>
        <v>185445.88</v>
      </c>
      <c r="P7681" t="str">
        <f t="shared" si="599"/>
        <v/>
      </c>
      <c r="Q7681" s="48" t="str">
        <f>IF(O7681="","",
   IF(OR(O7681&lt;EDA_Outlier_Analysis!$C$10, O7681&gt;EDA_Outlier_Analysis!$C$11),
      "Outlier",
      "Normal"))</f>
        <v>Normal</v>
      </c>
      <c r="R7681" t="str">
        <f>IF(P7681="","",
   IF(OR(P7681 &lt; EDA_Outlier_Analysis!$F$7, P7681 &gt; EDA_Outlier_Analysis!$F$8),
      "Outlier",
      "Normal"))</f>
        <v/>
      </c>
      <c r="S7681" t="str">
        <f>IF(N7681="","",
   IF(OR(N7681 &lt;EDA_Outlier_Analysis!$I$10, N7681 &gt; EDA_Outlier_Analysis!$I$11),
      "Outlier",
      "Normal"))</f>
        <v>Normal</v>
      </c>
    </row>
    <row r="7682" spans="1:19">
      <c r="A7682" t="s">
        <v>16333</v>
      </c>
      <c r="B7682" s="4">
        <v>45224</v>
      </c>
      <c r="C7682" s="2">
        <v>162109.87</v>
      </c>
      <c r="D7682" t="s">
        <v>849</v>
      </c>
      <c r="E7682" t="s">
        <v>868</v>
      </c>
      <c r="F7682" t="s">
        <v>9</v>
      </c>
      <c r="G7682" t="s">
        <v>24</v>
      </c>
      <c r="H7682" t="s">
        <v>163</v>
      </c>
      <c r="J7682" t="s">
        <v>16334</v>
      </c>
      <c r="K7682" t="str">
        <f>IF(COUNTIF(Customers!A:A, H7682)&gt;0, "Valid", "Invalid")</f>
        <v>Valid</v>
      </c>
      <c r="L7682" t="str">
        <f t="shared" si="595"/>
        <v>10</v>
      </c>
      <c r="M7682" t="str">
        <f t="shared" si="596"/>
        <v>2023</v>
      </c>
      <c r="N7682">
        <f t="shared" si="597"/>
        <v>162109.87</v>
      </c>
      <c r="O7682">
        <f t="shared" si="598"/>
        <v>162109.87</v>
      </c>
      <c r="P7682" t="str">
        <f t="shared" si="599"/>
        <v/>
      </c>
      <c r="Q7682" s="48" t="str">
        <f>IF(O7682="","",
   IF(OR(O7682&lt;EDA_Outlier_Analysis!$C$10, O7682&gt;EDA_Outlier_Analysis!$C$11),
      "Outlier",
      "Normal"))</f>
        <v>Normal</v>
      </c>
      <c r="R7682" t="str">
        <f>IF(P7682="","",
   IF(OR(P7682 &lt; EDA_Outlier_Analysis!$F$7, P7682 &gt; EDA_Outlier_Analysis!$F$8),
      "Outlier",
      "Normal"))</f>
        <v/>
      </c>
      <c r="S7682" t="str">
        <f>IF(N7682="","",
   IF(OR(N7682 &lt;EDA_Outlier_Analysis!$I$10, N7682 &gt; EDA_Outlier_Analysis!$I$11),
      "Outlier",
      "Normal"))</f>
        <v>Normal</v>
      </c>
    </row>
    <row r="7683" spans="1:19">
      <c r="A7683" t="s">
        <v>16335</v>
      </c>
      <c r="B7683" s="4">
        <v>44799</v>
      </c>
      <c r="C7683" s="2">
        <v>-111645.74</v>
      </c>
      <c r="D7683" t="s">
        <v>840</v>
      </c>
      <c r="E7683" t="s">
        <v>878</v>
      </c>
      <c r="F7683" t="s">
        <v>9</v>
      </c>
      <c r="G7683" t="s">
        <v>34</v>
      </c>
      <c r="I7683" t="s">
        <v>1284</v>
      </c>
      <c r="J7683" t="s">
        <v>16336</v>
      </c>
      <c r="K7683" t="str">
        <f>IF(COUNTIF(Customers!A:A, H7683)&gt;0, "Valid", "Invalid")</f>
        <v>Invalid</v>
      </c>
      <c r="L7683" t="str">
        <f t="shared" ref="L7683:L7746" si="600">TEXT(B7683,"m")</f>
        <v>8</v>
      </c>
      <c r="M7683" t="str">
        <f t="shared" ref="M7683:M7746" si="601">TEXT(B7683,"yyyy")</f>
        <v>2022</v>
      </c>
      <c r="N7683">
        <f t="shared" ref="N7683:N7746" si="602">IF(D7683="Revenue",C7683,-ABS(C7683))</f>
        <v>-111645.74</v>
      </c>
      <c r="O7683" t="str">
        <f t="shared" ref="O7683:O7746" si="603">IF(D7683="Revenue", C7683, "")</f>
        <v/>
      </c>
      <c r="P7683">
        <f t="shared" ref="P7683:P7746" si="604">IF(D7683="Expense", ABS(C7683), "")</f>
        <v>111645.74</v>
      </c>
      <c r="Q7683" s="48" t="str">
        <f>IF(O7683="","",
   IF(OR(O7683&lt;EDA_Outlier_Analysis!$C$10, O7683&gt;EDA_Outlier_Analysis!$C$11),
      "Outlier",
      "Normal"))</f>
        <v/>
      </c>
      <c r="R7683" t="str">
        <f>IF(P7683="","",
   IF(OR(P7683 &lt; EDA_Outlier_Analysis!$F$7, P7683 &gt; EDA_Outlier_Analysis!$F$8),
      "Outlier",
      "Normal"))</f>
        <v>Outlier</v>
      </c>
      <c r="S7683" t="str">
        <f>IF(N7683="","",
   IF(OR(N7683 &lt;EDA_Outlier_Analysis!$I$10, N7683 &gt; EDA_Outlier_Analysis!$I$11),
      "Outlier",
      "Normal"))</f>
        <v>Normal</v>
      </c>
    </row>
    <row r="7684" spans="1:19">
      <c r="A7684" t="s">
        <v>16337</v>
      </c>
      <c r="B7684" s="4">
        <v>45037</v>
      </c>
      <c r="C7684" s="2">
        <v>92724.53</v>
      </c>
      <c r="D7684" t="s">
        <v>849</v>
      </c>
      <c r="E7684" t="s">
        <v>868</v>
      </c>
      <c r="F7684" t="s">
        <v>11</v>
      </c>
      <c r="G7684" t="s">
        <v>24</v>
      </c>
      <c r="H7684" t="s">
        <v>655</v>
      </c>
      <c r="J7684" t="s">
        <v>16338</v>
      </c>
      <c r="K7684" t="str">
        <f>IF(COUNTIF(Customers!A:A, H7684)&gt;0, "Valid", "Invalid")</f>
        <v>Valid</v>
      </c>
      <c r="L7684" t="str">
        <f t="shared" si="600"/>
        <v>4</v>
      </c>
      <c r="M7684" t="str">
        <f t="shared" si="601"/>
        <v>2023</v>
      </c>
      <c r="N7684">
        <f t="shared" si="602"/>
        <v>92724.53</v>
      </c>
      <c r="O7684">
        <f t="shared" si="603"/>
        <v>92724.53</v>
      </c>
      <c r="P7684" t="str">
        <f t="shared" si="604"/>
        <v/>
      </c>
      <c r="Q7684" s="48" t="str">
        <f>IF(O7684="","",
   IF(OR(O7684&lt;EDA_Outlier_Analysis!$C$10, O7684&gt;EDA_Outlier_Analysis!$C$11),
      "Outlier",
      "Normal"))</f>
        <v>Normal</v>
      </c>
      <c r="R7684" t="str">
        <f>IF(P7684="","",
   IF(OR(P7684 &lt; EDA_Outlier_Analysis!$F$7, P7684 &gt; EDA_Outlier_Analysis!$F$8),
      "Outlier",
      "Normal"))</f>
        <v/>
      </c>
      <c r="S7684" t="str">
        <f>IF(N7684="","",
   IF(OR(N7684 &lt;EDA_Outlier_Analysis!$I$10, N7684 &gt; EDA_Outlier_Analysis!$I$11),
      "Outlier",
      "Normal"))</f>
        <v>Normal</v>
      </c>
    </row>
    <row r="7685" spans="1:19">
      <c r="A7685" t="s">
        <v>16339</v>
      </c>
      <c r="B7685" s="4">
        <v>44606</v>
      </c>
      <c r="C7685" s="2">
        <v>-43876.83</v>
      </c>
      <c r="D7685" t="s">
        <v>840</v>
      </c>
      <c r="E7685" t="s">
        <v>845</v>
      </c>
      <c r="F7685" t="s">
        <v>10</v>
      </c>
      <c r="G7685" t="s">
        <v>20</v>
      </c>
      <c r="I7685" t="s">
        <v>1141</v>
      </c>
      <c r="J7685" t="s">
        <v>16340</v>
      </c>
      <c r="K7685" t="str">
        <f>IF(COUNTIF(Customers!A:A, H7685)&gt;0, "Valid", "Invalid")</f>
        <v>Invalid</v>
      </c>
      <c r="L7685" t="str">
        <f t="shared" si="600"/>
        <v>2</v>
      </c>
      <c r="M7685" t="str">
        <f t="shared" si="601"/>
        <v>2022</v>
      </c>
      <c r="N7685">
        <f t="shared" si="602"/>
        <v>-43876.83</v>
      </c>
      <c r="O7685" t="str">
        <f t="shared" si="603"/>
        <v/>
      </c>
      <c r="P7685">
        <f t="shared" si="604"/>
        <v>43876.83</v>
      </c>
      <c r="Q7685" s="48" t="str">
        <f>IF(O7685="","",
   IF(OR(O7685&lt;EDA_Outlier_Analysis!$C$10, O7685&gt;EDA_Outlier_Analysis!$C$11),
      "Outlier",
      "Normal"))</f>
        <v/>
      </c>
      <c r="R7685" t="str">
        <f>IF(P7685="","",
   IF(OR(P7685 &lt; EDA_Outlier_Analysis!$F$7, P7685 &gt; EDA_Outlier_Analysis!$F$8),
      "Outlier",
      "Normal"))</f>
        <v>Normal</v>
      </c>
      <c r="S7685" t="str">
        <f>IF(N7685="","",
   IF(OR(N7685 &lt;EDA_Outlier_Analysis!$I$10, N7685 &gt; EDA_Outlier_Analysis!$I$11),
      "Outlier",
      "Normal"))</f>
        <v>Normal</v>
      </c>
    </row>
    <row r="7686" spans="1:19">
      <c r="A7686" t="s">
        <v>16341</v>
      </c>
      <c r="B7686" s="4">
        <v>44718</v>
      </c>
      <c r="C7686" s="2">
        <v>218623.05</v>
      </c>
      <c r="D7686" t="s">
        <v>849</v>
      </c>
      <c r="E7686" t="s">
        <v>868</v>
      </c>
      <c r="F7686" t="s">
        <v>11</v>
      </c>
      <c r="G7686" t="s">
        <v>34</v>
      </c>
      <c r="H7686" t="s">
        <v>751</v>
      </c>
      <c r="J7686" t="s">
        <v>16342</v>
      </c>
      <c r="K7686" t="str">
        <f>IF(COUNTIF(Customers!A:A, H7686)&gt;0, "Valid", "Invalid")</f>
        <v>Valid</v>
      </c>
      <c r="L7686" t="str">
        <f t="shared" si="600"/>
        <v>6</v>
      </c>
      <c r="M7686" t="str">
        <f t="shared" si="601"/>
        <v>2022</v>
      </c>
      <c r="N7686">
        <f t="shared" si="602"/>
        <v>218623.05</v>
      </c>
      <c r="O7686">
        <f t="shared" si="603"/>
        <v>218623.05</v>
      </c>
      <c r="P7686" t="str">
        <f t="shared" si="604"/>
        <v/>
      </c>
      <c r="Q7686" s="48" t="str">
        <f>IF(O7686="","",
   IF(OR(O7686&lt;EDA_Outlier_Analysis!$C$10, O7686&gt;EDA_Outlier_Analysis!$C$11),
      "Outlier",
      "Normal"))</f>
        <v>Normal</v>
      </c>
      <c r="R7686" t="str">
        <f>IF(P7686="","",
   IF(OR(P7686 &lt; EDA_Outlier_Analysis!$F$7, P7686 &gt; EDA_Outlier_Analysis!$F$8),
      "Outlier",
      "Normal"))</f>
        <v/>
      </c>
      <c r="S7686" t="str">
        <f>IF(N7686="","",
   IF(OR(N7686 &lt;EDA_Outlier_Analysis!$I$10, N7686 &gt; EDA_Outlier_Analysis!$I$11),
      "Outlier",
      "Normal"))</f>
        <v>Normal</v>
      </c>
    </row>
    <row r="7687" spans="1:19">
      <c r="A7687" t="s">
        <v>16343</v>
      </c>
      <c r="B7687" s="4">
        <v>45281</v>
      </c>
      <c r="C7687" s="2">
        <v>182636.45</v>
      </c>
      <c r="D7687" t="s">
        <v>849</v>
      </c>
      <c r="E7687" t="s">
        <v>850</v>
      </c>
      <c r="F7687" t="s">
        <v>9</v>
      </c>
      <c r="G7687" t="s">
        <v>34</v>
      </c>
      <c r="H7687" t="s">
        <v>505</v>
      </c>
      <c r="J7687" t="s">
        <v>16344</v>
      </c>
      <c r="K7687" t="str">
        <f>IF(COUNTIF(Customers!A:A, H7687)&gt;0, "Valid", "Invalid")</f>
        <v>Valid</v>
      </c>
      <c r="L7687" t="str">
        <f t="shared" si="600"/>
        <v>12</v>
      </c>
      <c r="M7687" t="str">
        <f t="shared" si="601"/>
        <v>2023</v>
      </c>
      <c r="N7687">
        <f t="shared" si="602"/>
        <v>182636.45</v>
      </c>
      <c r="O7687">
        <f t="shared" si="603"/>
        <v>182636.45</v>
      </c>
      <c r="P7687" t="str">
        <f t="shared" si="604"/>
        <v/>
      </c>
      <c r="Q7687" s="48" t="str">
        <f>IF(O7687="","",
   IF(OR(O7687&lt;EDA_Outlier_Analysis!$C$10, O7687&gt;EDA_Outlier_Analysis!$C$11),
      "Outlier",
      "Normal"))</f>
        <v>Normal</v>
      </c>
      <c r="R7687" t="str">
        <f>IF(P7687="","",
   IF(OR(P7687 &lt; EDA_Outlier_Analysis!$F$7, P7687 &gt; EDA_Outlier_Analysis!$F$8),
      "Outlier",
      "Normal"))</f>
        <v/>
      </c>
      <c r="S7687" t="str">
        <f>IF(N7687="","",
   IF(OR(N7687 &lt;EDA_Outlier_Analysis!$I$10, N7687 &gt; EDA_Outlier_Analysis!$I$11),
      "Outlier",
      "Normal"))</f>
        <v>Normal</v>
      </c>
    </row>
    <row r="7688" spans="1:19">
      <c r="A7688" t="s">
        <v>16345</v>
      </c>
      <c r="B7688" s="4">
        <v>44689</v>
      </c>
      <c r="C7688" s="2">
        <v>154963.78</v>
      </c>
      <c r="D7688" t="s">
        <v>849</v>
      </c>
      <c r="E7688" t="s">
        <v>868</v>
      </c>
      <c r="F7688" t="s">
        <v>11</v>
      </c>
      <c r="G7688" t="s">
        <v>34</v>
      </c>
      <c r="H7688" t="s">
        <v>351</v>
      </c>
      <c r="J7688" t="s">
        <v>16346</v>
      </c>
      <c r="K7688" t="str">
        <f>IF(COUNTIF(Customers!A:A, H7688)&gt;0, "Valid", "Invalid")</f>
        <v>Valid</v>
      </c>
      <c r="L7688" t="str">
        <f t="shared" si="600"/>
        <v>5</v>
      </c>
      <c r="M7688" t="str">
        <f t="shared" si="601"/>
        <v>2022</v>
      </c>
      <c r="N7688">
        <f t="shared" si="602"/>
        <v>154963.78</v>
      </c>
      <c r="O7688">
        <f t="shared" si="603"/>
        <v>154963.78</v>
      </c>
      <c r="P7688" t="str">
        <f t="shared" si="604"/>
        <v/>
      </c>
      <c r="Q7688" s="48" t="str">
        <f>IF(O7688="","",
   IF(OR(O7688&lt;EDA_Outlier_Analysis!$C$10, O7688&gt;EDA_Outlier_Analysis!$C$11),
      "Outlier",
      "Normal"))</f>
        <v>Normal</v>
      </c>
      <c r="R7688" t="str">
        <f>IF(P7688="","",
   IF(OR(P7688 &lt; EDA_Outlier_Analysis!$F$7, P7688 &gt; EDA_Outlier_Analysis!$F$8),
      "Outlier",
      "Normal"))</f>
        <v/>
      </c>
      <c r="S7688" t="str">
        <f>IF(N7688="","",
   IF(OR(N7688 &lt;EDA_Outlier_Analysis!$I$10, N7688 &gt; EDA_Outlier_Analysis!$I$11),
      "Outlier",
      "Normal"))</f>
        <v>Normal</v>
      </c>
    </row>
    <row r="7689" spans="1:19">
      <c r="A7689" t="s">
        <v>16347</v>
      </c>
      <c r="B7689" s="4">
        <v>44938</v>
      </c>
      <c r="C7689" s="2">
        <v>-37379.72</v>
      </c>
      <c r="D7689" t="s">
        <v>840</v>
      </c>
      <c r="E7689" t="s">
        <v>856</v>
      </c>
      <c r="F7689" t="s">
        <v>11</v>
      </c>
      <c r="G7689" t="s">
        <v>20</v>
      </c>
      <c r="I7689" t="s">
        <v>1533</v>
      </c>
      <c r="J7689" t="s">
        <v>16348</v>
      </c>
      <c r="K7689" t="str">
        <f>IF(COUNTIF(Customers!A:A, H7689)&gt;0, "Valid", "Invalid")</f>
        <v>Invalid</v>
      </c>
      <c r="L7689" t="str">
        <f t="shared" si="600"/>
        <v>1</v>
      </c>
      <c r="M7689" t="str">
        <f t="shared" si="601"/>
        <v>2023</v>
      </c>
      <c r="N7689">
        <f t="shared" si="602"/>
        <v>-37379.72</v>
      </c>
      <c r="O7689" t="str">
        <f t="shared" si="603"/>
        <v/>
      </c>
      <c r="P7689">
        <f t="shared" si="604"/>
        <v>37379.72</v>
      </c>
      <c r="Q7689" s="48" t="str">
        <f>IF(O7689="","",
   IF(OR(O7689&lt;EDA_Outlier_Analysis!$C$10, O7689&gt;EDA_Outlier_Analysis!$C$11),
      "Outlier",
      "Normal"))</f>
        <v/>
      </c>
      <c r="R7689" t="str">
        <f>IF(P7689="","",
   IF(OR(P7689 &lt; EDA_Outlier_Analysis!$F$7, P7689 &gt; EDA_Outlier_Analysis!$F$8),
      "Outlier",
      "Normal"))</f>
        <v>Normal</v>
      </c>
      <c r="S7689" t="str">
        <f>IF(N7689="","",
   IF(OR(N7689 &lt;EDA_Outlier_Analysis!$I$10, N7689 &gt; EDA_Outlier_Analysis!$I$11),
      "Outlier",
      "Normal"))</f>
        <v>Normal</v>
      </c>
    </row>
    <row r="7690" spans="1:19">
      <c r="A7690" t="s">
        <v>16349</v>
      </c>
      <c r="B7690" s="4">
        <v>44937</v>
      </c>
      <c r="C7690" s="2">
        <v>-34106.870000000003</v>
      </c>
      <c r="D7690" t="s">
        <v>840</v>
      </c>
      <c r="E7690" t="s">
        <v>841</v>
      </c>
      <c r="F7690" t="s">
        <v>11</v>
      </c>
      <c r="G7690" t="s">
        <v>20</v>
      </c>
      <c r="I7690" t="s">
        <v>842</v>
      </c>
      <c r="J7690" t="s">
        <v>16350</v>
      </c>
      <c r="K7690" t="str">
        <f>IF(COUNTIF(Customers!A:A, H7690)&gt;0, "Valid", "Invalid")</f>
        <v>Invalid</v>
      </c>
      <c r="L7690" t="str">
        <f t="shared" si="600"/>
        <v>1</v>
      </c>
      <c r="M7690" t="str">
        <f t="shared" si="601"/>
        <v>2023</v>
      </c>
      <c r="N7690">
        <f t="shared" si="602"/>
        <v>-34106.870000000003</v>
      </c>
      <c r="O7690" t="str">
        <f t="shared" si="603"/>
        <v/>
      </c>
      <c r="P7690">
        <f t="shared" si="604"/>
        <v>34106.870000000003</v>
      </c>
      <c r="Q7690" s="48" t="str">
        <f>IF(O7690="","",
   IF(OR(O7690&lt;EDA_Outlier_Analysis!$C$10, O7690&gt;EDA_Outlier_Analysis!$C$11),
      "Outlier",
      "Normal"))</f>
        <v/>
      </c>
      <c r="R7690" t="str">
        <f>IF(P7690="","",
   IF(OR(P7690 &lt; EDA_Outlier_Analysis!$F$7, P7690 &gt; EDA_Outlier_Analysis!$F$8),
      "Outlier",
      "Normal"))</f>
        <v>Normal</v>
      </c>
      <c r="S7690" t="str">
        <f>IF(N7690="","",
   IF(OR(N7690 &lt;EDA_Outlier_Analysis!$I$10, N7690 &gt; EDA_Outlier_Analysis!$I$11),
      "Outlier",
      "Normal"))</f>
        <v>Normal</v>
      </c>
    </row>
    <row r="7691" spans="1:19">
      <c r="A7691" t="s">
        <v>16351</v>
      </c>
      <c r="B7691" s="4">
        <v>44975</v>
      </c>
      <c r="C7691" s="2">
        <v>-37000.18</v>
      </c>
      <c r="D7691" t="s">
        <v>840</v>
      </c>
      <c r="E7691" t="s">
        <v>905</v>
      </c>
      <c r="F7691" t="s">
        <v>9</v>
      </c>
      <c r="G7691" t="s">
        <v>20</v>
      </c>
      <c r="I7691" t="s">
        <v>1412</v>
      </c>
      <c r="J7691" t="s">
        <v>16352</v>
      </c>
      <c r="K7691" t="str">
        <f>IF(COUNTIF(Customers!A:A, H7691)&gt;0, "Valid", "Invalid")</f>
        <v>Invalid</v>
      </c>
      <c r="L7691" t="str">
        <f t="shared" si="600"/>
        <v>2</v>
      </c>
      <c r="M7691" t="str">
        <f t="shared" si="601"/>
        <v>2023</v>
      </c>
      <c r="N7691">
        <f t="shared" si="602"/>
        <v>-37000.18</v>
      </c>
      <c r="O7691" t="str">
        <f t="shared" si="603"/>
        <v/>
      </c>
      <c r="P7691">
        <f t="shared" si="604"/>
        <v>37000.18</v>
      </c>
      <c r="Q7691" s="48" t="str">
        <f>IF(O7691="","",
   IF(OR(O7691&lt;EDA_Outlier_Analysis!$C$10, O7691&gt;EDA_Outlier_Analysis!$C$11),
      "Outlier",
      "Normal"))</f>
        <v/>
      </c>
      <c r="R7691" t="str">
        <f>IF(P7691="","",
   IF(OR(P7691 &lt; EDA_Outlier_Analysis!$F$7, P7691 &gt; EDA_Outlier_Analysis!$F$8),
      "Outlier",
      "Normal"))</f>
        <v>Normal</v>
      </c>
      <c r="S7691" t="str">
        <f>IF(N7691="","",
   IF(OR(N7691 &lt;EDA_Outlier_Analysis!$I$10, N7691 &gt; EDA_Outlier_Analysis!$I$11),
      "Outlier",
      "Normal"))</f>
        <v>Normal</v>
      </c>
    </row>
    <row r="7692" spans="1:19">
      <c r="A7692" t="s">
        <v>16353</v>
      </c>
      <c r="B7692" s="4">
        <v>44629</v>
      </c>
      <c r="C7692" s="2">
        <v>-24121.33</v>
      </c>
      <c r="D7692" t="s">
        <v>840</v>
      </c>
      <c r="E7692" t="s">
        <v>845</v>
      </c>
      <c r="F7692" t="s">
        <v>11</v>
      </c>
      <c r="G7692" t="s">
        <v>34</v>
      </c>
      <c r="I7692" t="s">
        <v>879</v>
      </c>
      <c r="J7692" t="s">
        <v>16354</v>
      </c>
      <c r="K7692" t="str">
        <f>IF(COUNTIF(Customers!A:A, H7692)&gt;0, "Valid", "Invalid")</f>
        <v>Invalid</v>
      </c>
      <c r="L7692" t="str">
        <f t="shared" si="600"/>
        <v>3</v>
      </c>
      <c r="M7692" t="str">
        <f t="shared" si="601"/>
        <v>2022</v>
      </c>
      <c r="N7692">
        <f t="shared" si="602"/>
        <v>-24121.33</v>
      </c>
      <c r="O7692" t="str">
        <f t="shared" si="603"/>
        <v/>
      </c>
      <c r="P7692">
        <f t="shared" si="604"/>
        <v>24121.33</v>
      </c>
      <c r="Q7692" s="48" t="str">
        <f>IF(O7692="","",
   IF(OR(O7692&lt;EDA_Outlier_Analysis!$C$10, O7692&gt;EDA_Outlier_Analysis!$C$11),
      "Outlier",
      "Normal"))</f>
        <v/>
      </c>
      <c r="R7692" t="str">
        <f>IF(P7692="","",
   IF(OR(P7692 &lt; EDA_Outlier_Analysis!$F$7, P7692 &gt; EDA_Outlier_Analysis!$F$8),
      "Outlier",
      "Normal"))</f>
        <v>Outlier</v>
      </c>
      <c r="S7692" t="str">
        <f>IF(N7692="","",
   IF(OR(N7692 &lt;EDA_Outlier_Analysis!$I$10, N7692 &gt; EDA_Outlier_Analysis!$I$11),
      "Outlier",
      "Normal"))</f>
        <v>Normal</v>
      </c>
    </row>
    <row r="7693" spans="1:19">
      <c r="A7693" t="s">
        <v>16355</v>
      </c>
      <c r="B7693" s="4">
        <v>45099</v>
      </c>
      <c r="C7693" s="2">
        <v>153581.84</v>
      </c>
      <c r="D7693" t="s">
        <v>849</v>
      </c>
      <c r="E7693" t="s">
        <v>850</v>
      </c>
      <c r="F7693" t="s">
        <v>10</v>
      </c>
      <c r="G7693" t="s">
        <v>31</v>
      </c>
      <c r="H7693" t="s">
        <v>129</v>
      </c>
      <c r="J7693" t="s">
        <v>16356</v>
      </c>
      <c r="K7693" t="str">
        <f>IF(COUNTIF(Customers!A:A, H7693)&gt;0, "Valid", "Invalid")</f>
        <v>Valid</v>
      </c>
      <c r="L7693" t="str">
        <f t="shared" si="600"/>
        <v>6</v>
      </c>
      <c r="M7693" t="str">
        <f t="shared" si="601"/>
        <v>2023</v>
      </c>
      <c r="N7693">
        <f t="shared" si="602"/>
        <v>153581.84</v>
      </c>
      <c r="O7693">
        <f t="shared" si="603"/>
        <v>153581.84</v>
      </c>
      <c r="P7693" t="str">
        <f t="shared" si="604"/>
        <v/>
      </c>
      <c r="Q7693" s="48" t="str">
        <f>IF(O7693="","",
   IF(OR(O7693&lt;EDA_Outlier_Analysis!$C$10, O7693&gt;EDA_Outlier_Analysis!$C$11),
      "Outlier",
      "Normal"))</f>
        <v>Normal</v>
      </c>
      <c r="R7693" t="str">
        <f>IF(P7693="","",
   IF(OR(P7693 &lt; EDA_Outlier_Analysis!$F$7, P7693 &gt; EDA_Outlier_Analysis!$F$8),
      "Outlier",
      "Normal"))</f>
        <v/>
      </c>
      <c r="S7693" t="str">
        <f>IF(N7693="","",
   IF(OR(N7693 &lt;EDA_Outlier_Analysis!$I$10, N7693 &gt; EDA_Outlier_Analysis!$I$11),
      "Outlier",
      "Normal"))</f>
        <v>Normal</v>
      </c>
    </row>
    <row r="7694" spans="1:19">
      <c r="A7694" t="s">
        <v>16357</v>
      </c>
      <c r="B7694" s="4">
        <v>44563</v>
      </c>
      <c r="C7694" s="2">
        <v>150180.67000000001</v>
      </c>
      <c r="D7694" t="s">
        <v>849</v>
      </c>
      <c r="E7694" t="s">
        <v>850</v>
      </c>
      <c r="F7694" t="s">
        <v>11</v>
      </c>
      <c r="G7694" t="s">
        <v>31</v>
      </c>
      <c r="H7694" t="s">
        <v>615</v>
      </c>
      <c r="J7694" t="s">
        <v>16358</v>
      </c>
      <c r="K7694" t="str">
        <f>IF(COUNTIF(Customers!A:A, H7694)&gt;0, "Valid", "Invalid")</f>
        <v>Valid</v>
      </c>
      <c r="L7694" t="str">
        <f t="shared" si="600"/>
        <v>1</v>
      </c>
      <c r="M7694" t="str">
        <f t="shared" si="601"/>
        <v>2022</v>
      </c>
      <c r="N7694">
        <f t="shared" si="602"/>
        <v>150180.67000000001</v>
      </c>
      <c r="O7694">
        <f t="shared" si="603"/>
        <v>150180.67000000001</v>
      </c>
      <c r="P7694" t="str">
        <f t="shared" si="604"/>
        <v/>
      </c>
      <c r="Q7694" s="48" t="str">
        <f>IF(O7694="","",
   IF(OR(O7694&lt;EDA_Outlier_Analysis!$C$10, O7694&gt;EDA_Outlier_Analysis!$C$11),
      "Outlier",
      "Normal"))</f>
        <v>Normal</v>
      </c>
      <c r="R7694" t="str">
        <f>IF(P7694="","",
   IF(OR(P7694 &lt; EDA_Outlier_Analysis!$F$7, P7694 &gt; EDA_Outlier_Analysis!$F$8),
      "Outlier",
      "Normal"))</f>
        <v/>
      </c>
      <c r="S7694" t="str">
        <f>IF(N7694="","",
   IF(OR(N7694 &lt;EDA_Outlier_Analysis!$I$10, N7694 &gt; EDA_Outlier_Analysis!$I$11),
      "Outlier",
      "Normal"))</f>
        <v>Normal</v>
      </c>
    </row>
    <row r="7695" spans="1:19">
      <c r="A7695" t="s">
        <v>16359</v>
      </c>
      <c r="B7695" s="4">
        <v>44972</v>
      </c>
      <c r="C7695" s="2">
        <v>-54211.82</v>
      </c>
      <c r="D7695" t="s">
        <v>840</v>
      </c>
      <c r="E7695" t="s">
        <v>856</v>
      </c>
      <c r="F7695" t="s">
        <v>11</v>
      </c>
      <c r="G7695" t="s">
        <v>20</v>
      </c>
      <c r="I7695" t="s">
        <v>1620</v>
      </c>
      <c r="J7695" t="s">
        <v>16360</v>
      </c>
      <c r="K7695" t="str">
        <f>IF(COUNTIF(Customers!A:A, H7695)&gt;0, "Valid", "Invalid")</f>
        <v>Invalid</v>
      </c>
      <c r="L7695" t="str">
        <f t="shared" si="600"/>
        <v>2</v>
      </c>
      <c r="M7695" t="str">
        <f t="shared" si="601"/>
        <v>2023</v>
      </c>
      <c r="N7695">
        <f t="shared" si="602"/>
        <v>-54211.82</v>
      </c>
      <c r="O7695" t="str">
        <f t="shared" si="603"/>
        <v/>
      </c>
      <c r="P7695">
        <f t="shared" si="604"/>
        <v>54211.82</v>
      </c>
      <c r="Q7695" s="48" t="str">
        <f>IF(O7695="","",
   IF(OR(O7695&lt;EDA_Outlier_Analysis!$C$10, O7695&gt;EDA_Outlier_Analysis!$C$11),
      "Outlier",
      "Normal"))</f>
        <v/>
      </c>
      <c r="R7695" t="str">
        <f>IF(P7695="","",
   IF(OR(P7695 &lt; EDA_Outlier_Analysis!$F$7, P7695 &gt; EDA_Outlier_Analysis!$F$8),
      "Outlier",
      "Normal"))</f>
        <v>Outlier</v>
      </c>
      <c r="S7695" t="str">
        <f>IF(N7695="","",
   IF(OR(N7695 &lt;EDA_Outlier_Analysis!$I$10, N7695 &gt; EDA_Outlier_Analysis!$I$11),
      "Outlier",
      "Normal"))</f>
        <v>Normal</v>
      </c>
    </row>
    <row r="7696" spans="1:19">
      <c r="A7696" t="s">
        <v>16361</v>
      </c>
      <c r="B7696" s="4">
        <v>45262</v>
      </c>
      <c r="C7696" s="2">
        <v>121342.01</v>
      </c>
      <c r="D7696" t="s">
        <v>849</v>
      </c>
      <c r="E7696" t="s">
        <v>853</v>
      </c>
      <c r="F7696" t="s">
        <v>10</v>
      </c>
      <c r="G7696" t="s">
        <v>20</v>
      </c>
      <c r="H7696" t="s">
        <v>699</v>
      </c>
      <c r="J7696" t="s">
        <v>16362</v>
      </c>
      <c r="K7696" t="str">
        <f>IF(COUNTIF(Customers!A:A, H7696)&gt;0, "Valid", "Invalid")</f>
        <v>Valid</v>
      </c>
      <c r="L7696" t="str">
        <f t="shared" si="600"/>
        <v>12</v>
      </c>
      <c r="M7696" t="str">
        <f t="shared" si="601"/>
        <v>2023</v>
      </c>
      <c r="N7696">
        <f t="shared" si="602"/>
        <v>121342.01</v>
      </c>
      <c r="O7696">
        <f t="shared" si="603"/>
        <v>121342.01</v>
      </c>
      <c r="P7696" t="str">
        <f t="shared" si="604"/>
        <v/>
      </c>
      <c r="Q7696" s="48" t="str">
        <f>IF(O7696="","",
   IF(OR(O7696&lt;EDA_Outlier_Analysis!$C$10, O7696&gt;EDA_Outlier_Analysis!$C$11),
      "Outlier",
      "Normal"))</f>
        <v>Normal</v>
      </c>
      <c r="R7696" t="str">
        <f>IF(P7696="","",
   IF(OR(P7696 &lt; EDA_Outlier_Analysis!$F$7, P7696 &gt; EDA_Outlier_Analysis!$F$8),
      "Outlier",
      "Normal"))</f>
        <v/>
      </c>
      <c r="S7696" t="str">
        <f>IF(N7696="","",
   IF(OR(N7696 &lt;EDA_Outlier_Analysis!$I$10, N7696 &gt; EDA_Outlier_Analysis!$I$11),
      "Outlier",
      "Normal"))</f>
        <v>Normal</v>
      </c>
    </row>
    <row r="7697" spans="1:19">
      <c r="A7697" t="s">
        <v>16363</v>
      </c>
      <c r="B7697" s="4">
        <v>44633</v>
      </c>
      <c r="C7697" s="2">
        <v>-24937.91</v>
      </c>
      <c r="D7697" t="s">
        <v>840</v>
      </c>
      <c r="E7697" t="s">
        <v>905</v>
      </c>
      <c r="F7697" t="s">
        <v>9</v>
      </c>
      <c r="G7697" t="s">
        <v>31</v>
      </c>
      <c r="I7697" t="s">
        <v>1519</v>
      </c>
      <c r="J7697" t="s">
        <v>16364</v>
      </c>
      <c r="K7697" t="str">
        <f>IF(COUNTIF(Customers!A:A, H7697)&gt;0, "Valid", "Invalid")</f>
        <v>Invalid</v>
      </c>
      <c r="L7697" t="str">
        <f t="shared" si="600"/>
        <v>3</v>
      </c>
      <c r="M7697" t="str">
        <f t="shared" si="601"/>
        <v>2022</v>
      </c>
      <c r="N7697">
        <f t="shared" si="602"/>
        <v>-24937.91</v>
      </c>
      <c r="O7697" t="str">
        <f t="shared" si="603"/>
        <v/>
      </c>
      <c r="P7697">
        <f t="shared" si="604"/>
        <v>24937.91</v>
      </c>
      <c r="Q7697" s="48" t="str">
        <f>IF(O7697="","",
   IF(OR(O7697&lt;EDA_Outlier_Analysis!$C$10, O7697&gt;EDA_Outlier_Analysis!$C$11),
      "Outlier",
      "Normal"))</f>
        <v/>
      </c>
      <c r="R7697" t="str">
        <f>IF(P7697="","",
   IF(OR(P7697 &lt; EDA_Outlier_Analysis!$F$7, P7697 &gt; EDA_Outlier_Analysis!$F$8),
      "Outlier",
      "Normal"))</f>
        <v>Outlier</v>
      </c>
      <c r="S7697" t="str">
        <f>IF(N7697="","",
   IF(OR(N7697 &lt;EDA_Outlier_Analysis!$I$10, N7697 &gt; EDA_Outlier_Analysis!$I$11),
      "Outlier",
      "Normal"))</f>
        <v>Normal</v>
      </c>
    </row>
    <row r="7698" spans="1:19">
      <c r="A7698" t="s">
        <v>16365</v>
      </c>
      <c r="B7698" s="4">
        <v>45012</v>
      </c>
      <c r="C7698" s="2">
        <v>-50653.38</v>
      </c>
      <c r="D7698" t="s">
        <v>840</v>
      </c>
      <c r="E7698" t="s">
        <v>856</v>
      </c>
      <c r="F7698" t="s">
        <v>9</v>
      </c>
      <c r="G7698" t="s">
        <v>31</v>
      </c>
      <c r="I7698" t="s">
        <v>1117</v>
      </c>
      <c r="J7698" t="s">
        <v>16366</v>
      </c>
      <c r="K7698" t="str">
        <f>IF(COUNTIF(Customers!A:A, H7698)&gt;0, "Valid", "Invalid")</f>
        <v>Invalid</v>
      </c>
      <c r="L7698" t="str">
        <f t="shared" si="600"/>
        <v>3</v>
      </c>
      <c r="M7698" t="str">
        <f t="shared" si="601"/>
        <v>2023</v>
      </c>
      <c r="N7698">
        <f t="shared" si="602"/>
        <v>-50653.38</v>
      </c>
      <c r="O7698" t="str">
        <f t="shared" si="603"/>
        <v/>
      </c>
      <c r="P7698">
        <f t="shared" si="604"/>
        <v>50653.38</v>
      </c>
      <c r="Q7698" s="48" t="str">
        <f>IF(O7698="","",
   IF(OR(O7698&lt;EDA_Outlier_Analysis!$C$10, O7698&gt;EDA_Outlier_Analysis!$C$11),
      "Outlier",
      "Normal"))</f>
        <v/>
      </c>
      <c r="R7698" t="str">
        <f>IF(P7698="","",
   IF(OR(P7698 &lt; EDA_Outlier_Analysis!$F$7, P7698 &gt; EDA_Outlier_Analysis!$F$8),
      "Outlier",
      "Normal"))</f>
        <v>Normal</v>
      </c>
      <c r="S7698" t="str">
        <f>IF(N7698="","",
   IF(OR(N7698 &lt;EDA_Outlier_Analysis!$I$10, N7698 &gt; EDA_Outlier_Analysis!$I$11),
      "Outlier",
      "Normal"))</f>
        <v>Normal</v>
      </c>
    </row>
    <row r="7699" spans="1:19">
      <c r="A7699" t="s">
        <v>16367</v>
      </c>
      <c r="B7699" s="4">
        <v>44930</v>
      </c>
      <c r="C7699" s="2">
        <v>-68891.78</v>
      </c>
      <c r="D7699" t="s">
        <v>840</v>
      </c>
      <c r="E7699" t="s">
        <v>864</v>
      </c>
      <c r="F7699" t="s">
        <v>9</v>
      </c>
      <c r="G7699" t="s">
        <v>24</v>
      </c>
      <c r="I7699" t="s">
        <v>1317</v>
      </c>
      <c r="J7699" t="s">
        <v>16368</v>
      </c>
      <c r="K7699" t="str">
        <f>IF(COUNTIF(Customers!A:A, H7699)&gt;0, "Valid", "Invalid")</f>
        <v>Invalid</v>
      </c>
      <c r="L7699" t="str">
        <f t="shared" si="600"/>
        <v>1</v>
      </c>
      <c r="M7699" t="str">
        <f t="shared" si="601"/>
        <v>2023</v>
      </c>
      <c r="N7699">
        <f t="shared" si="602"/>
        <v>-68891.78</v>
      </c>
      <c r="O7699" t="str">
        <f t="shared" si="603"/>
        <v/>
      </c>
      <c r="P7699">
        <f t="shared" si="604"/>
        <v>68891.78</v>
      </c>
      <c r="Q7699" s="48" t="str">
        <f>IF(O7699="","",
   IF(OR(O7699&lt;EDA_Outlier_Analysis!$C$10, O7699&gt;EDA_Outlier_Analysis!$C$11),
      "Outlier",
      "Normal"))</f>
        <v/>
      </c>
      <c r="R7699" t="str">
        <f>IF(P7699="","",
   IF(OR(P7699 &lt; EDA_Outlier_Analysis!$F$7, P7699 &gt; EDA_Outlier_Analysis!$F$8),
      "Outlier",
      "Normal"))</f>
        <v>Outlier</v>
      </c>
      <c r="S7699" t="str">
        <f>IF(N7699="","",
   IF(OR(N7699 &lt;EDA_Outlier_Analysis!$I$10, N7699 &gt; EDA_Outlier_Analysis!$I$11),
      "Outlier",
      "Normal"))</f>
        <v>Normal</v>
      </c>
    </row>
    <row r="7700" spans="1:19">
      <c r="A7700" t="s">
        <v>16369</v>
      </c>
      <c r="B7700" s="4">
        <v>45118</v>
      </c>
      <c r="C7700" s="2">
        <v>-49494.07</v>
      </c>
      <c r="D7700" t="s">
        <v>840</v>
      </c>
      <c r="E7700" t="s">
        <v>841</v>
      </c>
      <c r="F7700" t="s">
        <v>10</v>
      </c>
      <c r="G7700" t="s">
        <v>20</v>
      </c>
      <c r="I7700" t="s">
        <v>960</v>
      </c>
      <c r="J7700" t="s">
        <v>16370</v>
      </c>
      <c r="K7700" t="str">
        <f>IF(COUNTIF(Customers!A:A, H7700)&gt;0, "Valid", "Invalid")</f>
        <v>Invalid</v>
      </c>
      <c r="L7700" t="str">
        <f t="shared" si="600"/>
        <v>7</v>
      </c>
      <c r="M7700" t="str">
        <f t="shared" si="601"/>
        <v>2023</v>
      </c>
      <c r="N7700">
        <f t="shared" si="602"/>
        <v>-49494.07</v>
      </c>
      <c r="O7700" t="str">
        <f t="shared" si="603"/>
        <v/>
      </c>
      <c r="P7700">
        <f t="shared" si="604"/>
        <v>49494.07</v>
      </c>
      <c r="Q7700" s="48" t="str">
        <f>IF(O7700="","",
   IF(OR(O7700&lt;EDA_Outlier_Analysis!$C$10, O7700&gt;EDA_Outlier_Analysis!$C$11),
      "Outlier",
      "Normal"))</f>
        <v/>
      </c>
      <c r="R7700" t="str">
        <f>IF(P7700="","",
   IF(OR(P7700 &lt; EDA_Outlier_Analysis!$F$7, P7700 &gt; EDA_Outlier_Analysis!$F$8),
      "Outlier",
      "Normal"))</f>
        <v>Normal</v>
      </c>
      <c r="S7700" t="str">
        <f>IF(N7700="","",
   IF(OR(N7700 &lt;EDA_Outlier_Analysis!$I$10, N7700 &gt; EDA_Outlier_Analysis!$I$11),
      "Outlier",
      "Normal"))</f>
        <v>Normal</v>
      </c>
    </row>
    <row r="7701" spans="1:19">
      <c r="A7701" t="s">
        <v>16371</v>
      </c>
      <c r="B7701" s="4">
        <v>44898</v>
      </c>
      <c r="C7701" s="2">
        <v>-15544.82</v>
      </c>
      <c r="D7701" t="s">
        <v>840</v>
      </c>
      <c r="E7701" t="s">
        <v>864</v>
      </c>
      <c r="F7701" t="s">
        <v>10</v>
      </c>
      <c r="G7701" t="s">
        <v>20</v>
      </c>
      <c r="I7701" t="s">
        <v>1018</v>
      </c>
      <c r="J7701" t="s">
        <v>16372</v>
      </c>
      <c r="K7701" t="str">
        <f>IF(COUNTIF(Customers!A:A, H7701)&gt;0, "Valid", "Invalid")</f>
        <v>Invalid</v>
      </c>
      <c r="L7701" t="str">
        <f t="shared" si="600"/>
        <v>12</v>
      </c>
      <c r="M7701" t="str">
        <f t="shared" si="601"/>
        <v>2022</v>
      </c>
      <c r="N7701">
        <f t="shared" si="602"/>
        <v>-15544.82</v>
      </c>
      <c r="O7701" t="str">
        <f t="shared" si="603"/>
        <v/>
      </c>
      <c r="P7701">
        <f t="shared" si="604"/>
        <v>15544.82</v>
      </c>
      <c r="Q7701" s="48" t="str">
        <f>IF(O7701="","",
   IF(OR(O7701&lt;EDA_Outlier_Analysis!$C$10, O7701&gt;EDA_Outlier_Analysis!$C$11),
      "Outlier",
      "Normal"))</f>
        <v/>
      </c>
      <c r="R7701" t="str">
        <f>IF(P7701="","",
   IF(OR(P7701 &lt; EDA_Outlier_Analysis!$F$7, P7701 &gt; EDA_Outlier_Analysis!$F$8),
      "Outlier",
      "Normal"))</f>
        <v>Outlier</v>
      </c>
      <c r="S7701" t="str">
        <f>IF(N7701="","",
   IF(OR(N7701 &lt;EDA_Outlier_Analysis!$I$10, N7701 &gt; EDA_Outlier_Analysis!$I$11),
      "Outlier",
      "Normal"))</f>
        <v>Normal</v>
      </c>
    </row>
    <row r="7702" spans="1:19">
      <c r="A7702" t="s">
        <v>16373</v>
      </c>
      <c r="B7702" s="4">
        <v>44906</v>
      </c>
      <c r="C7702" s="2">
        <v>-49089.8</v>
      </c>
      <c r="D7702" t="s">
        <v>840</v>
      </c>
      <c r="E7702" t="s">
        <v>845</v>
      </c>
      <c r="F7702" t="s">
        <v>10</v>
      </c>
      <c r="G7702" t="s">
        <v>20</v>
      </c>
      <c r="I7702" t="s">
        <v>929</v>
      </c>
      <c r="J7702" t="s">
        <v>16374</v>
      </c>
      <c r="K7702" t="str">
        <f>IF(COUNTIF(Customers!A:A, H7702)&gt;0, "Valid", "Invalid")</f>
        <v>Invalid</v>
      </c>
      <c r="L7702" t="str">
        <f t="shared" si="600"/>
        <v>12</v>
      </c>
      <c r="M7702" t="str">
        <f t="shared" si="601"/>
        <v>2022</v>
      </c>
      <c r="N7702">
        <f t="shared" si="602"/>
        <v>-49089.8</v>
      </c>
      <c r="O7702" t="str">
        <f t="shared" si="603"/>
        <v/>
      </c>
      <c r="P7702">
        <f t="shared" si="604"/>
        <v>49089.8</v>
      </c>
      <c r="Q7702" s="48" t="str">
        <f>IF(O7702="","",
   IF(OR(O7702&lt;EDA_Outlier_Analysis!$C$10, O7702&gt;EDA_Outlier_Analysis!$C$11),
      "Outlier",
      "Normal"))</f>
        <v/>
      </c>
      <c r="R7702" t="str">
        <f>IF(P7702="","",
   IF(OR(P7702 &lt; EDA_Outlier_Analysis!$F$7, P7702 &gt; EDA_Outlier_Analysis!$F$8),
      "Outlier",
      "Normal"))</f>
        <v>Normal</v>
      </c>
      <c r="S7702" t="str">
        <f>IF(N7702="","",
   IF(OR(N7702 &lt;EDA_Outlier_Analysis!$I$10, N7702 &gt; EDA_Outlier_Analysis!$I$11),
      "Outlier",
      "Normal"))</f>
        <v>Normal</v>
      </c>
    </row>
    <row r="7703" spans="1:19">
      <c r="A7703" t="s">
        <v>16375</v>
      </c>
      <c r="B7703" s="4">
        <v>45101</v>
      </c>
      <c r="C7703" s="2">
        <v>286069.75</v>
      </c>
      <c r="D7703" t="s">
        <v>849</v>
      </c>
      <c r="E7703" t="s">
        <v>853</v>
      </c>
      <c r="F7703" t="s">
        <v>11</v>
      </c>
      <c r="G7703" t="s">
        <v>20</v>
      </c>
      <c r="H7703" t="s">
        <v>761</v>
      </c>
      <c r="J7703" t="s">
        <v>16376</v>
      </c>
      <c r="K7703" t="str">
        <f>IF(COUNTIF(Customers!A:A, H7703)&gt;0, "Valid", "Invalid")</f>
        <v>Valid</v>
      </c>
      <c r="L7703" t="str">
        <f t="shared" si="600"/>
        <v>6</v>
      </c>
      <c r="M7703" t="str">
        <f t="shared" si="601"/>
        <v>2023</v>
      </c>
      <c r="N7703">
        <f t="shared" si="602"/>
        <v>286069.75</v>
      </c>
      <c r="O7703">
        <f t="shared" si="603"/>
        <v>286069.75</v>
      </c>
      <c r="P7703" t="str">
        <f t="shared" si="604"/>
        <v/>
      </c>
      <c r="Q7703" s="48" t="str">
        <f>IF(O7703="","",
   IF(OR(O7703&lt;EDA_Outlier_Analysis!$C$10, O7703&gt;EDA_Outlier_Analysis!$C$11),
      "Outlier",
      "Normal"))</f>
        <v>Normal</v>
      </c>
      <c r="R7703" t="str">
        <f>IF(P7703="","",
   IF(OR(P7703 &lt; EDA_Outlier_Analysis!$F$7, P7703 &gt; EDA_Outlier_Analysis!$F$8),
      "Outlier",
      "Normal"))</f>
        <v/>
      </c>
      <c r="S7703" t="str">
        <f>IF(N7703="","",
   IF(OR(N7703 &lt;EDA_Outlier_Analysis!$I$10, N7703 &gt; EDA_Outlier_Analysis!$I$11),
      "Outlier",
      "Normal"))</f>
        <v>Normal</v>
      </c>
    </row>
    <row r="7704" spans="1:19">
      <c r="A7704" t="s">
        <v>16377</v>
      </c>
      <c r="B7704" s="4">
        <v>44644</v>
      </c>
      <c r="C7704" s="2">
        <v>121351.52</v>
      </c>
      <c r="D7704" t="s">
        <v>849</v>
      </c>
      <c r="E7704" t="s">
        <v>853</v>
      </c>
      <c r="F7704" t="s">
        <v>10</v>
      </c>
      <c r="G7704" t="s">
        <v>20</v>
      </c>
      <c r="H7704" t="s">
        <v>671</v>
      </c>
      <c r="J7704" t="s">
        <v>16378</v>
      </c>
      <c r="K7704" t="str">
        <f>IF(COUNTIF(Customers!A:A, H7704)&gt;0, "Valid", "Invalid")</f>
        <v>Valid</v>
      </c>
      <c r="L7704" t="str">
        <f t="shared" si="600"/>
        <v>3</v>
      </c>
      <c r="M7704" t="str">
        <f t="shared" si="601"/>
        <v>2022</v>
      </c>
      <c r="N7704">
        <f t="shared" si="602"/>
        <v>121351.52</v>
      </c>
      <c r="O7704">
        <f t="shared" si="603"/>
        <v>121351.52</v>
      </c>
      <c r="P7704" t="str">
        <f t="shared" si="604"/>
        <v/>
      </c>
      <c r="Q7704" s="48" t="str">
        <f>IF(O7704="","",
   IF(OR(O7704&lt;EDA_Outlier_Analysis!$C$10, O7704&gt;EDA_Outlier_Analysis!$C$11),
      "Outlier",
      "Normal"))</f>
        <v>Normal</v>
      </c>
      <c r="R7704" t="str">
        <f>IF(P7704="","",
   IF(OR(P7704 &lt; EDA_Outlier_Analysis!$F$7, P7704 &gt; EDA_Outlier_Analysis!$F$8),
      "Outlier",
      "Normal"))</f>
        <v/>
      </c>
      <c r="S7704" t="str">
        <f>IF(N7704="","",
   IF(OR(N7704 &lt;EDA_Outlier_Analysis!$I$10, N7704 &gt; EDA_Outlier_Analysis!$I$11),
      "Outlier",
      "Normal"))</f>
        <v>Normal</v>
      </c>
    </row>
    <row r="7705" spans="1:19">
      <c r="A7705" t="s">
        <v>16379</v>
      </c>
      <c r="B7705" s="4">
        <v>45128</v>
      </c>
      <c r="C7705" s="2">
        <v>-2000</v>
      </c>
      <c r="D7705" t="s">
        <v>840</v>
      </c>
      <c r="E7705" t="s">
        <v>878</v>
      </c>
      <c r="F7705" t="s">
        <v>11</v>
      </c>
      <c r="G7705" t="s">
        <v>31</v>
      </c>
      <c r="I7705" t="s">
        <v>2914</v>
      </c>
      <c r="J7705" t="s">
        <v>16380</v>
      </c>
      <c r="K7705" t="str">
        <f>IF(COUNTIF(Customers!A:A, H7705)&gt;0, "Valid", "Invalid")</f>
        <v>Invalid</v>
      </c>
      <c r="L7705" t="str">
        <f t="shared" si="600"/>
        <v>7</v>
      </c>
      <c r="M7705" t="str">
        <f t="shared" si="601"/>
        <v>2023</v>
      </c>
      <c r="N7705">
        <f t="shared" si="602"/>
        <v>-2000</v>
      </c>
      <c r="O7705" t="str">
        <f t="shared" si="603"/>
        <v/>
      </c>
      <c r="P7705">
        <f t="shared" si="604"/>
        <v>2000</v>
      </c>
      <c r="Q7705" s="48" t="str">
        <f>IF(O7705="","",
   IF(OR(O7705&lt;EDA_Outlier_Analysis!$C$10, O7705&gt;EDA_Outlier_Analysis!$C$11),
      "Outlier",
      "Normal"))</f>
        <v/>
      </c>
      <c r="R7705" t="str">
        <f>IF(P7705="","",
   IF(OR(P7705 &lt; EDA_Outlier_Analysis!$F$7, P7705 &gt; EDA_Outlier_Analysis!$F$8),
      "Outlier",
      "Normal"))</f>
        <v>Outlier</v>
      </c>
      <c r="S7705" t="str">
        <f>IF(N7705="","",
   IF(OR(N7705 &lt;EDA_Outlier_Analysis!$I$10, N7705 &gt; EDA_Outlier_Analysis!$I$11),
      "Outlier",
      "Normal"))</f>
        <v>Normal</v>
      </c>
    </row>
    <row r="7706" spans="1:19">
      <c r="A7706" t="s">
        <v>16381</v>
      </c>
      <c r="B7706" s="4">
        <v>44829</v>
      </c>
      <c r="C7706" s="2">
        <v>-54556.62</v>
      </c>
      <c r="D7706" t="s">
        <v>840</v>
      </c>
      <c r="E7706" t="s">
        <v>845</v>
      </c>
      <c r="F7706" t="s">
        <v>10</v>
      </c>
      <c r="G7706" t="s">
        <v>20</v>
      </c>
      <c r="I7706" t="s">
        <v>979</v>
      </c>
      <c r="J7706" t="s">
        <v>16382</v>
      </c>
      <c r="K7706" t="str">
        <f>IF(COUNTIF(Customers!A:A, H7706)&gt;0, "Valid", "Invalid")</f>
        <v>Invalid</v>
      </c>
      <c r="L7706" t="str">
        <f t="shared" si="600"/>
        <v>9</v>
      </c>
      <c r="M7706" t="str">
        <f t="shared" si="601"/>
        <v>2022</v>
      </c>
      <c r="N7706">
        <f t="shared" si="602"/>
        <v>-54556.62</v>
      </c>
      <c r="O7706" t="str">
        <f t="shared" si="603"/>
        <v/>
      </c>
      <c r="P7706">
        <f t="shared" si="604"/>
        <v>54556.62</v>
      </c>
      <c r="Q7706" s="48" t="str">
        <f>IF(O7706="","",
   IF(OR(O7706&lt;EDA_Outlier_Analysis!$C$10, O7706&gt;EDA_Outlier_Analysis!$C$11),
      "Outlier",
      "Normal"))</f>
        <v/>
      </c>
      <c r="R7706" t="str">
        <f>IF(P7706="","",
   IF(OR(P7706 &lt; EDA_Outlier_Analysis!$F$7, P7706 &gt; EDA_Outlier_Analysis!$F$8),
      "Outlier",
      "Normal"))</f>
        <v>Outlier</v>
      </c>
      <c r="S7706" t="str">
        <f>IF(N7706="","",
   IF(OR(N7706 &lt;EDA_Outlier_Analysis!$I$10, N7706 &gt; EDA_Outlier_Analysis!$I$11),
      "Outlier",
      "Normal"))</f>
        <v>Normal</v>
      </c>
    </row>
    <row r="7707" spans="1:19">
      <c r="A7707" t="s">
        <v>16383</v>
      </c>
      <c r="B7707" s="4">
        <v>45141</v>
      </c>
      <c r="C7707" s="2">
        <v>-40863.230000000003</v>
      </c>
      <c r="D7707" t="s">
        <v>840</v>
      </c>
      <c r="E7707" t="s">
        <v>878</v>
      </c>
      <c r="F7707" t="s">
        <v>10</v>
      </c>
      <c r="G7707" t="s">
        <v>34</v>
      </c>
      <c r="I7707" t="s">
        <v>1968</v>
      </c>
      <c r="J7707" t="s">
        <v>16384</v>
      </c>
      <c r="K7707" t="str">
        <f>IF(COUNTIF(Customers!A:A, H7707)&gt;0, "Valid", "Invalid")</f>
        <v>Invalid</v>
      </c>
      <c r="L7707" t="str">
        <f t="shared" si="600"/>
        <v>8</v>
      </c>
      <c r="M7707" t="str">
        <f t="shared" si="601"/>
        <v>2023</v>
      </c>
      <c r="N7707">
        <f t="shared" si="602"/>
        <v>-40863.230000000003</v>
      </c>
      <c r="O7707" t="str">
        <f t="shared" si="603"/>
        <v/>
      </c>
      <c r="P7707">
        <f t="shared" si="604"/>
        <v>40863.230000000003</v>
      </c>
      <c r="Q7707" s="48" t="str">
        <f>IF(O7707="","",
   IF(OR(O7707&lt;EDA_Outlier_Analysis!$C$10, O7707&gt;EDA_Outlier_Analysis!$C$11),
      "Outlier",
      "Normal"))</f>
        <v/>
      </c>
      <c r="R7707" t="str">
        <f>IF(P7707="","",
   IF(OR(P7707 &lt; EDA_Outlier_Analysis!$F$7, P7707 &gt; EDA_Outlier_Analysis!$F$8),
      "Outlier",
      "Normal"))</f>
        <v>Normal</v>
      </c>
      <c r="S7707" t="str">
        <f>IF(N7707="","",
   IF(OR(N7707 &lt;EDA_Outlier_Analysis!$I$10, N7707 &gt; EDA_Outlier_Analysis!$I$11),
      "Outlier",
      "Normal"))</f>
        <v>Normal</v>
      </c>
    </row>
    <row r="7708" spans="1:19">
      <c r="A7708" t="s">
        <v>16385</v>
      </c>
      <c r="B7708" s="4">
        <v>44625</v>
      </c>
      <c r="C7708" s="2">
        <v>78330.69</v>
      </c>
      <c r="D7708" t="s">
        <v>849</v>
      </c>
      <c r="E7708" t="s">
        <v>868</v>
      </c>
      <c r="F7708" t="s">
        <v>11</v>
      </c>
      <c r="G7708" t="s">
        <v>24</v>
      </c>
      <c r="H7708" t="s">
        <v>587</v>
      </c>
      <c r="J7708" t="s">
        <v>16386</v>
      </c>
      <c r="K7708" t="str">
        <f>IF(COUNTIF(Customers!A:A, H7708)&gt;0, "Valid", "Invalid")</f>
        <v>Valid</v>
      </c>
      <c r="L7708" t="str">
        <f t="shared" si="600"/>
        <v>3</v>
      </c>
      <c r="M7708" t="str">
        <f t="shared" si="601"/>
        <v>2022</v>
      </c>
      <c r="N7708">
        <f t="shared" si="602"/>
        <v>78330.69</v>
      </c>
      <c r="O7708">
        <f t="shared" si="603"/>
        <v>78330.69</v>
      </c>
      <c r="P7708" t="str">
        <f t="shared" si="604"/>
        <v/>
      </c>
      <c r="Q7708" s="48" t="str">
        <f>IF(O7708="","",
   IF(OR(O7708&lt;EDA_Outlier_Analysis!$C$10, O7708&gt;EDA_Outlier_Analysis!$C$11),
      "Outlier",
      "Normal"))</f>
        <v>Normal</v>
      </c>
      <c r="R7708" t="str">
        <f>IF(P7708="","",
   IF(OR(P7708 &lt; EDA_Outlier_Analysis!$F$7, P7708 &gt; EDA_Outlier_Analysis!$F$8),
      "Outlier",
      "Normal"))</f>
        <v/>
      </c>
      <c r="S7708" t="str">
        <f>IF(N7708="","",
   IF(OR(N7708 &lt;EDA_Outlier_Analysis!$I$10, N7708 &gt; EDA_Outlier_Analysis!$I$11),
      "Outlier",
      "Normal"))</f>
        <v>Normal</v>
      </c>
    </row>
    <row r="7709" spans="1:19">
      <c r="A7709" t="s">
        <v>16387</v>
      </c>
      <c r="B7709" s="4">
        <v>44669</v>
      </c>
      <c r="C7709" s="2">
        <v>-31740.02</v>
      </c>
      <c r="D7709" t="s">
        <v>840</v>
      </c>
      <c r="E7709" t="s">
        <v>905</v>
      </c>
      <c r="F7709" t="s">
        <v>11</v>
      </c>
      <c r="G7709" t="s">
        <v>34</v>
      </c>
      <c r="I7709" t="s">
        <v>906</v>
      </c>
      <c r="J7709" t="s">
        <v>16388</v>
      </c>
      <c r="K7709" t="str">
        <f>IF(COUNTIF(Customers!A:A, H7709)&gt;0, "Valid", "Invalid")</f>
        <v>Invalid</v>
      </c>
      <c r="L7709" t="str">
        <f t="shared" si="600"/>
        <v>4</v>
      </c>
      <c r="M7709" t="str">
        <f t="shared" si="601"/>
        <v>2022</v>
      </c>
      <c r="N7709">
        <f t="shared" si="602"/>
        <v>-31740.02</v>
      </c>
      <c r="O7709" t="str">
        <f t="shared" si="603"/>
        <v/>
      </c>
      <c r="P7709">
        <f t="shared" si="604"/>
        <v>31740.02</v>
      </c>
      <c r="Q7709" s="48" t="str">
        <f>IF(O7709="","",
   IF(OR(O7709&lt;EDA_Outlier_Analysis!$C$10, O7709&gt;EDA_Outlier_Analysis!$C$11),
      "Outlier",
      "Normal"))</f>
        <v/>
      </c>
      <c r="R7709" t="str">
        <f>IF(P7709="","",
   IF(OR(P7709 &lt; EDA_Outlier_Analysis!$F$7, P7709 &gt; EDA_Outlier_Analysis!$F$8),
      "Outlier",
      "Normal"))</f>
        <v>Normal</v>
      </c>
      <c r="S7709" t="str">
        <f>IF(N7709="","",
   IF(OR(N7709 &lt;EDA_Outlier_Analysis!$I$10, N7709 &gt; EDA_Outlier_Analysis!$I$11),
      "Outlier",
      "Normal"))</f>
        <v>Normal</v>
      </c>
    </row>
    <row r="7710" spans="1:19">
      <c r="A7710" t="s">
        <v>16389</v>
      </c>
      <c r="B7710" s="4">
        <v>45178</v>
      </c>
      <c r="C7710" s="2">
        <v>111247.08</v>
      </c>
      <c r="D7710" t="s">
        <v>849</v>
      </c>
      <c r="E7710" t="s">
        <v>850</v>
      </c>
      <c r="F7710" t="s">
        <v>9</v>
      </c>
      <c r="G7710" t="s">
        <v>20</v>
      </c>
      <c r="H7710" t="s">
        <v>495</v>
      </c>
      <c r="J7710" t="s">
        <v>16390</v>
      </c>
      <c r="K7710" t="str">
        <f>IF(COUNTIF(Customers!A:A, H7710)&gt;0, "Valid", "Invalid")</f>
        <v>Valid</v>
      </c>
      <c r="L7710" t="str">
        <f t="shared" si="600"/>
        <v>9</v>
      </c>
      <c r="M7710" t="str">
        <f t="shared" si="601"/>
        <v>2023</v>
      </c>
      <c r="N7710">
        <f t="shared" si="602"/>
        <v>111247.08</v>
      </c>
      <c r="O7710">
        <f t="shared" si="603"/>
        <v>111247.08</v>
      </c>
      <c r="P7710" t="str">
        <f t="shared" si="604"/>
        <v/>
      </c>
      <c r="Q7710" s="48" t="str">
        <f>IF(O7710="","",
   IF(OR(O7710&lt;EDA_Outlier_Analysis!$C$10, O7710&gt;EDA_Outlier_Analysis!$C$11),
      "Outlier",
      "Normal"))</f>
        <v>Normal</v>
      </c>
      <c r="R7710" t="str">
        <f>IF(P7710="","",
   IF(OR(P7710 &lt; EDA_Outlier_Analysis!$F$7, P7710 &gt; EDA_Outlier_Analysis!$F$8),
      "Outlier",
      "Normal"))</f>
        <v/>
      </c>
      <c r="S7710" t="str">
        <f>IF(N7710="","",
   IF(OR(N7710 &lt;EDA_Outlier_Analysis!$I$10, N7710 &gt; EDA_Outlier_Analysis!$I$11),
      "Outlier",
      "Normal"))</f>
        <v>Normal</v>
      </c>
    </row>
    <row r="7711" spans="1:19">
      <c r="A7711" t="s">
        <v>16391</v>
      </c>
      <c r="B7711" s="4">
        <v>45026</v>
      </c>
      <c r="C7711" s="2">
        <v>-46330.02</v>
      </c>
      <c r="D7711" t="s">
        <v>840</v>
      </c>
      <c r="E7711" t="s">
        <v>864</v>
      </c>
      <c r="F7711" t="s">
        <v>10</v>
      </c>
      <c r="G7711" t="s">
        <v>34</v>
      </c>
      <c r="I7711" t="s">
        <v>949</v>
      </c>
      <c r="J7711" t="s">
        <v>16392</v>
      </c>
      <c r="K7711" t="str">
        <f>IF(COUNTIF(Customers!A:A, H7711)&gt;0, "Valid", "Invalid")</f>
        <v>Invalid</v>
      </c>
      <c r="L7711" t="str">
        <f t="shared" si="600"/>
        <v>4</v>
      </c>
      <c r="M7711" t="str">
        <f t="shared" si="601"/>
        <v>2023</v>
      </c>
      <c r="N7711">
        <f t="shared" si="602"/>
        <v>-46330.02</v>
      </c>
      <c r="O7711" t="str">
        <f t="shared" si="603"/>
        <v/>
      </c>
      <c r="P7711">
        <f t="shared" si="604"/>
        <v>46330.02</v>
      </c>
      <c r="Q7711" s="48" t="str">
        <f>IF(O7711="","",
   IF(OR(O7711&lt;EDA_Outlier_Analysis!$C$10, O7711&gt;EDA_Outlier_Analysis!$C$11),
      "Outlier",
      "Normal"))</f>
        <v/>
      </c>
      <c r="R7711" t="str">
        <f>IF(P7711="","",
   IF(OR(P7711 &lt; EDA_Outlier_Analysis!$F$7, P7711 &gt; EDA_Outlier_Analysis!$F$8),
      "Outlier",
      "Normal"))</f>
        <v>Normal</v>
      </c>
      <c r="S7711" t="str">
        <f>IF(N7711="","",
   IF(OR(N7711 &lt;EDA_Outlier_Analysis!$I$10, N7711 &gt; EDA_Outlier_Analysis!$I$11),
      "Outlier",
      "Normal"))</f>
        <v>Normal</v>
      </c>
    </row>
    <row r="7712" spans="1:19">
      <c r="A7712" t="s">
        <v>16393</v>
      </c>
      <c r="B7712" s="4">
        <v>44834</v>
      </c>
      <c r="C7712" s="2">
        <v>116838.67</v>
      </c>
      <c r="D7712" t="s">
        <v>849</v>
      </c>
      <c r="E7712" t="s">
        <v>868</v>
      </c>
      <c r="F7712" t="s">
        <v>11</v>
      </c>
      <c r="G7712" t="s">
        <v>31</v>
      </c>
      <c r="H7712" t="s">
        <v>489</v>
      </c>
      <c r="J7712" t="s">
        <v>16394</v>
      </c>
      <c r="K7712" t="str">
        <f>IF(COUNTIF(Customers!A:A, H7712)&gt;0, "Valid", "Invalid")</f>
        <v>Valid</v>
      </c>
      <c r="L7712" t="str">
        <f t="shared" si="600"/>
        <v>9</v>
      </c>
      <c r="M7712" t="str">
        <f t="shared" si="601"/>
        <v>2022</v>
      </c>
      <c r="N7712">
        <f t="shared" si="602"/>
        <v>116838.67</v>
      </c>
      <c r="O7712">
        <f t="shared" si="603"/>
        <v>116838.67</v>
      </c>
      <c r="P7712" t="str">
        <f t="shared" si="604"/>
        <v/>
      </c>
      <c r="Q7712" s="48" t="str">
        <f>IF(O7712="","",
   IF(OR(O7712&lt;EDA_Outlier_Analysis!$C$10, O7712&gt;EDA_Outlier_Analysis!$C$11),
      "Outlier",
      "Normal"))</f>
        <v>Normal</v>
      </c>
      <c r="R7712" t="str">
        <f>IF(P7712="","",
   IF(OR(P7712 &lt; EDA_Outlier_Analysis!$F$7, P7712 &gt; EDA_Outlier_Analysis!$F$8),
      "Outlier",
      "Normal"))</f>
        <v/>
      </c>
      <c r="S7712" t="str">
        <f>IF(N7712="","",
   IF(OR(N7712 &lt;EDA_Outlier_Analysis!$I$10, N7712 &gt; EDA_Outlier_Analysis!$I$11),
      "Outlier",
      "Normal"))</f>
        <v>Normal</v>
      </c>
    </row>
    <row r="7713" spans="1:19">
      <c r="A7713" t="s">
        <v>16395</v>
      </c>
      <c r="B7713" s="4">
        <v>45185</v>
      </c>
      <c r="C7713" s="2">
        <v>-3504.94</v>
      </c>
      <c r="D7713" t="s">
        <v>840</v>
      </c>
      <c r="E7713" t="s">
        <v>845</v>
      </c>
      <c r="F7713" t="s">
        <v>11</v>
      </c>
      <c r="G7713" t="s">
        <v>34</v>
      </c>
      <c r="I7713" t="s">
        <v>1132</v>
      </c>
      <c r="J7713" t="s">
        <v>16396</v>
      </c>
      <c r="K7713" t="str">
        <f>IF(COUNTIF(Customers!A:A, H7713)&gt;0, "Valid", "Invalid")</f>
        <v>Invalid</v>
      </c>
      <c r="L7713" t="str">
        <f t="shared" si="600"/>
        <v>9</v>
      </c>
      <c r="M7713" t="str">
        <f t="shared" si="601"/>
        <v>2023</v>
      </c>
      <c r="N7713">
        <f t="shared" si="602"/>
        <v>-3504.94</v>
      </c>
      <c r="O7713" t="str">
        <f t="shared" si="603"/>
        <v/>
      </c>
      <c r="P7713">
        <f t="shared" si="604"/>
        <v>3504.94</v>
      </c>
      <c r="Q7713" s="48" t="str">
        <f>IF(O7713="","",
   IF(OR(O7713&lt;EDA_Outlier_Analysis!$C$10, O7713&gt;EDA_Outlier_Analysis!$C$11),
      "Outlier",
      "Normal"))</f>
        <v/>
      </c>
      <c r="R7713" t="str">
        <f>IF(P7713="","",
   IF(OR(P7713 &lt; EDA_Outlier_Analysis!$F$7, P7713 &gt; EDA_Outlier_Analysis!$F$8),
      "Outlier",
      "Normal"))</f>
        <v>Outlier</v>
      </c>
      <c r="S7713" t="str">
        <f>IF(N7713="","",
   IF(OR(N7713 &lt;EDA_Outlier_Analysis!$I$10, N7713 &gt; EDA_Outlier_Analysis!$I$11),
      "Outlier",
      "Normal"))</f>
        <v>Normal</v>
      </c>
    </row>
    <row r="7714" spans="1:19">
      <c r="A7714" t="s">
        <v>16397</v>
      </c>
      <c r="B7714" s="4">
        <v>44736</v>
      </c>
      <c r="C7714" s="2">
        <v>183071.83</v>
      </c>
      <c r="D7714" t="s">
        <v>849</v>
      </c>
      <c r="E7714" t="s">
        <v>850</v>
      </c>
      <c r="F7714" t="s">
        <v>11</v>
      </c>
      <c r="G7714" t="s">
        <v>31</v>
      </c>
      <c r="H7714" t="s">
        <v>123</v>
      </c>
      <c r="J7714" t="s">
        <v>16398</v>
      </c>
      <c r="K7714" t="str">
        <f>IF(COUNTIF(Customers!A:A, H7714)&gt;0, "Valid", "Invalid")</f>
        <v>Valid</v>
      </c>
      <c r="L7714" t="str">
        <f t="shared" si="600"/>
        <v>6</v>
      </c>
      <c r="M7714" t="str">
        <f t="shared" si="601"/>
        <v>2022</v>
      </c>
      <c r="N7714">
        <f t="shared" si="602"/>
        <v>183071.83</v>
      </c>
      <c r="O7714">
        <f t="shared" si="603"/>
        <v>183071.83</v>
      </c>
      <c r="P7714" t="str">
        <f t="shared" si="604"/>
        <v/>
      </c>
      <c r="Q7714" s="48" t="str">
        <f>IF(O7714="","",
   IF(OR(O7714&lt;EDA_Outlier_Analysis!$C$10, O7714&gt;EDA_Outlier_Analysis!$C$11),
      "Outlier",
      "Normal"))</f>
        <v>Normal</v>
      </c>
      <c r="R7714" t="str">
        <f>IF(P7714="","",
   IF(OR(P7714 &lt; EDA_Outlier_Analysis!$F$7, P7714 &gt; EDA_Outlier_Analysis!$F$8),
      "Outlier",
      "Normal"))</f>
        <v/>
      </c>
      <c r="S7714" t="str">
        <f>IF(N7714="","",
   IF(OR(N7714 &lt;EDA_Outlier_Analysis!$I$10, N7714 &gt; EDA_Outlier_Analysis!$I$11),
      "Outlier",
      "Normal"))</f>
        <v>Normal</v>
      </c>
    </row>
    <row r="7715" spans="1:19">
      <c r="A7715" t="s">
        <v>16399</v>
      </c>
      <c r="B7715" s="4">
        <v>45136</v>
      </c>
      <c r="C7715" s="2">
        <v>-54780.639999999999</v>
      </c>
      <c r="D7715" t="s">
        <v>840</v>
      </c>
      <c r="E7715" t="s">
        <v>841</v>
      </c>
      <c r="F7715" t="s">
        <v>9</v>
      </c>
      <c r="G7715" t="s">
        <v>31</v>
      </c>
      <c r="I7715" t="s">
        <v>1080</v>
      </c>
      <c r="J7715" t="s">
        <v>16400</v>
      </c>
      <c r="K7715" t="str">
        <f>IF(COUNTIF(Customers!A:A, H7715)&gt;0, "Valid", "Invalid")</f>
        <v>Invalid</v>
      </c>
      <c r="L7715" t="str">
        <f t="shared" si="600"/>
        <v>7</v>
      </c>
      <c r="M7715" t="str">
        <f t="shared" si="601"/>
        <v>2023</v>
      </c>
      <c r="N7715">
        <f t="shared" si="602"/>
        <v>-54780.639999999999</v>
      </c>
      <c r="O7715" t="str">
        <f t="shared" si="603"/>
        <v/>
      </c>
      <c r="P7715">
        <f t="shared" si="604"/>
        <v>54780.639999999999</v>
      </c>
      <c r="Q7715" s="48" t="str">
        <f>IF(O7715="","",
   IF(OR(O7715&lt;EDA_Outlier_Analysis!$C$10, O7715&gt;EDA_Outlier_Analysis!$C$11),
      "Outlier",
      "Normal"))</f>
        <v/>
      </c>
      <c r="R7715" t="str">
        <f>IF(P7715="","",
   IF(OR(P7715 &lt; EDA_Outlier_Analysis!$F$7, P7715 &gt; EDA_Outlier_Analysis!$F$8),
      "Outlier",
      "Normal"))</f>
        <v>Outlier</v>
      </c>
      <c r="S7715" t="str">
        <f>IF(N7715="","",
   IF(OR(N7715 &lt;EDA_Outlier_Analysis!$I$10, N7715 &gt; EDA_Outlier_Analysis!$I$11),
      "Outlier",
      "Normal"))</f>
        <v>Normal</v>
      </c>
    </row>
    <row r="7716" spans="1:19">
      <c r="A7716" t="s">
        <v>16401</v>
      </c>
      <c r="B7716" s="4">
        <v>44562</v>
      </c>
      <c r="C7716" s="2">
        <v>25499.57</v>
      </c>
      <c r="D7716" t="s">
        <v>1345</v>
      </c>
      <c r="E7716" t="s">
        <v>1345</v>
      </c>
      <c r="F7716" t="s">
        <v>9</v>
      </c>
      <c r="G7716" t="s">
        <v>34</v>
      </c>
      <c r="J7716" t="s">
        <v>16402</v>
      </c>
      <c r="K7716" t="str">
        <f>IF(COUNTIF(Customers!A:A, H7716)&gt;0, "Valid", "Invalid")</f>
        <v>Invalid</v>
      </c>
      <c r="L7716" t="str">
        <f t="shared" si="600"/>
        <v>1</v>
      </c>
      <c r="M7716" t="str">
        <f t="shared" si="601"/>
        <v>2022</v>
      </c>
      <c r="N7716">
        <f t="shared" si="602"/>
        <v>-25499.57</v>
      </c>
      <c r="O7716" t="str">
        <f t="shared" si="603"/>
        <v/>
      </c>
      <c r="P7716" t="str">
        <f t="shared" si="604"/>
        <v/>
      </c>
      <c r="Q7716" s="48" t="str">
        <f>IF(O7716="","",
   IF(OR(O7716&lt;EDA_Outlier_Analysis!$C$10, O7716&gt;EDA_Outlier_Analysis!$C$11),
      "Outlier",
      "Normal"))</f>
        <v/>
      </c>
      <c r="R7716" t="str">
        <f>IF(P7716="","",
   IF(OR(P7716 &lt; EDA_Outlier_Analysis!$F$7, P7716 &gt; EDA_Outlier_Analysis!$F$8),
      "Outlier",
      "Normal"))</f>
        <v/>
      </c>
      <c r="S7716" t="str">
        <f>IF(N7716="","",
   IF(OR(N7716 &lt;EDA_Outlier_Analysis!$I$10, N7716 &gt; EDA_Outlier_Analysis!$I$11),
      "Outlier",
      "Normal"))</f>
        <v>Normal</v>
      </c>
    </row>
    <row r="7717" spans="1:19">
      <c r="A7717" t="s">
        <v>16403</v>
      </c>
      <c r="B7717" s="4">
        <v>45200</v>
      </c>
      <c r="C7717" s="2">
        <v>98582.16</v>
      </c>
      <c r="D7717" t="s">
        <v>849</v>
      </c>
      <c r="E7717" t="s">
        <v>868</v>
      </c>
      <c r="F7717" t="s">
        <v>9</v>
      </c>
      <c r="G7717" t="s">
        <v>31</v>
      </c>
      <c r="H7717" t="s">
        <v>443</v>
      </c>
      <c r="J7717" t="s">
        <v>16404</v>
      </c>
      <c r="K7717" t="str">
        <f>IF(COUNTIF(Customers!A:A, H7717)&gt;0, "Valid", "Invalid")</f>
        <v>Valid</v>
      </c>
      <c r="L7717" t="str">
        <f t="shared" si="600"/>
        <v>10</v>
      </c>
      <c r="M7717" t="str">
        <f t="shared" si="601"/>
        <v>2023</v>
      </c>
      <c r="N7717">
        <f t="shared" si="602"/>
        <v>98582.16</v>
      </c>
      <c r="O7717">
        <f t="shared" si="603"/>
        <v>98582.16</v>
      </c>
      <c r="P7717" t="str">
        <f t="shared" si="604"/>
        <v/>
      </c>
      <c r="Q7717" s="48" t="str">
        <f>IF(O7717="","",
   IF(OR(O7717&lt;EDA_Outlier_Analysis!$C$10, O7717&gt;EDA_Outlier_Analysis!$C$11),
      "Outlier",
      "Normal"))</f>
        <v>Normal</v>
      </c>
      <c r="R7717" t="str">
        <f>IF(P7717="","",
   IF(OR(P7717 &lt; EDA_Outlier_Analysis!$F$7, P7717 &gt; EDA_Outlier_Analysis!$F$8),
      "Outlier",
      "Normal"))</f>
        <v/>
      </c>
      <c r="S7717" t="str">
        <f>IF(N7717="","",
   IF(OR(N7717 &lt;EDA_Outlier_Analysis!$I$10, N7717 &gt; EDA_Outlier_Analysis!$I$11),
      "Outlier",
      "Normal"))</f>
        <v>Normal</v>
      </c>
    </row>
    <row r="7718" spans="1:19">
      <c r="A7718" t="s">
        <v>16405</v>
      </c>
      <c r="B7718" s="4">
        <v>45019</v>
      </c>
      <c r="C7718" s="2">
        <v>73881.919999999998</v>
      </c>
      <c r="D7718" t="s">
        <v>849</v>
      </c>
      <c r="E7718" t="s">
        <v>853</v>
      </c>
      <c r="F7718" t="s">
        <v>11</v>
      </c>
      <c r="G7718" t="s">
        <v>20</v>
      </c>
      <c r="H7718" t="s">
        <v>83</v>
      </c>
      <c r="J7718" t="s">
        <v>16406</v>
      </c>
      <c r="K7718" t="str">
        <f>IF(COUNTIF(Customers!A:A, H7718)&gt;0, "Valid", "Invalid")</f>
        <v>Valid</v>
      </c>
      <c r="L7718" t="str">
        <f t="shared" si="600"/>
        <v>4</v>
      </c>
      <c r="M7718" t="str">
        <f t="shared" si="601"/>
        <v>2023</v>
      </c>
      <c r="N7718">
        <f t="shared" si="602"/>
        <v>73881.919999999998</v>
      </c>
      <c r="O7718">
        <f t="shared" si="603"/>
        <v>73881.919999999998</v>
      </c>
      <c r="P7718" t="str">
        <f t="shared" si="604"/>
        <v/>
      </c>
      <c r="Q7718" s="48" t="str">
        <f>IF(O7718="","",
   IF(OR(O7718&lt;EDA_Outlier_Analysis!$C$10, O7718&gt;EDA_Outlier_Analysis!$C$11),
      "Outlier",
      "Normal"))</f>
        <v>Normal</v>
      </c>
      <c r="R7718" t="str">
        <f>IF(P7718="","",
   IF(OR(P7718 &lt; EDA_Outlier_Analysis!$F$7, P7718 &gt; EDA_Outlier_Analysis!$F$8),
      "Outlier",
      "Normal"))</f>
        <v/>
      </c>
      <c r="S7718" t="str">
        <f>IF(N7718="","",
   IF(OR(N7718 &lt;EDA_Outlier_Analysis!$I$10, N7718 &gt; EDA_Outlier_Analysis!$I$11),
      "Outlier",
      "Normal"))</f>
        <v>Normal</v>
      </c>
    </row>
    <row r="7719" spans="1:19">
      <c r="A7719" t="s">
        <v>16407</v>
      </c>
      <c r="B7719" s="4">
        <v>45113</v>
      </c>
      <c r="C7719" s="2">
        <v>138663.32</v>
      </c>
      <c r="D7719" t="s">
        <v>849</v>
      </c>
      <c r="E7719" t="s">
        <v>868</v>
      </c>
      <c r="F7719" t="s">
        <v>9</v>
      </c>
      <c r="G7719" t="s">
        <v>34</v>
      </c>
      <c r="H7719" t="s">
        <v>677</v>
      </c>
      <c r="J7719" t="s">
        <v>16408</v>
      </c>
      <c r="K7719" t="str">
        <f>IF(COUNTIF(Customers!A:A, H7719)&gt;0, "Valid", "Invalid")</f>
        <v>Valid</v>
      </c>
      <c r="L7719" t="str">
        <f t="shared" si="600"/>
        <v>7</v>
      </c>
      <c r="M7719" t="str">
        <f t="shared" si="601"/>
        <v>2023</v>
      </c>
      <c r="N7719">
        <f t="shared" si="602"/>
        <v>138663.32</v>
      </c>
      <c r="O7719">
        <f t="shared" si="603"/>
        <v>138663.32</v>
      </c>
      <c r="P7719" t="str">
        <f t="shared" si="604"/>
        <v/>
      </c>
      <c r="Q7719" s="48" t="str">
        <f>IF(O7719="","",
   IF(OR(O7719&lt;EDA_Outlier_Analysis!$C$10, O7719&gt;EDA_Outlier_Analysis!$C$11),
      "Outlier",
      "Normal"))</f>
        <v>Normal</v>
      </c>
      <c r="R7719" t="str">
        <f>IF(P7719="","",
   IF(OR(P7719 &lt; EDA_Outlier_Analysis!$F$7, P7719 &gt; EDA_Outlier_Analysis!$F$8),
      "Outlier",
      "Normal"))</f>
        <v/>
      </c>
      <c r="S7719" t="str">
        <f>IF(N7719="","",
   IF(OR(N7719 &lt;EDA_Outlier_Analysis!$I$10, N7719 &gt; EDA_Outlier_Analysis!$I$11),
      "Outlier",
      "Normal"))</f>
        <v>Normal</v>
      </c>
    </row>
    <row r="7720" spans="1:19">
      <c r="A7720" t="s">
        <v>16409</v>
      </c>
      <c r="B7720" s="4">
        <v>44962</v>
      </c>
      <c r="C7720" s="2">
        <v>-31036.81</v>
      </c>
      <c r="D7720" t="s">
        <v>840</v>
      </c>
      <c r="E7720" t="s">
        <v>905</v>
      </c>
      <c r="F7720" t="s">
        <v>9</v>
      </c>
      <c r="G7720" t="s">
        <v>31</v>
      </c>
      <c r="I7720" t="s">
        <v>1428</v>
      </c>
      <c r="J7720" t="s">
        <v>16410</v>
      </c>
      <c r="K7720" t="str">
        <f>IF(COUNTIF(Customers!A:A, H7720)&gt;0, "Valid", "Invalid")</f>
        <v>Invalid</v>
      </c>
      <c r="L7720" t="str">
        <f t="shared" si="600"/>
        <v>2</v>
      </c>
      <c r="M7720" t="str">
        <f t="shared" si="601"/>
        <v>2023</v>
      </c>
      <c r="N7720">
        <f t="shared" si="602"/>
        <v>-31036.81</v>
      </c>
      <c r="O7720" t="str">
        <f t="shared" si="603"/>
        <v/>
      </c>
      <c r="P7720">
        <f t="shared" si="604"/>
        <v>31036.81</v>
      </c>
      <c r="Q7720" s="48" t="str">
        <f>IF(O7720="","",
   IF(OR(O7720&lt;EDA_Outlier_Analysis!$C$10, O7720&gt;EDA_Outlier_Analysis!$C$11),
      "Outlier",
      "Normal"))</f>
        <v/>
      </c>
      <c r="R7720" t="str">
        <f>IF(P7720="","",
   IF(OR(P7720 &lt; EDA_Outlier_Analysis!$F$7, P7720 &gt; EDA_Outlier_Analysis!$F$8),
      "Outlier",
      "Normal"))</f>
        <v>Normal</v>
      </c>
      <c r="S7720" t="str">
        <f>IF(N7720="","",
   IF(OR(N7720 &lt;EDA_Outlier_Analysis!$I$10, N7720 &gt; EDA_Outlier_Analysis!$I$11),
      "Outlier",
      "Normal"))</f>
        <v>Normal</v>
      </c>
    </row>
    <row r="7721" spans="1:19">
      <c r="A7721" t="s">
        <v>16411</v>
      </c>
      <c r="B7721" s="4">
        <v>44615</v>
      </c>
      <c r="C7721" s="2">
        <v>202314.18</v>
      </c>
      <c r="D7721" t="s">
        <v>849</v>
      </c>
      <c r="E7721" t="s">
        <v>850</v>
      </c>
      <c r="F7721" t="s">
        <v>11</v>
      </c>
      <c r="G7721" t="s">
        <v>31</v>
      </c>
      <c r="H7721" t="s">
        <v>743</v>
      </c>
      <c r="J7721" t="s">
        <v>16412</v>
      </c>
      <c r="K7721" t="str">
        <f>IF(COUNTIF(Customers!A:A, H7721)&gt;0, "Valid", "Invalid")</f>
        <v>Valid</v>
      </c>
      <c r="L7721" t="str">
        <f t="shared" si="600"/>
        <v>2</v>
      </c>
      <c r="M7721" t="str">
        <f t="shared" si="601"/>
        <v>2022</v>
      </c>
      <c r="N7721">
        <f t="shared" si="602"/>
        <v>202314.18</v>
      </c>
      <c r="O7721">
        <f t="shared" si="603"/>
        <v>202314.18</v>
      </c>
      <c r="P7721" t="str">
        <f t="shared" si="604"/>
        <v/>
      </c>
      <c r="Q7721" s="48" t="str">
        <f>IF(O7721="","",
   IF(OR(O7721&lt;EDA_Outlier_Analysis!$C$10, O7721&gt;EDA_Outlier_Analysis!$C$11),
      "Outlier",
      "Normal"))</f>
        <v>Normal</v>
      </c>
      <c r="R7721" t="str">
        <f>IF(P7721="","",
   IF(OR(P7721 &lt; EDA_Outlier_Analysis!$F$7, P7721 &gt; EDA_Outlier_Analysis!$F$8),
      "Outlier",
      "Normal"))</f>
        <v/>
      </c>
      <c r="S7721" t="str">
        <f>IF(N7721="","",
   IF(OR(N7721 &lt;EDA_Outlier_Analysis!$I$10, N7721 &gt; EDA_Outlier_Analysis!$I$11),
      "Outlier",
      "Normal"))</f>
        <v>Normal</v>
      </c>
    </row>
    <row r="7722" spans="1:19">
      <c r="A7722" t="s">
        <v>16413</v>
      </c>
      <c r="B7722" s="4">
        <v>45255</v>
      </c>
      <c r="C7722" s="2">
        <v>28694.74</v>
      </c>
      <c r="D7722" t="s">
        <v>1345</v>
      </c>
      <c r="E7722" t="s">
        <v>1345</v>
      </c>
      <c r="F7722" t="s">
        <v>10</v>
      </c>
      <c r="G7722" t="s">
        <v>31</v>
      </c>
      <c r="J7722" t="s">
        <v>16414</v>
      </c>
      <c r="K7722" t="str">
        <f>IF(COUNTIF(Customers!A:A, H7722)&gt;0, "Valid", "Invalid")</f>
        <v>Invalid</v>
      </c>
      <c r="L7722" t="str">
        <f t="shared" si="600"/>
        <v>11</v>
      </c>
      <c r="M7722" t="str">
        <f t="shared" si="601"/>
        <v>2023</v>
      </c>
      <c r="N7722">
        <f t="shared" si="602"/>
        <v>-28694.74</v>
      </c>
      <c r="O7722" t="str">
        <f t="shared" si="603"/>
        <v/>
      </c>
      <c r="P7722" t="str">
        <f t="shared" si="604"/>
        <v/>
      </c>
      <c r="Q7722" s="48" t="str">
        <f>IF(O7722="","",
   IF(OR(O7722&lt;EDA_Outlier_Analysis!$C$10, O7722&gt;EDA_Outlier_Analysis!$C$11),
      "Outlier",
      "Normal"))</f>
        <v/>
      </c>
      <c r="R7722" t="str">
        <f>IF(P7722="","",
   IF(OR(P7722 &lt; EDA_Outlier_Analysis!$F$7, P7722 &gt; EDA_Outlier_Analysis!$F$8),
      "Outlier",
      "Normal"))</f>
        <v/>
      </c>
      <c r="S7722" t="str">
        <f>IF(N7722="","",
   IF(OR(N7722 &lt;EDA_Outlier_Analysis!$I$10, N7722 &gt; EDA_Outlier_Analysis!$I$11),
      "Outlier",
      "Normal"))</f>
        <v>Normal</v>
      </c>
    </row>
    <row r="7723" spans="1:19">
      <c r="A7723" t="s">
        <v>16415</v>
      </c>
      <c r="B7723" s="4">
        <v>45073</v>
      </c>
      <c r="C7723" s="2">
        <v>21159.94</v>
      </c>
      <c r="D7723" t="s">
        <v>971</v>
      </c>
      <c r="E7723" t="s">
        <v>971</v>
      </c>
      <c r="F7723" t="s">
        <v>10</v>
      </c>
      <c r="G7723" t="s">
        <v>24</v>
      </c>
      <c r="J7723" t="s">
        <v>16416</v>
      </c>
      <c r="K7723" t="str">
        <f>IF(COUNTIF(Customers!A:A, H7723)&gt;0, "Valid", "Invalid")</f>
        <v>Invalid</v>
      </c>
      <c r="L7723" t="str">
        <f t="shared" si="600"/>
        <v>5</v>
      </c>
      <c r="M7723" t="str">
        <f t="shared" si="601"/>
        <v>2023</v>
      </c>
      <c r="N7723">
        <f t="shared" si="602"/>
        <v>-21159.94</v>
      </c>
      <c r="O7723" t="str">
        <f t="shared" si="603"/>
        <v/>
      </c>
      <c r="P7723" t="str">
        <f t="shared" si="604"/>
        <v/>
      </c>
      <c r="Q7723" s="48" t="str">
        <f>IF(O7723="","",
   IF(OR(O7723&lt;EDA_Outlier_Analysis!$C$10, O7723&gt;EDA_Outlier_Analysis!$C$11),
      "Outlier",
      "Normal"))</f>
        <v/>
      </c>
      <c r="R7723" t="str">
        <f>IF(P7723="","",
   IF(OR(P7723 &lt; EDA_Outlier_Analysis!$F$7, P7723 &gt; EDA_Outlier_Analysis!$F$8),
      "Outlier",
      "Normal"))</f>
        <v/>
      </c>
      <c r="S7723" t="str">
        <f>IF(N7723="","",
   IF(OR(N7723 &lt;EDA_Outlier_Analysis!$I$10, N7723 &gt; EDA_Outlier_Analysis!$I$11),
      "Outlier",
      "Normal"))</f>
        <v>Normal</v>
      </c>
    </row>
    <row r="7724" spans="1:19">
      <c r="A7724" t="s">
        <v>16417</v>
      </c>
      <c r="B7724" s="4">
        <v>45006</v>
      </c>
      <c r="C7724" s="2">
        <v>242842.03</v>
      </c>
      <c r="D7724" t="s">
        <v>849</v>
      </c>
      <c r="E7724" t="s">
        <v>868</v>
      </c>
      <c r="F7724" t="s">
        <v>11</v>
      </c>
      <c r="G7724" t="s">
        <v>24</v>
      </c>
      <c r="H7724" t="s">
        <v>203</v>
      </c>
      <c r="J7724" t="s">
        <v>16418</v>
      </c>
      <c r="K7724" t="str">
        <f>IF(COUNTIF(Customers!A:A, H7724)&gt;0, "Valid", "Invalid")</f>
        <v>Valid</v>
      </c>
      <c r="L7724" t="str">
        <f t="shared" si="600"/>
        <v>3</v>
      </c>
      <c r="M7724" t="str">
        <f t="shared" si="601"/>
        <v>2023</v>
      </c>
      <c r="N7724">
        <f t="shared" si="602"/>
        <v>242842.03</v>
      </c>
      <c r="O7724">
        <f t="shared" si="603"/>
        <v>242842.03</v>
      </c>
      <c r="P7724" t="str">
        <f t="shared" si="604"/>
        <v/>
      </c>
      <c r="Q7724" s="48" t="str">
        <f>IF(O7724="","",
   IF(OR(O7724&lt;EDA_Outlier_Analysis!$C$10, O7724&gt;EDA_Outlier_Analysis!$C$11),
      "Outlier",
      "Normal"))</f>
        <v>Normal</v>
      </c>
      <c r="R7724" t="str">
        <f>IF(P7724="","",
   IF(OR(P7724 &lt; EDA_Outlier_Analysis!$F$7, P7724 &gt; EDA_Outlier_Analysis!$F$8),
      "Outlier",
      "Normal"))</f>
        <v/>
      </c>
      <c r="S7724" t="str">
        <f>IF(N7724="","",
   IF(OR(N7724 &lt;EDA_Outlier_Analysis!$I$10, N7724 &gt; EDA_Outlier_Analysis!$I$11),
      "Outlier",
      "Normal"))</f>
        <v>Normal</v>
      </c>
    </row>
    <row r="7725" spans="1:19">
      <c r="A7725" t="s">
        <v>16419</v>
      </c>
      <c r="B7725" s="4">
        <v>45244</v>
      </c>
      <c r="C7725" s="2">
        <v>96204.41</v>
      </c>
      <c r="D7725" t="s">
        <v>849</v>
      </c>
      <c r="E7725" t="s">
        <v>868</v>
      </c>
      <c r="F7725" t="s">
        <v>9</v>
      </c>
      <c r="G7725" t="s">
        <v>20</v>
      </c>
      <c r="H7725" t="s">
        <v>669</v>
      </c>
      <c r="J7725" t="s">
        <v>16420</v>
      </c>
      <c r="K7725" t="str">
        <f>IF(COUNTIF(Customers!A:A, H7725)&gt;0, "Valid", "Invalid")</f>
        <v>Valid</v>
      </c>
      <c r="L7725" t="str">
        <f t="shared" si="600"/>
        <v>11</v>
      </c>
      <c r="M7725" t="str">
        <f t="shared" si="601"/>
        <v>2023</v>
      </c>
      <c r="N7725">
        <f t="shared" si="602"/>
        <v>96204.41</v>
      </c>
      <c r="O7725">
        <f t="shared" si="603"/>
        <v>96204.41</v>
      </c>
      <c r="P7725" t="str">
        <f t="shared" si="604"/>
        <v/>
      </c>
      <c r="Q7725" s="48" t="str">
        <f>IF(O7725="","",
   IF(OR(O7725&lt;EDA_Outlier_Analysis!$C$10, O7725&gt;EDA_Outlier_Analysis!$C$11),
      "Outlier",
      "Normal"))</f>
        <v>Normal</v>
      </c>
      <c r="R7725" t="str">
        <f>IF(P7725="","",
   IF(OR(P7725 &lt; EDA_Outlier_Analysis!$F$7, P7725 &gt; EDA_Outlier_Analysis!$F$8),
      "Outlier",
      "Normal"))</f>
        <v/>
      </c>
      <c r="S7725" t="str">
        <f>IF(N7725="","",
   IF(OR(N7725 &lt;EDA_Outlier_Analysis!$I$10, N7725 &gt; EDA_Outlier_Analysis!$I$11),
      "Outlier",
      "Normal"))</f>
        <v>Normal</v>
      </c>
    </row>
    <row r="7726" spans="1:19">
      <c r="A7726" t="s">
        <v>16421</v>
      </c>
      <c r="B7726" s="4">
        <v>44603</v>
      </c>
      <c r="C7726" s="2">
        <v>18346.47</v>
      </c>
      <c r="D7726" t="s">
        <v>873</v>
      </c>
      <c r="E7726" t="s">
        <v>873</v>
      </c>
      <c r="F7726" t="s">
        <v>10</v>
      </c>
      <c r="G7726" t="s">
        <v>34</v>
      </c>
      <c r="J7726" t="s">
        <v>16422</v>
      </c>
      <c r="K7726" t="str">
        <f>IF(COUNTIF(Customers!A:A, H7726)&gt;0, "Valid", "Invalid")</f>
        <v>Invalid</v>
      </c>
      <c r="L7726" t="str">
        <f t="shared" si="600"/>
        <v>2</v>
      </c>
      <c r="M7726" t="str">
        <f t="shared" si="601"/>
        <v>2022</v>
      </c>
      <c r="N7726">
        <f t="shared" si="602"/>
        <v>-18346.47</v>
      </c>
      <c r="O7726" t="str">
        <f t="shared" si="603"/>
        <v/>
      </c>
      <c r="P7726" t="str">
        <f t="shared" si="604"/>
        <v/>
      </c>
      <c r="Q7726" s="48" t="str">
        <f>IF(O7726="","",
   IF(OR(O7726&lt;EDA_Outlier_Analysis!$C$10, O7726&gt;EDA_Outlier_Analysis!$C$11),
      "Outlier",
      "Normal"))</f>
        <v/>
      </c>
      <c r="R7726" t="str">
        <f>IF(P7726="","",
   IF(OR(P7726 &lt; EDA_Outlier_Analysis!$F$7, P7726 &gt; EDA_Outlier_Analysis!$F$8),
      "Outlier",
      "Normal"))</f>
        <v/>
      </c>
      <c r="S7726" t="str">
        <f>IF(N7726="","",
   IF(OR(N7726 &lt;EDA_Outlier_Analysis!$I$10, N7726 &gt; EDA_Outlier_Analysis!$I$11),
      "Outlier",
      "Normal"))</f>
        <v>Normal</v>
      </c>
    </row>
    <row r="7727" spans="1:19">
      <c r="A7727" t="s">
        <v>16423</v>
      </c>
      <c r="B7727" s="4">
        <v>45180</v>
      </c>
      <c r="C7727" s="2">
        <v>-52946.74</v>
      </c>
      <c r="D7727" t="s">
        <v>840</v>
      </c>
      <c r="E7727" t="s">
        <v>905</v>
      </c>
      <c r="F7727" t="s">
        <v>10</v>
      </c>
      <c r="G7727" t="s">
        <v>31</v>
      </c>
      <c r="I7727" t="s">
        <v>982</v>
      </c>
      <c r="J7727" t="s">
        <v>16424</v>
      </c>
      <c r="K7727" t="str">
        <f>IF(COUNTIF(Customers!A:A, H7727)&gt;0, "Valid", "Invalid")</f>
        <v>Invalid</v>
      </c>
      <c r="L7727" t="str">
        <f t="shared" si="600"/>
        <v>9</v>
      </c>
      <c r="M7727" t="str">
        <f t="shared" si="601"/>
        <v>2023</v>
      </c>
      <c r="N7727">
        <f t="shared" si="602"/>
        <v>-52946.74</v>
      </c>
      <c r="O7727" t="str">
        <f t="shared" si="603"/>
        <v/>
      </c>
      <c r="P7727">
        <f t="shared" si="604"/>
        <v>52946.74</v>
      </c>
      <c r="Q7727" s="48" t="str">
        <f>IF(O7727="","",
   IF(OR(O7727&lt;EDA_Outlier_Analysis!$C$10, O7727&gt;EDA_Outlier_Analysis!$C$11),
      "Outlier",
      "Normal"))</f>
        <v/>
      </c>
      <c r="R7727" t="str">
        <f>IF(P7727="","",
   IF(OR(P7727 &lt; EDA_Outlier_Analysis!$F$7, P7727 &gt; EDA_Outlier_Analysis!$F$8),
      "Outlier",
      "Normal"))</f>
        <v>Normal</v>
      </c>
      <c r="S7727" t="str">
        <f>IF(N7727="","",
   IF(OR(N7727 &lt;EDA_Outlier_Analysis!$I$10, N7727 &gt; EDA_Outlier_Analysis!$I$11),
      "Outlier",
      "Normal"))</f>
        <v>Normal</v>
      </c>
    </row>
    <row r="7728" spans="1:19">
      <c r="A7728" t="s">
        <v>16425</v>
      </c>
      <c r="B7728" s="4">
        <v>44631</v>
      </c>
      <c r="C7728" s="2">
        <v>200867.38</v>
      </c>
      <c r="D7728" t="s">
        <v>849</v>
      </c>
      <c r="E7728" t="s">
        <v>850</v>
      </c>
      <c r="F7728" t="s">
        <v>11</v>
      </c>
      <c r="G7728" t="s">
        <v>34</v>
      </c>
      <c r="H7728" t="s">
        <v>353</v>
      </c>
      <c r="J7728" t="s">
        <v>16426</v>
      </c>
      <c r="K7728" t="str">
        <f>IF(COUNTIF(Customers!A:A, H7728)&gt;0, "Valid", "Invalid")</f>
        <v>Valid</v>
      </c>
      <c r="L7728" t="str">
        <f t="shared" si="600"/>
        <v>3</v>
      </c>
      <c r="M7728" t="str">
        <f t="shared" si="601"/>
        <v>2022</v>
      </c>
      <c r="N7728">
        <f t="shared" si="602"/>
        <v>200867.38</v>
      </c>
      <c r="O7728">
        <f t="shared" si="603"/>
        <v>200867.38</v>
      </c>
      <c r="P7728" t="str">
        <f t="shared" si="604"/>
        <v/>
      </c>
      <c r="Q7728" s="48" t="str">
        <f>IF(O7728="","",
   IF(OR(O7728&lt;EDA_Outlier_Analysis!$C$10, O7728&gt;EDA_Outlier_Analysis!$C$11),
      "Outlier",
      "Normal"))</f>
        <v>Normal</v>
      </c>
      <c r="R7728" t="str">
        <f>IF(P7728="","",
   IF(OR(P7728 &lt; EDA_Outlier_Analysis!$F$7, P7728 &gt; EDA_Outlier_Analysis!$F$8),
      "Outlier",
      "Normal"))</f>
        <v/>
      </c>
      <c r="S7728" t="str">
        <f>IF(N7728="","",
   IF(OR(N7728 &lt;EDA_Outlier_Analysis!$I$10, N7728 &gt; EDA_Outlier_Analysis!$I$11),
      "Outlier",
      "Normal"))</f>
        <v>Normal</v>
      </c>
    </row>
    <row r="7729" spans="1:19">
      <c r="A7729" t="s">
        <v>16427</v>
      </c>
      <c r="B7729" s="4">
        <v>44731</v>
      </c>
      <c r="C7729" s="2">
        <v>27893.62</v>
      </c>
      <c r="D7729" t="s">
        <v>873</v>
      </c>
      <c r="E7729" t="s">
        <v>873</v>
      </c>
      <c r="F7729" t="s">
        <v>11</v>
      </c>
      <c r="G7729" t="s">
        <v>31</v>
      </c>
      <c r="J7729" t="s">
        <v>16428</v>
      </c>
      <c r="K7729" t="str">
        <f>IF(COUNTIF(Customers!A:A, H7729)&gt;0, "Valid", "Invalid")</f>
        <v>Invalid</v>
      </c>
      <c r="L7729" t="str">
        <f t="shared" si="600"/>
        <v>6</v>
      </c>
      <c r="M7729" t="str">
        <f t="shared" si="601"/>
        <v>2022</v>
      </c>
      <c r="N7729">
        <f t="shared" si="602"/>
        <v>-27893.62</v>
      </c>
      <c r="O7729" t="str">
        <f t="shared" si="603"/>
        <v/>
      </c>
      <c r="P7729" t="str">
        <f t="shared" si="604"/>
        <v/>
      </c>
      <c r="Q7729" s="48" t="str">
        <f>IF(O7729="","",
   IF(OR(O7729&lt;EDA_Outlier_Analysis!$C$10, O7729&gt;EDA_Outlier_Analysis!$C$11),
      "Outlier",
      "Normal"))</f>
        <v/>
      </c>
      <c r="R7729" t="str">
        <f>IF(P7729="","",
   IF(OR(P7729 &lt; EDA_Outlier_Analysis!$F$7, P7729 &gt; EDA_Outlier_Analysis!$F$8),
      "Outlier",
      "Normal"))</f>
        <v/>
      </c>
      <c r="S7729" t="str">
        <f>IF(N7729="","",
   IF(OR(N7729 &lt;EDA_Outlier_Analysis!$I$10, N7729 &gt; EDA_Outlier_Analysis!$I$11),
      "Outlier",
      "Normal"))</f>
        <v>Normal</v>
      </c>
    </row>
    <row r="7730" spans="1:19">
      <c r="A7730" t="s">
        <v>16429</v>
      </c>
      <c r="B7730" s="4">
        <v>45181</v>
      </c>
      <c r="C7730" s="2">
        <v>-32689.05</v>
      </c>
      <c r="D7730" t="s">
        <v>840</v>
      </c>
      <c r="E7730" t="s">
        <v>841</v>
      </c>
      <c r="F7730" t="s">
        <v>9</v>
      </c>
      <c r="G7730" t="s">
        <v>20</v>
      </c>
      <c r="I7730" t="s">
        <v>1261</v>
      </c>
      <c r="J7730" t="s">
        <v>16430</v>
      </c>
      <c r="K7730" t="str">
        <f>IF(COUNTIF(Customers!A:A, H7730)&gt;0, "Valid", "Invalid")</f>
        <v>Invalid</v>
      </c>
      <c r="L7730" t="str">
        <f t="shared" si="600"/>
        <v>9</v>
      </c>
      <c r="M7730" t="str">
        <f t="shared" si="601"/>
        <v>2023</v>
      </c>
      <c r="N7730">
        <f t="shared" si="602"/>
        <v>-32689.05</v>
      </c>
      <c r="O7730" t="str">
        <f t="shared" si="603"/>
        <v/>
      </c>
      <c r="P7730">
        <f t="shared" si="604"/>
        <v>32689.05</v>
      </c>
      <c r="Q7730" s="48" t="str">
        <f>IF(O7730="","",
   IF(OR(O7730&lt;EDA_Outlier_Analysis!$C$10, O7730&gt;EDA_Outlier_Analysis!$C$11),
      "Outlier",
      "Normal"))</f>
        <v/>
      </c>
      <c r="R7730" t="str">
        <f>IF(P7730="","",
   IF(OR(P7730 &lt; EDA_Outlier_Analysis!$F$7, P7730 &gt; EDA_Outlier_Analysis!$F$8),
      "Outlier",
      "Normal"))</f>
        <v>Normal</v>
      </c>
      <c r="S7730" t="str">
        <f>IF(N7730="","",
   IF(OR(N7730 &lt;EDA_Outlier_Analysis!$I$10, N7730 &gt; EDA_Outlier_Analysis!$I$11),
      "Outlier",
      "Normal"))</f>
        <v>Normal</v>
      </c>
    </row>
    <row r="7731" spans="1:19">
      <c r="A7731" t="s">
        <v>16431</v>
      </c>
      <c r="B7731" s="4">
        <v>45016</v>
      </c>
      <c r="C7731" s="2">
        <v>30878.79</v>
      </c>
      <c r="D7731" t="s">
        <v>873</v>
      </c>
      <c r="E7731" t="s">
        <v>873</v>
      </c>
      <c r="F7731" t="s">
        <v>10</v>
      </c>
      <c r="G7731" t="s">
        <v>31</v>
      </c>
      <c r="J7731" t="s">
        <v>16432</v>
      </c>
      <c r="K7731" t="str">
        <f>IF(COUNTIF(Customers!A:A, H7731)&gt;0, "Valid", "Invalid")</f>
        <v>Invalid</v>
      </c>
      <c r="L7731" t="str">
        <f t="shared" si="600"/>
        <v>3</v>
      </c>
      <c r="M7731" t="str">
        <f t="shared" si="601"/>
        <v>2023</v>
      </c>
      <c r="N7731">
        <f t="shared" si="602"/>
        <v>-30878.79</v>
      </c>
      <c r="O7731" t="str">
        <f t="shared" si="603"/>
        <v/>
      </c>
      <c r="P7731" t="str">
        <f t="shared" si="604"/>
        <v/>
      </c>
      <c r="Q7731" s="48" t="str">
        <f>IF(O7731="","",
   IF(OR(O7731&lt;EDA_Outlier_Analysis!$C$10, O7731&gt;EDA_Outlier_Analysis!$C$11),
      "Outlier",
      "Normal"))</f>
        <v/>
      </c>
      <c r="R7731" t="str">
        <f>IF(P7731="","",
   IF(OR(P7731 &lt; EDA_Outlier_Analysis!$F$7, P7731 &gt; EDA_Outlier_Analysis!$F$8),
      "Outlier",
      "Normal"))</f>
        <v/>
      </c>
      <c r="S7731" t="str">
        <f>IF(N7731="","",
   IF(OR(N7731 &lt;EDA_Outlier_Analysis!$I$10, N7731 &gt; EDA_Outlier_Analysis!$I$11),
      "Outlier",
      "Normal"))</f>
        <v>Normal</v>
      </c>
    </row>
    <row r="7732" spans="1:19">
      <c r="A7732" t="s">
        <v>16433</v>
      </c>
      <c r="B7732" s="4">
        <v>44684</v>
      </c>
      <c r="C7732" s="2">
        <v>27120.639999999999</v>
      </c>
      <c r="D7732" t="s">
        <v>971</v>
      </c>
      <c r="E7732" t="s">
        <v>971</v>
      </c>
      <c r="F7732" t="s">
        <v>11</v>
      </c>
      <c r="G7732" t="s">
        <v>24</v>
      </c>
      <c r="J7732" t="s">
        <v>16434</v>
      </c>
      <c r="K7732" t="str">
        <f>IF(COUNTIF(Customers!A:A, H7732)&gt;0, "Valid", "Invalid")</f>
        <v>Invalid</v>
      </c>
      <c r="L7732" t="str">
        <f t="shared" si="600"/>
        <v>5</v>
      </c>
      <c r="M7732" t="str">
        <f t="shared" si="601"/>
        <v>2022</v>
      </c>
      <c r="N7732">
        <f t="shared" si="602"/>
        <v>-27120.639999999999</v>
      </c>
      <c r="O7732" t="str">
        <f t="shared" si="603"/>
        <v/>
      </c>
      <c r="P7732" t="str">
        <f t="shared" si="604"/>
        <v/>
      </c>
      <c r="Q7732" s="48" t="str">
        <f>IF(O7732="","",
   IF(OR(O7732&lt;EDA_Outlier_Analysis!$C$10, O7732&gt;EDA_Outlier_Analysis!$C$11),
      "Outlier",
      "Normal"))</f>
        <v/>
      </c>
      <c r="R7732" t="str">
        <f>IF(P7732="","",
   IF(OR(P7732 &lt; EDA_Outlier_Analysis!$F$7, P7732 &gt; EDA_Outlier_Analysis!$F$8),
      "Outlier",
      "Normal"))</f>
        <v/>
      </c>
      <c r="S7732" t="str">
        <f>IF(N7732="","",
   IF(OR(N7732 &lt;EDA_Outlier_Analysis!$I$10, N7732 &gt; EDA_Outlier_Analysis!$I$11),
      "Outlier",
      "Normal"))</f>
        <v>Normal</v>
      </c>
    </row>
    <row r="7733" spans="1:19">
      <c r="A7733" t="s">
        <v>16435</v>
      </c>
      <c r="B7733" s="4">
        <v>44639</v>
      </c>
      <c r="C7733" s="2">
        <v>153022.19</v>
      </c>
      <c r="D7733" t="s">
        <v>849</v>
      </c>
      <c r="E7733" t="s">
        <v>853</v>
      </c>
      <c r="F7733" t="s">
        <v>10</v>
      </c>
      <c r="G7733" t="s">
        <v>24</v>
      </c>
      <c r="H7733" t="s">
        <v>301</v>
      </c>
      <c r="J7733" t="s">
        <v>16436</v>
      </c>
      <c r="K7733" t="str">
        <f>IF(COUNTIF(Customers!A:A, H7733)&gt;0, "Valid", "Invalid")</f>
        <v>Valid</v>
      </c>
      <c r="L7733" t="str">
        <f t="shared" si="600"/>
        <v>3</v>
      </c>
      <c r="M7733" t="str">
        <f t="shared" si="601"/>
        <v>2022</v>
      </c>
      <c r="N7733">
        <f t="shared" si="602"/>
        <v>153022.19</v>
      </c>
      <c r="O7733">
        <f t="shared" si="603"/>
        <v>153022.19</v>
      </c>
      <c r="P7733" t="str">
        <f t="shared" si="604"/>
        <v/>
      </c>
      <c r="Q7733" s="48" t="str">
        <f>IF(O7733="","",
   IF(OR(O7733&lt;EDA_Outlier_Analysis!$C$10, O7733&gt;EDA_Outlier_Analysis!$C$11),
      "Outlier",
      "Normal"))</f>
        <v>Normal</v>
      </c>
      <c r="R7733" t="str">
        <f>IF(P7733="","",
   IF(OR(P7733 &lt; EDA_Outlier_Analysis!$F$7, P7733 &gt; EDA_Outlier_Analysis!$F$8),
      "Outlier",
      "Normal"))</f>
        <v/>
      </c>
      <c r="S7733" t="str">
        <f>IF(N7733="","",
   IF(OR(N7733 &lt;EDA_Outlier_Analysis!$I$10, N7733 &gt; EDA_Outlier_Analysis!$I$11),
      "Outlier",
      "Normal"))</f>
        <v>Normal</v>
      </c>
    </row>
    <row r="7734" spans="1:19">
      <c r="A7734" t="s">
        <v>16437</v>
      </c>
      <c r="B7734" s="4">
        <v>45068</v>
      </c>
      <c r="C7734" s="2">
        <v>-74534.240000000005</v>
      </c>
      <c r="D7734" t="s">
        <v>840</v>
      </c>
      <c r="E7734" t="s">
        <v>845</v>
      </c>
      <c r="F7734" t="s">
        <v>10</v>
      </c>
      <c r="G7734" t="s">
        <v>34</v>
      </c>
      <c r="I7734" t="s">
        <v>2017</v>
      </c>
      <c r="J7734" t="s">
        <v>16438</v>
      </c>
      <c r="K7734" t="str">
        <f>IF(COUNTIF(Customers!A:A, H7734)&gt;0, "Valid", "Invalid")</f>
        <v>Invalid</v>
      </c>
      <c r="L7734" t="str">
        <f t="shared" si="600"/>
        <v>5</v>
      </c>
      <c r="M7734" t="str">
        <f t="shared" si="601"/>
        <v>2023</v>
      </c>
      <c r="N7734">
        <f t="shared" si="602"/>
        <v>-74534.240000000005</v>
      </c>
      <c r="O7734" t="str">
        <f t="shared" si="603"/>
        <v/>
      </c>
      <c r="P7734">
        <f t="shared" si="604"/>
        <v>74534.240000000005</v>
      </c>
      <c r="Q7734" s="48" t="str">
        <f>IF(O7734="","",
   IF(OR(O7734&lt;EDA_Outlier_Analysis!$C$10, O7734&gt;EDA_Outlier_Analysis!$C$11),
      "Outlier",
      "Normal"))</f>
        <v/>
      </c>
      <c r="R7734" t="str">
        <f>IF(P7734="","",
   IF(OR(P7734 &lt; EDA_Outlier_Analysis!$F$7, P7734 &gt; EDA_Outlier_Analysis!$F$8),
      "Outlier",
      "Normal"))</f>
        <v>Outlier</v>
      </c>
      <c r="S7734" t="str">
        <f>IF(N7734="","",
   IF(OR(N7734 &lt;EDA_Outlier_Analysis!$I$10, N7734 &gt; EDA_Outlier_Analysis!$I$11),
      "Outlier",
      "Normal"))</f>
        <v>Normal</v>
      </c>
    </row>
    <row r="7735" spans="1:19">
      <c r="A7735" t="s">
        <v>16439</v>
      </c>
      <c r="B7735" s="4">
        <v>45093</v>
      </c>
      <c r="C7735" s="2">
        <v>-43552.59</v>
      </c>
      <c r="D7735" t="s">
        <v>840</v>
      </c>
      <c r="E7735" t="s">
        <v>878</v>
      </c>
      <c r="F7735" t="s">
        <v>10</v>
      </c>
      <c r="G7735" t="s">
        <v>31</v>
      </c>
      <c r="I7735" t="s">
        <v>982</v>
      </c>
      <c r="J7735" t="s">
        <v>16440</v>
      </c>
      <c r="K7735" t="str">
        <f>IF(COUNTIF(Customers!A:A, H7735)&gt;0, "Valid", "Invalid")</f>
        <v>Invalid</v>
      </c>
      <c r="L7735" t="str">
        <f t="shared" si="600"/>
        <v>6</v>
      </c>
      <c r="M7735" t="str">
        <f t="shared" si="601"/>
        <v>2023</v>
      </c>
      <c r="N7735">
        <f t="shared" si="602"/>
        <v>-43552.59</v>
      </c>
      <c r="O7735" t="str">
        <f t="shared" si="603"/>
        <v/>
      </c>
      <c r="P7735">
        <f t="shared" si="604"/>
        <v>43552.59</v>
      </c>
      <c r="Q7735" s="48" t="str">
        <f>IF(O7735="","",
   IF(OR(O7735&lt;EDA_Outlier_Analysis!$C$10, O7735&gt;EDA_Outlier_Analysis!$C$11),
      "Outlier",
      "Normal"))</f>
        <v/>
      </c>
      <c r="R7735" t="str">
        <f>IF(P7735="","",
   IF(OR(P7735 &lt; EDA_Outlier_Analysis!$F$7, P7735 &gt; EDA_Outlier_Analysis!$F$8),
      "Outlier",
      "Normal"))</f>
        <v>Normal</v>
      </c>
      <c r="S7735" t="str">
        <f>IF(N7735="","",
   IF(OR(N7735 &lt;EDA_Outlier_Analysis!$I$10, N7735 &gt; EDA_Outlier_Analysis!$I$11),
      "Outlier",
      "Normal"))</f>
        <v>Normal</v>
      </c>
    </row>
    <row r="7736" spans="1:19">
      <c r="A7736" t="s">
        <v>16441</v>
      </c>
      <c r="B7736" s="4">
        <v>44834</v>
      </c>
      <c r="C7736" s="2">
        <v>23557.68</v>
      </c>
      <c r="D7736" t="s">
        <v>1345</v>
      </c>
      <c r="E7736" t="s">
        <v>1345</v>
      </c>
      <c r="F7736" t="s">
        <v>10</v>
      </c>
      <c r="G7736" t="s">
        <v>20</v>
      </c>
      <c r="J7736" t="s">
        <v>16442</v>
      </c>
      <c r="K7736" t="str">
        <f>IF(COUNTIF(Customers!A:A, H7736)&gt;0, "Valid", "Invalid")</f>
        <v>Invalid</v>
      </c>
      <c r="L7736" t="str">
        <f t="shared" si="600"/>
        <v>9</v>
      </c>
      <c r="M7736" t="str">
        <f t="shared" si="601"/>
        <v>2022</v>
      </c>
      <c r="N7736">
        <f t="shared" si="602"/>
        <v>-23557.68</v>
      </c>
      <c r="O7736" t="str">
        <f t="shared" si="603"/>
        <v/>
      </c>
      <c r="P7736" t="str">
        <f t="shared" si="604"/>
        <v/>
      </c>
      <c r="Q7736" s="48" t="str">
        <f>IF(O7736="","",
   IF(OR(O7736&lt;EDA_Outlier_Analysis!$C$10, O7736&gt;EDA_Outlier_Analysis!$C$11),
      "Outlier",
      "Normal"))</f>
        <v/>
      </c>
      <c r="R7736" t="str">
        <f>IF(P7736="","",
   IF(OR(P7736 &lt; EDA_Outlier_Analysis!$F$7, P7736 &gt; EDA_Outlier_Analysis!$F$8),
      "Outlier",
      "Normal"))</f>
        <v/>
      </c>
      <c r="S7736" t="str">
        <f>IF(N7736="","",
   IF(OR(N7736 &lt;EDA_Outlier_Analysis!$I$10, N7736 &gt; EDA_Outlier_Analysis!$I$11),
      "Outlier",
      "Normal"))</f>
        <v>Normal</v>
      </c>
    </row>
    <row r="7737" spans="1:19">
      <c r="A7737" t="s">
        <v>16443</v>
      </c>
      <c r="B7737" s="4">
        <v>44975</v>
      </c>
      <c r="C7737" s="2">
        <v>-45018.68</v>
      </c>
      <c r="D7737" t="s">
        <v>840</v>
      </c>
      <c r="E7737" t="s">
        <v>841</v>
      </c>
      <c r="F7737" t="s">
        <v>10</v>
      </c>
      <c r="G7737" t="s">
        <v>24</v>
      </c>
      <c r="I7737" t="s">
        <v>1524</v>
      </c>
      <c r="J7737" t="s">
        <v>16444</v>
      </c>
      <c r="K7737" t="str">
        <f>IF(COUNTIF(Customers!A:A, H7737)&gt;0, "Valid", "Invalid")</f>
        <v>Invalid</v>
      </c>
      <c r="L7737" t="str">
        <f t="shared" si="600"/>
        <v>2</v>
      </c>
      <c r="M7737" t="str">
        <f t="shared" si="601"/>
        <v>2023</v>
      </c>
      <c r="N7737">
        <f t="shared" si="602"/>
        <v>-45018.68</v>
      </c>
      <c r="O7737" t="str">
        <f t="shared" si="603"/>
        <v/>
      </c>
      <c r="P7737">
        <f t="shared" si="604"/>
        <v>45018.68</v>
      </c>
      <c r="Q7737" s="48" t="str">
        <f>IF(O7737="","",
   IF(OR(O7737&lt;EDA_Outlier_Analysis!$C$10, O7737&gt;EDA_Outlier_Analysis!$C$11),
      "Outlier",
      "Normal"))</f>
        <v/>
      </c>
      <c r="R7737" t="str">
        <f>IF(P7737="","",
   IF(OR(P7737 &lt; EDA_Outlier_Analysis!$F$7, P7737 &gt; EDA_Outlier_Analysis!$F$8),
      "Outlier",
      "Normal"))</f>
        <v>Normal</v>
      </c>
      <c r="S7737" t="str">
        <f>IF(N7737="","",
   IF(OR(N7737 &lt;EDA_Outlier_Analysis!$I$10, N7737 &gt; EDA_Outlier_Analysis!$I$11),
      "Outlier",
      "Normal"))</f>
        <v>Normal</v>
      </c>
    </row>
    <row r="7738" spans="1:19">
      <c r="A7738" t="s">
        <v>16445</v>
      </c>
      <c r="B7738" s="4">
        <v>45034</v>
      </c>
      <c r="C7738" s="2">
        <v>16946</v>
      </c>
      <c r="D7738" t="s">
        <v>1345</v>
      </c>
      <c r="E7738" t="s">
        <v>1345</v>
      </c>
      <c r="F7738" t="s">
        <v>9</v>
      </c>
      <c r="G7738" t="s">
        <v>20</v>
      </c>
      <c r="J7738" t="s">
        <v>16446</v>
      </c>
      <c r="K7738" t="str">
        <f>IF(COUNTIF(Customers!A:A, H7738)&gt;0, "Valid", "Invalid")</f>
        <v>Invalid</v>
      </c>
      <c r="L7738" t="str">
        <f t="shared" si="600"/>
        <v>4</v>
      </c>
      <c r="M7738" t="str">
        <f t="shared" si="601"/>
        <v>2023</v>
      </c>
      <c r="N7738">
        <f t="shared" si="602"/>
        <v>-16946</v>
      </c>
      <c r="O7738" t="str">
        <f t="shared" si="603"/>
        <v/>
      </c>
      <c r="P7738" t="str">
        <f t="shared" si="604"/>
        <v/>
      </c>
      <c r="Q7738" s="48" t="str">
        <f>IF(O7738="","",
   IF(OR(O7738&lt;EDA_Outlier_Analysis!$C$10, O7738&gt;EDA_Outlier_Analysis!$C$11),
      "Outlier",
      "Normal"))</f>
        <v/>
      </c>
      <c r="R7738" t="str">
        <f>IF(P7738="","",
   IF(OR(P7738 &lt; EDA_Outlier_Analysis!$F$7, P7738 &gt; EDA_Outlier_Analysis!$F$8),
      "Outlier",
      "Normal"))</f>
        <v/>
      </c>
      <c r="S7738" t="str">
        <f>IF(N7738="","",
   IF(OR(N7738 &lt;EDA_Outlier_Analysis!$I$10, N7738 &gt; EDA_Outlier_Analysis!$I$11),
      "Outlier",
      "Normal"))</f>
        <v>Normal</v>
      </c>
    </row>
    <row r="7739" spans="1:19">
      <c r="A7739" t="s">
        <v>16447</v>
      </c>
      <c r="B7739" s="4">
        <v>44672</v>
      </c>
      <c r="C7739" s="2">
        <v>188147.37</v>
      </c>
      <c r="D7739" t="s">
        <v>849</v>
      </c>
      <c r="E7739" t="s">
        <v>868</v>
      </c>
      <c r="F7739" t="s">
        <v>10</v>
      </c>
      <c r="G7739" t="s">
        <v>31</v>
      </c>
      <c r="H7739" t="s">
        <v>349</v>
      </c>
      <c r="J7739" t="s">
        <v>16448</v>
      </c>
      <c r="K7739" t="str">
        <f>IF(COUNTIF(Customers!A:A, H7739)&gt;0, "Valid", "Invalid")</f>
        <v>Valid</v>
      </c>
      <c r="L7739" t="str">
        <f t="shared" si="600"/>
        <v>4</v>
      </c>
      <c r="M7739" t="str">
        <f t="shared" si="601"/>
        <v>2022</v>
      </c>
      <c r="N7739">
        <f t="shared" si="602"/>
        <v>188147.37</v>
      </c>
      <c r="O7739">
        <f t="shared" si="603"/>
        <v>188147.37</v>
      </c>
      <c r="P7739" t="str">
        <f t="shared" si="604"/>
        <v/>
      </c>
      <c r="Q7739" s="48" t="str">
        <f>IF(O7739="","",
   IF(OR(O7739&lt;EDA_Outlier_Analysis!$C$10, O7739&gt;EDA_Outlier_Analysis!$C$11),
      "Outlier",
      "Normal"))</f>
        <v>Normal</v>
      </c>
      <c r="R7739" t="str">
        <f>IF(P7739="","",
   IF(OR(P7739 &lt; EDA_Outlier_Analysis!$F$7, P7739 &gt; EDA_Outlier_Analysis!$F$8),
      "Outlier",
      "Normal"))</f>
        <v/>
      </c>
      <c r="S7739" t="str">
        <f>IF(N7739="","",
   IF(OR(N7739 &lt;EDA_Outlier_Analysis!$I$10, N7739 &gt; EDA_Outlier_Analysis!$I$11),
      "Outlier",
      "Normal"))</f>
        <v>Normal</v>
      </c>
    </row>
    <row r="7740" spans="1:19">
      <c r="A7740" t="s">
        <v>16449</v>
      </c>
      <c r="B7740" s="4">
        <v>44888</v>
      </c>
      <c r="C7740" s="2">
        <v>132377.03</v>
      </c>
      <c r="D7740" t="s">
        <v>849</v>
      </c>
      <c r="E7740" t="s">
        <v>853</v>
      </c>
      <c r="F7740" t="s">
        <v>11</v>
      </c>
      <c r="G7740" t="s">
        <v>34</v>
      </c>
      <c r="H7740" t="s">
        <v>563</v>
      </c>
      <c r="J7740" t="s">
        <v>16450</v>
      </c>
      <c r="K7740" t="str">
        <f>IF(COUNTIF(Customers!A:A, H7740)&gt;0, "Valid", "Invalid")</f>
        <v>Valid</v>
      </c>
      <c r="L7740" t="str">
        <f t="shared" si="600"/>
        <v>11</v>
      </c>
      <c r="M7740" t="str">
        <f t="shared" si="601"/>
        <v>2022</v>
      </c>
      <c r="N7740">
        <f t="shared" si="602"/>
        <v>132377.03</v>
      </c>
      <c r="O7740">
        <f t="shared" si="603"/>
        <v>132377.03</v>
      </c>
      <c r="P7740" t="str">
        <f t="shared" si="604"/>
        <v/>
      </c>
      <c r="Q7740" s="48" t="str">
        <f>IF(O7740="","",
   IF(OR(O7740&lt;EDA_Outlier_Analysis!$C$10, O7740&gt;EDA_Outlier_Analysis!$C$11),
      "Outlier",
      "Normal"))</f>
        <v>Normal</v>
      </c>
      <c r="R7740" t="str">
        <f>IF(P7740="","",
   IF(OR(P7740 &lt; EDA_Outlier_Analysis!$F$7, P7740 &gt; EDA_Outlier_Analysis!$F$8),
      "Outlier",
      "Normal"))</f>
        <v/>
      </c>
      <c r="S7740" t="str">
        <f>IF(N7740="","",
   IF(OR(N7740 &lt;EDA_Outlier_Analysis!$I$10, N7740 &gt; EDA_Outlier_Analysis!$I$11),
      "Outlier",
      "Normal"))</f>
        <v>Normal</v>
      </c>
    </row>
    <row r="7741" spans="1:19">
      <c r="A7741" t="s">
        <v>16451</v>
      </c>
      <c r="B7741" s="4">
        <v>44711</v>
      </c>
      <c r="C7741" s="2">
        <v>143027.79</v>
      </c>
      <c r="D7741" t="s">
        <v>849</v>
      </c>
      <c r="E7741" t="s">
        <v>868</v>
      </c>
      <c r="F7741" t="s">
        <v>11</v>
      </c>
      <c r="G7741" t="s">
        <v>24</v>
      </c>
      <c r="H7741" t="s">
        <v>605</v>
      </c>
      <c r="J7741" t="s">
        <v>16452</v>
      </c>
      <c r="K7741" t="str">
        <f>IF(COUNTIF(Customers!A:A, H7741)&gt;0, "Valid", "Invalid")</f>
        <v>Valid</v>
      </c>
      <c r="L7741" t="str">
        <f t="shared" si="600"/>
        <v>5</v>
      </c>
      <c r="M7741" t="str">
        <f t="shared" si="601"/>
        <v>2022</v>
      </c>
      <c r="N7741">
        <f t="shared" si="602"/>
        <v>143027.79</v>
      </c>
      <c r="O7741">
        <f t="shared" si="603"/>
        <v>143027.79</v>
      </c>
      <c r="P7741" t="str">
        <f t="shared" si="604"/>
        <v/>
      </c>
      <c r="Q7741" s="48" t="str">
        <f>IF(O7741="","",
   IF(OR(O7741&lt;EDA_Outlier_Analysis!$C$10, O7741&gt;EDA_Outlier_Analysis!$C$11),
      "Outlier",
      "Normal"))</f>
        <v>Normal</v>
      </c>
      <c r="R7741" t="str">
        <f>IF(P7741="","",
   IF(OR(P7741 &lt; EDA_Outlier_Analysis!$F$7, P7741 &gt; EDA_Outlier_Analysis!$F$8),
      "Outlier",
      "Normal"))</f>
        <v/>
      </c>
      <c r="S7741" t="str">
        <f>IF(N7741="","",
   IF(OR(N7741 &lt;EDA_Outlier_Analysis!$I$10, N7741 &gt; EDA_Outlier_Analysis!$I$11),
      "Outlier",
      "Normal"))</f>
        <v>Normal</v>
      </c>
    </row>
    <row r="7742" spans="1:19">
      <c r="A7742" t="s">
        <v>16453</v>
      </c>
      <c r="B7742" s="4">
        <v>44801</v>
      </c>
      <c r="C7742" s="2">
        <v>154442.48000000001</v>
      </c>
      <c r="D7742" t="s">
        <v>849</v>
      </c>
      <c r="E7742" t="s">
        <v>868</v>
      </c>
      <c r="F7742" t="s">
        <v>10</v>
      </c>
      <c r="G7742" t="s">
        <v>24</v>
      </c>
      <c r="H7742" t="s">
        <v>759</v>
      </c>
      <c r="J7742" t="s">
        <v>16454</v>
      </c>
      <c r="K7742" t="str">
        <f>IF(COUNTIF(Customers!A:A, H7742)&gt;0, "Valid", "Invalid")</f>
        <v>Valid</v>
      </c>
      <c r="L7742" t="str">
        <f t="shared" si="600"/>
        <v>8</v>
      </c>
      <c r="M7742" t="str">
        <f t="shared" si="601"/>
        <v>2022</v>
      </c>
      <c r="N7742">
        <f t="shared" si="602"/>
        <v>154442.48000000001</v>
      </c>
      <c r="O7742">
        <f t="shared" si="603"/>
        <v>154442.48000000001</v>
      </c>
      <c r="P7742" t="str">
        <f t="shared" si="604"/>
        <v/>
      </c>
      <c r="Q7742" s="48" t="str">
        <f>IF(O7742="","",
   IF(OR(O7742&lt;EDA_Outlier_Analysis!$C$10, O7742&gt;EDA_Outlier_Analysis!$C$11),
      "Outlier",
      "Normal"))</f>
        <v>Normal</v>
      </c>
      <c r="R7742" t="str">
        <f>IF(P7742="","",
   IF(OR(P7742 &lt; EDA_Outlier_Analysis!$F$7, P7742 &gt; EDA_Outlier_Analysis!$F$8),
      "Outlier",
      "Normal"))</f>
        <v/>
      </c>
      <c r="S7742" t="str">
        <f>IF(N7742="","",
   IF(OR(N7742 &lt;EDA_Outlier_Analysis!$I$10, N7742 &gt; EDA_Outlier_Analysis!$I$11),
      "Outlier",
      "Normal"))</f>
        <v>Normal</v>
      </c>
    </row>
    <row r="7743" spans="1:19">
      <c r="A7743" t="s">
        <v>16455</v>
      </c>
      <c r="B7743" s="4">
        <v>44678</v>
      </c>
      <c r="C7743" s="2">
        <v>159649.03</v>
      </c>
      <c r="D7743" t="s">
        <v>849</v>
      </c>
      <c r="E7743" t="s">
        <v>850</v>
      </c>
      <c r="F7743" t="s">
        <v>11</v>
      </c>
      <c r="G7743" t="s">
        <v>24</v>
      </c>
      <c r="H7743" t="s">
        <v>699</v>
      </c>
      <c r="J7743" t="s">
        <v>16456</v>
      </c>
      <c r="K7743" t="str">
        <f>IF(COUNTIF(Customers!A:A, H7743)&gt;0, "Valid", "Invalid")</f>
        <v>Valid</v>
      </c>
      <c r="L7743" t="str">
        <f t="shared" si="600"/>
        <v>4</v>
      </c>
      <c r="M7743" t="str">
        <f t="shared" si="601"/>
        <v>2022</v>
      </c>
      <c r="N7743">
        <f t="shared" si="602"/>
        <v>159649.03</v>
      </c>
      <c r="O7743">
        <f t="shared" si="603"/>
        <v>159649.03</v>
      </c>
      <c r="P7743" t="str">
        <f t="shared" si="604"/>
        <v/>
      </c>
      <c r="Q7743" s="48" t="str">
        <f>IF(O7743="","",
   IF(OR(O7743&lt;EDA_Outlier_Analysis!$C$10, O7743&gt;EDA_Outlier_Analysis!$C$11),
      "Outlier",
      "Normal"))</f>
        <v>Normal</v>
      </c>
      <c r="R7743" t="str">
        <f>IF(P7743="","",
   IF(OR(P7743 &lt; EDA_Outlier_Analysis!$F$7, P7743 &gt; EDA_Outlier_Analysis!$F$8),
      "Outlier",
      "Normal"))</f>
        <v/>
      </c>
      <c r="S7743" t="str">
        <f>IF(N7743="","",
   IF(OR(N7743 &lt;EDA_Outlier_Analysis!$I$10, N7743 &gt; EDA_Outlier_Analysis!$I$11),
      "Outlier",
      "Normal"))</f>
        <v>Normal</v>
      </c>
    </row>
    <row r="7744" spans="1:19">
      <c r="A7744" t="s">
        <v>16457</v>
      </c>
      <c r="B7744" s="4">
        <v>44661</v>
      </c>
      <c r="C7744" s="2">
        <v>-2000</v>
      </c>
      <c r="D7744" t="s">
        <v>840</v>
      </c>
      <c r="E7744" t="s">
        <v>841</v>
      </c>
      <c r="F7744" t="s">
        <v>9</v>
      </c>
      <c r="G7744" t="s">
        <v>34</v>
      </c>
      <c r="I7744" t="s">
        <v>957</v>
      </c>
      <c r="J7744" t="s">
        <v>16458</v>
      </c>
      <c r="K7744" t="str">
        <f>IF(COUNTIF(Customers!A:A, H7744)&gt;0, "Valid", "Invalid")</f>
        <v>Invalid</v>
      </c>
      <c r="L7744" t="str">
        <f t="shared" si="600"/>
        <v>4</v>
      </c>
      <c r="M7744" t="str">
        <f t="shared" si="601"/>
        <v>2022</v>
      </c>
      <c r="N7744">
        <f t="shared" si="602"/>
        <v>-2000</v>
      </c>
      <c r="O7744" t="str">
        <f t="shared" si="603"/>
        <v/>
      </c>
      <c r="P7744">
        <f t="shared" si="604"/>
        <v>2000</v>
      </c>
      <c r="Q7744" s="48" t="str">
        <f>IF(O7744="","",
   IF(OR(O7744&lt;EDA_Outlier_Analysis!$C$10, O7744&gt;EDA_Outlier_Analysis!$C$11),
      "Outlier",
      "Normal"))</f>
        <v/>
      </c>
      <c r="R7744" t="str">
        <f>IF(P7744="","",
   IF(OR(P7744 &lt; EDA_Outlier_Analysis!$F$7, P7744 &gt; EDA_Outlier_Analysis!$F$8),
      "Outlier",
      "Normal"))</f>
        <v>Outlier</v>
      </c>
      <c r="S7744" t="str">
        <f>IF(N7744="","",
   IF(OR(N7744 &lt;EDA_Outlier_Analysis!$I$10, N7744 &gt; EDA_Outlier_Analysis!$I$11),
      "Outlier",
      "Normal"))</f>
        <v>Normal</v>
      </c>
    </row>
    <row r="7745" spans="1:19">
      <c r="A7745" t="s">
        <v>16459</v>
      </c>
      <c r="B7745" s="4">
        <v>44855</v>
      </c>
      <c r="C7745" s="2">
        <v>199581.63</v>
      </c>
      <c r="D7745" t="s">
        <v>849</v>
      </c>
      <c r="E7745" t="s">
        <v>853</v>
      </c>
      <c r="F7745" t="s">
        <v>9</v>
      </c>
      <c r="G7745" t="s">
        <v>34</v>
      </c>
      <c r="H7745" t="s">
        <v>667</v>
      </c>
      <c r="J7745" t="s">
        <v>16460</v>
      </c>
      <c r="K7745" t="str">
        <f>IF(COUNTIF(Customers!A:A, H7745)&gt;0, "Valid", "Invalid")</f>
        <v>Valid</v>
      </c>
      <c r="L7745" t="str">
        <f t="shared" si="600"/>
        <v>10</v>
      </c>
      <c r="M7745" t="str">
        <f t="shared" si="601"/>
        <v>2022</v>
      </c>
      <c r="N7745">
        <f t="shared" si="602"/>
        <v>199581.63</v>
      </c>
      <c r="O7745">
        <f t="shared" si="603"/>
        <v>199581.63</v>
      </c>
      <c r="P7745" t="str">
        <f t="shared" si="604"/>
        <v/>
      </c>
      <c r="Q7745" s="48" t="str">
        <f>IF(O7745="","",
   IF(OR(O7745&lt;EDA_Outlier_Analysis!$C$10, O7745&gt;EDA_Outlier_Analysis!$C$11),
      "Outlier",
      "Normal"))</f>
        <v>Normal</v>
      </c>
      <c r="R7745" t="str">
        <f>IF(P7745="","",
   IF(OR(P7745 &lt; EDA_Outlier_Analysis!$F$7, P7745 &gt; EDA_Outlier_Analysis!$F$8),
      "Outlier",
      "Normal"))</f>
        <v/>
      </c>
      <c r="S7745" t="str">
        <f>IF(N7745="","",
   IF(OR(N7745 &lt;EDA_Outlier_Analysis!$I$10, N7745 &gt; EDA_Outlier_Analysis!$I$11),
      "Outlier",
      "Normal"))</f>
        <v>Normal</v>
      </c>
    </row>
    <row r="7746" spans="1:19">
      <c r="A7746" t="s">
        <v>16461</v>
      </c>
      <c r="B7746" s="4">
        <v>44883</v>
      </c>
      <c r="C7746" s="2">
        <v>-34781.089999999997</v>
      </c>
      <c r="D7746" t="s">
        <v>840</v>
      </c>
      <c r="E7746" t="s">
        <v>878</v>
      </c>
      <c r="F7746" t="s">
        <v>11</v>
      </c>
      <c r="G7746" t="s">
        <v>31</v>
      </c>
      <c r="I7746" t="s">
        <v>954</v>
      </c>
      <c r="J7746" t="s">
        <v>16462</v>
      </c>
      <c r="K7746" t="str">
        <f>IF(COUNTIF(Customers!A:A, H7746)&gt;0, "Valid", "Invalid")</f>
        <v>Invalid</v>
      </c>
      <c r="L7746" t="str">
        <f t="shared" si="600"/>
        <v>11</v>
      </c>
      <c r="M7746" t="str">
        <f t="shared" si="601"/>
        <v>2022</v>
      </c>
      <c r="N7746">
        <f t="shared" si="602"/>
        <v>-34781.089999999997</v>
      </c>
      <c r="O7746" t="str">
        <f t="shared" si="603"/>
        <v/>
      </c>
      <c r="P7746">
        <f t="shared" si="604"/>
        <v>34781.089999999997</v>
      </c>
      <c r="Q7746" s="48" t="str">
        <f>IF(O7746="","",
   IF(OR(O7746&lt;EDA_Outlier_Analysis!$C$10, O7746&gt;EDA_Outlier_Analysis!$C$11),
      "Outlier",
      "Normal"))</f>
        <v/>
      </c>
      <c r="R7746" t="str">
        <f>IF(P7746="","",
   IF(OR(P7746 &lt; EDA_Outlier_Analysis!$F$7, P7746 &gt; EDA_Outlier_Analysis!$F$8),
      "Outlier",
      "Normal"))</f>
        <v>Normal</v>
      </c>
      <c r="S7746" t="str">
        <f>IF(N7746="","",
   IF(OR(N7746 &lt;EDA_Outlier_Analysis!$I$10, N7746 &gt; EDA_Outlier_Analysis!$I$11),
      "Outlier",
      "Normal"))</f>
        <v>Normal</v>
      </c>
    </row>
    <row r="7747" spans="1:19">
      <c r="A7747" t="s">
        <v>16463</v>
      </c>
      <c r="B7747" s="4">
        <v>45153</v>
      </c>
      <c r="C7747" s="2">
        <v>127097.5</v>
      </c>
      <c r="D7747" t="s">
        <v>849</v>
      </c>
      <c r="E7747" t="s">
        <v>850</v>
      </c>
      <c r="F7747" t="s">
        <v>9</v>
      </c>
      <c r="G7747" t="s">
        <v>31</v>
      </c>
      <c r="H7747" t="s">
        <v>105</v>
      </c>
      <c r="J7747" t="s">
        <v>16464</v>
      </c>
      <c r="K7747" t="str">
        <f>IF(COUNTIF(Customers!A:A, H7747)&gt;0, "Valid", "Invalid")</f>
        <v>Valid</v>
      </c>
      <c r="L7747" t="str">
        <f t="shared" ref="L7747:L7810" si="605">TEXT(B7747,"m")</f>
        <v>8</v>
      </c>
      <c r="M7747" t="str">
        <f t="shared" ref="M7747:M7810" si="606">TEXT(B7747,"yyyy")</f>
        <v>2023</v>
      </c>
      <c r="N7747">
        <f t="shared" ref="N7747:N7810" si="607">IF(D7747="Revenue",C7747,-ABS(C7747))</f>
        <v>127097.5</v>
      </c>
      <c r="O7747">
        <f t="shared" ref="O7747:O7810" si="608">IF(D7747="Revenue", C7747, "")</f>
        <v>127097.5</v>
      </c>
      <c r="P7747" t="str">
        <f t="shared" ref="P7747:P7810" si="609">IF(D7747="Expense", ABS(C7747), "")</f>
        <v/>
      </c>
      <c r="Q7747" s="48" t="str">
        <f>IF(O7747="","",
   IF(OR(O7747&lt;EDA_Outlier_Analysis!$C$10, O7747&gt;EDA_Outlier_Analysis!$C$11),
      "Outlier",
      "Normal"))</f>
        <v>Normal</v>
      </c>
      <c r="R7747" t="str">
        <f>IF(P7747="","",
   IF(OR(P7747 &lt; EDA_Outlier_Analysis!$F$7, P7747 &gt; EDA_Outlier_Analysis!$F$8),
      "Outlier",
      "Normal"))</f>
        <v/>
      </c>
      <c r="S7747" t="str">
        <f>IF(N7747="","",
   IF(OR(N7747 &lt;EDA_Outlier_Analysis!$I$10, N7747 &gt; EDA_Outlier_Analysis!$I$11),
      "Outlier",
      "Normal"))</f>
        <v>Normal</v>
      </c>
    </row>
    <row r="7748" spans="1:19">
      <c r="A7748" t="s">
        <v>16465</v>
      </c>
      <c r="B7748" s="4">
        <v>45181</v>
      </c>
      <c r="C7748" s="2">
        <v>202554.54</v>
      </c>
      <c r="D7748" t="s">
        <v>849</v>
      </c>
      <c r="E7748" t="s">
        <v>853</v>
      </c>
      <c r="F7748" t="s">
        <v>11</v>
      </c>
      <c r="G7748" t="s">
        <v>24</v>
      </c>
      <c r="H7748" t="s">
        <v>737</v>
      </c>
      <c r="J7748" t="s">
        <v>16466</v>
      </c>
      <c r="K7748" t="str">
        <f>IF(COUNTIF(Customers!A:A, H7748)&gt;0, "Valid", "Invalid")</f>
        <v>Valid</v>
      </c>
      <c r="L7748" t="str">
        <f t="shared" si="605"/>
        <v>9</v>
      </c>
      <c r="M7748" t="str">
        <f t="shared" si="606"/>
        <v>2023</v>
      </c>
      <c r="N7748">
        <f t="shared" si="607"/>
        <v>202554.54</v>
      </c>
      <c r="O7748">
        <f t="shared" si="608"/>
        <v>202554.54</v>
      </c>
      <c r="P7748" t="str">
        <f t="shared" si="609"/>
        <v/>
      </c>
      <c r="Q7748" s="48" t="str">
        <f>IF(O7748="","",
   IF(OR(O7748&lt;EDA_Outlier_Analysis!$C$10, O7748&gt;EDA_Outlier_Analysis!$C$11),
      "Outlier",
      "Normal"))</f>
        <v>Normal</v>
      </c>
      <c r="R7748" t="str">
        <f>IF(P7748="","",
   IF(OR(P7748 &lt; EDA_Outlier_Analysis!$F$7, P7748 &gt; EDA_Outlier_Analysis!$F$8),
      "Outlier",
      "Normal"))</f>
        <v/>
      </c>
      <c r="S7748" t="str">
        <f>IF(N7748="","",
   IF(OR(N7748 &lt;EDA_Outlier_Analysis!$I$10, N7748 &gt; EDA_Outlier_Analysis!$I$11),
      "Outlier",
      "Normal"))</f>
        <v>Normal</v>
      </c>
    </row>
    <row r="7749" spans="1:19">
      <c r="A7749" t="s">
        <v>16467</v>
      </c>
      <c r="B7749" s="4">
        <v>45064</v>
      </c>
      <c r="C7749" s="2">
        <v>-66509.899999999994</v>
      </c>
      <c r="D7749" t="s">
        <v>840</v>
      </c>
      <c r="E7749" t="s">
        <v>845</v>
      </c>
      <c r="F7749" t="s">
        <v>10</v>
      </c>
      <c r="G7749" t="s">
        <v>24</v>
      </c>
      <c r="I7749" t="s">
        <v>979</v>
      </c>
      <c r="J7749" t="s">
        <v>16468</v>
      </c>
      <c r="K7749" t="str">
        <f>IF(COUNTIF(Customers!A:A, H7749)&gt;0, "Valid", "Invalid")</f>
        <v>Invalid</v>
      </c>
      <c r="L7749" t="str">
        <f t="shared" si="605"/>
        <v>5</v>
      </c>
      <c r="M7749" t="str">
        <f t="shared" si="606"/>
        <v>2023</v>
      </c>
      <c r="N7749">
        <f t="shared" si="607"/>
        <v>-66509.899999999994</v>
      </c>
      <c r="O7749" t="str">
        <f t="shared" si="608"/>
        <v/>
      </c>
      <c r="P7749">
        <f t="shared" si="609"/>
        <v>66509.899999999994</v>
      </c>
      <c r="Q7749" s="48" t="str">
        <f>IF(O7749="","",
   IF(OR(O7749&lt;EDA_Outlier_Analysis!$C$10, O7749&gt;EDA_Outlier_Analysis!$C$11),
      "Outlier",
      "Normal"))</f>
        <v/>
      </c>
      <c r="R7749" t="str">
        <f>IF(P7749="","",
   IF(OR(P7749 &lt; EDA_Outlier_Analysis!$F$7, P7749 &gt; EDA_Outlier_Analysis!$F$8),
      "Outlier",
      "Normal"))</f>
        <v>Outlier</v>
      </c>
      <c r="S7749" t="str">
        <f>IF(N7749="","",
   IF(OR(N7749 &lt;EDA_Outlier_Analysis!$I$10, N7749 &gt; EDA_Outlier_Analysis!$I$11),
      "Outlier",
      "Normal"))</f>
        <v>Normal</v>
      </c>
    </row>
    <row r="7750" spans="1:19">
      <c r="A7750" t="s">
        <v>16469</v>
      </c>
      <c r="B7750" s="4">
        <v>44851</v>
      </c>
      <c r="C7750" s="2">
        <v>160228.82999999999</v>
      </c>
      <c r="D7750" t="s">
        <v>849</v>
      </c>
      <c r="E7750" t="s">
        <v>868</v>
      </c>
      <c r="F7750" t="s">
        <v>10</v>
      </c>
      <c r="G7750" t="s">
        <v>24</v>
      </c>
      <c r="H7750" t="s">
        <v>585</v>
      </c>
      <c r="J7750" t="s">
        <v>16470</v>
      </c>
      <c r="K7750" t="str">
        <f>IF(COUNTIF(Customers!A:A, H7750)&gt;0, "Valid", "Invalid")</f>
        <v>Valid</v>
      </c>
      <c r="L7750" t="str">
        <f t="shared" si="605"/>
        <v>10</v>
      </c>
      <c r="M7750" t="str">
        <f t="shared" si="606"/>
        <v>2022</v>
      </c>
      <c r="N7750">
        <f t="shared" si="607"/>
        <v>160228.82999999999</v>
      </c>
      <c r="O7750">
        <f t="shared" si="608"/>
        <v>160228.82999999999</v>
      </c>
      <c r="P7750" t="str">
        <f t="shared" si="609"/>
        <v/>
      </c>
      <c r="Q7750" s="48" t="str">
        <f>IF(O7750="","",
   IF(OR(O7750&lt;EDA_Outlier_Analysis!$C$10, O7750&gt;EDA_Outlier_Analysis!$C$11),
      "Outlier",
      "Normal"))</f>
        <v>Normal</v>
      </c>
      <c r="R7750" t="str">
        <f>IF(P7750="","",
   IF(OR(P7750 &lt; EDA_Outlier_Analysis!$F$7, P7750 &gt; EDA_Outlier_Analysis!$F$8),
      "Outlier",
      "Normal"))</f>
        <v/>
      </c>
      <c r="S7750" t="str">
        <f>IF(N7750="","",
   IF(OR(N7750 &lt;EDA_Outlier_Analysis!$I$10, N7750 &gt; EDA_Outlier_Analysis!$I$11),
      "Outlier",
      "Normal"))</f>
        <v>Normal</v>
      </c>
    </row>
    <row r="7751" spans="1:19">
      <c r="A7751" t="s">
        <v>16471</v>
      </c>
      <c r="B7751" s="4">
        <v>44800</v>
      </c>
      <c r="C7751" s="2">
        <v>145334.23000000001</v>
      </c>
      <c r="D7751" t="s">
        <v>849</v>
      </c>
      <c r="E7751" t="s">
        <v>853</v>
      </c>
      <c r="F7751" t="s">
        <v>10</v>
      </c>
      <c r="G7751" t="s">
        <v>31</v>
      </c>
      <c r="H7751" t="s">
        <v>211</v>
      </c>
      <c r="J7751" t="s">
        <v>16472</v>
      </c>
      <c r="K7751" t="str">
        <f>IF(COUNTIF(Customers!A:A, H7751)&gt;0, "Valid", "Invalid")</f>
        <v>Valid</v>
      </c>
      <c r="L7751" t="str">
        <f t="shared" si="605"/>
        <v>8</v>
      </c>
      <c r="M7751" t="str">
        <f t="shared" si="606"/>
        <v>2022</v>
      </c>
      <c r="N7751">
        <f t="shared" si="607"/>
        <v>145334.23000000001</v>
      </c>
      <c r="O7751">
        <f t="shared" si="608"/>
        <v>145334.23000000001</v>
      </c>
      <c r="P7751" t="str">
        <f t="shared" si="609"/>
        <v/>
      </c>
      <c r="Q7751" s="48" t="str">
        <f>IF(O7751="","",
   IF(OR(O7751&lt;EDA_Outlier_Analysis!$C$10, O7751&gt;EDA_Outlier_Analysis!$C$11),
      "Outlier",
      "Normal"))</f>
        <v>Normal</v>
      </c>
      <c r="R7751" t="str">
        <f>IF(P7751="","",
   IF(OR(P7751 &lt; EDA_Outlier_Analysis!$F$7, P7751 &gt; EDA_Outlier_Analysis!$F$8),
      "Outlier",
      "Normal"))</f>
        <v/>
      </c>
      <c r="S7751" t="str">
        <f>IF(N7751="","",
   IF(OR(N7751 &lt;EDA_Outlier_Analysis!$I$10, N7751 &gt; EDA_Outlier_Analysis!$I$11),
      "Outlier",
      "Normal"))</f>
        <v>Normal</v>
      </c>
    </row>
    <row r="7752" spans="1:19">
      <c r="A7752" t="s">
        <v>16473</v>
      </c>
      <c r="B7752" s="4">
        <v>44588</v>
      </c>
      <c r="C7752" s="2">
        <v>-42629.53</v>
      </c>
      <c r="D7752" t="s">
        <v>840</v>
      </c>
      <c r="E7752" t="s">
        <v>845</v>
      </c>
      <c r="F7752" t="s">
        <v>11</v>
      </c>
      <c r="G7752" t="s">
        <v>31</v>
      </c>
      <c r="I7752" t="s">
        <v>1412</v>
      </c>
      <c r="J7752" t="s">
        <v>16474</v>
      </c>
      <c r="K7752" t="str">
        <f>IF(COUNTIF(Customers!A:A, H7752)&gt;0, "Valid", "Invalid")</f>
        <v>Invalid</v>
      </c>
      <c r="L7752" t="str">
        <f t="shared" si="605"/>
        <v>1</v>
      </c>
      <c r="M7752" t="str">
        <f t="shared" si="606"/>
        <v>2022</v>
      </c>
      <c r="N7752">
        <f t="shared" si="607"/>
        <v>-42629.53</v>
      </c>
      <c r="O7752" t="str">
        <f t="shared" si="608"/>
        <v/>
      </c>
      <c r="P7752">
        <f t="shared" si="609"/>
        <v>42629.53</v>
      </c>
      <c r="Q7752" s="48" t="str">
        <f>IF(O7752="","",
   IF(OR(O7752&lt;EDA_Outlier_Analysis!$C$10, O7752&gt;EDA_Outlier_Analysis!$C$11),
      "Outlier",
      "Normal"))</f>
        <v/>
      </c>
      <c r="R7752" t="str">
        <f>IF(P7752="","",
   IF(OR(P7752 &lt; EDA_Outlier_Analysis!$F$7, P7752 &gt; EDA_Outlier_Analysis!$F$8),
      "Outlier",
      "Normal"))</f>
        <v>Normal</v>
      </c>
      <c r="S7752" t="str">
        <f>IF(N7752="","",
   IF(OR(N7752 &lt;EDA_Outlier_Analysis!$I$10, N7752 &gt; EDA_Outlier_Analysis!$I$11),
      "Outlier",
      "Normal"))</f>
        <v>Normal</v>
      </c>
    </row>
    <row r="7753" spans="1:19">
      <c r="A7753" t="s">
        <v>16475</v>
      </c>
      <c r="B7753" s="4">
        <v>45242</v>
      </c>
      <c r="C7753" s="2">
        <v>-60727.11</v>
      </c>
      <c r="D7753" t="s">
        <v>840</v>
      </c>
      <c r="E7753" t="s">
        <v>878</v>
      </c>
      <c r="F7753" t="s">
        <v>11</v>
      </c>
      <c r="G7753" t="s">
        <v>34</v>
      </c>
      <c r="I7753" t="s">
        <v>949</v>
      </c>
      <c r="J7753" t="s">
        <v>16476</v>
      </c>
      <c r="K7753" t="str">
        <f>IF(COUNTIF(Customers!A:A, H7753)&gt;0, "Valid", "Invalid")</f>
        <v>Invalid</v>
      </c>
      <c r="L7753" t="str">
        <f t="shared" si="605"/>
        <v>11</v>
      </c>
      <c r="M7753" t="str">
        <f t="shared" si="606"/>
        <v>2023</v>
      </c>
      <c r="N7753">
        <f t="shared" si="607"/>
        <v>-60727.11</v>
      </c>
      <c r="O7753" t="str">
        <f t="shared" si="608"/>
        <v/>
      </c>
      <c r="P7753">
        <f t="shared" si="609"/>
        <v>60727.11</v>
      </c>
      <c r="Q7753" s="48" t="str">
        <f>IF(O7753="","",
   IF(OR(O7753&lt;EDA_Outlier_Analysis!$C$10, O7753&gt;EDA_Outlier_Analysis!$C$11),
      "Outlier",
      "Normal"))</f>
        <v/>
      </c>
      <c r="R7753" t="str">
        <f>IF(P7753="","",
   IF(OR(P7753 &lt; EDA_Outlier_Analysis!$F$7, P7753 &gt; EDA_Outlier_Analysis!$F$8),
      "Outlier",
      "Normal"))</f>
        <v>Outlier</v>
      </c>
      <c r="S7753" t="str">
        <f>IF(N7753="","",
   IF(OR(N7753 &lt;EDA_Outlier_Analysis!$I$10, N7753 &gt; EDA_Outlier_Analysis!$I$11),
      "Outlier",
      "Normal"))</f>
        <v>Normal</v>
      </c>
    </row>
    <row r="7754" spans="1:19">
      <c r="A7754" t="s">
        <v>16477</v>
      </c>
      <c r="B7754" s="4">
        <v>45121</v>
      </c>
      <c r="C7754" s="2">
        <v>175385.57</v>
      </c>
      <c r="D7754" t="s">
        <v>849</v>
      </c>
      <c r="E7754" t="s">
        <v>850</v>
      </c>
      <c r="F7754" t="s">
        <v>9</v>
      </c>
      <c r="G7754" t="s">
        <v>31</v>
      </c>
      <c r="H7754" t="s">
        <v>151</v>
      </c>
      <c r="J7754" t="s">
        <v>16478</v>
      </c>
      <c r="K7754" t="str">
        <f>IF(COUNTIF(Customers!A:A, H7754)&gt;0, "Valid", "Invalid")</f>
        <v>Valid</v>
      </c>
      <c r="L7754" t="str">
        <f t="shared" si="605"/>
        <v>7</v>
      </c>
      <c r="M7754" t="str">
        <f t="shared" si="606"/>
        <v>2023</v>
      </c>
      <c r="N7754">
        <f t="shared" si="607"/>
        <v>175385.57</v>
      </c>
      <c r="O7754">
        <f t="shared" si="608"/>
        <v>175385.57</v>
      </c>
      <c r="P7754" t="str">
        <f t="shared" si="609"/>
        <v/>
      </c>
      <c r="Q7754" s="48" t="str">
        <f>IF(O7754="","",
   IF(OR(O7754&lt;EDA_Outlier_Analysis!$C$10, O7754&gt;EDA_Outlier_Analysis!$C$11),
      "Outlier",
      "Normal"))</f>
        <v>Normal</v>
      </c>
      <c r="R7754" t="str">
        <f>IF(P7754="","",
   IF(OR(P7754 &lt; EDA_Outlier_Analysis!$F$7, P7754 &gt; EDA_Outlier_Analysis!$F$8),
      "Outlier",
      "Normal"))</f>
        <v/>
      </c>
      <c r="S7754" t="str">
        <f>IF(N7754="","",
   IF(OR(N7754 &lt;EDA_Outlier_Analysis!$I$10, N7754 &gt; EDA_Outlier_Analysis!$I$11),
      "Outlier",
      "Normal"))</f>
        <v>Normal</v>
      </c>
    </row>
    <row r="7755" spans="1:19">
      <c r="A7755" t="s">
        <v>16479</v>
      </c>
      <c r="B7755" s="4">
        <v>45167</v>
      </c>
      <c r="C7755" s="2">
        <v>240869.39</v>
      </c>
      <c r="D7755" t="s">
        <v>849</v>
      </c>
      <c r="E7755" t="s">
        <v>853</v>
      </c>
      <c r="F7755" t="s">
        <v>11</v>
      </c>
      <c r="G7755" t="s">
        <v>34</v>
      </c>
      <c r="H7755" t="s">
        <v>621</v>
      </c>
      <c r="J7755" t="s">
        <v>16480</v>
      </c>
      <c r="K7755" t="str">
        <f>IF(COUNTIF(Customers!A:A, H7755)&gt;0, "Valid", "Invalid")</f>
        <v>Valid</v>
      </c>
      <c r="L7755" t="str">
        <f t="shared" si="605"/>
        <v>8</v>
      </c>
      <c r="M7755" t="str">
        <f t="shared" si="606"/>
        <v>2023</v>
      </c>
      <c r="N7755">
        <f t="shared" si="607"/>
        <v>240869.39</v>
      </c>
      <c r="O7755">
        <f t="shared" si="608"/>
        <v>240869.39</v>
      </c>
      <c r="P7755" t="str">
        <f t="shared" si="609"/>
        <v/>
      </c>
      <c r="Q7755" s="48" t="str">
        <f>IF(O7755="","",
   IF(OR(O7755&lt;EDA_Outlier_Analysis!$C$10, O7755&gt;EDA_Outlier_Analysis!$C$11),
      "Outlier",
      "Normal"))</f>
        <v>Normal</v>
      </c>
      <c r="R7755" t="str">
        <f>IF(P7755="","",
   IF(OR(P7755 &lt; EDA_Outlier_Analysis!$F$7, P7755 &gt; EDA_Outlier_Analysis!$F$8),
      "Outlier",
      "Normal"))</f>
        <v/>
      </c>
      <c r="S7755" t="str">
        <f>IF(N7755="","",
   IF(OR(N7755 &lt;EDA_Outlier_Analysis!$I$10, N7755 &gt; EDA_Outlier_Analysis!$I$11),
      "Outlier",
      "Normal"))</f>
        <v>Normal</v>
      </c>
    </row>
    <row r="7756" spans="1:19">
      <c r="A7756" t="s">
        <v>16481</v>
      </c>
      <c r="B7756" s="4">
        <v>45185</v>
      </c>
      <c r="C7756" s="2">
        <v>-60043.16</v>
      </c>
      <c r="D7756" t="s">
        <v>840</v>
      </c>
      <c r="E7756" t="s">
        <v>864</v>
      </c>
      <c r="F7756" t="s">
        <v>11</v>
      </c>
      <c r="G7756" t="s">
        <v>24</v>
      </c>
      <c r="I7756" t="s">
        <v>1435</v>
      </c>
      <c r="J7756" t="s">
        <v>16482</v>
      </c>
      <c r="K7756" t="str">
        <f>IF(COUNTIF(Customers!A:A, H7756)&gt;0, "Valid", "Invalid")</f>
        <v>Invalid</v>
      </c>
      <c r="L7756" t="str">
        <f t="shared" si="605"/>
        <v>9</v>
      </c>
      <c r="M7756" t="str">
        <f t="shared" si="606"/>
        <v>2023</v>
      </c>
      <c r="N7756">
        <f t="shared" si="607"/>
        <v>-60043.16</v>
      </c>
      <c r="O7756" t="str">
        <f t="shared" si="608"/>
        <v/>
      </c>
      <c r="P7756">
        <f t="shared" si="609"/>
        <v>60043.16</v>
      </c>
      <c r="Q7756" s="48" t="str">
        <f>IF(O7756="","",
   IF(OR(O7756&lt;EDA_Outlier_Analysis!$C$10, O7756&gt;EDA_Outlier_Analysis!$C$11),
      "Outlier",
      "Normal"))</f>
        <v/>
      </c>
      <c r="R7756" t="str">
        <f>IF(P7756="","",
   IF(OR(P7756 &lt; EDA_Outlier_Analysis!$F$7, P7756 &gt; EDA_Outlier_Analysis!$F$8),
      "Outlier",
      "Normal"))</f>
        <v>Outlier</v>
      </c>
      <c r="S7756" t="str">
        <f>IF(N7756="","",
   IF(OR(N7756 &lt;EDA_Outlier_Analysis!$I$10, N7756 &gt; EDA_Outlier_Analysis!$I$11),
      "Outlier",
      "Normal"))</f>
        <v>Normal</v>
      </c>
    </row>
    <row r="7757" spans="1:19">
      <c r="A7757" t="s">
        <v>16483</v>
      </c>
      <c r="B7757" s="4">
        <v>44721</v>
      </c>
      <c r="C7757" s="2">
        <v>177782.07</v>
      </c>
      <c r="D7757" t="s">
        <v>849</v>
      </c>
      <c r="E7757" t="s">
        <v>868</v>
      </c>
      <c r="F7757" t="s">
        <v>9</v>
      </c>
      <c r="G7757" t="s">
        <v>31</v>
      </c>
      <c r="H7757" t="s">
        <v>337</v>
      </c>
      <c r="J7757" t="s">
        <v>16484</v>
      </c>
      <c r="K7757" t="str">
        <f>IF(COUNTIF(Customers!A:A, H7757)&gt;0, "Valid", "Invalid")</f>
        <v>Valid</v>
      </c>
      <c r="L7757" t="str">
        <f t="shared" si="605"/>
        <v>6</v>
      </c>
      <c r="M7757" t="str">
        <f t="shared" si="606"/>
        <v>2022</v>
      </c>
      <c r="N7757">
        <f t="shared" si="607"/>
        <v>177782.07</v>
      </c>
      <c r="O7757">
        <f t="shared" si="608"/>
        <v>177782.07</v>
      </c>
      <c r="P7757" t="str">
        <f t="shared" si="609"/>
        <v/>
      </c>
      <c r="Q7757" s="48" t="str">
        <f>IF(O7757="","",
   IF(OR(O7757&lt;EDA_Outlier_Analysis!$C$10, O7757&gt;EDA_Outlier_Analysis!$C$11),
      "Outlier",
      "Normal"))</f>
        <v>Normal</v>
      </c>
      <c r="R7757" t="str">
        <f>IF(P7757="","",
   IF(OR(P7757 &lt; EDA_Outlier_Analysis!$F$7, P7757 &gt; EDA_Outlier_Analysis!$F$8),
      "Outlier",
      "Normal"))</f>
        <v/>
      </c>
      <c r="S7757" t="str">
        <f>IF(N7757="","",
   IF(OR(N7757 &lt;EDA_Outlier_Analysis!$I$10, N7757 &gt; EDA_Outlier_Analysis!$I$11),
      "Outlier",
      "Normal"))</f>
        <v>Normal</v>
      </c>
    </row>
    <row r="7758" spans="1:19">
      <c r="A7758" t="s">
        <v>16485</v>
      </c>
      <c r="B7758" s="4">
        <v>44601</v>
      </c>
      <c r="C7758" s="2">
        <v>117490.25</v>
      </c>
      <c r="D7758" t="s">
        <v>849</v>
      </c>
      <c r="E7758" t="s">
        <v>868</v>
      </c>
      <c r="F7758" t="s">
        <v>9</v>
      </c>
      <c r="G7758" t="s">
        <v>31</v>
      </c>
      <c r="H7758" t="s">
        <v>481</v>
      </c>
      <c r="J7758" t="s">
        <v>16486</v>
      </c>
      <c r="K7758" t="str">
        <f>IF(COUNTIF(Customers!A:A, H7758)&gt;0, "Valid", "Invalid")</f>
        <v>Valid</v>
      </c>
      <c r="L7758" t="str">
        <f t="shared" si="605"/>
        <v>2</v>
      </c>
      <c r="M7758" t="str">
        <f t="shared" si="606"/>
        <v>2022</v>
      </c>
      <c r="N7758">
        <f t="shared" si="607"/>
        <v>117490.25</v>
      </c>
      <c r="O7758">
        <f t="shared" si="608"/>
        <v>117490.25</v>
      </c>
      <c r="P7758" t="str">
        <f t="shared" si="609"/>
        <v/>
      </c>
      <c r="Q7758" s="48" t="str">
        <f>IF(O7758="","",
   IF(OR(O7758&lt;EDA_Outlier_Analysis!$C$10, O7758&gt;EDA_Outlier_Analysis!$C$11),
      "Outlier",
      "Normal"))</f>
        <v>Normal</v>
      </c>
      <c r="R7758" t="str">
        <f>IF(P7758="","",
   IF(OR(P7758 &lt; EDA_Outlier_Analysis!$F$7, P7758 &gt; EDA_Outlier_Analysis!$F$8),
      "Outlier",
      "Normal"))</f>
        <v/>
      </c>
      <c r="S7758" t="str">
        <f>IF(N7758="","",
   IF(OR(N7758 &lt;EDA_Outlier_Analysis!$I$10, N7758 &gt; EDA_Outlier_Analysis!$I$11),
      "Outlier",
      "Normal"))</f>
        <v>Normal</v>
      </c>
    </row>
    <row r="7759" spans="1:19">
      <c r="A7759" t="s">
        <v>16487</v>
      </c>
      <c r="B7759" s="4">
        <v>44895</v>
      </c>
      <c r="C7759" s="2">
        <v>189705.82</v>
      </c>
      <c r="D7759" t="s">
        <v>849</v>
      </c>
      <c r="E7759" t="s">
        <v>868</v>
      </c>
      <c r="F7759" t="s">
        <v>9</v>
      </c>
      <c r="G7759" t="s">
        <v>24</v>
      </c>
      <c r="H7759" t="s">
        <v>739</v>
      </c>
      <c r="J7759" t="s">
        <v>16488</v>
      </c>
      <c r="K7759" t="str">
        <f>IF(COUNTIF(Customers!A:A, H7759)&gt;0, "Valid", "Invalid")</f>
        <v>Valid</v>
      </c>
      <c r="L7759" t="str">
        <f t="shared" si="605"/>
        <v>11</v>
      </c>
      <c r="M7759" t="str">
        <f t="shared" si="606"/>
        <v>2022</v>
      </c>
      <c r="N7759">
        <f t="shared" si="607"/>
        <v>189705.82</v>
      </c>
      <c r="O7759">
        <f t="shared" si="608"/>
        <v>189705.82</v>
      </c>
      <c r="P7759" t="str">
        <f t="shared" si="609"/>
        <v/>
      </c>
      <c r="Q7759" s="48" t="str">
        <f>IF(O7759="","",
   IF(OR(O7759&lt;EDA_Outlier_Analysis!$C$10, O7759&gt;EDA_Outlier_Analysis!$C$11),
      "Outlier",
      "Normal"))</f>
        <v>Normal</v>
      </c>
      <c r="R7759" t="str">
        <f>IF(P7759="","",
   IF(OR(P7759 &lt; EDA_Outlier_Analysis!$F$7, P7759 &gt; EDA_Outlier_Analysis!$F$8),
      "Outlier",
      "Normal"))</f>
        <v/>
      </c>
      <c r="S7759" t="str">
        <f>IF(N7759="","",
   IF(OR(N7759 &lt;EDA_Outlier_Analysis!$I$10, N7759 &gt; EDA_Outlier_Analysis!$I$11),
      "Outlier",
      "Normal"))</f>
        <v>Normal</v>
      </c>
    </row>
    <row r="7760" spans="1:19">
      <c r="A7760" t="s">
        <v>16489</v>
      </c>
      <c r="B7760" s="4">
        <v>44637</v>
      </c>
      <c r="C7760" s="2">
        <v>149154.32</v>
      </c>
      <c r="D7760" t="s">
        <v>849</v>
      </c>
      <c r="E7760" t="s">
        <v>850</v>
      </c>
      <c r="F7760" t="s">
        <v>10</v>
      </c>
      <c r="G7760" t="s">
        <v>31</v>
      </c>
      <c r="H7760" t="s">
        <v>671</v>
      </c>
      <c r="J7760" t="s">
        <v>16490</v>
      </c>
      <c r="K7760" t="str">
        <f>IF(COUNTIF(Customers!A:A, H7760)&gt;0, "Valid", "Invalid")</f>
        <v>Valid</v>
      </c>
      <c r="L7760" t="str">
        <f t="shared" si="605"/>
        <v>3</v>
      </c>
      <c r="M7760" t="str">
        <f t="shared" si="606"/>
        <v>2022</v>
      </c>
      <c r="N7760">
        <f t="shared" si="607"/>
        <v>149154.32</v>
      </c>
      <c r="O7760">
        <f t="shared" si="608"/>
        <v>149154.32</v>
      </c>
      <c r="P7760" t="str">
        <f t="shared" si="609"/>
        <v/>
      </c>
      <c r="Q7760" s="48" t="str">
        <f>IF(O7760="","",
   IF(OR(O7760&lt;EDA_Outlier_Analysis!$C$10, O7760&gt;EDA_Outlier_Analysis!$C$11),
      "Outlier",
      "Normal"))</f>
        <v>Normal</v>
      </c>
      <c r="R7760" t="str">
        <f>IF(P7760="","",
   IF(OR(P7760 &lt; EDA_Outlier_Analysis!$F$7, P7760 &gt; EDA_Outlier_Analysis!$F$8),
      "Outlier",
      "Normal"))</f>
        <v/>
      </c>
      <c r="S7760" t="str">
        <f>IF(N7760="","",
   IF(OR(N7760 &lt;EDA_Outlier_Analysis!$I$10, N7760 &gt; EDA_Outlier_Analysis!$I$11),
      "Outlier",
      "Normal"))</f>
        <v>Normal</v>
      </c>
    </row>
    <row r="7761" spans="1:19">
      <c r="A7761" t="s">
        <v>16491</v>
      </c>
      <c r="B7761" s="4">
        <v>44615</v>
      </c>
      <c r="C7761" s="2">
        <v>-95489.22</v>
      </c>
      <c r="D7761" t="s">
        <v>840</v>
      </c>
      <c r="E7761" t="s">
        <v>841</v>
      </c>
      <c r="F7761" t="s">
        <v>9</v>
      </c>
      <c r="G7761" t="s">
        <v>20</v>
      </c>
      <c r="I7761" t="s">
        <v>1585</v>
      </c>
      <c r="J7761" t="s">
        <v>16492</v>
      </c>
      <c r="K7761" t="str">
        <f>IF(COUNTIF(Customers!A:A, H7761)&gt;0, "Valid", "Invalid")</f>
        <v>Invalid</v>
      </c>
      <c r="L7761" t="str">
        <f t="shared" si="605"/>
        <v>2</v>
      </c>
      <c r="M7761" t="str">
        <f t="shared" si="606"/>
        <v>2022</v>
      </c>
      <c r="N7761">
        <f t="shared" si="607"/>
        <v>-95489.22</v>
      </c>
      <c r="O7761" t="str">
        <f t="shared" si="608"/>
        <v/>
      </c>
      <c r="P7761">
        <f t="shared" si="609"/>
        <v>95489.22</v>
      </c>
      <c r="Q7761" s="48" t="str">
        <f>IF(O7761="","",
   IF(OR(O7761&lt;EDA_Outlier_Analysis!$C$10, O7761&gt;EDA_Outlier_Analysis!$C$11),
      "Outlier",
      "Normal"))</f>
        <v/>
      </c>
      <c r="R7761" t="str">
        <f>IF(P7761="","",
   IF(OR(P7761 &lt; EDA_Outlier_Analysis!$F$7, P7761 &gt; EDA_Outlier_Analysis!$F$8),
      "Outlier",
      "Normal"))</f>
        <v>Outlier</v>
      </c>
      <c r="S7761" t="str">
        <f>IF(N7761="","",
   IF(OR(N7761 &lt;EDA_Outlier_Analysis!$I$10, N7761 &gt; EDA_Outlier_Analysis!$I$11),
      "Outlier",
      "Normal"))</f>
        <v>Normal</v>
      </c>
    </row>
    <row r="7762" spans="1:19">
      <c r="A7762" t="s">
        <v>16493</v>
      </c>
      <c r="B7762" s="4">
        <v>44771</v>
      </c>
      <c r="C7762" s="2">
        <v>199301.47</v>
      </c>
      <c r="D7762" t="s">
        <v>849</v>
      </c>
      <c r="E7762" t="s">
        <v>850</v>
      </c>
      <c r="F7762" t="s">
        <v>9</v>
      </c>
      <c r="G7762" t="s">
        <v>34</v>
      </c>
      <c r="H7762" t="s">
        <v>263</v>
      </c>
      <c r="J7762" t="s">
        <v>16494</v>
      </c>
      <c r="K7762" t="str">
        <f>IF(COUNTIF(Customers!A:A, H7762)&gt;0, "Valid", "Invalid")</f>
        <v>Valid</v>
      </c>
      <c r="L7762" t="str">
        <f t="shared" si="605"/>
        <v>7</v>
      </c>
      <c r="M7762" t="str">
        <f t="shared" si="606"/>
        <v>2022</v>
      </c>
      <c r="N7762">
        <f t="shared" si="607"/>
        <v>199301.47</v>
      </c>
      <c r="O7762">
        <f t="shared" si="608"/>
        <v>199301.47</v>
      </c>
      <c r="P7762" t="str">
        <f t="shared" si="609"/>
        <v/>
      </c>
      <c r="Q7762" s="48" t="str">
        <f>IF(O7762="","",
   IF(OR(O7762&lt;EDA_Outlier_Analysis!$C$10, O7762&gt;EDA_Outlier_Analysis!$C$11),
      "Outlier",
      "Normal"))</f>
        <v>Normal</v>
      </c>
      <c r="R7762" t="str">
        <f>IF(P7762="","",
   IF(OR(P7762 &lt; EDA_Outlier_Analysis!$F$7, P7762 &gt; EDA_Outlier_Analysis!$F$8),
      "Outlier",
      "Normal"))</f>
        <v/>
      </c>
      <c r="S7762" t="str">
        <f>IF(N7762="","",
   IF(OR(N7762 &lt;EDA_Outlier_Analysis!$I$10, N7762 &gt; EDA_Outlier_Analysis!$I$11),
      "Outlier",
      "Normal"))</f>
        <v>Normal</v>
      </c>
    </row>
    <row r="7763" spans="1:19">
      <c r="A7763" t="s">
        <v>16495</v>
      </c>
      <c r="B7763" s="4">
        <v>44607</v>
      </c>
      <c r="C7763" s="2">
        <v>92731.79</v>
      </c>
      <c r="D7763" t="s">
        <v>849</v>
      </c>
      <c r="E7763" t="s">
        <v>853</v>
      </c>
      <c r="F7763" t="s">
        <v>9</v>
      </c>
      <c r="G7763" t="s">
        <v>20</v>
      </c>
      <c r="H7763" t="s">
        <v>633</v>
      </c>
      <c r="J7763" t="s">
        <v>16496</v>
      </c>
      <c r="K7763" t="str">
        <f>IF(COUNTIF(Customers!A:A, H7763)&gt;0, "Valid", "Invalid")</f>
        <v>Valid</v>
      </c>
      <c r="L7763" t="str">
        <f t="shared" si="605"/>
        <v>2</v>
      </c>
      <c r="M7763" t="str">
        <f t="shared" si="606"/>
        <v>2022</v>
      </c>
      <c r="N7763">
        <f t="shared" si="607"/>
        <v>92731.79</v>
      </c>
      <c r="O7763">
        <f t="shared" si="608"/>
        <v>92731.79</v>
      </c>
      <c r="P7763" t="str">
        <f t="shared" si="609"/>
        <v/>
      </c>
      <c r="Q7763" s="48" t="str">
        <f>IF(O7763="","",
   IF(OR(O7763&lt;EDA_Outlier_Analysis!$C$10, O7763&gt;EDA_Outlier_Analysis!$C$11),
      "Outlier",
      "Normal"))</f>
        <v>Normal</v>
      </c>
      <c r="R7763" t="str">
        <f>IF(P7763="","",
   IF(OR(P7763 &lt; EDA_Outlier_Analysis!$F$7, P7763 &gt; EDA_Outlier_Analysis!$F$8),
      "Outlier",
      "Normal"))</f>
        <v/>
      </c>
      <c r="S7763" t="str">
        <f>IF(N7763="","",
   IF(OR(N7763 &lt;EDA_Outlier_Analysis!$I$10, N7763 &gt; EDA_Outlier_Analysis!$I$11),
      "Outlier",
      "Normal"))</f>
        <v>Normal</v>
      </c>
    </row>
    <row r="7764" spans="1:19">
      <c r="A7764" t="s">
        <v>16497</v>
      </c>
      <c r="B7764" s="4">
        <v>44581</v>
      </c>
      <c r="C7764" s="2">
        <v>181080.64</v>
      </c>
      <c r="D7764" t="s">
        <v>849</v>
      </c>
      <c r="E7764" t="s">
        <v>853</v>
      </c>
      <c r="F7764" t="s">
        <v>9</v>
      </c>
      <c r="G7764" t="s">
        <v>24</v>
      </c>
      <c r="H7764" t="s">
        <v>221</v>
      </c>
      <c r="J7764" t="s">
        <v>16498</v>
      </c>
      <c r="K7764" t="str">
        <f>IF(COUNTIF(Customers!A:A, H7764)&gt;0, "Valid", "Invalid")</f>
        <v>Valid</v>
      </c>
      <c r="L7764" t="str">
        <f t="shared" si="605"/>
        <v>1</v>
      </c>
      <c r="M7764" t="str">
        <f t="shared" si="606"/>
        <v>2022</v>
      </c>
      <c r="N7764">
        <f t="shared" si="607"/>
        <v>181080.64</v>
      </c>
      <c r="O7764">
        <f t="shared" si="608"/>
        <v>181080.64</v>
      </c>
      <c r="P7764" t="str">
        <f t="shared" si="609"/>
        <v/>
      </c>
      <c r="Q7764" s="48" t="str">
        <f>IF(O7764="","",
   IF(OR(O7764&lt;EDA_Outlier_Analysis!$C$10, O7764&gt;EDA_Outlier_Analysis!$C$11),
      "Outlier",
      "Normal"))</f>
        <v>Normal</v>
      </c>
      <c r="R7764" t="str">
        <f>IF(P7764="","",
   IF(OR(P7764 &lt; EDA_Outlier_Analysis!$F$7, P7764 &gt; EDA_Outlier_Analysis!$F$8),
      "Outlier",
      "Normal"))</f>
        <v/>
      </c>
      <c r="S7764" t="str">
        <f>IF(N7764="","",
   IF(OR(N7764 &lt;EDA_Outlier_Analysis!$I$10, N7764 &gt; EDA_Outlier_Analysis!$I$11),
      "Outlier",
      "Normal"))</f>
        <v>Normal</v>
      </c>
    </row>
    <row r="7765" spans="1:19">
      <c r="A7765" t="s">
        <v>16499</v>
      </c>
      <c r="B7765" s="4">
        <v>45282</v>
      </c>
      <c r="C7765" s="2">
        <v>161918.26</v>
      </c>
      <c r="D7765" t="s">
        <v>849</v>
      </c>
      <c r="E7765" t="s">
        <v>853</v>
      </c>
      <c r="F7765" t="s">
        <v>9</v>
      </c>
      <c r="G7765" t="s">
        <v>24</v>
      </c>
      <c r="H7765" t="s">
        <v>279</v>
      </c>
      <c r="J7765" t="s">
        <v>16500</v>
      </c>
      <c r="K7765" t="str">
        <f>IF(COUNTIF(Customers!A:A, H7765)&gt;0, "Valid", "Invalid")</f>
        <v>Valid</v>
      </c>
      <c r="L7765" t="str">
        <f t="shared" si="605"/>
        <v>12</v>
      </c>
      <c r="M7765" t="str">
        <f t="shared" si="606"/>
        <v>2023</v>
      </c>
      <c r="N7765">
        <f t="shared" si="607"/>
        <v>161918.26</v>
      </c>
      <c r="O7765">
        <f t="shared" si="608"/>
        <v>161918.26</v>
      </c>
      <c r="P7765" t="str">
        <f t="shared" si="609"/>
        <v/>
      </c>
      <c r="Q7765" s="48" t="str">
        <f>IF(O7765="","",
   IF(OR(O7765&lt;EDA_Outlier_Analysis!$C$10, O7765&gt;EDA_Outlier_Analysis!$C$11),
      "Outlier",
      "Normal"))</f>
        <v>Normal</v>
      </c>
      <c r="R7765" t="str">
        <f>IF(P7765="","",
   IF(OR(P7765 &lt; EDA_Outlier_Analysis!$F$7, P7765 &gt; EDA_Outlier_Analysis!$F$8),
      "Outlier",
      "Normal"))</f>
        <v/>
      </c>
      <c r="S7765" t="str">
        <f>IF(N7765="","",
   IF(OR(N7765 &lt;EDA_Outlier_Analysis!$I$10, N7765 &gt; EDA_Outlier_Analysis!$I$11),
      "Outlier",
      "Normal"))</f>
        <v>Normal</v>
      </c>
    </row>
    <row r="7766" spans="1:19">
      <c r="A7766" t="s">
        <v>16501</v>
      </c>
      <c r="B7766" s="4">
        <v>45224</v>
      </c>
      <c r="C7766" s="2">
        <v>16124.99</v>
      </c>
      <c r="D7766" t="s">
        <v>849</v>
      </c>
      <c r="E7766" t="s">
        <v>853</v>
      </c>
      <c r="F7766" t="s">
        <v>9</v>
      </c>
      <c r="G7766" t="s">
        <v>20</v>
      </c>
      <c r="H7766" t="s">
        <v>517</v>
      </c>
      <c r="J7766" t="s">
        <v>16502</v>
      </c>
      <c r="K7766" t="str">
        <f>IF(COUNTIF(Customers!A:A, H7766)&gt;0, "Valid", "Invalid")</f>
        <v>Valid</v>
      </c>
      <c r="L7766" t="str">
        <f t="shared" si="605"/>
        <v>10</v>
      </c>
      <c r="M7766" t="str">
        <f t="shared" si="606"/>
        <v>2023</v>
      </c>
      <c r="N7766">
        <f t="shared" si="607"/>
        <v>16124.99</v>
      </c>
      <c r="O7766">
        <f t="shared" si="608"/>
        <v>16124.99</v>
      </c>
      <c r="P7766" t="str">
        <f t="shared" si="609"/>
        <v/>
      </c>
      <c r="Q7766" s="48" t="str">
        <f>IF(O7766="","",
   IF(OR(O7766&lt;EDA_Outlier_Analysis!$C$10, O7766&gt;EDA_Outlier_Analysis!$C$11),
      "Outlier",
      "Normal"))</f>
        <v>Outlier</v>
      </c>
      <c r="R7766" t="str">
        <f>IF(P7766="","",
   IF(OR(P7766 &lt; EDA_Outlier_Analysis!$F$7, P7766 &gt; EDA_Outlier_Analysis!$F$8),
      "Outlier",
      "Normal"))</f>
        <v/>
      </c>
      <c r="S7766" t="str">
        <f>IF(N7766="","",
   IF(OR(N7766 &lt;EDA_Outlier_Analysis!$I$10, N7766 &gt; EDA_Outlier_Analysis!$I$11),
      "Outlier",
      "Normal"))</f>
        <v>Normal</v>
      </c>
    </row>
    <row r="7767" spans="1:19">
      <c r="A7767" t="s">
        <v>16503</v>
      </c>
      <c r="B7767" s="4">
        <v>45219</v>
      </c>
      <c r="C7767" s="2">
        <v>-46651.47</v>
      </c>
      <c r="D7767" t="s">
        <v>840</v>
      </c>
      <c r="E7767" t="s">
        <v>845</v>
      </c>
      <c r="F7767" t="s">
        <v>9</v>
      </c>
      <c r="G7767" t="s">
        <v>24</v>
      </c>
      <c r="I7767" t="s">
        <v>1435</v>
      </c>
      <c r="J7767" t="s">
        <v>16504</v>
      </c>
      <c r="K7767" t="str">
        <f>IF(COUNTIF(Customers!A:A, H7767)&gt;0, "Valid", "Invalid")</f>
        <v>Invalid</v>
      </c>
      <c r="L7767" t="str">
        <f t="shared" si="605"/>
        <v>10</v>
      </c>
      <c r="M7767" t="str">
        <f t="shared" si="606"/>
        <v>2023</v>
      </c>
      <c r="N7767">
        <f t="shared" si="607"/>
        <v>-46651.47</v>
      </c>
      <c r="O7767" t="str">
        <f t="shared" si="608"/>
        <v/>
      </c>
      <c r="P7767">
        <f t="shared" si="609"/>
        <v>46651.47</v>
      </c>
      <c r="Q7767" s="48" t="str">
        <f>IF(O7767="","",
   IF(OR(O7767&lt;EDA_Outlier_Analysis!$C$10, O7767&gt;EDA_Outlier_Analysis!$C$11),
      "Outlier",
      "Normal"))</f>
        <v/>
      </c>
      <c r="R7767" t="str">
        <f>IF(P7767="","",
   IF(OR(P7767 &lt; EDA_Outlier_Analysis!$F$7, P7767 &gt; EDA_Outlier_Analysis!$F$8),
      "Outlier",
      "Normal"))</f>
        <v>Normal</v>
      </c>
      <c r="S7767" t="str">
        <f>IF(N7767="","",
   IF(OR(N7767 &lt;EDA_Outlier_Analysis!$I$10, N7767 &gt; EDA_Outlier_Analysis!$I$11),
      "Outlier",
      "Normal"))</f>
        <v>Normal</v>
      </c>
    </row>
    <row r="7768" spans="1:19">
      <c r="A7768" t="s">
        <v>16505</v>
      </c>
      <c r="B7768" s="4">
        <v>45104</v>
      </c>
      <c r="C7768" s="2">
        <v>164341.96</v>
      </c>
      <c r="D7768" t="s">
        <v>849</v>
      </c>
      <c r="E7768" t="s">
        <v>850</v>
      </c>
      <c r="F7768" t="s">
        <v>11</v>
      </c>
      <c r="G7768" t="s">
        <v>34</v>
      </c>
      <c r="H7768" t="s">
        <v>279</v>
      </c>
      <c r="J7768" t="s">
        <v>16506</v>
      </c>
      <c r="K7768" t="str">
        <f>IF(COUNTIF(Customers!A:A, H7768)&gt;0, "Valid", "Invalid")</f>
        <v>Valid</v>
      </c>
      <c r="L7768" t="str">
        <f t="shared" si="605"/>
        <v>6</v>
      </c>
      <c r="M7768" t="str">
        <f t="shared" si="606"/>
        <v>2023</v>
      </c>
      <c r="N7768">
        <f t="shared" si="607"/>
        <v>164341.96</v>
      </c>
      <c r="O7768">
        <f t="shared" si="608"/>
        <v>164341.96</v>
      </c>
      <c r="P7768" t="str">
        <f t="shared" si="609"/>
        <v/>
      </c>
      <c r="Q7768" s="48" t="str">
        <f>IF(O7768="","",
   IF(OR(O7768&lt;EDA_Outlier_Analysis!$C$10, O7768&gt;EDA_Outlier_Analysis!$C$11),
      "Outlier",
      "Normal"))</f>
        <v>Normal</v>
      </c>
      <c r="R7768" t="str">
        <f>IF(P7768="","",
   IF(OR(P7768 &lt; EDA_Outlier_Analysis!$F$7, P7768 &gt; EDA_Outlier_Analysis!$F$8),
      "Outlier",
      "Normal"))</f>
        <v/>
      </c>
      <c r="S7768" t="str">
        <f>IF(N7768="","",
   IF(OR(N7768 &lt;EDA_Outlier_Analysis!$I$10, N7768 &gt; EDA_Outlier_Analysis!$I$11),
      "Outlier",
      "Normal"))</f>
        <v>Normal</v>
      </c>
    </row>
    <row r="7769" spans="1:19">
      <c r="A7769" t="s">
        <v>16507</v>
      </c>
      <c r="B7769" s="4">
        <v>44574</v>
      </c>
      <c r="C7769" s="2">
        <v>-22409.47</v>
      </c>
      <c r="D7769" t="s">
        <v>840</v>
      </c>
      <c r="E7769" t="s">
        <v>845</v>
      </c>
      <c r="F7769" t="s">
        <v>9</v>
      </c>
      <c r="G7769" t="s">
        <v>34</v>
      </c>
      <c r="I7769" t="s">
        <v>1435</v>
      </c>
      <c r="J7769" t="s">
        <v>16508</v>
      </c>
      <c r="K7769" t="str">
        <f>IF(COUNTIF(Customers!A:A, H7769)&gt;0, "Valid", "Invalid")</f>
        <v>Invalid</v>
      </c>
      <c r="L7769" t="str">
        <f t="shared" si="605"/>
        <v>1</v>
      </c>
      <c r="M7769" t="str">
        <f t="shared" si="606"/>
        <v>2022</v>
      </c>
      <c r="N7769">
        <f t="shared" si="607"/>
        <v>-22409.47</v>
      </c>
      <c r="O7769" t="str">
        <f t="shared" si="608"/>
        <v/>
      </c>
      <c r="P7769">
        <f t="shared" si="609"/>
        <v>22409.47</v>
      </c>
      <c r="Q7769" s="48" t="str">
        <f>IF(O7769="","",
   IF(OR(O7769&lt;EDA_Outlier_Analysis!$C$10, O7769&gt;EDA_Outlier_Analysis!$C$11),
      "Outlier",
      "Normal"))</f>
        <v/>
      </c>
      <c r="R7769" t="str">
        <f>IF(P7769="","",
   IF(OR(P7769 &lt; EDA_Outlier_Analysis!$F$7, P7769 &gt; EDA_Outlier_Analysis!$F$8),
      "Outlier",
      "Normal"))</f>
        <v>Outlier</v>
      </c>
      <c r="S7769" t="str">
        <f>IF(N7769="","",
   IF(OR(N7769 &lt;EDA_Outlier_Analysis!$I$10, N7769 &gt; EDA_Outlier_Analysis!$I$11),
      "Outlier",
      "Normal"))</f>
        <v>Normal</v>
      </c>
    </row>
    <row r="7770" spans="1:19">
      <c r="A7770" t="s">
        <v>16509</v>
      </c>
      <c r="B7770" s="4">
        <v>44660</v>
      </c>
      <c r="C7770" s="2">
        <v>112171.86</v>
      </c>
      <c r="D7770" t="s">
        <v>849</v>
      </c>
      <c r="E7770" t="s">
        <v>853</v>
      </c>
      <c r="F7770" t="s">
        <v>9</v>
      </c>
      <c r="G7770" t="s">
        <v>34</v>
      </c>
      <c r="H7770" t="s">
        <v>411</v>
      </c>
      <c r="J7770" t="s">
        <v>16510</v>
      </c>
      <c r="K7770" t="str">
        <f>IF(COUNTIF(Customers!A:A, H7770)&gt;0, "Valid", "Invalid")</f>
        <v>Valid</v>
      </c>
      <c r="L7770" t="str">
        <f t="shared" si="605"/>
        <v>4</v>
      </c>
      <c r="M7770" t="str">
        <f t="shared" si="606"/>
        <v>2022</v>
      </c>
      <c r="N7770">
        <f t="shared" si="607"/>
        <v>112171.86</v>
      </c>
      <c r="O7770">
        <f t="shared" si="608"/>
        <v>112171.86</v>
      </c>
      <c r="P7770" t="str">
        <f t="shared" si="609"/>
        <v/>
      </c>
      <c r="Q7770" s="48" t="str">
        <f>IF(O7770="","",
   IF(OR(O7770&lt;EDA_Outlier_Analysis!$C$10, O7770&gt;EDA_Outlier_Analysis!$C$11),
      "Outlier",
      "Normal"))</f>
        <v>Normal</v>
      </c>
      <c r="R7770" t="str">
        <f>IF(P7770="","",
   IF(OR(P7770 &lt; EDA_Outlier_Analysis!$F$7, P7770 &gt; EDA_Outlier_Analysis!$F$8),
      "Outlier",
      "Normal"))</f>
        <v/>
      </c>
      <c r="S7770" t="str">
        <f>IF(N7770="","",
   IF(OR(N7770 &lt;EDA_Outlier_Analysis!$I$10, N7770 &gt; EDA_Outlier_Analysis!$I$11),
      "Outlier",
      "Normal"))</f>
        <v>Normal</v>
      </c>
    </row>
    <row r="7771" spans="1:19">
      <c r="A7771" t="s">
        <v>16511</v>
      </c>
      <c r="B7771" s="4">
        <v>44740</v>
      </c>
      <c r="C7771" s="2">
        <v>108014.21</v>
      </c>
      <c r="D7771" t="s">
        <v>849</v>
      </c>
      <c r="E7771" t="s">
        <v>850</v>
      </c>
      <c r="F7771" t="s">
        <v>10</v>
      </c>
      <c r="G7771" t="s">
        <v>34</v>
      </c>
      <c r="H7771" t="s">
        <v>375</v>
      </c>
      <c r="J7771" t="s">
        <v>16512</v>
      </c>
      <c r="K7771" t="str">
        <f>IF(COUNTIF(Customers!A:A, H7771)&gt;0, "Valid", "Invalid")</f>
        <v>Valid</v>
      </c>
      <c r="L7771" t="str">
        <f t="shared" si="605"/>
        <v>6</v>
      </c>
      <c r="M7771" t="str">
        <f t="shared" si="606"/>
        <v>2022</v>
      </c>
      <c r="N7771">
        <f t="shared" si="607"/>
        <v>108014.21</v>
      </c>
      <c r="O7771">
        <f t="shared" si="608"/>
        <v>108014.21</v>
      </c>
      <c r="P7771" t="str">
        <f t="shared" si="609"/>
        <v/>
      </c>
      <c r="Q7771" s="48" t="str">
        <f>IF(O7771="","",
   IF(OR(O7771&lt;EDA_Outlier_Analysis!$C$10, O7771&gt;EDA_Outlier_Analysis!$C$11),
      "Outlier",
      "Normal"))</f>
        <v>Normal</v>
      </c>
      <c r="R7771" t="str">
        <f>IF(P7771="","",
   IF(OR(P7771 &lt; EDA_Outlier_Analysis!$F$7, P7771 &gt; EDA_Outlier_Analysis!$F$8),
      "Outlier",
      "Normal"))</f>
        <v/>
      </c>
      <c r="S7771" t="str">
        <f>IF(N7771="","",
   IF(OR(N7771 &lt;EDA_Outlier_Analysis!$I$10, N7771 &gt; EDA_Outlier_Analysis!$I$11),
      "Outlier",
      "Normal"))</f>
        <v>Normal</v>
      </c>
    </row>
    <row r="7772" spans="1:19">
      <c r="A7772" t="s">
        <v>16513</v>
      </c>
      <c r="B7772" s="4">
        <v>44944</v>
      </c>
      <c r="C7772" s="2">
        <v>132674.70000000001</v>
      </c>
      <c r="D7772" t="s">
        <v>849</v>
      </c>
      <c r="E7772" t="s">
        <v>850</v>
      </c>
      <c r="F7772" t="s">
        <v>11</v>
      </c>
      <c r="G7772" t="s">
        <v>24</v>
      </c>
      <c r="H7772" t="s">
        <v>685</v>
      </c>
      <c r="J7772" t="s">
        <v>16514</v>
      </c>
      <c r="K7772" t="str">
        <f>IF(COUNTIF(Customers!A:A, H7772)&gt;0, "Valid", "Invalid")</f>
        <v>Valid</v>
      </c>
      <c r="L7772" t="str">
        <f t="shared" si="605"/>
        <v>1</v>
      </c>
      <c r="M7772" t="str">
        <f t="shared" si="606"/>
        <v>2023</v>
      </c>
      <c r="N7772">
        <f t="shared" si="607"/>
        <v>132674.70000000001</v>
      </c>
      <c r="O7772">
        <f t="shared" si="608"/>
        <v>132674.70000000001</v>
      </c>
      <c r="P7772" t="str">
        <f t="shared" si="609"/>
        <v/>
      </c>
      <c r="Q7772" s="48" t="str">
        <f>IF(O7772="","",
   IF(OR(O7772&lt;EDA_Outlier_Analysis!$C$10, O7772&gt;EDA_Outlier_Analysis!$C$11),
      "Outlier",
      "Normal"))</f>
        <v>Normal</v>
      </c>
      <c r="R7772" t="str">
        <f>IF(P7772="","",
   IF(OR(P7772 &lt; EDA_Outlier_Analysis!$F$7, P7772 &gt; EDA_Outlier_Analysis!$F$8),
      "Outlier",
      "Normal"))</f>
        <v/>
      </c>
      <c r="S7772" t="str">
        <f>IF(N7772="","",
   IF(OR(N7772 &lt;EDA_Outlier_Analysis!$I$10, N7772 &gt; EDA_Outlier_Analysis!$I$11),
      "Outlier",
      "Normal"))</f>
        <v>Normal</v>
      </c>
    </row>
    <row r="7773" spans="1:19">
      <c r="A7773" t="s">
        <v>16515</v>
      </c>
      <c r="B7773" s="4">
        <v>44728</v>
      </c>
      <c r="C7773" s="2">
        <v>129459.23</v>
      </c>
      <c r="D7773" t="s">
        <v>849</v>
      </c>
      <c r="E7773" t="s">
        <v>853</v>
      </c>
      <c r="F7773" t="s">
        <v>9</v>
      </c>
      <c r="G7773" t="s">
        <v>34</v>
      </c>
      <c r="H7773" t="s">
        <v>345</v>
      </c>
      <c r="J7773" t="s">
        <v>16516</v>
      </c>
      <c r="K7773" t="str">
        <f>IF(COUNTIF(Customers!A:A, H7773)&gt;0, "Valid", "Invalid")</f>
        <v>Valid</v>
      </c>
      <c r="L7773" t="str">
        <f t="shared" si="605"/>
        <v>6</v>
      </c>
      <c r="M7773" t="str">
        <f t="shared" si="606"/>
        <v>2022</v>
      </c>
      <c r="N7773">
        <f t="shared" si="607"/>
        <v>129459.23</v>
      </c>
      <c r="O7773">
        <f t="shared" si="608"/>
        <v>129459.23</v>
      </c>
      <c r="P7773" t="str">
        <f t="shared" si="609"/>
        <v/>
      </c>
      <c r="Q7773" s="48" t="str">
        <f>IF(O7773="","",
   IF(OR(O7773&lt;EDA_Outlier_Analysis!$C$10, O7773&gt;EDA_Outlier_Analysis!$C$11),
      "Outlier",
      "Normal"))</f>
        <v>Normal</v>
      </c>
      <c r="R7773" t="str">
        <f>IF(P7773="","",
   IF(OR(P7773 &lt; EDA_Outlier_Analysis!$F$7, P7773 &gt; EDA_Outlier_Analysis!$F$8),
      "Outlier",
      "Normal"))</f>
        <v/>
      </c>
      <c r="S7773" t="str">
        <f>IF(N7773="","",
   IF(OR(N7773 &lt;EDA_Outlier_Analysis!$I$10, N7773 &gt; EDA_Outlier_Analysis!$I$11),
      "Outlier",
      "Normal"))</f>
        <v>Normal</v>
      </c>
    </row>
    <row r="7774" spans="1:19">
      <c r="A7774" t="s">
        <v>16517</v>
      </c>
      <c r="B7774" s="4">
        <v>44813</v>
      </c>
      <c r="C7774" s="2">
        <v>-28646.5</v>
      </c>
      <c r="D7774" t="s">
        <v>840</v>
      </c>
      <c r="E7774" t="s">
        <v>864</v>
      </c>
      <c r="F7774" t="s">
        <v>10</v>
      </c>
      <c r="G7774" t="s">
        <v>34</v>
      </c>
      <c r="I7774" t="s">
        <v>1284</v>
      </c>
      <c r="J7774" t="s">
        <v>16518</v>
      </c>
      <c r="K7774" t="str">
        <f>IF(COUNTIF(Customers!A:A, H7774)&gt;0, "Valid", "Invalid")</f>
        <v>Invalid</v>
      </c>
      <c r="L7774" t="str">
        <f t="shared" si="605"/>
        <v>9</v>
      </c>
      <c r="M7774" t="str">
        <f t="shared" si="606"/>
        <v>2022</v>
      </c>
      <c r="N7774">
        <f t="shared" si="607"/>
        <v>-28646.5</v>
      </c>
      <c r="O7774" t="str">
        <f t="shared" si="608"/>
        <v/>
      </c>
      <c r="P7774">
        <f t="shared" si="609"/>
        <v>28646.5</v>
      </c>
      <c r="Q7774" s="48" t="str">
        <f>IF(O7774="","",
   IF(OR(O7774&lt;EDA_Outlier_Analysis!$C$10, O7774&gt;EDA_Outlier_Analysis!$C$11),
      "Outlier",
      "Normal"))</f>
        <v/>
      </c>
      <c r="R7774" t="str">
        <f>IF(P7774="","",
   IF(OR(P7774 &lt; EDA_Outlier_Analysis!$F$7, P7774 &gt; EDA_Outlier_Analysis!$F$8),
      "Outlier",
      "Normal"))</f>
        <v>Normal</v>
      </c>
      <c r="S7774" t="str">
        <f>IF(N7774="","",
   IF(OR(N7774 &lt;EDA_Outlier_Analysis!$I$10, N7774 &gt; EDA_Outlier_Analysis!$I$11),
      "Outlier",
      "Normal"))</f>
        <v>Normal</v>
      </c>
    </row>
    <row r="7775" spans="1:19">
      <c r="A7775" t="s">
        <v>16519</v>
      </c>
      <c r="B7775" s="4">
        <v>44683</v>
      </c>
      <c r="C7775" s="2">
        <v>145897.4</v>
      </c>
      <c r="D7775" t="s">
        <v>849</v>
      </c>
      <c r="E7775" t="s">
        <v>853</v>
      </c>
      <c r="F7775" t="s">
        <v>9</v>
      </c>
      <c r="G7775" t="s">
        <v>24</v>
      </c>
      <c r="H7775" t="s">
        <v>373</v>
      </c>
      <c r="J7775" t="s">
        <v>16520</v>
      </c>
      <c r="K7775" t="str">
        <f>IF(COUNTIF(Customers!A:A, H7775)&gt;0, "Valid", "Invalid")</f>
        <v>Valid</v>
      </c>
      <c r="L7775" t="str">
        <f t="shared" si="605"/>
        <v>5</v>
      </c>
      <c r="M7775" t="str">
        <f t="shared" si="606"/>
        <v>2022</v>
      </c>
      <c r="N7775">
        <f t="shared" si="607"/>
        <v>145897.4</v>
      </c>
      <c r="O7775">
        <f t="shared" si="608"/>
        <v>145897.4</v>
      </c>
      <c r="P7775" t="str">
        <f t="shared" si="609"/>
        <v/>
      </c>
      <c r="Q7775" s="48" t="str">
        <f>IF(O7775="","",
   IF(OR(O7775&lt;EDA_Outlier_Analysis!$C$10, O7775&gt;EDA_Outlier_Analysis!$C$11),
      "Outlier",
      "Normal"))</f>
        <v>Normal</v>
      </c>
      <c r="R7775" t="str">
        <f>IF(P7775="","",
   IF(OR(P7775 &lt; EDA_Outlier_Analysis!$F$7, P7775 &gt; EDA_Outlier_Analysis!$F$8),
      "Outlier",
      "Normal"))</f>
        <v/>
      </c>
      <c r="S7775" t="str">
        <f>IF(N7775="","",
   IF(OR(N7775 &lt;EDA_Outlier_Analysis!$I$10, N7775 &gt; EDA_Outlier_Analysis!$I$11),
      "Outlier",
      "Normal"))</f>
        <v>Normal</v>
      </c>
    </row>
    <row r="7776" spans="1:19">
      <c r="A7776" t="s">
        <v>16521</v>
      </c>
      <c r="B7776" s="4">
        <v>45067</v>
      </c>
      <c r="C7776" s="2">
        <v>-29976.31</v>
      </c>
      <c r="D7776" t="s">
        <v>840</v>
      </c>
      <c r="E7776" t="s">
        <v>864</v>
      </c>
      <c r="F7776" t="s">
        <v>10</v>
      </c>
      <c r="G7776" t="s">
        <v>31</v>
      </c>
      <c r="I7776" t="s">
        <v>2086</v>
      </c>
      <c r="J7776" t="s">
        <v>16522</v>
      </c>
      <c r="K7776" t="str">
        <f>IF(COUNTIF(Customers!A:A, H7776)&gt;0, "Valid", "Invalid")</f>
        <v>Invalid</v>
      </c>
      <c r="L7776" t="str">
        <f t="shared" si="605"/>
        <v>5</v>
      </c>
      <c r="M7776" t="str">
        <f t="shared" si="606"/>
        <v>2023</v>
      </c>
      <c r="N7776">
        <f t="shared" si="607"/>
        <v>-29976.31</v>
      </c>
      <c r="O7776" t="str">
        <f t="shared" si="608"/>
        <v/>
      </c>
      <c r="P7776">
        <f t="shared" si="609"/>
        <v>29976.31</v>
      </c>
      <c r="Q7776" s="48" t="str">
        <f>IF(O7776="","",
   IF(OR(O7776&lt;EDA_Outlier_Analysis!$C$10, O7776&gt;EDA_Outlier_Analysis!$C$11),
      "Outlier",
      "Normal"))</f>
        <v/>
      </c>
      <c r="R7776" t="str">
        <f>IF(P7776="","",
   IF(OR(P7776 &lt; EDA_Outlier_Analysis!$F$7, P7776 &gt; EDA_Outlier_Analysis!$F$8),
      "Outlier",
      "Normal"))</f>
        <v>Normal</v>
      </c>
      <c r="S7776" t="str">
        <f>IF(N7776="","",
   IF(OR(N7776 &lt;EDA_Outlier_Analysis!$I$10, N7776 &gt; EDA_Outlier_Analysis!$I$11),
      "Outlier",
      "Normal"))</f>
        <v>Normal</v>
      </c>
    </row>
    <row r="7777" spans="1:19">
      <c r="A7777" t="s">
        <v>16523</v>
      </c>
      <c r="B7777" s="4">
        <v>45191</v>
      </c>
      <c r="C7777" s="2">
        <v>113191.22</v>
      </c>
      <c r="D7777" t="s">
        <v>849</v>
      </c>
      <c r="E7777" t="s">
        <v>868</v>
      </c>
      <c r="F7777" t="s">
        <v>11</v>
      </c>
      <c r="G7777" t="s">
        <v>31</v>
      </c>
      <c r="H7777" t="s">
        <v>493</v>
      </c>
      <c r="J7777" t="s">
        <v>16524</v>
      </c>
      <c r="K7777" t="str">
        <f>IF(COUNTIF(Customers!A:A, H7777)&gt;0, "Valid", "Invalid")</f>
        <v>Valid</v>
      </c>
      <c r="L7777" t="str">
        <f t="shared" si="605"/>
        <v>9</v>
      </c>
      <c r="M7777" t="str">
        <f t="shared" si="606"/>
        <v>2023</v>
      </c>
      <c r="N7777">
        <f t="shared" si="607"/>
        <v>113191.22</v>
      </c>
      <c r="O7777">
        <f t="shared" si="608"/>
        <v>113191.22</v>
      </c>
      <c r="P7777" t="str">
        <f t="shared" si="609"/>
        <v/>
      </c>
      <c r="Q7777" s="48" t="str">
        <f>IF(O7777="","",
   IF(OR(O7777&lt;EDA_Outlier_Analysis!$C$10, O7777&gt;EDA_Outlier_Analysis!$C$11),
      "Outlier",
      "Normal"))</f>
        <v>Normal</v>
      </c>
      <c r="R7777" t="str">
        <f>IF(P7777="","",
   IF(OR(P7777 &lt; EDA_Outlier_Analysis!$F$7, P7777 &gt; EDA_Outlier_Analysis!$F$8),
      "Outlier",
      "Normal"))</f>
        <v/>
      </c>
      <c r="S7777" t="str">
        <f>IF(N7777="","",
   IF(OR(N7777 &lt;EDA_Outlier_Analysis!$I$10, N7777 &gt; EDA_Outlier_Analysis!$I$11),
      "Outlier",
      "Normal"))</f>
        <v>Normal</v>
      </c>
    </row>
    <row r="7778" spans="1:19">
      <c r="A7778" t="s">
        <v>16525</v>
      </c>
      <c r="B7778" s="4">
        <v>45004</v>
      </c>
      <c r="C7778" s="2">
        <v>21687.67</v>
      </c>
      <c r="D7778" t="s">
        <v>971</v>
      </c>
      <c r="E7778" t="s">
        <v>971</v>
      </c>
      <c r="F7778" t="s">
        <v>10</v>
      </c>
      <c r="G7778" t="s">
        <v>24</v>
      </c>
      <c r="J7778" t="s">
        <v>16526</v>
      </c>
      <c r="K7778" t="str">
        <f>IF(COUNTIF(Customers!A:A, H7778)&gt;0, "Valid", "Invalid")</f>
        <v>Invalid</v>
      </c>
      <c r="L7778" t="str">
        <f t="shared" si="605"/>
        <v>3</v>
      </c>
      <c r="M7778" t="str">
        <f t="shared" si="606"/>
        <v>2023</v>
      </c>
      <c r="N7778">
        <f t="shared" si="607"/>
        <v>-21687.67</v>
      </c>
      <c r="O7778" t="str">
        <f t="shared" si="608"/>
        <v/>
      </c>
      <c r="P7778" t="str">
        <f t="shared" si="609"/>
        <v/>
      </c>
      <c r="Q7778" s="48" t="str">
        <f>IF(O7778="","",
   IF(OR(O7778&lt;EDA_Outlier_Analysis!$C$10, O7778&gt;EDA_Outlier_Analysis!$C$11),
      "Outlier",
      "Normal"))</f>
        <v/>
      </c>
      <c r="R7778" t="str">
        <f>IF(P7778="","",
   IF(OR(P7778 &lt; EDA_Outlier_Analysis!$F$7, P7778 &gt; EDA_Outlier_Analysis!$F$8),
      "Outlier",
      "Normal"))</f>
        <v/>
      </c>
      <c r="S7778" t="str">
        <f>IF(N7778="","",
   IF(OR(N7778 &lt;EDA_Outlier_Analysis!$I$10, N7778 &gt; EDA_Outlier_Analysis!$I$11),
      "Outlier",
      "Normal"))</f>
        <v>Normal</v>
      </c>
    </row>
    <row r="7779" spans="1:19">
      <c r="A7779" t="s">
        <v>16527</v>
      </c>
      <c r="B7779" s="4">
        <v>45066</v>
      </c>
      <c r="C7779" s="2">
        <v>-12267.07</v>
      </c>
      <c r="D7779" t="s">
        <v>840</v>
      </c>
      <c r="E7779" t="s">
        <v>878</v>
      </c>
      <c r="F7779" t="s">
        <v>11</v>
      </c>
      <c r="G7779" t="s">
        <v>34</v>
      </c>
      <c r="I7779" t="s">
        <v>1210</v>
      </c>
      <c r="J7779" t="s">
        <v>16528</v>
      </c>
      <c r="K7779" t="str">
        <f>IF(COUNTIF(Customers!A:A, H7779)&gt;0, "Valid", "Invalid")</f>
        <v>Invalid</v>
      </c>
      <c r="L7779" t="str">
        <f t="shared" si="605"/>
        <v>5</v>
      </c>
      <c r="M7779" t="str">
        <f t="shared" si="606"/>
        <v>2023</v>
      </c>
      <c r="N7779">
        <f t="shared" si="607"/>
        <v>-12267.07</v>
      </c>
      <c r="O7779" t="str">
        <f t="shared" si="608"/>
        <v/>
      </c>
      <c r="P7779">
        <f t="shared" si="609"/>
        <v>12267.07</v>
      </c>
      <c r="Q7779" s="48" t="str">
        <f>IF(O7779="","",
   IF(OR(O7779&lt;EDA_Outlier_Analysis!$C$10, O7779&gt;EDA_Outlier_Analysis!$C$11),
      "Outlier",
      "Normal"))</f>
        <v/>
      </c>
      <c r="R7779" t="str">
        <f>IF(P7779="","",
   IF(OR(P7779 &lt; EDA_Outlier_Analysis!$F$7, P7779 &gt; EDA_Outlier_Analysis!$F$8),
      "Outlier",
      "Normal"))</f>
        <v>Outlier</v>
      </c>
      <c r="S7779" t="str">
        <f>IF(N7779="","",
   IF(OR(N7779 &lt;EDA_Outlier_Analysis!$I$10, N7779 &gt; EDA_Outlier_Analysis!$I$11),
      "Outlier",
      "Normal"))</f>
        <v>Normal</v>
      </c>
    </row>
    <row r="7780" spans="1:19">
      <c r="A7780" t="s">
        <v>16529</v>
      </c>
      <c r="B7780" s="4">
        <v>44573</v>
      </c>
      <c r="C7780" s="2">
        <v>-35524.620000000003</v>
      </c>
      <c r="D7780" t="s">
        <v>840</v>
      </c>
      <c r="E7780" t="s">
        <v>856</v>
      </c>
      <c r="F7780" t="s">
        <v>11</v>
      </c>
      <c r="G7780" t="s">
        <v>24</v>
      </c>
      <c r="I7780" t="s">
        <v>1494</v>
      </c>
      <c r="J7780" t="s">
        <v>16530</v>
      </c>
      <c r="K7780" t="str">
        <f>IF(COUNTIF(Customers!A:A, H7780)&gt;0, "Valid", "Invalid")</f>
        <v>Invalid</v>
      </c>
      <c r="L7780" t="str">
        <f t="shared" si="605"/>
        <v>1</v>
      </c>
      <c r="M7780" t="str">
        <f t="shared" si="606"/>
        <v>2022</v>
      </c>
      <c r="N7780">
        <f t="shared" si="607"/>
        <v>-35524.620000000003</v>
      </c>
      <c r="O7780" t="str">
        <f t="shared" si="608"/>
        <v/>
      </c>
      <c r="P7780">
        <f t="shared" si="609"/>
        <v>35524.620000000003</v>
      </c>
      <c r="Q7780" s="48" t="str">
        <f>IF(O7780="","",
   IF(OR(O7780&lt;EDA_Outlier_Analysis!$C$10, O7780&gt;EDA_Outlier_Analysis!$C$11),
      "Outlier",
      "Normal"))</f>
        <v/>
      </c>
      <c r="R7780" t="str">
        <f>IF(P7780="","",
   IF(OR(P7780 &lt; EDA_Outlier_Analysis!$F$7, P7780 &gt; EDA_Outlier_Analysis!$F$8),
      "Outlier",
      "Normal"))</f>
        <v>Normal</v>
      </c>
      <c r="S7780" t="str">
        <f>IF(N7780="","",
   IF(OR(N7780 &lt;EDA_Outlier_Analysis!$I$10, N7780 &gt; EDA_Outlier_Analysis!$I$11),
      "Outlier",
      "Normal"))</f>
        <v>Normal</v>
      </c>
    </row>
    <row r="7781" spans="1:19">
      <c r="A7781" t="s">
        <v>16531</v>
      </c>
      <c r="B7781" s="4">
        <v>44805</v>
      </c>
      <c r="C7781" s="2">
        <v>-56886.63</v>
      </c>
      <c r="D7781" t="s">
        <v>840</v>
      </c>
      <c r="E7781" t="s">
        <v>856</v>
      </c>
      <c r="F7781" t="s">
        <v>9</v>
      </c>
      <c r="G7781" t="s">
        <v>31</v>
      </c>
      <c r="I7781" t="s">
        <v>1340</v>
      </c>
      <c r="J7781" t="s">
        <v>16532</v>
      </c>
      <c r="K7781" t="str">
        <f>IF(COUNTIF(Customers!A:A, H7781)&gt;0, "Valid", "Invalid")</f>
        <v>Invalid</v>
      </c>
      <c r="L7781" t="str">
        <f t="shared" si="605"/>
        <v>9</v>
      </c>
      <c r="M7781" t="str">
        <f t="shared" si="606"/>
        <v>2022</v>
      </c>
      <c r="N7781">
        <f t="shared" si="607"/>
        <v>-56886.63</v>
      </c>
      <c r="O7781" t="str">
        <f t="shared" si="608"/>
        <v/>
      </c>
      <c r="P7781">
        <f t="shared" si="609"/>
        <v>56886.63</v>
      </c>
      <c r="Q7781" s="48" t="str">
        <f>IF(O7781="","",
   IF(OR(O7781&lt;EDA_Outlier_Analysis!$C$10, O7781&gt;EDA_Outlier_Analysis!$C$11),
      "Outlier",
      "Normal"))</f>
        <v/>
      </c>
      <c r="R7781" t="str">
        <f>IF(P7781="","",
   IF(OR(P7781 &lt; EDA_Outlier_Analysis!$F$7, P7781 &gt; EDA_Outlier_Analysis!$F$8),
      "Outlier",
      "Normal"))</f>
        <v>Outlier</v>
      </c>
      <c r="S7781" t="str">
        <f>IF(N7781="","",
   IF(OR(N7781 &lt;EDA_Outlier_Analysis!$I$10, N7781 &gt; EDA_Outlier_Analysis!$I$11),
      "Outlier",
      "Normal"))</f>
        <v>Normal</v>
      </c>
    </row>
    <row r="7782" spans="1:19">
      <c r="A7782" t="s">
        <v>16533</v>
      </c>
      <c r="B7782" s="4">
        <v>45263</v>
      </c>
      <c r="C7782" s="2">
        <v>232695.59</v>
      </c>
      <c r="D7782" t="s">
        <v>849</v>
      </c>
      <c r="E7782" t="s">
        <v>850</v>
      </c>
      <c r="F7782" t="s">
        <v>10</v>
      </c>
      <c r="G7782" t="s">
        <v>31</v>
      </c>
      <c r="H7782" t="s">
        <v>391</v>
      </c>
      <c r="J7782" t="s">
        <v>16534</v>
      </c>
      <c r="K7782" t="str">
        <f>IF(COUNTIF(Customers!A:A, H7782)&gt;0, "Valid", "Invalid")</f>
        <v>Valid</v>
      </c>
      <c r="L7782" t="str">
        <f t="shared" si="605"/>
        <v>12</v>
      </c>
      <c r="M7782" t="str">
        <f t="shared" si="606"/>
        <v>2023</v>
      </c>
      <c r="N7782">
        <f t="shared" si="607"/>
        <v>232695.59</v>
      </c>
      <c r="O7782">
        <f t="shared" si="608"/>
        <v>232695.59</v>
      </c>
      <c r="P7782" t="str">
        <f t="shared" si="609"/>
        <v/>
      </c>
      <c r="Q7782" s="48" t="str">
        <f>IF(O7782="","",
   IF(OR(O7782&lt;EDA_Outlier_Analysis!$C$10, O7782&gt;EDA_Outlier_Analysis!$C$11),
      "Outlier",
      "Normal"))</f>
        <v>Normal</v>
      </c>
      <c r="R7782" t="str">
        <f>IF(P7782="","",
   IF(OR(P7782 &lt; EDA_Outlier_Analysis!$F$7, P7782 &gt; EDA_Outlier_Analysis!$F$8),
      "Outlier",
      "Normal"))</f>
        <v/>
      </c>
      <c r="S7782" t="str">
        <f>IF(N7782="","",
   IF(OR(N7782 &lt;EDA_Outlier_Analysis!$I$10, N7782 &gt; EDA_Outlier_Analysis!$I$11),
      "Outlier",
      "Normal"))</f>
        <v>Normal</v>
      </c>
    </row>
    <row r="7783" spans="1:19">
      <c r="A7783" t="s">
        <v>16535</v>
      </c>
      <c r="B7783" s="4">
        <v>44927</v>
      </c>
      <c r="C7783" s="2">
        <v>156719.39000000001</v>
      </c>
      <c r="D7783" t="s">
        <v>849</v>
      </c>
      <c r="E7783" t="s">
        <v>850</v>
      </c>
      <c r="F7783" t="s">
        <v>11</v>
      </c>
      <c r="G7783" t="s">
        <v>20</v>
      </c>
      <c r="H7783" t="s">
        <v>469</v>
      </c>
      <c r="J7783" t="s">
        <v>16536</v>
      </c>
      <c r="K7783" t="str">
        <f>IF(COUNTIF(Customers!A:A, H7783)&gt;0, "Valid", "Invalid")</f>
        <v>Valid</v>
      </c>
      <c r="L7783" t="str">
        <f t="shared" si="605"/>
        <v>1</v>
      </c>
      <c r="M7783" t="str">
        <f t="shared" si="606"/>
        <v>2023</v>
      </c>
      <c r="N7783">
        <f t="shared" si="607"/>
        <v>156719.39000000001</v>
      </c>
      <c r="O7783">
        <f t="shared" si="608"/>
        <v>156719.39000000001</v>
      </c>
      <c r="P7783" t="str">
        <f t="shared" si="609"/>
        <v/>
      </c>
      <c r="Q7783" s="48" t="str">
        <f>IF(O7783="","",
   IF(OR(O7783&lt;EDA_Outlier_Analysis!$C$10, O7783&gt;EDA_Outlier_Analysis!$C$11),
      "Outlier",
      "Normal"))</f>
        <v>Normal</v>
      </c>
      <c r="R7783" t="str">
        <f>IF(P7783="","",
   IF(OR(P7783 &lt; EDA_Outlier_Analysis!$F$7, P7783 &gt; EDA_Outlier_Analysis!$F$8),
      "Outlier",
      "Normal"))</f>
        <v/>
      </c>
      <c r="S7783" t="str">
        <f>IF(N7783="","",
   IF(OR(N7783 &lt;EDA_Outlier_Analysis!$I$10, N7783 &gt; EDA_Outlier_Analysis!$I$11),
      "Outlier",
      "Normal"))</f>
        <v>Normal</v>
      </c>
    </row>
    <row r="7784" spans="1:19">
      <c r="A7784" t="s">
        <v>16537</v>
      </c>
      <c r="B7784" s="4">
        <v>44971</v>
      </c>
      <c r="C7784" s="2">
        <v>-34651.35</v>
      </c>
      <c r="D7784" t="s">
        <v>840</v>
      </c>
      <c r="E7784" t="s">
        <v>856</v>
      </c>
      <c r="F7784" t="s">
        <v>10</v>
      </c>
      <c r="G7784" t="s">
        <v>31</v>
      </c>
      <c r="I7784" t="s">
        <v>1013</v>
      </c>
      <c r="J7784" t="s">
        <v>16538</v>
      </c>
      <c r="K7784" t="str">
        <f>IF(COUNTIF(Customers!A:A, H7784)&gt;0, "Valid", "Invalid")</f>
        <v>Invalid</v>
      </c>
      <c r="L7784" t="str">
        <f t="shared" si="605"/>
        <v>2</v>
      </c>
      <c r="M7784" t="str">
        <f t="shared" si="606"/>
        <v>2023</v>
      </c>
      <c r="N7784">
        <f t="shared" si="607"/>
        <v>-34651.35</v>
      </c>
      <c r="O7784" t="str">
        <f t="shared" si="608"/>
        <v/>
      </c>
      <c r="P7784">
        <f t="shared" si="609"/>
        <v>34651.35</v>
      </c>
      <c r="Q7784" s="48" t="str">
        <f>IF(O7784="","",
   IF(OR(O7784&lt;EDA_Outlier_Analysis!$C$10, O7784&gt;EDA_Outlier_Analysis!$C$11),
      "Outlier",
      "Normal"))</f>
        <v/>
      </c>
      <c r="R7784" t="str">
        <f>IF(P7784="","",
   IF(OR(P7784 &lt; EDA_Outlier_Analysis!$F$7, P7784 &gt; EDA_Outlier_Analysis!$F$8),
      "Outlier",
      "Normal"))</f>
        <v>Normal</v>
      </c>
      <c r="S7784" t="str">
        <f>IF(N7784="","",
   IF(OR(N7784 &lt;EDA_Outlier_Analysis!$I$10, N7784 &gt; EDA_Outlier_Analysis!$I$11),
      "Outlier",
      "Normal"))</f>
        <v>Normal</v>
      </c>
    </row>
    <row r="7785" spans="1:19">
      <c r="A7785" t="s">
        <v>16539</v>
      </c>
      <c r="B7785" s="4">
        <v>44678</v>
      </c>
      <c r="C7785" s="2">
        <v>31633.96</v>
      </c>
      <c r="D7785" t="s">
        <v>849</v>
      </c>
      <c r="E7785" t="s">
        <v>868</v>
      </c>
      <c r="F7785" t="s">
        <v>11</v>
      </c>
      <c r="G7785" t="s">
        <v>24</v>
      </c>
      <c r="H7785" t="s">
        <v>465</v>
      </c>
      <c r="J7785" t="s">
        <v>16540</v>
      </c>
      <c r="K7785" t="str">
        <f>IF(COUNTIF(Customers!A:A, H7785)&gt;0, "Valid", "Invalid")</f>
        <v>Valid</v>
      </c>
      <c r="L7785" t="str">
        <f t="shared" si="605"/>
        <v>4</v>
      </c>
      <c r="M7785" t="str">
        <f t="shared" si="606"/>
        <v>2022</v>
      </c>
      <c r="N7785">
        <f t="shared" si="607"/>
        <v>31633.96</v>
      </c>
      <c r="O7785">
        <f t="shared" si="608"/>
        <v>31633.96</v>
      </c>
      <c r="P7785" t="str">
        <f t="shared" si="609"/>
        <v/>
      </c>
      <c r="Q7785" s="48" t="str">
        <f>IF(O7785="","",
   IF(OR(O7785&lt;EDA_Outlier_Analysis!$C$10, O7785&gt;EDA_Outlier_Analysis!$C$11),
      "Outlier",
      "Normal"))</f>
        <v>Normal</v>
      </c>
      <c r="R7785" t="str">
        <f>IF(P7785="","",
   IF(OR(P7785 &lt; EDA_Outlier_Analysis!$F$7, P7785 &gt; EDA_Outlier_Analysis!$F$8),
      "Outlier",
      "Normal"))</f>
        <v/>
      </c>
      <c r="S7785" t="str">
        <f>IF(N7785="","",
   IF(OR(N7785 &lt;EDA_Outlier_Analysis!$I$10, N7785 &gt; EDA_Outlier_Analysis!$I$11),
      "Outlier",
      "Normal"))</f>
        <v>Normal</v>
      </c>
    </row>
    <row r="7786" spans="1:19">
      <c r="A7786" t="s">
        <v>16541</v>
      </c>
      <c r="B7786" s="4">
        <v>44881</v>
      </c>
      <c r="C7786" s="2">
        <v>-42964.4</v>
      </c>
      <c r="D7786" t="s">
        <v>840</v>
      </c>
      <c r="E7786" t="s">
        <v>856</v>
      </c>
      <c r="F7786" t="s">
        <v>11</v>
      </c>
      <c r="G7786" t="s">
        <v>34</v>
      </c>
      <c r="I7786" t="s">
        <v>1109</v>
      </c>
      <c r="J7786" t="s">
        <v>16542</v>
      </c>
      <c r="K7786" t="str">
        <f>IF(COUNTIF(Customers!A:A, H7786)&gt;0, "Valid", "Invalid")</f>
        <v>Invalid</v>
      </c>
      <c r="L7786" t="str">
        <f t="shared" si="605"/>
        <v>11</v>
      </c>
      <c r="M7786" t="str">
        <f t="shared" si="606"/>
        <v>2022</v>
      </c>
      <c r="N7786">
        <f t="shared" si="607"/>
        <v>-42964.4</v>
      </c>
      <c r="O7786" t="str">
        <f t="shared" si="608"/>
        <v/>
      </c>
      <c r="P7786">
        <f t="shared" si="609"/>
        <v>42964.4</v>
      </c>
      <c r="Q7786" s="48" t="str">
        <f>IF(O7786="","",
   IF(OR(O7786&lt;EDA_Outlier_Analysis!$C$10, O7786&gt;EDA_Outlier_Analysis!$C$11),
      "Outlier",
      "Normal"))</f>
        <v/>
      </c>
      <c r="R7786" t="str">
        <f>IF(P7786="","",
   IF(OR(P7786 &lt; EDA_Outlier_Analysis!$F$7, P7786 &gt; EDA_Outlier_Analysis!$F$8),
      "Outlier",
      "Normal"))</f>
        <v>Normal</v>
      </c>
      <c r="S7786" t="str">
        <f>IF(N7786="","",
   IF(OR(N7786 &lt;EDA_Outlier_Analysis!$I$10, N7786 &gt; EDA_Outlier_Analysis!$I$11),
      "Outlier",
      "Normal"))</f>
        <v>Normal</v>
      </c>
    </row>
    <row r="7787" spans="1:19">
      <c r="A7787" t="s">
        <v>16543</v>
      </c>
      <c r="B7787" s="4">
        <v>44635</v>
      </c>
      <c r="C7787" s="2">
        <v>-10251.129999999999</v>
      </c>
      <c r="D7787" t="s">
        <v>840</v>
      </c>
      <c r="E7787" t="s">
        <v>841</v>
      </c>
      <c r="F7787" t="s">
        <v>9</v>
      </c>
      <c r="G7787" t="s">
        <v>20</v>
      </c>
      <c r="I7787" t="s">
        <v>1096</v>
      </c>
      <c r="J7787" t="s">
        <v>16544</v>
      </c>
      <c r="K7787" t="str">
        <f>IF(COUNTIF(Customers!A:A, H7787)&gt;0, "Valid", "Invalid")</f>
        <v>Invalid</v>
      </c>
      <c r="L7787" t="str">
        <f t="shared" si="605"/>
        <v>3</v>
      </c>
      <c r="M7787" t="str">
        <f t="shared" si="606"/>
        <v>2022</v>
      </c>
      <c r="N7787">
        <f t="shared" si="607"/>
        <v>-10251.129999999999</v>
      </c>
      <c r="O7787" t="str">
        <f t="shared" si="608"/>
        <v/>
      </c>
      <c r="P7787">
        <f t="shared" si="609"/>
        <v>10251.129999999999</v>
      </c>
      <c r="Q7787" s="48" t="str">
        <f>IF(O7787="","",
   IF(OR(O7787&lt;EDA_Outlier_Analysis!$C$10, O7787&gt;EDA_Outlier_Analysis!$C$11),
      "Outlier",
      "Normal"))</f>
        <v/>
      </c>
      <c r="R7787" t="str">
        <f>IF(P7787="","",
   IF(OR(P7787 &lt; EDA_Outlier_Analysis!$F$7, P7787 &gt; EDA_Outlier_Analysis!$F$8),
      "Outlier",
      "Normal"))</f>
        <v>Outlier</v>
      </c>
      <c r="S7787" t="str">
        <f>IF(N7787="","",
   IF(OR(N7787 &lt;EDA_Outlier_Analysis!$I$10, N7787 &gt; EDA_Outlier_Analysis!$I$11),
      "Outlier",
      "Normal"))</f>
        <v>Normal</v>
      </c>
    </row>
    <row r="7788" spans="1:19">
      <c r="A7788" t="s">
        <v>16545</v>
      </c>
      <c r="B7788" s="4">
        <v>45063</v>
      </c>
      <c r="C7788" s="2">
        <v>16194.93</v>
      </c>
      <c r="D7788" t="s">
        <v>873</v>
      </c>
      <c r="E7788" t="s">
        <v>873</v>
      </c>
      <c r="F7788" t="s">
        <v>10</v>
      </c>
      <c r="G7788" t="s">
        <v>34</v>
      </c>
      <c r="J7788" t="s">
        <v>16546</v>
      </c>
      <c r="K7788" t="str">
        <f>IF(COUNTIF(Customers!A:A, H7788)&gt;0, "Valid", "Invalid")</f>
        <v>Invalid</v>
      </c>
      <c r="L7788" t="str">
        <f t="shared" si="605"/>
        <v>5</v>
      </c>
      <c r="M7788" t="str">
        <f t="shared" si="606"/>
        <v>2023</v>
      </c>
      <c r="N7788">
        <f t="shared" si="607"/>
        <v>-16194.93</v>
      </c>
      <c r="O7788" t="str">
        <f t="shared" si="608"/>
        <v/>
      </c>
      <c r="P7788" t="str">
        <f t="shared" si="609"/>
        <v/>
      </c>
      <c r="Q7788" s="48" t="str">
        <f>IF(O7788="","",
   IF(OR(O7788&lt;EDA_Outlier_Analysis!$C$10, O7788&gt;EDA_Outlier_Analysis!$C$11),
      "Outlier",
      "Normal"))</f>
        <v/>
      </c>
      <c r="R7788" t="str">
        <f>IF(P7788="","",
   IF(OR(P7788 &lt; EDA_Outlier_Analysis!$F$7, P7788 &gt; EDA_Outlier_Analysis!$F$8),
      "Outlier",
      "Normal"))</f>
        <v/>
      </c>
      <c r="S7788" t="str">
        <f>IF(N7788="","",
   IF(OR(N7788 &lt;EDA_Outlier_Analysis!$I$10, N7788 &gt; EDA_Outlier_Analysis!$I$11),
      "Outlier",
      "Normal"))</f>
        <v>Normal</v>
      </c>
    </row>
    <row r="7789" spans="1:19">
      <c r="A7789" t="s">
        <v>16547</v>
      </c>
      <c r="B7789" s="4">
        <v>45119</v>
      </c>
      <c r="C7789" s="2">
        <v>184873.76</v>
      </c>
      <c r="D7789" t="s">
        <v>849</v>
      </c>
      <c r="E7789" t="s">
        <v>850</v>
      </c>
      <c r="F7789" t="s">
        <v>11</v>
      </c>
      <c r="G7789" t="s">
        <v>31</v>
      </c>
      <c r="H7789" t="s">
        <v>371</v>
      </c>
      <c r="J7789" t="s">
        <v>16548</v>
      </c>
      <c r="K7789" t="str">
        <f>IF(COUNTIF(Customers!A:A, H7789)&gt;0, "Valid", "Invalid")</f>
        <v>Valid</v>
      </c>
      <c r="L7789" t="str">
        <f t="shared" si="605"/>
        <v>7</v>
      </c>
      <c r="M7789" t="str">
        <f t="shared" si="606"/>
        <v>2023</v>
      </c>
      <c r="N7789">
        <f t="shared" si="607"/>
        <v>184873.76</v>
      </c>
      <c r="O7789">
        <f t="shared" si="608"/>
        <v>184873.76</v>
      </c>
      <c r="P7789" t="str">
        <f t="shared" si="609"/>
        <v/>
      </c>
      <c r="Q7789" s="48" t="str">
        <f>IF(O7789="","",
   IF(OR(O7789&lt;EDA_Outlier_Analysis!$C$10, O7789&gt;EDA_Outlier_Analysis!$C$11),
      "Outlier",
      "Normal"))</f>
        <v>Normal</v>
      </c>
      <c r="R7789" t="str">
        <f>IF(P7789="","",
   IF(OR(P7789 &lt; EDA_Outlier_Analysis!$F$7, P7789 &gt; EDA_Outlier_Analysis!$F$8),
      "Outlier",
      "Normal"))</f>
        <v/>
      </c>
      <c r="S7789" t="str">
        <f>IF(N7789="","",
   IF(OR(N7789 &lt;EDA_Outlier_Analysis!$I$10, N7789 &gt; EDA_Outlier_Analysis!$I$11),
      "Outlier",
      "Normal"))</f>
        <v>Normal</v>
      </c>
    </row>
    <row r="7790" spans="1:19">
      <c r="A7790" t="s">
        <v>16549</v>
      </c>
      <c r="B7790" s="4">
        <v>44752</v>
      </c>
      <c r="C7790" s="2">
        <v>178473.73</v>
      </c>
      <c r="D7790" t="s">
        <v>849</v>
      </c>
      <c r="E7790" t="s">
        <v>853</v>
      </c>
      <c r="F7790" t="s">
        <v>9</v>
      </c>
      <c r="G7790" t="s">
        <v>34</v>
      </c>
      <c r="H7790" t="s">
        <v>735</v>
      </c>
      <c r="J7790" t="s">
        <v>16550</v>
      </c>
      <c r="K7790" t="str">
        <f>IF(COUNTIF(Customers!A:A, H7790)&gt;0, "Valid", "Invalid")</f>
        <v>Valid</v>
      </c>
      <c r="L7790" t="str">
        <f t="shared" si="605"/>
        <v>7</v>
      </c>
      <c r="M7790" t="str">
        <f t="shared" si="606"/>
        <v>2022</v>
      </c>
      <c r="N7790">
        <f t="shared" si="607"/>
        <v>178473.73</v>
      </c>
      <c r="O7790">
        <f t="shared" si="608"/>
        <v>178473.73</v>
      </c>
      <c r="P7790" t="str">
        <f t="shared" si="609"/>
        <v/>
      </c>
      <c r="Q7790" s="48" t="str">
        <f>IF(O7790="","",
   IF(OR(O7790&lt;EDA_Outlier_Analysis!$C$10, O7790&gt;EDA_Outlier_Analysis!$C$11),
      "Outlier",
      "Normal"))</f>
        <v>Normal</v>
      </c>
      <c r="R7790" t="str">
        <f>IF(P7790="","",
   IF(OR(P7790 &lt; EDA_Outlier_Analysis!$F$7, P7790 &gt; EDA_Outlier_Analysis!$F$8),
      "Outlier",
      "Normal"))</f>
        <v/>
      </c>
      <c r="S7790" t="str">
        <f>IF(N7790="","",
   IF(OR(N7790 &lt;EDA_Outlier_Analysis!$I$10, N7790 &gt; EDA_Outlier_Analysis!$I$11),
      "Outlier",
      "Normal"))</f>
        <v>Normal</v>
      </c>
    </row>
    <row r="7791" spans="1:19">
      <c r="A7791" t="s">
        <v>16551</v>
      </c>
      <c r="B7791" s="4">
        <v>45018</v>
      </c>
      <c r="C7791" s="2">
        <v>77344.72</v>
      </c>
      <c r="D7791" t="s">
        <v>849</v>
      </c>
      <c r="E7791" t="s">
        <v>850</v>
      </c>
      <c r="F7791" t="s">
        <v>10</v>
      </c>
      <c r="G7791" t="s">
        <v>24</v>
      </c>
      <c r="H7791" t="s">
        <v>721</v>
      </c>
      <c r="J7791" t="s">
        <v>16552</v>
      </c>
      <c r="K7791" t="str">
        <f>IF(COUNTIF(Customers!A:A, H7791)&gt;0, "Valid", "Invalid")</f>
        <v>Valid</v>
      </c>
      <c r="L7791" t="str">
        <f t="shared" si="605"/>
        <v>4</v>
      </c>
      <c r="M7791" t="str">
        <f t="shared" si="606"/>
        <v>2023</v>
      </c>
      <c r="N7791">
        <f t="shared" si="607"/>
        <v>77344.72</v>
      </c>
      <c r="O7791">
        <f t="shared" si="608"/>
        <v>77344.72</v>
      </c>
      <c r="P7791" t="str">
        <f t="shared" si="609"/>
        <v/>
      </c>
      <c r="Q7791" s="48" t="str">
        <f>IF(O7791="","",
   IF(OR(O7791&lt;EDA_Outlier_Analysis!$C$10, O7791&gt;EDA_Outlier_Analysis!$C$11),
      "Outlier",
      "Normal"))</f>
        <v>Normal</v>
      </c>
      <c r="R7791" t="str">
        <f>IF(P7791="","",
   IF(OR(P7791 &lt; EDA_Outlier_Analysis!$F$7, P7791 &gt; EDA_Outlier_Analysis!$F$8),
      "Outlier",
      "Normal"))</f>
        <v/>
      </c>
      <c r="S7791" t="str">
        <f>IF(N7791="","",
   IF(OR(N7791 &lt;EDA_Outlier_Analysis!$I$10, N7791 &gt; EDA_Outlier_Analysis!$I$11),
      "Outlier",
      "Normal"))</f>
        <v>Normal</v>
      </c>
    </row>
    <row r="7792" spans="1:19">
      <c r="A7792" t="s">
        <v>16553</v>
      </c>
      <c r="B7792" s="4">
        <v>44668</v>
      </c>
      <c r="C7792" s="2">
        <v>25298.84</v>
      </c>
      <c r="D7792" t="s">
        <v>873</v>
      </c>
      <c r="E7792" t="s">
        <v>873</v>
      </c>
      <c r="F7792" t="s">
        <v>10</v>
      </c>
      <c r="G7792" t="s">
        <v>31</v>
      </c>
      <c r="J7792" t="s">
        <v>16554</v>
      </c>
      <c r="K7792" t="str">
        <f>IF(COUNTIF(Customers!A:A, H7792)&gt;0, "Valid", "Invalid")</f>
        <v>Invalid</v>
      </c>
      <c r="L7792" t="str">
        <f t="shared" si="605"/>
        <v>4</v>
      </c>
      <c r="M7792" t="str">
        <f t="shared" si="606"/>
        <v>2022</v>
      </c>
      <c r="N7792">
        <f t="shared" si="607"/>
        <v>-25298.84</v>
      </c>
      <c r="O7792" t="str">
        <f t="shared" si="608"/>
        <v/>
      </c>
      <c r="P7792" t="str">
        <f t="shared" si="609"/>
        <v/>
      </c>
      <c r="Q7792" s="48" t="str">
        <f>IF(O7792="","",
   IF(OR(O7792&lt;EDA_Outlier_Analysis!$C$10, O7792&gt;EDA_Outlier_Analysis!$C$11),
      "Outlier",
      "Normal"))</f>
        <v/>
      </c>
      <c r="R7792" t="str">
        <f>IF(P7792="","",
   IF(OR(P7792 &lt; EDA_Outlier_Analysis!$F$7, P7792 &gt; EDA_Outlier_Analysis!$F$8),
      "Outlier",
      "Normal"))</f>
        <v/>
      </c>
      <c r="S7792" t="str">
        <f>IF(N7792="","",
   IF(OR(N7792 &lt;EDA_Outlier_Analysis!$I$10, N7792 &gt; EDA_Outlier_Analysis!$I$11),
      "Outlier",
      "Normal"))</f>
        <v>Normal</v>
      </c>
    </row>
    <row r="7793" spans="1:19">
      <c r="A7793" t="s">
        <v>16555</v>
      </c>
      <c r="B7793" s="4">
        <v>44859</v>
      </c>
      <c r="C7793" s="2">
        <v>128214.73</v>
      </c>
      <c r="D7793" t="s">
        <v>849</v>
      </c>
      <c r="E7793" t="s">
        <v>853</v>
      </c>
      <c r="F7793" t="s">
        <v>10</v>
      </c>
      <c r="G7793" t="s">
        <v>24</v>
      </c>
      <c r="H7793" t="s">
        <v>89</v>
      </c>
      <c r="J7793" t="s">
        <v>16556</v>
      </c>
      <c r="K7793" t="str">
        <f>IF(COUNTIF(Customers!A:A, H7793)&gt;0, "Valid", "Invalid")</f>
        <v>Valid</v>
      </c>
      <c r="L7793" t="str">
        <f t="shared" si="605"/>
        <v>10</v>
      </c>
      <c r="M7793" t="str">
        <f t="shared" si="606"/>
        <v>2022</v>
      </c>
      <c r="N7793">
        <f t="shared" si="607"/>
        <v>128214.73</v>
      </c>
      <c r="O7793">
        <f t="shared" si="608"/>
        <v>128214.73</v>
      </c>
      <c r="P7793" t="str">
        <f t="shared" si="609"/>
        <v/>
      </c>
      <c r="Q7793" s="48" t="str">
        <f>IF(O7793="","",
   IF(OR(O7793&lt;EDA_Outlier_Analysis!$C$10, O7793&gt;EDA_Outlier_Analysis!$C$11),
      "Outlier",
      "Normal"))</f>
        <v>Normal</v>
      </c>
      <c r="R7793" t="str">
        <f>IF(P7793="","",
   IF(OR(P7793 &lt; EDA_Outlier_Analysis!$F$7, P7793 &gt; EDA_Outlier_Analysis!$F$8),
      "Outlier",
      "Normal"))</f>
        <v/>
      </c>
      <c r="S7793" t="str">
        <f>IF(N7793="","",
   IF(OR(N7793 &lt;EDA_Outlier_Analysis!$I$10, N7793 &gt; EDA_Outlier_Analysis!$I$11),
      "Outlier",
      "Normal"))</f>
        <v>Normal</v>
      </c>
    </row>
    <row r="7794" spans="1:19">
      <c r="A7794" t="s">
        <v>16557</v>
      </c>
      <c r="B7794" s="4">
        <v>45285</v>
      </c>
      <c r="C7794" s="2">
        <v>-15147.43</v>
      </c>
      <c r="D7794" t="s">
        <v>840</v>
      </c>
      <c r="E7794" t="s">
        <v>905</v>
      </c>
      <c r="F7794" t="s">
        <v>9</v>
      </c>
      <c r="G7794" t="s">
        <v>34</v>
      </c>
      <c r="I7794" t="s">
        <v>2752</v>
      </c>
      <c r="J7794" t="s">
        <v>16558</v>
      </c>
      <c r="K7794" t="str">
        <f>IF(COUNTIF(Customers!A:A, H7794)&gt;0, "Valid", "Invalid")</f>
        <v>Invalid</v>
      </c>
      <c r="L7794" t="str">
        <f t="shared" si="605"/>
        <v>12</v>
      </c>
      <c r="M7794" t="str">
        <f t="shared" si="606"/>
        <v>2023</v>
      </c>
      <c r="N7794">
        <f t="shared" si="607"/>
        <v>-15147.43</v>
      </c>
      <c r="O7794" t="str">
        <f t="shared" si="608"/>
        <v/>
      </c>
      <c r="P7794">
        <f t="shared" si="609"/>
        <v>15147.43</v>
      </c>
      <c r="Q7794" s="48" t="str">
        <f>IF(O7794="","",
   IF(OR(O7794&lt;EDA_Outlier_Analysis!$C$10, O7794&gt;EDA_Outlier_Analysis!$C$11),
      "Outlier",
      "Normal"))</f>
        <v/>
      </c>
      <c r="R7794" t="str">
        <f>IF(P7794="","",
   IF(OR(P7794 &lt; EDA_Outlier_Analysis!$F$7, P7794 &gt; EDA_Outlier_Analysis!$F$8),
      "Outlier",
      "Normal"))</f>
        <v>Outlier</v>
      </c>
      <c r="S7794" t="str">
        <f>IF(N7794="","",
   IF(OR(N7794 &lt;EDA_Outlier_Analysis!$I$10, N7794 &gt; EDA_Outlier_Analysis!$I$11),
      "Outlier",
      "Normal"))</f>
        <v>Normal</v>
      </c>
    </row>
    <row r="7795" spans="1:19">
      <c r="A7795" t="s">
        <v>16559</v>
      </c>
      <c r="B7795" s="4">
        <v>45178</v>
      </c>
      <c r="C7795" s="2">
        <v>-43747.88</v>
      </c>
      <c r="D7795" t="s">
        <v>840</v>
      </c>
      <c r="E7795" t="s">
        <v>905</v>
      </c>
      <c r="F7795" t="s">
        <v>11</v>
      </c>
      <c r="G7795" t="s">
        <v>20</v>
      </c>
      <c r="I7795" t="s">
        <v>1485</v>
      </c>
      <c r="J7795" t="s">
        <v>16560</v>
      </c>
      <c r="K7795" t="str">
        <f>IF(COUNTIF(Customers!A:A, H7795)&gt;0, "Valid", "Invalid")</f>
        <v>Invalid</v>
      </c>
      <c r="L7795" t="str">
        <f t="shared" si="605"/>
        <v>9</v>
      </c>
      <c r="M7795" t="str">
        <f t="shared" si="606"/>
        <v>2023</v>
      </c>
      <c r="N7795">
        <f t="shared" si="607"/>
        <v>-43747.88</v>
      </c>
      <c r="O7795" t="str">
        <f t="shared" si="608"/>
        <v/>
      </c>
      <c r="P7795">
        <f t="shared" si="609"/>
        <v>43747.88</v>
      </c>
      <c r="Q7795" s="48" t="str">
        <f>IF(O7795="","",
   IF(OR(O7795&lt;EDA_Outlier_Analysis!$C$10, O7795&gt;EDA_Outlier_Analysis!$C$11),
      "Outlier",
      "Normal"))</f>
        <v/>
      </c>
      <c r="R7795" t="str">
        <f>IF(P7795="","",
   IF(OR(P7795 &lt; EDA_Outlier_Analysis!$F$7, P7795 &gt; EDA_Outlier_Analysis!$F$8),
      "Outlier",
      "Normal"))</f>
        <v>Normal</v>
      </c>
      <c r="S7795" t="str">
        <f>IF(N7795="","",
   IF(OR(N7795 &lt;EDA_Outlier_Analysis!$I$10, N7795 &gt; EDA_Outlier_Analysis!$I$11),
      "Outlier",
      "Normal"))</f>
        <v>Normal</v>
      </c>
    </row>
    <row r="7796" spans="1:19">
      <c r="A7796" t="s">
        <v>16561</v>
      </c>
      <c r="B7796" s="4">
        <v>44580</v>
      </c>
      <c r="C7796" s="2">
        <v>203304.91</v>
      </c>
      <c r="D7796" t="s">
        <v>849</v>
      </c>
      <c r="E7796" t="s">
        <v>850</v>
      </c>
      <c r="F7796" t="s">
        <v>11</v>
      </c>
      <c r="G7796" t="s">
        <v>20</v>
      </c>
      <c r="H7796" t="s">
        <v>761</v>
      </c>
      <c r="J7796" t="s">
        <v>16562</v>
      </c>
      <c r="K7796" t="str">
        <f>IF(COUNTIF(Customers!A:A, H7796)&gt;0, "Valid", "Invalid")</f>
        <v>Valid</v>
      </c>
      <c r="L7796" t="str">
        <f t="shared" si="605"/>
        <v>1</v>
      </c>
      <c r="M7796" t="str">
        <f t="shared" si="606"/>
        <v>2022</v>
      </c>
      <c r="N7796">
        <f t="shared" si="607"/>
        <v>203304.91</v>
      </c>
      <c r="O7796">
        <f t="shared" si="608"/>
        <v>203304.91</v>
      </c>
      <c r="P7796" t="str">
        <f t="shared" si="609"/>
        <v/>
      </c>
      <c r="Q7796" s="48" t="str">
        <f>IF(O7796="","",
   IF(OR(O7796&lt;EDA_Outlier_Analysis!$C$10, O7796&gt;EDA_Outlier_Analysis!$C$11),
      "Outlier",
      "Normal"))</f>
        <v>Normal</v>
      </c>
      <c r="R7796" t="str">
        <f>IF(P7796="","",
   IF(OR(P7796 &lt; EDA_Outlier_Analysis!$F$7, P7796 &gt; EDA_Outlier_Analysis!$F$8),
      "Outlier",
      "Normal"))</f>
        <v/>
      </c>
      <c r="S7796" t="str">
        <f>IF(N7796="","",
   IF(OR(N7796 &lt;EDA_Outlier_Analysis!$I$10, N7796 &gt; EDA_Outlier_Analysis!$I$11),
      "Outlier",
      "Normal"))</f>
        <v>Normal</v>
      </c>
    </row>
    <row r="7797" spans="1:19">
      <c r="A7797" t="s">
        <v>16563</v>
      </c>
      <c r="B7797" s="4">
        <v>45065</v>
      </c>
      <c r="C7797" s="2">
        <v>194471.3</v>
      </c>
      <c r="D7797" t="s">
        <v>849</v>
      </c>
      <c r="E7797" t="s">
        <v>868</v>
      </c>
      <c r="F7797" t="s">
        <v>10</v>
      </c>
      <c r="G7797" t="s">
        <v>20</v>
      </c>
      <c r="H7797" t="s">
        <v>483</v>
      </c>
      <c r="J7797" t="s">
        <v>16564</v>
      </c>
      <c r="K7797" t="str">
        <f>IF(COUNTIF(Customers!A:A, H7797)&gt;0, "Valid", "Invalid")</f>
        <v>Valid</v>
      </c>
      <c r="L7797" t="str">
        <f t="shared" si="605"/>
        <v>5</v>
      </c>
      <c r="M7797" t="str">
        <f t="shared" si="606"/>
        <v>2023</v>
      </c>
      <c r="N7797">
        <f t="shared" si="607"/>
        <v>194471.3</v>
      </c>
      <c r="O7797">
        <f t="shared" si="608"/>
        <v>194471.3</v>
      </c>
      <c r="P7797" t="str">
        <f t="shared" si="609"/>
        <v/>
      </c>
      <c r="Q7797" s="48" t="str">
        <f>IF(O7797="","",
   IF(OR(O7797&lt;EDA_Outlier_Analysis!$C$10, O7797&gt;EDA_Outlier_Analysis!$C$11),
      "Outlier",
      "Normal"))</f>
        <v>Normal</v>
      </c>
      <c r="R7797" t="str">
        <f>IF(P7797="","",
   IF(OR(P7797 &lt; EDA_Outlier_Analysis!$F$7, P7797 &gt; EDA_Outlier_Analysis!$F$8),
      "Outlier",
      "Normal"))</f>
        <v/>
      </c>
      <c r="S7797" t="str">
        <f>IF(N7797="","",
   IF(OR(N7797 &lt;EDA_Outlier_Analysis!$I$10, N7797 &gt; EDA_Outlier_Analysis!$I$11),
      "Outlier",
      "Normal"))</f>
        <v>Normal</v>
      </c>
    </row>
    <row r="7798" spans="1:19">
      <c r="A7798" t="s">
        <v>16565</v>
      </c>
      <c r="B7798" s="4">
        <v>44978</v>
      </c>
      <c r="C7798" s="2">
        <v>-34069.65</v>
      </c>
      <c r="D7798" t="s">
        <v>840</v>
      </c>
      <c r="E7798" t="s">
        <v>878</v>
      </c>
      <c r="F7798" t="s">
        <v>10</v>
      </c>
      <c r="G7798" t="s">
        <v>24</v>
      </c>
      <c r="I7798" t="s">
        <v>2491</v>
      </c>
      <c r="J7798" t="s">
        <v>16566</v>
      </c>
      <c r="K7798" t="str">
        <f>IF(COUNTIF(Customers!A:A, H7798)&gt;0, "Valid", "Invalid")</f>
        <v>Invalid</v>
      </c>
      <c r="L7798" t="str">
        <f t="shared" si="605"/>
        <v>2</v>
      </c>
      <c r="M7798" t="str">
        <f t="shared" si="606"/>
        <v>2023</v>
      </c>
      <c r="N7798">
        <f t="shared" si="607"/>
        <v>-34069.65</v>
      </c>
      <c r="O7798" t="str">
        <f t="shared" si="608"/>
        <v/>
      </c>
      <c r="P7798">
        <f t="shared" si="609"/>
        <v>34069.65</v>
      </c>
      <c r="Q7798" s="48" t="str">
        <f>IF(O7798="","",
   IF(OR(O7798&lt;EDA_Outlier_Analysis!$C$10, O7798&gt;EDA_Outlier_Analysis!$C$11),
      "Outlier",
      "Normal"))</f>
        <v/>
      </c>
      <c r="R7798" t="str">
        <f>IF(P7798="","",
   IF(OR(P7798 &lt; EDA_Outlier_Analysis!$F$7, P7798 &gt; EDA_Outlier_Analysis!$F$8),
      "Outlier",
      "Normal"))</f>
        <v>Normal</v>
      </c>
      <c r="S7798" t="str">
        <f>IF(N7798="","",
   IF(OR(N7798 &lt;EDA_Outlier_Analysis!$I$10, N7798 &gt; EDA_Outlier_Analysis!$I$11),
      "Outlier",
      "Normal"))</f>
        <v>Normal</v>
      </c>
    </row>
    <row r="7799" spans="1:19">
      <c r="A7799" t="s">
        <v>16567</v>
      </c>
      <c r="B7799" s="4">
        <v>45059</v>
      </c>
      <c r="C7799" s="2">
        <v>230339.42</v>
      </c>
      <c r="D7799" t="s">
        <v>849</v>
      </c>
      <c r="E7799" t="s">
        <v>850</v>
      </c>
      <c r="F7799" t="s">
        <v>10</v>
      </c>
      <c r="G7799" t="s">
        <v>24</v>
      </c>
      <c r="H7799" t="s">
        <v>529</v>
      </c>
      <c r="J7799" t="s">
        <v>16568</v>
      </c>
      <c r="K7799" t="str">
        <f>IF(COUNTIF(Customers!A:A, H7799)&gt;0, "Valid", "Invalid")</f>
        <v>Valid</v>
      </c>
      <c r="L7799" t="str">
        <f t="shared" si="605"/>
        <v>5</v>
      </c>
      <c r="M7799" t="str">
        <f t="shared" si="606"/>
        <v>2023</v>
      </c>
      <c r="N7799">
        <f t="shared" si="607"/>
        <v>230339.42</v>
      </c>
      <c r="O7799">
        <f t="shared" si="608"/>
        <v>230339.42</v>
      </c>
      <c r="P7799" t="str">
        <f t="shared" si="609"/>
        <v/>
      </c>
      <c r="Q7799" s="48" t="str">
        <f>IF(O7799="","",
   IF(OR(O7799&lt;EDA_Outlier_Analysis!$C$10, O7799&gt;EDA_Outlier_Analysis!$C$11),
      "Outlier",
      "Normal"))</f>
        <v>Normal</v>
      </c>
      <c r="R7799" t="str">
        <f>IF(P7799="","",
   IF(OR(P7799 &lt; EDA_Outlier_Analysis!$F$7, P7799 &gt; EDA_Outlier_Analysis!$F$8),
      "Outlier",
      "Normal"))</f>
        <v/>
      </c>
      <c r="S7799" t="str">
        <f>IF(N7799="","",
   IF(OR(N7799 &lt;EDA_Outlier_Analysis!$I$10, N7799 &gt; EDA_Outlier_Analysis!$I$11),
      "Outlier",
      "Normal"))</f>
        <v>Normal</v>
      </c>
    </row>
    <row r="7800" spans="1:19">
      <c r="A7800" t="s">
        <v>16569</v>
      </c>
      <c r="B7800" s="4">
        <v>44716</v>
      </c>
      <c r="C7800" s="2">
        <v>-58072.49</v>
      </c>
      <c r="D7800" t="s">
        <v>840</v>
      </c>
      <c r="E7800" t="s">
        <v>841</v>
      </c>
      <c r="F7800" t="s">
        <v>11</v>
      </c>
      <c r="G7800" t="s">
        <v>31</v>
      </c>
      <c r="I7800" t="s">
        <v>968</v>
      </c>
      <c r="J7800" t="s">
        <v>16570</v>
      </c>
      <c r="K7800" t="str">
        <f>IF(COUNTIF(Customers!A:A, H7800)&gt;0, "Valid", "Invalid")</f>
        <v>Invalid</v>
      </c>
      <c r="L7800" t="str">
        <f t="shared" si="605"/>
        <v>6</v>
      </c>
      <c r="M7800" t="str">
        <f t="shared" si="606"/>
        <v>2022</v>
      </c>
      <c r="N7800">
        <f t="shared" si="607"/>
        <v>-58072.49</v>
      </c>
      <c r="O7800" t="str">
        <f t="shared" si="608"/>
        <v/>
      </c>
      <c r="P7800">
        <f t="shared" si="609"/>
        <v>58072.49</v>
      </c>
      <c r="Q7800" s="48" t="str">
        <f>IF(O7800="","",
   IF(OR(O7800&lt;EDA_Outlier_Analysis!$C$10, O7800&gt;EDA_Outlier_Analysis!$C$11),
      "Outlier",
      "Normal"))</f>
        <v/>
      </c>
      <c r="R7800" t="str">
        <f>IF(P7800="","",
   IF(OR(P7800 &lt; EDA_Outlier_Analysis!$F$7, P7800 &gt; EDA_Outlier_Analysis!$F$8),
      "Outlier",
      "Normal"))</f>
        <v>Outlier</v>
      </c>
      <c r="S7800" t="str">
        <f>IF(N7800="","",
   IF(OR(N7800 &lt;EDA_Outlier_Analysis!$I$10, N7800 &gt; EDA_Outlier_Analysis!$I$11),
      "Outlier",
      "Normal"))</f>
        <v>Normal</v>
      </c>
    </row>
    <row r="7801" spans="1:19">
      <c r="A7801" t="s">
        <v>16571</v>
      </c>
      <c r="B7801" s="4">
        <v>45175</v>
      </c>
      <c r="C7801" s="2">
        <v>-14890.05</v>
      </c>
      <c r="D7801" t="s">
        <v>840</v>
      </c>
      <c r="E7801" t="s">
        <v>905</v>
      </c>
      <c r="F7801" t="s">
        <v>9</v>
      </c>
      <c r="G7801" t="s">
        <v>31</v>
      </c>
      <c r="I7801" t="s">
        <v>960</v>
      </c>
      <c r="J7801" t="s">
        <v>16572</v>
      </c>
      <c r="K7801" t="str">
        <f>IF(COUNTIF(Customers!A:A, H7801)&gt;0, "Valid", "Invalid")</f>
        <v>Invalid</v>
      </c>
      <c r="L7801" t="str">
        <f t="shared" si="605"/>
        <v>9</v>
      </c>
      <c r="M7801" t="str">
        <f t="shared" si="606"/>
        <v>2023</v>
      </c>
      <c r="N7801">
        <f t="shared" si="607"/>
        <v>-14890.05</v>
      </c>
      <c r="O7801" t="str">
        <f t="shared" si="608"/>
        <v/>
      </c>
      <c r="P7801">
        <f t="shared" si="609"/>
        <v>14890.05</v>
      </c>
      <c r="Q7801" s="48" t="str">
        <f>IF(O7801="","",
   IF(OR(O7801&lt;EDA_Outlier_Analysis!$C$10, O7801&gt;EDA_Outlier_Analysis!$C$11),
      "Outlier",
      "Normal"))</f>
        <v/>
      </c>
      <c r="R7801" t="str">
        <f>IF(P7801="","",
   IF(OR(P7801 &lt; EDA_Outlier_Analysis!$F$7, P7801 &gt; EDA_Outlier_Analysis!$F$8),
      "Outlier",
      "Normal"))</f>
        <v>Outlier</v>
      </c>
      <c r="S7801" t="str">
        <f>IF(N7801="","",
   IF(OR(N7801 &lt;EDA_Outlier_Analysis!$I$10, N7801 &gt; EDA_Outlier_Analysis!$I$11),
      "Outlier",
      "Normal"))</f>
        <v>Normal</v>
      </c>
    </row>
    <row r="7802" spans="1:19">
      <c r="A7802" t="s">
        <v>16573</v>
      </c>
      <c r="B7802" s="4">
        <v>45250</v>
      </c>
      <c r="C7802" s="2">
        <v>16662.88</v>
      </c>
      <c r="D7802" t="s">
        <v>873</v>
      </c>
      <c r="E7802" t="s">
        <v>873</v>
      </c>
      <c r="F7802" t="s">
        <v>11</v>
      </c>
      <c r="G7802" t="s">
        <v>20</v>
      </c>
      <c r="J7802" t="s">
        <v>16574</v>
      </c>
      <c r="K7802" t="str">
        <f>IF(COUNTIF(Customers!A:A, H7802)&gt;0, "Valid", "Invalid")</f>
        <v>Invalid</v>
      </c>
      <c r="L7802" t="str">
        <f t="shared" si="605"/>
        <v>11</v>
      </c>
      <c r="M7802" t="str">
        <f t="shared" si="606"/>
        <v>2023</v>
      </c>
      <c r="N7802">
        <f t="shared" si="607"/>
        <v>-16662.88</v>
      </c>
      <c r="O7802" t="str">
        <f t="shared" si="608"/>
        <v/>
      </c>
      <c r="P7802" t="str">
        <f t="shared" si="609"/>
        <v/>
      </c>
      <c r="Q7802" s="48" t="str">
        <f>IF(O7802="","",
   IF(OR(O7802&lt;EDA_Outlier_Analysis!$C$10, O7802&gt;EDA_Outlier_Analysis!$C$11),
      "Outlier",
      "Normal"))</f>
        <v/>
      </c>
      <c r="R7802" t="str">
        <f>IF(P7802="","",
   IF(OR(P7802 &lt; EDA_Outlier_Analysis!$F$7, P7802 &gt; EDA_Outlier_Analysis!$F$8),
      "Outlier",
      "Normal"))</f>
        <v/>
      </c>
      <c r="S7802" t="str">
        <f>IF(N7802="","",
   IF(OR(N7802 &lt;EDA_Outlier_Analysis!$I$10, N7802 &gt; EDA_Outlier_Analysis!$I$11),
      "Outlier",
      "Normal"))</f>
        <v>Normal</v>
      </c>
    </row>
    <row r="7803" spans="1:19">
      <c r="A7803" t="s">
        <v>16575</v>
      </c>
      <c r="B7803" s="4">
        <v>45023</v>
      </c>
      <c r="C7803" s="2">
        <v>135489.79999999999</v>
      </c>
      <c r="D7803" t="s">
        <v>849</v>
      </c>
      <c r="E7803" t="s">
        <v>850</v>
      </c>
      <c r="F7803" t="s">
        <v>11</v>
      </c>
      <c r="G7803" t="s">
        <v>24</v>
      </c>
      <c r="H7803" t="s">
        <v>209</v>
      </c>
      <c r="J7803" t="s">
        <v>16576</v>
      </c>
      <c r="K7803" t="str">
        <f>IF(COUNTIF(Customers!A:A, H7803)&gt;0, "Valid", "Invalid")</f>
        <v>Valid</v>
      </c>
      <c r="L7803" t="str">
        <f t="shared" si="605"/>
        <v>4</v>
      </c>
      <c r="M7803" t="str">
        <f t="shared" si="606"/>
        <v>2023</v>
      </c>
      <c r="N7803">
        <f t="shared" si="607"/>
        <v>135489.79999999999</v>
      </c>
      <c r="O7803">
        <f t="shared" si="608"/>
        <v>135489.79999999999</v>
      </c>
      <c r="P7803" t="str">
        <f t="shared" si="609"/>
        <v/>
      </c>
      <c r="Q7803" s="48" t="str">
        <f>IF(O7803="","",
   IF(OR(O7803&lt;EDA_Outlier_Analysis!$C$10, O7803&gt;EDA_Outlier_Analysis!$C$11),
      "Outlier",
      "Normal"))</f>
        <v>Normal</v>
      </c>
      <c r="R7803" t="str">
        <f>IF(P7803="","",
   IF(OR(P7803 &lt; EDA_Outlier_Analysis!$F$7, P7803 &gt; EDA_Outlier_Analysis!$F$8),
      "Outlier",
      "Normal"))</f>
        <v/>
      </c>
      <c r="S7803" t="str">
        <f>IF(N7803="","",
   IF(OR(N7803 &lt;EDA_Outlier_Analysis!$I$10, N7803 &gt; EDA_Outlier_Analysis!$I$11),
      "Outlier",
      "Normal"))</f>
        <v>Normal</v>
      </c>
    </row>
    <row r="7804" spans="1:19">
      <c r="A7804" t="s">
        <v>16577</v>
      </c>
      <c r="B7804" s="4">
        <v>45043</v>
      </c>
      <c r="C7804" s="2">
        <v>-40788.19</v>
      </c>
      <c r="D7804" t="s">
        <v>840</v>
      </c>
      <c r="E7804" t="s">
        <v>856</v>
      </c>
      <c r="F7804" t="s">
        <v>9</v>
      </c>
      <c r="G7804" t="s">
        <v>34</v>
      </c>
      <c r="I7804" t="s">
        <v>1018</v>
      </c>
      <c r="J7804" t="s">
        <v>16578</v>
      </c>
      <c r="K7804" t="str">
        <f>IF(COUNTIF(Customers!A:A, H7804)&gt;0, "Valid", "Invalid")</f>
        <v>Invalid</v>
      </c>
      <c r="L7804" t="str">
        <f t="shared" si="605"/>
        <v>4</v>
      </c>
      <c r="M7804" t="str">
        <f t="shared" si="606"/>
        <v>2023</v>
      </c>
      <c r="N7804">
        <f t="shared" si="607"/>
        <v>-40788.19</v>
      </c>
      <c r="O7804" t="str">
        <f t="shared" si="608"/>
        <v/>
      </c>
      <c r="P7804">
        <f t="shared" si="609"/>
        <v>40788.19</v>
      </c>
      <c r="Q7804" s="48" t="str">
        <f>IF(O7804="","",
   IF(OR(O7804&lt;EDA_Outlier_Analysis!$C$10, O7804&gt;EDA_Outlier_Analysis!$C$11),
      "Outlier",
      "Normal"))</f>
        <v/>
      </c>
      <c r="R7804" t="str">
        <f>IF(P7804="","",
   IF(OR(P7804 &lt; EDA_Outlier_Analysis!$F$7, P7804 &gt; EDA_Outlier_Analysis!$F$8),
      "Outlier",
      "Normal"))</f>
        <v>Normal</v>
      </c>
      <c r="S7804" t="str">
        <f>IF(N7804="","",
   IF(OR(N7804 &lt;EDA_Outlier_Analysis!$I$10, N7804 &gt; EDA_Outlier_Analysis!$I$11),
      "Outlier",
      "Normal"))</f>
        <v>Normal</v>
      </c>
    </row>
    <row r="7805" spans="1:19">
      <c r="A7805" t="s">
        <v>16579</v>
      </c>
      <c r="B7805" s="4">
        <v>44676</v>
      </c>
      <c r="C7805" s="2">
        <v>241174.41</v>
      </c>
      <c r="D7805" t="s">
        <v>849</v>
      </c>
      <c r="E7805" t="s">
        <v>850</v>
      </c>
      <c r="F7805" t="s">
        <v>11</v>
      </c>
      <c r="G7805" t="s">
        <v>31</v>
      </c>
      <c r="H7805" t="s">
        <v>461</v>
      </c>
      <c r="J7805" t="s">
        <v>16580</v>
      </c>
      <c r="K7805" t="str">
        <f>IF(COUNTIF(Customers!A:A, H7805)&gt;0, "Valid", "Invalid")</f>
        <v>Valid</v>
      </c>
      <c r="L7805" t="str">
        <f t="shared" si="605"/>
        <v>4</v>
      </c>
      <c r="M7805" t="str">
        <f t="shared" si="606"/>
        <v>2022</v>
      </c>
      <c r="N7805">
        <f t="shared" si="607"/>
        <v>241174.41</v>
      </c>
      <c r="O7805">
        <f t="shared" si="608"/>
        <v>241174.41</v>
      </c>
      <c r="P7805" t="str">
        <f t="shared" si="609"/>
        <v/>
      </c>
      <c r="Q7805" s="48" t="str">
        <f>IF(O7805="","",
   IF(OR(O7805&lt;EDA_Outlier_Analysis!$C$10, O7805&gt;EDA_Outlier_Analysis!$C$11),
      "Outlier",
      "Normal"))</f>
        <v>Normal</v>
      </c>
      <c r="R7805" t="str">
        <f>IF(P7805="","",
   IF(OR(P7805 &lt; EDA_Outlier_Analysis!$F$7, P7805 &gt; EDA_Outlier_Analysis!$F$8),
      "Outlier",
      "Normal"))</f>
        <v/>
      </c>
      <c r="S7805" t="str">
        <f>IF(N7805="","",
   IF(OR(N7805 &lt;EDA_Outlier_Analysis!$I$10, N7805 &gt; EDA_Outlier_Analysis!$I$11),
      "Outlier",
      "Normal"))</f>
        <v>Normal</v>
      </c>
    </row>
    <row r="7806" spans="1:19">
      <c r="A7806" t="s">
        <v>16581</v>
      </c>
      <c r="B7806" s="4">
        <v>45137</v>
      </c>
      <c r="C7806" s="2">
        <v>107166.37</v>
      </c>
      <c r="D7806" t="s">
        <v>849</v>
      </c>
      <c r="E7806" t="s">
        <v>850</v>
      </c>
      <c r="F7806" t="s">
        <v>9</v>
      </c>
      <c r="G7806" t="s">
        <v>24</v>
      </c>
      <c r="H7806" t="s">
        <v>481</v>
      </c>
      <c r="J7806" t="s">
        <v>16582</v>
      </c>
      <c r="K7806" t="str">
        <f>IF(COUNTIF(Customers!A:A, H7806)&gt;0, "Valid", "Invalid")</f>
        <v>Valid</v>
      </c>
      <c r="L7806" t="str">
        <f t="shared" si="605"/>
        <v>7</v>
      </c>
      <c r="M7806" t="str">
        <f t="shared" si="606"/>
        <v>2023</v>
      </c>
      <c r="N7806">
        <f t="shared" si="607"/>
        <v>107166.37</v>
      </c>
      <c r="O7806">
        <f t="shared" si="608"/>
        <v>107166.37</v>
      </c>
      <c r="P7806" t="str">
        <f t="shared" si="609"/>
        <v/>
      </c>
      <c r="Q7806" s="48" t="str">
        <f>IF(O7806="","",
   IF(OR(O7806&lt;EDA_Outlier_Analysis!$C$10, O7806&gt;EDA_Outlier_Analysis!$C$11),
      "Outlier",
      "Normal"))</f>
        <v>Normal</v>
      </c>
      <c r="R7806" t="str">
        <f>IF(P7806="","",
   IF(OR(P7806 &lt; EDA_Outlier_Analysis!$F$7, P7806 &gt; EDA_Outlier_Analysis!$F$8),
      "Outlier",
      "Normal"))</f>
        <v/>
      </c>
      <c r="S7806" t="str">
        <f>IF(N7806="","",
   IF(OR(N7806 &lt;EDA_Outlier_Analysis!$I$10, N7806 &gt; EDA_Outlier_Analysis!$I$11),
      "Outlier",
      "Normal"))</f>
        <v>Normal</v>
      </c>
    </row>
    <row r="7807" spans="1:19">
      <c r="A7807" t="s">
        <v>16583</v>
      </c>
      <c r="B7807" s="4">
        <v>44694</v>
      </c>
      <c r="C7807" s="2">
        <v>-13292.66</v>
      </c>
      <c r="D7807" t="s">
        <v>840</v>
      </c>
      <c r="E7807" t="s">
        <v>856</v>
      </c>
      <c r="F7807" t="s">
        <v>11</v>
      </c>
      <c r="G7807" t="s">
        <v>31</v>
      </c>
      <c r="I7807" t="s">
        <v>1494</v>
      </c>
      <c r="J7807" t="s">
        <v>16584</v>
      </c>
      <c r="K7807" t="str">
        <f>IF(COUNTIF(Customers!A:A, H7807)&gt;0, "Valid", "Invalid")</f>
        <v>Invalid</v>
      </c>
      <c r="L7807" t="str">
        <f t="shared" si="605"/>
        <v>5</v>
      </c>
      <c r="M7807" t="str">
        <f t="shared" si="606"/>
        <v>2022</v>
      </c>
      <c r="N7807">
        <f t="shared" si="607"/>
        <v>-13292.66</v>
      </c>
      <c r="O7807" t="str">
        <f t="shared" si="608"/>
        <v/>
      </c>
      <c r="P7807">
        <f t="shared" si="609"/>
        <v>13292.66</v>
      </c>
      <c r="Q7807" s="48" t="str">
        <f>IF(O7807="","",
   IF(OR(O7807&lt;EDA_Outlier_Analysis!$C$10, O7807&gt;EDA_Outlier_Analysis!$C$11),
      "Outlier",
      "Normal"))</f>
        <v/>
      </c>
      <c r="R7807" t="str">
        <f>IF(P7807="","",
   IF(OR(P7807 &lt; EDA_Outlier_Analysis!$F$7, P7807 &gt; EDA_Outlier_Analysis!$F$8),
      "Outlier",
      "Normal"))</f>
        <v>Outlier</v>
      </c>
      <c r="S7807" t="str">
        <f>IF(N7807="","",
   IF(OR(N7807 &lt;EDA_Outlier_Analysis!$I$10, N7807 &gt; EDA_Outlier_Analysis!$I$11),
      "Outlier",
      "Normal"))</f>
        <v>Normal</v>
      </c>
    </row>
    <row r="7808" spans="1:19">
      <c r="A7808" t="s">
        <v>16585</v>
      </c>
      <c r="B7808" s="4">
        <v>44651</v>
      </c>
      <c r="C7808" s="2">
        <v>118346.16</v>
      </c>
      <c r="D7808" t="s">
        <v>849</v>
      </c>
      <c r="E7808" t="s">
        <v>850</v>
      </c>
      <c r="F7808" t="s">
        <v>10</v>
      </c>
      <c r="G7808" t="s">
        <v>31</v>
      </c>
      <c r="H7808" t="s">
        <v>701</v>
      </c>
      <c r="J7808" t="s">
        <v>16586</v>
      </c>
      <c r="K7808" t="str">
        <f>IF(COUNTIF(Customers!A:A, H7808)&gt;0, "Valid", "Invalid")</f>
        <v>Valid</v>
      </c>
      <c r="L7808" t="str">
        <f t="shared" si="605"/>
        <v>3</v>
      </c>
      <c r="M7808" t="str">
        <f t="shared" si="606"/>
        <v>2022</v>
      </c>
      <c r="N7808">
        <f t="shared" si="607"/>
        <v>118346.16</v>
      </c>
      <c r="O7808">
        <f t="shared" si="608"/>
        <v>118346.16</v>
      </c>
      <c r="P7808" t="str">
        <f t="shared" si="609"/>
        <v/>
      </c>
      <c r="Q7808" s="48" t="str">
        <f>IF(O7808="","",
   IF(OR(O7808&lt;EDA_Outlier_Analysis!$C$10, O7808&gt;EDA_Outlier_Analysis!$C$11),
      "Outlier",
      "Normal"))</f>
        <v>Normal</v>
      </c>
      <c r="R7808" t="str">
        <f>IF(P7808="","",
   IF(OR(P7808 &lt; EDA_Outlier_Analysis!$F$7, P7808 &gt; EDA_Outlier_Analysis!$F$8),
      "Outlier",
      "Normal"))</f>
        <v/>
      </c>
      <c r="S7808" t="str">
        <f>IF(N7808="","",
   IF(OR(N7808 &lt;EDA_Outlier_Analysis!$I$10, N7808 &gt; EDA_Outlier_Analysis!$I$11),
      "Outlier",
      "Normal"))</f>
        <v>Normal</v>
      </c>
    </row>
    <row r="7809" spans="1:19">
      <c r="A7809" t="s">
        <v>16587</v>
      </c>
      <c r="B7809" s="4">
        <v>44735</v>
      </c>
      <c r="C7809" s="2">
        <v>250550.43</v>
      </c>
      <c r="D7809" t="s">
        <v>849</v>
      </c>
      <c r="E7809" t="s">
        <v>850</v>
      </c>
      <c r="F7809" t="s">
        <v>9</v>
      </c>
      <c r="G7809" t="s">
        <v>24</v>
      </c>
      <c r="H7809" t="s">
        <v>143</v>
      </c>
      <c r="J7809" t="s">
        <v>16588</v>
      </c>
      <c r="K7809" t="str">
        <f>IF(COUNTIF(Customers!A:A, H7809)&gt;0, "Valid", "Invalid")</f>
        <v>Valid</v>
      </c>
      <c r="L7809" t="str">
        <f t="shared" si="605"/>
        <v>6</v>
      </c>
      <c r="M7809" t="str">
        <f t="shared" si="606"/>
        <v>2022</v>
      </c>
      <c r="N7809">
        <f t="shared" si="607"/>
        <v>250550.43</v>
      </c>
      <c r="O7809">
        <f t="shared" si="608"/>
        <v>250550.43</v>
      </c>
      <c r="P7809" t="str">
        <f t="shared" si="609"/>
        <v/>
      </c>
      <c r="Q7809" s="48" t="str">
        <f>IF(O7809="","",
   IF(OR(O7809&lt;EDA_Outlier_Analysis!$C$10, O7809&gt;EDA_Outlier_Analysis!$C$11),
      "Outlier",
      "Normal"))</f>
        <v>Normal</v>
      </c>
      <c r="R7809" t="str">
        <f>IF(P7809="","",
   IF(OR(P7809 &lt; EDA_Outlier_Analysis!$F$7, P7809 &gt; EDA_Outlier_Analysis!$F$8),
      "Outlier",
      "Normal"))</f>
        <v/>
      </c>
      <c r="S7809" t="str">
        <f>IF(N7809="","",
   IF(OR(N7809 &lt;EDA_Outlier_Analysis!$I$10, N7809 &gt; EDA_Outlier_Analysis!$I$11),
      "Outlier",
      "Normal"))</f>
        <v>Normal</v>
      </c>
    </row>
    <row r="7810" spans="1:19">
      <c r="A7810" t="s">
        <v>16589</v>
      </c>
      <c r="B7810" s="4">
        <v>44761</v>
      </c>
      <c r="C7810" s="2">
        <v>144016.43</v>
      </c>
      <c r="D7810" t="s">
        <v>849</v>
      </c>
      <c r="E7810" t="s">
        <v>850</v>
      </c>
      <c r="F7810" t="s">
        <v>9</v>
      </c>
      <c r="G7810" t="s">
        <v>20</v>
      </c>
      <c r="H7810" t="s">
        <v>61</v>
      </c>
      <c r="J7810" t="s">
        <v>16590</v>
      </c>
      <c r="K7810" t="str">
        <f>IF(COUNTIF(Customers!A:A, H7810)&gt;0, "Valid", "Invalid")</f>
        <v>Valid</v>
      </c>
      <c r="L7810" t="str">
        <f t="shared" si="605"/>
        <v>7</v>
      </c>
      <c r="M7810" t="str">
        <f t="shared" si="606"/>
        <v>2022</v>
      </c>
      <c r="N7810">
        <f t="shared" si="607"/>
        <v>144016.43</v>
      </c>
      <c r="O7810">
        <f t="shared" si="608"/>
        <v>144016.43</v>
      </c>
      <c r="P7810" t="str">
        <f t="shared" si="609"/>
        <v/>
      </c>
      <c r="Q7810" s="48" t="str">
        <f>IF(O7810="","",
   IF(OR(O7810&lt;EDA_Outlier_Analysis!$C$10, O7810&gt;EDA_Outlier_Analysis!$C$11),
      "Outlier",
      "Normal"))</f>
        <v>Normal</v>
      </c>
      <c r="R7810" t="str">
        <f>IF(P7810="","",
   IF(OR(P7810 &lt; EDA_Outlier_Analysis!$F$7, P7810 &gt; EDA_Outlier_Analysis!$F$8),
      "Outlier",
      "Normal"))</f>
        <v/>
      </c>
      <c r="S7810" t="str">
        <f>IF(N7810="","",
   IF(OR(N7810 &lt;EDA_Outlier_Analysis!$I$10, N7810 &gt; EDA_Outlier_Analysis!$I$11),
      "Outlier",
      "Normal"))</f>
        <v>Normal</v>
      </c>
    </row>
    <row r="7811" spans="1:19">
      <c r="A7811" t="s">
        <v>16591</v>
      </c>
      <c r="B7811" s="4">
        <v>44991</v>
      </c>
      <c r="C7811" s="2">
        <v>-58614.2</v>
      </c>
      <c r="D7811" t="s">
        <v>840</v>
      </c>
      <c r="E7811" t="s">
        <v>864</v>
      </c>
      <c r="F7811" t="s">
        <v>9</v>
      </c>
      <c r="G7811" t="s">
        <v>31</v>
      </c>
      <c r="I7811" t="s">
        <v>1177</v>
      </c>
      <c r="J7811" t="s">
        <v>16592</v>
      </c>
      <c r="K7811" t="str">
        <f>IF(COUNTIF(Customers!A:A, H7811)&gt;0, "Valid", "Invalid")</f>
        <v>Invalid</v>
      </c>
      <c r="L7811" t="str">
        <f t="shared" ref="L7811:L7874" si="610">TEXT(B7811,"m")</f>
        <v>3</v>
      </c>
      <c r="M7811" t="str">
        <f t="shared" ref="M7811:M7874" si="611">TEXT(B7811,"yyyy")</f>
        <v>2023</v>
      </c>
      <c r="N7811">
        <f t="shared" ref="N7811:N7874" si="612">IF(D7811="Revenue",C7811,-ABS(C7811))</f>
        <v>-58614.2</v>
      </c>
      <c r="O7811" t="str">
        <f t="shared" ref="O7811:O7874" si="613">IF(D7811="Revenue", C7811, "")</f>
        <v/>
      </c>
      <c r="P7811">
        <f t="shared" ref="P7811:P7874" si="614">IF(D7811="Expense", ABS(C7811), "")</f>
        <v>58614.2</v>
      </c>
      <c r="Q7811" s="48" t="str">
        <f>IF(O7811="","",
   IF(OR(O7811&lt;EDA_Outlier_Analysis!$C$10, O7811&gt;EDA_Outlier_Analysis!$C$11),
      "Outlier",
      "Normal"))</f>
        <v/>
      </c>
      <c r="R7811" t="str">
        <f>IF(P7811="","",
   IF(OR(P7811 &lt; EDA_Outlier_Analysis!$F$7, P7811 &gt; EDA_Outlier_Analysis!$F$8),
      "Outlier",
      "Normal"))</f>
        <v>Outlier</v>
      </c>
      <c r="S7811" t="str">
        <f>IF(N7811="","",
   IF(OR(N7811 &lt;EDA_Outlier_Analysis!$I$10, N7811 &gt; EDA_Outlier_Analysis!$I$11),
      "Outlier",
      "Normal"))</f>
        <v>Normal</v>
      </c>
    </row>
    <row r="7812" spans="1:19">
      <c r="A7812" t="s">
        <v>16593</v>
      </c>
      <c r="B7812" s="4">
        <v>44933</v>
      </c>
      <c r="C7812" s="2">
        <v>91509.63</v>
      </c>
      <c r="D7812" t="s">
        <v>849</v>
      </c>
      <c r="E7812" t="s">
        <v>850</v>
      </c>
      <c r="F7812" t="s">
        <v>11</v>
      </c>
      <c r="G7812" t="s">
        <v>31</v>
      </c>
      <c r="H7812" t="s">
        <v>501</v>
      </c>
      <c r="J7812" t="s">
        <v>16594</v>
      </c>
      <c r="K7812" t="str">
        <f>IF(COUNTIF(Customers!A:A, H7812)&gt;0, "Valid", "Invalid")</f>
        <v>Valid</v>
      </c>
      <c r="L7812" t="str">
        <f t="shared" si="610"/>
        <v>1</v>
      </c>
      <c r="M7812" t="str">
        <f t="shared" si="611"/>
        <v>2023</v>
      </c>
      <c r="N7812">
        <f t="shared" si="612"/>
        <v>91509.63</v>
      </c>
      <c r="O7812">
        <f t="shared" si="613"/>
        <v>91509.63</v>
      </c>
      <c r="P7812" t="str">
        <f t="shared" si="614"/>
        <v/>
      </c>
      <c r="Q7812" s="48" t="str">
        <f>IF(O7812="","",
   IF(OR(O7812&lt;EDA_Outlier_Analysis!$C$10, O7812&gt;EDA_Outlier_Analysis!$C$11),
      "Outlier",
      "Normal"))</f>
        <v>Normal</v>
      </c>
      <c r="R7812" t="str">
        <f>IF(P7812="","",
   IF(OR(P7812 &lt; EDA_Outlier_Analysis!$F$7, P7812 &gt; EDA_Outlier_Analysis!$F$8),
      "Outlier",
      "Normal"))</f>
        <v/>
      </c>
      <c r="S7812" t="str">
        <f>IF(N7812="","",
   IF(OR(N7812 &lt;EDA_Outlier_Analysis!$I$10, N7812 &gt; EDA_Outlier_Analysis!$I$11),
      "Outlier",
      "Normal"))</f>
        <v>Normal</v>
      </c>
    </row>
    <row r="7813" spans="1:19">
      <c r="A7813" t="s">
        <v>16595</v>
      </c>
      <c r="B7813" s="4">
        <v>45258</v>
      </c>
      <c r="C7813" s="2">
        <v>156667.78</v>
      </c>
      <c r="D7813" t="s">
        <v>849</v>
      </c>
      <c r="E7813" t="s">
        <v>868</v>
      </c>
      <c r="F7813" t="s">
        <v>10</v>
      </c>
      <c r="G7813" t="s">
        <v>20</v>
      </c>
      <c r="H7813" t="s">
        <v>151</v>
      </c>
      <c r="J7813" t="s">
        <v>16596</v>
      </c>
      <c r="K7813" t="str">
        <f>IF(COUNTIF(Customers!A:A, H7813)&gt;0, "Valid", "Invalid")</f>
        <v>Valid</v>
      </c>
      <c r="L7813" t="str">
        <f t="shared" si="610"/>
        <v>11</v>
      </c>
      <c r="M7813" t="str">
        <f t="shared" si="611"/>
        <v>2023</v>
      </c>
      <c r="N7813">
        <f t="shared" si="612"/>
        <v>156667.78</v>
      </c>
      <c r="O7813">
        <f t="shared" si="613"/>
        <v>156667.78</v>
      </c>
      <c r="P7813" t="str">
        <f t="shared" si="614"/>
        <v/>
      </c>
      <c r="Q7813" s="48" t="str">
        <f>IF(O7813="","",
   IF(OR(O7813&lt;EDA_Outlier_Analysis!$C$10, O7813&gt;EDA_Outlier_Analysis!$C$11),
      "Outlier",
      "Normal"))</f>
        <v>Normal</v>
      </c>
      <c r="R7813" t="str">
        <f>IF(P7813="","",
   IF(OR(P7813 &lt; EDA_Outlier_Analysis!$F$7, P7813 &gt; EDA_Outlier_Analysis!$F$8),
      "Outlier",
      "Normal"))</f>
        <v/>
      </c>
      <c r="S7813" t="str">
        <f>IF(N7813="","",
   IF(OR(N7813 &lt;EDA_Outlier_Analysis!$I$10, N7813 &gt; EDA_Outlier_Analysis!$I$11),
      "Outlier",
      "Normal"))</f>
        <v>Normal</v>
      </c>
    </row>
    <row r="7814" spans="1:19">
      <c r="A7814" t="s">
        <v>16597</v>
      </c>
      <c r="B7814" s="4">
        <v>44616</v>
      </c>
      <c r="C7814" s="2">
        <v>152226.32</v>
      </c>
      <c r="D7814" t="s">
        <v>849</v>
      </c>
      <c r="E7814" t="s">
        <v>868</v>
      </c>
      <c r="F7814" t="s">
        <v>9</v>
      </c>
      <c r="G7814" t="s">
        <v>20</v>
      </c>
      <c r="H7814" t="s">
        <v>725</v>
      </c>
      <c r="J7814" t="s">
        <v>16598</v>
      </c>
      <c r="K7814" t="str">
        <f>IF(COUNTIF(Customers!A:A, H7814)&gt;0, "Valid", "Invalid")</f>
        <v>Valid</v>
      </c>
      <c r="L7814" t="str">
        <f t="shared" si="610"/>
        <v>2</v>
      </c>
      <c r="M7814" t="str">
        <f t="shared" si="611"/>
        <v>2022</v>
      </c>
      <c r="N7814">
        <f t="shared" si="612"/>
        <v>152226.32</v>
      </c>
      <c r="O7814">
        <f t="shared" si="613"/>
        <v>152226.32</v>
      </c>
      <c r="P7814" t="str">
        <f t="shared" si="614"/>
        <v/>
      </c>
      <c r="Q7814" s="48" t="str">
        <f>IF(O7814="","",
   IF(OR(O7814&lt;EDA_Outlier_Analysis!$C$10, O7814&gt;EDA_Outlier_Analysis!$C$11),
      "Outlier",
      "Normal"))</f>
        <v>Normal</v>
      </c>
      <c r="R7814" t="str">
        <f>IF(P7814="","",
   IF(OR(P7814 &lt; EDA_Outlier_Analysis!$F$7, P7814 &gt; EDA_Outlier_Analysis!$F$8),
      "Outlier",
      "Normal"))</f>
        <v/>
      </c>
      <c r="S7814" t="str">
        <f>IF(N7814="","",
   IF(OR(N7814 &lt;EDA_Outlier_Analysis!$I$10, N7814 &gt; EDA_Outlier_Analysis!$I$11),
      "Outlier",
      "Normal"))</f>
        <v>Normal</v>
      </c>
    </row>
    <row r="7815" spans="1:19">
      <c r="A7815" t="s">
        <v>16599</v>
      </c>
      <c r="B7815" s="4">
        <v>44850</v>
      </c>
      <c r="C7815" s="2">
        <v>-68267.47</v>
      </c>
      <c r="D7815" t="s">
        <v>840</v>
      </c>
      <c r="E7815" t="s">
        <v>878</v>
      </c>
      <c r="F7815" t="s">
        <v>10</v>
      </c>
      <c r="G7815" t="s">
        <v>34</v>
      </c>
      <c r="I7815" t="s">
        <v>1800</v>
      </c>
      <c r="J7815" t="s">
        <v>16600</v>
      </c>
      <c r="K7815" t="str">
        <f>IF(COUNTIF(Customers!A:A, H7815)&gt;0, "Valid", "Invalid")</f>
        <v>Invalid</v>
      </c>
      <c r="L7815" t="str">
        <f t="shared" si="610"/>
        <v>10</v>
      </c>
      <c r="M7815" t="str">
        <f t="shared" si="611"/>
        <v>2022</v>
      </c>
      <c r="N7815">
        <f t="shared" si="612"/>
        <v>-68267.47</v>
      </c>
      <c r="O7815" t="str">
        <f t="shared" si="613"/>
        <v/>
      </c>
      <c r="P7815">
        <f t="shared" si="614"/>
        <v>68267.47</v>
      </c>
      <c r="Q7815" s="48" t="str">
        <f>IF(O7815="","",
   IF(OR(O7815&lt;EDA_Outlier_Analysis!$C$10, O7815&gt;EDA_Outlier_Analysis!$C$11),
      "Outlier",
      "Normal"))</f>
        <v/>
      </c>
      <c r="R7815" t="str">
        <f>IF(P7815="","",
   IF(OR(P7815 &lt; EDA_Outlier_Analysis!$F$7, P7815 &gt; EDA_Outlier_Analysis!$F$8),
      "Outlier",
      "Normal"))</f>
        <v>Outlier</v>
      </c>
      <c r="S7815" t="str">
        <f>IF(N7815="","",
   IF(OR(N7815 &lt;EDA_Outlier_Analysis!$I$10, N7815 &gt; EDA_Outlier_Analysis!$I$11),
      "Outlier",
      "Normal"))</f>
        <v>Normal</v>
      </c>
    </row>
    <row r="7816" spans="1:19">
      <c r="A7816" t="s">
        <v>16601</v>
      </c>
      <c r="B7816" s="4">
        <v>45133</v>
      </c>
      <c r="C7816" s="2">
        <v>-43676.25</v>
      </c>
      <c r="D7816" t="s">
        <v>840</v>
      </c>
      <c r="E7816" t="s">
        <v>845</v>
      </c>
      <c r="F7816" t="s">
        <v>11</v>
      </c>
      <c r="G7816" t="s">
        <v>20</v>
      </c>
      <c r="I7816" t="s">
        <v>1971</v>
      </c>
      <c r="J7816" t="s">
        <v>16602</v>
      </c>
      <c r="K7816" t="str">
        <f>IF(COUNTIF(Customers!A:A, H7816)&gt;0, "Valid", "Invalid")</f>
        <v>Invalid</v>
      </c>
      <c r="L7816" t="str">
        <f t="shared" si="610"/>
        <v>7</v>
      </c>
      <c r="M7816" t="str">
        <f t="shared" si="611"/>
        <v>2023</v>
      </c>
      <c r="N7816">
        <f t="shared" si="612"/>
        <v>-43676.25</v>
      </c>
      <c r="O7816" t="str">
        <f t="shared" si="613"/>
        <v/>
      </c>
      <c r="P7816">
        <f t="shared" si="614"/>
        <v>43676.25</v>
      </c>
      <c r="Q7816" s="48" t="str">
        <f>IF(O7816="","",
   IF(OR(O7816&lt;EDA_Outlier_Analysis!$C$10, O7816&gt;EDA_Outlier_Analysis!$C$11),
      "Outlier",
      "Normal"))</f>
        <v/>
      </c>
      <c r="R7816" t="str">
        <f>IF(P7816="","",
   IF(OR(P7816 &lt; EDA_Outlier_Analysis!$F$7, P7816 &gt; EDA_Outlier_Analysis!$F$8),
      "Outlier",
      "Normal"))</f>
        <v>Normal</v>
      </c>
      <c r="S7816" t="str">
        <f>IF(N7816="","",
   IF(OR(N7816 &lt;EDA_Outlier_Analysis!$I$10, N7816 &gt; EDA_Outlier_Analysis!$I$11),
      "Outlier",
      "Normal"))</f>
        <v>Normal</v>
      </c>
    </row>
    <row r="7817" spans="1:19">
      <c r="A7817" t="s">
        <v>16603</v>
      </c>
      <c r="B7817" s="4">
        <v>45107</v>
      </c>
      <c r="C7817" s="2">
        <v>200769.2</v>
      </c>
      <c r="D7817" t="s">
        <v>849</v>
      </c>
      <c r="E7817" t="s">
        <v>850</v>
      </c>
      <c r="F7817" t="s">
        <v>10</v>
      </c>
      <c r="G7817" t="s">
        <v>20</v>
      </c>
      <c r="H7817" t="s">
        <v>713</v>
      </c>
      <c r="J7817" t="s">
        <v>16604</v>
      </c>
      <c r="K7817" t="str">
        <f>IF(COUNTIF(Customers!A:A, H7817)&gt;0, "Valid", "Invalid")</f>
        <v>Valid</v>
      </c>
      <c r="L7817" t="str">
        <f t="shared" si="610"/>
        <v>6</v>
      </c>
      <c r="M7817" t="str">
        <f t="shared" si="611"/>
        <v>2023</v>
      </c>
      <c r="N7817">
        <f t="shared" si="612"/>
        <v>200769.2</v>
      </c>
      <c r="O7817">
        <f t="shared" si="613"/>
        <v>200769.2</v>
      </c>
      <c r="P7817" t="str">
        <f t="shared" si="614"/>
        <v/>
      </c>
      <c r="Q7817" s="48" t="str">
        <f>IF(O7817="","",
   IF(OR(O7817&lt;EDA_Outlier_Analysis!$C$10, O7817&gt;EDA_Outlier_Analysis!$C$11),
      "Outlier",
      "Normal"))</f>
        <v>Normal</v>
      </c>
      <c r="R7817" t="str">
        <f>IF(P7817="","",
   IF(OR(P7817 &lt; EDA_Outlier_Analysis!$F$7, P7817 &gt; EDA_Outlier_Analysis!$F$8),
      "Outlier",
      "Normal"))</f>
        <v/>
      </c>
      <c r="S7817" t="str">
        <f>IF(N7817="","",
   IF(OR(N7817 &lt;EDA_Outlier_Analysis!$I$10, N7817 &gt; EDA_Outlier_Analysis!$I$11),
      "Outlier",
      "Normal"))</f>
        <v>Normal</v>
      </c>
    </row>
    <row r="7818" spans="1:19">
      <c r="A7818" t="s">
        <v>16605</v>
      </c>
      <c r="B7818" s="4">
        <v>44855</v>
      </c>
      <c r="C7818" s="2">
        <v>157414.97</v>
      </c>
      <c r="D7818" t="s">
        <v>849</v>
      </c>
      <c r="E7818" t="s">
        <v>850</v>
      </c>
      <c r="F7818" t="s">
        <v>10</v>
      </c>
      <c r="G7818" t="s">
        <v>20</v>
      </c>
      <c r="H7818" t="s">
        <v>427</v>
      </c>
      <c r="J7818" t="s">
        <v>16606</v>
      </c>
      <c r="K7818" t="str">
        <f>IF(COUNTIF(Customers!A:A, H7818)&gt;0, "Valid", "Invalid")</f>
        <v>Valid</v>
      </c>
      <c r="L7818" t="str">
        <f t="shared" si="610"/>
        <v>10</v>
      </c>
      <c r="M7818" t="str">
        <f t="shared" si="611"/>
        <v>2022</v>
      </c>
      <c r="N7818">
        <f t="shared" si="612"/>
        <v>157414.97</v>
      </c>
      <c r="O7818">
        <f t="shared" si="613"/>
        <v>157414.97</v>
      </c>
      <c r="P7818" t="str">
        <f t="shared" si="614"/>
        <v/>
      </c>
      <c r="Q7818" s="48" t="str">
        <f>IF(O7818="","",
   IF(OR(O7818&lt;EDA_Outlier_Analysis!$C$10, O7818&gt;EDA_Outlier_Analysis!$C$11),
      "Outlier",
      "Normal"))</f>
        <v>Normal</v>
      </c>
      <c r="R7818" t="str">
        <f>IF(P7818="","",
   IF(OR(P7818 &lt; EDA_Outlier_Analysis!$F$7, P7818 &gt; EDA_Outlier_Analysis!$F$8),
      "Outlier",
      "Normal"))</f>
        <v/>
      </c>
      <c r="S7818" t="str">
        <f>IF(N7818="","",
   IF(OR(N7818 &lt;EDA_Outlier_Analysis!$I$10, N7818 &gt; EDA_Outlier_Analysis!$I$11),
      "Outlier",
      "Normal"))</f>
        <v>Normal</v>
      </c>
    </row>
    <row r="7819" spans="1:19">
      <c r="A7819" t="s">
        <v>16607</v>
      </c>
      <c r="B7819" s="4">
        <v>44629</v>
      </c>
      <c r="C7819" s="2">
        <v>-48599.07</v>
      </c>
      <c r="D7819" t="s">
        <v>840</v>
      </c>
      <c r="E7819" t="s">
        <v>845</v>
      </c>
      <c r="F7819" t="s">
        <v>9</v>
      </c>
      <c r="G7819" t="s">
        <v>24</v>
      </c>
      <c r="I7819" t="s">
        <v>2053</v>
      </c>
      <c r="J7819" t="s">
        <v>16608</v>
      </c>
      <c r="K7819" t="str">
        <f>IF(COUNTIF(Customers!A:A, H7819)&gt;0, "Valid", "Invalid")</f>
        <v>Invalid</v>
      </c>
      <c r="L7819" t="str">
        <f t="shared" si="610"/>
        <v>3</v>
      </c>
      <c r="M7819" t="str">
        <f t="shared" si="611"/>
        <v>2022</v>
      </c>
      <c r="N7819">
        <f t="shared" si="612"/>
        <v>-48599.07</v>
      </c>
      <c r="O7819" t="str">
        <f t="shared" si="613"/>
        <v/>
      </c>
      <c r="P7819">
        <f t="shared" si="614"/>
        <v>48599.07</v>
      </c>
      <c r="Q7819" s="48" t="str">
        <f>IF(O7819="","",
   IF(OR(O7819&lt;EDA_Outlier_Analysis!$C$10, O7819&gt;EDA_Outlier_Analysis!$C$11),
      "Outlier",
      "Normal"))</f>
        <v/>
      </c>
      <c r="R7819" t="str">
        <f>IF(P7819="","",
   IF(OR(P7819 &lt; EDA_Outlier_Analysis!$F$7, P7819 &gt; EDA_Outlier_Analysis!$F$8),
      "Outlier",
      "Normal"))</f>
        <v>Normal</v>
      </c>
      <c r="S7819" t="str">
        <f>IF(N7819="","",
   IF(OR(N7819 &lt;EDA_Outlier_Analysis!$I$10, N7819 &gt; EDA_Outlier_Analysis!$I$11),
      "Outlier",
      "Normal"))</f>
        <v>Normal</v>
      </c>
    </row>
    <row r="7820" spans="1:19">
      <c r="A7820" t="s">
        <v>16609</v>
      </c>
      <c r="B7820" s="4">
        <v>44602</v>
      </c>
      <c r="C7820" s="2">
        <v>155473.97</v>
      </c>
      <c r="D7820" t="s">
        <v>849</v>
      </c>
      <c r="E7820" t="s">
        <v>850</v>
      </c>
      <c r="F7820" t="s">
        <v>11</v>
      </c>
      <c r="G7820" t="s">
        <v>24</v>
      </c>
      <c r="H7820" t="s">
        <v>511</v>
      </c>
      <c r="J7820" t="s">
        <v>16610</v>
      </c>
      <c r="K7820" t="str">
        <f>IF(COUNTIF(Customers!A:A, H7820)&gt;0, "Valid", "Invalid")</f>
        <v>Valid</v>
      </c>
      <c r="L7820" t="str">
        <f t="shared" si="610"/>
        <v>2</v>
      </c>
      <c r="M7820" t="str">
        <f t="shared" si="611"/>
        <v>2022</v>
      </c>
      <c r="N7820">
        <f t="shared" si="612"/>
        <v>155473.97</v>
      </c>
      <c r="O7820">
        <f t="shared" si="613"/>
        <v>155473.97</v>
      </c>
      <c r="P7820" t="str">
        <f t="shared" si="614"/>
        <v/>
      </c>
      <c r="Q7820" s="48" t="str">
        <f>IF(O7820="","",
   IF(OR(O7820&lt;EDA_Outlier_Analysis!$C$10, O7820&gt;EDA_Outlier_Analysis!$C$11),
      "Outlier",
      "Normal"))</f>
        <v>Normal</v>
      </c>
      <c r="R7820" t="str">
        <f>IF(P7820="","",
   IF(OR(P7820 &lt; EDA_Outlier_Analysis!$F$7, P7820 &gt; EDA_Outlier_Analysis!$F$8),
      "Outlier",
      "Normal"))</f>
        <v/>
      </c>
      <c r="S7820" t="str">
        <f>IF(N7820="","",
   IF(OR(N7820 &lt;EDA_Outlier_Analysis!$I$10, N7820 &gt; EDA_Outlier_Analysis!$I$11),
      "Outlier",
      "Normal"))</f>
        <v>Normal</v>
      </c>
    </row>
    <row r="7821" spans="1:19">
      <c r="A7821" t="s">
        <v>16611</v>
      </c>
      <c r="B7821" s="4">
        <v>44799</v>
      </c>
      <c r="C7821" s="2">
        <v>-30213.09</v>
      </c>
      <c r="D7821" t="s">
        <v>840</v>
      </c>
      <c r="E7821" t="s">
        <v>856</v>
      </c>
      <c r="F7821" t="s">
        <v>9</v>
      </c>
      <c r="G7821" t="s">
        <v>31</v>
      </c>
      <c r="I7821" t="s">
        <v>1093</v>
      </c>
      <c r="J7821" t="s">
        <v>16612</v>
      </c>
      <c r="K7821" t="str">
        <f>IF(COUNTIF(Customers!A:A, H7821)&gt;0, "Valid", "Invalid")</f>
        <v>Invalid</v>
      </c>
      <c r="L7821" t="str">
        <f t="shared" si="610"/>
        <v>8</v>
      </c>
      <c r="M7821" t="str">
        <f t="shared" si="611"/>
        <v>2022</v>
      </c>
      <c r="N7821">
        <f t="shared" si="612"/>
        <v>-30213.09</v>
      </c>
      <c r="O7821" t="str">
        <f t="shared" si="613"/>
        <v/>
      </c>
      <c r="P7821">
        <f t="shared" si="614"/>
        <v>30213.09</v>
      </c>
      <c r="Q7821" s="48" t="str">
        <f>IF(O7821="","",
   IF(OR(O7821&lt;EDA_Outlier_Analysis!$C$10, O7821&gt;EDA_Outlier_Analysis!$C$11),
      "Outlier",
      "Normal"))</f>
        <v/>
      </c>
      <c r="R7821" t="str">
        <f>IF(P7821="","",
   IF(OR(P7821 &lt; EDA_Outlier_Analysis!$F$7, P7821 &gt; EDA_Outlier_Analysis!$F$8),
      "Outlier",
      "Normal"))</f>
        <v>Normal</v>
      </c>
      <c r="S7821" t="str">
        <f>IF(N7821="","",
   IF(OR(N7821 &lt;EDA_Outlier_Analysis!$I$10, N7821 &gt; EDA_Outlier_Analysis!$I$11),
      "Outlier",
      "Normal"))</f>
        <v>Normal</v>
      </c>
    </row>
    <row r="7822" spans="1:19">
      <c r="A7822" t="s">
        <v>16613</v>
      </c>
      <c r="B7822" s="4">
        <v>45264</v>
      </c>
      <c r="C7822" s="2">
        <v>176787.61</v>
      </c>
      <c r="D7822" t="s">
        <v>849</v>
      </c>
      <c r="E7822" t="s">
        <v>850</v>
      </c>
      <c r="F7822" t="s">
        <v>11</v>
      </c>
      <c r="G7822" t="s">
        <v>20</v>
      </c>
      <c r="H7822" t="s">
        <v>271</v>
      </c>
      <c r="J7822" t="s">
        <v>16614</v>
      </c>
      <c r="K7822" t="str">
        <f>IF(COUNTIF(Customers!A:A, H7822)&gt;0, "Valid", "Invalid")</f>
        <v>Valid</v>
      </c>
      <c r="L7822" t="str">
        <f t="shared" si="610"/>
        <v>12</v>
      </c>
      <c r="M7822" t="str">
        <f t="shared" si="611"/>
        <v>2023</v>
      </c>
      <c r="N7822">
        <f t="shared" si="612"/>
        <v>176787.61</v>
      </c>
      <c r="O7822">
        <f t="shared" si="613"/>
        <v>176787.61</v>
      </c>
      <c r="P7822" t="str">
        <f t="shared" si="614"/>
        <v/>
      </c>
      <c r="Q7822" s="48" t="str">
        <f>IF(O7822="","",
   IF(OR(O7822&lt;EDA_Outlier_Analysis!$C$10, O7822&gt;EDA_Outlier_Analysis!$C$11),
      "Outlier",
      "Normal"))</f>
        <v>Normal</v>
      </c>
      <c r="R7822" t="str">
        <f>IF(P7822="","",
   IF(OR(P7822 &lt; EDA_Outlier_Analysis!$F$7, P7822 &gt; EDA_Outlier_Analysis!$F$8),
      "Outlier",
      "Normal"))</f>
        <v/>
      </c>
      <c r="S7822" t="str">
        <f>IF(N7822="","",
   IF(OR(N7822 &lt;EDA_Outlier_Analysis!$I$10, N7822 &gt; EDA_Outlier_Analysis!$I$11),
      "Outlier",
      "Normal"))</f>
        <v>Normal</v>
      </c>
    </row>
    <row r="7823" spans="1:19">
      <c r="A7823" t="s">
        <v>16615</v>
      </c>
      <c r="B7823" s="4">
        <v>45204</v>
      </c>
      <c r="C7823" s="2">
        <v>179105.44</v>
      </c>
      <c r="D7823" t="s">
        <v>849</v>
      </c>
      <c r="E7823" t="s">
        <v>853</v>
      </c>
      <c r="F7823" t="s">
        <v>11</v>
      </c>
      <c r="G7823" t="s">
        <v>31</v>
      </c>
      <c r="H7823" t="s">
        <v>637</v>
      </c>
      <c r="J7823" t="s">
        <v>16616</v>
      </c>
      <c r="K7823" t="str">
        <f>IF(COUNTIF(Customers!A:A, H7823)&gt;0, "Valid", "Invalid")</f>
        <v>Valid</v>
      </c>
      <c r="L7823" t="str">
        <f t="shared" si="610"/>
        <v>10</v>
      </c>
      <c r="M7823" t="str">
        <f t="shared" si="611"/>
        <v>2023</v>
      </c>
      <c r="N7823">
        <f t="shared" si="612"/>
        <v>179105.44</v>
      </c>
      <c r="O7823">
        <f t="shared" si="613"/>
        <v>179105.44</v>
      </c>
      <c r="P7823" t="str">
        <f t="shared" si="614"/>
        <v/>
      </c>
      <c r="Q7823" s="48" t="str">
        <f>IF(O7823="","",
   IF(OR(O7823&lt;EDA_Outlier_Analysis!$C$10, O7823&gt;EDA_Outlier_Analysis!$C$11),
      "Outlier",
      "Normal"))</f>
        <v>Normal</v>
      </c>
      <c r="R7823" t="str">
        <f>IF(P7823="","",
   IF(OR(P7823 &lt; EDA_Outlier_Analysis!$F$7, P7823 &gt; EDA_Outlier_Analysis!$F$8),
      "Outlier",
      "Normal"))</f>
        <v/>
      </c>
      <c r="S7823" t="str">
        <f>IF(N7823="","",
   IF(OR(N7823 &lt;EDA_Outlier_Analysis!$I$10, N7823 &gt; EDA_Outlier_Analysis!$I$11),
      "Outlier",
      "Normal"))</f>
        <v>Normal</v>
      </c>
    </row>
    <row r="7824" spans="1:19">
      <c r="A7824" t="s">
        <v>16617</v>
      </c>
      <c r="B7824" s="4">
        <v>44865</v>
      </c>
      <c r="C7824" s="2">
        <v>56471.51</v>
      </c>
      <c r="D7824" t="s">
        <v>849</v>
      </c>
      <c r="E7824" t="s">
        <v>853</v>
      </c>
      <c r="F7824" t="s">
        <v>11</v>
      </c>
      <c r="G7824" t="s">
        <v>34</v>
      </c>
      <c r="H7824" t="s">
        <v>523</v>
      </c>
      <c r="J7824" t="s">
        <v>16618</v>
      </c>
      <c r="K7824" t="str">
        <f>IF(COUNTIF(Customers!A:A, H7824)&gt;0, "Valid", "Invalid")</f>
        <v>Valid</v>
      </c>
      <c r="L7824" t="str">
        <f t="shared" si="610"/>
        <v>10</v>
      </c>
      <c r="M7824" t="str">
        <f t="shared" si="611"/>
        <v>2022</v>
      </c>
      <c r="N7824">
        <f t="shared" si="612"/>
        <v>56471.51</v>
      </c>
      <c r="O7824">
        <f t="shared" si="613"/>
        <v>56471.51</v>
      </c>
      <c r="P7824" t="str">
        <f t="shared" si="614"/>
        <v/>
      </c>
      <c r="Q7824" s="48" t="str">
        <f>IF(O7824="","",
   IF(OR(O7824&lt;EDA_Outlier_Analysis!$C$10, O7824&gt;EDA_Outlier_Analysis!$C$11),
      "Outlier",
      "Normal"))</f>
        <v>Normal</v>
      </c>
      <c r="R7824" t="str">
        <f>IF(P7824="","",
   IF(OR(P7824 &lt; EDA_Outlier_Analysis!$F$7, P7824 &gt; EDA_Outlier_Analysis!$F$8),
      "Outlier",
      "Normal"))</f>
        <v/>
      </c>
      <c r="S7824" t="str">
        <f>IF(N7824="","",
   IF(OR(N7824 &lt;EDA_Outlier_Analysis!$I$10, N7824 &gt; EDA_Outlier_Analysis!$I$11),
      "Outlier",
      "Normal"))</f>
        <v>Normal</v>
      </c>
    </row>
    <row r="7825" spans="1:19">
      <c r="A7825" t="s">
        <v>16619</v>
      </c>
      <c r="B7825" s="4">
        <v>45052</v>
      </c>
      <c r="C7825" s="2">
        <v>-78234.94</v>
      </c>
      <c r="D7825" t="s">
        <v>840</v>
      </c>
      <c r="E7825" t="s">
        <v>864</v>
      </c>
      <c r="F7825" t="s">
        <v>11</v>
      </c>
      <c r="G7825" t="s">
        <v>20</v>
      </c>
      <c r="I7825" t="s">
        <v>1117</v>
      </c>
      <c r="J7825" t="s">
        <v>16620</v>
      </c>
      <c r="K7825" t="str">
        <f>IF(COUNTIF(Customers!A:A, H7825)&gt;0, "Valid", "Invalid")</f>
        <v>Invalid</v>
      </c>
      <c r="L7825" t="str">
        <f t="shared" si="610"/>
        <v>5</v>
      </c>
      <c r="M7825" t="str">
        <f t="shared" si="611"/>
        <v>2023</v>
      </c>
      <c r="N7825">
        <f t="shared" si="612"/>
        <v>-78234.94</v>
      </c>
      <c r="O7825" t="str">
        <f t="shared" si="613"/>
        <v/>
      </c>
      <c r="P7825">
        <f t="shared" si="614"/>
        <v>78234.94</v>
      </c>
      <c r="Q7825" s="48" t="str">
        <f>IF(O7825="","",
   IF(OR(O7825&lt;EDA_Outlier_Analysis!$C$10, O7825&gt;EDA_Outlier_Analysis!$C$11),
      "Outlier",
      "Normal"))</f>
        <v/>
      </c>
      <c r="R7825" t="str">
        <f>IF(P7825="","",
   IF(OR(P7825 &lt; EDA_Outlier_Analysis!$F$7, P7825 &gt; EDA_Outlier_Analysis!$F$8),
      "Outlier",
      "Normal"))</f>
        <v>Outlier</v>
      </c>
      <c r="S7825" t="str">
        <f>IF(N7825="","",
   IF(OR(N7825 &lt;EDA_Outlier_Analysis!$I$10, N7825 &gt; EDA_Outlier_Analysis!$I$11),
      "Outlier",
      "Normal"))</f>
        <v>Normal</v>
      </c>
    </row>
    <row r="7826" spans="1:19">
      <c r="A7826" t="s">
        <v>16621</v>
      </c>
      <c r="B7826" s="4">
        <v>44697</v>
      </c>
      <c r="C7826" s="2">
        <v>-2000</v>
      </c>
      <c r="D7826" t="s">
        <v>840</v>
      </c>
      <c r="E7826" t="s">
        <v>856</v>
      </c>
      <c r="F7826" t="s">
        <v>10</v>
      </c>
      <c r="G7826" t="s">
        <v>34</v>
      </c>
      <c r="I7826" t="s">
        <v>1620</v>
      </c>
      <c r="J7826" t="s">
        <v>16622</v>
      </c>
      <c r="K7826" t="str">
        <f>IF(COUNTIF(Customers!A:A, H7826)&gt;0, "Valid", "Invalid")</f>
        <v>Invalid</v>
      </c>
      <c r="L7826" t="str">
        <f t="shared" si="610"/>
        <v>5</v>
      </c>
      <c r="M7826" t="str">
        <f t="shared" si="611"/>
        <v>2022</v>
      </c>
      <c r="N7826">
        <f t="shared" si="612"/>
        <v>-2000</v>
      </c>
      <c r="O7826" t="str">
        <f t="shared" si="613"/>
        <v/>
      </c>
      <c r="P7826">
        <f t="shared" si="614"/>
        <v>2000</v>
      </c>
      <c r="Q7826" s="48" t="str">
        <f>IF(O7826="","",
   IF(OR(O7826&lt;EDA_Outlier_Analysis!$C$10, O7826&gt;EDA_Outlier_Analysis!$C$11),
      "Outlier",
      "Normal"))</f>
        <v/>
      </c>
      <c r="R7826" t="str">
        <f>IF(P7826="","",
   IF(OR(P7826 &lt; EDA_Outlier_Analysis!$F$7, P7826 &gt; EDA_Outlier_Analysis!$F$8),
      "Outlier",
      "Normal"))</f>
        <v>Outlier</v>
      </c>
      <c r="S7826" t="str">
        <f>IF(N7826="","",
   IF(OR(N7826 &lt;EDA_Outlier_Analysis!$I$10, N7826 &gt; EDA_Outlier_Analysis!$I$11),
      "Outlier",
      "Normal"))</f>
        <v>Normal</v>
      </c>
    </row>
    <row r="7827" spans="1:19">
      <c r="A7827" t="s">
        <v>16623</v>
      </c>
      <c r="B7827" s="4">
        <v>44871</v>
      </c>
      <c r="C7827" s="2">
        <v>174466.1</v>
      </c>
      <c r="D7827" t="s">
        <v>849</v>
      </c>
      <c r="E7827" t="s">
        <v>850</v>
      </c>
      <c r="F7827" t="s">
        <v>11</v>
      </c>
      <c r="G7827" t="s">
        <v>24</v>
      </c>
      <c r="H7827" t="s">
        <v>39</v>
      </c>
      <c r="J7827" t="s">
        <v>16624</v>
      </c>
      <c r="K7827" t="str">
        <f>IF(COUNTIF(Customers!A:A, H7827)&gt;0, "Valid", "Invalid")</f>
        <v>Valid</v>
      </c>
      <c r="L7827" t="str">
        <f t="shared" si="610"/>
        <v>11</v>
      </c>
      <c r="M7827" t="str">
        <f t="shared" si="611"/>
        <v>2022</v>
      </c>
      <c r="N7827">
        <f t="shared" si="612"/>
        <v>174466.1</v>
      </c>
      <c r="O7827">
        <f t="shared" si="613"/>
        <v>174466.1</v>
      </c>
      <c r="P7827" t="str">
        <f t="shared" si="614"/>
        <v/>
      </c>
      <c r="Q7827" s="48" t="str">
        <f>IF(O7827="","",
   IF(OR(O7827&lt;EDA_Outlier_Analysis!$C$10, O7827&gt;EDA_Outlier_Analysis!$C$11),
      "Outlier",
      "Normal"))</f>
        <v>Normal</v>
      </c>
      <c r="R7827" t="str">
        <f>IF(P7827="","",
   IF(OR(P7827 &lt; EDA_Outlier_Analysis!$F$7, P7827 &gt; EDA_Outlier_Analysis!$F$8),
      "Outlier",
      "Normal"))</f>
        <v/>
      </c>
      <c r="S7827" t="str">
        <f>IF(N7827="","",
   IF(OR(N7827 &lt;EDA_Outlier_Analysis!$I$10, N7827 &gt; EDA_Outlier_Analysis!$I$11),
      "Outlier",
      "Normal"))</f>
        <v>Normal</v>
      </c>
    </row>
    <row r="7828" spans="1:19">
      <c r="A7828" t="s">
        <v>16625</v>
      </c>
      <c r="B7828" s="4">
        <v>45230</v>
      </c>
      <c r="C7828" s="2">
        <v>170583.59</v>
      </c>
      <c r="D7828" t="s">
        <v>849</v>
      </c>
      <c r="E7828" t="s">
        <v>853</v>
      </c>
      <c r="F7828" t="s">
        <v>9</v>
      </c>
      <c r="G7828" t="s">
        <v>31</v>
      </c>
      <c r="H7828" t="s">
        <v>213</v>
      </c>
      <c r="J7828" t="s">
        <v>16626</v>
      </c>
      <c r="K7828" t="str">
        <f>IF(COUNTIF(Customers!A:A, H7828)&gt;0, "Valid", "Invalid")</f>
        <v>Valid</v>
      </c>
      <c r="L7828" t="str">
        <f t="shared" si="610"/>
        <v>10</v>
      </c>
      <c r="M7828" t="str">
        <f t="shared" si="611"/>
        <v>2023</v>
      </c>
      <c r="N7828">
        <f t="shared" si="612"/>
        <v>170583.59</v>
      </c>
      <c r="O7828">
        <f t="shared" si="613"/>
        <v>170583.59</v>
      </c>
      <c r="P7828" t="str">
        <f t="shared" si="614"/>
        <v/>
      </c>
      <c r="Q7828" s="48" t="str">
        <f>IF(O7828="","",
   IF(OR(O7828&lt;EDA_Outlier_Analysis!$C$10, O7828&gt;EDA_Outlier_Analysis!$C$11),
      "Outlier",
      "Normal"))</f>
        <v>Normal</v>
      </c>
      <c r="R7828" t="str">
        <f>IF(P7828="","",
   IF(OR(P7828 &lt; EDA_Outlier_Analysis!$F$7, P7828 &gt; EDA_Outlier_Analysis!$F$8),
      "Outlier",
      "Normal"))</f>
        <v/>
      </c>
      <c r="S7828" t="str">
        <f>IF(N7828="","",
   IF(OR(N7828 &lt;EDA_Outlier_Analysis!$I$10, N7828 &gt; EDA_Outlier_Analysis!$I$11),
      "Outlier",
      "Normal"))</f>
        <v>Normal</v>
      </c>
    </row>
    <row r="7829" spans="1:19">
      <c r="A7829" t="s">
        <v>16627</v>
      </c>
      <c r="B7829" s="4">
        <v>44693</v>
      </c>
      <c r="C7829" s="2">
        <v>-35358.82</v>
      </c>
      <c r="D7829" t="s">
        <v>840</v>
      </c>
      <c r="E7829" t="s">
        <v>845</v>
      </c>
      <c r="F7829" t="s">
        <v>10</v>
      </c>
      <c r="G7829" t="s">
        <v>20</v>
      </c>
      <c r="I7829" t="s">
        <v>1940</v>
      </c>
      <c r="J7829" t="s">
        <v>16628</v>
      </c>
      <c r="K7829" t="str">
        <f>IF(COUNTIF(Customers!A:A, H7829)&gt;0, "Valid", "Invalid")</f>
        <v>Invalid</v>
      </c>
      <c r="L7829" t="str">
        <f t="shared" si="610"/>
        <v>5</v>
      </c>
      <c r="M7829" t="str">
        <f t="shared" si="611"/>
        <v>2022</v>
      </c>
      <c r="N7829">
        <f t="shared" si="612"/>
        <v>-35358.82</v>
      </c>
      <c r="O7829" t="str">
        <f t="shared" si="613"/>
        <v/>
      </c>
      <c r="P7829">
        <f t="shared" si="614"/>
        <v>35358.82</v>
      </c>
      <c r="Q7829" s="48" t="str">
        <f>IF(O7829="","",
   IF(OR(O7829&lt;EDA_Outlier_Analysis!$C$10, O7829&gt;EDA_Outlier_Analysis!$C$11),
      "Outlier",
      "Normal"))</f>
        <v/>
      </c>
      <c r="R7829" t="str">
        <f>IF(P7829="","",
   IF(OR(P7829 &lt; EDA_Outlier_Analysis!$F$7, P7829 &gt; EDA_Outlier_Analysis!$F$8),
      "Outlier",
      "Normal"))</f>
        <v>Normal</v>
      </c>
      <c r="S7829" t="str">
        <f>IF(N7829="","",
   IF(OR(N7829 &lt;EDA_Outlier_Analysis!$I$10, N7829 &gt; EDA_Outlier_Analysis!$I$11),
      "Outlier",
      "Normal"))</f>
        <v>Normal</v>
      </c>
    </row>
    <row r="7830" spans="1:19">
      <c r="A7830" t="s">
        <v>16629</v>
      </c>
      <c r="B7830" s="4">
        <v>45159</v>
      </c>
      <c r="C7830" s="2">
        <v>74109.399999999994</v>
      </c>
      <c r="D7830" t="s">
        <v>849</v>
      </c>
      <c r="E7830" t="s">
        <v>868</v>
      </c>
      <c r="F7830" t="s">
        <v>10</v>
      </c>
      <c r="G7830" t="s">
        <v>34</v>
      </c>
      <c r="H7830" t="s">
        <v>711</v>
      </c>
      <c r="J7830" t="s">
        <v>16630</v>
      </c>
      <c r="K7830" t="str">
        <f>IF(COUNTIF(Customers!A:A, H7830)&gt;0, "Valid", "Invalid")</f>
        <v>Valid</v>
      </c>
      <c r="L7830" t="str">
        <f t="shared" si="610"/>
        <v>8</v>
      </c>
      <c r="M7830" t="str">
        <f t="shared" si="611"/>
        <v>2023</v>
      </c>
      <c r="N7830">
        <f t="shared" si="612"/>
        <v>74109.399999999994</v>
      </c>
      <c r="O7830">
        <f t="shared" si="613"/>
        <v>74109.399999999994</v>
      </c>
      <c r="P7830" t="str">
        <f t="shared" si="614"/>
        <v/>
      </c>
      <c r="Q7830" s="48" t="str">
        <f>IF(O7830="","",
   IF(OR(O7830&lt;EDA_Outlier_Analysis!$C$10, O7830&gt;EDA_Outlier_Analysis!$C$11),
      "Outlier",
      "Normal"))</f>
        <v>Normal</v>
      </c>
      <c r="R7830" t="str">
        <f>IF(P7830="","",
   IF(OR(P7830 &lt; EDA_Outlier_Analysis!$F$7, P7830 &gt; EDA_Outlier_Analysis!$F$8),
      "Outlier",
      "Normal"))</f>
        <v/>
      </c>
      <c r="S7830" t="str">
        <f>IF(N7830="","",
   IF(OR(N7830 &lt;EDA_Outlier_Analysis!$I$10, N7830 &gt; EDA_Outlier_Analysis!$I$11),
      "Outlier",
      "Normal"))</f>
        <v>Normal</v>
      </c>
    </row>
    <row r="7831" spans="1:19">
      <c r="A7831" t="s">
        <v>16631</v>
      </c>
      <c r="B7831" s="4">
        <v>45270</v>
      </c>
      <c r="C7831" s="2">
        <v>178767.3</v>
      </c>
      <c r="D7831" t="s">
        <v>849</v>
      </c>
      <c r="E7831" t="s">
        <v>868</v>
      </c>
      <c r="F7831" t="s">
        <v>10</v>
      </c>
      <c r="G7831" t="s">
        <v>20</v>
      </c>
      <c r="H7831" t="s">
        <v>381</v>
      </c>
      <c r="J7831" t="s">
        <v>16632</v>
      </c>
      <c r="K7831" t="str">
        <f>IF(COUNTIF(Customers!A:A, H7831)&gt;0, "Valid", "Invalid")</f>
        <v>Valid</v>
      </c>
      <c r="L7831" t="str">
        <f t="shared" si="610"/>
        <v>12</v>
      </c>
      <c r="M7831" t="str">
        <f t="shared" si="611"/>
        <v>2023</v>
      </c>
      <c r="N7831">
        <f t="shared" si="612"/>
        <v>178767.3</v>
      </c>
      <c r="O7831">
        <f t="shared" si="613"/>
        <v>178767.3</v>
      </c>
      <c r="P7831" t="str">
        <f t="shared" si="614"/>
        <v/>
      </c>
      <c r="Q7831" s="48" t="str">
        <f>IF(O7831="","",
   IF(OR(O7831&lt;EDA_Outlier_Analysis!$C$10, O7831&gt;EDA_Outlier_Analysis!$C$11),
      "Outlier",
      "Normal"))</f>
        <v>Normal</v>
      </c>
      <c r="R7831" t="str">
        <f>IF(P7831="","",
   IF(OR(P7831 &lt; EDA_Outlier_Analysis!$F$7, P7831 &gt; EDA_Outlier_Analysis!$F$8),
      "Outlier",
      "Normal"))</f>
        <v/>
      </c>
      <c r="S7831" t="str">
        <f>IF(N7831="","",
   IF(OR(N7831 &lt;EDA_Outlier_Analysis!$I$10, N7831 &gt; EDA_Outlier_Analysis!$I$11),
      "Outlier",
      "Normal"))</f>
        <v>Normal</v>
      </c>
    </row>
    <row r="7832" spans="1:19">
      <c r="A7832" t="s">
        <v>16633</v>
      </c>
      <c r="B7832" s="4">
        <v>45203</v>
      </c>
      <c r="C7832" s="2">
        <v>13491.13</v>
      </c>
      <c r="D7832" t="s">
        <v>873</v>
      </c>
      <c r="E7832" t="s">
        <v>873</v>
      </c>
      <c r="F7832" t="s">
        <v>11</v>
      </c>
      <c r="G7832" t="s">
        <v>20</v>
      </c>
      <c r="J7832" t="s">
        <v>16634</v>
      </c>
      <c r="K7832" t="str">
        <f>IF(COUNTIF(Customers!A:A, H7832)&gt;0, "Valid", "Invalid")</f>
        <v>Invalid</v>
      </c>
      <c r="L7832" t="str">
        <f t="shared" si="610"/>
        <v>10</v>
      </c>
      <c r="M7832" t="str">
        <f t="shared" si="611"/>
        <v>2023</v>
      </c>
      <c r="N7832">
        <f t="shared" si="612"/>
        <v>-13491.13</v>
      </c>
      <c r="O7832" t="str">
        <f t="shared" si="613"/>
        <v/>
      </c>
      <c r="P7832" t="str">
        <f t="shared" si="614"/>
        <v/>
      </c>
      <c r="Q7832" s="48" t="str">
        <f>IF(O7832="","",
   IF(OR(O7832&lt;EDA_Outlier_Analysis!$C$10, O7832&gt;EDA_Outlier_Analysis!$C$11),
      "Outlier",
      "Normal"))</f>
        <v/>
      </c>
      <c r="R7832" t="str">
        <f>IF(P7832="","",
   IF(OR(P7832 &lt; EDA_Outlier_Analysis!$F$7, P7832 &gt; EDA_Outlier_Analysis!$F$8),
      "Outlier",
      "Normal"))</f>
        <v/>
      </c>
      <c r="S7832" t="str">
        <f>IF(N7832="","",
   IF(OR(N7832 &lt;EDA_Outlier_Analysis!$I$10, N7832 &gt; EDA_Outlier_Analysis!$I$11),
      "Outlier",
      "Normal"))</f>
        <v>Normal</v>
      </c>
    </row>
    <row r="7833" spans="1:19">
      <c r="A7833" t="s">
        <v>16635</v>
      </c>
      <c r="B7833" s="4">
        <v>45254</v>
      </c>
      <c r="C7833" s="2">
        <v>155094.84</v>
      </c>
      <c r="D7833" t="s">
        <v>849</v>
      </c>
      <c r="E7833" t="s">
        <v>868</v>
      </c>
      <c r="F7833" t="s">
        <v>11</v>
      </c>
      <c r="G7833" t="s">
        <v>34</v>
      </c>
      <c r="H7833" t="s">
        <v>509</v>
      </c>
      <c r="J7833" t="s">
        <v>16636</v>
      </c>
      <c r="K7833" t="str">
        <f>IF(COUNTIF(Customers!A:A, H7833)&gt;0, "Valid", "Invalid")</f>
        <v>Valid</v>
      </c>
      <c r="L7833" t="str">
        <f t="shared" si="610"/>
        <v>11</v>
      </c>
      <c r="M7833" t="str">
        <f t="shared" si="611"/>
        <v>2023</v>
      </c>
      <c r="N7833">
        <f t="shared" si="612"/>
        <v>155094.84</v>
      </c>
      <c r="O7833">
        <f t="shared" si="613"/>
        <v>155094.84</v>
      </c>
      <c r="P7833" t="str">
        <f t="shared" si="614"/>
        <v/>
      </c>
      <c r="Q7833" s="48" t="str">
        <f>IF(O7833="","",
   IF(OR(O7833&lt;EDA_Outlier_Analysis!$C$10, O7833&gt;EDA_Outlier_Analysis!$C$11),
      "Outlier",
      "Normal"))</f>
        <v>Normal</v>
      </c>
      <c r="R7833" t="str">
        <f>IF(P7833="","",
   IF(OR(P7833 &lt; EDA_Outlier_Analysis!$F$7, P7833 &gt; EDA_Outlier_Analysis!$F$8),
      "Outlier",
      "Normal"))</f>
        <v/>
      </c>
      <c r="S7833" t="str">
        <f>IF(N7833="","",
   IF(OR(N7833 &lt;EDA_Outlier_Analysis!$I$10, N7833 &gt; EDA_Outlier_Analysis!$I$11),
      "Outlier",
      "Normal"))</f>
        <v>Normal</v>
      </c>
    </row>
    <row r="7834" spans="1:19">
      <c r="A7834" t="s">
        <v>16637</v>
      </c>
      <c r="B7834" s="4">
        <v>44948</v>
      </c>
      <c r="C7834" s="2">
        <v>10303.49</v>
      </c>
      <c r="D7834" t="s">
        <v>971</v>
      </c>
      <c r="E7834" t="s">
        <v>971</v>
      </c>
      <c r="F7834" t="s">
        <v>11</v>
      </c>
      <c r="G7834" t="s">
        <v>31</v>
      </c>
      <c r="J7834" t="s">
        <v>16638</v>
      </c>
      <c r="K7834" t="str">
        <f>IF(COUNTIF(Customers!A:A, H7834)&gt;0, "Valid", "Invalid")</f>
        <v>Invalid</v>
      </c>
      <c r="L7834" t="str">
        <f t="shared" si="610"/>
        <v>1</v>
      </c>
      <c r="M7834" t="str">
        <f t="shared" si="611"/>
        <v>2023</v>
      </c>
      <c r="N7834">
        <f t="shared" si="612"/>
        <v>-10303.49</v>
      </c>
      <c r="O7834" t="str">
        <f t="shared" si="613"/>
        <v/>
      </c>
      <c r="P7834" t="str">
        <f t="shared" si="614"/>
        <v/>
      </c>
      <c r="Q7834" s="48" t="str">
        <f>IF(O7834="","",
   IF(OR(O7834&lt;EDA_Outlier_Analysis!$C$10, O7834&gt;EDA_Outlier_Analysis!$C$11),
      "Outlier",
      "Normal"))</f>
        <v/>
      </c>
      <c r="R7834" t="str">
        <f>IF(P7834="","",
   IF(OR(P7834 &lt; EDA_Outlier_Analysis!$F$7, P7834 &gt; EDA_Outlier_Analysis!$F$8),
      "Outlier",
      "Normal"))</f>
        <v/>
      </c>
      <c r="S7834" t="str">
        <f>IF(N7834="","",
   IF(OR(N7834 &lt;EDA_Outlier_Analysis!$I$10, N7834 &gt; EDA_Outlier_Analysis!$I$11),
      "Outlier",
      "Normal"))</f>
        <v>Normal</v>
      </c>
    </row>
    <row r="7835" spans="1:19">
      <c r="A7835" t="s">
        <v>16639</v>
      </c>
      <c r="B7835" s="4">
        <v>45193</v>
      </c>
      <c r="C7835" s="2">
        <v>-12586.3</v>
      </c>
      <c r="D7835" t="s">
        <v>840</v>
      </c>
      <c r="E7835" t="s">
        <v>905</v>
      </c>
      <c r="F7835" t="s">
        <v>11</v>
      </c>
      <c r="G7835" t="s">
        <v>24</v>
      </c>
      <c r="I7835" t="s">
        <v>957</v>
      </c>
      <c r="J7835" t="s">
        <v>16640</v>
      </c>
      <c r="K7835" t="str">
        <f>IF(COUNTIF(Customers!A:A, H7835)&gt;0, "Valid", "Invalid")</f>
        <v>Invalid</v>
      </c>
      <c r="L7835" t="str">
        <f t="shared" si="610"/>
        <v>9</v>
      </c>
      <c r="M7835" t="str">
        <f t="shared" si="611"/>
        <v>2023</v>
      </c>
      <c r="N7835">
        <f t="shared" si="612"/>
        <v>-12586.3</v>
      </c>
      <c r="O7835" t="str">
        <f t="shared" si="613"/>
        <v/>
      </c>
      <c r="P7835">
        <f t="shared" si="614"/>
        <v>12586.3</v>
      </c>
      <c r="Q7835" s="48" t="str">
        <f>IF(O7835="","",
   IF(OR(O7835&lt;EDA_Outlier_Analysis!$C$10, O7835&gt;EDA_Outlier_Analysis!$C$11),
      "Outlier",
      "Normal"))</f>
        <v/>
      </c>
      <c r="R7835" t="str">
        <f>IF(P7835="","",
   IF(OR(P7835 &lt; EDA_Outlier_Analysis!$F$7, P7835 &gt; EDA_Outlier_Analysis!$F$8),
      "Outlier",
      "Normal"))</f>
        <v>Outlier</v>
      </c>
      <c r="S7835" t="str">
        <f>IF(N7835="","",
   IF(OR(N7835 &lt;EDA_Outlier_Analysis!$I$10, N7835 &gt; EDA_Outlier_Analysis!$I$11),
      "Outlier",
      "Normal"))</f>
        <v>Normal</v>
      </c>
    </row>
    <row r="7836" spans="1:19">
      <c r="A7836" t="s">
        <v>16641</v>
      </c>
      <c r="B7836" s="4">
        <v>44826</v>
      </c>
      <c r="C7836" s="2">
        <v>174540.5</v>
      </c>
      <c r="D7836" t="s">
        <v>849</v>
      </c>
      <c r="E7836" t="s">
        <v>868</v>
      </c>
      <c r="F7836" t="s">
        <v>10</v>
      </c>
      <c r="G7836" t="s">
        <v>34</v>
      </c>
      <c r="H7836" t="s">
        <v>119</v>
      </c>
      <c r="J7836" t="s">
        <v>16642</v>
      </c>
      <c r="K7836" t="str">
        <f>IF(COUNTIF(Customers!A:A, H7836)&gt;0, "Valid", "Invalid")</f>
        <v>Valid</v>
      </c>
      <c r="L7836" t="str">
        <f t="shared" si="610"/>
        <v>9</v>
      </c>
      <c r="M7836" t="str">
        <f t="shared" si="611"/>
        <v>2022</v>
      </c>
      <c r="N7836">
        <f t="shared" si="612"/>
        <v>174540.5</v>
      </c>
      <c r="O7836">
        <f t="shared" si="613"/>
        <v>174540.5</v>
      </c>
      <c r="P7836" t="str">
        <f t="shared" si="614"/>
        <v/>
      </c>
      <c r="Q7836" s="48" t="str">
        <f>IF(O7836="","",
   IF(OR(O7836&lt;EDA_Outlier_Analysis!$C$10, O7836&gt;EDA_Outlier_Analysis!$C$11),
      "Outlier",
      "Normal"))</f>
        <v>Normal</v>
      </c>
      <c r="R7836" t="str">
        <f>IF(P7836="","",
   IF(OR(P7836 &lt; EDA_Outlier_Analysis!$F$7, P7836 &gt; EDA_Outlier_Analysis!$F$8),
      "Outlier",
      "Normal"))</f>
        <v/>
      </c>
      <c r="S7836" t="str">
        <f>IF(N7836="","",
   IF(OR(N7836 &lt;EDA_Outlier_Analysis!$I$10, N7836 &gt; EDA_Outlier_Analysis!$I$11),
      "Outlier",
      "Normal"))</f>
        <v>Normal</v>
      </c>
    </row>
    <row r="7837" spans="1:19">
      <c r="A7837" t="s">
        <v>16643</v>
      </c>
      <c r="B7837" s="4">
        <v>45177</v>
      </c>
      <c r="C7837" s="2">
        <v>16770.810000000001</v>
      </c>
      <c r="D7837" t="s">
        <v>1345</v>
      </c>
      <c r="E7837" t="s">
        <v>1345</v>
      </c>
      <c r="F7837" t="s">
        <v>9</v>
      </c>
      <c r="G7837" t="s">
        <v>34</v>
      </c>
      <c r="J7837" t="s">
        <v>16644</v>
      </c>
      <c r="K7837" t="str">
        <f>IF(COUNTIF(Customers!A:A, H7837)&gt;0, "Valid", "Invalid")</f>
        <v>Invalid</v>
      </c>
      <c r="L7837" t="str">
        <f t="shared" si="610"/>
        <v>9</v>
      </c>
      <c r="M7837" t="str">
        <f t="shared" si="611"/>
        <v>2023</v>
      </c>
      <c r="N7837">
        <f t="shared" si="612"/>
        <v>-16770.810000000001</v>
      </c>
      <c r="O7837" t="str">
        <f t="shared" si="613"/>
        <v/>
      </c>
      <c r="P7837" t="str">
        <f t="shared" si="614"/>
        <v/>
      </c>
      <c r="Q7837" s="48" t="str">
        <f>IF(O7837="","",
   IF(OR(O7837&lt;EDA_Outlier_Analysis!$C$10, O7837&gt;EDA_Outlier_Analysis!$C$11),
      "Outlier",
      "Normal"))</f>
        <v/>
      </c>
      <c r="R7837" t="str">
        <f>IF(P7837="","",
   IF(OR(P7837 &lt; EDA_Outlier_Analysis!$F$7, P7837 &gt; EDA_Outlier_Analysis!$F$8),
      "Outlier",
      "Normal"))</f>
        <v/>
      </c>
      <c r="S7837" t="str">
        <f>IF(N7837="","",
   IF(OR(N7837 &lt;EDA_Outlier_Analysis!$I$10, N7837 &gt; EDA_Outlier_Analysis!$I$11),
      "Outlier",
      "Normal"))</f>
        <v>Normal</v>
      </c>
    </row>
    <row r="7838" spans="1:19">
      <c r="A7838" t="s">
        <v>16645</v>
      </c>
      <c r="B7838" s="4">
        <v>44987</v>
      </c>
      <c r="C7838" s="2">
        <v>-44843.87</v>
      </c>
      <c r="D7838" t="s">
        <v>840</v>
      </c>
      <c r="E7838" t="s">
        <v>864</v>
      </c>
      <c r="F7838" t="s">
        <v>10</v>
      </c>
      <c r="G7838" t="s">
        <v>31</v>
      </c>
      <c r="I7838" t="s">
        <v>1545</v>
      </c>
      <c r="J7838" t="s">
        <v>16646</v>
      </c>
      <c r="K7838" t="str">
        <f>IF(COUNTIF(Customers!A:A, H7838)&gt;0, "Valid", "Invalid")</f>
        <v>Invalid</v>
      </c>
      <c r="L7838" t="str">
        <f t="shared" si="610"/>
        <v>3</v>
      </c>
      <c r="M7838" t="str">
        <f t="shared" si="611"/>
        <v>2023</v>
      </c>
      <c r="N7838">
        <f t="shared" si="612"/>
        <v>-44843.87</v>
      </c>
      <c r="O7838" t="str">
        <f t="shared" si="613"/>
        <v/>
      </c>
      <c r="P7838">
        <f t="shared" si="614"/>
        <v>44843.87</v>
      </c>
      <c r="Q7838" s="48" t="str">
        <f>IF(O7838="","",
   IF(OR(O7838&lt;EDA_Outlier_Analysis!$C$10, O7838&gt;EDA_Outlier_Analysis!$C$11),
      "Outlier",
      "Normal"))</f>
        <v/>
      </c>
      <c r="R7838" t="str">
        <f>IF(P7838="","",
   IF(OR(P7838 &lt; EDA_Outlier_Analysis!$F$7, P7838 &gt; EDA_Outlier_Analysis!$F$8),
      "Outlier",
      "Normal"))</f>
        <v>Normal</v>
      </c>
      <c r="S7838" t="str">
        <f>IF(N7838="","",
   IF(OR(N7838 &lt;EDA_Outlier_Analysis!$I$10, N7838 &gt; EDA_Outlier_Analysis!$I$11),
      "Outlier",
      "Normal"))</f>
        <v>Normal</v>
      </c>
    </row>
    <row r="7839" spans="1:19">
      <c r="A7839" t="s">
        <v>16647</v>
      </c>
      <c r="B7839" s="4">
        <v>45167</v>
      </c>
      <c r="C7839" s="2">
        <v>156745.42000000001</v>
      </c>
      <c r="D7839" t="s">
        <v>849</v>
      </c>
      <c r="E7839" t="s">
        <v>853</v>
      </c>
      <c r="F7839" t="s">
        <v>9</v>
      </c>
      <c r="G7839" t="s">
        <v>31</v>
      </c>
      <c r="H7839" t="s">
        <v>583</v>
      </c>
      <c r="J7839" t="s">
        <v>16648</v>
      </c>
      <c r="K7839" t="str">
        <f>IF(COUNTIF(Customers!A:A, H7839)&gt;0, "Valid", "Invalid")</f>
        <v>Valid</v>
      </c>
      <c r="L7839" t="str">
        <f t="shared" si="610"/>
        <v>8</v>
      </c>
      <c r="M7839" t="str">
        <f t="shared" si="611"/>
        <v>2023</v>
      </c>
      <c r="N7839">
        <f t="shared" si="612"/>
        <v>156745.42000000001</v>
      </c>
      <c r="O7839">
        <f t="shared" si="613"/>
        <v>156745.42000000001</v>
      </c>
      <c r="P7839" t="str">
        <f t="shared" si="614"/>
        <v/>
      </c>
      <c r="Q7839" s="48" t="str">
        <f>IF(O7839="","",
   IF(OR(O7839&lt;EDA_Outlier_Analysis!$C$10, O7839&gt;EDA_Outlier_Analysis!$C$11),
      "Outlier",
      "Normal"))</f>
        <v>Normal</v>
      </c>
      <c r="R7839" t="str">
        <f>IF(P7839="","",
   IF(OR(P7839 &lt; EDA_Outlier_Analysis!$F$7, P7839 &gt; EDA_Outlier_Analysis!$F$8),
      "Outlier",
      "Normal"))</f>
        <v/>
      </c>
      <c r="S7839" t="str">
        <f>IF(N7839="","",
   IF(OR(N7839 &lt;EDA_Outlier_Analysis!$I$10, N7839 &gt; EDA_Outlier_Analysis!$I$11),
      "Outlier",
      "Normal"))</f>
        <v>Normal</v>
      </c>
    </row>
    <row r="7840" spans="1:19">
      <c r="A7840" t="s">
        <v>16649</v>
      </c>
      <c r="B7840" s="4">
        <v>44820</v>
      </c>
      <c r="C7840" s="2">
        <v>98520.25</v>
      </c>
      <c r="D7840" t="s">
        <v>849</v>
      </c>
      <c r="E7840" t="s">
        <v>868</v>
      </c>
      <c r="F7840" t="s">
        <v>11</v>
      </c>
      <c r="G7840" t="s">
        <v>24</v>
      </c>
      <c r="H7840" t="s">
        <v>429</v>
      </c>
      <c r="J7840" t="s">
        <v>16650</v>
      </c>
      <c r="K7840" t="str">
        <f>IF(COUNTIF(Customers!A:A, H7840)&gt;0, "Valid", "Invalid")</f>
        <v>Valid</v>
      </c>
      <c r="L7840" t="str">
        <f t="shared" si="610"/>
        <v>9</v>
      </c>
      <c r="M7840" t="str">
        <f t="shared" si="611"/>
        <v>2022</v>
      </c>
      <c r="N7840">
        <f t="shared" si="612"/>
        <v>98520.25</v>
      </c>
      <c r="O7840">
        <f t="shared" si="613"/>
        <v>98520.25</v>
      </c>
      <c r="P7840" t="str">
        <f t="shared" si="614"/>
        <v/>
      </c>
      <c r="Q7840" s="48" t="str">
        <f>IF(O7840="","",
   IF(OR(O7840&lt;EDA_Outlier_Analysis!$C$10, O7840&gt;EDA_Outlier_Analysis!$C$11),
      "Outlier",
      "Normal"))</f>
        <v>Normal</v>
      </c>
      <c r="R7840" t="str">
        <f>IF(P7840="","",
   IF(OR(P7840 &lt; EDA_Outlier_Analysis!$F$7, P7840 &gt; EDA_Outlier_Analysis!$F$8),
      "Outlier",
      "Normal"))</f>
        <v/>
      </c>
      <c r="S7840" t="str">
        <f>IF(N7840="","",
   IF(OR(N7840 &lt;EDA_Outlier_Analysis!$I$10, N7840 &gt; EDA_Outlier_Analysis!$I$11),
      "Outlier",
      "Normal"))</f>
        <v>Normal</v>
      </c>
    </row>
    <row r="7841" spans="1:19">
      <c r="A7841" t="s">
        <v>16651</v>
      </c>
      <c r="B7841" s="4">
        <v>44652</v>
      </c>
      <c r="C7841" s="2">
        <v>-49963.49</v>
      </c>
      <c r="D7841" t="s">
        <v>840</v>
      </c>
      <c r="E7841" t="s">
        <v>845</v>
      </c>
      <c r="F7841" t="s">
        <v>11</v>
      </c>
      <c r="G7841" t="s">
        <v>20</v>
      </c>
      <c r="I7841" t="s">
        <v>846</v>
      </c>
      <c r="J7841" t="s">
        <v>16652</v>
      </c>
      <c r="K7841" t="str">
        <f>IF(COUNTIF(Customers!A:A, H7841)&gt;0, "Valid", "Invalid")</f>
        <v>Invalid</v>
      </c>
      <c r="L7841" t="str">
        <f t="shared" si="610"/>
        <v>4</v>
      </c>
      <c r="M7841" t="str">
        <f t="shared" si="611"/>
        <v>2022</v>
      </c>
      <c r="N7841">
        <f t="shared" si="612"/>
        <v>-49963.49</v>
      </c>
      <c r="O7841" t="str">
        <f t="shared" si="613"/>
        <v/>
      </c>
      <c r="P7841">
        <f t="shared" si="614"/>
        <v>49963.49</v>
      </c>
      <c r="Q7841" s="48" t="str">
        <f>IF(O7841="","",
   IF(OR(O7841&lt;EDA_Outlier_Analysis!$C$10, O7841&gt;EDA_Outlier_Analysis!$C$11),
      "Outlier",
      "Normal"))</f>
        <v/>
      </c>
      <c r="R7841" t="str">
        <f>IF(P7841="","",
   IF(OR(P7841 &lt; EDA_Outlier_Analysis!$F$7, P7841 &gt; EDA_Outlier_Analysis!$F$8),
      "Outlier",
      "Normal"))</f>
        <v>Normal</v>
      </c>
      <c r="S7841" t="str">
        <f>IF(N7841="","",
   IF(OR(N7841 &lt;EDA_Outlier_Analysis!$I$10, N7841 &gt; EDA_Outlier_Analysis!$I$11),
      "Outlier",
      "Normal"))</f>
        <v>Normal</v>
      </c>
    </row>
    <row r="7842" spans="1:19">
      <c r="A7842" t="s">
        <v>16653</v>
      </c>
      <c r="B7842" s="4">
        <v>44583</v>
      </c>
      <c r="C7842" s="2">
        <v>-40519.08</v>
      </c>
      <c r="D7842" t="s">
        <v>840</v>
      </c>
      <c r="E7842" t="s">
        <v>856</v>
      </c>
      <c r="F7842" t="s">
        <v>9</v>
      </c>
      <c r="G7842" t="s">
        <v>20</v>
      </c>
      <c r="I7842" t="s">
        <v>1620</v>
      </c>
      <c r="J7842" t="s">
        <v>16654</v>
      </c>
      <c r="K7842" t="str">
        <f>IF(COUNTIF(Customers!A:A, H7842)&gt;0, "Valid", "Invalid")</f>
        <v>Invalid</v>
      </c>
      <c r="L7842" t="str">
        <f t="shared" si="610"/>
        <v>1</v>
      </c>
      <c r="M7842" t="str">
        <f t="shared" si="611"/>
        <v>2022</v>
      </c>
      <c r="N7842">
        <f t="shared" si="612"/>
        <v>-40519.08</v>
      </c>
      <c r="O7842" t="str">
        <f t="shared" si="613"/>
        <v/>
      </c>
      <c r="P7842">
        <f t="shared" si="614"/>
        <v>40519.08</v>
      </c>
      <c r="Q7842" s="48" t="str">
        <f>IF(O7842="","",
   IF(OR(O7842&lt;EDA_Outlier_Analysis!$C$10, O7842&gt;EDA_Outlier_Analysis!$C$11),
      "Outlier",
      "Normal"))</f>
        <v/>
      </c>
      <c r="R7842" t="str">
        <f>IF(P7842="","",
   IF(OR(P7842 &lt; EDA_Outlier_Analysis!$F$7, P7842 &gt; EDA_Outlier_Analysis!$F$8),
      "Outlier",
      "Normal"))</f>
        <v>Normal</v>
      </c>
      <c r="S7842" t="str">
        <f>IF(N7842="","",
   IF(OR(N7842 &lt;EDA_Outlier_Analysis!$I$10, N7842 &gt; EDA_Outlier_Analysis!$I$11),
      "Outlier",
      "Normal"))</f>
        <v>Normal</v>
      </c>
    </row>
    <row r="7843" spans="1:19">
      <c r="A7843" t="s">
        <v>16655</v>
      </c>
      <c r="B7843" s="4">
        <v>44821</v>
      </c>
      <c r="C7843" s="2">
        <v>217521.48</v>
      </c>
      <c r="D7843" t="s">
        <v>849</v>
      </c>
      <c r="E7843" t="s">
        <v>850</v>
      </c>
      <c r="F7843" t="s">
        <v>11</v>
      </c>
      <c r="G7843" t="s">
        <v>34</v>
      </c>
      <c r="H7843" t="s">
        <v>551</v>
      </c>
      <c r="J7843" t="s">
        <v>16656</v>
      </c>
      <c r="K7843" t="str">
        <f>IF(COUNTIF(Customers!A:A, H7843)&gt;0, "Valid", "Invalid")</f>
        <v>Valid</v>
      </c>
      <c r="L7843" t="str">
        <f t="shared" si="610"/>
        <v>9</v>
      </c>
      <c r="M7843" t="str">
        <f t="shared" si="611"/>
        <v>2022</v>
      </c>
      <c r="N7843">
        <f t="shared" si="612"/>
        <v>217521.48</v>
      </c>
      <c r="O7843">
        <f t="shared" si="613"/>
        <v>217521.48</v>
      </c>
      <c r="P7843" t="str">
        <f t="shared" si="614"/>
        <v/>
      </c>
      <c r="Q7843" s="48" t="str">
        <f>IF(O7843="","",
   IF(OR(O7843&lt;EDA_Outlier_Analysis!$C$10, O7843&gt;EDA_Outlier_Analysis!$C$11),
      "Outlier",
      "Normal"))</f>
        <v>Normal</v>
      </c>
      <c r="R7843" t="str">
        <f>IF(P7843="","",
   IF(OR(P7843 &lt; EDA_Outlier_Analysis!$F$7, P7843 &gt; EDA_Outlier_Analysis!$F$8),
      "Outlier",
      "Normal"))</f>
        <v/>
      </c>
      <c r="S7843" t="str">
        <f>IF(N7843="","",
   IF(OR(N7843 &lt;EDA_Outlier_Analysis!$I$10, N7843 &gt; EDA_Outlier_Analysis!$I$11),
      "Outlier",
      "Normal"))</f>
        <v>Normal</v>
      </c>
    </row>
    <row r="7844" spans="1:19">
      <c r="A7844" t="s">
        <v>16657</v>
      </c>
      <c r="B7844" s="4">
        <v>44855</v>
      </c>
      <c r="C7844" s="2">
        <v>-29586.28</v>
      </c>
      <c r="D7844" t="s">
        <v>840</v>
      </c>
      <c r="E7844" t="s">
        <v>878</v>
      </c>
      <c r="F7844" t="s">
        <v>11</v>
      </c>
      <c r="G7844" t="s">
        <v>31</v>
      </c>
      <c r="I7844" t="s">
        <v>1524</v>
      </c>
      <c r="J7844" t="s">
        <v>16658</v>
      </c>
      <c r="K7844" t="str">
        <f>IF(COUNTIF(Customers!A:A, H7844)&gt;0, "Valid", "Invalid")</f>
        <v>Invalid</v>
      </c>
      <c r="L7844" t="str">
        <f t="shared" si="610"/>
        <v>10</v>
      </c>
      <c r="M7844" t="str">
        <f t="shared" si="611"/>
        <v>2022</v>
      </c>
      <c r="N7844">
        <f t="shared" si="612"/>
        <v>-29586.28</v>
      </c>
      <c r="O7844" t="str">
        <f t="shared" si="613"/>
        <v/>
      </c>
      <c r="P7844">
        <f t="shared" si="614"/>
        <v>29586.28</v>
      </c>
      <c r="Q7844" s="48" t="str">
        <f>IF(O7844="","",
   IF(OR(O7844&lt;EDA_Outlier_Analysis!$C$10, O7844&gt;EDA_Outlier_Analysis!$C$11),
      "Outlier",
      "Normal"))</f>
        <v/>
      </c>
      <c r="R7844" t="str">
        <f>IF(P7844="","",
   IF(OR(P7844 &lt; EDA_Outlier_Analysis!$F$7, P7844 &gt; EDA_Outlier_Analysis!$F$8),
      "Outlier",
      "Normal"))</f>
        <v>Normal</v>
      </c>
      <c r="S7844" t="str">
        <f>IF(N7844="","",
   IF(OR(N7844 &lt;EDA_Outlier_Analysis!$I$10, N7844 &gt; EDA_Outlier_Analysis!$I$11),
      "Outlier",
      "Normal"))</f>
        <v>Normal</v>
      </c>
    </row>
    <row r="7845" spans="1:19">
      <c r="A7845" t="s">
        <v>16659</v>
      </c>
      <c r="B7845" s="4">
        <v>44785</v>
      </c>
      <c r="C7845" s="2">
        <v>148873.47</v>
      </c>
      <c r="D7845" t="s">
        <v>849</v>
      </c>
      <c r="E7845" t="s">
        <v>868</v>
      </c>
      <c r="F7845" t="s">
        <v>10</v>
      </c>
      <c r="G7845" t="s">
        <v>24</v>
      </c>
      <c r="H7845" t="s">
        <v>287</v>
      </c>
      <c r="J7845" t="s">
        <v>16660</v>
      </c>
      <c r="K7845" t="str">
        <f>IF(COUNTIF(Customers!A:A, H7845)&gt;0, "Valid", "Invalid")</f>
        <v>Valid</v>
      </c>
      <c r="L7845" t="str">
        <f t="shared" si="610"/>
        <v>8</v>
      </c>
      <c r="M7845" t="str">
        <f t="shared" si="611"/>
        <v>2022</v>
      </c>
      <c r="N7845">
        <f t="shared" si="612"/>
        <v>148873.47</v>
      </c>
      <c r="O7845">
        <f t="shared" si="613"/>
        <v>148873.47</v>
      </c>
      <c r="P7845" t="str">
        <f t="shared" si="614"/>
        <v/>
      </c>
      <c r="Q7845" s="48" t="str">
        <f>IF(O7845="","",
   IF(OR(O7845&lt;EDA_Outlier_Analysis!$C$10, O7845&gt;EDA_Outlier_Analysis!$C$11),
      "Outlier",
      "Normal"))</f>
        <v>Normal</v>
      </c>
      <c r="R7845" t="str">
        <f>IF(P7845="","",
   IF(OR(P7845 &lt; EDA_Outlier_Analysis!$F$7, P7845 &gt; EDA_Outlier_Analysis!$F$8),
      "Outlier",
      "Normal"))</f>
        <v/>
      </c>
      <c r="S7845" t="str">
        <f>IF(N7845="","",
   IF(OR(N7845 &lt;EDA_Outlier_Analysis!$I$10, N7845 &gt; EDA_Outlier_Analysis!$I$11),
      "Outlier",
      "Normal"))</f>
        <v>Normal</v>
      </c>
    </row>
    <row r="7846" spans="1:19">
      <c r="A7846" t="s">
        <v>16661</v>
      </c>
      <c r="B7846" s="4">
        <v>45063</v>
      </c>
      <c r="C7846" s="2">
        <v>-81843.240000000005</v>
      </c>
      <c r="D7846" t="s">
        <v>840</v>
      </c>
      <c r="E7846" t="s">
        <v>841</v>
      </c>
      <c r="F7846" t="s">
        <v>10</v>
      </c>
      <c r="G7846" t="s">
        <v>31</v>
      </c>
      <c r="I7846" t="s">
        <v>1585</v>
      </c>
      <c r="J7846" t="s">
        <v>16662</v>
      </c>
      <c r="K7846" t="str">
        <f>IF(COUNTIF(Customers!A:A, H7846)&gt;0, "Valid", "Invalid")</f>
        <v>Invalid</v>
      </c>
      <c r="L7846" t="str">
        <f t="shared" si="610"/>
        <v>5</v>
      </c>
      <c r="M7846" t="str">
        <f t="shared" si="611"/>
        <v>2023</v>
      </c>
      <c r="N7846">
        <f t="shared" si="612"/>
        <v>-81843.240000000005</v>
      </c>
      <c r="O7846" t="str">
        <f t="shared" si="613"/>
        <v/>
      </c>
      <c r="P7846">
        <f t="shared" si="614"/>
        <v>81843.240000000005</v>
      </c>
      <c r="Q7846" s="48" t="str">
        <f>IF(O7846="","",
   IF(OR(O7846&lt;EDA_Outlier_Analysis!$C$10, O7846&gt;EDA_Outlier_Analysis!$C$11),
      "Outlier",
      "Normal"))</f>
        <v/>
      </c>
      <c r="R7846" t="str">
        <f>IF(P7846="","",
   IF(OR(P7846 &lt; EDA_Outlier_Analysis!$F$7, P7846 &gt; EDA_Outlier_Analysis!$F$8),
      "Outlier",
      "Normal"))</f>
        <v>Outlier</v>
      </c>
      <c r="S7846" t="str">
        <f>IF(N7846="","",
   IF(OR(N7846 &lt;EDA_Outlier_Analysis!$I$10, N7846 &gt; EDA_Outlier_Analysis!$I$11),
      "Outlier",
      "Normal"))</f>
        <v>Normal</v>
      </c>
    </row>
    <row r="7847" spans="1:19">
      <c r="A7847" t="s">
        <v>16663</v>
      </c>
      <c r="B7847" s="4">
        <v>44826</v>
      </c>
      <c r="C7847" s="2">
        <v>202784.35</v>
      </c>
      <c r="D7847" t="s">
        <v>849</v>
      </c>
      <c r="E7847" t="s">
        <v>868</v>
      </c>
      <c r="F7847" t="s">
        <v>11</v>
      </c>
      <c r="G7847" t="s">
        <v>31</v>
      </c>
      <c r="H7847" t="s">
        <v>569</v>
      </c>
      <c r="J7847" t="s">
        <v>16664</v>
      </c>
      <c r="K7847" t="str">
        <f>IF(COUNTIF(Customers!A:A, H7847)&gt;0, "Valid", "Invalid")</f>
        <v>Valid</v>
      </c>
      <c r="L7847" t="str">
        <f t="shared" si="610"/>
        <v>9</v>
      </c>
      <c r="M7847" t="str">
        <f t="shared" si="611"/>
        <v>2022</v>
      </c>
      <c r="N7847">
        <f t="shared" si="612"/>
        <v>202784.35</v>
      </c>
      <c r="O7847">
        <f t="shared" si="613"/>
        <v>202784.35</v>
      </c>
      <c r="P7847" t="str">
        <f t="shared" si="614"/>
        <v/>
      </c>
      <c r="Q7847" s="48" t="str">
        <f>IF(O7847="","",
   IF(OR(O7847&lt;EDA_Outlier_Analysis!$C$10, O7847&gt;EDA_Outlier_Analysis!$C$11),
      "Outlier",
      "Normal"))</f>
        <v>Normal</v>
      </c>
      <c r="R7847" t="str">
        <f>IF(P7847="","",
   IF(OR(P7847 &lt; EDA_Outlier_Analysis!$F$7, P7847 &gt; EDA_Outlier_Analysis!$F$8),
      "Outlier",
      "Normal"))</f>
        <v/>
      </c>
      <c r="S7847" t="str">
        <f>IF(N7847="","",
   IF(OR(N7847 &lt;EDA_Outlier_Analysis!$I$10, N7847 &gt; EDA_Outlier_Analysis!$I$11),
      "Outlier",
      "Normal"))</f>
        <v>Normal</v>
      </c>
    </row>
    <row r="7848" spans="1:19">
      <c r="A7848" t="s">
        <v>16665</v>
      </c>
      <c r="B7848" s="4">
        <v>44780</v>
      </c>
      <c r="C7848" s="2">
        <v>124216.33</v>
      </c>
      <c r="D7848" t="s">
        <v>849</v>
      </c>
      <c r="E7848" t="s">
        <v>850</v>
      </c>
      <c r="F7848" t="s">
        <v>11</v>
      </c>
      <c r="G7848" t="s">
        <v>31</v>
      </c>
      <c r="H7848" t="s">
        <v>485</v>
      </c>
      <c r="J7848" t="s">
        <v>16666</v>
      </c>
      <c r="K7848" t="str">
        <f>IF(COUNTIF(Customers!A:A, H7848)&gt;0, "Valid", "Invalid")</f>
        <v>Valid</v>
      </c>
      <c r="L7848" t="str">
        <f t="shared" si="610"/>
        <v>8</v>
      </c>
      <c r="M7848" t="str">
        <f t="shared" si="611"/>
        <v>2022</v>
      </c>
      <c r="N7848">
        <f t="shared" si="612"/>
        <v>124216.33</v>
      </c>
      <c r="O7848">
        <f t="shared" si="613"/>
        <v>124216.33</v>
      </c>
      <c r="P7848" t="str">
        <f t="shared" si="614"/>
        <v/>
      </c>
      <c r="Q7848" s="48" t="str">
        <f>IF(O7848="","",
   IF(OR(O7848&lt;EDA_Outlier_Analysis!$C$10, O7848&gt;EDA_Outlier_Analysis!$C$11),
      "Outlier",
      "Normal"))</f>
        <v>Normal</v>
      </c>
      <c r="R7848" t="str">
        <f>IF(P7848="","",
   IF(OR(P7848 &lt; EDA_Outlier_Analysis!$F$7, P7848 &gt; EDA_Outlier_Analysis!$F$8),
      "Outlier",
      "Normal"))</f>
        <v/>
      </c>
      <c r="S7848" t="str">
        <f>IF(N7848="","",
   IF(OR(N7848 &lt;EDA_Outlier_Analysis!$I$10, N7848 &gt; EDA_Outlier_Analysis!$I$11),
      "Outlier",
      "Normal"))</f>
        <v>Normal</v>
      </c>
    </row>
    <row r="7849" spans="1:19">
      <c r="A7849" t="s">
        <v>16667</v>
      </c>
      <c r="B7849" s="4">
        <v>45054</v>
      </c>
      <c r="C7849" s="2">
        <v>-33043.33</v>
      </c>
      <c r="D7849" t="s">
        <v>840</v>
      </c>
      <c r="E7849" t="s">
        <v>905</v>
      </c>
      <c r="F7849" t="s">
        <v>9</v>
      </c>
      <c r="G7849" t="s">
        <v>31</v>
      </c>
      <c r="I7849" t="s">
        <v>982</v>
      </c>
      <c r="J7849" t="s">
        <v>16668</v>
      </c>
      <c r="K7849" t="str">
        <f>IF(COUNTIF(Customers!A:A, H7849)&gt;0, "Valid", "Invalid")</f>
        <v>Invalid</v>
      </c>
      <c r="L7849" t="str">
        <f t="shared" si="610"/>
        <v>5</v>
      </c>
      <c r="M7849" t="str">
        <f t="shared" si="611"/>
        <v>2023</v>
      </c>
      <c r="N7849">
        <f t="shared" si="612"/>
        <v>-33043.33</v>
      </c>
      <c r="O7849" t="str">
        <f t="shared" si="613"/>
        <v/>
      </c>
      <c r="P7849">
        <f t="shared" si="614"/>
        <v>33043.33</v>
      </c>
      <c r="Q7849" s="48" t="str">
        <f>IF(O7849="","",
   IF(OR(O7849&lt;EDA_Outlier_Analysis!$C$10, O7849&gt;EDA_Outlier_Analysis!$C$11),
      "Outlier",
      "Normal"))</f>
        <v/>
      </c>
      <c r="R7849" t="str">
        <f>IF(P7849="","",
   IF(OR(P7849 &lt; EDA_Outlier_Analysis!$F$7, P7849 &gt; EDA_Outlier_Analysis!$F$8),
      "Outlier",
      "Normal"))</f>
        <v>Normal</v>
      </c>
      <c r="S7849" t="str">
        <f>IF(N7849="","",
   IF(OR(N7849 &lt;EDA_Outlier_Analysis!$I$10, N7849 &gt; EDA_Outlier_Analysis!$I$11),
      "Outlier",
      "Normal"))</f>
        <v>Normal</v>
      </c>
    </row>
    <row r="7850" spans="1:19">
      <c r="A7850" t="s">
        <v>16669</v>
      </c>
      <c r="B7850" s="4">
        <v>45281</v>
      </c>
      <c r="C7850" s="2">
        <v>157209.74</v>
      </c>
      <c r="D7850" t="s">
        <v>849</v>
      </c>
      <c r="E7850" t="s">
        <v>868</v>
      </c>
      <c r="F7850" t="s">
        <v>9</v>
      </c>
      <c r="G7850" t="s">
        <v>24</v>
      </c>
      <c r="H7850" t="s">
        <v>743</v>
      </c>
      <c r="J7850" t="s">
        <v>16670</v>
      </c>
      <c r="K7850" t="str">
        <f>IF(COUNTIF(Customers!A:A, H7850)&gt;0, "Valid", "Invalid")</f>
        <v>Valid</v>
      </c>
      <c r="L7850" t="str">
        <f t="shared" si="610"/>
        <v>12</v>
      </c>
      <c r="M7850" t="str">
        <f t="shared" si="611"/>
        <v>2023</v>
      </c>
      <c r="N7850">
        <f t="shared" si="612"/>
        <v>157209.74</v>
      </c>
      <c r="O7850">
        <f t="shared" si="613"/>
        <v>157209.74</v>
      </c>
      <c r="P7850" t="str">
        <f t="shared" si="614"/>
        <v/>
      </c>
      <c r="Q7850" s="48" t="str">
        <f>IF(O7850="","",
   IF(OR(O7850&lt;EDA_Outlier_Analysis!$C$10, O7850&gt;EDA_Outlier_Analysis!$C$11),
      "Outlier",
      "Normal"))</f>
        <v>Normal</v>
      </c>
      <c r="R7850" t="str">
        <f>IF(P7850="","",
   IF(OR(P7850 &lt; EDA_Outlier_Analysis!$F$7, P7850 &gt; EDA_Outlier_Analysis!$F$8),
      "Outlier",
      "Normal"))</f>
        <v/>
      </c>
      <c r="S7850" t="str">
        <f>IF(N7850="","",
   IF(OR(N7850 &lt;EDA_Outlier_Analysis!$I$10, N7850 &gt; EDA_Outlier_Analysis!$I$11),
      "Outlier",
      "Normal"))</f>
        <v>Normal</v>
      </c>
    </row>
    <row r="7851" spans="1:19">
      <c r="A7851" t="s">
        <v>16671</v>
      </c>
      <c r="B7851" s="4">
        <v>44857</v>
      </c>
      <c r="C7851" s="2">
        <v>-48190.45</v>
      </c>
      <c r="D7851" t="s">
        <v>840</v>
      </c>
      <c r="E7851" t="s">
        <v>905</v>
      </c>
      <c r="F7851" t="s">
        <v>9</v>
      </c>
      <c r="G7851" t="s">
        <v>24</v>
      </c>
      <c r="I7851" t="s">
        <v>1232</v>
      </c>
      <c r="J7851" t="s">
        <v>16672</v>
      </c>
      <c r="K7851" t="str">
        <f>IF(COUNTIF(Customers!A:A, H7851)&gt;0, "Valid", "Invalid")</f>
        <v>Invalid</v>
      </c>
      <c r="L7851" t="str">
        <f t="shared" si="610"/>
        <v>10</v>
      </c>
      <c r="M7851" t="str">
        <f t="shared" si="611"/>
        <v>2022</v>
      </c>
      <c r="N7851">
        <f t="shared" si="612"/>
        <v>-48190.45</v>
      </c>
      <c r="O7851" t="str">
        <f t="shared" si="613"/>
        <v/>
      </c>
      <c r="P7851">
        <f t="shared" si="614"/>
        <v>48190.45</v>
      </c>
      <c r="Q7851" s="48" t="str">
        <f>IF(O7851="","",
   IF(OR(O7851&lt;EDA_Outlier_Analysis!$C$10, O7851&gt;EDA_Outlier_Analysis!$C$11),
      "Outlier",
      "Normal"))</f>
        <v/>
      </c>
      <c r="R7851" t="str">
        <f>IF(P7851="","",
   IF(OR(P7851 &lt; EDA_Outlier_Analysis!$F$7, P7851 &gt; EDA_Outlier_Analysis!$F$8),
      "Outlier",
      "Normal"))</f>
        <v>Normal</v>
      </c>
      <c r="S7851" t="str">
        <f>IF(N7851="","",
   IF(OR(N7851 &lt;EDA_Outlier_Analysis!$I$10, N7851 &gt; EDA_Outlier_Analysis!$I$11),
      "Outlier",
      "Normal"))</f>
        <v>Normal</v>
      </c>
    </row>
    <row r="7852" spans="1:19">
      <c r="A7852" t="s">
        <v>16673</v>
      </c>
      <c r="B7852" s="4">
        <v>45125</v>
      </c>
      <c r="C7852" s="2">
        <v>173231.76</v>
      </c>
      <c r="D7852" t="s">
        <v>849</v>
      </c>
      <c r="E7852" t="s">
        <v>853</v>
      </c>
      <c r="F7852" t="s">
        <v>11</v>
      </c>
      <c r="G7852" t="s">
        <v>20</v>
      </c>
      <c r="H7852" t="s">
        <v>593</v>
      </c>
      <c r="J7852" t="s">
        <v>16674</v>
      </c>
      <c r="K7852" t="str">
        <f>IF(COUNTIF(Customers!A:A, H7852)&gt;0, "Valid", "Invalid")</f>
        <v>Valid</v>
      </c>
      <c r="L7852" t="str">
        <f t="shared" si="610"/>
        <v>7</v>
      </c>
      <c r="M7852" t="str">
        <f t="shared" si="611"/>
        <v>2023</v>
      </c>
      <c r="N7852">
        <f t="shared" si="612"/>
        <v>173231.76</v>
      </c>
      <c r="O7852">
        <f t="shared" si="613"/>
        <v>173231.76</v>
      </c>
      <c r="P7852" t="str">
        <f t="shared" si="614"/>
        <v/>
      </c>
      <c r="Q7852" s="48" t="str">
        <f>IF(O7852="","",
   IF(OR(O7852&lt;EDA_Outlier_Analysis!$C$10, O7852&gt;EDA_Outlier_Analysis!$C$11),
      "Outlier",
      "Normal"))</f>
        <v>Normal</v>
      </c>
      <c r="R7852" t="str">
        <f>IF(P7852="","",
   IF(OR(P7852 &lt; EDA_Outlier_Analysis!$F$7, P7852 &gt; EDA_Outlier_Analysis!$F$8),
      "Outlier",
      "Normal"))</f>
        <v/>
      </c>
      <c r="S7852" t="str">
        <f>IF(N7852="","",
   IF(OR(N7852 &lt;EDA_Outlier_Analysis!$I$10, N7852 &gt; EDA_Outlier_Analysis!$I$11),
      "Outlier",
      "Normal"))</f>
        <v>Normal</v>
      </c>
    </row>
    <row r="7853" spans="1:19">
      <c r="A7853" t="s">
        <v>16675</v>
      </c>
      <c r="B7853" s="4">
        <v>44903</v>
      </c>
      <c r="C7853" s="2">
        <v>149675.42000000001</v>
      </c>
      <c r="D7853" t="s">
        <v>849</v>
      </c>
      <c r="E7853" t="s">
        <v>868</v>
      </c>
      <c r="F7853" t="s">
        <v>11</v>
      </c>
      <c r="G7853" t="s">
        <v>31</v>
      </c>
      <c r="H7853" t="s">
        <v>669</v>
      </c>
      <c r="J7853" t="s">
        <v>16676</v>
      </c>
      <c r="K7853" t="str">
        <f>IF(COUNTIF(Customers!A:A, H7853)&gt;0, "Valid", "Invalid")</f>
        <v>Valid</v>
      </c>
      <c r="L7853" t="str">
        <f t="shared" si="610"/>
        <v>12</v>
      </c>
      <c r="M7853" t="str">
        <f t="shared" si="611"/>
        <v>2022</v>
      </c>
      <c r="N7853">
        <f t="shared" si="612"/>
        <v>149675.42000000001</v>
      </c>
      <c r="O7853">
        <f t="shared" si="613"/>
        <v>149675.42000000001</v>
      </c>
      <c r="P7853" t="str">
        <f t="shared" si="614"/>
        <v/>
      </c>
      <c r="Q7853" s="48" t="str">
        <f>IF(O7853="","",
   IF(OR(O7853&lt;EDA_Outlier_Analysis!$C$10, O7853&gt;EDA_Outlier_Analysis!$C$11),
      "Outlier",
      "Normal"))</f>
        <v>Normal</v>
      </c>
      <c r="R7853" t="str">
        <f>IF(P7853="","",
   IF(OR(P7853 &lt; EDA_Outlier_Analysis!$F$7, P7853 &gt; EDA_Outlier_Analysis!$F$8),
      "Outlier",
      "Normal"))</f>
        <v/>
      </c>
      <c r="S7853" t="str">
        <f>IF(N7853="","",
   IF(OR(N7853 &lt;EDA_Outlier_Analysis!$I$10, N7853 &gt; EDA_Outlier_Analysis!$I$11),
      "Outlier",
      "Normal"))</f>
        <v>Normal</v>
      </c>
    </row>
    <row r="7854" spans="1:19">
      <c r="A7854" t="s">
        <v>16677</v>
      </c>
      <c r="B7854" s="4">
        <v>45253</v>
      </c>
      <c r="C7854" s="2">
        <v>-27394.3</v>
      </c>
      <c r="D7854" t="s">
        <v>840</v>
      </c>
      <c r="E7854" t="s">
        <v>841</v>
      </c>
      <c r="F7854" t="s">
        <v>11</v>
      </c>
      <c r="G7854" t="s">
        <v>24</v>
      </c>
      <c r="I7854" t="s">
        <v>957</v>
      </c>
      <c r="J7854" t="s">
        <v>16678</v>
      </c>
      <c r="K7854" t="str">
        <f>IF(COUNTIF(Customers!A:A, H7854)&gt;0, "Valid", "Invalid")</f>
        <v>Invalid</v>
      </c>
      <c r="L7854" t="str">
        <f t="shared" si="610"/>
        <v>11</v>
      </c>
      <c r="M7854" t="str">
        <f t="shared" si="611"/>
        <v>2023</v>
      </c>
      <c r="N7854">
        <f t="shared" si="612"/>
        <v>-27394.3</v>
      </c>
      <c r="O7854" t="str">
        <f t="shared" si="613"/>
        <v/>
      </c>
      <c r="P7854">
        <f t="shared" si="614"/>
        <v>27394.3</v>
      </c>
      <c r="Q7854" s="48" t="str">
        <f>IF(O7854="","",
   IF(OR(O7854&lt;EDA_Outlier_Analysis!$C$10, O7854&gt;EDA_Outlier_Analysis!$C$11),
      "Outlier",
      "Normal"))</f>
        <v/>
      </c>
      <c r="R7854" t="str">
        <f>IF(P7854="","",
   IF(OR(P7854 &lt; EDA_Outlier_Analysis!$F$7, P7854 &gt; EDA_Outlier_Analysis!$F$8),
      "Outlier",
      "Normal"))</f>
        <v>Normal</v>
      </c>
      <c r="S7854" t="str">
        <f>IF(N7854="","",
   IF(OR(N7854 &lt;EDA_Outlier_Analysis!$I$10, N7854 &gt; EDA_Outlier_Analysis!$I$11),
      "Outlier",
      "Normal"))</f>
        <v>Normal</v>
      </c>
    </row>
    <row r="7855" spans="1:19">
      <c r="A7855" t="s">
        <v>16679</v>
      </c>
      <c r="B7855" s="4">
        <v>44813</v>
      </c>
      <c r="C7855" s="2">
        <v>138243.75</v>
      </c>
      <c r="D7855" t="s">
        <v>849</v>
      </c>
      <c r="E7855" t="s">
        <v>868</v>
      </c>
      <c r="F7855" t="s">
        <v>11</v>
      </c>
      <c r="G7855" t="s">
        <v>34</v>
      </c>
      <c r="H7855" t="s">
        <v>291</v>
      </c>
      <c r="J7855" t="s">
        <v>16680</v>
      </c>
      <c r="K7855" t="str">
        <f>IF(COUNTIF(Customers!A:A, H7855)&gt;0, "Valid", "Invalid")</f>
        <v>Valid</v>
      </c>
      <c r="L7855" t="str">
        <f t="shared" si="610"/>
        <v>9</v>
      </c>
      <c r="M7855" t="str">
        <f t="shared" si="611"/>
        <v>2022</v>
      </c>
      <c r="N7855">
        <f t="shared" si="612"/>
        <v>138243.75</v>
      </c>
      <c r="O7855">
        <f t="shared" si="613"/>
        <v>138243.75</v>
      </c>
      <c r="P7855" t="str">
        <f t="shared" si="614"/>
        <v/>
      </c>
      <c r="Q7855" s="48" t="str">
        <f>IF(O7855="","",
   IF(OR(O7855&lt;EDA_Outlier_Analysis!$C$10, O7855&gt;EDA_Outlier_Analysis!$C$11),
      "Outlier",
      "Normal"))</f>
        <v>Normal</v>
      </c>
      <c r="R7855" t="str">
        <f>IF(P7855="","",
   IF(OR(P7855 &lt; EDA_Outlier_Analysis!$F$7, P7855 &gt; EDA_Outlier_Analysis!$F$8),
      "Outlier",
      "Normal"))</f>
        <v/>
      </c>
      <c r="S7855" t="str">
        <f>IF(N7855="","",
   IF(OR(N7855 &lt;EDA_Outlier_Analysis!$I$10, N7855 &gt; EDA_Outlier_Analysis!$I$11),
      "Outlier",
      "Normal"))</f>
        <v>Normal</v>
      </c>
    </row>
    <row r="7856" spans="1:19">
      <c r="A7856" t="s">
        <v>16681</v>
      </c>
      <c r="B7856" s="4">
        <v>45204</v>
      </c>
      <c r="C7856" s="2">
        <v>257164.24</v>
      </c>
      <c r="D7856" t="s">
        <v>849</v>
      </c>
      <c r="E7856" t="s">
        <v>850</v>
      </c>
      <c r="F7856" t="s">
        <v>11</v>
      </c>
      <c r="G7856" t="s">
        <v>24</v>
      </c>
      <c r="H7856" t="s">
        <v>683</v>
      </c>
      <c r="J7856" t="s">
        <v>16682</v>
      </c>
      <c r="K7856" t="str">
        <f>IF(COUNTIF(Customers!A:A, H7856)&gt;0, "Valid", "Invalid")</f>
        <v>Valid</v>
      </c>
      <c r="L7856" t="str">
        <f t="shared" si="610"/>
        <v>10</v>
      </c>
      <c r="M7856" t="str">
        <f t="shared" si="611"/>
        <v>2023</v>
      </c>
      <c r="N7856">
        <f t="shared" si="612"/>
        <v>257164.24</v>
      </c>
      <c r="O7856">
        <f t="shared" si="613"/>
        <v>257164.24</v>
      </c>
      <c r="P7856" t="str">
        <f t="shared" si="614"/>
        <v/>
      </c>
      <c r="Q7856" s="48" t="str">
        <f>IF(O7856="","",
   IF(OR(O7856&lt;EDA_Outlier_Analysis!$C$10, O7856&gt;EDA_Outlier_Analysis!$C$11),
      "Outlier",
      "Normal"))</f>
        <v>Normal</v>
      </c>
      <c r="R7856" t="str">
        <f>IF(P7856="","",
   IF(OR(P7856 &lt; EDA_Outlier_Analysis!$F$7, P7856 &gt; EDA_Outlier_Analysis!$F$8),
      "Outlier",
      "Normal"))</f>
        <v/>
      </c>
      <c r="S7856" t="str">
        <f>IF(N7856="","",
   IF(OR(N7856 &lt;EDA_Outlier_Analysis!$I$10, N7856 &gt; EDA_Outlier_Analysis!$I$11),
      "Outlier",
      "Normal"))</f>
        <v>Normal</v>
      </c>
    </row>
    <row r="7857" spans="1:19">
      <c r="A7857" t="s">
        <v>16683</v>
      </c>
      <c r="B7857" s="4">
        <v>45168</v>
      </c>
      <c r="C7857" s="2">
        <v>160743.76999999999</v>
      </c>
      <c r="D7857" t="s">
        <v>849</v>
      </c>
      <c r="E7857" t="s">
        <v>868</v>
      </c>
      <c r="F7857" t="s">
        <v>9</v>
      </c>
      <c r="G7857" t="s">
        <v>31</v>
      </c>
      <c r="H7857" t="s">
        <v>545</v>
      </c>
      <c r="J7857" t="s">
        <v>16684</v>
      </c>
      <c r="K7857" t="str">
        <f>IF(COUNTIF(Customers!A:A, H7857)&gt;0, "Valid", "Invalid")</f>
        <v>Valid</v>
      </c>
      <c r="L7857" t="str">
        <f t="shared" si="610"/>
        <v>8</v>
      </c>
      <c r="M7857" t="str">
        <f t="shared" si="611"/>
        <v>2023</v>
      </c>
      <c r="N7857">
        <f t="shared" si="612"/>
        <v>160743.76999999999</v>
      </c>
      <c r="O7857">
        <f t="shared" si="613"/>
        <v>160743.76999999999</v>
      </c>
      <c r="P7857" t="str">
        <f t="shared" si="614"/>
        <v/>
      </c>
      <c r="Q7857" s="48" t="str">
        <f>IF(O7857="","",
   IF(OR(O7857&lt;EDA_Outlier_Analysis!$C$10, O7857&gt;EDA_Outlier_Analysis!$C$11),
      "Outlier",
      "Normal"))</f>
        <v>Normal</v>
      </c>
      <c r="R7857" t="str">
        <f>IF(P7857="","",
   IF(OR(P7857 &lt; EDA_Outlier_Analysis!$F$7, P7857 &gt; EDA_Outlier_Analysis!$F$8),
      "Outlier",
      "Normal"))</f>
        <v/>
      </c>
      <c r="S7857" t="str">
        <f>IF(N7857="","",
   IF(OR(N7857 &lt;EDA_Outlier_Analysis!$I$10, N7857 &gt; EDA_Outlier_Analysis!$I$11),
      "Outlier",
      "Normal"))</f>
        <v>Normal</v>
      </c>
    </row>
    <row r="7858" spans="1:19">
      <c r="A7858" t="s">
        <v>16685</v>
      </c>
      <c r="B7858" s="4">
        <v>44598</v>
      </c>
      <c r="C7858" s="2">
        <v>191922.47</v>
      </c>
      <c r="D7858" t="s">
        <v>849</v>
      </c>
      <c r="E7858" t="s">
        <v>850</v>
      </c>
      <c r="F7858" t="s">
        <v>11</v>
      </c>
      <c r="G7858" t="s">
        <v>24</v>
      </c>
      <c r="H7858" t="s">
        <v>511</v>
      </c>
      <c r="J7858" t="s">
        <v>16686</v>
      </c>
      <c r="K7858" t="str">
        <f>IF(COUNTIF(Customers!A:A, H7858)&gt;0, "Valid", "Invalid")</f>
        <v>Valid</v>
      </c>
      <c r="L7858" t="str">
        <f t="shared" si="610"/>
        <v>2</v>
      </c>
      <c r="M7858" t="str">
        <f t="shared" si="611"/>
        <v>2022</v>
      </c>
      <c r="N7858">
        <f t="shared" si="612"/>
        <v>191922.47</v>
      </c>
      <c r="O7858">
        <f t="shared" si="613"/>
        <v>191922.47</v>
      </c>
      <c r="P7858" t="str">
        <f t="shared" si="614"/>
        <v/>
      </c>
      <c r="Q7858" s="48" t="str">
        <f>IF(O7858="","",
   IF(OR(O7858&lt;EDA_Outlier_Analysis!$C$10, O7858&gt;EDA_Outlier_Analysis!$C$11),
      "Outlier",
      "Normal"))</f>
        <v>Normal</v>
      </c>
      <c r="R7858" t="str">
        <f>IF(P7858="","",
   IF(OR(P7858 &lt; EDA_Outlier_Analysis!$F$7, P7858 &gt; EDA_Outlier_Analysis!$F$8),
      "Outlier",
      "Normal"))</f>
        <v/>
      </c>
      <c r="S7858" t="str">
        <f>IF(N7858="","",
   IF(OR(N7858 &lt;EDA_Outlier_Analysis!$I$10, N7858 &gt; EDA_Outlier_Analysis!$I$11),
      "Outlier",
      "Normal"))</f>
        <v>Normal</v>
      </c>
    </row>
    <row r="7859" spans="1:19">
      <c r="A7859" t="s">
        <v>16687</v>
      </c>
      <c r="B7859" s="4">
        <v>44960</v>
      </c>
      <c r="C7859" s="2">
        <v>-15866</v>
      </c>
      <c r="D7859" t="s">
        <v>840</v>
      </c>
      <c r="E7859" t="s">
        <v>841</v>
      </c>
      <c r="F7859" t="s">
        <v>11</v>
      </c>
      <c r="G7859" t="s">
        <v>31</v>
      </c>
      <c r="I7859" t="s">
        <v>1428</v>
      </c>
      <c r="J7859" t="s">
        <v>16688</v>
      </c>
      <c r="K7859" t="str">
        <f>IF(COUNTIF(Customers!A:A, H7859)&gt;0, "Valid", "Invalid")</f>
        <v>Invalid</v>
      </c>
      <c r="L7859" t="str">
        <f t="shared" si="610"/>
        <v>2</v>
      </c>
      <c r="M7859" t="str">
        <f t="shared" si="611"/>
        <v>2023</v>
      </c>
      <c r="N7859">
        <f t="shared" si="612"/>
        <v>-15866</v>
      </c>
      <c r="O7859" t="str">
        <f t="shared" si="613"/>
        <v/>
      </c>
      <c r="P7859">
        <f t="shared" si="614"/>
        <v>15866</v>
      </c>
      <c r="Q7859" s="48" t="str">
        <f>IF(O7859="","",
   IF(OR(O7859&lt;EDA_Outlier_Analysis!$C$10, O7859&gt;EDA_Outlier_Analysis!$C$11),
      "Outlier",
      "Normal"))</f>
        <v/>
      </c>
      <c r="R7859" t="str">
        <f>IF(P7859="","",
   IF(OR(P7859 &lt; EDA_Outlier_Analysis!$F$7, P7859 &gt; EDA_Outlier_Analysis!$F$8),
      "Outlier",
      "Normal"))</f>
        <v>Outlier</v>
      </c>
      <c r="S7859" t="str">
        <f>IF(N7859="","",
   IF(OR(N7859 &lt;EDA_Outlier_Analysis!$I$10, N7859 &gt; EDA_Outlier_Analysis!$I$11),
      "Outlier",
      "Normal"))</f>
        <v>Normal</v>
      </c>
    </row>
    <row r="7860" spans="1:19">
      <c r="A7860" t="s">
        <v>16689</v>
      </c>
      <c r="B7860" s="4">
        <v>44712</v>
      </c>
      <c r="C7860" s="2">
        <v>190724.68</v>
      </c>
      <c r="D7860" t="s">
        <v>849</v>
      </c>
      <c r="E7860" t="s">
        <v>850</v>
      </c>
      <c r="F7860" t="s">
        <v>9</v>
      </c>
      <c r="G7860" t="s">
        <v>24</v>
      </c>
      <c r="H7860" t="s">
        <v>263</v>
      </c>
      <c r="J7860" t="s">
        <v>16690</v>
      </c>
      <c r="K7860" t="str">
        <f>IF(COUNTIF(Customers!A:A, H7860)&gt;0, "Valid", "Invalid")</f>
        <v>Valid</v>
      </c>
      <c r="L7860" t="str">
        <f t="shared" si="610"/>
        <v>5</v>
      </c>
      <c r="M7860" t="str">
        <f t="shared" si="611"/>
        <v>2022</v>
      </c>
      <c r="N7860">
        <f t="shared" si="612"/>
        <v>190724.68</v>
      </c>
      <c r="O7860">
        <f t="shared" si="613"/>
        <v>190724.68</v>
      </c>
      <c r="P7860" t="str">
        <f t="shared" si="614"/>
        <v/>
      </c>
      <c r="Q7860" s="48" t="str">
        <f>IF(O7860="","",
   IF(OR(O7860&lt;EDA_Outlier_Analysis!$C$10, O7860&gt;EDA_Outlier_Analysis!$C$11),
      "Outlier",
      "Normal"))</f>
        <v>Normal</v>
      </c>
      <c r="R7860" t="str">
        <f>IF(P7860="","",
   IF(OR(P7860 &lt; EDA_Outlier_Analysis!$F$7, P7860 &gt; EDA_Outlier_Analysis!$F$8),
      "Outlier",
      "Normal"))</f>
        <v/>
      </c>
      <c r="S7860" t="str">
        <f>IF(N7860="","",
   IF(OR(N7860 &lt;EDA_Outlier_Analysis!$I$10, N7860 &gt; EDA_Outlier_Analysis!$I$11),
      "Outlier",
      "Normal"))</f>
        <v>Normal</v>
      </c>
    </row>
    <row r="7861" spans="1:19">
      <c r="A7861" t="s">
        <v>16691</v>
      </c>
      <c r="B7861" s="4">
        <v>44648</v>
      </c>
      <c r="C7861" s="2">
        <v>144230.82</v>
      </c>
      <c r="D7861" t="s">
        <v>849</v>
      </c>
      <c r="E7861" t="s">
        <v>853</v>
      </c>
      <c r="F7861" t="s">
        <v>11</v>
      </c>
      <c r="G7861" t="s">
        <v>20</v>
      </c>
      <c r="H7861" t="s">
        <v>731</v>
      </c>
      <c r="J7861" t="s">
        <v>16692</v>
      </c>
      <c r="K7861" t="str">
        <f>IF(COUNTIF(Customers!A:A, H7861)&gt;0, "Valid", "Invalid")</f>
        <v>Valid</v>
      </c>
      <c r="L7861" t="str">
        <f t="shared" si="610"/>
        <v>3</v>
      </c>
      <c r="M7861" t="str">
        <f t="shared" si="611"/>
        <v>2022</v>
      </c>
      <c r="N7861">
        <f t="shared" si="612"/>
        <v>144230.82</v>
      </c>
      <c r="O7861">
        <f t="shared" si="613"/>
        <v>144230.82</v>
      </c>
      <c r="P7861" t="str">
        <f t="shared" si="614"/>
        <v/>
      </c>
      <c r="Q7861" s="48" t="str">
        <f>IF(O7861="","",
   IF(OR(O7861&lt;EDA_Outlier_Analysis!$C$10, O7861&gt;EDA_Outlier_Analysis!$C$11),
      "Outlier",
      "Normal"))</f>
        <v>Normal</v>
      </c>
      <c r="R7861" t="str">
        <f>IF(P7861="","",
   IF(OR(P7861 &lt; EDA_Outlier_Analysis!$F$7, P7861 &gt; EDA_Outlier_Analysis!$F$8),
      "Outlier",
      "Normal"))</f>
        <v/>
      </c>
      <c r="S7861" t="str">
        <f>IF(N7861="","",
   IF(OR(N7861 &lt;EDA_Outlier_Analysis!$I$10, N7861 &gt; EDA_Outlier_Analysis!$I$11),
      "Outlier",
      "Normal"))</f>
        <v>Normal</v>
      </c>
    </row>
    <row r="7862" spans="1:19">
      <c r="A7862" t="s">
        <v>16693</v>
      </c>
      <c r="B7862" s="4">
        <v>44710</v>
      </c>
      <c r="C7862" s="2">
        <v>111404.14</v>
      </c>
      <c r="D7862" t="s">
        <v>849</v>
      </c>
      <c r="E7862" t="s">
        <v>868</v>
      </c>
      <c r="F7862" t="s">
        <v>10</v>
      </c>
      <c r="G7862" t="s">
        <v>24</v>
      </c>
      <c r="H7862" t="s">
        <v>203</v>
      </c>
      <c r="J7862" t="s">
        <v>16694</v>
      </c>
      <c r="K7862" t="str">
        <f>IF(COUNTIF(Customers!A:A, H7862)&gt;0, "Valid", "Invalid")</f>
        <v>Valid</v>
      </c>
      <c r="L7862" t="str">
        <f t="shared" si="610"/>
        <v>5</v>
      </c>
      <c r="M7862" t="str">
        <f t="shared" si="611"/>
        <v>2022</v>
      </c>
      <c r="N7862">
        <f t="shared" si="612"/>
        <v>111404.14</v>
      </c>
      <c r="O7862">
        <f t="shared" si="613"/>
        <v>111404.14</v>
      </c>
      <c r="P7862" t="str">
        <f t="shared" si="614"/>
        <v/>
      </c>
      <c r="Q7862" s="48" t="str">
        <f>IF(O7862="","",
   IF(OR(O7862&lt;EDA_Outlier_Analysis!$C$10, O7862&gt;EDA_Outlier_Analysis!$C$11),
      "Outlier",
      "Normal"))</f>
        <v>Normal</v>
      </c>
      <c r="R7862" t="str">
        <f>IF(P7862="","",
   IF(OR(P7862 &lt; EDA_Outlier_Analysis!$F$7, P7862 &gt; EDA_Outlier_Analysis!$F$8),
      "Outlier",
      "Normal"))</f>
        <v/>
      </c>
      <c r="S7862" t="str">
        <f>IF(N7862="","",
   IF(OR(N7862 &lt;EDA_Outlier_Analysis!$I$10, N7862 &gt; EDA_Outlier_Analysis!$I$11),
      "Outlier",
      "Normal"))</f>
        <v>Normal</v>
      </c>
    </row>
    <row r="7863" spans="1:19">
      <c r="A7863" t="s">
        <v>16695</v>
      </c>
      <c r="B7863" s="4">
        <v>45134</v>
      </c>
      <c r="C7863" s="2">
        <v>-39560.81</v>
      </c>
      <c r="D7863" t="s">
        <v>840</v>
      </c>
      <c r="E7863" t="s">
        <v>841</v>
      </c>
      <c r="F7863" t="s">
        <v>9</v>
      </c>
      <c r="G7863" t="s">
        <v>34</v>
      </c>
      <c r="I7863" t="s">
        <v>965</v>
      </c>
      <c r="J7863" t="s">
        <v>16696</v>
      </c>
      <c r="K7863" t="str">
        <f>IF(COUNTIF(Customers!A:A, H7863)&gt;0, "Valid", "Invalid")</f>
        <v>Invalid</v>
      </c>
      <c r="L7863" t="str">
        <f t="shared" si="610"/>
        <v>7</v>
      </c>
      <c r="M7863" t="str">
        <f t="shared" si="611"/>
        <v>2023</v>
      </c>
      <c r="N7863">
        <f t="shared" si="612"/>
        <v>-39560.81</v>
      </c>
      <c r="O7863" t="str">
        <f t="shared" si="613"/>
        <v/>
      </c>
      <c r="P7863">
        <f t="shared" si="614"/>
        <v>39560.81</v>
      </c>
      <c r="Q7863" s="48" t="str">
        <f>IF(O7863="","",
   IF(OR(O7863&lt;EDA_Outlier_Analysis!$C$10, O7863&gt;EDA_Outlier_Analysis!$C$11),
      "Outlier",
      "Normal"))</f>
        <v/>
      </c>
      <c r="R7863" t="str">
        <f>IF(P7863="","",
   IF(OR(P7863 &lt; EDA_Outlier_Analysis!$F$7, P7863 &gt; EDA_Outlier_Analysis!$F$8),
      "Outlier",
      "Normal"))</f>
        <v>Normal</v>
      </c>
      <c r="S7863" t="str">
        <f>IF(N7863="","",
   IF(OR(N7863 &lt;EDA_Outlier_Analysis!$I$10, N7863 &gt; EDA_Outlier_Analysis!$I$11),
      "Outlier",
      "Normal"))</f>
        <v>Normal</v>
      </c>
    </row>
    <row r="7864" spans="1:19">
      <c r="A7864" t="s">
        <v>16697</v>
      </c>
      <c r="B7864" s="4">
        <v>44803</v>
      </c>
      <c r="C7864" s="2">
        <v>-59156.99</v>
      </c>
      <c r="D7864" t="s">
        <v>840</v>
      </c>
      <c r="E7864" t="s">
        <v>841</v>
      </c>
      <c r="F7864" t="s">
        <v>9</v>
      </c>
      <c r="G7864" t="s">
        <v>24</v>
      </c>
      <c r="I7864" t="s">
        <v>1453</v>
      </c>
      <c r="J7864" t="s">
        <v>16698</v>
      </c>
      <c r="K7864" t="str">
        <f>IF(COUNTIF(Customers!A:A, H7864)&gt;0, "Valid", "Invalid")</f>
        <v>Invalid</v>
      </c>
      <c r="L7864" t="str">
        <f t="shared" si="610"/>
        <v>8</v>
      </c>
      <c r="M7864" t="str">
        <f t="shared" si="611"/>
        <v>2022</v>
      </c>
      <c r="N7864">
        <f t="shared" si="612"/>
        <v>-59156.99</v>
      </c>
      <c r="O7864" t="str">
        <f t="shared" si="613"/>
        <v/>
      </c>
      <c r="P7864">
        <f t="shared" si="614"/>
        <v>59156.99</v>
      </c>
      <c r="Q7864" s="48" t="str">
        <f>IF(O7864="","",
   IF(OR(O7864&lt;EDA_Outlier_Analysis!$C$10, O7864&gt;EDA_Outlier_Analysis!$C$11),
      "Outlier",
      "Normal"))</f>
        <v/>
      </c>
      <c r="R7864" t="str">
        <f>IF(P7864="","",
   IF(OR(P7864 &lt; EDA_Outlier_Analysis!$F$7, P7864 &gt; EDA_Outlier_Analysis!$F$8),
      "Outlier",
      "Normal"))</f>
        <v>Outlier</v>
      </c>
      <c r="S7864" t="str">
        <f>IF(N7864="","",
   IF(OR(N7864 &lt;EDA_Outlier_Analysis!$I$10, N7864 &gt; EDA_Outlier_Analysis!$I$11),
      "Outlier",
      "Normal"))</f>
        <v>Normal</v>
      </c>
    </row>
    <row r="7865" spans="1:19">
      <c r="A7865" t="s">
        <v>16699</v>
      </c>
      <c r="B7865" s="4">
        <v>44858</v>
      </c>
      <c r="C7865" s="2">
        <v>181863.45</v>
      </c>
      <c r="D7865" t="s">
        <v>849</v>
      </c>
      <c r="E7865" t="s">
        <v>868</v>
      </c>
      <c r="F7865" t="s">
        <v>9</v>
      </c>
      <c r="G7865" t="s">
        <v>34</v>
      </c>
      <c r="H7865" t="s">
        <v>615</v>
      </c>
      <c r="J7865" t="s">
        <v>16700</v>
      </c>
      <c r="K7865" t="str">
        <f>IF(COUNTIF(Customers!A:A, H7865)&gt;0, "Valid", "Invalid")</f>
        <v>Valid</v>
      </c>
      <c r="L7865" t="str">
        <f t="shared" si="610"/>
        <v>10</v>
      </c>
      <c r="M7865" t="str">
        <f t="shared" si="611"/>
        <v>2022</v>
      </c>
      <c r="N7865">
        <f t="shared" si="612"/>
        <v>181863.45</v>
      </c>
      <c r="O7865">
        <f t="shared" si="613"/>
        <v>181863.45</v>
      </c>
      <c r="P7865" t="str">
        <f t="shared" si="614"/>
        <v/>
      </c>
      <c r="Q7865" s="48" t="str">
        <f>IF(O7865="","",
   IF(OR(O7865&lt;EDA_Outlier_Analysis!$C$10, O7865&gt;EDA_Outlier_Analysis!$C$11),
      "Outlier",
      "Normal"))</f>
        <v>Normal</v>
      </c>
      <c r="R7865" t="str">
        <f>IF(P7865="","",
   IF(OR(P7865 &lt; EDA_Outlier_Analysis!$F$7, P7865 &gt; EDA_Outlier_Analysis!$F$8),
      "Outlier",
      "Normal"))</f>
        <v/>
      </c>
      <c r="S7865" t="str">
        <f>IF(N7865="","",
   IF(OR(N7865 &lt;EDA_Outlier_Analysis!$I$10, N7865 &gt; EDA_Outlier_Analysis!$I$11),
      "Outlier",
      "Normal"))</f>
        <v>Normal</v>
      </c>
    </row>
    <row r="7866" spans="1:19">
      <c r="A7866" t="s">
        <v>16701</v>
      </c>
      <c r="B7866" s="4">
        <v>45175</v>
      </c>
      <c r="C7866" s="2">
        <v>160992.49</v>
      </c>
      <c r="D7866" t="s">
        <v>849</v>
      </c>
      <c r="E7866" t="s">
        <v>868</v>
      </c>
      <c r="F7866" t="s">
        <v>10</v>
      </c>
      <c r="G7866" t="s">
        <v>31</v>
      </c>
      <c r="H7866" t="s">
        <v>399</v>
      </c>
      <c r="J7866" t="s">
        <v>16702</v>
      </c>
      <c r="K7866" t="str">
        <f>IF(COUNTIF(Customers!A:A, H7866)&gt;0, "Valid", "Invalid")</f>
        <v>Valid</v>
      </c>
      <c r="L7866" t="str">
        <f t="shared" si="610"/>
        <v>9</v>
      </c>
      <c r="M7866" t="str">
        <f t="shared" si="611"/>
        <v>2023</v>
      </c>
      <c r="N7866">
        <f t="shared" si="612"/>
        <v>160992.49</v>
      </c>
      <c r="O7866">
        <f t="shared" si="613"/>
        <v>160992.49</v>
      </c>
      <c r="P7866" t="str">
        <f t="shared" si="614"/>
        <v/>
      </c>
      <c r="Q7866" s="48" t="str">
        <f>IF(O7866="","",
   IF(OR(O7866&lt;EDA_Outlier_Analysis!$C$10, O7866&gt;EDA_Outlier_Analysis!$C$11),
      "Outlier",
      "Normal"))</f>
        <v>Normal</v>
      </c>
      <c r="R7866" t="str">
        <f>IF(P7866="","",
   IF(OR(P7866 &lt; EDA_Outlier_Analysis!$F$7, P7866 &gt; EDA_Outlier_Analysis!$F$8),
      "Outlier",
      "Normal"))</f>
        <v/>
      </c>
      <c r="S7866" t="str">
        <f>IF(N7866="","",
   IF(OR(N7866 &lt;EDA_Outlier_Analysis!$I$10, N7866 &gt; EDA_Outlier_Analysis!$I$11),
      "Outlier",
      "Normal"))</f>
        <v>Normal</v>
      </c>
    </row>
    <row r="7867" spans="1:19">
      <c r="A7867" t="s">
        <v>16703</v>
      </c>
      <c r="B7867" s="4">
        <v>45086</v>
      </c>
      <c r="C7867" s="2">
        <v>-41661.449999999997</v>
      </c>
      <c r="D7867" t="s">
        <v>840</v>
      </c>
      <c r="E7867" t="s">
        <v>841</v>
      </c>
      <c r="F7867" t="s">
        <v>11</v>
      </c>
      <c r="G7867" t="s">
        <v>20</v>
      </c>
      <c r="I7867" t="s">
        <v>960</v>
      </c>
      <c r="J7867" t="s">
        <v>16704</v>
      </c>
      <c r="K7867" t="str">
        <f>IF(COUNTIF(Customers!A:A, H7867)&gt;0, "Valid", "Invalid")</f>
        <v>Invalid</v>
      </c>
      <c r="L7867" t="str">
        <f t="shared" si="610"/>
        <v>6</v>
      </c>
      <c r="M7867" t="str">
        <f t="shared" si="611"/>
        <v>2023</v>
      </c>
      <c r="N7867">
        <f t="shared" si="612"/>
        <v>-41661.449999999997</v>
      </c>
      <c r="O7867" t="str">
        <f t="shared" si="613"/>
        <v/>
      </c>
      <c r="P7867">
        <f t="shared" si="614"/>
        <v>41661.449999999997</v>
      </c>
      <c r="Q7867" s="48" t="str">
        <f>IF(O7867="","",
   IF(OR(O7867&lt;EDA_Outlier_Analysis!$C$10, O7867&gt;EDA_Outlier_Analysis!$C$11),
      "Outlier",
      "Normal"))</f>
        <v/>
      </c>
      <c r="R7867" t="str">
        <f>IF(P7867="","",
   IF(OR(P7867 &lt; EDA_Outlier_Analysis!$F$7, P7867 &gt; EDA_Outlier_Analysis!$F$8),
      "Outlier",
      "Normal"))</f>
        <v>Normal</v>
      </c>
      <c r="S7867" t="str">
        <f>IF(N7867="","",
   IF(OR(N7867 &lt;EDA_Outlier_Analysis!$I$10, N7867 &gt; EDA_Outlier_Analysis!$I$11),
      "Outlier",
      "Normal"))</f>
        <v>Normal</v>
      </c>
    </row>
    <row r="7868" spans="1:19">
      <c r="A7868" t="s">
        <v>16705</v>
      </c>
      <c r="B7868" s="4">
        <v>44577</v>
      </c>
      <c r="C7868" s="2">
        <v>-28610.81</v>
      </c>
      <c r="D7868" t="s">
        <v>840</v>
      </c>
      <c r="E7868" t="s">
        <v>856</v>
      </c>
      <c r="F7868" t="s">
        <v>10</v>
      </c>
      <c r="G7868" t="s">
        <v>20</v>
      </c>
      <c r="I7868" t="s">
        <v>909</v>
      </c>
      <c r="J7868" t="s">
        <v>16706</v>
      </c>
      <c r="K7868" t="str">
        <f>IF(COUNTIF(Customers!A:A, H7868)&gt;0, "Valid", "Invalid")</f>
        <v>Invalid</v>
      </c>
      <c r="L7868" t="str">
        <f t="shared" si="610"/>
        <v>1</v>
      </c>
      <c r="M7868" t="str">
        <f t="shared" si="611"/>
        <v>2022</v>
      </c>
      <c r="N7868">
        <f t="shared" si="612"/>
        <v>-28610.81</v>
      </c>
      <c r="O7868" t="str">
        <f t="shared" si="613"/>
        <v/>
      </c>
      <c r="P7868">
        <f t="shared" si="614"/>
        <v>28610.81</v>
      </c>
      <c r="Q7868" s="48" t="str">
        <f>IF(O7868="","",
   IF(OR(O7868&lt;EDA_Outlier_Analysis!$C$10, O7868&gt;EDA_Outlier_Analysis!$C$11),
      "Outlier",
      "Normal"))</f>
        <v/>
      </c>
      <c r="R7868" t="str">
        <f>IF(P7868="","",
   IF(OR(P7868 &lt; EDA_Outlier_Analysis!$F$7, P7868 &gt; EDA_Outlier_Analysis!$F$8),
      "Outlier",
      "Normal"))</f>
        <v>Normal</v>
      </c>
      <c r="S7868" t="str">
        <f>IF(N7868="","",
   IF(OR(N7868 &lt;EDA_Outlier_Analysis!$I$10, N7868 &gt; EDA_Outlier_Analysis!$I$11),
      "Outlier",
      "Normal"))</f>
        <v>Normal</v>
      </c>
    </row>
    <row r="7869" spans="1:19">
      <c r="A7869" t="s">
        <v>16707</v>
      </c>
      <c r="B7869" s="4">
        <v>45259</v>
      </c>
      <c r="C7869" s="2">
        <v>150603.1</v>
      </c>
      <c r="D7869" t="s">
        <v>849</v>
      </c>
      <c r="E7869" t="s">
        <v>850</v>
      </c>
      <c r="F7869" t="s">
        <v>10</v>
      </c>
      <c r="G7869" t="s">
        <v>20</v>
      </c>
      <c r="H7869" t="s">
        <v>219</v>
      </c>
      <c r="J7869" t="s">
        <v>16708</v>
      </c>
      <c r="K7869" t="str">
        <f>IF(COUNTIF(Customers!A:A, H7869)&gt;0, "Valid", "Invalid")</f>
        <v>Valid</v>
      </c>
      <c r="L7869" t="str">
        <f t="shared" si="610"/>
        <v>11</v>
      </c>
      <c r="M7869" t="str">
        <f t="shared" si="611"/>
        <v>2023</v>
      </c>
      <c r="N7869">
        <f t="shared" si="612"/>
        <v>150603.1</v>
      </c>
      <c r="O7869">
        <f t="shared" si="613"/>
        <v>150603.1</v>
      </c>
      <c r="P7869" t="str">
        <f t="shared" si="614"/>
        <v/>
      </c>
      <c r="Q7869" s="48" t="str">
        <f>IF(O7869="","",
   IF(OR(O7869&lt;EDA_Outlier_Analysis!$C$10, O7869&gt;EDA_Outlier_Analysis!$C$11),
      "Outlier",
      "Normal"))</f>
        <v>Normal</v>
      </c>
      <c r="R7869" t="str">
        <f>IF(P7869="","",
   IF(OR(P7869 &lt; EDA_Outlier_Analysis!$F$7, P7869 &gt; EDA_Outlier_Analysis!$F$8),
      "Outlier",
      "Normal"))</f>
        <v/>
      </c>
      <c r="S7869" t="str">
        <f>IF(N7869="","",
   IF(OR(N7869 &lt;EDA_Outlier_Analysis!$I$10, N7869 &gt; EDA_Outlier_Analysis!$I$11),
      "Outlier",
      "Normal"))</f>
        <v>Normal</v>
      </c>
    </row>
    <row r="7870" spans="1:19">
      <c r="A7870" t="s">
        <v>16709</v>
      </c>
      <c r="B7870" s="4">
        <v>44639</v>
      </c>
      <c r="C7870" s="2">
        <v>151819.04999999999</v>
      </c>
      <c r="D7870" t="s">
        <v>849</v>
      </c>
      <c r="E7870" t="s">
        <v>853</v>
      </c>
      <c r="F7870" t="s">
        <v>10</v>
      </c>
      <c r="G7870" t="s">
        <v>34</v>
      </c>
      <c r="H7870" t="s">
        <v>653</v>
      </c>
      <c r="J7870" t="s">
        <v>16710</v>
      </c>
      <c r="K7870" t="str">
        <f>IF(COUNTIF(Customers!A:A, H7870)&gt;0, "Valid", "Invalid")</f>
        <v>Valid</v>
      </c>
      <c r="L7870" t="str">
        <f t="shared" si="610"/>
        <v>3</v>
      </c>
      <c r="M7870" t="str">
        <f t="shared" si="611"/>
        <v>2022</v>
      </c>
      <c r="N7870">
        <f t="shared" si="612"/>
        <v>151819.04999999999</v>
      </c>
      <c r="O7870">
        <f t="shared" si="613"/>
        <v>151819.04999999999</v>
      </c>
      <c r="P7870" t="str">
        <f t="shared" si="614"/>
        <v/>
      </c>
      <c r="Q7870" s="48" t="str">
        <f>IF(O7870="","",
   IF(OR(O7870&lt;EDA_Outlier_Analysis!$C$10, O7870&gt;EDA_Outlier_Analysis!$C$11),
      "Outlier",
      "Normal"))</f>
        <v>Normal</v>
      </c>
      <c r="R7870" t="str">
        <f>IF(P7870="","",
   IF(OR(P7870 &lt; EDA_Outlier_Analysis!$F$7, P7870 &gt; EDA_Outlier_Analysis!$F$8),
      "Outlier",
      "Normal"))</f>
        <v/>
      </c>
      <c r="S7870" t="str">
        <f>IF(N7870="","",
   IF(OR(N7870 &lt;EDA_Outlier_Analysis!$I$10, N7870 &gt; EDA_Outlier_Analysis!$I$11),
      "Outlier",
      "Normal"))</f>
        <v>Normal</v>
      </c>
    </row>
    <row r="7871" spans="1:19">
      <c r="A7871" t="s">
        <v>16711</v>
      </c>
      <c r="B7871" s="4">
        <v>45101</v>
      </c>
      <c r="C7871" s="2">
        <v>-34376.92</v>
      </c>
      <c r="D7871" t="s">
        <v>840</v>
      </c>
      <c r="E7871" t="s">
        <v>878</v>
      </c>
      <c r="F7871" t="s">
        <v>11</v>
      </c>
      <c r="G7871" t="s">
        <v>24</v>
      </c>
      <c r="I7871" t="s">
        <v>909</v>
      </c>
      <c r="J7871" t="s">
        <v>16712</v>
      </c>
      <c r="K7871" t="str">
        <f>IF(COUNTIF(Customers!A:A, H7871)&gt;0, "Valid", "Invalid")</f>
        <v>Invalid</v>
      </c>
      <c r="L7871" t="str">
        <f t="shared" si="610"/>
        <v>6</v>
      </c>
      <c r="M7871" t="str">
        <f t="shared" si="611"/>
        <v>2023</v>
      </c>
      <c r="N7871">
        <f t="shared" si="612"/>
        <v>-34376.92</v>
      </c>
      <c r="O7871" t="str">
        <f t="shared" si="613"/>
        <v/>
      </c>
      <c r="P7871">
        <f t="shared" si="614"/>
        <v>34376.92</v>
      </c>
      <c r="Q7871" s="48" t="str">
        <f>IF(O7871="","",
   IF(OR(O7871&lt;EDA_Outlier_Analysis!$C$10, O7871&gt;EDA_Outlier_Analysis!$C$11),
      "Outlier",
      "Normal"))</f>
        <v/>
      </c>
      <c r="R7871" t="str">
        <f>IF(P7871="","",
   IF(OR(P7871 &lt; EDA_Outlier_Analysis!$F$7, P7871 &gt; EDA_Outlier_Analysis!$F$8),
      "Outlier",
      "Normal"))</f>
        <v>Normal</v>
      </c>
      <c r="S7871" t="str">
        <f>IF(N7871="","",
   IF(OR(N7871 &lt;EDA_Outlier_Analysis!$I$10, N7871 &gt; EDA_Outlier_Analysis!$I$11),
      "Outlier",
      "Normal"))</f>
        <v>Normal</v>
      </c>
    </row>
    <row r="7872" spans="1:19">
      <c r="A7872" t="s">
        <v>16713</v>
      </c>
      <c r="B7872" s="4">
        <v>45202</v>
      </c>
      <c r="C7872" s="2">
        <v>65805.320000000007</v>
      </c>
      <c r="D7872" t="s">
        <v>849</v>
      </c>
      <c r="E7872" t="s">
        <v>850</v>
      </c>
      <c r="F7872" t="s">
        <v>10</v>
      </c>
      <c r="G7872" t="s">
        <v>24</v>
      </c>
      <c r="H7872" t="s">
        <v>613</v>
      </c>
      <c r="J7872" t="s">
        <v>16714</v>
      </c>
      <c r="K7872" t="str">
        <f>IF(COUNTIF(Customers!A:A, H7872)&gt;0, "Valid", "Invalid")</f>
        <v>Valid</v>
      </c>
      <c r="L7872" t="str">
        <f t="shared" si="610"/>
        <v>10</v>
      </c>
      <c r="M7872" t="str">
        <f t="shared" si="611"/>
        <v>2023</v>
      </c>
      <c r="N7872">
        <f t="shared" si="612"/>
        <v>65805.320000000007</v>
      </c>
      <c r="O7872">
        <f t="shared" si="613"/>
        <v>65805.320000000007</v>
      </c>
      <c r="P7872" t="str">
        <f t="shared" si="614"/>
        <v/>
      </c>
      <c r="Q7872" s="48" t="str">
        <f>IF(O7872="","",
   IF(OR(O7872&lt;EDA_Outlier_Analysis!$C$10, O7872&gt;EDA_Outlier_Analysis!$C$11),
      "Outlier",
      "Normal"))</f>
        <v>Normal</v>
      </c>
      <c r="R7872" t="str">
        <f>IF(P7872="","",
   IF(OR(P7872 &lt; EDA_Outlier_Analysis!$F$7, P7872 &gt; EDA_Outlier_Analysis!$F$8),
      "Outlier",
      "Normal"))</f>
        <v/>
      </c>
      <c r="S7872" t="str">
        <f>IF(N7872="","",
   IF(OR(N7872 &lt;EDA_Outlier_Analysis!$I$10, N7872 &gt; EDA_Outlier_Analysis!$I$11),
      "Outlier",
      "Normal"))</f>
        <v>Normal</v>
      </c>
    </row>
    <row r="7873" spans="1:19">
      <c r="A7873" t="s">
        <v>16715</v>
      </c>
      <c r="B7873" s="4">
        <v>44746</v>
      </c>
      <c r="C7873" s="2">
        <v>-18941.22</v>
      </c>
      <c r="D7873" t="s">
        <v>840</v>
      </c>
      <c r="E7873" t="s">
        <v>905</v>
      </c>
      <c r="F7873" t="s">
        <v>9</v>
      </c>
      <c r="G7873" t="s">
        <v>20</v>
      </c>
      <c r="I7873" t="s">
        <v>2017</v>
      </c>
      <c r="J7873" t="s">
        <v>16716</v>
      </c>
      <c r="K7873" t="str">
        <f>IF(COUNTIF(Customers!A:A, H7873)&gt;0, "Valid", "Invalid")</f>
        <v>Invalid</v>
      </c>
      <c r="L7873" t="str">
        <f t="shared" si="610"/>
        <v>7</v>
      </c>
      <c r="M7873" t="str">
        <f t="shared" si="611"/>
        <v>2022</v>
      </c>
      <c r="N7873">
        <f t="shared" si="612"/>
        <v>-18941.22</v>
      </c>
      <c r="O7873" t="str">
        <f t="shared" si="613"/>
        <v/>
      </c>
      <c r="P7873">
        <f t="shared" si="614"/>
        <v>18941.22</v>
      </c>
      <c r="Q7873" s="48" t="str">
        <f>IF(O7873="","",
   IF(OR(O7873&lt;EDA_Outlier_Analysis!$C$10, O7873&gt;EDA_Outlier_Analysis!$C$11),
      "Outlier",
      "Normal"))</f>
        <v/>
      </c>
      <c r="R7873" t="str">
        <f>IF(P7873="","",
   IF(OR(P7873 &lt; EDA_Outlier_Analysis!$F$7, P7873 &gt; EDA_Outlier_Analysis!$F$8),
      "Outlier",
      "Normal"))</f>
        <v>Outlier</v>
      </c>
      <c r="S7873" t="str">
        <f>IF(N7873="","",
   IF(OR(N7873 &lt;EDA_Outlier_Analysis!$I$10, N7873 &gt; EDA_Outlier_Analysis!$I$11),
      "Outlier",
      "Normal"))</f>
        <v>Normal</v>
      </c>
    </row>
    <row r="7874" spans="1:19">
      <c r="A7874" t="s">
        <v>16717</v>
      </c>
      <c r="B7874" s="4">
        <v>45031</v>
      </c>
      <c r="C7874" s="2">
        <v>-30270.2</v>
      </c>
      <c r="D7874" t="s">
        <v>840</v>
      </c>
      <c r="E7874" t="s">
        <v>841</v>
      </c>
      <c r="F7874" t="s">
        <v>9</v>
      </c>
      <c r="G7874" t="s">
        <v>31</v>
      </c>
      <c r="I7874" t="s">
        <v>1443</v>
      </c>
      <c r="J7874" t="s">
        <v>16718</v>
      </c>
      <c r="K7874" t="str">
        <f>IF(COUNTIF(Customers!A:A, H7874)&gt;0, "Valid", "Invalid")</f>
        <v>Invalid</v>
      </c>
      <c r="L7874" t="str">
        <f t="shared" si="610"/>
        <v>4</v>
      </c>
      <c r="M7874" t="str">
        <f t="shared" si="611"/>
        <v>2023</v>
      </c>
      <c r="N7874">
        <f t="shared" si="612"/>
        <v>-30270.2</v>
      </c>
      <c r="O7874" t="str">
        <f t="shared" si="613"/>
        <v/>
      </c>
      <c r="P7874">
        <f t="shared" si="614"/>
        <v>30270.2</v>
      </c>
      <c r="Q7874" s="48" t="str">
        <f>IF(O7874="","",
   IF(OR(O7874&lt;EDA_Outlier_Analysis!$C$10, O7874&gt;EDA_Outlier_Analysis!$C$11),
      "Outlier",
      "Normal"))</f>
        <v/>
      </c>
      <c r="R7874" t="str">
        <f>IF(P7874="","",
   IF(OR(P7874 &lt; EDA_Outlier_Analysis!$F$7, P7874 &gt; EDA_Outlier_Analysis!$F$8),
      "Outlier",
      "Normal"))</f>
        <v>Normal</v>
      </c>
      <c r="S7874" t="str">
        <f>IF(N7874="","",
   IF(OR(N7874 &lt;EDA_Outlier_Analysis!$I$10, N7874 &gt; EDA_Outlier_Analysis!$I$11),
      "Outlier",
      "Normal"))</f>
        <v>Normal</v>
      </c>
    </row>
    <row r="7875" spans="1:19">
      <c r="A7875" t="s">
        <v>16719</v>
      </c>
      <c r="B7875" s="4">
        <v>45086</v>
      </c>
      <c r="C7875" s="2">
        <v>135458.41</v>
      </c>
      <c r="D7875" t="s">
        <v>849</v>
      </c>
      <c r="E7875" t="s">
        <v>868</v>
      </c>
      <c r="F7875" t="s">
        <v>11</v>
      </c>
      <c r="G7875" t="s">
        <v>34</v>
      </c>
      <c r="H7875" t="s">
        <v>487</v>
      </c>
      <c r="J7875" t="s">
        <v>16720</v>
      </c>
      <c r="K7875" t="str">
        <f>IF(COUNTIF(Customers!A:A, H7875)&gt;0, "Valid", "Invalid")</f>
        <v>Valid</v>
      </c>
      <c r="L7875" t="str">
        <f t="shared" ref="L7875:L7938" si="615">TEXT(B7875,"m")</f>
        <v>6</v>
      </c>
      <c r="M7875" t="str">
        <f t="shared" ref="M7875:M7938" si="616">TEXT(B7875,"yyyy")</f>
        <v>2023</v>
      </c>
      <c r="N7875">
        <f t="shared" ref="N7875:N7938" si="617">IF(D7875="Revenue",C7875,-ABS(C7875))</f>
        <v>135458.41</v>
      </c>
      <c r="O7875">
        <f t="shared" ref="O7875:O7938" si="618">IF(D7875="Revenue", C7875, "")</f>
        <v>135458.41</v>
      </c>
      <c r="P7875" t="str">
        <f t="shared" ref="P7875:P7938" si="619">IF(D7875="Expense", ABS(C7875), "")</f>
        <v/>
      </c>
      <c r="Q7875" s="48" t="str">
        <f>IF(O7875="","",
   IF(OR(O7875&lt;EDA_Outlier_Analysis!$C$10, O7875&gt;EDA_Outlier_Analysis!$C$11),
      "Outlier",
      "Normal"))</f>
        <v>Normal</v>
      </c>
      <c r="R7875" t="str">
        <f>IF(P7875="","",
   IF(OR(P7875 &lt; EDA_Outlier_Analysis!$F$7, P7875 &gt; EDA_Outlier_Analysis!$F$8),
      "Outlier",
      "Normal"))</f>
        <v/>
      </c>
      <c r="S7875" t="str">
        <f>IF(N7875="","",
   IF(OR(N7875 &lt;EDA_Outlier_Analysis!$I$10, N7875 &gt; EDA_Outlier_Analysis!$I$11),
      "Outlier",
      "Normal"))</f>
        <v>Normal</v>
      </c>
    </row>
    <row r="7876" spans="1:19">
      <c r="A7876" t="s">
        <v>16721</v>
      </c>
      <c r="B7876" s="4">
        <v>45178</v>
      </c>
      <c r="C7876" s="2">
        <v>180905.64</v>
      </c>
      <c r="D7876" t="s">
        <v>849</v>
      </c>
      <c r="E7876" t="s">
        <v>850</v>
      </c>
      <c r="F7876" t="s">
        <v>11</v>
      </c>
      <c r="G7876" t="s">
        <v>34</v>
      </c>
      <c r="H7876" t="s">
        <v>709</v>
      </c>
      <c r="J7876" t="s">
        <v>16722</v>
      </c>
      <c r="K7876" t="str">
        <f>IF(COUNTIF(Customers!A:A, H7876)&gt;0, "Valid", "Invalid")</f>
        <v>Valid</v>
      </c>
      <c r="L7876" t="str">
        <f t="shared" si="615"/>
        <v>9</v>
      </c>
      <c r="M7876" t="str">
        <f t="shared" si="616"/>
        <v>2023</v>
      </c>
      <c r="N7876">
        <f t="shared" si="617"/>
        <v>180905.64</v>
      </c>
      <c r="O7876">
        <f t="shared" si="618"/>
        <v>180905.64</v>
      </c>
      <c r="P7876" t="str">
        <f t="shared" si="619"/>
        <v/>
      </c>
      <c r="Q7876" s="48" t="str">
        <f>IF(O7876="","",
   IF(OR(O7876&lt;EDA_Outlier_Analysis!$C$10, O7876&gt;EDA_Outlier_Analysis!$C$11),
      "Outlier",
      "Normal"))</f>
        <v>Normal</v>
      </c>
      <c r="R7876" t="str">
        <f>IF(P7876="","",
   IF(OR(P7876 &lt; EDA_Outlier_Analysis!$F$7, P7876 &gt; EDA_Outlier_Analysis!$F$8),
      "Outlier",
      "Normal"))</f>
        <v/>
      </c>
      <c r="S7876" t="str">
        <f>IF(N7876="","",
   IF(OR(N7876 &lt;EDA_Outlier_Analysis!$I$10, N7876 &gt; EDA_Outlier_Analysis!$I$11),
      "Outlier",
      "Normal"))</f>
        <v>Normal</v>
      </c>
    </row>
    <row r="7877" spans="1:19">
      <c r="A7877" t="s">
        <v>16723</v>
      </c>
      <c r="B7877" s="4">
        <v>44946</v>
      </c>
      <c r="C7877" s="2">
        <v>74019.490000000005</v>
      </c>
      <c r="D7877" t="s">
        <v>849</v>
      </c>
      <c r="E7877" t="s">
        <v>850</v>
      </c>
      <c r="F7877" t="s">
        <v>10</v>
      </c>
      <c r="G7877" t="s">
        <v>31</v>
      </c>
      <c r="H7877" t="s">
        <v>765</v>
      </c>
      <c r="J7877" t="s">
        <v>16724</v>
      </c>
      <c r="K7877" t="str">
        <f>IF(COUNTIF(Customers!A:A, H7877)&gt;0, "Valid", "Invalid")</f>
        <v>Valid</v>
      </c>
      <c r="L7877" t="str">
        <f t="shared" si="615"/>
        <v>1</v>
      </c>
      <c r="M7877" t="str">
        <f t="shared" si="616"/>
        <v>2023</v>
      </c>
      <c r="N7877">
        <f t="shared" si="617"/>
        <v>74019.490000000005</v>
      </c>
      <c r="O7877">
        <f t="shared" si="618"/>
        <v>74019.490000000005</v>
      </c>
      <c r="P7877" t="str">
        <f t="shared" si="619"/>
        <v/>
      </c>
      <c r="Q7877" s="48" t="str">
        <f>IF(O7877="","",
   IF(OR(O7877&lt;EDA_Outlier_Analysis!$C$10, O7877&gt;EDA_Outlier_Analysis!$C$11),
      "Outlier",
      "Normal"))</f>
        <v>Normal</v>
      </c>
      <c r="R7877" t="str">
        <f>IF(P7877="","",
   IF(OR(P7877 &lt; EDA_Outlier_Analysis!$F$7, P7877 &gt; EDA_Outlier_Analysis!$F$8),
      "Outlier",
      "Normal"))</f>
        <v/>
      </c>
      <c r="S7877" t="str">
        <f>IF(N7877="","",
   IF(OR(N7877 &lt;EDA_Outlier_Analysis!$I$10, N7877 &gt; EDA_Outlier_Analysis!$I$11),
      "Outlier",
      "Normal"))</f>
        <v>Normal</v>
      </c>
    </row>
    <row r="7878" spans="1:19">
      <c r="A7878" t="s">
        <v>16725</v>
      </c>
      <c r="B7878" s="4">
        <v>44701</v>
      </c>
      <c r="C7878" s="2">
        <v>-43915.54</v>
      </c>
      <c r="D7878" t="s">
        <v>840</v>
      </c>
      <c r="E7878" t="s">
        <v>856</v>
      </c>
      <c r="F7878" t="s">
        <v>9</v>
      </c>
      <c r="G7878" t="s">
        <v>34</v>
      </c>
      <c r="I7878" t="s">
        <v>1109</v>
      </c>
      <c r="J7878" t="s">
        <v>16726</v>
      </c>
      <c r="K7878" t="str">
        <f>IF(COUNTIF(Customers!A:A, H7878)&gt;0, "Valid", "Invalid")</f>
        <v>Invalid</v>
      </c>
      <c r="L7878" t="str">
        <f t="shared" si="615"/>
        <v>5</v>
      </c>
      <c r="M7878" t="str">
        <f t="shared" si="616"/>
        <v>2022</v>
      </c>
      <c r="N7878">
        <f t="shared" si="617"/>
        <v>-43915.54</v>
      </c>
      <c r="O7878" t="str">
        <f t="shared" si="618"/>
        <v/>
      </c>
      <c r="P7878">
        <f t="shared" si="619"/>
        <v>43915.54</v>
      </c>
      <c r="Q7878" s="48" t="str">
        <f>IF(O7878="","",
   IF(OR(O7878&lt;EDA_Outlier_Analysis!$C$10, O7878&gt;EDA_Outlier_Analysis!$C$11),
      "Outlier",
      "Normal"))</f>
        <v/>
      </c>
      <c r="R7878" t="str">
        <f>IF(P7878="","",
   IF(OR(P7878 &lt; EDA_Outlier_Analysis!$F$7, P7878 &gt; EDA_Outlier_Analysis!$F$8),
      "Outlier",
      "Normal"))</f>
        <v>Normal</v>
      </c>
      <c r="S7878" t="str">
        <f>IF(N7878="","",
   IF(OR(N7878 &lt;EDA_Outlier_Analysis!$I$10, N7878 &gt; EDA_Outlier_Analysis!$I$11),
      "Outlier",
      "Normal"))</f>
        <v>Normal</v>
      </c>
    </row>
    <row r="7879" spans="1:19">
      <c r="A7879" t="s">
        <v>16727</v>
      </c>
      <c r="B7879" s="4">
        <v>45079</v>
      </c>
      <c r="C7879" s="2">
        <v>-29660.79</v>
      </c>
      <c r="D7879" t="s">
        <v>840</v>
      </c>
      <c r="E7879" t="s">
        <v>841</v>
      </c>
      <c r="F7879" t="s">
        <v>10</v>
      </c>
      <c r="G7879" t="s">
        <v>24</v>
      </c>
      <c r="I7879" t="s">
        <v>965</v>
      </c>
      <c r="J7879" t="s">
        <v>16728</v>
      </c>
      <c r="K7879" t="str">
        <f>IF(COUNTIF(Customers!A:A, H7879)&gt;0, "Valid", "Invalid")</f>
        <v>Invalid</v>
      </c>
      <c r="L7879" t="str">
        <f t="shared" si="615"/>
        <v>6</v>
      </c>
      <c r="M7879" t="str">
        <f t="shared" si="616"/>
        <v>2023</v>
      </c>
      <c r="N7879">
        <f t="shared" si="617"/>
        <v>-29660.79</v>
      </c>
      <c r="O7879" t="str">
        <f t="shared" si="618"/>
        <v/>
      </c>
      <c r="P7879">
        <f t="shared" si="619"/>
        <v>29660.79</v>
      </c>
      <c r="Q7879" s="48" t="str">
        <f>IF(O7879="","",
   IF(OR(O7879&lt;EDA_Outlier_Analysis!$C$10, O7879&gt;EDA_Outlier_Analysis!$C$11),
      "Outlier",
      "Normal"))</f>
        <v/>
      </c>
      <c r="R7879" t="str">
        <f>IF(P7879="","",
   IF(OR(P7879 &lt; EDA_Outlier_Analysis!$F$7, P7879 &gt; EDA_Outlier_Analysis!$F$8),
      "Outlier",
      "Normal"))</f>
        <v>Normal</v>
      </c>
      <c r="S7879" t="str">
        <f>IF(N7879="","",
   IF(OR(N7879 &lt;EDA_Outlier_Analysis!$I$10, N7879 &gt; EDA_Outlier_Analysis!$I$11),
      "Outlier",
      "Normal"))</f>
        <v>Normal</v>
      </c>
    </row>
    <row r="7880" spans="1:19">
      <c r="A7880" t="s">
        <v>16729</v>
      </c>
      <c r="B7880" s="4">
        <v>45038</v>
      </c>
      <c r="C7880" s="2">
        <v>11116.06</v>
      </c>
      <c r="D7880" t="s">
        <v>873</v>
      </c>
      <c r="E7880" t="s">
        <v>873</v>
      </c>
      <c r="F7880" t="s">
        <v>10</v>
      </c>
      <c r="G7880" t="s">
        <v>24</v>
      </c>
      <c r="J7880" t="s">
        <v>16730</v>
      </c>
      <c r="K7880" t="str">
        <f>IF(COUNTIF(Customers!A:A, H7880)&gt;0, "Valid", "Invalid")</f>
        <v>Invalid</v>
      </c>
      <c r="L7880" t="str">
        <f t="shared" si="615"/>
        <v>4</v>
      </c>
      <c r="M7880" t="str">
        <f t="shared" si="616"/>
        <v>2023</v>
      </c>
      <c r="N7880">
        <f t="shared" si="617"/>
        <v>-11116.06</v>
      </c>
      <c r="O7880" t="str">
        <f t="shared" si="618"/>
        <v/>
      </c>
      <c r="P7880" t="str">
        <f t="shared" si="619"/>
        <v/>
      </c>
      <c r="Q7880" s="48" t="str">
        <f>IF(O7880="","",
   IF(OR(O7880&lt;EDA_Outlier_Analysis!$C$10, O7880&gt;EDA_Outlier_Analysis!$C$11),
      "Outlier",
      "Normal"))</f>
        <v/>
      </c>
      <c r="R7880" t="str">
        <f>IF(P7880="","",
   IF(OR(P7880 &lt; EDA_Outlier_Analysis!$F$7, P7880 &gt; EDA_Outlier_Analysis!$F$8),
      "Outlier",
      "Normal"))</f>
        <v/>
      </c>
      <c r="S7880" t="str">
        <f>IF(N7880="","",
   IF(OR(N7880 &lt;EDA_Outlier_Analysis!$I$10, N7880 &gt; EDA_Outlier_Analysis!$I$11),
      "Outlier",
      "Normal"))</f>
        <v>Normal</v>
      </c>
    </row>
    <row r="7881" spans="1:19">
      <c r="A7881" t="s">
        <v>16731</v>
      </c>
      <c r="B7881" s="4">
        <v>44644</v>
      </c>
      <c r="C7881" s="2">
        <v>-29207.43</v>
      </c>
      <c r="D7881" t="s">
        <v>840</v>
      </c>
      <c r="E7881" t="s">
        <v>878</v>
      </c>
      <c r="F7881" t="s">
        <v>10</v>
      </c>
      <c r="G7881" t="s">
        <v>20</v>
      </c>
      <c r="I7881" t="s">
        <v>1448</v>
      </c>
      <c r="J7881" t="s">
        <v>16732</v>
      </c>
      <c r="K7881" t="str">
        <f>IF(COUNTIF(Customers!A:A, H7881)&gt;0, "Valid", "Invalid")</f>
        <v>Invalid</v>
      </c>
      <c r="L7881" t="str">
        <f t="shared" si="615"/>
        <v>3</v>
      </c>
      <c r="M7881" t="str">
        <f t="shared" si="616"/>
        <v>2022</v>
      </c>
      <c r="N7881">
        <f t="shared" si="617"/>
        <v>-29207.43</v>
      </c>
      <c r="O7881" t="str">
        <f t="shared" si="618"/>
        <v/>
      </c>
      <c r="P7881">
        <f t="shared" si="619"/>
        <v>29207.43</v>
      </c>
      <c r="Q7881" s="48" t="str">
        <f>IF(O7881="","",
   IF(OR(O7881&lt;EDA_Outlier_Analysis!$C$10, O7881&gt;EDA_Outlier_Analysis!$C$11),
      "Outlier",
      "Normal"))</f>
        <v/>
      </c>
      <c r="R7881" t="str">
        <f>IF(P7881="","",
   IF(OR(P7881 &lt; EDA_Outlier_Analysis!$F$7, P7881 &gt; EDA_Outlier_Analysis!$F$8),
      "Outlier",
      "Normal"))</f>
        <v>Normal</v>
      </c>
      <c r="S7881" t="str">
        <f>IF(N7881="","",
   IF(OR(N7881 &lt;EDA_Outlier_Analysis!$I$10, N7881 &gt; EDA_Outlier_Analysis!$I$11),
      "Outlier",
      "Normal"))</f>
        <v>Normal</v>
      </c>
    </row>
    <row r="7882" spans="1:19">
      <c r="A7882" t="s">
        <v>16733</v>
      </c>
      <c r="B7882" s="4">
        <v>44902</v>
      </c>
      <c r="C7882" s="2">
        <v>148434.42000000001</v>
      </c>
      <c r="D7882" t="s">
        <v>849</v>
      </c>
      <c r="E7882" t="s">
        <v>853</v>
      </c>
      <c r="F7882" t="s">
        <v>9</v>
      </c>
      <c r="G7882" t="s">
        <v>34</v>
      </c>
      <c r="H7882" t="s">
        <v>181</v>
      </c>
      <c r="J7882" t="s">
        <v>16734</v>
      </c>
      <c r="K7882" t="str">
        <f>IF(COUNTIF(Customers!A:A, H7882)&gt;0, "Valid", "Invalid")</f>
        <v>Valid</v>
      </c>
      <c r="L7882" t="str">
        <f t="shared" si="615"/>
        <v>12</v>
      </c>
      <c r="M7882" t="str">
        <f t="shared" si="616"/>
        <v>2022</v>
      </c>
      <c r="N7882">
        <f t="shared" si="617"/>
        <v>148434.42000000001</v>
      </c>
      <c r="O7882">
        <f t="shared" si="618"/>
        <v>148434.42000000001</v>
      </c>
      <c r="P7882" t="str">
        <f t="shared" si="619"/>
        <v/>
      </c>
      <c r="Q7882" s="48" t="str">
        <f>IF(O7882="","",
   IF(OR(O7882&lt;EDA_Outlier_Analysis!$C$10, O7882&gt;EDA_Outlier_Analysis!$C$11),
      "Outlier",
      "Normal"))</f>
        <v>Normal</v>
      </c>
      <c r="R7882" t="str">
        <f>IF(P7882="","",
   IF(OR(P7882 &lt; EDA_Outlier_Analysis!$F$7, P7882 &gt; EDA_Outlier_Analysis!$F$8),
      "Outlier",
      "Normal"))</f>
        <v/>
      </c>
      <c r="S7882" t="str">
        <f>IF(N7882="","",
   IF(OR(N7882 &lt;EDA_Outlier_Analysis!$I$10, N7882 &gt; EDA_Outlier_Analysis!$I$11),
      "Outlier",
      "Normal"))</f>
        <v>Normal</v>
      </c>
    </row>
    <row r="7883" spans="1:19">
      <c r="A7883" t="s">
        <v>16735</v>
      </c>
      <c r="B7883" s="4">
        <v>44635</v>
      </c>
      <c r="C7883" s="2">
        <v>-28951.37</v>
      </c>
      <c r="D7883" t="s">
        <v>840</v>
      </c>
      <c r="E7883" t="s">
        <v>841</v>
      </c>
      <c r="F7883" t="s">
        <v>11</v>
      </c>
      <c r="G7883" t="s">
        <v>24</v>
      </c>
      <c r="I7883" t="s">
        <v>1438</v>
      </c>
      <c r="J7883" t="s">
        <v>16736</v>
      </c>
      <c r="K7883" t="str">
        <f>IF(COUNTIF(Customers!A:A, H7883)&gt;0, "Valid", "Invalid")</f>
        <v>Invalid</v>
      </c>
      <c r="L7883" t="str">
        <f t="shared" si="615"/>
        <v>3</v>
      </c>
      <c r="M7883" t="str">
        <f t="shared" si="616"/>
        <v>2022</v>
      </c>
      <c r="N7883">
        <f t="shared" si="617"/>
        <v>-28951.37</v>
      </c>
      <c r="O7883" t="str">
        <f t="shared" si="618"/>
        <v/>
      </c>
      <c r="P7883">
        <f t="shared" si="619"/>
        <v>28951.37</v>
      </c>
      <c r="Q7883" s="48" t="str">
        <f>IF(O7883="","",
   IF(OR(O7883&lt;EDA_Outlier_Analysis!$C$10, O7883&gt;EDA_Outlier_Analysis!$C$11),
      "Outlier",
      "Normal"))</f>
        <v/>
      </c>
      <c r="R7883" t="str">
        <f>IF(P7883="","",
   IF(OR(P7883 &lt; EDA_Outlier_Analysis!$F$7, P7883 &gt; EDA_Outlier_Analysis!$F$8),
      "Outlier",
      "Normal"))</f>
        <v>Normal</v>
      </c>
      <c r="S7883" t="str">
        <f>IF(N7883="","",
   IF(OR(N7883 &lt;EDA_Outlier_Analysis!$I$10, N7883 &gt; EDA_Outlier_Analysis!$I$11),
      "Outlier",
      "Normal"))</f>
        <v>Normal</v>
      </c>
    </row>
    <row r="7884" spans="1:19">
      <c r="A7884" t="s">
        <v>16737</v>
      </c>
      <c r="B7884" s="4">
        <v>45160</v>
      </c>
      <c r="C7884" s="2">
        <v>201611.37</v>
      </c>
      <c r="D7884" t="s">
        <v>849</v>
      </c>
      <c r="E7884" t="s">
        <v>853</v>
      </c>
      <c r="F7884" t="s">
        <v>11</v>
      </c>
      <c r="G7884" t="s">
        <v>24</v>
      </c>
      <c r="H7884" t="s">
        <v>183</v>
      </c>
      <c r="J7884" t="s">
        <v>16738</v>
      </c>
      <c r="K7884" t="str">
        <f>IF(COUNTIF(Customers!A:A, H7884)&gt;0, "Valid", "Invalid")</f>
        <v>Valid</v>
      </c>
      <c r="L7884" t="str">
        <f t="shared" si="615"/>
        <v>8</v>
      </c>
      <c r="M7884" t="str">
        <f t="shared" si="616"/>
        <v>2023</v>
      </c>
      <c r="N7884">
        <f t="shared" si="617"/>
        <v>201611.37</v>
      </c>
      <c r="O7884">
        <f t="shared" si="618"/>
        <v>201611.37</v>
      </c>
      <c r="P7884" t="str">
        <f t="shared" si="619"/>
        <v/>
      </c>
      <c r="Q7884" s="48" t="str">
        <f>IF(O7884="","",
   IF(OR(O7884&lt;EDA_Outlier_Analysis!$C$10, O7884&gt;EDA_Outlier_Analysis!$C$11),
      "Outlier",
      "Normal"))</f>
        <v>Normal</v>
      </c>
      <c r="R7884" t="str">
        <f>IF(P7884="","",
   IF(OR(P7884 &lt; EDA_Outlier_Analysis!$F$7, P7884 &gt; EDA_Outlier_Analysis!$F$8),
      "Outlier",
      "Normal"))</f>
        <v/>
      </c>
      <c r="S7884" t="str">
        <f>IF(N7884="","",
   IF(OR(N7884 &lt;EDA_Outlier_Analysis!$I$10, N7884 &gt; EDA_Outlier_Analysis!$I$11),
      "Outlier",
      "Normal"))</f>
        <v>Normal</v>
      </c>
    </row>
    <row r="7885" spans="1:19">
      <c r="A7885" t="s">
        <v>16739</v>
      </c>
      <c r="B7885" s="4">
        <v>45159</v>
      </c>
      <c r="C7885" s="2">
        <v>53751.01</v>
      </c>
      <c r="D7885" t="s">
        <v>849</v>
      </c>
      <c r="E7885" t="s">
        <v>853</v>
      </c>
      <c r="F7885" t="s">
        <v>9</v>
      </c>
      <c r="G7885" t="s">
        <v>31</v>
      </c>
      <c r="H7885" t="s">
        <v>693</v>
      </c>
      <c r="J7885" t="s">
        <v>16740</v>
      </c>
      <c r="K7885" t="str">
        <f>IF(COUNTIF(Customers!A:A, H7885)&gt;0, "Valid", "Invalid")</f>
        <v>Valid</v>
      </c>
      <c r="L7885" t="str">
        <f t="shared" si="615"/>
        <v>8</v>
      </c>
      <c r="M7885" t="str">
        <f t="shared" si="616"/>
        <v>2023</v>
      </c>
      <c r="N7885">
        <f t="shared" si="617"/>
        <v>53751.01</v>
      </c>
      <c r="O7885">
        <f t="shared" si="618"/>
        <v>53751.01</v>
      </c>
      <c r="P7885" t="str">
        <f t="shared" si="619"/>
        <v/>
      </c>
      <c r="Q7885" s="48" t="str">
        <f>IF(O7885="","",
   IF(OR(O7885&lt;EDA_Outlier_Analysis!$C$10, O7885&gt;EDA_Outlier_Analysis!$C$11),
      "Outlier",
      "Normal"))</f>
        <v>Normal</v>
      </c>
      <c r="R7885" t="str">
        <f>IF(P7885="","",
   IF(OR(P7885 &lt; EDA_Outlier_Analysis!$F$7, P7885 &gt; EDA_Outlier_Analysis!$F$8),
      "Outlier",
      "Normal"))</f>
        <v/>
      </c>
      <c r="S7885" t="str">
        <f>IF(N7885="","",
   IF(OR(N7885 &lt;EDA_Outlier_Analysis!$I$10, N7885 &gt; EDA_Outlier_Analysis!$I$11),
      "Outlier",
      "Normal"))</f>
        <v>Normal</v>
      </c>
    </row>
    <row r="7886" spans="1:19">
      <c r="A7886" t="s">
        <v>16741</v>
      </c>
      <c r="B7886" s="4">
        <v>45249</v>
      </c>
      <c r="C7886" s="2">
        <v>130972.25</v>
      </c>
      <c r="D7886" t="s">
        <v>849</v>
      </c>
      <c r="E7886" t="s">
        <v>853</v>
      </c>
      <c r="F7886" t="s">
        <v>9</v>
      </c>
      <c r="G7886" t="s">
        <v>20</v>
      </c>
      <c r="H7886" t="s">
        <v>479</v>
      </c>
      <c r="J7886" t="s">
        <v>16742</v>
      </c>
      <c r="K7886" t="str">
        <f>IF(COUNTIF(Customers!A:A, H7886)&gt;0, "Valid", "Invalid")</f>
        <v>Valid</v>
      </c>
      <c r="L7886" t="str">
        <f t="shared" si="615"/>
        <v>11</v>
      </c>
      <c r="M7886" t="str">
        <f t="shared" si="616"/>
        <v>2023</v>
      </c>
      <c r="N7886">
        <f t="shared" si="617"/>
        <v>130972.25</v>
      </c>
      <c r="O7886">
        <f t="shared" si="618"/>
        <v>130972.25</v>
      </c>
      <c r="P7886" t="str">
        <f t="shared" si="619"/>
        <v/>
      </c>
      <c r="Q7886" s="48" t="str">
        <f>IF(O7886="","",
   IF(OR(O7886&lt;EDA_Outlier_Analysis!$C$10, O7886&gt;EDA_Outlier_Analysis!$C$11),
      "Outlier",
      "Normal"))</f>
        <v>Normal</v>
      </c>
      <c r="R7886" t="str">
        <f>IF(P7886="","",
   IF(OR(P7886 &lt; EDA_Outlier_Analysis!$F$7, P7886 &gt; EDA_Outlier_Analysis!$F$8),
      "Outlier",
      "Normal"))</f>
        <v/>
      </c>
      <c r="S7886" t="str">
        <f>IF(N7886="","",
   IF(OR(N7886 &lt;EDA_Outlier_Analysis!$I$10, N7886 &gt; EDA_Outlier_Analysis!$I$11),
      "Outlier",
      "Normal"))</f>
        <v>Normal</v>
      </c>
    </row>
    <row r="7887" spans="1:19">
      <c r="A7887" t="s">
        <v>16743</v>
      </c>
      <c r="B7887" s="4">
        <v>44928</v>
      </c>
      <c r="C7887" s="2">
        <v>129520.57</v>
      </c>
      <c r="D7887" t="s">
        <v>849</v>
      </c>
      <c r="E7887" t="s">
        <v>853</v>
      </c>
      <c r="F7887" t="s">
        <v>9</v>
      </c>
      <c r="G7887" t="s">
        <v>24</v>
      </c>
      <c r="H7887" t="s">
        <v>569</v>
      </c>
      <c r="J7887" t="s">
        <v>16744</v>
      </c>
      <c r="K7887" t="str">
        <f>IF(COUNTIF(Customers!A:A, H7887)&gt;0, "Valid", "Invalid")</f>
        <v>Valid</v>
      </c>
      <c r="L7887" t="str">
        <f t="shared" si="615"/>
        <v>1</v>
      </c>
      <c r="M7887" t="str">
        <f t="shared" si="616"/>
        <v>2023</v>
      </c>
      <c r="N7887">
        <f t="shared" si="617"/>
        <v>129520.57</v>
      </c>
      <c r="O7887">
        <f t="shared" si="618"/>
        <v>129520.57</v>
      </c>
      <c r="P7887" t="str">
        <f t="shared" si="619"/>
        <v/>
      </c>
      <c r="Q7887" s="48" t="str">
        <f>IF(O7887="","",
   IF(OR(O7887&lt;EDA_Outlier_Analysis!$C$10, O7887&gt;EDA_Outlier_Analysis!$C$11),
      "Outlier",
      "Normal"))</f>
        <v>Normal</v>
      </c>
      <c r="R7887" t="str">
        <f>IF(P7887="","",
   IF(OR(P7887 &lt; EDA_Outlier_Analysis!$F$7, P7887 &gt; EDA_Outlier_Analysis!$F$8),
      "Outlier",
      "Normal"))</f>
        <v/>
      </c>
      <c r="S7887" t="str">
        <f>IF(N7887="","",
   IF(OR(N7887 &lt;EDA_Outlier_Analysis!$I$10, N7887 &gt; EDA_Outlier_Analysis!$I$11),
      "Outlier",
      "Normal"))</f>
        <v>Normal</v>
      </c>
    </row>
    <row r="7888" spans="1:19">
      <c r="A7888" t="s">
        <v>16745</v>
      </c>
      <c r="B7888" s="4">
        <v>44650</v>
      </c>
      <c r="C7888" s="2">
        <v>142123.82999999999</v>
      </c>
      <c r="D7888" t="s">
        <v>849</v>
      </c>
      <c r="E7888" t="s">
        <v>868</v>
      </c>
      <c r="F7888" t="s">
        <v>10</v>
      </c>
      <c r="G7888" t="s">
        <v>34</v>
      </c>
      <c r="H7888" t="s">
        <v>633</v>
      </c>
      <c r="J7888" t="s">
        <v>16746</v>
      </c>
      <c r="K7888" t="str">
        <f>IF(COUNTIF(Customers!A:A, H7888)&gt;0, "Valid", "Invalid")</f>
        <v>Valid</v>
      </c>
      <c r="L7888" t="str">
        <f t="shared" si="615"/>
        <v>3</v>
      </c>
      <c r="M7888" t="str">
        <f t="shared" si="616"/>
        <v>2022</v>
      </c>
      <c r="N7888">
        <f t="shared" si="617"/>
        <v>142123.82999999999</v>
      </c>
      <c r="O7888">
        <f t="shared" si="618"/>
        <v>142123.82999999999</v>
      </c>
      <c r="P7888" t="str">
        <f t="shared" si="619"/>
        <v/>
      </c>
      <c r="Q7888" s="48" t="str">
        <f>IF(O7888="","",
   IF(OR(O7888&lt;EDA_Outlier_Analysis!$C$10, O7888&gt;EDA_Outlier_Analysis!$C$11),
      "Outlier",
      "Normal"))</f>
        <v>Normal</v>
      </c>
      <c r="R7888" t="str">
        <f>IF(P7888="","",
   IF(OR(P7888 &lt; EDA_Outlier_Analysis!$F$7, P7888 &gt; EDA_Outlier_Analysis!$F$8),
      "Outlier",
      "Normal"))</f>
        <v/>
      </c>
      <c r="S7888" t="str">
        <f>IF(N7888="","",
   IF(OR(N7888 &lt;EDA_Outlier_Analysis!$I$10, N7888 &gt; EDA_Outlier_Analysis!$I$11),
      "Outlier",
      "Normal"))</f>
        <v>Normal</v>
      </c>
    </row>
    <row r="7889" spans="1:19">
      <c r="A7889" t="s">
        <v>16747</v>
      </c>
      <c r="B7889" s="4">
        <v>45250</v>
      </c>
      <c r="C7889" s="2">
        <v>137532.56</v>
      </c>
      <c r="D7889" t="s">
        <v>849</v>
      </c>
      <c r="E7889" t="s">
        <v>850</v>
      </c>
      <c r="F7889" t="s">
        <v>9</v>
      </c>
      <c r="G7889" t="s">
        <v>34</v>
      </c>
      <c r="H7889" t="s">
        <v>613</v>
      </c>
      <c r="J7889" t="s">
        <v>16748</v>
      </c>
      <c r="K7889" t="str">
        <f>IF(COUNTIF(Customers!A:A, H7889)&gt;0, "Valid", "Invalid")</f>
        <v>Valid</v>
      </c>
      <c r="L7889" t="str">
        <f t="shared" si="615"/>
        <v>11</v>
      </c>
      <c r="M7889" t="str">
        <f t="shared" si="616"/>
        <v>2023</v>
      </c>
      <c r="N7889">
        <f t="shared" si="617"/>
        <v>137532.56</v>
      </c>
      <c r="O7889">
        <f t="shared" si="618"/>
        <v>137532.56</v>
      </c>
      <c r="P7889" t="str">
        <f t="shared" si="619"/>
        <v/>
      </c>
      <c r="Q7889" s="48" t="str">
        <f>IF(O7889="","",
   IF(OR(O7889&lt;EDA_Outlier_Analysis!$C$10, O7889&gt;EDA_Outlier_Analysis!$C$11),
      "Outlier",
      "Normal"))</f>
        <v>Normal</v>
      </c>
      <c r="R7889" t="str">
        <f>IF(P7889="","",
   IF(OR(P7889 &lt; EDA_Outlier_Analysis!$F$7, P7889 &gt; EDA_Outlier_Analysis!$F$8),
      "Outlier",
      "Normal"))</f>
        <v/>
      </c>
      <c r="S7889" t="str">
        <f>IF(N7889="","",
   IF(OR(N7889 &lt;EDA_Outlier_Analysis!$I$10, N7889 &gt; EDA_Outlier_Analysis!$I$11),
      "Outlier",
      "Normal"))</f>
        <v>Normal</v>
      </c>
    </row>
    <row r="7890" spans="1:19">
      <c r="A7890" t="s">
        <v>16749</v>
      </c>
      <c r="B7890" s="4">
        <v>45186</v>
      </c>
      <c r="C7890" s="2">
        <v>-68287.72</v>
      </c>
      <c r="D7890" t="s">
        <v>840</v>
      </c>
      <c r="E7890" t="s">
        <v>856</v>
      </c>
      <c r="F7890" t="s">
        <v>9</v>
      </c>
      <c r="G7890" t="s">
        <v>34</v>
      </c>
      <c r="I7890" t="s">
        <v>1086</v>
      </c>
      <c r="J7890" t="s">
        <v>16750</v>
      </c>
      <c r="K7890" t="str">
        <f>IF(COUNTIF(Customers!A:A, H7890)&gt;0, "Valid", "Invalid")</f>
        <v>Invalid</v>
      </c>
      <c r="L7890" t="str">
        <f t="shared" si="615"/>
        <v>9</v>
      </c>
      <c r="M7890" t="str">
        <f t="shared" si="616"/>
        <v>2023</v>
      </c>
      <c r="N7890">
        <f t="shared" si="617"/>
        <v>-68287.72</v>
      </c>
      <c r="O7890" t="str">
        <f t="shared" si="618"/>
        <v/>
      </c>
      <c r="P7890">
        <f t="shared" si="619"/>
        <v>68287.72</v>
      </c>
      <c r="Q7890" s="48" t="str">
        <f>IF(O7890="","",
   IF(OR(O7890&lt;EDA_Outlier_Analysis!$C$10, O7890&gt;EDA_Outlier_Analysis!$C$11),
      "Outlier",
      "Normal"))</f>
        <v/>
      </c>
      <c r="R7890" t="str">
        <f>IF(P7890="","",
   IF(OR(P7890 &lt; EDA_Outlier_Analysis!$F$7, P7890 &gt; EDA_Outlier_Analysis!$F$8),
      "Outlier",
      "Normal"))</f>
        <v>Outlier</v>
      </c>
      <c r="S7890" t="str">
        <f>IF(N7890="","",
   IF(OR(N7890 &lt;EDA_Outlier_Analysis!$I$10, N7890 &gt; EDA_Outlier_Analysis!$I$11),
      "Outlier",
      "Normal"))</f>
        <v>Normal</v>
      </c>
    </row>
    <row r="7891" spans="1:19">
      <c r="A7891" t="s">
        <v>16751</v>
      </c>
      <c r="B7891" s="4">
        <v>44635</v>
      </c>
      <c r="C7891" s="2">
        <v>77508.5</v>
      </c>
      <c r="D7891" t="s">
        <v>849</v>
      </c>
      <c r="E7891" t="s">
        <v>853</v>
      </c>
      <c r="F7891" t="s">
        <v>9</v>
      </c>
      <c r="G7891" t="s">
        <v>20</v>
      </c>
      <c r="H7891" t="s">
        <v>393</v>
      </c>
      <c r="J7891" t="s">
        <v>16752</v>
      </c>
      <c r="K7891" t="str">
        <f>IF(COUNTIF(Customers!A:A, H7891)&gt;0, "Valid", "Invalid")</f>
        <v>Valid</v>
      </c>
      <c r="L7891" t="str">
        <f t="shared" si="615"/>
        <v>3</v>
      </c>
      <c r="M7891" t="str">
        <f t="shared" si="616"/>
        <v>2022</v>
      </c>
      <c r="N7891">
        <f t="shared" si="617"/>
        <v>77508.5</v>
      </c>
      <c r="O7891">
        <f t="shared" si="618"/>
        <v>77508.5</v>
      </c>
      <c r="P7891" t="str">
        <f t="shared" si="619"/>
        <v/>
      </c>
      <c r="Q7891" s="48" t="str">
        <f>IF(O7891="","",
   IF(OR(O7891&lt;EDA_Outlier_Analysis!$C$10, O7891&gt;EDA_Outlier_Analysis!$C$11),
      "Outlier",
      "Normal"))</f>
        <v>Normal</v>
      </c>
      <c r="R7891" t="str">
        <f>IF(P7891="","",
   IF(OR(P7891 &lt; EDA_Outlier_Analysis!$F$7, P7891 &gt; EDA_Outlier_Analysis!$F$8),
      "Outlier",
      "Normal"))</f>
        <v/>
      </c>
      <c r="S7891" t="str">
        <f>IF(N7891="","",
   IF(OR(N7891 &lt;EDA_Outlier_Analysis!$I$10, N7891 &gt; EDA_Outlier_Analysis!$I$11),
      "Outlier",
      "Normal"))</f>
        <v>Normal</v>
      </c>
    </row>
    <row r="7892" spans="1:19">
      <c r="A7892" t="s">
        <v>16753</v>
      </c>
      <c r="B7892" s="4">
        <v>45140</v>
      </c>
      <c r="C7892" s="2">
        <v>108352.4</v>
      </c>
      <c r="D7892" t="s">
        <v>849</v>
      </c>
      <c r="E7892" t="s">
        <v>868</v>
      </c>
      <c r="F7892" t="s">
        <v>10</v>
      </c>
      <c r="G7892" t="s">
        <v>24</v>
      </c>
      <c r="H7892" t="s">
        <v>611</v>
      </c>
      <c r="J7892" t="s">
        <v>16754</v>
      </c>
      <c r="K7892" t="str">
        <f>IF(COUNTIF(Customers!A:A, H7892)&gt;0, "Valid", "Invalid")</f>
        <v>Valid</v>
      </c>
      <c r="L7892" t="str">
        <f t="shared" si="615"/>
        <v>8</v>
      </c>
      <c r="M7892" t="str">
        <f t="shared" si="616"/>
        <v>2023</v>
      </c>
      <c r="N7892">
        <f t="shared" si="617"/>
        <v>108352.4</v>
      </c>
      <c r="O7892">
        <f t="shared" si="618"/>
        <v>108352.4</v>
      </c>
      <c r="P7892" t="str">
        <f t="shared" si="619"/>
        <v/>
      </c>
      <c r="Q7892" s="48" t="str">
        <f>IF(O7892="","",
   IF(OR(O7892&lt;EDA_Outlier_Analysis!$C$10, O7892&gt;EDA_Outlier_Analysis!$C$11),
      "Outlier",
      "Normal"))</f>
        <v>Normal</v>
      </c>
      <c r="R7892" t="str">
        <f>IF(P7892="","",
   IF(OR(P7892 &lt; EDA_Outlier_Analysis!$F$7, P7892 &gt; EDA_Outlier_Analysis!$F$8),
      "Outlier",
      "Normal"))</f>
        <v/>
      </c>
      <c r="S7892" t="str">
        <f>IF(N7892="","",
   IF(OR(N7892 &lt;EDA_Outlier_Analysis!$I$10, N7892 &gt; EDA_Outlier_Analysis!$I$11),
      "Outlier",
      "Normal"))</f>
        <v>Normal</v>
      </c>
    </row>
    <row r="7893" spans="1:19">
      <c r="A7893" t="s">
        <v>16755</v>
      </c>
      <c r="B7893" s="4">
        <v>44878</v>
      </c>
      <c r="C7893" s="2">
        <v>-67600.429999999993</v>
      </c>
      <c r="D7893" t="s">
        <v>840</v>
      </c>
      <c r="E7893" t="s">
        <v>856</v>
      </c>
      <c r="F7893" t="s">
        <v>11</v>
      </c>
      <c r="G7893" t="s">
        <v>20</v>
      </c>
      <c r="I7893" t="s">
        <v>1340</v>
      </c>
      <c r="J7893" t="s">
        <v>16756</v>
      </c>
      <c r="K7893" t="str">
        <f>IF(COUNTIF(Customers!A:A, H7893)&gt;0, "Valid", "Invalid")</f>
        <v>Invalid</v>
      </c>
      <c r="L7893" t="str">
        <f t="shared" si="615"/>
        <v>11</v>
      </c>
      <c r="M7893" t="str">
        <f t="shared" si="616"/>
        <v>2022</v>
      </c>
      <c r="N7893">
        <f t="shared" si="617"/>
        <v>-67600.429999999993</v>
      </c>
      <c r="O7893" t="str">
        <f t="shared" si="618"/>
        <v/>
      </c>
      <c r="P7893">
        <f t="shared" si="619"/>
        <v>67600.429999999993</v>
      </c>
      <c r="Q7893" s="48" t="str">
        <f>IF(O7893="","",
   IF(OR(O7893&lt;EDA_Outlier_Analysis!$C$10, O7893&gt;EDA_Outlier_Analysis!$C$11),
      "Outlier",
      "Normal"))</f>
        <v/>
      </c>
      <c r="R7893" t="str">
        <f>IF(P7893="","",
   IF(OR(P7893 &lt; EDA_Outlier_Analysis!$F$7, P7893 &gt; EDA_Outlier_Analysis!$F$8),
      "Outlier",
      "Normal"))</f>
        <v>Outlier</v>
      </c>
      <c r="S7893" t="str">
        <f>IF(N7893="","",
   IF(OR(N7893 &lt;EDA_Outlier_Analysis!$I$10, N7893 &gt; EDA_Outlier_Analysis!$I$11),
      "Outlier",
      "Normal"))</f>
        <v>Normal</v>
      </c>
    </row>
    <row r="7894" spans="1:19">
      <c r="A7894" t="s">
        <v>16757</v>
      </c>
      <c r="B7894" s="4">
        <v>44905</v>
      </c>
      <c r="C7894" s="2">
        <v>177635.02</v>
      </c>
      <c r="D7894" t="s">
        <v>849</v>
      </c>
      <c r="E7894" t="s">
        <v>853</v>
      </c>
      <c r="F7894" t="s">
        <v>9</v>
      </c>
      <c r="G7894" t="s">
        <v>34</v>
      </c>
      <c r="H7894" t="s">
        <v>595</v>
      </c>
      <c r="J7894" t="s">
        <v>16758</v>
      </c>
      <c r="K7894" t="str">
        <f>IF(COUNTIF(Customers!A:A, H7894)&gt;0, "Valid", "Invalid")</f>
        <v>Valid</v>
      </c>
      <c r="L7894" t="str">
        <f t="shared" si="615"/>
        <v>12</v>
      </c>
      <c r="M7894" t="str">
        <f t="shared" si="616"/>
        <v>2022</v>
      </c>
      <c r="N7894">
        <f t="shared" si="617"/>
        <v>177635.02</v>
      </c>
      <c r="O7894">
        <f t="shared" si="618"/>
        <v>177635.02</v>
      </c>
      <c r="P7894" t="str">
        <f t="shared" si="619"/>
        <v/>
      </c>
      <c r="Q7894" s="48" t="str">
        <f>IF(O7894="","",
   IF(OR(O7894&lt;EDA_Outlier_Analysis!$C$10, O7894&gt;EDA_Outlier_Analysis!$C$11),
      "Outlier",
      "Normal"))</f>
        <v>Normal</v>
      </c>
      <c r="R7894" t="str">
        <f>IF(P7894="","",
   IF(OR(P7894 &lt; EDA_Outlier_Analysis!$F$7, P7894 &gt; EDA_Outlier_Analysis!$F$8),
      "Outlier",
      "Normal"))</f>
        <v/>
      </c>
      <c r="S7894" t="str">
        <f>IF(N7894="","",
   IF(OR(N7894 &lt;EDA_Outlier_Analysis!$I$10, N7894 &gt; EDA_Outlier_Analysis!$I$11),
      "Outlier",
      "Normal"))</f>
        <v>Normal</v>
      </c>
    </row>
    <row r="7895" spans="1:19">
      <c r="A7895" t="s">
        <v>16759</v>
      </c>
      <c r="B7895" s="4">
        <v>44993</v>
      </c>
      <c r="C7895" s="2">
        <v>-41828.75</v>
      </c>
      <c r="D7895" t="s">
        <v>840</v>
      </c>
      <c r="E7895" t="s">
        <v>864</v>
      </c>
      <c r="F7895" t="s">
        <v>9</v>
      </c>
      <c r="G7895" t="s">
        <v>34</v>
      </c>
      <c r="I7895" t="s">
        <v>1505</v>
      </c>
      <c r="J7895" t="s">
        <v>16760</v>
      </c>
      <c r="K7895" t="str">
        <f>IF(COUNTIF(Customers!A:A, H7895)&gt;0, "Valid", "Invalid")</f>
        <v>Invalid</v>
      </c>
      <c r="L7895" t="str">
        <f t="shared" si="615"/>
        <v>3</v>
      </c>
      <c r="M7895" t="str">
        <f t="shared" si="616"/>
        <v>2023</v>
      </c>
      <c r="N7895">
        <f t="shared" si="617"/>
        <v>-41828.75</v>
      </c>
      <c r="O7895" t="str">
        <f t="shared" si="618"/>
        <v/>
      </c>
      <c r="P7895">
        <f t="shared" si="619"/>
        <v>41828.75</v>
      </c>
      <c r="Q7895" s="48" t="str">
        <f>IF(O7895="","",
   IF(OR(O7895&lt;EDA_Outlier_Analysis!$C$10, O7895&gt;EDA_Outlier_Analysis!$C$11),
      "Outlier",
      "Normal"))</f>
        <v/>
      </c>
      <c r="R7895" t="str">
        <f>IF(P7895="","",
   IF(OR(P7895 &lt; EDA_Outlier_Analysis!$F$7, P7895 &gt; EDA_Outlier_Analysis!$F$8),
      "Outlier",
      "Normal"))</f>
        <v>Normal</v>
      </c>
      <c r="S7895" t="str">
        <f>IF(N7895="","",
   IF(OR(N7895 &lt;EDA_Outlier_Analysis!$I$10, N7895 &gt; EDA_Outlier_Analysis!$I$11),
      "Outlier",
      "Normal"))</f>
        <v>Normal</v>
      </c>
    </row>
    <row r="7896" spans="1:19">
      <c r="A7896" t="s">
        <v>16761</v>
      </c>
      <c r="B7896" s="4">
        <v>44797</v>
      </c>
      <c r="C7896" s="2">
        <v>113881.05</v>
      </c>
      <c r="D7896" t="s">
        <v>849</v>
      </c>
      <c r="E7896" t="s">
        <v>868</v>
      </c>
      <c r="F7896" t="s">
        <v>11</v>
      </c>
      <c r="G7896" t="s">
        <v>34</v>
      </c>
      <c r="H7896" t="s">
        <v>303</v>
      </c>
      <c r="J7896" t="s">
        <v>16762</v>
      </c>
      <c r="K7896" t="str">
        <f>IF(COUNTIF(Customers!A:A, H7896)&gt;0, "Valid", "Invalid")</f>
        <v>Valid</v>
      </c>
      <c r="L7896" t="str">
        <f t="shared" si="615"/>
        <v>8</v>
      </c>
      <c r="M7896" t="str">
        <f t="shared" si="616"/>
        <v>2022</v>
      </c>
      <c r="N7896">
        <f t="shared" si="617"/>
        <v>113881.05</v>
      </c>
      <c r="O7896">
        <f t="shared" si="618"/>
        <v>113881.05</v>
      </c>
      <c r="P7896" t="str">
        <f t="shared" si="619"/>
        <v/>
      </c>
      <c r="Q7896" s="48" t="str">
        <f>IF(O7896="","",
   IF(OR(O7896&lt;EDA_Outlier_Analysis!$C$10, O7896&gt;EDA_Outlier_Analysis!$C$11),
      "Outlier",
      "Normal"))</f>
        <v>Normal</v>
      </c>
      <c r="R7896" t="str">
        <f>IF(P7896="","",
   IF(OR(P7896 &lt; EDA_Outlier_Analysis!$F$7, P7896 &gt; EDA_Outlier_Analysis!$F$8),
      "Outlier",
      "Normal"))</f>
        <v/>
      </c>
      <c r="S7896" t="str">
        <f>IF(N7896="","",
   IF(OR(N7896 &lt;EDA_Outlier_Analysis!$I$10, N7896 &gt; EDA_Outlier_Analysis!$I$11),
      "Outlier",
      "Normal"))</f>
        <v>Normal</v>
      </c>
    </row>
    <row r="7897" spans="1:19">
      <c r="A7897" t="s">
        <v>16763</v>
      </c>
      <c r="B7897" s="4">
        <v>44787</v>
      </c>
      <c r="C7897" s="2">
        <v>169966.42</v>
      </c>
      <c r="D7897" t="s">
        <v>849</v>
      </c>
      <c r="E7897" t="s">
        <v>850</v>
      </c>
      <c r="F7897" t="s">
        <v>9</v>
      </c>
      <c r="G7897" t="s">
        <v>34</v>
      </c>
      <c r="H7897" t="s">
        <v>385</v>
      </c>
      <c r="J7897" t="s">
        <v>16764</v>
      </c>
      <c r="K7897" t="str">
        <f>IF(COUNTIF(Customers!A:A, H7897)&gt;0, "Valid", "Invalid")</f>
        <v>Valid</v>
      </c>
      <c r="L7897" t="str">
        <f t="shared" si="615"/>
        <v>8</v>
      </c>
      <c r="M7897" t="str">
        <f t="shared" si="616"/>
        <v>2022</v>
      </c>
      <c r="N7897">
        <f t="shared" si="617"/>
        <v>169966.42</v>
      </c>
      <c r="O7897">
        <f t="shared" si="618"/>
        <v>169966.42</v>
      </c>
      <c r="P7897" t="str">
        <f t="shared" si="619"/>
        <v/>
      </c>
      <c r="Q7897" s="48" t="str">
        <f>IF(O7897="","",
   IF(OR(O7897&lt;EDA_Outlier_Analysis!$C$10, O7897&gt;EDA_Outlier_Analysis!$C$11),
      "Outlier",
      "Normal"))</f>
        <v>Normal</v>
      </c>
      <c r="R7897" t="str">
        <f>IF(P7897="","",
   IF(OR(P7897 &lt; EDA_Outlier_Analysis!$F$7, P7897 &gt; EDA_Outlier_Analysis!$F$8),
      "Outlier",
      "Normal"))</f>
        <v/>
      </c>
      <c r="S7897" t="str">
        <f>IF(N7897="","",
   IF(OR(N7897 &lt;EDA_Outlier_Analysis!$I$10, N7897 &gt; EDA_Outlier_Analysis!$I$11),
      "Outlier",
      "Normal"))</f>
        <v>Normal</v>
      </c>
    </row>
    <row r="7898" spans="1:19">
      <c r="A7898" t="s">
        <v>16765</v>
      </c>
      <c r="B7898" s="4">
        <v>45098</v>
      </c>
      <c r="C7898" s="2">
        <v>133657.82999999999</v>
      </c>
      <c r="D7898" t="s">
        <v>849</v>
      </c>
      <c r="E7898" t="s">
        <v>868</v>
      </c>
      <c r="F7898" t="s">
        <v>9</v>
      </c>
      <c r="G7898" t="s">
        <v>24</v>
      </c>
      <c r="H7898" t="s">
        <v>721</v>
      </c>
      <c r="J7898" t="s">
        <v>16766</v>
      </c>
      <c r="K7898" t="str">
        <f>IF(COUNTIF(Customers!A:A, H7898)&gt;0, "Valid", "Invalid")</f>
        <v>Valid</v>
      </c>
      <c r="L7898" t="str">
        <f t="shared" si="615"/>
        <v>6</v>
      </c>
      <c r="M7898" t="str">
        <f t="shared" si="616"/>
        <v>2023</v>
      </c>
      <c r="N7898">
        <f t="shared" si="617"/>
        <v>133657.82999999999</v>
      </c>
      <c r="O7898">
        <f t="shared" si="618"/>
        <v>133657.82999999999</v>
      </c>
      <c r="P7898" t="str">
        <f t="shared" si="619"/>
        <v/>
      </c>
      <c r="Q7898" s="48" t="str">
        <f>IF(O7898="","",
   IF(OR(O7898&lt;EDA_Outlier_Analysis!$C$10, O7898&gt;EDA_Outlier_Analysis!$C$11),
      "Outlier",
      "Normal"))</f>
        <v>Normal</v>
      </c>
      <c r="R7898" t="str">
        <f>IF(P7898="","",
   IF(OR(P7898 &lt; EDA_Outlier_Analysis!$F$7, P7898 &gt; EDA_Outlier_Analysis!$F$8),
      "Outlier",
      "Normal"))</f>
        <v/>
      </c>
      <c r="S7898" t="str">
        <f>IF(N7898="","",
   IF(OR(N7898 &lt;EDA_Outlier_Analysis!$I$10, N7898 &gt; EDA_Outlier_Analysis!$I$11),
      "Outlier",
      "Normal"))</f>
        <v>Normal</v>
      </c>
    </row>
    <row r="7899" spans="1:19">
      <c r="A7899" t="s">
        <v>16767</v>
      </c>
      <c r="B7899" s="4">
        <v>44871</v>
      </c>
      <c r="C7899" s="2">
        <v>178609.22</v>
      </c>
      <c r="D7899" t="s">
        <v>849</v>
      </c>
      <c r="E7899" t="s">
        <v>868</v>
      </c>
      <c r="F7899" t="s">
        <v>11</v>
      </c>
      <c r="G7899" t="s">
        <v>31</v>
      </c>
      <c r="H7899" t="s">
        <v>135</v>
      </c>
      <c r="J7899" t="s">
        <v>16768</v>
      </c>
      <c r="K7899" t="str">
        <f>IF(COUNTIF(Customers!A:A, H7899)&gt;0, "Valid", "Invalid")</f>
        <v>Valid</v>
      </c>
      <c r="L7899" t="str">
        <f t="shared" si="615"/>
        <v>11</v>
      </c>
      <c r="M7899" t="str">
        <f t="shared" si="616"/>
        <v>2022</v>
      </c>
      <c r="N7899">
        <f t="shared" si="617"/>
        <v>178609.22</v>
      </c>
      <c r="O7899">
        <f t="shared" si="618"/>
        <v>178609.22</v>
      </c>
      <c r="P7899" t="str">
        <f t="shared" si="619"/>
        <v/>
      </c>
      <c r="Q7899" s="48" t="str">
        <f>IF(O7899="","",
   IF(OR(O7899&lt;EDA_Outlier_Analysis!$C$10, O7899&gt;EDA_Outlier_Analysis!$C$11),
      "Outlier",
      "Normal"))</f>
        <v>Normal</v>
      </c>
      <c r="R7899" t="str">
        <f>IF(P7899="","",
   IF(OR(P7899 &lt; EDA_Outlier_Analysis!$F$7, P7899 &gt; EDA_Outlier_Analysis!$F$8),
      "Outlier",
      "Normal"))</f>
        <v/>
      </c>
      <c r="S7899" t="str">
        <f>IF(N7899="","",
   IF(OR(N7899 &lt;EDA_Outlier_Analysis!$I$10, N7899 &gt; EDA_Outlier_Analysis!$I$11),
      "Outlier",
      "Normal"))</f>
        <v>Normal</v>
      </c>
    </row>
    <row r="7900" spans="1:19">
      <c r="A7900" t="s">
        <v>16769</v>
      </c>
      <c r="B7900" s="4">
        <v>45219</v>
      </c>
      <c r="C7900" s="2">
        <v>134292.20000000001</v>
      </c>
      <c r="D7900" t="s">
        <v>849</v>
      </c>
      <c r="E7900" t="s">
        <v>850</v>
      </c>
      <c r="F7900" t="s">
        <v>9</v>
      </c>
      <c r="G7900" t="s">
        <v>34</v>
      </c>
      <c r="H7900" t="s">
        <v>539</v>
      </c>
      <c r="J7900" t="s">
        <v>16770</v>
      </c>
      <c r="K7900" t="str">
        <f>IF(COUNTIF(Customers!A:A, H7900)&gt;0, "Valid", "Invalid")</f>
        <v>Valid</v>
      </c>
      <c r="L7900" t="str">
        <f t="shared" si="615"/>
        <v>10</v>
      </c>
      <c r="M7900" t="str">
        <f t="shared" si="616"/>
        <v>2023</v>
      </c>
      <c r="N7900">
        <f t="shared" si="617"/>
        <v>134292.20000000001</v>
      </c>
      <c r="O7900">
        <f t="shared" si="618"/>
        <v>134292.20000000001</v>
      </c>
      <c r="P7900" t="str">
        <f t="shared" si="619"/>
        <v/>
      </c>
      <c r="Q7900" s="48" t="str">
        <f>IF(O7900="","",
   IF(OR(O7900&lt;EDA_Outlier_Analysis!$C$10, O7900&gt;EDA_Outlier_Analysis!$C$11),
      "Outlier",
      "Normal"))</f>
        <v>Normal</v>
      </c>
      <c r="R7900" t="str">
        <f>IF(P7900="","",
   IF(OR(P7900 &lt; EDA_Outlier_Analysis!$F$7, P7900 &gt; EDA_Outlier_Analysis!$F$8),
      "Outlier",
      "Normal"))</f>
        <v/>
      </c>
      <c r="S7900" t="str">
        <f>IF(N7900="","",
   IF(OR(N7900 &lt;EDA_Outlier_Analysis!$I$10, N7900 &gt; EDA_Outlier_Analysis!$I$11),
      "Outlier",
      "Normal"))</f>
        <v>Normal</v>
      </c>
    </row>
    <row r="7901" spans="1:19">
      <c r="A7901" t="s">
        <v>16771</v>
      </c>
      <c r="B7901" s="4">
        <v>45235</v>
      </c>
      <c r="C7901" s="2">
        <v>-61746.58</v>
      </c>
      <c r="D7901" t="s">
        <v>840</v>
      </c>
      <c r="E7901" t="s">
        <v>841</v>
      </c>
      <c r="F7901" t="s">
        <v>9</v>
      </c>
      <c r="G7901" t="s">
        <v>24</v>
      </c>
      <c r="I7901" t="s">
        <v>1438</v>
      </c>
      <c r="J7901" t="s">
        <v>16772</v>
      </c>
      <c r="K7901" t="str">
        <f>IF(COUNTIF(Customers!A:A, H7901)&gt;0, "Valid", "Invalid")</f>
        <v>Invalid</v>
      </c>
      <c r="L7901" t="str">
        <f t="shared" si="615"/>
        <v>11</v>
      </c>
      <c r="M7901" t="str">
        <f t="shared" si="616"/>
        <v>2023</v>
      </c>
      <c r="N7901">
        <f t="shared" si="617"/>
        <v>-61746.58</v>
      </c>
      <c r="O7901" t="str">
        <f t="shared" si="618"/>
        <v/>
      </c>
      <c r="P7901">
        <f t="shared" si="619"/>
        <v>61746.58</v>
      </c>
      <c r="Q7901" s="48" t="str">
        <f>IF(O7901="","",
   IF(OR(O7901&lt;EDA_Outlier_Analysis!$C$10, O7901&gt;EDA_Outlier_Analysis!$C$11),
      "Outlier",
      "Normal"))</f>
        <v/>
      </c>
      <c r="R7901" t="str">
        <f>IF(P7901="","",
   IF(OR(P7901 &lt; EDA_Outlier_Analysis!$F$7, P7901 &gt; EDA_Outlier_Analysis!$F$8),
      "Outlier",
      "Normal"))</f>
        <v>Outlier</v>
      </c>
      <c r="S7901" t="str">
        <f>IF(N7901="","",
   IF(OR(N7901 &lt;EDA_Outlier_Analysis!$I$10, N7901 &gt; EDA_Outlier_Analysis!$I$11),
      "Outlier",
      "Normal"))</f>
        <v>Normal</v>
      </c>
    </row>
    <row r="7902" spans="1:19">
      <c r="A7902" t="s">
        <v>16773</v>
      </c>
      <c r="B7902" s="4">
        <v>44641</v>
      </c>
      <c r="C7902" s="2">
        <v>18975.28</v>
      </c>
      <c r="D7902" t="s">
        <v>873</v>
      </c>
      <c r="E7902" t="s">
        <v>873</v>
      </c>
      <c r="F7902" t="s">
        <v>10</v>
      </c>
      <c r="G7902" t="s">
        <v>24</v>
      </c>
      <c r="J7902" t="s">
        <v>16774</v>
      </c>
      <c r="K7902" t="str">
        <f>IF(COUNTIF(Customers!A:A, H7902)&gt;0, "Valid", "Invalid")</f>
        <v>Invalid</v>
      </c>
      <c r="L7902" t="str">
        <f t="shared" si="615"/>
        <v>3</v>
      </c>
      <c r="M7902" t="str">
        <f t="shared" si="616"/>
        <v>2022</v>
      </c>
      <c r="N7902">
        <f t="shared" si="617"/>
        <v>-18975.28</v>
      </c>
      <c r="O7902" t="str">
        <f t="shared" si="618"/>
        <v/>
      </c>
      <c r="P7902" t="str">
        <f t="shared" si="619"/>
        <v/>
      </c>
      <c r="Q7902" s="48" t="str">
        <f>IF(O7902="","",
   IF(OR(O7902&lt;EDA_Outlier_Analysis!$C$10, O7902&gt;EDA_Outlier_Analysis!$C$11),
      "Outlier",
      "Normal"))</f>
        <v/>
      </c>
      <c r="R7902" t="str">
        <f>IF(P7902="","",
   IF(OR(P7902 &lt; EDA_Outlier_Analysis!$F$7, P7902 &gt; EDA_Outlier_Analysis!$F$8),
      "Outlier",
      "Normal"))</f>
        <v/>
      </c>
      <c r="S7902" t="str">
        <f>IF(N7902="","",
   IF(OR(N7902 &lt;EDA_Outlier_Analysis!$I$10, N7902 &gt; EDA_Outlier_Analysis!$I$11),
      "Outlier",
      "Normal"))</f>
        <v>Normal</v>
      </c>
    </row>
    <row r="7903" spans="1:19">
      <c r="A7903" t="s">
        <v>16775</v>
      </c>
      <c r="B7903" s="4">
        <v>44954</v>
      </c>
      <c r="C7903" s="2">
        <v>-60297.97</v>
      </c>
      <c r="D7903" t="s">
        <v>840</v>
      </c>
      <c r="E7903" t="s">
        <v>864</v>
      </c>
      <c r="F7903" t="s">
        <v>11</v>
      </c>
      <c r="G7903" t="s">
        <v>31</v>
      </c>
      <c r="I7903" t="s">
        <v>2752</v>
      </c>
      <c r="J7903" t="s">
        <v>16776</v>
      </c>
      <c r="K7903" t="str">
        <f>IF(COUNTIF(Customers!A:A, H7903)&gt;0, "Valid", "Invalid")</f>
        <v>Invalid</v>
      </c>
      <c r="L7903" t="str">
        <f t="shared" si="615"/>
        <v>1</v>
      </c>
      <c r="M7903" t="str">
        <f t="shared" si="616"/>
        <v>2023</v>
      </c>
      <c r="N7903">
        <f t="shared" si="617"/>
        <v>-60297.97</v>
      </c>
      <c r="O7903" t="str">
        <f t="shared" si="618"/>
        <v/>
      </c>
      <c r="P7903">
        <f t="shared" si="619"/>
        <v>60297.97</v>
      </c>
      <c r="Q7903" s="48" t="str">
        <f>IF(O7903="","",
   IF(OR(O7903&lt;EDA_Outlier_Analysis!$C$10, O7903&gt;EDA_Outlier_Analysis!$C$11),
      "Outlier",
      "Normal"))</f>
        <v/>
      </c>
      <c r="R7903" t="str">
        <f>IF(P7903="","",
   IF(OR(P7903 &lt; EDA_Outlier_Analysis!$F$7, P7903 &gt; EDA_Outlier_Analysis!$F$8),
      "Outlier",
      "Normal"))</f>
        <v>Outlier</v>
      </c>
      <c r="S7903" t="str">
        <f>IF(N7903="","",
   IF(OR(N7903 &lt;EDA_Outlier_Analysis!$I$10, N7903 &gt; EDA_Outlier_Analysis!$I$11),
      "Outlier",
      "Normal"))</f>
        <v>Normal</v>
      </c>
    </row>
    <row r="7904" spans="1:19">
      <c r="A7904" t="s">
        <v>16777</v>
      </c>
      <c r="B7904" s="4">
        <v>45178</v>
      </c>
      <c r="C7904" s="2">
        <v>176906.39</v>
      </c>
      <c r="D7904" t="s">
        <v>849</v>
      </c>
      <c r="E7904" t="s">
        <v>850</v>
      </c>
      <c r="F7904" t="s">
        <v>11</v>
      </c>
      <c r="G7904" t="s">
        <v>24</v>
      </c>
      <c r="H7904" t="s">
        <v>495</v>
      </c>
      <c r="J7904" t="s">
        <v>16778</v>
      </c>
      <c r="K7904" t="str">
        <f>IF(COUNTIF(Customers!A:A, H7904)&gt;0, "Valid", "Invalid")</f>
        <v>Valid</v>
      </c>
      <c r="L7904" t="str">
        <f t="shared" si="615"/>
        <v>9</v>
      </c>
      <c r="M7904" t="str">
        <f t="shared" si="616"/>
        <v>2023</v>
      </c>
      <c r="N7904">
        <f t="shared" si="617"/>
        <v>176906.39</v>
      </c>
      <c r="O7904">
        <f t="shared" si="618"/>
        <v>176906.39</v>
      </c>
      <c r="P7904" t="str">
        <f t="shared" si="619"/>
        <v/>
      </c>
      <c r="Q7904" s="48" t="str">
        <f>IF(O7904="","",
   IF(OR(O7904&lt;EDA_Outlier_Analysis!$C$10, O7904&gt;EDA_Outlier_Analysis!$C$11),
      "Outlier",
      "Normal"))</f>
        <v>Normal</v>
      </c>
      <c r="R7904" t="str">
        <f>IF(P7904="","",
   IF(OR(P7904 &lt; EDA_Outlier_Analysis!$F$7, P7904 &gt; EDA_Outlier_Analysis!$F$8),
      "Outlier",
      "Normal"))</f>
        <v/>
      </c>
      <c r="S7904" t="str">
        <f>IF(N7904="","",
   IF(OR(N7904 &lt;EDA_Outlier_Analysis!$I$10, N7904 &gt; EDA_Outlier_Analysis!$I$11),
      "Outlier",
      "Normal"))</f>
        <v>Normal</v>
      </c>
    </row>
    <row r="7905" spans="1:19">
      <c r="A7905" t="s">
        <v>16779</v>
      </c>
      <c r="B7905" s="4">
        <v>44962</v>
      </c>
      <c r="C7905" s="2">
        <v>222110.1</v>
      </c>
      <c r="D7905" t="s">
        <v>849</v>
      </c>
      <c r="E7905" t="s">
        <v>868</v>
      </c>
      <c r="F7905" t="s">
        <v>9</v>
      </c>
      <c r="G7905" t="s">
        <v>20</v>
      </c>
      <c r="H7905" t="s">
        <v>763</v>
      </c>
      <c r="J7905" t="s">
        <v>16780</v>
      </c>
      <c r="K7905" t="str">
        <f>IF(COUNTIF(Customers!A:A, H7905)&gt;0, "Valid", "Invalid")</f>
        <v>Valid</v>
      </c>
      <c r="L7905" t="str">
        <f t="shared" si="615"/>
        <v>2</v>
      </c>
      <c r="M7905" t="str">
        <f t="shared" si="616"/>
        <v>2023</v>
      </c>
      <c r="N7905">
        <f t="shared" si="617"/>
        <v>222110.1</v>
      </c>
      <c r="O7905">
        <f t="shared" si="618"/>
        <v>222110.1</v>
      </c>
      <c r="P7905" t="str">
        <f t="shared" si="619"/>
        <v/>
      </c>
      <c r="Q7905" s="48" t="str">
        <f>IF(O7905="","",
   IF(OR(O7905&lt;EDA_Outlier_Analysis!$C$10, O7905&gt;EDA_Outlier_Analysis!$C$11),
      "Outlier",
      "Normal"))</f>
        <v>Normal</v>
      </c>
      <c r="R7905" t="str">
        <f>IF(P7905="","",
   IF(OR(P7905 &lt; EDA_Outlier_Analysis!$F$7, P7905 &gt; EDA_Outlier_Analysis!$F$8),
      "Outlier",
      "Normal"))</f>
        <v/>
      </c>
      <c r="S7905" t="str">
        <f>IF(N7905="","",
   IF(OR(N7905 &lt;EDA_Outlier_Analysis!$I$10, N7905 &gt; EDA_Outlier_Analysis!$I$11),
      "Outlier",
      "Normal"))</f>
        <v>Normal</v>
      </c>
    </row>
    <row r="7906" spans="1:19">
      <c r="A7906" t="s">
        <v>16781</v>
      </c>
      <c r="B7906" s="4">
        <v>44630</v>
      </c>
      <c r="C7906" s="2">
        <v>123906.75</v>
      </c>
      <c r="D7906" t="s">
        <v>849</v>
      </c>
      <c r="E7906" t="s">
        <v>868</v>
      </c>
      <c r="F7906" t="s">
        <v>11</v>
      </c>
      <c r="G7906" t="s">
        <v>31</v>
      </c>
      <c r="H7906" t="s">
        <v>215</v>
      </c>
      <c r="J7906" t="s">
        <v>16782</v>
      </c>
      <c r="K7906" t="str">
        <f>IF(COUNTIF(Customers!A:A, H7906)&gt;0, "Valid", "Invalid")</f>
        <v>Valid</v>
      </c>
      <c r="L7906" t="str">
        <f t="shared" si="615"/>
        <v>3</v>
      </c>
      <c r="M7906" t="str">
        <f t="shared" si="616"/>
        <v>2022</v>
      </c>
      <c r="N7906">
        <f t="shared" si="617"/>
        <v>123906.75</v>
      </c>
      <c r="O7906">
        <f t="shared" si="618"/>
        <v>123906.75</v>
      </c>
      <c r="P7906" t="str">
        <f t="shared" si="619"/>
        <v/>
      </c>
      <c r="Q7906" s="48" t="str">
        <f>IF(O7906="","",
   IF(OR(O7906&lt;EDA_Outlier_Analysis!$C$10, O7906&gt;EDA_Outlier_Analysis!$C$11),
      "Outlier",
      "Normal"))</f>
        <v>Normal</v>
      </c>
      <c r="R7906" t="str">
        <f>IF(P7906="","",
   IF(OR(P7906 &lt; EDA_Outlier_Analysis!$F$7, P7906 &gt; EDA_Outlier_Analysis!$F$8),
      "Outlier",
      "Normal"))</f>
        <v/>
      </c>
      <c r="S7906" t="str">
        <f>IF(N7906="","",
   IF(OR(N7906 &lt;EDA_Outlier_Analysis!$I$10, N7906 &gt; EDA_Outlier_Analysis!$I$11),
      "Outlier",
      "Normal"))</f>
        <v>Normal</v>
      </c>
    </row>
    <row r="7907" spans="1:19">
      <c r="A7907" t="s">
        <v>16783</v>
      </c>
      <c r="B7907" s="4">
        <v>44648</v>
      </c>
      <c r="C7907" s="2">
        <v>21899.13</v>
      </c>
      <c r="D7907" t="s">
        <v>873</v>
      </c>
      <c r="E7907" t="s">
        <v>873</v>
      </c>
      <c r="F7907" t="s">
        <v>9</v>
      </c>
      <c r="G7907" t="s">
        <v>34</v>
      </c>
      <c r="J7907" t="s">
        <v>16784</v>
      </c>
      <c r="K7907" t="str">
        <f>IF(COUNTIF(Customers!A:A, H7907)&gt;0, "Valid", "Invalid")</f>
        <v>Invalid</v>
      </c>
      <c r="L7907" t="str">
        <f t="shared" si="615"/>
        <v>3</v>
      </c>
      <c r="M7907" t="str">
        <f t="shared" si="616"/>
        <v>2022</v>
      </c>
      <c r="N7907">
        <f t="shared" si="617"/>
        <v>-21899.13</v>
      </c>
      <c r="O7907" t="str">
        <f t="shared" si="618"/>
        <v/>
      </c>
      <c r="P7907" t="str">
        <f t="shared" si="619"/>
        <v/>
      </c>
      <c r="Q7907" s="48" t="str">
        <f>IF(O7907="","",
   IF(OR(O7907&lt;EDA_Outlier_Analysis!$C$10, O7907&gt;EDA_Outlier_Analysis!$C$11),
      "Outlier",
      "Normal"))</f>
        <v/>
      </c>
      <c r="R7907" t="str">
        <f>IF(P7907="","",
   IF(OR(P7907 &lt; EDA_Outlier_Analysis!$F$7, P7907 &gt; EDA_Outlier_Analysis!$F$8),
      "Outlier",
      "Normal"))</f>
        <v/>
      </c>
      <c r="S7907" t="str">
        <f>IF(N7907="","",
   IF(OR(N7907 &lt;EDA_Outlier_Analysis!$I$10, N7907 &gt; EDA_Outlier_Analysis!$I$11),
      "Outlier",
      "Normal"))</f>
        <v>Normal</v>
      </c>
    </row>
    <row r="7908" spans="1:19">
      <c r="A7908" t="s">
        <v>16785</v>
      </c>
      <c r="B7908" s="4">
        <v>45163</v>
      </c>
      <c r="C7908" s="2">
        <v>-30001.79</v>
      </c>
      <c r="D7908" t="s">
        <v>840</v>
      </c>
      <c r="E7908" t="s">
        <v>878</v>
      </c>
      <c r="F7908" t="s">
        <v>10</v>
      </c>
      <c r="G7908" t="s">
        <v>20</v>
      </c>
      <c r="I7908" t="s">
        <v>954</v>
      </c>
      <c r="J7908" t="s">
        <v>16786</v>
      </c>
      <c r="K7908" t="str">
        <f>IF(COUNTIF(Customers!A:A, H7908)&gt;0, "Valid", "Invalid")</f>
        <v>Invalid</v>
      </c>
      <c r="L7908" t="str">
        <f t="shared" si="615"/>
        <v>8</v>
      </c>
      <c r="M7908" t="str">
        <f t="shared" si="616"/>
        <v>2023</v>
      </c>
      <c r="N7908">
        <f t="shared" si="617"/>
        <v>-30001.79</v>
      </c>
      <c r="O7908" t="str">
        <f t="shared" si="618"/>
        <v/>
      </c>
      <c r="P7908">
        <f t="shared" si="619"/>
        <v>30001.79</v>
      </c>
      <c r="Q7908" s="48" t="str">
        <f>IF(O7908="","",
   IF(OR(O7908&lt;EDA_Outlier_Analysis!$C$10, O7908&gt;EDA_Outlier_Analysis!$C$11),
      "Outlier",
      "Normal"))</f>
        <v/>
      </c>
      <c r="R7908" t="str">
        <f>IF(P7908="","",
   IF(OR(P7908 &lt; EDA_Outlier_Analysis!$F$7, P7908 &gt; EDA_Outlier_Analysis!$F$8),
      "Outlier",
      "Normal"))</f>
        <v>Normal</v>
      </c>
      <c r="S7908" t="str">
        <f>IF(N7908="","",
   IF(OR(N7908 &lt;EDA_Outlier_Analysis!$I$10, N7908 &gt; EDA_Outlier_Analysis!$I$11),
      "Outlier",
      "Normal"))</f>
        <v>Normal</v>
      </c>
    </row>
    <row r="7909" spans="1:19">
      <c r="A7909" t="s">
        <v>16787</v>
      </c>
      <c r="B7909" s="4">
        <v>44576</v>
      </c>
      <c r="C7909" s="2">
        <v>137257.71</v>
      </c>
      <c r="D7909" t="s">
        <v>849</v>
      </c>
      <c r="E7909" t="s">
        <v>868</v>
      </c>
      <c r="F7909" t="s">
        <v>11</v>
      </c>
      <c r="G7909" t="s">
        <v>24</v>
      </c>
      <c r="H7909" t="s">
        <v>735</v>
      </c>
      <c r="J7909" t="s">
        <v>16788</v>
      </c>
      <c r="K7909" t="str">
        <f>IF(COUNTIF(Customers!A:A, H7909)&gt;0, "Valid", "Invalid")</f>
        <v>Valid</v>
      </c>
      <c r="L7909" t="str">
        <f t="shared" si="615"/>
        <v>1</v>
      </c>
      <c r="M7909" t="str">
        <f t="shared" si="616"/>
        <v>2022</v>
      </c>
      <c r="N7909">
        <f t="shared" si="617"/>
        <v>137257.71</v>
      </c>
      <c r="O7909">
        <f t="shared" si="618"/>
        <v>137257.71</v>
      </c>
      <c r="P7909" t="str">
        <f t="shared" si="619"/>
        <v/>
      </c>
      <c r="Q7909" s="48" t="str">
        <f>IF(O7909="","",
   IF(OR(O7909&lt;EDA_Outlier_Analysis!$C$10, O7909&gt;EDA_Outlier_Analysis!$C$11),
      "Outlier",
      "Normal"))</f>
        <v>Normal</v>
      </c>
      <c r="R7909" t="str">
        <f>IF(P7909="","",
   IF(OR(P7909 &lt; EDA_Outlier_Analysis!$F$7, P7909 &gt; EDA_Outlier_Analysis!$F$8),
      "Outlier",
      "Normal"))</f>
        <v/>
      </c>
      <c r="S7909" t="str">
        <f>IF(N7909="","",
   IF(OR(N7909 &lt;EDA_Outlier_Analysis!$I$10, N7909 &gt; EDA_Outlier_Analysis!$I$11),
      "Outlier",
      "Normal"))</f>
        <v>Normal</v>
      </c>
    </row>
    <row r="7910" spans="1:19">
      <c r="A7910" t="s">
        <v>16789</v>
      </c>
      <c r="B7910" s="4">
        <v>44871</v>
      </c>
      <c r="C7910" s="2">
        <v>-46342.15</v>
      </c>
      <c r="D7910" t="s">
        <v>840</v>
      </c>
      <c r="E7910" t="s">
        <v>856</v>
      </c>
      <c r="F7910" t="s">
        <v>9</v>
      </c>
      <c r="G7910" t="s">
        <v>20</v>
      </c>
      <c r="I7910" t="s">
        <v>1494</v>
      </c>
      <c r="J7910" t="s">
        <v>16790</v>
      </c>
      <c r="K7910" t="str">
        <f>IF(COUNTIF(Customers!A:A, H7910)&gt;0, "Valid", "Invalid")</f>
        <v>Invalid</v>
      </c>
      <c r="L7910" t="str">
        <f t="shared" si="615"/>
        <v>11</v>
      </c>
      <c r="M7910" t="str">
        <f t="shared" si="616"/>
        <v>2022</v>
      </c>
      <c r="N7910">
        <f t="shared" si="617"/>
        <v>-46342.15</v>
      </c>
      <c r="O7910" t="str">
        <f t="shared" si="618"/>
        <v/>
      </c>
      <c r="P7910">
        <f t="shared" si="619"/>
        <v>46342.15</v>
      </c>
      <c r="Q7910" s="48" t="str">
        <f>IF(O7910="","",
   IF(OR(O7910&lt;EDA_Outlier_Analysis!$C$10, O7910&gt;EDA_Outlier_Analysis!$C$11),
      "Outlier",
      "Normal"))</f>
        <v/>
      </c>
      <c r="R7910" t="str">
        <f>IF(P7910="","",
   IF(OR(P7910 &lt; EDA_Outlier_Analysis!$F$7, P7910 &gt; EDA_Outlier_Analysis!$F$8),
      "Outlier",
      "Normal"))</f>
        <v>Normal</v>
      </c>
      <c r="S7910" t="str">
        <f>IF(N7910="","",
   IF(OR(N7910 &lt;EDA_Outlier_Analysis!$I$10, N7910 &gt; EDA_Outlier_Analysis!$I$11),
      "Outlier",
      "Normal"))</f>
        <v>Normal</v>
      </c>
    </row>
    <row r="7911" spans="1:19">
      <c r="A7911" t="s">
        <v>16791</v>
      </c>
      <c r="B7911" s="4">
        <v>44566</v>
      </c>
      <c r="C7911" s="2">
        <v>-27900.03</v>
      </c>
      <c r="D7911" t="s">
        <v>840</v>
      </c>
      <c r="E7911" t="s">
        <v>856</v>
      </c>
      <c r="F7911" t="s">
        <v>10</v>
      </c>
      <c r="G7911" t="s">
        <v>34</v>
      </c>
      <c r="I7911" t="s">
        <v>1117</v>
      </c>
      <c r="J7911" t="s">
        <v>16792</v>
      </c>
      <c r="K7911" t="str">
        <f>IF(COUNTIF(Customers!A:A, H7911)&gt;0, "Valid", "Invalid")</f>
        <v>Invalid</v>
      </c>
      <c r="L7911" t="str">
        <f t="shared" si="615"/>
        <v>1</v>
      </c>
      <c r="M7911" t="str">
        <f t="shared" si="616"/>
        <v>2022</v>
      </c>
      <c r="N7911">
        <f t="shared" si="617"/>
        <v>-27900.03</v>
      </c>
      <c r="O7911" t="str">
        <f t="shared" si="618"/>
        <v/>
      </c>
      <c r="P7911">
        <f t="shared" si="619"/>
        <v>27900.03</v>
      </c>
      <c r="Q7911" s="48" t="str">
        <f>IF(O7911="","",
   IF(OR(O7911&lt;EDA_Outlier_Analysis!$C$10, O7911&gt;EDA_Outlier_Analysis!$C$11),
      "Outlier",
      "Normal"))</f>
        <v/>
      </c>
      <c r="R7911" t="str">
        <f>IF(P7911="","",
   IF(OR(P7911 &lt; EDA_Outlier_Analysis!$F$7, P7911 &gt; EDA_Outlier_Analysis!$F$8),
      "Outlier",
      "Normal"))</f>
        <v>Normal</v>
      </c>
      <c r="S7911" t="str">
        <f>IF(N7911="","",
   IF(OR(N7911 &lt;EDA_Outlier_Analysis!$I$10, N7911 &gt; EDA_Outlier_Analysis!$I$11),
      "Outlier",
      "Normal"))</f>
        <v>Normal</v>
      </c>
    </row>
    <row r="7912" spans="1:19">
      <c r="A7912" t="s">
        <v>16793</v>
      </c>
      <c r="B7912" s="4">
        <v>44730</v>
      </c>
      <c r="C7912" s="2">
        <v>-30342.69</v>
      </c>
      <c r="D7912" t="s">
        <v>840</v>
      </c>
      <c r="E7912" t="s">
        <v>841</v>
      </c>
      <c r="F7912" t="s">
        <v>11</v>
      </c>
      <c r="G7912" t="s">
        <v>24</v>
      </c>
      <c r="I7912" t="s">
        <v>1317</v>
      </c>
      <c r="J7912" t="s">
        <v>16794</v>
      </c>
      <c r="K7912" t="str">
        <f>IF(COUNTIF(Customers!A:A, H7912)&gt;0, "Valid", "Invalid")</f>
        <v>Invalid</v>
      </c>
      <c r="L7912" t="str">
        <f t="shared" si="615"/>
        <v>6</v>
      </c>
      <c r="M7912" t="str">
        <f t="shared" si="616"/>
        <v>2022</v>
      </c>
      <c r="N7912">
        <f t="shared" si="617"/>
        <v>-30342.69</v>
      </c>
      <c r="O7912" t="str">
        <f t="shared" si="618"/>
        <v/>
      </c>
      <c r="P7912">
        <f t="shared" si="619"/>
        <v>30342.69</v>
      </c>
      <c r="Q7912" s="48" t="str">
        <f>IF(O7912="","",
   IF(OR(O7912&lt;EDA_Outlier_Analysis!$C$10, O7912&gt;EDA_Outlier_Analysis!$C$11),
      "Outlier",
      "Normal"))</f>
        <v/>
      </c>
      <c r="R7912" t="str">
        <f>IF(P7912="","",
   IF(OR(P7912 &lt; EDA_Outlier_Analysis!$F$7, P7912 &gt; EDA_Outlier_Analysis!$F$8),
      "Outlier",
      "Normal"))</f>
        <v>Normal</v>
      </c>
      <c r="S7912" t="str">
        <f>IF(N7912="","",
   IF(OR(N7912 &lt;EDA_Outlier_Analysis!$I$10, N7912 &gt; EDA_Outlier_Analysis!$I$11),
      "Outlier",
      "Normal"))</f>
        <v>Normal</v>
      </c>
    </row>
    <row r="7913" spans="1:19">
      <c r="A7913" t="s">
        <v>16795</v>
      </c>
      <c r="B7913" s="4">
        <v>44703</v>
      </c>
      <c r="C7913" s="2">
        <v>-58699.22</v>
      </c>
      <c r="D7913" t="s">
        <v>840</v>
      </c>
      <c r="E7913" t="s">
        <v>905</v>
      </c>
      <c r="F7913" t="s">
        <v>11</v>
      </c>
      <c r="G7913" t="s">
        <v>34</v>
      </c>
      <c r="I7913" t="s">
        <v>2017</v>
      </c>
      <c r="J7913" t="s">
        <v>16796</v>
      </c>
      <c r="K7913" t="str">
        <f>IF(COUNTIF(Customers!A:A, H7913)&gt;0, "Valid", "Invalid")</f>
        <v>Invalid</v>
      </c>
      <c r="L7913" t="str">
        <f t="shared" si="615"/>
        <v>5</v>
      </c>
      <c r="M7913" t="str">
        <f t="shared" si="616"/>
        <v>2022</v>
      </c>
      <c r="N7913">
        <f t="shared" si="617"/>
        <v>-58699.22</v>
      </c>
      <c r="O7913" t="str">
        <f t="shared" si="618"/>
        <v/>
      </c>
      <c r="P7913">
        <f t="shared" si="619"/>
        <v>58699.22</v>
      </c>
      <c r="Q7913" s="48" t="str">
        <f>IF(O7913="","",
   IF(OR(O7913&lt;EDA_Outlier_Analysis!$C$10, O7913&gt;EDA_Outlier_Analysis!$C$11),
      "Outlier",
      "Normal"))</f>
        <v/>
      </c>
      <c r="R7913" t="str">
        <f>IF(P7913="","",
   IF(OR(P7913 &lt; EDA_Outlier_Analysis!$F$7, P7913 &gt; EDA_Outlier_Analysis!$F$8),
      "Outlier",
      "Normal"))</f>
        <v>Outlier</v>
      </c>
      <c r="S7913" t="str">
        <f>IF(N7913="","",
   IF(OR(N7913 &lt;EDA_Outlier_Analysis!$I$10, N7913 &gt; EDA_Outlier_Analysis!$I$11),
      "Outlier",
      "Normal"))</f>
        <v>Normal</v>
      </c>
    </row>
    <row r="7914" spans="1:19">
      <c r="A7914" t="s">
        <v>16797</v>
      </c>
      <c r="B7914" s="4">
        <v>45076</v>
      </c>
      <c r="C7914" s="2">
        <v>-13939.97</v>
      </c>
      <c r="D7914" t="s">
        <v>840</v>
      </c>
      <c r="E7914" t="s">
        <v>864</v>
      </c>
      <c r="F7914" t="s">
        <v>10</v>
      </c>
      <c r="G7914" t="s">
        <v>31</v>
      </c>
      <c r="I7914" t="s">
        <v>1317</v>
      </c>
      <c r="J7914" t="s">
        <v>16798</v>
      </c>
      <c r="K7914" t="str">
        <f>IF(COUNTIF(Customers!A:A, H7914)&gt;0, "Valid", "Invalid")</f>
        <v>Invalid</v>
      </c>
      <c r="L7914" t="str">
        <f t="shared" si="615"/>
        <v>5</v>
      </c>
      <c r="M7914" t="str">
        <f t="shared" si="616"/>
        <v>2023</v>
      </c>
      <c r="N7914">
        <f t="shared" si="617"/>
        <v>-13939.97</v>
      </c>
      <c r="O7914" t="str">
        <f t="shared" si="618"/>
        <v/>
      </c>
      <c r="P7914">
        <f t="shared" si="619"/>
        <v>13939.97</v>
      </c>
      <c r="Q7914" s="48" t="str">
        <f>IF(O7914="","",
   IF(OR(O7914&lt;EDA_Outlier_Analysis!$C$10, O7914&gt;EDA_Outlier_Analysis!$C$11),
      "Outlier",
      "Normal"))</f>
        <v/>
      </c>
      <c r="R7914" t="str">
        <f>IF(P7914="","",
   IF(OR(P7914 &lt; EDA_Outlier_Analysis!$F$7, P7914 &gt; EDA_Outlier_Analysis!$F$8),
      "Outlier",
      "Normal"))</f>
        <v>Outlier</v>
      </c>
      <c r="S7914" t="str">
        <f>IF(N7914="","",
   IF(OR(N7914 &lt;EDA_Outlier_Analysis!$I$10, N7914 &gt; EDA_Outlier_Analysis!$I$11),
      "Outlier",
      "Normal"))</f>
        <v>Normal</v>
      </c>
    </row>
    <row r="7915" spans="1:19">
      <c r="A7915" t="s">
        <v>16799</v>
      </c>
      <c r="B7915" s="4">
        <v>44975</v>
      </c>
      <c r="C7915" s="2">
        <v>152886.6</v>
      </c>
      <c r="D7915" t="s">
        <v>849</v>
      </c>
      <c r="E7915" t="s">
        <v>853</v>
      </c>
      <c r="F7915" t="s">
        <v>9</v>
      </c>
      <c r="G7915" t="s">
        <v>24</v>
      </c>
      <c r="H7915" t="s">
        <v>299</v>
      </c>
      <c r="J7915" t="s">
        <v>16800</v>
      </c>
      <c r="K7915" t="str">
        <f>IF(COUNTIF(Customers!A:A, H7915)&gt;0, "Valid", "Invalid")</f>
        <v>Valid</v>
      </c>
      <c r="L7915" t="str">
        <f t="shared" si="615"/>
        <v>2</v>
      </c>
      <c r="M7915" t="str">
        <f t="shared" si="616"/>
        <v>2023</v>
      </c>
      <c r="N7915">
        <f t="shared" si="617"/>
        <v>152886.6</v>
      </c>
      <c r="O7915">
        <f t="shared" si="618"/>
        <v>152886.6</v>
      </c>
      <c r="P7915" t="str">
        <f t="shared" si="619"/>
        <v/>
      </c>
      <c r="Q7915" s="48" t="str">
        <f>IF(O7915="","",
   IF(OR(O7915&lt;EDA_Outlier_Analysis!$C$10, O7915&gt;EDA_Outlier_Analysis!$C$11),
      "Outlier",
      "Normal"))</f>
        <v>Normal</v>
      </c>
      <c r="R7915" t="str">
        <f>IF(P7915="","",
   IF(OR(P7915 &lt; EDA_Outlier_Analysis!$F$7, P7915 &gt; EDA_Outlier_Analysis!$F$8),
      "Outlier",
      "Normal"))</f>
        <v/>
      </c>
      <c r="S7915" t="str">
        <f>IF(N7915="","",
   IF(OR(N7915 &lt;EDA_Outlier_Analysis!$I$10, N7915 &gt; EDA_Outlier_Analysis!$I$11),
      "Outlier",
      "Normal"))</f>
        <v>Normal</v>
      </c>
    </row>
    <row r="7916" spans="1:19">
      <c r="A7916" t="s">
        <v>16801</v>
      </c>
      <c r="B7916" s="4">
        <v>45273</v>
      </c>
      <c r="C7916" s="2">
        <v>240926.12</v>
      </c>
      <c r="D7916" t="s">
        <v>849</v>
      </c>
      <c r="E7916" t="s">
        <v>868</v>
      </c>
      <c r="F7916" t="s">
        <v>10</v>
      </c>
      <c r="G7916" t="s">
        <v>31</v>
      </c>
      <c r="H7916" t="s">
        <v>719</v>
      </c>
      <c r="J7916" t="s">
        <v>16802</v>
      </c>
      <c r="K7916" t="str">
        <f>IF(COUNTIF(Customers!A:A, H7916)&gt;0, "Valid", "Invalid")</f>
        <v>Valid</v>
      </c>
      <c r="L7916" t="str">
        <f t="shared" si="615"/>
        <v>12</v>
      </c>
      <c r="M7916" t="str">
        <f t="shared" si="616"/>
        <v>2023</v>
      </c>
      <c r="N7916">
        <f t="shared" si="617"/>
        <v>240926.12</v>
      </c>
      <c r="O7916">
        <f t="shared" si="618"/>
        <v>240926.12</v>
      </c>
      <c r="P7916" t="str">
        <f t="shared" si="619"/>
        <v/>
      </c>
      <c r="Q7916" s="48" t="str">
        <f>IF(O7916="","",
   IF(OR(O7916&lt;EDA_Outlier_Analysis!$C$10, O7916&gt;EDA_Outlier_Analysis!$C$11),
      "Outlier",
      "Normal"))</f>
        <v>Normal</v>
      </c>
      <c r="R7916" t="str">
        <f>IF(P7916="","",
   IF(OR(P7916 &lt; EDA_Outlier_Analysis!$F$7, P7916 &gt; EDA_Outlier_Analysis!$F$8),
      "Outlier",
      "Normal"))</f>
        <v/>
      </c>
      <c r="S7916" t="str">
        <f>IF(N7916="","",
   IF(OR(N7916 &lt;EDA_Outlier_Analysis!$I$10, N7916 &gt; EDA_Outlier_Analysis!$I$11),
      "Outlier",
      "Normal"))</f>
        <v>Normal</v>
      </c>
    </row>
    <row r="7917" spans="1:19">
      <c r="A7917" t="s">
        <v>16803</v>
      </c>
      <c r="B7917" s="4">
        <v>44707</v>
      </c>
      <c r="C7917" s="2">
        <v>-86826</v>
      </c>
      <c r="D7917" t="s">
        <v>840</v>
      </c>
      <c r="E7917" t="s">
        <v>845</v>
      </c>
      <c r="F7917" t="s">
        <v>9</v>
      </c>
      <c r="G7917" t="s">
        <v>20</v>
      </c>
      <c r="I7917" t="s">
        <v>846</v>
      </c>
      <c r="J7917" t="s">
        <v>16804</v>
      </c>
      <c r="K7917" t="str">
        <f>IF(COUNTIF(Customers!A:A, H7917)&gt;0, "Valid", "Invalid")</f>
        <v>Invalid</v>
      </c>
      <c r="L7917" t="str">
        <f t="shared" si="615"/>
        <v>5</v>
      </c>
      <c r="M7917" t="str">
        <f t="shared" si="616"/>
        <v>2022</v>
      </c>
      <c r="N7917">
        <f t="shared" si="617"/>
        <v>-86826</v>
      </c>
      <c r="O7917" t="str">
        <f t="shared" si="618"/>
        <v/>
      </c>
      <c r="P7917">
        <f t="shared" si="619"/>
        <v>86826</v>
      </c>
      <c r="Q7917" s="48" t="str">
        <f>IF(O7917="","",
   IF(OR(O7917&lt;EDA_Outlier_Analysis!$C$10, O7917&gt;EDA_Outlier_Analysis!$C$11),
      "Outlier",
      "Normal"))</f>
        <v/>
      </c>
      <c r="R7917" t="str">
        <f>IF(P7917="","",
   IF(OR(P7917 &lt; EDA_Outlier_Analysis!$F$7, P7917 &gt; EDA_Outlier_Analysis!$F$8),
      "Outlier",
      "Normal"))</f>
        <v>Outlier</v>
      </c>
      <c r="S7917" t="str">
        <f>IF(N7917="","",
   IF(OR(N7917 &lt;EDA_Outlier_Analysis!$I$10, N7917 &gt; EDA_Outlier_Analysis!$I$11),
      "Outlier",
      "Normal"))</f>
        <v>Normal</v>
      </c>
    </row>
    <row r="7918" spans="1:19">
      <c r="A7918" t="s">
        <v>16805</v>
      </c>
      <c r="B7918" s="4">
        <v>44983</v>
      </c>
      <c r="C7918" s="2">
        <v>91383.21</v>
      </c>
      <c r="D7918" t="s">
        <v>849</v>
      </c>
      <c r="E7918" t="s">
        <v>850</v>
      </c>
      <c r="F7918" t="s">
        <v>11</v>
      </c>
      <c r="G7918" t="s">
        <v>24</v>
      </c>
      <c r="H7918" t="s">
        <v>169</v>
      </c>
      <c r="J7918" t="s">
        <v>16806</v>
      </c>
      <c r="K7918" t="str">
        <f>IF(COUNTIF(Customers!A:A, H7918)&gt;0, "Valid", "Invalid")</f>
        <v>Valid</v>
      </c>
      <c r="L7918" t="str">
        <f t="shared" si="615"/>
        <v>2</v>
      </c>
      <c r="M7918" t="str">
        <f t="shared" si="616"/>
        <v>2023</v>
      </c>
      <c r="N7918">
        <f t="shared" si="617"/>
        <v>91383.21</v>
      </c>
      <c r="O7918">
        <f t="shared" si="618"/>
        <v>91383.21</v>
      </c>
      <c r="P7918" t="str">
        <f t="shared" si="619"/>
        <v/>
      </c>
      <c r="Q7918" s="48" t="str">
        <f>IF(O7918="","",
   IF(OR(O7918&lt;EDA_Outlier_Analysis!$C$10, O7918&gt;EDA_Outlier_Analysis!$C$11),
      "Outlier",
      "Normal"))</f>
        <v>Normal</v>
      </c>
      <c r="R7918" t="str">
        <f>IF(P7918="","",
   IF(OR(P7918 &lt; EDA_Outlier_Analysis!$F$7, P7918 &gt; EDA_Outlier_Analysis!$F$8),
      "Outlier",
      "Normal"))</f>
        <v/>
      </c>
      <c r="S7918" t="str">
        <f>IF(N7918="","",
   IF(OR(N7918 &lt;EDA_Outlier_Analysis!$I$10, N7918 &gt; EDA_Outlier_Analysis!$I$11),
      "Outlier",
      "Normal"))</f>
        <v>Normal</v>
      </c>
    </row>
    <row r="7919" spans="1:19">
      <c r="A7919" t="s">
        <v>16807</v>
      </c>
      <c r="B7919" s="4">
        <v>44824</v>
      </c>
      <c r="C7919" s="2">
        <v>-44537.83</v>
      </c>
      <c r="D7919" t="s">
        <v>840</v>
      </c>
      <c r="E7919" t="s">
        <v>864</v>
      </c>
      <c r="F7919" t="s">
        <v>11</v>
      </c>
      <c r="G7919" t="s">
        <v>20</v>
      </c>
      <c r="I7919" t="s">
        <v>1284</v>
      </c>
      <c r="J7919" t="s">
        <v>16808</v>
      </c>
      <c r="K7919" t="str">
        <f>IF(COUNTIF(Customers!A:A, H7919)&gt;0, "Valid", "Invalid")</f>
        <v>Invalid</v>
      </c>
      <c r="L7919" t="str">
        <f t="shared" si="615"/>
        <v>9</v>
      </c>
      <c r="M7919" t="str">
        <f t="shared" si="616"/>
        <v>2022</v>
      </c>
      <c r="N7919">
        <f t="shared" si="617"/>
        <v>-44537.83</v>
      </c>
      <c r="O7919" t="str">
        <f t="shared" si="618"/>
        <v/>
      </c>
      <c r="P7919">
        <f t="shared" si="619"/>
        <v>44537.83</v>
      </c>
      <c r="Q7919" s="48" t="str">
        <f>IF(O7919="","",
   IF(OR(O7919&lt;EDA_Outlier_Analysis!$C$10, O7919&gt;EDA_Outlier_Analysis!$C$11),
      "Outlier",
      "Normal"))</f>
        <v/>
      </c>
      <c r="R7919" t="str">
        <f>IF(P7919="","",
   IF(OR(P7919 &lt; EDA_Outlier_Analysis!$F$7, P7919 &gt; EDA_Outlier_Analysis!$F$8),
      "Outlier",
      "Normal"))</f>
        <v>Normal</v>
      </c>
      <c r="S7919" t="str">
        <f>IF(N7919="","",
   IF(OR(N7919 &lt;EDA_Outlier_Analysis!$I$10, N7919 &gt; EDA_Outlier_Analysis!$I$11),
      "Outlier",
      "Normal"))</f>
        <v>Normal</v>
      </c>
    </row>
    <row r="7920" spans="1:19">
      <c r="A7920" t="s">
        <v>16809</v>
      </c>
      <c r="B7920" s="4">
        <v>44708</v>
      </c>
      <c r="C7920" s="2">
        <v>30252.47</v>
      </c>
      <c r="D7920" t="s">
        <v>971</v>
      </c>
      <c r="E7920" t="s">
        <v>971</v>
      </c>
      <c r="F7920" t="s">
        <v>10</v>
      </c>
      <c r="G7920" t="s">
        <v>31</v>
      </c>
      <c r="J7920" t="s">
        <v>16810</v>
      </c>
      <c r="K7920" t="str">
        <f>IF(COUNTIF(Customers!A:A, H7920)&gt;0, "Valid", "Invalid")</f>
        <v>Invalid</v>
      </c>
      <c r="L7920" t="str">
        <f t="shared" si="615"/>
        <v>5</v>
      </c>
      <c r="M7920" t="str">
        <f t="shared" si="616"/>
        <v>2022</v>
      </c>
      <c r="N7920">
        <f t="shared" si="617"/>
        <v>-30252.47</v>
      </c>
      <c r="O7920" t="str">
        <f t="shared" si="618"/>
        <v/>
      </c>
      <c r="P7920" t="str">
        <f t="shared" si="619"/>
        <v/>
      </c>
      <c r="Q7920" s="48" t="str">
        <f>IF(O7920="","",
   IF(OR(O7920&lt;EDA_Outlier_Analysis!$C$10, O7920&gt;EDA_Outlier_Analysis!$C$11),
      "Outlier",
      "Normal"))</f>
        <v/>
      </c>
      <c r="R7920" t="str">
        <f>IF(P7920="","",
   IF(OR(P7920 &lt; EDA_Outlier_Analysis!$F$7, P7920 &gt; EDA_Outlier_Analysis!$F$8),
      "Outlier",
      "Normal"))</f>
        <v/>
      </c>
      <c r="S7920" t="str">
        <f>IF(N7920="","",
   IF(OR(N7920 &lt;EDA_Outlier_Analysis!$I$10, N7920 &gt; EDA_Outlier_Analysis!$I$11),
      "Outlier",
      "Normal"))</f>
        <v>Normal</v>
      </c>
    </row>
    <row r="7921" spans="1:19">
      <c r="A7921" t="s">
        <v>16811</v>
      </c>
      <c r="B7921" s="4">
        <v>45125</v>
      </c>
      <c r="C7921" s="2">
        <v>-47836.3</v>
      </c>
      <c r="D7921" t="s">
        <v>840</v>
      </c>
      <c r="E7921" t="s">
        <v>905</v>
      </c>
      <c r="F7921" t="s">
        <v>10</v>
      </c>
      <c r="G7921" t="s">
        <v>34</v>
      </c>
      <c r="I7921" t="s">
        <v>4774</v>
      </c>
      <c r="J7921" t="s">
        <v>16812</v>
      </c>
      <c r="K7921" t="str">
        <f>IF(COUNTIF(Customers!A:A, H7921)&gt;0, "Valid", "Invalid")</f>
        <v>Invalid</v>
      </c>
      <c r="L7921" t="str">
        <f t="shared" si="615"/>
        <v>7</v>
      </c>
      <c r="M7921" t="str">
        <f t="shared" si="616"/>
        <v>2023</v>
      </c>
      <c r="N7921">
        <f t="shared" si="617"/>
        <v>-47836.3</v>
      </c>
      <c r="O7921" t="str">
        <f t="shared" si="618"/>
        <v/>
      </c>
      <c r="P7921">
        <f t="shared" si="619"/>
        <v>47836.3</v>
      </c>
      <c r="Q7921" s="48" t="str">
        <f>IF(O7921="","",
   IF(OR(O7921&lt;EDA_Outlier_Analysis!$C$10, O7921&gt;EDA_Outlier_Analysis!$C$11),
      "Outlier",
      "Normal"))</f>
        <v/>
      </c>
      <c r="R7921" t="str">
        <f>IF(P7921="","",
   IF(OR(P7921 &lt; EDA_Outlier_Analysis!$F$7, P7921 &gt; EDA_Outlier_Analysis!$F$8),
      "Outlier",
      "Normal"))</f>
        <v>Normal</v>
      </c>
      <c r="S7921" t="str">
        <f>IF(N7921="","",
   IF(OR(N7921 &lt;EDA_Outlier_Analysis!$I$10, N7921 &gt; EDA_Outlier_Analysis!$I$11),
      "Outlier",
      "Normal"))</f>
        <v>Normal</v>
      </c>
    </row>
    <row r="7922" spans="1:19">
      <c r="A7922" t="s">
        <v>16813</v>
      </c>
      <c r="B7922" s="4">
        <v>44647</v>
      </c>
      <c r="C7922" s="2">
        <v>163688.62</v>
      </c>
      <c r="D7922" t="s">
        <v>849</v>
      </c>
      <c r="E7922" t="s">
        <v>853</v>
      </c>
      <c r="F7922" t="s">
        <v>11</v>
      </c>
      <c r="G7922" t="s">
        <v>31</v>
      </c>
      <c r="H7922" t="s">
        <v>183</v>
      </c>
      <c r="J7922" t="s">
        <v>16814</v>
      </c>
      <c r="K7922" t="str">
        <f>IF(COUNTIF(Customers!A:A, H7922)&gt;0, "Valid", "Invalid")</f>
        <v>Valid</v>
      </c>
      <c r="L7922" t="str">
        <f t="shared" si="615"/>
        <v>3</v>
      </c>
      <c r="M7922" t="str">
        <f t="shared" si="616"/>
        <v>2022</v>
      </c>
      <c r="N7922">
        <f t="shared" si="617"/>
        <v>163688.62</v>
      </c>
      <c r="O7922">
        <f t="shared" si="618"/>
        <v>163688.62</v>
      </c>
      <c r="P7922" t="str">
        <f t="shared" si="619"/>
        <v/>
      </c>
      <c r="Q7922" s="48" t="str">
        <f>IF(O7922="","",
   IF(OR(O7922&lt;EDA_Outlier_Analysis!$C$10, O7922&gt;EDA_Outlier_Analysis!$C$11),
      "Outlier",
      "Normal"))</f>
        <v>Normal</v>
      </c>
      <c r="R7922" t="str">
        <f>IF(P7922="","",
   IF(OR(P7922 &lt; EDA_Outlier_Analysis!$F$7, P7922 &gt; EDA_Outlier_Analysis!$F$8),
      "Outlier",
      "Normal"))</f>
        <v/>
      </c>
      <c r="S7922" t="str">
        <f>IF(N7922="","",
   IF(OR(N7922 &lt;EDA_Outlier_Analysis!$I$10, N7922 &gt; EDA_Outlier_Analysis!$I$11),
      "Outlier",
      "Normal"))</f>
        <v>Normal</v>
      </c>
    </row>
    <row r="7923" spans="1:19">
      <c r="A7923" t="s">
        <v>16815</v>
      </c>
      <c r="B7923" s="4">
        <v>44681</v>
      </c>
      <c r="C7923" s="2">
        <v>161565.74</v>
      </c>
      <c r="D7923" t="s">
        <v>849</v>
      </c>
      <c r="E7923" t="s">
        <v>868</v>
      </c>
      <c r="F7923" t="s">
        <v>9</v>
      </c>
      <c r="G7923" t="s">
        <v>24</v>
      </c>
      <c r="H7923" t="s">
        <v>517</v>
      </c>
      <c r="J7923" t="s">
        <v>16816</v>
      </c>
      <c r="K7923" t="str">
        <f>IF(COUNTIF(Customers!A:A, H7923)&gt;0, "Valid", "Invalid")</f>
        <v>Valid</v>
      </c>
      <c r="L7923" t="str">
        <f t="shared" si="615"/>
        <v>4</v>
      </c>
      <c r="M7923" t="str">
        <f t="shared" si="616"/>
        <v>2022</v>
      </c>
      <c r="N7923">
        <f t="shared" si="617"/>
        <v>161565.74</v>
      </c>
      <c r="O7923">
        <f t="shared" si="618"/>
        <v>161565.74</v>
      </c>
      <c r="P7923" t="str">
        <f t="shared" si="619"/>
        <v/>
      </c>
      <c r="Q7923" s="48" t="str">
        <f>IF(O7923="","",
   IF(OR(O7923&lt;EDA_Outlier_Analysis!$C$10, O7923&gt;EDA_Outlier_Analysis!$C$11),
      "Outlier",
      "Normal"))</f>
        <v>Normal</v>
      </c>
      <c r="R7923" t="str">
        <f>IF(P7923="","",
   IF(OR(P7923 &lt; EDA_Outlier_Analysis!$F$7, P7923 &gt; EDA_Outlier_Analysis!$F$8),
      "Outlier",
      "Normal"))</f>
        <v/>
      </c>
      <c r="S7923" t="str">
        <f>IF(N7923="","",
   IF(OR(N7923 &lt;EDA_Outlier_Analysis!$I$10, N7923 &gt; EDA_Outlier_Analysis!$I$11),
      "Outlier",
      "Normal"))</f>
        <v>Normal</v>
      </c>
    </row>
    <row r="7924" spans="1:19">
      <c r="A7924" t="s">
        <v>16817</v>
      </c>
      <c r="B7924" s="4">
        <v>44689</v>
      </c>
      <c r="C7924" s="2">
        <v>137669.65</v>
      </c>
      <c r="D7924" t="s">
        <v>849</v>
      </c>
      <c r="E7924" t="s">
        <v>868</v>
      </c>
      <c r="F7924" t="s">
        <v>10</v>
      </c>
      <c r="G7924" t="s">
        <v>20</v>
      </c>
      <c r="H7924" t="s">
        <v>18</v>
      </c>
      <c r="J7924" t="s">
        <v>16818</v>
      </c>
      <c r="K7924" t="str">
        <f>IF(COUNTIF(Customers!A:A, H7924)&gt;0, "Valid", "Invalid")</f>
        <v>Valid</v>
      </c>
      <c r="L7924" t="str">
        <f t="shared" si="615"/>
        <v>5</v>
      </c>
      <c r="M7924" t="str">
        <f t="shared" si="616"/>
        <v>2022</v>
      </c>
      <c r="N7924">
        <f t="shared" si="617"/>
        <v>137669.65</v>
      </c>
      <c r="O7924">
        <f t="shared" si="618"/>
        <v>137669.65</v>
      </c>
      <c r="P7924" t="str">
        <f t="shared" si="619"/>
        <v/>
      </c>
      <c r="Q7924" s="48" t="str">
        <f>IF(O7924="","",
   IF(OR(O7924&lt;EDA_Outlier_Analysis!$C$10, O7924&gt;EDA_Outlier_Analysis!$C$11),
      "Outlier",
      "Normal"))</f>
        <v>Normal</v>
      </c>
      <c r="R7924" t="str">
        <f>IF(P7924="","",
   IF(OR(P7924 &lt; EDA_Outlier_Analysis!$F$7, P7924 &gt; EDA_Outlier_Analysis!$F$8),
      "Outlier",
      "Normal"))</f>
        <v/>
      </c>
      <c r="S7924" t="str">
        <f>IF(N7924="","",
   IF(OR(N7924 &lt;EDA_Outlier_Analysis!$I$10, N7924 &gt; EDA_Outlier_Analysis!$I$11),
      "Outlier",
      "Normal"))</f>
        <v>Normal</v>
      </c>
    </row>
    <row r="7925" spans="1:19">
      <c r="A7925" t="s">
        <v>16819</v>
      </c>
      <c r="B7925" s="4">
        <v>44997</v>
      </c>
      <c r="C7925" s="2">
        <v>69770.559999999998</v>
      </c>
      <c r="D7925" t="s">
        <v>849</v>
      </c>
      <c r="E7925" t="s">
        <v>868</v>
      </c>
      <c r="F7925" t="s">
        <v>10</v>
      </c>
      <c r="G7925" t="s">
        <v>24</v>
      </c>
      <c r="H7925" t="s">
        <v>377</v>
      </c>
      <c r="J7925" t="s">
        <v>16820</v>
      </c>
      <c r="K7925" t="str">
        <f>IF(COUNTIF(Customers!A:A, H7925)&gt;0, "Valid", "Invalid")</f>
        <v>Valid</v>
      </c>
      <c r="L7925" t="str">
        <f t="shared" si="615"/>
        <v>3</v>
      </c>
      <c r="M7925" t="str">
        <f t="shared" si="616"/>
        <v>2023</v>
      </c>
      <c r="N7925">
        <f t="shared" si="617"/>
        <v>69770.559999999998</v>
      </c>
      <c r="O7925">
        <f t="shared" si="618"/>
        <v>69770.559999999998</v>
      </c>
      <c r="P7925" t="str">
        <f t="shared" si="619"/>
        <v/>
      </c>
      <c r="Q7925" s="48" t="str">
        <f>IF(O7925="","",
   IF(OR(O7925&lt;EDA_Outlier_Analysis!$C$10, O7925&gt;EDA_Outlier_Analysis!$C$11),
      "Outlier",
      "Normal"))</f>
        <v>Normal</v>
      </c>
      <c r="R7925" t="str">
        <f>IF(P7925="","",
   IF(OR(P7925 &lt; EDA_Outlier_Analysis!$F$7, P7925 &gt; EDA_Outlier_Analysis!$F$8),
      "Outlier",
      "Normal"))</f>
        <v/>
      </c>
      <c r="S7925" t="str">
        <f>IF(N7925="","",
   IF(OR(N7925 &lt;EDA_Outlier_Analysis!$I$10, N7925 &gt; EDA_Outlier_Analysis!$I$11),
      "Outlier",
      "Normal"))</f>
        <v>Normal</v>
      </c>
    </row>
    <row r="7926" spans="1:19">
      <c r="A7926" t="s">
        <v>16821</v>
      </c>
      <c r="B7926" s="4">
        <v>44689</v>
      </c>
      <c r="C7926" s="2">
        <v>108045.08</v>
      </c>
      <c r="D7926" t="s">
        <v>849</v>
      </c>
      <c r="E7926" t="s">
        <v>868</v>
      </c>
      <c r="F7926" t="s">
        <v>11</v>
      </c>
      <c r="G7926" t="s">
        <v>24</v>
      </c>
      <c r="H7926" t="s">
        <v>443</v>
      </c>
      <c r="J7926" t="s">
        <v>16822</v>
      </c>
      <c r="K7926" t="str">
        <f>IF(COUNTIF(Customers!A:A, H7926)&gt;0, "Valid", "Invalid")</f>
        <v>Valid</v>
      </c>
      <c r="L7926" t="str">
        <f t="shared" si="615"/>
        <v>5</v>
      </c>
      <c r="M7926" t="str">
        <f t="shared" si="616"/>
        <v>2022</v>
      </c>
      <c r="N7926">
        <f t="shared" si="617"/>
        <v>108045.08</v>
      </c>
      <c r="O7926">
        <f t="shared" si="618"/>
        <v>108045.08</v>
      </c>
      <c r="P7926" t="str">
        <f t="shared" si="619"/>
        <v/>
      </c>
      <c r="Q7926" s="48" t="str">
        <f>IF(O7926="","",
   IF(OR(O7926&lt;EDA_Outlier_Analysis!$C$10, O7926&gt;EDA_Outlier_Analysis!$C$11),
      "Outlier",
      "Normal"))</f>
        <v>Normal</v>
      </c>
      <c r="R7926" t="str">
        <f>IF(P7926="","",
   IF(OR(P7926 &lt; EDA_Outlier_Analysis!$F$7, P7926 &gt; EDA_Outlier_Analysis!$F$8),
      "Outlier",
      "Normal"))</f>
        <v/>
      </c>
      <c r="S7926" t="str">
        <f>IF(N7926="","",
   IF(OR(N7926 &lt;EDA_Outlier_Analysis!$I$10, N7926 &gt; EDA_Outlier_Analysis!$I$11),
      "Outlier",
      "Normal"))</f>
        <v>Normal</v>
      </c>
    </row>
    <row r="7927" spans="1:19">
      <c r="A7927" t="s">
        <v>16823</v>
      </c>
      <c r="B7927" s="4">
        <v>44720</v>
      </c>
      <c r="C7927" s="2">
        <v>-32131.75</v>
      </c>
      <c r="D7927" t="s">
        <v>840</v>
      </c>
      <c r="E7927" t="s">
        <v>864</v>
      </c>
      <c r="F7927" t="s">
        <v>10</v>
      </c>
      <c r="G7927" t="s">
        <v>20</v>
      </c>
      <c r="I7927" t="s">
        <v>5493</v>
      </c>
      <c r="J7927" t="s">
        <v>16824</v>
      </c>
      <c r="K7927" t="str">
        <f>IF(COUNTIF(Customers!A:A, H7927)&gt;0, "Valid", "Invalid")</f>
        <v>Invalid</v>
      </c>
      <c r="L7927" t="str">
        <f t="shared" si="615"/>
        <v>6</v>
      </c>
      <c r="M7927" t="str">
        <f t="shared" si="616"/>
        <v>2022</v>
      </c>
      <c r="N7927">
        <f t="shared" si="617"/>
        <v>-32131.75</v>
      </c>
      <c r="O7927" t="str">
        <f t="shared" si="618"/>
        <v/>
      </c>
      <c r="P7927">
        <f t="shared" si="619"/>
        <v>32131.75</v>
      </c>
      <c r="Q7927" s="48" t="str">
        <f>IF(O7927="","",
   IF(OR(O7927&lt;EDA_Outlier_Analysis!$C$10, O7927&gt;EDA_Outlier_Analysis!$C$11),
      "Outlier",
      "Normal"))</f>
        <v/>
      </c>
      <c r="R7927" t="str">
        <f>IF(P7927="","",
   IF(OR(P7927 &lt; EDA_Outlier_Analysis!$F$7, P7927 &gt; EDA_Outlier_Analysis!$F$8),
      "Outlier",
      "Normal"))</f>
        <v>Normal</v>
      </c>
      <c r="S7927" t="str">
        <f>IF(N7927="","",
   IF(OR(N7927 &lt;EDA_Outlier_Analysis!$I$10, N7927 &gt; EDA_Outlier_Analysis!$I$11),
      "Outlier",
      "Normal"))</f>
        <v>Normal</v>
      </c>
    </row>
    <row r="7928" spans="1:19">
      <c r="A7928" t="s">
        <v>16825</v>
      </c>
      <c r="B7928" s="4">
        <v>44580</v>
      </c>
      <c r="C7928" s="2">
        <v>-2819.22</v>
      </c>
      <c r="D7928" t="s">
        <v>840</v>
      </c>
      <c r="E7928" t="s">
        <v>856</v>
      </c>
      <c r="F7928" t="s">
        <v>11</v>
      </c>
      <c r="G7928" t="s">
        <v>34</v>
      </c>
      <c r="I7928" t="s">
        <v>1485</v>
      </c>
      <c r="J7928" t="s">
        <v>16826</v>
      </c>
      <c r="K7928" t="str">
        <f>IF(COUNTIF(Customers!A:A, H7928)&gt;0, "Valid", "Invalid")</f>
        <v>Invalid</v>
      </c>
      <c r="L7928" t="str">
        <f t="shared" si="615"/>
        <v>1</v>
      </c>
      <c r="M7928" t="str">
        <f t="shared" si="616"/>
        <v>2022</v>
      </c>
      <c r="N7928">
        <f t="shared" si="617"/>
        <v>-2819.22</v>
      </c>
      <c r="O7928" t="str">
        <f t="shared" si="618"/>
        <v/>
      </c>
      <c r="P7928">
        <f t="shared" si="619"/>
        <v>2819.22</v>
      </c>
      <c r="Q7928" s="48" t="str">
        <f>IF(O7928="","",
   IF(OR(O7928&lt;EDA_Outlier_Analysis!$C$10, O7928&gt;EDA_Outlier_Analysis!$C$11),
      "Outlier",
      "Normal"))</f>
        <v/>
      </c>
      <c r="R7928" t="str">
        <f>IF(P7928="","",
   IF(OR(P7928 &lt; EDA_Outlier_Analysis!$F$7, P7928 &gt; EDA_Outlier_Analysis!$F$8),
      "Outlier",
      "Normal"))</f>
        <v>Outlier</v>
      </c>
      <c r="S7928" t="str">
        <f>IF(N7928="","",
   IF(OR(N7928 &lt;EDA_Outlier_Analysis!$I$10, N7928 &gt; EDA_Outlier_Analysis!$I$11),
      "Outlier",
      "Normal"))</f>
        <v>Normal</v>
      </c>
    </row>
    <row r="7929" spans="1:19">
      <c r="A7929" t="s">
        <v>16827</v>
      </c>
      <c r="B7929" s="4">
        <v>44904</v>
      </c>
      <c r="C7929" s="2">
        <v>-52704.47</v>
      </c>
      <c r="D7929" t="s">
        <v>840</v>
      </c>
      <c r="E7929" t="s">
        <v>845</v>
      </c>
      <c r="F7929" t="s">
        <v>11</v>
      </c>
      <c r="G7929" t="s">
        <v>31</v>
      </c>
      <c r="I7929" t="s">
        <v>1177</v>
      </c>
      <c r="J7929" t="s">
        <v>16828</v>
      </c>
      <c r="K7929" t="str">
        <f>IF(COUNTIF(Customers!A:A, H7929)&gt;0, "Valid", "Invalid")</f>
        <v>Invalid</v>
      </c>
      <c r="L7929" t="str">
        <f t="shared" si="615"/>
        <v>12</v>
      </c>
      <c r="M7929" t="str">
        <f t="shared" si="616"/>
        <v>2022</v>
      </c>
      <c r="N7929">
        <f t="shared" si="617"/>
        <v>-52704.47</v>
      </c>
      <c r="O7929" t="str">
        <f t="shared" si="618"/>
        <v/>
      </c>
      <c r="P7929">
        <f t="shared" si="619"/>
        <v>52704.47</v>
      </c>
      <c r="Q7929" s="48" t="str">
        <f>IF(O7929="","",
   IF(OR(O7929&lt;EDA_Outlier_Analysis!$C$10, O7929&gt;EDA_Outlier_Analysis!$C$11),
      "Outlier",
      "Normal"))</f>
        <v/>
      </c>
      <c r="R7929" t="str">
        <f>IF(P7929="","",
   IF(OR(P7929 &lt; EDA_Outlier_Analysis!$F$7, P7929 &gt; EDA_Outlier_Analysis!$F$8),
      "Outlier",
      "Normal"))</f>
        <v>Normal</v>
      </c>
      <c r="S7929" t="str">
        <f>IF(N7929="","",
   IF(OR(N7929 &lt;EDA_Outlier_Analysis!$I$10, N7929 &gt; EDA_Outlier_Analysis!$I$11),
      "Outlier",
      "Normal"))</f>
        <v>Normal</v>
      </c>
    </row>
    <row r="7930" spans="1:19">
      <c r="A7930" t="s">
        <v>16829</v>
      </c>
      <c r="B7930" s="4">
        <v>45059</v>
      </c>
      <c r="C7930" s="2">
        <v>92254.27</v>
      </c>
      <c r="D7930" t="s">
        <v>849</v>
      </c>
      <c r="E7930" t="s">
        <v>850</v>
      </c>
      <c r="F7930" t="s">
        <v>10</v>
      </c>
      <c r="G7930" t="s">
        <v>31</v>
      </c>
      <c r="H7930" t="s">
        <v>161</v>
      </c>
      <c r="J7930" t="s">
        <v>16830</v>
      </c>
      <c r="K7930" t="str">
        <f>IF(COUNTIF(Customers!A:A, H7930)&gt;0, "Valid", "Invalid")</f>
        <v>Valid</v>
      </c>
      <c r="L7930" t="str">
        <f t="shared" si="615"/>
        <v>5</v>
      </c>
      <c r="M7930" t="str">
        <f t="shared" si="616"/>
        <v>2023</v>
      </c>
      <c r="N7930">
        <f t="shared" si="617"/>
        <v>92254.27</v>
      </c>
      <c r="O7930">
        <f t="shared" si="618"/>
        <v>92254.27</v>
      </c>
      <c r="P7930" t="str">
        <f t="shared" si="619"/>
        <v/>
      </c>
      <c r="Q7930" s="48" t="str">
        <f>IF(O7930="","",
   IF(OR(O7930&lt;EDA_Outlier_Analysis!$C$10, O7930&gt;EDA_Outlier_Analysis!$C$11),
      "Outlier",
      "Normal"))</f>
        <v>Normal</v>
      </c>
      <c r="R7930" t="str">
        <f>IF(P7930="","",
   IF(OR(P7930 &lt; EDA_Outlier_Analysis!$F$7, P7930 &gt; EDA_Outlier_Analysis!$F$8),
      "Outlier",
      "Normal"))</f>
        <v/>
      </c>
      <c r="S7930" t="str">
        <f>IF(N7930="","",
   IF(OR(N7930 &lt;EDA_Outlier_Analysis!$I$10, N7930 &gt; EDA_Outlier_Analysis!$I$11),
      "Outlier",
      "Normal"))</f>
        <v>Normal</v>
      </c>
    </row>
    <row r="7931" spans="1:19">
      <c r="A7931" t="s">
        <v>16831</v>
      </c>
      <c r="B7931" s="4">
        <v>44678</v>
      </c>
      <c r="C7931" s="2">
        <v>188543.56</v>
      </c>
      <c r="D7931" t="s">
        <v>849</v>
      </c>
      <c r="E7931" t="s">
        <v>868</v>
      </c>
      <c r="F7931" t="s">
        <v>9</v>
      </c>
      <c r="G7931" t="s">
        <v>31</v>
      </c>
      <c r="H7931" t="s">
        <v>163</v>
      </c>
      <c r="J7931" t="s">
        <v>16832</v>
      </c>
      <c r="K7931" t="str">
        <f>IF(COUNTIF(Customers!A:A, H7931)&gt;0, "Valid", "Invalid")</f>
        <v>Valid</v>
      </c>
      <c r="L7931" t="str">
        <f t="shared" si="615"/>
        <v>4</v>
      </c>
      <c r="M7931" t="str">
        <f t="shared" si="616"/>
        <v>2022</v>
      </c>
      <c r="N7931">
        <f t="shared" si="617"/>
        <v>188543.56</v>
      </c>
      <c r="O7931">
        <f t="shared" si="618"/>
        <v>188543.56</v>
      </c>
      <c r="P7931" t="str">
        <f t="shared" si="619"/>
        <v/>
      </c>
      <c r="Q7931" s="48" t="str">
        <f>IF(O7931="","",
   IF(OR(O7931&lt;EDA_Outlier_Analysis!$C$10, O7931&gt;EDA_Outlier_Analysis!$C$11),
      "Outlier",
      "Normal"))</f>
        <v>Normal</v>
      </c>
      <c r="R7931" t="str">
        <f>IF(P7931="","",
   IF(OR(P7931 &lt; EDA_Outlier_Analysis!$F$7, P7931 &gt; EDA_Outlier_Analysis!$F$8),
      "Outlier",
      "Normal"))</f>
        <v/>
      </c>
      <c r="S7931" t="str">
        <f>IF(N7931="","",
   IF(OR(N7931 &lt;EDA_Outlier_Analysis!$I$10, N7931 &gt; EDA_Outlier_Analysis!$I$11),
      "Outlier",
      "Normal"))</f>
        <v>Normal</v>
      </c>
    </row>
    <row r="7932" spans="1:19">
      <c r="A7932" t="s">
        <v>16833</v>
      </c>
      <c r="B7932" s="4">
        <v>44769</v>
      </c>
      <c r="C7932" s="2">
        <v>-33122.15</v>
      </c>
      <c r="D7932" t="s">
        <v>840</v>
      </c>
      <c r="E7932" t="s">
        <v>905</v>
      </c>
      <c r="F7932" t="s">
        <v>9</v>
      </c>
      <c r="G7932" t="s">
        <v>24</v>
      </c>
      <c r="I7932" t="s">
        <v>1510</v>
      </c>
      <c r="J7932" t="s">
        <v>16834</v>
      </c>
      <c r="K7932" t="str">
        <f>IF(COUNTIF(Customers!A:A, H7932)&gt;0, "Valid", "Invalid")</f>
        <v>Invalid</v>
      </c>
      <c r="L7932" t="str">
        <f t="shared" si="615"/>
        <v>7</v>
      </c>
      <c r="M7932" t="str">
        <f t="shared" si="616"/>
        <v>2022</v>
      </c>
      <c r="N7932">
        <f t="shared" si="617"/>
        <v>-33122.15</v>
      </c>
      <c r="O7932" t="str">
        <f t="shared" si="618"/>
        <v/>
      </c>
      <c r="P7932">
        <f t="shared" si="619"/>
        <v>33122.15</v>
      </c>
      <c r="Q7932" s="48" t="str">
        <f>IF(O7932="","",
   IF(OR(O7932&lt;EDA_Outlier_Analysis!$C$10, O7932&gt;EDA_Outlier_Analysis!$C$11),
      "Outlier",
      "Normal"))</f>
        <v/>
      </c>
      <c r="R7932" t="str">
        <f>IF(P7932="","",
   IF(OR(P7932 &lt; EDA_Outlier_Analysis!$F$7, P7932 &gt; EDA_Outlier_Analysis!$F$8),
      "Outlier",
      "Normal"))</f>
        <v>Normal</v>
      </c>
      <c r="S7932" t="str">
        <f>IF(N7932="","",
   IF(OR(N7932 &lt;EDA_Outlier_Analysis!$I$10, N7932 &gt; EDA_Outlier_Analysis!$I$11),
      "Outlier",
      "Normal"))</f>
        <v>Normal</v>
      </c>
    </row>
    <row r="7933" spans="1:19">
      <c r="A7933" t="s">
        <v>16835</v>
      </c>
      <c r="B7933" s="4">
        <v>44824</v>
      </c>
      <c r="C7933" s="2">
        <v>-72912.070000000007</v>
      </c>
      <c r="D7933" t="s">
        <v>840</v>
      </c>
      <c r="E7933" t="s">
        <v>864</v>
      </c>
      <c r="F7933" t="s">
        <v>9</v>
      </c>
      <c r="G7933" t="s">
        <v>34</v>
      </c>
      <c r="I7933" t="s">
        <v>987</v>
      </c>
      <c r="J7933" t="s">
        <v>16836</v>
      </c>
      <c r="K7933" t="str">
        <f>IF(COUNTIF(Customers!A:A, H7933)&gt;0, "Valid", "Invalid")</f>
        <v>Invalid</v>
      </c>
      <c r="L7933" t="str">
        <f t="shared" si="615"/>
        <v>9</v>
      </c>
      <c r="M7933" t="str">
        <f t="shared" si="616"/>
        <v>2022</v>
      </c>
      <c r="N7933">
        <f t="shared" si="617"/>
        <v>-72912.070000000007</v>
      </c>
      <c r="O7933" t="str">
        <f t="shared" si="618"/>
        <v/>
      </c>
      <c r="P7933">
        <f t="shared" si="619"/>
        <v>72912.070000000007</v>
      </c>
      <c r="Q7933" s="48" t="str">
        <f>IF(O7933="","",
   IF(OR(O7933&lt;EDA_Outlier_Analysis!$C$10, O7933&gt;EDA_Outlier_Analysis!$C$11),
      "Outlier",
      "Normal"))</f>
        <v/>
      </c>
      <c r="R7933" t="str">
        <f>IF(P7933="","",
   IF(OR(P7933 &lt; EDA_Outlier_Analysis!$F$7, P7933 &gt; EDA_Outlier_Analysis!$F$8),
      "Outlier",
      "Normal"))</f>
        <v>Outlier</v>
      </c>
      <c r="S7933" t="str">
        <f>IF(N7933="","",
   IF(OR(N7933 &lt;EDA_Outlier_Analysis!$I$10, N7933 &gt; EDA_Outlier_Analysis!$I$11),
      "Outlier",
      "Normal"))</f>
        <v>Normal</v>
      </c>
    </row>
    <row r="7934" spans="1:19">
      <c r="A7934" t="s">
        <v>16837</v>
      </c>
      <c r="B7934" s="4">
        <v>45237</v>
      </c>
      <c r="C7934" s="2">
        <v>11783.88</v>
      </c>
      <c r="D7934" t="s">
        <v>873</v>
      </c>
      <c r="E7934" t="s">
        <v>873</v>
      </c>
      <c r="F7934" t="s">
        <v>11</v>
      </c>
      <c r="G7934" t="s">
        <v>31</v>
      </c>
      <c r="J7934" t="s">
        <v>16838</v>
      </c>
      <c r="K7934" t="str">
        <f>IF(COUNTIF(Customers!A:A, H7934)&gt;0, "Valid", "Invalid")</f>
        <v>Invalid</v>
      </c>
      <c r="L7934" t="str">
        <f t="shared" si="615"/>
        <v>11</v>
      </c>
      <c r="M7934" t="str">
        <f t="shared" si="616"/>
        <v>2023</v>
      </c>
      <c r="N7934">
        <f t="shared" si="617"/>
        <v>-11783.88</v>
      </c>
      <c r="O7934" t="str">
        <f t="shared" si="618"/>
        <v/>
      </c>
      <c r="P7934" t="str">
        <f t="shared" si="619"/>
        <v/>
      </c>
      <c r="Q7934" s="48" t="str">
        <f>IF(O7934="","",
   IF(OR(O7934&lt;EDA_Outlier_Analysis!$C$10, O7934&gt;EDA_Outlier_Analysis!$C$11),
      "Outlier",
      "Normal"))</f>
        <v/>
      </c>
      <c r="R7934" t="str">
        <f>IF(P7934="","",
   IF(OR(P7934 &lt; EDA_Outlier_Analysis!$F$7, P7934 &gt; EDA_Outlier_Analysis!$F$8),
      "Outlier",
      "Normal"))</f>
        <v/>
      </c>
      <c r="S7934" t="str">
        <f>IF(N7934="","",
   IF(OR(N7934 &lt;EDA_Outlier_Analysis!$I$10, N7934 &gt; EDA_Outlier_Analysis!$I$11),
      "Outlier",
      "Normal"))</f>
        <v>Normal</v>
      </c>
    </row>
    <row r="7935" spans="1:19">
      <c r="A7935" t="s">
        <v>16839</v>
      </c>
      <c r="B7935" s="4">
        <v>44813</v>
      </c>
      <c r="C7935" s="2">
        <v>-32648.7</v>
      </c>
      <c r="D7935" t="s">
        <v>840</v>
      </c>
      <c r="E7935" t="s">
        <v>878</v>
      </c>
      <c r="F7935" t="s">
        <v>10</v>
      </c>
      <c r="G7935" t="s">
        <v>24</v>
      </c>
      <c r="I7935" t="s">
        <v>1196</v>
      </c>
      <c r="J7935" t="s">
        <v>16840</v>
      </c>
      <c r="K7935" t="str">
        <f>IF(COUNTIF(Customers!A:A, H7935)&gt;0, "Valid", "Invalid")</f>
        <v>Invalid</v>
      </c>
      <c r="L7935" t="str">
        <f t="shared" si="615"/>
        <v>9</v>
      </c>
      <c r="M7935" t="str">
        <f t="shared" si="616"/>
        <v>2022</v>
      </c>
      <c r="N7935">
        <f t="shared" si="617"/>
        <v>-32648.7</v>
      </c>
      <c r="O7935" t="str">
        <f t="shared" si="618"/>
        <v/>
      </c>
      <c r="P7935">
        <f t="shared" si="619"/>
        <v>32648.7</v>
      </c>
      <c r="Q7935" s="48" t="str">
        <f>IF(O7935="","",
   IF(OR(O7935&lt;EDA_Outlier_Analysis!$C$10, O7935&gt;EDA_Outlier_Analysis!$C$11),
      "Outlier",
      "Normal"))</f>
        <v/>
      </c>
      <c r="R7935" t="str">
        <f>IF(P7935="","",
   IF(OR(P7935 &lt; EDA_Outlier_Analysis!$F$7, P7935 &gt; EDA_Outlier_Analysis!$F$8),
      "Outlier",
      "Normal"))</f>
        <v>Normal</v>
      </c>
      <c r="S7935" t="str">
        <f>IF(N7935="","",
   IF(OR(N7935 &lt;EDA_Outlier_Analysis!$I$10, N7935 &gt; EDA_Outlier_Analysis!$I$11),
      "Outlier",
      "Normal"))</f>
        <v>Normal</v>
      </c>
    </row>
    <row r="7936" spans="1:19">
      <c r="A7936" t="s">
        <v>16841</v>
      </c>
      <c r="B7936" s="4">
        <v>44876</v>
      </c>
      <c r="C7936" s="2">
        <v>141701.10999999999</v>
      </c>
      <c r="D7936" t="s">
        <v>849</v>
      </c>
      <c r="E7936" t="s">
        <v>868</v>
      </c>
      <c r="F7936" t="s">
        <v>9</v>
      </c>
      <c r="G7936" t="s">
        <v>31</v>
      </c>
      <c r="H7936" t="s">
        <v>681</v>
      </c>
      <c r="J7936" t="s">
        <v>16842</v>
      </c>
      <c r="K7936" t="str">
        <f>IF(COUNTIF(Customers!A:A, H7936)&gt;0, "Valid", "Invalid")</f>
        <v>Valid</v>
      </c>
      <c r="L7936" t="str">
        <f t="shared" si="615"/>
        <v>11</v>
      </c>
      <c r="M7936" t="str">
        <f t="shared" si="616"/>
        <v>2022</v>
      </c>
      <c r="N7936">
        <f t="shared" si="617"/>
        <v>141701.10999999999</v>
      </c>
      <c r="O7936">
        <f t="shared" si="618"/>
        <v>141701.10999999999</v>
      </c>
      <c r="P7936" t="str">
        <f t="shared" si="619"/>
        <v/>
      </c>
      <c r="Q7936" s="48" t="str">
        <f>IF(O7936="","",
   IF(OR(O7936&lt;EDA_Outlier_Analysis!$C$10, O7936&gt;EDA_Outlier_Analysis!$C$11),
      "Outlier",
      "Normal"))</f>
        <v>Normal</v>
      </c>
      <c r="R7936" t="str">
        <f>IF(P7936="","",
   IF(OR(P7936 &lt; EDA_Outlier_Analysis!$F$7, P7936 &gt; EDA_Outlier_Analysis!$F$8),
      "Outlier",
      "Normal"))</f>
        <v/>
      </c>
      <c r="S7936" t="str">
        <f>IF(N7936="","",
   IF(OR(N7936 &lt;EDA_Outlier_Analysis!$I$10, N7936 &gt; EDA_Outlier_Analysis!$I$11),
      "Outlier",
      "Normal"))</f>
        <v>Normal</v>
      </c>
    </row>
    <row r="7937" spans="1:19">
      <c r="A7937" t="s">
        <v>16843</v>
      </c>
      <c r="B7937" s="4">
        <v>44940</v>
      </c>
      <c r="C7937" s="2">
        <v>176938.65</v>
      </c>
      <c r="D7937" t="s">
        <v>849</v>
      </c>
      <c r="E7937" t="s">
        <v>868</v>
      </c>
      <c r="F7937" t="s">
        <v>10</v>
      </c>
      <c r="G7937" t="s">
        <v>20</v>
      </c>
      <c r="H7937" t="s">
        <v>659</v>
      </c>
      <c r="J7937" t="s">
        <v>16844</v>
      </c>
      <c r="K7937" t="str">
        <f>IF(COUNTIF(Customers!A:A, H7937)&gt;0, "Valid", "Invalid")</f>
        <v>Valid</v>
      </c>
      <c r="L7937" t="str">
        <f t="shared" si="615"/>
        <v>1</v>
      </c>
      <c r="M7937" t="str">
        <f t="shared" si="616"/>
        <v>2023</v>
      </c>
      <c r="N7937">
        <f t="shared" si="617"/>
        <v>176938.65</v>
      </c>
      <c r="O7937">
        <f t="shared" si="618"/>
        <v>176938.65</v>
      </c>
      <c r="P7937" t="str">
        <f t="shared" si="619"/>
        <v/>
      </c>
      <c r="Q7937" s="48" t="str">
        <f>IF(O7937="","",
   IF(OR(O7937&lt;EDA_Outlier_Analysis!$C$10, O7937&gt;EDA_Outlier_Analysis!$C$11),
      "Outlier",
      "Normal"))</f>
        <v>Normal</v>
      </c>
      <c r="R7937" t="str">
        <f>IF(P7937="","",
   IF(OR(P7937 &lt; EDA_Outlier_Analysis!$F$7, P7937 &gt; EDA_Outlier_Analysis!$F$8),
      "Outlier",
      "Normal"))</f>
        <v/>
      </c>
      <c r="S7937" t="str">
        <f>IF(N7937="","",
   IF(OR(N7937 &lt;EDA_Outlier_Analysis!$I$10, N7937 &gt; EDA_Outlier_Analysis!$I$11),
      "Outlier",
      "Normal"))</f>
        <v>Normal</v>
      </c>
    </row>
    <row r="7938" spans="1:19">
      <c r="A7938" t="s">
        <v>16845</v>
      </c>
      <c r="B7938" s="4">
        <v>44949</v>
      </c>
      <c r="C7938" s="2">
        <v>-30151.94</v>
      </c>
      <c r="D7938" t="s">
        <v>840</v>
      </c>
      <c r="E7938" t="s">
        <v>841</v>
      </c>
      <c r="F7938" t="s">
        <v>11</v>
      </c>
      <c r="G7938" t="s">
        <v>31</v>
      </c>
      <c r="I7938" t="s">
        <v>1035</v>
      </c>
      <c r="J7938" t="s">
        <v>16846</v>
      </c>
      <c r="K7938" t="str">
        <f>IF(COUNTIF(Customers!A:A, H7938)&gt;0, "Valid", "Invalid")</f>
        <v>Invalid</v>
      </c>
      <c r="L7938" t="str">
        <f t="shared" si="615"/>
        <v>1</v>
      </c>
      <c r="M7938" t="str">
        <f t="shared" si="616"/>
        <v>2023</v>
      </c>
      <c r="N7938">
        <f t="shared" si="617"/>
        <v>-30151.94</v>
      </c>
      <c r="O7938" t="str">
        <f t="shared" si="618"/>
        <v/>
      </c>
      <c r="P7938">
        <f t="shared" si="619"/>
        <v>30151.94</v>
      </c>
      <c r="Q7938" s="48" t="str">
        <f>IF(O7938="","",
   IF(OR(O7938&lt;EDA_Outlier_Analysis!$C$10, O7938&gt;EDA_Outlier_Analysis!$C$11),
      "Outlier",
      "Normal"))</f>
        <v/>
      </c>
      <c r="R7938" t="str">
        <f>IF(P7938="","",
   IF(OR(P7938 &lt; EDA_Outlier_Analysis!$F$7, P7938 &gt; EDA_Outlier_Analysis!$F$8),
      "Outlier",
      "Normal"))</f>
        <v>Normal</v>
      </c>
      <c r="S7938" t="str">
        <f>IF(N7938="","",
   IF(OR(N7938 &lt;EDA_Outlier_Analysis!$I$10, N7938 &gt; EDA_Outlier_Analysis!$I$11),
      "Outlier",
      "Normal"))</f>
        <v>Normal</v>
      </c>
    </row>
    <row r="7939" spans="1:19">
      <c r="A7939" t="s">
        <v>16847</v>
      </c>
      <c r="B7939" s="4">
        <v>44693</v>
      </c>
      <c r="C7939" s="2">
        <v>-18916.87</v>
      </c>
      <c r="D7939" t="s">
        <v>840</v>
      </c>
      <c r="E7939" t="s">
        <v>856</v>
      </c>
      <c r="F7939" t="s">
        <v>9</v>
      </c>
      <c r="G7939" t="s">
        <v>24</v>
      </c>
      <c r="I7939" t="s">
        <v>942</v>
      </c>
      <c r="J7939" t="s">
        <v>16848</v>
      </c>
      <c r="K7939" t="str">
        <f>IF(COUNTIF(Customers!A:A, H7939)&gt;0, "Valid", "Invalid")</f>
        <v>Invalid</v>
      </c>
      <c r="L7939" t="str">
        <f t="shared" ref="L7939:L8002" si="620">TEXT(B7939,"m")</f>
        <v>5</v>
      </c>
      <c r="M7939" t="str">
        <f t="shared" ref="M7939:M8002" si="621">TEXT(B7939,"yyyy")</f>
        <v>2022</v>
      </c>
      <c r="N7939">
        <f t="shared" ref="N7939:N8002" si="622">IF(D7939="Revenue",C7939,-ABS(C7939))</f>
        <v>-18916.87</v>
      </c>
      <c r="O7939" t="str">
        <f t="shared" ref="O7939:O8002" si="623">IF(D7939="Revenue", C7939, "")</f>
        <v/>
      </c>
      <c r="P7939">
        <f t="shared" ref="P7939:P8002" si="624">IF(D7939="Expense", ABS(C7939), "")</f>
        <v>18916.87</v>
      </c>
      <c r="Q7939" s="48" t="str">
        <f>IF(O7939="","",
   IF(OR(O7939&lt;EDA_Outlier_Analysis!$C$10, O7939&gt;EDA_Outlier_Analysis!$C$11),
      "Outlier",
      "Normal"))</f>
        <v/>
      </c>
      <c r="R7939" t="str">
        <f>IF(P7939="","",
   IF(OR(P7939 &lt; EDA_Outlier_Analysis!$F$7, P7939 &gt; EDA_Outlier_Analysis!$F$8),
      "Outlier",
      "Normal"))</f>
        <v>Outlier</v>
      </c>
      <c r="S7939" t="str">
        <f>IF(N7939="","",
   IF(OR(N7939 &lt;EDA_Outlier_Analysis!$I$10, N7939 &gt; EDA_Outlier_Analysis!$I$11),
      "Outlier",
      "Normal"))</f>
        <v>Normal</v>
      </c>
    </row>
    <row r="7940" spans="1:19">
      <c r="A7940" t="s">
        <v>16849</v>
      </c>
      <c r="B7940" s="4">
        <v>44938</v>
      </c>
      <c r="C7940" s="2">
        <v>-6179.91</v>
      </c>
      <c r="D7940" t="s">
        <v>840</v>
      </c>
      <c r="E7940" t="s">
        <v>905</v>
      </c>
      <c r="F7940" t="s">
        <v>11</v>
      </c>
      <c r="G7940" t="s">
        <v>31</v>
      </c>
      <c r="I7940" t="s">
        <v>1448</v>
      </c>
      <c r="J7940" t="s">
        <v>16850</v>
      </c>
      <c r="K7940" t="str">
        <f>IF(COUNTIF(Customers!A:A, H7940)&gt;0, "Valid", "Invalid")</f>
        <v>Invalid</v>
      </c>
      <c r="L7940" t="str">
        <f t="shared" si="620"/>
        <v>1</v>
      </c>
      <c r="M7940" t="str">
        <f t="shared" si="621"/>
        <v>2023</v>
      </c>
      <c r="N7940">
        <f t="shared" si="622"/>
        <v>-6179.91</v>
      </c>
      <c r="O7940" t="str">
        <f t="shared" si="623"/>
        <v/>
      </c>
      <c r="P7940">
        <f t="shared" si="624"/>
        <v>6179.91</v>
      </c>
      <c r="Q7940" s="48" t="str">
        <f>IF(O7940="","",
   IF(OR(O7940&lt;EDA_Outlier_Analysis!$C$10, O7940&gt;EDA_Outlier_Analysis!$C$11),
      "Outlier",
      "Normal"))</f>
        <v/>
      </c>
      <c r="R7940" t="str">
        <f>IF(P7940="","",
   IF(OR(P7940 &lt; EDA_Outlier_Analysis!$F$7, P7940 &gt; EDA_Outlier_Analysis!$F$8),
      "Outlier",
      "Normal"))</f>
        <v>Outlier</v>
      </c>
      <c r="S7940" t="str">
        <f>IF(N7940="","",
   IF(OR(N7940 &lt;EDA_Outlier_Analysis!$I$10, N7940 &gt; EDA_Outlier_Analysis!$I$11),
      "Outlier",
      "Normal"))</f>
        <v>Normal</v>
      </c>
    </row>
    <row r="7941" spans="1:19">
      <c r="A7941" t="s">
        <v>16851</v>
      </c>
      <c r="B7941" s="4">
        <v>44909</v>
      </c>
      <c r="C7941" s="2">
        <v>166573.20000000001</v>
      </c>
      <c r="D7941" t="s">
        <v>849</v>
      </c>
      <c r="E7941" t="s">
        <v>850</v>
      </c>
      <c r="F7941" t="s">
        <v>11</v>
      </c>
      <c r="G7941" t="s">
        <v>24</v>
      </c>
      <c r="H7941" t="s">
        <v>565</v>
      </c>
      <c r="J7941" t="s">
        <v>16852</v>
      </c>
      <c r="K7941" t="str">
        <f>IF(COUNTIF(Customers!A:A, H7941)&gt;0, "Valid", "Invalid")</f>
        <v>Valid</v>
      </c>
      <c r="L7941" t="str">
        <f t="shared" si="620"/>
        <v>12</v>
      </c>
      <c r="M7941" t="str">
        <f t="shared" si="621"/>
        <v>2022</v>
      </c>
      <c r="N7941">
        <f t="shared" si="622"/>
        <v>166573.20000000001</v>
      </c>
      <c r="O7941">
        <f t="shared" si="623"/>
        <v>166573.20000000001</v>
      </c>
      <c r="P7941" t="str">
        <f t="shared" si="624"/>
        <v/>
      </c>
      <c r="Q7941" s="48" t="str">
        <f>IF(O7941="","",
   IF(OR(O7941&lt;EDA_Outlier_Analysis!$C$10, O7941&gt;EDA_Outlier_Analysis!$C$11),
      "Outlier",
      "Normal"))</f>
        <v>Normal</v>
      </c>
      <c r="R7941" t="str">
        <f>IF(P7941="","",
   IF(OR(P7941 &lt; EDA_Outlier_Analysis!$F$7, P7941 &gt; EDA_Outlier_Analysis!$F$8),
      "Outlier",
      "Normal"))</f>
        <v/>
      </c>
      <c r="S7941" t="str">
        <f>IF(N7941="","",
   IF(OR(N7941 &lt;EDA_Outlier_Analysis!$I$10, N7941 &gt; EDA_Outlier_Analysis!$I$11),
      "Outlier",
      "Normal"))</f>
        <v>Normal</v>
      </c>
    </row>
    <row r="7942" spans="1:19">
      <c r="A7942" t="s">
        <v>16853</v>
      </c>
      <c r="B7942" s="4">
        <v>44904</v>
      </c>
      <c r="C7942" s="2">
        <v>10250.75</v>
      </c>
      <c r="D7942" t="s">
        <v>873</v>
      </c>
      <c r="E7942" t="s">
        <v>873</v>
      </c>
      <c r="F7942" t="s">
        <v>10</v>
      </c>
      <c r="G7942" t="s">
        <v>24</v>
      </c>
      <c r="J7942" t="s">
        <v>16854</v>
      </c>
      <c r="K7942" t="str">
        <f>IF(COUNTIF(Customers!A:A, H7942)&gt;0, "Valid", "Invalid")</f>
        <v>Invalid</v>
      </c>
      <c r="L7942" t="str">
        <f t="shared" si="620"/>
        <v>12</v>
      </c>
      <c r="M7942" t="str">
        <f t="shared" si="621"/>
        <v>2022</v>
      </c>
      <c r="N7942">
        <f t="shared" si="622"/>
        <v>-10250.75</v>
      </c>
      <c r="O7942" t="str">
        <f t="shared" si="623"/>
        <v/>
      </c>
      <c r="P7942" t="str">
        <f t="shared" si="624"/>
        <v/>
      </c>
      <c r="Q7942" s="48" t="str">
        <f>IF(O7942="","",
   IF(OR(O7942&lt;EDA_Outlier_Analysis!$C$10, O7942&gt;EDA_Outlier_Analysis!$C$11),
      "Outlier",
      "Normal"))</f>
        <v/>
      </c>
      <c r="R7942" t="str">
        <f>IF(P7942="","",
   IF(OR(P7942 &lt; EDA_Outlier_Analysis!$F$7, P7942 &gt; EDA_Outlier_Analysis!$F$8),
      "Outlier",
      "Normal"))</f>
        <v/>
      </c>
      <c r="S7942" t="str">
        <f>IF(N7942="","",
   IF(OR(N7942 &lt;EDA_Outlier_Analysis!$I$10, N7942 &gt; EDA_Outlier_Analysis!$I$11),
      "Outlier",
      "Normal"))</f>
        <v>Normal</v>
      </c>
    </row>
    <row r="7943" spans="1:19">
      <c r="A7943" t="s">
        <v>16855</v>
      </c>
      <c r="B7943" s="4">
        <v>45283</v>
      </c>
      <c r="C7943" s="2">
        <v>-58227.97</v>
      </c>
      <c r="D7943" t="s">
        <v>840</v>
      </c>
      <c r="E7943" t="s">
        <v>841</v>
      </c>
      <c r="F7943" t="s">
        <v>9</v>
      </c>
      <c r="G7943" t="s">
        <v>20</v>
      </c>
      <c r="I7943" t="s">
        <v>1080</v>
      </c>
      <c r="J7943" t="s">
        <v>16856</v>
      </c>
      <c r="K7943" t="str">
        <f>IF(COUNTIF(Customers!A:A, H7943)&gt;0, "Valid", "Invalid")</f>
        <v>Invalid</v>
      </c>
      <c r="L7943" t="str">
        <f t="shared" si="620"/>
        <v>12</v>
      </c>
      <c r="M7943" t="str">
        <f t="shared" si="621"/>
        <v>2023</v>
      </c>
      <c r="N7943">
        <f t="shared" si="622"/>
        <v>-58227.97</v>
      </c>
      <c r="O7943" t="str">
        <f t="shared" si="623"/>
        <v/>
      </c>
      <c r="P7943">
        <f t="shared" si="624"/>
        <v>58227.97</v>
      </c>
      <c r="Q7943" s="48" t="str">
        <f>IF(O7943="","",
   IF(OR(O7943&lt;EDA_Outlier_Analysis!$C$10, O7943&gt;EDA_Outlier_Analysis!$C$11),
      "Outlier",
      "Normal"))</f>
        <v/>
      </c>
      <c r="R7943" t="str">
        <f>IF(P7943="","",
   IF(OR(P7943 &lt; EDA_Outlier_Analysis!$F$7, P7943 &gt; EDA_Outlier_Analysis!$F$8),
      "Outlier",
      "Normal"))</f>
        <v>Outlier</v>
      </c>
      <c r="S7943" t="str">
        <f>IF(N7943="","",
   IF(OR(N7943 &lt;EDA_Outlier_Analysis!$I$10, N7943 &gt; EDA_Outlier_Analysis!$I$11),
      "Outlier",
      "Normal"))</f>
        <v>Normal</v>
      </c>
    </row>
    <row r="7944" spans="1:19">
      <c r="A7944" t="s">
        <v>16857</v>
      </c>
      <c r="B7944" s="4">
        <v>44935</v>
      </c>
      <c r="C7944" s="2">
        <v>99245.48</v>
      </c>
      <c r="D7944" t="s">
        <v>849</v>
      </c>
      <c r="E7944" t="s">
        <v>853</v>
      </c>
      <c r="F7944" t="s">
        <v>11</v>
      </c>
      <c r="G7944" t="s">
        <v>24</v>
      </c>
      <c r="H7944" t="s">
        <v>497</v>
      </c>
      <c r="J7944" t="s">
        <v>16858</v>
      </c>
      <c r="K7944" t="str">
        <f>IF(COUNTIF(Customers!A:A, H7944)&gt;0, "Valid", "Invalid")</f>
        <v>Valid</v>
      </c>
      <c r="L7944" t="str">
        <f t="shared" si="620"/>
        <v>1</v>
      </c>
      <c r="M7944" t="str">
        <f t="shared" si="621"/>
        <v>2023</v>
      </c>
      <c r="N7944">
        <f t="shared" si="622"/>
        <v>99245.48</v>
      </c>
      <c r="O7944">
        <f t="shared" si="623"/>
        <v>99245.48</v>
      </c>
      <c r="P7944" t="str">
        <f t="shared" si="624"/>
        <v/>
      </c>
      <c r="Q7944" s="48" t="str">
        <f>IF(O7944="","",
   IF(OR(O7944&lt;EDA_Outlier_Analysis!$C$10, O7944&gt;EDA_Outlier_Analysis!$C$11),
      "Outlier",
      "Normal"))</f>
        <v>Normal</v>
      </c>
      <c r="R7944" t="str">
        <f>IF(P7944="","",
   IF(OR(P7944 &lt; EDA_Outlier_Analysis!$F$7, P7944 &gt; EDA_Outlier_Analysis!$F$8),
      "Outlier",
      "Normal"))</f>
        <v/>
      </c>
      <c r="S7944" t="str">
        <f>IF(N7944="","",
   IF(OR(N7944 &lt;EDA_Outlier_Analysis!$I$10, N7944 &gt; EDA_Outlier_Analysis!$I$11),
      "Outlier",
      "Normal"))</f>
        <v>Normal</v>
      </c>
    </row>
    <row r="7945" spans="1:19">
      <c r="A7945" t="s">
        <v>16859</v>
      </c>
      <c r="B7945" s="4">
        <v>45262</v>
      </c>
      <c r="C7945" s="2">
        <v>210908.25</v>
      </c>
      <c r="D7945" t="s">
        <v>849</v>
      </c>
      <c r="E7945" t="s">
        <v>853</v>
      </c>
      <c r="F7945" t="s">
        <v>9</v>
      </c>
      <c r="G7945" t="s">
        <v>31</v>
      </c>
      <c r="H7945" t="s">
        <v>505</v>
      </c>
      <c r="J7945" t="s">
        <v>16860</v>
      </c>
      <c r="K7945" t="str">
        <f>IF(COUNTIF(Customers!A:A, H7945)&gt;0, "Valid", "Invalid")</f>
        <v>Valid</v>
      </c>
      <c r="L7945" t="str">
        <f t="shared" si="620"/>
        <v>12</v>
      </c>
      <c r="M7945" t="str">
        <f t="shared" si="621"/>
        <v>2023</v>
      </c>
      <c r="N7945">
        <f t="shared" si="622"/>
        <v>210908.25</v>
      </c>
      <c r="O7945">
        <f t="shared" si="623"/>
        <v>210908.25</v>
      </c>
      <c r="P7945" t="str">
        <f t="shared" si="624"/>
        <v/>
      </c>
      <c r="Q7945" s="48" t="str">
        <f>IF(O7945="","",
   IF(OR(O7945&lt;EDA_Outlier_Analysis!$C$10, O7945&gt;EDA_Outlier_Analysis!$C$11),
      "Outlier",
      "Normal"))</f>
        <v>Normal</v>
      </c>
      <c r="R7945" t="str">
        <f>IF(P7945="","",
   IF(OR(P7945 &lt; EDA_Outlier_Analysis!$F$7, P7945 &gt; EDA_Outlier_Analysis!$F$8),
      "Outlier",
      "Normal"))</f>
        <v/>
      </c>
      <c r="S7945" t="str">
        <f>IF(N7945="","",
   IF(OR(N7945 &lt;EDA_Outlier_Analysis!$I$10, N7945 &gt; EDA_Outlier_Analysis!$I$11),
      "Outlier",
      "Normal"))</f>
        <v>Normal</v>
      </c>
    </row>
    <row r="7946" spans="1:19">
      <c r="A7946" t="s">
        <v>16861</v>
      </c>
      <c r="B7946" s="4">
        <v>44856</v>
      </c>
      <c r="C7946" s="2">
        <v>-39616.57</v>
      </c>
      <c r="D7946" t="s">
        <v>840</v>
      </c>
      <c r="E7946" t="s">
        <v>841</v>
      </c>
      <c r="F7946" t="s">
        <v>9</v>
      </c>
      <c r="G7946" t="s">
        <v>24</v>
      </c>
      <c r="I7946" t="s">
        <v>1428</v>
      </c>
      <c r="J7946" t="s">
        <v>16862</v>
      </c>
      <c r="K7946" t="str">
        <f>IF(COUNTIF(Customers!A:A, H7946)&gt;0, "Valid", "Invalid")</f>
        <v>Invalid</v>
      </c>
      <c r="L7946" t="str">
        <f t="shared" si="620"/>
        <v>10</v>
      </c>
      <c r="M7946" t="str">
        <f t="shared" si="621"/>
        <v>2022</v>
      </c>
      <c r="N7946">
        <f t="shared" si="622"/>
        <v>-39616.57</v>
      </c>
      <c r="O7946" t="str">
        <f t="shared" si="623"/>
        <v/>
      </c>
      <c r="P7946">
        <f t="shared" si="624"/>
        <v>39616.57</v>
      </c>
      <c r="Q7946" s="48" t="str">
        <f>IF(O7946="","",
   IF(OR(O7946&lt;EDA_Outlier_Analysis!$C$10, O7946&gt;EDA_Outlier_Analysis!$C$11),
      "Outlier",
      "Normal"))</f>
        <v/>
      </c>
      <c r="R7946" t="str">
        <f>IF(P7946="","",
   IF(OR(P7946 &lt; EDA_Outlier_Analysis!$F$7, P7946 &gt; EDA_Outlier_Analysis!$F$8),
      "Outlier",
      "Normal"))</f>
        <v>Normal</v>
      </c>
      <c r="S7946" t="str">
        <f>IF(N7946="","",
   IF(OR(N7946 &lt;EDA_Outlier_Analysis!$I$10, N7946 &gt; EDA_Outlier_Analysis!$I$11),
      "Outlier",
      "Normal"))</f>
        <v>Normal</v>
      </c>
    </row>
    <row r="7947" spans="1:19">
      <c r="A7947" t="s">
        <v>16863</v>
      </c>
      <c r="B7947" s="4">
        <v>44803</v>
      </c>
      <c r="C7947" s="2">
        <v>-33352.44</v>
      </c>
      <c r="D7947" t="s">
        <v>840</v>
      </c>
      <c r="E7947" t="s">
        <v>856</v>
      </c>
      <c r="F7947" t="s">
        <v>10</v>
      </c>
      <c r="G7947" t="s">
        <v>34</v>
      </c>
      <c r="I7947" t="s">
        <v>942</v>
      </c>
      <c r="J7947" t="s">
        <v>16864</v>
      </c>
      <c r="K7947" t="str">
        <f>IF(COUNTIF(Customers!A:A, H7947)&gt;0, "Valid", "Invalid")</f>
        <v>Invalid</v>
      </c>
      <c r="L7947" t="str">
        <f t="shared" si="620"/>
        <v>8</v>
      </c>
      <c r="M7947" t="str">
        <f t="shared" si="621"/>
        <v>2022</v>
      </c>
      <c r="N7947">
        <f t="shared" si="622"/>
        <v>-33352.44</v>
      </c>
      <c r="O7947" t="str">
        <f t="shared" si="623"/>
        <v/>
      </c>
      <c r="P7947">
        <f t="shared" si="624"/>
        <v>33352.44</v>
      </c>
      <c r="Q7947" s="48" t="str">
        <f>IF(O7947="","",
   IF(OR(O7947&lt;EDA_Outlier_Analysis!$C$10, O7947&gt;EDA_Outlier_Analysis!$C$11),
      "Outlier",
      "Normal"))</f>
        <v/>
      </c>
      <c r="R7947" t="str">
        <f>IF(P7947="","",
   IF(OR(P7947 &lt; EDA_Outlier_Analysis!$F$7, P7947 &gt; EDA_Outlier_Analysis!$F$8),
      "Outlier",
      "Normal"))</f>
        <v>Normal</v>
      </c>
      <c r="S7947" t="str">
        <f>IF(N7947="","",
   IF(OR(N7947 &lt;EDA_Outlier_Analysis!$I$10, N7947 &gt; EDA_Outlier_Analysis!$I$11),
      "Outlier",
      "Normal"))</f>
        <v>Normal</v>
      </c>
    </row>
    <row r="7948" spans="1:19">
      <c r="A7948" t="s">
        <v>16865</v>
      </c>
      <c r="B7948" s="4">
        <v>45063</v>
      </c>
      <c r="C7948" s="2">
        <v>121236.76</v>
      </c>
      <c r="D7948" t="s">
        <v>849</v>
      </c>
      <c r="E7948" t="s">
        <v>853</v>
      </c>
      <c r="F7948" t="s">
        <v>10</v>
      </c>
      <c r="G7948" t="s">
        <v>20</v>
      </c>
      <c r="H7948" t="s">
        <v>367</v>
      </c>
      <c r="J7948" t="s">
        <v>16866</v>
      </c>
      <c r="K7948" t="str">
        <f>IF(COUNTIF(Customers!A:A, H7948)&gt;0, "Valid", "Invalid")</f>
        <v>Valid</v>
      </c>
      <c r="L7948" t="str">
        <f t="shared" si="620"/>
        <v>5</v>
      </c>
      <c r="M7948" t="str">
        <f t="shared" si="621"/>
        <v>2023</v>
      </c>
      <c r="N7948">
        <f t="shared" si="622"/>
        <v>121236.76</v>
      </c>
      <c r="O7948">
        <f t="shared" si="623"/>
        <v>121236.76</v>
      </c>
      <c r="P7948" t="str">
        <f t="shared" si="624"/>
        <v/>
      </c>
      <c r="Q7948" s="48" t="str">
        <f>IF(O7948="","",
   IF(OR(O7948&lt;EDA_Outlier_Analysis!$C$10, O7948&gt;EDA_Outlier_Analysis!$C$11),
      "Outlier",
      "Normal"))</f>
        <v>Normal</v>
      </c>
      <c r="R7948" t="str">
        <f>IF(P7948="","",
   IF(OR(P7948 &lt; EDA_Outlier_Analysis!$F$7, P7948 &gt; EDA_Outlier_Analysis!$F$8),
      "Outlier",
      "Normal"))</f>
        <v/>
      </c>
      <c r="S7948" t="str">
        <f>IF(N7948="","",
   IF(OR(N7948 &lt;EDA_Outlier_Analysis!$I$10, N7948 &gt; EDA_Outlier_Analysis!$I$11),
      "Outlier",
      "Normal"))</f>
        <v>Normal</v>
      </c>
    </row>
    <row r="7949" spans="1:19">
      <c r="A7949" t="s">
        <v>16867</v>
      </c>
      <c r="B7949" s="4">
        <v>45027</v>
      </c>
      <c r="C7949" s="2">
        <v>129734.99</v>
      </c>
      <c r="D7949" t="s">
        <v>849</v>
      </c>
      <c r="E7949" t="s">
        <v>850</v>
      </c>
      <c r="F7949" t="s">
        <v>10</v>
      </c>
      <c r="G7949" t="s">
        <v>31</v>
      </c>
      <c r="H7949" t="s">
        <v>361</v>
      </c>
      <c r="J7949" t="s">
        <v>16868</v>
      </c>
      <c r="K7949" t="str">
        <f>IF(COUNTIF(Customers!A:A, H7949)&gt;0, "Valid", "Invalid")</f>
        <v>Valid</v>
      </c>
      <c r="L7949" t="str">
        <f t="shared" si="620"/>
        <v>4</v>
      </c>
      <c r="M7949" t="str">
        <f t="shared" si="621"/>
        <v>2023</v>
      </c>
      <c r="N7949">
        <f t="shared" si="622"/>
        <v>129734.99</v>
      </c>
      <c r="O7949">
        <f t="shared" si="623"/>
        <v>129734.99</v>
      </c>
      <c r="P7949" t="str">
        <f t="shared" si="624"/>
        <v/>
      </c>
      <c r="Q7949" s="48" t="str">
        <f>IF(O7949="","",
   IF(OR(O7949&lt;EDA_Outlier_Analysis!$C$10, O7949&gt;EDA_Outlier_Analysis!$C$11),
      "Outlier",
      "Normal"))</f>
        <v>Normal</v>
      </c>
      <c r="R7949" t="str">
        <f>IF(P7949="","",
   IF(OR(P7949 &lt; EDA_Outlier_Analysis!$F$7, P7949 &gt; EDA_Outlier_Analysis!$F$8),
      "Outlier",
      "Normal"))</f>
        <v/>
      </c>
      <c r="S7949" t="str">
        <f>IF(N7949="","",
   IF(OR(N7949 &lt;EDA_Outlier_Analysis!$I$10, N7949 &gt; EDA_Outlier_Analysis!$I$11),
      "Outlier",
      "Normal"))</f>
        <v>Normal</v>
      </c>
    </row>
    <row r="7950" spans="1:19">
      <c r="A7950" t="s">
        <v>16869</v>
      </c>
      <c r="B7950" s="4">
        <v>45054</v>
      </c>
      <c r="C7950" s="2">
        <v>20452.150000000001</v>
      </c>
      <c r="D7950" t="s">
        <v>971</v>
      </c>
      <c r="E7950" t="s">
        <v>971</v>
      </c>
      <c r="F7950" t="s">
        <v>10</v>
      </c>
      <c r="G7950" t="s">
        <v>20</v>
      </c>
      <c r="J7950" t="s">
        <v>16870</v>
      </c>
      <c r="K7950" t="str">
        <f>IF(COUNTIF(Customers!A:A, H7950)&gt;0, "Valid", "Invalid")</f>
        <v>Invalid</v>
      </c>
      <c r="L7950" t="str">
        <f t="shared" si="620"/>
        <v>5</v>
      </c>
      <c r="M7950" t="str">
        <f t="shared" si="621"/>
        <v>2023</v>
      </c>
      <c r="N7950">
        <f t="shared" si="622"/>
        <v>-20452.150000000001</v>
      </c>
      <c r="O7950" t="str">
        <f t="shared" si="623"/>
        <v/>
      </c>
      <c r="P7950" t="str">
        <f t="shared" si="624"/>
        <v/>
      </c>
      <c r="Q7950" s="48" t="str">
        <f>IF(O7950="","",
   IF(OR(O7950&lt;EDA_Outlier_Analysis!$C$10, O7950&gt;EDA_Outlier_Analysis!$C$11),
      "Outlier",
      "Normal"))</f>
        <v/>
      </c>
      <c r="R7950" t="str">
        <f>IF(P7950="","",
   IF(OR(P7950 &lt; EDA_Outlier_Analysis!$F$7, P7950 &gt; EDA_Outlier_Analysis!$F$8),
      "Outlier",
      "Normal"))</f>
        <v/>
      </c>
      <c r="S7950" t="str">
        <f>IF(N7950="","",
   IF(OR(N7950 &lt;EDA_Outlier_Analysis!$I$10, N7950 &gt; EDA_Outlier_Analysis!$I$11),
      "Outlier",
      "Normal"))</f>
        <v>Normal</v>
      </c>
    </row>
    <row r="7951" spans="1:19">
      <c r="A7951" t="s">
        <v>16871</v>
      </c>
      <c r="B7951" s="4">
        <v>44824</v>
      </c>
      <c r="C7951" s="2">
        <v>-23896.13</v>
      </c>
      <c r="D7951" t="s">
        <v>840</v>
      </c>
      <c r="E7951" t="s">
        <v>856</v>
      </c>
      <c r="F7951" t="s">
        <v>10</v>
      </c>
      <c r="G7951" t="s">
        <v>24</v>
      </c>
      <c r="I7951" t="s">
        <v>1953</v>
      </c>
      <c r="J7951" t="s">
        <v>16872</v>
      </c>
      <c r="K7951" t="str">
        <f>IF(COUNTIF(Customers!A:A, H7951)&gt;0, "Valid", "Invalid")</f>
        <v>Invalid</v>
      </c>
      <c r="L7951" t="str">
        <f t="shared" si="620"/>
        <v>9</v>
      </c>
      <c r="M7951" t="str">
        <f t="shared" si="621"/>
        <v>2022</v>
      </c>
      <c r="N7951">
        <f t="shared" si="622"/>
        <v>-23896.13</v>
      </c>
      <c r="O7951" t="str">
        <f t="shared" si="623"/>
        <v/>
      </c>
      <c r="P7951">
        <f t="shared" si="624"/>
        <v>23896.13</v>
      </c>
      <c r="Q7951" s="48" t="str">
        <f>IF(O7951="","",
   IF(OR(O7951&lt;EDA_Outlier_Analysis!$C$10, O7951&gt;EDA_Outlier_Analysis!$C$11),
      "Outlier",
      "Normal"))</f>
        <v/>
      </c>
      <c r="R7951" t="str">
        <f>IF(P7951="","",
   IF(OR(P7951 &lt; EDA_Outlier_Analysis!$F$7, P7951 &gt; EDA_Outlier_Analysis!$F$8),
      "Outlier",
      "Normal"))</f>
        <v>Outlier</v>
      </c>
      <c r="S7951" t="str">
        <f>IF(N7951="","",
   IF(OR(N7951 &lt;EDA_Outlier_Analysis!$I$10, N7951 &gt; EDA_Outlier_Analysis!$I$11),
      "Outlier",
      "Normal"))</f>
        <v>Normal</v>
      </c>
    </row>
    <row r="7952" spans="1:19">
      <c r="A7952" t="s">
        <v>16873</v>
      </c>
      <c r="B7952" s="4">
        <v>45093</v>
      </c>
      <c r="C7952" s="2">
        <v>228255.28</v>
      </c>
      <c r="D7952" t="s">
        <v>849</v>
      </c>
      <c r="E7952" t="s">
        <v>850</v>
      </c>
      <c r="F7952" t="s">
        <v>11</v>
      </c>
      <c r="G7952" t="s">
        <v>34</v>
      </c>
      <c r="H7952" t="s">
        <v>433</v>
      </c>
      <c r="J7952" t="s">
        <v>16874</v>
      </c>
      <c r="K7952" t="str">
        <f>IF(COUNTIF(Customers!A:A, H7952)&gt;0, "Valid", "Invalid")</f>
        <v>Valid</v>
      </c>
      <c r="L7952" t="str">
        <f t="shared" si="620"/>
        <v>6</v>
      </c>
      <c r="M7952" t="str">
        <f t="shared" si="621"/>
        <v>2023</v>
      </c>
      <c r="N7952">
        <f t="shared" si="622"/>
        <v>228255.28</v>
      </c>
      <c r="O7952">
        <f t="shared" si="623"/>
        <v>228255.28</v>
      </c>
      <c r="P7952" t="str">
        <f t="shared" si="624"/>
        <v/>
      </c>
      <c r="Q7952" s="48" t="str">
        <f>IF(O7952="","",
   IF(OR(O7952&lt;EDA_Outlier_Analysis!$C$10, O7952&gt;EDA_Outlier_Analysis!$C$11),
      "Outlier",
      "Normal"))</f>
        <v>Normal</v>
      </c>
      <c r="R7952" t="str">
        <f>IF(P7952="","",
   IF(OR(P7952 &lt; EDA_Outlier_Analysis!$F$7, P7952 &gt; EDA_Outlier_Analysis!$F$8),
      "Outlier",
      "Normal"))</f>
        <v/>
      </c>
      <c r="S7952" t="str">
        <f>IF(N7952="","",
   IF(OR(N7952 &lt;EDA_Outlier_Analysis!$I$10, N7952 &gt; EDA_Outlier_Analysis!$I$11),
      "Outlier",
      "Normal"))</f>
        <v>Normal</v>
      </c>
    </row>
    <row r="7953" spans="1:19">
      <c r="A7953" t="s">
        <v>16875</v>
      </c>
      <c r="B7953" s="4">
        <v>44865</v>
      </c>
      <c r="C7953" s="2">
        <v>-42138.91</v>
      </c>
      <c r="D7953" t="s">
        <v>840</v>
      </c>
      <c r="E7953" t="s">
        <v>841</v>
      </c>
      <c r="F7953" t="s">
        <v>11</v>
      </c>
      <c r="G7953" t="s">
        <v>20</v>
      </c>
      <c r="I7953" t="s">
        <v>968</v>
      </c>
      <c r="J7953" t="s">
        <v>16876</v>
      </c>
      <c r="K7953" t="str">
        <f>IF(COUNTIF(Customers!A:A, H7953)&gt;0, "Valid", "Invalid")</f>
        <v>Invalid</v>
      </c>
      <c r="L7953" t="str">
        <f t="shared" si="620"/>
        <v>10</v>
      </c>
      <c r="M7953" t="str">
        <f t="shared" si="621"/>
        <v>2022</v>
      </c>
      <c r="N7953">
        <f t="shared" si="622"/>
        <v>-42138.91</v>
      </c>
      <c r="O7953" t="str">
        <f t="shared" si="623"/>
        <v/>
      </c>
      <c r="P7953">
        <f t="shared" si="624"/>
        <v>42138.91</v>
      </c>
      <c r="Q7953" s="48" t="str">
        <f>IF(O7953="","",
   IF(OR(O7953&lt;EDA_Outlier_Analysis!$C$10, O7953&gt;EDA_Outlier_Analysis!$C$11),
      "Outlier",
      "Normal"))</f>
        <v/>
      </c>
      <c r="R7953" t="str">
        <f>IF(P7953="","",
   IF(OR(P7953 &lt; EDA_Outlier_Analysis!$F$7, P7953 &gt; EDA_Outlier_Analysis!$F$8),
      "Outlier",
      "Normal"))</f>
        <v>Normal</v>
      </c>
      <c r="S7953" t="str">
        <f>IF(N7953="","",
   IF(OR(N7953 &lt;EDA_Outlier_Analysis!$I$10, N7953 &gt; EDA_Outlier_Analysis!$I$11),
      "Outlier",
      "Normal"))</f>
        <v>Normal</v>
      </c>
    </row>
    <row r="7954" spans="1:19">
      <c r="A7954" t="s">
        <v>16877</v>
      </c>
      <c r="B7954" s="4">
        <v>45263</v>
      </c>
      <c r="C7954" s="2">
        <v>160281.42000000001</v>
      </c>
      <c r="D7954" t="s">
        <v>849</v>
      </c>
      <c r="E7954" t="s">
        <v>868</v>
      </c>
      <c r="F7954" t="s">
        <v>10</v>
      </c>
      <c r="G7954" t="s">
        <v>31</v>
      </c>
      <c r="H7954" t="s">
        <v>449</v>
      </c>
      <c r="J7954" t="s">
        <v>16878</v>
      </c>
      <c r="K7954" t="str">
        <f>IF(COUNTIF(Customers!A:A, H7954)&gt;0, "Valid", "Invalid")</f>
        <v>Valid</v>
      </c>
      <c r="L7954" t="str">
        <f t="shared" si="620"/>
        <v>12</v>
      </c>
      <c r="M7954" t="str">
        <f t="shared" si="621"/>
        <v>2023</v>
      </c>
      <c r="N7954">
        <f t="shared" si="622"/>
        <v>160281.42000000001</v>
      </c>
      <c r="O7954">
        <f t="shared" si="623"/>
        <v>160281.42000000001</v>
      </c>
      <c r="P7954" t="str">
        <f t="shared" si="624"/>
        <v/>
      </c>
      <c r="Q7954" s="48" t="str">
        <f>IF(O7954="","",
   IF(OR(O7954&lt;EDA_Outlier_Analysis!$C$10, O7954&gt;EDA_Outlier_Analysis!$C$11),
      "Outlier",
      "Normal"))</f>
        <v>Normal</v>
      </c>
      <c r="R7954" t="str">
        <f>IF(P7954="","",
   IF(OR(P7954 &lt; EDA_Outlier_Analysis!$F$7, P7954 &gt; EDA_Outlier_Analysis!$F$8),
      "Outlier",
      "Normal"))</f>
        <v/>
      </c>
      <c r="S7954" t="str">
        <f>IF(N7954="","",
   IF(OR(N7954 &lt;EDA_Outlier_Analysis!$I$10, N7954 &gt; EDA_Outlier_Analysis!$I$11),
      "Outlier",
      "Normal"))</f>
        <v>Normal</v>
      </c>
    </row>
    <row r="7955" spans="1:19">
      <c r="A7955" t="s">
        <v>16879</v>
      </c>
      <c r="B7955" s="4">
        <v>44919</v>
      </c>
      <c r="C7955" s="2">
        <v>102623.48</v>
      </c>
      <c r="D7955" t="s">
        <v>849</v>
      </c>
      <c r="E7955" t="s">
        <v>853</v>
      </c>
      <c r="F7955" t="s">
        <v>11</v>
      </c>
      <c r="G7955" t="s">
        <v>20</v>
      </c>
      <c r="H7955" t="s">
        <v>371</v>
      </c>
      <c r="J7955" t="s">
        <v>16880</v>
      </c>
      <c r="K7955" t="str">
        <f>IF(COUNTIF(Customers!A:A, H7955)&gt;0, "Valid", "Invalid")</f>
        <v>Valid</v>
      </c>
      <c r="L7955" t="str">
        <f t="shared" si="620"/>
        <v>12</v>
      </c>
      <c r="M7955" t="str">
        <f t="shared" si="621"/>
        <v>2022</v>
      </c>
      <c r="N7955">
        <f t="shared" si="622"/>
        <v>102623.48</v>
      </c>
      <c r="O7955">
        <f t="shared" si="623"/>
        <v>102623.48</v>
      </c>
      <c r="P7955" t="str">
        <f t="shared" si="624"/>
        <v/>
      </c>
      <c r="Q7955" s="48" t="str">
        <f>IF(O7955="","",
   IF(OR(O7955&lt;EDA_Outlier_Analysis!$C$10, O7955&gt;EDA_Outlier_Analysis!$C$11),
      "Outlier",
      "Normal"))</f>
        <v>Normal</v>
      </c>
      <c r="R7955" t="str">
        <f>IF(P7955="","",
   IF(OR(P7955 &lt; EDA_Outlier_Analysis!$F$7, P7955 &gt; EDA_Outlier_Analysis!$F$8),
      "Outlier",
      "Normal"))</f>
        <v/>
      </c>
      <c r="S7955" t="str">
        <f>IF(N7955="","",
   IF(OR(N7955 &lt;EDA_Outlier_Analysis!$I$10, N7955 &gt; EDA_Outlier_Analysis!$I$11),
      "Outlier",
      "Normal"))</f>
        <v>Normal</v>
      </c>
    </row>
    <row r="7956" spans="1:19">
      <c r="A7956" t="s">
        <v>16881</v>
      </c>
      <c r="B7956" s="4">
        <v>44600</v>
      </c>
      <c r="C7956" s="2">
        <v>-4251.3500000000004</v>
      </c>
      <c r="D7956" t="s">
        <v>840</v>
      </c>
      <c r="E7956" t="s">
        <v>856</v>
      </c>
      <c r="F7956" t="s">
        <v>9</v>
      </c>
      <c r="G7956" t="s">
        <v>24</v>
      </c>
      <c r="I7956" t="s">
        <v>1953</v>
      </c>
      <c r="J7956" t="s">
        <v>16882</v>
      </c>
      <c r="K7956" t="str">
        <f>IF(COUNTIF(Customers!A:A, H7956)&gt;0, "Valid", "Invalid")</f>
        <v>Invalid</v>
      </c>
      <c r="L7956" t="str">
        <f t="shared" si="620"/>
        <v>2</v>
      </c>
      <c r="M7956" t="str">
        <f t="shared" si="621"/>
        <v>2022</v>
      </c>
      <c r="N7956">
        <f t="shared" si="622"/>
        <v>-4251.3500000000004</v>
      </c>
      <c r="O7956" t="str">
        <f t="shared" si="623"/>
        <v/>
      </c>
      <c r="P7956">
        <f t="shared" si="624"/>
        <v>4251.3500000000004</v>
      </c>
      <c r="Q7956" s="48" t="str">
        <f>IF(O7956="","",
   IF(OR(O7956&lt;EDA_Outlier_Analysis!$C$10, O7956&gt;EDA_Outlier_Analysis!$C$11),
      "Outlier",
      "Normal"))</f>
        <v/>
      </c>
      <c r="R7956" t="str">
        <f>IF(P7956="","",
   IF(OR(P7956 &lt; EDA_Outlier_Analysis!$F$7, P7956 &gt; EDA_Outlier_Analysis!$F$8),
      "Outlier",
      "Normal"))</f>
        <v>Outlier</v>
      </c>
      <c r="S7956" t="str">
        <f>IF(N7956="","",
   IF(OR(N7956 &lt;EDA_Outlier_Analysis!$I$10, N7956 &gt; EDA_Outlier_Analysis!$I$11),
      "Outlier",
      "Normal"))</f>
        <v>Normal</v>
      </c>
    </row>
    <row r="7957" spans="1:19">
      <c r="A7957" t="s">
        <v>16883</v>
      </c>
      <c r="B7957" s="4">
        <v>44830</v>
      </c>
      <c r="C7957" s="2">
        <v>-44743.77</v>
      </c>
      <c r="D7957" t="s">
        <v>840</v>
      </c>
      <c r="E7957" t="s">
        <v>856</v>
      </c>
      <c r="F7957" t="s">
        <v>10</v>
      </c>
      <c r="G7957" t="s">
        <v>31</v>
      </c>
      <c r="I7957" t="s">
        <v>1505</v>
      </c>
      <c r="J7957" t="s">
        <v>16884</v>
      </c>
      <c r="K7957" t="str">
        <f>IF(COUNTIF(Customers!A:A, H7957)&gt;0, "Valid", "Invalid")</f>
        <v>Invalid</v>
      </c>
      <c r="L7957" t="str">
        <f t="shared" si="620"/>
        <v>9</v>
      </c>
      <c r="M7957" t="str">
        <f t="shared" si="621"/>
        <v>2022</v>
      </c>
      <c r="N7957">
        <f t="shared" si="622"/>
        <v>-44743.77</v>
      </c>
      <c r="O7957" t="str">
        <f t="shared" si="623"/>
        <v/>
      </c>
      <c r="P7957">
        <f t="shared" si="624"/>
        <v>44743.77</v>
      </c>
      <c r="Q7957" s="48" t="str">
        <f>IF(O7957="","",
   IF(OR(O7957&lt;EDA_Outlier_Analysis!$C$10, O7957&gt;EDA_Outlier_Analysis!$C$11),
      "Outlier",
      "Normal"))</f>
        <v/>
      </c>
      <c r="R7957" t="str">
        <f>IF(P7957="","",
   IF(OR(P7957 &lt; EDA_Outlier_Analysis!$F$7, P7957 &gt; EDA_Outlier_Analysis!$F$8),
      "Outlier",
      "Normal"))</f>
        <v>Normal</v>
      </c>
      <c r="S7957" t="str">
        <f>IF(N7957="","",
   IF(OR(N7957 &lt;EDA_Outlier_Analysis!$I$10, N7957 &gt; EDA_Outlier_Analysis!$I$11),
      "Outlier",
      "Normal"))</f>
        <v>Normal</v>
      </c>
    </row>
    <row r="7958" spans="1:19">
      <c r="A7958" t="s">
        <v>16885</v>
      </c>
      <c r="B7958" s="4">
        <v>44782</v>
      </c>
      <c r="C7958" s="2">
        <v>-70606.3</v>
      </c>
      <c r="D7958" t="s">
        <v>840</v>
      </c>
      <c r="E7958" t="s">
        <v>905</v>
      </c>
      <c r="F7958" t="s">
        <v>9</v>
      </c>
      <c r="G7958" t="s">
        <v>20</v>
      </c>
      <c r="I7958" t="s">
        <v>1485</v>
      </c>
      <c r="J7958" t="s">
        <v>16886</v>
      </c>
      <c r="K7958" t="str">
        <f>IF(COUNTIF(Customers!A:A, H7958)&gt;0, "Valid", "Invalid")</f>
        <v>Invalid</v>
      </c>
      <c r="L7958" t="str">
        <f t="shared" si="620"/>
        <v>8</v>
      </c>
      <c r="M7958" t="str">
        <f t="shared" si="621"/>
        <v>2022</v>
      </c>
      <c r="N7958">
        <f t="shared" si="622"/>
        <v>-70606.3</v>
      </c>
      <c r="O7958" t="str">
        <f t="shared" si="623"/>
        <v/>
      </c>
      <c r="P7958">
        <f t="shared" si="624"/>
        <v>70606.3</v>
      </c>
      <c r="Q7958" s="48" t="str">
        <f>IF(O7958="","",
   IF(OR(O7958&lt;EDA_Outlier_Analysis!$C$10, O7958&gt;EDA_Outlier_Analysis!$C$11),
      "Outlier",
      "Normal"))</f>
        <v/>
      </c>
      <c r="R7958" t="str">
        <f>IF(P7958="","",
   IF(OR(P7958 &lt; EDA_Outlier_Analysis!$F$7, P7958 &gt; EDA_Outlier_Analysis!$F$8),
      "Outlier",
      "Normal"))</f>
        <v>Outlier</v>
      </c>
      <c r="S7958" t="str">
        <f>IF(N7958="","",
   IF(OR(N7958 &lt;EDA_Outlier_Analysis!$I$10, N7958 &gt; EDA_Outlier_Analysis!$I$11),
      "Outlier",
      "Normal"))</f>
        <v>Normal</v>
      </c>
    </row>
    <row r="7959" spans="1:19">
      <c r="A7959" t="s">
        <v>16887</v>
      </c>
      <c r="B7959" s="4">
        <v>45219</v>
      </c>
      <c r="C7959" s="2">
        <v>-30748.34</v>
      </c>
      <c r="D7959" t="s">
        <v>840</v>
      </c>
      <c r="E7959" t="s">
        <v>905</v>
      </c>
      <c r="F7959" t="s">
        <v>11</v>
      </c>
      <c r="G7959" t="s">
        <v>24</v>
      </c>
      <c r="I7959" t="s">
        <v>1096</v>
      </c>
      <c r="J7959" t="s">
        <v>16888</v>
      </c>
      <c r="K7959" t="str">
        <f>IF(COUNTIF(Customers!A:A, H7959)&gt;0, "Valid", "Invalid")</f>
        <v>Invalid</v>
      </c>
      <c r="L7959" t="str">
        <f t="shared" si="620"/>
        <v>10</v>
      </c>
      <c r="M7959" t="str">
        <f t="shared" si="621"/>
        <v>2023</v>
      </c>
      <c r="N7959">
        <f t="shared" si="622"/>
        <v>-30748.34</v>
      </c>
      <c r="O7959" t="str">
        <f t="shared" si="623"/>
        <v/>
      </c>
      <c r="P7959">
        <f t="shared" si="624"/>
        <v>30748.34</v>
      </c>
      <c r="Q7959" s="48" t="str">
        <f>IF(O7959="","",
   IF(OR(O7959&lt;EDA_Outlier_Analysis!$C$10, O7959&gt;EDA_Outlier_Analysis!$C$11),
      "Outlier",
      "Normal"))</f>
        <v/>
      </c>
      <c r="R7959" t="str">
        <f>IF(P7959="","",
   IF(OR(P7959 &lt; EDA_Outlier_Analysis!$F$7, P7959 &gt; EDA_Outlier_Analysis!$F$8),
      "Outlier",
      "Normal"))</f>
        <v>Normal</v>
      </c>
      <c r="S7959" t="str">
        <f>IF(N7959="","",
   IF(OR(N7959 &lt;EDA_Outlier_Analysis!$I$10, N7959 &gt; EDA_Outlier_Analysis!$I$11),
      "Outlier",
      "Normal"))</f>
        <v>Normal</v>
      </c>
    </row>
    <row r="7960" spans="1:19">
      <c r="A7960" t="s">
        <v>16889</v>
      </c>
      <c r="B7960" s="4">
        <v>44680</v>
      </c>
      <c r="C7960" s="2">
        <v>23827.49</v>
      </c>
      <c r="D7960" t="s">
        <v>971</v>
      </c>
      <c r="E7960" t="s">
        <v>971</v>
      </c>
      <c r="F7960" t="s">
        <v>10</v>
      </c>
      <c r="G7960" t="s">
        <v>34</v>
      </c>
      <c r="J7960" t="s">
        <v>16890</v>
      </c>
      <c r="K7960" t="str">
        <f>IF(COUNTIF(Customers!A:A, H7960)&gt;0, "Valid", "Invalid")</f>
        <v>Invalid</v>
      </c>
      <c r="L7960" t="str">
        <f t="shared" si="620"/>
        <v>4</v>
      </c>
      <c r="M7960" t="str">
        <f t="shared" si="621"/>
        <v>2022</v>
      </c>
      <c r="N7960">
        <f t="shared" si="622"/>
        <v>-23827.49</v>
      </c>
      <c r="O7960" t="str">
        <f t="shared" si="623"/>
        <v/>
      </c>
      <c r="P7960" t="str">
        <f t="shared" si="624"/>
        <v/>
      </c>
      <c r="Q7960" s="48" t="str">
        <f>IF(O7960="","",
   IF(OR(O7960&lt;EDA_Outlier_Analysis!$C$10, O7960&gt;EDA_Outlier_Analysis!$C$11),
      "Outlier",
      "Normal"))</f>
        <v/>
      </c>
      <c r="R7960" t="str">
        <f>IF(P7960="","",
   IF(OR(P7960 &lt; EDA_Outlier_Analysis!$F$7, P7960 &gt; EDA_Outlier_Analysis!$F$8),
      "Outlier",
      "Normal"))</f>
        <v/>
      </c>
      <c r="S7960" t="str">
        <f>IF(N7960="","",
   IF(OR(N7960 &lt;EDA_Outlier_Analysis!$I$10, N7960 &gt; EDA_Outlier_Analysis!$I$11),
      "Outlier",
      "Normal"))</f>
        <v>Normal</v>
      </c>
    </row>
    <row r="7961" spans="1:19">
      <c r="A7961" t="s">
        <v>16891</v>
      </c>
      <c r="B7961" s="4">
        <v>44663</v>
      </c>
      <c r="C7961" s="2">
        <v>166731.56</v>
      </c>
      <c r="D7961" t="s">
        <v>849</v>
      </c>
      <c r="E7961" t="s">
        <v>850</v>
      </c>
      <c r="F7961" t="s">
        <v>9</v>
      </c>
      <c r="G7961" t="s">
        <v>20</v>
      </c>
      <c r="H7961" t="s">
        <v>479</v>
      </c>
      <c r="J7961" t="s">
        <v>16892</v>
      </c>
      <c r="K7961" t="str">
        <f>IF(COUNTIF(Customers!A:A, H7961)&gt;0, "Valid", "Invalid")</f>
        <v>Valid</v>
      </c>
      <c r="L7961" t="str">
        <f t="shared" si="620"/>
        <v>4</v>
      </c>
      <c r="M7961" t="str">
        <f t="shared" si="621"/>
        <v>2022</v>
      </c>
      <c r="N7961">
        <f t="shared" si="622"/>
        <v>166731.56</v>
      </c>
      <c r="O7961">
        <f t="shared" si="623"/>
        <v>166731.56</v>
      </c>
      <c r="P7961" t="str">
        <f t="shared" si="624"/>
        <v/>
      </c>
      <c r="Q7961" s="48" t="str">
        <f>IF(O7961="","",
   IF(OR(O7961&lt;EDA_Outlier_Analysis!$C$10, O7961&gt;EDA_Outlier_Analysis!$C$11),
      "Outlier",
      "Normal"))</f>
        <v>Normal</v>
      </c>
      <c r="R7961" t="str">
        <f>IF(P7961="","",
   IF(OR(P7961 &lt; EDA_Outlier_Analysis!$F$7, P7961 &gt; EDA_Outlier_Analysis!$F$8),
      "Outlier",
      "Normal"))</f>
        <v/>
      </c>
      <c r="S7961" t="str">
        <f>IF(N7961="","",
   IF(OR(N7961 &lt;EDA_Outlier_Analysis!$I$10, N7961 &gt; EDA_Outlier_Analysis!$I$11),
      "Outlier",
      "Normal"))</f>
        <v>Normal</v>
      </c>
    </row>
    <row r="7962" spans="1:19">
      <c r="A7962" t="s">
        <v>16893</v>
      </c>
      <c r="B7962" s="4">
        <v>44744</v>
      </c>
      <c r="C7962" s="2">
        <v>119152.37</v>
      </c>
      <c r="D7962" t="s">
        <v>849</v>
      </c>
      <c r="E7962" t="s">
        <v>868</v>
      </c>
      <c r="F7962" t="s">
        <v>11</v>
      </c>
      <c r="G7962" t="s">
        <v>34</v>
      </c>
      <c r="H7962" t="s">
        <v>475</v>
      </c>
      <c r="J7962" t="s">
        <v>16894</v>
      </c>
      <c r="K7962" t="str">
        <f>IF(COUNTIF(Customers!A:A, H7962)&gt;0, "Valid", "Invalid")</f>
        <v>Valid</v>
      </c>
      <c r="L7962" t="str">
        <f t="shared" si="620"/>
        <v>7</v>
      </c>
      <c r="M7962" t="str">
        <f t="shared" si="621"/>
        <v>2022</v>
      </c>
      <c r="N7962">
        <f t="shared" si="622"/>
        <v>119152.37</v>
      </c>
      <c r="O7962">
        <f t="shared" si="623"/>
        <v>119152.37</v>
      </c>
      <c r="P7962" t="str">
        <f t="shared" si="624"/>
        <v/>
      </c>
      <c r="Q7962" s="48" t="str">
        <f>IF(O7962="","",
   IF(OR(O7962&lt;EDA_Outlier_Analysis!$C$10, O7962&gt;EDA_Outlier_Analysis!$C$11),
      "Outlier",
      "Normal"))</f>
        <v>Normal</v>
      </c>
      <c r="R7962" t="str">
        <f>IF(P7962="","",
   IF(OR(P7962 &lt; EDA_Outlier_Analysis!$F$7, P7962 &gt; EDA_Outlier_Analysis!$F$8),
      "Outlier",
      "Normal"))</f>
        <v/>
      </c>
      <c r="S7962" t="str">
        <f>IF(N7962="","",
   IF(OR(N7962 &lt;EDA_Outlier_Analysis!$I$10, N7962 &gt; EDA_Outlier_Analysis!$I$11),
      "Outlier",
      "Normal"))</f>
        <v>Normal</v>
      </c>
    </row>
    <row r="7963" spans="1:19">
      <c r="A7963" t="s">
        <v>16895</v>
      </c>
      <c r="B7963" s="4">
        <v>44664</v>
      </c>
      <c r="C7963" s="2">
        <v>104120.23</v>
      </c>
      <c r="D7963" t="s">
        <v>849</v>
      </c>
      <c r="E7963" t="s">
        <v>850</v>
      </c>
      <c r="F7963" t="s">
        <v>10</v>
      </c>
      <c r="G7963" t="s">
        <v>31</v>
      </c>
      <c r="H7963" t="s">
        <v>515</v>
      </c>
      <c r="J7963" t="s">
        <v>16896</v>
      </c>
      <c r="K7963" t="str">
        <f>IF(COUNTIF(Customers!A:A, H7963)&gt;0, "Valid", "Invalid")</f>
        <v>Valid</v>
      </c>
      <c r="L7963" t="str">
        <f t="shared" si="620"/>
        <v>4</v>
      </c>
      <c r="M7963" t="str">
        <f t="shared" si="621"/>
        <v>2022</v>
      </c>
      <c r="N7963">
        <f t="shared" si="622"/>
        <v>104120.23</v>
      </c>
      <c r="O7963">
        <f t="shared" si="623"/>
        <v>104120.23</v>
      </c>
      <c r="P7963" t="str">
        <f t="shared" si="624"/>
        <v/>
      </c>
      <c r="Q7963" s="48" t="str">
        <f>IF(O7963="","",
   IF(OR(O7963&lt;EDA_Outlier_Analysis!$C$10, O7963&gt;EDA_Outlier_Analysis!$C$11),
      "Outlier",
      "Normal"))</f>
        <v>Normal</v>
      </c>
      <c r="R7963" t="str">
        <f>IF(P7963="","",
   IF(OR(P7963 &lt; EDA_Outlier_Analysis!$F$7, P7963 &gt; EDA_Outlier_Analysis!$F$8),
      "Outlier",
      "Normal"))</f>
        <v/>
      </c>
      <c r="S7963" t="str">
        <f>IF(N7963="","",
   IF(OR(N7963 &lt;EDA_Outlier_Analysis!$I$10, N7963 &gt; EDA_Outlier_Analysis!$I$11),
      "Outlier",
      "Normal"))</f>
        <v>Normal</v>
      </c>
    </row>
    <row r="7964" spans="1:19">
      <c r="A7964" t="s">
        <v>16897</v>
      </c>
      <c r="B7964" s="4">
        <v>44863</v>
      </c>
      <c r="C7964" s="2">
        <v>-29471.42</v>
      </c>
      <c r="D7964" t="s">
        <v>840</v>
      </c>
      <c r="E7964" t="s">
        <v>845</v>
      </c>
      <c r="F7964" t="s">
        <v>10</v>
      </c>
      <c r="G7964" t="s">
        <v>31</v>
      </c>
      <c r="I7964" t="s">
        <v>990</v>
      </c>
      <c r="J7964" t="s">
        <v>16898</v>
      </c>
      <c r="K7964" t="str">
        <f>IF(COUNTIF(Customers!A:A, H7964)&gt;0, "Valid", "Invalid")</f>
        <v>Invalid</v>
      </c>
      <c r="L7964" t="str">
        <f t="shared" si="620"/>
        <v>10</v>
      </c>
      <c r="M7964" t="str">
        <f t="shared" si="621"/>
        <v>2022</v>
      </c>
      <c r="N7964">
        <f t="shared" si="622"/>
        <v>-29471.42</v>
      </c>
      <c r="O7964" t="str">
        <f t="shared" si="623"/>
        <v/>
      </c>
      <c r="P7964">
        <f t="shared" si="624"/>
        <v>29471.42</v>
      </c>
      <c r="Q7964" s="48" t="str">
        <f>IF(O7964="","",
   IF(OR(O7964&lt;EDA_Outlier_Analysis!$C$10, O7964&gt;EDA_Outlier_Analysis!$C$11),
      "Outlier",
      "Normal"))</f>
        <v/>
      </c>
      <c r="R7964" t="str">
        <f>IF(P7964="","",
   IF(OR(P7964 &lt; EDA_Outlier_Analysis!$F$7, P7964 &gt; EDA_Outlier_Analysis!$F$8),
      "Outlier",
      "Normal"))</f>
        <v>Normal</v>
      </c>
      <c r="S7964" t="str">
        <f>IF(N7964="","",
   IF(OR(N7964 &lt;EDA_Outlier_Analysis!$I$10, N7964 &gt; EDA_Outlier_Analysis!$I$11),
      "Outlier",
      "Normal"))</f>
        <v>Normal</v>
      </c>
    </row>
    <row r="7965" spans="1:19">
      <c r="A7965" t="s">
        <v>16899</v>
      </c>
      <c r="B7965" s="4">
        <v>45106</v>
      </c>
      <c r="C7965" s="2">
        <v>-23032.560000000001</v>
      </c>
      <c r="D7965" t="s">
        <v>840</v>
      </c>
      <c r="E7965" t="s">
        <v>864</v>
      </c>
      <c r="F7965" t="s">
        <v>10</v>
      </c>
      <c r="G7965" t="s">
        <v>24</v>
      </c>
      <c r="I7965" t="s">
        <v>1237</v>
      </c>
      <c r="J7965" t="s">
        <v>16900</v>
      </c>
      <c r="K7965" t="str">
        <f>IF(COUNTIF(Customers!A:A, H7965)&gt;0, "Valid", "Invalid")</f>
        <v>Invalid</v>
      </c>
      <c r="L7965" t="str">
        <f t="shared" si="620"/>
        <v>6</v>
      </c>
      <c r="M7965" t="str">
        <f t="shared" si="621"/>
        <v>2023</v>
      </c>
      <c r="N7965">
        <f t="shared" si="622"/>
        <v>-23032.560000000001</v>
      </c>
      <c r="O7965" t="str">
        <f t="shared" si="623"/>
        <v/>
      </c>
      <c r="P7965">
        <f t="shared" si="624"/>
        <v>23032.560000000001</v>
      </c>
      <c r="Q7965" s="48" t="str">
        <f>IF(O7965="","",
   IF(OR(O7965&lt;EDA_Outlier_Analysis!$C$10, O7965&gt;EDA_Outlier_Analysis!$C$11),
      "Outlier",
      "Normal"))</f>
        <v/>
      </c>
      <c r="R7965" t="str">
        <f>IF(P7965="","",
   IF(OR(P7965 &lt; EDA_Outlier_Analysis!$F$7, P7965 &gt; EDA_Outlier_Analysis!$F$8),
      "Outlier",
      "Normal"))</f>
        <v>Outlier</v>
      </c>
      <c r="S7965" t="str">
        <f>IF(N7965="","",
   IF(OR(N7965 &lt;EDA_Outlier_Analysis!$I$10, N7965 &gt; EDA_Outlier_Analysis!$I$11),
      "Outlier",
      "Normal"))</f>
        <v>Normal</v>
      </c>
    </row>
    <row r="7966" spans="1:19">
      <c r="A7966" t="s">
        <v>16901</v>
      </c>
      <c r="B7966" s="4">
        <v>44830</v>
      </c>
      <c r="C7966" s="2">
        <v>-57625.58</v>
      </c>
      <c r="D7966" t="s">
        <v>840</v>
      </c>
      <c r="E7966" t="s">
        <v>841</v>
      </c>
      <c r="F7966" t="s">
        <v>10</v>
      </c>
      <c r="G7966" t="s">
        <v>34</v>
      </c>
      <c r="I7966" t="s">
        <v>965</v>
      </c>
      <c r="J7966" t="s">
        <v>16902</v>
      </c>
      <c r="K7966" t="str">
        <f>IF(COUNTIF(Customers!A:A, H7966)&gt;0, "Valid", "Invalid")</f>
        <v>Invalid</v>
      </c>
      <c r="L7966" t="str">
        <f t="shared" si="620"/>
        <v>9</v>
      </c>
      <c r="M7966" t="str">
        <f t="shared" si="621"/>
        <v>2022</v>
      </c>
      <c r="N7966">
        <f t="shared" si="622"/>
        <v>-57625.58</v>
      </c>
      <c r="O7966" t="str">
        <f t="shared" si="623"/>
        <v/>
      </c>
      <c r="P7966">
        <f t="shared" si="624"/>
        <v>57625.58</v>
      </c>
      <c r="Q7966" s="48" t="str">
        <f>IF(O7966="","",
   IF(OR(O7966&lt;EDA_Outlier_Analysis!$C$10, O7966&gt;EDA_Outlier_Analysis!$C$11),
      "Outlier",
      "Normal"))</f>
        <v/>
      </c>
      <c r="R7966" t="str">
        <f>IF(P7966="","",
   IF(OR(P7966 &lt; EDA_Outlier_Analysis!$F$7, P7966 &gt; EDA_Outlier_Analysis!$F$8),
      "Outlier",
      "Normal"))</f>
        <v>Outlier</v>
      </c>
      <c r="S7966" t="str">
        <f>IF(N7966="","",
   IF(OR(N7966 &lt;EDA_Outlier_Analysis!$I$10, N7966 &gt; EDA_Outlier_Analysis!$I$11),
      "Outlier",
      "Normal"))</f>
        <v>Normal</v>
      </c>
    </row>
    <row r="7967" spans="1:19">
      <c r="A7967" t="s">
        <v>16903</v>
      </c>
      <c r="B7967" s="4">
        <v>45172</v>
      </c>
      <c r="C7967" s="2">
        <v>187247.78</v>
      </c>
      <c r="D7967" t="s">
        <v>849</v>
      </c>
      <c r="E7967" t="s">
        <v>853</v>
      </c>
      <c r="F7967" t="s">
        <v>9</v>
      </c>
      <c r="G7967" t="s">
        <v>34</v>
      </c>
      <c r="H7967" t="s">
        <v>527</v>
      </c>
      <c r="J7967" t="s">
        <v>16904</v>
      </c>
      <c r="K7967" t="str">
        <f>IF(COUNTIF(Customers!A:A, H7967)&gt;0, "Valid", "Invalid")</f>
        <v>Valid</v>
      </c>
      <c r="L7967" t="str">
        <f t="shared" si="620"/>
        <v>9</v>
      </c>
      <c r="M7967" t="str">
        <f t="shared" si="621"/>
        <v>2023</v>
      </c>
      <c r="N7967">
        <f t="shared" si="622"/>
        <v>187247.78</v>
      </c>
      <c r="O7967">
        <f t="shared" si="623"/>
        <v>187247.78</v>
      </c>
      <c r="P7967" t="str">
        <f t="shared" si="624"/>
        <v/>
      </c>
      <c r="Q7967" s="48" t="str">
        <f>IF(O7967="","",
   IF(OR(O7967&lt;EDA_Outlier_Analysis!$C$10, O7967&gt;EDA_Outlier_Analysis!$C$11),
      "Outlier",
      "Normal"))</f>
        <v>Normal</v>
      </c>
      <c r="R7967" t="str">
        <f>IF(P7967="","",
   IF(OR(P7967 &lt; EDA_Outlier_Analysis!$F$7, P7967 &gt; EDA_Outlier_Analysis!$F$8),
      "Outlier",
      "Normal"))</f>
        <v/>
      </c>
      <c r="S7967" t="str">
        <f>IF(N7967="","",
   IF(OR(N7967 &lt;EDA_Outlier_Analysis!$I$10, N7967 &gt; EDA_Outlier_Analysis!$I$11),
      "Outlier",
      "Normal"))</f>
        <v>Normal</v>
      </c>
    </row>
    <row r="7968" spans="1:19">
      <c r="A7968" t="s">
        <v>16905</v>
      </c>
      <c r="B7968" s="4">
        <v>44572</v>
      </c>
      <c r="C7968" s="2">
        <v>22110.41</v>
      </c>
      <c r="D7968" t="s">
        <v>971</v>
      </c>
      <c r="E7968" t="s">
        <v>971</v>
      </c>
      <c r="F7968" t="s">
        <v>10</v>
      </c>
      <c r="G7968" t="s">
        <v>20</v>
      </c>
      <c r="J7968" t="s">
        <v>16906</v>
      </c>
      <c r="K7968" t="str">
        <f>IF(COUNTIF(Customers!A:A, H7968)&gt;0, "Valid", "Invalid")</f>
        <v>Invalid</v>
      </c>
      <c r="L7968" t="str">
        <f t="shared" si="620"/>
        <v>1</v>
      </c>
      <c r="M7968" t="str">
        <f t="shared" si="621"/>
        <v>2022</v>
      </c>
      <c r="N7968">
        <f t="shared" si="622"/>
        <v>-22110.41</v>
      </c>
      <c r="O7968" t="str">
        <f t="shared" si="623"/>
        <v/>
      </c>
      <c r="P7968" t="str">
        <f t="shared" si="624"/>
        <v/>
      </c>
      <c r="Q7968" s="48" t="str">
        <f>IF(O7968="","",
   IF(OR(O7968&lt;EDA_Outlier_Analysis!$C$10, O7968&gt;EDA_Outlier_Analysis!$C$11),
      "Outlier",
      "Normal"))</f>
        <v/>
      </c>
      <c r="R7968" t="str">
        <f>IF(P7968="","",
   IF(OR(P7968 &lt; EDA_Outlier_Analysis!$F$7, P7968 &gt; EDA_Outlier_Analysis!$F$8),
      "Outlier",
      "Normal"))</f>
        <v/>
      </c>
      <c r="S7968" t="str">
        <f>IF(N7968="","",
   IF(OR(N7968 &lt;EDA_Outlier_Analysis!$I$10, N7968 &gt; EDA_Outlier_Analysis!$I$11),
      "Outlier",
      "Normal"))</f>
        <v>Normal</v>
      </c>
    </row>
    <row r="7969" spans="1:19">
      <c r="A7969" t="s">
        <v>16907</v>
      </c>
      <c r="B7969" s="4">
        <v>44703</v>
      </c>
      <c r="C7969" s="2">
        <v>14796.78</v>
      </c>
      <c r="D7969" t="s">
        <v>971</v>
      </c>
      <c r="E7969" t="s">
        <v>971</v>
      </c>
      <c r="F7969" t="s">
        <v>10</v>
      </c>
      <c r="G7969" t="s">
        <v>31</v>
      </c>
      <c r="J7969" t="s">
        <v>16908</v>
      </c>
      <c r="K7969" t="str">
        <f>IF(COUNTIF(Customers!A:A, H7969)&gt;0, "Valid", "Invalid")</f>
        <v>Invalid</v>
      </c>
      <c r="L7969" t="str">
        <f t="shared" si="620"/>
        <v>5</v>
      </c>
      <c r="M7969" t="str">
        <f t="shared" si="621"/>
        <v>2022</v>
      </c>
      <c r="N7969">
        <f t="shared" si="622"/>
        <v>-14796.78</v>
      </c>
      <c r="O7969" t="str">
        <f t="shared" si="623"/>
        <v/>
      </c>
      <c r="P7969" t="str">
        <f t="shared" si="624"/>
        <v/>
      </c>
      <c r="Q7969" s="48" t="str">
        <f>IF(O7969="","",
   IF(OR(O7969&lt;EDA_Outlier_Analysis!$C$10, O7969&gt;EDA_Outlier_Analysis!$C$11),
      "Outlier",
      "Normal"))</f>
        <v/>
      </c>
      <c r="R7969" t="str">
        <f>IF(P7969="","",
   IF(OR(P7969 &lt; EDA_Outlier_Analysis!$F$7, P7969 &gt; EDA_Outlier_Analysis!$F$8),
      "Outlier",
      "Normal"))</f>
        <v/>
      </c>
      <c r="S7969" t="str">
        <f>IF(N7969="","",
   IF(OR(N7969 &lt;EDA_Outlier_Analysis!$I$10, N7969 &gt; EDA_Outlier_Analysis!$I$11),
      "Outlier",
      "Normal"))</f>
        <v>Normal</v>
      </c>
    </row>
    <row r="7970" spans="1:19">
      <c r="A7970" t="s">
        <v>16909</v>
      </c>
      <c r="B7970" s="4">
        <v>45199</v>
      </c>
      <c r="C7970" s="2">
        <v>183638.55</v>
      </c>
      <c r="D7970" t="s">
        <v>849</v>
      </c>
      <c r="E7970" t="s">
        <v>868</v>
      </c>
      <c r="F7970" t="s">
        <v>11</v>
      </c>
      <c r="G7970" t="s">
        <v>20</v>
      </c>
      <c r="H7970" t="s">
        <v>241</v>
      </c>
      <c r="J7970" t="s">
        <v>16910</v>
      </c>
      <c r="K7970" t="str">
        <f>IF(COUNTIF(Customers!A:A, H7970)&gt;0, "Valid", "Invalid")</f>
        <v>Valid</v>
      </c>
      <c r="L7970" t="str">
        <f t="shared" si="620"/>
        <v>9</v>
      </c>
      <c r="M7970" t="str">
        <f t="shared" si="621"/>
        <v>2023</v>
      </c>
      <c r="N7970">
        <f t="shared" si="622"/>
        <v>183638.55</v>
      </c>
      <c r="O7970">
        <f t="shared" si="623"/>
        <v>183638.55</v>
      </c>
      <c r="P7970" t="str">
        <f t="shared" si="624"/>
        <v/>
      </c>
      <c r="Q7970" s="48" t="str">
        <f>IF(O7970="","",
   IF(OR(O7970&lt;EDA_Outlier_Analysis!$C$10, O7970&gt;EDA_Outlier_Analysis!$C$11),
      "Outlier",
      "Normal"))</f>
        <v>Normal</v>
      </c>
      <c r="R7970" t="str">
        <f>IF(P7970="","",
   IF(OR(P7970 &lt; EDA_Outlier_Analysis!$F$7, P7970 &gt; EDA_Outlier_Analysis!$F$8),
      "Outlier",
      "Normal"))</f>
        <v/>
      </c>
      <c r="S7970" t="str">
        <f>IF(N7970="","",
   IF(OR(N7970 &lt;EDA_Outlier_Analysis!$I$10, N7970 &gt; EDA_Outlier_Analysis!$I$11),
      "Outlier",
      "Normal"))</f>
        <v>Normal</v>
      </c>
    </row>
    <row r="7971" spans="1:19">
      <c r="A7971" t="s">
        <v>16911</v>
      </c>
      <c r="B7971" s="4">
        <v>44868</v>
      </c>
      <c r="C7971" s="2">
        <v>175529.9</v>
      </c>
      <c r="D7971" t="s">
        <v>849</v>
      </c>
      <c r="E7971" t="s">
        <v>850</v>
      </c>
      <c r="F7971" t="s">
        <v>9</v>
      </c>
      <c r="G7971" t="s">
        <v>31</v>
      </c>
      <c r="H7971" t="s">
        <v>579</v>
      </c>
      <c r="J7971" t="s">
        <v>16912</v>
      </c>
      <c r="K7971" t="str">
        <f>IF(COUNTIF(Customers!A:A, H7971)&gt;0, "Valid", "Invalid")</f>
        <v>Valid</v>
      </c>
      <c r="L7971" t="str">
        <f t="shared" si="620"/>
        <v>11</v>
      </c>
      <c r="M7971" t="str">
        <f t="shared" si="621"/>
        <v>2022</v>
      </c>
      <c r="N7971">
        <f t="shared" si="622"/>
        <v>175529.9</v>
      </c>
      <c r="O7971">
        <f t="shared" si="623"/>
        <v>175529.9</v>
      </c>
      <c r="P7971" t="str">
        <f t="shared" si="624"/>
        <v/>
      </c>
      <c r="Q7971" s="48" t="str">
        <f>IF(O7971="","",
   IF(OR(O7971&lt;EDA_Outlier_Analysis!$C$10, O7971&gt;EDA_Outlier_Analysis!$C$11),
      "Outlier",
      "Normal"))</f>
        <v>Normal</v>
      </c>
      <c r="R7971" t="str">
        <f>IF(P7971="","",
   IF(OR(P7971 &lt; EDA_Outlier_Analysis!$F$7, P7971 &gt; EDA_Outlier_Analysis!$F$8),
      "Outlier",
      "Normal"))</f>
        <v/>
      </c>
      <c r="S7971" t="str">
        <f>IF(N7971="","",
   IF(OR(N7971 &lt;EDA_Outlier_Analysis!$I$10, N7971 &gt; EDA_Outlier_Analysis!$I$11),
      "Outlier",
      "Normal"))</f>
        <v>Normal</v>
      </c>
    </row>
    <row r="7972" spans="1:19">
      <c r="A7972" t="s">
        <v>16913</v>
      </c>
      <c r="B7972" s="4">
        <v>45048</v>
      </c>
      <c r="C7972" s="2">
        <v>174314.8</v>
      </c>
      <c r="D7972" t="s">
        <v>849</v>
      </c>
      <c r="E7972" t="s">
        <v>853</v>
      </c>
      <c r="F7972" t="s">
        <v>10</v>
      </c>
      <c r="G7972" t="s">
        <v>34</v>
      </c>
      <c r="H7972" t="s">
        <v>155</v>
      </c>
      <c r="J7972" t="s">
        <v>16914</v>
      </c>
      <c r="K7972" t="str">
        <f>IF(COUNTIF(Customers!A:A, H7972)&gt;0, "Valid", "Invalid")</f>
        <v>Valid</v>
      </c>
      <c r="L7972" t="str">
        <f t="shared" si="620"/>
        <v>5</v>
      </c>
      <c r="M7972" t="str">
        <f t="shared" si="621"/>
        <v>2023</v>
      </c>
      <c r="N7972">
        <f t="shared" si="622"/>
        <v>174314.8</v>
      </c>
      <c r="O7972">
        <f t="shared" si="623"/>
        <v>174314.8</v>
      </c>
      <c r="P7972" t="str">
        <f t="shared" si="624"/>
        <v/>
      </c>
      <c r="Q7972" s="48" t="str">
        <f>IF(O7972="","",
   IF(OR(O7972&lt;EDA_Outlier_Analysis!$C$10, O7972&gt;EDA_Outlier_Analysis!$C$11),
      "Outlier",
      "Normal"))</f>
        <v>Normal</v>
      </c>
      <c r="R7972" t="str">
        <f>IF(P7972="","",
   IF(OR(P7972 &lt; EDA_Outlier_Analysis!$F$7, P7972 &gt; EDA_Outlier_Analysis!$F$8),
      "Outlier",
      "Normal"))</f>
        <v/>
      </c>
      <c r="S7972" t="str">
        <f>IF(N7972="","",
   IF(OR(N7972 &lt;EDA_Outlier_Analysis!$I$10, N7972 &gt; EDA_Outlier_Analysis!$I$11),
      "Outlier",
      "Normal"))</f>
        <v>Normal</v>
      </c>
    </row>
    <row r="7973" spans="1:19">
      <c r="A7973" t="s">
        <v>16915</v>
      </c>
      <c r="B7973" s="4">
        <v>45210</v>
      </c>
      <c r="C7973" s="2">
        <v>176937.76</v>
      </c>
      <c r="D7973" t="s">
        <v>849</v>
      </c>
      <c r="E7973" t="s">
        <v>850</v>
      </c>
      <c r="F7973" t="s">
        <v>10</v>
      </c>
      <c r="G7973" t="s">
        <v>24</v>
      </c>
      <c r="H7973" t="s">
        <v>655</v>
      </c>
      <c r="J7973" t="s">
        <v>16916</v>
      </c>
      <c r="K7973" t="str">
        <f>IF(COUNTIF(Customers!A:A, H7973)&gt;0, "Valid", "Invalid")</f>
        <v>Valid</v>
      </c>
      <c r="L7973" t="str">
        <f t="shared" si="620"/>
        <v>10</v>
      </c>
      <c r="M7973" t="str">
        <f t="shared" si="621"/>
        <v>2023</v>
      </c>
      <c r="N7973">
        <f t="shared" si="622"/>
        <v>176937.76</v>
      </c>
      <c r="O7973">
        <f t="shared" si="623"/>
        <v>176937.76</v>
      </c>
      <c r="P7973" t="str">
        <f t="shared" si="624"/>
        <v/>
      </c>
      <c r="Q7973" s="48" t="str">
        <f>IF(O7973="","",
   IF(OR(O7973&lt;EDA_Outlier_Analysis!$C$10, O7973&gt;EDA_Outlier_Analysis!$C$11),
      "Outlier",
      "Normal"))</f>
        <v>Normal</v>
      </c>
      <c r="R7973" t="str">
        <f>IF(P7973="","",
   IF(OR(P7973 &lt; EDA_Outlier_Analysis!$F$7, P7973 &gt; EDA_Outlier_Analysis!$F$8),
      "Outlier",
      "Normal"))</f>
        <v/>
      </c>
      <c r="S7973" t="str">
        <f>IF(N7973="","",
   IF(OR(N7973 &lt;EDA_Outlier_Analysis!$I$10, N7973 &gt; EDA_Outlier_Analysis!$I$11),
      "Outlier",
      "Normal"))</f>
        <v>Normal</v>
      </c>
    </row>
    <row r="7974" spans="1:19">
      <c r="A7974" t="s">
        <v>16917</v>
      </c>
      <c r="B7974" s="4">
        <v>44696</v>
      </c>
      <c r="C7974" s="2">
        <v>-51211.67</v>
      </c>
      <c r="D7974" t="s">
        <v>840</v>
      </c>
      <c r="E7974" t="s">
        <v>905</v>
      </c>
      <c r="F7974" t="s">
        <v>9</v>
      </c>
      <c r="G7974" t="s">
        <v>31</v>
      </c>
      <c r="I7974" t="s">
        <v>1210</v>
      </c>
      <c r="J7974" t="s">
        <v>16918</v>
      </c>
      <c r="K7974" t="str">
        <f>IF(COUNTIF(Customers!A:A, H7974)&gt;0, "Valid", "Invalid")</f>
        <v>Invalid</v>
      </c>
      <c r="L7974" t="str">
        <f t="shared" si="620"/>
        <v>5</v>
      </c>
      <c r="M7974" t="str">
        <f t="shared" si="621"/>
        <v>2022</v>
      </c>
      <c r="N7974">
        <f t="shared" si="622"/>
        <v>-51211.67</v>
      </c>
      <c r="O7974" t="str">
        <f t="shared" si="623"/>
        <v/>
      </c>
      <c r="P7974">
        <f t="shared" si="624"/>
        <v>51211.67</v>
      </c>
      <c r="Q7974" s="48" t="str">
        <f>IF(O7974="","",
   IF(OR(O7974&lt;EDA_Outlier_Analysis!$C$10, O7974&gt;EDA_Outlier_Analysis!$C$11),
      "Outlier",
      "Normal"))</f>
        <v/>
      </c>
      <c r="R7974" t="str">
        <f>IF(P7974="","",
   IF(OR(P7974 &lt; EDA_Outlier_Analysis!$F$7, P7974 &gt; EDA_Outlier_Analysis!$F$8),
      "Outlier",
      "Normal"))</f>
        <v>Normal</v>
      </c>
      <c r="S7974" t="str">
        <f>IF(N7974="","",
   IF(OR(N7974 &lt;EDA_Outlier_Analysis!$I$10, N7974 &gt; EDA_Outlier_Analysis!$I$11),
      "Outlier",
      "Normal"))</f>
        <v>Normal</v>
      </c>
    </row>
    <row r="7975" spans="1:19">
      <c r="A7975" t="s">
        <v>16919</v>
      </c>
      <c r="B7975" s="4">
        <v>44732</v>
      </c>
      <c r="C7975" s="2">
        <v>146036.98000000001</v>
      </c>
      <c r="D7975" t="s">
        <v>849</v>
      </c>
      <c r="E7975" t="s">
        <v>853</v>
      </c>
      <c r="F7975" t="s">
        <v>9</v>
      </c>
      <c r="G7975" t="s">
        <v>20</v>
      </c>
      <c r="H7975" t="s">
        <v>22</v>
      </c>
      <c r="J7975" t="s">
        <v>16920</v>
      </c>
      <c r="K7975" t="str">
        <f>IF(COUNTIF(Customers!A:A, H7975)&gt;0, "Valid", "Invalid")</f>
        <v>Valid</v>
      </c>
      <c r="L7975" t="str">
        <f t="shared" si="620"/>
        <v>6</v>
      </c>
      <c r="M7975" t="str">
        <f t="shared" si="621"/>
        <v>2022</v>
      </c>
      <c r="N7975">
        <f t="shared" si="622"/>
        <v>146036.98000000001</v>
      </c>
      <c r="O7975">
        <f t="shared" si="623"/>
        <v>146036.98000000001</v>
      </c>
      <c r="P7975" t="str">
        <f t="shared" si="624"/>
        <v/>
      </c>
      <c r="Q7975" s="48" t="str">
        <f>IF(O7975="","",
   IF(OR(O7975&lt;EDA_Outlier_Analysis!$C$10, O7975&gt;EDA_Outlier_Analysis!$C$11),
      "Outlier",
      "Normal"))</f>
        <v>Normal</v>
      </c>
      <c r="R7975" t="str">
        <f>IF(P7975="","",
   IF(OR(P7975 &lt; EDA_Outlier_Analysis!$F$7, P7975 &gt; EDA_Outlier_Analysis!$F$8),
      "Outlier",
      "Normal"))</f>
        <v/>
      </c>
      <c r="S7975" t="str">
        <f>IF(N7975="","",
   IF(OR(N7975 &lt;EDA_Outlier_Analysis!$I$10, N7975 &gt; EDA_Outlier_Analysis!$I$11),
      "Outlier",
      "Normal"))</f>
        <v>Normal</v>
      </c>
    </row>
    <row r="7976" spans="1:19">
      <c r="A7976" t="s">
        <v>16921</v>
      </c>
      <c r="B7976" s="4">
        <v>44683</v>
      </c>
      <c r="C7976" s="2">
        <v>-47977.11</v>
      </c>
      <c r="D7976" t="s">
        <v>840</v>
      </c>
      <c r="E7976" t="s">
        <v>864</v>
      </c>
      <c r="F7976" t="s">
        <v>10</v>
      </c>
      <c r="G7976" t="s">
        <v>34</v>
      </c>
      <c r="I7976" t="s">
        <v>1505</v>
      </c>
      <c r="J7976" t="s">
        <v>16922</v>
      </c>
      <c r="K7976" t="str">
        <f>IF(COUNTIF(Customers!A:A, H7976)&gt;0, "Valid", "Invalid")</f>
        <v>Invalid</v>
      </c>
      <c r="L7976" t="str">
        <f t="shared" si="620"/>
        <v>5</v>
      </c>
      <c r="M7976" t="str">
        <f t="shared" si="621"/>
        <v>2022</v>
      </c>
      <c r="N7976">
        <f t="shared" si="622"/>
        <v>-47977.11</v>
      </c>
      <c r="O7976" t="str">
        <f t="shared" si="623"/>
        <v/>
      </c>
      <c r="P7976">
        <f t="shared" si="624"/>
        <v>47977.11</v>
      </c>
      <c r="Q7976" s="48" t="str">
        <f>IF(O7976="","",
   IF(OR(O7976&lt;EDA_Outlier_Analysis!$C$10, O7976&gt;EDA_Outlier_Analysis!$C$11),
      "Outlier",
      "Normal"))</f>
        <v/>
      </c>
      <c r="R7976" t="str">
        <f>IF(P7976="","",
   IF(OR(P7976 &lt; EDA_Outlier_Analysis!$F$7, P7976 &gt; EDA_Outlier_Analysis!$F$8),
      "Outlier",
      "Normal"))</f>
        <v>Normal</v>
      </c>
      <c r="S7976" t="str">
        <f>IF(N7976="","",
   IF(OR(N7976 &lt;EDA_Outlier_Analysis!$I$10, N7976 &gt; EDA_Outlier_Analysis!$I$11),
      "Outlier",
      "Normal"))</f>
        <v>Normal</v>
      </c>
    </row>
    <row r="7977" spans="1:19">
      <c r="A7977" t="s">
        <v>16923</v>
      </c>
      <c r="B7977" s="4">
        <v>44786</v>
      </c>
      <c r="C7977" s="2">
        <v>-54903.45</v>
      </c>
      <c r="D7977" t="s">
        <v>840</v>
      </c>
      <c r="E7977" t="s">
        <v>864</v>
      </c>
      <c r="F7977" t="s">
        <v>10</v>
      </c>
      <c r="G7977" t="s">
        <v>31</v>
      </c>
      <c r="I7977" t="s">
        <v>2105</v>
      </c>
      <c r="J7977" t="s">
        <v>16924</v>
      </c>
      <c r="K7977" t="str">
        <f>IF(COUNTIF(Customers!A:A, H7977)&gt;0, "Valid", "Invalid")</f>
        <v>Invalid</v>
      </c>
      <c r="L7977" t="str">
        <f t="shared" si="620"/>
        <v>8</v>
      </c>
      <c r="M7977" t="str">
        <f t="shared" si="621"/>
        <v>2022</v>
      </c>
      <c r="N7977">
        <f t="shared" si="622"/>
        <v>-54903.45</v>
      </c>
      <c r="O7977" t="str">
        <f t="shared" si="623"/>
        <v/>
      </c>
      <c r="P7977">
        <f t="shared" si="624"/>
        <v>54903.45</v>
      </c>
      <c r="Q7977" s="48" t="str">
        <f>IF(O7977="","",
   IF(OR(O7977&lt;EDA_Outlier_Analysis!$C$10, O7977&gt;EDA_Outlier_Analysis!$C$11),
      "Outlier",
      "Normal"))</f>
        <v/>
      </c>
      <c r="R7977" t="str">
        <f>IF(P7977="","",
   IF(OR(P7977 &lt; EDA_Outlier_Analysis!$F$7, P7977 &gt; EDA_Outlier_Analysis!$F$8),
      "Outlier",
      "Normal"))</f>
        <v>Outlier</v>
      </c>
      <c r="S7977" t="str">
        <f>IF(N7977="","",
   IF(OR(N7977 &lt;EDA_Outlier_Analysis!$I$10, N7977 &gt; EDA_Outlier_Analysis!$I$11),
      "Outlier",
      "Normal"))</f>
        <v>Normal</v>
      </c>
    </row>
    <row r="7978" spans="1:19">
      <c r="A7978" t="s">
        <v>16925</v>
      </c>
      <c r="B7978" s="4">
        <v>44789</v>
      </c>
      <c r="C7978" s="2">
        <v>132350.67000000001</v>
      </c>
      <c r="D7978" t="s">
        <v>849</v>
      </c>
      <c r="E7978" t="s">
        <v>853</v>
      </c>
      <c r="F7978" t="s">
        <v>9</v>
      </c>
      <c r="G7978" t="s">
        <v>34</v>
      </c>
      <c r="H7978" t="s">
        <v>211</v>
      </c>
      <c r="J7978" t="s">
        <v>16926</v>
      </c>
      <c r="K7978" t="str">
        <f>IF(COUNTIF(Customers!A:A, H7978)&gt;0, "Valid", "Invalid")</f>
        <v>Valid</v>
      </c>
      <c r="L7978" t="str">
        <f t="shared" si="620"/>
        <v>8</v>
      </c>
      <c r="M7978" t="str">
        <f t="shared" si="621"/>
        <v>2022</v>
      </c>
      <c r="N7978">
        <f t="shared" si="622"/>
        <v>132350.67000000001</v>
      </c>
      <c r="O7978">
        <f t="shared" si="623"/>
        <v>132350.67000000001</v>
      </c>
      <c r="P7978" t="str">
        <f t="shared" si="624"/>
        <v/>
      </c>
      <c r="Q7978" s="48" t="str">
        <f>IF(O7978="","",
   IF(OR(O7978&lt;EDA_Outlier_Analysis!$C$10, O7978&gt;EDA_Outlier_Analysis!$C$11),
      "Outlier",
      "Normal"))</f>
        <v>Normal</v>
      </c>
      <c r="R7978" t="str">
        <f>IF(P7978="","",
   IF(OR(P7978 &lt; EDA_Outlier_Analysis!$F$7, P7978 &gt; EDA_Outlier_Analysis!$F$8),
      "Outlier",
      "Normal"))</f>
        <v/>
      </c>
      <c r="S7978" t="str">
        <f>IF(N7978="","",
   IF(OR(N7978 &lt;EDA_Outlier_Analysis!$I$10, N7978 &gt; EDA_Outlier_Analysis!$I$11),
      "Outlier",
      "Normal"))</f>
        <v>Normal</v>
      </c>
    </row>
    <row r="7979" spans="1:19">
      <c r="A7979" t="s">
        <v>16927</v>
      </c>
      <c r="B7979" s="4">
        <v>44667</v>
      </c>
      <c r="C7979" s="2">
        <v>-45876.67</v>
      </c>
      <c r="D7979" t="s">
        <v>840</v>
      </c>
      <c r="E7979" t="s">
        <v>905</v>
      </c>
      <c r="F7979" t="s">
        <v>9</v>
      </c>
      <c r="G7979" t="s">
        <v>20</v>
      </c>
      <c r="I7979" t="s">
        <v>1968</v>
      </c>
      <c r="J7979" t="s">
        <v>16928</v>
      </c>
      <c r="K7979" t="str">
        <f>IF(COUNTIF(Customers!A:A, H7979)&gt;0, "Valid", "Invalid")</f>
        <v>Invalid</v>
      </c>
      <c r="L7979" t="str">
        <f t="shared" si="620"/>
        <v>4</v>
      </c>
      <c r="M7979" t="str">
        <f t="shared" si="621"/>
        <v>2022</v>
      </c>
      <c r="N7979">
        <f t="shared" si="622"/>
        <v>-45876.67</v>
      </c>
      <c r="O7979" t="str">
        <f t="shared" si="623"/>
        <v/>
      </c>
      <c r="P7979">
        <f t="shared" si="624"/>
        <v>45876.67</v>
      </c>
      <c r="Q7979" s="48" t="str">
        <f>IF(O7979="","",
   IF(OR(O7979&lt;EDA_Outlier_Analysis!$C$10, O7979&gt;EDA_Outlier_Analysis!$C$11),
      "Outlier",
      "Normal"))</f>
        <v/>
      </c>
      <c r="R7979" t="str">
        <f>IF(P7979="","",
   IF(OR(P7979 &lt; EDA_Outlier_Analysis!$F$7, P7979 &gt; EDA_Outlier_Analysis!$F$8),
      "Outlier",
      "Normal"))</f>
        <v>Normal</v>
      </c>
      <c r="S7979" t="str">
        <f>IF(N7979="","",
   IF(OR(N7979 &lt;EDA_Outlier_Analysis!$I$10, N7979 &gt; EDA_Outlier_Analysis!$I$11),
      "Outlier",
      "Normal"))</f>
        <v>Normal</v>
      </c>
    </row>
    <row r="7980" spans="1:19">
      <c r="A7980" t="s">
        <v>16929</v>
      </c>
      <c r="B7980" s="4">
        <v>44957</v>
      </c>
      <c r="C7980" s="2">
        <v>-60088.46</v>
      </c>
      <c r="D7980" t="s">
        <v>840</v>
      </c>
      <c r="E7980" t="s">
        <v>841</v>
      </c>
      <c r="F7980" t="s">
        <v>11</v>
      </c>
      <c r="G7980" t="s">
        <v>31</v>
      </c>
      <c r="I7980" t="s">
        <v>1415</v>
      </c>
      <c r="J7980" t="s">
        <v>16930</v>
      </c>
      <c r="K7980" t="str">
        <f>IF(COUNTIF(Customers!A:A, H7980)&gt;0, "Valid", "Invalid")</f>
        <v>Invalid</v>
      </c>
      <c r="L7980" t="str">
        <f t="shared" si="620"/>
        <v>1</v>
      </c>
      <c r="M7980" t="str">
        <f t="shared" si="621"/>
        <v>2023</v>
      </c>
      <c r="N7980">
        <f t="shared" si="622"/>
        <v>-60088.46</v>
      </c>
      <c r="O7980" t="str">
        <f t="shared" si="623"/>
        <v/>
      </c>
      <c r="P7980">
        <f t="shared" si="624"/>
        <v>60088.46</v>
      </c>
      <c r="Q7980" s="48" t="str">
        <f>IF(O7980="","",
   IF(OR(O7980&lt;EDA_Outlier_Analysis!$C$10, O7980&gt;EDA_Outlier_Analysis!$C$11),
      "Outlier",
      "Normal"))</f>
        <v/>
      </c>
      <c r="R7980" t="str">
        <f>IF(P7980="","",
   IF(OR(P7980 &lt; EDA_Outlier_Analysis!$F$7, P7980 &gt; EDA_Outlier_Analysis!$F$8),
      "Outlier",
      "Normal"))</f>
        <v>Outlier</v>
      </c>
      <c r="S7980" t="str">
        <f>IF(N7980="","",
   IF(OR(N7980 &lt;EDA_Outlier_Analysis!$I$10, N7980 &gt; EDA_Outlier_Analysis!$I$11),
      "Outlier",
      "Normal"))</f>
        <v>Normal</v>
      </c>
    </row>
    <row r="7981" spans="1:19">
      <c r="A7981" t="s">
        <v>16931</v>
      </c>
      <c r="B7981" s="4">
        <v>45250</v>
      </c>
      <c r="C7981" s="2">
        <v>-44963.14</v>
      </c>
      <c r="D7981" t="s">
        <v>840</v>
      </c>
      <c r="E7981" t="s">
        <v>856</v>
      </c>
      <c r="F7981" t="s">
        <v>11</v>
      </c>
      <c r="G7981" t="s">
        <v>20</v>
      </c>
      <c r="I7981" t="s">
        <v>1284</v>
      </c>
      <c r="J7981" t="s">
        <v>16932</v>
      </c>
      <c r="K7981" t="str">
        <f>IF(COUNTIF(Customers!A:A, H7981)&gt;0, "Valid", "Invalid")</f>
        <v>Invalid</v>
      </c>
      <c r="L7981" t="str">
        <f t="shared" si="620"/>
        <v>11</v>
      </c>
      <c r="M7981" t="str">
        <f t="shared" si="621"/>
        <v>2023</v>
      </c>
      <c r="N7981">
        <f t="shared" si="622"/>
        <v>-44963.14</v>
      </c>
      <c r="O7981" t="str">
        <f t="shared" si="623"/>
        <v/>
      </c>
      <c r="P7981">
        <f t="shared" si="624"/>
        <v>44963.14</v>
      </c>
      <c r="Q7981" s="48" t="str">
        <f>IF(O7981="","",
   IF(OR(O7981&lt;EDA_Outlier_Analysis!$C$10, O7981&gt;EDA_Outlier_Analysis!$C$11),
      "Outlier",
      "Normal"))</f>
        <v/>
      </c>
      <c r="R7981" t="str">
        <f>IF(P7981="","",
   IF(OR(P7981 &lt; EDA_Outlier_Analysis!$F$7, P7981 &gt; EDA_Outlier_Analysis!$F$8),
      "Outlier",
      "Normal"))</f>
        <v>Normal</v>
      </c>
      <c r="S7981" t="str">
        <f>IF(N7981="","",
   IF(OR(N7981 &lt;EDA_Outlier_Analysis!$I$10, N7981 &gt; EDA_Outlier_Analysis!$I$11),
      "Outlier",
      "Normal"))</f>
        <v>Normal</v>
      </c>
    </row>
    <row r="7982" spans="1:19">
      <c r="A7982" t="s">
        <v>16933</v>
      </c>
      <c r="B7982" s="4">
        <v>45290</v>
      </c>
      <c r="C7982" s="2">
        <v>206753.45</v>
      </c>
      <c r="D7982" t="s">
        <v>849</v>
      </c>
      <c r="E7982" t="s">
        <v>850</v>
      </c>
      <c r="F7982" t="s">
        <v>10</v>
      </c>
      <c r="G7982" t="s">
        <v>31</v>
      </c>
      <c r="H7982" t="s">
        <v>141</v>
      </c>
      <c r="J7982" t="s">
        <v>16934</v>
      </c>
      <c r="K7982" t="str">
        <f>IF(COUNTIF(Customers!A:A, H7982)&gt;0, "Valid", "Invalid")</f>
        <v>Valid</v>
      </c>
      <c r="L7982" t="str">
        <f t="shared" si="620"/>
        <v>12</v>
      </c>
      <c r="M7982" t="str">
        <f t="shared" si="621"/>
        <v>2023</v>
      </c>
      <c r="N7982">
        <f t="shared" si="622"/>
        <v>206753.45</v>
      </c>
      <c r="O7982">
        <f t="shared" si="623"/>
        <v>206753.45</v>
      </c>
      <c r="P7982" t="str">
        <f t="shared" si="624"/>
        <v/>
      </c>
      <c r="Q7982" s="48" t="str">
        <f>IF(O7982="","",
   IF(OR(O7982&lt;EDA_Outlier_Analysis!$C$10, O7982&gt;EDA_Outlier_Analysis!$C$11),
      "Outlier",
      "Normal"))</f>
        <v>Normal</v>
      </c>
      <c r="R7982" t="str">
        <f>IF(P7982="","",
   IF(OR(P7982 &lt; EDA_Outlier_Analysis!$F$7, P7982 &gt; EDA_Outlier_Analysis!$F$8),
      "Outlier",
      "Normal"))</f>
        <v/>
      </c>
      <c r="S7982" t="str">
        <f>IF(N7982="","",
   IF(OR(N7982 &lt;EDA_Outlier_Analysis!$I$10, N7982 &gt; EDA_Outlier_Analysis!$I$11),
      "Outlier",
      "Normal"))</f>
        <v>Normal</v>
      </c>
    </row>
    <row r="7983" spans="1:19">
      <c r="A7983" t="s">
        <v>16935</v>
      </c>
      <c r="B7983" s="4">
        <v>45257</v>
      </c>
      <c r="C7983" s="2">
        <v>103825.34</v>
      </c>
      <c r="D7983" t="s">
        <v>849</v>
      </c>
      <c r="E7983" t="s">
        <v>853</v>
      </c>
      <c r="F7983" t="s">
        <v>9</v>
      </c>
      <c r="G7983" t="s">
        <v>20</v>
      </c>
      <c r="H7983" t="s">
        <v>273</v>
      </c>
      <c r="J7983" t="s">
        <v>16936</v>
      </c>
      <c r="K7983" t="str">
        <f>IF(COUNTIF(Customers!A:A, H7983)&gt;0, "Valid", "Invalid")</f>
        <v>Valid</v>
      </c>
      <c r="L7983" t="str">
        <f t="shared" si="620"/>
        <v>11</v>
      </c>
      <c r="M7983" t="str">
        <f t="shared" si="621"/>
        <v>2023</v>
      </c>
      <c r="N7983">
        <f t="shared" si="622"/>
        <v>103825.34</v>
      </c>
      <c r="O7983">
        <f t="shared" si="623"/>
        <v>103825.34</v>
      </c>
      <c r="P7983" t="str">
        <f t="shared" si="624"/>
        <v/>
      </c>
      <c r="Q7983" s="48" t="str">
        <f>IF(O7983="","",
   IF(OR(O7983&lt;EDA_Outlier_Analysis!$C$10, O7983&gt;EDA_Outlier_Analysis!$C$11),
      "Outlier",
      "Normal"))</f>
        <v>Normal</v>
      </c>
      <c r="R7983" t="str">
        <f>IF(P7983="","",
   IF(OR(P7983 &lt; EDA_Outlier_Analysis!$F$7, P7983 &gt; EDA_Outlier_Analysis!$F$8),
      "Outlier",
      "Normal"))</f>
        <v/>
      </c>
      <c r="S7983" t="str">
        <f>IF(N7983="","",
   IF(OR(N7983 &lt;EDA_Outlier_Analysis!$I$10, N7983 &gt; EDA_Outlier_Analysis!$I$11),
      "Outlier",
      "Normal"))</f>
        <v>Normal</v>
      </c>
    </row>
    <row r="7984" spans="1:19">
      <c r="A7984" t="s">
        <v>16937</v>
      </c>
      <c r="B7984" s="4">
        <v>44867</v>
      </c>
      <c r="C7984" s="2">
        <v>-22750.94</v>
      </c>
      <c r="D7984" t="s">
        <v>840</v>
      </c>
      <c r="E7984" t="s">
        <v>845</v>
      </c>
      <c r="F7984" t="s">
        <v>11</v>
      </c>
      <c r="G7984" t="s">
        <v>24</v>
      </c>
      <c r="I7984" t="s">
        <v>1237</v>
      </c>
      <c r="J7984" t="s">
        <v>16938</v>
      </c>
      <c r="K7984" t="str">
        <f>IF(COUNTIF(Customers!A:A, H7984)&gt;0, "Valid", "Invalid")</f>
        <v>Invalid</v>
      </c>
      <c r="L7984" t="str">
        <f t="shared" si="620"/>
        <v>11</v>
      </c>
      <c r="M7984" t="str">
        <f t="shared" si="621"/>
        <v>2022</v>
      </c>
      <c r="N7984">
        <f t="shared" si="622"/>
        <v>-22750.94</v>
      </c>
      <c r="O7984" t="str">
        <f t="shared" si="623"/>
        <v/>
      </c>
      <c r="P7984">
        <f t="shared" si="624"/>
        <v>22750.94</v>
      </c>
      <c r="Q7984" s="48" t="str">
        <f>IF(O7984="","",
   IF(OR(O7984&lt;EDA_Outlier_Analysis!$C$10, O7984&gt;EDA_Outlier_Analysis!$C$11),
      "Outlier",
      "Normal"))</f>
        <v/>
      </c>
      <c r="R7984" t="str">
        <f>IF(P7984="","",
   IF(OR(P7984 &lt; EDA_Outlier_Analysis!$F$7, P7984 &gt; EDA_Outlier_Analysis!$F$8),
      "Outlier",
      "Normal"))</f>
        <v>Outlier</v>
      </c>
      <c r="S7984" t="str">
        <f>IF(N7984="","",
   IF(OR(N7984 &lt;EDA_Outlier_Analysis!$I$10, N7984 &gt; EDA_Outlier_Analysis!$I$11),
      "Outlier",
      "Normal"))</f>
        <v>Normal</v>
      </c>
    </row>
    <row r="7985" spans="1:19">
      <c r="A7985" t="s">
        <v>16939</v>
      </c>
      <c r="B7985" s="4">
        <v>44769</v>
      </c>
      <c r="C7985" s="2">
        <v>212900.44</v>
      </c>
      <c r="D7985" t="s">
        <v>849</v>
      </c>
      <c r="E7985" t="s">
        <v>853</v>
      </c>
      <c r="F7985" t="s">
        <v>9</v>
      </c>
      <c r="G7985" t="s">
        <v>34</v>
      </c>
      <c r="H7985" t="s">
        <v>351</v>
      </c>
      <c r="J7985" t="s">
        <v>16940</v>
      </c>
      <c r="K7985" t="str">
        <f>IF(COUNTIF(Customers!A:A, H7985)&gt;0, "Valid", "Invalid")</f>
        <v>Valid</v>
      </c>
      <c r="L7985" t="str">
        <f t="shared" si="620"/>
        <v>7</v>
      </c>
      <c r="M7985" t="str">
        <f t="shared" si="621"/>
        <v>2022</v>
      </c>
      <c r="N7985">
        <f t="shared" si="622"/>
        <v>212900.44</v>
      </c>
      <c r="O7985">
        <f t="shared" si="623"/>
        <v>212900.44</v>
      </c>
      <c r="P7985" t="str">
        <f t="shared" si="624"/>
        <v/>
      </c>
      <c r="Q7985" s="48" t="str">
        <f>IF(O7985="","",
   IF(OR(O7985&lt;EDA_Outlier_Analysis!$C$10, O7985&gt;EDA_Outlier_Analysis!$C$11),
      "Outlier",
      "Normal"))</f>
        <v>Normal</v>
      </c>
      <c r="R7985" t="str">
        <f>IF(P7985="","",
   IF(OR(P7985 &lt; EDA_Outlier_Analysis!$F$7, P7985 &gt; EDA_Outlier_Analysis!$F$8),
      "Outlier",
      "Normal"))</f>
        <v/>
      </c>
      <c r="S7985" t="str">
        <f>IF(N7985="","",
   IF(OR(N7985 &lt;EDA_Outlier_Analysis!$I$10, N7985 &gt; EDA_Outlier_Analysis!$I$11),
      "Outlier",
      "Normal"))</f>
        <v>Normal</v>
      </c>
    </row>
    <row r="7986" spans="1:19">
      <c r="A7986" t="s">
        <v>16941</v>
      </c>
      <c r="B7986" s="4">
        <v>44995</v>
      </c>
      <c r="C7986" s="2">
        <v>120002.7</v>
      </c>
      <c r="D7986" t="s">
        <v>849</v>
      </c>
      <c r="E7986" t="s">
        <v>850</v>
      </c>
      <c r="F7986" t="s">
        <v>9</v>
      </c>
      <c r="G7986" t="s">
        <v>20</v>
      </c>
      <c r="H7986" t="s">
        <v>237</v>
      </c>
      <c r="J7986" t="s">
        <v>16942</v>
      </c>
      <c r="K7986" t="str">
        <f>IF(COUNTIF(Customers!A:A, H7986)&gt;0, "Valid", "Invalid")</f>
        <v>Valid</v>
      </c>
      <c r="L7986" t="str">
        <f t="shared" si="620"/>
        <v>3</v>
      </c>
      <c r="M7986" t="str">
        <f t="shared" si="621"/>
        <v>2023</v>
      </c>
      <c r="N7986">
        <f t="shared" si="622"/>
        <v>120002.7</v>
      </c>
      <c r="O7986">
        <f t="shared" si="623"/>
        <v>120002.7</v>
      </c>
      <c r="P7986" t="str">
        <f t="shared" si="624"/>
        <v/>
      </c>
      <c r="Q7986" s="48" t="str">
        <f>IF(O7986="","",
   IF(OR(O7986&lt;EDA_Outlier_Analysis!$C$10, O7986&gt;EDA_Outlier_Analysis!$C$11),
      "Outlier",
      "Normal"))</f>
        <v>Normal</v>
      </c>
      <c r="R7986" t="str">
        <f>IF(P7986="","",
   IF(OR(P7986 &lt; EDA_Outlier_Analysis!$F$7, P7986 &gt; EDA_Outlier_Analysis!$F$8),
      "Outlier",
      "Normal"))</f>
        <v/>
      </c>
      <c r="S7986" t="str">
        <f>IF(N7986="","",
   IF(OR(N7986 &lt;EDA_Outlier_Analysis!$I$10, N7986 &gt; EDA_Outlier_Analysis!$I$11),
      "Outlier",
      "Normal"))</f>
        <v>Normal</v>
      </c>
    </row>
    <row r="7987" spans="1:19">
      <c r="A7987" t="s">
        <v>16943</v>
      </c>
      <c r="B7987" s="4">
        <v>45009</v>
      </c>
      <c r="C7987" s="2">
        <v>-61984.4</v>
      </c>
      <c r="D7987" t="s">
        <v>840</v>
      </c>
      <c r="E7987" t="s">
        <v>864</v>
      </c>
      <c r="F7987" t="s">
        <v>11</v>
      </c>
      <c r="G7987" t="s">
        <v>34</v>
      </c>
      <c r="I7987" t="s">
        <v>2555</v>
      </c>
      <c r="J7987" t="s">
        <v>16944</v>
      </c>
      <c r="K7987" t="str">
        <f>IF(COUNTIF(Customers!A:A, H7987)&gt;0, "Valid", "Invalid")</f>
        <v>Invalid</v>
      </c>
      <c r="L7987" t="str">
        <f t="shared" si="620"/>
        <v>3</v>
      </c>
      <c r="M7987" t="str">
        <f t="shared" si="621"/>
        <v>2023</v>
      </c>
      <c r="N7987">
        <f t="shared" si="622"/>
        <v>-61984.4</v>
      </c>
      <c r="O7987" t="str">
        <f t="shared" si="623"/>
        <v/>
      </c>
      <c r="P7987">
        <f t="shared" si="624"/>
        <v>61984.4</v>
      </c>
      <c r="Q7987" s="48" t="str">
        <f>IF(O7987="","",
   IF(OR(O7987&lt;EDA_Outlier_Analysis!$C$10, O7987&gt;EDA_Outlier_Analysis!$C$11),
      "Outlier",
      "Normal"))</f>
        <v/>
      </c>
      <c r="R7987" t="str">
        <f>IF(P7987="","",
   IF(OR(P7987 &lt; EDA_Outlier_Analysis!$F$7, P7987 &gt; EDA_Outlier_Analysis!$F$8),
      "Outlier",
      "Normal"))</f>
        <v>Outlier</v>
      </c>
      <c r="S7987" t="str">
        <f>IF(N7987="","",
   IF(OR(N7987 &lt;EDA_Outlier_Analysis!$I$10, N7987 &gt; EDA_Outlier_Analysis!$I$11),
      "Outlier",
      "Normal"))</f>
        <v>Normal</v>
      </c>
    </row>
    <row r="7988" spans="1:19">
      <c r="A7988" t="s">
        <v>16945</v>
      </c>
      <c r="B7988" s="4">
        <v>44858</v>
      </c>
      <c r="C7988" s="2">
        <v>117463.34</v>
      </c>
      <c r="D7988" t="s">
        <v>849</v>
      </c>
      <c r="E7988" t="s">
        <v>853</v>
      </c>
      <c r="F7988" t="s">
        <v>10</v>
      </c>
      <c r="G7988" t="s">
        <v>20</v>
      </c>
      <c r="H7988" t="s">
        <v>689</v>
      </c>
      <c r="J7988" t="s">
        <v>16946</v>
      </c>
      <c r="K7988" t="str">
        <f>IF(COUNTIF(Customers!A:A, H7988)&gt;0, "Valid", "Invalid")</f>
        <v>Valid</v>
      </c>
      <c r="L7988" t="str">
        <f t="shared" si="620"/>
        <v>10</v>
      </c>
      <c r="M7988" t="str">
        <f t="shared" si="621"/>
        <v>2022</v>
      </c>
      <c r="N7988">
        <f t="shared" si="622"/>
        <v>117463.34</v>
      </c>
      <c r="O7988">
        <f t="shared" si="623"/>
        <v>117463.34</v>
      </c>
      <c r="P7988" t="str">
        <f t="shared" si="624"/>
        <v/>
      </c>
      <c r="Q7988" s="48" t="str">
        <f>IF(O7988="","",
   IF(OR(O7988&lt;EDA_Outlier_Analysis!$C$10, O7988&gt;EDA_Outlier_Analysis!$C$11),
      "Outlier",
      "Normal"))</f>
        <v>Normal</v>
      </c>
      <c r="R7988" t="str">
        <f>IF(P7988="","",
   IF(OR(P7988 &lt; EDA_Outlier_Analysis!$F$7, P7988 &gt; EDA_Outlier_Analysis!$F$8),
      "Outlier",
      "Normal"))</f>
        <v/>
      </c>
      <c r="S7988" t="str">
        <f>IF(N7988="","",
   IF(OR(N7988 &lt;EDA_Outlier_Analysis!$I$10, N7988 &gt; EDA_Outlier_Analysis!$I$11),
      "Outlier",
      "Normal"))</f>
        <v>Normal</v>
      </c>
    </row>
    <row r="7989" spans="1:19">
      <c r="A7989" t="s">
        <v>16947</v>
      </c>
      <c r="B7989" s="4">
        <v>45199</v>
      </c>
      <c r="C7989" s="2">
        <v>-58548.12</v>
      </c>
      <c r="D7989" t="s">
        <v>840</v>
      </c>
      <c r="E7989" t="s">
        <v>878</v>
      </c>
      <c r="F7989" t="s">
        <v>10</v>
      </c>
      <c r="G7989" t="s">
        <v>20</v>
      </c>
      <c r="I7989" t="s">
        <v>1468</v>
      </c>
      <c r="J7989" t="s">
        <v>16948</v>
      </c>
      <c r="K7989" t="str">
        <f>IF(COUNTIF(Customers!A:A, H7989)&gt;0, "Valid", "Invalid")</f>
        <v>Invalid</v>
      </c>
      <c r="L7989" t="str">
        <f t="shared" si="620"/>
        <v>9</v>
      </c>
      <c r="M7989" t="str">
        <f t="shared" si="621"/>
        <v>2023</v>
      </c>
      <c r="N7989">
        <f t="shared" si="622"/>
        <v>-58548.12</v>
      </c>
      <c r="O7989" t="str">
        <f t="shared" si="623"/>
        <v/>
      </c>
      <c r="P7989">
        <f t="shared" si="624"/>
        <v>58548.12</v>
      </c>
      <c r="Q7989" s="48" t="str">
        <f>IF(O7989="","",
   IF(OR(O7989&lt;EDA_Outlier_Analysis!$C$10, O7989&gt;EDA_Outlier_Analysis!$C$11),
      "Outlier",
      "Normal"))</f>
        <v/>
      </c>
      <c r="R7989" t="str">
        <f>IF(P7989="","",
   IF(OR(P7989 &lt; EDA_Outlier_Analysis!$F$7, P7989 &gt; EDA_Outlier_Analysis!$F$8),
      "Outlier",
      "Normal"))</f>
        <v>Outlier</v>
      </c>
      <c r="S7989" t="str">
        <f>IF(N7989="","",
   IF(OR(N7989 &lt;EDA_Outlier_Analysis!$I$10, N7989 &gt; EDA_Outlier_Analysis!$I$11),
      "Outlier",
      "Normal"))</f>
        <v>Normal</v>
      </c>
    </row>
    <row r="7990" spans="1:19">
      <c r="A7990" t="s">
        <v>16949</v>
      </c>
      <c r="B7990" s="4">
        <v>44588</v>
      </c>
      <c r="C7990" s="2">
        <v>153137.82</v>
      </c>
      <c r="D7990" t="s">
        <v>849</v>
      </c>
      <c r="E7990" t="s">
        <v>850</v>
      </c>
      <c r="F7990" t="s">
        <v>11</v>
      </c>
      <c r="G7990" t="s">
        <v>34</v>
      </c>
      <c r="H7990" t="s">
        <v>543</v>
      </c>
      <c r="J7990" t="s">
        <v>16950</v>
      </c>
      <c r="K7990" t="str">
        <f>IF(COUNTIF(Customers!A:A, H7990)&gt;0, "Valid", "Invalid")</f>
        <v>Valid</v>
      </c>
      <c r="L7990" t="str">
        <f t="shared" si="620"/>
        <v>1</v>
      </c>
      <c r="M7990" t="str">
        <f t="shared" si="621"/>
        <v>2022</v>
      </c>
      <c r="N7990">
        <f t="shared" si="622"/>
        <v>153137.82</v>
      </c>
      <c r="O7990">
        <f t="shared" si="623"/>
        <v>153137.82</v>
      </c>
      <c r="P7990" t="str">
        <f t="shared" si="624"/>
        <v/>
      </c>
      <c r="Q7990" s="48" t="str">
        <f>IF(O7990="","",
   IF(OR(O7990&lt;EDA_Outlier_Analysis!$C$10, O7990&gt;EDA_Outlier_Analysis!$C$11),
      "Outlier",
      "Normal"))</f>
        <v>Normal</v>
      </c>
      <c r="R7990" t="str">
        <f>IF(P7990="","",
   IF(OR(P7990 &lt; EDA_Outlier_Analysis!$F$7, P7990 &gt; EDA_Outlier_Analysis!$F$8),
      "Outlier",
      "Normal"))</f>
        <v/>
      </c>
      <c r="S7990" t="str">
        <f>IF(N7990="","",
   IF(OR(N7990 &lt;EDA_Outlier_Analysis!$I$10, N7990 &gt; EDA_Outlier_Analysis!$I$11),
      "Outlier",
      "Normal"))</f>
        <v>Normal</v>
      </c>
    </row>
    <row r="7991" spans="1:19">
      <c r="A7991" t="s">
        <v>16951</v>
      </c>
      <c r="B7991" s="4">
        <v>44764</v>
      </c>
      <c r="C7991" s="2">
        <v>-45846.95</v>
      </c>
      <c r="D7991" t="s">
        <v>840</v>
      </c>
      <c r="E7991" t="s">
        <v>841</v>
      </c>
      <c r="F7991" t="s">
        <v>10</v>
      </c>
      <c r="G7991" t="s">
        <v>31</v>
      </c>
      <c r="I7991" t="s">
        <v>1428</v>
      </c>
      <c r="J7991" t="s">
        <v>16952</v>
      </c>
      <c r="K7991" t="str">
        <f>IF(COUNTIF(Customers!A:A, H7991)&gt;0, "Valid", "Invalid")</f>
        <v>Invalid</v>
      </c>
      <c r="L7991" t="str">
        <f t="shared" si="620"/>
        <v>7</v>
      </c>
      <c r="M7991" t="str">
        <f t="shared" si="621"/>
        <v>2022</v>
      </c>
      <c r="N7991">
        <f t="shared" si="622"/>
        <v>-45846.95</v>
      </c>
      <c r="O7991" t="str">
        <f t="shared" si="623"/>
        <v/>
      </c>
      <c r="P7991">
        <f t="shared" si="624"/>
        <v>45846.95</v>
      </c>
      <c r="Q7991" s="48" t="str">
        <f>IF(O7991="","",
   IF(OR(O7991&lt;EDA_Outlier_Analysis!$C$10, O7991&gt;EDA_Outlier_Analysis!$C$11),
      "Outlier",
      "Normal"))</f>
        <v/>
      </c>
      <c r="R7991" t="str">
        <f>IF(P7991="","",
   IF(OR(P7991 &lt; EDA_Outlier_Analysis!$F$7, P7991 &gt; EDA_Outlier_Analysis!$F$8),
      "Outlier",
      "Normal"))</f>
        <v>Normal</v>
      </c>
      <c r="S7991" t="str">
        <f>IF(N7991="","",
   IF(OR(N7991 &lt;EDA_Outlier_Analysis!$I$10, N7991 &gt; EDA_Outlier_Analysis!$I$11),
      "Outlier",
      "Normal"))</f>
        <v>Normal</v>
      </c>
    </row>
    <row r="7992" spans="1:19">
      <c r="A7992" t="s">
        <v>16953</v>
      </c>
      <c r="B7992" s="4">
        <v>45242</v>
      </c>
      <c r="C7992" s="2">
        <v>176033.28</v>
      </c>
      <c r="D7992" t="s">
        <v>849</v>
      </c>
      <c r="E7992" t="s">
        <v>850</v>
      </c>
      <c r="F7992" t="s">
        <v>10</v>
      </c>
      <c r="G7992" t="s">
        <v>34</v>
      </c>
      <c r="H7992" t="s">
        <v>301</v>
      </c>
      <c r="J7992" t="s">
        <v>16954</v>
      </c>
      <c r="K7992" t="str">
        <f>IF(COUNTIF(Customers!A:A, H7992)&gt;0, "Valid", "Invalid")</f>
        <v>Valid</v>
      </c>
      <c r="L7992" t="str">
        <f t="shared" si="620"/>
        <v>11</v>
      </c>
      <c r="M7992" t="str">
        <f t="shared" si="621"/>
        <v>2023</v>
      </c>
      <c r="N7992">
        <f t="shared" si="622"/>
        <v>176033.28</v>
      </c>
      <c r="O7992">
        <f t="shared" si="623"/>
        <v>176033.28</v>
      </c>
      <c r="P7992" t="str">
        <f t="shared" si="624"/>
        <v/>
      </c>
      <c r="Q7992" s="48" t="str">
        <f>IF(O7992="","",
   IF(OR(O7992&lt;EDA_Outlier_Analysis!$C$10, O7992&gt;EDA_Outlier_Analysis!$C$11),
      "Outlier",
      "Normal"))</f>
        <v>Normal</v>
      </c>
      <c r="R7992" t="str">
        <f>IF(P7992="","",
   IF(OR(P7992 &lt; EDA_Outlier_Analysis!$F$7, P7992 &gt; EDA_Outlier_Analysis!$F$8),
      "Outlier",
      "Normal"))</f>
        <v/>
      </c>
      <c r="S7992" t="str">
        <f>IF(N7992="","",
   IF(OR(N7992 &lt;EDA_Outlier_Analysis!$I$10, N7992 &gt; EDA_Outlier_Analysis!$I$11),
      "Outlier",
      "Normal"))</f>
        <v>Normal</v>
      </c>
    </row>
    <row r="7993" spans="1:19">
      <c r="A7993" t="s">
        <v>16955</v>
      </c>
      <c r="B7993" s="4">
        <v>44644</v>
      </c>
      <c r="C7993" s="2">
        <v>18287.73</v>
      </c>
      <c r="D7993" t="s">
        <v>971</v>
      </c>
      <c r="E7993" t="s">
        <v>971</v>
      </c>
      <c r="F7993" t="s">
        <v>11</v>
      </c>
      <c r="G7993" t="s">
        <v>24</v>
      </c>
      <c r="J7993" t="s">
        <v>16956</v>
      </c>
      <c r="K7993" t="str">
        <f>IF(COUNTIF(Customers!A:A, H7993)&gt;0, "Valid", "Invalid")</f>
        <v>Invalid</v>
      </c>
      <c r="L7993" t="str">
        <f t="shared" si="620"/>
        <v>3</v>
      </c>
      <c r="M7993" t="str">
        <f t="shared" si="621"/>
        <v>2022</v>
      </c>
      <c r="N7993">
        <f t="shared" si="622"/>
        <v>-18287.73</v>
      </c>
      <c r="O7993" t="str">
        <f t="shared" si="623"/>
        <v/>
      </c>
      <c r="P7993" t="str">
        <f t="shared" si="624"/>
        <v/>
      </c>
      <c r="Q7993" s="48" t="str">
        <f>IF(O7993="","",
   IF(OR(O7993&lt;EDA_Outlier_Analysis!$C$10, O7993&gt;EDA_Outlier_Analysis!$C$11),
      "Outlier",
      "Normal"))</f>
        <v/>
      </c>
      <c r="R7993" t="str">
        <f>IF(P7993="","",
   IF(OR(P7993 &lt; EDA_Outlier_Analysis!$F$7, P7993 &gt; EDA_Outlier_Analysis!$F$8),
      "Outlier",
      "Normal"))</f>
        <v/>
      </c>
      <c r="S7993" t="str">
        <f>IF(N7993="","",
   IF(OR(N7993 &lt;EDA_Outlier_Analysis!$I$10, N7993 &gt; EDA_Outlier_Analysis!$I$11),
      "Outlier",
      "Normal"))</f>
        <v>Normal</v>
      </c>
    </row>
    <row r="7994" spans="1:19">
      <c r="A7994" t="s">
        <v>16957</v>
      </c>
      <c r="B7994" s="4">
        <v>45068</v>
      </c>
      <c r="C7994" s="2">
        <v>188497.02</v>
      </c>
      <c r="D7994" t="s">
        <v>849</v>
      </c>
      <c r="E7994" t="s">
        <v>850</v>
      </c>
      <c r="F7994" t="s">
        <v>9</v>
      </c>
      <c r="G7994" t="s">
        <v>20</v>
      </c>
      <c r="H7994" t="s">
        <v>441</v>
      </c>
      <c r="J7994" t="s">
        <v>16958</v>
      </c>
      <c r="K7994" t="str">
        <f>IF(COUNTIF(Customers!A:A, H7994)&gt;0, "Valid", "Invalid")</f>
        <v>Valid</v>
      </c>
      <c r="L7994" t="str">
        <f t="shared" si="620"/>
        <v>5</v>
      </c>
      <c r="M7994" t="str">
        <f t="shared" si="621"/>
        <v>2023</v>
      </c>
      <c r="N7994">
        <f t="shared" si="622"/>
        <v>188497.02</v>
      </c>
      <c r="O7994">
        <f t="shared" si="623"/>
        <v>188497.02</v>
      </c>
      <c r="P7994" t="str">
        <f t="shared" si="624"/>
        <v/>
      </c>
      <c r="Q7994" s="48" t="str">
        <f>IF(O7994="","",
   IF(OR(O7994&lt;EDA_Outlier_Analysis!$C$10, O7994&gt;EDA_Outlier_Analysis!$C$11),
      "Outlier",
      "Normal"))</f>
        <v>Normal</v>
      </c>
      <c r="R7994" t="str">
        <f>IF(P7994="","",
   IF(OR(P7994 &lt; EDA_Outlier_Analysis!$F$7, P7994 &gt; EDA_Outlier_Analysis!$F$8),
      "Outlier",
      "Normal"))</f>
        <v/>
      </c>
      <c r="S7994" t="str">
        <f>IF(N7994="","",
   IF(OR(N7994 &lt;EDA_Outlier_Analysis!$I$10, N7994 &gt; EDA_Outlier_Analysis!$I$11),
      "Outlier",
      "Normal"))</f>
        <v>Normal</v>
      </c>
    </row>
    <row r="7995" spans="1:19">
      <c r="A7995" t="s">
        <v>16959</v>
      </c>
      <c r="B7995" s="4">
        <v>45245</v>
      </c>
      <c r="C7995" s="2">
        <v>66684.990000000005</v>
      </c>
      <c r="D7995" t="s">
        <v>849</v>
      </c>
      <c r="E7995" t="s">
        <v>853</v>
      </c>
      <c r="F7995" t="s">
        <v>10</v>
      </c>
      <c r="G7995" t="s">
        <v>34</v>
      </c>
      <c r="H7995" t="s">
        <v>405</v>
      </c>
      <c r="J7995" t="s">
        <v>16960</v>
      </c>
      <c r="K7995" t="str">
        <f>IF(COUNTIF(Customers!A:A, H7995)&gt;0, "Valid", "Invalid")</f>
        <v>Valid</v>
      </c>
      <c r="L7995" t="str">
        <f t="shared" si="620"/>
        <v>11</v>
      </c>
      <c r="M7995" t="str">
        <f t="shared" si="621"/>
        <v>2023</v>
      </c>
      <c r="N7995">
        <f t="shared" si="622"/>
        <v>66684.990000000005</v>
      </c>
      <c r="O7995">
        <f t="shared" si="623"/>
        <v>66684.990000000005</v>
      </c>
      <c r="P7995" t="str">
        <f t="shared" si="624"/>
        <v/>
      </c>
      <c r="Q7995" s="48" t="str">
        <f>IF(O7995="","",
   IF(OR(O7995&lt;EDA_Outlier_Analysis!$C$10, O7995&gt;EDA_Outlier_Analysis!$C$11),
      "Outlier",
      "Normal"))</f>
        <v>Normal</v>
      </c>
      <c r="R7995" t="str">
        <f>IF(P7995="","",
   IF(OR(P7995 &lt; EDA_Outlier_Analysis!$F$7, P7995 &gt; EDA_Outlier_Analysis!$F$8),
      "Outlier",
      "Normal"))</f>
        <v/>
      </c>
      <c r="S7995" t="str">
        <f>IF(N7995="","",
   IF(OR(N7995 &lt;EDA_Outlier_Analysis!$I$10, N7995 &gt; EDA_Outlier_Analysis!$I$11),
      "Outlier",
      "Normal"))</f>
        <v>Normal</v>
      </c>
    </row>
    <row r="7996" spans="1:19">
      <c r="A7996" t="s">
        <v>16961</v>
      </c>
      <c r="B7996" s="4">
        <v>44864</v>
      </c>
      <c r="C7996" s="2">
        <v>227518.91</v>
      </c>
      <c r="D7996" t="s">
        <v>849</v>
      </c>
      <c r="E7996" t="s">
        <v>850</v>
      </c>
      <c r="F7996" t="s">
        <v>9</v>
      </c>
      <c r="G7996" t="s">
        <v>31</v>
      </c>
      <c r="H7996" t="s">
        <v>351</v>
      </c>
      <c r="J7996" t="s">
        <v>16962</v>
      </c>
      <c r="K7996" t="str">
        <f>IF(COUNTIF(Customers!A:A, H7996)&gt;0, "Valid", "Invalid")</f>
        <v>Valid</v>
      </c>
      <c r="L7996" t="str">
        <f t="shared" si="620"/>
        <v>10</v>
      </c>
      <c r="M7996" t="str">
        <f t="shared" si="621"/>
        <v>2022</v>
      </c>
      <c r="N7996">
        <f t="shared" si="622"/>
        <v>227518.91</v>
      </c>
      <c r="O7996">
        <f t="shared" si="623"/>
        <v>227518.91</v>
      </c>
      <c r="P7996" t="str">
        <f t="shared" si="624"/>
        <v/>
      </c>
      <c r="Q7996" s="48" t="str">
        <f>IF(O7996="","",
   IF(OR(O7996&lt;EDA_Outlier_Analysis!$C$10, O7996&gt;EDA_Outlier_Analysis!$C$11),
      "Outlier",
      "Normal"))</f>
        <v>Normal</v>
      </c>
      <c r="R7996" t="str">
        <f>IF(P7996="","",
   IF(OR(P7996 &lt; EDA_Outlier_Analysis!$F$7, P7996 &gt; EDA_Outlier_Analysis!$F$8),
      "Outlier",
      "Normal"))</f>
        <v/>
      </c>
      <c r="S7996" t="str">
        <f>IF(N7996="","",
   IF(OR(N7996 &lt;EDA_Outlier_Analysis!$I$10, N7996 &gt; EDA_Outlier_Analysis!$I$11),
      "Outlier",
      "Normal"))</f>
        <v>Normal</v>
      </c>
    </row>
    <row r="7997" spans="1:19">
      <c r="A7997" t="s">
        <v>16963</v>
      </c>
      <c r="B7997" s="4">
        <v>44604</v>
      </c>
      <c r="C7997" s="2">
        <v>-42091.83</v>
      </c>
      <c r="D7997" t="s">
        <v>840</v>
      </c>
      <c r="E7997" t="s">
        <v>864</v>
      </c>
      <c r="F7997" t="s">
        <v>10</v>
      </c>
      <c r="G7997" t="s">
        <v>34</v>
      </c>
      <c r="I7997" t="s">
        <v>906</v>
      </c>
      <c r="J7997" t="s">
        <v>16964</v>
      </c>
      <c r="K7997" t="str">
        <f>IF(COUNTIF(Customers!A:A, H7997)&gt;0, "Valid", "Invalid")</f>
        <v>Invalid</v>
      </c>
      <c r="L7997" t="str">
        <f t="shared" si="620"/>
        <v>2</v>
      </c>
      <c r="M7997" t="str">
        <f t="shared" si="621"/>
        <v>2022</v>
      </c>
      <c r="N7997">
        <f t="shared" si="622"/>
        <v>-42091.83</v>
      </c>
      <c r="O7997" t="str">
        <f t="shared" si="623"/>
        <v/>
      </c>
      <c r="P7997">
        <f t="shared" si="624"/>
        <v>42091.83</v>
      </c>
      <c r="Q7997" s="48" t="str">
        <f>IF(O7997="","",
   IF(OR(O7997&lt;EDA_Outlier_Analysis!$C$10, O7997&gt;EDA_Outlier_Analysis!$C$11),
      "Outlier",
      "Normal"))</f>
        <v/>
      </c>
      <c r="R7997" t="str">
        <f>IF(P7997="","",
   IF(OR(P7997 &lt; EDA_Outlier_Analysis!$F$7, P7997 &gt; EDA_Outlier_Analysis!$F$8),
      "Outlier",
      "Normal"))</f>
        <v>Normal</v>
      </c>
      <c r="S7997" t="str">
        <f>IF(N7997="","",
   IF(OR(N7997 &lt;EDA_Outlier_Analysis!$I$10, N7997 &gt; EDA_Outlier_Analysis!$I$11),
      "Outlier",
      "Normal"))</f>
        <v>Normal</v>
      </c>
    </row>
    <row r="7998" spans="1:19">
      <c r="A7998" t="s">
        <v>16965</v>
      </c>
      <c r="B7998" s="4">
        <v>44921</v>
      </c>
      <c r="C7998" s="2">
        <v>230770.19</v>
      </c>
      <c r="D7998" t="s">
        <v>849</v>
      </c>
      <c r="E7998" t="s">
        <v>850</v>
      </c>
      <c r="F7998" t="s">
        <v>11</v>
      </c>
      <c r="G7998" t="s">
        <v>31</v>
      </c>
      <c r="H7998" t="s">
        <v>327</v>
      </c>
      <c r="J7998" t="s">
        <v>16966</v>
      </c>
      <c r="K7998" t="str">
        <f>IF(COUNTIF(Customers!A:A, H7998)&gt;0, "Valid", "Invalid")</f>
        <v>Valid</v>
      </c>
      <c r="L7998" t="str">
        <f t="shared" si="620"/>
        <v>12</v>
      </c>
      <c r="M7998" t="str">
        <f t="shared" si="621"/>
        <v>2022</v>
      </c>
      <c r="N7998">
        <f t="shared" si="622"/>
        <v>230770.19</v>
      </c>
      <c r="O7998">
        <f t="shared" si="623"/>
        <v>230770.19</v>
      </c>
      <c r="P7998" t="str">
        <f t="shared" si="624"/>
        <v/>
      </c>
      <c r="Q7998" s="48" t="str">
        <f>IF(O7998="","",
   IF(OR(O7998&lt;EDA_Outlier_Analysis!$C$10, O7998&gt;EDA_Outlier_Analysis!$C$11),
      "Outlier",
      "Normal"))</f>
        <v>Normal</v>
      </c>
      <c r="R7998" t="str">
        <f>IF(P7998="","",
   IF(OR(P7998 &lt; EDA_Outlier_Analysis!$F$7, P7998 &gt; EDA_Outlier_Analysis!$F$8),
      "Outlier",
      "Normal"))</f>
        <v/>
      </c>
      <c r="S7998" t="str">
        <f>IF(N7998="","",
   IF(OR(N7998 &lt;EDA_Outlier_Analysis!$I$10, N7998 &gt; EDA_Outlier_Analysis!$I$11),
      "Outlier",
      "Normal"))</f>
        <v>Normal</v>
      </c>
    </row>
    <row r="7999" spans="1:19">
      <c r="A7999" t="s">
        <v>16967</v>
      </c>
      <c r="B7999" s="4">
        <v>44833</v>
      </c>
      <c r="C7999" s="2">
        <v>112793.85</v>
      </c>
      <c r="D7999" t="s">
        <v>849</v>
      </c>
      <c r="E7999" t="s">
        <v>853</v>
      </c>
      <c r="F7999" t="s">
        <v>11</v>
      </c>
      <c r="G7999" t="s">
        <v>24</v>
      </c>
      <c r="H7999" t="s">
        <v>483</v>
      </c>
      <c r="J7999" t="s">
        <v>16968</v>
      </c>
      <c r="K7999" t="str">
        <f>IF(COUNTIF(Customers!A:A, H7999)&gt;0, "Valid", "Invalid")</f>
        <v>Valid</v>
      </c>
      <c r="L7999" t="str">
        <f t="shared" si="620"/>
        <v>9</v>
      </c>
      <c r="M7999" t="str">
        <f t="shared" si="621"/>
        <v>2022</v>
      </c>
      <c r="N7999">
        <f t="shared" si="622"/>
        <v>112793.85</v>
      </c>
      <c r="O7999">
        <f t="shared" si="623"/>
        <v>112793.85</v>
      </c>
      <c r="P7999" t="str">
        <f t="shared" si="624"/>
        <v/>
      </c>
      <c r="Q7999" s="48" t="str">
        <f>IF(O7999="","",
   IF(OR(O7999&lt;EDA_Outlier_Analysis!$C$10, O7999&gt;EDA_Outlier_Analysis!$C$11),
      "Outlier",
      "Normal"))</f>
        <v>Normal</v>
      </c>
      <c r="R7999" t="str">
        <f>IF(P7999="","",
   IF(OR(P7999 &lt; EDA_Outlier_Analysis!$F$7, P7999 &gt; EDA_Outlier_Analysis!$F$8),
      "Outlier",
      "Normal"))</f>
        <v/>
      </c>
      <c r="S7999" t="str">
        <f>IF(N7999="","",
   IF(OR(N7999 &lt;EDA_Outlier_Analysis!$I$10, N7999 &gt; EDA_Outlier_Analysis!$I$11),
      "Outlier",
      "Normal"))</f>
        <v>Normal</v>
      </c>
    </row>
    <row r="8000" spans="1:19">
      <c r="A8000" t="s">
        <v>16969</v>
      </c>
      <c r="B8000" s="4">
        <v>45083</v>
      </c>
      <c r="C8000" s="2">
        <v>128172.57</v>
      </c>
      <c r="D8000" t="s">
        <v>849</v>
      </c>
      <c r="E8000" t="s">
        <v>850</v>
      </c>
      <c r="F8000" t="s">
        <v>10</v>
      </c>
      <c r="G8000" t="s">
        <v>20</v>
      </c>
      <c r="H8000" t="s">
        <v>313</v>
      </c>
      <c r="J8000" t="s">
        <v>16970</v>
      </c>
      <c r="K8000" t="str">
        <f>IF(COUNTIF(Customers!A:A, H8000)&gt;0, "Valid", "Invalid")</f>
        <v>Valid</v>
      </c>
      <c r="L8000" t="str">
        <f t="shared" si="620"/>
        <v>6</v>
      </c>
      <c r="M8000" t="str">
        <f t="shared" si="621"/>
        <v>2023</v>
      </c>
      <c r="N8000">
        <f t="shared" si="622"/>
        <v>128172.57</v>
      </c>
      <c r="O8000">
        <f t="shared" si="623"/>
        <v>128172.57</v>
      </c>
      <c r="P8000" t="str">
        <f t="shared" si="624"/>
        <v/>
      </c>
      <c r="Q8000" s="48" t="str">
        <f>IF(O8000="","",
   IF(OR(O8000&lt;EDA_Outlier_Analysis!$C$10, O8000&gt;EDA_Outlier_Analysis!$C$11),
      "Outlier",
      "Normal"))</f>
        <v>Normal</v>
      </c>
      <c r="R8000" t="str">
        <f>IF(P8000="","",
   IF(OR(P8000 &lt; EDA_Outlier_Analysis!$F$7, P8000 &gt; EDA_Outlier_Analysis!$F$8),
      "Outlier",
      "Normal"))</f>
        <v/>
      </c>
      <c r="S8000" t="str">
        <f>IF(N8000="","",
   IF(OR(N8000 &lt;EDA_Outlier_Analysis!$I$10, N8000 &gt; EDA_Outlier_Analysis!$I$11),
      "Outlier",
      "Normal"))</f>
        <v>Normal</v>
      </c>
    </row>
    <row r="8001" spans="1:19">
      <c r="A8001" t="s">
        <v>16971</v>
      </c>
      <c r="B8001" s="4">
        <v>44817</v>
      </c>
      <c r="C8001" s="2">
        <v>157319.32999999999</v>
      </c>
      <c r="D8001" t="s">
        <v>849</v>
      </c>
      <c r="E8001" t="s">
        <v>868</v>
      </c>
      <c r="F8001" t="s">
        <v>11</v>
      </c>
      <c r="G8001" t="s">
        <v>34</v>
      </c>
      <c r="H8001" t="s">
        <v>663</v>
      </c>
      <c r="J8001" t="s">
        <v>16972</v>
      </c>
      <c r="K8001" t="str">
        <f>IF(COUNTIF(Customers!A:A, H8001)&gt;0, "Valid", "Invalid")</f>
        <v>Valid</v>
      </c>
      <c r="L8001" t="str">
        <f t="shared" si="620"/>
        <v>9</v>
      </c>
      <c r="M8001" t="str">
        <f t="shared" si="621"/>
        <v>2022</v>
      </c>
      <c r="N8001">
        <f t="shared" si="622"/>
        <v>157319.32999999999</v>
      </c>
      <c r="O8001">
        <f t="shared" si="623"/>
        <v>157319.32999999999</v>
      </c>
      <c r="P8001" t="str">
        <f t="shared" si="624"/>
        <v/>
      </c>
      <c r="Q8001" s="48" t="str">
        <f>IF(O8001="","",
   IF(OR(O8001&lt;EDA_Outlier_Analysis!$C$10, O8001&gt;EDA_Outlier_Analysis!$C$11),
      "Outlier",
      "Normal"))</f>
        <v>Normal</v>
      </c>
      <c r="R8001" t="str">
        <f>IF(P8001="","",
   IF(OR(P8001 &lt; EDA_Outlier_Analysis!$F$7, P8001 &gt; EDA_Outlier_Analysis!$F$8),
      "Outlier",
      "Normal"))</f>
        <v/>
      </c>
      <c r="S8001" t="str">
        <f>IF(N8001="","",
   IF(OR(N8001 &lt;EDA_Outlier_Analysis!$I$10, N8001 &gt; EDA_Outlier_Analysis!$I$11),
      "Outlier",
      "Normal"))</f>
        <v>Normal</v>
      </c>
    </row>
    <row r="8002" spans="1:19">
      <c r="A8002" t="s">
        <v>16973</v>
      </c>
      <c r="B8002" s="4">
        <v>45265</v>
      </c>
      <c r="C8002" s="2">
        <v>18211.75</v>
      </c>
      <c r="D8002" t="s">
        <v>1345</v>
      </c>
      <c r="E8002" t="s">
        <v>1345</v>
      </c>
      <c r="F8002" t="s">
        <v>9</v>
      </c>
      <c r="G8002" t="s">
        <v>24</v>
      </c>
      <c r="J8002" t="s">
        <v>16974</v>
      </c>
      <c r="K8002" t="str">
        <f>IF(COUNTIF(Customers!A:A, H8002)&gt;0, "Valid", "Invalid")</f>
        <v>Invalid</v>
      </c>
      <c r="L8002" t="str">
        <f t="shared" si="620"/>
        <v>12</v>
      </c>
      <c r="M8002" t="str">
        <f t="shared" si="621"/>
        <v>2023</v>
      </c>
      <c r="N8002">
        <f t="shared" si="622"/>
        <v>-18211.75</v>
      </c>
      <c r="O8002" t="str">
        <f t="shared" si="623"/>
        <v/>
      </c>
      <c r="P8002" t="str">
        <f t="shared" si="624"/>
        <v/>
      </c>
      <c r="Q8002" s="48" t="str">
        <f>IF(O8002="","",
   IF(OR(O8002&lt;EDA_Outlier_Analysis!$C$10, O8002&gt;EDA_Outlier_Analysis!$C$11),
      "Outlier",
      "Normal"))</f>
        <v/>
      </c>
      <c r="R8002" t="str">
        <f>IF(P8002="","",
   IF(OR(P8002 &lt; EDA_Outlier_Analysis!$F$7, P8002 &gt; EDA_Outlier_Analysis!$F$8),
      "Outlier",
      "Normal"))</f>
        <v/>
      </c>
      <c r="S8002" t="str">
        <f>IF(N8002="","",
   IF(OR(N8002 &lt;EDA_Outlier_Analysis!$I$10, N8002 &gt; EDA_Outlier_Analysis!$I$11),
      "Outlier",
      "Normal"))</f>
        <v>Normal</v>
      </c>
    </row>
    <row r="8003" spans="1:19">
      <c r="A8003" t="s">
        <v>16975</v>
      </c>
      <c r="B8003" s="4">
        <v>44976</v>
      </c>
      <c r="C8003" s="2">
        <v>152728.31</v>
      </c>
      <c r="D8003" t="s">
        <v>849</v>
      </c>
      <c r="E8003" t="s">
        <v>868</v>
      </c>
      <c r="F8003" t="s">
        <v>9</v>
      </c>
      <c r="G8003" t="s">
        <v>20</v>
      </c>
      <c r="H8003" t="s">
        <v>621</v>
      </c>
      <c r="J8003" t="s">
        <v>16976</v>
      </c>
      <c r="K8003" t="str">
        <f>IF(COUNTIF(Customers!A:A, H8003)&gt;0, "Valid", "Invalid")</f>
        <v>Valid</v>
      </c>
      <c r="L8003" t="str">
        <f t="shared" ref="L8003:L8066" si="625">TEXT(B8003,"m")</f>
        <v>2</v>
      </c>
      <c r="M8003" t="str">
        <f t="shared" ref="M8003:M8066" si="626">TEXT(B8003,"yyyy")</f>
        <v>2023</v>
      </c>
      <c r="N8003">
        <f t="shared" ref="N8003:N8066" si="627">IF(D8003="Revenue",C8003,-ABS(C8003))</f>
        <v>152728.31</v>
      </c>
      <c r="O8003">
        <f t="shared" ref="O8003:O8066" si="628">IF(D8003="Revenue", C8003, "")</f>
        <v>152728.31</v>
      </c>
      <c r="P8003" t="str">
        <f t="shared" ref="P8003:P8066" si="629">IF(D8003="Expense", ABS(C8003), "")</f>
        <v/>
      </c>
      <c r="Q8003" s="48" t="str">
        <f>IF(O8003="","",
   IF(OR(O8003&lt;EDA_Outlier_Analysis!$C$10, O8003&gt;EDA_Outlier_Analysis!$C$11),
      "Outlier",
      "Normal"))</f>
        <v>Normal</v>
      </c>
      <c r="R8003" t="str">
        <f>IF(P8003="","",
   IF(OR(P8003 &lt; EDA_Outlier_Analysis!$F$7, P8003 &gt; EDA_Outlier_Analysis!$F$8),
      "Outlier",
      "Normal"))</f>
        <v/>
      </c>
      <c r="S8003" t="str">
        <f>IF(N8003="","",
   IF(OR(N8003 &lt;EDA_Outlier_Analysis!$I$10, N8003 &gt; EDA_Outlier_Analysis!$I$11),
      "Outlier",
      "Normal"))</f>
        <v>Normal</v>
      </c>
    </row>
    <row r="8004" spans="1:19">
      <c r="A8004" t="s">
        <v>16977</v>
      </c>
      <c r="B8004" s="4">
        <v>44570</v>
      </c>
      <c r="C8004" s="2">
        <v>-30311.38</v>
      </c>
      <c r="D8004" t="s">
        <v>840</v>
      </c>
      <c r="E8004" t="s">
        <v>841</v>
      </c>
      <c r="F8004" t="s">
        <v>11</v>
      </c>
      <c r="G8004" t="s">
        <v>20</v>
      </c>
      <c r="I8004" t="s">
        <v>957</v>
      </c>
      <c r="J8004" t="s">
        <v>16978</v>
      </c>
      <c r="K8004" t="str">
        <f>IF(COUNTIF(Customers!A:A, H8004)&gt;0, "Valid", "Invalid")</f>
        <v>Invalid</v>
      </c>
      <c r="L8004" t="str">
        <f t="shared" si="625"/>
        <v>1</v>
      </c>
      <c r="M8004" t="str">
        <f t="shared" si="626"/>
        <v>2022</v>
      </c>
      <c r="N8004">
        <f t="shared" si="627"/>
        <v>-30311.38</v>
      </c>
      <c r="O8004" t="str">
        <f t="shared" si="628"/>
        <v/>
      </c>
      <c r="P8004">
        <f t="shared" si="629"/>
        <v>30311.38</v>
      </c>
      <c r="Q8004" s="48" t="str">
        <f>IF(O8004="","",
   IF(OR(O8004&lt;EDA_Outlier_Analysis!$C$10, O8004&gt;EDA_Outlier_Analysis!$C$11),
      "Outlier",
      "Normal"))</f>
        <v/>
      </c>
      <c r="R8004" t="str">
        <f>IF(P8004="","",
   IF(OR(P8004 &lt; EDA_Outlier_Analysis!$F$7, P8004 &gt; EDA_Outlier_Analysis!$F$8),
      "Outlier",
      "Normal"))</f>
        <v>Normal</v>
      </c>
      <c r="S8004" t="str">
        <f>IF(N8004="","",
   IF(OR(N8004 &lt;EDA_Outlier_Analysis!$I$10, N8004 &gt; EDA_Outlier_Analysis!$I$11),
      "Outlier",
      "Normal"))</f>
        <v>Normal</v>
      </c>
    </row>
    <row r="8005" spans="1:19">
      <c r="A8005" t="s">
        <v>16979</v>
      </c>
      <c r="B8005" s="4">
        <v>45044</v>
      </c>
      <c r="C8005" s="2">
        <v>145235.93</v>
      </c>
      <c r="D8005" t="s">
        <v>849</v>
      </c>
      <c r="E8005" t="s">
        <v>850</v>
      </c>
      <c r="F8005" t="s">
        <v>10</v>
      </c>
      <c r="G8005" t="s">
        <v>20</v>
      </c>
      <c r="H8005" t="s">
        <v>497</v>
      </c>
      <c r="J8005" t="s">
        <v>16980</v>
      </c>
      <c r="K8005" t="str">
        <f>IF(COUNTIF(Customers!A:A, H8005)&gt;0, "Valid", "Invalid")</f>
        <v>Valid</v>
      </c>
      <c r="L8005" t="str">
        <f t="shared" si="625"/>
        <v>4</v>
      </c>
      <c r="M8005" t="str">
        <f t="shared" si="626"/>
        <v>2023</v>
      </c>
      <c r="N8005">
        <f t="shared" si="627"/>
        <v>145235.93</v>
      </c>
      <c r="O8005">
        <f t="shared" si="628"/>
        <v>145235.93</v>
      </c>
      <c r="P8005" t="str">
        <f t="shared" si="629"/>
        <v/>
      </c>
      <c r="Q8005" s="48" t="str">
        <f>IF(O8005="","",
   IF(OR(O8005&lt;EDA_Outlier_Analysis!$C$10, O8005&gt;EDA_Outlier_Analysis!$C$11),
      "Outlier",
      "Normal"))</f>
        <v>Normal</v>
      </c>
      <c r="R8005" t="str">
        <f>IF(P8005="","",
   IF(OR(P8005 &lt; EDA_Outlier_Analysis!$F$7, P8005 &gt; EDA_Outlier_Analysis!$F$8),
      "Outlier",
      "Normal"))</f>
        <v/>
      </c>
      <c r="S8005" t="str">
        <f>IF(N8005="","",
   IF(OR(N8005 &lt;EDA_Outlier_Analysis!$I$10, N8005 &gt; EDA_Outlier_Analysis!$I$11),
      "Outlier",
      "Normal"))</f>
        <v>Normal</v>
      </c>
    </row>
    <row r="8006" spans="1:19">
      <c r="A8006" t="s">
        <v>16981</v>
      </c>
      <c r="B8006" s="4">
        <v>44781</v>
      </c>
      <c r="C8006" s="2">
        <v>24937.54</v>
      </c>
      <c r="D8006" t="s">
        <v>1345</v>
      </c>
      <c r="E8006" t="s">
        <v>1345</v>
      </c>
      <c r="F8006" t="s">
        <v>11</v>
      </c>
      <c r="G8006" t="s">
        <v>31</v>
      </c>
      <c r="J8006" t="s">
        <v>16982</v>
      </c>
      <c r="K8006" t="str">
        <f>IF(COUNTIF(Customers!A:A, H8006)&gt;0, "Valid", "Invalid")</f>
        <v>Invalid</v>
      </c>
      <c r="L8006" t="str">
        <f t="shared" si="625"/>
        <v>8</v>
      </c>
      <c r="M8006" t="str">
        <f t="shared" si="626"/>
        <v>2022</v>
      </c>
      <c r="N8006">
        <f t="shared" si="627"/>
        <v>-24937.54</v>
      </c>
      <c r="O8006" t="str">
        <f t="shared" si="628"/>
        <v/>
      </c>
      <c r="P8006" t="str">
        <f t="shared" si="629"/>
        <v/>
      </c>
      <c r="Q8006" s="48" t="str">
        <f>IF(O8006="","",
   IF(OR(O8006&lt;EDA_Outlier_Analysis!$C$10, O8006&gt;EDA_Outlier_Analysis!$C$11),
      "Outlier",
      "Normal"))</f>
        <v/>
      </c>
      <c r="R8006" t="str">
        <f>IF(P8006="","",
   IF(OR(P8006 &lt; EDA_Outlier_Analysis!$F$7, P8006 &gt; EDA_Outlier_Analysis!$F$8),
      "Outlier",
      "Normal"))</f>
        <v/>
      </c>
      <c r="S8006" t="str">
        <f>IF(N8006="","",
   IF(OR(N8006 &lt;EDA_Outlier_Analysis!$I$10, N8006 &gt; EDA_Outlier_Analysis!$I$11),
      "Outlier",
      "Normal"))</f>
        <v>Normal</v>
      </c>
    </row>
    <row r="8007" spans="1:19">
      <c r="A8007" t="s">
        <v>16983</v>
      </c>
      <c r="B8007" s="4">
        <v>44958</v>
      </c>
      <c r="C8007" s="2">
        <v>-76369.17</v>
      </c>
      <c r="D8007" t="s">
        <v>840</v>
      </c>
      <c r="E8007" t="s">
        <v>905</v>
      </c>
      <c r="F8007" t="s">
        <v>9</v>
      </c>
      <c r="G8007" t="s">
        <v>31</v>
      </c>
      <c r="I8007" t="s">
        <v>4774</v>
      </c>
      <c r="J8007" t="s">
        <v>16984</v>
      </c>
      <c r="K8007" t="str">
        <f>IF(COUNTIF(Customers!A:A, H8007)&gt;0, "Valid", "Invalid")</f>
        <v>Invalid</v>
      </c>
      <c r="L8007" t="str">
        <f t="shared" si="625"/>
        <v>2</v>
      </c>
      <c r="M8007" t="str">
        <f t="shared" si="626"/>
        <v>2023</v>
      </c>
      <c r="N8007">
        <f t="shared" si="627"/>
        <v>-76369.17</v>
      </c>
      <c r="O8007" t="str">
        <f t="shared" si="628"/>
        <v/>
      </c>
      <c r="P8007">
        <f t="shared" si="629"/>
        <v>76369.17</v>
      </c>
      <c r="Q8007" s="48" t="str">
        <f>IF(O8007="","",
   IF(OR(O8007&lt;EDA_Outlier_Analysis!$C$10, O8007&gt;EDA_Outlier_Analysis!$C$11),
      "Outlier",
      "Normal"))</f>
        <v/>
      </c>
      <c r="R8007" t="str">
        <f>IF(P8007="","",
   IF(OR(P8007 &lt; EDA_Outlier_Analysis!$F$7, P8007 &gt; EDA_Outlier_Analysis!$F$8),
      "Outlier",
      "Normal"))</f>
        <v>Outlier</v>
      </c>
      <c r="S8007" t="str">
        <f>IF(N8007="","",
   IF(OR(N8007 &lt;EDA_Outlier_Analysis!$I$10, N8007 &gt; EDA_Outlier_Analysis!$I$11),
      "Outlier",
      "Normal"))</f>
        <v>Normal</v>
      </c>
    </row>
    <row r="8008" spans="1:19">
      <c r="A8008" t="s">
        <v>16985</v>
      </c>
      <c r="B8008" s="4">
        <v>45118</v>
      </c>
      <c r="C8008" s="2">
        <v>157524.69</v>
      </c>
      <c r="D8008" t="s">
        <v>849</v>
      </c>
      <c r="E8008" t="s">
        <v>850</v>
      </c>
      <c r="F8008" t="s">
        <v>10</v>
      </c>
      <c r="G8008" t="s">
        <v>20</v>
      </c>
      <c r="H8008" t="s">
        <v>683</v>
      </c>
      <c r="J8008" t="s">
        <v>16986</v>
      </c>
      <c r="K8008" t="str">
        <f>IF(COUNTIF(Customers!A:A, H8008)&gt;0, "Valid", "Invalid")</f>
        <v>Valid</v>
      </c>
      <c r="L8008" t="str">
        <f t="shared" si="625"/>
        <v>7</v>
      </c>
      <c r="M8008" t="str">
        <f t="shared" si="626"/>
        <v>2023</v>
      </c>
      <c r="N8008">
        <f t="shared" si="627"/>
        <v>157524.69</v>
      </c>
      <c r="O8008">
        <f t="shared" si="628"/>
        <v>157524.69</v>
      </c>
      <c r="P8008" t="str">
        <f t="shared" si="629"/>
        <v/>
      </c>
      <c r="Q8008" s="48" t="str">
        <f>IF(O8008="","",
   IF(OR(O8008&lt;EDA_Outlier_Analysis!$C$10, O8008&gt;EDA_Outlier_Analysis!$C$11),
      "Outlier",
      "Normal"))</f>
        <v>Normal</v>
      </c>
      <c r="R8008" t="str">
        <f>IF(P8008="","",
   IF(OR(P8008 &lt; EDA_Outlier_Analysis!$F$7, P8008 &gt; EDA_Outlier_Analysis!$F$8),
      "Outlier",
      "Normal"))</f>
        <v/>
      </c>
      <c r="S8008" t="str">
        <f>IF(N8008="","",
   IF(OR(N8008 &lt;EDA_Outlier_Analysis!$I$10, N8008 &gt; EDA_Outlier_Analysis!$I$11),
      "Outlier",
      "Normal"))</f>
        <v>Normal</v>
      </c>
    </row>
    <row r="8009" spans="1:19">
      <c r="A8009" t="s">
        <v>16987</v>
      </c>
      <c r="B8009" s="4">
        <v>44830</v>
      </c>
      <c r="C8009" s="2">
        <v>25632.2</v>
      </c>
      <c r="D8009" t="s">
        <v>1345</v>
      </c>
      <c r="E8009" t="s">
        <v>1345</v>
      </c>
      <c r="F8009" t="s">
        <v>10</v>
      </c>
      <c r="G8009" t="s">
        <v>20</v>
      </c>
      <c r="J8009" t="s">
        <v>16988</v>
      </c>
      <c r="K8009" t="str">
        <f>IF(COUNTIF(Customers!A:A, H8009)&gt;0, "Valid", "Invalid")</f>
        <v>Invalid</v>
      </c>
      <c r="L8009" t="str">
        <f t="shared" si="625"/>
        <v>9</v>
      </c>
      <c r="M8009" t="str">
        <f t="shared" si="626"/>
        <v>2022</v>
      </c>
      <c r="N8009">
        <f t="shared" si="627"/>
        <v>-25632.2</v>
      </c>
      <c r="O8009" t="str">
        <f t="shared" si="628"/>
        <v/>
      </c>
      <c r="P8009" t="str">
        <f t="shared" si="629"/>
        <v/>
      </c>
      <c r="Q8009" s="48" t="str">
        <f>IF(O8009="","",
   IF(OR(O8009&lt;EDA_Outlier_Analysis!$C$10, O8009&gt;EDA_Outlier_Analysis!$C$11),
      "Outlier",
      "Normal"))</f>
        <v/>
      </c>
      <c r="R8009" t="str">
        <f>IF(P8009="","",
   IF(OR(P8009 &lt; EDA_Outlier_Analysis!$F$7, P8009 &gt; EDA_Outlier_Analysis!$F$8),
      "Outlier",
      "Normal"))</f>
        <v/>
      </c>
      <c r="S8009" t="str">
        <f>IF(N8009="","",
   IF(OR(N8009 &lt;EDA_Outlier_Analysis!$I$10, N8009 &gt; EDA_Outlier_Analysis!$I$11),
      "Outlier",
      "Normal"))</f>
        <v>Normal</v>
      </c>
    </row>
    <row r="8010" spans="1:19">
      <c r="A8010" t="s">
        <v>16989</v>
      </c>
      <c r="B8010" s="4">
        <v>44682</v>
      </c>
      <c r="C8010" s="2">
        <v>-31558.95</v>
      </c>
      <c r="D8010" t="s">
        <v>840</v>
      </c>
      <c r="E8010" t="s">
        <v>841</v>
      </c>
      <c r="F8010" t="s">
        <v>10</v>
      </c>
      <c r="G8010" t="s">
        <v>24</v>
      </c>
      <c r="I8010" t="s">
        <v>1585</v>
      </c>
      <c r="J8010" t="s">
        <v>16990</v>
      </c>
      <c r="K8010" t="str">
        <f>IF(COUNTIF(Customers!A:A, H8010)&gt;0, "Valid", "Invalid")</f>
        <v>Invalid</v>
      </c>
      <c r="L8010" t="str">
        <f t="shared" si="625"/>
        <v>5</v>
      </c>
      <c r="M8010" t="str">
        <f t="shared" si="626"/>
        <v>2022</v>
      </c>
      <c r="N8010">
        <f t="shared" si="627"/>
        <v>-31558.95</v>
      </c>
      <c r="O8010" t="str">
        <f t="shared" si="628"/>
        <v/>
      </c>
      <c r="P8010">
        <f t="shared" si="629"/>
        <v>31558.95</v>
      </c>
      <c r="Q8010" s="48" t="str">
        <f>IF(O8010="","",
   IF(OR(O8010&lt;EDA_Outlier_Analysis!$C$10, O8010&gt;EDA_Outlier_Analysis!$C$11),
      "Outlier",
      "Normal"))</f>
        <v/>
      </c>
      <c r="R8010" t="str">
        <f>IF(P8010="","",
   IF(OR(P8010 &lt; EDA_Outlier_Analysis!$F$7, P8010 &gt; EDA_Outlier_Analysis!$F$8),
      "Outlier",
      "Normal"))</f>
        <v>Normal</v>
      </c>
      <c r="S8010" t="str">
        <f>IF(N8010="","",
   IF(OR(N8010 &lt;EDA_Outlier_Analysis!$I$10, N8010 &gt; EDA_Outlier_Analysis!$I$11),
      "Outlier",
      "Normal"))</f>
        <v>Normal</v>
      </c>
    </row>
    <row r="8011" spans="1:19">
      <c r="A8011" t="s">
        <v>16991</v>
      </c>
      <c r="B8011" s="4">
        <v>45022</v>
      </c>
      <c r="C8011" s="2">
        <v>150818.01</v>
      </c>
      <c r="D8011" t="s">
        <v>849</v>
      </c>
      <c r="E8011" t="s">
        <v>868</v>
      </c>
      <c r="F8011" t="s">
        <v>9</v>
      </c>
      <c r="G8011" t="s">
        <v>20</v>
      </c>
      <c r="H8011" t="s">
        <v>377</v>
      </c>
      <c r="J8011" t="s">
        <v>16992</v>
      </c>
      <c r="K8011" t="str">
        <f>IF(COUNTIF(Customers!A:A, H8011)&gt;0, "Valid", "Invalid")</f>
        <v>Valid</v>
      </c>
      <c r="L8011" t="str">
        <f t="shared" si="625"/>
        <v>4</v>
      </c>
      <c r="M8011" t="str">
        <f t="shared" si="626"/>
        <v>2023</v>
      </c>
      <c r="N8011">
        <f t="shared" si="627"/>
        <v>150818.01</v>
      </c>
      <c r="O8011">
        <f t="shared" si="628"/>
        <v>150818.01</v>
      </c>
      <c r="P8011" t="str">
        <f t="shared" si="629"/>
        <v/>
      </c>
      <c r="Q8011" s="48" t="str">
        <f>IF(O8011="","",
   IF(OR(O8011&lt;EDA_Outlier_Analysis!$C$10, O8011&gt;EDA_Outlier_Analysis!$C$11),
      "Outlier",
      "Normal"))</f>
        <v>Normal</v>
      </c>
      <c r="R8011" t="str">
        <f>IF(P8011="","",
   IF(OR(P8011 &lt; EDA_Outlier_Analysis!$F$7, P8011 &gt; EDA_Outlier_Analysis!$F$8),
      "Outlier",
      "Normal"))</f>
        <v/>
      </c>
      <c r="S8011" t="str">
        <f>IF(N8011="","",
   IF(OR(N8011 &lt;EDA_Outlier_Analysis!$I$10, N8011 &gt; EDA_Outlier_Analysis!$I$11),
      "Outlier",
      "Normal"))</f>
        <v>Normal</v>
      </c>
    </row>
    <row r="8012" spans="1:19">
      <c r="A8012" t="s">
        <v>16993</v>
      </c>
      <c r="B8012" s="4">
        <v>44722</v>
      </c>
      <c r="C8012" s="2">
        <v>-59388.34</v>
      </c>
      <c r="D8012" t="s">
        <v>840</v>
      </c>
      <c r="E8012" t="s">
        <v>905</v>
      </c>
      <c r="F8012" t="s">
        <v>10</v>
      </c>
      <c r="G8012" t="s">
        <v>24</v>
      </c>
      <c r="I8012" t="s">
        <v>1196</v>
      </c>
      <c r="J8012" t="s">
        <v>16994</v>
      </c>
      <c r="K8012" t="str">
        <f>IF(COUNTIF(Customers!A:A, H8012)&gt;0, "Valid", "Invalid")</f>
        <v>Invalid</v>
      </c>
      <c r="L8012" t="str">
        <f t="shared" si="625"/>
        <v>6</v>
      </c>
      <c r="M8012" t="str">
        <f t="shared" si="626"/>
        <v>2022</v>
      </c>
      <c r="N8012">
        <f t="shared" si="627"/>
        <v>-59388.34</v>
      </c>
      <c r="O8012" t="str">
        <f t="shared" si="628"/>
        <v/>
      </c>
      <c r="P8012">
        <f t="shared" si="629"/>
        <v>59388.34</v>
      </c>
      <c r="Q8012" s="48" t="str">
        <f>IF(O8012="","",
   IF(OR(O8012&lt;EDA_Outlier_Analysis!$C$10, O8012&gt;EDA_Outlier_Analysis!$C$11),
      "Outlier",
      "Normal"))</f>
        <v/>
      </c>
      <c r="R8012" t="str">
        <f>IF(P8012="","",
   IF(OR(P8012 &lt; EDA_Outlier_Analysis!$F$7, P8012 &gt; EDA_Outlier_Analysis!$F$8),
      "Outlier",
      "Normal"))</f>
        <v>Outlier</v>
      </c>
      <c r="S8012" t="str">
        <f>IF(N8012="","",
   IF(OR(N8012 &lt;EDA_Outlier_Analysis!$I$10, N8012 &gt; EDA_Outlier_Analysis!$I$11),
      "Outlier",
      "Normal"))</f>
        <v>Normal</v>
      </c>
    </row>
    <row r="8013" spans="1:19">
      <c r="A8013" t="s">
        <v>16995</v>
      </c>
      <c r="B8013" s="4">
        <v>44870</v>
      </c>
      <c r="C8013" s="2">
        <v>57451.35</v>
      </c>
      <c r="D8013" t="s">
        <v>849</v>
      </c>
      <c r="E8013" t="s">
        <v>850</v>
      </c>
      <c r="F8013" t="s">
        <v>11</v>
      </c>
      <c r="G8013" t="s">
        <v>24</v>
      </c>
      <c r="H8013" t="s">
        <v>101</v>
      </c>
      <c r="J8013" t="s">
        <v>16996</v>
      </c>
      <c r="K8013" t="str">
        <f>IF(COUNTIF(Customers!A:A, H8013)&gt;0, "Valid", "Invalid")</f>
        <v>Valid</v>
      </c>
      <c r="L8013" t="str">
        <f t="shared" si="625"/>
        <v>11</v>
      </c>
      <c r="M8013" t="str">
        <f t="shared" si="626"/>
        <v>2022</v>
      </c>
      <c r="N8013">
        <f t="shared" si="627"/>
        <v>57451.35</v>
      </c>
      <c r="O8013">
        <f t="shared" si="628"/>
        <v>57451.35</v>
      </c>
      <c r="P8013" t="str">
        <f t="shared" si="629"/>
        <v/>
      </c>
      <c r="Q8013" s="48" t="str">
        <f>IF(O8013="","",
   IF(OR(O8013&lt;EDA_Outlier_Analysis!$C$10, O8013&gt;EDA_Outlier_Analysis!$C$11),
      "Outlier",
      "Normal"))</f>
        <v>Normal</v>
      </c>
      <c r="R8013" t="str">
        <f>IF(P8013="","",
   IF(OR(P8013 &lt; EDA_Outlier_Analysis!$F$7, P8013 &gt; EDA_Outlier_Analysis!$F$8),
      "Outlier",
      "Normal"))</f>
        <v/>
      </c>
      <c r="S8013" t="str">
        <f>IF(N8013="","",
   IF(OR(N8013 &lt;EDA_Outlier_Analysis!$I$10, N8013 &gt; EDA_Outlier_Analysis!$I$11),
      "Outlier",
      "Normal"))</f>
        <v>Normal</v>
      </c>
    </row>
    <row r="8014" spans="1:19">
      <c r="A8014" t="s">
        <v>16997</v>
      </c>
      <c r="B8014" s="4">
        <v>45244</v>
      </c>
      <c r="C8014" s="2">
        <v>-25938.85</v>
      </c>
      <c r="D8014" t="s">
        <v>840</v>
      </c>
      <c r="E8014" t="s">
        <v>905</v>
      </c>
      <c r="F8014" t="s">
        <v>10</v>
      </c>
      <c r="G8014" t="s">
        <v>31</v>
      </c>
      <c r="I8014" t="s">
        <v>4561</v>
      </c>
      <c r="J8014" t="s">
        <v>16998</v>
      </c>
      <c r="K8014" t="str">
        <f>IF(COUNTIF(Customers!A:A, H8014)&gt;0, "Valid", "Invalid")</f>
        <v>Invalid</v>
      </c>
      <c r="L8014" t="str">
        <f t="shared" si="625"/>
        <v>11</v>
      </c>
      <c r="M8014" t="str">
        <f t="shared" si="626"/>
        <v>2023</v>
      </c>
      <c r="N8014">
        <f t="shared" si="627"/>
        <v>-25938.85</v>
      </c>
      <c r="O8014" t="str">
        <f t="shared" si="628"/>
        <v/>
      </c>
      <c r="P8014">
        <f t="shared" si="629"/>
        <v>25938.85</v>
      </c>
      <c r="Q8014" s="48" t="str">
        <f>IF(O8014="","",
   IF(OR(O8014&lt;EDA_Outlier_Analysis!$C$10, O8014&gt;EDA_Outlier_Analysis!$C$11),
      "Outlier",
      "Normal"))</f>
        <v/>
      </c>
      <c r="R8014" t="str">
        <f>IF(P8014="","",
   IF(OR(P8014 &lt; EDA_Outlier_Analysis!$F$7, P8014 &gt; EDA_Outlier_Analysis!$F$8),
      "Outlier",
      "Normal"))</f>
        <v>Outlier</v>
      </c>
      <c r="S8014" t="str">
        <f>IF(N8014="","",
   IF(OR(N8014 &lt;EDA_Outlier_Analysis!$I$10, N8014 &gt; EDA_Outlier_Analysis!$I$11),
      "Outlier",
      "Normal"))</f>
        <v>Normal</v>
      </c>
    </row>
    <row r="8015" spans="1:19">
      <c r="A8015" t="s">
        <v>16999</v>
      </c>
      <c r="B8015" s="4">
        <v>44607</v>
      </c>
      <c r="C8015" s="2">
        <v>188766.45</v>
      </c>
      <c r="D8015" t="s">
        <v>849</v>
      </c>
      <c r="E8015" t="s">
        <v>853</v>
      </c>
      <c r="F8015" t="s">
        <v>10</v>
      </c>
      <c r="G8015" t="s">
        <v>24</v>
      </c>
      <c r="H8015" t="s">
        <v>275</v>
      </c>
      <c r="J8015" t="s">
        <v>17000</v>
      </c>
      <c r="K8015" t="str">
        <f>IF(COUNTIF(Customers!A:A, H8015)&gt;0, "Valid", "Invalid")</f>
        <v>Valid</v>
      </c>
      <c r="L8015" t="str">
        <f t="shared" si="625"/>
        <v>2</v>
      </c>
      <c r="M8015" t="str">
        <f t="shared" si="626"/>
        <v>2022</v>
      </c>
      <c r="N8015">
        <f t="shared" si="627"/>
        <v>188766.45</v>
      </c>
      <c r="O8015">
        <f t="shared" si="628"/>
        <v>188766.45</v>
      </c>
      <c r="P8015" t="str">
        <f t="shared" si="629"/>
        <v/>
      </c>
      <c r="Q8015" s="48" t="str">
        <f>IF(O8015="","",
   IF(OR(O8015&lt;EDA_Outlier_Analysis!$C$10, O8015&gt;EDA_Outlier_Analysis!$C$11),
      "Outlier",
      "Normal"))</f>
        <v>Normal</v>
      </c>
      <c r="R8015" t="str">
        <f>IF(P8015="","",
   IF(OR(P8015 &lt; EDA_Outlier_Analysis!$F$7, P8015 &gt; EDA_Outlier_Analysis!$F$8),
      "Outlier",
      "Normal"))</f>
        <v/>
      </c>
      <c r="S8015" t="str">
        <f>IF(N8015="","",
   IF(OR(N8015 &lt;EDA_Outlier_Analysis!$I$10, N8015 &gt; EDA_Outlier_Analysis!$I$11),
      "Outlier",
      "Normal"))</f>
        <v>Normal</v>
      </c>
    </row>
    <row r="8016" spans="1:19">
      <c r="A8016" t="s">
        <v>17001</v>
      </c>
      <c r="B8016" s="4">
        <v>44911</v>
      </c>
      <c r="C8016" s="2">
        <v>-17870.080000000002</v>
      </c>
      <c r="D8016" t="s">
        <v>840</v>
      </c>
      <c r="E8016" t="s">
        <v>864</v>
      </c>
      <c r="F8016" t="s">
        <v>10</v>
      </c>
      <c r="G8016" t="s">
        <v>34</v>
      </c>
      <c r="I8016" t="s">
        <v>1505</v>
      </c>
      <c r="J8016" t="s">
        <v>17002</v>
      </c>
      <c r="K8016" t="str">
        <f>IF(COUNTIF(Customers!A:A, H8016)&gt;0, "Valid", "Invalid")</f>
        <v>Invalid</v>
      </c>
      <c r="L8016" t="str">
        <f t="shared" si="625"/>
        <v>12</v>
      </c>
      <c r="M8016" t="str">
        <f t="shared" si="626"/>
        <v>2022</v>
      </c>
      <c r="N8016">
        <f t="shared" si="627"/>
        <v>-17870.080000000002</v>
      </c>
      <c r="O8016" t="str">
        <f t="shared" si="628"/>
        <v/>
      </c>
      <c r="P8016">
        <f t="shared" si="629"/>
        <v>17870.080000000002</v>
      </c>
      <c r="Q8016" s="48" t="str">
        <f>IF(O8016="","",
   IF(OR(O8016&lt;EDA_Outlier_Analysis!$C$10, O8016&gt;EDA_Outlier_Analysis!$C$11),
      "Outlier",
      "Normal"))</f>
        <v/>
      </c>
      <c r="R8016" t="str">
        <f>IF(P8016="","",
   IF(OR(P8016 &lt; EDA_Outlier_Analysis!$F$7, P8016 &gt; EDA_Outlier_Analysis!$F$8),
      "Outlier",
      "Normal"))</f>
        <v>Outlier</v>
      </c>
      <c r="S8016" t="str">
        <f>IF(N8016="","",
   IF(OR(N8016 &lt;EDA_Outlier_Analysis!$I$10, N8016 &gt; EDA_Outlier_Analysis!$I$11),
      "Outlier",
      "Normal"))</f>
        <v>Normal</v>
      </c>
    </row>
    <row r="8017" spans="1:19">
      <c r="A8017" t="s">
        <v>17003</v>
      </c>
      <c r="B8017" s="4">
        <v>44622</v>
      </c>
      <c r="C8017" s="2">
        <v>25333.99</v>
      </c>
      <c r="D8017" t="s">
        <v>971</v>
      </c>
      <c r="E8017" t="s">
        <v>971</v>
      </c>
      <c r="F8017" t="s">
        <v>11</v>
      </c>
      <c r="G8017" t="s">
        <v>24</v>
      </c>
      <c r="J8017" t="s">
        <v>17004</v>
      </c>
      <c r="K8017" t="str">
        <f>IF(COUNTIF(Customers!A:A, H8017)&gt;0, "Valid", "Invalid")</f>
        <v>Invalid</v>
      </c>
      <c r="L8017" t="str">
        <f t="shared" si="625"/>
        <v>3</v>
      </c>
      <c r="M8017" t="str">
        <f t="shared" si="626"/>
        <v>2022</v>
      </c>
      <c r="N8017">
        <f t="shared" si="627"/>
        <v>-25333.99</v>
      </c>
      <c r="O8017" t="str">
        <f t="shared" si="628"/>
        <v/>
      </c>
      <c r="P8017" t="str">
        <f t="shared" si="629"/>
        <v/>
      </c>
      <c r="Q8017" s="48" t="str">
        <f>IF(O8017="","",
   IF(OR(O8017&lt;EDA_Outlier_Analysis!$C$10, O8017&gt;EDA_Outlier_Analysis!$C$11),
      "Outlier",
      "Normal"))</f>
        <v/>
      </c>
      <c r="R8017" t="str">
        <f>IF(P8017="","",
   IF(OR(P8017 &lt; EDA_Outlier_Analysis!$F$7, P8017 &gt; EDA_Outlier_Analysis!$F$8),
      "Outlier",
      "Normal"))</f>
        <v/>
      </c>
      <c r="S8017" t="str">
        <f>IF(N8017="","",
   IF(OR(N8017 &lt;EDA_Outlier_Analysis!$I$10, N8017 &gt; EDA_Outlier_Analysis!$I$11),
      "Outlier",
      "Normal"))</f>
        <v>Normal</v>
      </c>
    </row>
    <row r="8018" spans="1:19">
      <c r="A8018" t="s">
        <v>17005</v>
      </c>
      <c r="B8018" s="4">
        <v>45256</v>
      </c>
      <c r="C8018" s="2">
        <v>-84625.95</v>
      </c>
      <c r="D8018" t="s">
        <v>840</v>
      </c>
      <c r="E8018" t="s">
        <v>878</v>
      </c>
      <c r="F8018" t="s">
        <v>11</v>
      </c>
      <c r="G8018" t="s">
        <v>31</v>
      </c>
      <c r="I8018" t="s">
        <v>1494</v>
      </c>
      <c r="J8018" t="s">
        <v>17006</v>
      </c>
      <c r="K8018" t="str">
        <f>IF(COUNTIF(Customers!A:A, H8018)&gt;0, "Valid", "Invalid")</f>
        <v>Invalid</v>
      </c>
      <c r="L8018" t="str">
        <f t="shared" si="625"/>
        <v>11</v>
      </c>
      <c r="M8018" t="str">
        <f t="shared" si="626"/>
        <v>2023</v>
      </c>
      <c r="N8018">
        <f t="shared" si="627"/>
        <v>-84625.95</v>
      </c>
      <c r="O8018" t="str">
        <f t="shared" si="628"/>
        <v/>
      </c>
      <c r="P8018">
        <f t="shared" si="629"/>
        <v>84625.95</v>
      </c>
      <c r="Q8018" s="48" t="str">
        <f>IF(O8018="","",
   IF(OR(O8018&lt;EDA_Outlier_Analysis!$C$10, O8018&gt;EDA_Outlier_Analysis!$C$11),
      "Outlier",
      "Normal"))</f>
        <v/>
      </c>
      <c r="R8018" t="str">
        <f>IF(P8018="","",
   IF(OR(P8018 &lt; EDA_Outlier_Analysis!$F$7, P8018 &gt; EDA_Outlier_Analysis!$F$8),
      "Outlier",
      "Normal"))</f>
        <v>Outlier</v>
      </c>
      <c r="S8018" t="str">
        <f>IF(N8018="","",
   IF(OR(N8018 &lt;EDA_Outlier_Analysis!$I$10, N8018 &gt; EDA_Outlier_Analysis!$I$11),
      "Outlier",
      "Normal"))</f>
        <v>Normal</v>
      </c>
    </row>
    <row r="8019" spans="1:19">
      <c r="A8019" t="s">
        <v>17007</v>
      </c>
      <c r="B8019" s="4">
        <v>44598</v>
      </c>
      <c r="C8019" s="2">
        <v>-17436.84</v>
      </c>
      <c r="D8019" t="s">
        <v>840</v>
      </c>
      <c r="E8019" t="s">
        <v>864</v>
      </c>
      <c r="F8019" t="s">
        <v>11</v>
      </c>
      <c r="G8019" t="s">
        <v>20</v>
      </c>
      <c r="I8019" t="s">
        <v>987</v>
      </c>
      <c r="J8019" t="s">
        <v>17008</v>
      </c>
      <c r="K8019" t="str">
        <f>IF(COUNTIF(Customers!A:A, H8019)&gt;0, "Valid", "Invalid")</f>
        <v>Invalid</v>
      </c>
      <c r="L8019" t="str">
        <f t="shared" si="625"/>
        <v>2</v>
      </c>
      <c r="M8019" t="str">
        <f t="shared" si="626"/>
        <v>2022</v>
      </c>
      <c r="N8019">
        <f t="shared" si="627"/>
        <v>-17436.84</v>
      </c>
      <c r="O8019" t="str">
        <f t="shared" si="628"/>
        <v/>
      </c>
      <c r="P8019">
        <f t="shared" si="629"/>
        <v>17436.84</v>
      </c>
      <c r="Q8019" s="48" t="str">
        <f>IF(O8019="","",
   IF(OR(O8019&lt;EDA_Outlier_Analysis!$C$10, O8019&gt;EDA_Outlier_Analysis!$C$11),
      "Outlier",
      "Normal"))</f>
        <v/>
      </c>
      <c r="R8019" t="str">
        <f>IF(P8019="","",
   IF(OR(P8019 &lt; EDA_Outlier_Analysis!$F$7, P8019 &gt; EDA_Outlier_Analysis!$F$8),
      "Outlier",
      "Normal"))</f>
        <v>Outlier</v>
      </c>
      <c r="S8019" t="str">
        <f>IF(N8019="","",
   IF(OR(N8019 &lt;EDA_Outlier_Analysis!$I$10, N8019 &gt; EDA_Outlier_Analysis!$I$11),
      "Outlier",
      "Normal"))</f>
        <v>Normal</v>
      </c>
    </row>
    <row r="8020" spans="1:19">
      <c r="A8020" t="s">
        <v>17009</v>
      </c>
      <c r="B8020" s="4">
        <v>45202</v>
      </c>
      <c r="C8020" s="2">
        <v>-30756.29</v>
      </c>
      <c r="D8020" t="s">
        <v>840</v>
      </c>
      <c r="E8020" t="s">
        <v>856</v>
      </c>
      <c r="F8020" t="s">
        <v>9</v>
      </c>
      <c r="G8020" t="s">
        <v>34</v>
      </c>
      <c r="I8020" t="s">
        <v>1340</v>
      </c>
      <c r="J8020" t="s">
        <v>17010</v>
      </c>
      <c r="K8020" t="str">
        <f>IF(COUNTIF(Customers!A:A, H8020)&gt;0, "Valid", "Invalid")</f>
        <v>Invalid</v>
      </c>
      <c r="L8020" t="str">
        <f t="shared" si="625"/>
        <v>10</v>
      </c>
      <c r="M8020" t="str">
        <f t="shared" si="626"/>
        <v>2023</v>
      </c>
      <c r="N8020">
        <f t="shared" si="627"/>
        <v>-30756.29</v>
      </c>
      <c r="O8020" t="str">
        <f t="shared" si="628"/>
        <v/>
      </c>
      <c r="P8020">
        <f t="shared" si="629"/>
        <v>30756.29</v>
      </c>
      <c r="Q8020" s="48" t="str">
        <f>IF(O8020="","",
   IF(OR(O8020&lt;EDA_Outlier_Analysis!$C$10, O8020&gt;EDA_Outlier_Analysis!$C$11),
      "Outlier",
      "Normal"))</f>
        <v/>
      </c>
      <c r="R8020" t="str">
        <f>IF(P8020="","",
   IF(OR(P8020 &lt; EDA_Outlier_Analysis!$F$7, P8020 &gt; EDA_Outlier_Analysis!$F$8),
      "Outlier",
      "Normal"))</f>
        <v>Normal</v>
      </c>
      <c r="S8020" t="str">
        <f>IF(N8020="","",
   IF(OR(N8020 &lt;EDA_Outlier_Analysis!$I$10, N8020 &gt; EDA_Outlier_Analysis!$I$11),
      "Outlier",
      "Normal"))</f>
        <v>Normal</v>
      </c>
    </row>
    <row r="8021" spans="1:19">
      <c r="A8021" t="s">
        <v>17011</v>
      </c>
      <c r="B8021" s="4">
        <v>45169</v>
      </c>
      <c r="C8021" s="2">
        <v>223050.55</v>
      </c>
      <c r="D8021" t="s">
        <v>849</v>
      </c>
      <c r="E8021" t="s">
        <v>868</v>
      </c>
      <c r="F8021" t="s">
        <v>11</v>
      </c>
      <c r="G8021" t="s">
        <v>34</v>
      </c>
      <c r="H8021" t="s">
        <v>631</v>
      </c>
      <c r="J8021" t="s">
        <v>17012</v>
      </c>
      <c r="K8021" t="str">
        <f>IF(COUNTIF(Customers!A:A, H8021)&gt;0, "Valid", "Invalid")</f>
        <v>Valid</v>
      </c>
      <c r="L8021" t="str">
        <f t="shared" si="625"/>
        <v>8</v>
      </c>
      <c r="M8021" t="str">
        <f t="shared" si="626"/>
        <v>2023</v>
      </c>
      <c r="N8021">
        <f t="shared" si="627"/>
        <v>223050.55</v>
      </c>
      <c r="O8021">
        <f t="shared" si="628"/>
        <v>223050.55</v>
      </c>
      <c r="P8021" t="str">
        <f t="shared" si="629"/>
        <v/>
      </c>
      <c r="Q8021" s="48" t="str">
        <f>IF(O8021="","",
   IF(OR(O8021&lt;EDA_Outlier_Analysis!$C$10, O8021&gt;EDA_Outlier_Analysis!$C$11),
      "Outlier",
      "Normal"))</f>
        <v>Normal</v>
      </c>
      <c r="R8021" t="str">
        <f>IF(P8021="","",
   IF(OR(P8021 &lt; EDA_Outlier_Analysis!$F$7, P8021 &gt; EDA_Outlier_Analysis!$F$8),
      "Outlier",
      "Normal"))</f>
        <v/>
      </c>
      <c r="S8021" t="str">
        <f>IF(N8021="","",
   IF(OR(N8021 &lt;EDA_Outlier_Analysis!$I$10, N8021 &gt; EDA_Outlier_Analysis!$I$11),
      "Outlier",
      "Normal"))</f>
        <v>Normal</v>
      </c>
    </row>
    <row r="8022" spans="1:19">
      <c r="A8022" t="s">
        <v>17013</v>
      </c>
      <c r="B8022" s="4">
        <v>44563</v>
      </c>
      <c r="C8022" s="2">
        <v>-34376.76</v>
      </c>
      <c r="D8022" t="s">
        <v>840</v>
      </c>
      <c r="E8022" t="s">
        <v>856</v>
      </c>
      <c r="F8022" t="s">
        <v>11</v>
      </c>
      <c r="G8022" t="s">
        <v>20</v>
      </c>
      <c r="I8022" t="s">
        <v>1485</v>
      </c>
      <c r="J8022" t="s">
        <v>17014</v>
      </c>
      <c r="K8022" t="str">
        <f>IF(COUNTIF(Customers!A:A, H8022)&gt;0, "Valid", "Invalid")</f>
        <v>Invalid</v>
      </c>
      <c r="L8022" t="str">
        <f t="shared" si="625"/>
        <v>1</v>
      </c>
      <c r="M8022" t="str">
        <f t="shared" si="626"/>
        <v>2022</v>
      </c>
      <c r="N8022">
        <f t="shared" si="627"/>
        <v>-34376.76</v>
      </c>
      <c r="O8022" t="str">
        <f t="shared" si="628"/>
        <v/>
      </c>
      <c r="P8022">
        <f t="shared" si="629"/>
        <v>34376.76</v>
      </c>
      <c r="Q8022" s="48" t="str">
        <f>IF(O8022="","",
   IF(OR(O8022&lt;EDA_Outlier_Analysis!$C$10, O8022&gt;EDA_Outlier_Analysis!$C$11),
      "Outlier",
      "Normal"))</f>
        <v/>
      </c>
      <c r="R8022" t="str">
        <f>IF(P8022="","",
   IF(OR(P8022 &lt; EDA_Outlier_Analysis!$F$7, P8022 &gt; EDA_Outlier_Analysis!$F$8),
      "Outlier",
      "Normal"))</f>
        <v>Normal</v>
      </c>
      <c r="S8022" t="str">
        <f>IF(N8022="","",
   IF(OR(N8022 &lt;EDA_Outlier_Analysis!$I$10, N8022 &gt; EDA_Outlier_Analysis!$I$11),
      "Outlier",
      "Normal"))</f>
        <v>Normal</v>
      </c>
    </row>
    <row r="8023" spans="1:19">
      <c r="A8023" t="s">
        <v>17015</v>
      </c>
      <c r="B8023" s="4">
        <v>44751</v>
      </c>
      <c r="C8023" s="2">
        <v>-52245.3</v>
      </c>
      <c r="D8023" t="s">
        <v>840</v>
      </c>
      <c r="E8023" t="s">
        <v>856</v>
      </c>
      <c r="F8023" t="s">
        <v>9</v>
      </c>
      <c r="G8023" t="s">
        <v>31</v>
      </c>
      <c r="I8023" t="s">
        <v>3081</v>
      </c>
      <c r="J8023" t="s">
        <v>17016</v>
      </c>
      <c r="K8023" t="str">
        <f>IF(COUNTIF(Customers!A:A, H8023)&gt;0, "Valid", "Invalid")</f>
        <v>Invalid</v>
      </c>
      <c r="L8023" t="str">
        <f t="shared" si="625"/>
        <v>7</v>
      </c>
      <c r="M8023" t="str">
        <f t="shared" si="626"/>
        <v>2022</v>
      </c>
      <c r="N8023">
        <f t="shared" si="627"/>
        <v>-52245.3</v>
      </c>
      <c r="O8023" t="str">
        <f t="shared" si="628"/>
        <v/>
      </c>
      <c r="P8023">
        <f t="shared" si="629"/>
        <v>52245.3</v>
      </c>
      <c r="Q8023" s="48" t="str">
        <f>IF(O8023="","",
   IF(OR(O8023&lt;EDA_Outlier_Analysis!$C$10, O8023&gt;EDA_Outlier_Analysis!$C$11),
      "Outlier",
      "Normal"))</f>
        <v/>
      </c>
      <c r="R8023" t="str">
        <f>IF(P8023="","",
   IF(OR(P8023 &lt; EDA_Outlier_Analysis!$F$7, P8023 &gt; EDA_Outlier_Analysis!$F$8),
      "Outlier",
      "Normal"))</f>
        <v>Normal</v>
      </c>
      <c r="S8023" t="str">
        <f>IF(N8023="","",
   IF(OR(N8023 &lt;EDA_Outlier_Analysis!$I$10, N8023 &gt; EDA_Outlier_Analysis!$I$11),
      "Outlier",
      "Normal"))</f>
        <v>Normal</v>
      </c>
    </row>
    <row r="8024" spans="1:19">
      <c r="A8024" t="s">
        <v>17017</v>
      </c>
      <c r="B8024" s="4">
        <v>45048</v>
      </c>
      <c r="C8024" s="2">
        <v>-41602.620000000003</v>
      </c>
      <c r="D8024" t="s">
        <v>840</v>
      </c>
      <c r="E8024" t="s">
        <v>845</v>
      </c>
      <c r="F8024" t="s">
        <v>11</v>
      </c>
      <c r="G8024" t="s">
        <v>20</v>
      </c>
      <c r="I8024" t="s">
        <v>979</v>
      </c>
      <c r="J8024" t="s">
        <v>17018</v>
      </c>
      <c r="K8024" t="str">
        <f>IF(COUNTIF(Customers!A:A, H8024)&gt;0, "Valid", "Invalid")</f>
        <v>Invalid</v>
      </c>
      <c r="L8024" t="str">
        <f t="shared" si="625"/>
        <v>5</v>
      </c>
      <c r="M8024" t="str">
        <f t="shared" si="626"/>
        <v>2023</v>
      </c>
      <c r="N8024">
        <f t="shared" si="627"/>
        <v>-41602.620000000003</v>
      </c>
      <c r="O8024" t="str">
        <f t="shared" si="628"/>
        <v/>
      </c>
      <c r="P8024">
        <f t="shared" si="629"/>
        <v>41602.620000000003</v>
      </c>
      <c r="Q8024" s="48" t="str">
        <f>IF(O8024="","",
   IF(OR(O8024&lt;EDA_Outlier_Analysis!$C$10, O8024&gt;EDA_Outlier_Analysis!$C$11),
      "Outlier",
      "Normal"))</f>
        <v/>
      </c>
      <c r="R8024" t="str">
        <f>IF(P8024="","",
   IF(OR(P8024 &lt; EDA_Outlier_Analysis!$F$7, P8024 &gt; EDA_Outlier_Analysis!$F$8),
      "Outlier",
      "Normal"))</f>
        <v>Normal</v>
      </c>
      <c r="S8024" t="str">
        <f>IF(N8024="","",
   IF(OR(N8024 &lt;EDA_Outlier_Analysis!$I$10, N8024 &gt; EDA_Outlier_Analysis!$I$11),
      "Outlier",
      "Normal"))</f>
        <v>Normal</v>
      </c>
    </row>
    <row r="8025" spans="1:19">
      <c r="A8025" t="s">
        <v>17019</v>
      </c>
      <c r="B8025" s="4">
        <v>44856</v>
      </c>
      <c r="C8025" s="2">
        <v>172319.69</v>
      </c>
      <c r="D8025" t="s">
        <v>849</v>
      </c>
      <c r="E8025" t="s">
        <v>853</v>
      </c>
      <c r="F8025" t="s">
        <v>11</v>
      </c>
      <c r="G8025" t="s">
        <v>24</v>
      </c>
      <c r="H8025" t="s">
        <v>341</v>
      </c>
      <c r="J8025" t="s">
        <v>17020</v>
      </c>
      <c r="K8025" t="str">
        <f>IF(COUNTIF(Customers!A:A, H8025)&gt;0, "Valid", "Invalid")</f>
        <v>Valid</v>
      </c>
      <c r="L8025" t="str">
        <f t="shared" si="625"/>
        <v>10</v>
      </c>
      <c r="M8025" t="str">
        <f t="shared" si="626"/>
        <v>2022</v>
      </c>
      <c r="N8025">
        <f t="shared" si="627"/>
        <v>172319.69</v>
      </c>
      <c r="O8025">
        <f t="shared" si="628"/>
        <v>172319.69</v>
      </c>
      <c r="P8025" t="str">
        <f t="shared" si="629"/>
        <v/>
      </c>
      <c r="Q8025" s="48" t="str">
        <f>IF(O8025="","",
   IF(OR(O8025&lt;EDA_Outlier_Analysis!$C$10, O8025&gt;EDA_Outlier_Analysis!$C$11),
      "Outlier",
      "Normal"))</f>
        <v>Normal</v>
      </c>
      <c r="R8025" t="str">
        <f>IF(P8025="","",
   IF(OR(P8025 &lt; EDA_Outlier_Analysis!$F$7, P8025 &gt; EDA_Outlier_Analysis!$F$8),
      "Outlier",
      "Normal"))</f>
        <v/>
      </c>
      <c r="S8025" t="str">
        <f>IF(N8025="","",
   IF(OR(N8025 &lt;EDA_Outlier_Analysis!$I$10, N8025 &gt; EDA_Outlier_Analysis!$I$11),
      "Outlier",
      "Normal"))</f>
        <v>Normal</v>
      </c>
    </row>
    <row r="8026" spans="1:19">
      <c r="A8026" t="s">
        <v>17021</v>
      </c>
      <c r="B8026" s="4">
        <v>45255</v>
      </c>
      <c r="C8026" s="2">
        <v>159832.26999999999</v>
      </c>
      <c r="D8026" t="s">
        <v>849</v>
      </c>
      <c r="E8026" t="s">
        <v>868</v>
      </c>
      <c r="F8026" t="s">
        <v>9</v>
      </c>
      <c r="G8026" t="s">
        <v>34</v>
      </c>
      <c r="H8026" t="s">
        <v>543</v>
      </c>
      <c r="J8026" t="s">
        <v>17022</v>
      </c>
      <c r="K8026" t="str">
        <f>IF(COUNTIF(Customers!A:A, H8026)&gt;0, "Valid", "Invalid")</f>
        <v>Valid</v>
      </c>
      <c r="L8026" t="str">
        <f t="shared" si="625"/>
        <v>11</v>
      </c>
      <c r="M8026" t="str">
        <f t="shared" si="626"/>
        <v>2023</v>
      </c>
      <c r="N8026">
        <f t="shared" si="627"/>
        <v>159832.26999999999</v>
      </c>
      <c r="O8026">
        <f t="shared" si="628"/>
        <v>159832.26999999999</v>
      </c>
      <c r="P8026" t="str">
        <f t="shared" si="629"/>
        <v/>
      </c>
      <c r="Q8026" s="48" t="str">
        <f>IF(O8026="","",
   IF(OR(O8026&lt;EDA_Outlier_Analysis!$C$10, O8026&gt;EDA_Outlier_Analysis!$C$11),
      "Outlier",
      "Normal"))</f>
        <v>Normal</v>
      </c>
      <c r="R8026" t="str">
        <f>IF(P8026="","",
   IF(OR(P8026 &lt; EDA_Outlier_Analysis!$F$7, P8026 &gt; EDA_Outlier_Analysis!$F$8),
      "Outlier",
      "Normal"))</f>
        <v/>
      </c>
      <c r="S8026" t="str">
        <f>IF(N8026="","",
   IF(OR(N8026 &lt;EDA_Outlier_Analysis!$I$10, N8026 &gt; EDA_Outlier_Analysis!$I$11),
      "Outlier",
      "Normal"))</f>
        <v>Normal</v>
      </c>
    </row>
    <row r="8027" spans="1:19">
      <c r="A8027" t="s">
        <v>17023</v>
      </c>
      <c r="B8027" s="4">
        <v>45183</v>
      </c>
      <c r="C8027" s="2">
        <v>205622.5</v>
      </c>
      <c r="D8027" t="s">
        <v>849</v>
      </c>
      <c r="E8027" t="s">
        <v>868</v>
      </c>
      <c r="F8027" t="s">
        <v>9</v>
      </c>
      <c r="G8027" t="s">
        <v>34</v>
      </c>
      <c r="H8027" t="s">
        <v>18</v>
      </c>
      <c r="J8027" t="s">
        <v>17024</v>
      </c>
      <c r="K8027" t="str">
        <f>IF(COUNTIF(Customers!A:A, H8027)&gt;0, "Valid", "Invalid")</f>
        <v>Valid</v>
      </c>
      <c r="L8027" t="str">
        <f t="shared" si="625"/>
        <v>9</v>
      </c>
      <c r="M8027" t="str">
        <f t="shared" si="626"/>
        <v>2023</v>
      </c>
      <c r="N8027">
        <f t="shared" si="627"/>
        <v>205622.5</v>
      </c>
      <c r="O8027">
        <f t="shared" si="628"/>
        <v>205622.5</v>
      </c>
      <c r="P8027" t="str">
        <f t="shared" si="629"/>
        <v/>
      </c>
      <c r="Q8027" s="48" t="str">
        <f>IF(O8027="","",
   IF(OR(O8027&lt;EDA_Outlier_Analysis!$C$10, O8027&gt;EDA_Outlier_Analysis!$C$11),
      "Outlier",
      "Normal"))</f>
        <v>Normal</v>
      </c>
      <c r="R8027" t="str">
        <f>IF(P8027="","",
   IF(OR(P8027 &lt; EDA_Outlier_Analysis!$F$7, P8027 &gt; EDA_Outlier_Analysis!$F$8),
      "Outlier",
      "Normal"))</f>
        <v/>
      </c>
      <c r="S8027" t="str">
        <f>IF(N8027="","",
   IF(OR(N8027 &lt;EDA_Outlier_Analysis!$I$10, N8027 &gt; EDA_Outlier_Analysis!$I$11),
      "Outlier",
      "Normal"))</f>
        <v>Normal</v>
      </c>
    </row>
    <row r="8028" spans="1:19">
      <c r="A8028" t="s">
        <v>17025</v>
      </c>
      <c r="B8028" s="4">
        <v>44953</v>
      </c>
      <c r="C8028" s="2">
        <v>163744.46</v>
      </c>
      <c r="D8028" t="s">
        <v>849</v>
      </c>
      <c r="E8028" t="s">
        <v>868</v>
      </c>
      <c r="F8028" t="s">
        <v>10</v>
      </c>
      <c r="G8028" t="s">
        <v>24</v>
      </c>
      <c r="H8028" t="s">
        <v>527</v>
      </c>
      <c r="J8028" t="s">
        <v>17026</v>
      </c>
      <c r="K8028" t="str">
        <f>IF(COUNTIF(Customers!A:A, H8028)&gt;0, "Valid", "Invalid")</f>
        <v>Valid</v>
      </c>
      <c r="L8028" t="str">
        <f t="shared" si="625"/>
        <v>1</v>
      </c>
      <c r="M8028" t="str">
        <f t="shared" si="626"/>
        <v>2023</v>
      </c>
      <c r="N8028">
        <f t="shared" si="627"/>
        <v>163744.46</v>
      </c>
      <c r="O8028">
        <f t="shared" si="628"/>
        <v>163744.46</v>
      </c>
      <c r="P8028" t="str">
        <f t="shared" si="629"/>
        <v/>
      </c>
      <c r="Q8028" s="48" t="str">
        <f>IF(O8028="","",
   IF(OR(O8028&lt;EDA_Outlier_Analysis!$C$10, O8028&gt;EDA_Outlier_Analysis!$C$11),
      "Outlier",
      "Normal"))</f>
        <v>Normal</v>
      </c>
      <c r="R8028" t="str">
        <f>IF(P8028="","",
   IF(OR(P8028 &lt; EDA_Outlier_Analysis!$F$7, P8028 &gt; EDA_Outlier_Analysis!$F$8),
      "Outlier",
      "Normal"))</f>
        <v/>
      </c>
      <c r="S8028" t="str">
        <f>IF(N8028="","",
   IF(OR(N8028 &lt;EDA_Outlier_Analysis!$I$10, N8028 &gt; EDA_Outlier_Analysis!$I$11),
      "Outlier",
      "Normal"))</f>
        <v>Normal</v>
      </c>
    </row>
    <row r="8029" spans="1:19">
      <c r="A8029" t="s">
        <v>17027</v>
      </c>
      <c r="B8029" s="4">
        <v>44634</v>
      </c>
      <c r="C8029" s="2">
        <v>-55704.71</v>
      </c>
      <c r="D8029" t="s">
        <v>840</v>
      </c>
      <c r="E8029" t="s">
        <v>864</v>
      </c>
      <c r="F8029" t="s">
        <v>10</v>
      </c>
      <c r="G8029" t="s">
        <v>24</v>
      </c>
      <c r="I8029" t="s">
        <v>879</v>
      </c>
      <c r="J8029" t="s">
        <v>17028</v>
      </c>
      <c r="K8029" t="str">
        <f>IF(COUNTIF(Customers!A:A, H8029)&gt;0, "Valid", "Invalid")</f>
        <v>Invalid</v>
      </c>
      <c r="L8029" t="str">
        <f t="shared" si="625"/>
        <v>3</v>
      </c>
      <c r="M8029" t="str">
        <f t="shared" si="626"/>
        <v>2022</v>
      </c>
      <c r="N8029">
        <f t="shared" si="627"/>
        <v>-55704.71</v>
      </c>
      <c r="O8029" t="str">
        <f t="shared" si="628"/>
        <v/>
      </c>
      <c r="P8029">
        <f t="shared" si="629"/>
        <v>55704.71</v>
      </c>
      <c r="Q8029" s="48" t="str">
        <f>IF(O8029="","",
   IF(OR(O8029&lt;EDA_Outlier_Analysis!$C$10, O8029&gt;EDA_Outlier_Analysis!$C$11),
      "Outlier",
      "Normal"))</f>
        <v/>
      </c>
      <c r="R8029" t="str">
        <f>IF(P8029="","",
   IF(OR(P8029 &lt; EDA_Outlier_Analysis!$F$7, P8029 &gt; EDA_Outlier_Analysis!$F$8),
      "Outlier",
      "Normal"))</f>
        <v>Outlier</v>
      </c>
      <c r="S8029" t="str">
        <f>IF(N8029="","",
   IF(OR(N8029 &lt;EDA_Outlier_Analysis!$I$10, N8029 &gt; EDA_Outlier_Analysis!$I$11),
      "Outlier",
      "Normal"))</f>
        <v>Normal</v>
      </c>
    </row>
    <row r="8030" spans="1:19">
      <c r="A8030" t="s">
        <v>17029</v>
      </c>
      <c r="B8030" s="4">
        <v>44616</v>
      </c>
      <c r="C8030" s="2">
        <v>109794.04</v>
      </c>
      <c r="D8030" t="s">
        <v>849</v>
      </c>
      <c r="E8030" t="s">
        <v>853</v>
      </c>
      <c r="F8030" t="s">
        <v>10</v>
      </c>
      <c r="G8030" t="s">
        <v>31</v>
      </c>
      <c r="H8030" t="s">
        <v>557</v>
      </c>
      <c r="J8030" t="s">
        <v>17030</v>
      </c>
      <c r="K8030" t="str">
        <f>IF(COUNTIF(Customers!A:A, H8030)&gt;0, "Valid", "Invalid")</f>
        <v>Valid</v>
      </c>
      <c r="L8030" t="str">
        <f t="shared" si="625"/>
        <v>2</v>
      </c>
      <c r="M8030" t="str">
        <f t="shared" si="626"/>
        <v>2022</v>
      </c>
      <c r="N8030">
        <f t="shared" si="627"/>
        <v>109794.04</v>
      </c>
      <c r="O8030">
        <f t="shared" si="628"/>
        <v>109794.04</v>
      </c>
      <c r="P8030" t="str">
        <f t="shared" si="629"/>
        <v/>
      </c>
      <c r="Q8030" s="48" t="str">
        <f>IF(O8030="","",
   IF(OR(O8030&lt;EDA_Outlier_Analysis!$C$10, O8030&gt;EDA_Outlier_Analysis!$C$11),
      "Outlier",
      "Normal"))</f>
        <v>Normal</v>
      </c>
      <c r="R8030" t="str">
        <f>IF(P8030="","",
   IF(OR(P8030 &lt; EDA_Outlier_Analysis!$F$7, P8030 &gt; EDA_Outlier_Analysis!$F$8),
      "Outlier",
      "Normal"))</f>
        <v/>
      </c>
      <c r="S8030" t="str">
        <f>IF(N8030="","",
   IF(OR(N8030 &lt;EDA_Outlier_Analysis!$I$10, N8030 &gt; EDA_Outlier_Analysis!$I$11),
      "Outlier",
      "Normal"))</f>
        <v>Normal</v>
      </c>
    </row>
    <row r="8031" spans="1:19">
      <c r="A8031" t="s">
        <v>17031</v>
      </c>
      <c r="B8031" s="4">
        <v>45006</v>
      </c>
      <c r="C8031" s="2">
        <v>103480.65</v>
      </c>
      <c r="D8031" t="s">
        <v>849</v>
      </c>
      <c r="E8031" t="s">
        <v>850</v>
      </c>
      <c r="F8031" t="s">
        <v>11</v>
      </c>
      <c r="G8031" t="s">
        <v>31</v>
      </c>
      <c r="H8031" t="s">
        <v>715</v>
      </c>
      <c r="J8031" t="s">
        <v>17032</v>
      </c>
      <c r="K8031" t="str">
        <f>IF(COUNTIF(Customers!A:A, H8031)&gt;0, "Valid", "Invalid")</f>
        <v>Valid</v>
      </c>
      <c r="L8031" t="str">
        <f t="shared" si="625"/>
        <v>3</v>
      </c>
      <c r="M8031" t="str">
        <f t="shared" si="626"/>
        <v>2023</v>
      </c>
      <c r="N8031">
        <f t="shared" si="627"/>
        <v>103480.65</v>
      </c>
      <c r="O8031">
        <f t="shared" si="628"/>
        <v>103480.65</v>
      </c>
      <c r="P8031" t="str">
        <f t="shared" si="629"/>
        <v/>
      </c>
      <c r="Q8031" s="48" t="str">
        <f>IF(O8031="","",
   IF(OR(O8031&lt;EDA_Outlier_Analysis!$C$10, O8031&gt;EDA_Outlier_Analysis!$C$11),
      "Outlier",
      "Normal"))</f>
        <v>Normal</v>
      </c>
      <c r="R8031" t="str">
        <f>IF(P8031="","",
   IF(OR(P8031 &lt; EDA_Outlier_Analysis!$F$7, P8031 &gt; EDA_Outlier_Analysis!$F$8),
      "Outlier",
      "Normal"))</f>
        <v/>
      </c>
      <c r="S8031" t="str">
        <f>IF(N8031="","",
   IF(OR(N8031 &lt;EDA_Outlier_Analysis!$I$10, N8031 &gt; EDA_Outlier_Analysis!$I$11),
      "Outlier",
      "Normal"))</f>
        <v>Normal</v>
      </c>
    </row>
    <row r="8032" spans="1:19">
      <c r="A8032" t="s">
        <v>17033</v>
      </c>
      <c r="B8032" s="4">
        <v>45004</v>
      </c>
      <c r="C8032" s="2">
        <v>-28344.95</v>
      </c>
      <c r="D8032" t="s">
        <v>840</v>
      </c>
      <c r="E8032" t="s">
        <v>856</v>
      </c>
      <c r="F8032" t="s">
        <v>10</v>
      </c>
      <c r="G8032" t="s">
        <v>20</v>
      </c>
      <c r="I8032" t="s">
        <v>942</v>
      </c>
      <c r="J8032" t="s">
        <v>17034</v>
      </c>
      <c r="K8032" t="str">
        <f>IF(COUNTIF(Customers!A:A, H8032)&gt;0, "Valid", "Invalid")</f>
        <v>Invalid</v>
      </c>
      <c r="L8032" t="str">
        <f t="shared" si="625"/>
        <v>3</v>
      </c>
      <c r="M8032" t="str">
        <f t="shared" si="626"/>
        <v>2023</v>
      </c>
      <c r="N8032">
        <f t="shared" si="627"/>
        <v>-28344.95</v>
      </c>
      <c r="O8032" t="str">
        <f t="shared" si="628"/>
        <v/>
      </c>
      <c r="P8032">
        <f t="shared" si="629"/>
        <v>28344.95</v>
      </c>
      <c r="Q8032" s="48" t="str">
        <f>IF(O8032="","",
   IF(OR(O8032&lt;EDA_Outlier_Analysis!$C$10, O8032&gt;EDA_Outlier_Analysis!$C$11),
      "Outlier",
      "Normal"))</f>
        <v/>
      </c>
      <c r="R8032" t="str">
        <f>IF(P8032="","",
   IF(OR(P8032 &lt; EDA_Outlier_Analysis!$F$7, P8032 &gt; EDA_Outlier_Analysis!$F$8),
      "Outlier",
      "Normal"))</f>
        <v>Normal</v>
      </c>
      <c r="S8032" t="str">
        <f>IF(N8032="","",
   IF(OR(N8032 &lt;EDA_Outlier_Analysis!$I$10, N8032 &gt; EDA_Outlier_Analysis!$I$11),
      "Outlier",
      "Normal"))</f>
        <v>Normal</v>
      </c>
    </row>
    <row r="8033" spans="1:19">
      <c r="A8033" t="s">
        <v>17035</v>
      </c>
      <c r="B8033" s="4">
        <v>45162</v>
      </c>
      <c r="C8033" s="2">
        <v>214583.65</v>
      </c>
      <c r="D8033" t="s">
        <v>849</v>
      </c>
      <c r="E8033" t="s">
        <v>868</v>
      </c>
      <c r="F8033" t="s">
        <v>9</v>
      </c>
      <c r="G8033" t="s">
        <v>24</v>
      </c>
      <c r="H8033" t="s">
        <v>315</v>
      </c>
      <c r="J8033" t="s">
        <v>17036</v>
      </c>
      <c r="K8033" t="str">
        <f>IF(COUNTIF(Customers!A:A, H8033)&gt;0, "Valid", "Invalid")</f>
        <v>Valid</v>
      </c>
      <c r="L8033" t="str">
        <f t="shared" si="625"/>
        <v>8</v>
      </c>
      <c r="M8033" t="str">
        <f t="shared" si="626"/>
        <v>2023</v>
      </c>
      <c r="N8033">
        <f t="shared" si="627"/>
        <v>214583.65</v>
      </c>
      <c r="O8033">
        <f t="shared" si="628"/>
        <v>214583.65</v>
      </c>
      <c r="P8033" t="str">
        <f t="shared" si="629"/>
        <v/>
      </c>
      <c r="Q8033" s="48" t="str">
        <f>IF(O8033="","",
   IF(OR(O8033&lt;EDA_Outlier_Analysis!$C$10, O8033&gt;EDA_Outlier_Analysis!$C$11),
      "Outlier",
      "Normal"))</f>
        <v>Normal</v>
      </c>
      <c r="R8033" t="str">
        <f>IF(P8033="","",
   IF(OR(P8033 &lt; EDA_Outlier_Analysis!$F$7, P8033 &gt; EDA_Outlier_Analysis!$F$8),
      "Outlier",
      "Normal"))</f>
        <v/>
      </c>
      <c r="S8033" t="str">
        <f>IF(N8033="","",
   IF(OR(N8033 &lt;EDA_Outlier_Analysis!$I$10, N8033 &gt; EDA_Outlier_Analysis!$I$11),
      "Outlier",
      "Normal"))</f>
        <v>Normal</v>
      </c>
    </row>
    <row r="8034" spans="1:19">
      <c r="A8034" t="s">
        <v>17037</v>
      </c>
      <c r="B8034" s="4">
        <v>44623</v>
      </c>
      <c r="C8034" s="2">
        <v>-10602.17</v>
      </c>
      <c r="D8034" t="s">
        <v>840</v>
      </c>
      <c r="E8034" t="s">
        <v>841</v>
      </c>
      <c r="F8034" t="s">
        <v>11</v>
      </c>
      <c r="G8034" t="s">
        <v>20</v>
      </c>
      <c r="I8034" t="s">
        <v>1415</v>
      </c>
      <c r="J8034" t="s">
        <v>17038</v>
      </c>
      <c r="K8034" t="str">
        <f>IF(COUNTIF(Customers!A:A, H8034)&gt;0, "Valid", "Invalid")</f>
        <v>Invalid</v>
      </c>
      <c r="L8034" t="str">
        <f t="shared" si="625"/>
        <v>3</v>
      </c>
      <c r="M8034" t="str">
        <f t="shared" si="626"/>
        <v>2022</v>
      </c>
      <c r="N8034">
        <f t="shared" si="627"/>
        <v>-10602.17</v>
      </c>
      <c r="O8034" t="str">
        <f t="shared" si="628"/>
        <v/>
      </c>
      <c r="P8034">
        <f t="shared" si="629"/>
        <v>10602.17</v>
      </c>
      <c r="Q8034" s="48" t="str">
        <f>IF(O8034="","",
   IF(OR(O8034&lt;EDA_Outlier_Analysis!$C$10, O8034&gt;EDA_Outlier_Analysis!$C$11),
      "Outlier",
      "Normal"))</f>
        <v/>
      </c>
      <c r="R8034" t="str">
        <f>IF(P8034="","",
   IF(OR(P8034 &lt; EDA_Outlier_Analysis!$F$7, P8034 &gt; EDA_Outlier_Analysis!$F$8),
      "Outlier",
      "Normal"))</f>
        <v>Outlier</v>
      </c>
      <c r="S8034" t="str">
        <f>IF(N8034="","",
   IF(OR(N8034 &lt;EDA_Outlier_Analysis!$I$10, N8034 &gt; EDA_Outlier_Analysis!$I$11),
      "Outlier",
      "Normal"))</f>
        <v>Normal</v>
      </c>
    </row>
    <row r="8035" spans="1:19">
      <c r="A8035" t="s">
        <v>17039</v>
      </c>
      <c r="B8035" s="4">
        <v>44976</v>
      </c>
      <c r="C8035" s="2">
        <v>255424.23</v>
      </c>
      <c r="D8035" t="s">
        <v>849</v>
      </c>
      <c r="E8035" t="s">
        <v>853</v>
      </c>
      <c r="F8035" t="s">
        <v>9</v>
      </c>
      <c r="G8035" t="s">
        <v>31</v>
      </c>
      <c r="H8035" t="s">
        <v>341</v>
      </c>
      <c r="J8035" t="s">
        <v>17040</v>
      </c>
      <c r="K8035" t="str">
        <f>IF(COUNTIF(Customers!A:A, H8035)&gt;0, "Valid", "Invalid")</f>
        <v>Valid</v>
      </c>
      <c r="L8035" t="str">
        <f t="shared" si="625"/>
        <v>2</v>
      </c>
      <c r="M8035" t="str">
        <f t="shared" si="626"/>
        <v>2023</v>
      </c>
      <c r="N8035">
        <f t="shared" si="627"/>
        <v>255424.23</v>
      </c>
      <c r="O8035">
        <f t="shared" si="628"/>
        <v>255424.23</v>
      </c>
      <c r="P8035" t="str">
        <f t="shared" si="629"/>
        <v/>
      </c>
      <c r="Q8035" s="48" t="str">
        <f>IF(O8035="","",
   IF(OR(O8035&lt;EDA_Outlier_Analysis!$C$10, O8035&gt;EDA_Outlier_Analysis!$C$11),
      "Outlier",
      "Normal"))</f>
        <v>Normal</v>
      </c>
      <c r="R8035" t="str">
        <f>IF(P8035="","",
   IF(OR(P8035 &lt; EDA_Outlier_Analysis!$F$7, P8035 &gt; EDA_Outlier_Analysis!$F$8),
      "Outlier",
      "Normal"))</f>
        <v/>
      </c>
      <c r="S8035" t="str">
        <f>IF(N8035="","",
   IF(OR(N8035 &lt;EDA_Outlier_Analysis!$I$10, N8035 &gt; EDA_Outlier_Analysis!$I$11),
      "Outlier",
      "Normal"))</f>
        <v>Normal</v>
      </c>
    </row>
    <row r="8036" spans="1:19">
      <c r="A8036" t="s">
        <v>17041</v>
      </c>
      <c r="B8036" s="4">
        <v>45043</v>
      </c>
      <c r="C8036" s="2">
        <v>-18816.95</v>
      </c>
      <c r="D8036" t="s">
        <v>840</v>
      </c>
      <c r="E8036" t="s">
        <v>856</v>
      </c>
      <c r="F8036" t="s">
        <v>9</v>
      </c>
      <c r="G8036" t="s">
        <v>20</v>
      </c>
      <c r="I8036" t="s">
        <v>1083</v>
      </c>
      <c r="J8036" t="s">
        <v>17042</v>
      </c>
      <c r="K8036" t="str">
        <f>IF(COUNTIF(Customers!A:A, H8036)&gt;0, "Valid", "Invalid")</f>
        <v>Invalid</v>
      </c>
      <c r="L8036" t="str">
        <f t="shared" si="625"/>
        <v>4</v>
      </c>
      <c r="M8036" t="str">
        <f t="shared" si="626"/>
        <v>2023</v>
      </c>
      <c r="N8036">
        <f t="shared" si="627"/>
        <v>-18816.95</v>
      </c>
      <c r="O8036" t="str">
        <f t="shared" si="628"/>
        <v/>
      </c>
      <c r="P8036">
        <f t="shared" si="629"/>
        <v>18816.95</v>
      </c>
      <c r="Q8036" s="48" t="str">
        <f>IF(O8036="","",
   IF(OR(O8036&lt;EDA_Outlier_Analysis!$C$10, O8036&gt;EDA_Outlier_Analysis!$C$11),
      "Outlier",
      "Normal"))</f>
        <v/>
      </c>
      <c r="R8036" t="str">
        <f>IF(P8036="","",
   IF(OR(P8036 &lt; EDA_Outlier_Analysis!$F$7, P8036 &gt; EDA_Outlier_Analysis!$F$8),
      "Outlier",
      "Normal"))</f>
        <v>Outlier</v>
      </c>
      <c r="S8036" t="str">
        <f>IF(N8036="","",
   IF(OR(N8036 &lt;EDA_Outlier_Analysis!$I$10, N8036 &gt; EDA_Outlier_Analysis!$I$11),
      "Outlier",
      "Normal"))</f>
        <v>Normal</v>
      </c>
    </row>
    <row r="8037" spans="1:19">
      <c r="A8037" t="s">
        <v>17043</v>
      </c>
      <c r="B8037" s="4">
        <v>45177</v>
      </c>
      <c r="C8037" s="2">
        <v>43448.79</v>
      </c>
      <c r="D8037" t="s">
        <v>971</v>
      </c>
      <c r="E8037" t="s">
        <v>971</v>
      </c>
      <c r="F8037" t="s">
        <v>11</v>
      </c>
      <c r="G8037" t="s">
        <v>34</v>
      </c>
      <c r="J8037" t="s">
        <v>17044</v>
      </c>
      <c r="K8037" t="str">
        <f>IF(COUNTIF(Customers!A:A, H8037)&gt;0, "Valid", "Invalid")</f>
        <v>Invalid</v>
      </c>
      <c r="L8037" t="str">
        <f t="shared" si="625"/>
        <v>9</v>
      </c>
      <c r="M8037" t="str">
        <f t="shared" si="626"/>
        <v>2023</v>
      </c>
      <c r="N8037">
        <f t="shared" si="627"/>
        <v>-43448.79</v>
      </c>
      <c r="O8037" t="str">
        <f t="shared" si="628"/>
        <v/>
      </c>
      <c r="P8037" t="str">
        <f t="shared" si="629"/>
        <v/>
      </c>
      <c r="Q8037" s="48" t="str">
        <f>IF(O8037="","",
   IF(OR(O8037&lt;EDA_Outlier_Analysis!$C$10, O8037&gt;EDA_Outlier_Analysis!$C$11),
      "Outlier",
      "Normal"))</f>
        <v/>
      </c>
      <c r="R8037" t="str">
        <f>IF(P8037="","",
   IF(OR(P8037 &lt; EDA_Outlier_Analysis!$F$7, P8037 &gt; EDA_Outlier_Analysis!$F$8),
      "Outlier",
      "Normal"))</f>
        <v/>
      </c>
      <c r="S8037" t="str">
        <f>IF(N8037="","",
   IF(OR(N8037 &lt;EDA_Outlier_Analysis!$I$10, N8037 &gt; EDA_Outlier_Analysis!$I$11),
      "Outlier",
      "Normal"))</f>
        <v>Normal</v>
      </c>
    </row>
    <row r="8038" spans="1:19">
      <c r="A8038" t="s">
        <v>17045</v>
      </c>
      <c r="B8038" s="4">
        <v>44914</v>
      </c>
      <c r="C8038" s="2">
        <v>-23985.9</v>
      </c>
      <c r="D8038" t="s">
        <v>840</v>
      </c>
      <c r="E8038" t="s">
        <v>905</v>
      </c>
      <c r="F8038" t="s">
        <v>10</v>
      </c>
      <c r="G8038" t="s">
        <v>31</v>
      </c>
      <c r="I8038" t="s">
        <v>912</v>
      </c>
      <c r="J8038" t="s">
        <v>17046</v>
      </c>
      <c r="K8038" t="str">
        <f>IF(COUNTIF(Customers!A:A, H8038)&gt;0, "Valid", "Invalid")</f>
        <v>Invalid</v>
      </c>
      <c r="L8038" t="str">
        <f t="shared" si="625"/>
        <v>12</v>
      </c>
      <c r="M8038" t="str">
        <f t="shared" si="626"/>
        <v>2022</v>
      </c>
      <c r="N8038">
        <f t="shared" si="627"/>
        <v>-23985.9</v>
      </c>
      <c r="O8038" t="str">
        <f t="shared" si="628"/>
        <v/>
      </c>
      <c r="P8038">
        <f t="shared" si="629"/>
        <v>23985.9</v>
      </c>
      <c r="Q8038" s="48" t="str">
        <f>IF(O8038="","",
   IF(OR(O8038&lt;EDA_Outlier_Analysis!$C$10, O8038&gt;EDA_Outlier_Analysis!$C$11),
      "Outlier",
      "Normal"))</f>
        <v/>
      </c>
      <c r="R8038" t="str">
        <f>IF(P8038="","",
   IF(OR(P8038 &lt; EDA_Outlier_Analysis!$F$7, P8038 &gt; EDA_Outlier_Analysis!$F$8),
      "Outlier",
      "Normal"))</f>
        <v>Outlier</v>
      </c>
      <c r="S8038" t="str">
        <f>IF(N8038="","",
   IF(OR(N8038 &lt;EDA_Outlier_Analysis!$I$10, N8038 &gt; EDA_Outlier_Analysis!$I$11),
      "Outlier",
      "Normal"))</f>
        <v>Normal</v>
      </c>
    </row>
    <row r="8039" spans="1:19">
      <c r="A8039" t="s">
        <v>17047</v>
      </c>
      <c r="B8039" s="4">
        <v>44858</v>
      </c>
      <c r="C8039" s="2">
        <v>-45250.18</v>
      </c>
      <c r="D8039" t="s">
        <v>840</v>
      </c>
      <c r="E8039" t="s">
        <v>841</v>
      </c>
      <c r="F8039" t="s">
        <v>9</v>
      </c>
      <c r="G8039" t="s">
        <v>34</v>
      </c>
      <c r="I8039" t="s">
        <v>1156</v>
      </c>
      <c r="J8039" t="s">
        <v>17048</v>
      </c>
      <c r="K8039" t="str">
        <f>IF(COUNTIF(Customers!A:A, H8039)&gt;0, "Valid", "Invalid")</f>
        <v>Invalid</v>
      </c>
      <c r="L8039" t="str">
        <f t="shared" si="625"/>
        <v>10</v>
      </c>
      <c r="M8039" t="str">
        <f t="shared" si="626"/>
        <v>2022</v>
      </c>
      <c r="N8039">
        <f t="shared" si="627"/>
        <v>-45250.18</v>
      </c>
      <c r="O8039" t="str">
        <f t="shared" si="628"/>
        <v/>
      </c>
      <c r="P8039">
        <f t="shared" si="629"/>
        <v>45250.18</v>
      </c>
      <c r="Q8039" s="48" t="str">
        <f>IF(O8039="","",
   IF(OR(O8039&lt;EDA_Outlier_Analysis!$C$10, O8039&gt;EDA_Outlier_Analysis!$C$11),
      "Outlier",
      "Normal"))</f>
        <v/>
      </c>
      <c r="R8039" t="str">
        <f>IF(P8039="","",
   IF(OR(P8039 &lt; EDA_Outlier_Analysis!$F$7, P8039 &gt; EDA_Outlier_Analysis!$F$8),
      "Outlier",
      "Normal"))</f>
        <v>Normal</v>
      </c>
      <c r="S8039" t="str">
        <f>IF(N8039="","",
   IF(OR(N8039 &lt;EDA_Outlier_Analysis!$I$10, N8039 &gt; EDA_Outlier_Analysis!$I$11),
      "Outlier",
      "Normal"))</f>
        <v>Normal</v>
      </c>
    </row>
    <row r="8040" spans="1:19">
      <c r="A8040" t="s">
        <v>17049</v>
      </c>
      <c r="B8040" s="4">
        <v>44803</v>
      </c>
      <c r="C8040" s="2">
        <v>-60144.93</v>
      </c>
      <c r="D8040" t="s">
        <v>840</v>
      </c>
      <c r="E8040" t="s">
        <v>841</v>
      </c>
      <c r="F8040" t="s">
        <v>11</v>
      </c>
      <c r="G8040" t="s">
        <v>31</v>
      </c>
      <c r="I8040" t="s">
        <v>968</v>
      </c>
      <c r="J8040" t="s">
        <v>17050</v>
      </c>
      <c r="K8040" t="str">
        <f>IF(COUNTIF(Customers!A:A, H8040)&gt;0, "Valid", "Invalid")</f>
        <v>Invalid</v>
      </c>
      <c r="L8040" t="str">
        <f t="shared" si="625"/>
        <v>8</v>
      </c>
      <c r="M8040" t="str">
        <f t="shared" si="626"/>
        <v>2022</v>
      </c>
      <c r="N8040">
        <f t="shared" si="627"/>
        <v>-60144.93</v>
      </c>
      <c r="O8040" t="str">
        <f t="shared" si="628"/>
        <v/>
      </c>
      <c r="P8040">
        <f t="shared" si="629"/>
        <v>60144.93</v>
      </c>
      <c r="Q8040" s="48" t="str">
        <f>IF(O8040="","",
   IF(OR(O8040&lt;EDA_Outlier_Analysis!$C$10, O8040&gt;EDA_Outlier_Analysis!$C$11),
      "Outlier",
      "Normal"))</f>
        <v/>
      </c>
      <c r="R8040" t="str">
        <f>IF(P8040="","",
   IF(OR(P8040 &lt; EDA_Outlier_Analysis!$F$7, P8040 &gt; EDA_Outlier_Analysis!$F$8),
      "Outlier",
      "Normal"))</f>
        <v>Outlier</v>
      </c>
      <c r="S8040" t="str">
        <f>IF(N8040="","",
   IF(OR(N8040 &lt;EDA_Outlier_Analysis!$I$10, N8040 &gt; EDA_Outlier_Analysis!$I$11),
      "Outlier",
      "Normal"))</f>
        <v>Normal</v>
      </c>
    </row>
    <row r="8041" spans="1:19">
      <c r="A8041" t="s">
        <v>17051</v>
      </c>
      <c r="B8041" s="4">
        <v>44746</v>
      </c>
      <c r="C8041" s="2">
        <v>-92702.29</v>
      </c>
      <c r="D8041" t="s">
        <v>840</v>
      </c>
      <c r="E8041" t="s">
        <v>878</v>
      </c>
      <c r="F8041" t="s">
        <v>11</v>
      </c>
      <c r="G8041" t="s">
        <v>31</v>
      </c>
      <c r="I8041" t="s">
        <v>906</v>
      </c>
      <c r="J8041" t="s">
        <v>17052</v>
      </c>
      <c r="K8041" t="str">
        <f>IF(COUNTIF(Customers!A:A, H8041)&gt;0, "Valid", "Invalid")</f>
        <v>Invalid</v>
      </c>
      <c r="L8041" t="str">
        <f t="shared" si="625"/>
        <v>7</v>
      </c>
      <c r="M8041" t="str">
        <f t="shared" si="626"/>
        <v>2022</v>
      </c>
      <c r="N8041">
        <f t="shared" si="627"/>
        <v>-92702.29</v>
      </c>
      <c r="O8041" t="str">
        <f t="shared" si="628"/>
        <v/>
      </c>
      <c r="P8041">
        <f t="shared" si="629"/>
        <v>92702.29</v>
      </c>
      <c r="Q8041" s="48" t="str">
        <f>IF(O8041="","",
   IF(OR(O8041&lt;EDA_Outlier_Analysis!$C$10, O8041&gt;EDA_Outlier_Analysis!$C$11),
      "Outlier",
      "Normal"))</f>
        <v/>
      </c>
      <c r="R8041" t="str">
        <f>IF(P8041="","",
   IF(OR(P8041 &lt; EDA_Outlier_Analysis!$F$7, P8041 &gt; EDA_Outlier_Analysis!$F$8),
      "Outlier",
      "Normal"))</f>
        <v>Outlier</v>
      </c>
      <c r="S8041" t="str">
        <f>IF(N8041="","",
   IF(OR(N8041 &lt;EDA_Outlier_Analysis!$I$10, N8041 &gt; EDA_Outlier_Analysis!$I$11),
      "Outlier",
      "Normal"))</f>
        <v>Normal</v>
      </c>
    </row>
    <row r="8042" spans="1:19">
      <c r="A8042" t="s">
        <v>17053</v>
      </c>
      <c r="B8042" s="4">
        <v>45033</v>
      </c>
      <c r="C8042" s="2">
        <v>136249.54</v>
      </c>
      <c r="D8042" t="s">
        <v>849</v>
      </c>
      <c r="E8042" t="s">
        <v>853</v>
      </c>
      <c r="F8042" t="s">
        <v>11</v>
      </c>
      <c r="G8042" t="s">
        <v>34</v>
      </c>
      <c r="H8042" t="s">
        <v>721</v>
      </c>
      <c r="J8042" t="s">
        <v>17054</v>
      </c>
      <c r="K8042" t="str">
        <f>IF(COUNTIF(Customers!A:A, H8042)&gt;0, "Valid", "Invalid")</f>
        <v>Valid</v>
      </c>
      <c r="L8042" t="str">
        <f t="shared" si="625"/>
        <v>4</v>
      </c>
      <c r="M8042" t="str">
        <f t="shared" si="626"/>
        <v>2023</v>
      </c>
      <c r="N8042">
        <f t="shared" si="627"/>
        <v>136249.54</v>
      </c>
      <c r="O8042">
        <f t="shared" si="628"/>
        <v>136249.54</v>
      </c>
      <c r="P8042" t="str">
        <f t="shared" si="629"/>
        <v/>
      </c>
      <c r="Q8042" s="48" t="str">
        <f>IF(O8042="","",
   IF(OR(O8042&lt;EDA_Outlier_Analysis!$C$10, O8042&gt;EDA_Outlier_Analysis!$C$11),
      "Outlier",
      "Normal"))</f>
        <v>Normal</v>
      </c>
      <c r="R8042" t="str">
        <f>IF(P8042="","",
   IF(OR(P8042 &lt; EDA_Outlier_Analysis!$F$7, P8042 &gt; EDA_Outlier_Analysis!$F$8),
      "Outlier",
      "Normal"))</f>
        <v/>
      </c>
      <c r="S8042" t="str">
        <f>IF(N8042="","",
   IF(OR(N8042 &lt;EDA_Outlier_Analysis!$I$10, N8042 &gt; EDA_Outlier_Analysis!$I$11),
      "Outlier",
      "Normal"))</f>
        <v>Normal</v>
      </c>
    </row>
    <row r="8043" spans="1:19">
      <c r="A8043" t="s">
        <v>17055</v>
      </c>
      <c r="B8043" s="4">
        <v>45039</v>
      </c>
      <c r="C8043" s="2">
        <v>-44181.67</v>
      </c>
      <c r="D8043" t="s">
        <v>840</v>
      </c>
      <c r="E8043" t="s">
        <v>845</v>
      </c>
      <c r="F8043" t="s">
        <v>11</v>
      </c>
      <c r="G8043" t="s">
        <v>34</v>
      </c>
      <c r="I8043" t="s">
        <v>1237</v>
      </c>
      <c r="J8043" t="s">
        <v>17056</v>
      </c>
      <c r="K8043" t="str">
        <f>IF(COUNTIF(Customers!A:A, H8043)&gt;0, "Valid", "Invalid")</f>
        <v>Invalid</v>
      </c>
      <c r="L8043" t="str">
        <f t="shared" si="625"/>
        <v>4</v>
      </c>
      <c r="M8043" t="str">
        <f t="shared" si="626"/>
        <v>2023</v>
      </c>
      <c r="N8043">
        <f t="shared" si="627"/>
        <v>-44181.67</v>
      </c>
      <c r="O8043" t="str">
        <f t="shared" si="628"/>
        <v/>
      </c>
      <c r="P8043">
        <f t="shared" si="629"/>
        <v>44181.67</v>
      </c>
      <c r="Q8043" s="48" t="str">
        <f>IF(O8043="","",
   IF(OR(O8043&lt;EDA_Outlier_Analysis!$C$10, O8043&gt;EDA_Outlier_Analysis!$C$11),
      "Outlier",
      "Normal"))</f>
        <v/>
      </c>
      <c r="R8043" t="str">
        <f>IF(P8043="","",
   IF(OR(P8043 &lt; EDA_Outlier_Analysis!$F$7, P8043 &gt; EDA_Outlier_Analysis!$F$8),
      "Outlier",
      "Normal"))</f>
        <v>Normal</v>
      </c>
      <c r="S8043" t="str">
        <f>IF(N8043="","",
   IF(OR(N8043 &lt;EDA_Outlier_Analysis!$I$10, N8043 &gt; EDA_Outlier_Analysis!$I$11),
      "Outlier",
      "Normal"))</f>
        <v>Normal</v>
      </c>
    </row>
    <row r="8044" spans="1:19">
      <c r="A8044" t="s">
        <v>17057</v>
      </c>
      <c r="B8044" s="4">
        <v>45101</v>
      </c>
      <c r="C8044" s="2">
        <v>20395.580000000002</v>
      </c>
      <c r="D8044" t="s">
        <v>971</v>
      </c>
      <c r="E8044" t="s">
        <v>971</v>
      </c>
      <c r="F8044" t="s">
        <v>9</v>
      </c>
      <c r="G8044" t="s">
        <v>34</v>
      </c>
      <c r="J8044" t="s">
        <v>17058</v>
      </c>
      <c r="K8044" t="str">
        <f>IF(COUNTIF(Customers!A:A, H8044)&gt;0, "Valid", "Invalid")</f>
        <v>Invalid</v>
      </c>
      <c r="L8044" t="str">
        <f t="shared" si="625"/>
        <v>6</v>
      </c>
      <c r="M8044" t="str">
        <f t="shared" si="626"/>
        <v>2023</v>
      </c>
      <c r="N8044">
        <f t="shared" si="627"/>
        <v>-20395.580000000002</v>
      </c>
      <c r="O8044" t="str">
        <f t="shared" si="628"/>
        <v/>
      </c>
      <c r="P8044" t="str">
        <f t="shared" si="629"/>
        <v/>
      </c>
      <c r="Q8044" s="48" t="str">
        <f>IF(O8044="","",
   IF(OR(O8044&lt;EDA_Outlier_Analysis!$C$10, O8044&gt;EDA_Outlier_Analysis!$C$11),
      "Outlier",
      "Normal"))</f>
        <v/>
      </c>
      <c r="R8044" t="str">
        <f>IF(P8044="","",
   IF(OR(P8044 &lt; EDA_Outlier_Analysis!$F$7, P8044 &gt; EDA_Outlier_Analysis!$F$8),
      "Outlier",
      "Normal"))</f>
        <v/>
      </c>
      <c r="S8044" t="str">
        <f>IF(N8044="","",
   IF(OR(N8044 &lt;EDA_Outlier_Analysis!$I$10, N8044 &gt; EDA_Outlier_Analysis!$I$11),
      "Outlier",
      "Normal"))</f>
        <v>Normal</v>
      </c>
    </row>
    <row r="8045" spans="1:19">
      <c r="A8045" t="s">
        <v>17059</v>
      </c>
      <c r="B8045" s="4">
        <v>45045</v>
      </c>
      <c r="C8045" s="2">
        <v>-38810.79</v>
      </c>
      <c r="D8045" t="s">
        <v>840</v>
      </c>
      <c r="E8045" t="s">
        <v>841</v>
      </c>
      <c r="F8045" t="s">
        <v>9</v>
      </c>
      <c r="G8045" t="s">
        <v>20</v>
      </c>
      <c r="I8045" t="s">
        <v>1453</v>
      </c>
      <c r="J8045" t="s">
        <v>17060</v>
      </c>
      <c r="K8045" t="str">
        <f>IF(COUNTIF(Customers!A:A, H8045)&gt;0, "Valid", "Invalid")</f>
        <v>Invalid</v>
      </c>
      <c r="L8045" t="str">
        <f t="shared" si="625"/>
        <v>4</v>
      </c>
      <c r="M8045" t="str">
        <f t="shared" si="626"/>
        <v>2023</v>
      </c>
      <c r="N8045">
        <f t="shared" si="627"/>
        <v>-38810.79</v>
      </c>
      <c r="O8045" t="str">
        <f t="shared" si="628"/>
        <v/>
      </c>
      <c r="P8045">
        <f t="shared" si="629"/>
        <v>38810.79</v>
      </c>
      <c r="Q8045" s="48" t="str">
        <f>IF(O8045="","",
   IF(OR(O8045&lt;EDA_Outlier_Analysis!$C$10, O8045&gt;EDA_Outlier_Analysis!$C$11),
      "Outlier",
      "Normal"))</f>
        <v/>
      </c>
      <c r="R8045" t="str">
        <f>IF(P8045="","",
   IF(OR(P8045 &lt; EDA_Outlier_Analysis!$F$7, P8045 &gt; EDA_Outlier_Analysis!$F$8),
      "Outlier",
      "Normal"))</f>
        <v>Normal</v>
      </c>
      <c r="S8045" t="str">
        <f>IF(N8045="","",
   IF(OR(N8045 &lt;EDA_Outlier_Analysis!$I$10, N8045 &gt; EDA_Outlier_Analysis!$I$11),
      "Outlier",
      "Normal"))</f>
        <v>Normal</v>
      </c>
    </row>
    <row r="8046" spans="1:19">
      <c r="A8046" t="s">
        <v>17061</v>
      </c>
      <c r="B8046" s="4">
        <v>44966</v>
      </c>
      <c r="C8046" s="2">
        <v>18347.29</v>
      </c>
      <c r="D8046" t="s">
        <v>971</v>
      </c>
      <c r="E8046" t="s">
        <v>971</v>
      </c>
      <c r="F8046" t="s">
        <v>9</v>
      </c>
      <c r="G8046" t="s">
        <v>34</v>
      </c>
      <c r="J8046" t="s">
        <v>17062</v>
      </c>
      <c r="K8046" t="str">
        <f>IF(COUNTIF(Customers!A:A, H8046)&gt;0, "Valid", "Invalid")</f>
        <v>Invalid</v>
      </c>
      <c r="L8046" t="str">
        <f t="shared" si="625"/>
        <v>2</v>
      </c>
      <c r="M8046" t="str">
        <f t="shared" si="626"/>
        <v>2023</v>
      </c>
      <c r="N8046">
        <f t="shared" si="627"/>
        <v>-18347.29</v>
      </c>
      <c r="O8046" t="str">
        <f t="shared" si="628"/>
        <v/>
      </c>
      <c r="P8046" t="str">
        <f t="shared" si="629"/>
        <v/>
      </c>
      <c r="Q8046" s="48" t="str">
        <f>IF(O8046="","",
   IF(OR(O8046&lt;EDA_Outlier_Analysis!$C$10, O8046&gt;EDA_Outlier_Analysis!$C$11),
      "Outlier",
      "Normal"))</f>
        <v/>
      </c>
      <c r="R8046" t="str">
        <f>IF(P8046="","",
   IF(OR(P8046 &lt; EDA_Outlier_Analysis!$F$7, P8046 &gt; EDA_Outlier_Analysis!$F$8),
      "Outlier",
      "Normal"))</f>
        <v/>
      </c>
      <c r="S8046" t="str">
        <f>IF(N8046="","",
   IF(OR(N8046 &lt;EDA_Outlier_Analysis!$I$10, N8046 &gt; EDA_Outlier_Analysis!$I$11),
      "Outlier",
      "Normal"))</f>
        <v>Normal</v>
      </c>
    </row>
    <row r="8047" spans="1:19">
      <c r="A8047" t="s">
        <v>17063</v>
      </c>
      <c r="B8047" s="4">
        <v>44859</v>
      </c>
      <c r="C8047" s="2">
        <v>194454.63</v>
      </c>
      <c r="D8047" t="s">
        <v>849</v>
      </c>
      <c r="E8047" t="s">
        <v>868</v>
      </c>
      <c r="F8047" t="s">
        <v>9</v>
      </c>
      <c r="G8047" t="s">
        <v>24</v>
      </c>
      <c r="H8047" t="s">
        <v>537</v>
      </c>
      <c r="J8047" t="s">
        <v>17064</v>
      </c>
      <c r="K8047" t="str">
        <f>IF(COUNTIF(Customers!A:A, H8047)&gt;0, "Valid", "Invalid")</f>
        <v>Valid</v>
      </c>
      <c r="L8047" t="str">
        <f t="shared" si="625"/>
        <v>10</v>
      </c>
      <c r="M8047" t="str">
        <f t="shared" si="626"/>
        <v>2022</v>
      </c>
      <c r="N8047">
        <f t="shared" si="627"/>
        <v>194454.63</v>
      </c>
      <c r="O8047">
        <f t="shared" si="628"/>
        <v>194454.63</v>
      </c>
      <c r="P8047" t="str">
        <f t="shared" si="629"/>
        <v/>
      </c>
      <c r="Q8047" s="48" t="str">
        <f>IF(O8047="","",
   IF(OR(O8047&lt;EDA_Outlier_Analysis!$C$10, O8047&gt;EDA_Outlier_Analysis!$C$11),
      "Outlier",
      "Normal"))</f>
        <v>Normal</v>
      </c>
      <c r="R8047" t="str">
        <f>IF(P8047="","",
   IF(OR(P8047 &lt; EDA_Outlier_Analysis!$F$7, P8047 &gt; EDA_Outlier_Analysis!$F$8),
      "Outlier",
      "Normal"))</f>
        <v/>
      </c>
      <c r="S8047" t="str">
        <f>IF(N8047="","",
   IF(OR(N8047 &lt;EDA_Outlier_Analysis!$I$10, N8047 &gt; EDA_Outlier_Analysis!$I$11),
      "Outlier",
      "Normal"))</f>
        <v>Normal</v>
      </c>
    </row>
    <row r="8048" spans="1:19">
      <c r="A8048" t="s">
        <v>17065</v>
      </c>
      <c r="B8048" s="4">
        <v>44669</v>
      </c>
      <c r="C8048" s="2">
        <v>-26784.12</v>
      </c>
      <c r="D8048" t="s">
        <v>840</v>
      </c>
      <c r="E8048" t="s">
        <v>878</v>
      </c>
      <c r="F8048" t="s">
        <v>10</v>
      </c>
      <c r="G8048" t="s">
        <v>20</v>
      </c>
      <c r="I8048" t="s">
        <v>1510</v>
      </c>
      <c r="J8048" t="s">
        <v>17066</v>
      </c>
      <c r="K8048" t="str">
        <f>IF(COUNTIF(Customers!A:A, H8048)&gt;0, "Valid", "Invalid")</f>
        <v>Invalid</v>
      </c>
      <c r="L8048" t="str">
        <f t="shared" si="625"/>
        <v>4</v>
      </c>
      <c r="M8048" t="str">
        <f t="shared" si="626"/>
        <v>2022</v>
      </c>
      <c r="N8048">
        <f t="shared" si="627"/>
        <v>-26784.12</v>
      </c>
      <c r="O8048" t="str">
        <f t="shared" si="628"/>
        <v/>
      </c>
      <c r="P8048">
        <f t="shared" si="629"/>
        <v>26784.12</v>
      </c>
      <c r="Q8048" s="48" t="str">
        <f>IF(O8048="","",
   IF(OR(O8048&lt;EDA_Outlier_Analysis!$C$10, O8048&gt;EDA_Outlier_Analysis!$C$11),
      "Outlier",
      "Normal"))</f>
        <v/>
      </c>
      <c r="R8048" t="str">
        <f>IF(P8048="","",
   IF(OR(P8048 &lt; EDA_Outlier_Analysis!$F$7, P8048 &gt; EDA_Outlier_Analysis!$F$8),
      "Outlier",
      "Normal"))</f>
        <v>Outlier</v>
      </c>
      <c r="S8048" t="str">
        <f>IF(N8048="","",
   IF(OR(N8048 &lt;EDA_Outlier_Analysis!$I$10, N8048 &gt; EDA_Outlier_Analysis!$I$11),
      "Outlier",
      "Normal"))</f>
        <v>Normal</v>
      </c>
    </row>
    <row r="8049" spans="1:19">
      <c r="A8049" t="s">
        <v>17067</v>
      </c>
      <c r="B8049" s="4">
        <v>45214</v>
      </c>
      <c r="C8049" s="2">
        <v>-62196.32</v>
      </c>
      <c r="D8049" t="s">
        <v>840</v>
      </c>
      <c r="E8049" t="s">
        <v>856</v>
      </c>
      <c r="F8049" t="s">
        <v>10</v>
      </c>
      <c r="G8049" t="s">
        <v>24</v>
      </c>
      <c r="I8049" t="s">
        <v>1448</v>
      </c>
      <c r="J8049" t="s">
        <v>17068</v>
      </c>
      <c r="K8049" t="str">
        <f>IF(COUNTIF(Customers!A:A, H8049)&gt;0, "Valid", "Invalid")</f>
        <v>Invalid</v>
      </c>
      <c r="L8049" t="str">
        <f t="shared" si="625"/>
        <v>10</v>
      </c>
      <c r="M8049" t="str">
        <f t="shared" si="626"/>
        <v>2023</v>
      </c>
      <c r="N8049">
        <f t="shared" si="627"/>
        <v>-62196.32</v>
      </c>
      <c r="O8049" t="str">
        <f t="shared" si="628"/>
        <v/>
      </c>
      <c r="P8049">
        <f t="shared" si="629"/>
        <v>62196.32</v>
      </c>
      <c r="Q8049" s="48" t="str">
        <f>IF(O8049="","",
   IF(OR(O8049&lt;EDA_Outlier_Analysis!$C$10, O8049&gt;EDA_Outlier_Analysis!$C$11),
      "Outlier",
      "Normal"))</f>
        <v/>
      </c>
      <c r="R8049" t="str">
        <f>IF(P8049="","",
   IF(OR(P8049 &lt; EDA_Outlier_Analysis!$F$7, P8049 &gt; EDA_Outlier_Analysis!$F$8),
      "Outlier",
      "Normal"))</f>
        <v>Outlier</v>
      </c>
      <c r="S8049" t="str">
        <f>IF(N8049="","",
   IF(OR(N8049 &lt;EDA_Outlier_Analysis!$I$10, N8049 &gt; EDA_Outlier_Analysis!$I$11),
      "Outlier",
      "Normal"))</f>
        <v>Normal</v>
      </c>
    </row>
    <row r="8050" spans="1:19">
      <c r="A8050" t="s">
        <v>17069</v>
      </c>
      <c r="B8050" s="4">
        <v>44723</v>
      </c>
      <c r="C8050" s="2">
        <v>-34407.279999999999</v>
      </c>
      <c r="D8050" t="s">
        <v>840</v>
      </c>
      <c r="E8050" t="s">
        <v>845</v>
      </c>
      <c r="F8050" t="s">
        <v>9</v>
      </c>
      <c r="G8050" t="s">
        <v>24</v>
      </c>
      <c r="I8050" t="s">
        <v>1358</v>
      </c>
      <c r="J8050" t="s">
        <v>17070</v>
      </c>
      <c r="K8050" t="str">
        <f>IF(COUNTIF(Customers!A:A, H8050)&gt;0, "Valid", "Invalid")</f>
        <v>Invalid</v>
      </c>
      <c r="L8050" t="str">
        <f t="shared" si="625"/>
        <v>6</v>
      </c>
      <c r="M8050" t="str">
        <f t="shared" si="626"/>
        <v>2022</v>
      </c>
      <c r="N8050">
        <f t="shared" si="627"/>
        <v>-34407.279999999999</v>
      </c>
      <c r="O8050" t="str">
        <f t="shared" si="628"/>
        <v/>
      </c>
      <c r="P8050">
        <f t="shared" si="629"/>
        <v>34407.279999999999</v>
      </c>
      <c r="Q8050" s="48" t="str">
        <f>IF(O8050="","",
   IF(OR(O8050&lt;EDA_Outlier_Analysis!$C$10, O8050&gt;EDA_Outlier_Analysis!$C$11),
      "Outlier",
      "Normal"))</f>
        <v/>
      </c>
      <c r="R8050" t="str">
        <f>IF(P8050="","",
   IF(OR(P8050 &lt; EDA_Outlier_Analysis!$F$7, P8050 &gt; EDA_Outlier_Analysis!$F$8),
      "Outlier",
      "Normal"))</f>
        <v>Normal</v>
      </c>
      <c r="S8050" t="str">
        <f>IF(N8050="","",
   IF(OR(N8050 &lt;EDA_Outlier_Analysis!$I$10, N8050 &gt; EDA_Outlier_Analysis!$I$11),
      "Outlier",
      "Normal"))</f>
        <v>Normal</v>
      </c>
    </row>
    <row r="8051" spans="1:19">
      <c r="A8051" t="s">
        <v>17071</v>
      </c>
      <c r="B8051" s="4">
        <v>44660</v>
      </c>
      <c r="C8051" s="2">
        <v>160230.85999999999</v>
      </c>
      <c r="D8051" t="s">
        <v>849</v>
      </c>
      <c r="E8051" t="s">
        <v>868</v>
      </c>
      <c r="F8051" t="s">
        <v>9</v>
      </c>
      <c r="G8051" t="s">
        <v>31</v>
      </c>
      <c r="H8051" t="s">
        <v>627</v>
      </c>
      <c r="J8051" t="s">
        <v>17072</v>
      </c>
      <c r="K8051" t="str">
        <f>IF(COUNTIF(Customers!A:A, H8051)&gt;0, "Valid", "Invalid")</f>
        <v>Valid</v>
      </c>
      <c r="L8051" t="str">
        <f t="shared" si="625"/>
        <v>4</v>
      </c>
      <c r="M8051" t="str">
        <f t="shared" si="626"/>
        <v>2022</v>
      </c>
      <c r="N8051">
        <f t="shared" si="627"/>
        <v>160230.85999999999</v>
      </c>
      <c r="O8051">
        <f t="shared" si="628"/>
        <v>160230.85999999999</v>
      </c>
      <c r="P8051" t="str">
        <f t="shared" si="629"/>
        <v/>
      </c>
      <c r="Q8051" s="48" t="str">
        <f>IF(O8051="","",
   IF(OR(O8051&lt;EDA_Outlier_Analysis!$C$10, O8051&gt;EDA_Outlier_Analysis!$C$11),
      "Outlier",
      "Normal"))</f>
        <v>Normal</v>
      </c>
      <c r="R8051" t="str">
        <f>IF(P8051="","",
   IF(OR(P8051 &lt; EDA_Outlier_Analysis!$F$7, P8051 &gt; EDA_Outlier_Analysis!$F$8),
      "Outlier",
      "Normal"))</f>
        <v/>
      </c>
      <c r="S8051" t="str">
        <f>IF(N8051="","",
   IF(OR(N8051 &lt;EDA_Outlier_Analysis!$I$10, N8051 &gt; EDA_Outlier_Analysis!$I$11),
      "Outlier",
      "Normal"))</f>
        <v>Normal</v>
      </c>
    </row>
    <row r="8052" spans="1:19">
      <c r="A8052" t="s">
        <v>17073</v>
      </c>
      <c r="B8052" s="4">
        <v>44926</v>
      </c>
      <c r="C8052" s="2">
        <v>26890.82</v>
      </c>
      <c r="D8052" t="s">
        <v>873</v>
      </c>
      <c r="E8052" t="s">
        <v>873</v>
      </c>
      <c r="F8052" t="s">
        <v>9</v>
      </c>
      <c r="G8052" t="s">
        <v>34</v>
      </c>
      <c r="J8052" t="s">
        <v>17074</v>
      </c>
      <c r="K8052" t="str">
        <f>IF(COUNTIF(Customers!A:A, H8052)&gt;0, "Valid", "Invalid")</f>
        <v>Invalid</v>
      </c>
      <c r="L8052" t="str">
        <f t="shared" si="625"/>
        <v>12</v>
      </c>
      <c r="M8052" t="str">
        <f t="shared" si="626"/>
        <v>2022</v>
      </c>
      <c r="N8052">
        <f t="shared" si="627"/>
        <v>-26890.82</v>
      </c>
      <c r="O8052" t="str">
        <f t="shared" si="628"/>
        <v/>
      </c>
      <c r="P8052" t="str">
        <f t="shared" si="629"/>
        <v/>
      </c>
      <c r="Q8052" s="48" t="str">
        <f>IF(O8052="","",
   IF(OR(O8052&lt;EDA_Outlier_Analysis!$C$10, O8052&gt;EDA_Outlier_Analysis!$C$11),
      "Outlier",
      "Normal"))</f>
        <v/>
      </c>
      <c r="R8052" t="str">
        <f>IF(P8052="","",
   IF(OR(P8052 &lt; EDA_Outlier_Analysis!$F$7, P8052 &gt; EDA_Outlier_Analysis!$F$8),
      "Outlier",
      "Normal"))</f>
        <v/>
      </c>
      <c r="S8052" t="str">
        <f>IF(N8052="","",
   IF(OR(N8052 &lt;EDA_Outlier_Analysis!$I$10, N8052 &gt; EDA_Outlier_Analysis!$I$11),
      "Outlier",
      "Normal"))</f>
        <v>Normal</v>
      </c>
    </row>
    <row r="8053" spans="1:19">
      <c r="A8053" t="s">
        <v>17075</v>
      </c>
      <c r="B8053" s="4">
        <v>44972</v>
      </c>
      <c r="C8053" s="2">
        <v>-54255.199999999997</v>
      </c>
      <c r="D8053" t="s">
        <v>840</v>
      </c>
      <c r="E8053" t="s">
        <v>878</v>
      </c>
      <c r="F8053" t="s">
        <v>10</v>
      </c>
      <c r="G8053" t="s">
        <v>24</v>
      </c>
      <c r="I8053" t="s">
        <v>2196</v>
      </c>
      <c r="J8053" t="s">
        <v>17076</v>
      </c>
      <c r="K8053" t="str">
        <f>IF(COUNTIF(Customers!A:A, H8053)&gt;0, "Valid", "Invalid")</f>
        <v>Invalid</v>
      </c>
      <c r="L8053" t="str">
        <f t="shared" si="625"/>
        <v>2</v>
      </c>
      <c r="M8053" t="str">
        <f t="shared" si="626"/>
        <v>2023</v>
      </c>
      <c r="N8053">
        <f t="shared" si="627"/>
        <v>-54255.199999999997</v>
      </c>
      <c r="O8053" t="str">
        <f t="shared" si="628"/>
        <v/>
      </c>
      <c r="P8053">
        <f t="shared" si="629"/>
        <v>54255.199999999997</v>
      </c>
      <c r="Q8053" s="48" t="str">
        <f>IF(O8053="","",
   IF(OR(O8053&lt;EDA_Outlier_Analysis!$C$10, O8053&gt;EDA_Outlier_Analysis!$C$11),
      "Outlier",
      "Normal"))</f>
        <v/>
      </c>
      <c r="R8053" t="str">
        <f>IF(P8053="","",
   IF(OR(P8053 &lt; EDA_Outlier_Analysis!$F$7, P8053 &gt; EDA_Outlier_Analysis!$F$8),
      "Outlier",
      "Normal"))</f>
        <v>Outlier</v>
      </c>
      <c r="S8053" t="str">
        <f>IF(N8053="","",
   IF(OR(N8053 &lt;EDA_Outlier_Analysis!$I$10, N8053 &gt; EDA_Outlier_Analysis!$I$11),
      "Outlier",
      "Normal"))</f>
        <v>Normal</v>
      </c>
    </row>
    <row r="8054" spans="1:19">
      <c r="A8054" t="s">
        <v>17077</v>
      </c>
      <c r="B8054" s="4">
        <v>44959</v>
      </c>
      <c r="C8054" s="2">
        <v>-42978.18</v>
      </c>
      <c r="D8054" t="s">
        <v>840</v>
      </c>
      <c r="E8054" t="s">
        <v>878</v>
      </c>
      <c r="F8054" t="s">
        <v>11</v>
      </c>
      <c r="G8054" t="s">
        <v>31</v>
      </c>
      <c r="I8054" t="s">
        <v>1196</v>
      </c>
      <c r="J8054" t="s">
        <v>17078</v>
      </c>
      <c r="K8054" t="str">
        <f>IF(COUNTIF(Customers!A:A, H8054)&gt;0, "Valid", "Invalid")</f>
        <v>Invalid</v>
      </c>
      <c r="L8054" t="str">
        <f t="shared" si="625"/>
        <v>2</v>
      </c>
      <c r="M8054" t="str">
        <f t="shared" si="626"/>
        <v>2023</v>
      </c>
      <c r="N8054">
        <f t="shared" si="627"/>
        <v>-42978.18</v>
      </c>
      <c r="O8054" t="str">
        <f t="shared" si="628"/>
        <v/>
      </c>
      <c r="P8054">
        <f t="shared" si="629"/>
        <v>42978.18</v>
      </c>
      <c r="Q8054" s="48" t="str">
        <f>IF(O8054="","",
   IF(OR(O8054&lt;EDA_Outlier_Analysis!$C$10, O8054&gt;EDA_Outlier_Analysis!$C$11),
      "Outlier",
      "Normal"))</f>
        <v/>
      </c>
      <c r="R8054" t="str">
        <f>IF(P8054="","",
   IF(OR(P8054 &lt; EDA_Outlier_Analysis!$F$7, P8054 &gt; EDA_Outlier_Analysis!$F$8),
      "Outlier",
      "Normal"))</f>
        <v>Normal</v>
      </c>
      <c r="S8054" t="str">
        <f>IF(N8054="","",
   IF(OR(N8054 &lt;EDA_Outlier_Analysis!$I$10, N8054 &gt; EDA_Outlier_Analysis!$I$11),
      "Outlier",
      "Normal"))</f>
        <v>Normal</v>
      </c>
    </row>
    <row r="8055" spans="1:19">
      <c r="A8055" t="s">
        <v>17079</v>
      </c>
      <c r="B8055" s="4">
        <v>44679</v>
      </c>
      <c r="C8055" s="2">
        <v>155436.37</v>
      </c>
      <c r="D8055" t="s">
        <v>849</v>
      </c>
      <c r="E8055" t="s">
        <v>853</v>
      </c>
      <c r="F8055" t="s">
        <v>10</v>
      </c>
      <c r="G8055" t="s">
        <v>20</v>
      </c>
      <c r="H8055" t="s">
        <v>553</v>
      </c>
      <c r="J8055" t="s">
        <v>17080</v>
      </c>
      <c r="K8055" t="str">
        <f>IF(COUNTIF(Customers!A:A, H8055)&gt;0, "Valid", "Invalid")</f>
        <v>Valid</v>
      </c>
      <c r="L8055" t="str">
        <f t="shared" si="625"/>
        <v>4</v>
      </c>
      <c r="M8055" t="str">
        <f t="shared" si="626"/>
        <v>2022</v>
      </c>
      <c r="N8055">
        <f t="shared" si="627"/>
        <v>155436.37</v>
      </c>
      <c r="O8055">
        <f t="shared" si="628"/>
        <v>155436.37</v>
      </c>
      <c r="P8055" t="str">
        <f t="shared" si="629"/>
        <v/>
      </c>
      <c r="Q8055" s="48" t="str">
        <f>IF(O8055="","",
   IF(OR(O8055&lt;EDA_Outlier_Analysis!$C$10, O8055&gt;EDA_Outlier_Analysis!$C$11),
      "Outlier",
      "Normal"))</f>
        <v>Normal</v>
      </c>
      <c r="R8055" t="str">
        <f>IF(P8055="","",
   IF(OR(P8055 &lt; EDA_Outlier_Analysis!$F$7, P8055 &gt; EDA_Outlier_Analysis!$F$8),
      "Outlier",
      "Normal"))</f>
        <v/>
      </c>
      <c r="S8055" t="str">
        <f>IF(N8055="","",
   IF(OR(N8055 &lt;EDA_Outlier_Analysis!$I$10, N8055 &gt; EDA_Outlier_Analysis!$I$11),
      "Outlier",
      "Normal"))</f>
        <v>Normal</v>
      </c>
    </row>
    <row r="8056" spans="1:19">
      <c r="A8056" t="s">
        <v>17081</v>
      </c>
      <c r="B8056" s="4">
        <v>45206</v>
      </c>
      <c r="C8056" s="2">
        <v>-20542.03</v>
      </c>
      <c r="D8056" t="s">
        <v>840</v>
      </c>
      <c r="E8056" t="s">
        <v>845</v>
      </c>
      <c r="F8056" t="s">
        <v>11</v>
      </c>
      <c r="G8056" t="s">
        <v>20</v>
      </c>
      <c r="I8056" t="s">
        <v>1412</v>
      </c>
      <c r="J8056" t="s">
        <v>17082</v>
      </c>
      <c r="K8056" t="str">
        <f>IF(COUNTIF(Customers!A:A, H8056)&gt;0, "Valid", "Invalid")</f>
        <v>Invalid</v>
      </c>
      <c r="L8056" t="str">
        <f t="shared" si="625"/>
        <v>10</v>
      </c>
      <c r="M8056" t="str">
        <f t="shared" si="626"/>
        <v>2023</v>
      </c>
      <c r="N8056">
        <f t="shared" si="627"/>
        <v>-20542.03</v>
      </c>
      <c r="O8056" t="str">
        <f t="shared" si="628"/>
        <v/>
      </c>
      <c r="P8056">
        <f t="shared" si="629"/>
        <v>20542.03</v>
      </c>
      <c r="Q8056" s="48" t="str">
        <f>IF(O8056="","",
   IF(OR(O8056&lt;EDA_Outlier_Analysis!$C$10, O8056&gt;EDA_Outlier_Analysis!$C$11),
      "Outlier",
      "Normal"))</f>
        <v/>
      </c>
      <c r="R8056" t="str">
        <f>IF(P8056="","",
   IF(OR(P8056 &lt; EDA_Outlier_Analysis!$F$7, P8056 &gt; EDA_Outlier_Analysis!$F$8),
      "Outlier",
      "Normal"))</f>
        <v>Outlier</v>
      </c>
      <c r="S8056" t="str">
        <f>IF(N8056="","",
   IF(OR(N8056 &lt;EDA_Outlier_Analysis!$I$10, N8056 &gt; EDA_Outlier_Analysis!$I$11),
      "Outlier",
      "Normal"))</f>
        <v>Normal</v>
      </c>
    </row>
    <row r="8057" spans="1:19">
      <c r="A8057" t="s">
        <v>17083</v>
      </c>
      <c r="B8057" s="4">
        <v>44592</v>
      </c>
      <c r="C8057" s="2">
        <v>118232.98</v>
      </c>
      <c r="D8057" t="s">
        <v>849</v>
      </c>
      <c r="E8057" t="s">
        <v>850</v>
      </c>
      <c r="F8057" t="s">
        <v>9</v>
      </c>
      <c r="G8057" t="s">
        <v>24</v>
      </c>
      <c r="H8057" t="s">
        <v>375</v>
      </c>
      <c r="J8057" t="s">
        <v>17084</v>
      </c>
      <c r="K8057" t="str">
        <f>IF(COUNTIF(Customers!A:A, H8057)&gt;0, "Valid", "Invalid")</f>
        <v>Valid</v>
      </c>
      <c r="L8057" t="str">
        <f t="shared" si="625"/>
        <v>1</v>
      </c>
      <c r="M8057" t="str">
        <f t="shared" si="626"/>
        <v>2022</v>
      </c>
      <c r="N8057">
        <f t="shared" si="627"/>
        <v>118232.98</v>
      </c>
      <c r="O8057">
        <f t="shared" si="628"/>
        <v>118232.98</v>
      </c>
      <c r="P8057" t="str">
        <f t="shared" si="629"/>
        <v/>
      </c>
      <c r="Q8057" s="48" t="str">
        <f>IF(O8057="","",
   IF(OR(O8057&lt;EDA_Outlier_Analysis!$C$10, O8057&gt;EDA_Outlier_Analysis!$C$11),
      "Outlier",
      "Normal"))</f>
        <v>Normal</v>
      </c>
      <c r="R8057" t="str">
        <f>IF(P8057="","",
   IF(OR(P8057 &lt; EDA_Outlier_Analysis!$F$7, P8057 &gt; EDA_Outlier_Analysis!$F$8),
      "Outlier",
      "Normal"))</f>
        <v/>
      </c>
      <c r="S8057" t="str">
        <f>IF(N8057="","",
   IF(OR(N8057 &lt;EDA_Outlier_Analysis!$I$10, N8057 &gt; EDA_Outlier_Analysis!$I$11),
      "Outlier",
      "Normal"))</f>
        <v>Normal</v>
      </c>
    </row>
    <row r="8058" spans="1:19">
      <c r="A8058" t="s">
        <v>17085</v>
      </c>
      <c r="B8058" s="4">
        <v>44612</v>
      </c>
      <c r="C8058" s="2">
        <v>71545.81</v>
      </c>
      <c r="D8058" t="s">
        <v>849</v>
      </c>
      <c r="E8058" t="s">
        <v>850</v>
      </c>
      <c r="F8058" t="s">
        <v>11</v>
      </c>
      <c r="G8058" t="s">
        <v>31</v>
      </c>
      <c r="H8058" t="s">
        <v>149</v>
      </c>
      <c r="J8058" t="s">
        <v>17086</v>
      </c>
      <c r="K8058" t="str">
        <f>IF(COUNTIF(Customers!A:A, H8058)&gt;0, "Valid", "Invalid")</f>
        <v>Valid</v>
      </c>
      <c r="L8058" t="str">
        <f t="shared" si="625"/>
        <v>2</v>
      </c>
      <c r="M8058" t="str">
        <f t="shared" si="626"/>
        <v>2022</v>
      </c>
      <c r="N8058">
        <f t="shared" si="627"/>
        <v>71545.81</v>
      </c>
      <c r="O8058">
        <f t="shared" si="628"/>
        <v>71545.81</v>
      </c>
      <c r="P8058" t="str">
        <f t="shared" si="629"/>
        <v/>
      </c>
      <c r="Q8058" s="48" t="str">
        <f>IF(O8058="","",
   IF(OR(O8058&lt;EDA_Outlier_Analysis!$C$10, O8058&gt;EDA_Outlier_Analysis!$C$11),
      "Outlier",
      "Normal"))</f>
        <v>Normal</v>
      </c>
      <c r="R8058" t="str">
        <f>IF(P8058="","",
   IF(OR(P8058 &lt; EDA_Outlier_Analysis!$F$7, P8058 &gt; EDA_Outlier_Analysis!$F$8),
      "Outlier",
      "Normal"))</f>
        <v/>
      </c>
      <c r="S8058" t="str">
        <f>IF(N8058="","",
   IF(OR(N8058 &lt;EDA_Outlier_Analysis!$I$10, N8058 &gt; EDA_Outlier_Analysis!$I$11),
      "Outlier",
      "Normal"))</f>
        <v>Normal</v>
      </c>
    </row>
    <row r="8059" spans="1:19">
      <c r="A8059" t="s">
        <v>17087</v>
      </c>
      <c r="B8059" s="4">
        <v>45264</v>
      </c>
      <c r="C8059" s="2">
        <v>-31730.77</v>
      </c>
      <c r="D8059" t="s">
        <v>840</v>
      </c>
      <c r="E8059" t="s">
        <v>856</v>
      </c>
      <c r="F8059" t="s">
        <v>9</v>
      </c>
      <c r="G8059" t="s">
        <v>34</v>
      </c>
      <c r="I8059" t="s">
        <v>1448</v>
      </c>
      <c r="J8059" t="s">
        <v>17088</v>
      </c>
      <c r="K8059" t="str">
        <f>IF(COUNTIF(Customers!A:A, H8059)&gt;0, "Valid", "Invalid")</f>
        <v>Invalid</v>
      </c>
      <c r="L8059" t="str">
        <f t="shared" si="625"/>
        <v>12</v>
      </c>
      <c r="M8059" t="str">
        <f t="shared" si="626"/>
        <v>2023</v>
      </c>
      <c r="N8059">
        <f t="shared" si="627"/>
        <v>-31730.77</v>
      </c>
      <c r="O8059" t="str">
        <f t="shared" si="628"/>
        <v/>
      </c>
      <c r="P8059">
        <f t="shared" si="629"/>
        <v>31730.77</v>
      </c>
      <c r="Q8059" s="48" t="str">
        <f>IF(O8059="","",
   IF(OR(O8059&lt;EDA_Outlier_Analysis!$C$10, O8059&gt;EDA_Outlier_Analysis!$C$11),
      "Outlier",
      "Normal"))</f>
        <v/>
      </c>
      <c r="R8059" t="str">
        <f>IF(P8059="","",
   IF(OR(P8059 &lt; EDA_Outlier_Analysis!$F$7, P8059 &gt; EDA_Outlier_Analysis!$F$8),
      "Outlier",
      "Normal"))</f>
        <v>Normal</v>
      </c>
      <c r="S8059" t="str">
        <f>IF(N8059="","",
   IF(OR(N8059 &lt;EDA_Outlier_Analysis!$I$10, N8059 &gt; EDA_Outlier_Analysis!$I$11),
      "Outlier",
      "Normal"))</f>
        <v>Normal</v>
      </c>
    </row>
    <row r="8060" spans="1:19">
      <c r="A8060" t="s">
        <v>17089</v>
      </c>
      <c r="B8060" s="4">
        <v>45252</v>
      </c>
      <c r="C8060" s="2">
        <v>25477.15</v>
      </c>
      <c r="D8060" t="s">
        <v>849</v>
      </c>
      <c r="E8060" t="s">
        <v>853</v>
      </c>
      <c r="F8060" t="s">
        <v>10</v>
      </c>
      <c r="G8060" t="s">
        <v>20</v>
      </c>
      <c r="H8060" t="s">
        <v>537</v>
      </c>
      <c r="J8060" t="s">
        <v>17090</v>
      </c>
      <c r="K8060" t="str">
        <f>IF(COUNTIF(Customers!A:A, H8060)&gt;0, "Valid", "Invalid")</f>
        <v>Valid</v>
      </c>
      <c r="L8060" t="str">
        <f t="shared" si="625"/>
        <v>11</v>
      </c>
      <c r="M8060" t="str">
        <f t="shared" si="626"/>
        <v>2023</v>
      </c>
      <c r="N8060">
        <f t="shared" si="627"/>
        <v>25477.15</v>
      </c>
      <c r="O8060">
        <f t="shared" si="628"/>
        <v>25477.15</v>
      </c>
      <c r="P8060" t="str">
        <f t="shared" si="629"/>
        <v/>
      </c>
      <c r="Q8060" s="48" t="str">
        <f>IF(O8060="","",
   IF(OR(O8060&lt;EDA_Outlier_Analysis!$C$10, O8060&gt;EDA_Outlier_Analysis!$C$11),
      "Outlier",
      "Normal"))</f>
        <v>Normal</v>
      </c>
      <c r="R8060" t="str">
        <f>IF(P8060="","",
   IF(OR(P8060 &lt; EDA_Outlier_Analysis!$F$7, P8060 &gt; EDA_Outlier_Analysis!$F$8),
      "Outlier",
      "Normal"))</f>
        <v/>
      </c>
      <c r="S8060" t="str">
        <f>IF(N8060="","",
   IF(OR(N8060 &lt;EDA_Outlier_Analysis!$I$10, N8060 &gt; EDA_Outlier_Analysis!$I$11),
      "Outlier",
      "Normal"))</f>
        <v>Normal</v>
      </c>
    </row>
    <row r="8061" spans="1:19">
      <c r="A8061" t="s">
        <v>17091</v>
      </c>
      <c r="B8061" s="4">
        <v>45218</v>
      </c>
      <c r="C8061" s="2">
        <v>200759.75</v>
      </c>
      <c r="D8061" t="s">
        <v>849</v>
      </c>
      <c r="E8061" t="s">
        <v>853</v>
      </c>
      <c r="F8061" t="s">
        <v>10</v>
      </c>
      <c r="G8061" t="s">
        <v>20</v>
      </c>
      <c r="H8061" t="s">
        <v>703</v>
      </c>
      <c r="J8061" t="s">
        <v>17092</v>
      </c>
      <c r="K8061" t="str">
        <f>IF(COUNTIF(Customers!A:A, H8061)&gt;0, "Valid", "Invalid")</f>
        <v>Valid</v>
      </c>
      <c r="L8061" t="str">
        <f t="shared" si="625"/>
        <v>10</v>
      </c>
      <c r="M8061" t="str">
        <f t="shared" si="626"/>
        <v>2023</v>
      </c>
      <c r="N8061">
        <f t="shared" si="627"/>
        <v>200759.75</v>
      </c>
      <c r="O8061">
        <f t="shared" si="628"/>
        <v>200759.75</v>
      </c>
      <c r="P8061" t="str">
        <f t="shared" si="629"/>
        <v/>
      </c>
      <c r="Q8061" s="48" t="str">
        <f>IF(O8061="","",
   IF(OR(O8061&lt;EDA_Outlier_Analysis!$C$10, O8061&gt;EDA_Outlier_Analysis!$C$11),
      "Outlier",
      "Normal"))</f>
        <v>Normal</v>
      </c>
      <c r="R8061" t="str">
        <f>IF(P8061="","",
   IF(OR(P8061 &lt; EDA_Outlier_Analysis!$F$7, P8061 &gt; EDA_Outlier_Analysis!$F$8),
      "Outlier",
      "Normal"))</f>
        <v/>
      </c>
      <c r="S8061" t="str">
        <f>IF(N8061="","",
   IF(OR(N8061 &lt;EDA_Outlier_Analysis!$I$10, N8061 &gt; EDA_Outlier_Analysis!$I$11),
      "Outlier",
      "Normal"))</f>
        <v>Normal</v>
      </c>
    </row>
    <row r="8062" spans="1:19">
      <c r="A8062" t="s">
        <v>17093</v>
      </c>
      <c r="B8062" s="4">
        <v>44680</v>
      </c>
      <c r="C8062" s="2">
        <v>-113310.71</v>
      </c>
      <c r="D8062" t="s">
        <v>840</v>
      </c>
      <c r="E8062" t="s">
        <v>864</v>
      </c>
      <c r="F8062" t="s">
        <v>9</v>
      </c>
      <c r="G8062" t="s">
        <v>20</v>
      </c>
      <c r="I8062" t="s">
        <v>4371</v>
      </c>
      <c r="J8062" t="s">
        <v>17094</v>
      </c>
      <c r="K8062" t="str">
        <f>IF(COUNTIF(Customers!A:A, H8062)&gt;0, "Valid", "Invalid")</f>
        <v>Invalid</v>
      </c>
      <c r="L8062" t="str">
        <f t="shared" si="625"/>
        <v>4</v>
      </c>
      <c r="M8062" t="str">
        <f t="shared" si="626"/>
        <v>2022</v>
      </c>
      <c r="N8062">
        <f t="shared" si="627"/>
        <v>-113310.71</v>
      </c>
      <c r="O8062" t="str">
        <f t="shared" si="628"/>
        <v/>
      </c>
      <c r="P8062">
        <f t="shared" si="629"/>
        <v>113310.71</v>
      </c>
      <c r="Q8062" s="48" t="str">
        <f>IF(O8062="","",
   IF(OR(O8062&lt;EDA_Outlier_Analysis!$C$10, O8062&gt;EDA_Outlier_Analysis!$C$11),
      "Outlier",
      "Normal"))</f>
        <v/>
      </c>
      <c r="R8062" t="str">
        <f>IF(P8062="","",
   IF(OR(P8062 &lt; EDA_Outlier_Analysis!$F$7, P8062 &gt; EDA_Outlier_Analysis!$F$8),
      "Outlier",
      "Normal"))</f>
        <v>Outlier</v>
      </c>
      <c r="S8062" t="str">
        <f>IF(N8062="","",
   IF(OR(N8062 &lt;EDA_Outlier_Analysis!$I$10, N8062 &gt; EDA_Outlier_Analysis!$I$11),
      "Outlier",
      "Normal"))</f>
        <v>Normal</v>
      </c>
    </row>
    <row r="8063" spans="1:19">
      <c r="A8063" t="s">
        <v>17095</v>
      </c>
      <c r="B8063" s="4">
        <v>44696</v>
      </c>
      <c r="C8063" s="2">
        <v>128021.7</v>
      </c>
      <c r="D8063" t="s">
        <v>849</v>
      </c>
      <c r="E8063" t="s">
        <v>868</v>
      </c>
      <c r="F8063" t="s">
        <v>11</v>
      </c>
      <c r="G8063" t="s">
        <v>31</v>
      </c>
      <c r="H8063" t="s">
        <v>273</v>
      </c>
      <c r="J8063" t="s">
        <v>17096</v>
      </c>
      <c r="K8063" t="str">
        <f>IF(COUNTIF(Customers!A:A, H8063)&gt;0, "Valid", "Invalid")</f>
        <v>Valid</v>
      </c>
      <c r="L8063" t="str">
        <f t="shared" si="625"/>
        <v>5</v>
      </c>
      <c r="M8063" t="str">
        <f t="shared" si="626"/>
        <v>2022</v>
      </c>
      <c r="N8063">
        <f t="shared" si="627"/>
        <v>128021.7</v>
      </c>
      <c r="O8063">
        <f t="shared" si="628"/>
        <v>128021.7</v>
      </c>
      <c r="P8063" t="str">
        <f t="shared" si="629"/>
        <v/>
      </c>
      <c r="Q8063" s="48" t="str">
        <f>IF(O8063="","",
   IF(OR(O8063&lt;EDA_Outlier_Analysis!$C$10, O8063&gt;EDA_Outlier_Analysis!$C$11),
      "Outlier",
      "Normal"))</f>
        <v>Normal</v>
      </c>
      <c r="R8063" t="str">
        <f>IF(P8063="","",
   IF(OR(P8063 &lt; EDA_Outlier_Analysis!$F$7, P8063 &gt; EDA_Outlier_Analysis!$F$8),
      "Outlier",
      "Normal"))</f>
        <v/>
      </c>
      <c r="S8063" t="str">
        <f>IF(N8063="","",
   IF(OR(N8063 &lt;EDA_Outlier_Analysis!$I$10, N8063 &gt; EDA_Outlier_Analysis!$I$11),
      "Outlier",
      "Normal"))</f>
        <v>Normal</v>
      </c>
    </row>
    <row r="8064" spans="1:19">
      <c r="A8064" t="s">
        <v>17097</v>
      </c>
      <c r="B8064" s="4">
        <v>44968</v>
      </c>
      <c r="C8064" s="2">
        <v>29079.18</v>
      </c>
      <c r="D8064" t="s">
        <v>971</v>
      </c>
      <c r="E8064" t="s">
        <v>971</v>
      </c>
      <c r="F8064" t="s">
        <v>9</v>
      </c>
      <c r="G8064" t="s">
        <v>31</v>
      </c>
      <c r="J8064" t="s">
        <v>17098</v>
      </c>
      <c r="K8064" t="str">
        <f>IF(COUNTIF(Customers!A:A, H8064)&gt;0, "Valid", "Invalid")</f>
        <v>Invalid</v>
      </c>
      <c r="L8064" t="str">
        <f t="shared" si="625"/>
        <v>2</v>
      </c>
      <c r="M8064" t="str">
        <f t="shared" si="626"/>
        <v>2023</v>
      </c>
      <c r="N8064">
        <f t="shared" si="627"/>
        <v>-29079.18</v>
      </c>
      <c r="O8064" t="str">
        <f t="shared" si="628"/>
        <v/>
      </c>
      <c r="P8064" t="str">
        <f t="shared" si="629"/>
        <v/>
      </c>
      <c r="Q8064" s="48" t="str">
        <f>IF(O8064="","",
   IF(OR(O8064&lt;EDA_Outlier_Analysis!$C$10, O8064&gt;EDA_Outlier_Analysis!$C$11),
      "Outlier",
      "Normal"))</f>
        <v/>
      </c>
      <c r="R8064" t="str">
        <f>IF(P8064="","",
   IF(OR(P8064 &lt; EDA_Outlier_Analysis!$F$7, P8064 &gt; EDA_Outlier_Analysis!$F$8),
      "Outlier",
      "Normal"))</f>
        <v/>
      </c>
      <c r="S8064" t="str">
        <f>IF(N8064="","",
   IF(OR(N8064 &lt;EDA_Outlier_Analysis!$I$10, N8064 &gt; EDA_Outlier_Analysis!$I$11),
      "Outlier",
      "Normal"))</f>
        <v>Normal</v>
      </c>
    </row>
    <row r="8065" spans="1:19">
      <c r="A8065" t="s">
        <v>17099</v>
      </c>
      <c r="B8065" s="4">
        <v>44789</v>
      </c>
      <c r="C8065" s="2">
        <v>94075.95</v>
      </c>
      <c r="D8065" t="s">
        <v>849</v>
      </c>
      <c r="E8065" t="s">
        <v>850</v>
      </c>
      <c r="F8065" t="s">
        <v>9</v>
      </c>
      <c r="G8065" t="s">
        <v>31</v>
      </c>
      <c r="H8065" t="s">
        <v>449</v>
      </c>
      <c r="J8065" t="s">
        <v>17100</v>
      </c>
      <c r="K8065" t="str">
        <f>IF(COUNTIF(Customers!A:A, H8065)&gt;0, "Valid", "Invalid")</f>
        <v>Valid</v>
      </c>
      <c r="L8065" t="str">
        <f t="shared" si="625"/>
        <v>8</v>
      </c>
      <c r="M8065" t="str">
        <f t="shared" si="626"/>
        <v>2022</v>
      </c>
      <c r="N8065">
        <f t="shared" si="627"/>
        <v>94075.95</v>
      </c>
      <c r="O8065">
        <f t="shared" si="628"/>
        <v>94075.95</v>
      </c>
      <c r="P8065" t="str">
        <f t="shared" si="629"/>
        <v/>
      </c>
      <c r="Q8065" s="48" t="str">
        <f>IF(O8065="","",
   IF(OR(O8065&lt;EDA_Outlier_Analysis!$C$10, O8065&gt;EDA_Outlier_Analysis!$C$11),
      "Outlier",
      "Normal"))</f>
        <v>Normal</v>
      </c>
      <c r="R8065" t="str">
        <f>IF(P8065="","",
   IF(OR(P8065 &lt; EDA_Outlier_Analysis!$F$7, P8065 &gt; EDA_Outlier_Analysis!$F$8),
      "Outlier",
      "Normal"))</f>
        <v/>
      </c>
      <c r="S8065" t="str">
        <f>IF(N8065="","",
   IF(OR(N8065 &lt;EDA_Outlier_Analysis!$I$10, N8065 &gt; EDA_Outlier_Analysis!$I$11),
      "Outlier",
      "Normal"))</f>
        <v>Normal</v>
      </c>
    </row>
    <row r="8066" spans="1:19">
      <c r="A8066" t="s">
        <v>17101</v>
      </c>
      <c r="B8066" s="4">
        <v>45210</v>
      </c>
      <c r="C8066" s="2">
        <v>194466.59</v>
      </c>
      <c r="D8066" t="s">
        <v>849</v>
      </c>
      <c r="E8066" t="s">
        <v>853</v>
      </c>
      <c r="F8066" t="s">
        <v>10</v>
      </c>
      <c r="G8066" t="s">
        <v>34</v>
      </c>
      <c r="H8066" t="s">
        <v>765</v>
      </c>
      <c r="J8066" t="s">
        <v>17102</v>
      </c>
      <c r="K8066" t="str">
        <f>IF(COUNTIF(Customers!A:A, H8066)&gt;0, "Valid", "Invalid")</f>
        <v>Valid</v>
      </c>
      <c r="L8066" t="str">
        <f t="shared" si="625"/>
        <v>10</v>
      </c>
      <c r="M8066" t="str">
        <f t="shared" si="626"/>
        <v>2023</v>
      </c>
      <c r="N8066">
        <f t="shared" si="627"/>
        <v>194466.59</v>
      </c>
      <c r="O8066">
        <f t="shared" si="628"/>
        <v>194466.59</v>
      </c>
      <c r="P8066" t="str">
        <f t="shared" si="629"/>
        <v/>
      </c>
      <c r="Q8066" s="48" t="str">
        <f>IF(O8066="","",
   IF(OR(O8066&lt;EDA_Outlier_Analysis!$C$10, O8066&gt;EDA_Outlier_Analysis!$C$11),
      "Outlier",
      "Normal"))</f>
        <v>Normal</v>
      </c>
      <c r="R8066" t="str">
        <f>IF(P8066="","",
   IF(OR(P8066 &lt; EDA_Outlier_Analysis!$F$7, P8066 &gt; EDA_Outlier_Analysis!$F$8),
      "Outlier",
      "Normal"))</f>
        <v/>
      </c>
      <c r="S8066" t="str">
        <f>IF(N8066="","",
   IF(OR(N8066 &lt;EDA_Outlier_Analysis!$I$10, N8066 &gt; EDA_Outlier_Analysis!$I$11),
      "Outlier",
      "Normal"))</f>
        <v>Normal</v>
      </c>
    </row>
    <row r="8067" spans="1:19">
      <c r="A8067" t="s">
        <v>17103</v>
      </c>
      <c r="B8067" s="4">
        <v>45259</v>
      </c>
      <c r="C8067" s="2">
        <v>102421.95</v>
      </c>
      <c r="D8067" t="s">
        <v>849</v>
      </c>
      <c r="E8067" t="s">
        <v>868</v>
      </c>
      <c r="F8067" t="s">
        <v>11</v>
      </c>
      <c r="G8067" t="s">
        <v>24</v>
      </c>
      <c r="H8067" t="s">
        <v>757</v>
      </c>
      <c r="J8067" t="s">
        <v>17104</v>
      </c>
      <c r="K8067" t="str">
        <f>IF(COUNTIF(Customers!A:A, H8067)&gt;0, "Valid", "Invalid")</f>
        <v>Valid</v>
      </c>
      <c r="L8067" t="str">
        <f t="shared" ref="L8067:L8130" si="630">TEXT(B8067,"m")</f>
        <v>11</v>
      </c>
      <c r="M8067" t="str">
        <f t="shared" ref="M8067:M8130" si="631">TEXT(B8067,"yyyy")</f>
        <v>2023</v>
      </c>
      <c r="N8067">
        <f t="shared" ref="N8067:N8130" si="632">IF(D8067="Revenue",C8067,-ABS(C8067))</f>
        <v>102421.95</v>
      </c>
      <c r="O8067">
        <f t="shared" ref="O8067:O8130" si="633">IF(D8067="Revenue", C8067, "")</f>
        <v>102421.95</v>
      </c>
      <c r="P8067" t="str">
        <f t="shared" ref="P8067:P8130" si="634">IF(D8067="Expense", ABS(C8067), "")</f>
        <v/>
      </c>
      <c r="Q8067" s="48" t="str">
        <f>IF(O8067="","",
   IF(OR(O8067&lt;EDA_Outlier_Analysis!$C$10, O8067&gt;EDA_Outlier_Analysis!$C$11),
      "Outlier",
      "Normal"))</f>
        <v>Normal</v>
      </c>
      <c r="R8067" t="str">
        <f>IF(P8067="","",
   IF(OR(P8067 &lt; EDA_Outlier_Analysis!$F$7, P8067 &gt; EDA_Outlier_Analysis!$F$8),
      "Outlier",
      "Normal"))</f>
        <v/>
      </c>
      <c r="S8067" t="str">
        <f>IF(N8067="","",
   IF(OR(N8067 &lt;EDA_Outlier_Analysis!$I$10, N8067 &gt; EDA_Outlier_Analysis!$I$11),
      "Outlier",
      "Normal"))</f>
        <v>Normal</v>
      </c>
    </row>
    <row r="8068" spans="1:19">
      <c r="A8068" t="s">
        <v>17105</v>
      </c>
      <c r="B8068" s="4">
        <v>44992</v>
      </c>
      <c r="C8068" s="2">
        <v>90488.960000000006</v>
      </c>
      <c r="D8068" t="s">
        <v>849</v>
      </c>
      <c r="E8068" t="s">
        <v>853</v>
      </c>
      <c r="F8068" t="s">
        <v>9</v>
      </c>
      <c r="G8068" t="s">
        <v>20</v>
      </c>
      <c r="H8068" t="s">
        <v>101</v>
      </c>
      <c r="J8068" t="s">
        <v>17106</v>
      </c>
      <c r="K8068" t="str">
        <f>IF(COUNTIF(Customers!A:A, H8068)&gt;0, "Valid", "Invalid")</f>
        <v>Valid</v>
      </c>
      <c r="L8068" t="str">
        <f t="shared" si="630"/>
        <v>3</v>
      </c>
      <c r="M8068" t="str">
        <f t="shared" si="631"/>
        <v>2023</v>
      </c>
      <c r="N8068">
        <f t="shared" si="632"/>
        <v>90488.960000000006</v>
      </c>
      <c r="O8068">
        <f t="shared" si="633"/>
        <v>90488.960000000006</v>
      </c>
      <c r="P8068" t="str">
        <f t="shared" si="634"/>
        <v/>
      </c>
      <c r="Q8068" s="48" t="str">
        <f>IF(O8068="","",
   IF(OR(O8068&lt;EDA_Outlier_Analysis!$C$10, O8068&gt;EDA_Outlier_Analysis!$C$11),
      "Outlier",
      "Normal"))</f>
        <v>Normal</v>
      </c>
      <c r="R8068" t="str">
        <f>IF(P8068="","",
   IF(OR(P8068 &lt; EDA_Outlier_Analysis!$F$7, P8068 &gt; EDA_Outlier_Analysis!$F$8),
      "Outlier",
      "Normal"))</f>
        <v/>
      </c>
      <c r="S8068" t="str">
        <f>IF(N8068="","",
   IF(OR(N8068 &lt;EDA_Outlier_Analysis!$I$10, N8068 &gt; EDA_Outlier_Analysis!$I$11),
      "Outlier",
      "Normal"))</f>
        <v>Normal</v>
      </c>
    </row>
    <row r="8069" spans="1:19">
      <c r="A8069" t="s">
        <v>17107</v>
      </c>
      <c r="B8069" s="4">
        <v>44709</v>
      </c>
      <c r="C8069" s="2">
        <v>157508.18</v>
      </c>
      <c r="D8069" t="s">
        <v>849</v>
      </c>
      <c r="E8069" t="s">
        <v>853</v>
      </c>
      <c r="F8069" t="s">
        <v>11</v>
      </c>
      <c r="G8069" t="s">
        <v>34</v>
      </c>
      <c r="H8069" t="s">
        <v>689</v>
      </c>
      <c r="J8069" t="s">
        <v>17108</v>
      </c>
      <c r="K8069" t="str">
        <f>IF(COUNTIF(Customers!A:A, H8069)&gt;0, "Valid", "Invalid")</f>
        <v>Valid</v>
      </c>
      <c r="L8069" t="str">
        <f t="shared" si="630"/>
        <v>5</v>
      </c>
      <c r="M8069" t="str">
        <f t="shared" si="631"/>
        <v>2022</v>
      </c>
      <c r="N8069">
        <f t="shared" si="632"/>
        <v>157508.18</v>
      </c>
      <c r="O8069">
        <f t="shared" si="633"/>
        <v>157508.18</v>
      </c>
      <c r="P8069" t="str">
        <f t="shared" si="634"/>
        <v/>
      </c>
      <c r="Q8069" s="48" t="str">
        <f>IF(O8069="","",
   IF(OR(O8069&lt;EDA_Outlier_Analysis!$C$10, O8069&gt;EDA_Outlier_Analysis!$C$11),
      "Outlier",
      "Normal"))</f>
        <v>Normal</v>
      </c>
      <c r="R8069" t="str">
        <f>IF(P8069="","",
   IF(OR(P8069 &lt; EDA_Outlier_Analysis!$F$7, P8069 &gt; EDA_Outlier_Analysis!$F$8),
      "Outlier",
      "Normal"))</f>
        <v/>
      </c>
      <c r="S8069" t="str">
        <f>IF(N8069="","",
   IF(OR(N8069 &lt;EDA_Outlier_Analysis!$I$10, N8069 &gt; EDA_Outlier_Analysis!$I$11),
      "Outlier",
      "Normal"))</f>
        <v>Normal</v>
      </c>
    </row>
    <row r="8070" spans="1:19">
      <c r="A8070" t="s">
        <v>17109</v>
      </c>
      <c r="B8070" s="4">
        <v>44777</v>
      </c>
      <c r="C8070" s="2">
        <v>-15066.26</v>
      </c>
      <c r="D8070" t="s">
        <v>840</v>
      </c>
      <c r="E8070" t="s">
        <v>841</v>
      </c>
      <c r="F8070" t="s">
        <v>10</v>
      </c>
      <c r="G8070" t="s">
        <v>20</v>
      </c>
      <c r="I8070" t="s">
        <v>1443</v>
      </c>
      <c r="J8070" t="s">
        <v>17110</v>
      </c>
      <c r="K8070" t="str">
        <f>IF(COUNTIF(Customers!A:A, H8070)&gt;0, "Valid", "Invalid")</f>
        <v>Invalid</v>
      </c>
      <c r="L8070" t="str">
        <f t="shared" si="630"/>
        <v>8</v>
      </c>
      <c r="M8070" t="str">
        <f t="shared" si="631"/>
        <v>2022</v>
      </c>
      <c r="N8070">
        <f t="shared" si="632"/>
        <v>-15066.26</v>
      </c>
      <c r="O8070" t="str">
        <f t="shared" si="633"/>
        <v/>
      </c>
      <c r="P8070">
        <f t="shared" si="634"/>
        <v>15066.26</v>
      </c>
      <c r="Q8070" s="48" t="str">
        <f>IF(O8070="","",
   IF(OR(O8070&lt;EDA_Outlier_Analysis!$C$10, O8070&gt;EDA_Outlier_Analysis!$C$11),
      "Outlier",
      "Normal"))</f>
        <v/>
      </c>
      <c r="R8070" t="str">
        <f>IF(P8070="","",
   IF(OR(P8070 &lt; EDA_Outlier_Analysis!$F$7, P8070 &gt; EDA_Outlier_Analysis!$F$8),
      "Outlier",
      "Normal"))</f>
        <v>Outlier</v>
      </c>
      <c r="S8070" t="str">
        <f>IF(N8070="","",
   IF(OR(N8070 &lt;EDA_Outlier_Analysis!$I$10, N8070 &gt; EDA_Outlier_Analysis!$I$11),
      "Outlier",
      "Normal"))</f>
        <v>Normal</v>
      </c>
    </row>
    <row r="8071" spans="1:19">
      <c r="A8071" t="s">
        <v>17111</v>
      </c>
      <c r="B8071" s="4">
        <v>45215</v>
      </c>
      <c r="C8071" s="2">
        <v>108689.66</v>
      </c>
      <c r="D8071" t="s">
        <v>849</v>
      </c>
      <c r="E8071" t="s">
        <v>853</v>
      </c>
      <c r="F8071" t="s">
        <v>10</v>
      </c>
      <c r="G8071" t="s">
        <v>34</v>
      </c>
      <c r="H8071" t="s">
        <v>51</v>
      </c>
      <c r="J8071" t="s">
        <v>17112</v>
      </c>
      <c r="K8071" t="str">
        <f>IF(COUNTIF(Customers!A:A, H8071)&gt;0, "Valid", "Invalid")</f>
        <v>Valid</v>
      </c>
      <c r="L8071" t="str">
        <f t="shared" si="630"/>
        <v>10</v>
      </c>
      <c r="M8071" t="str">
        <f t="shared" si="631"/>
        <v>2023</v>
      </c>
      <c r="N8071">
        <f t="shared" si="632"/>
        <v>108689.66</v>
      </c>
      <c r="O8071">
        <f t="shared" si="633"/>
        <v>108689.66</v>
      </c>
      <c r="P8071" t="str">
        <f t="shared" si="634"/>
        <v/>
      </c>
      <c r="Q8071" s="48" t="str">
        <f>IF(O8071="","",
   IF(OR(O8071&lt;EDA_Outlier_Analysis!$C$10, O8071&gt;EDA_Outlier_Analysis!$C$11),
      "Outlier",
      "Normal"))</f>
        <v>Normal</v>
      </c>
      <c r="R8071" t="str">
        <f>IF(P8071="","",
   IF(OR(P8071 &lt; EDA_Outlier_Analysis!$F$7, P8071 &gt; EDA_Outlier_Analysis!$F$8),
      "Outlier",
      "Normal"))</f>
        <v/>
      </c>
      <c r="S8071" t="str">
        <f>IF(N8071="","",
   IF(OR(N8071 &lt;EDA_Outlier_Analysis!$I$10, N8071 &gt; EDA_Outlier_Analysis!$I$11),
      "Outlier",
      "Normal"))</f>
        <v>Normal</v>
      </c>
    </row>
    <row r="8072" spans="1:19">
      <c r="A8072" t="s">
        <v>17113</v>
      </c>
      <c r="B8072" s="4">
        <v>44694</v>
      </c>
      <c r="C8072" s="2">
        <v>-44019.28</v>
      </c>
      <c r="D8072" t="s">
        <v>840</v>
      </c>
      <c r="E8072" t="s">
        <v>878</v>
      </c>
      <c r="F8072" t="s">
        <v>11</v>
      </c>
      <c r="G8072" t="s">
        <v>34</v>
      </c>
      <c r="I8072" t="s">
        <v>879</v>
      </c>
      <c r="J8072" t="s">
        <v>17114</v>
      </c>
      <c r="K8072" t="str">
        <f>IF(COUNTIF(Customers!A:A, H8072)&gt;0, "Valid", "Invalid")</f>
        <v>Invalid</v>
      </c>
      <c r="L8072" t="str">
        <f t="shared" si="630"/>
        <v>5</v>
      </c>
      <c r="M8072" t="str">
        <f t="shared" si="631"/>
        <v>2022</v>
      </c>
      <c r="N8072">
        <f t="shared" si="632"/>
        <v>-44019.28</v>
      </c>
      <c r="O8072" t="str">
        <f t="shared" si="633"/>
        <v/>
      </c>
      <c r="P8072">
        <f t="shared" si="634"/>
        <v>44019.28</v>
      </c>
      <c r="Q8072" s="48" t="str">
        <f>IF(O8072="","",
   IF(OR(O8072&lt;EDA_Outlier_Analysis!$C$10, O8072&gt;EDA_Outlier_Analysis!$C$11),
      "Outlier",
      "Normal"))</f>
        <v/>
      </c>
      <c r="R8072" t="str">
        <f>IF(P8072="","",
   IF(OR(P8072 &lt; EDA_Outlier_Analysis!$F$7, P8072 &gt; EDA_Outlier_Analysis!$F$8),
      "Outlier",
      "Normal"))</f>
        <v>Normal</v>
      </c>
      <c r="S8072" t="str">
        <f>IF(N8072="","",
   IF(OR(N8072 &lt;EDA_Outlier_Analysis!$I$10, N8072 &gt; EDA_Outlier_Analysis!$I$11),
      "Outlier",
      "Normal"))</f>
        <v>Normal</v>
      </c>
    </row>
    <row r="8073" spans="1:19">
      <c r="A8073" t="s">
        <v>17115</v>
      </c>
      <c r="B8073" s="4">
        <v>45258</v>
      </c>
      <c r="C8073" s="2">
        <v>-52758.25</v>
      </c>
      <c r="D8073" t="s">
        <v>840</v>
      </c>
      <c r="E8073" t="s">
        <v>845</v>
      </c>
      <c r="F8073" t="s">
        <v>9</v>
      </c>
      <c r="G8073" t="s">
        <v>20</v>
      </c>
      <c r="I8073" t="s">
        <v>2053</v>
      </c>
      <c r="J8073" t="s">
        <v>17116</v>
      </c>
      <c r="K8073" t="str">
        <f>IF(COUNTIF(Customers!A:A, H8073)&gt;0, "Valid", "Invalid")</f>
        <v>Invalid</v>
      </c>
      <c r="L8073" t="str">
        <f t="shared" si="630"/>
        <v>11</v>
      </c>
      <c r="M8073" t="str">
        <f t="shared" si="631"/>
        <v>2023</v>
      </c>
      <c r="N8073">
        <f t="shared" si="632"/>
        <v>-52758.25</v>
      </c>
      <c r="O8073" t="str">
        <f t="shared" si="633"/>
        <v/>
      </c>
      <c r="P8073">
        <f t="shared" si="634"/>
        <v>52758.25</v>
      </c>
      <c r="Q8073" s="48" t="str">
        <f>IF(O8073="","",
   IF(OR(O8073&lt;EDA_Outlier_Analysis!$C$10, O8073&gt;EDA_Outlier_Analysis!$C$11),
      "Outlier",
      "Normal"))</f>
        <v/>
      </c>
      <c r="R8073" t="str">
        <f>IF(P8073="","",
   IF(OR(P8073 &lt; EDA_Outlier_Analysis!$F$7, P8073 &gt; EDA_Outlier_Analysis!$F$8),
      "Outlier",
      "Normal"))</f>
        <v>Normal</v>
      </c>
      <c r="S8073" t="str">
        <f>IF(N8073="","",
   IF(OR(N8073 &lt;EDA_Outlier_Analysis!$I$10, N8073 &gt; EDA_Outlier_Analysis!$I$11),
      "Outlier",
      "Normal"))</f>
        <v>Normal</v>
      </c>
    </row>
    <row r="8074" spans="1:19">
      <c r="A8074" t="s">
        <v>17117</v>
      </c>
      <c r="B8074" s="4">
        <v>45040</v>
      </c>
      <c r="C8074" s="2">
        <v>-53277.22</v>
      </c>
      <c r="D8074" t="s">
        <v>840</v>
      </c>
      <c r="E8074" t="s">
        <v>841</v>
      </c>
      <c r="F8074" t="s">
        <v>9</v>
      </c>
      <c r="G8074" t="s">
        <v>24</v>
      </c>
      <c r="I8074" t="s">
        <v>1438</v>
      </c>
      <c r="J8074" t="s">
        <v>17118</v>
      </c>
      <c r="K8074" t="str">
        <f>IF(COUNTIF(Customers!A:A, H8074)&gt;0, "Valid", "Invalid")</f>
        <v>Invalid</v>
      </c>
      <c r="L8074" t="str">
        <f t="shared" si="630"/>
        <v>4</v>
      </c>
      <c r="M8074" t="str">
        <f t="shared" si="631"/>
        <v>2023</v>
      </c>
      <c r="N8074">
        <f t="shared" si="632"/>
        <v>-53277.22</v>
      </c>
      <c r="O8074" t="str">
        <f t="shared" si="633"/>
        <v/>
      </c>
      <c r="P8074">
        <f t="shared" si="634"/>
        <v>53277.22</v>
      </c>
      <c r="Q8074" s="48" t="str">
        <f>IF(O8074="","",
   IF(OR(O8074&lt;EDA_Outlier_Analysis!$C$10, O8074&gt;EDA_Outlier_Analysis!$C$11),
      "Outlier",
      "Normal"))</f>
        <v/>
      </c>
      <c r="R8074" t="str">
        <f>IF(P8074="","",
   IF(OR(P8074 &lt; EDA_Outlier_Analysis!$F$7, P8074 &gt; EDA_Outlier_Analysis!$F$8),
      "Outlier",
      "Normal"))</f>
        <v>Normal</v>
      </c>
      <c r="S8074" t="str">
        <f>IF(N8074="","",
   IF(OR(N8074 &lt;EDA_Outlier_Analysis!$I$10, N8074 &gt; EDA_Outlier_Analysis!$I$11),
      "Outlier",
      "Normal"))</f>
        <v>Normal</v>
      </c>
    </row>
    <row r="8075" spans="1:19">
      <c r="A8075" t="s">
        <v>17119</v>
      </c>
      <c r="B8075" s="4">
        <v>44889</v>
      </c>
      <c r="C8075" s="2">
        <v>-50468.35</v>
      </c>
      <c r="D8075" t="s">
        <v>840</v>
      </c>
      <c r="E8075" t="s">
        <v>856</v>
      </c>
      <c r="F8075" t="s">
        <v>11</v>
      </c>
      <c r="G8075" t="s">
        <v>34</v>
      </c>
      <c r="I8075" t="s">
        <v>1623</v>
      </c>
      <c r="J8075" t="s">
        <v>17120</v>
      </c>
      <c r="K8075" t="str">
        <f>IF(COUNTIF(Customers!A:A, H8075)&gt;0, "Valid", "Invalid")</f>
        <v>Invalid</v>
      </c>
      <c r="L8075" t="str">
        <f t="shared" si="630"/>
        <v>11</v>
      </c>
      <c r="M8075" t="str">
        <f t="shared" si="631"/>
        <v>2022</v>
      </c>
      <c r="N8075">
        <f t="shared" si="632"/>
        <v>-50468.35</v>
      </c>
      <c r="O8075" t="str">
        <f t="shared" si="633"/>
        <v/>
      </c>
      <c r="P8075">
        <f t="shared" si="634"/>
        <v>50468.35</v>
      </c>
      <c r="Q8075" s="48" t="str">
        <f>IF(O8075="","",
   IF(OR(O8075&lt;EDA_Outlier_Analysis!$C$10, O8075&gt;EDA_Outlier_Analysis!$C$11),
      "Outlier",
      "Normal"))</f>
        <v/>
      </c>
      <c r="R8075" t="str">
        <f>IF(P8075="","",
   IF(OR(P8075 &lt; EDA_Outlier_Analysis!$F$7, P8075 &gt; EDA_Outlier_Analysis!$F$8),
      "Outlier",
      "Normal"))</f>
        <v>Normal</v>
      </c>
      <c r="S8075" t="str">
        <f>IF(N8075="","",
   IF(OR(N8075 &lt;EDA_Outlier_Analysis!$I$10, N8075 &gt; EDA_Outlier_Analysis!$I$11),
      "Outlier",
      "Normal"))</f>
        <v>Normal</v>
      </c>
    </row>
    <row r="8076" spans="1:19">
      <c r="A8076" t="s">
        <v>17121</v>
      </c>
      <c r="B8076" s="4">
        <v>45119</v>
      </c>
      <c r="C8076" s="2">
        <v>-2000</v>
      </c>
      <c r="D8076" t="s">
        <v>840</v>
      </c>
      <c r="E8076" t="s">
        <v>878</v>
      </c>
      <c r="F8076" t="s">
        <v>9</v>
      </c>
      <c r="G8076" t="s">
        <v>20</v>
      </c>
      <c r="I8076" t="s">
        <v>1620</v>
      </c>
      <c r="J8076" t="s">
        <v>17122</v>
      </c>
      <c r="K8076" t="str">
        <f>IF(COUNTIF(Customers!A:A, H8076)&gt;0, "Valid", "Invalid")</f>
        <v>Invalid</v>
      </c>
      <c r="L8076" t="str">
        <f t="shared" si="630"/>
        <v>7</v>
      </c>
      <c r="M8076" t="str">
        <f t="shared" si="631"/>
        <v>2023</v>
      </c>
      <c r="N8076">
        <f t="shared" si="632"/>
        <v>-2000</v>
      </c>
      <c r="O8076" t="str">
        <f t="shared" si="633"/>
        <v/>
      </c>
      <c r="P8076">
        <f t="shared" si="634"/>
        <v>2000</v>
      </c>
      <c r="Q8076" s="48" t="str">
        <f>IF(O8076="","",
   IF(OR(O8076&lt;EDA_Outlier_Analysis!$C$10, O8076&gt;EDA_Outlier_Analysis!$C$11),
      "Outlier",
      "Normal"))</f>
        <v/>
      </c>
      <c r="R8076" t="str">
        <f>IF(P8076="","",
   IF(OR(P8076 &lt; EDA_Outlier_Analysis!$F$7, P8076 &gt; EDA_Outlier_Analysis!$F$8),
      "Outlier",
      "Normal"))</f>
        <v>Outlier</v>
      </c>
      <c r="S8076" t="str">
        <f>IF(N8076="","",
   IF(OR(N8076 &lt;EDA_Outlier_Analysis!$I$10, N8076 &gt; EDA_Outlier_Analysis!$I$11),
      "Outlier",
      "Normal"))</f>
        <v>Normal</v>
      </c>
    </row>
    <row r="8077" spans="1:19">
      <c r="A8077" t="s">
        <v>17123</v>
      </c>
      <c r="B8077" s="4">
        <v>45116</v>
      </c>
      <c r="C8077" s="2">
        <v>-14128.64</v>
      </c>
      <c r="D8077" t="s">
        <v>840</v>
      </c>
      <c r="E8077" t="s">
        <v>845</v>
      </c>
      <c r="F8077" t="s">
        <v>11</v>
      </c>
      <c r="G8077" t="s">
        <v>34</v>
      </c>
      <c r="I8077" t="s">
        <v>1141</v>
      </c>
      <c r="J8077" t="s">
        <v>17124</v>
      </c>
      <c r="K8077" t="str">
        <f>IF(COUNTIF(Customers!A:A, H8077)&gt;0, "Valid", "Invalid")</f>
        <v>Invalid</v>
      </c>
      <c r="L8077" t="str">
        <f t="shared" si="630"/>
        <v>7</v>
      </c>
      <c r="M8077" t="str">
        <f t="shared" si="631"/>
        <v>2023</v>
      </c>
      <c r="N8077">
        <f t="shared" si="632"/>
        <v>-14128.64</v>
      </c>
      <c r="O8077" t="str">
        <f t="shared" si="633"/>
        <v/>
      </c>
      <c r="P8077">
        <f t="shared" si="634"/>
        <v>14128.64</v>
      </c>
      <c r="Q8077" s="48" t="str">
        <f>IF(O8077="","",
   IF(OR(O8077&lt;EDA_Outlier_Analysis!$C$10, O8077&gt;EDA_Outlier_Analysis!$C$11),
      "Outlier",
      "Normal"))</f>
        <v/>
      </c>
      <c r="R8077" t="str">
        <f>IF(P8077="","",
   IF(OR(P8077 &lt; EDA_Outlier_Analysis!$F$7, P8077 &gt; EDA_Outlier_Analysis!$F$8),
      "Outlier",
      "Normal"))</f>
        <v>Outlier</v>
      </c>
      <c r="S8077" t="str">
        <f>IF(N8077="","",
   IF(OR(N8077 &lt;EDA_Outlier_Analysis!$I$10, N8077 &gt; EDA_Outlier_Analysis!$I$11),
      "Outlier",
      "Normal"))</f>
        <v>Normal</v>
      </c>
    </row>
    <row r="8078" spans="1:19">
      <c r="A8078" t="s">
        <v>17125</v>
      </c>
      <c r="B8078" s="4">
        <v>44687</v>
      </c>
      <c r="C8078" s="2">
        <v>161883.99</v>
      </c>
      <c r="D8078" t="s">
        <v>849</v>
      </c>
      <c r="E8078" t="s">
        <v>868</v>
      </c>
      <c r="F8078" t="s">
        <v>9</v>
      </c>
      <c r="G8078" t="s">
        <v>34</v>
      </c>
      <c r="H8078" t="s">
        <v>455</v>
      </c>
      <c r="J8078" t="s">
        <v>17126</v>
      </c>
      <c r="K8078" t="str">
        <f>IF(COUNTIF(Customers!A:A, H8078)&gt;0, "Valid", "Invalid")</f>
        <v>Valid</v>
      </c>
      <c r="L8078" t="str">
        <f t="shared" si="630"/>
        <v>5</v>
      </c>
      <c r="M8078" t="str">
        <f t="shared" si="631"/>
        <v>2022</v>
      </c>
      <c r="N8078">
        <f t="shared" si="632"/>
        <v>161883.99</v>
      </c>
      <c r="O8078">
        <f t="shared" si="633"/>
        <v>161883.99</v>
      </c>
      <c r="P8078" t="str">
        <f t="shared" si="634"/>
        <v/>
      </c>
      <c r="Q8078" s="48" t="str">
        <f>IF(O8078="","",
   IF(OR(O8078&lt;EDA_Outlier_Analysis!$C$10, O8078&gt;EDA_Outlier_Analysis!$C$11),
      "Outlier",
      "Normal"))</f>
        <v>Normal</v>
      </c>
      <c r="R8078" t="str">
        <f>IF(P8078="","",
   IF(OR(P8078 &lt; EDA_Outlier_Analysis!$F$7, P8078 &gt; EDA_Outlier_Analysis!$F$8),
      "Outlier",
      "Normal"))</f>
        <v/>
      </c>
      <c r="S8078" t="str">
        <f>IF(N8078="","",
   IF(OR(N8078 &lt;EDA_Outlier_Analysis!$I$10, N8078 &gt; EDA_Outlier_Analysis!$I$11),
      "Outlier",
      "Normal"))</f>
        <v>Normal</v>
      </c>
    </row>
    <row r="8079" spans="1:19">
      <c r="A8079" t="s">
        <v>17127</v>
      </c>
      <c r="B8079" s="4">
        <v>44777</v>
      </c>
      <c r="C8079" s="2">
        <v>153327.45000000001</v>
      </c>
      <c r="D8079" t="s">
        <v>849</v>
      </c>
      <c r="E8079" t="s">
        <v>853</v>
      </c>
      <c r="F8079" t="s">
        <v>9</v>
      </c>
      <c r="G8079" t="s">
        <v>31</v>
      </c>
      <c r="H8079" t="s">
        <v>25</v>
      </c>
      <c r="J8079" t="s">
        <v>17128</v>
      </c>
      <c r="K8079" t="str">
        <f>IF(COUNTIF(Customers!A:A, H8079)&gt;0, "Valid", "Invalid")</f>
        <v>Valid</v>
      </c>
      <c r="L8079" t="str">
        <f t="shared" si="630"/>
        <v>8</v>
      </c>
      <c r="M8079" t="str">
        <f t="shared" si="631"/>
        <v>2022</v>
      </c>
      <c r="N8079">
        <f t="shared" si="632"/>
        <v>153327.45000000001</v>
      </c>
      <c r="O8079">
        <f t="shared" si="633"/>
        <v>153327.45000000001</v>
      </c>
      <c r="P8079" t="str">
        <f t="shared" si="634"/>
        <v/>
      </c>
      <c r="Q8079" s="48" t="str">
        <f>IF(O8079="","",
   IF(OR(O8079&lt;EDA_Outlier_Analysis!$C$10, O8079&gt;EDA_Outlier_Analysis!$C$11),
      "Outlier",
      "Normal"))</f>
        <v>Normal</v>
      </c>
      <c r="R8079" t="str">
        <f>IF(P8079="","",
   IF(OR(P8079 &lt; EDA_Outlier_Analysis!$F$7, P8079 &gt; EDA_Outlier_Analysis!$F$8),
      "Outlier",
      "Normal"))</f>
        <v/>
      </c>
      <c r="S8079" t="str">
        <f>IF(N8079="","",
   IF(OR(N8079 &lt;EDA_Outlier_Analysis!$I$10, N8079 &gt; EDA_Outlier_Analysis!$I$11),
      "Outlier",
      "Normal"))</f>
        <v>Normal</v>
      </c>
    </row>
    <row r="8080" spans="1:19">
      <c r="A8080" t="s">
        <v>17129</v>
      </c>
      <c r="B8080" s="4">
        <v>44930</v>
      </c>
      <c r="C8080" s="2">
        <v>23182.28</v>
      </c>
      <c r="D8080" t="s">
        <v>1345</v>
      </c>
      <c r="E8080" t="s">
        <v>1345</v>
      </c>
      <c r="F8080" t="s">
        <v>9</v>
      </c>
      <c r="G8080" t="s">
        <v>24</v>
      </c>
      <c r="J8080" t="s">
        <v>17130</v>
      </c>
      <c r="K8080" t="str">
        <f>IF(COUNTIF(Customers!A:A, H8080)&gt;0, "Valid", "Invalid")</f>
        <v>Invalid</v>
      </c>
      <c r="L8080" t="str">
        <f t="shared" si="630"/>
        <v>1</v>
      </c>
      <c r="M8080" t="str">
        <f t="shared" si="631"/>
        <v>2023</v>
      </c>
      <c r="N8080">
        <f t="shared" si="632"/>
        <v>-23182.28</v>
      </c>
      <c r="O8080" t="str">
        <f t="shared" si="633"/>
        <v/>
      </c>
      <c r="P8080" t="str">
        <f t="shared" si="634"/>
        <v/>
      </c>
      <c r="Q8080" s="48" t="str">
        <f>IF(O8080="","",
   IF(OR(O8080&lt;EDA_Outlier_Analysis!$C$10, O8080&gt;EDA_Outlier_Analysis!$C$11),
      "Outlier",
      "Normal"))</f>
        <v/>
      </c>
      <c r="R8080" t="str">
        <f>IF(P8080="","",
   IF(OR(P8080 &lt; EDA_Outlier_Analysis!$F$7, P8080 &gt; EDA_Outlier_Analysis!$F$8),
      "Outlier",
      "Normal"))</f>
        <v/>
      </c>
      <c r="S8080" t="str">
        <f>IF(N8080="","",
   IF(OR(N8080 &lt;EDA_Outlier_Analysis!$I$10, N8080 &gt; EDA_Outlier_Analysis!$I$11),
      "Outlier",
      "Normal"))</f>
        <v>Normal</v>
      </c>
    </row>
    <row r="8081" spans="1:19">
      <c r="A8081" t="s">
        <v>17131</v>
      </c>
      <c r="B8081" s="4">
        <v>44845</v>
      </c>
      <c r="C8081" s="2">
        <v>-20274.13</v>
      </c>
      <c r="D8081" t="s">
        <v>840</v>
      </c>
      <c r="E8081" t="s">
        <v>864</v>
      </c>
      <c r="F8081" t="s">
        <v>11</v>
      </c>
      <c r="G8081" t="s">
        <v>20</v>
      </c>
      <c r="I8081" t="s">
        <v>912</v>
      </c>
      <c r="J8081" t="s">
        <v>17132</v>
      </c>
      <c r="K8081" t="str">
        <f>IF(COUNTIF(Customers!A:A, H8081)&gt;0, "Valid", "Invalid")</f>
        <v>Invalid</v>
      </c>
      <c r="L8081" t="str">
        <f t="shared" si="630"/>
        <v>10</v>
      </c>
      <c r="M8081" t="str">
        <f t="shared" si="631"/>
        <v>2022</v>
      </c>
      <c r="N8081">
        <f t="shared" si="632"/>
        <v>-20274.13</v>
      </c>
      <c r="O8081" t="str">
        <f t="shared" si="633"/>
        <v/>
      </c>
      <c r="P8081">
        <f t="shared" si="634"/>
        <v>20274.13</v>
      </c>
      <c r="Q8081" s="48" t="str">
        <f>IF(O8081="","",
   IF(OR(O8081&lt;EDA_Outlier_Analysis!$C$10, O8081&gt;EDA_Outlier_Analysis!$C$11),
      "Outlier",
      "Normal"))</f>
        <v/>
      </c>
      <c r="R8081" t="str">
        <f>IF(P8081="","",
   IF(OR(P8081 &lt; EDA_Outlier_Analysis!$F$7, P8081 &gt; EDA_Outlier_Analysis!$F$8),
      "Outlier",
      "Normal"))</f>
        <v>Outlier</v>
      </c>
      <c r="S8081" t="str">
        <f>IF(N8081="","",
   IF(OR(N8081 &lt;EDA_Outlier_Analysis!$I$10, N8081 &gt; EDA_Outlier_Analysis!$I$11),
      "Outlier",
      "Normal"))</f>
        <v>Normal</v>
      </c>
    </row>
    <row r="8082" spans="1:19">
      <c r="A8082" t="s">
        <v>17133</v>
      </c>
      <c r="B8082" s="4">
        <v>44791</v>
      </c>
      <c r="C8082" s="2">
        <v>251424.06</v>
      </c>
      <c r="D8082" t="s">
        <v>849</v>
      </c>
      <c r="E8082" t="s">
        <v>850</v>
      </c>
      <c r="F8082" t="s">
        <v>11</v>
      </c>
      <c r="G8082" t="s">
        <v>20</v>
      </c>
      <c r="H8082" t="s">
        <v>649</v>
      </c>
      <c r="J8082" t="s">
        <v>17134</v>
      </c>
      <c r="K8082" t="str">
        <f>IF(COUNTIF(Customers!A:A, H8082)&gt;0, "Valid", "Invalid")</f>
        <v>Valid</v>
      </c>
      <c r="L8082" t="str">
        <f t="shared" si="630"/>
        <v>8</v>
      </c>
      <c r="M8082" t="str">
        <f t="shared" si="631"/>
        <v>2022</v>
      </c>
      <c r="N8082">
        <f t="shared" si="632"/>
        <v>251424.06</v>
      </c>
      <c r="O8082">
        <f t="shared" si="633"/>
        <v>251424.06</v>
      </c>
      <c r="P8082" t="str">
        <f t="shared" si="634"/>
        <v/>
      </c>
      <c r="Q8082" s="48" t="str">
        <f>IF(O8082="","",
   IF(OR(O8082&lt;EDA_Outlier_Analysis!$C$10, O8082&gt;EDA_Outlier_Analysis!$C$11),
      "Outlier",
      "Normal"))</f>
        <v>Normal</v>
      </c>
      <c r="R8082" t="str">
        <f>IF(P8082="","",
   IF(OR(P8082 &lt; EDA_Outlier_Analysis!$F$7, P8082 &gt; EDA_Outlier_Analysis!$F$8),
      "Outlier",
      "Normal"))</f>
        <v/>
      </c>
      <c r="S8082" t="str">
        <f>IF(N8082="","",
   IF(OR(N8082 &lt;EDA_Outlier_Analysis!$I$10, N8082 &gt; EDA_Outlier_Analysis!$I$11),
      "Outlier",
      "Normal"))</f>
        <v>Normal</v>
      </c>
    </row>
    <row r="8083" spans="1:19">
      <c r="A8083" t="s">
        <v>17135</v>
      </c>
      <c r="B8083" s="4">
        <v>45206</v>
      </c>
      <c r="C8083" s="2">
        <v>108806.17</v>
      </c>
      <c r="D8083" t="s">
        <v>849</v>
      </c>
      <c r="E8083" t="s">
        <v>853</v>
      </c>
      <c r="F8083" t="s">
        <v>9</v>
      </c>
      <c r="G8083" t="s">
        <v>20</v>
      </c>
      <c r="H8083" t="s">
        <v>335</v>
      </c>
      <c r="J8083" t="s">
        <v>17136</v>
      </c>
      <c r="K8083" t="str">
        <f>IF(COUNTIF(Customers!A:A, H8083)&gt;0, "Valid", "Invalid")</f>
        <v>Valid</v>
      </c>
      <c r="L8083" t="str">
        <f t="shared" si="630"/>
        <v>10</v>
      </c>
      <c r="M8083" t="str">
        <f t="shared" si="631"/>
        <v>2023</v>
      </c>
      <c r="N8083">
        <f t="shared" si="632"/>
        <v>108806.17</v>
      </c>
      <c r="O8083">
        <f t="shared" si="633"/>
        <v>108806.17</v>
      </c>
      <c r="P8083" t="str">
        <f t="shared" si="634"/>
        <v/>
      </c>
      <c r="Q8083" s="48" t="str">
        <f>IF(O8083="","",
   IF(OR(O8083&lt;EDA_Outlier_Analysis!$C$10, O8083&gt;EDA_Outlier_Analysis!$C$11),
      "Outlier",
      "Normal"))</f>
        <v>Normal</v>
      </c>
      <c r="R8083" t="str">
        <f>IF(P8083="","",
   IF(OR(P8083 &lt; EDA_Outlier_Analysis!$F$7, P8083 &gt; EDA_Outlier_Analysis!$F$8),
      "Outlier",
      "Normal"))</f>
        <v/>
      </c>
      <c r="S8083" t="str">
        <f>IF(N8083="","",
   IF(OR(N8083 &lt;EDA_Outlier_Analysis!$I$10, N8083 &gt; EDA_Outlier_Analysis!$I$11),
      "Outlier",
      "Normal"))</f>
        <v>Normal</v>
      </c>
    </row>
    <row r="8084" spans="1:19">
      <c r="A8084" t="s">
        <v>17137</v>
      </c>
      <c r="B8084" s="4">
        <v>44588</v>
      </c>
      <c r="C8084" s="2">
        <v>30063.86</v>
      </c>
      <c r="D8084" t="s">
        <v>873</v>
      </c>
      <c r="E8084" t="s">
        <v>873</v>
      </c>
      <c r="F8084" t="s">
        <v>9</v>
      </c>
      <c r="G8084" t="s">
        <v>20</v>
      </c>
      <c r="J8084" t="s">
        <v>17138</v>
      </c>
      <c r="K8084" t="str">
        <f>IF(COUNTIF(Customers!A:A, H8084)&gt;0, "Valid", "Invalid")</f>
        <v>Invalid</v>
      </c>
      <c r="L8084" t="str">
        <f t="shared" si="630"/>
        <v>1</v>
      </c>
      <c r="M8084" t="str">
        <f t="shared" si="631"/>
        <v>2022</v>
      </c>
      <c r="N8084">
        <f t="shared" si="632"/>
        <v>-30063.86</v>
      </c>
      <c r="O8084" t="str">
        <f t="shared" si="633"/>
        <v/>
      </c>
      <c r="P8084" t="str">
        <f t="shared" si="634"/>
        <v/>
      </c>
      <c r="Q8084" s="48" t="str">
        <f>IF(O8084="","",
   IF(OR(O8084&lt;EDA_Outlier_Analysis!$C$10, O8084&gt;EDA_Outlier_Analysis!$C$11),
      "Outlier",
      "Normal"))</f>
        <v/>
      </c>
      <c r="R8084" t="str">
        <f>IF(P8084="","",
   IF(OR(P8084 &lt; EDA_Outlier_Analysis!$F$7, P8084 &gt; EDA_Outlier_Analysis!$F$8),
      "Outlier",
      "Normal"))</f>
        <v/>
      </c>
      <c r="S8084" t="str">
        <f>IF(N8084="","",
   IF(OR(N8084 &lt;EDA_Outlier_Analysis!$I$10, N8084 &gt; EDA_Outlier_Analysis!$I$11),
      "Outlier",
      "Normal"))</f>
        <v>Normal</v>
      </c>
    </row>
    <row r="8085" spans="1:19">
      <c r="A8085" t="s">
        <v>17139</v>
      </c>
      <c r="B8085" s="4">
        <v>44871</v>
      </c>
      <c r="C8085" s="2">
        <v>185462.01</v>
      </c>
      <c r="D8085" t="s">
        <v>849</v>
      </c>
      <c r="E8085" t="s">
        <v>868</v>
      </c>
      <c r="F8085" t="s">
        <v>11</v>
      </c>
      <c r="G8085" t="s">
        <v>24</v>
      </c>
      <c r="H8085" t="s">
        <v>135</v>
      </c>
      <c r="J8085" t="s">
        <v>17140</v>
      </c>
      <c r="K8085" t="str">
        <f>IF(COUNTIF(Customers!A:A, H8085)&gt;0, "Valid", "Invalid")</f>
        <v>Valid</v>
      </c>
      <c r="L8085" t="str">
        <f t="shared" si="630"/>
        <v>11</v>
      </c>
      <c r="M8085" t="str">
        <f t="shared" si="631"/>
        <v>2022</v>
      </c>
      <c r="N8085">
        <f t="shared" si="632"/>
        <v>185462.01</v>
      </c>
      <c r="O8085">
        <f t="shared" si="633"/>
        <v>185462.01</v>
      </c>
      <c r="P8085" t="str">
        <f t="shared" si="634"/>
        <v/>
      </c>
      <c r="Q8085" s="48" t="str">
        <f>IF(O8085="","",
   IF(OR(O8085&lt;EDA_Outlier_Analysis!$C$10, O8085&gt;EDA_Outlier_Analysis!$C$11),
      "Outlier",
      "Normal"))</f>
        <v>Normal</v>
      </c>
      <c r="R8085" t="str">
        <f>IF(P8085="","",
   IF(OR(P8085 &lt; EDA_Outlier_Analysis!$F$7, P8085 &gt; EDA_Outlier_Analysis!$F$8),
      "Outlier",
      "Normal"))</f>
        <v/>
      </c>
      <c r="S8085" t="str">
        <f>IF(N8085="","",
   IF(OR(N8085 &lt;EDA_Outlier_Analysis!$I$10, N8085 &gt; EDA_Outlier_Analysis!$I$11),
      "Outlier",
      "Normal"))</f>
        <v>Normal</v>
      </c>
    </row>
    <row r="8086" spans="1:19">
      <c r="A8086" t="s">
        <v>17141</v>
      </c>
      <c r="B8086" s="4">
        <v>44609</v>
      </c>
      <c r="C8086" s="2">
        <v>236891.21</v>
      </c>
      <c r="D8086" t="s">
        <v>849</v>
      </c>
      <c r="E8086" t="s">
        <v>868</v>
      </c>
      <c r="F8086" t="s">
        <v>9</v>
      </c>
      <c r="G8086" t="s">
        <v>34</v>
      </c>
      <c r="H8086" t="s">
        <v>761</v>
      </c>
      <c r="J8086" t="s">
        <v>17142</v>
      </c>
      <c r="K8086" t="str">
        <f>IF(COUNTIF(Customers!A:A, H8086)&gt;0, "Valid", "Invalid")</f>
        <v>Valid</v>
      </c>
      <c r="L8086" t="str">
        <f t="shared" si="630"/>
        <v>2</v>
      </c>
      <c r="M8086" t="str">
        <f t="shared" si="631"/>
        <v>2022</v>
      </c>
      <c r="N8086">
        <f t="shared" si="632"/>
        <v>236891.21</v>
      </c>
      <c r="O8086">
        <f t="shared" si="633"/>
        <v>236891.21</v>
      </c>
      <c r="P8086" t="str">
        <f t="shared" si="634"/>
        <v/>
      </c>
      <c r="Q8086" s="48" t="str">
        <f>IF(O8086="","",
   IF(OR(O8086&lt;EDA_Outlier_Analysis!$C$10, O8086&gt;EDA_Outlier_Analysis!$C$11),
      "Outlier",
      "Normal"))</f>
        <v>Normal</v>
      </c>
      <c r="R8086" t="str">
        <f>IF(P8086="","",
   IF(OR(P8086 &lt; EDA_Outlier_Analysis!$F$7, P8086 &gt; EDA_Outlier_Analysis!$F$8),
      "Outlier",
      "Normal"))</f>
        <v/>
      </c>
      <c r="S8086" t="str">
        <f>IF(N8086="","",
   IF(OR(N8086 &lt;EDA_Outlier_Analysis!$I$10, N8086 &gt; EDA_Outlier_Analysis!$I$11),
      "Outlier",
      "Normal"))</f>
        <v>Normal</v>
      </c>
    </row>
    <row r="8087" spans="1:19">
      <c r="A8087" t="s">
        <v>17143</v>
      </c>
      <c r="B8087" s="4">
        <v>44682</v>
      </c>
      <c r="C8087" s="2">
        <v>174358.91</v>
      </c>
      <c r="D8087" t="s">
        <v>849</v>
      </c>
      <c r="E8087" t="s">
        <v>868</v>
      </c>
      <c r="F8087" t="s">
        <v>11</v>
      </c>
      <c r="G8087" t="s">
        <v>20</v>
      </c>
      <c r="H8087" t="s">
        <v>93</v>
      </c>
      <c r="J8087" t="s">
        <v>17144</v>
      </c>
      <c r="K8087" t="str">
        <f>IF(COUNTIF(Customers!A:A, H8087)&gt;0, "Valid", "Invalid")</f>
        <v>Valid</v>
      </c>
      <c r="L8087" t="str">
        <f t="shared" si="630"/>
        <v>5</v>
      </c>
      <c r="M8087" t="str">
        <f t="shared" si="631"/>
        <v>2022</v>
      </c>
      <c r="N8087">
        <f t="shared" si="632"/>
        <v>174358.91</v>
      </c>
      <c r="O8087">
        <f t="shared" si="633"/>
        <v>174358.91</v>
      </c>
      <c r="P8087" t="str">
        <f t="shared" si="634"/>
        <v/>
      </c>
      <c r="Q8087" s="48" t="str">
        <f>IF(O8087="","",
   IF(OR(O8087&lt;EDA_Outlier_Analysis!$C$10, O8087&gt;EDA_Outlier_Analysis!$C$11),
      "Outlier",
      "Normal"))</f>
        <v>Normal</v>
      </c>
      <c r="R8087" t="str">
        <f>IF(P8087="","",
   IF(OR(P8087 &lt; EDA_Outlier_Analysis!$F$7, P8087 &gt; EDA_Outlier_Analysis!$F$8),
      "Outlier",
      "Normal"))</f>
        <v/>
      </c>
      <c r="S8087" t="str">
        <f>IF(N8087="","",
   IF(OR(N8087 &lt;EDA_Outlier_Analysis!$I$10, N8087 &gt; EDA_Outlier_Analysis!$I$11),
      "Outlier",
      "Normal"))</f>
        <v>Normal</v>
      </c>
    </row>
    <row r="8088" spans="1:19">
      <c r="A8088" t="s">
        <v>17145</v>
      </c>
      <c r="B8088" s="4">
        <v>44986</v>
      </c>
      <c r="C8088" s="2">
        <v>191477.45</v>
      </c>
      <c r="D8088" t="s">
        <v>849</v>
      </c>
      <c r="E8088" t="s">
        <v>850</v>
      </c>
      <c r="F8088" t="s">
        <v>10</v>
      </c>
      <c r="G8088" t="s">
        <v>24</v>
      </c>
      <c r="H8088" t="s">
        <v>335</v>
      </c>
      <c r="J8088" t="s">
        <v>17146</v>
      </c>
      <c r="K8088" t="str">
        <f>IF(COUNTIF(Customers!A:A, H8088)&gt;0, "Valid", "Invalid")</f>
        <v>Valid</v>
      </c>
      <c r="L8088" t="str">
        <f t="shared" si="630"/>
        <v>3</v>
      </c>
      <c r="M8088" t="str">
        <f t="shared" si="631"/>
        <v>2023</v>
      </c>
      <c r="N8088">
        <f t="shared" si="632"/>
        <v>191477.45</v>
      </c>
      <c r="O8088">
        <f t="shared" si="633"/>
        <v>191477.45</v>
      </c>
      <c r="P8088" t="str">
        <f t="shared" si="634"/>
        <v/>
      </c>
      <c r="Q8088" s="48" t="str">
        <f>IF(O8088="","",
   IF(OR(O8088&lt;EDA_Outlier_Analysis!$C$10, O8088&gt;EDA_Outlier_Analysis!$C$11),
      "Outlier",
      "Normal"))</f>
        <v>Normal</v>
      </c>
      <c r="R8088" t="str">
        <f>IF(P8088="","",
   IF(OR(P8088 &lt; EDA_Outlier_Analysis!$F$7, P8088 &gt; EDA_Outlier_Analysis!$F$8),
      "Outlier",
      "Normal"))</f>
        <v/>
      </c>
      <c r="S8088" t="str">
        <f>IF(N8088="","",
   IF(OR(N8088 &lt;EDA_Outlier_Analysis!$I$10, N8088 &gt; EDA_Outlier_Analysis!$I$11),
      "Outlier",
      "Normal"))</f>
        <v>Normal</v>
      </c>
    </row>
    <row r="8089" spans="1:19">
      <c r="A8089" t="s">
        <v>17147</v>
      </c>
      <c r="B8089" s="4">
        <v>44612</v>
      </c>
      <c r="C8089" s="2">
        <v>221767.93</v>
      </c>
      <c r="D8089" t="s">
        <v>849</v>
      </c>
      <c r="E8089" t="s">
        <v>850</v>
      </c>
      <c r="F8089" t="s">
        <v>10</v>
      </c>
      <c r="G8089" t="s">
        <v>31</v>
      </c>
      <c r="H8089" t="s">
        <v>151</v>
      </c>
      <c r="J8089" t="s">
        <v>17148</v>
      </c>
      <c r="K8089" t="str">
        <f>IF(COUNTIF(Customers!A:A, H8089)&gt;0, "Valid", "Invalid")</f>
        <v>Valid</v>
      </c>
      <c r="L8089" t="str">
        <f t="shared" si="630"/>
        <v>2</v>
      </c>
      <c r="M8089" t="str">
        <f t="shared" si="631"/>
        <v>2022</v>
      </c>
      <c r="N8089">
        <f t="shared" si="632"/>
        <v>221767.93</v>
      </c>
      <c r="O8089">
        <f t="shared" si="633"/>
        <v>221767.93</v>
      </c>
      <c r="P8089" t="str">
        <f t="shared" si="634"/>
        <v/>
      </c>
      <c r="Q8089" s="48" t="str">
        <f>IF(O8089="","",
   IF(OR(O8089&lt;EDA_Outlier_Analysis!$C$10, O8089&gt;EDA_Outlier_Analysis!$C$11),
      "Outlier",
      "Normal"))</f>
        <v>Normal</v>
      </c>
      <c r="R8089" t="str">
        <f>IF(P8089="","",
   IF(OR(P8089 &lt; EDA_Outlier_Analysis!$F$7, P8089 &gt; EDA_Outlier_Analysis!$F$8),
      "Outlier",
      "Normal"))</f>
        <v/>
      </c>
      <c r="S8089" t="str">
        <f>IF(N8089="","",
   IF(OR(N8089 &lt;EDA_Outlier_Analysis!$I$10, N8089 &gt; EDA_Outlier_Analysis!$I$11),
      "Outlier",
      "Normal"))</f>
        <v>Normal</v>
      </c>
    </row>
    <row r="8090" spans="1:19">
      <c r="A8090" t="s">
        <v>17149</v>
      </c>
      <c r="B8090" s="4">
        <v>44606</v>
      </c>
      <c r="C8090" s="2">
        <v>-17264.7</v>
      </c>
      <c r="D8090" t="s">
        <v>840</v>
      </c>
      <c r="E8090" t="s">
        <v>845</v>
      </c>
      <c r="F8090" t="s">
        <v>9</v>
      </c>
      <c r="G8090" t="s">
        <v>34</v>
      </c>
      <c r="I8090" t="s">
        <v>979</v>
      </c>
      <c r="J8090" t="s">
        <v>17150</v>
      </c>
      <c r="K8090" t="str">
        <f>IF(COUNTIF(Customers!A:A, H8090)&gt;0, "Valid", "Invalid")</f>
        <v>Invalid</v>
      </c>
      <c r="L8090" t="str">
        <f t="shared" si="630"/>
        <v>2</v>
      </c>
      <c r="M8090" t="str">
        <f t="shared" si="631"/>
        <v>2022</v>
      </c>
      <c r="N8090">
        <f t="shared" si="632"/>
        <v>-17264.7</v>
      </c>
      <c r="O8090" t="str">
        <f t="shared" si="633"/>
        <v/>
      </c>
      <c r="P8090">
        <f t="shared" si="634"/>
        <v>17264.7</v>
      </c>
      <c r="Q8090" s="48" t="str">
        <f>IF(O8090="","",
   IF(OR(O8090&lt;EDA_Outlier_Analysis!$C$10, O8090&gt;EDA_Outlier_Analysis!$C$11),
      "Outlier",
      "Normal"))</f>
        <v/>
      </c>
      <c r="R8090" t="str">
        <f>IF(P8090="","",
   IF(OR(P8090 &lt; EDA_Outlier_Analysis!$F$7, P8090 &gt; EDA_Outlier_Analysis!$F$8),
      "Outlier",
      "Normal"))</f>
        <v>Outlier</v>
      </c>
      <c r="S8090" t="str">
        <f>IF(N8090="","",
   IF(OR(N8090 &lt;EDA_Outlier_Analysis!$I$10, N8090 &gt; EDA_Outlier_Analysis!$I$11),
      "Outlier",
      "Normal"))</f>
        <v>Normal</v>
      </c>
    </row>
    <row r="8091" spans="1:19">
      <c r="A8091" t="s">
        <v>17151</v>
      </c>
      <c r="B8091" s="4">
        <v>45085</v>
      </c>
      <c r="C8091" s="2">
        <v>127752.53</v>
      </c>
      <c r="D8091" t="s">
        <v>849</v>
      </c>
      <c r="E8091" t="s">
        <v>868</v>
      </c>
      <c r="F8091" t="s">
        <v>10</v>
      </c>
      <c r="G8091" t="s">
        <v>24</v>
      </c>
      <c r="H8091" t="s">
        <v>437</v>
      </c>
      <c r="J8091" t="s">
        <v>17152</v>
      </c>
      <c r="K8091" t="str">
        <f>IF(COUNTIF(Customers!A:A, H8091)&gt;0, "Valid", "Invalid")</f>
        <v>Valid</v>
      </c>
      <c r="L8091" t="str">
        <f t="shared" si="630"/>
        <v>6</v>
      </c>
      <c r="M8091" t="str">
        <f t="shared" si="631"/>
        <v>2023</v>
      </c>
      <c r="N8091">
        <f t="shared" si="632"/>
        <v>127752.53</v>
      </c>
      <c r="O8091">
        <f t="shared" si="633"/>
        <v>127752.53</v>
      </c>
      <c r="P8091" t="str">
        <f t="shared" si="634"/>
        <v/>
      </c>
      <c r="Q8091" s="48" t="str">
        <f>IF(O8091="","",
   IF(OR(O8091&lt;EDA_Outlier_Analysis!$C$10, O8091&gt;EDA_Outlier_Analysis!$C$11),
      "Outlier",
      "Normal"))</f>
        <v>Normal</v>
      </c>
      <c r="R8091" t="str">
        <f>IF(P8091="","",
   IF(OR(P8091 &lt; EDA_Outlier_Analysis!$F$7, P8091 &gt; EDA_Outlier_Analysis!$F$8),
      "Outlier",
      "Normal"))</f>
        <v/>
      </c>
      <c r="S8091" t="str">
        <f>IF(N8091="","",
   IF(OR(N8091 &lt;EDA_Outlier_Analysis!$I$10, N8091 &gt; EDA_Outlier_Analysis!$I$11),
      "Outlier",
      "Normal"))</f>
        <v>Normal</v>
      </c>
    </row>
    <row r="8092" spans="1:19">
      <c r="A8092" t="s">
        <v>17153</v>
      </c>
      <c r="B8092" s="4">
        <v>45275</v>
      </c>
      <c r="C8092" s="2">
        <v>187189.31</v>
      </c>
      <c r="D8092" t="s">
        <v>849</v>
      </c>
      <c r="E8092" t="s">
        <v>850</v>
      </c>
      <c r="F8092" t="s">
        <v>11</v>
      </c>
      <c r="G8092" t="s">
        <v>31</v>
      </c>
      <c r="H8092" t="s">
        <v>225</v>
      </c>
      <c r="J8092" t="s">
        <v>17154</v>
      </c>
      <c r="K8092" t="str">
        <f>IF(COUNTIF(Customers!A:A, H8092)&gt;0, "Valid", "Invalid")</f>
        <v>Valid</v>
      </c>
      <c r="L8092" t="str">
        <f t="shared" si="630"/>
        <v>12</v>
      </c>
      <c r="M8092" t="str">
        <f t="shared" si="631"/>
        <v>2023</v>
      </c>
      <c r="N8092">
        <f t="shared" si="632"/>
        <v>187189.31</v>
      </c>
      <c r="O8092">
        <f t="shared" si="633"/>
        <v>187189.31</v>
      </c>
      <c r="P8092" t="str">
        <f t="shared" si="634"/>
        <v/>
      </c>
      <c r="Q8092" s="48" t="str">
        <f>IF(O8092="","",
   IF(OR(O8092&lt;EDA_Outlier_Analysis!$C$10, O8092&gt;EDA_Outlier_Analysis!$C$11),
      "Outlier",
      "Normal"))</f>
        <v>Normal</v>
      </c>
      <c r="R8092" t="str">
        <f>IF(P8092="","",
   IF(OR(P8092 &lt; EDA_Outlier_Analysis!$F$7, P8092 &gt; EDA_Outlier_Analysis!$F$8),
      "Outlier",
      "Normal"))</f>
        <v/>
      </c>
      <c r="S8092" t="str">
        <f>IF(N8092="","",
   IF(OR(N8092 &lt;EDA_Outlier_Analysis!$I$10, N8092 &gt; EDA_Outlier_Analysis!$I$11),
      "Outlier",
      "Normal"))</f>
        <v>Normal</v>
      </c>
    </row>
    <row r="8093" spans="1:19">
      <c r="A8093" t="s">
        <v>17155</v>
      </c>
      <c r="B8093" s="4">
        <v>44818</v>
      </c>
      <c r="C8093" s="2">
        <v>147928.07</v>
      </c>
      <c r="D8093" t="s">
        <v>849</v>
      </c>
      <c r="E8093" t="s">
        <v>850</v>
      </c>
      <c r="F8093" t="s">
        <v>9</v>
      </c>
      <c r="G8093" t="s">
        <v>34</v>
      </c>
      <c r="H8093" t="s">
        <v>753</v>
      </c>
      <c r="J8093" t="s">
        <v>17156</v>
      </c>
      <c r="K8093" t="str">
        <f>IF(COUNTIF(Customers!A:A, H8093)&gt;0, "Valid", "Invalid")</f>
        <v>Valid</v>
      </c>
      <c r="L8093" t="str">
        <f t="shared" si="630"/>
        <v>9</v>
      </c>
      <c r="M8093" t="str">
        <f t="shared" si="631"/>
        <v>2022</v>
      </c>
      <c r="N8093">
        <f t="shared" si="632"/>
        <v>147928.07</v>
      </c>
      <c r="O8093">
        <f t="shared" si="633"/>
        <v>147928.07</v>
      </c>
      <c r="P8093" t="str">
        <f t="shared" si="634"/>
        <v/>
      </c>
      <c r="Q8093" s="48" t="str">
        <f>IF(O8093="","",
   IF(OR(O8093&lt;EDA_Outlier_Analysis!$C$10, O8093&gt;EDA_Outlier_Analysis!$C$11),
      "Outlier",
      "Normal"))</f>
        <v>Normal</v>
      </c>
      <c r="R8093" t="str">
        <f>IF(P8093="","",
   IF(OR(P8093 &lt; EDA_Outlier_Analysis!$F$7, P8093 &gt; EDA_Outlier_Analysis!$F$8),
      "Outlier",
      "Normal"))</f>
        <v/>
      </c>
      <c r="S8093" t="str">
        <f>IF(N8093="","",
   IF(OR(N8093 &lt;EDA_Outlier_Analysis!$I$10, N8093 &gt; EDA_Outlier_Analysis!$I$11),
      "Outlier",
      "Normal"))</f>
        <v>Normal</v>
      </c>
    </row>
    <row r="8094" spans="1:19">
      <c r="A8094" t="s">
        <v>17157</v>
      </c>
      <c r="B8094" s="4">
        <v>44865</v>
      </c>
      <c r="C8094" s="2">
        <v>7531.63</v>
      </c>
      <c r="D8094" t="s">
        <v>849</v>
      </c>
      <c r="E8094" t="s">
        <v>850</v>
      </c>
      <c r="F8094" t="s">
        <v>9</v>
      </c>
      <c r="G8094" t="s">
        <v>20</v>
      </c>
      <c r="H8094" t="s">
        <v>683</v>
      </c>
      <c r="J8094" t="s">
        <v>17158</v>
      </c>
      <c r="K8094" t="str">
        <f>IF(COUNTIF(Customers!A:A, H8094)&gt;0, "Valid", "Invalid")</f>
        <v>Valid</v>
      </c>
      <c r="L8094" t="str">
        <f t="shared" si="630"/>
        <v>10</v>
      </c>
      <c r="M8094" t="str">
        <f t="shared" si="631"/>
        <v>2022</v>
      </c>
      <c r="N8094">
        <f t="shared" si="632"/>
        <v>7531.63</v>
      </c>
      <c r="O8094">
        <f t="shared" si="633"/>
        <v>7531.63</v>
      </c>
      <c r="P8094" t="str">
        <f t="shared" si="634"/>
        <v/>
      </c>
      <c r="Q8094" s="48" t="str">
        <f>IF(O8094="","",
   IF(OR(O8094&lt;EDA_Outlier_Analysis!$C$10, O8094&gt;EDA_Outlier_Analysis!$C$11),
      "Outlier",
      "Normal"))</f>
        <v>Outlier</v>
      </c>
      <c r="R8094" t="str">
        <f>IF(P8094="","",
   IF(OR(P8094 &lt; EDA_Outlier_Analysis!$F$7, P8094 &gt; EDA_Outlier_Analysis!$F$8),
      "Outlier",
      "Normal"))</f>
        <v/>
      </c>
      <c r="S8094" t="str">
        <f>IF(N8094="","",
   IF(OR(N8094 &lt;EDA_Outlier_Analysis!$I$10, N8094 &gt; EDA_Outlier_Analysis!$I$11),
      "Outlier",
      "Normal"))</f>
        <v>Normal</v>
      </c>
    </row>
    <row r="8095" spans="1:19">
      <c r="A8095" t="s">
        <v>17159</v>
      </c>
      <c r="B8095" s="4">
        <v>45245</v>
      </c>
      <c r="C8095" s="2">
        <v>-40262.06</v>
      </c>
      <c r="D8095" t="s">
        <v>840</v>
      </c>
      <c r="E8095" t="s">
        <v>841</v>
      </c>
      <c r="F8095" t="s">
        <v>10</v>
      </c>
      <c r="G8095" t="s">
        <v>20</v>
      </c>
      <c r="I8095" t="s">
        <v>965</v>
      </c>
      <c r="J8095" t="s">
        <v>17160</v>
      </c>
      <c r="K8095" t="str">
        <f>IF(COUNTIF(Customers!A:A, H8095)&gt;0, "Valid", "Invalid")</f>
        <v>Invalid</v>
      </c>
      <c r="L8095" t="str">
        <f t="shared" si="630"/>
        <v>11</v>
      </c>
      <c r="M8095" t="str">
        <f t="shared" si="631"/>
        <v>2023</v>
      </c>
      <c r="N8095">
        <f t="shared" si="632"/>
        <v>-40262.06</v>
      </c>
      <c r="O8095" t="str">
        <f t="shared" si="633"/>
        <v/>
      </c>
      <c r="P8095">
        <f t="shared" si="634"/>
        <v>40262.06</v>
      </c>
      <c r="Q8095" s="48" t="str">
        <f>IF(O8095="","",
   IF(OR(O8095&lt;EDA_Outlier_Analysis!$C$10, O8095&gt;EDA_Outlier_Analysis!$C$11),
      "Outlier",
      "Normal"))</f>
        <v/>
      </c>
      <c r="R8095" t="str">
        <f>IF(P8095="","",
   IF(OR(P8095 &lt; EDA_Outlier_Analysis!$F$7, P8095 &gt; EDA_Outlier_Analysis!$F$8),
      "Outlier",
      "Normal"))</f>
        <v>Normal</v>
      </c>
      <c r="S8095" t="str">
        <f>IF(N8095="","",
   IF(OR(N8095 &lt;EDA_Outlier_Analysis!$I$10, N8095 &gt; EDA_Outlier_Analysis!$I$11),
      "Outlier",
      "Normal"))</f>
        <v>Normal</v>
      </c>
    </row>
    <row r="8096" spans="1:19">
      <c r="A8096" t="s">
        <v>17161</v>
      </c>
      <c r="B8096" s="4">
        <v>45132</v>
      </c>
      <c r="C8096" s="2">
        <v>136476.01999999999</v>
      </c>
      <c r="D8096" t="s">
        <v>849</v>
      </c>
      <c r="E8096" t="s">
        <v>853</v>
      </c>
      <c r="F8096" t="s">
        <v>9</v>
      </c>
      <c r="G8096" t="s">
        <v>20</v>
      </c>
      <c r="H8096" t="s">
        <v>22</v>
      </c>
      <c r="J8096" t="s">
        <v>17162</v>
      </c>
      <c r="K8096" t="str">
        <f>IF(COUNTIF(Customers!A:A, H8096)&gt;0, "Valid", "Invalid")</f>
        <v>Valid</v>
      </c>
      <c r="L8096" t="str">
        <f t="shared" si="630"/>
        <v>7</v>
      </c>
      <c r="M8096" t="str">
        <f t="shared" si="631"/>
        <v>2023</v>
      </c>
      <c r="N8096">
        <f t="shared" si="632"/>
        <v>136476.01999999999</v>
      </c>
      <c r="O8096">
        <f t="shared" si="633"/>
        <v>136476.01999999999</v>
      </c>
      <c r="P8096" t="str">
        <f t="shared" si="634"/>
        <v/>
      </c>
      <c r="Q8096" s="48" t="str">
        <f>IF(O8096="","",
   IF(OR(O8096&lt;EDA_Outlier_Analysis!$C$10, O8096&gt;EDA_Outlier_Analysis!$C$11),
      "Outlier",
      "Normal"))</f>
        <v>Normal</v>
      </c>
      <c r="R8096" t="str">
        <f>IF(P8096="","",
   IF(OR(P8096 &lt; EDA_Outlier_Analysis!$F$7, P8096 &gt; EDA_Outlier_Analysis!$F$8),
      "Outlier",
      "Normal"))</f>
        <v/>
      </c>
      <c r="S8096" t="str">
        <f>IF(N8096="","",
   IF(OR(N8096 &lt;EDA_Outlier_Analysis!$I$10, N8096 &gt; EDA_Outlier_Analysis!$I$11),
      "Outlier",
      "Normal"))</f>
        <v>Normal</v>
      </c>
    </row>
    <row r="8097" spans="1:19">
      <c r="A8097" t="s">
        <v>17163</v>
      </c>
      <c r="B8097" s="4">
        <v>45175</v>
      </c>
      <c r="C8097" s="2">
        <v>191559.25</v>
      </c>
      <c r="D8097" t="s">
        <v>849</v>
      </c>
      <c r="E8097" t="s">
        <v>853</v>
      </c>
      <c r="F8097" t="s">
        <v>10</v>
      </c>
      <c r="G8097" t="s">
        <v>24</v>
      </c>
      <c r="H8097" t="s">
        <v>265</v>
      </c>
      <c r="J8097" t="s">
        <v>17164</v>
      </c>
      <c r="K8097" t="str">
        <f>IF(COUNTIF(Customers!A:A, H8097)&gt;0, "Valid", "Invalid")</f>
        <v>Valid</v>
      </c>
      <c r="L8097" t="str">
        <f t="shared" si="630"/>
        <v>9</v>
      </c>
      <c r="M8097" t="str">
        <f t="shared" si="631"/>
        <v>2023</v>
      </c>
      <c r="N8097">
        <f t="shared" si="632"/>
        <v>191559.25</v>
      </c>
      <c r="O8097">
        <f t="shared" si="633"/>
        <v>191559.25</v>
      </c>
      <c r="P8097" t="str">
        <f t="shared" si="634"/>
        <v/>
      </c>
      <c r="Q8097" s="48" t="str">
        <f>IF(O8097="","",
   IF(OR(O8097&lt;EDA_Outlier_Analysis!$C$10, O8097&gt;EDA_Outlier_Analysis!$C$11),
      "Outlier",
      "Normal"))</f>
        <v>Normal</v>
      </c>
      <c r="R8097" t="str">
        <f>IF(P8097="","",
   IF(OR(P8097 &lt; EDA_Outlier_Analysis!$F$7, P8097 &gt; EDA_Outlier_Analysis!$F$8),
      "Outlier",
      "Normal"))</f>
        <v/>
      </c>
      <c r="S8097" t="str">
        <f>IF(N8097="","",
   IF(OR(N8097 &lt;EDA_Outlier_Analysis!$I$10, N8097 &gt; EDA_Outlier_Analysis!$I$11),
      "Outlier",
      "Normal"))</f>
        <v>Normal</v>
      </c>
    </row>
    <row r="8098" spans="1:19">
      <c r="A8098" t="s">
        <v>17165</v>
      </c>
      <c r="B8098" s="4">
        <v>45142</v>
      </c>
      <c r="C8098" s="2">
        <v>149188.34</v>
      </c>
      <c r="D8098" t="s">
        <v>849</v>
      </c>
      <c r="E8098" t="s">
        <v>850</v>
      </c>
      <c r="F8098" t="s">
        <v>10</v>
      </c>
      <c r="G8098" t="s">
        <v>24</v>
      </c>
      <c r="H8098" t="s">
        <v>321</v>
      </c>
      <c r="J8098" t="s">
        <v>17166</v>
      </c>
      <c r="K8098" t="str">
        <f>IF(COUNTIF(Customers!A:A, H8098)&gt;0, "Valid", "Invalid")</f>
        <v>Valid</v>
      </c>
      <c r="L8098" t="str">
        <f t="shared" si="630"/>
        <v>8</v>
      </c>
      <c r="M8098" t="str">
        <f t="shared" si="631"/>
        <v>2023</v>
      </c>
      <c r="N8098">
        <f t="shared" si="632"/>
        <v>149188.34</v>
      </c>
      <c r="O8098">
        <f t="shared" si="633"/>
        <v>149188.34</v>
      </c>
      <c r="P8098" t="str">
        <f t="shared" si="634"/>
        <v/>
      </c>
      <c r="Q8098" s="48" t="str">
        <f>IF(O8098="","",
   IF(OR(O8098&lt;EDA_Outlier_Analysis!$C$10, O8098&gt;EDA_Outlier_Analysis!$C$11),
      "Outlier",
      "Normal"))</f>
        <v>Normal</v>
      </c>
      <c r="R8098" t="str">
        <f>IF(P8098="","",
   IF(OR(P8098 &lt; EDA_Outlier_Analysis!$F$7, P8098 &gt; EDA_Outlier_Analysis!$F$8),
      "Outlier",
      "Normal"))</f>
        <v/>
      </c>
      <c r="S8098" t="str">
        <f>IF(N8098="","",
   IF(OR(N8098 &lt;EDA_Outlier_Analysis!$I$10, N8098 &gt; EDA_Outlier_Analysis!$I$11),
      "Outlier",
      "Normal"))</f>
        <v>Normal</v>
      </c>
    </row>
    <row r="8099" spans="1:19">
      <c r="A8099" t="s">
        <v>17167</v>
      </c>
      <c r="B8099" s="4">
        <v>45242</v>
      </c>
      <c r="C8099" s="2">
        <v>107726.11</v>
      </c>
      <c r="D8099" t="s">
        <v>849</v>
      </c>
      <c r="E8099" t="s">
        <v>850</v>
      </c>
      <c r="F8099" t="s">
        <v>11</v>
      </c>
      <c r="G8099" t="s">
        <v>31</v>
      </c>
      <c r="H8099" t="s">
        <v>379</v>
      </c>
      <c r="J8099" t="s">
        <v>17168</v>
      </c>
      <c r="K8099" t="str">
        <f>IF(COUNTIF(Customers!A:A, H8099)&gt;0, "Valid", "Invalid")</f>
        <v>Valid</v>
      </c>
      <c r="L8099" t="str">
        <f t="shared" si="630"/>
        <v>11</v>
      </c>
      <c r="M8099" t="str">
        <f t="shared" si="631"/>
        <v>2023</v>
      </c>
      <c r="N8099">
        <f t="shared" si="632"/>
        <v>107726.11</v>
      </c>
      <c r="O8099">
        <f t="shared" si="633"/>
        <v>107726.11</v>
      </c>
      <c r="P8099" t="str">
        <f t="shared" si="634"/>
        <v/>
      </c>
      <c r="Q8099" s="48" t="str">
        <f>IF(O8099="","",
   IF(OR(O8099&lt;EDA_Outlier_Analysis!$C$10, O8099&gt;EDA_Outlier_Analysis!$C$11),
      "Outlier",
      "Normal"))</f>
        <v>Normal</v>
      </c>
      <c r="R8099" t="str">
        <f>IF(P8099="","",
   IF(OR(P8099 &lt; EDA_Outlier_Analysis!$F$7, P8099 &gt; EDA_Outlier_Analysis!$F$8),
      "Outlier",
      "Normal"))</f>
        <v/>
      </c>
      <c r="S8099" t="str">
        <f>IF(N8099="","",
   IF(OR(N8099 &lt;EDA_Outlier_Analysis!$I$10, N8099 &gt; EDA_Outlier_Analysis!$I$11),
      "Outlier",
      "Normal"))</f>
        <v>Normal</v>
      </c>
    </row>
    <row r="8100" spans="1:19">
      <c r="A8100" t="s">
        <v>17169</v>
      </c>
      <c r="B8100" s="4">
        <v>45286</v>
      </c>
      <c r="C8100" s="2">
        <v>268469.49</v>
      </c>
      <c r="D8100" t="s">
        <v>849</v>
      </c>
      <c r="E8100" t="s">
        <v>868</v>
      </c>
      <c r="F8100" t="s">
        <v>11</v>
      </c>
      <c r="G8100" t="s">
        <v>31</v>
      </c>
      <c r="H8100" t="s">
        <v>643</v>
      </c>
      <c r="J8100" t="s">
        <v>17170</v>
      </c>
      <c r="K8100" t="str">
        <f>IF(COUNTIF(Customers!A:A, H8100)&gt;0, "Valid", "Invalid")</f>
        <v>Valid</v>
      </c>
      <c r="L8100" t="str">
        <f t="shared" si="630"/>
        <v>12</v>
      </c>
      <c r="M8100" t="str">
        <f t="shared" si="631"/>
        <v>2023</v>
      </c>
      <c r="N8100">
        <f t="shared" si="632"/>
        <v>268469.49</v>
      </c>
      <c r="O8100">
        <f t="shared" si="633"/>
        <v>268469.49</v>
      </c>
      <c r="P8100" t="str">
        <f t="shared" si="634"/>
        <v/>
      </c>
      <c r="Q8100" s="48" t="str">
        <f>IF(O8100="","",
   IF(OR(O8100&lt;EDA_Outlier_Analysis!$C$10, O8100&gt;EDA_Outlier_Analysis!$C$11),
      "Outlier",
      "Normal"))</f>
        <v>Normal</v>
      </c>
      <c r="R8100" t="str">
        <f>IF(P8100="","",
   IF(OR(P8100 &lt; EDA_Outlier_Analysis!$F$7, P8100 &gt; EDA_Outlier_Analysis!$F$8),
      "Outlier",
      "Normal"))</f>
        <v/>
      </c>
      <c r="S8100" t="str">
        <f>IF(N8100="","",
   IF(OR(N8100 &lt;EDA_Outlier_Analysis!$I$10, N8100 &gt; EDA_Outlier_Analysis!$I$11),
      "Outlier",
      "Normal"))</f>
        <v>Normal</v>
      </c>
    </row>
    <row r="8101" spans="1:19">
      <c r="A8101" t="s">
        <v>17171</v>
      </c>
      <c r="B8101" s="4">
        <v>44964</v>
      </c>
      <c r="C8101" s="2">
        <v>-38198.28</v>
      </c>
      <c r="D8101" t="s">
        <v>840</v>
      </c>
      <c r="E8101" t="s">
        <v>856</v>
      </c>
      <c r="F8101" t="s">
        <v>9</v>
      </c>
      <c r="G8101" t="s">
        <v>34</v>
      </c>
      <c r="I8101" t="s">
        <v>1340</v>
      </c>
      <c r="J8101" t="s">
        <v>17172</v>
      </c>
      <c r="K8101" t="str">
        <f>IF(COUNTIF(Customers!A:A, H8101)&gt;0, "Valid", "Invalid")</f>
        <v>Invalid</v>
      </c>
      <c r="L8101" t="str">
        <f t="shared" si="630"/>
        <v>2</v>
      </c>
      <c r="M8101" t="str">
        <f t="shared" si="631"/>
        <v>2023</v>
      </c>
      <c r="N8101">
        <f t="shared" si="632"/>
        <v>-38198.28</v>
      </c>
      <c r="O8101" t="str">
        <f t="shared" si="633"/>
        <v/>
      </c>
      <c r="P8101">
        <f t="shared" si="634"/>
        <v>38198.28</v>
      </c>
      <c r="Q8101" s="48" t="str">
        <f>IF(O8101="","",
   IF(OR(O8101&lt;EDA_Outlier_Analysis!$C$10, O8101&gt;EDA_Outlier_Analysis!$C$11),
      "Outlier",
      "Normal"))</f>
        <v/>
      </c>
      <c r="R8101" t="str">
        <f>IF(P8101="","",
   IF(OR(P8101 &lt; EDA_Outlier_Analysis!$F$7, P8101 &gt; EDA_Outlier_Analysis!$F$8),
      "Outlier",
      "Normal"))</f>
        <v>Normal</v>
      </c>
      <c r="S8101" t="str">
        <f>IF(N8101="","",
   IF(OR(N8101 &lt;EDA_Outlier_Analysis!$I$10, N8101 &gt; EDA_Outlier_Analysis!$I$11),
      "Outlier",
      "Normal"))</f>
        <v>Normal</v>
      </c>
    </row>
    <row r="8102" spans="1:19">
      <c r="A8102" t="s">
        <v>17173</v>
      </c>
      <c r="B8102" s="4">
        <v>45042</v>
      </c>
      <c r="C8102" s="2">
        <v>-42813.31</v>
      </c>
      <c r="D8102" t="s">
        <v>840</v>
      </c>
      <c r="E8102" t="s">
        <v>856</v>
      </c>
      <c r="F8102" t="s">
        <v>10</v>
      </c>
      <c r="G8102" t="s">
        <v>31</v>
      </c>
      <c r="I8102" t="s">
        <v>1010</v>
      </c>
      <c r="J8102" t="s">
        <v>17174</v>
      </c>
      <c r="K8102" t="str">
        <f>IF(COUNTIF(Customers!A:A, H8102)&gt;0, "Valid", "Invalid")</f>
        <v>Invalid</v>
      </c>
      <c r="L8102" t="str">
        <f t="shared" si="630"/>
        <v>4</v>
      </c>
      <c r="M8102" t="str">
        <f t="shared" si="631"/>
        <v>2023</v>
      </c>
      <c r="N8102">
        <f t="shared" si="632"/>
        <v>-42813.31</v>
      </c>
      <c r="O8102" t="str">
        <f t="shared" si="633"/>
        <v/>
      </c>
      <c r="P8102">
        <f t="shared" si="634"/>
        <v>42813.31</v>
      </c>
      <c r="Q8102" s="48" t="str">
        <f>IF(O8102="","",
   IF(OR(O8102&lt;EDA_Outlier_Analysis!$C$10, O8102&gt;EDA_Outlier_Analysis!$C$11),
      "Outlier",
      "Normal"))</f>
        <v/>
      </c>
      <c r="R8102" t="str">
        <f>IF(P8102="","",
   IF(OR(P8102 &lt; EDA_Outlier_Analysis!$F$7, P8102 &gt; EDA_Outlier_Analysis!$F$8),
      "Outlier",
      "Normal"))</f>
        <v>Normal</v>
      </c>
      <c r="S8102" t="str">
        <f>IF(N8102="","",
   IF(OR(N8102 &lt;EDA_Outlier_Analysis!$I$10, N8102 &gt; EDA_Outlier_Analysis!$I$11),
      "Outlier",
      "Normal"))</f>
        <v>Normal</v>
      </c>
    </row>
    <row r="8103" spans="1:19">
      <c r="A8103" t="s">
        <v>17175</v>
      </c>
      <c r="B8103" s="4">
        <v>44597</v>
      </c>
      <c r="C8103" s="2">
        <v>-14666.05</v>
      </c>
      <c r="D8103" t="s">
        <v>840</v>
      </c>
      <c r="E8103" t="s">
        <v>845</v>
      </c>
      <c r="F8103" t="s">
        <v>9</v>
      </c>
      <c r="G8103" t="s">
        <v>31</v>
      </c>
      <c r="I8103" t="s">
        <v>1394</v>
      </c>
      <c r="J8103" t="s">
        <v>17176</v>
      </c>
      <c r="K8103" t="str">
        <f>IF(COUNTIF(Customers!A:A, H8103)&gt;0, "Valid", "Invalid")</f>
        <v>Invalid</v>
      </c>
      <c r="L8103" t="str">
        <f t="shared" si="630"/>
        <v>2</v>
      </c>
      <c r="M8103" t="str">
        <f t="shared" si="631"/>
        <v>2022</v>
      </c>
      <c r="N8103">
        <f t="shared" si="632"/>
        <v>-14666.05</v>
      </c>
      <c r="O8103" t="str">
        <f t="shared" si="633"/>
        <v/>
      </c>
      <c r="P8103">
        <f t="shared" si="634"/>
        <v>14666.05</v>
      </c>
      <c r="Q8103" s="48" t="str">
        <f>IF(O8103="","",
   IF(OR(O8103&lt;EDA_Outlier_Analysis!$C$10, O8103&gt;EDA_Outlier_Analysis!$C$11),
      "Outlier",
      "Normal"))</f>
        <v/>
      </c>
      <c r="R8103" t="str">
        <f>IF(P8103="","",
   IF(OR(P8103 &lt; EDA_Outlier_Analysis!$F$7, P8103 &gt; EDA_Outlier_Analysis!$F$8),
      "Outlier",
      "Normal"))</f>
        <v>Outlier</v>
      </c>
      <c r="S8103" t="str">
        <f>IF(N8103="","",
   IF(OR(N8103 &lt;EDA_Outlier_Analysis!$I$10, N8103 &gt; EDA_Outlier_Analysis!$I$11),
      "Outlier",
      "Normal"))</f>
        <v>Normal</v>
      </c>
    </row>
    <row r="8104" spans="1:19">
      <c r="A8104" t="s">
        <v>17177</v>
      </c>
      <c r="B8104" s="4">
        <v>45058</v>
      </c>
      <c r="C8104" s="2">
        <v>16581.560000000001</v>
      </c>
      <c r="D8104" t="s">
        <v>873</v>
      </c>
      <c r="E8104" t="s">
        <v>873</v>
      </c>
      <c r="F8104" t="s">
        <v>10</v>
      </c>
      <c r="G8104" t="s">
        <v>34</v>
      </c>
      <c r="J8104" t="s">
        <v>17178</v>
      </c>
      <c r="K8104" t="str">
        <f>IF(COUNTIF(Customers!A:A, H8104)&gt;0, "Valid", "Invalid")</f>
        <v>Invalid</v>
      </c>
      <c r="L8104" t="str">
        <f t="shared" si="630"/>
        <v>5</v>
      </c>
      <c r="M8104" t="str">
        <f t="shared" si="631"/>
        <v>2023</v>
      </c>
      <c r="N8104">
        <f t="shared" si="632"/>
        <v>-16581.560000000001</v>
      </c>
      <c r="O8104" t="str">
        <f t="shared" si="633"/>
        <v/>
      </c>
      <c r="P8104" t="str">
        <f t="shared" si="634"/>
        <v/>
      </c>
      <c r="Q8104" s="48" t="str">
        <f>IF(O8104="","",
   IF(OR(O8104&lt;EDA_Outlier_Analysis!$C$10, O8104&gt;EDA_Outlier_Analysis!$C$11),
      "Outlier",
      "Normal"))</f>
        <v/>
      </c>
      <c r="R8104" t="str">
        <f>IF(P8104="","",
   IF(OR(P8104 &lt; EDA_Outlier_Analysis!$F$7, P8104 &gt; EDA_Outlier_Analysis!$F$8),
      "Outlier",
      "Normal"))</f>
        <v/>
      </c>
      <c r="S8104" t="str">
        <f>IF(N8104="","",
   IF(OR(N8104 &lt;EDA_Outlier_Analysis!$I$10, N8104 &gt; EDA_Outlier_Analysis!$I$11),
      "Outlier",
      "Normal"))</f>
        <v>Normal</v>
      </c>
    </row>
    <row r="8105" spans="1:19">
      <c r="A8105" t="s">
        <v>17179</v>
      </c>
      <c r="B8105" s="4">
        <v>44709</v>
      </c>
      <c r="C8105" s="2">
        <v>201441.18</v>
      </c>
      <c r="D8105" t="s">
        <v>849</v>
      </c>
      <c r="E8105" t="s">
        <v>853</v>
      </c>
      <c r="F8105" t="s">
        <v>11</v>
      </c>
      <c r="G8105" t="s">
        <v>24</v>
      </c>
      <c r="H8105" t="s">
        <v>267</v>
      </c>
      <c r="J8105" t="s">
        <v>17180</v>
      </c>
      <c r="K8105" t="str">
        <f>IF(COUNTIF(Customers!A:A, H8105)&gt;0, "Valid", "Invalid")</f>
        <v>Valid</v>
      </c>
      <c r="L8105" t="str">
        <f t="shared" si="630"/>
        <v>5</v>
      </c>
      <c r="M8105" t="str">
        <f t="shared" si="631"/>
        <v>2022</v>
      </c>
      <c r="N8105">
        <f t="shared" si="632"/>
        <v>201441.18</v>
      </c>
      <c r="O8105">
        <f t="shared" si="633"/>
        <v>201441.18</v>
      </c>
      <c r="P8105" t="str">
        <f t="shared" si="634"/>
        <v/>
      </c>
      <c r="Q8105" s="48" t="str">
        <f>IF(O8105="","",
   IF(OR(O8105&lt;EDA_Outlier_Analysis!$C$10, O8105&gt;EDA_Outlier_Analysis!$C$11),
      "Outlier",
      "Normal"))</f>
        <v>Normal</v>
      </c>
      <c r="R8105" t="str">
        <f>IF(P8105="","",
   IF(OR(P8105 &lt; EDA_Outlier_Analysis!$F$7, P8105 &gt; EDA_Outlier_Analysis!$F$8),
      "Outlier",
      "Normal"))</f>
        <v/>
      </c>
      <c r="S8105" t="str">
        <f>IF(N8105="","",
   IF(OR(N8105 &lt;EDA_Outlier_Analysis!$I$10, N8105 &gt; EDA_Outlier_Analysis!$I$11),
      "Outlier",
      "Normal"))</f>
        <v>Normal</v>
      </c>
    </row>
    <row r="8106" spans="1:19">
      <c r="A8106" t="s">
        <v>17181</v>
      </c>
      <c r="B8106" s="4">
        <v>44607</v>
      </c>
      <c r="C8106" s="2">
        <v>-28413.05</v>
      </c>
      <c r="D8106" t="s">
        <v>840</v>
      </c>
      <c r="E8106" t="s">
        <v>864</v>
      </c>
      <c r="F8106" t="s">
        <v>9</v>
      </c>
      <c r="G8106" t="s">
        <v>34</v>
      </c>
      <c r="I8106" t="s">
        <v>1062</v>
      </c>
      <c r="J8106" t="s">
        <v>17182</v>
      </c>
      <c r="K8106" t="str">
        <f>IF(COUNTIF(Customers!A:A, H8106)&gt;0, "Valid", "Invalid")</f>
        <v>Invalid</v>
      </c>
      <c r="L8106" t="str">
        <f t="shared" si="630"/>
        <v>2</v>
      </c>
      <c r="M8106" t="str">
        <f t="shared" si="631"/>
        <v>2022</v>
      </c>
      <c r="N8106">
        <f t="shared" si="632"/>
        <v>-28413.05</v>
      </c>
      <c r="O8106" t="str">
        <f t="shared" si="633"/>
        <v/>
      </c>
      <c r="P8106">
        <f t="shared" si="634"/>
        <v>28413.05</v>
      </c>
      <c r="Q8106" s="48" t="str">
        <f>IF(O8106="","",
   IF(OR(O8106&lt;EDA_Outlier_Analysis!$C$10, O8106&gt;EDA_Outlier_Analysis!$C$11),
      "Outlier",
      "Normal"))</f>
        <v/>
      </c>
      <c r="R8106" t="str">
        <f>IF(P8106="","",
   IF(OR(P8106 &lt; EDA_Outlier_Analysis!$F$7, P8106 &gt; EDA_Outlier_Analysis!$F$8),
      "Outlier",
      "Normal"))</f>
        <v>Normal</v>
      </c>
      <c r="S8106" t="str">
        <f>IF(N8106="","",
   IF(OR(N8106 &lt;EDA_Outlier_Analysis!$I$10, N8106 &gt; EDA_Outlier_Analysis!$I$11),
      "Outlier",
      "Normal"))</f>
        <v>Normal</v>
      </c>
    </row>
    <row r="8107" spans="1:19">
      <c r="A8107" t="s">
        <v>17183</v>
      </c>
      <c r="B8107" s="4">
        <v>45012</v>
      </c>
      <c r="C8107" s="2">
        <v>28875.87</v>
      </c>
      <c r="D8107" t="s">
        <v>873</v>
      </c>
      <c r="E8107" t="s">
        <v>873</v>
      </c>
      <c r="F8107" t="s">
        <v>10</v>
      </c>
      <c r="G8107" t="s">
        <v>34</v>
      </c>
      <c r="J8107" t="s">
        <v>17184</v>
      </c>
      <c r="K8107" t="str">
        <f>IF(COUNTIF(Customers!A:A, H8107)&gt;0, "Valid", "Invalid")</f>
        <v>Invalid</v>
      </c>
      <c r="L8107" t="str">
        <f t="shared" si="630"/>
        <v>3</v>
      </c>
      <c r="M8107" t="str">
        <f t="shared" si="631"/>
        <v>2023</v>
      </c>
      <c r="N8107">
        <f t="shared" si="632"/>
        <v>-28875.87</v>
      </c>
      <c r="O8107" t="str">
        <f t="shared" si="633"/>
        <v/>
      </c>
      <c r="P8107" t="str">
        <f t="shared" si="634"/>
        <v/>
      </c>
      <c r="Q8107" s="48" t="str">
        <f>IF(O8107="","",
   IF(OR(O8107&lt;EDA_Outlier_Analysis!$C$10, O8107&gt;EDA_Outlier_Analysis!$C$11),
      "Outlier",
      "Normal"))</f>
        <v/>
      </c>
      <c r="R8107" t="str">
        <f>IF(P8107="","",
   IF(OR(P8107 &lt; EDA_Outlier_Analysis!$F$7, P8107 &gt; EDA_Outlier_Analysis!$F$8),
      "Outlier",
      "Normal"))</f>
        <v/>
      </c>
      <c r="S8107" t="str">
        <f>IF(N8107="","",
   IF(OR(N8107 &lt;EDA_Outlier_Analysis!$I$10, N8107 &gt; EDA_Outlier_Analysis!$I$11),
      "Outlier",
      "Normal"))</f>
        <v>Normal</v>
      </c>
    </row>
    <row r="8108" spans="1:19">
      <c r="A8108" t="s">
        <v>17185</v>
      </c>
      <c r="B8108" s="4">
        <v>44753</v>
      </c>
      <c r="C8108" s="2">
        <v>139910.94</v>
      </c>
      <c r="D8108" t="s">
        <v>849</v>
      </c>
      <c r="E8108" t="s">
        <v>850</v>
      </c>
      <c r="F8108" t="s">
        <v>11</v>
      </c>
      <c r="G8108" t="s">
        <v>20</v>
      </c>
      <c r="H8108" t="s">
        <v>665</v>
      </c>
      <c r="J8108" t="s">
        <v>17186</v>
      </c>
      <c r="K8108" t="str">
        <f>IF(COUNTIF(Customers!A:A, H8108)&gt;0, "Valid", "Invalid")</f>
        <v>Valid</v>
      </c>
      <c r="L8108" t="str">
        <f t="shared" si="630"/>
        <v>7</v>
      </c>
      <c r="M8108" t="str">
        <f t="shared" si="631"/>
        <v>2022</v>
      </c>
      <c r="N8108">
        <f t="shared" si="632"/>
        <v>139910.94</v>
      </c>
      <c r="O8108">
        <f t="shared" si="633"/>
        <v>139910.94</v>
      </c>
      <c r="P8108" t="str">
        <f t="shared" si="634"/>
        <v/>
      </c>
      <c r="Q8108" s="48" t="str">
        <f>IF(O8108="","",
   IF(OR(O8108&lt;EDA_Outlier_Analysis!$C$10, O8108&gt;EDA_Outlier_Analysis!$C$11),
      "Outlier",
      "Normal"))</f>
        <v>Normal</v>
      </c>
      <c r="R8108" t="str">
        <f>IF(P8108="","",
   IF(OR(P8108 &lt; EDA_Outlier_Analysis!$F$7, P8108 &gt; EDA_Outlier_Analysis!$F$8),
      "Outlier",
      "Normal"))</f>
        <v/>
      </c>
      <c r="S8108" t="str">
        <f>IF(N8108="","",
   IF(OR(N8108 &lt;EDA_Outlier_Analysis!$I$10, N8108 &gt; EDA_Outlier_Analysis!$I$11),
      "Outlier",
      "Normal"))</f>
        <v>Normal</v>
      </c>
    </row>
    <row r="8109" spans="1:19">
      <c r="A8109" t="s">
        <v>17187</v>
      </c>
      <c r="B8109" s="4">
        <v>44576</v>
      </c>
      <c r="C8109" s="2">
        <v>-54811.77</v>
      </c>
      <c r="D8109" t="s">
        <v>840</v>
      </c>
      <c r="E8109" t="s">
        <v>841</v>
      </c>
      <c r="F8109" t="s">
        <v>9</v>
      </c>
      <c r="G8109" t="s">
        <v>34</v>
      </c>
      <c r="I8109" t="s">
        <v>1453</v>
      </c>
      <c r="J8109" t="s">
        <v>17188</v>
      </c>
      <c r="K8109" t="str">
        <f>IF(COUNTIF(Customers!A:A, H8109)&gt;0, "Valid", "Invalid")</f>
        <v>Invalid</v>
      </c>
      <c r="L8109" t="str">
        <f t="shared" si="630"/>
        <v>1</v>
      </c>
      <c r="M8109" t="str">
        <f t="shared" si="631"/>
        <v>2022</v>
      </c>
      <c r="N8109">
        <f t="shared" si="632"/>
        <v>-54811.77</v>
      </c>
      <c r="O8109" t="str">
        <f t="shared" si="633"/>
        <v/>
      </c>
      <c r="P8109">
        <f t="shared" si="634"/>
        <v>54811.77</v>
      </c>
      <c r="Q8109" s="48" t="str">
        <f>IF(O8109="","",
   IF(OR(O8109&lt;EDA_Outlier_Analysis!$C$10, O8109&gt;EDA_Outlier_Analysis!$C$11),
      "Outlier",
      "Normal"))</f>
        <v/>
      </c>
      <c r="R8109" t="str">
        <f>IF(P8109="","",
   IF(OR(P8109 &lt; EDA_Outlier_Analysis!$F$7, P8109 &gt; EDA_Outlier_Analysis!$F$8),
      "Outlier",
      "Normal"))</f>
        <v>Outlier</v>
      </c>
      <c r="S8109" t="str">
        <f>IF(N8109="","",
   IF(OR(N8109 &lt;EDA_Outlier_Analysis!$I$10, N8109 &gt; EDA_Outlier_Analysis!$I$11),
      "Outlier",
      "Normal"))</f>
        <v>Normal</v>
      </c>
    </row>
    <row r="8110" spans="1:19">
      <c r="A8110" t="s">
        <v>17189</v>
      </c>
      <c r="B8110" s="4">
        <v>44923</v>
      </c>
      <c r="C8110" s="2">
        <v>-41334.67</v>
      </c>
      <c r="D8110" t="s">
        <v>840</v>
      </c>
      <c r="E8110" t="s">
        <v>856</v>
      </c>
      <c r="F8110" t="s">
        <v>9</v>
      </c>
      <c r="G8110" t="s">
        <v>20</v>
      </c>
      <c r="I8110" t="s">
        <v>1086</v>
      </c>
      <c r="J8110" t="s">
        <v>17190</v>
      </c>
      <c r="K8110" t="str">
        <f>IF(COUNTIF(Customers!A:A, H8110)&gt;0, "Valid", "Invalid")</f>
        <v>Invalid</v>
      </c>
      <c r="L8110" t="str">
        <f t="shared" si="630"/>
        <v>12</v>
      </c>
      <c r="M8110" t="str">
        <f t="shared" si="631"/>
        <v>2022</v>
      </c>
      <c r="N8110">
        <f t="shared" si="632"/>
        <v>-41334.67</v>
      </c>
      <c r="O8110" t="str">
        <f t="shared" si="633"/>
        <v/>
      </c>
      <c r="P8110">
        <f t="shared" si="634"/>
        <v>41334.67</v>
      </c>
      <c r="Q8110" s="48" t="str">
        <f>IF(O8110="","",
   IF(OR(O8110&lt;EDA_Outlier_Analysis!$C$10, O8110&gt;EDA_Outlier_Analysis!$C$11),
      "Outlier",
      "Normal"))</f>
        <v/>
      </c>
      <c r="R8110" t="str">
        <f>IF(P8110="","",
   IF(OR(P8110 &lt; EDA_Outlier_Analysis!$F$7, P8110 &gt; EDA_Outlier_Analysis!$F$8),
      "Outlier",
      "Normal"))</f>
        <v>Normal</v>
      </c>
      <c r="S8110" t="str">
        <f>IF(N8110="","",
   IF(OR(N8110 &lt;EDA_Outlier_Analysis!$I$10, N8110 &gt; EDA_Outlier_Analysis!$I$11),
      "Outlier",
      "Normal"))</f>
        <v>Normal</v>
      </c>
    </row>
    <row r="8111" spans="1:19">
      <c r="A8111" t="s">
        <v>17191</v>
      </c>
      <c r="B8111" s="4">
        <v>44921</v>
      </c>
      <c r="C8111" s="2">
        <v>150834.26</v>
      </c>
      <c r="D8111" t="s">
        <v>849</v>
      </c>
      <c r="E8111" t="s">
        <v>853</v>
      </c>
      <c r="F8111" t="s">
        <v>11</v>
      </c>
      <c r="G8111" t="s">
        <v>31</v>
      </c>
      <c r="H8111" t="s">
        <v>109</v>
      </c>
      <c r="J8111" t="s">
        <v>17192</v>
      </c>
      <c r="K8111" t="str">
        <f>IF(COUNTIF(Customers!A:A, H8111)&gt;0, "Valid", "Invalid")</f>
        <v>Valid</v>
      </c>
      <c r="L8111" t="str">
        <f t="shared" si="630"/>
        <v>12</v>
      </c>
      <c r="M8111" t="str">
        <f t="shared" si="631"/>
        <v>2022</v>
      </c>
      <c r="N8111">
        <f t="shared" si="632"/>
        <v>150834.26</v>
      </c>
      <c r="O8111">
        <f t="shared" si="633"/>
        <v>150834.26</v>
      </c>
      <c r="P8111" t="str">
        <f t="shared" si="634"/>
        <v/>
      </c>
      <c r="Q8111" s="48" t="str">
        <f>IF(O8111="","",
   IF(OR(O8111&lt;EDA_Outlier_Analysis!$C$10, O8111&gt;EDA_Outlier_Analysis!$C$11),
      "Outlier",
      "Normal"))</f>
        <v>Normal</v>
      </c>
      <c r="R8111" t="str">
        <f>IF(P8111="","",
   IF(OR(P8111 &lt; EDA_Outlier_Analysis!$F$7, P8111 &gt; EDA_Outlier_Analysis!$F$8),
      "Outlier",
      "Normal"))</f>
        <v/>
      </c>
      <c r="S8111" t="str">
        <f>IF(N8111="","",
   IF(OR(N8111 &lt;EDA_Outlier_Analysis!$I$10, N8111 &gt; EDA_Outlier_Analysis!$I$11),
      "Outlier",
      "Normal"))</f>
        <v>Normal</v>
      </c>
    </row>
    <row r="8112" spans="1:19">
      <c r="A8112" t="s">
        <v>17193</v>
      </c>
      <c r="B8112" s="4">
        <v>45263</v>
      </c>
      <c r="C8112" s="2">
        <v>-72851.98</v>
      </c>
      <c r="D8112" t="s">
        <v>840</v>
      </c>
      <c r="E8112" t="s">
        <v>845</v>
      </c>
      <c r="F8112" t="s">
        <v>11</v>
      </c>
      <c r="G8112" t="s">
        <v>31</v>
      </c>
      <c r="I8112" t="s">
        <v>1132</v>
      </c>
      <c r="J8112" t="s">
        <v>17194</v>
      </c>
      <c r="K8112" t="str">
        <f>IF(COUNTIF(Customers!A:A, H8112)&gt;0, "Valid", "Invalid")</f>
        <v>Invalid</v>
      </c>
      <c r="L8112" t="str">
        <f t="shared" si="630"/>
        <v>12</v>
      </c>
      <c r="M8112" t="str">
        <f t="shared" si="631"/>
        <v>2023</v>
      </c>
      <c r="N8112">
        <f t="shared" si="632"/>
        <v>-72851.98</v>
      </c>
      <c r="O8112" t="str">
        <f t="shared" si="633"/>
        <v/>
      </c>
      <c r="P8112">
        <f t="shared" si="634"/>
        <v>72851.98</v>
      </c>
      <c r="Q8112" s="48" t="str">
        <f>IF(O8112="","",
   IF(OR(O8112&lt;EDA_Outlier_Analysis!$C$10, O8112&gt;EDA_Outlier_Analysis!$C$11),
      "Outlier",
      "Normal"))</f>
        <v/>
      </c>
      <c r="R8112" t="str">
        <f>IF(P8112="","",
   IF(OR(P8112 &lt; EDA_Outlier_Analysis!$F$7, P8112 &gt; EDA_Outlier_Analysis!$F$8),
      "Outlier",
      "Normal"))</f>
        <v>Outlier</v>
      </c>
      <c r="S8112" t="str">
        <f>IF(N8112="","",
   IF(OR(N8112 &lt;EDA_Outlier_Analysis!$I$10, N8112 &gt; EDA_Outlier_Analysis!$I$11),
      "Outlier",
      "Normal"))</f>
        <v>Normal</v>
      </c>
    </row>
    <row r="8113" spans="1:19">
      <c r="A8113" t="s">
        <v>17195</v>
      </c>
      <c r="B8113" s="4">
        <v>45233</v>
      </c>
      <c r="C8113" s="2">
        <v>-8397.02</v>
      </c>
      <c r="D8113" t="s">
        <v>840</v>
      </c>
      <c r="E8113" t="s">
        <v>856</v>
      </c>
      <c r="F8113" t="s">
        <v>10</v>
      </c>
      <c r="G8113" t="s">
        <v>31</v>
      </c>
      <c r="I8113" t="s">
        <v>898</v>
      </c>
      <c r="J8113" t="s">
        <v>17196</v>
      </c>
      <c r="K8113" t="str">
        <f>IF(COUNTIF(Customers!A:A, H8113)&gt;0, "Valid", "Invalid")</f>
        <v>Invalid</v>
      </c>
      <c r="L8113" t="str">
        <f t="shared" si="630"/>
        <v>11</v>
      </c>
      <c r="M8113" t="str">
        <f t="shared" si="631"/>
        <v>2023</v>
      </c>
      <c r="N8113">
        <f t="shared" si="632"/>
        <v>-8397.02</v>
      </c>
      <c r="O8113" t="str">
        <f t="shared" si="633"/>
        <v/>
      </c>
      <c r="P8113">
        <f t="shared" si="634"/>
        <v>8397.02</v>
      </c>
      <c r="Q8113" s="48" t="str">
        <f>IF(O8113="","",
   IF(OR(O8113&lt;EDA_Outlier_Analysis!$C$10, O8113&gt;EDA_Outlier_Analysis!$C$11),
      "Outlier",
      "Normal"))</f>
        <v/>
      </c>
      <c r="R8113" t="str">
        <f>IF(P8113="","",
   IF(OR(P8113 &lt; EDA_Outlier_Analysis!$F$7, P8113 &gt; EDA_Outlier_Analysis!$F$8),
      "Outlier",
      "Normal"))</f>
        <v>Outlier</v>
      </c>
      <c r="S8113" t="str">
        <f>IF(N8113="","",
   IF(OR(N8113 &lt;EDA_Outlier_Analysis!$I$10, N8113 &gt; EDA_Outlier_Analysis!$I$11),
      "Outlier",
      "Normal"))</f>
        <v>Normal</v>
      </c>
    </row>
    <row r="8114" spans="1:19">
      <c r="A8114" t="s">
        <v>17197</v>
      </c>
      <c r="B8114" s="4">
        <v>45181</v>
      </c>
      <c r="C8114" s="2">
        <v>-17356.75</v>
      </c>
      <c r="D8114" t="s">
        <v>840</v>
      </c>
      <c r="E8114" t="s">
        <v>856</v>
      </c>
      <c r="F8114" t="s">
        <v>10</v>
      </c>
      <c r="G8114" t="s">
        <v>31</v>
      </c>
      <c r="I8114" t="s">
        <v>1533</v>
      </c>
      <c r="J8114" t="s">
        <v>17198</v>
      </c>
      <c r="K8114" t="str">
        <f>IF(COUNTIF(Customers!A:A, H8114)&gt;0, "Valid", "Invalid")</f>
        <v>Invalid</v>
      </c>
      <c r="L8114" t="str">
        <f t="shared" si="630"/>
        <v>9</v>
      </c>
      <c r="M8114" t="str">
        <f t="shared" si="631"/>
        <v>2023</v>
      </c>
      <c r="N8114">
        <f t="shared" si="632"/>
        <v>-17356.75</v>
      </c>
      <c r="O8114" t="str">
        <f t="shared" si="633"/>
        <v/>
      </c>
      <c r="P8114">
        <f t="shared" si="634"/>
        <v>17356.75</v>
      </c>
      <c r="Q8114" s="48" t="str">
        <f>IF(O8114="","",
   IF(OR(O8114&lt;EDA_Outlier_Analysis!$C$10, O8114&gt;EDA_Outlier_Analysis!$C$11),
      "Outlier",
      "Normal"))</f>
        <v/>
      </c>
      <c r="R8114" t="str">
        <f>IF(P8114="","",
   IF(OR(P8114 &lt; EDA_Outlier_Analysis!$F$7, P8114 &gt; EDA_Outlier_Analysis!$F$8),
      "Outlier",
      "Normal"))</f>
        <v>Outlier</v>
      </c>
      <c r="S8114" t="str">
        <f>IF(N8114="","",
   IF(OR(N8114 &lt;EDA_Outlier_Analysis!$I$10, N8114 &gt; EDA_Outlier_Analysis!$I$11),
      "Outlier",
      "Normal"))</f>
        <v>Normal</v>
      </c>
    </row>
    <row r="8115" spans="1:19">
      <c r="A8115" t="s">
        <v>17199</v>
      </c>
      <c r="B8115" s="4">
        <v>44647</v>
      </c>
      <c r="C8115" s="2">
        <v>-67661.97</v>
      </c>
      <c r="D8115" t="s">
        <v>840</v>
      </c>
      <c r="E8115" t="s">
        <v>856</v>
      </c>
      <c r="F8115" t="s">
        <v>9</v>
      </c>
      <c r="G8115" t="s">
        <v>31</v>
      </c>
      <c r="I8115" t="s">
        <v>939</v>
      </c>
      <c r="J8115" t="s">
        <v>17200</v>
      </c>
      <c r="K8115" t="str">
        <f>IF(COUNTIF(Customers!A:A, H8115)&gt;0, "Valid", "Invalid")</f>
        <v>Invalid</v>
      </c>
      <c r="L8115" t="str">
        <f t="shared" si="630"/>
        <v>3</v>
      </c>
      <c r="M8115" t="str">
        <f t="shared" si="631"/>
        <v>2022</v>
      </c>
      <c r="N8115">
        <f t="shared" si="632"/>
        <v>-67661.97</v>
      </c>
      <c r="O8115" t="str">
        <f t="shared" si="633"/>
        <v/>
      </c>
      <c r="P8115">
        <f t="shared" si="634"/>
        <v>67661.97</v>
      </c>
      <c r="Q8115" s="48" t="str">
        <f>IF(O8115="","",
   IF(OR(O8115&lt;EDA_Outlier_Analysis!$C$10, O8115&gt;EDA_Outlier_Analysis!$C$11),
      "Outlier",
      "Normal"))</f>
        <v/>
      </c>
      <c r="R8115" t="str">
        <f>IF(P8115="","",
   IF(OR(P8115 &lt; EDA_Outlier_Analysis!$F$7, P8115 &gt; EDA_Outlier_Analysis!$F$8),
      "Outlier",
      "Normal"))</f>
        <v>Outlier</v>
      </c>
      <c r="S8115" t="str">
        <f>IF(N8115="","",
   IF(OR(N8115 &lt;EDA_Outlier_Analysis!$I$10, N8115 &gt; EDA_Outlier_Analysis!$I$11),
      "Outlier",
      "Normal"))</f>
        <v>Normal</v>
      </c>
    </row>
    <row r="8116" spans="1:19">
      <c r="A8116" t="s">
        <v>17201</v>
      </c>
      <c r="B8116" s="4">
        <v>45082</v>
      </c>
      <c r="C8116" s="2">
        <v>127393.92</v>
      </c>
      <c r="D8116" t="s">
        <v>849</v>
      </c>
      <c r="E8116" t="s">
        <v>850</v>
      </c>
      <c r="F8116" t="s">
        <v>11</v>
      </c>
      <c r="G8116" t="s">
        <v>24</v>
      </c>
      <c r="H8116" t="s">
        <v>693</v>
      </c>
      <c r="J8116" t="s">
        <v>17202</v>
      </c>
      <c r="K8116" t="str">
        <f>IF(COUNTIF(Customers!A:A, H8116)&gt;0, "Valid", "Invalid")</f>
        <v>Valid</v>
      </c>
      <c r="L8116" t="str">
        <f t="shared" si="630"/>
        <v>6</v>
      </c>
      <c r="M8116" t="str">
        <f t="shared" si="631"/>
        <v>2023</v>
      </c>
      <c r="N8116">
        <f t="shared" si="632"/>
        <v>127393.92</v>
      </c>
      <c r="O8116">
        <f t="shared" si="633"/>
        <v>127393.92</v>
      </c>
      <c r="P8116" t="str">
        <f t="shared" si="634"/>
        <v/>
      </c>
      <c r="Q8116" s="48" t="str">
        <f>IF(O8116="","",
   IF(OR(O8116&lt;EDA_Outlier_Analysis!$C$10, O8116&gt;EDA_Outlier_Analysis!$C$11),
      "Outlier",
      "Normal"))</f>
        <v>Normal</v>
      </c>
      <c r="R8116" t="str">
        <f>IF(P8116="","",
   IF(OR(P8116 &lt; EDA_Outlier_Analysis!$F$7, P8116 &gt; EDA_Outlier_Analysis!$F$8),
      "Outlier",
      "Normal"))</f>
        <v/>
      </c>
      <c r="S8116" t="str">
        <f>IF(N8116="","",
   IF(OR(N8116 &lt;EDA_Outlier_Analysis!$I$10, N8116 &gt; EDA_Outlier_Analysis!$I$11),
      "Outlier",
      "Normal"))</f>
        <v>Normal</v>
      </c>
    </row>
    <row r="8117" spans="1:19">
      <c r="A8117" t="s">
        <v>17203</v>
      </c>
      <c r="B8117" s="4">
        <v>45125</v>
      </c>
      <c r="C8117" s="2">
        <v>237240.18</v>
      </c>
      <c r="D8117" t="s">
        <v>849</v>
      </c>
      <c r="E8117" t="s">
        <v>853</v>
      </c>
      <c r="F8117" t="s">
        <v>11</v>
      </c>
      <c r="G8117" t="s">
        <v>31</v>
      </c>
      <c r="H8117" t="s">
        <v>443</v>
      </c>
      <c r="J8117" t="s">
        <v>17204</v>
      </c>
      <c r="K8117" t="str">
        <f>IF(COUNTIF(Customers!A:A, H8117)&gt;0, "Valid", "Invalid")</f>
        <v>Valid</v>
      </c>
      <c r="L8117" t="str">
        <f t="shared" si="630"/>
        <v>7</v>
      </c>
      <c r="M8117" t="str">
        <f t="shared" si="631"/>
        <v>2023</v>
      </c>
      <c r="N8117">
        <f t="shared" si="632"/>
        <v>237240.18</v>
      </c>
      <c r="O8117">
        <f t="shared" si="633"/>
        <v>237240.18</v>
      </c>
      <c r="P8117" t="str">
        <f t="shared" si="634"/>
        <v/>
      </c>
      <c r="Q8117" s="48" t="str">
        <f>IF(O8117="","",
   IF(OR(O8117&lt;EDA_Outlier_Analysis!$C$10, O8117&gt;EDA_Outlier_Analysis!$C$11),
      "Outlier",
      "Normal"))</f>
        <v>Normal</v>
      </c>
      <c r="R8117" t="str">
        <f>IF(P8117="","",
   IF(OR(P8117 &lt; EDA_Outlier_Analysis!$F$7, P8117 &gt; EDA_Outlier_Analysis!$F$8),
      "Outlier",
      "Normal"))</f>
        <v/>
      </c>
      <c r="S8117" t="str">
        <f>IF(N8117="","",
   IF(OR(N8117 &lt;EDA_Outlier_Analysis!$I$10, N8117 &gt; EDA_Outlier_Analysis!$I$11),
      "Outlier",
      "Normal"))</f>
        <v>Normal</v>
      </c>
    </row>
    <row r="8118" spans="1:19">
      <c r="A8118" t="s">
        <v>17205</v>
      </c>
      <c r="B8118" s="4">
        <v>45080</v>
      </c>
      <c r="C8118" s="2">
        <v>-44178.400000000001</v>
      </c>
      <c r="D8118" t="s">
        <v>840</v>
      </c>
      <c r="E8118" t="s">
        <v>878</v>
      </c>
      <c r="F8118" t="s">
        <v>11</v>
      </c>
      <c r="G8118" t="s">
        <v>24</v>
      </c>
      <c r="I8118" t="s">
        <v>965</v>
      </c>
      <c r="J8118" t="s">
        <v>17206</v>
      </c>
      <c r="K8118" t="str">
        <f>IF(COUNTIF(Customers!A:A, H8118)&gt;0, "Valid", "Invalid")</f>
        <v>Invalid</v>
      </c>
      <c r="L8118" t="str">
        <f t="shared" si="630"/>
        <v>6</v>
      </c>
      <c r="M8118" t="str">
        <f t="shared" si="631"/>
        <v>2023</v>
      </c>
      <c r="N8118">
        <f t="shared" si="632"/>
        <v>-44178.400000000001</v>
      </c>
      <c r="O8118" t="str">
        <f t="shared" si="633"/>
        <v/>
      </c>
      <c r="P8118">
        <f t="shared" si="634"/>
        <v>44178.400000000001</v>
      </c>
      <c r="Q8118" s="48" t="str">
        <f>IF(O8118="","",
   IF(OR(O8118&lt;EDA_Outlier_Analysis!$C$10, O8118&gt;EDA_Outlier_Analysis!$C$11),
      "Outlier",
      "Normal"))</f>
        <v/>
      </c>
      <c r="R8118" t="str">
        <f>IF(P8118="","",
   IF(OR(P8118 &lt; EDA_Outlier_Analysis!$F$7, P8118 &gt; EDA_Outlier_Analysis!$F$8),
      "Outlier",
      "Normal"))</f>
        <v>Normal</v>
      </c>
      <c r="S8118" t="str">
        <f>IF(N8118="","",
   IF(OR(N8118 &lt;EDA_Outlier_Analysis!$I$10, N8118 &gt; EDA_Outlier_Analysis!$I$11),
      "Outlier",
      "Normal"))</f>
        <v>Normal</v>
      </c>
    </row>
    <row r="8119" spans="1:19">
      <c r="A8119" t="s">
        <v>17207</v>
      </c>
      <c r="B8119" s="4">
        <v>44761</v>
      </c>
      <c r="C8119" s="2">
        <v>-66207.48</v>
      </c>
      <c r="D8119" t="s">
        <v>840</v>
      </c>
      <c r="E8119" t="s">
        <v>864</v>
      </c>
      <c r="F8119" t="s">
        <v>9</v>
      </c>
      <c r="G8119" t="s">
        <v>31</v>
      </c>
      <c r="I8119" t="s">
        <v>1399</v>
      </c>
      <c r="J8119" t="s">
        <v>17208</v>
      </c>
      <c r="K8119" t="str">
        <f>IF(COUNTIF(Customers!A:A, H8119)&gt;0, "Valid", "Invalid")</f>
        <v>Invalid</v>
      </c>
      <c r="L8119" t="str">
        <f t="shared" si="630"/>
        <v>7</v>
      </c>
      <c r="M8119" t="str">
        <f t="shared" si="631"/>
        <v>2022</v>
      </c>
      <c r="N8119">
        <f t="shared" si="632"/>
        <v>-66207.48</v>
      </c>
      <c r="O8119" t="str">
        <f t="shared" si="633"/>
        <v/>
      </c>
      <c r="P8119">
        <f t="shared" si="634"/>
        <v>66207.48</v>
      </c>
      <c r="Q8119" s="48" t="str">
        <f>IF(O8119="","",
   IF(OR(O8119&lt;EDA_Outlier_Analysis!$C$10, O8119&gt;EDA_Outlier_Analysis!$C$11),
      "Outlier",
      "Normal"))</f>
        <v/>
      </c>
      <c r="R8119" t="str">
        <f>IF(P8119="","",
   IF(OR(P8119 &lt; EDA_Outlier_Analysis!$F$7, P8119 &gt; EDA_Outlier_Analysis!$F$8),
      "Outlier",
      "Normal"))</f>
        <v>Outlier</v>
      </c>
      <c r="S8119" t="str">
        <f>IF(N8119="","",
   IF(OR(N8119 &lt;EDA_Outlier_Analysis!$I$10, N8119 &gt; EDA_Outlier_Analysis!$I$11),
      "Outlier",
      "Normal"))</f>
        <v>Normal</v>
      </c>
    </row>
    <row r="8120" spans="1:19">
      <c r="A8120" t="s">
        <v>17209</v>
      </c>
      <c r="B8120" s="4">
        <v>45150</v>
      </c>
      <c r="C8120" s="2">
        <v>138020.41</v>
      </c>
      <c r="D8120" t="s">
        <v>849</v>
      </c>
      <c r="E8120" t="s">
        <v>868</v>
      </c>
      <c r="F8120" t="s">
        <v>10</v>
      </c>
      <c r="G8120" t="s">
        <v>24</v>
      </c>
      <c r="H8120" t="s">
        <v>407</v>
      </c>
      <c r="J8120" t="s">
        <v>17210</v>
      </c>
      <c r="K8120" t="str">
        <f>IF(COUNTIF(Customers!A:A, H8120)&gt;0, "Valid", "Invalid")</f>
        <v>Valid</v>
      </c>
      <c r="L8120" t="str">
        <f t="shared" si="630"/>
        <v>8</v>
      </c>
      <c r="M8120" t="str">
        <f t="shared" si="631"/>
        <v>2023</v>
      </c>
      <c r="N8120">
        <f t="shared" si="632"/>
        <v>138020.41</v>
      </c>
      <c r="O8120">
        <f t="shared" si="633"/>
        <v>138020.41</v>
      </c>
      <c r="P8120" t="str">
        <f t="shared" si="634"/>
        <v/>
      </c>
      <c r="Q8120" s="48" t="str">
        <f>IF(O8120="","",
   IF(OR(O8120&lt;EDA_Outlier_Analysis!$C$10, O8120&gt;EDA_Outlier_Analysis!$C$11),
      "Outlier",
      "Normal"))</f>
        <v>Normal</v>
      </c>
      <c r="R8120" t="str">
        <f>IF(P8120="","",
   IF(OR(P8120 &lt; EDA_Outlier_Analysis!$F$7, P8120 &gt; EDA_Outlier_Analysis!$F$8),
      "Outlier",
      "Normal"))</f>
        <v/>
      </c>
      <c r="S8120" t="str">
        <f>IF(N8120="","",
   IF(OR(N8120 &lt;EDA_Outlier_Analysis!$I$10, N8120 &gt; EDA_Outlier_Analysis!$I$11),
      "Outlier",
      "Normal"))</f>
        <v>Normal</v>
      </c>
    </row>
    <row r="8121" spans="1:19">
      <c r="A8121" t="s">
        <v>17211</v>
      </c>
      <c r="B8121" s="4">
        <v>44567</v>
      </c>
      <c r="C8121" s="2">
        <v>1799.88</v>
      </c>
      <c r="D8121" t="s">
        <v>1345</v>
      </c>
      <c r="E8121" t="s">
        <v>1345</v>
      </c>
      <c r="F8121" t="s">
        <v>9</v>
      </c>
      <c r="G8121" t="s">
        <v>20</v>
      </c>
      <c r="J8121" t="s">
        <v>17212</v>
      </c>
      <c r="K8121" t="str">
        <f>IF(COUNTIF(Customers!A:A, H8121)&gt;0, "Valid", "Invalid")</f>
        <v>Invalid</v>
      </c>
      <c r="L8121" t="str">
        <f t="shared" si="630"/>
        <v>1</v>
      </c>
      <c r="M8121" t="str">
        <f t="shared" si="631"/>
        <v>2022</v>
      </c>
      <c r="N8121">
        <f t="shared" si="632"/>
        <v>-1799.88</v>
      </c>
      <c r="O8121" t="str">
        <f t="shared" si="633"/>
        <v/>
      </c>
      <c r="P8121" t="str">
        <f t="shared" si="634"/>
        <v/>
      </c>
      <c r="Q8121" s="48" t="str">
        <f>IF(O8121="","",
   IF(OR(O8121&lt;EDA_Outlier_Analysis!$C$10, O8121&gt;EDA_Outlier_Analysis!$C$11),
      "Outlier",
      "Normal"))</f>
        <v/>
      </c>
      <c r="R8121" t="str">
        <f>IF(P8121="","",
   IF(OR(P8121 &lt; EDA_Outlier_Analysis!$F$7, P8121 &gt; EDA_Outlier_Analysis!$F$8),
      "Outlier",
      "Normal"))</f>
        <v/>
      </c>
      <c r="S8121" t="str">
        <f>IF(N8121="","",
   IF(OR(N8121 &lt;EDA_Outlier_Analysis!$I$10, N8121 &gt; EDA_Outlier_Analysis!$I$11),
      "Outlier",
      "Normal"))</f>
        <v>Normal</v>
      </c>
    </row>
    <row r="8122" spans="1:19">
      <c r="A8122" t="s">
        <v>17213</v>
      </c>
      <c r="B8122" s="4">
        <v>45009</v>
      </c>
      <c r="C8122" s="2">
        <v>-33360.04</v>
      </c>
      <c r="D8122" t="s">
        <v>840</v>
      </c>
      <c r="E8122" t="s">
        <v>841</v>
      </c>
      <c r="F8122" t="s">
        <v>10</v>
      </c>
      <c r="G8122" t="s">
        <v>24</v>
      </c>
      <c r="I8122" t="s">
        <v>1035</v>
      </c>
      <c r="J8122" t="s">
        <v>17214</v>
      </c>
      <c r="K8122" t="str">
        <f>IF(COUNTIF(Customers!A:A, H8122)&gt;0, "Valid", "Invalid")</f>
        <v>Invalid</v>
      </c>
      <c r="L8122" t="str">
        <f t="shared" si="630"/>
        <v>3</v>
      </c>
      <c r="M8122" t="str">
        <f t="shared" si="631"/>
        <v>2023</v>
      </c>
      <c r="N8122">
        <f t="shared" si="632"/>
        <v>-33360.04</v>
      </c>
      <c r="O8122" t="str">
        <f t="shared" si="633"/>
        <v/>
      </c>
      <c r="P8122">
        <f t="shared" si="634"/>
        <v>33360.04</v>
      </c>
      <c r="Q8122" s="48" t="str">
        <f>IF(O8122="","",
   IF(OR(O8122&lt;EDA_Outlier_Analysis!$C$10, O8122&gt;EDA_Outlier_Analysis!$C$11),
      "Outlier",
      "Normal"))</f>
        <v/>
      </c>
      <c r="R8122" t="str">
        <f>IF(P8122="","",
   IF(OR(P8122 &lt; EDA_Outlier_Analysis!$F$7, P8122 &gt; EDA_Outlier_Analysis!$F$8),
      "Outlier",
      "Normal"))</f>
        <v>Normal</v>
      </c>
      <c r="S8122" t="str">
        <f>IF(N8122="","",
   IF(OR(N8122 &lt;EDA_Outlier_Analysis!$I$10, N8122 &gt; EDA_Outlier_Analysis!$I$11),
      "Outlier",
      "Normal"))</f>
        <v>Normal</v>
      </c>
    </row>
    <row r="8123" spans="1:19">
      <c r="A8123" t="s">
        <v>17215</v>
      </c>
      <c r="B8123" s="4">
        <v>44928</v>
      </c>
      <c r="C8123" s="2">
        <v>248831.59</v>
      </c>
      <c r="D8123" t="s">
        <v>849</v>
      </c>
      <c r="E8123" t="s">
        <v>853</v>
      </c>
      <c r="F8123" t="s">
        <v>11</v>
      </c>
      <c r="G8123" t="s">
        <v>31</v>
      </c>
      <c r="H8123" t="s">
        <v>491</v>
      </c>
      <c r="J8123" t="s">
        <v>17216</v>
      </c>
      <c r="K8123" t="str">
        <f>IF(COUNTIF(Customers!A:A, H8123)&gt;0, "Valid", "Invalid")</f>
        <v>Valid</v>
      </c>
      <c r="L8123" t="str">
        <f t="shared" si="630"/>
        <v>1</v>
      </c>
      <c r="M8123" t="str">
        <f t="shared" si="631"/>
        <v>2023</v>
      </c>
      <c r="N8123">
        <f t="shared" si="632"/>
        <v>248831.59</v>
      </c>
      <c r="O8123">
        <f t="shared" si="633"/>
        <v>248831.59</v>
      </c>
      <c r="P8123" t="str">
        <f t="shared" si="634"/>
        <v/>
      </c>
      <c r="Q8123" s="48" t="str">
        <f>IF(O8123="","",
   IF(OR(O8123&lt;EDA_Outlier_Analysis!$C$10, O8123&gt;EDA_Outlier_Analysis!$C$11),
      "Outlier",
      "Normal"))</f>
        <v>Normal</v>
      </c>
      <c r="R8123" t="str">
        <f>IF(P8123="","",
   IF(OR(P8123 &lt; EDA_Outlier_Analysis!$F$7, P8123 &gt; EDA_Outlier_Analysis!$F$8),
      "Outlier",
      "Normal"))</f>
        <v/>
      </c>
      <c r="S8123" t="str">
        <f>IF(N8123="","",
   IF(OR(N8123 &lt;EDA_Outlier_Analysis!$I$10, N8123 &gt; EDA_Outlier_Analysis!$I$11),
      "Outlier",
      "Normal"))</f>
        <v>Normal</v>
      </c>
    </row>
    <row r="8124" spans="1:19">
      <c r="A8124" t="s">
        <v>17217</v>
      </c>
      <c r="B8124" s="4">
        <v>44806</v>
      </c>
      <c r="C8124" s="2">
        <v>106959.14</v>
      </c>
      <c r="D8124" t="s">
        <v>849</v>
      </c>
      <c r="E8124" t="s">
        <v>868</v>
      </c>
      <c r="F8124" t="s">
        <v>10</v>
      </c>
      <c r="G8124" t="s">
        <v>24</v>
      </c>
      <c r="H8124" t="s">
        <v>139</v>
      </c>
      <c r="J8124" t="s">
        <v>17218</v>
      </c>
      <c r="K8124" t="str">
        <f>IF(COUNTIF(Customers!A:A, H8124)&gt;0, "Valid", "Invalid")</f>
        <v>Valid</v>
      </c>
      <c r="L8124" t="str">
        <f t="shared" si="630"/>
        <v>9</v>
      </c>
      <c r="M8124" t="str">
        <f t="shared" si="631"/>
        <v>2022</v>
      </c>
      <c r="N8124">
        <f t="shared" si="632"/>
        <v>106959.14</v>
      </c>
      <c r="O8124">
        <f t="shared" si="633"/>
        <v>106959.14</v>
      </c>
      <c r="P8124" t="str">
        <f t="shared" si="634"/>
        <v/>
      </c>
      <c r="Q8124" s="48" t="str">
        <f>IF(O8124="","",
   IF(OR(O8124&lt;EDA_Outlier_Analysis!$C$10, O8124&gt;EDA_Outlier_Analysis!$C$11),
      "Outlier",
      "Normal"))</f>
        <v>Normal</v>
      </c>
      <c r="R8124" t="str">
        <f>IF(P8124="","",
   IF(OR(P8124 &lt; EDA_Outlier_Analysis!$F$7, P8124 &gt; EDA_Outlier_Analysis!$F$8),
      "Outlier",
      "Normal"))</f>
        <v/>
      </c>
      <c r="S8124" t="str">
        <f>IF(N8124="","",
   IF(OR(N8124 &lt;EDA_Outlier_Analysis!$I$10, N8124 &gt; EDA_Outlier_Analysis!$I$11),
      "Outlier",
      "Normal"))</f>
        <v>Normal</v>
      </c>
    </row>
    <row r="8125" spans="1:19">
      <c r="A8125" t="s">
        <v>17219</v>
      </c>
      <c r="B8125" s="4">
        <v>45247</v>
      </c>
      <c r="C8125" s="2">
        <v>228193.64</v>
      </c>
      <c r="D8125" t="s">
        <v>849</v>
      </c>
      <c r="E8125" t="s">
        <v>853</v>
      </c>
      <c r="F8125" t="s">
        <v>10</v>
      </c>
      <c r="G8125" t="s">
        <v>34</v>
      </c>
      <c r="H8125" t="s">
        <v>125</v>
      </c>
      <c r="J8125" t="s">
        <v>17220</v>
      </c>
      <c r="K8125" t="str">
        <f>IF(COUNTIF(Customers!A:A, H8125)&gt;0, "Valid", "Invalid")</f>
        <v>Valid</v>
      </c>
      <c r="L8125" t="str">
        <f t="shared" si="630"/>
        <v>11</v>
      </c>
      <c r="M8125" t="str">
        <f t="shared" si="631"/>
        <v>2023</v>
      </c>
      <c r="N8125">
        <f t="shared" si="632"/>
        <v>228193.64</v>
      </c>
      <c r="O8125">
        <f t="shared" si="633"/>
        <v>228193.64</v>
      </c>
      <c r="P8125" t="str">
        <f t="shared" si="634"/>
        <v/>
      </c>
      <c r="Q8125" s="48" t="str">
        <f>IF(O8125="","",
   IF(OR(O8125&lt;EDA_Outlier_Analysis!$C$10, O8125&gt;EDA_Outlier_Analysis!$C$11),
      "Outlier",
      "Normal"))</f>
        <v>Normal</v>
      </c>
      <c r="R8125" t="str">
        <f>IF(P8125="","",
   IF(OR(P8125 &lt; EDA_Outlier_Analysis!$F$7, P8125 &gt; EDA_Outlier_Analysis!$F$8),
      "Outlier",
      "Normal"))</f>
        <v/>
      </c>
      <c r="S8125" t="str">
        <f>IF(N8125="","",
   IF(OR(N8125 &lt;EDA_Outlier_Analysis!$I$10, N8125 &gt; EDA_Outlier_Analysis!$I$11),
      "Outlier",
      "Normal"))</f>
        <v>Normal</v>
      </c>
    </row>
    <row r="8126" spans="1:19">
      <c r="A8126" t="s">
        <v>17221</v>
      </c>
      <c r="B8126" s="4">
        <v>44565</v>
      </c>
      <c r="C8126" s="2">
        <v>-55444.12</v>
      </c>
      <c r="D8126" t="s">
        <v>840</v>
      </c>
      <c r="E8126" t="s">
        <v>878</v>
      </c>
      <c r="F8126" t="s">
        <v>10</v>
      </c>
      <c r="G8126" t="s">
        <v>34</v>
      </c>
      <c r="I8126" t="s">
        <v>976</v>
      </c>
      <c r="J8126" t="s">
        <v>17222</v>
      </c>
      <c r="K8126" t="str">
        <f>IF(COUNTIF(Customers!A:A, H8126)&gt;0, "Valid", "Invalid")</f>
        <v>Invalid</v>
      </c>
      <c r="L8126" t="str">
        <f t="shared" si="630"/>
        <v>1</v>
      </c>
      <c r="M8126" t="str">
        <f t="shared" si="631"/>
        <v>2022</v>
      </c>
      <c r="N8126">
        <f t="shared" si="632"/>
        <v>-55444.12</v>
      </c>
      <c r="O8126" t="str">
        <f t="shared" si="633"/>
        <v/>
      </c>
      <c r="P8126">
        <f t="shared" si="634"/>
        <v>55444.12</v>
      </c>
      <c r="Q8126" s="48" t="str">
        <f>IF(O8126="","",
   IF(OR(O8126&lt;EDA_Outlier_Analysis!$C$10, O8126&gt;EDA_Outlier_Analysis!$C$11),
      "Outlier",
      "Normal"))</f>
        <v/>
      </c>
      <c r="R8126" t="str">
        <f>IF(P8126="","",
   IF(OR(P8126 &lt; EDA_Outlier_Analysis!$F$7, P8126 &gt; EDA_Outlier_Analysis!$F$8),
      "Outlier",
      "Normal"))</f>
        <v>Outlier</v>
      </c>
      <c r="S8126" t="str">
        <f>IF(N8126="","",
   IF(OR(N8126 &lt;EDA_Outlier_Analysis!$I$10, N8126 &gt; EDA_Outlier_Analysis!$I$11),
      "Outlier",
      "Normal"))</f>
        <v>Normal</v>
      </c>
    </row>
    <row r="8127" spans="1:19">
      <c r="A8127" t="s">
        <v>17223</v>
      </c>
      <c r="B8127" s="4">
        <v>45046</v>
      </c>
      <c r="C8127" s="2">
        <v>-38212.5</v>
      </c>
      <c r="D8127" t="s">
        <v>840</v>
      </c>
      <c r="E8127" t="s">
        <v>841</v>
      </c>
      <c r="F8127" t="s">
        <v>10</v>
      </c>
      <c r="G8127" t="s">
        <v>31</v>
      </c>
      <c r="I8127" t="s">
        <v>1453</v>
      </c>
      <c r="J8127" t="s">
        <v>17224</v>
      </c>
      <c r="K8127" t="str">
        <f>IF(COUNTIF(Customers!A:A, H8127)&gt;0, "Valid", "Invalid")</f>
        <v>Invalid</v>
      </c>
      <c r="L8127" t="str">
        <f t="shared" si="630"/>
        <v>4</v>
      </c>
      <c r="M8127" t="str">
        <f t="shared" si="631"/>
        <v>2023</v>
      </c>
      <c r="N8127">
        <f t="shared" si="632"/>
        <v>-38212.5</v>
      </c>
      <c r="O8127" t="str">
        <f t="shared" si="633"/>
        <v/>
      </c>
      <c r="P8127">
        <f t="shared" si="634"/>
        <v>38212.5</v>
      </c>
      <c r="Q8127" s="48" t="str">
        <f>IF(O8127="","",
   IF(OR(O8127&lt;EDA_Outlier_Analysis!$C$10, O8127&gt;EDA_Outlier_Analysis!$C$11),
      "Outlier",
      "Normal"))</f>
        <v/>
      </c>
      <c r="R8127" t="str">
        <f>IF(P8127="","",
   IF(OR(P8127 &lt; EDA_Outlier_Analysis!$F$7, P8127 &gt; EDA_Outlier_Analysis!$F$8),
      "Outlier",
      "Normal"))</f>
        <v>Normal</v>
      </c>
      <c r="S8127" t="str">
        <f>IF(N8127="","",
   IF(OR(N8127 &lt;EDA_Outlier_Analysis!$I$10, N8127 &gt; EDA_Outlier_Analysis!$I$11),
      "Outlier",
      "Normal"))</f>
        <v>Normal</v>
      </c>
    </row>
    <row r="8128" spans="1:19">
      <c r="A8128" t="s">
        <v>17225</v>
      </c>
      <c r="B8128" s="4">
        <v>45093</v>
      </c>
      <c r="C8128" s="2">
        <v>-59840.02</v>
      </c>
      <c r="D8128" t="s">
        <v>840</v>
      </c>
      <c r="E8128" t="s">
        <v>878</v>
      </c>
      <c r="F8128" t="s">
        <v>9</v>
      </c>
      <c r="G8128" t="s">
        <v>20</v>
      </c>
      <c r="I8128" t="s">
        <v>1035</v>
      </c>
      <c r="J8128" t="s">
        <v>17226</v>
      </c>
      <c r="K8128" t="str">
        <f>IF(COUNTIF(Customers!A:A, H8128)&gt;0, "Valid", "Invalid")</f>
        <v>Invalid</v>
      </c>
      <c r="L8128" t="str">
        <f t="shared" si="630"/>
        <v>6</v>
      </c>
      <c r="M8128" t="str">
        <f t="shared" si="631"/>
        <v>2023</v>
      </c>
      <c r="N8128">
        <f t="shared" si="632"/>
        <v>-59840.02</v>
      </c>
      <c r="O8128" t="str">
        <f t="shared" si="633"/>
        <v/>
      </c>
      <c r="P8128">
        <f t="shared" si="634"/>
        <v>59840.02</v>
      </c>
      <c r="Q8128" s="48" t="str">
        <f>IF(O8128="","",
   IF(OR(O8128&lt;EDA_Outlier_Analysis!$C$10, O8128&gt;EDA_Outlier_Analysis!$C$11),
      "Outlier",
      "Normal"))</f>
        <v/>
      </c>
      <c r="R8128" t="str">
        <f>IF(P8128="","",
   IF(OR(P8128 &lt; EDA_Outlier_Analysis!$F$7, P8128 &gt; EDA_Outlier_Analysis!$F$8),
      "Outlier",
      "Normal"))</f>
        <v>Outlier</v>
      </c>
      <c r="S8128" t="str">
        <f>IF(N8128="","",
   IF(OR(N8128 &lt;EDA_Outlier_Analysis!$I$10, N8128 &gt; EDA_Outlier_Analysis!$I$11),
      "Outlier",
      "Normal"))</f>
        <v>Normal</v>
      </c>
    </row>
    <row r="8129" spans="1:19">
      <c r="A8129" t="s">
        <v>17227</v>
      </c>
      <c r="B8129" s="4">
        <v>45075</v>
      </c>
      <c r="C8129" s="2">
        <v>176310.36</v>
      </c>
      <c r="D8129" t="s">
        <v>849</v>
      </c>
      <c r="E8129" t="s">
        <v>850</v>
      </c>
      <c r="F8129" t="s">
        <v>10</v>
      </c>
      <c r="G8129" t="s">
        <v>34</v>
      </c>
      <c r="H8129" t="s">
        <v>71</v>
      </c>
      <c r="J8129" t="s">
        <v>17228</v>
      </c>
      <c r="K8129" t="str">
        <f>IF(COUNTIF(Customers!A:A, H8129)&gt;0, "Valid", "Invalid")</f>
        <v>Valid</v>
      </c>
      <c r="L8129" t="str">
        <f t="shared" si="630"/>
        <v>5</v>
      </c>
      <c r="M8129" t="str">
        <f t="shared" si="631"/>
        <v>2023</v>
      </c>
      <c r="N8129">
        <f t="shared" si="632"/>
        <v>176310.36</v>
      </c>
      <c r="O8129">
        <f t="shared" si="633"/>
        <v>176310.36</v>
      </c>
      <c r="P8129" t="str">
        <f t="shared" si="634"/>
        <v/>
      </c>
      <c r="Q8129" s="48" t="str">
        <f>IF(O8129="","",
   IF(OR(O8129&lt;EDA_Outlier_Analysis!$C$10, O8129&gt;EDA_Outlier_Analysis!$C$11),
      "Outlier",
      "Normal"))</f>
        <v>Normal</v>
      </c>
      <c r="R8129" t="str">
        <f>IF(P8129="","",
   IF(OR(P8129 &lt; EDA_Outlier_Analysis!$F$7, P8129 &gt; EDA_Outlier_Analysis!$F$8),
      "Outlier",
      "Normal"))</f>
        <v/>
      </c>
      <c r="S8129" t="str">
        <f>IF(N8129="","",
   IF(OR(N8129 &lt;EDA_Outlier_Analysis!$I$10, N8129 &gt; EDA_Outlier_Analysis!$I$11),
      "Outlier",
      "Normal"))</f>
        <v>Normal</v>
      </c>
    </row>
    <row r="8130" spans="1:19">
      <c r="A8130" t="s">
        <v>17229</v>
      </c>
      <c r="B8130" s="4">
        <v>44599</v>
      </c>
      <c r="C8130" s="2">
        <v>-39886.36</v>
      </c>
      <c r="D8130" t="s">
        <v>840</v>
      </c>
      <c r="E8130" t="s">
        <v>841</v>
      </c>
      <c r="F8130" t="s">
        <v>10</v>
      </c>
      <c r="G8130" t="s">
        <v>24</v>
      </c>
      <c r="I8130" t="s">
        <v>1415</v>
      </c>
      <c r="J8130" t="s">
        <v>17230</v>
      </c>
      <c r="K8130" t="str">
        <f>IF(COUNTIF(Customers!A:A, H8130)&gt;0, "Valid", "Invalid")</f>
        <v>Invalid</v>
      </c>
      <c r="L8130" t="str">
        <f t="shared" si="630"/>
        <v>2</v>
      </c>
      <c r="M8130" t="str">
        <f t="shared" si="631"/>
        <v>2022</v>
      </c>
      <c r="N8130">
        <f t="shared" si="632"/>
        <v>-39886.36</v>
      </c>
      <c r="O8130" t="str">
        <f t="shared" si="633"/>
        <v/>
      </c>
      <c r="P8130">
        <f t="shared" si="634"/>
        <v>39886.36</v>
      </c>
      <c r="Q8130" s="48" t="str">
        <f>IF(O8130="","",
   IF(OR(O8130&lt;EDA_Outlier_Analysis!$C$10, O8130&gt;EDA_Outlier_Analysis!$C$11),
      "Outlier",
      "Normal"))</f>
        <v/>
      </c>
      <c r="R8130" t="str">
        <f>IF(P8130="","",
   IF(OR(P8130 &lt; EDA_Outlier_Analysis!$F$7, P8130 &gt; EDA_Outlier_Analysis!$F$8),
      "Outlier",
      "Normal"))</f>
        <v>Normal</v>
      </c>
      <c r="S8130" t="str">
        <f>IF(N8130="","",
   IF(OR(N8130 &lt;EDA_Outlier_Analysis!$I$10, N8130 &gt; EDA_Outlier_Analysis!$I$11),
      "Outlier",
      "Normal"))</f>
        <v>Normal</v>
      </c>
    </row>
    <row r="8131" spans="1:19">
      <c r="A8131" t="s">
        <v>17231</v>
      </c>
      <c r="B8131" s="4">
        <v>45151</v>
      </c>
      <c r="C8131" s="2">
        <v>-17064.59</v>
      </c>
      <c r="D8131" t="s">
        <v>840</v>
      </c>
      <c r="E8131" t="s">
        <v>905</v>
      </c>
      <c r="F8131" t="s">
        <v>9</v>
      </c>
      <c r="G8131" t="s">
        <v>24</v>
      </c>
      <c r="I8131" t="s">
        <v>1468</v>
      </c>
      <c r="J8131" t="s">
        <v>17232</v>
      </c>
      <c r="K8131" t="str">
        <f>IF(COUNTIF(Customers!A:A, H8131)&gt;0, "Valid", "Invalid")</f>
        <v>Invalid</v>
      </c>
      <c r="L8131" t="str">
        <f t="shared" ref="L8131:L8194" si="635">TEXT(B8131,"m")</f>
        <v>8</v>
      </c>
      <c r="M8131" t="str">
        <f t="shared" ref="M8131:M8194" si="636">TEXT(B8131,"yyyy")</f>
        <v>2023</v>
      </c>
      <c r="N8131">
        <f t="shared" ref="N8131:N8194" si="637">IF(D8131="Revenue",C8131,-ABS(C8131))</f>
        <v>-17064.59</v>
      </c>
      <c r="O8131" t="str">
        <f t="shared" ref="O8131:O8194" si="638">IF(D8131="Revenue", C8131, "")</f>
        <v/>
      </c>
      <c r="P8131">
        <f t="shared" ref="P8131:P8194" si="639">IF(D8131="Expense", ABS(C8131), "")</f>
        <v>17064.59</v>
      </c>
      <c r="Q8131" s="48" t="str">
        <f>IF(O8131="","",
   IF(OR(O8131&lt;EDA_Outlier_Analysis!$C$10, O8131&gt;EDA_Outlier_Analysis!$C$11),
      "Outlier",
      "Normal"))</f>
        <v/>
      </c>
      <c r="R8131" t="str">
        <f>IF(P8131="","",
   IF(OR(P8131 &lt; EDA_Outlier_Analysis!$F$7, P8131 &gt; EDA_Outlier_Analysis!$F$8),
      "Outlier",
      "Normal"))</f>
        <v>Outlier</v>
      </c>
      <c r="S8131" t="str">
        <f>IF(N8131="","",
   IF(OR(N8131 &lt;EDA_Outlier_Analysis!$I$10, N8131 &gt; EDA_Outlier_Analysis!$I$11),
      "Outlier",
      "Normal"))</f>
        <v>Normal</v>
      </c>
    </row>
    <row r="8132" spans="1:19">
      <c r="A8132" t="s">
        <v>17233</v>
      </c>
      <c r="B8132" s="4">
        <v>45271</v>
      </c>
      <c r="C8132" s="2">
        <v>209899.26</v>
      </c>
      <c r="D8132" t="s">
        <v>849</v>
      </c>
      <c r="E8132" t="s">
        <v>868</v>
      </c>
      <c r="F8132" t="s">
        <v>9</v>
      </c>
      <c r="G8132" t="s">
        <v>31</v>
      </c>
      <c r="H8132" t="s">
        <v>121</v>
      </c>
      <c r="J8132" t="s">
        <v>17234</v>
      </c>
      <c r="K8132" t="str">
        <f>IF(COUNTIF(Customers!A:A, H8132)&gt;0, "Valid", "Invalid")</f>
        <v>Valid</v>
      </c>
      <c r="L8132" t="str">
        <f t="shared" si="635"/>
        <v>12</v>
      </c>
      <c r="M8132" t="str">
        <f t="shared" si="636"/>
        <v>2023</v>
      </c>
      <c r="N8132">
        <f t="shared" si="637"/>
        <v>209899.26</v>
      </c>
      <c r="O8132">
        <f t="shared" si="638"/>
        <v>209899.26</v>
      </c>
      <c r="P8132" t="str">
        <f t="shared" si="639"/>
        <v/>
      </c>
      <c r="Q8132" s="48" t="str">
        <f>IF(O8132="","",
   IF(OR(O8132&lt;EDA_Outlier_Analysis!$C$10, O8132&gt;EDA_Outlier_Analysis!$C$11),
      "Outlier",
      "Normal"))</f>
        <v>Normal</v>
      </c>
      <c r="R8132" t="str">
        <f>IF(P8132="","",
   IF(OR(P8132 &lt; EDA_Outlier_Analysis!$F$7, P8132 &gt; EDA_Outlier_Analysis!$F$8),
      "Outlier",
      "Normal"))</f>
        <v/>
      </c>
      <c r="S8132" t="str">
        <f>IF(N8132="","",
   IF(OR(N8132 &lt;EDA_Outlier_Analysis!$I$10, N8132 &gt; EDA_Outlier_Analysis!$I$11),
      "Outlier",
      "Normal"))</f>
        <v>Normal</v>
      </c>
    </row>
    <row r="8133" spans="1:19">
      <c r="A8133" t="s">
        <v>17235</v>
      </c>
      <c r="B8133" s="4">
        <v>45235</v>
      </c>
      <c r="C8133" s="2">
        <v>119185.65</v>
      </c>
      <c r="D8133" t="s">
        <v>849</v>
      </c>
      <c r="E8133" t="s">
        <v>850</v>
      </c>
      <c r="F8133" t="s">
        <v>9</v>
      </c>
      <c r="G8133" t="s">
        <v>24</v>
      </c>
      <c r="H8133" t="s">
        <v>95</v>
      </c>
      <c r="J8133" t="s">
        <v>17236</v>
      </c>
      <c r="K8133" t="str">
        <f>IF(COUNTIF(Customers!A:A, H8133)&gt;0, "Valid", "Invalid")</f>
        <v>Valid</v>
      </c>
      <c r="L8133" t="str">
        <f t="shared" si="635"/>
        <v>11</v>
      </c>
      <c r="M8133" t="str">
        <f t="shared" si="636"/>
        <v>2023</v>
      </c>
      <c r="N8133">
        <f t="shared" si="637"/>
        <v>119185.65</v>
      </c>
      <c r="O8133">
        <f t="shared" si="638"/>
        <v>119185.65</v>
      </c>
      <c r="P8133" t="str">
        <f t="shared" si="639"/>
        <v/>
      </c>
      <c r="Q8133" s="48" t="str">
        <f>IF(O8133="","",
   IF(OR(O8133&lt;EDA_Outlier_Analysis!$C$10, O8133&gt;EDA_Outlier_Analysis!$C$11),
      "Outlier",
      "Normal"))</f>
        <v>Normal</v>
      </c>
      <c r="R8133" t="str">
        <f>IF(P8133="","",
   IF(OR(P8133 &lt; EDA_Outlier_Analysis!$F$7, P8133 &gt; EDA_Outlier_Analysis!$F$8),
      "Outlier",
      "Normal"))</f>
        <v/>
      </c>
      <c r="S8133" t="str">
        <f>IF(N8133="","",
   IF(OR(N8133 &lt;EDA_Outlier_Analysis!$I$10, N8133 &gt; EDA_Outlier_Analysis!$I$11),
      "Outlier",
      "Normal"))</f>
        <v>Normal</v>
      </c>
    </row>
    <row r="8134" spans="1:19">
      <c r="A8134" t="s">
        <v>17237</v>
      </c>
      <c r="B8134" s="4">
        <v>45288</v>
      </c>
      <c r="C8134" s="2">
        <v>173878.99</v>
      </c>
      <c r="D8134" t="s">
        <v>849</v>
      </c>
      <c r="E8134" t="s">
        <v>868</v>
      </c>
      <c r="F8134" t="s">
        <v>9</v>
      </c>
      <c r="G8134" t="s">
        <v>20</v>
      </c>
      <c r="H8134" t="s">
        <v>703</v>
      </c>
      <c r="J8134" t="s">
        <v>17238</v>
      </c>
      <c r="K8134" t="str">
        <f>IF(COUNTIF(Customers!A:A, H8134)&gt;0, "Valid", "Invalid")</f>
        <v>Valid</v>
      </c>
      <c r="L8134" t="str">
        <f t="shared" si="635"/>
        <v>12</v>
      </c>
      <c r="M8134" t="str">
        <f t="shared" si="636"/>
        <v>2023</v>
      </c>
      <c r="N8134">
        <f t="shared" si="637"/>
        <v>173878.99</v>
      </c>
      <c r="O8134">
        <f t="shared" si="638"/>
        <v>173878.99</v>
      </c>
      <c r="P8134" t="str">
        <f t="shared" si="639"/>
        <v/>
      </c>
      <c r="Q8134" s="48" t="str">
        <f>IF(O8134="","",
   IF(OR(O8134&lt;EDA_Outlier_Analysis!$C$10, O8134&gt;EDA_Outlier_Analysis!$C$11),
      "Outlier",
      "Normal"))</f>
        <v>Normal</v>
      </c>
      <c r="R8134" t="str">
        <f>IF(P8134="","",
   IF(OR(P8134 &lt; EDA_Outlier_Analysis!$F$7, P8134 &gt; EDA_Outlier_Analysis!$F$8),
      "Outlier",
      "Normal"))</f>
        <v/>
      </c>
      <c r="S8134" t="str">
        <f>IF(N8134="","",
   IF(OR(N8134 &lt;EDA_Outlier_Analysis!$I$10, N8134 &gt; EDA_Outlier_Analysis!$I$11),
      "Outlier",
      "Normal"))</f>
        <v>Normal</v>
      </c>
    </row>
    <row r="8135" spans="1:19">
      <c r="A8135" t="s">
        <v>17239</v>
      </c>
      <c r="B8135" s="4">
        <v>45010</v>
      </c>
      <c r="C8135" s="2">
        <v>172957.19</v>
      </c>
      <c r="D8135" t="s">
        <v>849</v>
      </c>
      <c r="E8135" t="s">
        <v>853</v>
      </c>
      <c r="F8135" t="s">
        <v>11</v>
      </c>
      <c r="G8135" t="s">
        <v>31</v>
      </c>
      <c r="H8135" t="s">
        <v>357</v>
      </c>
      <c r="J8135" t="s">
        <v>17240</v>
      </c>
      <c r="K8135" t="str">
        <f>IF(COUNTIF(Customers!A:A, H8135)&gt;0, "Valid", "Invalid")</f>
        <v>Valid</v>
      </c>
      <c r="L8135" t="str">
        <f t="shared" si="635"/>
        <v>3</v>
      </c>
      <c r="M8135" t="str">
        <f t="shared" si="636"/>
        <v>2023</v>
      </c>
      <c r="N8135">
        <f t="shared" si="637"/>
        <v>172957.19</v>
      </c>
      <c r="O8135">
        <f t="shared" si="638"/>
        <v>172957.19</v>
      </c>
      <c r="P8135" t="str">
        <f t="shared" si="639"/>
        <v/>
      </c>
      <c r="Q8135" s="48" t="str">
        <f>IF(O8135="","",
   IF(OR(O8135&lt;EDA_Outlier_Analysis!$C$10, O8135&gt;EDA_Outlier_Analysis!$C$11),
      "Outlier",
      "Normal"))</f>
        <v>Normal</v>
      </c>
      <c r="R8135" t="str">
        <f>IF(P8135="","",
   IF(OR(P8135 &lt; EDA_Outlier_Analysis!$F$7, P8135 &gt; EDA_Outlier_Analysis!$F$8),
      "Outlier",
      "Normal"))</f>
        <v/>
      </c>
      <c r="S8135" t="str">
        <f>IF(N8135="","",
   IF(OR(N8135 &lt;EDA_Outlier_Analysis!$I$10, N8135 &gt; EDA_Outlier_Analysis!$I$11),
      "Outlier",
      "Normal"))</f>
        <v>Normal</v>
      </c>
    </row>
    <row r="8136" spans="1:19">
      <c r="A8136" t="s">
        <v>17241</v>
      </c>
      <c r="B8136" s="4">
        <v>44937</v>
      </c>
      <c r="C8136" s="2">
        <v>184216.09</v>
      </c>
      <c r="D8136" t="s">
        <v>849</v>
      </c>
      <c r="E8136" t="s">
        <v>850</v>
      </c>
      <c r="F8136" t="s">
        <v>9</v>
      </c>
      <c r="G8136" t="s">
        <v>24</v>
      </c>
      <c r="H8136" t="s">
        <v>301</v>
      </c>
      <c r="J8136" t="s">
        <v>17242</v>
      </c>
      <c r="K8136" t="str">
        <f>IF(COUNTIF(Customers!A:A, H8136)&gt;0, "Valid", "Invalid")</f>
        <v>Valid</v>
      </c>
      <c r="L8136" t="str">
        <f t="shared" si="635"/>
        <v>1</v>
      </c>
      <c r="M8136" t="str">
        <f t="shared" si="636"/>
        <v>2023</v>
      </c>
      <c r="N8136">
        <f t="shared" si="637"/>
        <v>184216.09</v>
      </c>
      <c r="O8136">
        <f t="shared" si="638"/>
        <v>184216.09</v>
      </c>
      <c r="P8136" t="str">
        <f t="shared" si="639"/>
        <v/>
      </c>
      <c r="Q8136" s="48" t="str">
        <f>IF(O8136="","",
   IF(OR(O8136&lt;EDA_Outlier_Analysis!$C$10, O8136&gt;EDA_Outlier_Analysis!$C$11),
      "Outlier",
      "Normal"))</f>
        <v>Normal</v>
      </c>
      <c r="R8136" t="str">
        <f>IF(P8136="","",
   IF(OR(P8136 &lt; EDA_Outlier_Analysis!$F$7, P8136 &gt; EDA_Outlier_Analysis!$F$8),
      "Outlier",
      "Normal"))</f>
        <v/>
      </c>
      <c r="S8136" t="str">
        <f>IF(N8136="","",
   IF(OR(N8136 &lt;EDA_Outlier_Analysis!$I$10, N8136 &gt; EDA_Outlier_Analysis!$I$11),
      "Outlier",
      "Normal"))</f>
        <v>Normal</v>
      </c>
    </row>
    <row r="8137" spans="1:19">
      <c r="A8137" t="s">
        <v>17243</v>
      </c>
      <c r="B8137" s="4">
        <v>44960</v>
      </c>
      <c r="C8137" s="2">
        <v>59297.83</v>
      </c>
      <c r="D8137" t="s">
        <v>849</v>
      </c>
      <c r="E8137" t="s">
        <v>853</v>
      </c>
      <c r="F8137" t="s">
        <v>11</v>
      </c>
      <c r="G8137" t="s">
        <v>20</v>
      </c>
      <c r="H8137" t="s">
        <v>105</v>
      </c>
      <c r="J8137" t="s">
        <v>17244</v>
      </c>
      <c r="K8137" t="str">
        <f>IF(COUNTIF(Customers!A:A, H8137)&gt;0, "Valid", "Invalid")</f>
        <v>Valid</v>
      </c>
      <c r="L8137" t="str">
        <f t="shared" si="635"/>
        <v>2</v>
      </c>
      <c r="M8137" t="str">
        <f t="shared" si="636"/>
        <v>2023</v>
      </c>
      <c r="N8137">
        <f t="shared" si="637"/>
        <v>59297.83</v>
      </c>
      <c r="O8137">
        <f t="shared" si="638"/>
        <v>59297.83</v>
      </c>
      <c r="P8137" t="str">
        <f t="shared" si="639"/>
        <v/>
      </c>
      <c r="Q8137" s="48" t="str">
        <f>IF(O8137="","",
   IF(OR(O8137&lt;EDA_Outlier_Analysis!$C$10, O8137&gt;EDA_Outlier_Analysis!$C$11),
      "Outlier",
      "Normal"))</f>
        <v>Normal</v>
      </c>
      <c r="R8137" t="str">
        <f>IF(P8137="","",
   IF(OR(P8137 &lt; EDA_Outlier_Analysis!$F$7, P8137 &gt; EDA_Outlier_Analysis!$F$8),
      "Outlier",
      "Normal"))</f>
        <v/>
      </c>
      <c r="S8137" t="str">
        <f>IF(N8137="","",
   IF(OR(N8137 &lt;EDA_Outlier_Analysis!$I$10, N8137 &gt; EDA_Outlier_Analysis!$I$11),
      "Outlier",
      "Normal"))</f>
        <v>Normal</v>
      </c>
    </row>
    <row r="8138" spans="1:19">
      <c r="A8138" t="s">
        <v>17245</v>
      </c>
      <c r="B8138" s="4">
        <v>44949</v>
      </c>
      <c r="C8138" s="2">
        <v>241928.52</v>
      </c>
      <c r="D8138" t="s">
        <v>849</v>
      </c>
      <c r="E8138" t="s">
        <v>850</v>
      </c>
      <c r="F8138" t="s">
        <v>9</v>
      </c>
      <c r="G8138" t="s">
        <v>31</v>
      </c>
      <c r="H8138" t="s">
        <v>487</v>
      </c>
      <c r="J8138" t="s">
        <v>17246</v>
      </c>
      <c r="K8138" t="str">
        <f>IF(COUNTIF(Customers!A:A, H8138)&gt;0, "Valid", "Invalid")</f>
        <v>Valid</v>
      </c>
      <c r="L8138" t="str">
        <f t="shared" si="635"/>
        <v>1</v>
      </c>
      <c r="M8138" t="str">
        <f t="shared" si="636"/>
        <v>2023</v>
      </c>
      <c r="N8138">
        <f t="shared" si="637"/>
        <v>241928.52</v>
      </c>
      <c r="O8138">
        <f t="shared" si="638"/>
        <v>241928.52</v>
      </c>
      <c r="P8138" t="str">
        <f t="shared" si="639"/>
        <v/>
      </c>
      <c r="Q8138" s="48" t="str">
        <f>IF(O8138="","",
   IF(OR(O8138&lt;EDA_Outlier_Analysis!$C$10, O8138&gt;EDA_Outlier_Analysis!$C$11),
      "Outlier",
      "Normal"))</f>
        <v>Normal</v>
      </c>
      <c r="R8138" t="str">
        <f>IF(P8138="","",
   IF(OR(P8138 &lt; EDA_Outlier_Analysis!$F$7, P8138 &gt; EDA_Outlier_Analysis!$F$8),
      "Outlier",
      "Normal"))</f>
        <v/>
      </c>
      <c r="S8138" t="str">
        <f>IF(N8138="","",
   IF(OR(N8138 &lt;EDA_Outlier_Analysis!$I$10, N8138 &gt; EDA_Outlier_Analysis!$I$11),
      "Outlier",
      "Normal"))</f>
        <v>Normal</v>
      </c>
    </row>
    <row r="8139" spans="1:19">
      <c r="A8139" t="s">
        <v>17247</v>
      </c>
      <c r="B8139" s="4">
        <v>45001</v>
      </c>
      <c r="C8139" s="2">
        <v>97629.57</v>
      </c>
      <c r="D8139" t="s">
        <v>849</v>
      </c>
      <c r="E8139" t="s">
        <v>850</v>
      </c>
      <c r="F8139" t="s">
        <v>9</v>
      </c>
      <c r="G8139" t="s">
        <v>24</v>
      </c>
      <c r="H8139" t="s">
        <v>391</v>
      </c>
      <c r="J8139" t="s">
        <v>17248</v>
      </c>
      <c r="K8139" t="str">
        <f>IF(COUNTIF(Customers!A:A, H8139)&gt;0, "Valid", "Invalid")</f>
        <v>Valid</v>
      </c>
      <c r="L8139" t="str">
        <f t="shared" si="635"/>
        <v>3</v>
      </c>
      <c r="M8139" t="str">
        <f t="shared" si="636"/>
        <v>2023</v>
      </c>
      <c r="N8139">
        <f t="shared" si="637"/>
        <v>97629.57</v>
      </c>
      <c r="O8139">
        <f t="shared" si="638"/>
        <v>97629.57</v>
      </c>
      <c r="P8139" t="str">
        <f t="shared" si="639"/>
        <v/>
      </c>
      <c r="Q8139" s="48" t="str">
        <f>IF(O8139="","",
   IF(OR(O8139&lt;EDA_Outlier_Analysis!$C$10, O8139&gt;EDA_Outlier_Analysis!$C$11),
      "Outlier",
      "Normal"))</f>
        <v>Normal</v>
      </c>
      <c r="R8139" t="str">
        <f>IF(P8139="","",
   IF(OR(P8139 &lt; EDA_Outlier_Analysis!$F$7, P8139 &gt; EDA_Outlier_Analysis!$F$8),
      "Outlier",
      "Normal"))</f>
        <v/>
      </c>
      <c r="S8139" t="str">
        <f>IF(N8139="","",
   IF(OR(N8139 &lt;EDA_Outlier_Analysis!$I$10, N8139 &gt; EDA_Outlier_Analysis!$I$11),
      "Outlier",
      "Normal"))</f>
        <v>Normal</v>
      </c>
    </row>
    <row r="8140" spans="1:19">
      <c r="A8140" t="s">
        <v>17249</v>
      </c>
      <c r="B8140" s="4">
        <v>45022</v>
      </c>
      <c r="C8140" s="2">
        <v>22525.89</v>
      </c>
      <c r="D8140" t="s">
        <v>971</v>
      </c>
      <c r="E8140" t="s">
        <v>971</v>
      </c>
      <c r="F8140" t="s">
        <v>11</v>
      </c>
      <c r="G8140" t="s">
        <v>31</v>
      </c>
      <c r="J8140" t="s">
        <v>17250</v>
      </c>
      <c r="K8140" t="str">
        <f>IF(COUNTIF(Customers!A:A, H8140)&gt;0, "Valid", "Invalid")</f>
        <v>Invalid</v>
      </c>
      <c r="L8140" t="str">
        <f t="shared" si="635"/>
        <v>4</v>
      </c>
      <c r="M8140" t="str">
        <f t="shared" si="636"/>
        <v>2023</v>
      </c>
      <c r="N8140">
        <f t="shared" si="637"/>
        <v>-22525.89</v>
      </c>
      <c r="O8140" t="str">
        <f t="shared" si="638"/>
        <v/>
      </c>
      <c r="P8140" t="str">
        <f t="shared" si="639"/>
        <v/>
      </c>
      <c r="Q8140" s="48" t="str">
        <f>IF(O8140="","",
   IF(OR(O8140&lt;EDA_Outlier_Analysis!$C$10, O8140&gt;EDA_Outlier_Analysis!$C$11),
      "Outlier",
      "Normal"))</f>
        <v/>
      </c>
      <c r="R8140" t="str">
        <f>IF(P8140="","",
   IF(OR(P8140 &lt; EDA_Outlier_Analysis!$F$7, P8140 &gt; EDA_Outlier_Analysis!$F$8),
      "Outlier",
      "Normal"))</f>
        <v/>
      </c>
      <c r="S8140" t="str">
        <f>IF(N8140="","",
   IF(OR(N8140 &lt;EDA_Outlier_Analysis!$I$10, N8140 &gt; EDA_Outlier_Analysis!$I$11),
      "Outlier",
      "Normal"))</f>
        <v>Normal</v>
      </c>
    </row>
    <row r="8141" spans="1:19">
      <c r="A8141" t="s">
        <v>17251</v>
      </c>
      <c r="B8141" s="4">
        <v>44838</v>
      </c>
      <c r="C8141" s="2">
        <v>215511.47</v>
      </c>
      <c r="D8141" t="s">
        <v>849</v>
      </c>
      <c r="E8141" t="s">
        <v>868</v>
      </c>
      <c r="F8141" t="s">
        <v>9</v>
      </c>
      <c r="G8141" t="s">
        <v>24</v>
      </c>
      <c r="H8141" t="s">
        <v>127</v>
      </c>
      <c r="J8141" t="s">
        <v>17252</v>
      </c>
      <c r="K8141" t="str">
        <f>IF(COUNTIF(Customers!A:A, H8141)&gt;0, "Valid", "Invalid")</f>
        <v>Valid</v>
      </c>
      <c r="L8141" t="str">
        <f t="shared" si="635"/>
        <v>10</v>
      </c>
      <c r="M8141" t="str">
        <f t="shared" si="636"/>
        <v>2022</v>
      </c>
      <c r="N8141">
        <f t="shared" si="637"/>
        <v>215511.47</v>
      </c>
      <c r="O8141">
        <f t="shared" si="638"/>
        <v>215511.47</v>
      </c>
      <c r="P8141" t="str">
        <f t="shared" si="639"/>
        <v/>
      </c>
      <c r="Q8141" s="48" t="str">
        <f>IF(O8141="","",
   IF(OR(O8141&lt;EDA_Outlier_Analysis!$C$10, O8141&gt;EDA_Outlier_Analysis!$C$11),
      "Outlier",
      "Normal"))</f>
        <v>Normal</v>
      </c>
      <c r="R8141" t="str">
        <f>IF(P8141="","",
   IF(OR(P8141 &lt; EDA_Outlier_Analysis!$F$7, P8141 &gt; EDA_Outlier_Analysis!$F$8),
      "Outlier",
      "Normal"))</f>
        <v/>
      </c>
      <c r="S8141" t="str">
        <f>IF(N8141="","",
   IF(OR(N8141 &lt;EDA_Outlier_Analysis!$I$10, N8141 &gt; EDA_Outlier_Analysis!$I$11),
      "Outlier",
      "Normal"))</f>
        <v>Normal</v>
      </c>
    </row>
    <row r="8142" spans="1:19">
      <c r="A8142" t="s">
        <v>17253</v>
      </c>
      <c r="B8142" s="4">
        <v>44951</v>
      </c>
      <c r="C8142" s="2">
        <v>182658.05</v>
      </c>
      <c r="D8142" t="s">
        <v>849</v>
      </c>
      <c r="E8142" t="s">
        <v>850</v>
      </c>
      <c r="F8142" t="s">
        <v>9</v>
      </c>
      <c r="G8142" t="s">
        <v>20</v>
      </c>
      <c r="H8142" t="s">
        <v>397</v>
      </c>
      <c r="J8142" t="s">
        <v>17254</v>
      </c>
      <c r="K8142" t="str">
        <f>IF(COUNTIF(Customers!A:A, H8142)&gt;0, "Valid", "Invalid")</f>
        <v>Valid</v>
      </c>
      <c r="L8142" t="str">
        <f t="shared" si="635"/>
        <v>1</v>
      </c>
      <c r="M8142" t="str">
        <f t="shared" si="636"/>
        <v>2023</v>
      </c>
      <c r="N8142">
        <f t="shared" si="637"/>
        <v>182658.05</v>
      </c>
      <c r="O8142">
        <f t="shared" si="638"/>
        <v>182658.05</v>
      </c>
      <c r="P8142" t="str">
        <f t="shared" si="639"/>
        <v/>
      </c>
      <c r="Q8142" s="48" t="str">
        <f>IF(O8142="","",
   IF(OR(O8142&lt;EDA_Outlier_Analysis!$C$10, O8142&gt;EDA_Outlier_Analysis!$C$11),
      "Outlier",
      "Normal"))</f>
        <v>Normal</v>
      </c>
      <c r="R8142" t="str">
        <f>IF(P8142="","",
   IF(OR(P8142 &lt; EDA_Outlier_Analysis!$F$7, P8142 &gt; EDA_Outlier_Analysis!$F$8),
      "Outlier",
      "Normal"))</f>
        <v/>
      </c>
      <c r="S8142" t="str">
        <f>IF(N8142="","",
   IF(OR(N8142 &lt;EDA_Outlier_Analysis!$I$10, N8142 &gt; EDA_Outlier_Analysis!$I$11),
      "Outlier",
      "Normal"))</f>
        <v>Normal</v>
      </c>
    </row>
    <row r="8143" spans="1:19">
      <c r="A8143" t="s">
        <v>17255</v>
      </c>
      <c r="B8143" s="4">
        <v>45221</v>
      </c>
      <c r="C8143" s="2">
        <v>109314.55</v>
      </c>
      <c r="D8143" t="s">
        <v>849</v>
      </c>
      <c r="E8143" t="s">
        <v>868</v>
      </c>
      <c r="F8143" t="s">
        <v>9</v>
      </c>
      <c r="G8143" t="s">
        <v>20</v>
      </c>
      <c r="H8143" t="s">
        <v>583</v>
      </c>
      <c r="J8143" t="s">
        <v>17256</v>
      </c>
      <c r="K8143" t="str">
        <f>IF(COUNTIF(Customers!A:A, H8143)&gt;0, "Valid", "Invalid")</f>
        <v>Valid</v>
      </c>
      <c r="L8143" t="str">
        <f t="shared" si="635"/>
        <v>10</v>
      </c>
      <c r="M8143" t="str">
        <f t="shared" si="636"/>
        <v>2023</v>
      </c>
      <c r="N8143">
        <f t="shared" si="637"/>
        <v>109314.55</v>
      </c>
      <c r="O8143">
        <f t="shared" si="638"/>
        <v>109314.55</v>
      </c>
      <c r="P8143" t="str">
        <f t="shared" si="639"/>
        <v/>
      </c>
      <c r="Q8143" s="48" t="str">
        <f>IF(O8143="","",
   IF(OR(O8143&lt;EDA_Outlier_Analysis!$C$10, O8143&gt;EDA_Outlier_Analysis!$C$11),
      "Outlier",
      "Normal"))</f>
        <v>Normal</v>
      </c>
      <c r="R8143" t="str">
        <f>IF(P8143="","",
   IF(OR(P8143 &lt; EDA_Outlier_Analysis!$F$7, P8143 &gt; EDA_Outlier_Analysis!$F$8),
      "Outlier",
      "Normal"))</f>
        <v/>
      </c>
      <c r="S8143" t="str">
        <f>IF(N8143="","",
   IF(OR(N8143 &lt;EDA_Outlier_Analysis!$I$10, N8143 &gt; EDA_Outlier_Analysis!$I$11),
      "Outlier",
      "Normal"))</f>
        <v>Normal</v>
      </c>
    </row>
    <row r="8144" spans="1:19">
      <c r="A8144" t="s">
        <v>17257</v>
      </c>
      <c r="B8144" s="4">
        <v>44631</v>
      </c>
      <c r="C8144" s="2">
        <v>174761.88</v>
      </c>
      <c r="D8144" t="s">
        <v>849</v>
      </c>
      <c r="E8144" t="s">
        <v>868</v>
      </c>
      <c r="F8144" t="s">
        <v>11</v>
      </c>
      <c r="G8144" t="s">
        <v>20</v>
      </c>
      <c r="H8144" t="s">
        <v>317</v>
      </c>
      <c r="J8144" t="s">
        <v>17258</v>
      </c>
      <c r="K8144" t="str">
        <f>IF(COUNTIF(Customers!A:A, H8144)&gt;0, "Valid", "Invalid")</f>
        <v>Valid</v>
      </c>
      <c r="L8144" t="str">
        <f t="shared" si="635"/>
        <v>3</v>
      </c>
      <c r="M8144" t="str">
        <f t="shared" si="636"/>
        <v>2022</v>
      </c>
      <c r="N8144">
        <f t="shared" si="637"/>
        <v>174761.88</v>
      </c>
      <c r="O8144">
        <f t="shared" si="638"/>
        <v>174761.88</v>
      </c>
      <c r="P8144" t="str">
        <f t="shared" si="639"/>
        <v/>
      </c>
      <c r="Q8144" s="48" t="str">
        <f>IF(O8144="","",
   IF(OR(O8144&lt;EDA_Outlier_Analysis!$C$10, O8144&gt;EDA_Outlier_Analysis!$C$11),
      "Outlier",
      "Normal"))</f>
        <v>Normal</v>
      </c>
      <c r="R8144" t="str">
        <f>IF(P8144="","",
   IF(OR(P8144 &lt; EDA_Outlier_Analysis!$F$7, P8144 &gt; EDA_Outlier_Analysis!$F$8),
      "Outlier",
      "Normal"))</f>
        <v/>
      </c>
      <c r="S8144" t="str">
        <f>IF(N8144="","",
   IF(OR(N8144 &lt;EDA_Outlier_Analysis!$I$10, N8144 &gt; EDA_Outlier_Analysis!$I$11),
      "Outlier",
      "Normal"))</f>
        <v>Normal</v>
      </c>
    </row>
    <row r="8145" spans="1:19">
      <c r="A8145" t="s">
        <v>17259</v>
      </c>
      <c r="B8145" s="4">
        <v>45077</v>
      </c>
      <c r="C8145" s="2">
        <v>-40642.639999999999</v>
      </c>
      <c r="D8145" t="s">
        <v>840</v>
      </c>
      <c r="E8145" t="s">
        <v>841</v>
      </c>
      <c r="F8145" t="s">
        <v>11</v>
      </c>
      <c r="G8145" t="s">
        <v>31</v>
      </c>
      <c r="I8145" t="s">
        <v>1415</v>
      </c>
      <c r="J8145" t="s">
        <v>17260</v>
      </c>
      <c r="K8145" t="str">
        <f>IF(COUNTIF(Customers!A:A, H8145)&gt;0, "Valid", "Invalid")</f>
        <v>Invalid</v>
      </c>
      <c r="L8145" t="str">
        <f t="shared" si="635"/>
        <v>5</v>
      </c>
      <c r="M8145" t="str">
        <f t="shared" si="636"/>
        <v>2023</v>
      </c>
      <c r="N8145">
        <f t="shared" si="637"/>
        <v>-40642.639999999999</v>
      </c>
      <c r="O8145" t="str">
        <f t="shared" si="638"/>
        <v/>
      </c>
      <c r="P8145">
        <f t="shared" si="639"/>
        <v>40642.639999999999</v>
      </c>
      <c r="Q8145" s="48" t="str">
        <f>IF(O8145="","",
   IF(OR(O8145&lt;EDA_Outlier_Analysis!$C$10, O8145&gt;EDA_Outlier_Analysis!$C$11),
      "Outlier",
      "Normal"))</f>
        <v/>
      </c>
      <c r="R8145" t="str">
        <f>IF(P8145="","",
   IF(OR(P8145 &lt; EDA_Outlier_Analysis!$F$7, P8145 &gt; EDA_Outlier_Analysis!$F$8),
      "Outlier",
      "Normal"))</f>
        <v>Normal</v>
      </c>
      <c r="S8145" t="str">
        <f>IF(N8145="","",
   IF(OR(N8145 &lt;EDA_Outlier_Analysis!$I$10, N8145 &gt; EDA_Outlier_Analysis!$I$11),
      "Outlier",
      "Normal"))</f>
        <v>Normal</v>
      </c>
    </row>
    <row r="8146" spans="1:19">
      <c r="A8146" t="s">
        <v>17261</v>
      </c>
      <c r="B8146" s="4">
        <v>44995</v>
      </c>
      <c r="C8146" s="2">
        <v>-49533.7</v>
      </c>
      <c r="D8146" t="s">
        <v>840</v>
      </c>
      <c r="E8146" t="s">
        <v>878</v>
      </c>
      <c r="F8146" t="s">
        <v>10</v>
      </c>
      <c r="G8146" t="s">
        <v>24</v>
      </c>
      <c r="I8146" t="s">
        <v>1177</v>
      </c>
      <c r="J8146" t="s">
        <v>17262</v>
      </c>
      <c r="K8146" t="str">
        <f>IF(COUNTIF(Customers!A:A, H8146)&gt;0, "Valid", "Invalid")</f>
        <v>Invalid</v>
      </c>
      <c r="L8146" t="str">
        <f t="shared" si="635"/>
        <v>3</v>
      </c>
      <c r="M8146" t="str">
        <f t="shared" si="636"/>
        <v>2023</v>
      </c>
      <c r="N8146">
        <f t="shared" si="637"/>
        <v>-49533.7</v>
      </c>
      <c r="O8146" t="str">
        <f t="shared" si="638"/>
        <v/>
      </c>
      <c r="P8146">
        <f t="shared" si="639"/>
        <v>49533.7</v>
      </c>
      <c r="Q8146" s="48" t="str">
        <f>IF(O8146="","",
   IF(OR(O8146&lt;EDA_Outlier_Analysis!$C$10, O8146&gt;EDA_Outlier_Analysis!$C$11),
      "Outlier",
      "Normal"))</f>
        <v/>
      </c>
      <c r="R8146" t="str">
        <f>IF(P8146="","",
   IF(OR(P8146 &lt; EDA_Outlier_Analysis!$F$7, P8146 &gt; EDA_Outlier_Analysis!$F$8),
      "Outlier",
      "Normal"))</f>
        <v>Normal</v>
      </c>
      <c r="S8146" t="str">
        <f>IF(N8146="","",
   IF(OR(N8146 &lt;EDA_Outlier_Analysis!$I$10, N8146 &gt; EDA_Outlier_Analysis!$I$11),
      "Outlier",
      "Normal"))</f>
        <v>Normal</v>
      </c>
    </row>
    <row r="8147" spans="1:19">
      <c r="A8147" t="s">
        <v>17263</v>
      </c>
      <c r="B8147" s="4">
        <v>45131</v>
      </c>
      <c r="C8147" s="2">
        <v>157708.04</v>
      </c>
      <c r="D8147" t="s">
        <v>849</v>
      </c>
      <c r="E8147" t="s">
        <v>850</v>
      </c>
      <c r="F8147" t="s">
        <v>9</v>
      </c>
      <c r="G8147" t="s">
        <v>31</v>
      </c>
      <c r="H8147" t="s">
        <v>569</v>
      </c>
      <c r="J8147" t="s">
        <v>17264</v>
      </c>
      <c r="K8147" t="str">
        <f>IF(COUNTIF(Customers!A:A, H8147)&gt;0, "Valid", "Invalid")</f>
        <v>Valid</v>
      </c>
      <c r="L8147" t="str">
        <f t="shared" si="635"/>
        <v>7</v>
      </c>
      <c r="M8147" t="str">
        <f t="shared" si="636"/>
        <v>2023</v>
      </c>
      <c r="N8147">
        <f t="shared" si="637"/>
        <v>157708.04</v>
      </c>
      <c r="O8147">
        <f t="shared" si="638"/>
        <v>157708.04</v>
      </c>
      <c r="P8147" t="str">
        <f t="shared" si="639"/>
        <v/>
      </c>
      <c r="Q8147" s="48" t="str">
        <f>IF(O8147="","",
   IF(OR(O8147&lt;EDA_Outlier_Analysis!$C$10, O8147&gt;EDA_Outlier_Analysis!$C$11),
      "Outlier",
      "Normal"))</f>
        <v>Normal</v>
      </c>
      <c r="R8147" t="str">
        <f>IF(P8147="","",
   IF(OR(P8147 &lt; EDA_Outlier_Analysis!$F$7, P8147 &gt; EDA_Outlier_Analysis!$F$8),
      "Outlier",
      "Normal"))</f>
        <v/>
      </c>
      <c r="S8147" t="str">
        <f>IF(N8147="","",
   IF(OR(N8147 &lt;EDA_Outlier_Analysis!$I$10, N8147 &gt; EDA_Outlier_Analysis!$I$11),
      "Outlier",
      "Normal"))</f>
        <v>Normal</v>
      </c>
    </row>
    <row r="8148" spans="1:19">
      <c r="A8148" t="s">
        <v>17265</v>
      </c>
      <c r="B8148" s="4">
        <v>44752</v>
      </c>
      <c r="C8148" s="2">
        <v>-14340.98</v>
      </c>
      <c r="D8148" t="s">
        <v>840</v>
      </c>
      <c r="E8148" t="s">
        <v>905</v>
      </c>
      <c r="F8148" t="s">
        <v>11</v>
      </c>
      <c r="G8148" t="s">
        <v>34</v>
      </c>
      <c r="I8148" t="s">
        <v>1505</v>
      </c>
      <c r="J8148" t="s">
        <v>17266</v>
      </c>
      <c r="K8148" t="str">
        <f>IF(COUNTIF(Customers!A:A, H8148)&gt;0, "Valid", "Invalid")</f>
        <v>Invalid</v>
      </c>
      <c r="L8148" t="str">
        <f t="shared" si="635"/>
        <v>7</v>
      </c>
      <c r="M8148" t="str">
        <f t="shared" si="636"/>
        <v>2022</v>
      </c>
      <c r="N8148">
        <f t="shared" si="637"/>
        <v>-14340.98</v>
      </c>
      <c r="O8148" t="str">
        <f t="shared" si="638"/>
        <v/>
      </c>
      <c r="P8148">
        <f t="shared" si="639"/>
        <v>14340.98</v>
      </c>
      <c r="Q8148" s="48" t="str">
        <f>IF(O8148="","",
   IF(OR(O8148&lt;EDA_Outlier_Analysis!$C$10, O8148&gt;EDA_Outlier_Analysis!$C$11),
      "Outlier",
      "Normal"))</f>
        <v/>
      </c>
      <c r="R8148" t="str">
        <f>IF(P8148="","",
   IF(OR(P8148 &lt; EDA_Outlier_Analysis!$F$7, P8148 &gt; EDA_Outlier_Analysis!$F$8),
      "Outlier",
      "Normal"))</f>
        <v>Outlier</v>
      </c>
      <c r="S8148" t="str">
        <f>IF(N8148="","",
   IF(OR(N8148 &lt;EDA_Outlier_Analysis!$I$10, N8148 &gt; EDA_Outlier_Analysis!$I$11),
      "Outlier",
      "Normal"))</f>
        <v>Normal</v>
      </c>
    </row>
    <row r="8149" spans="1:19">
      <c r="A8149" t="s">
        <v>17267</v>
      </c>
      <c r="B8149" s="4">
        <v>44871</v>
      </c>
      <c r="C8149" s="2">
        <v>23016.639999999999</v>
      </c>
      <c r="D8149" t="s">
        <v>971</v>
      </c>
      <c r="E8149" t="s">
        <v>971</v>
      </c>
      <c r="F8149" t="s">
        <v>9</v>
      </c>
      <c r="G8149" t="s">
        <v>24</v>
      </c>
      <c r="J8149" t="s">
        <v>17268</v>
      </c>
      <c r="K8149" t="str">
        <f>IF(COUNTIF(Customers!A:A, H8149)&gt;0, "Valid", "Invalid")</f>
        <v>Invalid</v>
      </c>
      <c r="L8149" t="str">
        <f t="shared" si="635"/>
        <v>11</v>
      </c>
      <c r="M8149" t="str">
        <f t="shared" si="636"/>
        <v>2022</v>
      </c>
      <c r="N8149">
        <f t="shared" si="637"/>
        <v>-23016.639999999999</v>
      </c>
      <c r="O8149" t="str">
        <f t="shared" si="638"/>
        <v/>
      </c>
      <c r="P8149" t="str">
        <f t="shared" si="639"/>
        <v/>
      </c>
      <c r="Q8149" s="48" t="str">
        <f>IF(O8149="","",
   IF(OR(O8149&lt;EDA_Outlier_Analysis!$C$10, O8149&gt;EDA_Outlier_Analysis!$C$11),
      "Outlier",
      "Normal"))</f>
        <v/>
      </c>
      <c r="R8149" t="str">
        <f>IF(P8149="","",
   IF(OR(P8149 &lt; EDA_Outlier_Analysis!$F$7, P8149 &gt; EDA_Outlier_Analysis!$F$8),
      "Outlier",
      "Normal"))</f>
        <v/>
      </c>
      <c r="S8149" t="str">
        <f>IF(N8149="","",
   IF(OR(N8149 &lt;EDA_Outlier_Analysis!$I$10, N8149 &gt; EDA_Outlier_Analysis!$I$11),
      "Outlier",
      "Normal"))</f>
        <v>Normal</v>
      </c>
    </row>
    <row r="8150" spans="1:19">
      <c r="A8150" t="s">
        <v>17269</v>
      </c>
      <c r="B8150" s="4">
        <v>45103</v>
      </c>
      <c r="C8150" s="2">
        <v>58905.33</v>
      </c>
      <c r="D8150" t="s">
        <v>849</v>
      </c>
      <c r="E8150" t="s">
        <v>853</v>
      </c>
      <c r="F8150" t="s">
        <v>10</v>
      </c>
      <c r="G8150" t="s">
        <v>34</v>
      </c>
      <c r="H8150" t="s">
        <v>725</v>
      </c>
      <c r="J8150" t="s">
        <v>17270</v>
      </c>
      <c r="K8150" t="str">
        <f>IF(COUNTIF(Customers!A:A, H8150)&gt;0, "Valid", "Invalid")</f>
        <v>Valid</v>
      </c>
      <c r="L8150" t="str">
        <f t="shared" si="635"/>
        <v>6</v>
      </c>
      <c r="M8150" t="str">
        <f t="shared" si="636"/>
        <v>2023</v>
      </c>
      <c r="N8150">
        <f t="shared" si="637"/>
        <v>58905.33</v>
      </c>
      <c r="O8150">
        <f t="shared" si="638"/>
        <v>58905.33</v>
      </c>
      <c r="P8150" t="str">
        <f t="shared" si="639"/>
        <v/>
      </c>
      <c r="Q8150" s="48" t="str">
        <f>IF(O8150="","",
   IF(OR(O8150&lt;EDA_Outlier_Analysis!$C$10, O8150&gt;EDA_Outlier_Analysis!$C$11),
      "Outlier",
      "Normal"))</f>
        <v>Normal</v>
      </c>
      <c r="R8150" t="str">
        <f>IF(P8150="","",
   IF(OR(P8150 &lt; EDA_Outlier_Analysis!$F$7, P8150 &gt; EDA_Outlier_Analysis!$F$8),
      "Outlier",
      "Normal"))</f>
        <v/>
      </c>
      <c r="S8150" t="str">
        <f>IF(N8150="","",
   IF(OR(N8150 &lt;EDA_Outlier_Analysis!$I$10, N8150 &gt; EDA_Outlier_Analysis!$I$11),
      "Outlier",
      "Normal"))</f>
        <v>Normal</v>
      </c>
    </row>
    <row r="8151" spans="1:19">
      <c r="A8151" t="s">
        <v>17271</v>
      </c>
      <c r="B8151" s="4">
        <v>44675</v>
      </c>
      <c r="C8151" s="2">
        <v>167973.01</v>
      </c>
      <c r="D8151" t="s">
        <v>849</v>
      </c>
      <c r="E8151" t="s">
        <v>868</v>
      </c>
      <c r="F8151" t="s">
        <v>10</v>
      </c>
      <c r="G8151" t="s">
        <v>34</v>
      </c>
      <c r="H8151" t="s">
        <v>683</v>
      </c>
      <c r="J8151" t="s">
        <v>17272</v>
      </c>
      <c r="K8151" t="str">
        <f>IF(COUNTIF(Customers!A:A, H8151)&gt;0, "Valid", "Invalid")</f>
        <v>Valid</v>
      </c>
      <c r="L8151" t="str">
        <f t="shared" si="635"/>
        <v>4</v>
      </c>
      <c r="M8151" t="str">
        <f t="shared" si="636"/>
        <v>2022</v>
      </c>
      <c r="N8151">
        <f t="shared" si="637"/>
        <v>167973.01</v>
      </c>
      <c r="O8151">
        <f t="shared" si="638"/>
        <v>167973.01</v>
      </c>
      <c r="P8151" t="str">
        <f t="shared" si="639"/>
        <v/>
      </c>
      <c r="Q8151" s="48" t="str">
        <f>IF(O8151="","",
   IF(OR(O8151&lt;EDA_Outlier_Analysis!$C$10, O8151&gt;EDA_Outlier_Analysis!$C$11),
      "Outlier",
      "Normal"))</f>
        <v>Normal</v>
      </c>
      <c r="R8151" t="str">
        <f>IF(P8151="","",
   IF(OR(P8151 &lt; EDA_Outlier_Analysis!$F$7, P8151 &gt; EDA_Outlier_Analysis!$F$8),
      "Outlier",
      "Normal"))</f>
        <v/>
      </c>
      <c r="S8151" t="str">
        <f>IF(N8151="","",
   IF(OR(N8151 &lt;EDA_Outlier_Analysis!$I$10, N8151 &gt; EDA_Outlier_Analysis!$I$11),
      "Outlier",
      "Normal"))</f>
        <v>Normal</v>
      </c>
    </row>
    <row r="8152" spans="1:19">
      <c r="A8152" t="s">
        <v>17273</v>
      </c>
      <c r="B8152" s="4">
        <v>44810</v>
      </c>
      <c r="C8152" s="2">
        <v>-51614.41</v>
      </c>
      <c r="D8152" t="s">
        <v>840</v>
      </c>
      <c r="E8152" t="s">
        <v>878</v>
      </c>
      <c r="F8152" t="s">
        <v>9</v>
      </c>
      <c r="G8152" t="s">
        <v>34</v>
      </c>
      <c r="I8152" t="s">
        <v>3502</v>
      </c>
      <c r="J8152" t="s">
        <v>17274</v>
      </c>
      <c r="K8152" t="str">
        <f>IF(COUNTIF(Customers!A:A, H8152)&gt;0, "Valid", "Invalid")</f>
        <v>Invalid</v>
      </c>
      <c r="L8152" t="str">
        <f t="shared" si="635"/>
        <v>9</v>
      </c>
      <c r="M8152" t="str">
        <f t="shared" si="636"/>
        <v>2022</v>
      </c>
      <c r="N8152">
        <f t="shared" si="637"/>
        <v>-51614.41</v>
      </c>
      <c r="O8152" t="str">
        <f t="shared" si="638"/>
        <v/>
      </c>
      <c r="P8152">
        <f t="shared" si="639"/>
        <v>51614.41</v>
      </c>
      <c r="Q8152" s="48" t="str">
        <f>IF(O8152="","",
   IF(OR(O8152&lt;EDA_Outlier_Analysis!$C$10, O8152&gt;EDA_Outlier_Analysis!$C$11),
      "Outlier",
      "Normal"))</f>
        <v/>
      </c>
      <c r="R8152" t="str">
        <f>IF(P8152="","",
   IF(OR(P8152 &lt; EDA_Outlier_Analysis!$F$7, P8152 &gt; EDA_Outlier_Analysis!$F$8),
      "Outlier",
      "Normal"))</f>
        <v>Normal</v>
      </c>
      <c r="S8152" t="str">
        <f>IF(N8152="","",
   IF(OR(N8152 &lt;EDA_Outlier_Analysis!$I$10, N8152 &gt; EDA_Outlier_Analysis!$I$11),
      "Outlier",
      "Normal"))</f>
        <v>Normal</v>
      </c>
    </row>
    <row r="8153" spans="1:19">
      <c r="A8153" t="s">
        <v>17275</v>
      </c>
      <c r="B8153" s="4">
        <v>44576</v>
      </c>
      <c r="C8153" s="2">
        <v>189997.12</v>
      </c>
      <c r="D8153" t="s">
        <v>849</v>
      </c>
      <c r="E8153" t="s">
        <v>850</v>
      </c>
      <c r="F8153" t="s">
        <v>11</v>
      </c>
      <c r="G8153" t="s">
        <v>31</v>
      </c>
      <c r="H8153" t="s">
        <v>659</v>
      </c>
      <c r="J8153" t="s">
        <v>17276</v>
      </c>
      <c r="K8153" t="str">
        <f>IF(COUNTIF(Customers!A:A, H8153)&gt;0, "Valid", "Invalid")</f>
        <v>Valid</v>
      </c>
      <c r="L8153" t="str">
        <f t="shared" si="635"/>
        <v>1</v>
      </c>
      <c r="M8153" t="str">
        <f t="shared" si="636"/>
        <v>2022</v>
      </c>
      <c r="N8153">
        <f t="shared" si="637"/>
        <v>189997.12</v>
      </c>
      <c r="O8153">
        <f t="shared" si="638"/>
        <v>189997.12</v>
      </c>
      <c r="P8153" t="str">
        <f t="shared" si="639"/>
        <v/>
      </c>
      <c r="Q8153" s="48" t="str">
        <f>IF(O8153="","",
   IF(OR(O8153&lt;EDA_Outlier_Analysis!$C$10, O8153&gt;EDA_Outlier_Analysis!$C$11),
      "Outlier",
      "Normal"))</f>
        <v>Normal</v>
      </c>
      <c r="R8153" t="str">
        <f>IF(P8153="","",
   IF(OR(P8153 &lt; EDA_Outlier_Analysis!$F$7, P8153 &gt; EDA_Outlier_Analysis!$F$8),
      "Outlier",
      "Normal"))</f>
        <v/>
      </c>
      <c r="S8153" t="str">
        <f>IF(N8153="","",
   IF(OR(N8153 &lt;EDA_Outlier_Analysis!$I$10, N8153 &gt; EDA_Outlier_Analysis!$I$11),
      "Outlier",
      "Normal"))</f>
        <v>Normal</v>
      </c>
    </row>
    <row r="8154" spans="1:19">
      <c r="A8154" t="s">
        <v>17277</v>
      </c>
      <c r="B8154" s="4">
        <v>45023</v>
      </c>
      <c r="C8154" s="2">
        <v>-50994.94</v>
      </c>
      <c r="D8154" t="s">
        <v>840</v>
      </c>
      <c r="E8154" t="s">
        <v>878</v>
      </c>
      <c r="F8154" t="s">
        <v>10</v>
      </c>
      <c r="G8154" t="s">
        <v>31</v>
      </c>
      <c r="I8154" t="s">
        <v>1358</v>
      </c>
      <c r="J8154" t="s">
        <v>17278</v>
      </c>
      <c r="K8154" t="str">
        <f>IF(COUNTIF(Customers!A:A, H8154)&gt;0, "Valid", "Invalid")</f>
        <v>Invalid</v>
      </c>
      <c r="L8154" t="str">
        <f t="shared" si="635"/>
        <v>4</v>
      </c>
      <c r="M8154" t="str">
        <f t="shared" si="636"/>
        <v>2023</v>
      </c>
      <c r="N8154">
        <f t="shared" si="637"/>
        <v>-50994.94</v>
      </c>
      <c r="O8154" t="str">
        <f t="shared" si="638"/>
        <v/>
      </c>
      <c r="P8154">
        <f t="shared" si="639"/>
        <v>50994.94</v>
      </c>
      <c r="Q8154" s="48" t="str">
        <f>IF(O8154="","",
   IF(OR(O8154&lt;EDA_Outlier_Analysis!$C$10, O8154&gt;EDA_Outlier_Analysis!$C$11),
      "Outlier",
      "Normal"))</f>
        <v/>
      </c>
      <c r="R8154" t="str">
        <f>IF(P8154="","",
   IF(OR(P8154 &lt; EDA_Outlier_Analysis!$F$7, P8154 &gt; EDA_Outlier_Analysis!$F$8),
      "Outlier",
      "Normal"))</f>
        <v>Normal</v>
      </c>
      <c r="S8154" t="str">
        <f>IF(N8154="","",
   IF(OR(N8154 &lt;EDA_Outlier_Analysis!$I$10, N8154 &gt; EDA_Outlier_Analysis!$I$11),
      "Outlier",
      "Normal"))</f>
        <v>Normal</v>
      </c>
    </row>
    <row r="8155" spans="1:19">
      <c r="A8155" t="s">
        <v>17279</v>
      </c>
      <c r="B8155" s="4">
        <v>44762</v>
      </c>
      <c r="C8155" s="2">
        <v>186120.34</v>
      </c>
      <c r="D8155" t="s">
        <v>849</v>
      </c>
      <c r="E8155" t="s">
        <v>853</v>
      </c>
      <c r="F8155" t="s">
        <v>9</v>
      </c>
      <c r="G8155" t="s">
        <v>34</v>
      </c>
      <c r="H8155" t="s">
        <v>511</v>
      </c>
      <c r="J8155" t="s">
        <v>17280</v>
      </c>
      <c r="K8155" t="str">
        <f>IF(COUNTIF(Customers!A:A, H8155)&gt;0, "Valid", "Invalid")</f>
        <v>Valid</v>
      </c>
      <c r="L8155" t="str">
        <f t="shared" si="635"/>
        <v>7</v>
      </c>
      <c r="M8155" t="str">
        <f t="shared" si="636"/>
        <v>2022</v>
      </c>
      <c r="N8155">
        <f t="shared" si="637"/>
        <v>186120.34</v>
      </c>
      <c r="O8155">
        <f t="shared" si="638"/>
        <v>186120.34</v>
      </c>
      <c r="P8155" t="str">
        <f t="shared" si="639"/>
        <v/>
      </c>
      <c r="Q8155" s="48" t="str">
        <f>IF(O8155="","",
   IF(OR(O8155&lt;EDA_Outlier_Analysis!$C$10, O8155&gt;EDA_Outlier_Analysis!$C$11),
      "Outlier",
      "Normal"))</f>
        <v>Normal</v>
      </c>
      <c r="R8155" t="str">
        <f>IF(P8155="","",
   IF(OR(P8155 &lt; EDA_Outlier_Analysis!$F$7, P8155 &gt; EDA_Outlier_Analysis!$F$8),
      "Outlier",
      "Normal"))</f>
        <v/>
      </c>
      <c r="S8155" t="str">
        <f>IF(N8155="","",
   IF(OR(N8155 &lt;EDA_Outlier_Analysis!$I$10, N8155 &gt; EDA_Outlier_Analysis!$I$11),
      "Outlier",
      "Normal"))</f>
        <v>Normal</v>
      </c>
    </row>
    <row r="8156" spans="1:19">
      <c r="A8156" t="s">
        <v>17281</v>
      </c>
      <c r="B8156" s="4">
        <v>45061</v>
      </c>
      <c r="C8156" s="2">
        <v>115073.67</v>
      </c>
      <c r="D8156" t="s">
        <v>849</v>
      </c>
      <c r="E8156" t="s">
        <v>850</v>
      </c>
      <c r="F8156" t="s">
        <v>9</v>
      </c>
      <c r="G8156" t="s">
        <v>34</v>
      </c>
      <c r="H8156" t="s">
        <v>555</v>
      </c>
      <c r="J8156" t="s">
        <v>17282</v>
      </c>
      <c r="K8156" t="str">
        <f>IF(COUNTIF(Customers!A:A, H8156)&gt;0, "Valid", "Invalid")</f>
        <v>Valid</v>
      </c>
      <c r="L8156" t="str">
        <f t="shared" si="635"/>
        <v>5</v>
      </c>
      <c r="M8156" t="str">
        <f t="shared" si="636"/>
        <v>2023</v>
      </c>
      <c r="N8156">
        <f t="shared" si="637"/>
        <v>115073.67</v>
      </c>
      <c r="O8156">
        <f t="shared" si="638"/>
        <v>115073.67</v>
      </c>
      <c r="P8156" t="str">
        <f t="shared" si="639"/>
        <v/>
      </c>
      <c r="Q8156" s="48" t="str">
        <f>IF(O8156="","",
   IF(OR(O8156&lt;EDA_Outlier_Analysis!$C$10, O8156&gt;EDA_Outlier_Analysis!$C$11),
      "Outlier",
      "Normal"))</f>
        <v>Normal</v>
      </c>
      <c r="R8156" t="str">
        <f>IF(P8156="","",
   IF(OR(P8156 &lt; EDA_Outlier_Analysis!$F$7, P8156 &gt; EDA_Outlier_Analysis!$F$8),
      "Outlier",
      "Normal"))</f>
        <v/>
      </c>
      <c r="S8156" t="str">
        <f>IF(N8156="","",
   IF(OR(N8156 &lt;EDA_Outlier_Analysis!$I$10, N8156 &gt; EDA_Outlier_Analysis!$I$11),
      "Outlier",
      "Normal"))</f>
        <v>Normal</v>
      </c>
    </row>
    <row r="8157" spans="1:19">
      <c r="A8157" t="s">
        <v>17283</v>
      </c>
      <c r="B8157" s="4">
        <v>45190</v>
      </c>
      <c r="C8157" s="2">
        <v>-26649.79</v>
      </c>
      <c r="D8157" t="s">
        <v>840</v>
      </c>
      <c r="E8157" t="s">
        <v>864</v>
      </c>
      <c r="F8157" t="s">
        <v>9</v>
      </c>
      <c r="G8157" t="s">
        <v>31</v>
      </c>
      <c r="I8157" t="s">
        <v>3078</v>
      </c>
      <c r="J8157" t="s">
        <v>17284</v>
      </c>
      <c r="K8157" t="str">
        <f>IF(COUNTIF(Customers!A:A, H8157)&gt;0, "Valid", "Invalid")</f>
        <v>Invalid</v>
      </c>
      <c r="L8157" t="str">
        <f t="shared" si="635"/>
        <v>9</v>
      </c>
      <c r="M8157" t="str">
        <f t="shared" si="636"/>
        <v>2023</v>
      </c>
      <c r="N8157">
        <f t="shared" si="637"/>
        <v>-26649.79</v>
      </c>
      <c r="O8157" t="str">
        <f t="shared" si="638"/>
        <v/>
      </c>
      <c r="P8157">
        <f t="shared" si="639"/>
        <v>26649.79</v>
      </c>
      <c r="Q8157" s="48" t="str">
        <f>IF(O8157="","",
   IF(OR(O8157&lt;EDA_Outlier_Analysis!$C$10, O8157&gt;EDA_Outlier_Analysis!$C$11),
      "Outlier",
      "Normal"))</f>
        <v/>
      </c>
      <c r="R8157" t="str">
        <f>IF(P8157="","",
   IF(OR(P8157 &lt; EDA_Outlier_Analysis!$F$7, P8157 &gt; EDA_Outlier_Analysis!$F$8),
      "Outlier",
      "Normal"))</f>
        <v>Outlier</v>
      </c>
      <c r="S8157" t="str">
        <f>IF(N8157="","",
   IF(OR(N8157 &lt;EDA_Outlier_Analysis!$I$10, N8157 &gt; EDA_Outlier_Analysis!$I$11),
      "Outlier",
      "Normal"))</f>
        <v>Normal</v>
      </c>
    </row>
    <row r="8158" spans="1:19">
      <c r="A8158" t="s">
        <v>17285</v>
      </c>
      <c r="B8158" s="4">
        <v>44658</v>
      </c>
      <c r="C8158" s="2">
        <v>209589.07</v>
      </c>
      <c r="D8158" t="s">
        <v>849</v>
      </c>
      <c r="E8158" t="s">
        <v>850</v>
      </c>
      <c r="F8158" t="s">
        <v>11</v>
      </c>
      <c r="G8158" t="s">
        <v>20</v>
      </c>
      <c r="H8158" t="s">
        <v>693</v>
      </c>
      <c r="J8158" t="s">
        <v>17286</v>
      </c>
      <c r="K8158" t="str">
        <f>IF(COUNTIF(Customers!A:A, H8158)&gt;0, "Valid", "Invalid")</f>
        <v>Valid</v>
      </c>
      <c r="L8158" t="str">
        <f t="shared" si="635"/>
        <v>4</v>
      </c>
      <c r="M8158" t="str">
        <f t="shared" si="636"/>
        <v>2022</v>
      </c>
      <c r="N8158">
        <f t="shared" si="637"/>
        <v>209589.07</v>
      </c>
      <c r="O8158">
        <f t="shared" si="638"/>
        <v>209589.07</v>
      </c>
      <c r="P8158" t="str">
        <f t="shared" si="639"/>
        <v/>
      </c>
      <c r="Q8158" s="48" t="str">
        <f>IF(O8158="","",
   IF(OR(O8158&lt;EDA_Outlier_Analysis!$C$10, O8158&gt;EDA_Outlier_Analysis!$C$11),
      "Outlier",
      "Normal"))</f>
        <v>Normal</v>
      </c>
      <c r="R8158" t="str">
        <f>IF(P8158="","",
   IF(OR(P8158 &lt; EDA_Outlier_Analysis!$F$7, P8158 &gt; EDA_Outlier_Analysis!$F$8),
      "Outlier",
      "Normal"))</f>
        <v/>
      </c>
      <c r="S8158" t="str">
        <f>IF(N8158="","",
   IF(OR(N8158 &lt;EDA_Outlier_Analysis!$I$10, N8158 &gt; EDA_Outlier_Analysis!$I$11),
      "Outlier",
      "Normal"))</f>
        <v>Normal</v>
      </c>
    </row>
    <row r="8159" spans="1:19">
      <c r="A8159" t="s">
        <v>17287</v>
      </c>
      <c r="B8159" s="4">
        <v>45212</v>
      </c>
      <c r="C8159" s="2">
        <v>172316.84</v>
      </c>
      <c r="D8159" t="s">
        <v>849</v>
      </c>
      <c r="E8159" t="s">
        <v>850</v>
      </c>
      <c r="F8159" t="s">
        <v>10</v>
      </c>
      <c r="G8159" t="s">
        <v>31</v>
      </c>
      <c r="H8159" t="s">
        <v>35</v>
      </c>
      <c r="J8159" t="s">
        <v>17288</v>
      </c>
      <c r="K8159" t="str">
        <f>IF(COUNTIF(Customers!A:A, H8159)&gt;0, "Valid", "Invalid")</f>
        <v>Valid</v>
      </c>
      <c r="L8159" t="str">
        <f t="shared" si="635"/>
        <v>10</v>
      </c>
      <c r="M8159" t="str">
        <f t="shared" si="636"/>
        <v>2023</v>
      </c>
      <c r="N8159">
        <f t="shared" si="637"/>
        <v>172316.84</v>
      </c>
      <c r="O8159">
        <f t="shared" si="638"/>
        <v>172316.84</v>
      </c>
      <c r="P8159" t="str">
        <f t="shared" si="639"/>
        <v/>
      </c>
      <c r="Q8159" s="48" t="str">
        <f>IF(O8159="","",
   IF(OR(O8159&lt;EDA_Outlier_Analysis!$C$10, O8159&gt;EDA_Outlier_Analysis!$C$11),
      "Outlier",
      "Normal"))</f>
        <v>Normal</v>
      </c>
      <c r="R8159" t="str">
        <f>IF(P8159="","",
   IF(OR(P8159 &lt; EDA_Outlier_Analysis!$F$7, P8159 &gt; EDA_Outlier_Analysis!$F$8),
      "Outlier",
      "Normal"))</f>
        <v/>
      </c>
      <c r="S8159" t="str">
        <f>IF(N8159="","",
   IF(OR(N8159 &lt;EDA_Outlier_Analysis!$I$10, N8159 &gt; EDA_Outlier_Analysis!$I$11),
      "Outlier",
      "Normal"))</f>
        <v>Normal</v>
      </c>
    </row>
    <row r="8160" spans="1:19">
      <c r="A8160" t="s">
        <v>17289</v>
      </c>
      <c r="B8160" s="4">
        <v>44883</v>
      </c>
      <c r="C8160" s="2">
        <v>176025.48</v>
      </c>
      <c r="D8160" t="s">
        <v>849</v>
      </c>
      <c r="E8160" t="s">
        <v>853</v>
      </c>
      <c r="F8160" t="s">
        <v>9</v>
      </c>
      <c r="G8160" t="s">
        <v>20</v>
      </c>
      <c r="H8160" t="s">
        <v>403</v>
      </c>
      <c r="J8160" t="s">
        <v>17290</v>
      </c>
      <c r="K8160" t="str">
        <f>IF(COUNTIF(Customers!A:A, H8160)&gt;0, "Valid", "Invalid")</f>
        <v>Valid</v>
      </c>
      <c r="L8160" t="str">
        <f t="shared" si="635"/>
        <v>11</v>
      </c>
      <c r="M8160" t="str">
        <f t="shared" si="636"/>
        <v>2022</v>
      </c>
      <c r="N8160">
        <f t="shared" si="637"/>
        <v>176025.48</v>
      </c>
      <c r="O8160">
        <f t="shared" si="638"/>
        <v>176025.48</v>
      </c>
      <c r="P8160" t="str">
        <f t="shared" si="639"/>
        <v/>
      </c>
      <c r="Q8160" s="48" t="str">
        <f>IF(O8160="","",
   IF(OR(O8160&lt;EDA_Outlier_Analysis!$C$10, O8160&gt;EDA_Outlier_Analysis!$C$11),
      "Outlier",
      "Normal"))</f>
        <v>Normal</v>
      </c>
      <c r="R8160" t="str">
        <f>IF(P8160="","",
   IF(OR(P8160 &lt; EDA_Outlier_Analysis!$F$7, P8160 &gt; EDA_Outlier_Analysis!$F$8),
      "Outlier",
      "Normal"))</f>
        <v/>
      </c>
      <c r="S8160" t="str">
        <f>IF(N8160="","",
   IF(OR(N8160 &lt;EDA_Outlier_Analysis!$I$10, N8160 &gt; EDA_Outlier_Analysis!$I$11),
      "Outlier",
      "Normal"))</f>
        <v>Normal</v>
      </c>
    </row>
    <row r="8161" spans="1:19">
      <c r="A8161" t="s">
        <v>17291</v>
      </c>
      <c r="B8161" s="4">
        <v>45006</v>
      </c>
      <c r="C8161" s="2">
        <v>-35984.120000000003</v>
      </c>
      <c r="D8161" t="s">
        <v>840</v>
      </c>
      <c r="E8161" t="s">
        <v>856</v>
      </c>
      <c r="F8161" t="s">
        <v>10</v>
      </c>
      <c r="G8161" t="s">
        <v>31</v>
      </c>
      <c r="I8161" t="s">
        <v>939</v>
      </c>
      <c r="J8161" t="s">
        <v>17292</v>
      </c>
      <c r="K8161" t="str">
        <f>IF(COUNTIF(Customers!A:A, H8161)&gt;0, "Valid", "Invalid")</f>
        <v>Invalid</v>
      </c>
      <c r="L8161" t="str">
        <f t="shared" si="635"/>
        <v>3</v>
      </c>
      <c r="M8161" t="str">
        <f t="shared" si="636"/>
        <v>2023</v>
      </c>
      <c r="N8161">
        <f t="shared" si="637"/>
        <v>-35984.120000000003</v>
      </c>
      <c r="O8161" t="str">
        <f t="shared" si="638"/>
        <v/>
      </c>
      <c r="P8161">
        <f t="shared" si="639"/>
        <v>35984.120000000003</v>
      </c>
      <c r="Q8161" s="48" t="str">
        <f>IF(O8161="","",
   IF(OR(O8161&lt;EDA_Outlier_Analysis!$C$10, O8161&gt;EDA_Outlier_Analysis!$C$11),
      "Outlier",
      "Normal"))</f>
        <v/>
      </c>
      <c r="R8161" t="str">
        <f>IF(P8161="","",
   IF(OR(P8161 &lt; EDA_Outlier_Analysis!$F$7, P8161 &gt; EDA_Outlier_Analysis!$F$8),
      "Outlier",
      "Normal"))</f>
        <v>Normal</v>
      </c>
      <c r="S8161" t="str">
        <f>IF(N8161="","",
   IF(OR(N8161 &lt;EDA_Outlier_Analysis!$I$10, N8161 &gt; EDA_Outlier_Analysis!$I$11),
      "Outlier",
      "Normal"))</f>
        <v>Normal</v>
      </c>
    </row>
    <row r="8162" spans="1:19">
      <c r="A8162" t="s">
        <v>17293</v>
      </c>
      <c r="B8162" s="4">
        <v>44945</v>
      </c>
      <c r="C8162" s="2">
        <v>-27788.639999999999</v>
      </c>
      <c r="D8162" t="s">
        <v>840</v>
      </c>
      <c r="E8162" t="s">
        <v>905</v>
      </c>
      <c r="F8162" t="s">
        <v>10</v>
      </c>
      <c r="G8162" t="s">
        <v>24</v>
      </c>
      <c r="I8162" t="s">
        <v>1117</v>
      </c>
      <c r="J8162" t="s">
        <v>17294</v>
      </c>
      <c r="K8162" t="str">
        <f>IF(COUNTIF(Customers!A:A, H8162)&gt;0, "Valid", "Invalid")</f>
        <v>Invalid</v>
      </c>
      <c r="L8162" t="str">
        <f t="shared" si="635"/>
        <v>1</v>
      </c>
      <c r="M8162" t="str">
        <f t="shared" si="636"/>
        <v>2023</v>
      </c>
      <c r="N8162">
        <f t="shared" si="637"/>
        <v>-27788.639999999999</v>
      </c>
      <c r="O8162" t="str">
        <f t="shared" si="638"/>
        <v/>
      </c>
      <c r="P8162">
        <f t="shared" si="639"/>
        <v>27788.639999999999</v>
      </c>
      <c r="Q8162" s="48" t="str">
        <f>IF(O8162="","",
   IF(OR(O8162&lt;EDA_Outlier_Analysis!$C$10, O8162&gt;EDA_Outlier_Analysis!$C$11),
      "Outlier",
      "Normal"))</f>
        <v/>
      </c>
      <c r="R8162" t="str">
        <f>IF(P8162="","",
   IF(OR(P8162 &lt; EDA_Outlier_Analysis!$F$7, P8162 &gt; EDA_Outlier_Analysis!$F$8),
      "Outlier",
      "Normal"))</f>
        <v>Normal</v>
      </c>
      <c r="S8162" t="str">
        <f>IF(N8162="","",
   IF(OR(N8162 &lt;EDA_Outlier_Analysis!$I$10, N8162 &gt; EDA_Outlier_Analysis!$I$11),
      "Outlier",
      "Normal"))</f>
        <v>Normal</v>
      </c>
    </row>
    <row r="8163" spans="1:19">
      <c r="A8163" t="s">
        <v>17295</v>
      </c>
      <c r="B8163" s="4">
        <v>45271</v>
      </c>
      <c r="C8163" s="2">
        <v>255963.77</v>
      </c>
      <c r="D8163" t="s">
        <v>849</v>
      </c>
      <c r="E8163" t="s">
        <v>850</v>
      </c>
      <c r="F8163" t="s">
        <v>11</v>
      </c>
      <c r="G8163" t="s">
        <v>31</v>
      </c>
      <c r="H8163" t="s">
        <v>121</v>
      </c>
      <c r="J8163" t="s">
        <v>17296</v>
      </c>
      <c r="K8163" t="str">
        <f>IF(COUNTIF(Customers!A:A, H8163)&gt;0, "Valid", "Invalid")</f>
        <v>Valid</v>
      </c>
      <c r="L8163" t="str">
        <f t="shared" si="635"/>
        <v>12</v>
      </c>
      <c r="M8163" t="str">
        <f t="shared" si="636"/>
        <v>2023</v>
      </c>
      <c r="N8163">
        <f t="shared" si="637"/>
        <v>255963.77</v>
      </c>
      <c r="O8163">
        <f t="shared" si="638"/>
        <v>255963.77</v>
      </c>
      <c r="P8163" t="str">
        <f t="shared" si="639"/>
        <v/>
      </c>
      <c r="Q8163" s="48" t="str">
        <f>IF(O8163="","",
   IF(OR(O8163&lt;EDA_Outlier_Analysis!$C$10, O8163&gt;EDA_Outlier_Analysis!$C$11),
      "Outlier",
      "Normal"))</f>
        <v>Normal</v>
      </c>
      <c r="R8163" t="str">
        <f>IF(P8163="","",
   IF(OR(P8163 &lt; EDA_Outlier_Analysis!$F$7, P8163 &gt; EDA_Outlier_Analysis!$F$8),
      "Outlier",
      "Normal"))</f>
        <v/>
      </c>
      <c r="S8163" t="str">
        <f>IF(N8163="","",
   IF(OR(N8163 &lt;EDA_Outlier_Analysis!$I$10, N8163 &gt; EDA_Outlier_Analysis!$I$11),
      "Outlier",
      "Normal"))</f>
        <v>Normal</v>
      </c>
    </row>
    <row r="8164" spans="1:19">
      <c r="A8164" t="s">
        <v>17297</v>
      </c>
      <c r="B8164" s="4">
        <v>44581</v>
      </c>
      <c r="C8164" s="2">
        <v>138737.35</v>
      </c>
      <c r="D8164" t="s">
        <v>849</v>
      </c>
      <c r="E8164" t="s">
        <v>850</v>
      </c>
      <c r="F8164" t="s">
        <v>11</v>
      </c>
      <c r="G8164" t="s">
        <v>24</v>
      </c>
      <c r="H8164" t="s">
        <v>603</v>
      </c>
      <c r="J8164" t="s">
        <v>17298</v>
      </c>
      <c r="K8164" t="str">
        <f>IF(COUNTIF(Customers!A:A, H8164)&gt;0, "Valid", "Invalid")</f>
        <v>Valid</v>
      </c>
      <c r="L8164" t="str">
        <f t="shared" si="635"/>
        <v>1</v>
      </c>
      <c r="M8164" t="str">
        <f t="shared" si="636"/>
        <v>2022</v>
      </c>
      <c r="N8164">
        <f t="shared" si="637"/>
        <v>138737.35</v>
      </c>
      <c r="O8164">
        <f t="shared" si="638"/>
        <v>138737.35</v>
      </c>
      <c r="P8164" t="str">
        <f t="shared" si="639"/>
        <v/>
      </c>
      <c r="Q8164" s="48" t="str">
        <f>IF(O8164="","",
   IF(OR(O8164&lt;EDA_Outlier_Analysis!$C$10, O8164&gt;EDA_Outlier_Analysis!$C$11),
      "Outlier",
      "Normal"))</f>
        <v>Normal</v>
      </c>
      <c r="R8164" t="str">
        <f>IF(P8164="","",
   IF(OR(P8164 &lt; EDA_Outlier_Analysis!$F$7, P8164 &gt; EDA_Outlier_Analysis!$F$8),
      "Outlier",
      "Normal"))</f>
        <v/>
      </c>
      <c r="S8164" t="str">
        <f>IF(N8164="","",
   IF(OR(N8164 &lt;EDA_Outlier_Analysis!$I$10, N8164 &gt; EDA_Outlier_Analysis!$I$11),
      "Outlier",
      "Normal"))</f>
        <v>Normal</v>
      </c>
    </row>
    <row r="8165" spans="1:19">
      <c r="A8165" t="s">
        <v>17299</v>
      </c>
      <c r="B8165" s="4">
        <v>45248</v>
      </c>
      <c r="C8165" s="2">
        <v>132695.04999999999</v>
      </c>
      <c r="D8165" t="s">
        <v>849</v>
      </c>
      <c r="E8165" t="s">
        <v>850</v>
      </c>
      <c r="F8165" t="s">
        <v>10</v>
      </c>
      <c r="G8165" t="s">
        <v>31</v>
      </c>
      <c r="H8165" t="s">
        <v>315</v>
      </c>
      <c r="J8165" t="s">
        <v>17300</v>
      </c>
      <c r="K8165" t="str">
        <f>IF(COUNTIF(Customers!A:A, H8165)&gt;0, "Valid", "Invalid")</f>
        <v>Valid</v>
      </c>
      <c r="L8165" t="str">
        <f t="shared" si="635"/>
        <v>11</v>
      </c>
      <c r="M8165" t="str">
        <f t="shared" si="636"/>
        <v>2023</v>
      </c>
      <c r="N8165">
        <f t="shared" si="637"/>
        <v>132695.04999999999</v>
      </c>
      <c r="O8165">
        <f t="shared" si="638"/>
        <v>132695.04999999999</v>
      </c>
      <c r="P8165" t="str">
        <f t="shared" si="639"/>
        <v/>
      </c>
      <c r="Q8165" s="48" t="str">
        <f>IF(O8165="","",
   IF(OR(O8165&lt;EDA_Outlier_Analysis!$C$10, O8165&gt;EDA_Outlier_Analysis!$C$11),
      "Outlier",
      "Normal"))</f>
        <v>Normal</v>
      </c>
      <c r="R8165" t="str">
        <f>IF(P8165="","",
   IF(OR(P8165 &lt; EDA_Outlier_Analysis!$F$7, P8165 &gt; EDA_Outlier_Analysis!$F$8),
      "Outlier",
      "Normal"))</f>
        <v/>
      </c>
      <c r="S8165" t="str">
        <f>IF(N8165="","",
   IF(OR(N8165 &lt;EDA_Outlier_Analysis!$I$10, N8165 &gt; EDA_Outlier_Analysis!$I$11),
      "Outlier",
      "Normal"))</f>
        <v>Normal</v>
      </c>
    </row>
    <row r="8166" spans="1:19">
      <c r="A8166" t="s">
        <v>17301</v>
      </c>
      <c r="B8166" s="4">
        <v>45242</v>
      </c>
      <c r="C8166" s="2">
        <v>187076.12</v>
      </c>
      <c r="D8166" t="s">
        <v>849</v>
      </c>
      <c r="E8166" t="s">
        <v>868</v>
      </c>
      <c r="F8166" t="s">
        <v>10</v>
      </c>
      <c r="G8166" t="s">
        <v>20</v>
      </c>
      <c r="H8166" t="s">
        <v>379</v>
      </c>
      <c r="J8166" t="s">
        <v>17302</v>
      </c>
      <c r="K8166" t="str">
        <f>IF(COUNTIF(Customers!A:A, H8166)&gt;0, "Valid", "Invalid")</f>
        <v>Valid</v>
      </c>
      <c r="L8166" t="str">
        <f t="shared" si="635"/>
        <v>11</v>
      </c>
      <c r="M8166" t="str">
        <f t="shared" si="636"/>
        <v>2023</v>
      </c>
      <c r="N8166">
        <f t="shared" si="637"/>
        <v>187076.12</v>
      </c>
      <c r="O8166">
        <f t="shared" si="638"/>
        <v>187076.12</v>
      </c>
      <c r="P8166" t="str">
        <f t="shared" si="639"/>
        <v/>
      </c>
      <c r="Q8166" s="48" t="str">
        <f>IF(O8166="","",
   IF(OR(O8166&lt;EDA_Outlier_Analysis!$C$10, O8166&gt;EDA_Outlier_Analysis!$C$11),
      "Outlier",
      "Normal"))</f>
        <v>Normal</v>
      </c>
      <c r="R8166" t="str">
        <f>IF(P8166="","",
   IF(OR(P8166 &lt; EDA_Outlier_Analysis!$F$7, P8166 &gt; EDA_Outlier_Analysis!$F$8),
      "Outlier",
      "Normal"))</f>
        <v/>
      </c>
      <c r="S8166" t="str">
        <f>IF(N8166="","",
   IF(OR(N8166 &lt;EDA_Outlier_Analysis!$I$10, N8166 &gt; EDA_Outlier_Analysis!$I$11),
      "Outlier",
      "Normal"))</f>
        <v>Normal</v>
      </c>
    </row>
    <row r="8167" spans="1:19">
      <c r="A8167" t="s">
        <v>17303</v>
      </c>
      <c r="B8167" s="4">
        <v>45212</v>
      </c>
      <c r="C8167" s="2">
        <v>-35094.85</v>
      </c>
      <c r="D8167" t="s">
        <v>840</v>
      </c>
      <c r="E8167" t="s">
        <v>841</v>
      </c>
      <c r="F8167" t="s">
        <v>9</v>
      </c>
      <c r="G8167" t="s">
        <v>34</v>
      </c>
      <c r="I8167" t="s">
        <v>1080</v>
      </c>
      <c r="J8167" t="s">
        <v>17304</v>
      </c>
      <c r="K8167" t="str">
        <f>IF(COUNTIF(Customers!A:A, H8167)&gt;0, "Valid", "Invalid")</f>
        <v>Invalid</v>
      </c>
      <c r="L8167" t="str">
        <f t="shared" si="635"/>
        <v>10</v>
      </c>
      <c r="M8167" t="str">
        <f t="shared" si="636"/>
        <v>2023</v>
      </c>
      <c r="N8167">
        <f t="shared" si="637"/>
        <v>-35094.85</v>
      </c>
      <c r="O8167" t="str">
        <f t="shared" si="638"/>
        <v/>
      </c>
      <c r="P8167">
        <f t="shared" si="639"/>
        <v>35094.85</v>
      </c>
      <c r="Q8167" s="48" t="str">
        <f>IF(O8167="","",
   IF(OR(O8167&lt;EDA_Outlier_Analysis!$C$10, O8167&gt;EDA_Outlier_Analysis!$C$11),
      "Outlier",
      "Normal"))</f>
        <v/>
      </c>
      <c r="R8167" t="str">
        <f>IF(P8167="","",
   IF(OR(P8167 &lt; EDA_Outlier_Analysis!$F$7, P8167 &gt; EDA_Outlier_Analysis!$F$8),
      "Outlier",
      "Normal"))</f>
        <v>Normal</v>
      </c>
      <c r="S8167" t="str">
        <f>IF(N8167="","",
   IF(OR(N8167 &lt;EDA_Outlier_Analysis!$I$10, N8167 &gt; EDA_Outlier_Analysis!$I$11),
      "Outlier",
      "Normal"))</f>
        <v>Normal</v>
      </c>
    </row>
    <row r="8168" spans="1:19">
      <c r="A8168" t="s">
        <v>17305</v>
      </c>
      <c r="B8168" s="4">
        <v>45257</v>
      </c>
      <c r="C8168" s="2">
        <v>-56396.1</v>
      </c>
      <c r="D8168" t="s">
        <v>840</v>
      </c>
      <c r="E8168" t="s">
        <v>845</v>
      </c>
      <c r="F8168" t="s">
        <v>10</v>
      </c>
      <c r="G8168" t="s">
        <v>24</v>
      </c>
      <c r="I8168" t="s">
        <v>979</v>
      </c>
      <c r="J8168" t="s">
        <v>17306</v>
      </c>
      <c r="K8168" t="str">
        <f>IF(COUNTIF(Customers!A:A, H8168)&gt;0, "Valid", "Invalid")</f>
        <v>Invalid</v>
      </c>
      <c r="L8168" t="str">
        <f t="shared" si="635"/>
        <v>11</v>
      </c>
      <c r="M8168" t="str">
        <f t="shared" si="636"/>
        <v>2023</v>
      </c>
      <c r="N8168">
        <f t="shared" si="637"/>
        <v>-56396.1</v>
      </c>
      <c r="O8168" t="str">
        <f t="shared" si="638"/>
        <v/>
      </c>
      <c r="P8168">
        <f t="shared" si="639"/>
        <v>56396.1</v>
      </c>
      <c r="Q8168" s="48" t="str">
        <f>IF(O8168="","",
   IF(OR(O8168&lt;EDA_Outlier_Analysis!$C$10, O8168&gt;EDA_Outlier_Analysis!$C$11),
      "Outlier",
      "Normal"))</f>
        <v/>
      </c>
      <c r="R8168" t="str">
        <f>IF(P8168="","",
   IF(OR(P8168 &lt; EDA_Outlier_Analysis!$F$7, P8168 &gt; EDA_Outlier_Analysis!$F$8),
      "Outlier",
      "Normal"))</f>
        <v>Outlier</v>
      </c>
      <c r="S8168" t="str">
        <f>IF(N8168="","",
   IF(OR(N8168 &lt;EDA_Outlier_Analysis!$I$10, N8168 &gt; EDA_Outlier_Analysis!$I$11),
      "Outlier",
      "Normal"))</f>
        <v>Normal</v>
      </c>
    </row>
    <row r="8169" spans="1:19">
      <c r="A8169" t="s">
        <v>17307</v>
      </c>
      <c r="B8169" s="4">
        <v>44612</v>
      </c>
      <c r="C8169" s="2">
        <v>-54866.92</v>
      </c>
      <c r="D8169" t="s">
        <v>840</v>
      </c>
      <c r="E8169" t="s">
        <v>856</v>
      </c>
      <c r="F8169" t="s">
        <v>11</v>
      </c>
      <c r="G8169" t="s">
        <v>24</v>
      </c>
      <c r="I8169" t="s">
        <v>1623</v>
      </c>
      <c r="J8169" t="s">
        <v>17308</v>
      </c>
      <c r="K8169" t="str">
        <f>IF(COUNTIF(Customers!A:A, H8169)&gt;0, "Valid", "Invalid")</f>
        <v>Invalid</v>
      </c>
      <c r="L8169" t="str">
        <f t="shared" si="635"/>
        <v>2</v>
      </c>
      <c r="M8169" t="str">
        <f t="shared" si="636"/>
        <v>2022</v>
      </c>
      <c r="N8169">
        <f t="shared" si="637"/>
        <v>-54866.92</v>
      </c>
      <c r="O8169" t="str">
        <f t="shared" si="638"/>
        <v/>
      </c>
      <c r="P8169">
        <f t="shared" si="639"/>
        <v>54866.92</v>
      </c>
      <c r="Q8169" s="48" t="str">
        <f>IF(O8169="","",
   IF(OR(O8169&lt;EDA_Outlier_Analysis!$C$10, O8169&gt;EDA_Outlier_Analysis!$C$11),
      "Outlier",
      "Normal"))</f>
        <v/>
      </c>
      <c r="R8169" t="str">
        <f>IF(P8169="","",
   IF(OR(P8169 &lt; EDA_Outlier_Analysis!$F$7, P8169 &gt; EDA_Outlier_Analysis!$F$8),
      "Outlier",
      "Normal"))</f>
        <v>Outlier</v>
      </c>
      <c r="S8169" t="str">
        <f>IF(N8169="","",
   IF(OR(N8169 &lt;EDA_Outlier_Analysis!$I$10, N8169 &gt; EDA_Outlier_Analysis!$I$11),
      "Outlier",
      "Normal"))</f>
        <v>Normal</v>
      </c>
    </row>
    <row r="8170" spans="1:19">
      <c r="A8170" t="s">
        <v>17309</v>
      </c>
      <c r="B8170" s="4">
        <v>44872</v>
      </c>
      <c r="C8170" s="2">
        <v>-49442.98</v>
      </c>
      <c r="D8170" t="s">
        <v>840</v>
      </c>
      <c r="E8170" t="s">
        <v>841</v>
      </c>
      <c r="F8170" t="s">
        <v>11</v>
      </c>
      <c r="G8170" t="s">
        <v>34</v>
      </c>
      <c r="I8170" t="s">
        <v>1524</v>
      </c>
      <c r="J8170" t="s">
        <v>17310</v>
      </c>
      <c r="K8170" t="str">
        <f>IF(COUNTIF(Customers!A:A, H8170)&gt;0, "Valid", "Invalid")</f>
        <v>Invalid</v>
      </c>
      <c r="L8170" t="str">
        <f t="shared" si="635"/>
        <v>11</v>
      </c>
      <c r="M8170" t="str">
        <f t="shared" si="636"/>
        <v>2022</v>
      </c>
      <c r="N8170">
        <f t="shared" si="637"/>
        <v>-49442.98</v>
      </c>
      <c r="O8170" t="str">
        <f t="shared" si="638"/>
        <v/>
      </c>
      <c r="P8170">
        <f t="shared" si="639"/>
        <v>49442.98</v>
      </c>
      <c r="Q8170" s="48" t="str">
        <f>IF(O8170="","",
   IF(OR(O8170&lt;EDA_Outlier_Analysis!$C$10, O8170&gt;EDA_Outlier_Analysis!$C$11),
      "Outlier",
      "Normal"))</f>
        <v/>
      </c>
      <c r="R8170" t="str">
        <f>IF(P8170="","",
   IF(OR(P8170 &lt; EDA_Outlier_Analysis!$F$7, P8170 &gt; EDA_Outlier_Analysis!$F$8),
      "Outlier",
      "Normal"))</f>
        <v>Normal</v>
      </c>
      <c r="S8170" t="str">
        <f>IF(N8170="","",
   IF(OR(N8170 &lt;EDA_Outlier_Analysis!$I$10, N8170 &gt; EDA_Outlier_Analysis!$I$11),
      "Outlier",
      "Normal"))</f>
        <v>Normal</v>
      </c>
    </row>
    <row r="8171" spans="1:19">
      <c r="A8171" t="s">
        <v>17311</v>
      </c>
      <c r="B8171" s="4">
        <v>45106</v>
      </c>
      <c r="C8171" s="2">
        <v>85565.87</v>
      </c>
      <c r="D8171" t="s">
        <v>849</v>
      </c>
      <c r="E8171" t="s">
        <v>853</v>
      </c>
      <c r="F8171" t="s">
        <v>9</v>
      </c>
      <c r="G8171" t="s">
        <v>24</v>
      </c>
      <c r="H8171" t="s">
        <v>281</v>
      </c>
      <c r="J8171" t="s">
        <v>17312</v>
      </c>
      <c r="K8171" t="str">
        <f>IF(COUNTIF(Customers!A:A, H8171)&gt;0, "Valid", "Invalid")</f>
        <v>Valid</v>
      </c>
      <c r="L8171" t="str">
        <f t="shared" si="635"/>
        <v>6</v>
      </c>
      <c r="M8171" t="str">
        <f t="shared" si="636"/>
        <v>2023</v>
      </c>
      <c r="N8171">
        <f t="shared" si="637"/>
        <v>85565.87</v>
      </c>
      <c r="O8171">
        <f t="shared" si="638"/>
        <v>85565.87</v>
      </c>
      <c r="P8171" t="str">
        <f t="shared" si="639"/>
        <v/>
      </c>
      <c r="Q8171" s="48" t="str">
        <f>IF(O8171="","",
   IF(OR(O8171&lt;EDA_Outlier_Analysis!$C$10, O8171&gt;EDA_Outlier_Analysis!$C$11),
      "Outlier",
      "Normal"))</f>
        <v>Normal</v>
      </c>
      <c r="R8171" t="str">
        <f>IF(P8171="","",
   IF(OR(P8171 &lt; EDA_Outlier_Analysis!$F$7, P8171 &gt; EDA_Outlier_Analysis!$F$8),
      "Outlier",
      "Normal"))</f>
        <v/>
      </c>
      <c r="S8171" t="str">
        <f>IF(N8171="","",
   IF(OR(N8171 &lt;EDA_Outlier_Analysis!$I$10, N8171 &gt; EDA_Outlier_Analysis!$I$11),
      "Outlier",
      "Normal"))</f>
        <v>Normal</v>
      </c>
    </row>
    <row r="8172" spans="1:19">
      <c r="A8172" t="s">
        <v>17313</v>
      </c>
      <c r="B8172" s="4">
        <v>44855</v>
      </c>
      <c r="C8172" s="2">
        <v>211021.1</v>
      </c>
      <c r="D8172" t="s">
        <v>849</v>
      </c>
      <c r="E8172" t="s">
        <v>853</v>
      </c>
      <c r="F8172" t="s">
        <v>10</v>
      </c>
      <c r="G8172" t="s">
        <v>34</v>
      </c>
      <c r="H8172" t="s">
        <v>641</v>
      </c>
      <c r="J8172" t="s">
        <v>17314</v>
      </c>
      <c r="K8172" t="str">
        <f>IF(COUNTIF(Customers!A:A, H8172)&gt;0, "Valid", "Invalid")</f>
        <v>Valid</v>
      </c>
      <c r="L8172" t="str">
        <f t="shared" si="635"/>
        <v>10</v>
      </c>
      <c r="M8172" t="str">
        <f t="shared" si="636"/>
        <v>2022</v>
      </c>
      <c r="N8172">
        <f t="shared" si="637"/>
        <v>211021.1</v>
      </c>
      <c r="O8172">
        <f t="shared" si="638"/>
        <v>211021.1</v>
      </c>
      <c r="P8172" t="str">
        <f t="shared" si="639"/>
        <v/>
      </c>
      <c r="Q8172" s="48" t="str">
        <f>IF(O8172="","",
   IF(OR(O8172&lt;EDA_Outlier_Analysis!$C$10, O8172&gt;EDA_Outlier_Analysis!$C$11),
      "Outlier",
      "Normal"))</f>
        <v>Normal</v>
      </c>
      <c r="R8172" t="str">
        <f>IF(P8172="","",
   IF(OR(P8172 &lt; EDA_Outlier_Analysis!$F$7, P8172 &gt; EDA_Outlier_Analysis!$F$8),
      "Outlier",
      "Normal"))</f>
        <v/>
      </c>
      <c r="S8172" t="str">
        <f>IF(N8172="","",
   IF(OR(N8172 &lt;EDA_Outlier_Analysis!$I$10, N8172 &gt; EDA_Outlier_Analysis!$I$11),
      "Outlier",
      "Normal"))</f>
        <v>Normal</v>
      </c>
    </row>
    <row r="8173" spans="1:19">
      <c r="A8173" t="s">
        <v>17315</v>
      </c>
      <c r="B8173" s="4">
        <v>44572</v>
      </c>
      <c r="C8173" s="2">
        <v>-32288.17</v>
      </c>
      <c r="D8173" t="s">
        <v>840</v>
      </c>
      <c r="E8173" t="s">
        <v>905</v>
      </c>
      <c r="F8173" t="s">
        <v>9</v>
      </c>
      <c r="G8173" t="s">
        <v>20</v>
      </c>
      <c r="I8173" t="s">
        <v>1062</v>
      </c>
      <c r="J8173" t="s">
        <v>17316</v>
      </c>
      <c r="K8173" t="str">
        <f>IF(COUNTIF(Customers!A:A, H8173)&gt;0, "Valid", "Invalid")</f>
        <v>Invalid</v>
      </c>
      <c r="L8173" t="str">
        <f t="shared" si="635"/>
        <v>1</v>
      </c>
      <c r="M8173" t="str">
        <f t="shared" si="636"/>
        <v>2022</v>
      </c>
      <c r="N8173">
        <f t="shared" si="637"/>
        <v>-32288.17</v>
      </c>
      <c r="O8173" t="str">
        <f t="shared" si="638"/>
        <v/>
      </c>
      <c r="P8173">
        <f t="shared" si="639"/>
        <v>32288.17</v>
      </c>
      <c r="Q8173" s="48" t="str">
        <f>IF(O8173="","",
   IF(OR(O8173&lt;EDA_Outlier_Analysis!$C$10, O8173&gt;EDA_Outlier_Analysis!$C$11),
      "Outlier",
      "Normal"))</f>
        <v/>
      </c>
      <c r="R8173" t="str">
        <f>IF(P8173="","",
   IF(OR(P8173 &lt; EDA_Outlier_Analysis!$F$7, P8173 &gt; EDA_Outlier_Analysis!$F$8),
      "Outlier",
      "Normal"))</f>
        <v>Normal</v>
      </c>
      <c r="S8173" t="str">
        <f>IF(N8173="","",
   IF(OR(N8173 &lt;EDA_Outlier_Analysis!$I$10, N8173 &gt; EDA_Outlier_Analysis!$I$11),
      "Outlier",
      "Normal"))</f>
        <v>Normal</v>
      </c>
    </row>
    <row r="8174" spans="1:19">
      <c r="A8174" t="s">
        <v>17317</v>
      </c>
      <c r="B8174" s="4">
        <v>44819</v>
      </c>
      <c r="C8174" s="2">
        <v>233796.29</v>
      </c>
      <c r="D8174" t="s">
        <v>849</v>
      </c>
      <c r="E8174" t="s">
        <v>868</v>
      </c>
      <c r="F8174" t="s">
        <v>9</v>
      </c>
      <c r="G8174" t="s">
        <v>34</v>
      </c>
      <c r="H8174" t="s">
        <v>335</v>
      </c>
      <c r="J8174" t="s">
        <v>17318</v>
      </c>
      <c r="K8174" t="str">
        <f>IF(COUNTIF(Customers!A:A, H8174)&gt;0, "Valid", "Invalid")</f>
        <v>Valid</v>
      </c>
      <c r="L8174" t="str">
        <f t="shared" si="635"/>
        <v>9</v>
      </c>
      <c r="M8174" t="str">
        <f t="shared" si="636"/>
        <v>2022</v>
      </c>
      <c r="N8174">
        <f t="shared" si="637"/>
        <v>233796.29</v>
      </c>
      <c r="O8174">
        <f t="shared" si="638"/>
        <v>233796.29</v>
      </c>
      <c r="P8174" t="str">
        <f t="shared" si="639"/>
        <v/>
      </c>
      <c r="Q8174" s="48" t="str">
        <f>IF(O8174="","",
   IF(OR(O8174&lt;EDA_Outlier_Analysis!$C$10, O8174&gt;EDA_Outlier_Analysis!$C$11),
      "Outlier",
      "Normal"))</f>
        <v>Normal</v>
      </c>
      <c r="R8174" t="str">
        <f>IF(P8174="","",
   IF(OR(P8174 &lt; EDA_Outlier_Analysis!$F$7, P8174 &gt; EDA_Outlier_Analysis!$F$8),
      "Outlier",
      "Normal"))</f>
        <v/>
      </c>
      <c r="S8174" t="str">
        <f>IF(N8174="","",
   IF(OR(N8174 &lt;EDA_Outlier_Analysis!$I$10, N8174 &gt; EDA_Outlier_Analysis!$I$11),
      "Outlier",
      "Normal"))</f>
        <v>Normal</v>
      </c>
    </row>
    <row r="8175" spans="1:19">
      <c r="A8175" t="s">
        <v>17319</v>
      </c>
      <c r="B8175" s="4">
        <v>45038</v>
      </c>
      <c r="C8175" s="2">
        <v>15977.9</v>
      </c>
      <c r="D8175" t="s">
        <v>1345</v>
      </c>
      <c r="E8175" t="s">
        <v>1345</v>
      </c>
      <c r="F8175" t="s">
        <v>9</v>
      </c>
      <c r="G8175" t="s">
        <v>20</v>
      </c>
      <c r="J8175" t="s">
        <v>17320</v>
      </c>
      <c r="K8175" t="str">
        <f>IF(COUNTIF(Customers!A:A, H8175)&gt;0, "Valid", "Invalid")</f>
        <v>Invalid</v>
      </c>
      <c r="L8175" t="str">
        <f t="shared" si="635"/>
        <v>4</v>
      </c>
      <c r="M8175" t="str">
        <f t="shared" si="636"/>
        <v>2023</v>
      </c>
      <c r="N8175">
        <f t="shared" si="637"/>
        <v>-15977.9</v>
      </c>
      <c r="O8175" t="str">
        <f t="shared" si="638"/>
        <v/>
      </c>
      <c r="P8175" t="str">
        <f t="shared" si="639"/>
        <v/>
      </c>
      <c r="Q8175" s="48" t="str">
        <f>IF(O8175="","",
   IF(OR(O8175&lt;EDA_Outlier_Analysis!$C$10, O8175&gt;EDA_Outlier_Analysis!$C$11),
      "Outlier",
      "Normal"))</f>
        <v/>
      </c>
      <c r="R8175" t="str">
        <f>IF(P8175="","",
   IF(OR(P8175 &lt; EDA_Outlier_Analysis!$F$7, P8175 &gt; EDA_Outlier_Analysis!$F$8),
      "Outlier",
      "Normal"))</f>
        <v/>
      </c>
      <c r="S8175" t="str">
        <f>IF(N8175="","",
   IF(OR(N8175 &lt;EDA_Outlier_Analysis!$I$10, N8175 &gt; EDA_Outlier_Analysis!$I$11),
      "Outlier",
      "Normal"))</f>
        <v>Normal</v>
      </c>
    </row>
    <row r="8176" spans="1:19">
      <c r="A8176" t="s">
        <v>17321</v>
      </c>
      <c r="B8176" s="4">
        <v>44882</v>
      </c>
      <c r="C8176" s="2">
        <v>257095.11</v>
      </c>
      <c r="D8176" t="s">
        <v>849</v>
      </c>
      <c r="E8176" t="s">
        <v>850</v>
      </c>
      <c r="F8176" t="s">
        <v>10</v>
      </c>
      <c r="G8176" t="s">
        <v>31</v>
      </c>
      <c r="H8176" t="s">
        <v>709</v>
      </c>
      <c r="J8176" t="s">
        <v>17322</v>
      </c>
      <c r="K8176" t="str">
        <f>IF(COUNTIF(Customers!A:A, H8176)&gt;0, "Valid", "Invalid")</f>
        <v>Valid</v>
      </c>
      <c r="L8176" t="str">
        <f t="shared" si="635"/>
        <v>11</v>
      </c>
      <c r="M8176" t="str">
        <f t="shared" si="636"/>
        <v>2022</v>
      </c>
      <c r="N8176">
        <f t="shared" si="637"/>
        <v>257095.11</v>
      </c>
      <c r="O8176">
        <f t="shared" si="638"/>
        <v>257095.11</v>
      </c>
      <c r="P8176" t="str">
        <f t="shared" si="639"/>
        <v/>
      </c>
      <c r="Q8176" s="48" t="str">
        <f>IF(O8176="","",
   IF(OR(O8176&lt;EDA_Outlier_Analysis!$C$10, O8176&gt;EDA_Outlier_Analysis!$C$11),
      "Outlier",
      "Normal"))</f>
        <v>Normal</v>
      </c>
      <c r="R8176" t="str">
        <f>IF(P8176="","",
   IF(OR(P8176 &lt; EDA_Outlier_Analysis!$F$7, P8176 &gt; EDA_Outlier_Analysis!$F$8),
      "Outlier",
      "Normal"))</f>
        <v/>
      </c>
      <c r="S8176" t="str">
        <f>IF(N8176="","",
   IF(OR(N8176 &lt;EDA_Outlier_Analysis!$I$10, N8176 &gt; EDA_Outlier_Analysis!$I$11),
      "Outlier",
      "Normal"))</f>
        <v>Normal</v>
      </c>
    </row>
    <row r="8177" spans="1:19">
      <c r="A8177" t="s">
        <v>17323</v>
      </c>
      <c r="B8177" s="4">
        <v>45175</v>
      </c>
      <c r="C8177" s="2">
        <v>82196.03</v>
      </c>
      <c r="D8177" t="s">
        <v>849</v>
      </c>
      <c r="E8177" t="s">
        <v>850</v>
      </c>
      <c r="F8177" t="s">
        <v>9</v>
      </c>
      <c r="G8177" t="s">
        <v>31</v>
      </c>
      <c r="H8177" t="s">
        <v>671</v>
      </c>
      <c r="J8177" t="s">
        <v>17324</v>
      </c>
      <c r="K8177" t="str">
        <f>IF(COUNTIF(Customers!A:A, H8177)&gt;0, "Valid", "Invalid")</f>
        <v>Valid</v>
      </c>
      <c r="L8177" t="str">
        <f t="shared" si="635"/>
        <v>9</v>
      </c>
      <c r="M8177" t="str">
        <f t="shared" si="636"/>
        <v>2023</v>
      </c>
      <c r="N8177">
        <f t="shared" si="637"/>
        <v>82196.03</v>
      </c>
      <c r="O8177">
        <f t="shared" si="638"/>
        <v>82196.03</v>
      </c>
      <c r="P8177" t="str">
        <f t="shared" si="639"/>
        <v/>
      </c>
      <c r="Q8177" s="48" t="str">
        <f>IF(O8177="","",
   IF(OR(O8177&lt;EDA_Outlier_Analysis!$C$10, O8177&gt;EDA_Outlier_Analysis!$C$11),
      "Outlier",
      "Normal"))</f>
        <v>Normal</v>
      </c>
      <c r="R8177" t="str">
        <f>IF(P8177="","",
   IF(OR(P8177 &lt; EDA_Outlier_Analysis!$F$7, P8177 &gt; EDA_Outlier_Analysis!$F$8),
      "Outlier",
      "Normal"))</f>
        <v/>
      </c>
      <c r="S8177" t="str">
        <f>IF(N8177="","",
   IF(OR(N8177 &lt;EDA_Outlier_Analysis!$I$10, N8177 &gt; EDA_Outlier_Analysis!$I$11),
      "Outlier",
      "Normal"))</f>
        <v>Normal</v>
      </c>
    </row>
    <row r="8178" spans="1:19">
      <c r="A8178" t="s">
        <v>17325</v>
      </c>
      <c r="B8178" s="4">
        <v>45160</v>
      </c>
      <c r="C8178" s="2">
        <v>274014.06</v>
      </c>
      <c r="D8178" t="s">
        <v>849</v>
      </c>
      <c r="E8178" t="s">
        <v>850</v>
      </c>
      <c r="F8178" t="s">
        <v>9</v>
      </c>
      <c r="G8178" t="s">
        <v>34</v>
      </c>
      <c r="H8178" t="s">
        <v>523</v>
      </c>
      <c r="J8178" t="s">
        <v>17326</v>
      </c>
      <c r="K8178" t="str">
        <f>IF(COUNTIF(Customers!A:A, H8178)&gt;0, "Valid", "Invalid")</f>
        <v>Valid</v>
      </c>
      <c r="L8178" t="str">
        <f t="shared" si="635"/>
        <v>8</v>
      </c>
      <c r="M8178" t="str">
        <f t="shared" si="636"/>
        <v>2023</v>
      </c>
      <c r="N8178">
        <f t="shared" si="637"/>
        <v>274014.06</v>
      </c>
      <c r="O8178">
        <f t="shared" si="638"/>
        <v>274014.06</v>
      </c>
      <c r="P8178" t="str">
        <f t="shared" si="639"/>
        <v/>
      </c>
      <c r="Q8178" s="48" t="str">
        <f>IF(O8178="","",
   IF(OR(O8178&lt;EDA_Outlier_Analysis!$C$10, O8178&gt;EDA_Outlier_Analysis!$C$11),
      "Outlier",
      "Normal"))</f>
        <v>Normal</v>
      </c>
      <c r="R8178" t="str">
        <f>IF(P8178="","",
   IF(OR(P8178 &lt; EDA_Outlier_Analysis!$F$7, P8178 &gt; EDA_Outlier_Analysis!$F$8),
      "Outlier",
      "Normal"))</f>
        <v/>
      </c>
      <c r="S8178" t="str">
        <f>IF(N8178="","",
   IF(OR(N8178 &lt;EDA_Outlier_Analysis!$I$10, N8178 &gt; EDA_Outlier_Analysis!$I$11),
      "Outlier",
      "Normal"))</f>
        <v>Normal</v>
      </c>
    </row>
    <row r="8179" spans="1:19">
      <c r="A8179" t="s">
        <v>17327</v>
      </c>
      <c r="B8179" s="4">
        <v>45038</v>
      </c>
      <c r="C8179" s="2">
        <v>133549.78</v>
      </c>
      <c r="D8179" t="s">
        <v>849</v>
      </c>
      <c r="E8179" t="s">
        <v>868</v>
      </c>
      <c r="F8179" t="s">
        <v>9</v>
      </c>
      <c r="G8179" t="s">
        <v>34</v>
      </c>
      <c r="H8179" t="s">
        <v>359</v>
      </c>
      <c r="J8179" t="s">
        <v>17328</v>
      </c>
      <c r="K8179" t="str">
        <f>IF(COUNTIF(Customers!A:A, H8179)&gt;0, "Valid", "Invalid")</f>
        <v>Valid</v>
      </c>
      <c r="L8179" t="str">
        <f t="shared" si="635"/>
        <v>4</v>
      </c>
      <c r="M8179" t="str">
        <f t="shared" si="636"/>
        <v>2023</v>
      </c>
      <c r="N8179">
        <f t="shared" si="637"/>
        <v>133549.78</v>
      </c>
      <c r="O8179">
        <f t="shared" si="638"/>
        <v>133549.78</v>
      </c>
      <c r="P8179" t="str">
        <f t="shared" si="639"/>
        <v/>
      </c>
      <c r="Q8179" s="48" t="str">
        <f>IF(O8179="","",
   IF(OR(O8179&lt;EDA_Outlier_Analysis!$C$10, O8179&gt;EDA_Outlier_Analysis!$C$11),
      "Outlier",
      "Normal"))</f>
        <v>Normal</v>
      </c>
      <c r="R8179" t="str">
        <f>IF(P8179="","",
   IF(OR(P8179 &lt; EDA_Outlier_Analysis!$F$7, P8179 &gt; EDA_Outlier_Analysis!$F$8),
      "Outlier",
      "Normal"))</f>
        <v/>
      </c>
      <c r="S8179" t="str">
        <f>IF(N8179="","",
   IF(OR(N8179 &lt;EDA_Outlier_Analysis!$I$10, N8179 &gt; EDA_Outlier_Analysis!$I$11),
      "Outlier",
      "Normal"))</f>
        <v>Normal</v>
      </c>
    </row>
    <row r="8180" spans="1:19">
      <c r="A8180" t="s">
        <v>17329</v>
      </c>
      <c r="B8180" s="4">
        <v>44870</v>
      </c>
      <c r="C8180" s="2">
        <v>97198.66</v>
      </c>
      <c r="D8180" t="s">
        <v>849</v>
      </c>
      <c r="E8180" t="s">
        <v>868</v>
      </c>
      <c r="F8180" t="s">
        <v>10</v>
      </c>
      <c r="G8180" t="s">
        <v>20</v>
      </c>
      <c r="H8180" t="s">
        <v>71</v>
      </c>
      <c r="J8180" t="s">
        <v>17330</v>
      </c>
      <c r="K8180" t="str">
        <f>IF(COUNTIF(Customers!A:A, H8180)&gt;0, "Valid", "Invalid")</f>
        <v>Valid</v>
      </c>
      <c r="L8180" t="str">
        <f t="shared" si="635"/>
        <v>11</v>
      </c>
      <c r="M8180" t="str">
        <f t="shared" si="636"/>
        <v>2022</v>
      </c>
      <c r="N8180">
        <f t="shared" si="637"/>
        <v>97198.66</v>
      </c>
      <c r="O8180">
        <f t="shared" si="638"/>
        <v>97198.66</v>
      </c>
      <c r="P8180" t="str">
        <f t="shared" si="639"/>
        <v/>
      </c>
      <c r="Q8180" s="48" t="str">
        <f>IF(O8180="","",
   IF(OR(O8180&lt;EDA_Outlier_Analysis!$C$10, O8180&gt;EDA_Outlier_Analysis!$C$11),
      "Outlier",
      "Normal"))</f>
        <v>Normal</v>
      </c>
      <c r="R8180" t="str">
        <f>IF(P8180="","",
   IF(OR(P8180 &lt; EDA_Outlier_Analysis!$F$7, P8180 &gt; EDA_Outlier_Analysis!$F$8),
      "Outlier",
      "Normal"))</f>
        <v/>
      </c>
      <c r="S8180" t="str">
        <f>IF(N8180="","",
   IF(OR(N8180 &lt;EDA_Outlier_Analysis!$I$10, N8180 &gt; EDA_Outlier_Analysis!$I$11),
      "Outlier",
      "Normal"))</f>
        <v>Normal</v>
      </c>
    </row>
    <row r="8181" spans="1:19">
      <c r="A8181" t="s">
        <v>17331</v>
      </c>
      <c r="B8181" s="4">
        <v>45164</v>
      </c>
      <c r="C8181" s="2">
        <v>-15746.46</v>
      </c>
      <c r="D8181" t="s">
        <v>840</v>
      </c>
      <c r="E8181" t="s">
        <v>845</v>
      </c>
      <c r="F8181" t="s">
        <v>9</v>
      </c>
      <c r="G8181" t="s">
        <v>24</v>
      </c>
      <c r="I8181" t="s">
        <v>1540</v>
      </c>
      <c r="J8181" t="s">
        <v>17332</v>
      </c>
      <c r="K8181" t="str">
        <f>IF(COUNTIF(Customers!A:A, H8181)&gt;0, "Valid", "Invalid")</f>
        <v>Invalid</v>
      </c>
      <c r="L8181" t="str">
        <f t="shared" si="635"/>
        <v>8</v>
      </c>
      <c r="M8181" t="str">
        <f t="shared" si="636"/>
        <v>2023</v>
      </c>
      <c r="N8181">
        <f t="shared" si="637"/>
        <v>-15746.46</v>
      </c>
      <c r="O8181" t="str">
        <f t="shared" si="638"/>
        <v/>
      </c>
      <c r="P8181">
        <f t="shared" si="639"/>
        <v>15746.46</v>
      </c>
      <c r="Q8181" s="48" t="str">
        <f>IF(O8181="","",
   IF(OR(O8181&lt;EDA_Outlier_Analysis!$C$10, O8181&gt;EDA_Outlier_Analysis!$C$11),
      "Outlier",
      "Normal"))</f>
        <v/>
      </c>
      <c r="R8181" t="str">
        <f>IF(P8181="","",
   IF(OR(P8181 &lt; EDA_Outlier_Analysis!$F$7, P8181 &gt; EDA_Outlier_Analysis!$F$8),
      "Outlier",
      "Normal"))</f>
        <v>Outlier</v>
      </c>
      <c r="S8181" t="str">
        <f>IF(N8181="","",
   IF(OR(N8181 &lt;EDA_Outlier_Analysis!$I$10, N8181 &gt; EDA_Outlier_Analysis!$I$11),
      "Outlier",
      "Normal"))</f>
        <v>Normal</v>
      </c>
    </row>
    <row r="8182" spans="1:19">
      <c r="A8182" t="s">
        <v>17333</v>
      </c>
      <c r="B8182" s="4">
        <v>45160</v>
      </c>
      <c r="C8182" s="2">
        <v>178574.27</v>
      </c>
      <c r="D8182" t="s">
        <v>849</v>
      </c>
      <c r="E8182" t="s">
        <v>868</v>
      </c>
      <c r="F8182" t="s">
        <v>10</v>
      </c>
      <c r="G8182" t="s">
        <v>20</v>
      </c>
      <c r="H8182" t="s">
        <v>271</v>
      </c>
      <c r="J8182" t="s">
        <v>17334</v>
      </c>
      <c r="K8182" t="str">
        <f>IF(COUNTIF(Customers!A:A, H8182)&gt;0, "Valid", "Invalid")</f>
        <v>Valid</v>
      </c>
      <c r="L8182" t="str">
        <f t="shared" si="635"/>
        <v>8</v>
      </c>
      <c r="M8182" t="str">
        <f t="shared" si="636"/>
        <v>2023</v>
      </c>
      <c r="N8182">
        <f t="shared" si="637"/>
        <v>178574.27</v>
      </c>
      <c r="O8182">
        <f t="shared" si="638"/>
        <v>178574.27</v>
      </c>
      <c r="P8182" t="str">
        <f t="shared" si="639"/>
        <v/>
      </c>
      <c r="Q8182" s="48" t="str">
        <f>IF(O8182="","",
   IF(OR(O8182&lt;EDA_Outlier_Analysis!$C$10, O8182&gt;EDA_Outlier_Analysis!$C$11),
      "Outlier",
      "Normal"))</f>
        <v>Normal</v>
      </c>
      <c r="R8182" t="str">
        <f>IF(P8182="","",
   IF(OR(P8182 &lt; EDA_Outlier_Analysis!$F$7, P8182 &gt; EDA_Outlier_Analysis!$F$8),
      "Outlier",
      "Normal"))</f>
        <v/>
      </c>
      <c r="S8182" t="str">
        <f>IF(N8182="","",
   IF(OR(N8182 &lt;EDA_Outlier_Analysis!$I$10, N8182 &gt; EDA_Outlier_Analysis!$I$11),
      "Outlier",
      "Normal"))</f>
        <v>Normal</v>
      </c>
    </row>
    <row r="8183" spans="1:19">
      <c r="A8183" t="s">
        <v>17335</v>
      </c>
      <c r="B8183" s="4">
        <v>44826</v>
      </c>
      <c r="C8183" s="2">
        <v>214949.87</v>
      </c>
      <c r="D8183" t="s">
        <v>849</v>
      </c>
      <c r="E8183" t="s">
        <v>850</v>
      </c>
      <c r="F8183" t="s">
        <v>9</v>
      </c>
      <c r="G8183" t="s">
        <v>24</v>
      </c>
      <c r="H8183" t="s">
        <v>67</v>
      </c>
      <c r="J8183" t="s">
        <v>17336</v>
      </c>
      <c r="K8183" t="str">
        <f>IF(COUNTIF(Customers!A:A, H8183)&gt;0, "Valid", "Invalid")</f>
        <v>Valid</v>
      </c>
      <c r="L8183" t="str">
        <f t="shared" si="635"/>
        <v>9</v>
      </c>
      <c r="M8183" t="str">
        <f t="shared" si="636"/>
        <v>2022</v>
      </c>
      <c r="N8183">
        <f t="shared" si="637"/>
        <v>214949.87</v>
      </c>
      <c r="O8183">
        <f t="shared" si="638"/>
        <v>214949.87</v>
      </c>
      <c r="P8183" t="str">
        <f t="shared" si="639"/>
        <v/>
      </c>
      <c r="Q8183" s="48" t="str">
        <f>IF(O8183="","",
   IF(OR(O8183&lt;EDA_Outlier_Analysis!$C$10, O8183&gt;EDA_Outlier_Analysis!$C$11),
      "Outlier",
      "Normal"))</f>
        <v>Normal</v>
      </c>
      <c r="R8183" t="str">
        <f>IF(P8183="","",
   IF(OR(P8183 &lt; EDA_Outlier_Analysis!$F$7, P8183 &gt; EDA_Outlier_Analysis!$F$8),
      "Outlier",
      "Normal"))</f>
        <v/>
      </c>
      <c r="S8183" t="str">
        <f>IF(N8183="","",
   IF(OR(N8183 &lt;EDA_Outlier_Analysis!$I$10, N8183 &gt; EDA_Outlier_Analysis!$I$11),
      "Outlier",
      "Normal"))</f>
        <v>Normal</v>
      </c>
    </row>
    <row r="8184" spans="1:19">
      <c r="A8184" t="s">
        <v>17337</v>
      </c>
      <c r="B8184" s="4">
        <v>45126</v>
      </c>
      <c r="C8184" s="2">
        <v>212395.76</v>
      </c>
      <c r="D8184" t="s">
        <v>849</v>
      </c>
      <c r="E8184" t="s">
        <v>850</v>
      </c>
      <c r="F8184" t="s">
        <v>11</v>
      </c>
      <c r="G8184" t="s">
        <v>34</v>
      </c>
      <c r="H8184" t="s">
        <v>615</v>
      </c>
      <c r="J8184" t="s">
        <v>17338</v>
      </c>
      <c r="K8184" t="str">
        <f>IF(COUNTIF(Customers!A:A, H8184)&gt;0, "Valid", "Invalid")</f>
        <v>Valid</v>
      </c>
      <c r="L8184" t="str">
        <f t="shared" si="635"/>
        <v>7</v>
      </c>
      <c r="M8184" t="str">
        <f t="shared" si="636"/>
        <v>2023</v>
      </c>
      <c r="N8184">
        <f t="shared" si="637"/>
        <v>212395.76</v>
      </c>
      <c r="O8184">
        <f t="shared" si="638"/>
        <v>212395.76</v>
      </c>
      <c r="P8184" t="str">
        <f t="shared" si="639"/>
        <v/>
      </c>
      <c r="Q8184" s="48" t="str">
        <f>IF(O8184="","",
   IF(OR(O8184&lt;EDA_Outlier_Analysis!$C$10, O8184&gt;EDA_Outlier_Analysis!$C$11),
      "Outlier",
      "Normal"))</f>
        <v>Normal</v>
      </c>
      <c r="R8184" t="str">
        <f>IF(P8184="","",
   IF(OR(P8184 &lt; EDA_Outlier_Analysis!$F$7, P8184 &gt; EDA_Outlier_Analysis!$F$8),
      "Outlier",
      "Normal"))</f>
        <v/>
      </c>
      <c r="S8184" t="str">
        <f>IF(N8184="","",
   IF(OR(N8184 &lt;EDA_Outlier_Analysis!$I$10, N8184 &gt; EDA_Outlier_Analysis!$I$11),
      "Outlier",
      "Normal"))</f>
        <v>Normal</v>
      </c>
    </row>
    <row r="8185" spans="1:19">
      <c r="A8185" t="s">
        <v>17339</v>
      </c>
      <c r="B8185" s="4">
        <v>44643</v>
      </c>
      <c r="C8185" s="2">
        <v>123960.54</v>
      </c>
      <c r="D8185" t="s">
        <v>849</v>
      </c>
      <c r="E8185" t="s">
        <v>853</v>
      </c>
      <c r="F8185" t="s">
        <v>10</v>
      </c>
      <c r="G8185" t="s">
        <v>31</v>
      </c>
      <c r="H8185" t="s">
        <v>491</v>
      </c>
      <c r="J8185" t="s">
        <v>17340</v>
      </c>
      <c r="K8185" t="str">
        <f>IF(COUNTIF(Customers!A:A, H8185)&gt;0, "Valid", "Invalid")</f>
        <v>Valid</v>
      </c>
      <c r="L8185" t="str">
        <f t="shared" si="635"/>
        <v>3</v>
      </c>
      <c r="M8185" t="str">
        <f t="shared" si="636"/>
        <v>2022</v>
      </c>
      <c r="N8185">
        <f t="shared" si="637"/>
        <v>123960.54</v>
      </c>
      <c r="O8185">
        <f t="shared" si="638"/>
        <v>123960.54</v>
      </c>
      <c r="P8185" t="str">
        <f t="shared" si="639"/>
        <v/>
      </c>
      <c r="Q8185" s="48" t="str">
        <f>IF(O8185="","",
   IF(OR(O8185&lt;EDA_Outlier_Analysis!$C$10, O8185&gt;EDA_Outlier_Analysis!$C$11),
      "Outlier",
      "Normal"))</f>
        <v>Normal</v>
      </c>
      <c r="R8185" t="str">
        <f>IF(P8185="","",
   IF(OR(P8185 &lt; EDA_Outlier_Analysis!$F$7, P8185 &gt; EDA_Outlier_Analysis!$F$8),
      "Outlier",
      "Normal"))</f>
        <v/>
      </c>
      <c r="S8185" t="str">
        <f>IF(N8185="","",
   IF(OR(N8185 &lt;EDA_Outlier_Analysis!$I$10, N8185 &gt; EDA_Outlier_Analysis!$I$11),
      "Outlier",
      "Normal"))</f>
        <v>Normal</v>
      </c>
    </row>
    <row r="8186" spans="1:19">
      <c r="A8186" t="s">
        <v>17341</v>
      </c>
      <c r="B8186" s="4">
        <v>45002</v>
      </c>
      <c r="C8186" s="2">
        <v>22091.17</v>
      </c>
      <c r="D8186" t="s">
        <v>1345</v>
      </c>
      <c r="E8186" t="s">
        <v>1345</v>
      </c>
      <c r="F8186" t="s">
        <v>10</v>
      </c>
      <c r="G8186" t="s">
        <v>34</v>
      </c>
      <c r="J8186" t="s">
        <v>17342</v>
      </c>
      <c r="K8186" t="str">
        <f>IF(COUNTIF(Customers!A:A, H8186)&gt;0, "Valid", "Invalid")</f>
        <v>Invalid</v>
      </c>
      <c r="L8186" t="str">
        <f t="shared" si="635"/>
        <v>3</v>
      </c>
      <c r="M8186" t="str">
        <f t="shared" si="636"/>
        <v>2023</v>
      </c>
      <c r="N8186">
        <f t="shared" si="637"/>
        <v>-22091.17</v>
      </c>
      <c r="O8186" t="str">
        <f t="shared" si="638"/>
        <v/>
      </c>
      <c r="P8186" t="str">
        <f t="shared" si="639"/>
        <v/>
      </c>
      <c r="Q8186" s="48" t="str">
        <f>IF(O8186="","",
   IF(OR(O8186&lt;EDA_Outlier_Analysis!$C$10, O8186&gt;EDA_Outlier_Analysis!$C$11),
      "Outlier",
      "Normal"))</f>
        <v/>
      </c>
      <c r="R8186" t="str">
        <f>IF(P8186="","",
   IF(OR(P8186 &lt; EDA_Outlier_Analysis!$F$7, P8186 &gt; EDA_Outlier_Analysis!$F$8),
      "Outlier",
      "Normal"))</f>
        <v/>
      </c>
      <c r="S8186" t="str">
        <f>IF(N8186="","",
   IF(OR(N8186 &lt;EDA_Outlier_Analysis!$I$10, N8186 &gt; EDA_Outlier_Analysis!$I$11),
      "Outlier",
      "Normal"))</f>
        <v>Normal</v>
      </c>
    </row>
    <row r="8187" spans="1:19">
      <c r="A8187" t="s">
        <v>17343</v>
      </c>
      <c r="B8187" s="4">
        <v>44941</v>
      </c>
      <c r="C8187" s="2">
        <v>107466.89</v>
      </c>
      <c r="D8187" t="s">
        <v>849</v>
      </c>
      <c r="E8187" t="s">
        <v>850</v>
      </c>
      <c r="F8187" t="s">
        <v>10</v>
      </c>
      <c r="G8187" t="s">
        <v>20</v>
      </c>
      <c r="H8187" t="s">
        <v>673</v>
      </c>
      <c r="J8187" t="s">
        <v>17344</v>
      </c>
      <c r="K8187" t="str">
        <f>IF(COUNTIF(Customers!A:A, H8187)&gt;0, "Valid", "Invalid")</f>
        <v>Valid</v>
      </c>
      <c r="L8187" t="str">
        <f t="shared" si="635"/>
        <v>1</v>
      </c>
      <c r="M8187" t="str">
        <f t="shared" si="636"/>
        <v>2023</v>
      </c>
      <c r="N8187">
        <f t="shared" si="637"/>
        <v>107466.89</v>
      </c>
      <c r="O8187">
        <f t="shared" si="638"/>
        <v>107466.89</v>
      </c>
      <c r="P8187" t="str">
        <f t="shared" si="639"/>
        <v/>
      </c>
      <c r="Q8187" s="48" t="str">
        <f>IF(O8187="","",
   IF(OR(O8187&lt;EDA_Outlier_Analysis!$C$10, O8187&gt;EDA_Outlier_Analysis!$C$11),
      "Outlier",
      "Normal"))</f>
        <v>Normal</v>
      </c>
      <c r="R8187" t="str">
        <f>IF(P8187="","",
   IF(OR(P8187 &lt; EDA_Outlier_Analysis!$F$7, P8187 &gt; EDA_Outlier_Analysis!$F$8),
      "Outlier",
      "Normal"))</f>
        <v/>
      </c>
      <c r="S8187" t="str">
        <f>IF(N8187="","",
   IF(OR(N8187 &lt;EDA_Outlier_Analysis!$I$10, N8187 &gt; EDA_Outlier_Analysis!$I$11),
      "Outlier",
      "Normal"))</f>
        <v>Normal</v>
      </c>
    </row>
    <row r="8188" spans="1:19">
      <c r="A8188" t="s">
        <v>17345</v>
      </c>
      <c r="B8188" s="4">
        <v>44994</v>
      </c>
      <c r="C8188" s="2">
        <v>-45310.98</v>
      </c>
      <c r="D8188" t="s">
        <v>840</v>
      </c>
      <c r="E8188" t="s">
        <v>841</v>
      </c>
      <c r="F8188" t="s">
        <v>11</v>
      </c>
      <c r="G8188" t="s">
        <v>31</v>
      </c>
      <c r="I8188" t="s">
        <v>1096</v>
      </c>
      <c r="J8188" t="s">
        <v>17346</v>
      </c>
      <c r="K8188" t="str">
        <f>IF(COUNTIF(Customers!A:A, H8188)&gt;0, "Valid", "Invalid")</f>
        <v>Invalid</v>
      </c>
      <c r="L8188" t="str">
        <f t="shared" si="635"/>
        <v>3</v>
      </c>
      <c r="M8188" t="str">
        <f t="shared" si="636"/>
        <v>2023</v>
      </c>
      <c r="N8188">
        <f t="shared" si="637"/>
        <v>-45310.98</v>
      </c>
      <c r="O8188" t="str">
        <f t="shared" si="638"/>
        <v/>
      </c>
      <c r="P8188">
        <f t="shared" si="639"/>
        <v>45310.98</v>
      </c>
      <c r="Q8188" s="48" t="str">
        <f>IF(O8188="","",
   IF(OR(O8188&lt;EDA_Outlier_Analysis!$C$10, O8188&gt;EDA_Outlier_Analysis!$C$11),
      "Outlier",
      "Normal"))</f>
        <v/>
      </c>
      <c r="R8188" t="str">
        <f>IF(P8188="","",
   IF(OR(P8188 &lt; EDA_Outlier_Analysis!$F$7, P8188 &gt; EDA_Outlier_Analysis!$F$8),
      "Outlier",
      "Normal"))</f>
        <v>Normal</v>
      </c>
      <c r="S8188" t="str">
        <f>IF(N8188="","",
   IF(OR(N8188 &lt;EDA_Outlier_Analysis!$I$10, N8188 &gt; EDA_Outlier_Analysis!$I$11),
      "Outlier",
      "Normal"))</f>
        <v>Normal</v>
      </c>
    </row>
    <row r="8189" spans="1:19">
      <c r="A8189" t="s">
        <v>17347</v>
      </c>
      <c r="B8189" s="4">
        <v>44998</v>
      </c>
      <c r="C8189" s="2">
        <v>11997.17</v>
      </c>
      <c r="D8189" t="s">
        <v>873</v>
      </c>
      <c r="E8189" t="s">
        <v>873</v>
      </c>
      <c r="F8189" t="s">
        <v>11</v>
      </c>
      <c r="G8189" t="s">
        <v>20</v>
      </c>
      <c r="J8189" t="s">
        <v>17348</v>
      </c>
      <c r="K8189" t="str">
        <f>IF(COUNTIF(Customers!A:A, H8189)&gt;0, "Valid", "Invalid")</f>
        <v>Invalid</v>
      </c>
      <c r="L8189" t="str">
        <f t="shared" si="635"/>
        <v>3</v>
      </c>
      <c r="M8189" t="str">
        <f t="shared" si="636"/>
        <v>2023</v>
      </c>
      <c r="N8189">
        <f t="shared" si="637"/>
        <v>-11997.17</v>
      </c>
      <c r="O8189" t="str">
        <f t="shared" si="638"/>
        <v/>
      </c>
      <c r="P8189" t="str">
        <f t="shared" si="639"/>
        <v/>
      </c>
      <c r="Q8189" s="48" t="str">
        <f>IF(O8189="","",
   IF(OR(O8189&lt;EDA_Outlier_Analysis!$C$10, O8189&gt;EDA_Outlier_Analysis!$C$11),
      "Outlier",
      "Normal"))</f>
        <v/>
      </c>
      <c r="R8189" t="str">
        <f>IF(P8189="","",
   IF(OR(P8189 &lt; EDA_Outlier_Analysis!$F$7, P8189 &gt; EDA_Outlier_Analysis!$F$8),
      "Outlier",
      "Normal"))</f>
        <v/>
      </c>
      <c r="S8189" t="str">
        <f>IF(N8189="","",
   IF(OR(N8189 &lt;EDA_Outlier_Analysis!$I$10, N8189 &gt; EDA_Outlier_Analysis!$I$11),
      "Outlier",
      "Normal"))</f>
        <v>Normal</v>
      </c>
    </row>
    <row r="8190" spans="1:19">
      <c r="A8190" t="s">
        <v>17349</v>
      </c>
      <c r="B8190" s="4">
        <v>44915</v>
      </c>
      <c r="C8190" s="2">
        <v>140462.13</v>
      </c>
      <c r="D8190" t="s">
        <v>849</v>
      </c>
      <c r="E8190" t="s">
        <v>850</v>
      </c>
      <c r="F8190" t="s">
        <v>11</v>
      </c>
      <c r="G8190" t="s">
        <v>20</v>
      </c>
      <c r="H8190" t="s">
        <v>629</v>
      </c>
      <c r="J8190" t="s">
        <v>17350</v>
      </c>
      <c r="K8190" t="str">
        <f>IF(COUNTIF(Customers!A:A, H8190)&gt;0, "Valid", "Invalid")</f>
        <v>Valid</v>
      </c>
      <c r="L8190" t="str">
        <f t="shared" si="635"/>
        <v>12</v>
      </c>
      <c r="M8190" t="str">
        <f t="shared" si="636"/>
        <v>2022</v>
      </c>
      <c r="N8190">
        <f t="shared" si="637"/>
        <v>140462.13</v>
      </c>
      <c r="O8190">
        <f t="shared" si="638"/>
        <v>140462.13</v>
      </c>
      <c r="P8190" t="str">
        <f t="shared" si="639"/>
        <v/>
      </c>
      <c r="Q8190" s="48" t="str">
        <f>IF(O8190="","",
   IF(OR(O8190&lt;EDA_Outlier_Analysis!$C$10, O8190&gt;EDA_Outlier_Analysis!$C$11),
      "Outlier",
      "Normal"))</f>
        <v>Normal</v>
      </c>
      <c r="R8190" t="str">
        <f>IF(P8190="","",
   IF(OR(P8190 &lt; EDA_Outlier_Analysis!$F$7, P8190 &gt; EDA_Outlier_Analysis!$F$8),
      "Outlier",
      "Normal"))</f>
        <v/>
      </c>
      <c r="S8190" t="str">
        <f>IF(N8190="","",
   IF(OR(N8190 &lt;EDA_Outlier_Analysis!$I$10, N8190 &gt; EDA_Outlier_Analysis!$I$11),
      "Outlier",
      "Normal"))</f>
        <v>Normal</v>
      </c>
    </row>
    <row r="8191" spans="1:19">
      <c r="A8191" t="s">
        <v>17351</v>
      </c>
      <c r="B8191" s="4">
        <v>45268</v>
      </c>
      <c r="C8191" s="2">
        <v>149813.38</v>
      </c>
      <c r="D8191" t="s">
        <v>849</v>
      </c>
      <c r="E8191" t="s">
        <v>853</v>
      </c>
      <c r="F8191" t="s">
        <v>11</v>
      </c>
      <c r="G8191" t="s">
        <v>31</v>
      </c>
      <c r="H8191" t="s">
        <v>611</v>
      </c>
      <c r="J8191" t="s">
        <v>17352</v>
      </c>
      <c r="K8191" t="str">
        <f>IF(COUNTIF(Customers!A:A, H8191)&gt;0, "Valid", "Invalid")</f>
        <v>Valid</v>
      </c>
      <c r="L8191" t="str">
        <f t="shared" si="635"/>
        <v>12</v>
      </c>
      <c r="M8191" t="str">
        <f t="shared" si="636"/>
        <v>2023</v>
      </c>
      <c r="N8191">
        <f t="shared" si="637"/>
        <v>149813.38</v>
      </c>
      <c r="O8191">
        <f t="shared" si="638"/>
        <v>149813.38</v>
      </c>
      <c r="P8191" t="str">
        <f t="shared" si="639"/>
        <v/>
      </c>
      <c r="Q8191" s="48" t="str">
        <f>IF(O8191="","",
   IF(OR(O8191&lt;EDA_Outlier_Analysis!$C$10, O8191&gt;EDA_Outlier_Analysis!$C$11),
      "Outlier",
      "Normal"))</f>
        <v>Normal</v>
      </c>
      <c r="R8191" t="str">
        <f>IF(P8191="","",
   IF(OR(P8191 &lt; EDA_Outlier_Analysis!$F$7, P8191 &gt; EDA_Outlier_Analysis!$F$8),
      "Outlier",
      "Normal"))</f>
        <v/>
      </c>
      <c r="S8191" t="str">
        <f>IF(N8191="","",
   IF(OR(N8191 &lt;EDA_Outlier_Analysis!$I$10, N8191 &gt; EDA_Outlier_Analysis!$I$11),
      "Outlier",
      "Normal"))</f>
        <v>Normal</v>
      </c>
    </row>
    <row r="8192" spans="1:19">
      <c r="A8192" t="s">
        <v>17353</v>
      </c>
      <c r="B8192" s="4">
        <v>45113</v>
      </c>
      <c r="C8192" s="2">
        <v>-62509.2</v>
      </c>
      <c r="D8192" t="s">
        <v>840</v>
      </c>
      <c r="E8192" t="s">
        <v>841</v>
      </c>
      <c r="F8192" t="s">
        <v>9</v>
      </c>
      <c r="G8192" t="s">
        <v>20</v>
      </c>
      <c r="I8192" t="s">
        <v>1096</v>
      </c>
      <c r="J8192" t="s">
        <v>17354</v>
      </c>
      <c r="K8192" t="str">
        <f>IF(COUNTIF(Customers!A:A, H8192)&gt;0, "Valid", "Invalid")</f>
        <v>Invalid</v>
      </c>
      <c r="L8192" t="str">
        <f t="shared" si="635"/>
        <v>7</v>
      </c>
      <c r="M8192" t="str">
        <f t="shared" si="636"/>
        <v>2023</v>
      </c>
      <c r="N8192">
        <f t="shared" si="637"/>
        <v>-62509.2</v>
      </c>
      <c r="O8192" t="str">
        <f t="shared" si="638"/>
        <v/>
      </c>
      <c r="P8192">
        <f t="shared" si="639"/>
        <v>62509.2</v>
      </c>
      <c r="Q8192" s="48" t="str">
        <f>IF(O8192="","",
   IF(OR(O8192&lt;EDA_Outlier_Analysis!$C$10, O8192&gt;EDA_Outlier_Analysis!$C$11),
      "Outlier",
      "Normal"))</f>
        <v/>
      </c>
      <c r="R8192" t="str">
        <f>IF(P8192="","",
   IF(OR(P8192 &lt; EDA_Outlier_Analysis!$F$7, P8192 &gt; EDA_Outlier_Analysis!$F$8),
      "Outlier",
      "Normal"))</f>
        <v>Outlier</v>
      </c>
      <c r="S8192" t="str">
        <f>IF(N8192="","",
   IF(OR(N8192 &lt;EDA_Outlier_Analysis!$I$10, N8192 &gt; EDA_Outlier_Analysis!$I$11),
      "Outlier",
      "Normal"))</f>
        <v>Normal</v>
      </c>
    </row>
    <row r="8193" spans="1:19">
      <c r="A8193" t="s">
        <v>17355</v>
      </c>
      <c r="B8193" s="4">
        <v>45232</v>
      </c>
      <c r="C8193" s="2">
        <v>-47215.49</v>
      </c>
      <c r="D8193" t="s">
        <v>840</v>
      </c>
      <c r="E8193" t="s">
        <v>864</v>
      </c>
      <c r="F8193" t="s">
        <v>11</v>
      </c>
      <c r="G8193" t="s">
        <v>31</v>
      </c>
      <c r="I8193" t="s">
        <v>898</v>
      </c>
      <c r="J8193" t="s">
        <v>17356</v>
      </c>
      <c r="K8193" t="str">
        <f>IF(COUNTIF(Customers!A:A, H8193)&gt;0, "Valid", "Invalid")</f>
        <v>Invalid</v>
      </c>
      <c r="L8193" t="str">
        <f t="shared" si="635"/>
        <v>11</v>
      </c>
      <c r="M8193" t="str">
        <f t="shared" si="636"/>
        <v>2023</v>
      </c>
      <c r="N8193">
        <f t="shared" si="637"/>
        <v>-47215.49</v>
      </c>
      <c r="O8193" t="str">
        <f t="shared" si="638"/>
        <v/>
      </c>
      <c r="P8193">
        <f t="shared" si="639"/>
        <v>47215.49</v>
      </c>
      <c r="Q8193" s="48" t="str">
        <f>IF(O8193="","",
   IF(OR(O8193&lt;EDA_Outlier_Analysis!$C$10, O8193&gt;EDA_Outlier_Analysis!$C$11),
      "Outlier",
      "Normal"))</f>
        <v/>
      </c>
      <c r="R8193" t="str">
        <f>IF(P8193="","",
   IF(OR(P8193 &lt; EDA_Outlier_Analysis!$F$7, P8193 &gt; EDA_Outlier_Analysis!$F$8),
      "Outlier",
      "Normal"))</f>
        <v>Normal</v>
      </c>
      <c r="S8193" t="str">
        <f>IF(N8193="","",
   IF(OR(N8193 &lt;EDA_Outlier_Analysis!$I$10, N8193 &gt; EDA_Outlier_Analysis!$I$11),
      "Outlier",
      "Normal"))</f>
        <v>Normal</v>
      </c>
    </row>
    <row r="8194" spans="1:19">
      <c r="A8194" t="s">
        <v>17357</v>
      </c>
      <c r="B8194" s="4">
        <v>44949</v>
      </c>
      <c r="C8194" s="2">
        <v>146012.24</v>
      </c>
      <c r="D8194" t="s">
        <v>849</v>
      </c>
      <c r="E8194" t="s">
        <v>868</v>
      </c>
      <c r="F8194" t="s">
        <v>11</v>
      </c>
      <c r="G8194" t="s">
        <v>31</v>
      </c>
      <c r="H8194" t="s">
        <v>443</v>
      </c>
      <c r="J8194" t="s">
        <v>17358</v>
      </c>
      <c r="K8194" t="str">
        <f>IF(COUNTIF(Customers!A:A, H8194)&gt;0, "Valid", "Invalid")</f>
        <v>Valid</v>
      </c>
      <c r="L8194" t="str">
        <f t="shared" si="635"/>
        <v>1</v>
      </c>
      <c r="M8194" t="str">
        <f t="shared" si="636"/>
        <v>2023</v>
      </c>
      <c r="N8194">
        <f t="shared" si="637"/>
        <v>146012.24</v>
      </c>
      <c r="O8194">
        <f t="shared" si="638"/>
        <v>146012.24</v>
      </c>
      <c r="P8194" t="str">
        <f t="shared" si="639"/>
        <v/>
      </c>
      <c r="Q8194" s="48" t="str">
        <f>IF(O8194="","",
   IF(OR(O8194&lt;EDA_Outlier_Analysis!$C$10, O8194&gt;EDA_Outlier_Analysis!$C$11),
      "Outlier",
      "Normal"))</f>
        <v>Normal</v>
      </c>
      <c r="R8194" t="str">
        <f>IF(P8194="","",
   IF(OR(P8194 &lt; EDA_Outlier_Analysis!$F$7, P8194 &gt; EDA_Outlier_Analysis!$F$8),
      "Outlier",
      "Normal"))</f>
        <v/>
      </c>
      <c r="S8194" t="str">
        <f>IF(N8194="","",
   IF(OR(N8194 &lt;EDA_Outlier_Analysis!$I$10, N8194 &gt; EDA_Outlier_Analysis!$I$11),
      "Outlier",
      "Normal"))</f>
        <v>Normal</v>
      </c>
    </row>
    <row r="8195" spans="1:19">
      <c r="A8195" t="s">
        <v>17359</v>
      </c>
      <c r="B8195" s="4">
        <v>45103</v>
      </c>
      <c r="C8195" s="2">
        <v>134146.34</v>
      </c>
      <c r="D8195" t="s">
        <v>849</v>
      </c>
      <c r="E8195" t="s">
        <v>853</v>
      </c>
      <c r="F8195" t="s">
        <v>9</v>
      </c>
      <c r="G8195" t="s">
        <v>34</v>
      </c>
      <c r="H8195" t="s">
        <v>701</v>
      </c>
      <c r="J8195" t="s">
        <v>17360</v>
      </c>
      <c r="K8195" t="str">
        <f>IF(COUNTIF(Customers!A:A, H8195)&gt;0, "Valid", "Invalid")</f>
        <v>Valid</v>
      </c>
      <c r="L8195" t="str">
        <f t="shared" ref="L8195:L8258" si="640">TEXT(B8195,"m")</f>
        <v>6</v>
      </c>
      <c r="M8195" t="str">
        <f t="shared" ref="M8195:M8258" si="641">TEXT(B8195,"yyyy")</f>
        <v>2023</v>
      </c>
      <c r="N8195">
        <f t="shared" ref="N8195:N8258" si="642">IF(D8195="Revenue",C8195,-ABS(C8195))</f>
        <v>134146.34</v>
      </c>
      <c r="O8195">
        <f t="shared" ref="O8195:O8258" si="643">IF(D8195="Revenue", C8195, "")</f>
        <v>134146.34</v>
      </c>
      <c r="P8195" t="str">
        <f t="shared" ref="P8195:P8258" si="644">IF(D8195="Expense", ABS(C8195), "")</f>
        <v/>
      </c>
      <c r="Q8195" s="48" t="str">
        <f>IF(O8195="","",
   IF(OR(O8195&lt;EDA_Outlier_Analysis!$C$10, O8195&gt;EDA_Outlier_Analysis!$C$11),
      "Outlier",
      "Normal"))</f>
        <v>Normal</v>
      </c>
      <c r="R8195" t="str">
        <f>IF(P8195="","",
   IF(OR(P8195 &lt; EDA_Outlier_Analysis!$F$7, P8195 &gt; EDA_Outlier_Analysis!$F$8),
      "Outlier",
      "Normal"))</f>
        <v/>
      </c>
      <c r="S8195" t="str">
        <f>IF(N8195="","",
   IF(OR(N8195 &lt;EDA_Outlier_Analysis!$I$10, N8195 &gt; EDA_Outlier_Analysis!$I$11),
      "Outlier",
      "Normal"))</f>
        <v>Normal</v>
      </c>
    </row>
    <row r="8196" spans="1:19">
      <c r="A8196" t="s">
        <v>17361</v>
      </c>
      <c r="B8196" s="4">
        <v>45058</v>
      </c>
      <c r="C8196" s="2">
        <v>141965.89000000001</v>
      </c>
      <c r="D8196" t="s">
        <v>849</v>
      </c>
      <c r="E8196" t="s">
        <v>850</v>
      </c>
      <c r="F8196" t="s">
        <v>10</v>
      </c>
      <c r="G8196" t="s">
        <v>34</v>
      </c>
      <c r="H8196" t="s">
        <v>751</v>
      </c>
      <c r="J8196" t="s">
        <v>17362</v>
      </c>
      <c r="K8196" t="str">
        <f>IF(COUNTIF(Customers!A:A, H8196)&gt;0, "Valid", "Invalid")</f>
        <v>Valid</v>
      </c>
      <c r="L8196" t="str">
        <f t="shared" si="640"/>
        <v>5</v>
      </c>
      <c r="M8196" t="str">
        <f t="shared" si="641"/>
        <v>2023</v>
      </c>
      <c r="N8196">
        <f t="shared" si="642"/>
        <v>141965.89000000001</v>
      </c>
      <c r="O8196">
        <f t="shared" si="643"/>
        <v>141965.89000000001</v>
      </c>
      <c r="P8196" t="str">
        <f t="shared" si="644"/>
        <v/>
      </c>
      <c r="Q8196" s="48" t="str">
        <f>IF(O8196="","",
   IF(OR(O8196&lt;EDA_Outlier_Analysis!$C$10, O8196&gt;EDA_Outlier_Analysis!$C$11),
      "Outlier",
      "Normal"))</f>
        <v>Normal</v>
      </c>
      <c r="R8196" t="str">
        <f>IF(P8196="","",
   IF(OR(P8196 &lt; EDA_Outlier_Analysis!$F$7, P8196 &gt; EDA_Outlier_Analysis!$F$8),
      "Outlier",
      "Normal"))</f>
        <v/>
      </c>
      <c r="S8196" t="str">
        <f>IF(N8196="","",
   IF(OR(N8196 &lt;EDA_Outlier_Analysis!$I$10, N8196 &gt; EDA_Outlier_Analysis!$I$11),
      "Outlier",
      "Normal"))</f>
        <v>Normal</v>
      </c>
    </row>
    <row r="8197" spans="1:19">
      <c r="A8197" t="s">
        <v>17363</v>
      </c>
      <c r="B8197" s="4">
        <v>44888</v>
      </c>
      <c r="C8197" s="2">
        <v>88675.36</v>
      </c>
      <c r="D8197" t="s">
        <v>849</v>
      </c>
      <c r="E8197" t="s">
        <v>853</v>
      </c>
      <c r="F8197" t="s">
        <v>10</v>
      </c>
      <c r="G8197" t="s">
        <v>34</v>
      </c>
      <c r="H8197" t="s">
        <v>293</v>
      </c>
      <c r="J8197" t="s">
        <v>17364</v>
      </c>
      <c r="K8197" t="str">
        <f>IF(COUNTIF(Customers!A:A, H8197)&gt;0, "Valid", "Invalid")</f>
        <v>Valid</v>
      </c>
      <c r="L8197" t="str">
        <f t="shared" si="640"/>
        <v>11</v>
      </c>
      <c r="M8197" t="str">
        <f t="shared" si="641"/>
        <v>2022</v>
      </c>
      <c r="N8197">
        <f t="shared" si="642"/>
        <v>88675.36</v>
      </c>
      <c r="O8197">
        <f t="shared" si="643"/>
        <v>88675.36</v>
      </c>
      <c r="P8197" t="str">
        <f t="shared" si="644"/>
        <v/>
      </c>
      <c r="Q8197" s="48" t="str">
        <f>IF(O8197="","",
   IF(OR(O8197&lt;EDA_Outlier_Analysis!$C$10, O8197&gt;EDA_Outlier_Analysis!$C$11),
      "Outlier",
      "Normal"))</f>
        <v>Normal</v>
      </c>
      <c r="R8197" t="str">
        <f>IF(P8197="","",
   IF(OR(P8197 &lt; EDA_Outlier_Analysis!$F$7, P8197 &gt; EDA_Outlier_Analysis!$F$8),
      "Outlier",
      "Normal"))</f>
        <v/>
      </c>
      <c r="S8197" t="str">
        <f>IF(N8197="","",
   IF(OR(N8197 &lt;EDA_Outlier_Analysis!$I$10, N8197 &gt; EDA_Outlier_Analysis!$I$11),
      "Outlier",
      "Normal"))</f>
        <v>Normal</v>
      </c>
    </row>
    <row r="8198" spans="1:19">
      <c r="A8198" t="s">
        <v>17365</v>
      </c>
      <c r="B8198" s="4">
        <v>45080</v>
      </c>
      <c r="C8198" s="2">
        <v>-37520.239999999998</v>
      </c>
      <c r="D8198" t="s">
        <v>840</v>
      </c>
      <c r="E8198" t="s">
        <v>864</v>
      </c>
      <c r="F8198" t="s">
        <v>10</v>
      </c>
      <c r="G8198" t="s">
        <v>31</v>
      </c>
      <c r="I8198" t="s">
        <v>1533</v>
      </c>
      <c r="J8198" t="s">
        <v>17366</v>
      </c>
      <c r="K8198" t="str">
        <f>IF(COUNTIF(Customers!A:A, H8198)&gt;0, "Valid", "Invalid")</f>
        <v>Invalid</v>
      </c>
      <c r="L8198" t="str">
        <f t="shared" si="640"/>
        <v>6</v>
      </c>
      <c r="M8198" t="str">
        <f t="shared" si="641"/>
        <v>2023</v>
      </c>
      <c r="N8198">
        <f t="shared" si="642"/>
        <v>-37520.239999999998</v>
      </c>
      <c r="O8198" t="str">
        <f t="shared" si="643"/>
        <v/>
      </c>
      <c r="P8198">
        <f t="shared" si="644"/>
        <v>37520.239999999998</v>
      </c>
      <c r="Q8198" s="48" t="str">
        <f>IF(O8198="","",
   IF(OR(O8198&lt;EDA_Outlier_Analysis!$C$10, O8198&gt;EDA_Outlier_Analysis!$C$11),
      "Outlier",
      "Normal"))</f>
        <v/>
      </c>
      <c r="R8198" t="str">
        <f>IF(P8198="","",
   IF(OR(P8198 &lt; EDA_Outlier_Analysis!$F$7, P8198 &gt; EDA_Outlier_Analysis!$F$8),
      "Outlier",
      "Normal"))</f>
        <v>Normal</v>
      </c>
      <c r="S8198" t="str">
        <f>IF(N8198="","",
   IF(OR(N8198 &lt;EDA_Outlier_Analysis!$I$10, N8198 &gt; EDA_Outlier_Analysis!$I$11),
      "Outlier",
      "Normal"))</f>
        <v>Normal</v>
      </c>
    </row>
    <row r="8199" spans="1:19">
      <c r="A8199" t="s">
        <v>17367</v>
      </c>
      <c r="B8199" s="4">
        <v>44637</v>
      </c>
      <c r="C8199" s="2">
        <v>-19062.349999999999</v>
      </c>
      <c r="D8199" t="s">
        <v>840</v>
      </c>
      <c r="E8199" t="s">
        <v>841</v>
      </c>
      <c r="F8199" t="s">
        <v>11</v>
      </c>
      <c r="G8199" t="s">
        <v>20</v>
      </c>
      <c r="I8199" t="s">
        <v>1096</v>
      </c>
      <c r="J8199" t="s">
        <v>17368</v>
      </c>
      <c r="K8199" t="str">
        <f>IF(COUNTIF(Customers!A:A, H8199)&gt;0, "Valid", "Invalid")</f>
        <v>Invalid</v>
      </c>
      <c r="L8199" t="str">
        <f t="shared" si="640"/>
        <v>3</v>
      </c>
      <c r="M8199" t="str">
        <f t="shared" si="641"/>
        <v>2022</v>
      </c>
      <c r="N8199">
        <f t="shared" si="642"/>
        <v>-19062.349999999999</v>
      </c>
      <c r="O8199" t="str">
        <f t="shared" si="643"/>
        <v/>
      </c>
      <c r="P8199">
        <f t="shared" si="644"/>
        <v>19062.349999999999</v>
      </c>
      <c r="Q8199" s="48" t="str">
        <f>IF(O8199="","",
   IF(OR(O8199&lt;EDA_Outlier_Analysis!$C$10, O8199&gt;EDA_Outlier_Analysis!$C$11),
      "Outlier",
      "Normal"))</f>
        <v/>
      </c>
      <c r="R8199" t="str">
        <f>IF(P8199="","",
   IF(OR(P8199 &lt; EDA_Outlier_Analysis!$F$7, P8199 &gt; EDA_Outlier_Analysis!$F$8),
      "Outlier",
      "Normal"))</f>
        <v>Outlier</v>
      </c>
      <c r="S8199" t="str">
        <f>IF(N8199="","",
   IF(OR(N8199 &lt;EDA_Outlier_Analysis!$I$10, N8199 &gt; EDA_Outlier_Analysis!$I$11),
      "Outlier",
      "Normal"))</f>
        <v>Normal</v>
      </c>
    </row>
    <row r="8200" spans="1:19">
      <c r="A8200" t="s">
        <v>17369</v>
      </c>
      <c r="B8200" s="4">
        <v>44601</v>
      </c>
      <c r="C8200" s="2">
        <v>176637.2</v>
      </c>
      <c r="D8200" t="s">
        <v>849</v>
      </c>
      <c r="E8200" t="s">
        <v>868</v>
      </c>
      <c r="F8200" t="s">
        <v>9</v>
      </c>
      <c r="G8200" t="s">
        <v>34</v>
      </c>
      <c r="H8200" t="s">
        <v>391</v>
      </c>
      <c r="J8200" t="s">
        <v>17370</v>
      </c>
      <c r="K8200" t="str">
        <f>IF(COUNTIF(Customers!A:A, H8200)&gt;0, "Valid", "Invalid")</f>
        <v>Valid</v>
      </c>
      <c r="L8200" t="str">
        <f t="shared" si="640"/>
        <v>2</v>
      </c>
      <c r="M8200" t="str">
        <f t="shared" si="641"/>
        <v>2022</v>
      </c>
      <c r="N8200">
        <f t="shared" si="642"/>
        <v>176637.2</v>
      </c>
      <c r="O8200">
        <f t="shared" si="643"/>
        <v>176637.2</v>
      </c>
      <c r="P8200" t="str">
        <f t="shared" si="644"/>
        <v/>
      </c>
      <c r="Q8200" s="48" t="str">
        <f>IF(O8200="","",
   IF(OR(O8200&lt;EDA_Outlier_Analysis!$C$10, O8200&gt;EDA_Outlier_Analysis!$C$11),
      "Outlier",
      "Normal"))</f>
        <v>Normal</v>
      </c>
      <c r="R8200" t="str">
        <f>IF(P8200="","",
   IF(OR(P8200 &lt; EDA_Outlier_Analysis!$F$7, P8200 &gt; EDA_Outlier_Analysis!$F$8),
      "Outlier",
      "Normal"))</f>
        <v/>
      </c>
      <c r="S8200" t="str">
        <f>IF(N8200="","",
   IF(OR(N8200 &lt;EDA_Outlier_Analysis!$I$10, N8200 &gt; EDA_Outlier_Analysis!$I$11),
      "Outlier",
      "Normal"))</f>
        <v>Normal</v>
      </c>
    </row>
    <row r="8201" spans="1:19">
      <c r="A8201" t="s">
        <v>17371</v>
      </c>
      <c r="B8201" s="4">
        <v>45267</v>
      </c>
      <c r="C8201" s="2">
        <v>-61785.49</v>
      </c>
      <c r="D8201" t="s">
        <v>840</v>
      </c>
      <c r="E8201" t="s">
        <v>864</v>
      </c>
      <c r="F8201" t="s">
        <v>11</v>
      </c>
      <c r="G8201" t="s">
        <v>20</v>
      </c>
      <c r="I8201" t="s">
        <v>5493</v>
      </c>
      <c r="J8201" t="s">
        <v>17372</v>
      </c>
      <c r="K8201" t="str">
        <f>IF(COUNTIF(Customers!A:A, H8201)&gt;0, "Valid", "Invalid")</f>
        <v>Invalid</v>
      </c>
      <c r="L8201" t="str">
        <f t="shared" si="640"/>
        <v>12</v>
      </c>
      <c r="M8201" t="str">
        <f t="shared" si="641"/>
        <v>2023</v>
      </c>
      <c r="N8201">
        <f t="shared" si="642"/>
        <v>-61785.49</v>
      </c>
      <c r="O8201" t="str">
        <f t="shared" si="643"/>
        <v/>
      </c>
      <c r="P8201">
        <f t="shared" si="644"/>
        <v>61785.49</v>
      </c>
      <c r="Q8201" s="48" t="str">
        <f>IF(O8201="","",
   IF(OR(O8201&lt;EDA_Outlier_Analysis!$C$10, O8201&gt;EDA_Outlier_Analysis!$C$11),
      "Outlier",
      "Normal"))</f>
        <v/>
      </c>
      <c r="R8201" t="str">
        <f>IF(P8201="","",
   IF(OR(P8201 &lt; EDA_Outlier_Analysis!$F$7, P8201 &gt; EDA_Outlier_Analysis!$F$8),
      "Outlier",
      "Normal"))</f>
        <v>Outlier</v>
      </c>
      <c r="S8201" t="str">
        <f>IF(N8201="","",
   IF(OR(N8201 &lt;EDA_Outlier_Analysis!$I$10, N8201 &gt; EDA_Outlier_Analysis!$I$11),
      "Outlier",
      "Normal"))</f>
        <v>Normal</v>
      </c>
    </row>
    <row r="8202" spans="1:19">
      <c r="A8202" t="s">
        <v>17373</v>
      </c>
      <c r="B8202" s="4">
        <v>44775</v>
      </c>
      <c r="C8202" s="2">
        <v>150248.4</v>
      </c>
      <c r="D8202" t="s">
        <v>849</v>
      </c>
      <c r="E8202" t="s">
        <v>868</v>
      </c>
      <c r="F8202" t="s">
        <v>9</v>
      </c>
      <c r="G8202" t="s">
        <v>24</v>
      </c>
      <c r="H8202" t="s">
        <v>137</v>
      </c>
      <c r="J8202" t="s">
        <v>17374</v>
      </c>
      <c r="K8202" t="str">
        <f>IF(COUNTIF(Customers!A:A, H8202)&gt;0, "Valid", "Invalid")</f>
        <v>Valid</v>
      </c>
      <c r="L8202" t="str">
        <f t="shared" si="640"/>
        <v>8</v>
      </c>
      <c r="M8202" t="str">
        <f t="shared" si="641"/>
        <v>2022</v>
      </c>
      <c r="N8202">
        <f t="shared" si="642"/>
        <v>150248.4</v>
      </c>
      <c r="O8202">
        <f t="shared" si="643"/>
        <v>150248.4</v>
      </c>
      <c r="P8202" t="str">
        <f t="shared" si="644"/>
        <v/>
      </c>
      <c r="Q8202" s="48" t="str">
        <f>IF(O8202="","",
   IF(OR(O8202&lt;EDA_Outlier_Analysis!$C$10, O8202&gt;EDA_Outlier_Analysis!$C$11),
      "Outlier",
      "Normal"))</f>
        <v>Normal</v>
      </c>
      <c r="R8202" t="str">
        <f>IF(P8202="","",
   IF(OR(P8202 &lt; EDA_Outlier_Analysis!$F$7, P8202 &gt; EDA_Outlier_Analysis!$F$8),
      "Outlier",
      "Normal"))</f>
        <v/>
      </c>
      <c r="S8202" t="str">
        <f>IF(N8202="","",
   IF(OR(N8202 &lt;EDA_Outlier_Analysis!$I$10, N8202 &gt; EDA_Outlier_Analysis!$I$11),
      "Outlier",
      "Normal"))</f>
        <v>Normal</v>
      </c>
    </row>
    <row r="8203" spans="1:19">
      <c r="A8203" t="s">
        <v>17375</v>
      </c>
      <c r="B8203" s="4">
        <v>45159</v>
      </c>
      <c r="C8203" s="2">
        <v>-77670.84</v>
      </c>
      <c r="D8203" t="s">
        <v>840</v>
      </c>
      <c r="E8203" t="s">
        <v>856</v>
      </c>
      <c r="F8203" t="s">
        <v>9</v>
      </c>
      <c r="G8203" t="s">
        <v>31</v>
      </c>
      <c r="I8203" t="s">
        <v>1109</v>
      </c>
      <c r="J8203" t="s">
        <v>17376</v>
      </c>
      <c r="K8203" t="str">
        <f>IF(COUNTIF(Customers!A:A, H8203)&gt;0, "Valid", "Invalid")</f>
        <v>Invalid</v>
      </c>
      <c r="L8203" t="str">
        <f t="shared" si="640"/>
        <v>8</v>
      </c>
      <c r="M8203" t="str">
        <f t="shared" si="641"/>
        <v>2023</v>
      </c>
      <c r="N8203">
        <f t="shared" si="642"/>
        <v>-77670.84</v>
      </c>
      <c r="O8203" t="str">
        <f t="shared" si="643"/>
        <v/>
      </c>
      <c r="P8203">
        <f t="shared" si="644"/>
        <v>77670.84</v>
      </c>
      <c r="Q8203" s="48" t="str">
        <f>IF(O8203="","",
   IF(OR(O8203&lt;EDA_Outlier_Analysis!$C$10, O8203&gt;EDA_Outlier_Analysis!$C$11),
      "Outlier",
      "Normal"))</f>
        <v/>
      </c>
      <c r="R8203" t="str">
        <f>IF(P8203="","",
   IF(OR(P8203 &lt; EDA_Outlier_Analysis!$F$7, P8203 &gt; EDA_Outlier_Analysis!$F$8),
      "Outlier",
      "Normal"))</f>
        <v>Outlier</v>
      </c>
      <c r="S8203" t="str">
        <f>IF(N8203="","",
   IF(OR(N8203 &lt;EDA_Outlier_Analysis!$I$10, N8203 &gt; EDA_Outlier_Analysis!$I$11),
      "Outlier",
      "Normal"))</f>
        <v>Normal</v>
      </c>
    </row>
    <row r="8204" spans="1:19">
      <c r="A8204" t="s">
        <v>17377</v>
      </c>
      <c r="B8204" s="4">
        <v>44988</v>
      </c>
      <c r="C8204" s="2">
        <v>121791.77</v>
      </c>
      <c r="D8204" t="s">
        <v>849</v>
      </c>
      <c r="E8204" t="s">
        <v>850</v>
      </c>
      <c r="F8204" t="s">
        <v>9</v>
      </c>
      <c r="G8204" t="s">
        <v>34</v>
      </c>
      <c r="H8204" t="s">
        <v>71</v>
      </c>
      <c r="J8204" t="s">
        <v>17378</v>
      </c>
      <c r="K8204" t="str">
        <f>IF(COUNTIF(Customers!A:A, H8204)&gt;0, "Valid", "Invalid")</f>
        <v>Valid</v>
      </c>
      <c r="L8204" t="str">
        <f t="shared" si="640"/>
        <v>3</v>
      </c>
      <c r="M8204" t="str">
        <f t="shared" si="641"/>
        <v>2023</v>
      </c>
      <c r="N8204">
        <f t="shared" si="642"/>
        <v>121791.77</v>
      </c>
      <c r="O8204">
        <f t="shared" si="643"/>
        <v>121791.77</v>
      </c>
      <c r="P8204" t="str">
        <f t="shared" si="644"/>
        <v/>
      </c>
      <c r="Q8204" s="48" t="str">
        <f>IF(O8204="","",
   IF(OR(O8204&lt;EDA_Outlier_Analysis!$C$10, O8204&gt;EDA_Outlier_Analysis!$C$11),
      "Outlier",
      "Normal"))</f>
        <v>Normal</v>
      </c>
      <c r="R8204" t="str">
        <f>IF(P8204="","",
   IF(OR(P8204 &lt; EDA_Outlier_Analysis!$F$7, P8204 &gt; EDA_Outlier_Analysis!$F$8),
      "Outlier",
      "Normal"))</f>
        <v/>
      </c>
      <c r="S8204" t="str">
        <f>IF(N8204="","",
   IF(OR(N8204 &lt;EDA_Outlier_Analysis!$I$10, N8204 &gt; EDA_Outlier_Analysis!$I$11),
      "Outlier",
      "Normal"))</f>
        <v>Normal</v>
      </c>
    </row>
    <row r="8205" spans="1:19">
      <c r="A8205" t="s">
        <v>17379</v>
      </c>
      <c r="B8205" s="4">
        <v>44911</v>
      </c>
      <c r="C8205" s="2">
        <v>19783.509999999998</v>
      </c>
      <c r="D8205" t="s">
        <v>873</v>
      </c>
      <c r="E8205" t="s">
        <v>873</v>
      </c>
      <c r="F8205" t="s">
        <v>11</v>
      </c>
      <c r="G8205" t="s">
        <v>20</v>
      </c>
      <c r="J8205" t="s">
        <v>17380</v>
      </c>
      <c r="K8205" t="str">
        <f>IF(COUNTIF(Customers!A:A, H8205)&gt;0, "Valid", "Invalid")</f>
        <v>Invalid</v>
      </c>
      <c r="L8205" t="str">
        <f t="shared" si="640"/>
        <v>12</v>
      </c>
      <c r="M8205" t="str">
        <f t="shared" si="641"/>
        <v>2022</v>
      </c>
      <c r="N8205">
        <f t="shared" si="642"/>
        <v>-19783.509999999998</v>
      </c>
      <c r="O8205" t="str">
        <f t="shared" si="643"/>
        <v/>
      </c>
      <c r="P8205" t="str">
        <f t="shared" si="644"/>
        <v/>
      </c>
      <c r="Q8205" s="48" t="str">
        <f>IF(O8205="","",
   IF(OR(O8205&lt;EDA_Outlier_Analysis!$C$10, O8205&gt;EDA_Outlier_Analysis!$C$11),
      "Outlier",
      "Normal"))</f>
        <v/>
      </c>
      <c r="R8205" t="str">
        <f>IF(P8205="","",
   IF(OR(P8205 &lt; EDA_Outlier_Analysis!$F$7, P8205 &gt; EDA_Outlier_Analysis!$F$8),
      "Outlier",
      "Normal"))</f>
        <v/>
      </c>
      <c r="S8205" t="str">
        <f>IF(N8205="","",
   IF(OR(N8205 &lt;EDA_Outlier_Analysis!$I$10, N8205 &gt; EDA_Outlier_Analysis!$I$11),
      "Outlier",
      "Normal"))</f>
        <v>Normal</v>
      </c>
    </row>
    <row r="8206" spans="1:19">
      <c r="A8206" t="s">
        <v>17381</v>
      </c>
      <c r="B8206" s="4">
        <v>44997</v>
      </c>
      <c r="C8206" s="2">
        <v>319438.95</v>
      </c>
      <c r="D8206" t="s">
        <v>849</v>
      </c>
      <c r="E8206" t="s">
        <v>868</v>
      </c>
      <c r="F8206" t="s">
        <v>11</v>
      </c>
      <c r="G8206" t="s">
        <v>34</v>
      </c>
      <c r="H8206" t="s">
        <v>537</v>
      </c>
      <c r="J8206" t="s">
        <v>17382</v>
      </c>
      <c r="K8206" t="str">
        <f>IF(COUNTIF(Customers!A:A, H8206)&gt;0, "Valid", "Invalid")</f>
        <v>Valid</v>
      </c>
      <c r="L8206" t="str">
        <f t="shared" si="640"/>
        <v>3</v>
      </c>
      <c r="M8206" t="str">
        <f t="shared" si="641"/>
        <v>2023</v>
      </c>
      <c r="N8206">
        <f t="shared" si="642"/>
        <v>319438.95</v>
      </c>
      <c r="O8206">
        <f t="shared" si="643"/>
        <v>319438.95</v>
      </c>
      <c r="P8206" t="str">
        <f t="shared" si="644"/>
        <v/>
      </c>
      <c r="Q8206" s="48" t="str">
        <f>IF(O8206="","",
   IF(OR(O8206&lt;EDA_Outlier_Analysis!$C$10, O8206&gt;EDA_Outlier_Analysis!$C$11),
      "Outlier",
      "Normal"))</f>
        <v>Outlier</v>
      </c>
      <c r="R8206" t="str">
        <f>IF(P8206="","",
   IF(OR(P8206 &lt; EDA_Outlier_Analysis!$F$7, P8206 &gt; EDA_Outlier_Analysis!$F$8),
      "Outlier",
      "Normal"))</f>
        <v/>
      </c>
      <c r="S8206" t="str">
        <f>IF(N8206="","",
   IF(OR(N8206 &lt;EDA_Outlier_Analysis!$I$10, N8206 &gt; EDA_Outlier_Analysis!$I$11),
      "Outlier",
      "Normal"))</f>
        <v>Normal</v>
      </c>
    </row>
    <row r="8207" spans="1:19">
      <c r="A8207" t="s">
        <v>17383</v>
      </c>
      <c r="B8207" s="4">
        <v>45169</v>
      </c>
      <c r="C8207" s="2">
        <v>111662.97</v>
      </c>
      <c r="D8207" t="s">
        <v>849</v>
      </c>
      <c r="E8207" t="s">
        <v>850</v>
      </c>
      <c r="F8207" t="s">
        <v>10</v>
      </c>
      <c r="G8207" t="s">
        <v>31</v>
      </c>
      <c r="H8207" t="s">
        <v>559</v>
      </c>
      <c r="J8207" t="s">
        <v>17384</v>
      </c>
      <c r="K8207" t="str">
        <f>IF(COUNTIF(Customers!A:A, H8207)&gt;0, "Valid", "Invalid")</f>
        <v>Valid</v>
      </c>
      <c r="L8207" t="str">
        <f t="shared" si="640"/>
        <v>8</v>
      </c>
      <c r="M8207" t="str">
        <f t="shared" si="641"/>
        <v>2023</v>
      </c>
      <c r="N8207">
        <f t="shared" si="642"/>
        <v>111662.97</v>
      </c>
      <c r="O8207">
        <f t="shared" si="643"/>
        <v>111662.97</v>
      </c>
      <c r="P8207" t="str">
        <f t="shared" si="644"/>
        <v/>
      </c>
      <c r="Q8207" s="48" t="str">
        <f>IF(O8207="","",
   IF(OR(O8207&lt;EDA_Outlier_Analysis!$C$10, O8207&gt;EDA_Outlier_Analysis!$C$11),
      "Outlier",
      "Normal"))</f>
        <v>Normal</v>
      </c>
      <c r="R8207" t="str">
        <f>IF(P8207="","",
   IF(OR(P8207 &lt; EDA_Outlier_Analysis!$F$7, P8207 &gt; EDA_Outlier_Analysis!$F$8),
      "Outlier",
      "Normal"))</f>
        <v/>
      </c>
      <c r="S8207" t="str">
        <f>IF(N8207="","",
   IF(OR(N8207 &lt;EDA_Outlier_Analysis!$I$10, N8207 &gt; EDA_Outlier_Analysis!$I$11),
      "Outlier",
      "Normal"))</f>
        <v>Normal</v>
      </c>
    </row>
    <row r="8208" spans="1:19">
      <c r="A8208" t="s">
        <v>17385</v>
      </c>
      <c r="B8208" s="4">
        <v>44786</v>
      </c>
      <c r="C8208" s="2">
        <v>-51404.3</v>
      </c>
      <c r="D8208" t="s">
        <v>840</v>
      </c>
      <c r="E8208" t="s">
        <v>878</v>
      </c>
      <c r="F8208" t="s">
        <v>10</v>
      </c>
      <c r="G8208" t="s">
        <v>24</v>
      </c>
      <c r="I8208" t="s">
        <v>987</v>
      </c>
      <c r="J8208" t="s">
        <v>17386</v>
      </c>
      <c r="K8208" t="str">
        <f>IF(COUNTIF(Customers!A:A, H8208)&gt;0, "Valid", "Invalid")</f>
        <v>Invalid</v>
      </c>
      <c r="L8208" t="str">
        <f t="shared" si="640"/>
        <v>8</v>
      </c>
      <c r="M8208" t="str">
        <f t="shared" si="641"/>
        <v>2022</v>
      </c>
      <c r="N8208">
        <f t="shared" si="642"/>
        <v>-51404.3</v>
      </c>
      <c r="O8208" t="str">
        <f t="shared" si="643"/>
        <v/>
      </c>
      <c r="P8208">
        <f t="shared" si="644"/>
        <v>51404.3</v>
      </c>
      <c r="Q8208" s="48" t="str">
        <f>IF(O8208="","",
   IF(OR(O8208&lt;EDA_Outlier_Analysis!$C$10, O8208&gt;EDA_Outlier_Analysis!$C$11),
      "Outlier",
      "Normal"))</f>
        <v/>
      </c>
      <c r="R8208" t="str">
        <f>IF(P8208="","",
   IF(OR(P8208 &lt; EDA_Outlier_Analysis!$F$7, P8208 &gt; EDA_Outlier_Analysis!$F$8),
      "Outlier",
      "Normal"))</f>
        <v>Normal</v>
      </c>
      <c r="S8208" t="str">
        <f>IF(N8208="","",
   IF(OR(N8208 &lt;EDA_Outlier_Analysis!$I$10, N8208 &gt; EDA_Outlier_Analysis!$I$11),
      "Outlier",
      "Normal"))</f>
        <v>Normal</v>
      </c>
    </row>
    <row r="8209" spans="1:19">
      <c r="A8209" t="s">
        <v>17387</v>
      </c>
      <c r="B8209" s="4">
        <v>45047</v>
      </c>
      <c r="C8209" s="2">
        <v>182673.99</v>
      </c>
      <c r="D8209" t="s">
        <v>849</v>
      </c>
      <c r="E8209" t="s">
        <v>853</v>
      </c>
      <c r="F8209" t="s">
        <v>10</v>
      </c>
      <c r="G8209" t="s">
        <v>24</v>
      </c>
      <c r="H8209" t="s">
        <v>357</v>
      </c>
      <c r="J8209" t="s">
        <v>17388</v>
      </c>
      <c r="K8209" t="str">
        <f>IF(COUNTIF(Customers!A:A, H8209)&gt;0, "Valid", "Invalid")</f>
        <v>Valid</v>
      </c>
      <c r="L8209" t="str">
        <f t="shared" si="640"/>
        <v>5</v>
      </c>
      <c r="M8209" t="str">
        <f t="shared" si="641"/>
        <v>2023</v>
      </c>
      <c r="N8209">
        <f t="shared" si="642"/>
        <v>182673.99</v>
      </c>
      <c r="O8209">
        <f t="shared" si="643"/>
        <v>182673.99</v>
      </c>
      <c r="P8209" t="str">
        <f t="shared" si="644"/>
        <v/>
      </c>
      <c r="Q8209" s="48" t="str">
        <f>IF(O8209="","",
   IF(OR(O8209&lt;EDA_Outlier_Analysis!$C$10, O8209&gt;EDA_Outlier_Analysis!$C$11),
      "Outlier",
      "Normal"))</f>
        <v>Normal</v>
      </c>
      <c r="R8209" t="str">
        <f>IF(P8209="","",
   IF(OR(P8209 &lt; EDA_Outlier_Analysis!$F$7, P8209 &gt; EDA_Outlier_Analysis!$F$8),
      "Outlier",
      "Normal"))</f>
        <v/>
      </c>
      <c r="S8209" t="str">
        <f>IF(N8209="","",
   IF(OR(N8209 &lt;EDA_Outlier_Analysis!$I$10, N8209 &gt; EDA_Outlier_Analysis!$I$11),
      "Outlier",
      "Normal"))</f>
        <v>Normal</v>
      </c>
    </row>
    <row r="8210" spans="1:19">
      <c r="A8210" t="s">
        <v>17389</v>
      </c>
      <c r="B8210" s="4">
        <v>44861</v>
      </c>
      <c r="C8210" s="2">
        <v>198136.19</v>
      </c>
      <c r="D8210" t="s">
        <v>849</v>
      </c>
      <c r="E8210" t="s">
        <v>853</v>
      </c>
      <c r="F8210" t="s">
        <v>11</v>
      </c>
      <c r="G8210" t="s">
        <v>24</v>
      </c>
      <c r="H8210" t="s">
        <v>225</v>
      </c>
      <c r="J8210" t="s">
        <v>17390</v>
      </c>
      <c r="K8210" t="str">
        <f>IF(COUNTIF(Customers!A:A, H8210)&gt;0, "Valid", "Invalid")</f>
        <v>Valid</v>
      </c>
      <c r="L8210" t="str">
        <f t="shared" si="640"/>
        <v>10</v>
      </c>
      <c r="M8210" t="str">
        <f t="shared" si="641"/>
        <v>2022</v>
      </c>
      <c r="N8210">
        <f t="shared" si="642"/>
        <v>198136.19</v>
      </c>
      <c r="O8210">
        <f t="shared" si="643"/>
        <v>198136.19</v>
      </c>
      <c r="P8210" t="str">
        <f t="shared" si="644"/>
        <v/>
      </c>
      <c r="Q8210" s="48" t="str">
        <f>IF(O8210="","",
   IF(OR(O8210&lt;EDA_Outlier_Analysis!$C$10, O8210&gt;EDA_Outlier_Analysis!$C$11),
      "Outlier",
      "Normal"))</f>
        <v>Normal</v>
      </c>
      <c r="R8210" t="str">
        <f>IF(P8210="","",
   IF(OR(P8210 &lt; EDA_Outlier_Analysis!$F$7, P8210 &gt; EDA_Outlier_Analysis!$F$8),
      "Outlier",
      "Normal"))</f>
        <v/>
      </c>
      <c r="S8210" t="str">
        <f>IF(N8210="","",
   IF(OR(N8210 &lt;EDA_Outlier_Analysis!$I$10, N8210 &gt; EDA_Outlier_Analysis!$I$11),
      "Outlier",
      "Normal"))</f>
        <v>Normal</v>
      </c>
    </row>
    <row r="8211" spans="1:19">
      <c r="A8211" t="s">
        <v>17391</v>
      </c>
      <c r="B8211" s="4">
        <v>44701</v>
      </c>
      <c r="C8211" s="2">
        <v>-22225.48</v>
      </c>
      <c r="D8211" t="s">
        <v>840</v>
      </c>
      <c r="E8211" t="s">
        <v>878</v>
      </c>
      <c r="F8211" t="s">
        <v>9</v>
      </c>
      <c r="G8211" t="s">
        <v>34</v>
      </c>
      <c r="I8211" t="s">
        <v>3081</v>
      </c>
      <c r="J8211" t="s">
        <v>17392</v>
      </c>
      <c r="K8211" t="str">
        <f>IF(COUNTIF(Customers!A:A, H8211)&gt;0, "Valid", "Invalid")</f>
        <v>Invalid</v>
      </c>
      <c r="L8211" t="str">
        <f t="shared" si="640"/>
        <v>5</v>
      </c>
      <c r="M8211" t="str">
        <f t="shared" si="641"/>
        <v>2022</v>
      </c>
      <c r="N8211">
        <f t="shared" si="642"/>
        <v>-22225.48</v>
      </c>
      <c r="O8211" t="str">
        <f t="shared" si="643"/>
        <v/>
      </c>
      <c r="P8211">
        <f t="shared" si="644"/>
        <v>22225.48</v>
      </c>
      <c r="Q8211" s="48" t="str">
        <f>IF(O8211="","",
   IF(OR(O8211&lt;EDA_Outlier_Analysis!$C$10, O8211&gt;EDA_Outlier_Analysis!$C$11),
      "Outlier",
      "Normal"))</f>
        <v/>
      </c>
      <c r="R8211" t="str">
        <f>IF(P8211="","",
   IF(OR(P8211 &lt; EDA_Outlier_Analysis!$F$7, P8211 &gt; EDA_Outlier_Analysis!$F$8),
      "Outlier",
      "Normal"))</f>
        <v>Outlier</v>
      </c>
      <c r="S8211" t="str">
        <f>IF(N8211="","",
   IF(OR(N8211 &lt;EDA_Outlier_Analysis!$I$10, N8211 &gt; EDA_Outlier_Analysis!$I$11),
      "Outlier",
      "Normal"))</f>
        <v>Normal</v>
      </c>
    </row>
    <row r="8212" spans="1:19">
      <c r="A8212" t="s">
        <v>17393</v>
      </c>
      <c r="B8212" s="4">
        <v>44814</v>
      </c>
      <c r="C8212" s="2">
        <v>-40779.129999999997</v>
      </c>
      <c r="D8212" t="s">
        <v>840</v>
      </c>
      <c r="E8212" t="s">
        <v>856</v>
      </c>
      <c r="F8212" t="s">
        <v>10</v>
      </c>
      <c r="G8212" t="s">
        <v>34</v>
      </c>
      <c r="I8212" t="s">
        <v>1505</v>
      </c>
      <c r="J8212" t="s">
        <v>17394</v>
      </c>
      <c r="K8212" t="str">
        <f>IF(COUNTIF(Customers!A:A, H8212)&gt;0, "Valid", "Invalid")</f>
        <v>Invalid</v>
      </c>
      <c r="L8212" t="str">
        <f t="shared" si="640"/>
        <v>9</v>
      </c>
      <c r="M8212" t="str">
        <f t="shared" si="641"/>
        <v>2022</v>
      </c>
      <c r="N8212">
        <f t="shared" si="642"/>
        <v>-40779.129999999997</v>
      </c>
      <c r="O8212" t="str">
        <f t="shared" si="643"/>
        <v/>
      </c>
      <c r="P8212">
        <f t="shared" si="644"/>
        <v>40779.129999999997</v>
      </c>
      <c r="Q8212" s="48" t="str">
        <f>IF(O8212="","",
   IF(OR(O8212&lt;EDA_Outlier_Analysis!$C$10, O8212&gt;EDA_Outlier_Analysis!$C$11),
      "Outlier",
      "Normal"))</f>
        <v/>
      </c>
      <c r="R8212" t="str">
        <f>IF(P8212="","",
   IF(OR(P8212 &lt; EDA_Outlier_Analysis!$F$7, P8212 &gt; EDA_Outlier_Analysis!$F$8),
      "Outlier",
      "Normal"))</f>
        <v>Normal</v>
      </c>
      <c r="S8212" t="str">
        <f>IF(N8212="","",
   IF(OR(N8212 &lt;EDA_Outlier_Analysis!$I$10, N8212 &gt; EDA_Outlier_Analysis!$I$11),
      "Outlier",
      "Normal"))</f>
        <v>Normal</v>
      </c>
    </row>
    <row r="8213" spans="1:19">
      <c r="A8213" t="s">
        <v>17395</v>
      </c>
      <c r="B8213" s="4">
        <v>45100</v>
      </c>
      <c r="C8213" s="2">
        <v>164252.07999999999</v>
      </c>
      <c r="D8213" t="s">
        <v>849</v>
      </c>
      <c r="E8213" t="s">
        <v>853</v>
      </c>
      <c r="F8213" t="s">
        <v>9</v>
      </c>
      <c r="G8213" t="s">
        <v>34</v>
      </c>
      <c r="H8213" t="s">
        <v>619</v>
      </c>
      <c r="J8213" t="s">
        <v>17396</v>
      </c>
      <c r="K8213" t="str">
        <f>IF(COUNTIF(Customers!A:A, H8213)&gt;0, "Valid", "Invalid")</f>
        <v>Valid</v>
      </c>
      <c r="L8213" t="str">
        <f t="shared" si="640"/>
        <v>6</v>
      </c>
      <c r="M8213" t="str">
        <f t="shared" si="641"/>
        <v>2023</v>
      </c>
      <c r="N8213">
        <f t="shared" si="642"/>
        <v>164252.07999999999</v>
      </c>
      <c r="O8213">
        <f t="shared" si="643"/>
        <v>164252.07999999999</v>
      </c>
      <c r="P8213" t="str">
        <f t="shared" si="644"/>
        <v/>
      </c>
      <c r="Q8213" s="48" t="str">
        <f>IF(O8213="","",
   IF(OR(O8213&lt;EDA_Outlier_Analysis!$C$10, O8213&gt;EDA_Outlier_Analysis!$C$11),
      "Outlier",
      "Normal"))</f>
        <v>Normal</v>
      </c>
      <c r="R8213" t="str">
        <f>IF(P8213="","",
   IF(OR(P8213 &lt; EDA_Outlier_Analysis!$F$7, P8213 &gt; EDA_Outlier_Analysis!$F$8),
      "Outlier",
      "Normal"))</f>
        <v/>
      </c>
      <c r="S8213" t="str">
        <f>IF(N8213="","",
   IF(OR(N8213 &lt;EDA_Outlier_Analysis!$I$10, N8213 &gt; EDA_Outlier_Analysis!$I$11),
      "Outlier",
      "Normal"))</f>
        <v>Normal</v>
      </c>
    </row>
    <row r="8214" spans="1:19">
      <c r="A8214" t="s">
        <v>17397</v>
      </c>
      <c r="B8214" s="4">
        <v>45272</v>
      </c>
      <c r="C8214" s="2">
        <v>236166.04</v>
      </c>
      <c r="D8214" t="s">
        <v>849</v>
      </c>
      <c r="E8214" t="s">
        <v>850</v>
      </c>
      <c r="F8214" t="s">
        <v>10</v>
      </c>
      <c r="G8214" t="s">
        <v>34</v>
      </c>
      <c r="H8214" t="s">
        <v>439</v>
      </c>
      <c r="J8214" t="s">
        <v>17398</v>
      </c>
      <c r="K8214" t="str">
        <f>IF(COUNTIF(Customers!A:A, H8214)&gt;0, "Valid", "Invalid")</f>
        <v>Valid</v>
      </c>
      <c r="L8214" t="str">
        <f t="shared" si="640"/>
        <v>12</v>
      </c>
      <c r="M8214" t="str">
        <f t="shared" si="641"/>
        <v>2023</v>
      </c>
      <c r="N8214">
        <f t="shared" si="642"/>
        <v>236166.04</v>
      </c>
      <c r="O8214">
        <f t="shared" si="643"/>
        <v>236166.04</v>
      </c>
      <c r="P8214" t="str">
        <f t="shared" si="644"/>
        <v/>
      </c>
      <c r="Q8214" s="48" t="str">
        <f>IF(O8214="","",
   IF(OR(O8214&lt;EDA_Outlier_Analysis!$C$10, O8214&gt;EDA_Outlier_Analysis!$C$11),
      "Outlier",
      "Normal"))</f>
        <v>Normal</v>
      </c>
      <c r="R8214" t="str">
        <f>IF(P8214="","",
   IF(OR(P8214 &lt; EDA_Outlier_Analysis!$F$7, P8214 &gt; EDA_Outlier_Analysis!$F$8),
      "Outlier",
      "Normal"))</f>
        <v/>
      </c>
      <c r="S8214" t="str">
        <f>IF(N8214="","",
   IF(OR(N8214 &lt;EDA_Outlier_Analysis!$I$10, N8214 &gt; EDA_Outlier_Analysis!$I$11),
      "Outlier",
      "Normal"))</f>
        <v>Normal</v>
      </c>
    </row>
    <row r="8215" spans="1:19">
      <c r="A8215" t="s">
        <v>17399</v>
      </c>
      <c r="B8215" s="4">
        <v>45025</v>
      </c>
      <c r="C8215" s="2">
        <v>152469.76999999999</v>
      </c>
      <c r="D8215" t="s">
        <v>849</v>
      </c>
      <c r="E8215" t="s">
        <v>868</v>
      </c>
      <c r="F8215" t="s">
        <v>10</v>
      </c>
      <c r="G8215" t="s">
        <v>34</v>
      </c>
      <c r="H8215" t="s">
        <v>679</v>
      </c>
      <c r="J8215" t="s">
        <v>17400</v>
      </c>
      <c r="K8215" t="str">
        <f>IF(COUNTIF(Customers!A:A, H8215)&gt;0, "Valid", "Invalid")</f>
        <v>Valid</v>
      </c>
      <c r="L8215" t="str">
        <f t="shared" si="640"/>
        <v>4</v>
      </c>
      <c r="M8215" t="str">
        <f t="shared" si="641"/>
        <v>2023</v>
      </c>
      <c r="N8215">
        <f t="shared" si="642"/>
        <v>152469.76999999999</v>
      </c>
      <c r="O8215">
        <f t="shared" si="643"/>
        <v>152469.76999999999</v>
      </c>
      <c r="P8215" t="str">
        <f t="shared" si="644"/>
        <v/>
      </c>
      <c r="Q8215" s="48" t="str">
        <f>IF(O8215="","",
   IF(OR(O8215&lt;EDA_Outlier_Analysis!$C$10, O8215&gt;EDA_Outlier_Analysis!$C$11),
      "Outlier",
      "Normal"))</f>
        <v>Normal</v>
      </c>
      <c r="R8215" t="str">
        <f>IF(P8215="","",
   IF(OR(P8215 &lt; EDA_Outlier_Analysis!$F$7, P8215 &gt; EDA_Outlier_Analysis!$F$8),
      "Outlier",
      "Normal"))</f>
        <v/>
      </c>
      <c r="S8215" t="str">
        <f>IF(N8215="","",
   IF(OR(N8215 &lt;EDA_Outlier_Analysis!$I$10, N8215 &gt; EDA_Outlier_Analysis!$I$11),
      "Outlier",
      "Normal"))</f>
        <v>Normal</v>
      </c>
    </row>
    <row r="8216" spans="1:19">
      <c r="A8216" t="s">
        <v>17401</v>
      </c>
      <c r="B8216" s="4">
        <v>44601</v>
      </c>
      <c r="C8216" s="2">
        <v>120854.99</v>
      </c>
      <c r="D8216" t="s">
        <v>849</v>
      </c>
      <c r="E8216" t="s">
        <v>850</v>
      </c>
      <c r="F8216" t="s">
        <v>11</v>
      </c>
      <c r="G8216" t="s">
        <v>20</v>
      </c>
      <c r="H8216" t="s">
        <v>201</v>
      </c>
      <c r="J8216" t="s">
        <v>17402</v>
      </c>
      <c r="K8216" t="str">
        <f>IF(COUNTIF(Customers!A:A, H8216)&gt;0, "Valid", "Invalid")</f>
        <v>Valid</v>
      </c>
      <c r="L8216" t="str">
        <f t="shared" si="640"/>
        <v>2</v>
      </c>
      <c r="M8216" t="str">
        <f t="shared" si="641"/>
        <v>2022</v>
      </c>
      <c r="N8216">
        <f t="shared" si="642"/>
        <v>120854.99</v>
      </c>
      <c r="O8216">
        <f t="shared" si="643"/>
        <v>120854.99</v>
      </c>
      <c r="P8216" t="str">
        <f t="shared" si="644"/>
        <v/>
      </c>
      <c r="Q8216" s="48" t="str">
        <f>IF(O8216="","",
   IF(OR(O8216&lt;EDA_Outlier_Analysis!$C$10, O8216&gt;EDA_Outlier_Analysis!$C$11),
      "Outlier",
      "Normal"))</f>
        <v>Normal</v>
      </c>
      <c r="R8216" t="str">
        <f>IF(P8216="","",
   IF(OR(P8216 &lt; EDA_Outlier_Analysis!$F$7, P8216 &gt; EDA_Outlier_Analysis!$F$8),
      "Outlier",
      "Normal"))</f>
        <v/>
      </c>
      <c r="S8216" t="str">
        <f>IF(N8216="","",
   IF(OR(N8216 &lt;EDA_Outlier_Analysis!$I$10, N8216 &gt; EDA_Outlier_Analysis!$I$11),
      "Outlier",
      "Normal"))</f>
        <v>Normal</v>
      </c>
    </row>
    <row r="8217" spans="1:19">
      <c r="A8217" t="s">
        <v>17403</v>
      </c>
      <c r="B8217" s="4">
        <v>44994</v>
      </c>
      <c r="C8217" s="2">
        <v>70311.570000000007</v>
      </c>
      <c r="D8217" t="s">
        <v>849</v>
      </c>
      <c r="E8217" t="s">
        <v>853</v>
      </c>
      <c r="F8217" t="s">
        <v>11</v>
      </c>
      <c r="G8217" t="s">
        <v>31</v>
      </c>
      <c r="H8217" t="s">
        <v>503</v>
      </c>
      <c r="J8217" t="s">
        <v>17404</v>
      </c>
      <c r="K8217" t="str">
        <f>IF(COUNTIF(Customers!A:A, H8217)&gt;0, "Valid", "Invalid")</f>
        <v>Valid</v>
      </c>
      <c r="L8217" t="str">
        <f t="shared" si="640"/>
        <v>3</v>
      </c>
      <c r="M8217" t="str">
        <f t="shared" si="641"/>
        <v>2023</v>
      </c>
      <c r="N8217">
        <f t="shared" si="642"/>
        <v>70311.570000000007</v>
      </c>
      <c r="O8217">
        <f t="shared" si="643"/>
        <v>70311.570000000007</v>
      </c>
      <c r="P8217" t="str">
        <f t="shared" si="644"/>
        <v/>
      </c>
      <c r="Q8217" s="48" t="str">
        <f>IF(O8217="","",
   IF(OR(O8217&lt;EDA_Outlier_Analysis!$C$10, O8217&gt;EDA_Outlier_Analysis!$C$11),
      "Outlier",
      "Normal"))</f>
        <v>Normal</v>
      </c>
      <c r="R8217" t="str">
        <f>IF(P8217="","",
   IF(OR(P8217 &lt; EDA_Outlier_Analysis!$F$7, P8217 &gt; EDA_Outlier_Analysis!$F$8),
      "Outlier",
      "Normal"))</f>
        <v/>
      </c>
      <c r="S8217" t="str">
        <f>IF(N8217="","",
   IF(OR(N8217 &lt;EDA_Outlier_Analysis!$I$10, N8217 &gt; EDA_Outlier_Analysis!$I$11),
      "Outlier",
      "Normal"))</f>
        <v>Normal</v>
      </c>
    </row>
    <row r="8218" spans="1:19">
      <c r="A8218" t="s">
        <v>17405</v>
      </c>
      <c r="B8218" s="4">
        <v>44589</v>
      </c>
      <c r="C8218" s="2">
        <v>116094.66</v>
      </c>
      <c r="D8218" t="s">
        <v>849</v>
      </c>
      <c r="E8218" t="s">
        <v>868</v>
      </c>
      <c r="F8218" t="s">
        <v>10</v>
      </c>
      <c r="G8218" t="s">
        <v>20</v>
      </c>
      <c r="H8218" t="s">
        <v>657</v>
      </c>
      <c r="J8218" t="s">
        <v>17406</v>
      </c>
      <c r="K8218" t="str">
        <f>IF(COUNTIF(Customers!A:A, H8218)&gt;0, "Valid", "Invalid")</f>
        <v>Valid</v>
      </c>
      <c r="L8218" t="str">
        <f t="shared" si="640"/>
        <v>1</v>
      </c>
      <c r="M8218" t="str">
        <f t="shared" si="641"/>
        <v>2022</v>
      </c>
      <c r="N8218">
        <f t="shared" si="642"/>
        <v>116094.66</v>
      </c>
      <c r="O8218">
        <f t="shared" si="643"/>
        <v>116094.66</v>
      </c>
      <c r="P8218" t="str">
        <f t="shared" si="644"/>
        <v/>
      </c>
      <c r="Q8218" s="48" t="str">
        <f>IF(O8218="","",
   IF(OR(O8218&lt;EDA_Outlier_Analysis!$C$10, O8218&gt;EDA_Outlier_Analysis!$C$11),
      "Outlier",
      "Normal"))</f>
        <v>Normal</v>
      </c>
      <c r="R8218" t="str">
        <f>IF(P8218="","",
   IF(OR(P8218 &lt; EDA_Outlier_Analysis!$F$7, P8218 &gt; EDA_Outlier_Analysis!$F$8),
      "Outlier",
      "Normal"))</f>
        <v/>
      </c>
      <c r="S8218" t="str">
        <f>IF(N8218="","",
   IF(OR(N8218 &lt;EDA_Outlier_Analysis!$I$10, N8218 &gt; EDA_Outlier_Analysis!$I$11),
      "Outlier",
      "Normal"))</f>
        <v>Normal</v>
      </c>
    </row>
    <row r="8219" spans="1:19">
      <c r="A8219" t="s">
        <v>17407</v>
      </c>
      <c r="B8219" s="4">
        <v>45222</v>
      </c>
      <c r="C8219" s="2">
        <v>-74919.86</v>
      </c>
      <c r="D8219" t="s">
        <v>840</v>
      </c>
      <c r="E8219" t="s">
        <v>856</v>
      </c>
      <c r="F8219" t="s">
        <v>11</v>
      </c>
      <c r="G8219" t="s">
        <v>34</v>
      </c>
      <c r="I8219" t="s">
        <v>1083</v>
      </c>
      <c r="J8219" t="s">
        <v>17408</v>
      </c>
      <c r="K8219" t="str">
        <f>IF(COUNTIF(Customers!A:A, H8219)&gt;0, "Valid", "Invalid")</f>
        <v>Invalid</v>
      </c>
      <c r="L8219" t="str">
        <f t="shared" si="640"/>
        <v>10</v>
      </c>
      <c r="M8219" t="str">
        <f t="shared" si="641"/>
        <v>2023</v>
      </c>
      <c r="N8219">
        <f t="shared" si="642"/>
        <v>-74919.86</v>
      </c>
      <c r="O8219" t="str">
        <f t="shared" si="643"/>
        <v/>
      </c>
      <c r="P8219">
        <f t="shared" si="644"/>
        <v>74919.86</v>
      </c>
      <c r="Q8219" s="48" t="str">
        <f>IF(O8219="","",
   IF(OR(O8219&lt;EDA_Outlier_Analysis!$C$10, O8219&gt;EDA_Outlier_Analysis!$C$11),
      "Outlier",
      "Normal"))</f>
        <v/>
      </c>
      <c r="R8219" t="str">
        <f>IF(P8219="","",
   IF(OR(P8219 &lt; EDA_Outlier_Analysis!$F$7, P8219 &gt; EDA_Outlier_Analysis!$F$8),
      "Outlier",
      "Normal"))</f>
        <v>Outlier</v>
      </c>
      <c r="S8219" t="str">
        <f>IF(N8219="","",
   IF(OR(N8219 &lt;EDA_Outlier_Analysis!$I$10, N8219 &gt; EDA_Outlier_Analysis!$I$11),
      "Outlier",
      "Normal"))</f>
        <v>Normal</v>
      </c>
    </row>
    <row r="8220" spans="1:19">
      <c r="A8220" t="s">
        <v>17409</v>
      </c>
      <c r="B8220" s="4">
        <v>45062</v>
      </c>
      <c r="C8220" s="2">
        <v>234939.85</v>
      </c>
      <c r="D8220" t="s">
        <v>849</v>
      </c>
      <c r="E8220" t="s">
        <v>868</v>
      </c>
      <c r="F8220" t="s">
        <v>10</v>
      </c>
      <c r="G8220" t="s">
        <v>20</v>
      </c>
      <c r="H8220" t="s">
        <v>275</v>
      </c>
      <c r="J8220" t="s">
        <v>17410</v>
      </c>
      <c r="K8220" t="str">
        <f>IF(COUNTIF(Customers!A:A, H8220)&gt;0, "Valid", "Invalid")</f>
        <v>Valid</v>
      </c>
      <c r="L8220" t="str">
        <f t="shared" si="640"/>
        <v>5</v>
      </c>
      <c r="M8220" t="str">
        <f t="shared" si="641"/>
        <v>2023</v>
      </c>
      <c r="N8220">
        <f t="shared" si="642"/>
        <v>234939.85</v>
      </c>
      <c r="O8220">
        <f t="shared" si="643"/>
        <v>234939.85</v>
      </c>
      <c r="P8220" t="str">
        <f t="shared" si="644"/>
        <v/>
      </c>
      <c r="Q8220" s="48" t="str">
        <f>IF(O8220="","",
   IF(OR(O8220&lt;EDA_Outlier_Analysis!$C$10, O8220&gt;EDA_Outlier_Analysis!$C$11),
      "Outlier",
      "Normal"))</f>
        <v>Normal</v>
      </c>
      <c r="R8220" t="str">
        <f>IF(P8220="","",
   IF(OR(P8220 &lt; EDA_Outlier_Analysis!$F$7, P8220 &gt; EDA_Outlier_Analysis!$F$8),
      "Outlier",
      "Normal"))</f>
        <v/>
      </c>
      <c r="S8220" t="str">
        <f>IF(N8220="","",
   IF(OR(N8220 &lt;EDA_Outlier_Analysis!$I$10, N8220 &gt; EDA_Outlier_Analysis!$I$11),
      "Outlier",
      "Normal"))</f>
        <v>Normal</v>
      </c>
    </row>
    <row r="8221" spans="1:19">
      <c r="A8221" t="s">
        <v>17411</v>
      </c>
      <c r="B8221" s="4">
        <v>44835</v>
      </c>
      <c r="C8221" s="2">
        <v>-30714.21</v>
      </c>
      <c r="D8221" t="s">
        <v>840</v>
      </c>
      <c r="E8221" t="s">
        <v>864</v>
      </c>
      <c r="F8221" t="s">
        <v>9</v>
      </c>
      <c r="G8221" t="s">
        <v>24</v>
      </c>
      <c r="I8221" t="s">
        <v>968</v>
      </c>
      <c r="J8221" t="s">
        <v>17412</v>
      </c>
      <c r="K8221" t="str">
        <f>IF(COUNTIF(Customers!A:A, H8221)&gt;0, "Valid", "Invalid")</f>
        <v>Invalid</v>
      </c>
      <c r="L8221" t="str">
        <f t="shared" si="640"/>
        <v>10</v>
      </c>
      <c r="M8221" t="str">
        <f t="shared" si="641"/>
        <v>2022</v>
      </c>
      <c r="N8221">
        <f t="shared" si="642"/>
        <v>-30714.21</v>
      </c>
      <c r="O8221" t="str">
        <f t="shared" si="643"/>
        <v/>
      </c>
      <c r="P8221">
        <f t="shared" si="644"/>
        <v>30714.21</v>
      </c>
      <c r="Q8221" s="48" t="str">
        <f>IF(O8221="","",
   IF(OR(O8221&lt;EDA_Outlier_Analysis!$C$10, O8221&gt;EDA_Outlier_Analysis!$C$11),
      "Outlier",
      "Normal"))</f>
        <v/>
      </c>
      <c r="R8221" t="str">
        <f>IF(P8221="","",
   IF(OR(P8221 &lt; EDA_Outlier_Analysis!$F$7, P8221 &gt; EDA_Outlier_Analysis!$F$8),
      "Outlier",
      "Normal"))</f>
        <v>Normal</v>
      </c>
      <c r="S8221" t="str">
        <f>IF(N8221="","",
   IF(OR(N8221 &lt;EDA_Outlier_Analysis!$I$10, N8221 &gt; EDA_Outlier_Analysis!$I$11),
      "Outlier",
      "Normal"))</f>
        <v>Normal</v>
      </c>
    </row>
    <row r="8222" spans="1:19">
      <c r="A8222" t="s">
        <v>17413</v>
      </c>
      <c r="B8222" s="4">
        <v>45182</v>
      </c>
      <c r="C8222" s="2">
        <v>188148.94</v>
      </c>
      <c r="D8222" t="s">
        <v>849</v>
      </c>
      <c r="E8222" t="s">
        <v>868</v>
      </c>
      <c r="F8222" t="s">
        <v>9</v>
      </c>
      <c r="G8222" t="s">
        <v>24</v>
      </c>
      <c r="H8222" t="s">
        <v>423</v>
      </c>
      <c r="J8222" t="s">
        <v>17414</v>
      </c>
      <c r="K8222" t="str">
        <f>IF(COUNTIF(Customers!A:A, H8222)&gt;0, "Valid", "Invalid")</f>
        <v>Valid</v>
      </c>
      <c r="L8222" t="str">
        <f t="shared" si="640"/>
        <v>9</v>
      </c>
      <c r="M8222" t="str">
        <f t="shared" si="641"/>
        <v>2023</v>
      </c>
      <c r="N8222">
        <f t="shared" si="642"/>
        <v>188148.94</v>
      </c>
      <c r="O8222">
        <f t="shared" si="643"/>
        <v>188148.94</v>
      </c>
      <c r="P8222" t="str">
        <f t="shared" si="644"/>
        <v/>
      </c>
      <c r="Q8222" s="48" t="str">
        <f>IF(O8222="","",
   IF(OR(O8222&lt;EDA_Outlier_Analysis!$C$10, O8222&gt;EDA_Outlier_Analysis!$C$11),
      "Outlier",
      "Normal"))</f>
        <v>Normal</v>
      </c>
      <c r="R8222" t="str">
        <f>IF(P8222="","",
   IF(OR(P8222 &lt; EDA_Outlier_Analysis!$F$7, P8222 &gt; EDA_Outlier_Analysis!$F$8),
      "Outlier",
      "Normal"))</f>
        <v/>
      </c>
      <c r="S8222" t="str">
        <f>IF(N8222="","",
   IF(OR(N8222 &lt;EDA_Outlier_Analysis!$I$10, N8222 &gt; EDA_Outlier_Analysis!$I$11),
      "Outlier",
      "Normal"))</f>
        <v>Normal</v>
      </c>
    </row>
    <row r="8223" spans="1:19">
      <c r="A8223" t="s">
        <v>17415</v>
      </c>
      <c r="B8223" s="4">
        <v>45178</v>
      </c>
      <c r="C8223" s="2">
        <v>92727.14</v>
      </c>
      <c r="D8223" t="s">
        <v>849</v>
      </c>
      <c r="E8223" t="s">
        <v>853</v>
      </c>
      <c r="F8223" t="s">
        <v>10</v>
      </c>
      <c r="G8223" t="s">
        <v>31</v>
      </c>
      <c r="H8223" t="s">
        <v>495</v>
      </c>
      <c r="J8223" t="s">
        <v>17416</v>
      </c>
      <c r="K8223" t="str">
        <f>IF(COUNTIF(Customers!A:A, H8223)&gt;0, "Valid", "Invalid")</f>
        <v>Valid</v>
      </c>
      <c r="L8223" t="str">
        <f t="shared" si="640"/>
        <v>9</v>
      </c>
      <c r="M8223" t="str">
        <f t="shared" si="641"/>
        <v>2023</v>
      </c>
      <c r="N8223">
        <f t="shared" si="642"/>
        <v>92727.14</v>
      </c>
      <c r="O8223">
        <f t="shared" si="643"/>
        <v>92727.14</v>
      </c>
      <c r="P8223" t="str">
        <f t="shared" si="644"/>
        <v/>
      </c>
      <c r="Q8223" s="48" t="str">
        <f>IF(O8223="","",
   IF(OR(O8223&lt;EDA_Outlier_Analysis!$C$10, O8223&gt;EDA_Outlier_Analysis!$C$11),
      "Outlier",
      "Normal"))</f>
        <v>Normal</v>
      </c>
      <c r="R8223" t="str">
        <f>IF(P8223="","",
   IF(OR(P8223 &lt; EDA_Outlier_Analysis!$F$7, P8223 &gt; EDA_Outlier_Analysis!$F$8),
      "Outlier",
      "Normal"))</f>
        <v/>
      </c>
      <c r="S8223" t="str">
        <f>IF(N8223="","",
   IF(OR(N8223 &lt;EDA_Outlier_Analysis!$I$10, N8223 &gt; EDA_Outlier_Analysis!$I$11),
      "Outlier",
      "Normal"))</f>
        <v>Normal</v>
      </c>
    </row>
    <row r="8224" spans="1:19">
      <c r="A8224" t="s">
        <v>17417</v>
      </c>
      <c r="B8224" s="4">
        <v>44879</v>
      </c>
      <c r="C8224" s="2">
        <v>-54272.85</v>
      </c>
      <c r="D8224" t="s">
        <v>840</v>
      </c>
      <c r="E8224" t="s">
        <v>841</v>
      </c>
      <c r="F8224" t="s">
        <v>9</v>
      </c>
      <c r="G8224" t="s">
        <v>34</v>
      </c>
      <c r="I8224" t="s">
        <v>842</v>
      </c>
      <c r="J8224" t="s">
        <v>17418</v>
      </c>
      <c r="K8224" t="str">
        <f>IF(COUNTIF(Customers!A:A, H8224)&gt;0, "Valid", "Invalid")</f>
        <v>Invalid</v>
      </c>
      <c r="L8224" t="str">
        <f t="shared" si="640"/>
        <v>11</v>
      </c>
      <c r="M8224" t="str">
        <f t="shared" si="641"/>
        <v>2022</v>
      </c>
      <c r="N8224">
        <f t="shared" si="642"/>
        <v>-54272.85</v>
      </c>
      <c r="O8224" t="str">
        <f t="shared" si="643"/>
        <v/>
      </c>
      <c r="P8224">
        <f t="shared" si="644"/>
        <v>54272.85</v>
      </c>
      <c r="Q8224" s="48" t="str">
        <f>IF(O8224="","",
   IF(OR(O8224&lt;EDA_Outlier_Analysis!$C$10, O8224&gt;EDA_Outlier_Analysis!$C$11),
      "Outlier",
      "Normal"))</f>
        <v/>
      </c>
      <c r="R8224" t="str">
        <f>IF(P8224="","",
   IF(OR(P8224 &lt; EDA_Outlier_Analysis!$F$7, P8224 &gt; EDA_Outlier_Analysis!$F$8),
      "Outlier",
      "Normal"))</f>
        <v>Outlier</v>
      </c>
      <c r="S8224" t="str">
        <f>IF(N8224="","",
   IF(OR(N8224 &lt;EDA_Outlier_Analysis!$I$10, N8224 &gt; EDA_Outlier_Analysis!$I$11),
      "Outlier",
      "Normal"))</f>
        <v>Normal</v>
      </c>
    </row>
    <row r="8225" spans="1:19">
      <c r="A8225" t="s">
        <v>17419</v>
      </c>
      <c r="B8225" s="4">
        <v>44907</v>
      </c>
      <c r="C8225" s="2">
        <v>-41288.54</v>
      </c>
      <c r="D8225" t="s">
        <v>840</v>
      </c>
      <c r="E8225" t="s">
        <v>878</v>
      </c>
      <c r="F8225" t="s">
        <v>9</v>
      </c>
      <c r="G8225" t="s">
        <v>31</v>
      </c>
      <c r="I8225" t="s">
        <v>1062</v>
      </c>
      <c r="J8225" t="s">
        <v>17420</v>
      </c>
      <c r="K8225" t="str">
        <f>IF(COUNTIF(Customers!A:A, H8225)&gt;0, "Valid", "Invalid")</f>
        <v>Invalid</v>
      </c>
      <c r="L8225" t="str">
        <f t="shared" si="640"/>
        <v>12</v>
      </c>
      <c r="M8225" t="str">
        <f t="shared" si="641"/>
        <v>2022</v>
      </c>
      <c r="N8225">
        <f t="shared" si="642"/>
        <v>-41288.54</v>
      </c>
      <c r="O8225" t="str">
        <f t="shared" si="643"/>
        <v/>
      </c>
      <c r="P8225">
        <f t="shared" si="644"/>
        <v>41288.54</v>
      </c>
      <c r="Q8225" s="48" t="str">
        <f>IF(O8225="","",
   IF(OR(O8225&lt;EDA_Outlier_Analysis!$C$10, O8225&gt;EDA_Outlier_Analysis!$C$11),
      "Outlier",
      "Normal"))</f>
        <v/>
      </c>
      <c r="R8225" t="str">
        <f>IF(P8225="","",
   IF(OR(P8225 &lt; EDA_Outlier_Analysis!$F$7, P8225 &gt; EDA_Outlier_Analysis!$F$8),
      "Outlier",
      "Normal"))</f>
        <v>Normal</v>
      </c>
      <c r="S8225" t="str">
        <f>IF(N8225="","",
   IF(OR(N8225 &lt;EDA_Outlier_Analysis!$I$10, N8225 &gt; EDA_Outlier_Analysis!$I$11),
      "Outlier",
      "Normal"))</f>
        <v>Normal</v>
      </c>
    </row>
    <row r="8226" spans="1:19">
      <c r="A8226" t="s">
        <v>17421</v>
      </c>
      <c r="B8226" s="4">
        <v>44909</v>
      </c>
      <c r="C8226" s="2">
        <v>21980.880000000001</v>
      </c>
      <c r="D8226" t="s">
        <v>873</v>
      </c>
      <c r="E8226" t="s">
        <v>873</v>
      </c>
      <c r="F8226" t="s">
        <v>10</v>
      </c>
      <c r="G8226" t="s">
        <v>34</v>
      </c>
      <c r="J8226" t="s">
        <v>17422</v>
      </c>
      <c r="K8226" t="str">
        <f>IF(COUNTIF(Customers!A:A, H8226)&gt;0, "Valid", "Invalid")</f>
        <v>Invalid</v>
      </c>
      <c r="L8226" t="str">
        <f t="shared" si="640"/>
        <v>12</v>
      </c>
      <c r="M8226" t="str">
        <f t="shared" si="641"/>
        <v>2022</v>
      </c>
      <c r="N8226">
        <f t="shared" si="642"/>
        <v>-21980.880000000001</v>
      </c>
      <c r="O8226" t="str">
        <f t="shared" si="643"/>
        <v/>
      </c>
      <c r="P8226" t="str">
        <f t="shared" si="644"/>
        <v/>
      </c>
      <c r="Q8226" s="48" t="str">
        <f>IF(O8226="","",
   IF(OR(O8226&lt;EDA_Outlier_Analysis!$C$10, O8226&gt;EDA_Outlier_Analysis!$C$11),
      "Outlier",
      "Normal"))</f>
        <v/>
      </c>
      <c r="R8226" t="str">
        <f>IF(P8226="","",
   IF(OR(P8226 &lt; EDA_Outlier_Analysis!$F$7, P8226 &gt; EDA_Outlier_Analysis!$F$8),
      "Outlier",
      "Normal"))</f>
        <v/>
      </c>
      <c r="S8226" t="str">
        <f>IF(N8226="","",
   IF(OR(N8226 &lt;EDA_Outlier_Analysis!$I$10, N8226 &gt; EDA_Outlier_Analysis!$I$11),
      "Outlier",
      "Normal"))</f>
        <v>Normal</v>
      </c>
    </row>
    <row r="8227" spans="1:19">
      <c r="A8227" t="s">
        <v>17423</v>
      </c>
      <c r="B8227" s="4">
        <v>45214</v>
      </c>
      <c r="C8227" s="2">
        <v>-16609.349999999999</v>
      </c>
      <c r="D8227" t="s">
        <v>840</v>
      </c>
      <c r="E8227" t="s">
        <v>864</v>
      </c>
      <c r="F8227" t="s">
        <v>10</v>
      </c>
      <c r="G8227" t="s">
        <v>31</v>
      </c>
      <c r="I8227" t="s">
        <v>1156</v>
      </c>
      <c r="J8227" t="s">
        <v>17424</v>
      </c>
      <c r="K8227" t="str">
        <f>IF(COUNTIF(Customers!A:A, H8227)&gt;0, "Valid", "Invalid")</f>
        <v>Invalid</v>
      </c>
      <c r="L8227" t="str">
        <f t="shared" si="640"/>
        <v>10</v>
      </c>
      <c r="M8227" t="str">
        <f t="shared" si="641"/>
        <v>2023</v>
      </c>
      <c r="N8227">
        <f t="shared" si="642"/>
        <v>-16609.349999999999</v>
      </c>
      <c r="O8227" t="str">
        <f t="shared" si="643"/>
        <v/>
      </c>
      <c r="P8227">
        <f t="shared" si="644"/>
        <v>16609.349999999999</v>
      </c>
      <c r="Q8227" s="48" t="str">
        <f>IF(O8227="","",
   IF(OR(O8227&lt;EDA_Outlier_Analysis!$C$10, O8227&gt;EDA_Outlier_Analysis!$C$11),
      "Outlier",
      "Normal"))</f>
        <v/>
      </c>
      <c r="R8227" t="str">
        <f>IF(P8227="","",
   IF(OR(P8227 &lt; EDA_Outlier_Analysis!$F$7, P8227 &gt; EDA_Outlier_Analysis!$F$8),
      "Outlier",
      "Normal"))</f>
        <v>Outlier</v>
      </c>
      <c r="S8227" t="str">
        <f>IF(N8227="","",
   IF(OR(N8227 &lt;EDA_Outlier_Analysis!$I$10, N8227 &gt; EDA_Outlier_Analysis!$I$11),
      "Outlier",
      "Normal"))</f>
        <v>Normal</v>
      </c>
    </row>
    <row r="8228" spans="1:19">
      <c r="A8228" t="s">
        <v>17425</v>
      </c>
      <c r="B8228" s="4">
        <v>45172</v>
      </c>
      <c r="C8228" s="2">
        <v>-37101.57</v>
      </c>
      <c r="D8228" t="s">
        <v>840</v>
      </c>
      <c r="E8228" t="s">
        <v>905</v>
      </c>
      <c r="F8228" t="s">
        <v>11</v>
      </c>
      <c r="G8228" t="s">
        <v>20</v>
      </c>
      <c r="I8228" t="s">
        <v>1524</v>
      </c>
      <c r="J8228" t="s">
        <v>17426</v>
      </c>
      <c r="K8228" t="str">
        <f>IF(COUNTIF(Customers!A:A, H8228)&gt;0, "Valid", "Invalid")</f>
        <v>Invalid</v>
      </c>
      <c r="L8228" t="str">
        <f t="shared" si="640"/>
        <v>9</v>
      </c>
      <c r="M8228" t="str">
        <f t="shared" si="641"/>
        <v>2023</v>
      </c>
      <c r="N8228">
        <f t="shared" si="642"/>
        <v>-37101.57</v>
      </c>
      <c r="O8228" t="str">
        <f t="shared" si="643"/>
        <v/>
      </c>
      <c r="P8228">
        <f t="shared" si="644"/>
        <v>37101.57</v>
      </c>
      <c r="Q8228" s="48" t="str">
        <f>IF(O8228="","",
   IF(OR(O8228&lt;EDA_Outlier_Analysis!$C$10, O8228&gt;EDA_Outlier_Analysis!$C$11),
      "Outlier",
      "Normal"))</f>
        <v/>
      </c>
      <c r="R8228" t="str">
        <f>IF(P8228="","",
   IF(OR(P8228 &lt; EDA_Outlier_Analysis!$F$7, P8228 &gt; EDA_Outlier_Analysis!$F$8),
      "Outlier",
      "Normal"))</f>
        <v>Normal</v>
      </c>
      <c r="S8228" t="str">
        <f>IF(N8228="","",
   IF(OR(N8228 &lt;EDA_Outlier_Analysis!$I$10, N8228 &gt; EDA_Outlier_Analysis!$I$11),
      "Outlier",
      "Normal"))</f>
        <v>Normal</v>
      </c>
    </row>
    <row r="8229" spans="1:19">
      <c r="A8229" t="s">
        <v>17427</v>
      </c>
      <c r="B8229" s="4">
        <v>44960</v>
      </c>
      <c r="C8229" s="2">
        <v>124885.86</v>
      </c>
      <c r="D8229" t="s">
        <v>849</v>
      </c>
      <c r="E8229" t="s">
        <v>850</v>
      </c>
      <c r="F8229" t="s">
        <v>11</v>
      </c>
      <c r="G8229" t="s">
        <v>31</v>
      </c>
      <c r="H8229" t="s">
        <v>283</v>
      </c>
      <c r="J8229" t="s">
        <v>17428</v>
      </c>
      <c r="K8229" t="str">
        <f>IF(COUNTIF(Customers!A:A, H8229)&gt;0, "Valid", "Invalid")</f>
        <v>Valid</v>
      </c>
      <c r="L8229" t="str">
        <f t="shared" si="640"/>
        <v>2</v>
      </c>
      <c r="M8229" t="str">
        <f t="shared" si="641"/>
        <v>2023</v>
      </c>
      <c r="N8229">
        <f t="shared" si="642"/>
        <v>124885.86</v>
      </c>
      <c r="O8229">
        <f t="shared" si="643"/>
        <v>124885.86</v>
      </c>
      <c r="P8229" t="str">
        <f t="shared" si="644"/>
        <v/>
      </c>
      <c r="Q8229" s="48" t="str">
        <f>IF(O8229="","",
   IF(OR(O8229&lt;EDA_Outlier_Analysis!$C$10, O8229&gt;EDA_Outlier_Analysis!$C$11),
      "Outlier",
      "Normal"))</f>
        <v>Normal</v>
      </c>
      <c r="R8229" t="str">
        <f>IF(P8229="","",
   IF(OR(P8229 &lt; EDA_Outlier_Analysis!$F$7, P8229 &gt; EDA_Outlier_Analysis!$F$8),
      "Outlier",
      "Normal"))</f>
        <v/>
      </c>
      <c r="S8229" t="str">
        <f>IF(N8229="","",
   IF(OR(N8229 &lt;EDA_Outlier_Analysis!$I$10, N8229 &gt; EDA_Outlier_Analysis!$I$11),
      "Outlier",
      "Normal"))</f>
        <v>Normal</v>
      </c>
    </row>
    <row r="8230" spans="1:19">
      <c r="A8230" t="s">
        <v>17429</v>
      </c>
      <c r="B8230" s="4">
        <v>45127</v>
      </c>
      <c r="C8230" s="2">
        <v>-52946.9</v>
      </c>
      <c r="D8230" t="s">
        <v>840</v>
      </c>
      <c r="E8230" t="s">
        <v>905</v>
      </c>
      <c r="F8230" t="s">
        <v>9</v>
      </c>
      <c r="G8230" t="s">
        <v>34</v>
      </c>
      <c r="I8230" t="s">
        <v>2424</v>
      </c>
      <c r="J8230" t="s">
        <v>17430</v>
      </c>
      <c r="K8230" t="str">
        <f>IF(COUNTIF(Customers!A:A, H8230)&gt;0, "Valid", "Invalid")</f>
        <v>Invalid</v>
      </c>
      <c r="L8230" t="str">
        <f t="shared" si="640"/>
        <v>7</v>
      </c>
      <c r="M8230" t="str">
        <f t="shared" si="641"/>
        <v>2023</v>
      </c>
      <c r="N8230">
        <f t="shared" si="642"/>
        <v>-52946.9</v>
      </c>
      <c r="O8230" t="str">
        <f t="shared" si="643"/>
        <v/>
      </c>
      <c r="P8230">
        <f t="shared" si="644"/>
        <v>52946.9</v>
      </c>
      <c r="Q8230" s="48" t="str">
        <f>IF(O8230="","",
   IF(OR(O8230&lt;EDA_Outlier_Analysis!$C$10, O8230&gt;EDA_Outlier_Analysis!$C$11),
      "Outlier",
      "Normal"))</f>
        <v/>
      </c>
      <c r="R8230" t="str">
        <f>IF(P8230="","",
   IF(OR(P8230 &lt; EDA_Outlier_Analysis!$F$7, P8230 &gt; EDA_Outlier_Analysis!$F$8),
      "Outlier",
      "Normal"))</f>
        <v>Normal</v>
      </c>
      <c r="S8230" t="str">
        <f>IF(N8230="","",
   IF(OR(N8230 &lt;EDA_Outlier_Analysis!$I$10, N8230 &gt; EDA_Outlier_Analysis!$I$11),
      "Outlier",
      "Normal"))</f>
        <v>Normal</v>
      </c>
    </row>
    <row r="8231" spans="1:19">
      <c r="A8231" t="s">
        <v>17431</v>
      </c>
      <c r="B8231" s="4">
        <v>44710</v>
      </c>
      <c r="C8231" s="2">
        <v>-2000</v>
      </c>
      <c r="D8231" t="s">
        <v>840</v>
      </c>
      <c r="E8231" t="s">
        <v>845</v>
      </c>
      <c r="F8231" t="s">
        <v>10</v>
      </c>
      <c r="G8231" t="s">
        <v>24</v>
      </c>
      <c r="I8231" t="s">
        <v>1412</v>
      </c>
      <c r="J8231" t="s">
        <v>17432</v>
      </c>
      <c r="K8231" t="str">
        <f>IF(COUNTIF(Customers!A:A, H8231)&gt;0, "Valid", "Invalid")</f>
        <v>Invalid</v>
      </c>
      <c r="L8231" t="str">
        <f t="shared" si="640"/>
        <v>5</v>
      </c>
      <c r="M8231" t="str">
        <f t="shared" si="641"/>
        <v>2022</v>
      </c>
      <c r="N8231">
        <f t="shared" si="642"/>
        <v>-2000</v>
      </c>
      <c r="O8231" t="str">
        <f t="shared" si="643"/>
        <v/>
      </c>
      <c r="P8231">
        <f t="shared" si="644"/>
        <v>2000</v>
      </c>
      <c r="Q8231" s="48" t="str">
        <f>IF(O8231="","",
   IF(OR(O8231&lt;EDA_Outlier_Analysis!$C$10, O8231&gt;EDA_Outlier_Analysis!$C$11),
      "Outlier",
      "Normal"))</f>
        <v/>
      </c>
      <c r="R8231" t="str">
        <f>IF(P8231="","",
   IF(OR(P8231 &lt; EDA_Outlier_Analysis!$F$7, P8231 &gt; EDA_Outlier_Analysis!$F$8),
      "Outlier",
      "Normal"))</f>
        <v>Outlier</v>
      </c>
      <c r="S8231" t="str">
        <f>IF(N8231="","",
   IF(OR(N8231 &lt;EDA_Outlier_Analysis!$I$10, N8231 &gt; EDA_Outlier_Analysis!$I$11),
      "Outlier",
      "Normal"))</f>
        <v>Normal</v>
      </c>
    </row>
    <row r="8232" spans="1:19">
      <c r="A8232" t="s">
        <v>17433</v>
      </c>
      <c r="B8232" s="4">
        <v>44727</v>
      </c>
      <c r="C8232" s="2">
        <v>-42672.34</v>
      </c>
      <c r="D8232" t="s">
        <v>840</v>
      </c>
      <c r="E8232" t="s">
        <v>878</v>
      </c>
      <c r="F8232" t="s">
        <v>10</v>
      </c>
      <c r="G8232" t="s">
        <v>24</v>
      </c>
      <c r="I8232" t="s">
        <v>2053</v>
      </c>
      <c r="J8232" t="s">
        <v>17434</v>
      </c>
      <c r="K8232" t="str">
        <f>IF(COUNTIF(Customers!A:A, H8232)&gt;0, "Valid", "Invalid")</f>
        <v>Invalid</v>
      </c>
      <c r="L8232" t="str">
        <f t="shared" si="640"/>
        <v>6</v>
      </c>
      <c r="M8232" t="str">
        <f t="shared" si="641"/>
        <v>2022</v>
      </c>
      <c r="N8232">
        <f t="shared" si="642"/>
        <v>-42672.34</v>
      </c>
      <c r="O8232" t="str">
        <f t="shared" si="643"/>
        <v/>
      </c>
      <c r="P8232">
        <f t="shared" si="644"/>
        <v>42672.34</v>
      </c>
      <c r="Q8232" s="48" t="str">
        <f>IF(O8232="","",
   IF(OR(O8232&lt;EDA_Outlier_Analysis!$C$10, O8232&gt;EDA_Outlier_Analysis!$C$11),
      "Outlier",
      "Normal"))</f>
        <v/>
      </c>
      <c r="R8232" t="str">
        <f>IF(P8232="","",
   IF(OR(P8232 &lt; EDA_Outlier_Analysis!$F$7, P8232 &gt; EDA_Outlier_Analysis!$F$8),
      "Outlier",
      "Normal"))</f>
        <v>Normal</v>
      </c>
      <c r="S8232" t="str">
        <f>IF(N8232="","",
   IF(OR(N8232 &lt;EDA_Outlier_Analysis!$I$10, N8232 &gt; EDA_Outlier_Analysis!$I$11),
      "Outlier",
      "Normal"))</f>
        <v>Normal</v>
      </c>
    </row>
    <row r="8233" spans="1:19">
      <c r="A8233" t="s">
        <v>17435</v>
      </c>
      <c r="B8233" s="4">
        <v>45212</v>
      </c>
      <c r="C8233" s="2">
        <v>156122.85</v>
      </c>
      <c r="D8233" t="s">
        <v>849</v>
      </c>
      <c r="E8233" t="s">
        <v>853</v>
      </c>
      <c r="F8233" t="s">
        <v>11</v>
      </c>
      <c r="G8233" t="s">
        <v>34</v>
      </c>
      <c r="H8233" t="s">
        <v>35</v>
      </c>
      <c r="J8233" t="s">
        <v>17436</v>
      </c>
      <c r="K8233" t="str">
        <f>IF(COUNTIF(Customers!A:A, H8233)&gt;0, "Valid", "Invalid")</f>
        <v>Valid</v>
      </c>
      <c r="L8233" t="str">
        <f t="shared" si="640"/>
        <v>10</v>
      </c>
      <c r="M8233" t="str">
        <f t="shared" si="641"/>
        <v>2023</v>
      </c>
      <c r="N8233">
        <f t="shared" si="642"/>
        <v>156122.85</v>
      </c>
      <c r="O8233">
        <f t="shared" si="643"/>
        <v>156122.85</v>
      </c>
      <c r="P8233" t="str">
        <f t="shared" si="644"/>
        <v/>
      </c>
      <c r="Q8233" s="48" t="str">
        <f>IF(O8233="","",
   IF(OR(O8233&lt;EDA_Outlier_Analysis!$C$10, O8233&gt;EDA_Outlier_Analysis!$C$11),
      "Outlier",
      "Normal"))</f>
        <v>Normal</v>
      </c>
      <c r="R8233" t="str">
        <f>IF(P8233="","",
   IF(OR(P8233 &lt; EDA_Outlier_Analysis!$F$7, P8233 &gt; EDA_Outlier_Analysis!$F$8),
      "Outlier",
      "Normal"))</f>
        <v/>
      </c>
      <c r="S8233" t="str">
        <f>IF(N8233="","",
   IF(OR(N8233 &lt;EDA_Outlier_Analysis!$I$10, N8233 &gt; EDA_Outlier_Analysis!$I$11),
      "Outlier",
      "Normal"))</f>
        <v>Normal</v>
      </c>
    </row>
    <row r="8234" spans="1:19">
      <c r="A8234" t="s">
        <v>17437</v>
      </c>
      <c r="B8234" s="4">
        <v>44897</v>
      </c>
      <c r="C8234" s="2">
        <v>216501.95</v>
      </c>
      <c r="D8234" t="s">
        <v>849</v>
      </c>
      <c r="E8234" t="s">
        <v>853</v>
      </c>
      <c r="F8234" t="s">
        <v>9</v>
      </c>
      <c r="G8234" t="s">
        <v>34</v>
      </c>
      <c r="H8234" t="s">
        <v>435</v>
      </c>
      <c r="J8234" t="s">
        <v>17438</v>
      </c>
      <c r="K8234" t="str">
        <f>IF(COUNTIF(Customers!A:A, H8234)&gt;0, "Valid", "Invalid")</f>
        <v>Valid</v>
      </c>
      <c r="L8234" t="str">
        <f t="shared" si="640"/>
        <v>12</v>
      </c>
      <c r="M8234" t="str">
        <f t="shared" si="641"/>
        <v>2022</v>
      </c>
      <c r="N8234">
        <f t="shared" si="642"/>
        <v>216501.95</v>
      </c>
      <c r="O8234">
        <f t="shared" si="643"/>
        <v>216501.95</v>
      </c>
      <c r="P8234" t="str">
        <f t="shared" si="644"/>
        <v/>
      </c>
      <c r="Q8234" s="48" t="str">
        <f>IF(O8234="","",
   IF(OR(O8234&lt;EDA_Outlier_Analysis!$C$10, O8234&gt;EDA_Outlier_Analysis!$C$11),
      "Outlier",
      "Normal"))</f>
        <v>Normal</v>
      </c>
      <c r="R8234" t="str">
        <f>IF(P8234="","",
   IF(OR(P8234 &lt; EDA_Outlier_Analysis!$F$7, P8234 &gt; EDA_Outlier_Analysis!$F$8),
      "Outlier",
      "Normal"))</f>
        <v/>
      </c>
      <c r="S8234" t="str">
        <f>IF(N8234="","",
   IF(OR(N8234 &lt;EDA_Outlier_Analysis!$I$10, N8234 &gt; EDA_Outlier_Analysis!$I$11),
      "Outlier",
      "Normal"))</f>
        <v>Normal</v>
      </c>
    </row>
    <row r="8235" spans="1:19">
      <c r="A8235" t="s">
        <v>17439</v>
      </c>
      <c r="B8235" s="4">
        <v>45215</v>
      </c>
      <c r="C8235" s="2">
        <v>94555.199999999997</v>
      </c>
      <c r="D8235" t="s">
        <v>849</v>
      </c>
      <c r="E8235" t="s">
        <v>853</v>
      </c>
      <c r="F8235" t="s">
        <v>10</v>
      </c>
      <c r="G8235" t="s">
        <v>31</v>
      </c>
      <c r="H8235" t="s">
        <v>523</v>
      </c>
      <c r="J8235" t="s">
        <v>17440</v>
      </c>
      <c r="K8235" t="str">
        <f>IF(COUNTIF(Customers!A:A, H8235)&gt;0, "Valid", "Invalid")</f>
        <v>Valid</v>
      </c>
      <c r="L8235" t="str">
        <f t="shared" si="640"/>
        <v>10</v>
      </c>
      <c r="M8235" t="str">
        <f t="shared" si="641"/>
        <v>2023</v>
      </c>
      <c r="N8235">
        <f t="shared" si="642"/>
        <v>94555.199999999997</v>
      </c>
      <c r="O8235">
        <f t="shared" si="643"/>
        <v>94555.199999999997</v>
      </c>
      <c r="P8235" t="str">
        <f t="shared" si="644"/>
        <v/>
      </c>
      <c r="Q8235" s="48" t="str">
        <f>IF(O8235="","",
   IF(OR(O8235&lt;EDA_Outlier_Analysis!$C$10, O8235&gt;EDA_Outlier_Analysis!$C$11),
      "Outlier",
      "Normal"))</f>
        <v>Normal</v>
      </c>
      <c r="R8235" t="str">
        <f>IF(P8235="","",
   IF(OR(P8235 &lt; EDA_Outlier_Analysis!$F$7, P8235 &gt; EDA_Outlier_Analysis!$F$8),
      "Outlier",
      "Normal"))</f>
        <v/>
      </c>
      <c r="S8235" t="str">
        <f>IF(N8235="","",
   IF(OR(N8235 &lt;EDA_Outlier_Analysis!$I$10, N8235 &gt; EDA_Outlier_Analysis!$I$11),
      "Outlier",
      "Normal"))</f>
        <v>Normal</v>
      </c>
    </row>
    <row r="8236" spans="1:19">
      <c r="A8236" t="s">
        <v>17441</v>
      </c>
      <c r="B8236" s="4">
        <v>44841</v>
      </c>
      <c r="C8236" s="2">
        <v>-25521.54</v>
      </c>
      <c r="D8236" t="s">
        <v>840</v>
      </c>
      <c r="E8236" t="s">
        <v>841</v>
      </c>
      <c r="F8236" t="s">
        <v>9</v>
      </c>
      <c r="G8236" t="s">
        <v>34</v>
      </c>
      <c r="I8236" t="s">
        <v>1438</v>
      </c>
      <c r="J8236" t="s">
        <v>17442</v>
      </c>
      <c r="K8236" t="str">
        <f>IF(COUNTIF(Customers!A:A, H8236)&gt;0, "Valid", "Invalid")</f>
        <v>Invalid</v>
      </c>
      <c r="L8236" t="str">
        <f t="shared" si="640"/>
        <v>10</v>
      </c>
      <c r="M8236" t="str">
        <f t="shared" si="641"/>
        <v>2022</v>
      </c>
      <c r="N8236">
        <f t="shared" si="642"/>
        <v>-25521.54</v>
      </c>
      <c r="O8236" t="str">
        <f t="shared" si="643"/>
        <v/>
      </c>
      <c r="P8236">
        <f t="shared" si="644"/>
        <v>25521.54</v>
      </c>
      <c r="Q8236" s="48" t="str">
        <f>IF(O8236="","",
   IF(OR(O8236&lt;EDA_Outlier_Analysis!$C$10, O8236&gt;EDA_Outlier_Analysis!$C$11),
      "Outlier",
      "Normal"))</f>
        <v/>
      </c>
      <c r="R8236" t="str">
        <f>IF(P8236="","",
   IF(OR(P8236 &lt; EDA_Outlier_Analysis!$F$7, P8236 &gt; EDA_Outlier_Analysis!$F$8),
      "Outlier",
      "Normal"))</f>
        <v>Outlier</v>
      </c>
      <c r="S8236" t="str">
        <f>IF(N8236="","",
   IF(OR(N8236 &lt;EDA_Outlier_Analysis!$I$10, N8236 &gt; EDA_Outlier_Analysis!$I$11),
      "Outlier",
      "Normal"))</f>
        <v>Normal</v>
      </c>
    </row>
    <row r="8237" spans="1:19">
      <c r="A8237" t="s">
        <v>17443</v>
      </c>
      <c r="B8237" s="4">
        <v>44768</v>
      </c>
      <c r="C8237" s="2">
        <v>188846.63</v>
      </c>
      <c r="D8237" t="s">
        <v>849</v>
      </c>
      <c r="E8237" t="s">
        <v>853</v>
      </c>
      <c r="F8237" t="s">
        <v>10</v>
      </c>
      <c r="G8237" t="s">
        <v>34</v>
      </c>
      <c r="H8237" t="s">
        <v>337</v>
      </c>
      <c r="J8237" t="s">
        <v>17444</v>
      </c>
      <c r="K8237" t="str">
        <f>IF(COUNTIF(Customers!A:A, H8237)&gt;0, "Valid", "Invalid")</f>
        <v>Valid</v>
      </c>
      <c r="L8237" t="str">
        <f t="shared" si="640"/>
        <v>7</v>
      </c>
      <c r="M8237" t="str">
        <f t="shared" si="641"/>
        <v>2022</v>
      </c>
      <c r="N8237">
        <f t="shared" si="642"/>
        <v>188846.63</v>
      </c>
      <c r="O8237">
        <f t="shared" si="643"/>
        <v>188846.63</v>
      </c>
      <c r="P8237" t="str">
        <f t="shared" si="644"/>
        <v/>
      </c>
      <c r="Q8237" s="48" t="str">
        <f>IF(O8237="","",
   IF(OR(O8237&lt;EDA_Outlier_Analysis!$C$10, O8237&gt;EDA_Outlier_Analysis!$C$11),
      "Outlier",
      "Normal"))</f>
        <v>Normal</v>
      </c>
      <c r="R8237" t="str">
        <f>IF(P8237="","",
   IF(OR(P8237 &lt; EDA_Outlier_Analysis!$F$7, P8237 &gt; EDA_Outlier_Analysis!$F$8),
      "Outlier",
      "Normal"))</f>
        <v/>
      </c>
      <c r="S8237" t="str">
        <f>IF(N8237="","",
   IF(OR(N8237 &lt;EDA_Outlier_Analysis!$I$10, N8237 &gt; EDA_Outlier_Analysis!$I$11),
      "Outlier",
      "Normal"))</f>
        <v>Normal</v>
      </c>
    </row>
    <row r="8238" spans="1:19">
      <c r="A8238" t="s">
        <v>17445</v>
      </c>
      <c r="B8238" s="4">
        <v>44903</v>
      </c>
      <c r="C8238" s="2">
        <v>110914.76</v>
      </c>
      <c r="D8238" t="s">
        <v>849</v>
      </c>
      <c r="E8238" t="s">
        <v>850</v>
      </c>
      <c r="F8238" t="s">
        <v>10</v>
      </c>
      <c r="G8238" t="s">
        <v>24</v>
      </c>
      <c r="H8238" t="s">
        <v>725</v>
      </c>
      <c r="J8238" t="s">
        <v>17446</v>
      </c>
      <c r="K8238" t="str">
        <f>IF(COUNTIF(Customers!A:A, H8238)&gt;0, "Valid", "Invalid")</f>
        <v>Valid</v>
      </c>
      <c r="L8238" t="str">
        <f t="shared" si="640"/>
        <v>12</v>
      </c>
      <c r="M8238" t="str">
        <f t="shared" si="641"/>
        <v>2022</v>
      </c>
      <c r="N8238">
        <f t="shared" si="642"/>
        <v>110914.76</v>
      </c>
      <c r="O8238">
        <f t="shared" si="643"/>
        <v>110914.76</v>
      </c>
      <c r="P8238" t="str">
        <f t="shared" si="644"/>
        <v/>
      </c>
      <c r="Q8238" s="48" t="str">
        <f>IF(O8238="","",
   IF(OR(O8238&lt;EDA_Outlier_Analysis!$C$10, O8238&gt;EDA_Outlier_Analysis!$C$11),
      "Outlier",
      "Normal"))</f>
        <v>Normal</v>
      </c>
      <c r="R8238" t="str">
        <f>IF(P8238="","",
   IF(OR(P8238 &lt; EDA_Outlier_Analysis!$F$7, P8238 &gt; EDA_Outlier_Analysis!$F$8),
      "Outlier",
      "Normal"))</f>
        <v/>
      </c>
      <c r="S8238" t="str">
        <f>IF(N8238="","",
   IF(OR(N8238 &lt;EDA_Outlier_Analysis!$I$10, N8238 &gt; EDA_Outlier_Analysis!$I$11),
      "Outlier",
      "Normal"))</f>
        <v>Normal</v>
      </c>
    </row>
    <row r="8239" spans="1:19">
      <c r="A8239" t="s">
        <v>17447</v>
      </c>
      <c r="B8239" s="4">
        <v>45180</v>
      </c>
      <c r="C8239" s="2">
        <v>181049.38</v>
      </c>
      <c r="D8239" t="s">
        <v>849</v>
      </c>
      <c r="E8239" t="s">
        <v>850</v>
      </c>
      <c r="F8239" t="s">
        <v>9</v>
      </c>
      <c r="G8239" t="s">
        <v>20</v>
      </c>
      <c r="H8239" t="s">
        <v>351</v>
      </c>
      <c r="J8239" t="s">
        <v>17448</v>
      </c>
      <c r="K8239" t="str">
        <f>IF(COUNTIF(Customers!A:A, H8239)&gt;0, "Valid", "Invalid")</f>
        <v>Valid</v>
      </c>
      <c r="L8239" t="str">
        <f t="shared" si="640"/>
        <v>9</v>
      </c>
      <c r="M8239" t="str">
        <f t="shared" si="641"/>
        <v>2023</v>
      </c>
      <c r="N8239">
        <f t="shared" si="642"/>
        <v>181049.38</v>
      </c>
      <c r="O8239">
        <f t="shared" si="643"/>
        <v>181049.38</v>
      </c>
      <c r="P8239" t="str">
        <f t="shared" si="644"/>
        <v/>
      </c>
      <c r="Q8239" s="48" t="str">
        <f>IF(O8239="","",
   IF(OR(O8239&lt;EDA_Outlier_Analysis!$C$10, O8239&gt;EDA_Outlier_Analysis!$C$11),
      "Outlier",
      "Normal"))</f>
        <v>Normal</v>
      </c>
      <c r="R8239" t="str">
        <f>IF(P8239="","",
   IF(OR(P8239 &lt; EDA_Outlier_Analysis!$F$7, P8239 &gt; EDA_Outlier_Analysis!$F$8),
      "Outlier",
      "Normal"))</f>
        <v/>
      </c>
      <c r="S8239" t="str">
        <f>IF(N8239="","",
   IF(OR(N8239 &lt;EDA_Outlier_Analysis!$I$10, N8239 &gt; EDA_Outlier_Analysis!$I$11),
      "Outlier",
      "Normal"))</f>
        <v>Normal</v>
      </c>
    </row>
    <row r="8240" spans="1:19">
      <c r="A8240" t="s">
        <v>17449</v>
      </c>
      <c r="B8240" s="4">
        <v>45144</v>
      </c>
      <c r="C8240" s="2">
        <v>-22438.59</v>
      </c>
      <c r="D8240" t="s">
        <v>840</v>
      </c>
      <c r="E8240" t="s">
        <v>864</v>
      </c>
      <c r="F8240" t="s">
        <v>11</v>
      </c>
      <c r="G8240" t="s">
        <v>31</v>
      </c>
      <c r="I8240" t="s">
        <v>2424</v>
      </c>
      <c r="J8240" t="s">
        <v>17450</v>
      </c>
      <c r="K8240" t="str">
        <f>IF(COUNTIF(Customers!A:A, H8240)&gt;0, "Valid", "Invalid")</f>
        <v>Invalid</v>
      </c>
      <c r="L8240" t="str">
        <f t="shared" si="640"/>
        <v>8</v>
      </c>
      <c r="M8240" t="str">
        <f t="shared" si="641"/>
        <v>2023</v>
      </c>
      <c r="N8240">
        <f t="shared" si="642"/>
        <v>-22438.59</v>
      </c>
      <c r="O8240" t="str">
        <f t="shared" si="643"/>
        <v/>
      </c>
      <c r="P8240">
        <f t="shared" si="644"/>
        <v>22438.59</v>
      </c>
      <c r="Q8240" s="48" t="str">
        <f>IF(O8240="","",
   IF(OR(O8240&lt;EDA_Outlier_Analysis!$C$10, O8240&gt;EDA_Outlier_Analysis!$C$11),
      "Outlier",
      "Normal"))</f>
        <v/>
      </c>
      <c r="R8240" t="str">
        <f>IF(P8240="","",
   IF(OR(P8240 &lt; EDA_Outlier_Analysis!$F$7, P8240 &gt; EDA_Outlier_Analysis!$F$8),
      "Outlier",
      "Normal"))</f>
        <v>Outlier</v>
      </c>
      <c r="S8240" t="str">
        <f>IF(N8240="","",
   IF(OR(N8240 &lt;EDA_Outlier_Analysis!$I$10, N8240 &gt; EDA_Outlier_Analysis!$I$11),
      "Outlier",
      "Normal"))</f>
        <v>Normal</v>
      </c>
    </row>
    <row r="8241" spans="1:19">
      <c r="A8241" t="s">
        <v>17451</v>
      </c>
      <c r="B8241" s="4">
        <v>45107</v>
      </c>
      <c r="C8241" s="2">
        <v>112883.01</v>
      </c>
      <c r="D8241" t="s">
        <v>849</v>
      </c>
      <c r="E8241" t="s">
        <v>868</v>
      </c>
      <c r="F8241" t="s">
        <v>11</v>
      </c>
      <c r="G8241" t="s">
        <v>20</v>
      </c>
      <c r="H8241" t="s">
        <v>699</v>
      </c>
      <c r="J8241" t="s">
        <v>17452</v>
      </c>
      <c r="K8241" t="str">
        <f>IF(COUNTIF(Customers!A:A, H8241)&gt;0, "Valid", "Invalid")</f>
        <v>Valid</v>
      </c>
      <c r="L8241" t="str">
        <f t="shared" si="640"/>
        <v>6</v>
      </c>
      <c r="M8241" t="str">
        <f t="shared" si="641"/>
        <v>2023</v>
      </c>
      <c r="N8241">
        <f t="shared" si="642"/>
        <v>112883.01</v>
      </c>
      <c r="O8241">
        <f t="shared" si="643"/>
        <v>112883.01</v>
      </c>
      <c r="P8241" t="str">
        <f t="shared" si="644"/>
        <v/>
      </c>
      <c r="Q8241" s="48" t="str">
        <f>IF(O8241="","",
   IF(OR(O8241&lt;EDA_Outlier_Analysis!$C$10, O8241&gt;EDA_Outlier_Analysis!$C$11),
      "Outlier",
      "Normal"))</f>
        <v>Normal</v>
      </c>
      <c r="R8241" t="str">
        <f>IF(P8241="","",
   IF(OR(P8241 &lt; EDA_Outlier_Analysis!$F$7, P8241 &gt; EDA_Outlier_Analysis!$F$8),
      "Outlier",
      "Normal"))</f>
        <v/>
      </c>
      <c r="S8241" t="str">
        <f>IF(N8241="","",
   IF(OR(N8241 &lt;EDA_Outlier_Analysis!$I$10, N8241 &gt; EDA_Outlier_Analysis!$I$11),
      "Outlier",
      "Normal"))</f>
        <v>Normal</v>
      </c>
    </row>
    <row r="8242" spans="1:19">
      <c r="A8242" t="s">
        <v>17453</v>
      </c>
      <c r="B8242" s="4">
        <v>44853</v>
      </c>
      <c r="C8242" s="2">
        <v>27974.49</v>
      </c>
      <c r="D8242" t="s">
        <v>1345</v>
      </c>
      <c r="E8242" t="s">
        <v>1345</v>
      </c>
      <c r="F8242" t="s">
        <v>10</v>
      </c>
      <c r="G8242" t="s">
        <v>31</v>
      </c>
      <c r="J8242" t="s">
        <v>17454</v>
      </c>
      <c r="K8242" t="str">
        <f>IF(COUNTIF(Customers!A:A, H8242)&gt;0, "Valid", "Invalid")</f>
        <v>Invalid</v>
      </c>
      <c r="L8242" t="str">
        <f t="shared" si="640"/>
        <v>10</v>
      </c>
      <c r="M8242" t="str">
        <f t="shared" si="641"/>
        <v>2022</v>
      </c>
      <c r="N8242">
        <f t="shared" si="642"/>
        <v>-27974.49</v>
      </c>
      <c r="O8242" t="str">
        <f t="shared" si="643"/>
        <v/>
      </c>
      <c r="P8242" t="str">
        <f t="shared" si="644"/>
        <v/>
      </c>
      <c r="Q8242" s="48" t="str">
        <f>IF(O8242="","",
   IF(OR(O8242&lt;EDA_Outlier_Analysis!$C$10, O8242&gt;EDA_Outlier_Analysis!$C$11),
      "Outlier",
      "Normal"))</f>
        <v/>
      </c>
      <c r="R8242" t="str">
        <f>IF(P8242="","",
   IF(OR(P8242 &lt; EDA_Outlier_Analysis!$F$7, P8242 &gt; EDA_Outlier_Analysis!$F$8),
      "Outlier",
      "Normal"))</f>
        <v/>
      </c>
      <c r="S8242" t="str">
        <f>IF(N8242="","",
   IF(OR(N8242 &lt;EDA_Outlier_Analysis!$I$10, N8242 &gt; EDA_Outlier_Analysis!$I$11),
      "Outlier",
      "Normal"))</f>
        <v>Normal</v>
      </c>
    </row>
    <row r="8243" spans="1:19">
      <c r="A8243" t="s">
        <v>17455</v>
      </c>
      <c r="B8243" s="4">
        <v>44853</v>
      </c>
      <c r="C8243" s="2">
        <v>191024.65</v>
      </c>
      <c r="D8243" t="s">
        <v>849</v>
      </c>
      <c r="E8243" t="s">
        <v>868</v>
      </c>
      <c r="F8243" t="s">
        <v>10</v>
      </c>
      <c r="G8243" t="s">
        <v>20</v>
      </c>
      <c r="H8243" t="s">
        <v>393</v>
      </c>
      <c r="J8243" t="s">
        <v>17456</v>
      </c>
      <c r="K8243" t="str">
        <f>IF(COUNTIF(Customers!A:A, H8243)&gt;0, "Valid", "Invalid")</f>
        <v>Valid</v>
      </c>
      <c r="L8243" t="str">
        <f t="shared" si="640"/>
        <v>10</v>
      </c>
      <c r="M8243" t="str">
        <f t="shared" si="641"/>
        <v>2022</v>
      </c>
      <c r="N8243">
        <f t="shared" si="642"/>
        <v>191024.65</v>
      </c>
      <c r="O8243">
        <f t="shared" si="643"/>
        <v>191024.65</v>
      </c>
      <c r="P8243" t="str">
        <f t="shared" si="644"/>
        <v/>
      </c>
      <c r="Q8243" s="48" t="str">
        <f>IF(O8243="","",
   IF(OR(O8243&lt;EDA_Outlier_Analysis!$C$10, O8243&gt;EDA_Outlier_Analysis!$C$11),
      "Outlier",
      "Normal"))</f>
        <v>Normal</v>
      </c>
      <c r="R8243" t="str">
        <f>IF(P8243="","",
   IF(OR(P8243 &lt; EDA_Outlier_Analysis!$F$7, P8243 &gt; EDA_Outlier_Analysis!$F$8),
      "Outlier",
      "Normal"))</f>
        <v/>
      </c>
      <c r="S8243" t="str">
        <f>IF(N8243="","",
   IF(OR(N8243 &lt;EDA_Outlier_Analysis!$I$10, N8243 &gt; EDA_Outlier_Analysis!$I$11),
      "Outlier",
      "Normal"))</f>
        <v>Normal</v>
      </c>
    </row>
    <row r="8244" spans="1:19">
      <c r="A8244" t="s">
        <v>17457</v>
      </c>
      <c r="B8244" s="4">
        <v>44708</v>
      </c>
      <c r="C8244" s="2">
        <v>161558.85999999999</v>
      </c>
      <c r="D8244" t="s">
        <v>849</v>
      </c>
      <c r="E8244" t="s">
        <v>853</v>
      </c>
      <c r="F8244" t="s">
        <v>10</v>
      </c>
      <c r="G8244" t="s">
        <v>24</v>
      </c>
      <c r="H8244" t="s">
        <v>27</v>
      </c>
      <c r="J8244" t="s">
        <v>17458</v>
      </c>
      <c r="K8244" t="str">
        <f>IF(COUNTIF(Customers!A:A, H8244)&gt;0, "Valid", "Invalid")</f>
        <v>Valid</v>
      </c>
      <c r="L8244" t="str">
        <f t="shared" si="640"/>
        <v>5</v>
      </c>
      <c r="M8244" t="str">
        <f t="shared" si="641"/>
        <v>2022</v>
      </c>
      <c r="N8244">
        <f t="shared" si="642"/>
        <v>161558.85999999999</v>
      </c>
      <c r="O8244">
        <f t="shared" si="643"/>
        <v>161558.85999999999</v>
      </c>
      <c r="P8244" t="str">
        <f t="shared" si="644"/>
        <v/>
      </c>
      <c r="Q8244" s="48" t="str">
        <f>IF(O8244="","",
   IF(OR(O8244&lt;EDA_Outlier_Analysis!$C$10, O8244&gt;EDA_Outlier_Analysis!$C$11),
      "Outlier",
      "Normal"))</f>
        <v>Normal</v>
      </c>
      <c r="R8244" t="str">
        <f>IF(P8244="","",
   IF(OR(P8244 &lt; EDA_Outlier_Analysis!$F$7, P8244 &gt; EDA_Outlier_Analysis!$F$8),
      "Outlier",
      "Normal"))</f>
        <v/>
      </c>
      <c r="S8244" t="str">
        <f>IF(N8244="","",
   IF(OR(N8244 &lt;EDA_Outlier_Analysis!$I$10, N8244 &gt; EDA_Outlier_Analysis!$I$11),
      "Outlier",
      "Normal"))</f>
        <v>Normal</v>
      </c>
    </row>
    <row r="8245" spans="1:19">
      <c r="A8245" t="s">
        <v>17459</v>
      </c>
      <c r="B8245" s="4">
        <v>44567</v>
      </c>
      <c r="C8245" s="2">
        <v>-50760.88</v>
      </c>
      <c r="D8245" t="s">
        <v>840</v>
      </c>
      <c r="E8245" t="s">
        <v>878</v>
      </c>
      <c r="F8245" t="s">
        <v>9</v>
      </c>
      <c r="G8245" t="s">
        <v>34</v>
      </c>
      <c r="I8245" t="s">
        <v>1368</v>
      </c>
      <c r="J8245" t="s">
        <v>17460</v>
      </c>
      <c r="K8245" t="str">
        <f>IF(COUNTIF(Customers!A:A, H8245)&gt;0, "Valid", "Invalid")</f>
        <v>Invalid</v>
      </c>
      <c r="L8245" t="str">
        <f t="shared" si="640"/>
        <v>1</v>
      </c>
      <c r="M8245" t="str">
        <f t="shared" si="641"/>
        <v>2022</v>
      </c>
      <c r="N8245">
        <f t="shared" si="642"/>
        <v>-50760.88</v>
      </c>
      <c r="O8245" t="str">
        <f t="shared" si="643"/>
        <v/>
      </c>
      <c r="P8245">
        <f t="shared" si="644"/>
        <v>50760.88</v>
      </c>
      <c r="Q8245" s="48" t="str">
        <f>IF(O8245="","",
   IF(OR(O8245&lt;EDA_Outlier_Analysis!$C$10, O8245&gt;EDA_Outlier_Analysis!$C$11),
      "Outlier",
      "Normal"))</f>
        <v/>
      </c>
      <c r="R8245" t="str">
        <f>IF(P8245="","",
   IF(OR(P8245 &lt; EDA_Outlier_Analysis!$F$7, P8245 &gt; EDA_Outlier_Analysis!$F$8),
      "Outlier",
      "Normal"))</f>
        <v>Normal</v>
      </c>
      <c r="S8245" t="str">
        <f>IF(N8245="","",
   IF(OR(N8245 &lt;EDA_Outlier_Analysis!$I$10, N8245 &gt; EDA_Outlier_Analysis!$I$11),
      "Outlier",
      "Normal"))</f>
        <v>Normal</v>
      </c>
    </row>
    <row r="8246" spans="1:19">
      <c r="A8246" t="s">
        <v>17461</v>
      </c>
      <c r="B8246" s="4">
        <v>44706</v>
      </c>
      <c r="C8246" s="2">
        <v>-25827.53</v>
      </c>
      <c r="D8246" t="s">
        <v>840</v>
      </c>
      <c r="E8246" t="s">
        <v>856</v>
      </c>
      <c r="F8246" t="s">
        <v>10</v>
      </c>
      <c r="G8246" t="s">
        <v>20</v>
      </c>
      <c r="I8246" t="s">
        <v>1494</v>
      </c>
      <c r="J8246" t="s">
        <v>17462</v>
      </c>
      <c r="K8246" t="str">
        <f>IF(COUNTIF(Customers!A:A, H8246)&gt;0, "Valid", "Invalid")</f>
        <v>Invalid</v>
      </c>
      <c r="L8246" t="str">
        <f t="shared" si="640"/>
        <v>5</v>
      </c>
      <c r="M8246" t="str">
        <f t="shared" si="641"/>
        <v>2022</v>
      </c>
      <c r="N8246">
        <f t="shared" si="642"/>
        <v>-25827.53</v>
      </c>
      <c r="O8246" t="str">
        <f t="shared" si="643"/>
        <v/>
      </c>
      <c r="P8246">
        <f t="shared" si="644"/>
        <v>25827.53</v>
      </c>
      <c r="Q8246" s="48" t="str">
        <f>IF(O8246="","",
   IF(OR(O8246&lt;EDA_Outlier_Analysis!$C$10, O8246&gt;EDA_Outlier_Analysis!$C$11),
      "Outlier",
      "Normal"))</f>
        <v/>
      </c>
      <c r="R8246" t="str">
        <f>IF(P8246="","",
   IF(OR(P8246 &lt; EDA_Outlier_Analysis!$F$7, P8246 &gt; EDA_Outlier_Analysis!$F$8),
      "Outlier",
      "Normal"))</f>
        <v>Outlier</v>
      </c>
      <c r="S8246" t="str">
        <f>IF(N8246="","",
   IF(OR(N8246 &lt;EDA_Outlier_Analysis!$I$10, N8246 &gt; EDA_Outlier_Analysis!$I$11),
      "Outlier",
      "Normal"))</f>
        <v>Normal</v>
      </c>
    </row>
    <row r="8247" spans="1:19">
      <c r="A8247" t="s">
        <v>17463</v>
      </c>
      <c r="B8247" s="4">
        <v>44994</v>
      </c>
      <c r="C8247" s="2">
        <v>153523.91</v>
      </c>
      <c r="D8247" t="s">
        <v>849</v>
      </c>
      <c r="E8247" t="s">
        <v>868</v>
      </c>
      <c r="F8247" t="s">
        <v>11</v>
      </c>
      <c r="G8247" t="s">
        <v>34</v>
      </c>
      <c r="H8247" t="s">
        <v>483</v>
      </c>
      <c r="J8247" t="s">
        <v>17464</v>
      </c>
      <c r="K8247" t="str">
        <f>IF(COUNTIF(Customers!A:A, H8247)&gt;0, "Valid", "Invalid")</f>
        <v>Valid</v>
      </c>
      <c r="L8247" t="str">
        <f t="shared" si="640"/>
        <v>3</v>
      </c>
      <c r="M8247" t="str">
        <f t="shared" si="641"/>
        <v>2023</v>
      </c>
      <c r="N8247">
        <f t="shared" si="642"/>
        <v>153523.91</v>
      </c>
      <c r="O8247">
        <f t="shared" si="643"/>
        <v>153523.91</v>
      </c>
      <c r="P8247" t="str">
        <f t="shared" si="644"/>
        <v/>
      </c>
      <c r="Q8247" s="48" t="str">
        <f>IF(O8247="","",
   IF(OR(O8247&lt;EDA_Outlier_Analysis!$C$10, O8247&gt;EDA_Outlier_Analysis!$C$11),
      "Outlier",
      "Normal"))</f>
        <v>Normal</v>
      </c>
      <c r="R8247" t="str">
        <f>IF(P8247="","",
   IF(OR(P8247 &lt; EDA_Outlier_Analysis!$F$7, P8247 &gt; EDA_Outlier_Analysis!$F$8),
      "Outlier",
      "Normal"))</f>
        <v/>
      </c>
      <c r="S8247" t="str">
        <f>IF(N8247="","",
   IF(OR(N8247 &lt;EDA_Outlier_Analysis!$I$10, N8247 &gt; EDA_Outlier_Analysis!$I$11),
      "Outlier",
      "Normal"))</f>
        <v>Normal</v>
      </c>
    </row>
    <row r="8248" spans="1:19">
      <c r="A8248" t="s">
        <v>17465</v>
      </c>
      <c r="B8248" s="4">
        <v>45129</v>
      </c>
      <c r="C8248" s="2">
        <v>173974.38</v>
      </c>
      <c r="D8248" t="s">
        <v>849</v>
      </c>
      <c r="E8248" t="s">
        <v>850</v>
      </c>
      <c r="F8248" t="s">
        <v>10</v>
      </c>
      <c r="G8248" t="s">
        <v>20</v>
      </c>
      <c r="H8248" t="s">
        <v>465</v>
      </c>
      <c r="J8248" t="s">
        <v>17466</v>
      </c>
      <c r="K8248" t="str">
        <f>IF(COUNTIF(Customers!A:A, H8248)&gt;0, "Valid", "Invalid")</f>
        <v>Valid</v>
      </c>
      <c r="L8248" t="str">
        <f t="shared" si="640"/>
        <v>7</v>
      </c>
      <c r="M8248" t="str">
        <f t="shared" si="641"/>
        <v>2023</v>
      </c>
      <c r="N8248">
        <f t="shared" si="642"/>
        <v>173974.38</v>
      </c>
      <c r="O8248">
        <f t="shared" si="643"/>
        <v>173974.38</v>
      </c>
      <c r="P8248" t="str">
        <f t="shared" si="644"/>
        <v/>
      </c>
      <c r="Q8248" s="48" t="str">
        <f>IF(O8248="","",
   IF(OR(O8248&lt;EDA_Outlier_Analysis!$C$10, O8248&gt;EDA_Outlier_Analysis!$C$11),
      "Outlier",
      "Normal"))</f>
        <v>Normal</v>
      </c>
      <c r="R8248" t="str">
        <f>IF(P8248="","",
   IF(OR(P8248 &lt; EDA_Outlier_Analysis!$F$7, P8248 &gt; EDA_Outlier_Analysis!$F$8),
      "Outlier",
      "Normal"))</f>
        <v/>
      </c>
      <c r="S8248" t="str">
        <f>IF(N8248="","",
   IF(OR(N8248 &lt;EDA_Outlier_Analysis!$I$10, N8248 &gt; EDA_Outlier_Analysis!$I$11),
      "Outlier",
      "Normal"))</f>
        <v>Normal</v>
      </c>
    </row>
    <row r="8249" spans="1:19">
      <c r="A8249" t="s">
        <v>17467</v>
      </c>
      <c r="B8249" s="4">
        <v>44991</v>
      </c>
      <c r="C8249" s="2">
        <v>133162.85</v>
      </c>
      <c r="D8249" t="s">
        <v>849</v>
      </c>
      <c r="E8249" t="s">
        <v>853</v>
      </c>
      <c r="F8249" t="s">
        <v>9</v>
      </c>
      <c r="G8249" t="s">
        <v>24</v>
      </c>
      <c r="H8249" t="s">
        <v>465</v>
      </c>
      <c r="J8249" t="s">
        <v>17468</v>
      </c>
      <c r="K8249" t="str">
        <f>IF(COUNTIF(Customers!A:A, H8249)&gt;0, "Valid", "Invalid")</f>
        <v>Valid</v>
      </c>
      <c r="L8249" t="str">
        <f t="shared" si="640"/>
        <v>3</v>
      </c>
      <c r="M8249" t="str">
        <f t="shared" si="641"/>
        <v>2023</v>
      </c>
      <c r="N8249">
        <f t="shared" si="642"/>
        <v>133162.85</v>
      </c>
      <c r="O8249">
        <f t="shared" si="643"/>
        <v>133162.85</v>
      </c>
      <c r="P8249" t="str">
        <f t="shared" si="644"/>
        <v/>
      </c>
      <c r="Q8249" s="48" t="str">
        <f>IF(O8249="","",
   IF(OR(O8249&lt;EDA_Outlier_Analysis!$C$10, O8249&gt;EDA_Outlier_Analysis!$C$11),
      "Outlier",
      "Normal"))</f>
        <v>Normal</v>
      </c>
      <c r="R8249" t="str">
        <f>IF(P8249="","",
   IF(OR(P8249 &lt; EDA_Outlier_Analysis!$F$7, P8249 &gt; EDA_Outlier_Analysis!$F$8),
      "Outlier",
      "Normal"))</f>
        <v/>
      </c>
      <c r="S8249" t="str">
        <f>IF(N8249="","",
   IF(OR(N8249 &lt;EDA_Outlier_Analysis!$I$10, N8249 &gt; EDA_Outlier_Analysis!$I$11),
      "Outlier",
      "Normal"))</f>
        <v>Normal</v>
      </c>
    </row>
    <row r="8250" spans="1:19">
      <c r="A8250" t="s">
        <v>17469</v>
      </c>
      <c r="B8250" s="4">
        <v>45139</v>
      </c>
      <c r="C8250" s="2">
        <v>135593.51999999999</v>
      </c>
      <c r="D8250" t="s">
        <v>849</v>
      </c>
      <c r="E8250" t="s">
        <v>850</v>
      </c>
      <c r="F8250" t="s">
        <v>10</v>
      </c>
      <c r="G8250" t="s">
        <v>24</v>
      </c>
      <c r="H8250" t="s">
        <v>139</v>
      </c>
      <c r="J8250" t="s">
        <v>17470</v>
      </c>
      <c r="K8250" t="str">
        <f>IF(COUNTIF(Customers!A:A, H8250)&gt;0, "Valid", "Invalid")</f>
        <v>Valid</v>
      </c>
      <c r="L8250" t="str">
        <f t="shared" si="640"/>
        <v>8</v>
      </c>
      <c r="M8250" t="str">
        <f t="shared" si="641"/>
        <v>2023</v>
      </c>
      <c r="N8250">
        <f t="shared" si="642"/>
        <v>135593.51999999999</v>
      </c>
      <c r="O8250">
        <f t="shared" si="643"/>
        <v>135593.51999999999</v>
      </c>
      <c r="P8250" t="str">
        <f t="shared" si="644"/>
        <v/>
      </c>
      <c r="Q8250" s="48" t="str">
        <f>IF(O8250="","",
   IF(OR(O8250&lt;EDA_Outlier_Analysis!$C$10, O8250&gt;EDA_Outlier_Analysis!$C$11),
      "Outlier",
      "Normal"))</f>
        <v>Normal</v>
      </c>
      <c r="R8250" t="str">
        <f>IF(P8250="","",
   IF(OR(P8250 &lt; EDA_Outlier_Analysis!$F$7, P8250 &gt; EDA_Outlier_Analysis!$F$8),
      "Outlier",
      "Normal"))</f>
        <v/>
      </c>
      <c r="S8250" t="str">
        <f>IF(N8250="","",
   IF(OR(N8250 &lt;EDA_Outlier_Analysis!$I$10, N8250 &gt; EDA_Outlier_Analysis!$I$11),
      "Outlier",
      "Normal"))</f>
        <v>Normal</v>
      </c>
    </row>
    <row r="8251" spans="1:19">
      <c r="A8251" t="s">
        <v>17471</v>
      </c>
      <c r="B8251" s="4">
        <v>45282</v>
      </c>
      <c r="C8251" s="2">
        <v>19290.64</v>
      </c>
      <c r="D8251" t="s">
        <v>971</v>
      </c>
      <c r="E8251" t="s">
        <v>971</v>
      </c>
      <c r="F8251" t="s">
        <v>11</v>
      </c>
      <c r="G8251" t="s">
        <v>34</v>
      </c>
      <c r="J8251" t="s">
        <v>17472</v>
      </c>
      <c r="K8251" t="str">
        <f>IF(COUNTIF(Customers!A:A, H8251)&gt;0, "Valid", "Invalid")</f>
        <v>Invalid</v>
      </c>
      <c r="L8251" t="str">
        <f t="shared" si="640"/>
        <v>12</v>
      </c>
      <c r="M8251" t="str">
        <f t="shared" si="641"/>
        <v>2023</v>
      </c>
      <c r="N8251">
        <f t="shared" si="642"/>
        <v>-19290.64</v>
      </c>
      <c r="O8251" t="str">
        <f t="shared" si="643"/>
        <v/>
      </c>
      <c r="P8251" t="str">
        <f t="shared" si="644"/>
        <v/>
      </c>
      <c r="Q8251" s="48" t="str">
        <f>IF(O8251="","",
   IF(OR(O8251&lt;EDA_Outlier_Analysis!$C$10, O8251&gt;EDA_Outlier_Analysis!$C$11),
      "Outlier",
      "Normal"))</f>
        <v/>
      </c>
      <c r="R8251" t="str">
        <f>IF(P8251="","",
   IF(OR(P8251 &lt; EDA_Outlier_Analysis!$F$7, P8251 &gt; EDA_Outlier_Analysis!$F$8),
      "Outlier",
      "Normal"))</f>
        <v/>
      </c>
      <c r="S8251" t="str">
        <f>IF(N8251="","",
   IF(OR(N8251 &lt;EDA_Outlier_Analysis!$I$10, N8251 &gt; EDA_Outlier_Analysis!$I$11),
      "Outlier",
      "Normal"))</f>
        <v>Normal</v>
      </c>
    </row>
    <row r="8252" spans="1:19">
      <c r="A8252" t="s">
        <v>17473</v>
      </c>
      <c r="B8252" s="4">
        <v>45217</v>
      </c>
      <c r="C8252" s="2">
        <v>161033.18</v>
      </c>
      <c r="D8252" t="s">
        <v>849</v>
      </c>
      <c r="E8252" t="s">
        <v>850</v>
      </c>
      <c r="F8252" t="s">
        <v>9</v>
      </c>
      <c r="G8252" t="s">
        <v>24</v>
      </c>
      <c r="H8252" t="s">
        <v>93</v>
      </c>
      <c r="J8252" t="s">
        <v>17474</v>
      </c>
      <c r="K8252" t="str">
        <f>IF(COUNTIF(Customers!A:A, H8252)&gt;0, "Valid", "Invalid")</f>
        <v>Valid</v>
      </c>
      <c r="L8252" t="str">
        <f t="shared" si="640"/>
        <v>10</v>
      </c>
      <c r="M8252" t="str">
        <f t="shared" si="641"/>
        <v>2023</v>
      </c>
      <c r="N8252">
        <f t="shared" si="642"/>
        <v>161033.18</v>
      </c>
      <c r="O8252">
        <f t="shared" si="643"/>
        <v>161033.18</v>
      </c>
      <c r="P8252" t="str">
        <f t="shared" si="644"/>
        <v/>
      </c>
      <c r="Q8252" s="48" t="str">
        <f>IF(O8252="","",
   IF(OR(O8252&lt;EDA_Outlier_Analysis!$C$10, O8252&gt;EDA_Outlier_Analysis!$C$11),
      "Outlier",
      "Normal"))</f>
        <v>Normal</v>
      </c>
      <c r="R8252" t="str">
        <f>IF(P8252="","",
   IF(OR(P8252 &lt; EDA_Outlier_Analysis!$F$7, P8252 &gt; EDA_Outlier_Analysis!$F$8),
      "Outlier",
      "Normal"))</f>
        <v/>
      </c>
      <c r="S8252" t="str">
        <f>IF(N8252="","",
   IF(OR(N8252 &lt;EDA_Outlier_Analysis!$I$10, N8252 &gt; EDA_Outlier_Analysis!$I$11),
      "Outlier",
      "Normal"))</f>
        <v>Normal</v>
      </c>
    </row>
    <row r="8253" spans="1:19">
      <c r="A8253" t="s">
        <v>17475</v>
      </c>
      <c r="B8253" s="4">
        <v>44963</v>
      </c>
      <c r="C8253" s="2">
        <v>-49508.02</v>
      </c>
      <c r="D8253" t="s">
        <v>840</v>
      </c>
      <c r="E8253" t="s">
        <v>905</v>
      </c>
      <c r="F8253" t="s">
        <v>11</v>
      </c>
      <c r="G8253" t="s">
        <v>24</v>
      </c>
      <c r="I8253" t="s">
        <v>2048</v>
      </c>
      <c r="J8253" t="s">
        <v>17476</v>
      </c>
      <c r="K8253" t="str">
        <f>IF(COUNTIF(Customers!A:A, H8253)&gt;0, "Valid", "Invalid")</f>
        <v>Invalid</v>
      </c>
      <c r="L8253" t="str">
        <f t="shared" si="640"/>
        <v>2</v>
      </c>
      <c r="M8253" t="str">
        <f t="shared" si="641"/>
        <v>2023</v>
      </c>
      <c r="N8253">
        <f t="shared" si="642"/>
        <v>-49508.02</v>
      </c>
      <c r="O8253" t="str">
        <f t="shared" si="643"/>
        <v/>
      </c>
      <c r="P8253">
        <f t="shared" si="644"/>
        <v>49508.02</v>
      </c>
      <c r="Q8253" s="48" t="str">
        <f>IF(O8253="","",
   IF(OR(O8253&lt;EDA_Outlier_Analysis!$C$10, O8253&gt;EDA_Outlier_Analysis!$C$11),
      "Outlier",
      "Normal"))</f>
        <v/>
      </c>
      <c r="R8253" t="str">
        <f>IF(P8253="","",
   IF(OR(P8253 &lt; EDA_Outlier_Analysis!$F$7, P8253 &gt; EDA_Outlier_Analysis!$F$8),
      "Outlier",
      "Normal"))</f>
        <v>Normal</v>
      </c>
      <c r="S8253" t="str">
        <f>IF(N8253="","",
   IF(OR(N8253 &lt;EDA_Outlier_Analysis!$I$10, N8253 &gt; EDA_Outlier_Analysis!$I$11),
      "Outlier",
      "Normal"))</f>
        <v>Normal</v>
      </c>
    </row>
    <row r="8254" spans="1:19">
      <c r="A8254" t="s">
        <v>17477</v>
      </c>
      <c r="B8254" s="4">
        <v>44774</v>
      </c>
      <c r="C8254" s="2">
        <v>-50229.440000000002</v>
      </c>
      <c r="D8254" t="s">
        <v>840</v>
      </c>
      <c r="E8254" t="s">
        <v>905</v>
      </c>
      <c r="F8254" t="s">
        <v>11</v>
      </c>
      <c r="G8254" t="s">
        <v>24</v>
      </c>
      <c r="I8254" t="s">
        <v>1010</v>
      </c>
      <c r="J8254" t="s">
        <v>17478</v>
      </c>
      <c r="K8254" t="str">
        <f>IF(COUNTIF(Customers!A:A, H8254)&gt;0, "Valid", "Invalid")</f>
        <v>Invalid</v>
      </c>
      <c r="L8254" t="str">
        <f t="shared" si="640"/>
        <v>8</v>
      </c>
      <c r="M8254" t="str">
        <f t="shared" si="641"/>
        <v>2022</v>
      </c>
      <c r="N8254">
        <f t="shared" si="642"/>
        <v>-50229.440000000002</v>
      </c>
      <c r="O8254" t="str">
        <f t="shared" si="643"/>
        <v/>
      </c>
      <c r="P8254">
        <f t="shared" si="644"/>
        <v>50229.440000000002</v>
      </c>
      <c r="Q8254" s="48" t="str">
        <f>IF(O8254="","",
   IF(OR(O8254&lt;EDA_Outlier_Analysis!$C$10, O8254&gt;EDA_Outlier_Analysis!$C$11),
      "Outlier",
      "Normal"))</f>
        <v/>
      </c>
      <c r="R8254" t="str">
        <f>IF(P8254="","",
   IF(OR(P8254 &lt; EDA_Outlier_Analysis!$F$7, P8254 &gt; EDA_Outlier_Analysis!$F$8),
      "Outlier",
      "Normal"))</f>
        <v>Normal</v>
      </c>
      <c r="S8254" t="str">
        <f>IF(N8254="","",
   IF(OR(N8254 &lt;EDA_Outlier_Analysis!$I$10, N8254 &gt; EDA_Outlier_Analysis!$I$11),
      "Outlier",
      "Normal"))</f>
        <v>Normal</v>
      </c>
    </row>
    <row r="8255" spans="1:19">
      <c r="A8255" t="s">
        <v>17479</v>
      </c>
      <c r="B8255" s="4">
        <v>45027</v>
      </c>
      <c r="C8255" s="2">
        <v>118010.69</v>
      </c>
      <c r="D8255" t="s">
        <v>849</v>
      </c>
      <c r="E8255" t="s">
        <v>850</v>
      </c>
      <c r="F8255" t="s">
        <v>10</v>
      </c>
      <c r="G8255" t="s">
        <v>20</v>
      </c>
      <c r="H8255" t="s">
        <v>623</v>
      </c>
      <c r="J8255" t="s">
        <v>17480</v>
      </c>
      <c r="K8255" t="str">
        <f>IF(COUNTIF(Customers!A:A, H8255)&gt;0, "Valid", "Invalid")</f>
        <v>Valid</v>
      </c>
      <c r="L8255" t="str">
        <f t="shared" si="640"/>
        <v>4</v>
      </c>
      <c r="M8255" t="str">
        <f t="shared" si="641"/>
        <v>2023</v>
      </c>
      <c r="N8255">
        <f t="shared" si="642"/>
        <v>118010.69</v>
      </c>
      <c r="O8255">
        <f t="shared" si="643"/>
        <v>118010.69</v>
      </c>
      <c r="P8255" t="str">
        <f t="shared" si="644"/>
        <v/>
      </c>
      <c r="Q8255" s="48" t="str">
        <f>IF(O8255="","",
   IF(OR(O8255&lt;EDA_Outlier_Analysis!$C$10, O8255&gt;EDA_Outlier_Analysis!$C$11),
      "Outlier",
      "Normal"))</f>
        <v>Normal</v>
      </c>
      <c r="R8255" t="str">
        <f>IF(P8255="","",
   IF(OR(P8255 &lt; EDA_Outlier_Analysis!$F$7, P8255 &gt; EDA_Outlier_Analysis!$F$8),
      "Outlier",
      "Normal"))</f>
        <v/>
      </c>
      <c r="S8255" t="str">
        <f>IF(N8255="","",
   IF(OR(N8255 &lt;EDA_Outlier_Analysis!$I$10, N8255 &gt; EDA_Outlier_Analysis!$I$11),
      "Outlier",
      "Normal"))</f>
        <v>Normal</v>
      </c>
    </row>
    <row r="8256" spans="1:19">
      <c r="A8256" t="s">
        <v>17481</v>
      </c>
      <c r="B8256" s="4">
        <v>45247</v>
      </c>
      <c r="C8256" s="2">
        <v>105263.41</v>
      </c>
      <c r="D8256" t="s">
        <v>849</v>
      </c>
      <c r="E8256" t="s">
        <v>850</v>
      </c>
      <c r="F8256" t="s">
        <v>9</v>
      </c>
      <c r="G8256" t="s">
        <v>34</v>
      </c>
      <c r="H8256" t="s">
        <v>295</v>
      </c>
      <c r="J8256" t="s">
        <v>17482</v>
      </c>
      <c r="K8256" t="str">
        <f>IF(COUNTIF(Customers!A:A, H8256)&gt;0, "Valid", "Invalid")</f>
        <v>Valid</v>
      </c>
      <c r="L8256" t="str">
        <f t="shared" si="640"/>
        <v>11</v>
      </c>
      <c r="M8256" t="str">
        <f t="shared" si="641"/>
        <v>2023</v>
      </c>
      <c r="N8256">
        <f t="shared" si="642"/>
        <v>105263.41</v>
      </c>
      <c r="O8256">
        <f t="shared" si="643"/>
        <v>105263.41</v>
      </c>
      <c r="P8256" t="str">
        <f t="shared" si="644"/>
        <v/>
      </c>
      <c r="Q8256" s="48" t="str">
        <f>IF(O8256="","",
   IF(OR(O8256&lt;EDA_Outlier_Analysis!$C$10, O8256&gt;EDA_Outlier_Analysis!$C$11),
      "Outlier",
      "Normal"))</f>
        <v>Normal</v>
      </c>
      <c r="R8256" t="str">
        <f>IF(P8256="","",
   IF(OR(P8256 &lt; EDA_Outlier_Analysis!$F$7, P8256 &gt; EDA_Outlier_Analysis!$F$8),
      "Outlier",
      "Normal"))</f>
        <v/>
      </c>
      <c r="S8256" t="str">
        <f>IF(N8256="","",
   IF(OR(N8256 &lt;EDA_Outlier_Analysis!$I$10, N8256 &gt; EDA_Outlier_Analysis!$I$11),
      "Outlier",
      "Normal"))</f>
        <v>Normal</v>
      </c>
    </row>
    <row r="8257" spans="1:19">
      <c r="A8257" t="s">
        <v>17483</v>
      </c>
      <c r="B8257" s="4">
        <v>45210</v>
      </c>
      <c r="C8257" s="2">
        <v>-34358.050000000003</v>
      </c>
      <c r="D8257" t="s">
        <v>840</v>
      </c>
      <c r="E8257" t="s">
        <v>905</v>
      </c>
      <c r="F8257" t="s">
        <v>10</v>
      </c>
      <c r="G8257" t="s">
        <v>20</v>
      </c>
      <c r="I8257" t="s">
        <v>1284</v>
      </c>
      <c r="J8257" t="s">
        <v>17484</v>
      </c>
      <c r="K8257" t="str">
        <f>IF(COUNTIF(Customers!A:A, H8257)&gt;0, "Valid", "Invalid")</f>
        <v>Invalid</v>
      </c>
      <c r="L8257" t="str">
        <f t="shared" si="640"/>
        <v>10</v>
      </c>
      <c r="M8257" t="str">
        <f t="shared" si="641"/>
        <v>2023</v>
      </c>
      <c r="N8257">
        <f t="shared" si="642"/>
        <v>-34358.050000000003</v>
      </c>
      <c r="O8257" t="str">
        <f t="shared" si="643"/>
        <v/>
      </c>
      <c r="P8257">
        <f t="shared" si="644"/>
        <v>34358.050000000003</v>
      </c>
      <c r="Q8257" s="48" t="str">
        <f>IF(O8257="","",
   IF(OR(O8257&lt;EDA_Outlier_Analysis!$C$10, O8257&gt;EDA_Outlier_Analysis!$C$11),
      "Outlier",
      "Normal"))</f>
        <v/>
      </c>
      <c r="R8257" t="str">
        <f>IF(P8257="","",
   IF(OR(P8257 &lt; EDA_Outlier_Analysis!$F$7, P8257 &gt; EDA_Outlier_Analysis!$F$8),
      "Outlier",
      "Normal"))</f>
        <v>Normal</v>
      </c>
      <c r="S8257" t="str">
        <f>IF(N8257="","",
   IF(OR(N8257 &lt;EDA_Outlier_Analysis!$I$10, N8257 &gt; EDA_Outlier_Analysis!$I$11),
      "Outlier",
      "Normal"))</f>
        <v>Normal</v>
      </c>
    </row>
    <row r="8258" spans="1:19">
      <c r="A8258" t="s">
        <v>17485</v>
      </c>
      <c r="B8258" s="4">
        <v>44838</v>
      </c>
      <c r="C8258" s="2">
        <v>179512.53</v>
      </c>
      <c r="D8258" t="s">
        <v>849</v>
      </c>
      <c r="E8258" t="s">
        <v>868</v>
      </c>
      <c r="F8258" t="s">
        <v>9</v>
      </c>
      <c r="G8258" t="s">
        <v>34</v>
      </c>
      <c r="H8258" t="s">
        <v>293</v>
      </c>
      <c r="J8258" t="s">
        <v>17486</v>
      </c>
      <c r="K8258" t="str">
        <f>IF(COUNTIF(Customers!A:A, H8258)&gt;0, "Valid", "Invalid")</f>
        <v>Valid</v>
      </c>
      <c r="L8258" t="str">
        <f t="shared" si="640"/>
        <v>10</v>
      </c>
      <c r="M8258" t="str">
        <f t="shared" si="641"/>
        <v>2022</v>
      </c>
      <c r="N8258">
        <f t="shared" si="642"/>
        <v>179512.53</v>
      </c>
      <c r="O8258">
        <f t="shared" si="643"/>
        <v>179512.53</v>
      </c>
      <c r="P8258" t="str">
        <f t="shared" si="644"/>
        <v/>
      </c>
      <c r="Q8258" s="48" t="str">
        <f>IF(O8258="","",
   IF(OR(O8258&lt;EDA_Outlier_Analysis!$C$10, O8258&gt;EDA_Outlier_Analysis!$C$11),
      "Outlier",
      "Normal"))</f>
        <v>Normal</v>
      </c>
      <c r="R8258" t="str">
        <f>IF(P8258="","",
   IF(OR(P8258 &lt; EDA_Outlier_Analysis!$F$7, P8258 &gt; EDA_Outlier_Analysis!$F$8),
      "Outlier",
      "Normal"))</f>
        <v/>
      </c>
      <c r="S8258" t="str">
        <f>IF(N8258="","",
   IF(OR(N8258 &lt;EDA_Outlier_Analysis!$I$10, N8258 &gt; EDA_Outlier_Analysis!$I$11),
      "Outlier",
      "Normal"))</f>
        <v>Normal</v>
      </c>
    </row>
    <row r="8259" spans="1:19">
      <c r="A8259" t="s">
        <v>17487</v>
      </c>
      <c r="B8259" s="4">
        <v>44673</v>
      </c>
      <c r="C8259" s="2">
        <v>205849.82</v>
      </c>
      <c r="D8259" t="s">
        <v>849</v>
      </c>
      <c r="E8259" t="s">
        <v>853</v>
      </c>
      <c r="F8259" t="s">
        <v>9</v>
      </c>
      <c r="G8259" t="s">
        <v>34</v>
      </c>
      <c r="H8259" t="s">
        <v>547</v>
      </c>
      <c r="J8259" t="s">
        <v>17488</v>
      </c>
      <c r="K8259" t="str">
        <f>IF(COUNTIF(Customers!A:A, H8259)&gt;0, "Valid", "Invalid")</f>
        <v>Valid</v>
      </c>
      <c r="L8259" t="str">
        <f t="shared" ref="L8259:L8322" si="645">TEXT(B8259,"m")</f>
        <v>4</v>
      </c>
      <c r="M8259" t="str">
        <f t="shared" ref="M8259:M8322" si="646">TEXT(B8259,"yyyy")</f>
        <v>2022</v>
      </c>
      <c r="N8259">
        <f t="shared" ref="N8259:N8322" si="647">IF(D8259="Revenue",C8259,-ABS(C8259))</f>
        <v>205849.82</v>
      </c>
      <c r="O8259">
        <f t="shared" ref="O8259:O8322" si="648">IF(D8259="Revenue", C8259, "")</f>
        <v>205849.82</v>
      </c>
      <c r="P8259" t="str">
        <f t="shared" ref="P8259:P8322" si="649">IF(D8259="Expense", ABS(C8259), "")</f>
        <v/>
      </c>
      <c r="Q8259" s="48" t="str">
        <f>IF(O8259="","",
   IF(OR(O8259&lt;EDA_Outlier_Analysis!$C$10, O8259&gt;EDA_Outlier_Analysis!$C$11),
      "Outlier",
      "Normal"))</f>
        <v>Normal</v>
      </c>
      <c r="R8259" t="str">
        <f>IF(P8259="","",
   IF(OR(P8259 &lt; EDA_Outlier_Analysis!$F$7, P8259 &gt; EDA_Outlier_Analysis!$F$8),
      "Outlier",
      "Normal"))</f>
        <v/>
      </c>
      <c r="S8259" t="str">
        <f>IF(N8259="","",
   IF(OR(N8259 &lt;EDA_Outlier_Analysis!$I$10, N8259 &gt; EDA_Outlier_Analysis!$I$11),
      "Outlier",
      "Normal"))</f>
        <v>Normal</v>
      </c>
    </row>
    <row r="8260" spans="1:19">
      <c r="A8260" t="s">
        <v>17489</v>
      </c>
      <c r="B8260" s="4">
        <v>45025</v>
      </c>
      <c r="C8260" s="2">
        <v>152210.32</v>
      </c>
      <c r="D8260" t="s">
        <v>849</v>
      </c>
      <c r="E8260" t="s">
        <v>853</v>
      </c>
      <c r="F8260" t="s">
        <v>11</v>
      </c>
      <c r="G8260" t="s">
        <v>34</v>
      </c>
      <c r="H8260" t="s">
        <v>219</v>
      </c>
      <c r="J8260" t="s">
        <v>17490</v>
      </c>
      <c r="K8260" t="str">
        <f>IF(COUNTIF(Customers!A:A, H8260)&gt;0, "Valid", "Invalid")</f>
        <v>Valid</v>
      </c>
      <c r="L8260" t="str">
        <f t="shared" si="645"/>
        <v>4</v>
      </c>
      <c r="M8260" t="str">
        <f t="shared" si="646"/>
        <v>2023</v>
      </c>
      <c r="N8260">
        <f t="shared" si="647"/>
        <v>152210.32</v>
      </c>
      <c r="O8260">
        <f t="shared" si="648"/>
        <v>152210.32</v>
      </c>
      <c r="P8260" t="str">
        <f t="shared" si="649"/>
        <v/>
      </c>
      <c r="Q8260" s="48" t="str">
        <f>IF(O8260="","",
   IF(OR(O8260&lt;EDA_Outlier_Analysis!$C$10, O8260&gt;EDA_Outlier_Analysis!$C$11),
      "Outlier",
      "Normal"))</f>
        <v>Normal</v>
      </c>
      <c r="R8260" t="str">
        <f>IF(P8260="","",
   IF(OR(P8260 &lt; EDA_Outlier_Analysis!$F$7, P8260 &gt; EDA_Outlier_Analysis!$F$8),
      "Outlier",
      "Normal"))</f>
        <v/>
      </c>
      <c r="S8260" t="str">
        <f>IF(N8260="","",
   IF(OR(N8260 &lt;EDA_Outlier_Analysis!$I$10, N8260 &gt; EDA_Outlier_Analysis!$I$11),
      "Outlier",
      "Normal"))</f>
        <v>Normal</v>
      </c>
    </row>
    <row r="8261" spans="1:19">
      <c r="A8261" t="s">
        <v>17491</v>
      </c>
      <c r="B8261" s="4">
        <v>44976</v>
      </c>
      <c r="C8261" s="2">
        <v>168086.51</v>
      </c>
      <c r="D8261" t="s">
        <v>849</v>
      </c>
      <c r="E8261" t="s">
        <v>850</v>
      </c>
      <c r="F8261" t="s">
        <v>10</v>
      </c>
      <c r="G8261" t="s">
        <v>20</v>
      </c>
      <c r="H8261" t="s">
        <v>147</v>
      </c>
      <c r="J8261" t="s">
        <v>17492</v>
      </c>
      <c r="K8261" t="str">
        <f>IF(COUNTIF(Customers!A:A, H8261)&gt;0, "Valid", "Invalid")</f>
        <v>Valid</v>
      </c>
      <c r="L8261" t="str">
        <f t="shared" si="645"/>
        <v>2</v>
      </c>
      <c r="M8261" t="str">
        <f t="shared" si="646"/>
        <v>2023</v>
      </c>
      <c r="N8261">
        <f t="shared" si="647"/>
        <v>168086.51</v>
      </c>
      <c r="O8261">
        <f t="shared" si="648"/>
        <v>168086.51</v>
      </c>
      <c r="P8261" t="str">
        <f t="shared" si="649"/>
        <v/>
      </c>
      <c r="Q8261" s="48" t="str">
        <f>IF(O8261="","",
   IF(OR(O8261&lt;EDA_Outlier_Analysis!$C$10, O8261&gt;EDA_Outlier_Analysis!$C$11),
      "Outlier",
      "Normal"))</f>
        <v>Normal</v>
      </c>
      <c r="R8261" t="str">
        <f>IF(P8261="","",
   IF(OR(P8261 &lt; EDA_Outlier_Analysis!$F$7, P8261 &gt; EDA_Outlier_Analysis!$F$8),
      "Outlier",
      "Normal"))</f>
        <v/>
      </c>
      <c r="S8261" t="str">
        <f>IF(N8261="","",
   IF(OR(N8261 &lt;EDA_Outlier_Analysis!$I$10, N8261 &gt; EDA_Outlier_Analysis!$I$11),
      "Outlier",
      "Normal"))</f>
        <v>Normal</v>
      </c>
    </row>
    <row r="8262" spans="1:19">
      <c r="A8262" t="s">
        <v>17493</v>
      </c>
      <c r="B8262" s="4">
        <v>44735</v>
      </c>
      <c r="C8262" s="2">
        <v>-73365.929999999993</v>
      </c>
      <c r="D8262" t="s">
        <v>840</v>
      </c>
      <c r="E8262" t="s">
        <v>878</v>
      </c>
      <c r="F8262" t="s">
        <v>11</v>
      </c>
      <c r="G8262" t="s">
        <v>24</v>
      </c>
      <c r="I8262" t="s">
        <v>1968</v>
      </c>
      <c r="J8262" t="s">
        <v>17494</v>
      </c>
      <c r="K8262" t="str">
        <f>IF(COUNTIF(Customers!A:A, H8262)&gt;0, "Valid", "Invalid")</f>
        <v>Invalid</v>
      </c>
      <c r="L8262" t="str">
        <f t="shared" si="645"/>
        <v>6</v>
      </c>
      <c r="M8262" t="str">
        <f t="shared" si="646"/>
        <v>2022</v>
      </c>
      <c r="N8262">
        <f t="shared" si="647"/>
        <v>-73365.929999999993</v>
      </c>
      <c r="O8262" t="str">
        <f t="shared" si="648"/>
        <v/>
      </c>
      <c r="P8262">
        <f t="shared" si="649"/>
        <v>73365.929999999993</v>
      </c>
      <c r="Q8262" s="48" t="str">
        <f>IF(O8262="","",
   IF(OR(O8262&lt;EDA_Outlier_Analysis!$C$10, O8262&gt;EDA_Outlier_Analysis!$C$11),
      "Outlier",
      "Normal"))</f>
        <v/>
      </c>
      <c r="R8262" t="str">
        <f>IF(P8262="","",
   IF(OR(P8262 &lt; EDA_Outlier_Analysis!$F$7, P8262 &gt; EDA_Outlier_Analysis!$F$8),
      "Outlier",
      "Normal"))</f>
        <v>Outlier</v>
      </c>
      <c r="S8262" t="str">
        <f>IF(N8262="","",
   IF(OR(N8262 &lt;EDA_Outlier_Analysis!$I$10, N8262 &gt; EDA_Outlier_Analysis!$I$11),
      "Outlier",
      "Normal"))</f>
        <v>Normal</v>
      </c>
    </row>
    <row r="8263" spans="1:19">
      <c r="A8263" t="s">
        <v>17495</v>
      </c>
      <c r="B8263" s="4">
        <v>44964</v>
      </c>
      <c r="C8263" s="2">
        <v>-44856.26</v>
      </c>
      <c r="D8263" t="s">
        <v>840</v>
      </c>
      <c r="E8263" t="s">
        <v>845</v>
      </c>
      <c r="F8263" t="s">
        <v>11</v>
      </c>
      <c r="G8263" t="s">
        <v>20</v>
      </c>
      <c r="I8263" t="s">
        <v>1394</v>
      </c>
      <c r="J8263" t="s">
        <v>17496</v>
      </c>
      <c r="K8263" t="str">
        <f>IF(COUNTIF(Customers!A:A, H8263)&gt;0, "Valid", "Invalid")</f>
        <v>Invalid</v>
      </c>
      <c r="L8263" t="str">
        <f t="shared" si="645"/>
        <v>2</v>
      </c>
      <c r="M8263" t="str">
        <f t="shared" si="646"/>
        <v>2023</v>
      </c>
      <c r="N8263">
        <f t="shared" si="647"/>
        <v>-44856.26</v>
      </c>
      <c r="O8263" t="str">
        <f t="shared" si="648"/>
        <v/>
      </c>
      <c r="P8263">
        <f t="shared" si="649"/>
        <v>44856.26</v>
      </c>
      <c r="Q8263" s="48" t="str">
        <f>IF(O8263="","",
   IF(OR(O8263&lt;EDA_Outlier_Analysis!$C$10, O8263&gt;EDA_Outlier_Analysis!$C$11),
      "Outlier",
      "Normal"))</f>
        <v/>
      </c>
      <c r="R8263" t="str">
        <f>IF(P8263="","",
   IF(OR(P8263 &lt; EDA_Outlier_Analysis!$F$7, P8263 &gt; EDA_Outlier_Analysis!$F$8),
      "Outlier",
      "Normal"))</f>
        <v>Normal</v>
      </c>
      <c r="S8263" t="str">
        <f>IF(N8263="","",
   IF(OR(N8263 &lt;EDA_Outlier_Analysis!$I$10, N8263 &gt; EDA_Outlier_Analysis!$I$11),
      "Outlier",
      "Normal"))</f>
        <v>Normal</v>
      </c>
    </row>
    <row r="8264" spans="1:19">
      <c r="A8264" t="s">
        <v>17497</v>
      </c>
      <c r="B8264" s="4">
        <v>45143</v>
      </c>
      <c r="C8264" s="2">
        <v>207131.51</v>
      </c>
      <c r="D8264" t="s">
        <v>849</v>
      </c>
      <c r="E8264" t="s">
        <v>853</v>
      </c>
      <c r="F8264" t="s">
        <v>9</v>
      </c>
      <c r="G8264" t="s">
        <v>24</v>
      </c>
      <c r="H8264" t="s">
        <v>213</v>
      </c>
      <c r="J8264" t="s">
        <v>17498</v>
      </c>
      <c r="K8264" t="str">
        <f>IF(COUNTIF(Customers!A:A, H8264)&gt;0, "Valid", "Invalid")</f>
        <v>Valid</v>
      </c>
      <c r="L8264" t="str">
        <f t="shared" si="645"/>
        <v>8</v>
      </c>
      <c r="M8264" t="str">
        <f t="shared" si="646"/>
        <v>2023</v>
      </c>
      <c r="N8264">
        <f t="shared" si="647"/>
        <v>207131.51</v>
      </c>
      <c r="O8264">
        <f t="shared" si="648"/>
        <v>207131.51</v>
      </c>
      <c r="P8264" t="str">
        <f t="shared" si="649"/>
        <v/>
      </c>
      <c r="Q8264" s="48" t="str">
        <f>IF(O8264="","",
   IF(OR(O8264&lt;EDA_Outlier_Analysis!$C$10, O8264&gt;EDA_Outlier_Analysis!$C$11),
      "Outlier",
      "Normal"))</f>
        <v>Normal</v>
      </c>
      <c r="R8264" t="str">
        <f>IF(P8264="","",
   IF(OR(P8264 &lt; EDA_Outlier_Analysis!$F$7, P8264 &gt; EDA_Outlier_Analysis!$F$8),
      "Outlier",
      "Normal"))</f>
        <v/>
      </c>
      <c r="S8264" t="str">
        <f>IF(N8264="","",
   IF(OR(N8264 &lt;EDA_Outlier_Analysis!$I$10, N8264 &gt; EDA_Outlier_Analysis!$I$11),
      "Outlier",
      "Normal"))</f>
        <v>Normal</v>
      </c>
    </row>
    <row r="8265" spans="1:19">
      <c r="A8265" t="s">
        <v>17499</v>
      </c>
      <c r="B8265" s="4">
        <v>44891</v>
      </c>
      <c r="C8265" s="2">
        <v>-17781.599999999999</v>
      </c>
      <c r="D8265" t="s">
        <v>840</v>
      </c>
      <c r="E8265" t="s">
        <v>905</v>
      </c>
      <c r="F8265" t="s">
        <v>11</v>
      </c>
      <c r="G8265" t="s">
        <v>20</v>
      </c>
      <c r="I8265" t="s">
        <v>3307</v>
      </c>
      <c r="J8265" t="s">
        <v>17500</v>
      </c>
      <c r="K8265" t="str">
        <f>IF(COUNTIF(Customers!A:A, H8265)&gt;0, "Valid", "Invalid")</f>
        <v>Invalid</v>
      </c>
      <c r="L8265" t="str">
        <f t="shared" si="645"/>
        <v>11</v>
      </c>
      <c r="M8265" t="str">
        <f t="shared" si="646"/>
        <v>2022</v>
      </c>
      <c r="N8265">
        <f t="shared" si="647"/>
        <v>-17781.599999999999</v>
      </c>
      <c r="O8265" t="str">
        <f t="shared" si="648"/>
        <v/>
      </c>
      <c r="P8265">
        <f t="shared" si="649"/>
        <v>17781.599999999999</v>
      </c>
      <c r="Q8265" s="48" t="str">
        <f>IF(O8265="","",
   IF(OR(O8265&lt;EDA_Outlier_Analysis!$C$10, O8265&gt;EDA_Outlier_Analysis!$C$11),
      "Outlier",
      "Normal"))</f>
        <v/>
      </c>
      <c r="R8265" t="str">
        <f>IF(P8265="","",
   IF(OR(P8265 &lt; EDA_Outlier_Analysis!$F$7, P8265 &gt; EDA_Outlier_Analysis!$F$8),
      "Outlier",
      "Normal"))</f>
        <v>Outlier</v>
      </c>
      <c r="S8265" t="str">
        <f>IF(N8265="","",
   IF(OR(N8265 &lt;EDA_Outlier_Analysis!$I$10, N8265 &gt; EDA_Outlier_Analysis!$I$11),
      "Outlier",
      "Normal"))</f>
        <v>Normal</v>
      </c>
    </row>
    <row r="8266" spans="1:19">
      <c r="A8266" t="s">
        <v>17501</v>
      </c>
      <c r="B8266" s="4">
        <v>45042</v>
      </c>
      <c r="C8266" s="2">
        <v>90981.46</v>
      </c>
      <c r="D8266" t="s">
        <v>849</v>
      </c>
      <c r="E8266" t="s">
        <v>868</v>
      </c>
      <c r="F8266" t="s">
        <v>9</v>
      </c>
      <c r="G8266" t="s">
        <v>24</v>
      </c>
      <c r="H8266" t="s">
        <v>679</v>
      </c>
      <c r="J8266" t="s">
        <v>17502</v>
      </c>
      <c r="K8266" t="str">
        <f>IF(COUNTIF(Customers!A:A, H8266)&gt;0, "Valid", "Invalid")</f>
        <v>Valid</v>
      </c>
      <c r="L8266" t="str">
        <f t="shared" si="645"/>
        <v>4</v>
      </c>
      <c r="M8266" t="str">
        <f t="shared" si="646"/>
        <v>2023</v>
      </c>
      <c r="N8266">
        <f t="shared" si="647"/>
        <v>90981.46</v>
      </c>
      <c r="O8266">
        <f t="shared" si="648"/>
        <v>90981.46</v>
      </c>
      <c r="P8266" t="str">
        <f t="shared" si="649"/>
        <v/>
      </c>
      <c r="Q8266" s="48" t="str">
        <f>IF(O8266="","",
   IF(OR(O8266&lt;EDA_Outlier_Analysis!$C$10, O8266&gt;EDA_Outlier_Analysis!$C$11),
      "Outlier",
      "Normal"))</f>
        <v>Normal</v>
      </c>
      <c r="R8266" t="str">
        <f>IF(P8266="","",
   IF(OR(P8266 &lt; EDA_Outlier_Analysis!$F$7, P8266 &gt; EDA_Outlier_Analysis!$F$8),
      "Outlier",
      "Normal"))</f>
        <v/>
      </c>
      <c r="S8266" t="str">
        <f>IF(N8266="","",
   IF(OR(N8266 &lt;EDA_Outlier_Analysis!$I$10, N8266 &gt; EDA_Outlier_Analysis!$I$11),
      "Outlier",
      "Normal"))</f>
        <v>Normal</v>
      </c>
    </row>
    <row r="8267" spans="1:19">
      <c r="A8267" t="s">
        <v>17503</v>
      </c>
      <c r="B8267" s="4">
        <v>44851</v>
      </c>
      <c r="C8267" s="2">
        <v>160825.65</v>
      </c>
      <c r="D8267" t="s">
        <v>849</v>
      </c>
      <c r="E8267" t="s">
        <v>853</v>
      </c>
      <c r="F8267" t="s">
        <v>11</v>
      </c>
      <c r="G8267" t="s">
        <v>24</v>
      </c>
      <c r="H8267" t="s">
        <v>305</v>
      </c>
      <c r="J8267" t="s">
        <v>17504</v>
      </c>
      <c r="K8267" t="str">
        <f>IF(COUNTIF(Customers!A:A, H8267)&gt;0, "Valid", "Invalid")</f>
        <v>Valid</v>
      </c>
      <c r="L8267" t="str">
        <f t="shared" si="645"/>
        <v>10</v>
      </c>
      <c r="M8267" t="str">
        <f t="shared" si="646"/>
        <v>2022</v>
      </c>
      <c r="N8267">
        <f t="shared" si="647"/>
        <v>160825.65</v>
      </c>
      <c r="O8267">
        <f t="shared" si="648"/>
        <v>160825.65</v>
      </c>
      <c r="P8267" t="str">
        <f t="shared" si="649"/>
        <v/>
      </c>
      <c r="Q8267" s="48" t="str">
        <f>IF(O8267="","",
   IF(OR(O8267&lt;EDA_Outlier_Analysis!$C$10, O8267&gt;EDA_Outlier_Analysis!$C$11),
      "Outlier",
      "Normal"))</f>
        <v>Normal</v>
      </c>
      <c r="R8267" t="str">
        <f>IF(P8267="","",
   IF(OR(P8267 &lt; EDA_Outlier_Analysis!$F$7, P8267 &gt; EDA_Outlier_Analysis!$F$8),
      "Outlier",
      "Normal"))</f>
        <v/>
      </c>
      <c r="S8267" t="str">
        <f>IF(N8267="","",
   IF(OR(N8267 &lt;EDA_Outlier_Analysis!$I$10, N8267 &gt; EDA_Outlier_Analysis!$I$11),
      "Outlier",
      "Normal"))</f>
        <v>Normal</v>
      </c>
    </row>
    <row r="8268" spans="1:19">
      <c r="A8268" t="s">
        <v>17505</v>
      </c>
      <c r="B8268" s="4">
        <v>44823</v>
      </c>
      <c r="C8268" s="2">
        <v>146692.32999999999</v>
      </c>
      <c r="D8268" t="s">
        <v>849</v>
      </c>
      <c r="E8268" t="s">
        <v>850</v>
      </c>
      <c r="F8268" t="s">
        <v>9</v>
      </c>
      <c r="G8268" t="s">
        <v>31</v>
      </c>
      <c r="H8268" t="s">
        <v>129</v>
      </c>
      <c r="J8268" t="s">
        <v>17506</v>
      </c>
      <c r="K8268" t="str">
        <f>IF(COUNTIF(Customers!A:A, H8268)&gt;0, "Valid", "Invalid")</f>
        <v>Valid</v>
      </c>
      <c r="L8268" t="str">
        <f t="shared" si="645"/>
        <v>9</v>
      </c>
      <c r="M8268" t="str">
        <f t="shared" si="646"/>
        <v>2022</v>
      </c>
      <c r="N8268">
        <f t="shared" si="647"/>
        <v>146692.32999999999</v>
      </c>
      <c r="O8268">
        <f t="shared" si="648"/>
        <v>146692.32999999999</v>
      </c>
      <c r="P8268" t="str">
        <f t="shared" si="649"/>
        <v/>
      </c>
      <c r="Q8268" s="48" t="str">
        <f>IF(O8268="","",
   IF(OR(O8268&lt;EDA_Outlier_Analysis!$C$10, O8268&gt;EDA_Outlier_Analysis!$C$11),
      "Outlier",
      "Normal"))</f>
        <v>Normal</v>
      </c>
      <c r="R8268" t="str">
        <f>IF(P8268="","",
   IF(OR(P8268 &lt; EDA_Outlier_Analysis!$F$7, P8268 &gt; EDA_Outlier_Analysis!$F$8),
      "Outlier",
      "Normal"))</f>
        <v/>
      </c>
      <c r="S8268" t="str">
        <f>IF(N8268="","",
   IF(OR(N8268 &lt;EDA_Outlier_Analysis!$I$10, N8268 &gt; EDA_Outlier_Analysis!$I$11),
      "Outlier",
      "Normal"))</f>
        <v>Normal</v>
      </c>
    </row>
    <row r="8269" spans="1:19">
      <c r="A8269" t="s">
        <v>17507</v>
      </c>
      <c r="B8269" s="4">
        <v>44944</v>
      </c>
      <c r="C8269" s="2">
        <v>197261.79</v>
      </c>
      <c r="D8269" t="s">
        <v>849</v>
      </c>
      <c r="E8269" t="s">
        <v>853</v>
      </c>
      <c r="F8269" t="s">
        <v>9</v>
      </c>
      <c r="G8269" t="s">
        <v>24</v>
      </c>
      <c r="H8269" t="s">
        <v>685</v>
      </c>
      <c r="J8269" t="s">
        <v>17508</v>
      </c>
      <c r="K8269" t="str">
        <f>IF(COUNTIF(Customers!A:A, H8269)&gt;0, "Valid", "Invalid")</f>
        <v>Valid</v>
      </c>
      <c r="L8269" t="str">
        <f t="shared" si="645"/>
        <v>1</v>
      </c>
      <c r="M8269" t="str">
        <f t="shared" si="646"/>
        <v>2023</v>
      </c>
      <c r="N8269">
        <f t="shared" si="647"/>
        <v>197261.79</v>
      </c>
      <c r="O8269">
        <f t="shared" si="648"/>
        <v>197261.79</v>
      </c>
      <c r="P8269" t="str">
        <f t="shared" si="649"/>
        <v/>
      </c>
      <c r="Q8269" s="48" t="str">
        <f>IF(O8269="","",
   IF(OR(O8269&lt;EDA_Outlier_Analysis!$C$10, O8269&gt;EDA_Outlier_Analysis!$C$11),
      "Outlier",
      "Normal"))</f>
        <v>Normal</v>
      </c>
      <c r="R8269" t="str">
        <f>IF(P8269="","",
   IF(OR(P8269 &lt; EDA_Outlier_Analysis!$F$7, P8269 &gt; EDA_Outlier_Analysis!$F$8),
      "Outlier",
      "Normal"))</f>
        <v/>
      </c>
      <c r="S8269" t="str">
        <f>IF(N8269="","",
   IF(OR(N8269 &lt;EDA_Outlier_Analysis!$I$10, N8269 &gt; EDA_Outlier_Analysis!$I$11),
      "Outlier",
      "Normal"))</f>
        <v>Normal</v>
      </c>
    </row>
    <row r="8270" spans="1:19">
      <c r="A8270" t="s">
        <v>17509</v>
      </c>
      <c r="B8270" s="4">
        <v>45113</v>
      </c>
      <c r="C8270" s="2">
        <v>105495.88</v>
      </c>
      <c r="D8270" t="s">
        <v>849</v>
      </c>
      <c r="E8270" t="s">
        <v>850</v>
      </c>
      <c r="F8270" t="s">
        <v>9</v>
      </c>
      <c r="G8270" t="s">
        <v>31</v>
      </c>
      <c r="H8270" t="s">
        <v>353</v>
      </c>
      <c r="J8270" t="s">
        <v>17510</v>
      </c>
      <c r="K8270" t="str">
        <f>IF(COUNTIF(Customers!A:A, H8270)&gt;0, "Valid", "Invalid")</f>
        <v>Valid</v>
      </c>
      <c r="L8270" t="str">
        <f t="shared" si="645"/>
        <v>7</v>
      </c>
      <c r="M8270" t="str">
        <f t="shared" si="646"/>
        <v>2023</v>
      </c>
      <c r="N8270">
        <f t="shared" si="647"/>
        <v>105495.88</v>
      </c>
      <c r="O8270">
        <f t="shared" si="648"/>
        <v>105495.88</v>
      </c>
      <c r="P8270" t="str">
        <f t="shared" si="649"/>
        <v/>
      </c>
      <c r="Q8270" s="48" t="str">
        <f>IF(O8270="","",
   IF(OR(O8270&lt;EDA_Outlier_Analysis!$C$10, O8270&gt;EDA_Outlier_Analysis!$C$11),
      "Outlier",
      "Normal"))</f>
        <v>Normal</v>
      </c>
      <c r="R8270" t="str">
        <f>IF(P8270="","",
   IF(OR(P8270 &lt; EDA_Outlier_Analysis!$F$7, P8270 &gt; EDA_Outlier_Analysis!$F$8),
      "Outlier",
      "Normal"))</f>
        <v/>
      </c>
      <c r="S8270" t="str">
        <f>IF(N8270="","",
   IF(OR(N8270 &lt;EDA_Outlier_Analysis!$I$10, N8270 &gt; EDA_Outlier_Analysis!$I$11),
      "Outlier",
      "Normal"))</f>
        <v>Normal</v>
      </c>
    </row>
    <row r="8271" spans="1:19">
      <c r="A8271" t="s">
        <v>17511</v>
      </c>
      <c r="B8271" s="4">
        <v>45091</v>
      </c>
      <c r="C8271" s="2">
        <v>256516.53</v>
      </c>
      <c r="D8271" t="s">
        <v>849</v>
      </c>
      <c r="E8271" t="s">
        <v>868</v>
      </c>
      <c r="F8271" t="s">
        <v>10</v>
      </c>
      <c r="G8271" t="s">
        <v>24</v>
      </c>
      <c r="H8271" t="s">
        <v>187</v>
      </c>
      <c r="J8271" t="s">
        <v>17512</v>
      </c>
      <c r="K8271" t="str">
        <f>IF(COUNTIF(Customers!A:A, H8271)&gt;0, "Valid", "Invalid")</f>
        <v>Valid</v>
      </c>
      <c r="L8271" t="str">
        <f t="shared" si="645"/>
        <v>6</v>
      </c>
      <c r="M8271" t="str">
        <f t="shared" si="646"/>
        <v>2023</v>
      </c>
      <c r="N8271">
        <f t="shared" si="647"/>
        <v>256516.53</v>
      </c>
      <c r="O8271">
        <f t="shared" si="648"/>
        <v>256516.53</v>
      </c>
      <c r="P8271" t="str">
        <f t="shared" si="649"/>
        <v/>
      </c>
      <c r="Q8271" s="48" t="str">
        <f>IF(O8271="","",
   IF(OR(O8271&lt;EDA_Outlier_Analysis!$C$10, O8271&gt;EDA_Outlier_Analysis!$C$11),
      "Outlier",
      "Normal"))</f>
        <v>Normal</v>
      </c>
      <c r="R8271" t="str">
        <f>IF(P8271="","",
   IF(OR(P8271 &lt; EDA_Outlier_Analysis!$F$7, P8271 &gt; EDA_Outlier_Analysis!$F$8),
      "Outlier",
      "Normal"))</f>
        <v/>
      </c>
      <c r="S8271" t="str">
        <f>IF(N8271="","",
   IF(OR(N8271 &lt;EDA_Outlier_Analysis!$I$10, N8271 &gt; EDA_Outlier_Analysis!$I$11),
      "Outlier",
      "Normal"))</f>
        <v>Normal</v>
      </c>
    </row>
    <row r="8272" spans="1:19">
      <c r="A8272" t="s">
        <v>17513</v>
      </c>
      <c r="B8272" s="4">
        <v>44666</v>
      </c>
      <c r="C8272" s="2">
        <v>-52924.91</v>
      </c>
      <c r="D8272" t="s">
        <v>840</v>
      </c>
      <c r="E8272" t="s">
        <v>845</v>
      </c>
      <c r="F8272" t="s">
        <v>11</v>
      </c>
      <c r="G8272" t="s">
        <v>31</v>
      </c>
      <c r="I8272" t="s">
        <v>1177</v>
      </c>
      <c r="J8272" t="s">
        <v>17514</v>
      </c>
      <c r="K8272" t="str">
        <f>IF(COUNTIF(Customers!A:A, H8272)&gt;0, "Valid", "Invalid")</f>
        <v>Invalid</v>
      </c>
      <c r="L8272" t="str">
        <f t="shared" si="645"/>
        <v>4</v>
      </c>
      <c r="M8272" t="str">
        <f t="shared" si="646"/>
        <v>2022</v>
      </c>
      <c r="N8272">
        <f t="shared" si="647"/>
        <v>-52924.91</v>
      </c>
      <c r="O8272" t="str">
        <f t="shared" si="648"/>
        <v/>
      </c>
      <c r="P8272">
        <f t="shared" si="649"/>
        <v>52924.91</v>
      </c>
      <c r="Q8272" s="48" t="str">
        <f>IF(O8272="","",
   IF(OR(O8272&lt;EDA_Outlier_Analysis!$C$10, O8272&gt;EDA_Outlier_Analysis!$C$11),
      "Outlier",
      "Normal"))</f>
        <v/>
      </c>
      <c r="R8272" t="str">
        <f>IF(P8272="","",
   IF(OR(P8272 &lt; EDA_Outlier_Analysis!$F$7, P8272 &gt; EDA_Outlier_Analysis!$F$8),
      "Outlier",
      "Normal"))</f>
        <v>Normal</v>
      </c>
      <c r="S8272" t="str">
        <f>IF(N8272="","",
   IF(OR(N8272 &lt;EDA_Outlier_Analysis!$I$10, N8272 &gt; EDA_Outlier_Analysis!$I$11),
      "Outlier",
      "Normal"))</f>
        <v>Normal</v>
      </c>
    </row>
    <row r="8273" spans="1:19">
      <c r="A8273" t="s">
        <v>17515</v>
      </c>
      <c r="B8273" s="4">
        <v>45025</v>
      </c>
      <c r="C8273" s="2">
        <v>120281.55</v>
      </c>
      <c r="D8273" t="s">
        <v>849</v>
      </c>
      <c r="E8273" t="s">
        <v>850</v>
      </c>
      <c r="F8273" t="s">
        <v>11</v>
      </c>
      <c r="G8273" t="s">
        <v>34</v>
      </c>
      <c r="H8273" t="s">
        <v>269</v>
      </c>
      <c r="J8273" t="s">
        <v>17516</v>
      </c>
      <c r="K8273" t="str">
        <f>IF(COUNTIF(Customers!A:A, H8273)&gt;0, "Valid", "Invalid")</f>
        <v>Valid</v>
      </c>
      <c r="L8273" t="str">
        <f t="shared" si="645"/>
        <v>4</v>
      </c>
      <c r="M8273" t="str">
        <f t="shared" si="646"/>
        <v>2023</v>
      </c>
      <c r="N8273">
        <f t="shared" si="647"/>
        <v>120281.55</v>
      </c>
      <c r="O8273">
        <f t="shared" si="648"/>
        <v>120281.55</v>
      </c>
      <c r="P8273" t="str">
        <f t="shared" si="649"/>
        <v/>
      </c>
      <c r="Q8273" s="48" t="str">
        <f>IF(O8273="","",
   IF(OR(O8273&lt;EDA_Outlier_Analysis!$C$10, O8273&gt;EDA_Outlier_Analysis!$C$11),
      "Outlier",
      "Normal"))</f>
        <v>Normal</v>
      </c>
      <c r="R8273" t="str">
        <f>IF(P8273="","",
   IF(OR(P8273 &lt; EDA_Outlier_Analysis!$F$7, P8273 &gt; EDA_Outlier_Analysis!$F$8),
      "Outlier",
      "Normal"))</f>
        <v/>
      </c>
      <c r="S8273" t="str">
        <f>IF(N8273="","",
   IF(OR(N8273 &lt;EDA_Outlier_Analysis!$I$10, N8273 &gt; EDA_Outlier_Analysis!$I$11),
      "Outlier",
      "Normal"))</f>
        <v>Normal</v>
      </c>
    </row>
    <row r="8274" spans="1:19">
      <c r="A8274" t="s">
        <v>17517</v>
      </c>
      <c r="B8274" s="4">
        <v>44985</v>
      </c>
      <c r="C8274" s="2">
        <v>-19121.849999999999</v>
      </c>
      <c r="D8274" t="s">
        <v>840</v>
      </c>
      <c r="E8274" t="s">
        <v>856</v>
      </c>
      <c r="F8274" t="s">
        <v>10</v>
      </c>
      <c r="G8274" t="s">
        <v>20</v>
      </c>
      <c r="I8274" t="s">
        <v>1109</v>
      </c>
      <c r="J8274" t="s">
        <v>17518</v>
      </c>
      <c r="K8274" t="str">
        <f>IF(COUNTIF(Customers!A:A, H8274)&gt;0, "Valid", "Invalid")</f>
        <v>Invalid</v>
      </c>
      <c r="L8274" t="str">
        <f t="shared" si="645"/>
        <v>2</v>
      </c>
      <c r="M8274" t="str">
        <f t="shared" si="646"/>
        <v>2023</v>
      </c>
      <c r="N8274">
        <f t="shared" si="647"/>
        <v>-19121.849999999999</v>
      </c>
      <c r="O8274" t="str">
        <f t="shared" si="648"/>
        <v/>
      </c>
      <c r="P8274">
        <f t="shared" si="649"/>
        <v>19121.849999999999</v>
      </c>
      <c r="Q8274" s="48" t="str">
        <f>IF(O8274="","",
   IF(OR(O8274&lt;EDA_Outlier_Analysis!$C$10, O8274&gt;EDA_Outlier_Analysis!$C$11),
      "Outlier",
      "Normal"))</f>
        <v/>
      </c>
      <c r="R8274" t="str">
        <f>IF(P8274="","",
   IF(OR(P8274 &lt; EDA_Outlier_Analysis!$F$7, P8274 &gt; EDA_Outlier_Analysis!$F$8),
      "Outlier",
      "Normal"))</f>
        <v>Outlier</v>
      </c>
      <c r="S8274" t="str">
        <f>IF(N8274="","",
   IF(OR(N8274 &lt;EDA_Outlier_Analysis!$I$10, N8274 &gt; EDA_Outlier_Analysis!$I$11),
      "Outlier",
      "Normal"))</f>
        <v>Normal</v>
      </c>
    </row>
    <row r="8275" spans="1:19">
      <c r="A8275" t="s">
        <v>17519</v>
      </c>
      <c r="B8275" s="4">
        <v>45116</v>
      </c>
      <c r="C8275" s="2">
        <v>128901.56</v>
      </c>
      <c r="D8275" t="s">
        <v>849</v>
      </c>
      <c r="E8275" t="s">
        <v>868</v>
      </c>
      <c r="F8275" t="s">
        <v>10</v>
      </c>
      <c r="G8275" t="s">
        <v>20</v>
      </c>
      <c r="H8275" t="s">
        <v>393</v>
      </c>
      <c r="J8275" t="s">
        <v>17520</v>
      </c>
      <c r="K8275" t="str">
        <f>IF(COUNTIF(Customers!A:A, H8275)&gt;0, "Valid", "Invalid")</f>
        <v>Valid</v>
      </c>
      <c r="L8275" t="str">
        <f t="shared" si="645"/>
        <v>7</v>
      </c>
      <c r="M8275" t="str">
        <f t="shared" si="646"/>
        <v>2023</v>
      </c>
      <c r="N8275">
        <f t="shared" si="647"/>
        <v>128901.56</v>
      </c>
      <c r="O8275">
        <f t="shared" si="648"/>
        <v>128901.56</v>
      </c>
      <c r="P8275" t="str">
        <f t="shared" si="649"/>
        <v/>
      </c>
      <c r="Q8275" s="48" t="str">
        <f>IF(O8275="","",
   IF(OR(O8275&lt;EDA_Outlier_Analysis!$C$10, O8275&gt;EDA_Outlier_Analysis!$C$11),
      "Outlier",
      "Normal"))</f>
        <v>Normal</v>
      </c>
      <c r="R8275" t="str">
        <f>IF(P8275="","",
   IF(OR(P8275 &lt; EDA_Outlier_Analysis!$F$7, P8275 &gt; EDA_Outlier_Analysis!$F$8),
      "Outlier",
      "Normal"))</f>
        <v/>
      </c>
      <c r="S8275" t="str">
        <f>IF(N8275="","",
   IF(OR(N8275 &lt;EDA_Outlier_Analysis!$I$10, N8275 &gt; EDA_Outlier_Analysis!$I$11),
      "Outlier",
      "Normal"))</f>
        <v>Normal</v>
      </c>
    </row>
    <row r="8276" spans="1:19">
      <c r="A8276" t="s">
        <v>17521</v>
      </c>
      <c r="B8276" s="4">
        <v>45070</v>
      </c>
      <c r="C8276" s="2">
        <v>105097.85</v>
      </c>
      <c r="D8276" t="s">
        <v>849</v>
      </c>
      <c r="E8276" t="s">
        <v>868</v>
      </c>
      <c r="F8276" t="s">
        <v>9</v>
      </c>
      <c r="G8276" t="s">
        <v>31</v>
      </c>
      <c r="H8276" t="s">
        <v>107</v>
      </c>
      <c r="J8276" t="s">
        <v>17522</v>
      </c>
      <c r="K8276" t="str">
        <f>IF(COUNTIF(Customers!A:A, H8276)&gt;0, "Valid", "Invalid")</f>
        <v>Valid</v>
      </c>
      <c r="L8276" t="str">
        <f t="shared" si="645"/>
        <v>5</v>
      </c>
      <c r="M8276" t="str">
        <f t="shared" si="646"/>
        <v>2023</v>
      </c>
      <c r="N8276">
        <f t="shared" si="647"/>
        <v>105097.85</v>
      </c>
      <c r="O8276">
        <f t="shared" si="648"/>
        <v>105097.85</v>
      </c>
      <c r="P8276" t="str">
        <f t="shared" si="649"/>
        <v/>
      </c>
      <c r="Q8276" s="48" t="str">
        <f>IF(O8276="","",
   IF(OR(O8276&lt;EDA_Outlier_Analysis!$C$10, O8276&gt;EDA_Outlier_Analysis!$C$11),
      "Outlier",
      "Normal"))</f>
        <v>Normal</v>
      </c>
      <c r="R8276" t="str">
        <f>IF(P8276="","",
   IF(OR(P8276 &lt; EDA_Outlier_Analysis!$F$7, P8276 &gt; EDA_Outlier_Analysis!$F$8),
      "Outlier",
      "Normal"))</f>
        <v/>
      </c>
      <c r="S8276" t="str">
        <f>IF(N8276="","",
   IF(OR(N8276 &lt;EDA_Outlier_Analysis!$I$10, N8276 &gt; EDA_Outlier_Analysis!$I$11),
      "Outlier",
      "Normal"))</f>
        <v>Normal</v>
      </c>
    </row>
    <row r="8277" spans="1:19">
      <c r="A8277" t="s">
        <v>17523</v>
      </c>
      <c r="B8277" s="4">
        <v>44722</v>
      </c>
      <c r="C8277" s="2">
        <v>154009.68</v>
      </c>
      <c r="D8277" t="s">
        <v>849</v>
      </c>
      <c r="E8277" t="s">
        <v>868</v>
      </c>
      <c r="F8277" t="s">
        <v>11</v>
      </c>
      <c r="G8277" t="s">
        <v>34</v>
      </c>
      <c r="H8277" t="s">
        <v>413</v>
      </c>
      <c r="J8277" t="s">
        <v>17524</v>
      </c>
      <c r="K8277" t="str">
        <f>IF(COUNTIF(Customers!A:A, H8277)&gt;0, "Valid", "Invalid")</f>
        <v>Valid</v>
      </c>
      <c r="L8277" t="str">
        <f t="shared" si="645"/>
        <v>6</v>
      </c>
      <c r="M8277" t="str">
        <f t="shared" si="646"/>
        <v>2022</v>
      </c>
      <c r="N8277">
        <f t="shared" si="647"/>
        <v>154009.68</v>
      </c>
      <c r="O8277">
        <f t="shared" si="648"/>
        <v>154009.68</v>
      </c>
      <c r="P8277" t="str">
        <f t="shared" si="649"/>
        <v/>
      </c>
      <c r="Q8277" s="48" t="str">
        <f>IF(O8277="","",
   IF(OR(O8277&lt;EDA_Outlier_Analysis!$C$10, O8277&gt;EDA_Outlier_Analysis!$C$11),
      "Outlier",
      "Normal"))</f>
        <v>Normal</v>
      </c>
      <c r="R8277" t="str">
        <f>IF(P8277="","",
   IF(OR(P8277 &lt; EDA_Outlier_Analysis!$F$7, P8277 &gt; EDA_Outlier_Analysis!$F$8),
      "Outlier",
      "Normal"))</f>
        <v/>
      </c>
      <c r="S8277" t="str">
        <f>IF(N8277="","",
   IF(OR(N8277 &lt;EDA_Outlier_Analysis!$I$10, N8277 &gt; EDA_Outlier_Analysis!$I$11),
      "Outlier",
      "Normal"))</f>
        <v>Normal</v>
      </c>
    </row>
    <row r="8278" spans="1:19">
      <c r="A8278" t="s">
        <v>17525</v>
      </c>
      <c r="B8278" s="4">
        <v>44614</v>
      </c>
      <c r="C8278" s="2">
        <v>-35886.29</v>
      </c>
      <c r="D8278" t="s">
        <v>840</v>
      </c>
      <c r="E8278" t="s">
        <v>856</v>
      </c>
      <c r="F8278" t="s">
        <v>11</v>
      </c>
      <c r="G8278" t="s">
        <v>31</v>
      </c>
      <c r="I8278" t="s">
        <v>1109</v>
      </c>
      <c r="J8278" t="s">
        <v>17526</v>
      </c>
      <c r="K8278" t="str">
        <f>IF(COUNTIF(Customers!A:A, H8278)&gt;0, "Valid", "Invalid")</f>
        <v>Invalid</v>
      </c>
      <c r="L8278" t="str">
        <f t="shared" si="645"/>
        <v>2</v>
      </c>
      <c r="M8278" t="str">
        <f t="shared" si="646"/>
        <v>2022</v>
      </c>
      <c r="N8278">
        <f t="shared" si="647"/>
        <v>-35886.29</v>
      </c>
      <c r="O8278" t="str">
        <f t="shared" si="648"/>
        <v/>
      </c>
      <c r="P8278">
        <f t="shared" si="649"/>
        <v>35886.29</v>
      </c>
      <c r="Q8278" s="48" t="str">
        <f>IF(O8278="","",
   IF(OR(O8278&lt;EDA_Outlier_Analysis!$C$10, O8278&gt;EDA_Outlier_Analysis!$C$11),
      "Outlier",
      "Normal"))</f>
        <v/>
      </c>
      <c r="R8278" t="str">
        <f>IF(P8278="","",
   IF(OR(P8278 &lt; EDA_Outlier_Analysis!$F$7, P8278 &gt; EDA_Outlier_Analysis!$F$8),
      "Outlier",
      "Normal"))</f>
        <v>Normal</v>
      </c>
      <c r="S8278" t="str">
        <f>IF(N8278="","",
   IF(OR(N8278 &lt;EDA_Outlier_Analysis!$I$10, N8278 &gt; EDA_Outlier_Analysis!$I$11),
      "Outlier",
      "Normal"))</f>
        <v>Normal</v>
      </c>
    </row>
    <row r="8279" spans="1:19">
      <c r="A8279" t="s">
        <v>17527</v>
      </c>
      <c r="B8279" s="4">
        <v>44824</v>
      </c>
      <c r="C8279" s="2">
        <v>-63715.75</v>
      </c>
      <c r="D8279" t="s">
        <v>840</v>
      </c>
      <c r="E8279" t="s">
        <v>841</v>
      </c>
      <c r="F8279" t="s">
        <v>10</v>
      </c>
      <c r="G8279" t="s">
        <v>24</v>
      </c>
      <c r="I8279" t="s">
        <v>1585</v>
      </c>
      <c r="J8279" t="s">
        <v>17528</v>
      </c>
      <c r="K8279" t="str">
        <f>IF(COUNTIF(Customers!A:A, H8279)&gt;0, "Valid", "Invalid")</f>
        <v>Invalid</v>
      </c>
      <c r="L8279" t="str">
        <f t="shared" si="645"/>
        <v>9</v>
      </c>
      <c r="M8279" t="str">
        <f t="shared" si="646"/>
        <v>2022</v>
      </c>
      <c r="N8279">
        <f t="shared" si="647"/>
        <v>-63715.75</v>
      </c>
      <c r="O8279" t="str">
        <f t="shared" si="648"/>
        <v/>
      </c>
      <c r="P8279">
        <f t="shared" si="649"/>
        <v>63715.75</v>
      </c>
      <c r="Q8279" s="48" t="str">
        <f>IF(O8279="","",
   IF(OR(O8279&lt;EDA_Outlier_Analysis!$C$10, O8279&gt;EDA_Outlier_Analysis!$C$11),
      "Outlier",
      "Normal"))</f>
        <v/>
      </c>
      <c r="R8279" t="str">
        <f>IF(P8279="","",
   IF(OR(P8279 &lt; EDA_Outlier_Analysis!$F$7, P8279 &gt; EDA_Outlier_Analysis!$F$8),
      "Outlier",
      "Normal"))</f>
        <v>Outlier</v>
      </c>
      <c r="S8279" t="str">
        <f>IF(N8279="","",
   IF(OR(N8279 &lt;EDA_Outlier_Analysis!$I$10, N8279 &gt; EDA_Outlier_Analysis!$I$11),
      "Outlier",
      "Normal"))</f>
        <v>Normal</v>
      </c>
    </row>
    <row r="8280" spans="1:19">
      <c r="A8280" t="s">
        <v>17529</v>
      </c>
      <c r="B8280" s="4">
        <v>45109</v>
      </c>
      <c r="C8280" s="2">
        <v>171898.1</v>
      </c>
      <c r="D8280" t="s">
        <v>849</v>
      </c>
      <c r="E8280" t="s">
        <v>850</v>
      </c>
      <c r="F8280" t="s">
        <v>10</v>
      </c>
      <c r="G8280" t="s">
        <v>24</v>
      </c>
      <c r="H8280" t="s">
        <v>57</v>
      </c>
      <c r="J8280" t="s">
        <v>17530</v>
      </c>
      <c r="K8280" t="str">
        <f>IF(COUNTIF(Customers!A:A, H8280)&gt;0, "Valid", "Invalid")</f>
        <v>Valid</v>
      </c>
      <c r="L8280" t="str">
        <f t="shared" si="645"/>
        <v>7</v>
      </c>
      <c r="M8280" t="str">
        <f t="shared" si="646"/>
        <v>2023</v>
      </c>
      <c r="N8280">
        <f t="shared" si="647"/>
        <v>171898.1</v>
      </c>
      <c r="O8280">
        <f t="shared" si="648"/>
        <v>171898.1</v>
      </c>
      <c r="P8280" t="str">
        <f t="shared" si="649"/>
        <v/>
      </c>
      <c r="Q8280" s="48" t="str">
        <f>IF(O8280="","",
   IF(OR(O8280&lt;EDA_Outlier_Analysis!$C$10, O8280&gt;EDA_Outlier_Analysis!$C$11),
      "Outlier",
      "Normal"))</f>
        <v>Normal</v>
      </c>
      <c r="R8280" t="str">
        <f>IF(P8280="","",
   IF(OR(P8280 &lt; EDA_Outlier_Analysis!$F$7, P8280 &gt; EDA_Outlier_Analysis!$F$8),
      "Outlier",
      "Normal"))</f>
        <v/>
      </c>
      <c r="S8280" t="str">
        <f>IF(N8280="","",
   IF(OR(N8280 &lt;EDA_Outlier_Analysis!$I$10, N8280 &gt; EDA_Outlier_Analysis!$I$11),
      "Outlier",
      "Normal"))</f>
        <v>Normal</v>
      </c>
    </row>
    <row r="8281" spans="1:19">
      <c r="A8281" t="s">
        <v>17531</v>
      </c>
      <c r="B8281" s="4">
        <v>45088</v>
      </c>
      <c r="C8281" s="2">
        <v>245680.53</v>
      </c>
      <c r="D8281" t="s">
        <v>849</v>
      </c>
      <c r="E8281" t="s">
        <v>868</v>
      </c>
      <c r="F8281" t="s">
        <v>11</v>
      </c>
      <c r="G8281" t="s">
        <v>20</v>
      </c>
      <c r="H8281" t="s">
        <v>205</v>
      </c>
      <c r="J8281" t="s">
        <v>17532</v>
      </c>
      <c r="K8281" t="str">
        <f>IF(COUNTIF(Customers!A:A, H8281)&gt;0, "Valid", "Invalid")</f>
        <v>Valid</v>
      </c>
      <c r="L8281" t="str">
        <f t="shared" si="645"/>
        <v>6</v>
      </c>
      <c r="M8281" t="str">
        <f t="shared" si="646"/>
        <v>2023</v>
      </c>
      <c r="N8281">
        <f t="shared" si="647"/>
        <v>245680.53</v>
      </c>
      <c r="O8281">
        <f t="shared" si="648"/>
        <v>245680.53</v>
      </c>
      <c r="P8281" t="str">
        <f t="shared" si="649"/>
        <v/>
      </c>
      <c r="Q8281" s="48" t="str">
        <f>IF(O8281="","",
   IF(OR(O8281&lt;EDA_Outlier_Analysis!$C$10, O8281&gt;EDA_Outlier_Analysis!$C$11),
      "Outlier",
      "Normal"))</f>
        <v>Normal</v>
      </c>
      <c r="R8281" t="str">
        <f>IF(P8281="","",
   IF(OR(P8281 &lt; EDA_Outlier_Analysis!$F$7, P8281 &gt; EDA_Outlier_Analysis!$F$8),
      "Outlier",
      "Normal"))</f>
        <v/>
      </c>
      <c r="S8281" t="str">
        <f>IF(N8281="","",
   IF(OR(N8281 &lt;EDA_Outlier_Analysis!$I$10, N8281 &gt; EDA_Outlier_Analysis!$I$11),
      "Outlier",
      "Normal"))</f>
        <v>Normal</v>
      </c>
    </row>
    <row r="8282" spans="1:19">
      <c r="A8282" t="s">
        <v>17533</v>
      </c>
      <c r="B8282" s="4">
        <v>45076</v>
      </c>
      <c r="C8282" s="2">
        <v>-38547.360000000001</v>
      </c>
      <c r="D8282" t="s">
        <v>840</v>
      </c>
      <c r="E8282" t="s">
        <v>856</v>
      </c>
      <c r="F8282" t="s">
        <v>10</v>
      </c>
      <c r="G8282" t="s">
        <v>24</v>
      </c>
      <c r="I8282" t="s">
        <v>1232</v>
      </c>
      <c r="J8282" t="s">
        <v>17534</v>
      </c>
      <c r="K8282" t="str">
        <f>IF(COUNTIF(Customers!A:A, H8282)&gt;0, "Valid", "Invalid")</f>
        <v>Invalid</v>
      </c>
      <c r="L8282" t="str">
        <f t="shared" si="645"/>
        <v>5</v>
      </c>
      <c r="M8282" t="str">
        <f t="shared" si="646"/>
        <v>2023</v>
      </c>
      <c r="N8282">
        <f t="shared" si="647"/>
        <v>-38547.360000000001</v>
      </c>
      <c r="O8282" t="str">
        <f t="shared" si="648"/>
        <v/>
      </c>
      <c r="P8282">
        <f t="shared" si="649"/>
        <v>38547.360000000001</v>
      </c>
      <c r="Q8282" s="48" t="str">
        <f>IF(O8282="","",
   IF(OR(O8282&lt;EDA_Outlier_Analysis!$C$10, O8282&gt;EDA_Outlier_Analysis!$C$11),
      "Outlier",
      "Normal"))</f>
        <v/>
      </c>
      <c r="R8282" t="str">
        <f>IF(P8282="","",
   IF(OR(P8282 &lt; EDA_Outlier_Analysis!$F$7, P8282 &gt; EDA_Outlier_Analysis!$F$8),
      "Outlier",
      "Normal"))</f>
        <v>Normal</v>
      </c>
      <c r="S8282" t="str">
        <f>IF(N8282="","",
   IF(OR(N8282 &lt;EDA_Outlier_Analysis!$I$10, N8282 &gt; EDA_Outlier_Analysis!$I$11),
      "Outlier",
      "Normal"))</f>
        <v>Normal</v>
      </c>
    </row>
    <row r="8283" spans="1:19">
      <c r="A8283" t="s">
        <v>17535</v>
      </c>
      <c r="B8283" s="4">
        <v>44597</v>
      </c>
      <c r="C8283" s="2">
        <v>-26842.07</v>
      </c>
      <c r="D8283" t="s">
        <v>840</v>
      </c>
      <c r="E8283" t="s">
        <v>841</v>
      </c>
      <c r="F8283" t="s">
        <v>10</v>
      </c>
      <c r="G8283" t="s">
        <v>31</v>
      </c>
      <c r="I8283" t="s">
        <v>1096</v>
      </c>
      <c r="J8283" t="s">
        <v>17536</v>
      </c>
      <c r="K8283" t="str">
        <f>IF(COUNTIF(Customers!A:A, H8283)&gt;0, "Valid", "Invalid")</f>
        <v>Invalid</v>
      </c>
      <c r="L8283" t="str">
        <f t="shared" si="645"/>
        <v>2</v>
      </c>
      <c r="M8283" t="str">
        <f t="shared" si="646"/>
        <v>2022</v>
      </c>
      <c r="N8283">
        <f t="shared" si="647"/>
        <v>-26842.07</v>
      </c>
      <c r="O8283" t="str">
        <f t="shared" si="648"/>
        <v/>
      </c>
      <c r="P8283">
        <f t="shared" si="649"/>
        <v>26842.07</v>
      </c>
      <c r="Q8283" s="48" t="str">
        <f>IF(O8283="","",
   IF(OR(O8283&lt;EDA_Outlier_Analysis!$C$10, O8283&gt;EDA_Outlier_Analysis!$C$11),
      "Outlier",
      "Normal"))</f>
        <v/>
      </c>
      <c r="R8283" t="str">
        <f>IF(P8283="","",
   IF(OR(P8283 &lt; EDA_Outlier_Analysis!$F$7, P8283 &gt; EDA_Outlier_Analysis!$F$8),
      "Outlier",
      "Normal"))</f>
        <v>Outlier</v>
      </c>
      <c r="S8283" t="str">
        <f>IF(N8283="","",
   IF(OR(N8283 &lt;EDA_Outlier_Analysis!$I$10, N8283 &gt; EDA_Outlier_Analysis!$I$11),
      "Outlier",
      "Normal"))</f>
        <v>Normal</v>
      </c>
    </row>
    <row r="8284" spans="1:19">
      <c r="A8284" t="s">
        <v>17537</v>
      </c>
      <c r="B8284" s="4">
        <v>45110</v>
      </c>
      <c r="C8284" s="2">
        <v>-19672.64</v>
      </c>
      <c r="D8284" t="s">
        <v>840</v>
      </c>
      <c r="E8284" t="s">
        <v>878</v>
      </c>
      <c r="F8284" t="s">
        <v>11</v>
      </c>
      <c r="G8284" t="s">
        <v>31</v>
      </c>
      <c r="I8284" t="s">
        <v>912</v>
      </c>
      <c r="J8284" t="s">
        <v>17538</v>
      </c>
      <c r="K8284" t="str">
        <f>IF(COUNTIF(Customers!A:A, H8284)&gt;0, "Valid", "Invalid")</f>
        <v>Invalid</v>
      </c>
      <c r="L8284" t="str">
        <f t="shared" si="645"/>
        <v>7</v>
      </c>
      <c r="M8284" t="str">
        <f t="shared" si="646"/>
        <v>2023</v>
      </c>
      <c r="N8284">
        <f t="shared" si="647"/>
        <v>-19672.64</v>
      </c>
      <c r="O8284" t="str">
        <f t="shared" si="648"/>
        <v/>
      </c>
      <c r="P8284">
        <f t="shared" si="649"/>
        <v>19672.64</v>
      </c>
      <c r="Q8284" s="48" t="str">
        <f>IF(O8284="","",
   IF(OR(O8284&lt;EDA_Outlier_Analysis!$C$10, O8284&gt;EDA_Outlier_Analysis!$C$11),
      "Outlier",
      "Normal"))</f>
        <v/>
      </c>
      <c r="R8284" t="str">
        <f>IF(P8284="","",
   IF(OR(P8284 &lt; EDA_Outlier_Analysis!$F$7, P8284 &gt; EDA_Outlier_Analysis!$F$8),
      "Outlier",
      "Normal"))</f>
        <v>Outlier</v>
      </c>
      <c r="S8284" t="str">
        <f>IF(N8284="","",
   IF(OR(N8284 &lt;EDA_Outlier_Analysis!$I$10, N8284 &gt; EDA_Outlier_Analysis!$I$11),
      "Outlier",
      "Normal"))</f>
        <v>Normal</v>
      </c>
    </row>
    <row r="8285" spans="1:19">
      <c r="A8285" t="s">
        <v>17539</v>
      </c>
      <c r="B8285" s="4">
        <v>44918</v>
      </c>
      <c r="C8285" s="2">
        <v>108479.1</v>
      </c>
      <c r="D8285" t="s">
        <v>849</v>
      </c>
      <c r="E8285" t="s">
        <v>853</v>
      </c>
      <c r="F8285" t="s">
        <v>11</v>
      </c>
      <c r="G8285" t="s">
        <v>31</v>
      </c>
      <c r="H8285" t="s">
        <v>197</v>
      </c>
      <c r="J8285" t="s">
        <v>17540</v>
      </c>
      <c r="K8285" t="str">
        <f>IF(COUNTIF(Customers!A:A, H8285)&gt;0, "Valid", "Invalid")</f>
        <v>Valid</v>
      </c>
      <c r="L8285" t="str">
        <f t="shared" si="645"/>
        <v>12</v>
      </c>
      <c r="M8285" t="str">
        <f t="shared" si="646"/>
        <v>2022</v>
      </c>
      <c r="N8285">
        <f t="shared" si="647"/>
        <v>108479.1</v>
      </c>
      <c r="O8285">
        <f t="shared" si="648"/>
        <v>108479.1</v>
      </c>
      <c r="P8285" t="str">
        <f t="shared" si="649"/>
        <v/>
      </c>
      <c r="Q8285" s="48" t="str">
        <f>IF(O8285="","",
   IF(OR(O8285&lt;EDA_Outlier_Analysis!$C$10, O8285&gt;EDA_Outlier_Analysis!$C$11),
      "Outlier",
      "Normal"))</f>
        <v>Normal</v>
      </c>
      <c r="R8285" t="str">
        <f>IF(P8285="","",
   IF(OR(P8285 &lt; EDA_Outlier_Analysis!$F$7, P8285 &gt; EDA_Outlier_Analysis!$F$8),
      "Outlier",
      "Normal"))</f>
        <v/>
      </c>
      <c r="S8285" t="str">
        <f>IF(N8285="","",
   IF(OR(N8285 &lt;EDA_Outlier_Analysis!$I$10, N8285 &gt; EDA_Outlier_Analysis!$I$11),
      "Outlier",
      "Normal"))</f>
        <v>Normal</v>
      </c>
    </row>
    <row r="8286" spans="1:19">
      <c r="A8286" t="s">
        <v>17541</v>
      </c>
      <c r="B8286" s="4">
        <v>45157</v>
      </c>
      <c r="C8286" s="2">
        <v>-42561.95</v>
      </c>
      <c r="D8286" t="s">
        <v>840</v>
      </c>
      <c r="E8286" t="s">
        <v>856</v>
      </c>
      <c r="F8286" t="s">
        <v>10</v>
      </c>
      <c r="G8286" t="s">
        <v>20</v>
      </c>
      <c r="I8286" t="s">
        <v>1505</v>
      </c>
      <c r="J8286" t="s">
        <v>17542</v>
      </c>
      <c r="K8286" t="str">
        <f>IF(COUNTIF(Customers!A:A, H8286)&gt;0, "Valid", "Invalid")</f>
        <v>Invalid</v>
      </c>
      <c r="L8286" t="str">
        <f t="shared" si="645"/>
        <v>8</v>
      </c>
      <c r="M8286" t="str">
        <f t="shared" si="646"/>
        <v>2023</v>
      </c>
      <c r="N8286">
        <f t="shared" si="647"/>
        <v>-42561.95</v>
      </c>
      <c r="O8286" t="str">
        <f t="shared" si="648"/>
        <v/>
      </c>
      <c r="P8286">
        <f t="shared" si="649"/>
        <v>42561.95</v>
      </c>
      <c r="Q8286" s="48" t="str">
        <f>IF(O8286="","",
   IF(OR(O8286&lt;EDA_Outlier_Analysis!$C$10, O8286&gt;EDA_Outlier_Analysis!$C$11),
      "Outlier",
      "Normal"))</f>
        <v/>
      </c>
      <c r="R8286" t="str">
        <f>IF(P8286="","",
   IF(OR(P8286 &lt; EDA_Outlier_Analysis!$F$7, P8286 &gt; EDA_Outlier_Analysis!$F$8),
      "Outlier",
      "Normal"))</f>
        <v>Normal</v>
      </c>
      <c r="S8286" t="str">
        <f>IF(N8286="","",
   IF(OR(N8286 &lt;EDA_Outlier_Analysis!$I$10, N8286 &gt; EDA_Outlier_Analysis!$I$11),
      "Outlier",
      "Normal"))</f>
        <v>Normal</v>
      </c>
    </row>
    <row r="8287" spans="1:19">
      <c r="A8287" t="s">
        <v>17543</v>
      </c>
      <c r="B8287" s="4">
        <v>44750</v>
      </c>
      <c r="C8287" s="2">
        <v>-40945.82</v>
      </c>
      <c r="D8287" t="s">
        <v>840</v>
      </c>
      <c r="E8287" t="s">
        <v>878</v>
      </c>
      <c r="F8287" t="s">
        <v>10</v>
      </c>
      <c r="G8287" t="s">
        <v>34</v>
      </c>
      <c r="I8287" t="s">
        <v>898</v>
      </c>
      <c r="J8287" t="s">
        <v>17544</v>
      </c>
      <c r="K8287" t="str">
        <f>IF(COUNTIF(Customers!A:A, H8287)&gt;0, "Valid", "Invalid")</f>
        <v>Invalid</v>
      </c>
      <c r="L8287" t="str">
        <f t="shared" si="645"/>
        <v>7</v>
      </c>
      <c r="M8287" t="str">
        <f t="shared" si="646"/>
        <v>2022</v>
      </c>
      <c r="N8287">
        <f t="shared" si="647"/>
        <v>-40945.82</v>
      </c>
      <c r="O8287" t="str">
        <f t="shared" si="648"/>
        <v/>
      </c>
      <c r="P8287">
        <f t="shared" si="649"/>
        <v>40945.82</v>
      </c>
      <c r="Q8287" s="48" t="str">
        <f>IF(O8287="","",
   IF(OR(O8287&lt;EDA_Outlier_Analysis!$C$10, O8287&gt;EDA_Outlier_Analysis!$C$11),
      "Outlier",
      "Normal"))</f>
        <v/>
      </c>
      <c r="R8287" t="str">
        <f>IF(P8287="","",
   IF(OR(P8287 &lt; EDA_Outlier_Analysis!$F$7, P8287 &gt; EDA_Outlier_Analysis!$F$8),
      "Outlier",
      "Normal"))</f>
        <v>Normal</v>
      </c>
      <c r="S8287" t="str">
        <f>IF(N8287="","",
   IF(OR(N8287 &lt;EDA_Outlier_Analysis!$I$10, N8287 &gt; EDA_Outlier_Analysis!$I$11),
      "Outlier",
      "Normal"))</f>
        <v>Normal</v>
      </c>
    </row>
    <row r="8288" spans="1:19">
      <c r="A8288" t="s">
        <v>17545</v>
      </c>
      <c r="B8288" s="4">
        <v>45202</v>
      </c>
      <c r="C8288" s="2">
        <v>179443.98</v>
      </c>
      <c r="D8288" t="s">
        <v>849</v>
      </c>
      <c r="E8288" t="s">
        <v>850</v>
      </c>
      <c r="F8288" t="s">
        <v>9</v>
      </c>
      <c r="G8288" t="s">
        <v>20</v>
      </c>
      <c r="H8288" t="s">
        <v>291</v>
      </c>
      <c r="J8288" t="s">
        <v>17546</v>
      </c>
      <c r="K8288" t="str">
        <f>IF(COUNTIF(Customers!A:A, H8288)&gt;0, "Valid", "Invalid")</f>
        <v>Valid</v>
      </c>
      <c r="L8288" t="str">
        <f t="shared" si="645"/>
        <v>10</v>
      </c>
      <c r="M8288" t="str">
        <f t="shared" si="646"/>
        <v>2023</v>
      </c>
      <c r="N8288">
        <f t="shared" si="647"/>
        <v>179443.98</v>
      </c>
      <c r="O8288">
        <f t="shared" si="648"/>
        <v>179443.98</v>
      </c>
      <c r="P8288" t="str">
        <f t="shared" si="649"/>
        <v/>
      </c>
      <c r="Q8288" s="48" t="str">
        <f>IF(O8288="","",
   IF(OR(O8288&lt;EDA_Outlier_Analysis!$C$10, O8288&gt;EDA_Outlier_Analysis!$C$11),
      "Outlier",
      "Normal"))</f>
        <v>Normal</v>
      </c>
      <c r="R8288" t="str">
        <f>IF(P8288="","",
   IF(OR(P8288 &lt; EDA_Outlier_Analysis!$F$7, P8288 &gt; EDA_Outlier_Analysis!$F$8),
      "Outlier",
      "Normal"))</f>
        <v/>
      </c>
      <c r="S8288" t="str">
        <f>IF(N8288="","",
   IF(OR(N8288 &lt;EDA_Outlier_Analysis!$I$10, N8288 &gt; EDA_Outlier_Analysis!$I$11),
      "Outlier",
      "Normal"))</f>
        <v>Normal</v>
      </c>
    </row>
    <row r="8289" spans="1:19">
      <c r="A8289" t="s">
        <v>17547</v>
      </c>
      <c r="B8289" s="4">
        <v>44661</v>
      </c>
      <c r="C8289" s="2">
        <v>5000</v>
      </c>
      <c r="D8289" t="s">
        <v>849</v>
      </c>
      <c r="E8289" t="s">
        <v>853</v>
      </c>
      <c r="F8289" t="s">
        <v>11</v>
      </c>
      <c r="G8289" t="s">
        <v>24</v>
      </c>
      <c r="H8289" t="s">
        <v>41</v>
      </c>
      <c r="J8289" t="s">
        <v>17548</v>
      </c>
      <c r="K8289" t="str">
        <f>IF(COUNTIF(Customers!A:A, H8289)&gt;0, "Valid", "Invalid")</f>
        <v>Valid</v>
      </c>
      <c r="L8289" t="str">
        <f t="shared" si="645"/>
        <v>4</v>
      </c>
      <c r="M8289" t="str">
        <f t="shared" si="646"/>
        <v>2022</v>
      </c>
      <c r="N8289">
        <f t="shared" si="647"/>
        <v>5000</v>
      </c>
      <c r="O8289">
        <f t="shared" si="648"/>
        <v>5000</v>
      </c>
      <c r="P8289" t="str">
        <f t="shared" si="649"/>
        <v/>
      </c>
      <c r="Q8289" s="48" t="str">
        <f>IF(O8289="","",
   IF(OR(O8289&lt;EDA_Outlier_Analysis!$C$10, O8289&gt;EDA_Outlier_Analysis!$C$11),
      "Outlier",
      "Normal"))</f>
        <v>Outlier</v>
      </c>
      <c r="R8289" t="str">
        <f>IF(P8289="","",
   IF(OR(P8289 &lt; EDA_Outlier_Analysis!$F$7, P8289 &gt; EDA_Outlier_Analysis!$F$8),
      "Outlier",
      "Normal"))</f>
        <v/>
      </c>
      <c r="S8289" t="str">
        <f>IF(N8289="","",
   IF(OR(N8289 &lt;EDA_Outlier_Analysis!$I$10, N8289 &gt; EDA_Outlier_Analysis!$I$11),
      "Outlier",
      "Normal"))</f>
        <v>Normal</v>
      </c>
    </row>
    <row r="8290" spans="1:19">
      <c r="A8290" t="s">
        <v>17549</v>
      </c>
      <c r="B8290" s="4">
        <v>44833</v>
      </c>
      <c r="C8290" s="2">
        <v>107233.42</v>
      </c>
      <c r="D8290" t="s">
        <v>849</v>
      </c>
      <c r="E8290" t="s">
        <v>868</v>
      </c>
      <c r="F8290" t="s">
        <v>9</v>
      </c>
      <c r="G8290" t="s">
        <v>24</v>
      </c>
      <c r="H8290" t="s">
        <v>493</v>
      </c>
      <c r="J8290" t="s">
        <v>17550</v>
      </c>
      <c r="K8290" t="str">
        <f>IF(COUNTIF(Customers!A:A, H8290)&gt;0, "Valid", "Invalid")</f>
        <v>Valid</v>
      </c>
      <c r="L8290" t="str">
        <f t="shared" si="645"/>
        <v>9</v>
      </c>
      <c r="M8290" t="str">
        <f t="shared" si="646"/>
        <v>2022</v>
      </c>
      <c r="N8290">
        <f t="shared" si="647"/>
        <v>107233.42</v>
      </c>
      <c r="O8290">
        <f t="shared" si="648"/>
        <v>107233.42</v>
      </c>
      <c r="P8290" t="str">
        <f t="shared" si="649"/>
        <v/>
      </c>
      <c r="Q8290" s="48" t="str">
        <f>IF(O8290="","",
   IF(OR(O8290&lt;EDA_Outlier_Analysis!$C$10, O8290&gt;EDA_Outlier_Analysis!$C$11),
      "Outlier",
      "Normal"))</f>
        <v>Normal</v>
      </c>
      <c r="R8290" t="str">
        <f>IF(P8290="","",
   IF(OR(P8290 &lt; EDA_Outlier_Analysis!$F$7, P8290 &gt; EDA_Outlier_Analysis!$F$8),
      "Outlier",
      "Normal"))</f>
        <v/>
      </c>
      <c r="S8290" t="str">
        <f>IF(N8290="","",
   IF(OR(N8290 &lt;EDA_Outlier_Analysis!$I$10, N8290 &gt; EDA_Outlier_Analysis!$I$11),
      "Outlier",
      "Normal"))</f>
        <v>Normal</v>
      </c>
    </row>
    <row r="8291" spans="1:19">
      <c r="A8291" t="s">
        <v>17551</v>
      </c>
      <c r="B8291" s="4">
        <v>44960</v>
      </c>
      <c r="C8291" s="2">
        <v>140560.16</v>
      </c>
      <c r="D8291" t="s">
        <v>849</v>
      </c>
      <c r="E8291" t="s">
        <v>868</v>
      </c>
      <c r="F8291" t="s">
        <v>9</v>
      </c>
      <c r="G8291" t="s">
        <v>31</v>
      </c>
      <c r="H8291" t="s">
        <v>609</v>
      </c>
      <c r="J8291" t="s">
        <v>17552</v>
      </c>
      <c r="K8291" t="str">
        <f>IF(COUNTIF(Customers!A:A, H8291)&gt;0, "Valid", "Invalid")</f>
        <v>Valid</v>
      </c>
      <c r="L8291" t="str">
        <f t="shared" si="645"/>
        <v>2</v>
      </c>
      <c r="M8291" t="str">
        <f t="shared" si="646"/>
        <v>2023</v>
      </c>
      <c r="N8291">
        <f t="shared" si="647"/>
        <v>140560.16</v>
      </c>
      <c r="O8291">
        <f t="shared" si="648"/>
        <v>140560.16</v>
      </c>
      <c r="P8291" t="str">
        <f t="shared" si="649"/>
        <v/>
      </c>
      <c r="Q8291" s="48" t="str">
        <f>IF(O8291="","",
   IF(OR(O8291&lt;EDA_Outlier_Analysis!$C$10, O8291&gt;EDA_Outlier_Analysis!$C$11),
      "Outlier",
      "Normal"))</f>
        <v>Normal</v>
      </c>
      <c r="R8291" t="str">
        <f>IF(P8291="","",
   IF(OR(P8291 &lt; EDA_Outlier_Analysis!$F$7, P8291 &gt; EDA_Outlier_Analysis!$F$8),
      "Outlier",
      "Normal"))</f>
        <v/>
      </c>
      <c r="S8291" t="str">
        <f>IF(N8291="","",
   IF(OR(N8291 &lt;EDA_Outlier_Analysis!$I$10, N8291 &gt; EDA_Outlier_Analysis!$I$11),
      "Outlier",
      "Normal"))</f>
        <v>Normal</v>
      </c>
    </row>
    <row r="8292" spans="1:19">
      <c r="A8292" t="s">
        <v>17553</v>
      </c>
      <c r="B8292" s="4">
        <v>44567</v>
      </c>
      <c r="C8292" s="2">
        <v>128478.69</v>
      </c>
      <c r="D8292" t="s">
        <v>849</v>
      </c>
      <c r="E8292" t="s">
        <v>868</v>
      </c>
      <c r="F8292" t="s">
        <v>9</v>
      </c>
      <c r="G8292" t="s">
        <v>20</v>
      </c>
      <c r="H8292" t="s">
        <v>201</v>
      </c>
      <c r="J8292" t="s">
        <v>17554</v>
      </c>
      <c r="K8292" t="str">
        <f>IF(COUNTIF(Customers!A:A, H8292)&gt;0, "Valid", "Invalid")</f>
        <v>Valid</v>
      </c>
      <c r="L8292" t="str">
        <f t="shared" si="645"/>
        <v>1</v>
      </c>
      <c r="M8292" t="str">
        <f t="shared" si="646"/>
        <v>2022</v>
      </c>
      <c r="N8292">
        <f t="shared" si="647"/>
        <v>128478.69</v>
      </c>
      <c r="O8292">
        <f t="shared" si="648"/>
        <v>128478.69</v>
      </c>
      <c r="P8292" t="str">
        <f t="shared" si="649"/>
        <v/>
      </c>
      <c r="Q8292" s="48" t="str">
        <f>IF(O8292="","",
   IF(OR(O8292&lt;EDA_Outlier_Analysis!$C$10, O8292&gt;EDA_Outlier_Analysis!$C$11),
      "Outlier",
      "Normal"))</f>
        <v>Normal</v>
      </c>
      <c r="R8292" t="str">
        <f>IF(P8292="","",
   IF(OR(P8292 &lt; EDA_Outlier_Analysis!$F$7, P8292 &gt; EDA_Outlier_Analysis!$F$8),
      "Outlier",
      "Normal"))</f>
        <v/>
      </c>
      <c r="S8292" t="str">
        <f>IF(N8292="","",
   IF(OR(N8292 &lt;EDA_Outlier_Analysis!$I$10, N8292 &gt; EDA_Outlier_Analysis!$I$11),
      "Outlier",
      "Normal"))</f>
        <v>Normal</v>
      </c>
    </row>
    <row r="8293" spans="1:19">
      <c r="A8293" t="s">
        <v>17555</v>
      </c>
      <c r="B8293" s="4">
        <v>45043</v>
      </c>
      <c r="C8293" s="2">
        <v>31259.32</v>
      </c>
      <c r="D8293" t="s">
        <v>873</v>
      </c>
      <c r="E8293" t="s">
        <v>873</v>
      </c>
      <c r="F8293" t="s">
        <v>11</v>
      </c>
      <c r="G8293" t="s">
        <v>31</v>
      </c>
      <c r="J8293" t="s">
        <v>17556</v>
      </c>
      <c r="K8293" t="str">
        <f>IF(COUNTIF(Customers!A:A, H8293)&gt;0, "Valid", "Invalid")</f>
        <v>Invalid</v>
      </c>
      <c r="L8293" t="str">
        <f t="shared" si="645"/>
        <v>4</v>
      </c>
      <c r="M8293" t="str">
        <f t="shared" si="646"/>
        <v>2023</v>
      </c>
      <c r="N8293">
        <f t="shared" si="647"/>
        <v>-31259.32</v>
      </c>
      <c r="O8293" t="str">
        <f t="shared" si="648"/>
        <v/>
      </c>
      <c r="P8293" t="str">
        <f t="shared" si="649"/>
        <v/>
      </c>
      <c r="Q8293" s="48" t="str">
        <f>IF(O8293="","",
   IF(OR(O8293&lt;EDA_Outlier_Analysis!$C$10, O8293&gt;EDA_Outlier_Analysis!$C$11),
      "Outlier",
      "Normal"))</f>
        <v/>
      </c>
      <c r="R8293" t="str">
        <f>IF(P8293="","",
   IF(OR(P8293 &lt; EDA_Outlier_Analysis!$F$7, P8293 &gt; EDA_Outlier_Analysis!$F$8),
      "Outlier",
      "Normal"))</f>
        <v/>
      </c>
      <c r="S8293" t="str">
        <f>IF(N8293="","",
   IF(OR(N8293 &lt;EDA_Outlier_Analysis!$I$10, N8293 &gt; EDA_Outlier_Analysis!$I$11),
      "Outlier",
      "Normal"))</f>
        <v>Normal</v>
      </c>
    </row>
    <row r="8294" spans="1:19">
      <c r="A8294" t="s">
        <v>17557</v>
      </c>
      <c r="B8294" s="4">
        <v>45049</v>
      </c>
      <c r="C8294" s="2">
        <v>-10265.01</v>
      </c>
      <c r="D8294" t="s">
        <v>840</v>
      </c>
      <c r="E8294" t="s">
        <v>864</v>
      </c>
      <c r="F8294" t="s">
        <v>11</v>
      </c>
      <c r="G8294" t="s">
        <v>34</v>
      </c>
      <c r="I8294" t="s">
        <v>4371</v>
      </c>
      <c r="J8294" t="s">
        <v>17558</v>
      </c>
      <c r="K8294" t="str">
        <f>IF(COUNTIF(Customers!A:A, H8294)&gt;0, "Valid", "Invalid")</f>
        <v>Invalid</v>
      </c>
      <c r="L8294" t="str">
        <f t="shared" si="645"/>
        <v>5</v>
      </c>
      <c r="M8294" t="str">
        <f t="shared" si="646"/>
        <v>2023</v>
      </c>
      <c r="N8294">
        <f t="shared" si="647"/>
        <v>-10265.01</v>
      </c>
      <c r="O8294" t="str">
        <f t="shared" si="648"/>
        <v/>
      </c>
      <c r="P8294">
        <f t="shared" si="649"/>
        <v>10265.01</v>
      </c>
      <c r="Q8294" s="48" t="str">
        <f>IF(O8294="","",
   IF(OR(O8294&lt;EDA_Outlier_Analysis!$C$10, O8294&gt;EDA_Outlier_Analysis!$C$11),
      "Outlier",
      "Normal"))</f>
        <v/>
      </c>
      <c r="R8294" t="str">
        <f>IF(P8294="","",
   IF(OR(P8294 &lt; EDA_Outlier_Analysis!$F$7, P8294 &gt; EDA_Outlier_Analysis!$F$8),
      "Outlier",
      "Normal"))</f>
        <v>Outlier</v>
      </c>
      <c r="S8294" t="str">
        <f>IF(N8294="","",
   IF(OR(N8294 &lt;EDA_Outlier_Analysis!$I$10, N8294 &gt; EDA_Outlier_Analysis!$I$11),
      "Outlier",
      "Normal"))</f>
        <v>Normal</v>
      </c>
    </row>
    <row r="8295" spans="1:19">
      <c r="A8295" t="s">
        <v>17559</v>
      </c>
      <c r="B8295" s="4">
        <v>45249</v>
      </c>
      <c r="C8295" s="2">
        <v>-58653.29</v>
      </c>
      <c r="D8295" t="s">
        <v>840</v>
      </c>
      <c r="E8295" t="s">
        <v>905</v>
      </c>
      <c r="F8295" t="s">
        <v>9</v>
      </c>
      <c r="G8295" t="s">
        <v>20</v>
      </c>
      <c r="I8295" t="s">
        <v>1340</v>
      </c>
      <c r="J8295" t="s">
        <v>17560</v>
      </c>
      <c r="K8295" t="str">
        <f>IF(COUNTIF(Customers!A:A, H8295)&gt;0, "Valid", "Invalid")</f>
        <v>Invalid</v>
      </c>
      <c r="L8295" t="str">
        <f t="shared" si="645"/>
        <v>11</v>
      </c>
      <c r="M8295" t="str">
        <f t="shared" si="646"/>
        <v>2023</v>
      </c>
      <c r="N8295">
        <f t="shared" si="647"/>
        <v>-58653.29</v>
      </c>
      <c r="O8295" t="str">
        <f t="shared" si="648"/>
        <v/>
      </c>
      <c r="P8295">
        <f t="shared" si="649"/>
        <v>58653.29</v>
      </c>
      <c r="Q8295" s="48" t="str">
        <f>IF(O8295="","",
   IF(OR(O8295&lt;EDA_Outlier_Analysis!$C$10, O8295&gt;EDA_Outlier_Analysis!$C$11),
      "Outlier",
      "Normal"))</f>
        <v/>
      </c>
      <c r="R8295" t="str">
        <f>IF(P8295="","",
   IF(OR(P8295 &lt; EDA_Outlier_Analysis!$F$7, P8295 &gt; EDA_Outlier_Analysis!$F$8),
      "Outlier",
      "Normal"))</f>
        <v>Outlier</v>
      </c>
      <c r="S8295" t="str">
        <f>IF(N8295="","",
   IF(OR(N8295 &lt;EDA_Outlier_Analysis!$I$10, N8295 &gt; EDA_Outlier_Analysis!$I$11),
      "Outlier",
      "Normal"))</f>
        <v>Normal</v>
      </c>
    </row>
    <row r="8296" spans="1:19">
      <c r="A8296" t="s">
        <v>17561</v>
      </c>
      <c r="B8296" s="4">
        <v>44791</v>
      </c>
      <c r="C8296" s="2">
        <v>209436.46</v>
      </c>
      <c r="D8296" t="s">
        <v>849</v>
      </c>
      <c r="E8296" t="s">
        <v>868</v>
      </c>
      <c r="F8296" t="s">
        <v>10</v>
      </c>
      <c r="G8296" t="s">
        <v>31</v>
      </c>
      <c r="H8296" t="s">
        <v>725</v>
      </c>
      <c r="J8296" t="s">
        <v>17562</v>
      </c>
      <c r="K8296" t="str">
        <f>IF(COUNTIF(Customers!A:A, H8296)&gt;0, "Valid", "Invalid")</f>
        <v>Valid</v>
      </c>
      <c r="L8296" t="str">
        <f t="shared" si="645"/>
        <v>8</v>
      </c>
      <c r="M8296" t="str">
        <f t="shared" si="646"/>
        <v>2022</v>
      </c>
      <c r="N8296">
        <f t="shared" si="647"/>
        <v>209436.46</v>
      </c>
      <c r="O8296">
        <f t="shared" si="648"/>
        <v>209436.46</v>
      </c>
      <c r="P8296" t="str">
        <f t="shared" si="649"/>
        <v/>
      </c>
      <c r="Q8296" s="48" t="str">
        <f>IF(O8296="","",
   IF(OR(O8296&lt;EDA_Outlier_Analysis!$C$10, O8296&gt;EDA_Outlier_Analysis!$C$11),
      "Outlier",
      "Normal"))</f>
        <v>Normal</v>
      </c>
      <c r="R8296" t="str">
        <f>IF(P8296="","",
   IF(OR(P8296 &lt; EDA_Outlier_Analysis!$F$7, P8296 &gt; EDA_Outlier_Analysis!$F$8),
      "Outlier",
      "Normal"))</f>
        <v/>
      </c>
      <c r="S8296" t="str">
        <f>IF(N8296="","",
   IF(OR(N8296 &lt;EDA_Outlier_Analysis!$I$10, N8296 &gt; EDA_Outlier_Analysis!$I$11),
      "Outlier",
      "Normal"))</f>
        <v>Normal</v>
      </c>
    </row>
    <row r="8297" spans="1:19">
      <c r="A8297" t="s">
        <v>17563</v>
      </c>
      <c r="B8297" s="4">
        <v>45010</v>
      </c>
      <c r="C8297" s="2">
        <v>215935.71</v>
      </c>
      <c r="D8297" t="s">
        <v>849</v>
      </c>
      <c r="E8297" t="s">
        <v>868</v>
      </c>
      <c r="F8297" t="s">
        <v>11</v>
      </c>
      <c r="G8297" t="s">
        <v>31</v>
      </c>
      <c r="H8297" t="s">
        <v>357</v>
      </c>
      <c r="J8297" t="s">
        <v>17564</v>
      </c>
      <c r="K8297" t="str">
        <f>IF(COUNTIF(Customers!A:A, H8297)&gt;0, "Valid", "Invalid")</f>
        <v>Valid</v>
      </c>
      <c r="L8297" t="str">
        <f t="shared" si="645"/>
        <v>3</v>
      </c>
      <c r="M8297" t="str">
        <f t="shared" si="646"/>
        <v>2023</v>
      </c>
      <c r="N8297">
        <f t="shared" si="647"/>
        <v>215935.71</v>
      </c>
      <c r="O8297">
        <f t="shared" si="648"/>
        <v>215935.71</v>
      </c>
      <c r="P8297" t="str">
        <f t="shared" si="649"/>
        <v/>
      </c>
      <c r="Q8297" s="48" t="str">
        <f>IF(O8297="","",
   IF(OR(O8297&lt;EDA_Outlier_Analysis!$C$10, O8297&gt;EDA_Outlier_Analysis!$C$11),
      "Outlier",
      "Normal"))</f>
        <v>Normal</v>
      </c>
      <c r="R8297" t="str">
        <f>IF(P8297="","",
   IF(OR(P8297 &lt; EDA_Outlier_Analysis!$F$7, P8297 &gt; EDA_Outlier_Analysis!$F$8),
      "Outlier",
      "Normal"))</f>
        <v/>
      </c>
      <c r="S8297" t="str">
        <f>IF(N8297="","",
   IF(OR(N8297 &lt;EDA_Outlier_Analysis!$I$10, N8297 &gt; EDA_Outlier_Analysis!$I$11),
      "Outlier",
      "Normal"))</f>
        <v>Normal</v>
      </c>
    </row>
    <row r="8298" spans="1:19">
      <c r="A8298" t="s">
        <v>17565</v>
      </c>
      <c r="B8298" s="4">
        <v>45204</v>
      </c>
      <c r="C8298" s="2">
        <v>144606.85</v>
      </c>
      <c r="D8298" t="s">
        <v>849</v>
      </c>
      <c r="E8298" t="s">
        <v>850</v>
      </c>
      <c r="F8298" t="s">
        <v>9</v>
      </c>
      <c r="G8298" t="s">
        <v>31</v>
      </c>
      <c r="H8298" t="s">
        <v>637</v>
      </c>
      <c r="J8298" t="s">
        <v>17566</v>
      </c>
      <c r="K8298" t="str">
        <f>IF(COUNTIF(Customers!A:A, H8298)&gt;0, "Valid", "Invalid")</f>
        <v>Valid</v>
      </c>
      <c r="L8298" t="str">
        <f t="shared" si="645"/>
        <v>10</v>
      </c>
      <c r="M8298" t="str">
        <f t="shared" si="646"/>
        <v>2023</v>
      </c>
      <c r="N8298">
        <f t="shared" si="647"/>
        <v>144606.85</v>
      </c>
      <c r="O8298">
        <f t="shared" si="648"/>
        <v>144606.85</v>
      </c>
      <c r="P8298" t="str">
        <f t="shared" si="649"/>
        <v/>
      </c>
      <c r="Q8298" s="48" t="str">
        <f>IF(O8298="","",
   IF(OR(O8298&lt;EDA_Outlier_Analysis!$C$10, O8298&gt;EDA_Outlier_Analysis!$C$11),
      "Outlier",
      "Normal"))</f>
        <v>Normal</v>
      </c>
      <c r="R8298" t="str">
        <f>IF(P8298="","",
   IF(OR(P8298 &lt; EDA_Outlier_Analysis!$F$7, P8298 &gt; EDA_Outlier_Analysis!$F$8),
      "Outlier",
      "Normal"))</f>
        <v/>
      </c>
      <c r="S8298" t="str">
        <f>IF(N8298="","",
   IF(OR(N8298 &lt;EDA_Outlier_Analysis!$I$10, N8298 &gt; EDA_Outlier_Analysis!$I$11),
      "Outlier",
      "Normal"))</f>
        <v>Normal</v>
      </c>
    </row>
    <row r="8299" spans="1:19">
      <c r="A8299" t="s">
        <v>17567</v>
      </c>
      <c r="B8299" s="4">
        <v>44708</v>
      </c>
      <c r="C8299" s="2">
        <v>97862.6</v>
      </c>
      <c r="D8299" t="s">
        <v>849</v>
      </c>
      <c r="E8299" t="s">
        <v>850</v>
      </c>
      <c r="F8299" t="s">
        <v>11</v>
      </c>
      <c r="G8299" t="s">
        <v>24</v>
      </c>
      <c r="H8299" t="s">
        <v>335</v>
      </c>
      <c r="J8299" t="s">
        <v>17568</v>
      </c>
      <c r="K8299" t="str">
        <f>IF(COUNTIF(Customers!A:A, H8299)&gt;0, "Valid", "Invalid")</f>
        <v>Valid</v>
      </c>
      <c r="L8299" t="str">
        <f t="shared" si="645"/>
        <v>5</v>
      </c>
      <c r="M8299" t="str">
        <f t="shared" si="646"/>
        <v>2022</v>
      </c>
      <c r="N8299">
        <f t="shared" si="647"/>
        <v>97862.6</v>
      </c>
      <c r="O8299">
        <f t="shared" si="648"/>
        <v>97862.6</v>
      </c>
      <c r="P8299" t="str">
        <f t="shared" si="649"/>
        <v/>
      </c>
      <c r="Q8299" s="48" t="str">
        <f>IF(O8299="","",
   IF(OR(O8299&lt;EDA_Outlier_Analysis!$C$10, O8299&gt;EDA_Outlier_Analysis!$C$11),
      "Outlier",
      "Normal"))</f>
        <v>Normal</v>
      </c>
      <c r="R8299" t="str">
        <f>IF(P8299="","",
   IF(OR(P8299 &lt; EDA_Outlier_Analysis!$F$7, P8299 &gt; EDA_Outlier_Analysis!$F$8),
      "Outlier",
      "Normal"))</f>
        <v/>
      </c>
      <c r="S8299" t="str">
        <f>IF(N8299="","",
   IF(OR(N8299 &lt;EDA_Outlier_Analysis!$I$10, N8299 &gt; EDA_Outlier_Analysis!$I$11),
      "Outlier",
      "Normal"))</f>
        <v>Normal</v>
      </c>
    </row>
    <row r="8300" spans="1:19">
      <c r="A8300" t="s">
        <v>17569</v>
      </c>
      <c r="B8300" s="4">
        <v>44897</v>
      </c>
      <c r="C8300" s="2">
        <v>172874.33</v>
      </c>
      <c r="D8300" t="s">
        <v>849</v>
      </c>
      <c r="E8300" t="s">
        <v>850</v>
      </c>
      <c r="F8300" t="s">
        <v>11</v>
      </c>
      <c r="G8300" t="s">
        <v>24</v>
      </c>
      <c r="H8300" t="s">
        <v>435</v>
      </c>
      <c r="J8300" t="s">
        <v>17570</v>
      </c>
      <c r="K8300" t="str">
        <f>IF(COUNTIF(Customers!A:A, H8300)&gt;0, "Valid", "Invalid")</f>
        <v>Valid</v>
      </c>
      <c r="L8300" t="str">
        <f t="shared" si="645"/>
        <v>12</v>
      </c>
      <c r="M8300" t="str">
        <f t="shared" si="646"/>
        <v>2022</v>
      </c>
      <c r="N8300">
        <f t="shared" si="647"/>
        <v>172874.33</v>
      </c>
      <c r="O8300">
        <f t="shared" si="648"/>
        <v>172874.33</v>
      </c>
      <c r="P8300" t="str">
        <f t="shared" si="649"/>
        <v/>
      </c>
      <c r="Q8300" s="48" t="str">
        <f>IF(O8300="","",
   IF(OR(O8300&lt;EDA_Outlier_Analysis!$C$10, O8300&gt;EDA_Outlier_Analysis!$C$11),
      "Outlier",
      "Normal"))</f>
        <v>Normal</v>
      </c>
      <c r="R8300" t="str">
        <f>IF(P8300="","",
   IF(OR(P8300 &lt; EDA_Outlier_Analysis!$F$7, P8300 &gt; EDA_Outlier_Analysis!$F$8),
      "Outlier",
      "Normal"))</f>
        <v/>
      </c>
      <c r="S8300" t="str">
        <f>IF(N8300="","",
   IF(OR(N8300 &lt;EDA_Outlier_Analysis!$I$10, N8300 &gt; EDA_Outlier_Analysis!$I$11),
      "Outlier",
      "Normal"))</f>
        <v>Normal</v>
      </c>
    </row>
    <row r="8301" spans="1:19">
      <c r="A8301" t="s">
        <v>17571</v>
      </c>
      <c r="B8301" s="4">
        <v>45063</v>
      </c>
      <c r="C8301" s="2">
        <v>109474.88</v>
      </c>
      <c r="D8301" t="s">
        <v>849</v>
      </c>
      <c r="E8301" t="s">
        <v>868</v>
      </c>
      <c r="F8301" t="s">
        <v>9</v>
      </c>
      <c r="G8301" t="s">
        <v>34</v>
      </c>
      <c r="H8301" t="s">
        <v>177</v>
      </c>
      <c r="J8301" t="s">
        <v>17572</v>
      </c>
      <c r="K8301" t="str">
        <f>IF(COUNTIF(Customers!A:A, H8301)&gt;0, "Valid", "Invalid")</f>
        <v>Valid</v>
      </c>
      <c r="L8301" t="str">
        <f t="shared" si="645"/>
        <v>5</v>
      </c>
      <c r="M8301" t="str">
        <f t="shared" si="646"/>
        <v>2023</v>
      </c>
      <c r="N8301">
        <f t="shared" si="647"/>
        <v>109474.88</v>
      </c>
      <c r="O8301">
        <f t="shared" si="648"/>
        <v>109474.88</v>
      </c>
      <c r="P8301" t="str">
        <f t="shared" si="649"/>
        <v/>
      </c>
      <c r="Q8301" s="48" t="str">
        <f>IF(O8301="","",
   IF(OR(O8301&lt;EDA_Outlier_Analysis!$C$10, O8301&gt;EDA_Outlier_Analysis!$C$11),
      "Outlier",
      "Normal"))</f>
        <v>Normal</v>
      </c>
      <c r="R8301" t="str">
        <f>IF(P8301="","",
   IF(OR(P8301 &lt; EDA_Outlier_Analysis!$F$7, P8301 &gt; EDA_Outlier_Analysis!$F$8),
      "Outlier",
      "Normal"))</f>
        <v/>
      </c>
      <c r="S8301" t="str">
        <f>IF(N8301="","",
   IF(OR(N8301 &lt;EDA_Outlier_Analysis!$I$10, N8301 &gt; EDA_Outlier_Analysis!$I$11),
      "Outlier",
      "Normal"))</f>
        <v>Normal</v>
      </c>
    </row>
    <row r="8302" spans="1:19">
      <c r="A8302" t="s">
        <v>17573</v>
      </c>
      <c r="B8302" s="4">
        <v>44868</v>
      </c>
      <c r="C8302" s="2">
        <v>-51471.42</v>
      </c>
      <c r="D8302" t="s">
        <v>840</v>
      </c>
      <c r="E8302" t="s">
        <v>845</v>
      </c>
      <c r="F8302" t="s">
        <v>9</v>
      </c>
      <c r="G8302" t="s">
        <v>20</v>
      </c>
      <c r="I8302" t="s">
        <v>1800</v>
      </c>
      <c r="J8302" t="s">
        <v>17574</v>
      </c>
      <c r="K8302" t="str">
        <f>IF(COUNTIF(Customers!A:A, H8302)&gt;0, "Valid", "Invalid")</f>
        <v>Invalid</v>
      </c>
      <c r="L8302" t="str">
        <f t="shared" si="645"/>
        <v>11</v>
      </c>
      <c r="M8302" t="str">
        <f t="shared" si="646"/>
        <v>2022</v>
      </c>
      <c r="N8302">
        <f t="shared" si="647"/>
        <v>-51471.42</v>
      </c>
      <c r="O8302" t="str">
        <f t="shared" si="648"/>
        <v/>
      </c>
      <c r="P8302">
        <f t="shared" si="649"/>
        <v>51471.42</v>
      </c>
      <c r="Q8302" s="48" t="str">
        <f>IF(O8302="","",
   IF(OR(O8302&lt;EDA_Outlier_Analysis!$C$10, O8302&gt;EDA_Outlier_Analysis!$C$11),
      "Outlier",
      "Normal"))</f>
        <v/>
      </c>
      <c r="R8302" t="str">
        <f>IF(P8302="","",
   IF(OR(P8302 &lt; EDA_Outlier_Analysis!$F$7, P8302 &gt; EDA_Outlier_Analysis!$F$8),
      "Outlier",
      "Normal"))</f>
        <v>Normal</v>
      </c>
      <c r="S8302" t="str">
        <f>IF(N8302="","",
   IF(OR(N8302 &lt;EDA_Outlier_Analysis!$I$10, N8302 &gt; EDA_Outlier_Analysis!$I$11),
      "Outlier",
      "Normal"))</f>
        <v>Normal</v>
      </c>
    </row>
    <row r="8303" spans="1:19">
      <c r="A8303" t="s">
        <v>17575</v>
      </c>
      <c r="B8303" s="4">
        <v>45205</v>
      </c>
      <c r="C8303" s="2">
        <v>215714.75</v>
      </c>
      <c r="D8303" t="s">
        <v>849</v>
      </c>
      <c r="E8303" t="s">
        <v>868</v>
      </c>
      <c r="F8303" t="s">
        <v>11</v>
      </c>
      <c r="G8303" t="s">
        <v>20</v>
      </c>
      <c r="H8303" t="s">
        <v>749</v>
      </c>
      <c r="J8303" t="s">
        <v>17576</v>
      </c>
      <c r="K8303" t="str">
        <f>IF(COUNTIF(Customers!A:A, H8303)&gt;0, "Valid", "Invalid")</f>
        <v>Valid</v>
      </c>
      <c r="L8303" t="str">
        <f t="shared" si="645"/>
        <v>10</v>
      </c>
      <c r="M8303" t="str">
        <f t="shared" si="646"/>
        <v>2023</v>
      </c>
      <c r="N8303">
        <f t="shared" si="647"/>
        <v>215714.75</v>
      </c>
      <c r="O8303">
        <f t="shared" si="648"/>
        <v>215714.75</v>
      </c>
      <c r="P8303" t="str">
        <f t="shared" si="649"/>
        <v/>
      </c>
      <c r="Q8303" s="48" t="str">
        <f>IF(O8303="","",
   IF(OR(O8303&lt;EDA_Outlier_Analysis!$C$10, O8303&gt;EDA_Outlier_Analysis!$C$11),
      "Outlier",
      "Normal"))</f>
        <v>Normal</v>
      </c>
      <c r="R8303" t="str">
        <f>IF(P8303="","",
   IF(OR(P8303 &lt; EDA_Outlier_Analysis!$F$7, P8303 &gt; EDA_Outlier_Analysis!$F$8),
      "Outlier",
      "Normal"))</f>
        <v/>
      </c>
      <c r="S8303" t="str">
        <f>IF(N8303="","",
   IF(OR(N8303 &lt;EDA_Outlier_Analysis!$I$10, N8303 &gt; EDA_Outlier_Analysis!$I$11),
      "Outlier",
      "Normal"))</f>
        <v>Normal</v>
      </c>
    </row>
    <row r="8304" spans="1:19">
      <c r="A8304" t="s">
        <v>17577</v>
      </c>
      <c r="B8304" s="4">
        <v>44887</v>
      </c>
      <c r="C8304" s="2">
        <v>213964.91</v>
      </c>
      <c r="D8304" t="s">
        <v>849</v>
      </c>
      <c r="E8304" t="s">
        <v>853</v>
      </c>
      <c r="F8304" t="s">
        <v>10</v>
      </c>
      <c r="G8304" t="s">
        <v>34</v>
      </c>
      <c r="H8304" t="s">
        <v>307</v>
      </c>
      <c r="J8304" t="s">
        <v>17578</v>
      </c>
      <c r="K8304" t="str">
        <f>IF(COUNTIF(Customers!A:A, H8304)&gt;0, "Valid", "Invalid")</f>
        <v>Valid</v>
      </c>
      <c r="L8304" t="str">
        <f t="shared" si="645"/>
        <v>11</v>
      </c>
      <c r="M8304" t="str">
        <f t="shared" si="646"/>
        <v>2022</v>
      </c>
      <c r="N8304">
        <f t="shared" si="647"/>
        <v>213964.91</v>
      </c>
      <c r="O8304">
        <f t="shared" si="648"/>
        <v>213964.91</v>
      </c>
      <c r="P8304" t="str">
        <f t="shared" si="649"/>
        <v/>
      </c>
      <c r="Q8304" s="48" t="str">
        <f>IF(O8304="","",
   IF(OR(O8304&lt;EDA_Outlier_Analysis!$C$10, O8304&gt;EDA_Outlier_Analysis!$C$11),
      "Outlier",
      "Normal"))</f>
        <v>Normal</v>
      </c>
      <c r="R8304" t="str">
        <f>IF(P8304="","",
   IF(OR(P8304 &lt; EDA_Outlier_Analysis!$F$7, P8304 &gt; EDA_Outlier_Analysis!$F$8),
      "Outlier",
      "Normal"))</f>
        <v/>
      </c>
      <c r="S8304" t="str">
        <f>IF(N8304="","",
   IF(OR(N8304 &lt;EDA_Outlier_Analysis!$I$10, N8304 &gt; EDA_Outlier_Analysis!$I$11),
      "Outlier",
      "Normal"))</f>
        <v>Normal</v>
      </c>
    </row>
    <row r="8305" spans="1:19">
      <c r="A8305" t="s">
        <v>17579</v>
      </c>
      <c r="B8305" s="4">
        <v>44626</v>
      </c>
      <c r="C8305" s="2">
        <v>113811.73</v>
      </c>
      <c r="D8305" t="s">
        <v>849</v>
      </c>
      <c r="E8305" t="s">
        <v>868</v>
      </c>
      <c r="F8305" t="s">
        <v>11</v>
      </c>
      <c r="G8305" t="s">
        <v>34</v>
      </c>
      <c r="H8305" t="s">
        <v>603</v>
      </c>
      <c r="J8305" t="s">
        <v>17580</v>
      </c>
      <c r="K8305" t="str">
        <f>IF(COUNTIF(Customers!A:A, H8305)&gt;0, "Valid", "Invalid")</f>
        <v>Valid</v>
      </c>
      <c r="L8305" t="str">
        <f t="shared" si="645"/>
        <v>3</v>
      </c>
      <c r="M8305" t="str">
        <f t="shared" si="646"/>
        <v>2022</v>
      </c>
      <c r="N8305">
        <f t="shared" si="647"/>
        <v>113811.73</v>
      </c>
      <c r="O8305">
        <f t="shared" si="648"/>
        <v>113811.73</v>
      </c>
      <c r="P8305" t="str">
        <f t="shared" si="649"/>
        <v/>
      </c>
      <c r="Q8305" s="48" t="str">
        <f>IF(O8305="","",
   IF(OR(O8305&lt;EDA_Outlier_Analysis!$C$10, O8305&gt;EDA_Outlier_Analysis!$C$11),
      "Outlier",
      "Normal"))</f>
        <v>Normal</v>
      </c>
      <c r="R8305" t="str">
        <f>IF(P8305="","",
   IF(OR(P8305 &lt; EDA_Outlier_Analysis!$F$7, P8305 &gt; EDA_Outlier_Analysis!$F$8),
      "Outlier",
      "Normal"))</f>
        <v/>
      </c>
      <c r="S8305" t="str">
        <f>IF(N8305="","",
   IF(OR(N8305 &lt;EDA_Outlier_Analysis!$I$10, N8305 &gt; EDA_Outlier_Analysis!$I$11),
      "Outlier",
      "Normal"))</f>
        <v>Normal</v>
      </c>
    </row>
    <row r="8306" spans="1:19">
      <c r="A8306" t="s">
        <v>17581</v>
      </c>
      <c r="B8306" s="4">
        <v>45034</v>
      </c>
      <c r="C8306" s="2">
        <v>13454.79</v>
      </c>
      <c r="D8306" t="s">
        <v>971</v>
      </c>
      <c r="E8306" t="s">
        <v>971</v>
      </c>
      <c r="F8306" t="s">
        <v>10</v>
      </c>
      <c r="G8306" t="s">
        <v>20</v>
      </c>
      <c r="J8306" t="s">
        <v>17582</v>
      </c>
      <c r="K8306" t="str">
        <f>IF(COUNTIF(Customers!A:A, H8306)&gt;0, "Valid", "Invalid")</f>
        <v>Invalid</v>
      </c>
      <c r="L8306" t="str">
        <f t="shared" si="645"/>
        <v>4</v>
      </c>
      <c r="M8306" t="str">
        <f t="shared" si="646"/>
        <v>2023</v>
      </c>
      <c r="N8306">
        <f t="shared" si="647"/>
        <v>-13454.79</v>
      </c>
      <c r="O8306" t="str">
        <f t="shared" si="648"/>
        <v/>
      </c>
      <c r="P8306" t="str">
        <f t="shared" si="649"/>
        <v/>
      </c>
      <c r="Q8306" s="48" t="str">
        <f>IF(O8306="","",
   IF(OR(O8306&lt;EDA_Outlier_Analysis!$C$10, O8306&gt;EDA_Outlier_Analysis!$C$11),
      "Outlier",
      "Normal"))</f>
        <v/>
      </c>
      <c r="R8306" t="str">
        <f>IF(P8306="","",
   IF(OR(P8306 &lt; EDA_Outlier_Analysis!$F$7, P8306 &gt; EDA_Outlier_Analysis!$F$8),
      "Outlier",
      "Normal"))</f>
        <v/>
      </c>
      <c r="S8306" t="str">
        <f>IF(N8306="","",
   IF(OR(N8306 &lt;EDA_Outlier_Analysis!$I$10, N8306 &gt; EDA_Outlier_Analysis!$I$11),
      "Outlier",
      "Normal"))</f>
        <v>Normal</v>
      </c>
    </row>
    <row r="8307" spans="1:19">
      <c r="A8307" t="s">
        <v>17583</v>
      </c>
      <c r="B8307" s="4">
        <v>44650</v>
      </c>
      <c r="C8307" s="2">
        <v>-35001.730000000003</v>
      </c>
      <c r="D8307" t="s">
        <v>840</v>
      </c>
      <c r="E8307" t="s">
        <v>905</v>
      </c>
      <c r="F8307" t="s">
        <v>11</v>
      </c>
      <c r="G8307" t="s">
        <v>34</v>
      </c>
      <c r="I8307" t="s">
        <v>1448</v>
      </c>
      <c r="J8307" t="s">
        <v>17584</v>
      </c>
      <c r="K8307" t="str">
        <f>IF(COUNTIF(Customers!A:A, H8307)&gt;0, "Valid", "Invalid")</f>
        <v>Invalid</v>
      </c>
      <c r="L8307" t="str">
        <f t="shared" si="645"/>
        <v>3</v>
      </c>
      <c r="M8307" t="str">
        <f t="shared" si="646"/>
        <v>2022</v>
      </c>
      <c r="N8307">
        <f t="shared" si="647"/>
        <v>-35001.730000000003</v>
      </c>
      <c r="O8307" t="str">
        <f t="shared" si="648"/>
        <v/>
      </c>
      <c r="P8307">
        <f t="shared" si="649"/>
        <v>35001.730000000003</v>
      </c>
      <c r="Q8307" s="48" t="str">
        <f>IF(O8307="","",
   IF(OR(O8307&lt;EDA_Outlier_Analysis!$C$10, O8307&gt;EDA_Outlier_Analysis!$C$11),
      "Outlier",
      "Normal"))</f>
        <v/>
      </c>
      <c r="R8307" t="str">
        <f>IF(P8307="","",
   IF(OR(P8307 &lt; EDA_Outlier_Analysis!$F$7, P8307 &gt; EDA_Outlier_Analysis!$F$8),
      "Outlier",
      "Normal"))</f>
        <v>Normal</v>
      </c>
      <c r="S8307" t="str">
        <f>IF(N8307="","",
   IF(OR(N8307 &lt;EDA_Outlier_Analysis!$I$10, N8307 &gt; EDA_Outlier_Analysis!$I$11),
      "Outlier",
      "Normal"))</f>
        <v>Normal</v>
      </c>
    </row>
    <row r="8308" spans="1:19">
      <c r="A8308" t="s">
        <v>17585</v>
      </c>
      <c r="B8308" s="4">
        <v>44948</v>
      </c>
      <c r="C8308" s="2">
        <v>-54170.720000000001</v>
      </c>
      <c r="D8308" t="s">
        <v>840</v>
      </c>
      <c r="E8308" t="s">
        <v>845</v>
      </c>
      <c r="F8308" t="s">
        <v>10</v>
      </c>
      <c r="G8308" t="s">
        <v>34</v>
      </c>
      <c r="I8308" t="s">
        <v>2017</v>
      </c>
      <c r="J8308" t="s">
        <v>17586</v>
      </c>
      <c r="K8308" t="str">
        <f>IF(COUNTIF(Customers!A:A, H8308)&gt;0, "Valid", "Invalid")</f>
        <v>Invalid</v>
      </c>
      <c r="L8308" t="str">
        <f t="shared" si="645"/>
        <v>1</v>
      </c>
      <c r="M8308" t="str">
        <f t="shared" si="646"/>
        <v>2023</v>
      </c>
      <c r="N8308">
        <f t="shared" si="647"/>
        <v>-54170.720000000001</v>
      </c>
      <c r="O8308" t="str">
        <f t="shared" si="648"/>
        <v/>
      </c>
      <c r="P8308">
        <f t="shared" si="649"/>
        <v>54170.720000000001</v>
      </c>
      <c r="Q8308" s="48" t="str">
        <f>IF(O8308="","",
   IF(OR(O8308&lt;EDA_Outlier_Analysis!$C$10, O8308&gt;EDA_Outlier_Analysis!$C$11),
      "Outlier",
      "Normal"))</f>
        <v/>
      </c>
      <c r="R8308" t="str">
        <f>IF(P8308="","",
   IF(OR(P8308 &lt; EDA_Outlier_Analysis!$F$7, P8308 &gt; EDA_Outlier_Analysis!$F$8),
      "Outlier",
      "Normal"))</f>
        <v>Outlier</v>
      </c>
      <c r="S8308" t="str">
        <f>IF(N8308="","",
   IF(OR(N8308 &lt;EDA_Outlier_Analysis!$I$10, N8308 &gt; EDA_Outlier_Analysis!$I$11),
      "Outlier",
      "Normal"))</f>
        <v>Normal</v>
      </c>
    </row>
    <row r="8309" spans="1:19">
      <c r="A8309" t="s">
        <v>17587</v>
      </c>
      <c r="B8309" s="4">
        <v>44849</v>
      </c>
      <c r="C8309" s="2">
        <v>-37446.68</v>
      </c>
      <c r="D8309" t="s">
        <v>840</v>
      </c>
      <c r="E8309" t="s">
        <v>878</v>
      </c>
      <c r="F8309" t="s">
        <v>11</v>
      </c>
      <c r="G8309" t="s">
        <v>24</v>
      </c>
      <c r="I8309" t="s">
        <v>1394</v>
      </c>
      <c r="J8309" t="s">
        <v>17588</v>
      </c>
      <c r="K8309" t="str">
        <f>IF(COUNTIF(Customers!A:A, H8309)&gt;0, "Valid", "Invalid")</f>
        <v>Invalid</v>
      </c>
      <c r="L8309" t="str">
        <f t="shared" si="645"/>
        <v>10</v>
      </c>
      <c r="M8309" t="str">
        <f t="shared" si="646"/>
        <v>2022</v>
      </c>
      <c r="N8309">
        <f t="shared" si="647"/>
        <v>-37446.68</v>
      </c>
      <c r="O8309" t="str">
        <f t="shared" si="648"/>
        <v/>
      </c>
      <c r="P8309">
        <f t="shared" si="649"/>
        <v>37446.68</v>
      </c>
      <c r="Q8309" s="48" t="str">
        <f>IF(O8309="","",
   IF(OR(O8309&lt;EDA_Outlier_Analysis!$C$10, O8309&gt;EDA_Outlier_Analysis!$C$11),
      "Outlier",
      "Normal"))</f>
        <v/>
      </c>
      <c r="R8309" t="str">
        <f>IF(P8309="","",
   IF(OR(P8309 &lt; EDA_Outlier_Analysis!$F$7, P8309 &gt; EDA_Outlier_Analysis!$F$8),
      "Outlier",
      "Normal"))</f>
        <v>Normal</v>
      </c>
      <c r="S8309" t="str">
        <f>IF(N8309="","",
   IF(OR(N8309 &lt;EDA_Outlier_Analysis!$I$10, N8309 &gt; EDA_Outlier_Analysis!$I$11),
      "Outlier",
      "Normal"))</f>
        <v>Normal</v>
      </c>
    </row>
    <row r="8310" spans="1:19">
      <c r="A8310" t="s">
        <v>17589</v>
      </c>
      <c r="B8310" s="4">
        <v>45035</v>
      </c>
      <c r="C8310" s="2">
        <v>-34453.26</v>
      </c>
      <c r="D8310" t="s">
        <v>840</v>
      </c>
      <c r="E8310" t="s">
        <v>845</v>
      </c>
      <c r="F8310" t="s">
        <v>9</v>
      </c>
      <c r="G8310" t="s">
        <v>24</v>
      </c>
      <c r="I8310" t="s">
        <v>1971</v>
      </c>
      <c r="J8310" t="s">
        <v>17590</v>
      </c>
      <c r="K8310" t="str">
        <f>IF(COUNTIF(Customers!A:A, H8310)&gt;0, "Valid", "Invalid")</f>
        <v>Invalid</v>
      </c>
      <c r="L8310" t="str">
        <f t="shared" si="645"/>
        <v>4</v>
      </c>
      <c r="M8310" t="str">
        <f t="shared" si="646"/>
        <v>2023</v>
      </c>
      <c r="N8310">
        <f t="shared" si="647"/>
        <v>-34453.26</v>
      </c>
      <c r="O8310" t="str">
        <f t="shared" si="648"/>
        <v/>
      </c>
      <c r="P8310">
        <f t="shared" si="649"/>
        <v>34453.26</v>
      </c>
      <c r="Q8310" s="48" t="str">
        <f>IF(O8310="","",
   IF(OR(O8310&lt;EDA_Outlier_Analysis!$C$10, O8310&gt;EDA_Outlier_Analysis!$C$11),
      "Outlier",
      "Normal"))</f>
        <v/>
      </c>
      <c r="R8310" t="str">
        <f>IF(P8310="","",
   IF(OR(P8310 &lt; EDA_Outlier_Analysis!$F$7, P8310 &gt; EDA_Outlier_Analysis!$F$8),
      "Outlier",
      "Normal"))</f>
        <v>Normal</v>
      </c>
      <c r="S8310" t="str">
        <f>IF(N8310="","",
   IF(OR(N8310 &lt;EDA_Outlier_Analysis!$I$10, N8310 &gt; EDA_Outlier_Analysis!$I$11),
      "Outlier",
      "Normal"))</f>
        <v>Normal</v>
      </c>
    </row>
    <row r="8311" spans="1:19">
      <c r="A8311" t="s">
        <v>17591</v>
      </c>
      <c r="B8311" s="4">
        <v>45261</v>
      </c>
      <c r="C8311" s="2">
        <v>-54585.65</v>
      </c>
      <c r="D8311" t="s">
        <v>840</v>
      </c>
      <c r="E8311" t="s">
        <v>845</v>
      </c>
      <c r="F8311" t="s">
        <v>9</v>
      </c>
      <c r="G8311" t="s">
        <v>24</v>
      </c>
      <c r="I8311" t="s">
        <v>912</v>
      </c>
      <c r="J8311" t="s">
        <v>17592</v>
      </c>
      <c r="K8311" t="str">
        <f>IF(COUNTIF(Customers!A:A, H8311)&gt;0, "Valid", "Invalid")</f>
        <v>Invalid</v>
      </c>
      <c r="L8311" t="str">
        <f t="shared" si="645"/>
        <v>12</v>
      </c>
      <c r="M8311" t="str">
        <f t="shared" si="646"/>
        <v>2023</v>
      </c>
      <c r="N8311">
        <f t="shared" si="647"/>
        <v>-54585.65</v>
      </c>
      <c r="O8311" t="str">
        <f t="shared" si="648"/>
        <v/>
      </c>
      <c r="P8311">
        <f t="shared" si="649"/>
        <v>54585.65</v>
      </c>
      <c r="Q8311" s="48" t="str">
        <f>IF(O8311="","",
   IF(OR(O8311&lt;EDA_Outlier_Analysis!$C$10, O8311&gt;EDA_Outlier_Analysis!$C$11),
      "Outlier",
      "Normal"))</f>
        <v/>
      </c>
      <c r="R8311" t="str">
        <f>IF(P8311="","",
   IF(OR(P8311 &lt; EDA_Outlier_Analysis!$F$7, P8311 &gt; EDA_Outlier_Analysis!$F$8),
      "Outlier",
      "Normal"))</f>
        <v>Outlier</v>
      </c>
      <c r="S8311" t="str">
        <f>IF(N8311="","",
   IF(OR(N8311 &lt;EDA_Outlier_Analysis!$I$10, N8311 &gt; EDA_Outlier_Analysis!$I$11),
      "Outlier",
      "Normal"))</f>
        <v>Normal</v>
      </c>
    </row>
    <row r="8312" spans="1:19">
      <c r="A8312" t="s">
        <v>17593</v>
      </c>
      <c r="B8312" s="4">
        <v>45226</v>
      </c>
      <c r="C8312" s="2">
        <v>-62069.21</v>
      </c>
      <c r="D8312" t="s">
        <v>840</v>
      </c>
      <c r="E8312" t="s">
        <v>856</v>
      </c>
      <c r="F8312" t="s">
        <v>9</v>
      </c>
      <c r="G8312" t="s">
        <v>24</v>
      </c>
      <c r="I8312" t="s">
        <v>1340</v>
      </c>
      <c r="J8312" t="s">
        <v>17594</v>
      </c>
      <c r="K8312" t="str">
        <f>IF(COUNTIF(Customers!A:A, H8312)&gt;0, "Valid", "Invalid")</f>
        <v>Invalid</v>
      </c>
      <c r="L8312" t="str">
        <f t="shared" si="645"/>
        <v>10</v>
      </c>
      <c r="M8312" t="str">
        <f t="shared" si="646"/>
        <v>2023</v>
      </c>
      <c r="N8312">
        <f t="shared" si="647"/>
        <v>-62069.21</v>
      </c>
      <c r="O8312" t="str">
        <f t="shared" si="648"/>
        <v/>
      </c>
      <c r="P8312">
        <f t="shared" si="649"/>
        <v>62069.21</v>
      </c>
      <c r="Q8312" s="48" t="str">
        <f>IF(O8312="","",
   IF(OR(O8312&lt;EDA_Outlier_Analysis!$C$10, O8312&gt;EDA_Outlier_Analysis!$C$11),
      "Outlier",
      "Normal"))</f>
        <v/>
      </c>
      <c r="R8312" t="str">
        <f>IF(P8312="","",
   IF(OR(P8312 &lt; EDA_Outlier_Analysis!$F$7, P8312 &gt; EDA_Outlier_Analysis!$F$8),
      "Outlier",
      "Normal"))</f>
        <v>Outlier</v>
      </c>
      <c r="S8312" t="str">
        <f>IF(N8312="","",
   IF(OR(N8312 &lt;EDA_Outlier_Analysis!$I$10, N8312 &gt; EDA_Outlier_Analysis!$I$11),
      "Outlier",
      "Normal"))</f>
        <v>Normal</v>
      </c>
    </row>
    <row r="8313" spans="1:19">
      <c r="A8313" t="s">
        <v>17595</v>
      </c>
      <c r="B8313" s="4">
        <v>45199</v>
      </c>
      <c r="C8313" s="2">
        <v>123249.27</v>
      </c>
      <c r="D8313" t="s">
        <v>849</v>
      </c>
      <c r="E8313" t="s">
        <v>853</v>
      </c>
      <c r="F8313" t="s">
        <v>9</v>
      </c>
      <c r="G8313" t="s">
        <v>24</v>
      </c>
      <c r="H8313" t="s">
        <v>707</v>
      </c>
      <c r="J8313" t="s">
        <v>17596</v>
      </c>
      <c r="K8313" t="str">
        <f>IF(COUNTIF(Customers!A:A, H8313)&gt;0, "Valid", "Invalid")</f>
        <v>Valid</v>
      </c>
      <c r="L8313" t="str">
        <f t="shared" si="645"/>
        <v>9</v>
      </c>
      <c r="M8313" t="str">
        <f t="shared" si="646"/>
        <v>2023</v>
      </c>
      <c r="N8313">
        <f t="shared" si="647"/>
        <v>123249.27</v>
      </c>
      <c r="O8313">
        <f t="shared" si="648"/>
        <v>123249.27</v>
      </c>
      <c r="P8313" t="str">
        <f t="shared" si="649"/>
        <v/>
      </c>
      <c r="Q8313" s="48" t="str">
        <f>IF(O8313="","",
   IF(OR(O8313&lt;EDA_Outlier_Analysis!$C$10, O8313&gt;EDA_Outlier_Analysis!$C$11),
      "Outlier",
      "Normal"))</f>
        <v>Normal</v>
      </c>
      <c r="R8313" t="str">
        <f>IF(P8313="","",
   IF(OR(P8313 &lt; EDA_Outlier_Analysis!$F$7, P8313 &gt; EDA_Outlier_Analysis!$F$8),
      "Outlier",
      "Normal"))</f>
        <v/>
      </c>
      <c r="S8313" t="str">
        <f>IF(N8313="","",
   IF(OR(N8313 &lt;EDA_Outlier_Analysis!$I$10, N8313 &gt; EDA_Outlier_Analysis!$I$11),
      "Outlier",
      "Normal"))</f>
        <v>Normal</v>
      </c>
    </row>
    <row r="8314" spans="1:19">
      <c r="A8314" t="s">
        <v>17597</v>
      </c>
      <c r="B8314" s="4">
        <v>44766</v>
      </c>
      <c r="C8314" s="2">
        <v>-39889.760000000002</v>
      </c>
      <c r="D8314" t="s">
        <v>840</v>
      </c>
      <c r="E8314" t="s">
        <v>878</v>
      </c>
      <c r="F8314" t="s">
        <v>9</v>
      </c>
      <c r="G8314" t="s">
        <v>31</v>
      </c>
      <c r="I8314" t="s">
        <v>912</v>
      </c>
      <c r="J8314" t="s">
        <v>17598</v>
      </c>
      <c r="K8314" t="str">
        <f>IF(COUNTIF(Customers!A:A, H8314)&gt;0, "Valid", "Invalid")</f>
        <v>Invalid</v>
      </c>
      <c r="L8314" t="str">
        <f t="shared" si="645"/>
        <v>7</v>
      </c>
      <c r="M8314" t="str">
        <f t="shared" si="646"/>
        <v>2022</v>
      </c>
      <c r="N8314">
        <f t="shared" si="647"/>
        <v>-39889.760000000002</v>
      </c>
      <c r="O8314" t="str">
        <f t="shared" si="648"/>
        <v/>
      </c>
      <c r="P8314">
        <f t="shared" si="649"/>
        <v>39889.760000000002</v>
      </c>
      <c r="Q8314" s="48" t="str">
        <f>IF(O8314="","",
   IF(OR(O8314&lt;EDA_Outlier_Analysis!$C$10, O8314&gt;EDA_Outlier_Analysis!$C$11),
      "Outlier",
      "Normal"))</f>
        <v/>
      </c>
      <c r="R8314" t="str">
        <f>IF(P8314="","",
   IF(OR(P8314 &lt; EDA_Outlier_Analysis!$F$7, P8314 &gt; EDA_Outlier_Analysis!$F$8),
      "Outlier",
      "Normal"))</f>
        <v>Normal</v>
      </c>
      <c r="S8314" t="str">
        <f>IF(N8314="","",
   IF(OR(N8314 &lt;EDA_Outlier_Analysis!$I$10, N8314 &gt; EDA_Outlier_Analysis!$I$11),
      "Outlier",
      "Normal"))</f>
        <v>Normal</v>
      </c>
    </row>
    <row r="8315" spans="1:19">
      <c r="A8315" t="s">
        <v>17599</v>
      </c>
      <c r="B8315" s="4">
        <v>44711</v>
      </c>
      <c r="C8315" s="2">
        <v>172567.19</v>
      </c>
      <c r="D8315" t="s">
        <v>849</v>
      </c>
      <c r="E8315" t="s">
        <v>868</v>
      </c>
      <c r="F8315" t="s">
        <v>11</v>
      </c>
      <c r="G8315" t="s">
        <v>24</v>
      </c>
      <c r="H8315" t="s">
        <v>123</v>
      </c>
      <c r="J8315" t="s">
        <v>17600</v>
      </c>
      <c r="K8315" t="str">
        <f>IF(COUNTIF(Customers!A:A, H8315)&gt;0, "Valid", "Invalid")</f>
        <v>Valid</v>
      </c>
      <c r="L8315" t="str">
        <f t="shared" si="645"/>
        <v>5</v>
      </c>
      <c r="M8315" t="str">
        <f t="shared" si="646"/>
        <v>2022</v>
      </c>
      <c r="N8315">
        <f t="shared" si="647"/>
        <v>172567.19</v>
      </c>
      <c r="O8315">
        <f t="shared" si="648"/>
        <v>172567.19</v>
      </c>
      <c r="P8315" t="str">
        <f t="shared" si="649"/>
        <v/>
      </c>
      <c r="Q8315" s="48" t="str">
        <f>IF(O8315="","",
   IF(OR(O8315&lt;EDA_Outlier_Analysis!$C$10, O8315&gt;EDA_Outlier_Analysis!$C$11),
      "Outlier",
      "Normal"))</f>
        <v>Normal</v>
      </c>
      <c r="R8315" t="str">
        <f>IF(P8315="","",
   IF(OR(P8315 &lt; EDA_Outlier_Analysis!$F$7, P8315 &gt; EDA_Outlier_Analysis!$F$8),
      "Outlier",
      "Normal"))</f>
        <v/>
      </c>
      <c r="S8315" t="str">
        <f>IF(N8315="","",
   IF(OR(N8315 &lt;EDA_Outlier_Analysis!$I$10, N8315 &gt; EDA_Outlier_Analysis!$I$11),
      "Outlier",
      "Normal"))</f>
        <v>Normal</v>
      </c>
    </row>
    <row r="8316" spans="1:19">
      <c r="A8316" t="s">
        <v>17601</v>
      </c>
      <c r="B8316" s="4">
        <v>44823</v>
      </c>
      <c r="C8316" s="2">
        <v>206130.79</v>
      </c>
      <c r="D8316" t="s">
        <v>849</v>
      </c>
      <c r="E8316" t="s">
        <v>853</v>
      </c>
      <c r="F8316" t="s">
        <v>10</v>
      </c>
      <c r="G8316" t="s">
        <v>31</v>
      </c>
      <c r="H8316" t="s">
        <v>153</v>
      </c>
      <c r="J8316" t="s">
        <v>17602</v>
      </c>
      <c r="K8316" t="str">
        <f>IF(COUNTIF(Customers!A:A, H8316)&gt;0, "Valid", "Invalid")</f>
        <v>Valid</v>
      </c>
      <c r="L8316" t="str">
        <f t="shared" si="645"/>
        <v>9</v>
      </c>
      <c r="M8316" t="str">
        <f t="shared" si="646"/>
        <v>2022</v>
      </c>
      <c r="N8316">
        <f t="shared" si="647"/>
        <v>206130.79</v>
      </c>
      <c r="O8316">
        <f t="shared" si="648"/>
        <v>206130.79</v>
      </c>
      <c r="P8316" t="str">
        <f t="shared" si="649"/>
        <v/>
      </c>
      <c r="Q8316" s="48" t="str">
        <f>IF(O8316="","",
   IF(OR(O8316&lt;EDA_Outlier_Analysis!$C$10, O8316&gt;EDA_Outlier_Analysis!$C$11),
      "Outlier",
      "Normal"))</f>
        <v>Normal</v>
      </c>
      <c r="R8316" t="str">
        <f>IF(P8316="","",
   IF(OR(P8316 &lt; EDA_Outlier_Analysis!$F$7, P8316 &gt; EDA_Outlier_Analysis!$F$8),
      "Outlier",
      "Normal"))</f>
        <v/>
      </c>
      <c r="S8316" t="str">
        <f>IF(N8316="","",
   IF(OR(N8316 &lt;EDA_Outlier_Analysis!$I$10, N8316 &gt; EDA_Outlier_Analysis!$I$11),
      "Outlier",
      "Normal"))</f>
        <v>Normal</v>
      </c>
    </row>
    <row r="8317" spans="1:19">
      <c r="A8317" t="s">
        <v>17603</v>
      </c>
      <c r="B8317" s="4">
        <v>45026</v>
      </c>
      <c r="C8317" s="2">
        <v>42030.75</v>
      </c>
      <c r="D8317" t="s">
        <v>849</v>
      </c>
      <c r="E8317" t="s">
        <v>853</v>
      </c>
      <c r="F8317" t="s">
        <v>10</v>
      </c>
      <c r="G8317" t="s">
        <v>34</v>
      </c>
      <c r="H8317" t="s">
        <v>659</v>
      </c>
      <c r="J8317" t="s">
        <v>17604</v>
      </c>
      <c r="K8317" t="str">
        <f>IF(COUNTIF(Customers!A:A, H8317)&gt;0, "Valid", "Invalid")</f>
        <v>Valid</v>
      </c>
      <c r="L8317" t="str">
        <f t="shared" si="645"/>
        <v>4</v>
      </c>
      <c r="M8317" t="str">
        <f t="shared" si="646"/>
        <v>2023</v>
      </c>
      <c r="N8317">
        <f t="shared" si="647"/>
        <v>42030.75</v>
      </c>
      <c r="O8317">
        <f t="shared" si="648"/>
        <v>42030.75</v>
      </c>
      <c r="P8317" t="str">
        <f t="shared" si="649"/>
        <v/>
      </c>
      <c r="Q8317" s="48" t="str">
        <f>IF(O8317="","",
   IF(OR(O8317&lt;EDA_Outlier_Analysis!$C$10, O8317&gt;EDA_Outlier_Analysis!$C$11),
      "Outlier",
      "Normal"))</f>
        <v>Normal</v>
      </c>
      <c r="R8317" t="str">
        <f>IF(P8317="","",
   IF(OR(P8317 &lt; EDA_Outlier_Analysis!$F$7, P8317 &gt; EDA_Outlier_Analysis!$F$8),
      "Outlier",
      "Normal"))</f>
        <v/>
      </c>
      <c r="S8317" t="str">
        <f>IF(N8317="","",
   IF(OR(N8317 &lt;EDA_Outlier_Analysis!$I$10, N8317 &gt; EDA_Outlier_Analysis!$I$11),
      "Outlier",
      "Normal"))</f>
        <v>Normal</v>
      </c>
    </row>
    <row r="8318" spans="1:19">
      <c r="A8318" t="s">
        <v>17605</v>
      </c>
      <c r="B8318" s="4">
        <v>45103</v>
      </c>
      <c r="C8318" s="2">
        <v>-46422.95</v>
      </c>
      <c r="D8318" t="s">
        <v>840</v>
      </c>
      <c r="E8318" t="s">
        <v>856</v>
      </c>
      <c r="F8318" t="s">
        <v>10</v>
      </c>
      <c r="G8318" t="s">
        <v>24</v>
      </c>
      <c r="I8318" t="s">
        <v>1086</v>
      </c>
      <c r="J8318" t="s">
        <v>17606</v>
      </c>
      <c r="K8318" t="str">
        <f>IF(COUNTIF(Customers!A:A, H8318)&gt;0, "Valid", "Invalid")</f>
        <v>Invalid</v>
      </c>
      <c r="L8318" t="str">
        <f t="shared" si="645"/>
        <v>6</v>
      </c>
      <c r="M8318" t="str">
        <f t="shared" si="646"/>
        <v>2023</v>
      </c>
      <c r="N8318">
        <f t="shared" si="647"/>
        <v>-46422.95</v>
      </c>
      <c r="O8318" t="str">
        <f t="shared" si="648"/>
        <v/>
      </c>
      <c r="P8318">
        <f t="shared" si="649"/>
        <v>46422.95</v>
      </c>
      <c r="Q8318" s="48" t="str">
        <f>IF(O8318="","",
   IF(OR(O8318&lt;EDA_Outlier_Analysis!$C$10, O8318&gt;EDA_Outlier_Analysis!$C$11),
      "Outlier",
      "Normal"))</f>
        <v/>
      </c>
      <c r="R8318" t="str">
        <f>IF(P8318="","",
   IF(OR(P8318 &lt; EDA_Outlier_Analysis!$F$7, P8318 &gt; EDA_Outlier_Analysis!$F$8),
      "Outlier",
      "Normal"))</f>
        <v>Normal</v>
      </c>
      <c r="S8318" t="str">
        <f>IF(N8318="","",
   IF(OR(N8318 &lt;EDA_Outlier_Analysis!$I$10, N8318 &gt; EDA_Outlier_Analysis!$I$11),
      "Outlier",
      "Normal"))</f>
        <v>Normal</v>
      </c>
    </row>
    <row r="8319" spans="1:19">
      <c r="A8319" t="s">
        <v>17607</v>
      </c>
      <c r="B8319" s="4">
        <v>44812</v>
      </c>
      <c r="C8319" s="2">
        <v>-33738.86</v>
      </c>
      <c r="D8319" t="s">
        <v>840</v>
      </c>
      <c r="E8319" t="s">
        <v>845</v>
      </c>
      <c r="F8319" t="s">
        <v>9</v>
      </c>
      <c r="G8319" t="s">
        <v>31</v>
      </c>
      <c r="I8319" t="s">
        <v>1971</v>
      </c>
      <c r="J8319" t="s">
        <v>17608</v>
      </c>
      <c r="K8319" t="str">
        <f>IF(COUNTIF(Customers!A:A, H8319)&gt;0, "Valid", "Invalid")</f>
        <v>Invalid</v>
      </c>
      <c r="L8319" t="str">
        <f t="shared" si="645"/>
        <v>9</v>
      </c>
      <c r="M8319" t="str">
        <f t="shared" si="646"/>
        <v>2022</v>
      </c>
      <c r="N8319">
        <f t="shared" si="647"/>
        <v>-33738.86</v>
      </c>
      <c r="O8319" t="str">
        <f t="shared" si="648"/>
        <v/>
      </c>
      <c r="P8319">
        <f t="shared" si="649"/>
        <v>33738.86</v>
      </c>
      <c r="Q8319" s="48" t="str">
        <f>IF(O8319="","",
   IF(OR(O8319&lt;EDA_Outlier_Analysis!$C$10, O8319&gt;EDA_Outlier_Analysis!$C$11),
      "Outlier",
      "Normal"))</f>
        <v/>
      </c>
      <c r="R8319" t="str">
        <f>IF(P8319="","",
   IF(OR(P8319 &lt; EDA_Outlier_Analysis!$F$7, P8319 &gt; EDA_Outlier_Analysis!$F$8),
      "Outlier",
      "Normal"))</f>
        <v>Normal</v>
      </c>
      <c r="S8319" t="str">
        <f>IF(N8319="","",
   IF(OR(N8319 &lt;EDA_Outlier_Analysis!$I$10, N8319 &gt; EDA_Outlier_Analysis!$I$11),
      "Outlier",
      "Normal"))</f>
        <v>Normal</v>
      </c>
    </row>
    <row r="8320" spans="1:19">
      <c r="A8320" t="s">
        <v>17609</v>
      </c>
      <c r="B8320" s="4">
        <v>45159</v>
      </c>
      <c r="C8320" s="2">
        <v>127657.24</v>
      </c>
      <c r="D8320" t="s">
        <v>849</v>
      </c>
      <c r="E8320" t="s">
        <v>868</v>
      </c>
      <c r="F8320" t="s">
        <v>9</v>
      </c>
      <c r="G8320" t="s">
        <v>24</v>
      </c>
      <c r="H8320" t="s">
        <v>101</v>
      </c>
      <c r="J8320" t="s">
        <v>17610</v>
      </c>
      <c r="K8320" t="str">
        <f>IF(COUNTIF(Customers!A:A, H8320)&gt;0, "Valid", "Invalid")</f>
        <v>Valid</v>
      </c>
      <c r="L8320" t="str">
        <f t="shared" si="645"/>
        <v>8</v>
      </c>
      <c r="M8320" t="str">
        <f t="shared" si="646"/>
        <v>2023</v>
      </c>
      <c r="N8320">
        <f t="shared" si="647"/>
        <v>127657.24</v>
      </c>
      <c r="O8320">
        <f t="shared" si="648"/>
        <v>127657.24</v>
      </c>
      <c r="P8320" t="str">
        <f t="shared" si="649"/>
        <v/>
      </c>
      <c r="Q8320" s="48" t="str">
        <f>IF(O8320="","",
   IF(OR(O8320&lt;EDA_Outlier_Analysis!$C$10, O8320&gt;EDA_Outlier_Analysis!$C$11),
      "Outlier",
      "Normal"))</f>
        <v>Normal</v>
      </c>
      <c r="R8320" t="str">
        <f>IF(P8320="","",
   IF(OR(P8320 &lt; EDA_Outlier_Analysis!$F$7, P8320 &gt; EDA_Outlier_Analysis!$F$8),
      "Outlier",
      "Normal"))</f>
        <v/>
      </c>
      <c r="S8320" t="str">
        <f>IF(N8320="","",
   IF(OR(N8320 &lt;EDA_Outlier_Analysis!$I$10, N8320 &gt; EDA_Outlier_Analysis!$I$11),
      "Outlier",
      "Normal"))</f>
        <v>Normal</v>
      </c>
    </row>
    <row r="8321" spans="1:19">
      <c r="A8321" t="s">
        <v>17611</v>
      </c>
      <c r="B8321" s="4">
        <v>45075</v>
      </c>
      <c r="C8321" s="2">
        <v>135334.91</v>
      </c>
      <c r="D8321" t="s">
        <v>849</v>
      </c>
      <c r="E8321" t="s">
        <v>853</v>
      </c>
      <c r="F8321" t="s">
        <v>10</v>
      </c>
      <c r="G8321" t="s">
        <v>24</v>
      </c>
      <c r="H8321" t="s">
        <v>587</v>
      </c>
      <c r="J8321" t="s">
        <v>17612</v>
      </c>
      <c r="K8321" t="str">
        <f>IF(COUNTIF(Customers!A:A, H8321)&gt;0, "Valid", "Invalid")</f>
        <v>Valid</v>
      </c>
      <c r="L8321" t="str">
        <f t="shared" si="645"/>
        <v>5</v>
      </c>
      <c r="M8321" t="str">
        <f t="shared" si="646"/>
        <v>2023</v>
      </c>
      <c r="N8321">
        <f t="shared" si="647"/>
        <v>135334.91</v>
      </c>
      <c r="O8321">
        <f t="shared" si="648"/>
        <v>135334.91</v>
      </c>
      <c r="P8321" t="str">
        <f t="shared" si="649"/>
        <v/>
      </c>
      <c r="Q8321" s="48" t="str">
        <f>IF(O8321="","",
   IF(OR(O8321&lt;EDA_Outlier_Analysis!$C$10, O8321&gt;EDA_Outlier_Analysis!$C$11),
      "Outlier",
      "Normal"))</f>
        <v>Normal</v>
      </c>
      <c r="R8321" t="str">
        <f>IF(P8321="","",
   IF(OR(P8321 &lt; EDA_Outlier_Analysis!$F$7, P8321 &gt; EDA_Outlier_Analysis!$F$8),
      "Outlier",
      "Normal"))</f>
        <v/>
      </c>
      <c r="S8321" t="str">
        <f>IF(N8321="","",
   IF(OR(N8321 &lt;EDA_Outlier_Analysis!$I$10, N8321 &gt; EDA_Outlier_Analysis!$I$11),
      "Outlier",
      "Normal"))</f>
        <v>Normal</v>
      </c>
    </row>
    <row r="8322" spans="1:19">
      <c r="A8322" t="s">
        <v>17613</v>
      </c>
      <c r="B8322" s="4">
        <v>44570</v>
      </c>
      <c r="C8322" s="2">
        <v>88491.03</v>
      </c>
      <c r="D8322" t="s">
        <v>849</v>
      </c>
      <c r="E8322" t="s">
        <v>868</v>
      </c>
      <c r="F8322" t="s">
        <v>9</v>
      </c>
      <c r="G8322" t="s">
        <v>20</v>
      </c>
      <c r="H8322" t="s">
        <v>97</v>
      </c>
      <c r="J8322" t="s">
        <v>17614</v>
      </c>
      <c r="K8322" t="str">
        <f>IF(COUNTIF(Customers!A:A, H8322)&gt;0, "Valid", "Invalid")</f>
        <v>Valid</v>
      </c>
      <c r="L8322" t="str">
        <f t="shared" si="645"/>
        <v>1</v>
      </c>
      <c r="M8322" t="str">
        <f t="shared" si="646"/>
        <v>2022</v>
      </c>
      <c r="N8322">
        <f t="shared" si="647"/>
        <v>88491.03</v>
      </c>
      <c r="O8322">
        <f t="shared" si="648"/>
        <v>88491.03</v>
      </c>
      <c r="P8322" t="str">
        <f t="shared" si="649"/>
        <v/>
      </c>
      <c r="Q8322" s="48" t="str">
        <f>IF(O8322="","",
   IF(OR(O8322&lt;EDA_Outlier_Analysis!$C$10, O8322&gt;EDA_Outlier_Analysis!$C$11),
      "Outlier",
      "Normal"))</f>
        <v>Normal</v>
      </c>
      <c r="R8322" t="str">
        <f>IF(P8322="","",
   IF(OR(P8322 &lt; EDA_Outlier_Analysis!$F$7, P8322 &gt; EDA_Outlier_Analysis!$F$8),
      "Outlier",
      "Normal"))</f>
        <v/>
      </c>
      <c r="S8322" t="str">
        <f>IF(N8322="","",
   IF(OR(N8322 &lt;EDA_Outlier_Analysis!$I$10, N8322 &gt; EDA_Outlier_Analysis!$I$11),
      "Outlier",
      "Normal"))</f>
        <v>Normal</v>
      </c>
    </row>
    <row r="8323" spans="1:19">
      <c r="A8323" t="s">
        <v>17615</v>
      </c>
      <c r="B8323" s="4">
        <v>44993</v>
      </c>
      <c r="C8323" s="2">
        <v>-13462.81</v>
      </c>
      <c r="D8323" t="s">
        <v>840</v>
      </c>
      <c r="E8323" t="s">
        <v>845</v>
      </c>
      <c r="F8323" t="s">
        <v>10</v>
      </c>
      <c r="G8323" t="s">
        <v>20</v>
      </c>
      <c r="I8323" t="s">
        <v>1800</v>
      </c>
      <c r="J8323" t="s">
        <v>17616</v>
      </c>
      <c r="K8323" t="str">
        <f>IF(COUNTIF(Customers!A:A, H8323)&gt;0, "Valid", "Invalid")</f>
        <v>Invalid</v>
      </c>
      <c r="L8323" t="str">
        <f t="shared" ref="L8323:L8386" si="650">TEXT(B8323,"m")</f>
        <v>3</v>
      </c>
      <c r="M8323" t="str">
        <f t="shared" ref="M8323:M8386" si="651">TEXT(B8323,"yyyy")</f>
        <v>2023</v>
      </c>
      <c r="N8323">
        <f t="shared" ref="N8323:N8386" si="652">IF(D8323="Revenue",C8323,-ABS(C8323))</f>
        <v>-13462.81</v>
      </c>
      <c r="O8323" t="str">
        <f t="shared" ref="O8323:O8386" si="653">IF(D8323="Revenue", C8323, "")</f>
        <v/>
      </c>
      <c r="P8323">
        <f t="shared" ref="P8323:P8386" si="654">IF(D8323="Expense", ABS(C8323), "")</f>
        <v>13462.81</v>
      </c>
      <c r="Q8323" s="48" t="str">
        <f>IF(O8323="","",
   IF(OR(O8323&lt;EDA_Outlier_Analysis!$C$10, O8323&gt;EDA_Outlier_Analysis!$C$11),
      "Outlier",
      "Normal"))</f>
        <v/>
      </c>
      <c r="R8323" t="str">
        <f>IF(P8323="","",
   IF(OR(P8323 &lt; EDA_Outlier_Analysis!$F$7, P8323 &gt; EDA_Outlier_Analysis!$F$8),
      "Outlier",
      "Normal"))</f>
        <v>Outlier</v>
      </c>
      <c r="S8323" t="str">
        <f>IF(N8323="","",
   IF(OR(N8323 &lt;EDA_Outlier_Analysis!$I$10, N8323 &gt; EDA_Outlier_Analysis!$I$11),
      "Outlier",
      "Normal"))</f>
        <v>Normal</v>
      </c>
    </row>
    <row r="8324" spans="1:19">
      <c r="A8324" t="s">
        <v>17617</v>
      </c>
      <c r="B8324" s="4">
        <v>44847</v>
      </c>
      <c r="C8324" s="2">
        <v>-20501.38</v>
      </c>
      <c r="D8324" t="s">
        <v>840</v>
      </c>
      <c r="E8324" t="s">
        <v>856</v>
      </c>
      <c r="F8324" t="s">
        <v>11</v>
      </c>
      <c r="G8324" t="s">
        <v>20</v>
      </c>
      <c r="I8324" t="s">
        <v>857</v>
      </c>
      <c r="J8324" t="s">
        <v>17618</v>
      </c>
      <c r="K8324" t="str">
        <f>IF(COUNTIF(Customers!A:A, H8324)&gt;0, "Valid", "Invalid")</f>
        <v>Invalid</v>
      </c>
      <c r="L8324" t="str">
        <f t="shared" si="650"/>
        <v>10</v>
      </c>
      <c r="M8324" t="str">
        <f t="shared" si="651"/>
        <v>2022</v>
      </c>
      <c r="N8324">
        <f t="shared" si="652"/>
        <v>-20501.38</v>
      </c>
      <c r="O8324" t="str">
        <f t="shared" si="653"/>
        <v/>
      </c>
      <c r="P8324">
        <f t="shared" si="654"/>
        <v>20501.38</v>
      </c>
      <c r="Q8324" s="48" t="str">
        <f>IF(O8324="","",
   IF(OR(O8324&lt;EDA_Outlier_Analysis!$C$10, O8324&gt;EDA_Outlier_Analysis!$C$11),
      "Outlier",
      "Normal"))</f>
        <v/>
      </c>
      <c r="R8324" t="str">
        <f>IF(P8324="","",
   IF(OR(P8324 &lt; EDA_Outlier_Analysis!$F$7, P8324 &gt; EDA_Outlier_Analysis!$F$8),
      "Outlier",
      "Normal"))</f>
        <v>Outlier</v>
      </c>
      <c r="S8324" t="str">
        <f>IF(N8324="","",
   IF(OR(N8324 &lt;EDA_Outlier_Analysis!$I$10, N8324 &gt; EDA_Outlier_Analysis!$I$11),
      "Outlier",
      "Normal"))</f>
        <v>Normal</v>
      </c>
    </row>
    <row r="8325" spans="1:19">
      <c r="A8325" t="s">
        <v>17619</v>
      </c>
      <c r="B8325" s="4">
        <v>45037</v>
      </c>
      <c r="C8325" s="2">
        <v>-85698.36</v>
      </c>
      <c r="D8325" t="s">
        <v>840</v>
      </c>
      <c r="E8325" t="s">
        <v>845</v>
      </c>
      <c r="F8325" t="s">
        <v>11</v>
      </c>
      <c r="G8325" t="s">
        <v>20</v>
      </c>
      <c r="I8325" t="s">
        <v>846</v>
      </c>
      <c r="J8325" t="s">
        <v>17620</v>
      </c>
      <c r="K8325" t="str">
        <f>IF(COUNTIF(Customers!A:A, H8325)&gt;0, "Valid", "Invalid")</f>
        <v>Invalid</v>
      </c>
      <c r="L8325" t="str">
        <f t="shared" si="650"/>
        <v>4</v>
      </c>
      <c r="M8325" t="str">
        <f t="shared" si="651"/>
        <v>2023</v>
      </c>
      <c r="N8325">
        <f t="shared" si="652"/>
        <v>-85698.36</v>
      </c>
      <c r="O8325" t="str">
        <f t="shared" si="653"/>
        <v/>
      </c>
      <c r="P8325">
        <f t="shared" si="654"/>
        <v>85698.36</v>
      </c>
      <c r="Q8325" s="48" t="str">
        <f>IF(O8325="","",
   IF(OR(O8325&lt;EDA_Outlier_Analysis!$C$10, O8325&gt;EDA_Outlier_Analysis!$C$11),
      "Outlier",
      "Normal"))</f>
        <v/>
      </c>
      <c r="R8325" t="str">
        <f>IF(P8325="","",
   IF(OR(P8325 &lt; EDA_Outlier_Analysis!$F$7, P8325 &gt; EDA_Outlier_Analysis!$F$8),
      "Outlier",
      "Normal"))</f>
        <v>Outlier</v>
      </c>
      <c r="S8325" t="str">
        <f>IF(N8325="","",
   IF(OR(N8325 &lt;EDA_Outlier_Analysis!$I$10, N8325 &gt; EDA_Outlier_Analysis!$I$11),
      "Outlier",
      "Normal"))</f>
        <v>Normal</v>
      </c>
    </row>
    <row r="8326" spans="1:19">
      <c r="A8326" t="s">
        <v>17621</v>
      </c>
      <c r="B8326" s="4">
        <v>45256</v>
      </c>
      <c r="C8326" s="2">
        <v>-75352.23</v>
      </c>
      <c r="D8326" t="s">
        <v>840</v>
      </c>
      <c r="E8326" t="s">
        <v>878</v>
      </c>
      <c r="F8326" t="s">
        <v>9</v>
      </c>
      <c r="G8326" t="s">
        <v>24</v>
      </c>
      <c r="I8326" t="s">
        <v>1261</v>
      </c>
      <c r="J8326" t="s">
        <v>17622</v>
      </c>
      <c r="K8326" t="str">
        <f>IF(COUNTIF(Customers!A:A, H8326)&gt;0, "Valid", "Invalid")</f>
        <v>Invalid</v>
      </c>
      <c r="L8326" t="str">
        <f t="shared" si="650"/>
        <v>11</v>
      </c>
      <c r="M8326" t="str">
        <f t="shared" si="651"/>
        <v>2023</v>
      </c>
      <c r="N8326">
        <f t="shared" si="652"/>
        <v>-75352.23</v>
      </c>
      <c r="O8326" t="str">
        <f t="shared" si="653"/>
        <v/>
      </c>
      <c r="P8326">
        <f t="shared" si="654"/>
        <v>75352.23</v>
      </c>
      <c r="Q8326" s="48" t="str">
        <f>IF(O8326="","",
   IF(OR(O8326&lt;EDA_Outlier_Analysis!$C$10, O8326&gt;EDA_Outlier_Analysis!$C$11),
      "Outlier",
      "Normal"))</f>
        <v/>
      </c>
      <c r="R8326" t="str">
        <f>IF(P8326="","",
   IF(OR(P8326 &lt; EDA_Outlier_Analysis!$F$7, P8326 &gt; EDA_Outlier_Analysis!$F$8),
      "Outlier",
      "Normal"))</f>
        <v>Outlier</v>
      </c>
      <c r="S8326" t="str">
        <f>IF(N8326="","",
   IF(OR(N8326 &lt;EDA_Outlier_Analysis!$I$10, N8326 &gt; EDA_Outlier_Analysis!$I$11),
      "Outlier",
      "Normal"))</f>
        <v>Normal</v>
      </c>
    </row>
    <row r="8327" spans="1:19">
      <c r="A8327" t="s">
        <v>17623</v>
      </c>
      <c r="B8327" s="4">
        <v>45055</v>
      </c>
      <c r="C8327" s="2">
        <v>229586.28</v>
      </c>
      <c r="D8327" t="s">
        <v>849</v>
      </c>
      <c r="E8327" t="s">
        <v>853</v>
      </c>
      <c r="F8327" t="s">
        <v>11</v>
      </c>
      <c r="G8327" t="s">
        <v>20</v>
      </c>
      <c r="H8327" t="s">
        <v>331</v>
      </c>
      <c r="J8327" t="s">
        <v>17624</v>
      </c>
      <c r="K8327" t="str">
        <f>IF(COUNTIF(Customers!A:A, H8327)&gt;0, "Valid", "Invalid")</f>
        <v>Valid</v>
      </c>
      <c r="L8327" t="str">
        <f t="shared" si="650"/>
        <v>5</v>
      </c>
      <c r="M8327" t="str">
        <f t="shared" si="651"/>
        <v>2023</v>
      </c>
      <c r="N8327">
        <f t="shared" si="652"/>
        <v>229586.28</v>
      </c>
      <c r="O8327">
        <f t="shared" si="653"/>
        <v>229586.28</v>
      </c>
      <c r="P8327" t="str">
        <f t="shared" si="654"/>
        <v/>
      </c>
      <c r="Q8327" s="48" t="str">
        <f>IF(O8327="","",
   IF(OR(O8327&lt;EDA_Outlier_Analysis!$C$10, O8327&gt;EDA_Outlier_Analysis!$C$11),
      "Outlier",
      "Normal"))</f>
        <v>Normal</v>
      </c>
      <c r="R8327" t="str">
        <f>IF(P8327="","",
   IF(OR(P8327 &lt; EDA_Outlier_Analysis!$F$7, P8327 &gt; EDA_Outlier_Analysis!$F$8),
      "Outlier",
      "Normal"))</f>
        <v/>
      </c>
      <c r="S8327" t="str">
        <f>IF(N8327="","",
   IF(OR(N8327 &lt;EDA_Outlier_Analysis!$I$10, N8327 &gt; EDA_Outlier_Analysis!$I$11),
      "Outlier",
      "Normal"))</f>
        <v>Normal</v>
      </c>
    </row>
    <row r="8328" spans="1:19">
      <c r="A8328" t="s">
        <v>17625</v>
      </c>
      <c r="B8328" s="4">
        <v>45006</v>
      </c>
      <c r="C8328" s="2">
        <v>133771.06</v>
      </c>
      <c r="D8328" t="s">
        <v>849</v>
      </c>
      <c r="E8328" t="s">
        <v>850</v>
      </c>
      <c r="F8328" t="s">
        <v>11</v>
      </c>
      <c r="G8328" t="s">
        <v>34</v>
      </c>
      <c r="H8328" t="s">
        <v>757</v>
      </c>
      <c r="J8328" t="s">
        <v>17626</v>
      </c>
      <c r="K8328" t="str">
        <f>IF(COUNTIF(Customers!A:A, H8328)&gt;0, "Valid", "Invalid")</f>
        <v>Valid</v>
      </c>
      <c r="L8328" t="str">
        <f t="shared" si="650"/>
        <v>3</v>
      </c>
      <c r="M8328" t="str">
        <f t="shared" si="651"/>
        <v>2023</v>
      </c>
      <c r="N8328">
        <f t="shared" si="652"/>
        <v>133771.06</v>
      </c>
      <c r="O8328">
        <f t="shared" si="653"/>
        <v>133771.06</v>
      </c>
      <c r="P8328" t="str">
        <f t="shared" si="654"/>
        <v/>
      </c>
      <c r="Q8328" s="48" t="str">
        <f>IF(O8328="","",
   IF(OR(O8328&lt;EDA_Outlier_Analysis!$C$10, O8328&gt;EDA_Outlier_Analysis!$C$11),
      "Outlier",
      "Normal"))</f>
        <v>Normal</v>
      </c>
      <c r="R8328" t="str">
        <f>IF(P8328="","",
   IF(OR(P8328 &lt; EDA_Outlier_Analysis!$F$7, P8328 &gt; EDA_Outlier_Analysis!$F$8),
      "Outlier",
      "Normal"))</f>
        <v/>
      </c>
      <c r="S8328" t="str">
        <f>IF(N8328="","",
   IF(OR(N8328 &lt;EDA_Outlier_Analysis!$I$10, N8328 &gt; EDA_Outlier_Analysis!$I$11),
      "Outlier",
      "Normal"))</f>
        <v>Normal</v>
      </c>
    </row>
    <row r="8329" spans="1:19">
      <c r="A8329" t="s">
        <v>17627</v>
      </c>
      <c r="B8329" s="4">
        <v>44676</v>
      </c>
      <c r="C8329" s="2">
        <v>160919.26</v>
      </c>
      <c r="D8329" t="s">
        <v>849</v>
      </c>
      <c r="E8329" t="s">
        <v>868</v>
      </c>
      <c r="F8329" t="s">
        <v>9</v>
      </c>
      <c r="G8329" t="s">
        <v>34</v>
      </c>
      <c r="H8329" t="s">
        <v>207</v>
      </c>
      <c r="J8329" t="s">
        <v>17628</v>
      </c>
      <c r="K8329" t="str">
        <f>IF(COUNTIF(Customers!A:A, H8329)&gt;0, "Valid", "Invalid")</f>
        <v>Valid</v>
      </c>
      <c r="L8329" t="str">
        <f t="shared" si="650"/>
        <v>4</v>
      </c>
      <c r="M8329" t="str">
        <f t="shared" si="651"/>
        <v>2022</v>
      </c>
      <c r="N8329">
        <f t="shared" si="652"/>
        <v>160919.26</v>
      </c>
      <c r="O8329">
        <f t="shared" si="653"/>
        <v>160919.26</v>
      </c>
      <c r="P8329" t="str">
        <f t="shared" si="654"/>
        <v/>
      </c>
      <c r="Q8329" s="48" t="str">
        <f>IF(O8329="","",
   IF(OR(O8329&lt;EDA_Outlier_Analysis!$C$10, O8329&gt;EDA_Outlier_Analysis!$C$11),
      "Outlier",
      "Normal"))</f>
        <v>Normal</v>
      </c>
      <c r="R8329" t="str">
        <f>IF(P8329="","",
   IF(OR(P8329 &lt; EDA_Outlier_Analysis!$F$7, P8329 &gt; EDA_Outlier_Analysis!$F$8),
      "Outlier",
      "Normal"))</f>
        <v/>
      </c>
      <c r="S8329" t="str">
        <f>IF(N8329="","",
   IF(OR(N8329 &lt;EDA_Outlier_Analysis!$I$10, N8329 &gt; EDA_Outlier_Analysis!$I$11),
      "Outlier",
      "Normal"))</f>
        <v>Normal</v>
      </c>
    </row>
    <row r="8330" spans="1:19">
      <c r="A8330" t="s">
        <v>17629</v>
      </c>
      <c r="B8330" s="4">
        <v>44992</v>
      </c>
      <c r="C8330" s="2">
        <v>155411.29</v>
      </c>
      <c r="D8330" t="s">
        <v>849</v>
      </c>
      <c r="E8330" t="s">
        <v>850</v>
      </c>
      <c r="F8330" t="s">
        <v>11</v>
      </c>
      <c r="G8330" t="s">
        <v>24</v>
      </c>
      <c r="H8330" t="s">
        <v>591</v>
      </c>
      <c r="J8330" t="s">
        <v>17630</v>
      </c>
      <c r="K8330" t="str">
        <f>IF(COUNTIF(Customers!A:A, H8330)&gt;0, "Valid", "Invalid")</f>
        <v>Valid</v>
      </c>
      <c r="L8330" t="str">
        <f t="shared" si="650"/>
        <v>3</v>
      </c>
      <c r="M8330" t="str">
        <f t="shared" si="651"/>
        <v>2023</v>
      </c>
      <c r="N8330">
        <f t="shared" si="652"/>
        <v>155411.29</v>
      </c>
      <c r="O8330">
        <f t="shared" si="653"/>
        <v>155411.29</v>
      </c>
      <c r="P8330" t="str">
        <f t="shared" si="654"/>
        <v/>
      </c>
      <c r="Q8330" s="48" t="str">
        <f>IF(O8330="","",
   IF(OR(O8330&lt;EDA_Outlier_Analysis!$C$10, O8330&gt;EDA_Outlier_Analysis!$C$11),
      "Outlier",
      "Normal"))</f>
        <v>Normal</v>
      </c>
      <c r="R8330" t="str">
        <f>IF(P8330="","",
   IF(OR(P8330 &lt; EDA_Outlier_Analysis!$F$7, P8330 &gt; EDA_Outlier_Analysis!$F$8),
      "Outlier",
      "Normal"))</f>
        <v/>
      </c>
      <c r="S8330" t="str">
        <f>IF(N8330="","",
   IF(OR(N8330 &lt;EDA_Outlier_Analysis!$I$10, N8330 &gt; EDA_Outlier_Analysis!$I$11),
      "Outlier",
      "Normal"))</f>
        <v>Normal</v>
      </c>
    </row>
    <row r="8331" spans="1:19">
      <c r="A8331" t="s">
        <v>17631</v>
      </c>
      <c r="B8331" s="4">
        <v>45209</v>
      </c>
      <c r="C8331" s="2">
        <v>104675.5</v>
      </c>
      <c r="D8331" t="s">
        <v>849</v>
      </c>
      <c r="E8331" t="s">
        <v>868</v>
      </c>
      <c r="F8331" t="s">
        <v>9</v>
      </c>
      <c r="G8331" t="s">
        <v>34</v>
      </c>
      <c r="H8331" t="s">
        <v>389</v>
      </c>
      <c r="J8331" t="s">
        <v>17632</v>
      </c>
      <c r="K8331" t="str">
        <f>IF(COUNTIF(Customers!A:A, H8331)&gt;0, "Valid", "Invalid")</f>
        <v>Valid</v>
      </c>
      <c r="L8331" t="str">
        <f t="shared" si="650"/>
        <v>10</v>
      </c>
      <c r="M8331" t="str">
        <f t="shared" si="651"/>
        <v>2023</v>
      </c>
      <c r="N8331">
        <f t="shared" si="652"/>
        <v>104675.5</v>
      </c>
      <c r="O8331">
        <f t="shared" si="653"/>
        <v>104675.5</v>
      </c>
      <c r="P8331" t="str">
        <f t="shared" si="654"/>
        <v/>
      </c>
      <c r="Q8331" s="48" t="str">
        <f>IF(O8331="","",
   IF(OR(O8331&lt;EDA_Outlier_Analysis!$C$10, O8331&gt;EDA_Outlier_Analysis!$C$11),
      "Outlier",
      "Normal"))</f>
        <v>Normal</v>
      </c>
      <c r="R8331" t="str">
        <f>IF(P8331="","",
   IF(OR(P8331 &lt; EDA_Outlier_Analysis!$F$7, P8331 &gt; EDA_Outlier_Analysis!$F$8),
      "Outlier",
      "Normal"))</f>
        <v/>
      </c>
      <c r="S8331" t="str">
        <f>IF(N8331="","",
   IF(OR(N8331 &lt;EDA_Outlier_Analysis!$I$10, N8331 &gt; EDA_Outlier_Analysis!$I$11),
      "Outlier",
      "Normal"))</f>
        <v>Normal</v>
      </c>
    </row>
    <row r="8332" spans="1:19">
      <c r="A8332" t="s">
        <v>17633</v>
      </c>
      <c r="B8332" s="4">
        <v>44873</v>
      </c>
      <c r="C8332" s="2">
        <v>-23868.47</v>
      </c>
      <c r="D8332" t="s">
        <v>840</v>
      </c>
      <c r="E8332" t="s">
        <v>864</v>
      </c>
      <c r="F8332" t="s">
        <v>9</v>
      </c>
      <c r="G8332" t="s">
        <v>34</v>
      </c>
      <c r="I8332" t="s">
        <v>898</v>
      </c>
      <c r="J8332" t="s">
        <v>17634</v>
      </c>
      <c r="K8332" t="str">
        <f>IF(COUNTIF(Customers!A:A, H8332)&gt;0, "Valid", "Invalid")</f>
        <v>Invalid</v>
      </c>
      <c r="L8332" t="str">
        <f t="shared" si="650"/>
        <v>11</v>
      </c>
      <c r="M8332" t="str">
        <f t="shared" si="651"/>
        <v>2022</v>
      </c>
      <c r="N8332">
        <f t="shared" si="652"/>
        <v>-23868.47</v>
      </c>
      <c r="O8332" t="str">
        <f t="shared" si="653"/>
        <v/>
      </c>
      <c r="P8332">
        <f t="shared" si="654"/>
        <v>23868.47</v>
      </c>
      <c r="Q8332" s="48" t="str">
        <f>IF(O8332="","",
   IF(OR(O8332&lt;EDA_Outlier_Analysis!$C$10, O8332&gt;EDA_Outlier_Analysis!$C$11),
      "Outlier",
      "Normal"))</f>
        <v/>
      </c>
      <c r="R8332" t="str">
        <f>IF(P8332="","",
   IF(OR(P8332 &lt; EDA_Outlier_Analysis!$F$7, P8332 &gt; EDA_Outlier_Analysis!$F$8),
      "Outlier",
      "Normal"))</f>
        <v>Outlier</v>
      </c>
      <c r="S8332" t="str">
        <f>IF(N8332="","",
   IF(OR(N8332 &lt;EDA_Outlier_Analysis!$I$10, N8332 &gt; EDA_Outlier_Analysis!$I$11),
      "Outlier",
      "Normal"))</f>
        <v>Normal</v>
      </c>
    </row>
    <row r="8333" spans="1:19">
      <c r="A8333" t="s">
        <v>17635</v>
      </c>
      <c r="B8333" s="4">
        <v>44664</v>
      </c>
      <c r="C8333" s="2">
        <v>-21827.4</v>
      </c>
      <c r="D8333" t="s">
        <v>840</v>
      </c>
      <c r="E8333" t="s">
        <v>878</v>
      </c>
      <c r="F8333" t="s">
        <v>10</v>
      </c>
      <c r="G8333" t="s">
        <v>24</v>
      </c>
      <c r="I8333" t="s">
        <v>1580</v>
      </c>
      <c r="J8333" t="s">
        <v>17636</v>
      </c>
      <c r="K8333" t="str">
        <f>IF(COUNTIF(Customers!A:A, H8333)&gt;0, "Valid", "Invalid")</f>
        <v>Invalid</v>
      </c>
      <c r="L8333" t="str">
        <f t="shared" si="650"/>
        <v>4</v>
      </c>
      <c r="M8333" t="str">
        <f t="shared" si="651"/>
        <v>2022</v>
      </c>
      <c r="N8333">
        <f t="shared" si="652"/>
        <v>-21827.4</v>
      </c>
      <c r="O8333" t="str">
        <f t="shared" si="653"/>
        <v/>
      </c>
      <c r="P8333">
        <f t="shared" si="654"/>
        <v>21827.4</v>
      </c>
      <c r="Q8333" s="48" t="str">
        <f>IF(O8333="","",
   IF(OR(O8333&lt;EDA_Outlier_Analysis!$C$10, O8333&gt;EDA_Outlier_Analysis!$C$11),
      "Outlier",
      "Normal"))</f>
        <v/>
      </c>
      <c r="R8333" t="str">
        <f>IF(P8333="","",
   IF(OR(P8333 &lt; EDA_Outlier_Analysis!$F$7, P8333 &gt; EDA_Outlier_Analysis!$F$8),
      "Outlier",
      "Normal"))</f>
        <v>Outlier</v>
      </c>
      <c r="S8333" t="str">
        <f>IF(N8333="","",
   IF(OR(N8333 &lt;EDA_Outlier_Analysis!$I$10, N8333 &gt; EDA_Outlier_Analysis!$I$11),
      "Outlier",
      "Normal"))</f>
        <v>Normal</v>
      </c>
    </row>
    <row r="8334" spans="1:19">
      <c r="A8334" t="s">
        <v>17637</v>
      </c>
      <c r="B8334" s="4">
        <v>44918</v>
      </c>
      <c r="C8334" s="2">
        <v>58062.57</v>
      </c>
      <c r="D8334" t="s">
        <v>849</v>
      </c>
      <c r="E8334" t="s">
        <v>868</v>
      </c>
      <c r="F8334" t="s">
        <v>10</v>
      </c>
      <c r="G8334" t="s">
        <v>34</v>
      </c>
      <c r="H8334" t="s">
        <v>679</v>
      </c>
      <c r="J8334" t="s">
        <v>17638</v>
      </c>
      <c r="K8334" t="str">
        <f>IF(COUNTIF(Customers!A:A, H8334)&gt;0, "Valid", "Invalid")</f>
        <v>Valid</v>
      </c>
      <c r="L8334" t="str">
        <f t="shared" si="650"/>
        <v>12</v>
      </c>
      <c r="M8334" t="str">
        <f t="shared" si="651"/>
        <v>2022</v>
      </c>
      <c r="N8334">
        <f t="shared" si="652"/>
        <v>58062.57</v>
      </c>
      <c r="O8334">
        <f t="shared" si="653"/>
        <v>58062.57</v>
      </c>
      <c r="P8334" t="str">
        <f t="shared" si="654"/>
        <v/>
      </c>
      <c r="Q8334" s="48" t="str">
        <f>IF(O8334="","",
   IF(OR(O8334&lt;EDA_Outlier_Analysis!$C$10, O8334&gt;EDA_Outlier_Analysis!$C$11),
      "Outlier",
      "Normal"))</f>
        <v>Normal</v>
      </c>
      <c r="R8334" t="str">
        <f>IF(P8334="","",
   IF(OR(P8334 &lt; EDA_Outlier_Analysis!$F$7, P8334 &gt; EDA_Outlier_Analysis!$F$8),
      "Outlier",
      "Normal"))</f>
        <v/>
      </c>
      <c r="S8334" t="str">
        <f>IF(N8334="","",
   IF(OR(N8334 &lt;EDA_Outlier_Analysis!$I$10, N8334 &gt; EDA_Outlier_Analysis!$I$11),
      "Outlier",
      "Normal"))</f>
        <v>Normal</v>
      </c>
    </row>
    <row r="8335" spans="1:19">
      <c r="A8335" t="s">
        <v>17639</v>
      </c>
      <c r="B8335" s="4">
        <v>45149</v>
      </c>
      <c r="C8335" s="2">
        <v>79889.850000000006</v>
      </c>
      <c r="D8335" t="s">
        <v>849</v>
      </c>
      <c r="E8335" t="s">
        <v>853</v>
      </c>
      <c r="F8335" t="s">
        <v>9</v>
      </c>
      <c r="G8335" t="s">
        <v>20</v>
      </c>
      <c r="H8335" t="s">
        <v>653</v>
      </c>
      <c r="J8335" t="s">
        <v>17640</v>
      </c>
      <c r="K8335" t="str">
        <f>IF(COUNTIF(Customers!A:A, H8335)&gt;0, "Valid", "Invalid")</f>
        <v>Valid</v>
      </c>
      <c r="L8335" t="str">
        <f t="shared" si="650"/>
        <v>8</v>
      </c>
      <c r="M8335" t="str">
        <f t="shared" si="651"/>
        <v>2023</v>
      </c>
      <c r="N8335">
        <f t="shared" si="652"/>
        <v>79889.850000000006</v>
      </c>
      <c r="O8335">
        <f t="shared" si="653"/>
        <v>79889.850000000006</v>
      </c>
      <c r="P8335" t="str">
        <f t="shared" si="654"/>
        <v/>
      </c>
      <c r="Q8335" s="48" t="str">
        <f>IF(O8335="","",
   IF(OR(O8335&lt;EDA_Outlier_Analysis!$C$10, O8335&gt;EDA_Outlier_Analysis!$C$11),
      "Outlier",
      "Normal"))</f>
        <v>Normal</v>
      </c>
      <c r="R8335" t="str">
        <f>IF(P8335="","",
   IF(OR(P8335 &lt; EDA_Outlier_Analysis!$F$7, P8335 &gt; EDA_Outlier_Analysis!$F$8),
      "Outlier",
      "Normal"))</f>
        <v/>
      </c>
      <c r="S8335" t="str">
        <f>IF(N8335="","",
   IF(OR(N8335 &lt;EDA_Outlier_Analysis!$I$10, N8335 &gt; EDA_Outlier_Analysis!$I$11),
      "Outlier",
      "Normal"))</f>
        <v>Normal</v>
      </c>
    </row>
    <row r="8336" spans="1:19">
      <c r="A8336" t="s">
        <v>17641</v>
      </c>
      <c r="B8336" s="4">
        <v>44969</v>
      </c>
      <c r="C8336" s="2">
        <v>-29121.58</v>
      </c>
      <c r="D8336" t="s">
        <v>840</v>
      </c>
      <c r="E8336" t="s">
        <v>841</v>
      </c>
      <c r="F8336" t="s">
        <v>11</v>
      </c>
      <c r="G8336" t="s">
        <v>31</v>
      </c>
      <c r="I8336" t="s">
        <v>960</v>
      </c>
      <c r="J8336" t="s">
        <v>17642</v>
      </c>
      <c r="K8336" t="str">
        <f>IF(COUNTIF(Customers!A:A, H8336)&gt;0, "Valid", "Invalid")</f>
        <v>Invalid</v>
      </c>
      <c r="L8336" t="str">
        <f t="shared" si="650"/>
        <v>2</v>
      </c>
      <c r="M8336" t="str">
        <f t="shared" si="651"/>
        <v>2023</v>
      </c>
      <c r="N8336">
        <f t="shared" si="652"/>
        <v>-29121.58</v>
      </c>
      <c r="O8336" t="str">
        <f t="shared" si="653"/>
        <v/>
      </c>
      <c r="P8336">
        <f t="shared" si="654"/>
        <v>29121.58</v>
      </c>
      <c r="Q8336" s="48" t="str">
        <f>IF(O8336="","",
   IF(OR(O8336&lt;EDA_Outlier_Analysis!$C$10, O8336&gt;EDA_Outlier_Analysis!$C$11),
      "Outlier",
      "Normal"))</f>
        <v/>
      </c>
      <c r="R8336" t="str">
        <f>IF(P8336="","",
   IF(OR(P8336 &lt; EDA_Outlier_Analysis!$F$7, P8336 &gt; EDA_Outlier_Analysis!$F$8),
      "Outlier",
      "Normal"))</f>
        <v>Normal</v>
      </c>
      <c r="S8336" t="str">
        <f>IF(N8336="","",
   IF(OR(N8336 &lt;EDA_Outlier_Analysis!$I$10, N8336 &gt; EDA_Outlier_Analysis!$I$11),
      "Outlier",
      "Normal"))</f>
        <v>Normal</v>
      </c>
    </row>
    <row r="8337" spans="1:19">
      <c r="A8337" t="s">
        <v>17643</v>
      </c>
      <c r="B8337" s="4">
        <v>44680</v>
      </c>
      <c r="C8337" s="2">
        <v>-30866.799999999999</v>
      </c>
      <c r="D8337" t="s">
        <v>840</v>
      </c>
      <c r="E8337" t="s">
        <v>845</v>
      </c>
      <c r="F8337" t="s">
        <v>11</v>
      </c>
      <c r="G8337" t="s">
        <v>31</v>
      </c>
      <c r="I8337" t="s">
        <v>912</v>
      </c>
      <c r="J8337" t="s">
        <v>17644</v>
      </c>
      <c r="K8337" t="str">
        <f>IF(COUNTIF(Customers!A:A, H8337)&gt;0, "Valid", "Invalid")</f>
        <v>Invalid</v>
      </c>
      <c r="L8337" t="str">
        <f t="shared" si="650"/>
        <v>4</v>
      </c>
      <c r="M8337" t="str">
        <f t="shared" si="651"/>
        <v>2022</v>
      </c>
      <c r="N8337">
        <f t="shared" si="652"/>
        <v>-30866.799999999999</v>
      </c>
      <c r="O8337" t="str">
        <f t="shared" si="653"/>
        <v/>
      </c>
      <c r="P8337">
        <f t="shared" si="654"/>
        <v>30866.799999999999</v>
      </c>
      <c r="Q8337" s="48" t="str">
        <f>IF(O8337="","",
   IF(OR(O8337&lt;EDA_Outlier_Analysis!$C$10, O8337&gt;EDA_Outlier_Analysis!$C$11),
      "Outlier",
      "Normal"))</f>
        <v/>
      </c>
      <c r="R8337" t="str">
        <f>IF(P8337="","",
   IF(OR(P8337 &lt; EDA_Outlier_Analysis!$F$7, P8337 &gt; EDA_Outlier_Analysis!$F$8),
      "Outlier",
      "Normal"))</f>
        <v>Normal</v>
      </c>
      <c r="S8337" t="str">
        <f>IF(N8337="","",
   IF(OR(N8337 &lt;EDA_Outlier_Analysis!$I$10, N8337 &gt; EDA_Outlier_Analysis!$I$11),
      "Outlier",
      "Normal"))</f>
        <v>Normal</v>
      </c>
    </row>
    <row r="8338" spans="1:19">
      <c r="A8338" t="s">
        <v>17645</v>
      </c>
      <c r="B8338" s="4">
        <v>45185</v>
      </c>
      <c r="C8338" s="2">
        <v>-51479.81</v>
      </c>
      <c r="D8338" t="s">
        <v>840</v>
      </c>
      <c r="E8338" t="s">
        <v>864</v>
      </c>
      <c r="F8338" t="s">
        <v>11</v>
      </c>
      <c r="G8338" t="s">
        <v>31</v>
      </c>
      <c r="I8338" t="s">
        <v>990</v>
      </c>
      <c r="J8338" t="s">
        <v>17646</v>
      </c>
      <c r="K8338" t="str">
        <f>IF(COUNTIF(Customers!A:A, H8338)&gt;0, "Valid", "Invalid")</f>
        <v>Invalid</v>
      </c>
      <c r="L8338" t="str">
        <f t="shared" si="650"/>
        <v>9</v>
      </c>
      <c r="M8338" t="str">
        <f t="shared" si="651"/>
        <v>2023</v>
      </c>
      <c r="N8338">
        <f t="shared" si="652"/>
        <v>-51479.81</v>
      </c>
      <c r="O8338" t="str">
        <f t="shared" si="653"/>
        <v/>
      </c>
      <c r="P8338">
        <f t="shared" si="654"/>
        <v>51479.81</v>
      </c>
      <c r="Q8338" s="48" t="str">
        <f>IF(O8338="","",
   IF(OR(O8338&lt;EDA_Outlier_Analysis!$C$10, O8338&gt;EDA_Outlier_Analysis!$C$11),
      "Outlier",
      "Normal"))</f>
        <v/>
      </c>
      <c r="R8338" t="str">
        <f>IF(P8338="","",
   IF(OR(P8338 &lt; EDA_Outlier_Analysis!$F$7, P8338 &gt; EDA_Outlier_Analysis!$F$8),
      "Outlier",
      "Normal"))</f>
        <v>Normal</v>
      </c>
      <c r="S8338" t="str">
        <f>IF(N8338="","",
   IF(OR(N8338 &lt;EDA_Outlier_Analysis!$I$10, N8338 &gt; EDA_Outlier_Analysis!$I$11),
      "Outlier",
      "Normal"))</f>
        <v>Normal</v>
      </c>
    </row>
    <row r="8339" spans="1:19">
      <c r="A8339" t="s">
        <v>17647</v>
      </c>
      <c r="B8339" s="4">
        <v>45241</v>
      </c>
      <c r="C8339" s="2">
        <v>145256.28</v>
      </c>
      <c r="D8339" t="s">
        <v>849</v>
      </c>
      <c r="E8339" t="s">
        <v>850</v>
      </c>
      <c r="F8339" t="s">
        <v>9</v>
      </c>
      <c r="G8339" t="s">
        <v>34</v>
      </c>
      <c r="H8339" t="s">
        <v>177</v>
      </c>
      <c r="J8339" t="s">
        <v>17648</v>
      </c>
      <c r="K8339" t="str">
        <f>IF(COUNTIF(Customers!A:A, H8339)&gt;0, "Valid", "Invalid")</f>
        <v>Valid</v>
      </c>
      <c r="L8339" t="str">
        <f t="shared" si="650"/>
        <v>11</v>
      </c>
      <c r="M8339" t="str">
        <f t="shared" si="651"/>
        <v>2023</v>
      </c>
      <c r="N8339">
        <f t="shared" si="652"/>
        <v>145256.28</v>
      </c>
      <c r="O8339">
        <f t="shared" si="653"/>
        <v>145256.28</v>
      </c>
      <c r="P8339" t="str">
        <f t="shared" si="654"/>
        <v/>
      </c>
      <c r="Q8339" s="48" t="str">
        <f>IF(O8339="","",
   IF(OR(O8339&lt;EDA_Outlier_Analysis!$C$10, O8339&gt;EDA_Outlier_Analysis!$C$11),
      "Outlier",
      "Normal"))</f>
        <v>Normal</v>
      </c>
      <c r="R8339" t="str">
        <f>IF(P8339="","",
   IF(OR(P8339 &lt; EDA_Outlier_Analysis!$F$7, P8339 &gt; EDA_Outlier_Analysis!$F$8),
      "Outlier",
      "Normal"))</f>
        <v/>
      </c>
      <c r="S8339" t="str">
        <f>IF(N8339="","",
   IF(OR(N8339 &lt;EDA_Outlier_Analysis!$I$10, N8339 &gt; EDA_Outlier_Analysis!$I$11),
      "Outlier",
      "Normal"))</f>
        <v>Normal</v>
      </c>
    </row>
    <row r="8340" spans="1:19">
      <c r="A8340" t="s">
        <v>17649</v>
      </c>
      <c r="B8340" s="4">
        <v>45030</v>
      </c>
      <c r="C8340" s="2">
        <v>-41654.26</v>
      </c>
      <c r="D8340" t="s">
        <v>840</v>
      </c>
      <c r="E8340" t="s">
        <v>841</v>
      </c>
      <c r="F8340" t="s">
        <v>9</v>
      </c>
      <c r="G8340" t="s">
        <v>34</v>
      </c>
      <c r="I8340" t="s">
        <v>1080</v>
      </c>
      <c r="J8340" t="s">
        <v>17650</v>
      </c>
      <c r="K8340" t="str">
        <f>IF(COUNTIF(Customers!A:A, H8340)&gt;0, "Valid", "Invalid")</f>
        <v>Invalid</v>
      </c>
      <c r="L8340" t="str">
        <f t="shared" si="650"/>
        <v>4</v>
      </c>
      <c r="M8340" t="str">
        <f t="shared" si="651"/>
        <v>2023</v>
      </c>
      <c r="N8340">
        <f t="shared" si="652"/>
        <v>-41654.26</v>
      </c>
      <c r="O8340" t="str">
        <f t="shared" si="653"/>
        <v/>
      </c>
      <c r="P8340">
        <f t="shared" si="654"/>
        <v>41654.26</v>
      </c>
      <c r="Q8340" s="48" t="str">
        <f>IF(O8340="","",
   IF(OR(O8340&lt;EDA_Outlier_Analysis!$C$10, O8340&gt;EDA_Outlier_Analysis!$C$11),
      "Outlier",
      "Normal"))</f>
        <v/>
      </c>
      <c r="R8340" t="str">
        <f>IF(P8340="","",
   IF(OR(P8340 &lt; EDA_Outlier_Analysis!$F$7, P8340 &gt; EDA_Outlier_Analysis!$F$8),
      "Outlier",
      "Normal"))</f>
        <v>Normal</v>
      </c>
      <c r="S8340" t="str">
        <f>IF(N8340="","",
   IF(OR(N8340 &lt;EDA_Outlier_Analysis!$I$10, N8340 &gt; EDA_Outlier_Analysis!$I$11),
      "Outlier",
      "Normal"))</f>
        <v>Normal</v>
      </c>
    </row>
    <row r="8341" spans="1:19">
      <c r="A8341" t="s">
        <v>17651</v>
      </c>
      <c r="B8341" s="4">
        <v>45259</v>
      </c>
      <c r="C8341" s="2">
        <v>31270.28</v>
      </c>
      <c r="D8341" t="s">
        <v>971</v>
      </c>
      <c r="E8341" t="s">
        <v>971</v>
      </c>
      <c r="F8341" t="s">
        <v>10</v>
      </c>
      <c r="G8341" t="s">
        <v>24</v>
      </c>
      <c r="J8341" t="s">
        <v>17652</v>
      </c>
      <c r="K8341" t="str">
        <f>IF(COUNTIF(Customers!A:A, H8341)&gt;0, "Valid", "Invalid")</f>
        <v>Invalid</v>
      </c>
      <c r="L8341" t="str">
        <f t="shared" si="650"/>
        <v>11</v>
      </c>
      <c r="M8341" t="str">
        <f t="shared" si="651"/>
        <v>2023</v>
      </c>
      <c r="N8341">
        <f t="shared" si="652"/>
        <v>-31270.28</v>
      </c>
      <c r="O8341" t="str">
        <f t="shared" si="653"/>
        <v/>
      </c>
      <c r="P8341" t="str">
        <f t="shared" si="654"/>
        <v/>
      </c>
      <c r="Q8341" s="48" t="str">
        <f>IF(O8341="","",
   IF(OR(O8341&lt;EDA_Outlier_Analysis!$C$10, O8341&gt;EDA_Outlier_Analysis!$C$11),
      "Outlier",
      "Normal"))</f>
        <v/>
      </c>
      <c r="R8341" t="str">
        <f>IF(P8341="","",
   IF(OR(P8341 &lt; EDA_Outlier_Analysis!$F$7, P8341 &gt; EDA_Outlier_Analysis!$F$8),
      "Outlier",
      "Normal"))</f>
        <v/>
      </c>
      <c r="S8341" t="str">
        <f>IF(N8341="","",
   IF(OR(N8341 &lt;EDA_Outlier_Analysis!$I$10, N8341 &gt; EDA_Outlier_Analysis!$I$11),
      "Outlier",
      "Normal"))</f>
        <v>Normal</v>
      </c>
    </row>
    <row r="8342" spans="1:19">
      <c r="A8342" t="s">
        <v>17653</v>
      </c>
      <c r="B8342" s="4">
        <v>44644</v>
      </c>
      <c r="C8342" s="2">
        <v>-2000</v>
      </c>
      <c r="D8342" t="s">
        <v>840</v>
      </c>
      <c r="E8342" t="s">
        <v>864</v>
      </c>
      <c r="F8342" t="s">
        <v>10</v>
      </c>
      <c r="G8342" t="s">
        <v>20</v>
      </c>
      <c r="I8342" t="s">
        <v>1132</v>
      </c>
      <c r="J8342" t="s">
        <v>17654</v>
      </c>
      <c r="K8342" t="str">
        <f>IF(COUNTIF(Customers!A:A, H8342)&gt;0, "Valid", "Invalid")</f>
        <v>Invalid</v>
      </c>
      <c r="L8342" t="str">
        <f t="shared" si="650"/>
        <v>3</v>
      </c>
      <c r="M8342" t="str">
        <f t="shared" si="651"/>
        <v>2022</v>
      </c>
      <c r="N8342">
        <f t="shared" si="652"/>
        <v>-2000</v>
      </c>
      <c r="O8342" t="str">
        <f t="shared" si="653"/>
        <v/>
      </c>
      <c r="P8342">
        <f t="shared" si="654"/>
        <v>2000</v>
      </c>
      <c r="Q8342" s="48" t="str">
        <f>IF(O8342="","",
   IF(OR(O8342&lt;EDA_Outlier_Analysis!$C$10, O8342&gt;EDA_Outlier_Analysis!$C$11),
      "Outlier",
      "Normal"))</f>
        <v/>
      </c>
      <c r="R8342" t="str">
        <f>IF(P8342="","",
   IF(OR(P8342 &lt; EDA_Outlier_Analysis!$F$7, P8342 &gt; EDA_Outlier_Analysis!$F$8),
      "Outlier",
      "Normal"))</f>
        <v>Outlier</v>
      </c>
      <c r="S8342" t="str">
        <f>IF(N8342="","",
   IF(OR(N8342 &lt;EDA_Outlier_Analysis!$I$10, N8342 &gt; EDA_Outlier_Analysis!$I$11),
      "Outlier",
      "Normal"))</f>
        <v>Normal</v>
      </c>
    </row>
    <row r="8343" spans="1:19">
      <c r="A8343" t="s">
        <v>17655</v>
      </c>
      <c r="B8343" s="4">
        <v>45098</v>
      </c>
      <c r="C8343" s="2">
        <v>-20984.48</v>
      </c>
      <c r="D8343" t="s">
        <v>840</v>
      </c>
      <c r="E8343" t="s">
        <v>864</v>
      </c>
      <c r="F8343" t="s">
        <v>9</v>
      </c>
      <c r="G8343" t="s">
        <v>24</v>
      </c>
      <c r="I8343" t="s">
        <v>3102</v>
      </c>
      <c r="J8343" t="s">
        <v>17656</v>
      </c>
      <c r="K8343" t="str">
        <f>IF(COUNTIF(Customers!A:A, H8343)&gt;0, "Valid", "Invalid")</f>
        <v>Invalid</v>
      </c>
      <c r="L8343" t="str">
        <f t="shared" si="650"/>
        <v>6</v>
      </c>
      <c r="M8343" t="str">
        <f t="shared" si="651"/>
        <v>2023</v>
      </c>
      <c r="N8343">
        <f t="shared" si="652"/>
        <v>-20984.48</v>
      </c>
      <c r="O8343" t="str">
        <f t="shared" si="653"/>
        <v/>
      </c>
      <c r="P8343">
        <f t="shared" si="654"/>
        <v>20984.48</v>
      </c>
      <c r="Q8343" s="48" t="str">
        <f>IF(O8343="","",
   IF(OR(O8343&lt;EDA_Outlier_Analysis!$C$10, O8343&gt;EDA_Outlier_Analysis!$C$11),
      "Outlier",
      "Normal"))</f>
        <v/>
      </c>
      <c r="R8343" t="str">
        <f>IF(P8343="","",
   IF(OR(P8343 &lt; EDA_Outlier_Analysis!$F$7, P8343 &gt; EDA_Outlier_Analysis!$F$8),
      "Outlier",
      "Normal"))</f>
        <v>Outlier</v>
      </c>
      <c r="S8343" t="str">
        <f>IF(N8343="","",
   IF(OR(N8343 &lt;EDA_Outlier_Analysis!$I$10, N8343 &gt; EDA_Outlier_Analysis!$I$11),
      "Outlier",
      "Normal"))</f>
        <v>Normal</v>
      </c>
    </row>
    <row r="8344" spans="1:19">
      <c r="A8344" t="s">
        <v>17657</v>
      </c>
      <c r="B8344" s="4">
        <v>44768</v>
      </c>
      <c r="C8344" s="2">
        <v>170030.63</v>
      </c>
      <c r="D8344" t="s">
        <v>849</v>
      </c>
      <c r="E8344" t="s">
        <v>868</v>
      </c>
      <c r="F8344" t="s">
        <v>10</v>
      </c>
      <c r="G8344" t="s">
        <v>20</v>
      </c>
      <c r="H8344" t="s">
        <v>409</v>
      </c>
      <c r="J8344" t="s">
        <v>17658</v>
      </c>
      <c r="K8344" t="str">
        <f>IF(COUNTIF(Customers!A:A, H8344)&gt;0, "Valid", "Invalid")</f>
        <v>Valid</v>
      </c>
      <c r="L8344" t="str">
        <f t="shared" si="650"/>
        <v>7</v>
      </c>
      <c r="M8344" t="str">
        <f t="shared" si="651"/>
        <v>2022</v>
      </c>
      <c r="N8344">
        <f t="shared" si="652"/>
        <v>170030.63</v>
      </c>
      <c r="O8344">
        <f t="shared" si="653"/>
        <v>170030.63</v>
      </c>
      <c r="P8344" t="str">
        <f t="shared" si="654"/>
        <v/>
      </c>
      <c r="Q8344" s="48" t="str">
        <f>IF(O8344="","",
   IF(OR(O8344&lt;EDA_Outlier_Analysis!$C$10, O8344&gt;EDA_Outlier_Analysis!$C$11),
      "Outlier",
      "Normal"))</f>
        <v>Normal</v>
      </c>
      <c r="R8344" t="str">
        <f>IF(P8344="","",
   IF(OR(P8344 &lt; EDA_Outlier_Analysis!$F$7, P8344 &gt; EDA_Outlier_Analysis!$F$8),
      "Outlier",
      "Normal"))</f>
        <v/>
      </c>
      <c r="S8344" t="str">
        <f>IF(N8344="","",
   IF(OR(N8344 &lt;EDA_Outlier_Analysis!$I$10, N8344 &gt; EDA_Outlier_Analysis!$I$11),
      "Outlier",
      "Normal"))</f>
        <v>Normal</v>
      </c>
    </row>
    <row r="8345" spans="1:19">
      <c r="A8345" t="s">
        <v>17659</v>
      </c>
      <c r="B8345" s="4">
        <v>44757</v>
      </c>
      <c r="C8345" s="2">
        <v>18232.150000000001</v>
      </c>
      <c r="D8345" t="s">
        <v>971</v>
      </c>
      <c r="E8345" t="s">
        <v>971</v>
      </c>
      <c r="F8345" t="s">
        <v>10</v>
      </c>
      <c r="G8345" t="s">
        <v>31</v>
      </c>
      <c r="J8345" t="s">
        <v>17660</v>
      </c>
      <c r="K8345" t="str">
        <f>IF(COUNTIF(Customers!A:A, H8345)&gt;0, "Valid", "Invalid")</f>
        <v>Invalid</v>
      </c>
      <c r="L8345" t="str">
        <f t="shared" si="650"/>
        <v>7</v>
      </c>
      <c r="M8345" t="str">
        <f t="shared" si="651"/>
        <v>2022</v>
      </c>
      <c r="N8345">
        <f t="shared" si="652"/>
        <v>-18232.150000000001</v>
      </c>
      <c r="O8345" t="str">
        <f t="shared" si="653"/>
        <v/>
      </c>
      <c r="P8345" t="str">
        <f t="shared" si="654"/>
        <v/>
      </c>
      <c r="Q8345" s="48" t="str">
        <f>IF(O8345="","",
   IF(OR(O8345&lt;EDA_Outlier_Analysis!$C$10, O8345&gt;EDA_Outlier_Analysis!$C$11),
      "Outlier",
      "Normal"))</f>
        <v/>
      </c>
      <c r="R8345" t="str">
        <f>IF(P8345="","",
   IF(OR(P8345 &lt; EDA_Outlier_Analysis!$F$7, P8345 &gt; EDA_Outlier_Analysis!$F$8),
      "Outlier",
      "Normal"))</f>
        <v/>
      </c>
      <c r="S8345" t="str">
        <f>IF(N8345="","",
   IF(OR(N8345 &lt;EDA_Outlier_Analysis!$I$10, N8345 &gt; EDA_Outlier_Analysis!$I$11),
      "Outlier",
      "Normal"))</f>
        <v>Normal</v>
      </c>
    </row>
    <row r="8346" spans="1:19">
      <c r="A8346" t="s">
        <v>17661</v>
      </c>
      <c r="B8346" s="4">
        <v>45180</v>
      </c>
      <c r="C8346" s="2">
        <v>-11922.25</v>
      </c>
      <c r="D8346" t="s">
        <v>840</v>
      </c>
      <c r="E8346" t="s">
        <v>864</v>
      </c>
      <c r="F8346" t="s">
        <v>11</v>
      </c>
      <c r="G8346" t="s">
        <v>24</v>
      </c>
      <c r="I8346" t="s">
        <v>4561</v>
      </c>
      <c r="J8346" t="s">
        <v>17662</v>
      </c>
      <c r="K8346" t="str">
        <f>IF(COUNTIF(Customers!A:A, H8346)&gt;0, "Valid", "Invalid")</f>
        <v>Invalid</v>
      </c>
      <c r="L8346" t="str">
        <f t="shared" si="650"/>
        <v>9</v>
      </c>
      <c r="M8346" t="str">
        <f t="shared" si="651"/>
        <v>2023</v>
      </c>
      <c r="N8346">
        <f t="shared" si="652"/>
        <v>-11922.25</v>
      </c>
      <c r="O8346" t="str">
        <f t="shared" si="653"/>
        <v/>
      </c>
      <c r="P8346">
        <f t="shared" si="654"/>
        <v>11922.25</v>
      </c>
      <c r="Q8346" s="48" t="str">
        <f>IF(O8346="","",
   IF(OR(O8346&lt;EDA_Outlier_Analysis!$C$10, O8346&gt;EDA_Outlier_Analysis!$C$11),
      "Outlier",
      "Normal"))</f>
        <v/>
      </c>
      <c r="R8346" t="str">
        <f>IF(P8346="","",
   IF(OR(P8346 &lt; EDA_Outlier_Analysis!$F$7, P8346 &gt; EDA_Outlier_Analysis!$F$8),
      "Outlier",
      "Normal"))</f>
        <v>Outlier</v>
      </c>
      <c r="S8346" t="str">
        <f>IF(N8346="","",
   IF(OR(N8346 &lt;EDA_Outlier_Analysis!$I$10, N8346 &gt; EDA_Outlier_Analysis!$I$11),
      "Outlier",
      "Normal"))</f>
        <v>Normal</v>
      </c>
    </row>
    <row r="8347" spans="1:19">
      <c r="A8347" t="s">
        <v>17663</v>
      </c>
      <c r="B8347" s="4">
        <v>45088</v>
      </c>
      <c r="C8347" s="2">
        <v>29800.71</v>
      </c>
      <c r="D8347" t="s">
        <v>873</v>
      </c>
      <c r="E8347" t="s">
        <v>873</v>
      </c>
      <c r="F8347" t="s">
        <v>9</v>
      </c>
      <c r="G8347" t="s">
        <v>20</v>
      </c>
      <c r="J8347" t="s">
        <v>17664</v>
      </c>
      <c r="K8347" t="str">
        <f>IF(COUNTIF(Customers!A:A, H8347)&gt;0, "Valid", "Invalid")</f>
        <v>Invalid</v>
      </c>
      <c r="L8347" t="str">
        <f t="shared" si="650"/>
        <v>6</v>
      </c>
      <c r="M8347" t="str">
        <f t="shared" si="651"/>
        <v>2023</v>
      </c>
      <c r="N8347">
        <f t="shared" si="652"/>
        <v>-29800.71</v>
      </c>
      <c r="O8347" t="str">
        <f t="shared" si="653"/>
        <v/>
      </c>
      <c r="P8347" t="str">
        <f t="shared" si="654"/>
        <v/>
      </c>
      <c r="Q8347" s="48" t="str">
        <f>IF(O8347="","",
   IF(OR(O8347&lt;EDA_Outlier_Analysis!$C$10, O8347&gt;EDA_Outlier_Analysis!$C$11),
      "Outlier",
      "Normal"))</f>
        <v/>
      </c>
      <c r="R8347" t="str">
        <f>IF(P8347="","",
   IF(OR(P8347 &lt; EDA_Outlier_Analysis!$F$7, P8347 &gt; EDA_Outlier_Analysis!$F$8),
      "Outlier",
      "Normal"))</f>
        <v/>
      </c>
      <c r="S8347" t="str">
        <f>IF(N8347="","",
   IF(OR(N8347 &lt;EDA_Outlier_Analysis!$I$10, N8347 &gt; EDA_Outlier_Analysis!$I$11),
      "Outlier",
      "Normal"))</f>
        <v>Normal</v>
      </c>
    </row>
    <row r="8348" spans="1:19">
      <c r="A8348" t="s">
        <v>17665</v>
      </c>
      <c r="B8348" s="4">
        <v>44879</v>
      </c>
      <c r="C8348" s="2">
        <v>-68422.44</v>
      </c>
      <c r="D8348" t="s">
        <v>840</v>
      </c>
      <c r="E8348" t="s">
        <v>845</v>
      </c>
      <c r="F8348" t="s">
        <v>9</v>
      </c>
      <c r="G8348" t="s">
        <v>34</v>
      </c>
      <c r="I8348" t="s">
        <v>1412</v>
      </c>
      <c r="J8348" t="s">
        <v>17666</v>
      </c>
      <c r="K8348" t="str">
        <f>IF(COUNTIF(Customers!A:A, H8348)&gt;0, "Valid", "Invalid")</f>
        <v>Invalid</v>
      </c>
      <c r="L8348" t="str">
        <f t="shared" si="650"/>
        <v>11</v>
      </c>
      <c r="M8348" t="str">
        <f t="shared" si="651"/>
        <v>2022</v>
      </c>
      <c r="N8348">
        <f t="shared" si="652"/>
        <v>-68422.44</v>
      </c>
      <c r="O8348" t="str">
        <f t="shared" si="653"/>
        <v/>
      </c>
      <c r="P8348">
        <f t="shared" si="654"/>
        <v>68422.44</v>
      </c>
      <c r="Q8348" s="48" t="str">
        <f>IF(O8348="","",
   IF(OR(O8348&lt;EDA_Outlier_Analysis!$C$10, O8348&gt;EDA_Outlier_Analysis!$C$11),
      "Outlier",
      "Normal"))</f>
        <v/>
      </c>
      <c r="R8348" t="str">
        <f>IF(P8348="","",
   IF(OR(P8348 &lt; EDA_Outlier_Analysis!$F$7, P8348 &gt; EDA_Outlier_Analysis!$F$8),
      "Outlier",
      "Normal"))</f>
        <v>Outlier</v>
      </c>
      <c r="S8348" t="str">
        <f>IF(N8348="","",
   IF(OR(N8348 &lt;EDA_Outlier_Analysis!$I$10, N8348 &gt; EDA_Outlier_Analysis!$I$11),
      "Outlier",
      "Normal"))</f>
        <v>Normal</v>
      </c>
    </row>
    <row r="8349" spans="1:19">
      <c r="A8349" t="s">
        <v>17667</v>
      </c>
      <c r="B8349" s="4">
        <v>45252</v>
      </c>
      <c r="C8349" s="2">
        <v>160117.19</v>
      </c>
      <c r="D8349" t="s">
        <v>849</v>
      </c>
      <c r="E8349" t="s">
        <v>853</v>
      </c>
      <c r="F8349" t="s">
        <v>10</v>
      </c>
      <c r="G8349" t="s">
        <v>24</v>
      </c>
      <c r="H8349" t="s">
        <v>647</v>
      </c>
      <c r="J8349" t="s">
        <v>17668</v>
      </c>
      <c r="K8349" t="str">
        <f>IF(COUNTIF(Customers!A:A, H8349)&gt;0, "Valid", "Invalid")</f>
        <v>Valid</v>
      </c>
      <c r="L8349" t="str">
        <f t="shared" si="650"/>
        <v>11</v>
      </c>
      <c r="M8349" t="str">
        <f t="shared" si="651"/>
        <v>2023</v>
      </c>
      <c r="N8349">
        <f t="shared" si="652"/>
        <v>160117.19</v>
      </c>
      <c r="O8349">
        <f t="shared" si="653"/>
        <v>160117.19</v>
      </c>
      <c r="P8349" t="str">
        <f t="shared" si="654"/>
        <v/>
      </c>
      <c r="Q8349" s="48" t="str">
        <f>IF(O8349="","",
   IF(OR(O8349&lt;EDA_Outlier_Analysis!$C$10, O8349&gt;EDA_Outlier_Analysis!$C$11),
      "Outlier",
      "Normal"))</f>
        <v>Normal</v>
      </c>
      <c r="R8349" t="str">
        <f>IF(P8349="","",
   IF(OR(P8349 &lt; EDA_Outlier_Analysis!$F$7, P8349 &gt; EDA_Outlier_Analysis!$F$8),
      "Outlier",
      "Normal"))</f>
        <v/>
      </c>
      <c r="S8349" t="str">
        <f>IF(N8349="","",
   IF(OR(N8349 &lt;EDA_Outlier_Analysis!$I$10, N8349 &gt; EDA_Outlier_Analysis!$I$11),
      "Outlier",
      "Normal"))</f>
        <v>Normal</v>
      </c>
    </row>
    <row r="8350" spans="1:19">
      <c r="A8350" t="s">
        <v>17669</v>
      </c>
      <c r="B8350" s="4">
        <v>44651</v>
      </c>
      <c r="C8350" s="2">
        <v>-43384.25</v>
      </c>
      <c r="D8350" t="s">
        <v>840</v>
      </c>
      <c r="E8350" t="s">
        <v>878</v>
      </c>
      <c r="F8350" t="s">
        <v>9</v>
      </c>
      <c r="G8350" t="s">
        <v>20</v>
      </c>
      <c r="I8350" t="s">
        <v>4371</v>
      </c>
      <c r="J8350" t="s">
        <v>17670</v>
      </c>
      <c r="K8350" t="str">
        <f>IF(COUNTIF(Customers!A:A, H8350)&gt;0, "Valid", "Invalid")</f>
        <v>Invalid</v>
      </c>
      <c r="L8350" t="str">
        <f t="shared" si="650"/>
        <v>3</v>
      </c>
      <c r="M8350" t="str">
        <f t="shared" si="651"/>
        <v>2022</v>
      </c>
      <c r="N8350">
        <f t="shared" si="652"/>
        <v>-43384.25</v>
      </c>
      <c r="O8350" t="str">
        <f t="shared" si="653"/>
        <v/>
      </c>
      <c r="P8350">
        <f t="shared" si="654"/>
        <v>43384.25</v>
      </c>
      <c r="Q8350" s="48" t="str">
        <f>IF(O8350="","",
   IF(OR(O8350&lt;EDA_Outlier_Analysis!$C$10, O8350&gt;EDA_Outlier_Analysis!$C$11),
      "Outlier",
      "Normal"))</f>
        <v/>
      </c>
      <c r="R8350" t="str">
        <f>IF(P8350="","",
   IF(OR(P8350 &lt; EDA_Outlier_Analysis!$F$7, P8350 &gt; EDA_Outlier_Analysis!$F$8),
      "Outlier",
      "Normal"))</f>
        <v>Normal</v>
      </c>
      <c r="S8350" t="str">
        <f>IF(N8350="","",
   IF(OR(N8350 &lt;EDA_Outlier_Analysis!$I$10, N8350 &gt; EDA_Outlier_Analysis!$I$11),
      "Outlier",
      "Normal"))</f>
        <v>Normal</v>
      </c>
    </row>
    <row r="8351" spans="1:19">
      <c r="A8351" t="s">
        <v>17671</v>
      </c>
      <c r="B8351" s="4">
        <v>45273</v>
      </c>
      <c r="C8351" s="2">
        <v>45047.51</v>
      </c>
      <c r="D8351" t="s">
        <v>849</v>
      </c>
      <c r="E8351" t="s">
        <v>868</v>
      </c>
      <c r="F8351" t="s">
        <v>10</v>
      </c>
      <c r="G8351" t="s">
        <v>24</v>
      </c>
      <c r="H8351" t="s">
        <v>211</v>
      </c>
      <c r="J8351" t="s">
        <v>17672</v>
      </c>
      <c r="K8351" t="str">
        <f>IF(COUNTIF(Customers!A:A, H8351)&gt;0, "Valid", "Invalid")</f>
        <v>Valid</v>
      </c>
      <c r="L8351" t="str">
        <f t="shared" si="650"/>
        <v>12</v>
      </c>
      <c r="M8351" t="str">
        <f t="shared" si="651"/>
        <v>2023</v>
      </c>
      <c r="N8351">
        <f t="shared" si="652"/>
        <v>45047.51</v>
      </c>
      <c r="O8351">
        <f t="shared" si="653"/>
        <v>45047.51</v>
      </c>
      <c r="P8351" t="str">
        <f t="shared" si="654"/>
        <v/>
      </c>
      <c r="Q8351" s="48" t="str">
        <f>IF(O8351="","",
   IF(OR(O8351&lt;EDA_Outlier_Analysis!$C$10, O8351&gt;EDA_Outlier_Analysis!$C$11),
      "Outlier",
      "Normal"))</f>
        <v>Normal</v>
      </c>
      <c r="R8351" t="str">
        <f>IF(P8351="","",
   IF(OR(P8351 &lt; EDA_Outlier_Analysis!$F$7, P8351 &gt; EDA_Outlier_Analysis!$F$8),
      "Outlier",
      "Normal"))</f>
        <v/>
      </c>
      <c r="S8351" t="str">
        <f>IF(N8351="","",
   IF(OR(N8351 &lt;EDA_Outlier_Analysis!$I$10, N8351 &gt; EDA_Outlier_Analysis!$I$11),
      "Outlier",
      "Normal"))</f>
        <v>Normal</v>
      </c>
    </row>
    <row r="8352" spans="1:19">
      <c r="A8352" t="s">
        <v>17673</v>
      </c>
      <c r="B8352" s="4">
        <v>45130</v>
      </c>
      <c r="C8352" s="2">
        <v>191549.47</v>
      </c>
      <c r="D8352" t="s">
        <v>849</v>
      </c>
      <c r="E8352" t="s">
        <v>868</v>
      </c>
      <c r="F8352" t="s">
        <v>10</v>
      </c>
      <c r="G8352" t="s">
        <v>20</v>
      </c>
      <c r="H8352" t="s">
        <v>477</v>
      </c>
      <c r="J8352" t="s">
        <v>17674</v>
      </c>
      <c r="K8352" t="str">
        <f>IF(COUNTIF(Customers!A:A, H8352)&gt;0, "Valid", "Invalid")</f>
        <v>Valid</v>
      </c>
      <c r="L8352" t="str">
        <f t="shared" si="650"/>
        <v>7</v>
      </c>
      <c r="M8352" t="str">
        <f t="shared" si="651"/>
        <v>2023</v>
      </c>
      <c r="N8352">
        <f t="shared" si="652"/>
        <v>191549.47</v>
      </c>
      <c r="O8352">
        <f t="shared" si="653"/>
        <v>191549.47</v>
      </c>
      <c r="P8352" t="str">
        <f t="shared" si="654"/>
        <v/>
      </c>
      <c r="Q8352" s="48" t="str">
        <f>IF(O8352="","",
   IF(OR(O8352&lt;EDA_Outlier_Analysis!$C$10, O8352&gt;EDA_Outlier_Analysis!$C$11),
      "Outlier",
      "Normal"))</f>
        <v>Normal</v>
      </c>
      <c r="R8352" t="str">
        <f>IF(P8352="","",
   IF(OR(P8352 &lt; EDA_Outlier_Analysis!$F$7, P8352 &gt; EDA_Outlier_Analysis!$F$8),
      "Outlier",
      "Normal"))</f>
        <v/>
      </c>
      <c r="S8352" t="str">
        <f>IF(N8352="","",
   IF(OR(N8352 &lt;EDA_Outlier_Analysis!$I$10, N8352 &gt; EDA_Outlier_Analysis!$I$11),
      "Outlier",
      "Normal"))</f>
        <v>Normal</v>
      </c>
    </row>
    <row r="8353" spans="1:19">
      <c r="A8353" t="s">
        <v>17675</v>
      </c>
      <c r="B8353" s="4">
        <v>44718</v>
      </c>
      <c r="C8353" s="2">
        <v>-18511.919999999998</v>
      </c>
      <c r="D8353" t="s">
        <v>840</v>
      </c>
      <c r="E8353" t="s">
        <v>864</v>
      </c>
      <c r="F8353" t="s">
        <v>10</v>
      </c>
      <c r="G8353" t="s">
        <v>20</v>
      </c>
      <c r="I8353" t="s">
        <v>960</v>
      </c>
      <c r="J8353" t="s">
        <v>17676</v>
      </c>
      <c r="K8353" t="str">
        <f>IF(COUNTIF(Customers!A:A, H8353)&gt;0, "Valid", "Invalid")</f>
        <v>Invalid</v>
      </c>
      <c r="L8353" t="str">
        <f t="shared" si="650"/>
        <v>6</v>
      </c>
      <c r="M8353" t="str">
        <f t="shared" si="651"/>
        <v>2022</v>
      </c>
      <c r="N8353">
        <f t="shared" si="652"/>
        <v>-18511.919999999998</v>
      </c>
      <c r="O8353" t="str">
        <f t="shared" si="653"/>
        <v/>
      </c>
      <c r="P8353">
        <f t="shared" si="654"/>
        <v>18511.919999999998</v>
      </c>
      <c r="Q8353" s="48" t="str">
        <f>IF(O8353="","",
   IF(OR(O8353&lt;EDA_Outlier_Analysis!$C$10, O8353&gt;EDA_Outlier_Analysis!$C$11),
      "Outlier",
      "Normal"))</f>
        <v/>
      </c>
      <c r="R8353" t="str">
        <f>IF(P8353="","",
   IF(OR(P8353 &lt; EDA_Outlier_Analysis!$F$7, P8353 &gt; EDA_Outlier_Analysis!$F$8),
      "Outlier",
      "Normal"))</f>
        <v>Outlier</v>
      </c>
      <c r="S8353" t="str">
        <f>IF(N8353="","",
   IF(OR(N8353 &lt;EDA_Outlier_Analysis!$I$10, N8353 &gt; EDA_Outlier_Analysis!$I$11),
      "Outlier",
      "Normal"))</f>
        <v>Normal</v>
      </c>
    </row>
    <row r="8354" spans="1:19">
      <c r="A8354" t="s">
        <v>17677</v>
      </c>
      <c r="B8354" s="4">
        <v>45102</v>
      </c>
      <c r="C8354" s="2">
        <v>-2000</v>
      </c>
      <c r="D8354" t="s">
        <v>840</v>
      </c>
      <c r="E8354" t="s">
        <v>845</v>
      </c>
      <c r="F8354" t="s">
        <v>10</v>
      </c>
      <c r="G8354" t="s">
        <v>31</v>
      </c>
      <c r="I8354" t="s">
        <v>1468</v>
      </c>
      <c r="J8354" t="s">
        <v>17678</v>
      </c>
      <c r="K8354" t="str">
        <f>IF(COUNTIF(Customers!A:A, H8354)&gt;0, "Valid", "Invalid")</f>
        <v>Invalid</v>
      </c>
      <c r="L8354" t="str">
        <f t="shared" si="650"/>
        <v>6</v>
      </c>
      <c r="M8354" t="str">
        <f t="shared" si="651"/>
        <v>2023</v>
      </c>
      <c r="N8354">
        <f t="shared" si="652"/>
        <v>-2000</v>
      </c>
      <c r="O8354" t="str">
        <f t="shared" si="653"/>
        <v/>
      </c>
      <c r="P8354">
        <f t="shared" si="654"/>
        <v>2000</v>
      </c>
      <c r="Q8354" s="48" t="str">
        <f>IF(O8354="","",
   IF(OR(O8354&lt;EDA_Outlier_Analysis!$C$10, O8354&gt;EDA_Outlier_Analysis!$C$11),
      "Outlier",
      "Normal"))</f>
        <v/>
      </c>
      <c r="R8354" t="str">
        <f>IF(P8354="","",
   IF(OR(P8354 &lt; EDA_Outlier_Analysis!$F$7, P8354 &gt; EDA_Outlier_Analysis!$F$8),
      "Outlier",
      "Normal"))</f>
        <v>Outlier</v>
      </c>
      <c r="S8354" t="str">
        <f>IF(N8354="","",
   IF(OR(N8354 &lt;EDA_Outlier_Analysis!$I$10, N8354 &gt; EDA_Outlier_Analysis!$I$11),
      "Outlier",
      "Normal"))</f>
        <v>Normal</v>
      </c>
    </row>
    <row r="8355" spans="1:19">
      <c r="A8355" t="s">
        <v>17679</v>
      </c>
      <c r="B8355" s="4">
        <v>45209</v>
      </c>
      <c r="C8355" s="2">
        <v>-96300.7</v>
      </c>
      <c r="D8355" t="s">
        <v>840</v>
      </c>
      <c r="E8355" t="s">
        <v>845</v>
      </c>
      <c r="F8355" t="s">
        <v>9</v>
      </c>
      <c r="G8355" t="s">
        <v>31</v>
      </c>
      <c r="I8355" t="s">
        <v>990</v>
      </c>
      <c r="J8355" t="s">
        <v>17680</v>
      </c>
      <c r="K8355" t="str">
        <f>IF(COUNTIF(Customers!A:A, H8355)&gt;0, "Valid", "Invalid")</f>
        <v>Invalid</v>
      </c>
      <c r="L8355" t="str">
        <f t="shared" si="650"/>
        <v>10</v>
      </c>
      <c r="M8355" t="str">
        <f t="shared" si="651"/>
        <v>2023</v>
      </c>
      <c r="N8355">
        <f t="shared" si="652"/>
        <v>-96300.7</v>
      </c>
      <c r="O8355" t="str">
        <f t="shared" si="653"/>
        <v/>
      </c>
      <c r="P8355">
        <f t="shared" si="654"/>
        <v>96300.7</v>
      </c>
      <c r="Q8355" s="48" t="str">
        <f>IF(O8355="","",
   IF(OR(O8355&lt;EDA_Outlier_Analysis!$C$10, O8355&gt;EDA_Outlier_Analysis!$C$11),
      "Outlier",
      "Normal"))</f>
        <v/>
      </c>
      <c r="R8355" t="str">
        <f>IF(P8355="","",
   IF(OR(P8355 &lt; EDA_Outlier_Analysis!$F$7, P8355 &gt; EDA_Outlier_Analysis!$F$8),
      "Outlier",
      "Normal"))</f>
        <v>Outlier</v>
      </c>
      <c r="S8355" t="str">
        <f>IF(N8355="","",
   IF(OR(N8355 &lt;EDA_Outlier_Analysis!$I$10, N8355 &gt; EDA_Outlier_Analysis!$I$11),
      "Outlier",
      "Normal"))</f>
        <v>Normal</v>
      </c>
    </row>
    <row r="8356" spans="1:19">
      <c r="A8356" t="s">
        <v>17681</v>
      </c>
      <c r="B8356" s="4">
        <v>44944</v>
      </c>
      <c r="C8356" s="2">
        <v>281258.15999999997</v>
      </c>
      <c r="D8356" t="s">
        <v>849</v>
      </c>
      <c r="E8356" t="s">
        <v>868</v>
      </c>
      <c r="F8356" t="s">
        <v>11</v>
      </c>
      <c r="G8356" t="s">
        <v>20</v>
      </c>
      <c r="H8356" t="s">
        <v>61</v>
      </c>
      <c r="J8356" t="s">
        <v>17682</v>
      </c>
      <c r="K8356" t="str">
        <f>IF(COUNTIF(Customers!A:A, H8356)&gt;0, "Valid", "Invalid")</f>
        <v>Valid</v>
      </c>
      <c r="L8356" t="str">
        <f t="shared" si="650"/>
        <v>1</v>
      </c>
      <c r="M8356" t="str">
        <f t="shared" si="651"/>
        <v>2023</v>
      </c>
      <c r="N8356">
        <f t="shared" si="652"/>
        <v>281258.15999999997</v>
      </c>
      <c r="O8356">
        <f t="shared" si="653"/>
        <v>281258.15999999997</v>
      </c>
      <c r="P8356" t="str">
        <f t="shared" si="654"/>
        <v/>
      </c>
      <c r="Q8356" s="48" t="str">
        <f>IF(O8356="","",
   IF(OR(O8356&lt;EDA_Outlier_Analysis!$C$10, O8356&gt;EDA_Outlier_Analysis!$C$11),
      "Outlier",
      "Normal"))</f>
        <v>Normal</v>
      </c>
      <c r="R8356" t="str">
        <f>IF(P8356="","",
   IF(OR(P8356 &lt; EDA_Outlier_Analysis!$F$7, P8356 &gt; EDA_Outlier_Analysis!$F$8),
      "Outlier",
      "Normal"))</f>
        <v/>
      </c>
      <c r="S8356" t="str">
        <f>IF(N8356="","",
   IF(OR(N8356 &lt;EDA_Outlier_Analysis!$I$10, N8356 &gt; EDA_Outlier_Analysis!$I$11),
      "Outlier",
      "Normal"))</f>
        <v>Normal</v>
      </c>
    </row>
    <row r="8357" spans="1:19">
      <c r="A8357" t="s">
        <v>17683</v>
      </c>
      <c r="B8357" s="4">
        <v>45185</v>
      </c>
      <c r="C8357" s="2">
        <v>227943.59</v>
      </c>
      <c r="D8357" t="s">
        <v>849</v>
      </c>
      <c r="E8357" t="s">
        <v>850</v>
      </c>
      <c r="F8357" t="s">
        <v>11</v>
      </c>
      <c r="G8357" t="s">
        <v>31</v>
      </c>
      <c r="H8357" t="s">
        <v>83</v>
      </c>
      <c r="J8357" t="s">
        <v>17684</v>
      </c>
      <c r="K8357" t="str">
        <f>IF(COUNTIF(Customers!A:A, H8357)&gt;0, "Valid", "Invalid")</f>
        <v>Valid</v>
      </c>
      <c r="L8357" t="str">
        <f t="shared" si="650"/>
        <v>9</v>
      </c>
      <c r="M8357" t="str">
        <f t="shared" si="651"/>
        <v>2023</v>
      </c>
      <c r="N8357">
        <f t="shared" si="652"/>
        <v>227943.59</v>
      </c>
      <c r="O8357">
        <f t="shared" si="653"/>
        <v>227943.59</v>
      </c>
      <c r="P8357" t="str">
        <f t="shared" si="654"/>
        <v/>
      </c>
      <c r="Q8357" s="48" t="str">
        <f>IF(O8357="","",
   IF(OR(O8357&lt;EDA_Outlier_Analysis!$C$10, O8357&gt;EDA_Outlier_Analysis!$C$11),
      "Outlier",
      "Normal"))</f>
        <v>Normal</v>
      </c>
      <c r="R8357" t="str">
        <f>IF(P8357="","",
   IF(OR(P8357 &lt; EDA_Outlier_Analysis!$F$7, P8357 &gt; EDA_Outlier_Analysis!$F$8),
      "Outlier",
      "Normal"))</f>
        <v/>
      </c>
      <c r="S8357" t="str">
        <f>IF(N8357="","",
   IF(OR(N8357 &lt;EDA_Outlier_Analysis!$I$10, N8357 &gt; EDA_Outlier_Analysis!$I$11),
      "Outlier",
      "Normal"))</f>
        <v>Normal</v>
      </c>
    </row>
    <row r="8358" spans="1:19">
      <c r="A8358" t="s">
        <v>17685</v>
      </c>
      <c r="B8358" s="4">
        <v>44807</v>
      </c>
      <c r="C8358" s="2">
        <v>-68653.47</v>
      </c>
      <c r="D8358" t="s">
        <v>840</v>
      </c>
      <c r="E8358" t="s">
        <v>856</v>
      </c>
      <c r="F8358" t="s">
        <v>9</v>
      </c>
      <c r="G8358" t="s">
        <v>24</v>
      </c>
      <c r="I8358" t="s">
        <v>1340</v>
      </c>
      <c r="J8358" t="s">
        <v>17686</v>
      </c>
      <c r="K8358" t="str">
        <f>IF(COUNTIF(Customers!A:A, H8358)&gt;0, "Valid", "Invalid")</f>
        <v>Invalid</v>
      </c>
      <c r="L8358" t="str">
        <f t="shared" si="650"/>
        <v>9</v>
      </c>
      <c r="M8358" t="str">
        <f t="shared" si="651"/>
        <v>2022</v>
      </c>
      <c r="N8358">
        <f t="shared" si="652"/>
        <v>-68653.47</v>
      </c>
      <c r="O8358" t="str">
        <f t="shared" si="653"/>
        <v/>
      </c>
      <c r="P8358">
        <f t="shared" si="654"/>
        <v>68653.47</v>
      </c>
      <c r="Q8358" s="48" t="str">
        <f>IF(O8358="","",
   IF(OR(O8358&lt;EDA_Outlier_Analysis!$C$10, O8358&gt;EDA_Outlier_Analysis!$C$11),
      "Outlier",
      "Normal"))</f>
        <v/>
      </c>
      <c r="R8358" t="str">
        <f>IF(P8358="","",
   IF(OR(P8358 &lt; EDA_Outlier_Analysis!$F$7, P8358 &gt; EDA_Outlier_Analysis!$F$8),
      "Outlier",
      "Normal"))</f>
        <v>Outlier</v>
      </c>
      <c r="S8358" t="str">
        <f>IF(N8358="","",
   IF(OR(N8358 &lt;EDA_Outlier_Analysis!$I$10, N8358 &gt; EDA_Outlier_Analysis!$I$11),
      "Outlier",
      "Normal"))</f>
        <v>Normal</v>
      </c>
    </row>
    <row r="8359" spans="1:19">
      <c r="A8359" t="s">
        <v>17687</v>
      </c>
      <c r="B8359" s="4">
        <v>45177</v>
      </c>
      <c r="C8359" s="2">
        <v>131246.15</v>
      </c>
      <c r="D8359" t="s">
        <v>849</v>
      </c>
      <c r="E8359" t="s">
        <v>853</v>
      </c>
      <c r="F8359" t="s">
        <v>10</v>
      </c>
      <c r="G8359" t="s">
        <v>31</v>
      </c>
      <c r="H8359" t="s">
        <v>745</v>
      </c>
      <c r="J8359" t="s">
        <v>17688</v>
      </c>
      <c r="K8359" t="str">
        <f>IF(COUNTIF(Customers!A:A, H8359)&gt;0, "Valid", "Invalid")</f>
        <v>Valid</v>
      </c>
      <c r="L8359" t="str">
        <f t="shared" si="650"/>
        <v>9</v>
      </c>
      <c r="M8359" t="str">
        <f t="shared" si="651"/>
        <v>2023</v>
      </c>
      <c r="N8359">
        <f t="shared" si="652"/>
        <v>131246.15</v>
      </c>
      <c r="O8359">
        <f t="shared" si="653"/>
        <v>131246.15</v>
      </c>
      <c r="P8359" t="str">
        <f t="shared" si="654"/>
        <v/>
      </c>
      <c r="Q8359" s="48" t="str">
        <f>IF(O8359="","",
   IF(OR(O8359&lt;EDA_Outlier_Analysis!$C$10, O8359&gt;EDA_Outlier_Analysis!$C$11),
      "Outlier",
      "Normal"))</f>
        <v>Normal</v>
      </c>
      <c r="R8359" t="str">
        <f>IF(P8359="","",
   IF(OR(P8359 &lt; EDA_Outlier_Analysis!$F$7, P8359 &gt; EDA_Outlier_Analysis!$F$8),
      "Outlier",
      "Normal"))</f>
        <v/>
      </c>
      <c r="S8359" t="str">
        <f>IF(N8359="","",
   IF(OR(N8359 &lt;EDA_Outlier_Analysis!$I$10, N8359 &gt; EDA_Outlier_Analysis!$I$11),
      "Outlier",
      "Normal"))</f>
        <v>Normal</v>
      </c>
    </row>
    <row r="8360" spans="1:19">
      <c r="A8360" t="s">
        <v>17689</v>
      </c>
      <c r="B8360" s="4">
        <v>44626</v>
      </c>
      <c r="C8360" s="2">
        <v>6728.14</v>
      </c>
      <c r="D8360" t="s">
        <v>1345</v>
      </c>
      <c r="E8360" t="s">
        <v>1345</v>
      </c>
      <c r="F8360" t="s">
        <v>10</v>
      </c>
      <c r="G8360" t="s">
        <v>31</v>
      </c>
      <c r="J8360" t="s">
        <v>17690</v>
      </c>
      <c r="K8360" t="str">
        <f>IF(COUNTIF(Customers!A:A, H8360)&gt;0, "Valid", "Invalid")</f>
        <v>Invalid</v>
      </c>
      <c r="L8360" t="str">
        <f t="shared" si="650"/>
        <v>3</v>
      </c>
      <c r="M8360" t="str">
        <f t="shared" si="651"/>
        <v>2022</v>
      </c>
      <c r="N8360">
        <f t="shared" si="652"/>
        <v>-6728.14</v>
      </c>
      <c r="O8360" t="str">
        <f t="shared" si="653"/>
        <v/>
      </c>
      <c r="P8360" t="str">
        <f t="shared" si="654"/>
        <v/>
      </c>
      <c r="Q8360" s="48" t="str">
        <f>IF(O8360="","",
   IF(OR(O8360&lt;EDA_Outlier_Analysis!$C$10, O8360&gt;EDA_Outlier_Analysis!$C$11),
      "Outlier",
      "Normal"))</f>
        <v/>
      </c>
      <c r="R8360" t="str">
        <f>IF(P8360="","",
   IF(OR(P8360 &lt; EDA_Outlier_Analysis!$F$7, P8360 &gt; EDA_Outlier_Analysis!$F$8),
      "Outlier",
      "Normal"))</f>
        <v/>
      </c>
      <c r="S8360" t="str">
        <f>IF(N8360="","",
   IF(OR(N8360 &lt;EDA_Outlier_Analysis!$I$10, N8360 &gt; EDA_Outlier_Analysis!$I$11),
      "Outlier",
      "Normal"))</f>
        <v>Normal</v>
      </c>
    </row>
    <row r="8361" spans="1:19">
      <c r="A8361" t="s">
        <v>17691</v>
      </c>
      <c r="B8361" s="4">
        <v>44968</v>
      </c>
      <c r="C8361" s="2">
        <v>157443.82</v>
      </c>
      <c r="D8361" t="s">
        <v>849</v>
      </c>
      <c r="E8361" t="s">
        <v>850</v>
      </c>
      <c r="F8361" t="s">
        <v>10</v>
      </c>
      <c r="G8361" t="s">
        <v>34</v>
      </c>
      <c r="H8361" t="s">
        <v>663</v>
      </c>
      <c r="J8361" t="s">
        <v>17692</v>
      </c>
      <c r="K8361" t="str">
        <f>IF(COUNTIF(Customers!A:A, H8361)&gt;0, "Valid", "Invalid")</f>
        <v>Valid</v>
      </c>
      <c r="L8361" t="str">
        <f t="shared" si="650"/>
        <v>2</v>
      </c>
      <c r="M8361" t="str">
        <f t="shared" si="651"/>
        <v>2023</v>
      </c>
      <c r="N8361">
        <f t="shared" si="652"/>
        <v>157443.82</v>
      </c>
      <c r="O8361">
        <f t="shared" si="653"/>
        <v>157443.82</v>
      </c>
      <c r="P8361" t="str">
        <f t="shared" si="654"/>
        <v/>
      </c>
      <c r="Q8361" s="48" t="str">
        <f>IF(O8361="","",
   IF(OR(O8361&lt;EDA_Outlier_Analysis!$C$10, O8361&gt;EDA_Outlier_Analysis!$C$11),
      "Outlier",
      "Normal"))</f>
        <v>Normal</v>
      </c>
      <c r="R8361" t="str">
        <f>IF(P8361="","",
   IF(OR(P8361 &lt; EDA_Outlier_Analysis!$F$7, P8361 &gt; EDA_Outlier_Analysis!$F$8),
      "Outlier",
      "Normal"))</f>
        <v/>
      </c>
      <c r="S8361" t="str">
        <f>IF(N8361="","",
   IF(OR(N8361 &lt;EDA_Outlier_Analysis!$I$10, N8361 &gt; EDA_Outlier_Analysis!$I$11),
      "Outlier",
      "Normal"))</f>
        <v>Normal</v>
      </c>
    </row>
    <row r="8362" spans="1:19">
      <c r="A8362" t="s">
        <v>17693</v>
      </c>
      <c r="B8362" s="4">
        <v>45010</v>
      </c>
      <c r="C8362" s="2">
        <v>152667.9</v>
      </c>
      <c r="D8362" t="s">
        <v>849</v>
      </c>
      <c r="E8362" t="s">
        <v>868</v>
      </c>
      <c r="F8362" t="s">
        <v>10</v>
      </c>
      <c r="G8362" t="s">
        <v>20</v>
      </c>
      <c r="H8362" t="s">
        <v>487</v>
      </c>
      <c r="J8362" t="s">
        <v>17694</v>
      </c>
      <c r="K8362" t="str">
        <f>IF(COUNTIF(Customers!A:A, H8362)&gt;0, "Valid", "Invalid")</f>
        <v>Valid</v>
      </c>
      <c r="L8362" t="str">
        <f t="shared" si="650"/>
        <v>3</v>
      </c>
      <c r="M8362" t="str">
        <f t="shared" si="651"/>
        <v>2023</v>
      </c>
      <c r="N8362">
        <f t="shared" si="652"/>
        <v>152667.9</v>
      </c>
      <c r="O8362">
        <f t="shared" si="653"/>
        <v>152667.9</v>
      </c>
      <c r="P8362" t="str">
        <f t="shared" si="654"/>
        <v/>
      </c>
      <c r="Q8362" s="48" t="str">
        <f>IF(O8362="","",
   IF(OR(O8362&lt;EDA_Outlier_Analysis!$C$10, O8362&gt;EDA_Outlier_Analysis!$C$11),
      "Outlier",
      "Normal"))</f>
        <v>Normal</v>
      </c>
      <c r="R8362" t="str">
        <f>IF(P8362="","",
   IF(OR(P8362 &lt; EDA_Outlier_Analysis!$F$7, P8362 &gt; EDA_Outlier_Analysis!$F$8),
      "Outlier",
      "Normal"))</f>
        <v/>
      </c>
      <c r="S8362" t="str">
        <f>IF(N8362="","",
   IF(OR(N8362 &lt;EDA_Outlier_Analysis!$I$10, N8362 &gt; EDA_Outlier_Analysis!$I$11),
      "Outlier",
      "Normal"))</f>
        <v>Normal</v>
      </c>
    </row>
    <row r="8363" spans="1:19">
      <c r="A8363" t="s">
        <v>17695</v>
      </c>
      <c r="B8363" s="4">
        <v>44620</v>
      </c>
      <c r="C8363" s="2">
        <v>21494.400000000001</v>
      </c>
      <c r="D8363" t="s">
        <v>971</v>
      </c>
      <c r="E8363" t="s">
        <v>971</v>
      </c>
      <c r="F8363" t="s">
        <v>11</v>
      </c>
      <c r="G8363" t="s">
        <v>24</v>
      </c>
      <c r="J8363" t="s">
        <v>17696</v>
      </c>
      <c r="K8363" t="str">
        <f>IF(COUNTIF(Customers!A:A, H8363)&gt;0, "Valid", "Invalid")</f>
        <v>Invalid</v>
      </c>
      <c r="L8363" t="str">
        <f t="shared" si="650"/>
        <v>2</v>
      </c>
      <c r="M8363" t="str">
        <f t="shared" si="651"/>
        <v>2022</v>
      </c>
      <c r="N8363">
        <f t="shared" si="652"/>
        <v>-21494.400000000001</v>
      </c>
      <c r="O8363" t="str">
        <f t="shared" si="653"/>
        <v/>
      </c>
      <c r="P8363" t="str">
        <f t="shared" si="654"/>
        <v/>
      </c>
      <c r="Q8363" s="48" t="str">
        <f>IF(O8363="","",
   IF(OR(O8363&lt;EDA_Outlier_Analysis!$C$10, O8363&gt;EDA_Outlier_Analysis!$C$11),
      "Outlier",
      "Normal"))</f>
        <v/>
      </c>
      <c r="R8363" t="str">
        <f>IF(P8363="","",
   IF(OR(P8363 &lt; EDA_Outlier_Analysis!$F$7, P8363 &gt; EDA_Outlier_Analysis!$F$8),
      "Outlier",
      "Normal"))</f>
        <v/>
      </c>
      <c r="S8363" t="str">
        <f>IF(N8363="","",
   IF(OR(N8363 &lt;EDA_Outlier_Analysis!$I$10, N8363 &gt; EDA_Outlier_Analysis!$I$11),
      "Outlier",
      "Normal"))</f>
        <v>Normal</v>
      </c>
    </row>
    <row r="8364" spans="1:19">
      <c r="A8364" t="s">
        <v>17697</v>
      </c>
      <c r="B8364" s="4">
        <v>44874</v>
      </c>
      <c r="C8364" s="2">
        <v>227693.69</v>
      </c>
      <c r="D8364" t="s">
        <v>849</v>
      </c>
      <c r="E8364" t="s">
        <v>853</v>
      </c>
      <c r="F8364" t="s">
        <v>9</v>
      </c>
      <c r="G8364" t="s">
        <v>31</v>
      </c>
      <c r="H8364" t="s">
        <v>439</v>
      </c>
      <c r="J8364" t="s">
        <v>17698</v>
      </c>
      <c r="K8364" t="str">
        <f>IF(COUNTIF(Customers!A:A, H8364)&gt;0, "Valid", "Invalid")</f>
        <v>Valid</v>
      </c>
      <c r="L8364" t="str">
        <f t="shared" si="650"/>
        <v>11</v>
      </c>
      <c r="M8364" t="str">
        <f t="shared" si="651"/>
        <v>2022</v>
      </c>
      <c r="N8364">
        <f t="shared" si="652"/>
        <v>227693.69</v>
      </c>
      <c r="O8364">
        <f t="shared" si="653"/>
        <v>227693.69</v>
      </c>
      <c r="P8364" t="str">
        <f t="shared" si="654"/>
        <v/>
      </c>
      <c r="Q8364" s="48" t="str">
        <f>IF(O8364="","",
   IF(OR(O8364&lt;EDA_Outlier_Analysis!$C$10, O8364&gt;EDA_Outlier_Analysis!$C$11),
      "Outlier",
      "Normal"))</f>
        <v>Normal</v>
      </c>
      <c r="R8364" t="str">
        <f>IF(P8364="","",
   IF(OR(P8364 &lt; EDA_Outlier_Analysis!$F$7, P8364 &gt; EDA_Outlier_Analysis!$F$8),
      "Outlier",
      "Normal"))</f>
        <v/>
      </c>
      <c r="S8364" t="str">
        <f>IF(N8364="","",
   IF(OR(N8364 &lt;EDA_Outlier_Analysis!$I$10, N8364 &gt; EDA_Outlier_Analysis!$I$11),
      "Outlier",
      "Normal"))</f>
        <v>Normal</v>
      </c>
    </row>
    <row r="8365" spans="1:19">
      <c r="A8365" t="s">
        <v>17699</v>
      </c>
      <c r="B8365" s="4">
        <v>44958</v>
      </c>
      <c r="C8365" s="2">
        <v>-58300.99</v>
      </c>
      <c r="D8365" t="s">
        <v>840</v>
      </c>
      <c r="E8365" t="s">
        <v>845</v>
      </c>
      <c r="F8365" t="s">
        <v>11</v>
      </c>
      <c r="G8365" t="s">
        <v>20</v>
      </c>
      <c r="I8365" t="s">
        <v>979</v>
      </c>
      <c r="J8365" t="s">
        <v>17700</v>
      </c>
      <c r="K8365" t="str">
        <f>IF(COUNTIF(Customers!A:A, H8365)&gt;0, "Valid", "Invalid")</f>
        <v>Invalid</v>
      </c>
      <c r="L8365" t="str">
        <f t="shared" si="650"/>
        <v>2</v>
      </c>
      <c r="M8365" t="str">
        <f t="shared" si="651"/>
        <v>2023</v>
      </c>
      <c r="N8365">
        <f t="shared" si="652"/>
        <v>-58300.99</v>
      </c>
      <c r="O8365" t="str">
        <f t="shared" si="653"/>
        <v/>
      </c>
      <c r="P8365">
        <f t="shared" si="654"/>
        <v>58300.99</v>
      </c>
      <c r="Q8365" s="48" t="str">
        <f>IF(O8365="","",
   IF(OR(O8365&lt;EDA_Outlier_Analysis!$C$10, O8365&gt;EDA_Outlier_Analysis!$C$11),
      "Outlier",
      "Normal"))</f>
        <v/>
      </c>
      <c r="R8365" t="str">
        <f>IF(P8365="","",
   IF(OR(P8365 &lt; EDA_Outlier_Analysis!$F$7, P8365 &gt; EDA_Outlier_Analysis!$F$8),
      "Outlier",
      "Normal"))</f>
        <v>Outlier</v>
      </c>
      <c r="S8365" t="str">
        <f>IF(N8365="","",
   IF(OR(N8365 &lt;EDA_Outlier_Analysis!$I$10, N8365 &gt; EDA_Outlier_Analysis!$I$11),
      "Outlier",
      "Normal"))</f>
        <v>Normal</v>
      </c>
    </row>
    <row r="8366" spans="1:19">
      <c r="A8366" t="s">
        <v>17701</v>
      </c>
      <c r="B8366" s="4">
        <v>44740</v>
      </c>
      <c r="C8366" s="2">
        <v>191849.09</v>
      </c>
      <c r="D8366" t="s">
        <v>849</v>
      </c>
      <c r="E8366" t="s">
        <v>850</v>
      </c>
      <c r="F8366" t="s">
        <v>9</v>
      </c>
      <c r="G8366" t="s">
        <v>34</v>
      </c>
      <c r="H8366" t="s">
        <v>43</v>
      </c>
      <c r="J8366" t="s">
        <v>17702</v>
      </c>
      <c r="K8366" t="str">
        <f>IF(COUNTIF(Customers!A:A, H8366)&gt;0, "Valid", "Invalid")</f>
        <v>Valid</v>
      </c>
      <c r="L8366" t="str">
        <f t="shared" si="650"/>
        <v>6</v>
      </c>
      <c r="M8366" t="str">
        <f t="shared" si="651"/>
        <v>2022</v>
      </c>
      <c r="N8366">
        <f t="shared" si="652"/>
        <v>191849.09</v>
      </c>
      <c r="O8366">
        <f t="shared" si="653"/>
        <v>191849.09</v>
      </c>
      <c r="P8366" t="str">
        <f t="shared" si="654"/>
        <v/>
      </c>
      <c r="Q8366" s="48" t="str">
        <f>IF(O8366="","",
   IF(OR(O8366&lt;EDA_Outlier_Analysis!$C$10, O8366&gt;EDA_Outlier_Analysis!$C$11),
      "Outlier",
      "Normal"))</f>
        <v>Normal</v>
      </c>
      <c r="R8366" t="str">
        <f>IF(P8366="","",
   IF(OR(P8366 &lt; EDA_Outlier_Analysis!$F$7, P8366 &gt; EDA_Outlier_Analysis!$F$8),
      "Outlier",
      "Normal"))</f>
        <v/>
      </c>
      <c r="S8366" t="str">
        <f>IF(N8366="","",
   IF(OR(N8366 &lt;EDA_Outlier_Analysis!$I$10, N8366 &gt; EDA_Outlier_Analysis!$I$11),
      "Outlier",
      "Normal"))</f>
        <v>Normal</v>
      </c>
    </row>
    <row r="8367" spans="1:19">
      <c r="A8367" t="s">
        <v>17703</v>
      </c>
      <c r="B8367" s="4">
        <v>45117</v>
      </c>
      <c r="C8367" s="2">
        <v>65381.120000000003</v>
      </c>
      <c r="D8367" t="s">
        <v>849</v>
      </c>
      <c r="E8367" t="s">
        <v>868</v>
      </c>
      <c r="F8367" t="s">
        <v>9</v>
      </c>
      <c r="G8367" t="s">
        <v>20</v>
      </c>
      <c r="H8367" t="s">
        <v>39</v>
      </c>
      <c r="J8367" t="s">
        <v>17704</v>
      </c>
      <c r="K8367" t="str">
        <f>IF(COUNTIF(Customers!A:A, H8367)&gt;0, "Valid", "Invalid")</f>
        <v>Valid</v>
      </c>
      <c r="L8367" t="str">
        <f t="shared" si="650"/>
        <v>7</v>
      </c>
      <c r="M8367" t="str">
        <f t="shared" si="651"/>
        <v>2023</v>
      </c>
      <c r="N8367">
        <f t="shared" si="652"/>
        <v>65381.120000000003</v>
      </c>
      <c r="O8367">
        <f t="shared" si="653"/>
        <v>65381.120000000003</v>
      </c>
      <c r="P8367" t="str">
        <f t="shared" si="654"/>
        <v/>
      </c>
      <c r="Q8367" s="48" t="str">
        <f>IF(O8367="","",
   IF(OR(O8367&lt;EDA_Outlier_Analysis!$C$10, O8367&gt;EDA_Outlier_Analysis!$C$11),
      "Outlier",
      "Normal"))</f>
        <v>Normal</v>
      </c>
      <c r="R8367" t="str">
        <f>IF(P8367="","",
   IF(OR(P8367 &lt; EDA_Outlier_Analysis!$F$7, P8367 &gt; EDA_Outlier_Analysis!$F$8),
      "Outlier",
      "Normal"))</f>
        <v/>
      </c>
      <c r="S8367" t="str">
        <f>IF(N8367="","",
   IF(OR(N8367 &lt;EDA_Outlier_Analysis!$I$10, N8367 &gt; EDA_Outlier_Analysis!$I$11),
      "Outlier",
      "Normal"))</f>
        <v>Normal</v>
      </c>
    </row>
    <row r="8368" spans="1:19">
      <c r="A8368" t="s">
        <v>17705</v>
      </c>
      <c r="B8368" s="4">
        <v>44945</v>
      </c>
      <c r="C8368" s="2">
        <v>-54496.18</v>
      </c>
      <c r="D8368" t="s">
        <v>840</v>
      </c>
      <c r="E8368" t="s">
        <v>864</v>
      </c>
      <c r="F8368" t="s">
        <v>9</v>
      </c>
      <c r="G8368" t="s">
        <v>34</v>
      </c>
      <c r="I8368" t="s">
        <v>1545</v>
      </c>
      <c r="J8368" t="s">
        <v>17706</v>
      </c>
      <c r="K8368" t="str">
        <f>IF(COUNTIF(Customers!A:A, H8368)&gt;0, "Valid", "Invalid")</f>
        <v>Invalid</v>
      </c>
      <c r="L8368" t="str">
        <f t="shared" si="650"/>
        <v>1</v>
      </c>
      <c r="M8368" t="str">
        <f t="shared" si="651"/>
        <v>2023</v>
      </c>
      <c r="N8368">
        <f t="shared" si="652"/>
        <v>-54496.18</v>
      </c>
      <c r="O8368" t="str">
        <f t="shared" si="653"/>
        <v/>
      </c>
      <c r="P8368">
        <f t="shared" si="654"/>
        <v>54496.18</v>
      </c>
      <c r="Q8368" s="48" t="str">
        <f>IF(O8368="","",
   IF(OR(O8368&lt;EDA_Outlier_Analysis!$C$10, O8368&gt;EDA_Outlier_Analysis!$C$11),
      "Outlier",
      "Normal"))</f>
        <v/>
      </c>
      <c r="R8368" t="str">
        <f>IF(P8368="","",
   IF(OR(P8368 &lt; EDA_Outlier_Analysis!$F$7, P8368 &gt; EDA_Outlier_Analysis!$F$8),
      "Outlier",
      "Normal"))</f>
        <v>Outlier</v>
      </c>
      <c r="S8368" t="str">
        <f>IF(N8368="","",
   IF(OR(N8368 &lt;EDA_Outlier_Analysis!$I$10, N8368 &gt; EDA_Outlier_Analysis!$I$11),
      "Outlier",
      "Normal"))</f>
        <v>Normal</v>
      </c>
    </row>
    <row r="8369" spans="1:19">
      <c r="A8369" t="s">
        <v>17707</v>
      </c>
      <c r="B8369" s="4">
        <v>45212</v>
      </c>
      <c r="C8369" s="2">
        <v>-44623.51</v>
      </c>
      <c r="D8369" t="s">
        <v>840</v>
      </c>
      <c r="E8369" t="s">
        <v>905</v>
      </c>
      <c r="F8369" t="s">
        <v>9</v>
      </c>
      <c r="G8369" t="s">
        <v>34</v>
      </c>
      <c r="I8369" t="s">
        <v>1361</v>
      </c>
      <c r="J8369" t="s">
        <v>17708</v>
      </c>
      <c r="K8369" t="str">
        <f>IF(COUNTIF(Customers!A:A, H8369)&gt;0, "Valid", "Invalid")</f>
        <v>Invalid</v>
      </c>
      <c r="L8369" t="str">
        <f t="shared" si="650"/>
        <v>10</v>
      </c>
      <c r="M8369" t="str">
        <f t="shared" si="651"/>
        <v>2023</v>
      </c>
      <c r="N8369">
        <f t="shared" si="652"/>
        <v>-44623.51</v>
      </c>
      <c r="O8369" t="str">
        <f t="shared" si="653"/>
        <v/>
      </c>
      <c r="P8369">
        <f t="shared" si="654"/>
        <v>44623.51</v>
      </c>
      <c r="Q8369" s="48" t="str">
        <f>IF(O8369="","",
   IF(OR(O8369&lt;EDA_Outlier_Analysis!$C$10, O8369&gt;EDA_Outlier_Analysis!$C$11),
      "Outlier",
      "Normal"))</f>
        <v/>
      </c>
      <c r="R8369" t="str">
        <f>IF(P8369="","",
   IF(OR(P8369 &lt; EDA_Outlier_Analysis!$F$7, P8369 &gt; EDA_Outlier_Analysis!$F$8),
      "Outlier",
      "Normal"))</f>
        <v>Normal</v>
      </c>
      <c r="S8369" t="str">
        <f>IF(N8369="","",
   IF(OR(N8369 &lt;EDA_Outlier_Analysis!$I$10, N8369 &gt; EDA_Outlier_Analysis!$I$11),
      "Outlier",
      "Normal"))</f>
        <v>Normal</v>
      </c>
    </row>
    <row r="8370" spans="1:19">
      <c r="A8370" t="s">
        <v>17709</v>
      </c>
      <c r="B8370" s="4">
        <v>45202</v>
      </c>
      <c r="C8370" s="2">
        <v>213446.99</v>
      </c>
      <c r="D8370" t="s">
        <v>849</v>
      </c>
      <c r="E8370" t="s">
        <v>868</v>
      </c>
      <c r="F8370" t="s">
        <v>10</v>
      </c>
      <c r="G8370" t="s">
        <v>24</v>
      </c>
      <c r="H8370" t="s">
        <v>613</v>
      </c>
      <c r="J8370" t="s">
        <v>17710</v>
      </c>
      <c r="K8370" t="str">
        <f>IF(COUNTIF(Customers!A:A, H8370)&gt;0, "Valid", "Invalid")</f>
        <v>Valid</v>
      </c>
      <c r="L8370" t="str">
        <f t="shared" si="650"/>
        <v>10</v>
      </c>
      <c r="M8370" t="str">
        <f t="shared" si="651"/>
        <v>2023</v>
      </c>
      <c r="N8370">
        <f t="shared" si="652"/>
        <v>213446.99</v>
      </c>
      <c r="O8370">
        <f t="shared" si="653"/>
        <v>213446.99</v>
      </c>
      <c r="P8370" t="str">
        <f t="shared" si="654"/>
        <v/>
      </c>
      <c r="Q8370" s="48" t="str">
        <f>IF(O8370="","",
   IF(OR(O8370&lt;EDA_Outlier_Analysis!$C$10, O8370&gt;EDA_Outlier_Analysis!$C$11),
      "Outlier",
      "Normal"))</f>
        <v>Normal</v>
      </c>
      <c r="R8370" t="str">
        <f>IF(P8370="","",
   IF(OR(P8370 &lt; EDA_Outlier_Analysis!$F$7, P8370 &gt; EDA_Outlier_Analysis!$F$8),
      "Outlier",
      "Normal"))</f>
        <v/>
      </c>
      <c r="S8370" t="str">
        <f>IF(N8370="","",
   IF(OR(N8370 &lt;EDA_Outlier_Analysis!$I$10, N8370 &gt; EDA_Outlier_Analysis!$I$11),
      "Outlier",
      "Normal"))</f>
        <v>Normal</v>
      </c>
    </row>
    <row r="8371" spans="1:19">
      <c r="A8371" t="s">
        <v>17711</v>
      </c>
      <c r="B8371" s="4">
        <v>45166</v>
      </c>
      <c r="C8371" s="2">
        <v>137391.93</v>
      </c>
      <c r="D8371" t="s">
        <v>849</v>
      </c>
      <c r="E8371" t="s">
        <v>868</v>
      </c>
      <c r="F8371" t="s">
        <v>9</v>
      </c>
      <c r="G8371" t="s">
        <v>31</v>
      </c>
      <c r="H8371" t="s">
        <v>249</v>
      </c>
      <c r="J8371" t="s">
        <v>17712</v>
      </c>
      <c r="K8371" t="str">
        <f>IF(COUNTIF(Customers!A:A, H8371)&gt;0, "Valid", "Invalid")</f>
        <v>Valid</v>
      </c>
      <c r="L8371" t="str">
        <f t="shared" si="650"/>
        <v>8</v>
      </c>
      <c r="M8371" t="str">
        <f t="shared" si="651"/>
        <v>2023</v>
      </c>
      <c r="N8371">
        <f t="shared" si="652"/>
        <v>137391.93</v>
      </c>
      <c r="O8371">
        <f t="shared" si="653"/>
        <v>137391.93</v>
      </c>
      <c r="P8371" t="str">
        <f t="shared" si="654"/>
        <v/>
      </c>
      <c r="Q8371" s="48" t="str">
        <f>IF(O8371="","",
   IF(OR(O8371&lt;EDA_Outlier_Analysis!$C$10, O8371&gt;EDA_Outlier_Analysis!$C$11),
      "Outlier",
      "Normal"))</f>
        <v>Normal</v>
      </c>
      <c r="R8371" t="str">
        <f>IF(P8371="","",
   IF(OR(P8371 &lt; EDA_Outlier_Analysis!$F$7, P8371 &gt; EDA_Outlier_Analysis!$F$8),
      "Outlier",
      "Normal"))</f>
        <v/>
      </c>
      <c r="S8371" t="str">
        <f>IF(N8371="","",
   IF(OR(N8371 &lt;EDA_Outlier_Analysis!$I$10, N8371 &gt; EDA_Outlier_Analysis!$I$11),
      "Outlier",
      "Normal"))</f>
        <v>Normal</v>
      </c>
    </row>
    <row r="8372" spans="1:19">
      <c r="A8372" t="s">
        <v>17713</v>
      </c>
      <c r="B8372" s="4">
        <v>44690</v>
      </c>
      <c r="C8372" s="2">
        <v>165486.26999999999</v>
      </c>
      <c r="D8372" t="s">
        <v>849</v>
      </c>
      <c r="E8372" t="s">
        <v>850</v>
      </c>
      <c r="F8372" t="s">
        <v>9</v>
      </c>
      <c r="G8372" t="s">
        <v>34</v>
      </c>
      <c r="H8372" t="s">
        <v>53</v>
      </c>
      <c r="J8372" t="s">
        <v>17714</v>
      </c>
      <c r="K8372" t="str">
        <f>IF(COUNTIF(Customers!A:A, H8372)&gt;0, "Valid", "Invalid")</f>
        <v>Valid</v>
      </c>
      <c r="L8372" t="str">
        <f t="shared" si="650"/>
        <v>5</v>
      </c>
      <c r="M8372" t="str">
        <f t="shared" si="651"/>
        <v>2022</v>
      </c>
      <c r="N8372">
        <f t="shared" si="652"/>
        <v>165486.26999999999</v>
      </c>
      <c r="O8372">
        <f t="shared" si="653"/>
        <v>165486.26999999999</v>
      </c>
      <c r="P8372" t="str">
        <f t="shared" si="654"/>
        <v/>
      </c>
      <c r="Q8372" s="48" t="str">
        <f>IF(O8372="","",
   IF(OR(O8372&lt;EDA_Outlier_Analysis!$C$10, O8372&gt;EDA_Outlier_Analysis!$C$11),
      "Outlier",
      "Normal"))</f>
        <v>Normal</v>
      </c>
      <c r="R8372" t="str">
        <f>IF(P8372="","",
   IF(OR(P8372 &lt; EDA_Outlier_Analysis!$F$7, P8372 &gt; EDA_Outlier_Analysis!$F$8),
      "Outlier",
      "Normal"))</f>
        <v/>
      </c>
      <c r="S8372" t="str">
        <f>IF(N8372="","",
   IF(OR(N8372 &lt;EDA_Outlier_Analysis!$I$10, N8372 &gt; EDA_Outlier_Analysis!$I$11),
      "Outlier",
      "Normal"))</f>
        <v>Normal</v>
      </c>
    </row>
    <row r="8373" spans="1:19">
      <c r="A8373" t="s">
        <v>17715</v>
      </c>
      <c r="B8373" s="4">
        <v>44815</v>
      </c>
      <c r="C8373" s="2">
        <v>134332.29</v>
      </c>
      <c r="D8373" t="s">
        <v>849</v>
      </c>
      <c r="E8373" t="s">
        <v>850</v>
      </c>
      <c r="F8373" t="s">
        <v>11</v>
      </c>
      <c r="G8373" t="s">
        <v>24</v>
      </c>
      <c r="H8373" t="s">
        <v>695</v>
      </c>
      <c r="J8373" t="s">
        <v>17716</v>
      </c>
      <c r="K8373" t="str">
        <f>IF(COUNTIF(Customers!A:A, H8373)&gt;0, "Valid", "Invalid")</f>
        <v>Valid</v>
      </c>
      <c r="L8373" t="str">
        <f t="shared" si="650"/>
        <v>9</v>
      </c>
      <c r="M8373" t="str">
        <f t="shared" si="651"/>
        <v>2022</v>
      </c>
      <c r="N8373">
        <f t="shared" si="652"/>
        <v>134332.29</v>
      </c>
      <c r="O8373">
        <f t="shared" si="653"/>
        <v>134332.29</v>
      </c>
      <c r="P8373" t="str">
        <f t="shared" si="654"/>
        <v/>
      </c>
      <c r="Q8373" s="48" t="str">
        <f>IF(O8373="","",
   IF(OR(O8373&lt;EDA_Outlier_Analysis!$C$10, O8373&gt;EDA_Outlier_Analysis!$C$11),
      "Outlier",
      "Normal"))</f>
        <v>Normal</v>
      </c>
      <c r="R8373" t="str">
        <f>IF(P8373="","",
   IF(OR(P8373 &lt; EDA_Outlier_Analysis!$F$7, P8373 &gt; EDA_Outlier_Analysis!$F$8),
      "Outlier",
      "Normal"))</f>
        <v/>
      </c>
      <c r="S8373" t="str">
        <f>IF(N8373="","",
   IF(OR(N8373 &lt;EDA_Outlier_Analysis!$I$10, N8373 &gt; EDA_Outlier_Analysis!$I$11),
      "Outlier",
      "Normal"))</f>
        <v>Normal</v>
      </c>
    </row>
    <row r="8374" spans="1:19">
      <c r="A8374" t="s">
        <v>17717</v>
      </c>
      <c r="B8374" s="4">
        <v>45257</v>
      </c>
      <c r="C8374" s="2">
        <v>-35656.44</v>
      </c>
      <c r="D8374" t="s">
        <v>840</v>
      </c>
      <c r="E8374" t="s">
        <v>845</v>
      </c>
      <c r="F8374" t="s">
        <v>9</v>
      </c>
      <c r="G8374" t="s">
        <v>34</v>
      </c>
      <c r="I8374" t="s">
        <v>932</v>
      </c>
      <c r="J8374" t="s">
        <v>17718</v>
      </c>
      <c r="K8374" t="str">
        <f>IF(COUNTIF(Customers!A:A, H8374)&gt;0, "Valid", "Invalid")</f>
        <v>Invalid</v>
      </c>
      <c r="L8374" t="str">
        <f t="shared" si="650"/>
        <v>11</v>
      </c>
      <c r="M8374" t="str">
        <f t="shared" si="651"/>
        <v>2023</v>
      </c>
      <c r="N8374">
        <f t="shared" si="652"/>
        <v>-35656.44</v>
      </c>
      <c r="O8374" t="str">
        <f t="shared" si="653"/>
        <v/>
      </c>
      <c r="P8374">
        <f t="shared" si="654"/>
        <v>35656.44</v>
      </c>
      <c r="Q8374" s="48" t="str">
        <f>IF(O8374="","",
   IF(OR(O8374&lt;EDA_Outlier_Analysis!$C$10, O8374&gt;EDA_Outlier_Analysis!$C$11),
      "Outlier",
      "Normal"))</f>
        <v/>
      </c>
      <c r="R8374" t="str">
        <f>IF(P8374="","",
   IF(OR(P8374 &lt; EDA_Outlier_Analysis!$F$7, P8374 &gt; EDA_Outlier_Analysis!$F$8),
      "Outlier",
      "Normal"))</f>
        <v>Normal</v>
      </c>
      <c r="S8374" t="str">
        <f>IF(N8374="","",
   IF(OR(N8374 &lt;EDA_Outlier_Analysis!$I$10, N8374 &gt; EDA_Outlier_Analysis!$I$11),
      "Outlier",
      "Normal"))</f>
        <v>Normal</v>
      </c>
    </row>
    <row r="8375" spans="1:19">
      <c r="A8375" t="s">
        <v>17719</v>
      </c>
      <c r="B8375" s="4">
        <v>44710</v>
      </c>
      <c r="C8375" s="2">
        <v>201625.04</v>
      </c>
      <c r="D8375" t="s">
        <v>849</v>
      </c>
      <c r="E8375" t="s">
        <v>850</v>
      </c>
      <c r="F8375" t="s">
        <v>11</v>
      </c>
      <c r="G8375" t="s">
        <v>24</v>
      </c>
      <c r="H8375" t="s">
        <v>245</v>
      </c>
      <c r="J8375" t="s">
        <v>17720</v>
      </c>
      <c r="K8375" t="str">
        <f>IF(COUNTIF(Customers!A:A, H8375)&gt;0, "Valid", "Invalid")</f>
        <v>Valid</v>
      </c>
      <c r="L8375" t="str">
        <f t="shared" si="650"/>
        <v>5</v>
      </c>
      <c r="M8375" t="str">
        <f t="shared" si="651"/>
        <v>2022</v>
      </c>
      <c r="N8375">
        <f t="shared" si="652"/>
        <v>201625.04</v>
      </c>
      <c r="O8375">
        <f t="shared" si="653"/>
        <v>201625.04</v>
      </c>
      <c r="P8375" t="str">
        <f t="shared" si="654"/>
        <v/>
      </c>
      <c r="Q8375" s="48" t="str">
        <f>IF(O8375="","",
   IF(OR(O8375&lt;EDA_Outlier_Analysis!$C$10, O8375&gt;EDA_Outlier_Analysis!$C$11),
      "Outlier",
      "Normal"))</f>
        <v>Normal</v>
      </c>
      <c r="R8375" t="str">
        <f>IF(P8375="","",
   IF(OR(P8375 &lt; EDA_Outlier_Analysis!$F$7, P8375 &gt; EDA_Outlier_Analysis!$F$8),
      "Outlier",
      "Normal"))</f>
        <v/>
      </c>
      <c r="S8375" t="str">
        <f>IF(N8375="","",
   IF(OR(N8375 &lt;EDA_Outlier_Analysis!$I$10, N8375 &gt; EDA_Outlier_Analysis!$I$11),
      "Outlier",
      "Normal"))</f>
        <v>Normal</v>
      </c>
    </row>
    <row r="8376" spans="1:19">
      <c r="A8376" t="s">
        <v>17721</v>
      </c>
      <c r="B8376" s="4">
        <v>45067</v>
      </c>
      <c r="C8376" s="2">
        <v>227677.74</v>
      </c>
      <c r="D8376" t="s">
        <v>849</v>
      </c>
      <c r="E8376" t="s">
        <v>850</v>
      </c>
      <c r="F8376" t="s">
        <v>10</v>
      </c>
      <c r="G8376" t="s">
        <v>31</v>
      </c>
      <c r="H8376" t="s">
        <v>251</v>
      </c>
      <c r="J8376" t="s">
        <v>17722</v>
      </c>
      <c r="K8376" t="str">
        <f>IF(COUNTIF(Customers!A:A, H8376)&gt;0, "Valid", "Invalid")</f>
        <v>Valid</v>
      </c>
      <c r="L8376" t="str">
        <f t="shared" si="650"/>
        <v>5</v>
      </c>
      <c r="M8376" t="str">
        <f t="shared" si="651"/>
        <v>2023</v>
      </c>
      <c r="N8376">
        <f t="shared" si="652"/>
        <v>227677.74</v>
      </c>
      <c r="O8376">
        <f t="shared" si="653"/>
        <v>227677.74</v>
      </c>
      <c r="P8376" t="str">
        <f t="shared" si="654"/>
        <v/>
      </c>
      <c r="Q8376" s="48" t="str">
        <f>IF(O8376="","",
   IF(OR(O8376&lt;EDA_Outlier_Analysis!$C$10, O8376&gt;EDA_Outlier_Analysis!$C$11),
      "Outlier",
      "Normal"))</f>
        <v>Normal</v>
      </c>
      <c r="R8376" t="str">
        <f>IF(P8376="","",
   IF(OR(P8376 &lt; EDA_Outlier_Analysis!$F$7, P8376 &gt; EDA_Outlier_Analysis!$F$8),
      "Outlier",
      "Normal"))</f>
        <v/>
      </c>
      <c r="S8376" t="str">
        <f>IF(N8376="","",
   IF(OR(N8376 &lt;EDA_Outlier_Analysis!$I$10, N8376 &gt; EDA_Outlier_Analysis!$I$11),
      "Outlier",
      "Normal"))</f>
        <v>Normal</v>
      </c>
    </row>
    <row r="8377" spans="1:19">
      <c r="A8377" t="s">
        <v>17723</v>
      </c>
      <c r="B8377" s="4">
        <v>45047</v>
      </c>
      <c r="C8377" s="2">
        <v>173474.47</v>
      </c>
      <c r="D8377" t="s">
        <v>849</v>
      </c>
      <c r="E8377" t="s">
        <v>853</v>
      </c>
      <c r="F8377" t="s">
        <v>10</v>
      </c>
      <c r="G8377" t="s">
        <v>24</v>
      </c>
      <c r="H8377" t="s">
        <v>199</v>
      </c>
      <c r="J8377" t="s">
        <v>17724</v>
      </c>
      <c r="K8377" t="str">
        <f>IF(COUNTIF(Customers!A:A, H8377)&gt;0, "Valid", "Invalid")</f>
        <v>Valid</v>
      </c>
      <c r="L8377" t="str">
        <f t="shared" si="650"/>
        <v>5</v>
      </c>
      <c r="M8377" t="str">
        <f t="shared" si="651"/>
        <v>2023</v>
      </c>
      <c r="N8377">
        <f t="shared" si="652"/>
        <v>173474.47</v>
      </c>
      <c r="O8377">
        <f t="shared" si="653"/>
        <v>173474.47</v>
      </c>
      <c r="P8377" t="str">
        <f t="shared" si="654"/>
        <v/>
      </c>
      <c r="Q8377" s="48" t="str">
        <f>IF(O8377="","",
   IF(OR(O8377&lt;EDA_Outlier_Analysis!$C$10, O8377&gt;EDA_Outlier_Analysis!$C$11),
      "Outlier",
      "Normal"))</f>
        <v>Normal</v>
      </c>
      <c r="R8377" t="str">
        <f>IF(P8377="","",
   IF(OR(P8377 &lt; EDA_Outlier_Analysis!$F$7, P8377 &gt; EDA_Outlier_Analysis!$F$8),
      "Outlier",
      "Normal"))</f>
        <v/>
      </c>
      <c r="S8377" t="str">
        <f>IF(N8377="","",
   IF(OR(N8377 &lt;EDA_Outlier_Analysis!$I$10, N8377 &gt; EDA_Outlier_Analysis!$I$11),
      "Outlier",
      "Normal"))</f>
        <v>Normal</v>
      </c>
    </row>
    <row r="8378" spans="1:19">
      <c r="A8378" t="s">
        <v>17725</v>
      </c>
      <c r="B8378" s="4">
        <v>45278</v>
      </c>
      <c r="C8378" s="2">
        <v>154732.91</v>
      </c>
      <c r="D8378" t="s">
        <v>849</v>
      </c>
      <c r="E8378" t="s">
        <v>868</v>
      </c>
      <c r="F8378" t="s">
        <v>10</v>
      </c>
      <c r="G8378" t="s">
        <v>24</v>
      </c>
      <c r="H8378" t="s">
        <v>693</v>
      </c>
      <c r="J8378" t="s">
        <v>17726</v>
      </c>
      <c r="K8378" t="str">
        <f>IF(COUNTIF(Customers!A:A, H8378)&gt;0, "Valid", "Invalid")</f>
        <v>Valid</v>
      </c>
      <c r="L8378" t="str">
        <f t="shared" si="650"/>
        <v>12</v>
      </c>
      <c r="M8378" t="str">
        <f t="shared" si="651"/>
        <v>2023</v>
      </c>
      <c r="N8378">
        <f t="shared" si="652"/>
        <v>154732.91</v>
      </c>
      <c r="O8378">
        <f t="shared" si="653"/>
        <v>154732.91</v>
      </c>
      <c r="P8378" t="str">
        <f t="shared" si="654"/>
        <v/>
      </c>
      <c r="Q8378" s="48" t="str">
        <f>IF(O8378="","",
   IF(OR(O8378&lt;EDA_Outlier_Analysis!$C$10, O8378&gt;EDA_Outlier_Analysis!$C$11),
      "Outlier",
      "Normal"))</f>
        <v>Normal</v>
      </c>
      <c r="R8378" t="str">
        <f>IF(P8378="","",
   IF(OR(P8378 &lt; EDA_Outlier_Analysis!$F$7, P8378 &gt; EDA_Outlier_Analysis!$F$8),
      "Outlier",
      "Normal"))</f>
        <v/>
      </c>
      <c r="S8378" t="str">
        <f>IF(N8378="","",
   IF(OR(N8378 &lt;EDA_Outlier_Analysis!$I$10, N8378 &gt; EDA_Outlier_Analysis!$I$11),
      "Outlier",
      "Normal"))</f>
        <v>Normal</v>
      </c>
    </row>
    <row r="8379" spans="1:19">
      <c r="A8379" t="s">
        <v>17727</v>
      </c>
      <c r="B8379" s="4">
        <v>44577</v>
      </c>
      <c r="C8379" s="2">
        <v>113115.13</v>
      </c>
      <c r="D8379" t="s">
        <v>849</v>
      </c>
      <c r="E8379" t="s">
        <v>850</v>
      </c>
      <c r="F8379" t="s">
        <v>9</v>
      </c>
      <c r="G8379" t="s">
        <v>34</v>
      </c>
      <c r="H8379" t="s">
        <v>433</v>
      </c>
      <c r="J8379" t="s">
        <v>17728</v>
      </c>
      <c r="K8379" t="str">
        <f>IF(COUNTIF(Customers!A:A, H8379)&gt;0, "Valid", "Invalid")</f>
        <v>Valid</v>
      </c>
      <c r="L8379" t="str">
        <f t="shared" si="650"/>
        <v>1</v>
      </c>
      <c r="M8379" t="str">
        <f t="shared" si="651"/>
        <v>2022</v>
      </c>
      <c r="N8379">
        <f t="shared" si="652"/>
        <v>113115.13</v>
      </c>
      <c r="O8379">
        <f t="shared" si="653"/>
        <v>113115.13</v>
      </c>
      <c r="P8379" t="str">
        <f t="shared" si="654"/>
        <v/>
      </c>
      <c r="Q8379" s="48" t="str">
        <f>IF(O8379="","",
   IF(OR(O8379&lt;EDA_Outlier_Analysis!$C$10, O8379&gt;EDA_Outlier_Analysis!$C$11),
      "Outlier",
      "Normal"))</f>
        <v>Normal</v>
      </c>
      <c r="R8379" t="str">
        <f>IF(P8379="","",
   IF(OR(P8379 &lt; EDA_Outlier_Analysis!$F$7, P8379 &gt; EDA_Outlier_Analysis!$F$8),
      "Outlier",
      "Normal"))</f>
        <v/>
      </c>
      <c r="S8379" t="str">
        <f>IF(N8379="","",
   IF(OR(N8379 &lt;EDA_Outlier_Analysis!$I$10, N8379 &gt; EDA_Outlier_Analysis!$I$11),
      "Outlier",
      "Normal"))</f>
        <v>Normal</v>
      </c>
    </row>
    <row r="8380" spans="1:19">
      <c r="A8380" t="s">
        <v>17729</v>
      </c>
      <c r="B8380" s="4">
        <v>44915</v>
      </c>
      <c r="C8380" s="2">
        <v>137027.79999999999</v>
      </c>
      <c r="D8380" t="s">
        <v>849</v>
      </c>
      <c r="E8380" t="s">
        <v>853</v>
      </c>
      <c r="F8380" t="s">
        <v>10</v>
      </c>
      <c r="G8380" t="s">
        <v>20</v>
      </c>
      <c r="H8380" t="s">
        <v>91</v>
      </c>
      <c r="J8380" t="s">
        <v>17730</v>
      </c>
      <c r="K8380" t="str">
        <f>IF(COUNTIF(Customers!A:A, H8380)&gt;0, "Valid", "Invalid")</f>
        <v>Valid</v>
      </c>
      <c r="L8380" t="str">
        <f t="shared" si="650"/>
        <v>12</v>
      </c>
      <c r="M8380" t="str">
        <f t="shared" si="651"/>
        <v>2022</v>
      </c>
      <c r="N8380">
        <f t="shared" si="652"/>
        <v>137027.79999999999</v>
      </c>
      <c r="O8380">
        <f t="shared" si="653"/>
        <v>137027.79999999999</v>
      </c>
      <c r="P8380" t="str">
        <f t="shared" si="654"/>
        <v/>
      </c>
      <c r="Q8380" s="48" t="str">
        <f>IF(O8380="","",
   IF(OR(O8380&lt;EDA_Outlier_Analysis!$C$10, O8380&gt;EDA_Outlier_Analysis!$C$11),
      "Outlier",
      "Normal"))</f>
        <v>Normal</v>
      </c>
      <c r="R8380" t="str">
        <f>IF(P8380="","",
   IF(OR(P8380 &lt; EDA_Outlier_Analysis!$F$7, P8380 &gt; EDA_Outlier_Analysis!$F$8),
      "Outlier",
      "Normal"))</f>
        <v/>
      </c>
      <c r="S8380" t="str">
        <f>IF(N8380="","",
   IF(OR(N8380 &lt;EDA_Outlier_Analysis!$I$10, N8380 &gt; EDA_Outlier_Analysis!$I$11),
      "Outlier",
      "Normal"))</f>
        <v>Normal</v>
      </c>
    </row>
    <row r="8381" spans="1:19">
      <c r="A8381" t="s">
        <v>17731</v>
      </c>
      <c r="B8381" s="4">
        <v>44795</v>
      </c>
      <c r="C8381" s="2">
        <v>158750.73000000001</v>
      </c>
      <c r="D8381" t="s">
        <v>849</v>
      </c>
      <c r="E8381" t="s">
        <v>850</v>
      </c>
      <c r="F8381" t="s">
        <v>9</v>
      </c>
      <c r="G8381" t="s">
        <v>20</v>
      </c>
      <c r="H8381" t="s">
        <v>263</v>
      </c>
      <c r="J8381" t="s">
        <v>17732</v>
      </c>
      <c r="K8381" t="str">
        <f>IF(COUNTIF(Customers!A:A, H8381)&gt;0, "Valid", "Invalid")</f>
        <v>Valid</v>
      </c>
      <c r="L8381" t="str">
        <f t="shared" si="650"/>
        <v>8</v>
      </c>
      <c r="M8381" t="str">
        <f t="shared" si="651"/>
        <v>2022</v>
      </c>
      <c r="N8381">
        <f t="shared" si="652"/>
        <v>158750.73000000001</v>
      </c>
      <c r="O8381">
        <f t="shared" si="653"/>
        <v>158750.73000000001</v>
      </c>
      <c r="P8381" t="str">
        <f t="shared" si="654"/>
        <v/>
      </c>
      <c r="Q8381" s="48" t="str">
        <f>IF(O8381="","",
   IF(OR(O8381&lt;EDA_Outlier_Analysis!$C$10, O8381&gt;EDA_Outlier_Analysis!$C$11),
      "Outlier",
      "Normal"))</f>
        <v>Normal</v>
      </c>
      <c r="R8381" t="str">
        <f>IF(P8381="","",
   IF(OR(P8381 &lt; EDA_Outlier_Analysis!$F$7, P8381 &gt; EDA_Outlier_Analysis!$F$8),
      "Outlier",
      "Normal"))</f>
        <v/>
      </c>
      <c r="S8381" t="str">
        <f>IF(N8381="","",
   IF(OR(N8381 &lt;EDA_Outlier_Analysis!$I$10, N8381 &gt; EDA_Outlier_Analysis!$I$11),
      "Outlier",
      "Normal"))</f>
        <v>Normal</v>
      </c>
    </row>
    <row r="8382" spans="1:19">
      <c r="A8382" t="s">
        <v>17733</v>
      </c>
      <c r="B8382" s="4">
        <v>44745</v>
      </c>
      <c r="C8382" s="2">
        <v>284635.3</v>
      </c>
      <c r="D8382" t="s">
        <v>849</v>
      </c>
      <c r="E8382" t="s">
        <v>850</v>
      </c>
      <c r="F8382" t="s">
        <v>9</v>
      </c>
      <c r="G8382" t="s">
        <v>24</v>
      </c>
      <c r="H8382" t="s">
        <v>339</v>
      </c>
      <c r="J8382" t="s">
        <v>17734</v>
      </c>
      <c r="K8382" t="str">
        <f>IF(COUNTIF(Customers!A:A, H8382)&gt;0, "Valid", "Invalid")</f>
        <v>Valid</v>
      </c>
      <c r="L8382" t="str">
        <f t="shared" si="650"/>
        <v>7</v>
      </c>
      <c r="M8382" t="str">
        <f t="shared" si="651"/>
        <v>2022</v>
      </c>
      <c r="N8382">
        <f t="shared" si="652"/>
        <v>284635.3</v>
      </c>
      <c r="O8382">
        <f t="shared" si="653"/>
        <v>284635.3</v>
      </c>
      <c r="P8382" t="str">
        <f t="shared" si="654"/>
        <v/>
      </c>
      <c r="Q8382" s="48" t="str">
        <f>IF(O8382="","",
   IF(OR(O8382&lt;EDA_Outlier_Analysis!$C$10, O8382&gt;EDA_Outlier_Analysis!$C$11),
      "Outlier",
      "Normal"))</f>
        <v>Normal</v>
      </c>
      <c r="R8382" t="str">
        <f>IF(P8382="","",
   IF(OR(P8382 &lt; EDA_Outlier_Analysis!$F$7, P8382 &gt; EDA_Outlier_Analysis!$F$8),
      "Outlier",
      "Normal"))</f>
        <v/>
      </c>
      <c r="S8382" t="str">
        <f>IF(N8382="","",
   IF(OR(N8382 &lt;EDA_Outlier_Analysis!$I$10, N8382 &gt; EDA_Outlier_Analysis!$I$11),
      "Outlier",
      "Normal"))</f>
        <v>Normal</v>
      </c>
    </row>
    <row r="8383" spans="1:19">
      <c r="A8383" t="s">
        <v>17735</v>
      </c>
      <c r="B8383" s="4">
        <v>45153</v>
      </c>
      <c r="C8383" s="2">
        <v>141977.63</v>
      </c>
      <c r="D8383" t="s">
        <v>849</v>
      </c>
      <c r="E8383" t="s">
        <v>868</v>
      </c>
      <c r="F8383" t="s">
        <v>11</v>
      </c>
      <c r="G8383" t="s">
        <v>31</v>
      </c>
      <c r="H8383" t="s">
        <v>171</v>
      </c>
      <c r="J8383" t="s">
        <v>17736</v>
      </c>
      <c r="K8383" t="str">
        <f>IF(COUNTIF(Customers!A:A, H8383)&gt;0, "Valid", "Invalid")</f>
        <v>Valid</v>
      </c>
      <c r="L8383" t="str">
        <f t="shared" si="650"/>
        <v>8</v>
      </c>
      <c r="M8383" t="str">
        <f t="shared" si="651"/>
        <v>2023</v>
      </c>
      <c r="N8383">
        <f t="shared" si="652"/>
        <v>141977.63</v>
      </c>
      <c r="O8383">
        <f t="shared" si="653"/>
        <v>141977.63</v>
      </c>
      <c r="P8383" t="str">
        <f t="shared" si="654"/>
        <v/>
      </c>
      <c r="Q8383" s="48" t="str">
        <f>IF(O8383="","",
   IF(OR(O8383&lt;EDA_Outlier_Analysis!$C$10, O8383&gt;EDA_Outlier_Analysis!$C$11),
      "Outlier",
      "Normal"))</f>
        <v>Normal</v>
      </c>
      <c r="R8383" t="str">
        <f>IF(P8383="","",
   IF(OR(P8383 &lt; EDA_Outlier_Analysis!$F$7, P8383 &gt; EDA_Outlier_Analysis!$F$8),
      "Outlier",
      "Normal"))</f>
        <v/>
      </c>
      <c r="S8383" t="str">
        <f>IF(N8383="","",
   IF(OR(N8383 &lt;EDA_Outlier_Analysis!$I$10, N8383 &gt; EDA_Outlier_Analysis!$I$11),
      "Outlier",
      "Normal"))</f>
        <v>Normal</v>
      </c>
    </row>
    <row r="8384" spans="1:19">
      <c r="A8384" t="s">
        <v>17737</v>
      </c>
      <c r="B8384" s="4">
        <v>45097</v>
      </c>
      <c r="C8384" s="2">
        <v>-19143.07</v>
      </c>
      <c r="D8384" t="s">
        <v>840</v>
      </c>
      <c r="E8384" t="s">
        <v>856</v>
      </c>
      <c r="F8384" t="s">
        <v>10</v>
      </c>
      <c r="G8384" t="s">
        <v>20</v>
      </c>
      <c r="I8384" t="s">
        <v>954</v>
      </c>
      <c r="J8384" t="s">
        <v>17738</v>
      </c>
      <c r="K8384" t="str">
        <f>IF(COUNTIF(Customers!A:A, H8384)&gt;0, "Valid", "Invalid")</f>
        <v>Invalid</v>
      </c>
      <c r="L8384" t="str">
        <f t="shared" si="650"/>
        <v>6</v>
      </c>
      <c r="M8384" t="str">
        <f t="shared" si="651"/>
        <v>2023</v>
      </c>
      <c r="N8384">
        <f t="shared" si="652"/>
        <v>-19143.07</v>
      </c>
      <c r="O8384" t="str">
        <f t="shared" si="653"/>
        <v/>
      </c>
      <c r="P8384">
        <f t="shared" si="654"/>
        <v>19143.07</v>
      </c>
      <c r="Q8384" s="48" t="str">
        <f>IF(O8384="","",
   IF(OR(O8384&lt;EDA_Outlier_Analysis!$C$10, O8384&gt;EDA_Outlier_Analysis!$C$11),
      "Outlier",
      "Normal"))</f>
        <v/>
      </c>
      <c r="R8384" t="str">
        <f>IF(P8384="","",
   IF(OR(P8384 &lt; EDA_Outlier_Analysis!$F$7, P8384 &gt; EDA_Outlier_Analysis!$F$8),
      "Outlier",
      "Normal"))</f>
        <v>Outlier</v>
      </c>
      <c r="S8384" t="str">
        <f>IF(N8384="","",
   IF(OR(N8384 &lt;EDA_Outlier_Analysis!$I$10, N8384 &gt; EDA_Outlier_Analysis!$I$11),
      "Outlier",
      "Normal"))</f>
        <v>Normal</v>
      </c>
    </row>
    <row r="8385" spans="1:19">
      <c r="A8385" t="s">
        <v>17739</v>
      </c>
      <c r="B8385" s="4">
        <v>44939</v>
      </c>
      <c r="C8385" s="2">
        <v>-87028.72</v>
      </c>
      <c r="D8385" t="s">
        <v>840</v>
      </c>
      <c r="E8385" t="s">
        <v>878</v>
      </c>
      <c r="F8385" t="s">
        <v>11</v>
      </c>
      <c r="G8385" t="s">
        <v>24</v>
      </c>
      <c r="I8385" t="s">
        <v>1062</v>
      </c>
      <c r="J8385" t="s">
        <v>17740</v>
      </c>
      <c r="K8385" t="str">
        <f>IF(COUNTIF(Customers!A:A, H8385)&gt;0, "Valid", "Invalid")</f>
        <v>Invalid</v>
      </c>
      <c r="L8385" t="str">
        <f t="shared" si="650"/>
        <v>1</v>
      </c>
      <c r="M8385" t="str">
        <f t="shared" si="651"/>
        <v>2023</v>
      </c>
      <c r="N8385">
        <f t="shared" si="652"/>
        <v>-87028.72</v>
      </c>
      <c r="O8385" t="str">
        <f t="shared" si="653"/>
        <v/>
      </c>
      <c r="P8385">
        <f t="shared" si="654"/>
        <v>87028.72</v>
      </c>
      <c r="Q8385" s="48" t="str">
        <f>IF(O8385="","",
   IF(OR(O8385&lt;EDA_Outlier_Analysis!$C$10, O8385&gt;EDA_Outlier_Analysis!$C$11),
      "Outlier",
      "Normal"))</f>
        <v/>
      </c>
      <c r="R8385" t="str">
        <f>IF(P8385="","",
   IF(OR(P8385 &lt; EDA_Outlier_Analysis!$F$7, P8385 &gt; EDA_Outlier_Analysis!$F$8),
      "Outlier",
      "Normal"))</f>
        <v>Outlier</v>
      </c>
      <c r="S8385" t="str">
        <f>IF(N8385="","",
   IF(OR(N8385 &lt;EDA_Outlier_Analysis!$I$10, N8385 &gt; EDA_Outlier_Analysis!$I$11),
      "Outlier",
      "Normal"))</f>
        <v>Normal</v>
      </c>
    </row>
    <row r="8386" spans="1:19">
      <c r="A8386" t="s">
        <v>17741</v>
      </c>
      <c r="B8386" s="4">
        <v>44941</v>
      </c>
      <c r="C8386" s="2">
        <v>-46219.68</v>
      </c>
      <c r="D8386" t="s">
        <v>840</v>
      </c>
      <c r="E8386" t="s">
        <v>856</v>
      </c>
      <c r="F8386" t="s">
        <v>10</v>
      </c>
      <c r="G8386" t="s">
        <v>31</v>
      </c>
      <c r="I8386" t="s">
        <v>1284</v>
      </c>
      <c r="J8386" t="s">
        <v>17742</v>
      </c>
      <c r="K8386" t="str">
        <f>IF(COUNTIF(Customers!A:A, H8386)&gt;0, "Valid", "Invalid")</f>
        <v>Invalid</v>
      </c>
      <c r="L8386" t="str">
        <f t="shared" si="650"/>
        <v>1</v>
      </c>
      <c r="M8386" t="str">
        <f t="shared" si="651"/>
        <v>2023</v>
      </c>
      <c r="N8386">
        <f t="shared" si="652"/>
        <v>-46219.68</v>
      </c>
      <c r="O8386" t="str">
        <f t="shared" si="653"/>
        <v/>
      </c>
      <c r="P8386">
        <f t="shared" si="654"/>
        <v>46219.68</v>
      </c>
      <c r="Q8386" s="48" t="str">
        <f>IF(O8386="","",
   IF(OR(O8386&lt;EDA_Outlier_Analysis!$C$10, O8386&gt;EDA_Outlier_Analysis!$C$11),
      "Outlier",
      "Normal"))</f>
        <v/>
      </c>
      <c r="R8386" t="str">
        <f>IF(P8386="","",
   IF(OR(P8386 &lt; EDA_Outlier_Analysis!$F$7, P8386 &gt; EDA_Outlier_Analysis!$F$8),
      "Outlier",
      "Normal"))</f>
        <v>Normal</v>
      </c>
      <c r="S8386" t="str">
        <f>IF(N8386="","",
   IF(OR(N8386 &lt;EDA_Outlier_Analysis!$I$10, N8386 &gt; EDA_Outlier_Analysis!$I$11),
      "Outlier",
      "Normal"))</f>
        <v>Normal</v>
      </c>
    </row>
    <row r="8387" spans="1:19">
      <c r="A8387" t="s">
        <v>17743</v>
      </c>
      <c r="B8387" s="4">
        <v>45169</v>
      </c>
      <c r="C8387" s="2">
        <v>-46525.78</v>
      </c>
      <c r="D8387" t="s">
        <v>840</v>
      </c>
      <c r="E8387" t="s">
        <v>856</v>
      </c>
      <c r="F8387" t="s">
        <v>10</v>
      </c>
      <c r="G8387" t="s">
        <v>20</v>
      </c>
      <c r="I8387" t="s">
        <v>942</v>
      </c>
      <c r="J8387" t="s">
        <v>17744</v>
      </c>
      <c r="K8387" t="str">
        <f>IF(COUNTIF(Customers!A:A, H8387)&gt;0, "Valid", "Invalid")</f>
        <v>Invalid</v>
      </c>
      <c r="L8387" t="str">
        <f t="shared" ref="L8387:L8450" si="655">TEXT(B8387,"m")</f>
        <v>8</v>
      </c>
      <c r="M8387" t="str">
        <f t="shared" ref="M8387:M8450" si="656">TEXT(B8387,"yyyy")</f>
        <v>2023</v>
      </c>
      <c r="N8387">
        <f t="shared" ref="N8387:N8450" si="657">IF(D8387="Revenue",C8387,-ABS(C8387))</f>
        <v>-46525.78</v>
      </c>
      <c r="O8387" t="str">
        <f t="shared" ref="O8387:O8450" si="658">IF(D8387="Revenue", C8387, "")</f>
        <v/>
      </c>
      <c r="P8387">
        <f t="shared" ref="P8387:P8450" si="659">IF(D8387="Expense", ABS(C8387), "")</f>
        <v>46525.78</v>
      </c>
      <c r="Q8387" s="48" t="str">
        <f>IF(O8387="","",
   IF(OR(O8387&lt;EDA_Outlier_Analysis!$C$10, O8387&gt;EDA_Outlier_Analysis!$C$11),
      "Outlier",
      "Normal"))</f>
        <v/>
      </c>
      <c r="R8387" t="str">
        <f>IF(P8387="","",
   IF(OR(P8387 &lt; EDA_Outlier_Analysis!$F$7, P8387 &gt; EDA_Outlier_Analysis!$F$8),
      "Outlier",
      "Normal"))</f>
        <v>Normal</v>
      </c>
      <c r="S8387" t="str">
        <f>IF(N8387="","",
   IF(OR(N8387 &lt;EDA_Outlier_Analysis!$I$10, N8387 &gt; EDA_Outlier_Analysis!$I$11),
      "Outlier",
      "Normal"))</f>
        <v>Normal</v>
      </c>
    </row>
    <row r="8388" spans="1:19">
      <c r="A8388" t="s">
        <v>17745</v>
      </c>
      <c r="B8388" s="4">
        <v>45044</v>
      </c>
      <c r="C8388" s="2">
        <v>-37262.57</v>
      </c>
      <c r="D8388" t="s">
        <v>840</v>
      </c>
      <c r="E8388" t="s">
        <v>905</v>
      </c>
      <c r="F8388" t="s">
        <v>11</v>
      </c>
      <c r="G8388" t="s">
        <v>20</v>
      </c>
      <c r="I8388" t="s">
        <v>987</v>
      </c>
      <c r="J8388" t="s">
        <v>17746</v>
      </c>
      <c r="K8388" t="str">
        <f>IF(COUNTIF(Customers!A:A, H8388)&gt;0, "Valid", "Invalid")</f>
        <v>Invalid</v>
      </c>
      <c r="L8388" t="str">
        <f t="shared" si="655"/>
        <v>4</v>
      </c>
      <c r="M8388" t="str">
        <f t="shared" si="656"/>
        <v>2023</v>
      </c>
      <c r="N8388">
        <f t="shared" si="657"/>
        <v>-37262.57</v>
      </c>
      <c r="O8388" t="str">
        <f t="shared" si="658"/>
        <v/>
      </c>
      <c r="P8388">
        <f t="shared" si="659"/>
        <v>37262.57</v>
      </c>
      <c r="Q8388" s="48" t="str">
        <f>IF(O8388="","",
   IF(OR(O8388&lt;EDA_Outlier_Analysis!$C$10, O8388&gt;EDA_Outlier_Analysis!$C$11),
      "Outlier",
      "Normal"))</f>
        <v/>
      </c>
      <c r="R8388" t="str">
        <f>IF(P8388="","",
   IF(OR(P8388 &lt; EDA_Outlier_Analysis!$F$7, P8388 &gt; EDA_Outlier_Analysis!$F$8),
      "Outlier",
      "Normal"))</f>
        <v>Normal</v>
      </c>
      <c r="S8388" t="str">
        <f>IF(N8388="","",
   IF(OR(N8388 &lt;EDA_Outlier_Analysis!$I$10, N8388 &gt; EDA_Outlier_Analysis!$I$11),
      "Outlier",
      "Normal"))</f>
        <v>Normal</v>
      </c>
    </row>
    <row r="8389" spans="1:19">
      <c r="A8389" t="s">
        <v>17747</v>
      </c>
      <c r="B8389" s="4">
        <v>45290</v>
      </c>
      <c r="C8389" s="2">
        <v>290448.95</v>
      </c>
      <c r="D8389" t="s">
        <v>849</v>
      </c>
      <c r="E8389" t="s">
        <v>868</v>
      </c>
      <c r="F8389" t="s">
        <v>10</v>
      </c>
      <c r="G8389" t="s">
        <v>20</v>
      </c>
      <c r="H8389" t="s">
        <v>719</v>
      </c>
      <c r="J8389" t="s">
        <v>17748</v>
      </c>
      <c r="K8389" t="str">
        <f>IF(COUNTIF(Customers!A:A, H8389)&gt;0, "Valid", "Invalid")</f>
        <v>Valid</v>
      </c>
      <c r="L8389" t="str">
        <f t="shared" si="655"/>
        <v>12</v>
      </c>
      <c r="M8389" t="str">
        <f t="shared" si="656"/>
        <v>2023</v>
      </c>
      <c r="N8389">
        <f t="shared" si="657"/>
        <v>290448.95</v>
      </c>
      <c r="O8389">
        <f t="shared" si="658"/>
        <v>290448.95</v>
      </c>
      <c r="P8389" t="str">
        <f t="shared" si="659"/>
        <v/>
      </c>
      <c r="Q8389" s="48" t="str">
        <f>IF(O8389="","",
   IF(OR(O8389&lt;EDA_Outlier_Analysis!$C$10, O8389&gt;EDA_Outlier_Analysis!$C$11),
      "Outlier",
      "Normal"))</f>
        <v>Normal</v>
      </c>
      <c r="R8389" t="str">
        <f>IF(P8389="","",
   IF(OR(P8389 &lt; EDA_Outlier_Analysis!$F$7, P8389 &gt; EDA_Outlier_Analysis!$F$8),
      "Outlier",
      "Normal"))</f>
        <v/>
      </c>
      <c r="S8389" t="str">
        <f>IF(N8389="","",
   IF(OR(N8389 &lt;EDA_Outlier_Analysis!$I$10, N8389 &gt; EDA_Outlier_Analysis!$I$11),
      "Outlier",
      "Normal"))</f>
        <v>Normal</v>
      </c>
    </row>
    <row r="8390" spans="1:19">
      <c r="A8390" t="s">
        <v>17749</v>
      </c>
      <c r="B8390" s="4">
        <v>45140</v>
      </c>
      <c r="C8390" s="2">
        <v>184416.17</v>
      </c>
      <c r="D8390" t="s">
        <v>849</v>
      </c>
      <c r="E8390" t="s">
        <v>868</v>
      </c>
      <c r="F8390" t="s">
        <v>10</v>
      </c>
      <c r="G8390" t="s">
        <v>31</v>
      </c>
      <c r="H8390" t="s">
        <v>167</v>
      </c>
      <c r="J8390" t="s">
        <v>17750</v>
      </c>
      <c r="K8390" t="str">
        <f>IF(COUNTIF(Customers!A:A, H8390)&gt;0, "Valid", "Invalid")</f>
        <v>Valid</v>
      </c>
      <c r="L8390" t="str">
        <f t="shared" si="655"/>
        <v>8</v>
      </c>
      <c r="M8390" t="str">
        <f t="shared" si="656"/>
        <v>2023</v>
      </c>
      <c r="N8390">
        <f t="shared" si="657"/>
        <v>184416.17</v>
      </c>
      <c r="O8390">
        <f t="shared" si="658"/>
        <v>184416.17</v>
      </c>
      <c r="P8390" t="str">
        <f t="shared" si="659"/>
        <v/>
      </c>
      <c r="Q8390" s="48" t="str">
        <f>IF(O8390="","",
   IF(OR(O8390&lt;EDA_Outlier_Analysis!$C$10, O8390&gt;EDA_Outlier_Analysis!$C$11),
      "Outlier",
      "Normal"))</f>
        <v>Normal</v>
      </c>
      <c r="R8390" t="str">
        <f>IF(P8390="","",
   IF(OR(P8390 &lt; EDA_Outlier_Analysis!$F$7, P8390 &gt; EDA_Outlier_Analysis!$F$8),
      "Outlier",
      "Normal"))</f>
        <v/>
      </c>
      <c r="S8390" t="str">
        <f>IF(N8390="","",
   IF(OR(N8390 &lt;EDA_Outlier_Analysis!$I$10, N8390 &gt; EDA_Outlier_Analysis!$I$11),
      "Outlier",
      "Normal"))</f>
        <v>Normal</v>
      </c>
    </row>
    <row r="8391" spans="1:19">
      <c r="A8391" t="s">
        <v>17751</v>
      </c>
      <c r="B8391" s="4">
        <v>44595</v>
      </c>
      <c r="C8391" s="2">
        <v>22147.07</v>
      </c>
      <c r="D8391" t="s">
        <v>971</v>
      </c>
      <c r="E8391" t="s">
        <v>971</v>
      </c>
      <c r="F8391" t="s">
        <v>9</v>
      </c>
      <c r="G8391" t="s">
        <v>24</v>
      </c>
      <c r="J8391" t="s">
        <v>17752</v>
      </c>
      <c r="K8391" t="str">
        <f>IF(COUNTIF(Customers!A:A, H8391)&gt;0, "Valid", "Invalid")</f>
        <v>Invalid</v>
      </c>
      <c r="L8391" t="str">
        <f t="shared" si="655"/>
        <v>2</v>
      </c>
      <c r="M8391" t="str">
        <f t="shared" si="656"/>
        <v>2022</v>
      </c>
      <c r="N8391">
        <f t="shared" si="657"/>
        <v>-22147.07</v>
      </c>
      <c r="O8391" t="str">
        <f t="shared" si="658"/>
        <v/>
      </c>
      <c r="P8391" t="str">
        <f t="shared" si="659"/>
        <v/>
      </c>
      <c r="Q8391" s="48" t="str">
        <f>IF(O8391="","",
   IF(OR(O8391&lt;EDA_Outlier_Analysis!$C$10, O8391&gt;EDA_Outlier_Analysis!$C$11),
      "Outlier",
      "Normal"))</f>
        <v/>
      </c>
      <c r="R8391" t="str">
        <f>IF(P8391="","",
   IF(OR(P8391 &lt; EDA_Outlier_Analysis!$F$7, P8391 &gt; EDA_Outlier_Analysis!$F$8),
      "Outlier",
      "Normal"))</f>
        <v/>
      </c>
      <c r="S8391" t="str">
        <f>IF(N8391="","",
   IF(OR(N8391 &lt;EDA_Outlier_Analysis!$I$10, N8391 &gt; EDA_Outlier_Analysis!$I$11),
      "Outlier",
      "Normal"))</f>
        <v>Normal</v>
      </c>
    </row>
    <row r="8392" spans="1:19">
      <c r="A8392" t="s">
        <v>17753</v>
      </c>
      <c r="B8392" s="4">
        <v>44840</v>
      </c>
      <c r="C8392" s="2">
        <v>24146.67</v>
      </c>
      <c r="D8392" t="s">
        <v>1345</v>
      </c>
      <c r="E8392" t="s">
        <v>1345</v>
      </c>
      <c r="F8392" t="s">
        <v>9</v>
      </c>
      <c r="G8392" t="s">
        <v>20</v>
      </c>
      <c r="J8392" t="s">
        <v>17754</v>
      </c>
      <c r="K8392" t="str">
        <f>IF(COUNTIF(Customers!A:A, H8392)&gt;0, "Valid", "Invalid")</f>
        <v>Invalid</v>
      </c>
      <c r="L8392" t="str">
        <f t="shared" si="655"/>
        <v>10</v>
      </c>
      <c r="M8392" t="str">
        <f t="shared" si="656"/>
        <v>2022</v>
      </c>
      <c r="N8392">
        <f t="shared" si="657"/>
        <v>-24146.67</v>
      </c>
      <c r="O8392" t="str">
        <f t="shared" si="658"/>
        <v/>
      </c>
      <c r="P8392" t="str">
        <f t="shared" si="659"/>
        <v/>
      </c>
      <c r="Q8392" s="48" t="str">
        <f>IF(O8392="","",
   IF(OR(O8392&lt;EDA_Outlier_Analysis!$C$10, O8392&gt;EDA_Outlier_Analysis!$C$11),
      "Outlier",
      "Normal"))</f>
        <v/>
      </c>
      <c r="R8392" t="str">
        <f>IF(P8392="","",
   IF(OR(P8392 &lt; EDA_Outlier_Analysis!$F$7, P8392 &gt; EDA_Outlier_Analysis!$F$8),
      "Outlier",
      "Normal"))</f>
        <v/>
      </c>
      <c r="S8392" t="str">
        <f>IF(N8392="","",
   IF(OR(N8392 &lt;EDA_Outlier_Analysis!$I$10, N8392 &gt; EDA_Outlier_Analysis!$I$11),
      "Outlier",
      "Normal"))</f>
        <v>Normal</v>
      </c>
    </row>
    <row r="8393" spans="1:19">
      <c r="A8393" t="s">
        <v>17755</v>
      </c>
      <c r="B8393" s="4">
        <v>45242</v>
      </c>
      <c r="C8393" s="2">
        <v>-24555.62</v>
      </c>
      <c r="D8393" t="s">
        <v>840</v>
      </c>
      <c r="E8393" t="s">
        <v>845</v>
      </c>
      <c r="F8393" t="s">
        <v>10</v>
      </c>
      <c r="G8393" t="s">
        <v>20</v>
      </c>
      <c r="I8393" t="s">
        <v>1971</v>
      </c>
      <c r="J8393" t="s">
        <v>17756</v>
      </c>
      <c r="K8393" t="str">
        <f>IF(COUNTIF(Customers!A:A, H8393)&gt;0, "Valid", "Invalid")</f>
        <v>Invalid</v>
      </c>
      <c r="L8393" t="str">
        <f t="shared" si="655"/>
        <v>11</v>
      </c>
      <c r="M8393" t="str">
        <f t="shared" si="656"/>
        <v>2023</v>
      </c>
      <c r="N8393">
        <f t="shared" si="657"/>
        <v>-24555.62</v>
      </c>
      <c r="O8393" t="str">
        <f t="shared" si="658"/>
        <v/>
      </c>
      <c r="P8393">
        <f t="shared" si="659"/>
        <v>24555.62</v>
      </c>
      <c r="Q8393" s="48" t="str">
        <f>IF(O8393="","",
   IF(OR(O8393&lt;EDA_Outlier_Analysis!$C$10, O8393&gt;EDA_Outlier_Analysis!$C$11),
      "Outlier",
      "Normal"))</f>
        <v/>
      </c>
      <c r="R8393" t="str">
        <f>IF(P8393="","",
   IF(OR(P8393 &lt; EDA_Outlier_Analysis!$F$7, P8393 &gt; EDA_Outlier_Analysis!$F$8),
      "Outlier",
      "Normal"))</f>
        <v>Outlier</v>
      </c>
      <c r="S8393" t="str">
        <f>IF(N8393="","",
   IF(OR(N8393 &lt;EDA_Outlier_Analysis!$I$10, N8393 &gt; EDA_Outlier_Analysis!$I$11),
      "Outlier",
      "Normal"))</f>
        <v>Normal</v>
      </c>
    </row>
    <row r="8394" spans="1:19">
      <c r="A8394" t="s">
        <v>17757</v>
      </c>
      <c r="B8394" s="4">
        <v>44607</v>
      </c>
      <c r="C8394" s="2">
        <v>101483.14</v>
      </c>
      <c r="D8394" t="s">
        <v>849</v>
      </c>
      <c r="E8394" t="s">
        <v>853</v>
      </c>
      <c r="F8394" t="s">
        <v>9</v>
      </c>
      <c r="G8394" t="s">
        <v>20</v>
      </c>
      <c r="H8394" t="s">
        <v>171</v>
      </c>
      <c r="J8394" t="s">
        <v>17758</v>
      </c>
      <c r="K8394" t="str">
        <f>IF(COUNTIF(Customers!A:A, H8394)&gt;0, "Valid", "Invalid")</f>
        <v>Valid</v>
      </c>
      <c r="L8394" t="str">
        <f t="shared" si="655"/>
        <v>2</v>
      </c>
      <c r="M8394" t="str">
        <f t="shared" si="656"/>
        <v>2022</v>
      </c>
      <c r="N8394">
        <f t="shared" si="657"/>
        <v>101483.14</v>
      </c>
      <c r="O8394">
        <f t="shared" si="658"/>
        <v>101483.14</v>
      </c>
      <c r="P8394" t="str">
        <f t="shared" si="659"/>
        <v/>
      </c>
      <c r="Q8394" s="48" t="str">
        <f>IF(O8394="","",
   IF(OR(O8394&lt;EDA_Outlier_Analysis!$C$10, O8394&gt;EDA_Outlier_Analysis!$C$11),
      "Outlier",
      "Normal"))</f>
        <v>Normal</v>
      </c>
      <c r="R8394" t="str">
        <f>IF(P8394="","",
   IF(OR(P8394 &lt; EDA_Outlier_Analysis!$F$7, P8394 &gt; EDA_Outlier_Analysis!$F$8),
      "Outlier",
      "Normal"))</f>
        <v/>
      </c>
      <c r="S8394" t="str">
        <f>IF(N8394="","",
   IF(OR(N8394 &lt;EDA_Outlier_Analysis!$I$10, N8394 &gt; EDA_Outlier_Analysis!$I$11),
      "Outlier",
      "Normal"))</f>
        <v>Normal</v>
      </c>
    </row>
    <row r="8395" spans="1:19">
      <c r="A8395" t="s">
        <v>17759</v>
      </c>
      <c r="B8395" s="4">
        <v>44865</v>
      </c>
      <c r="C8395" s="2">
        <v>-40567.19</v>
      </c>
      <c r="D8395" t="s">
        <v>840</v>
      </c>
      <c r="E8395" t="s">
        <v>845</v>
      </c>
      <c r="F8395" t="s">
        <v>10</v>
      </c>
      <c r="G8395" t="s">
        <v>31</v>
      </c>
      <c r="I8395" t="s">
        <v>1358</v>
      </c>
      <c r="J8395" t="s">
        <v>17760</v>
      </c>
      <c r="K8395" t="str">
        <f>IF(COUNTIF(Customers!A:A, H8395)&gt;0, "Valid", "Invalid")</f>
        <v>Invalid</v>
      </c>
      <c r="L8395" t="str">
        <f t="shared" si="655"/>
        <v>10</v>
      </c>
      <c r="M8395" t="str">
        <f t="shared" si="656"/>
        <v>2022</v>
      </c>
      <c r="N8395">
        <f t="shared" si="657"/>
        <v>-40567.19</v>
      </c>
      <c r="O8395" t="str">
        <f t="shared" si="658"/>
        <v/>
      </c>
      <c r="P8395">
        <f t="shared" si="659"/>
        <v>40567.19</v>
      </c>
      <c r="Q8395" s="48" t="str">
        <f>IF(O8395="","",
   IF(OR(O8395&lt;EDA_Outlier_Analysis!$C$10, O8395&gt;EDA_Outlier_Analysis!$C$11),
      "Outlier",
      "Normal"))</f>
        <v/>
      </c>
      <c r="R8395" t="str">
        <f>IF(P8395="","",
   IF(OR(P8395 &lt; EDA_Outlier_Analysis!$F$7, P8395 &gt; EDA_Outlier_Analysis!$F$8),
      "Outlier",
      "Normal"))</f>
        <v>Normal</v>
      </c>
      <c r="S8395" t="str">
        <f>IF(N8395="","",
   IF(OR(N8395 &lt;EDA_Outlier_Analysis!$I$10, N8395 &gt; EDA_Outlier_Analysis!$I$11),
      "Outlier",
      "Normal"))</f>
        <v>Normal</v>
      </c>
    </row>
    <row r="8396" spans="1:19">
      <c r="A8396" t="s">
        <v>17761</v>
      </c>
      <c r="B8396" s="4">
        <v>45168</v>
      </c>
      <c r="C8396" s="2">
        <v>118563.26</v>
      </c>
      <c r="D8396" t="s">
        <v>849</v>
      </c>
      <c r="E8396" t="s">
        <v>853</v>
      </c>
      <c r="F8396" t="s">
        <v>10</v>
      </c>
      <c r="G8396" t="s">
        <v>34</v>
      </c>
      <c r="H8396" t="s">
        <v>309</v>
      </c>
      <c r="J8396" t="s">
        <v>17762</v>
      </c>
      <c r="K8396" t="str">
        <f>IF(COUNTIF(Customers!A:A, H8396)&gt;0, "Valid", "Invalid")</f>
        <v>Valid</v>
      </c>
      <c r="L8396" t="str">
        <f t="shared" si="655"/>
        <v>8</v>
      </c>
      <c r="M8396" t="str">
        <f t="shared" si="656"/>
        <v>2023</v>
      </c>
      <c r="N8396">
        <f t="shared" si="657"/>
        <v>118563.26</v>
      </c>
      <c r="O8396">
        <f t="shared" si="658"/>
        <v>118563.26</v>
      </c>
      <c r="P8396" t="str">
        <f t="shared" si="659"/>
        <v/>
      </c>
      <c r="Q8396" s="48" t="str">
        <f>IF(O8396="","",
   IF(OR(O8396&lt;EDA_Outlier_Analysis!$C$10, O8396&gt;EDA_Outlier_Analysis!$C$11),
      "Outlier",
      "Normal"))</f>
        <v>Normal</v>
      </c>
      <c r="R8396" t="str">
        <f>IF(P8396="","",
   IF(OR(P8396 &lt; EDA_Outlier_Analysis!$F$7, P8396 &gt; EDA_Outlier_Analysis!$F$8),
      "Outlier",
      "Normal"))</f>
        <v/>
      </c>
      <c r="S8396" t="str">
        <f>IF(N8396="","",
   IF(OR(N8396 &lt;EDA_Outlier_Analysis!$I$10, N8396 &gt; EDA_Outlier_Analysis!$I$11),
      "Outlier",
      "Normal"))</f>
        <v>Normal</v>
      </c>
    </row>
    <row r="8397" spans="1:19">
      <c r="A8397" t="s">
        <v>17763</v>
      </c>
      <c r="B8397" s="4">
        <v>44730</v>
      </c>
      <c r="C8397" s="2">
        <v>135267.63</v>
      </c>
      <c r="D8397" t="s">
        <v>849</v>
      </c>
      <c r="E8397" t="s">
        <v>868</v>
      </c>
      <c r="F8397" t="s">
        <v>11</v>
      </c>
      <c r="G8397" t="s">
        <v>31</v>
      </c>
      <c r="H8397" t="s">
        <v>187</v>
      </c>
      <c r="J8397" t="s">
        <v>17764</v>
      </c>
      <c r="K8397" t="str">
        <f>IF(COUNTIF(Customers!A:A, H8397)&gt;0, "Valid", "Invalid")</f>
        <v>Valid</v>
      </c>
      <c r="L8397" t="str">
        <f t="shared" si="655"/>
        <v>6</v>
      </c>
      <c r="M8397" t="str">
        <f t="shared" si="656"/>
        <v>2022</v>
      </c>
      <c r="N8397">
        <f t="shared" si="657"/>
        <v>135267.63</v>
      </c>
      <c r="O8397">
        <f t="shared" si="658"/>
        <v>135267.63</v>
      </c>
      <c r="P8397" t="str">
        <f t="shared" si="659"/>
        <v/>
      </c>
      <c r="Q8397" s="48" t="str">
        <f>IF(O8397="","",
   IF(OR(O8397&lt;EDA_Outlier_Analysis!$C$10, O8397&gt;EDA_Outlier_Analysis!$C$11),
      "Outlier",
      "Normal"))</f>
        <v>Normal</v>
      </c>
      <c r="R8397" t="str">
        <f>IF(P8397="","",
   IF(OR(P8397 &lt; EDA_Outlier_Analysis!$F$7, P8397 &gt; EDA_Outlier_Analysis!$F$8),
      "Outlier",
      "Normal"))</f>
        <v/>
      </c>
      <c r="S8397" t="str">
        <f>IF(N8397="","",
   IF(OR(N8397 &lt;EDA_Outlier_Analysis!$I$10, N8397 &gt; EDA_Outlier_Analysis!$I$11),
      "Outlier",
      "Normal"))</f>
        <v>Normal</v>
      </c>
    </row>
    <row r="8398" spans="1:19">
      <c r="A8398" t="s">
        <v>17765</v>
      </c>
      <c r="B8398" s="4">
        <v>45190</v>
      </c>
      <c r="C8398" s="2">
        <v>-48130.23</v>
      </c>
      <c r="D8398" t="s">
        <v>840</v>
      </c>
      <c r="E8398" t="s">
        <v>878</v>
      </c>
      <c r="F8398" t="s">
        <v>11</v>
      </c>
      <c r="G8398" t="s">
        <v>24</v>
      </c>
      <c r="I8398" t="s">
        <v>1412</v>
      </c>
      <c r="J8398" t="s">
        <v>17766</v>
      </c>
      <c r="K8398" t="str">
        <f>IF(COUNTIF(Customers!A:A, H8398)&gt;0, "Valid", "Invalid")</f>
        <v>Invalid</v>
      </c>
      <c r="L8398" t="str">
        <f t="shared" si="655"/>
        <v>9</v>
      </c>
      <c r="M8398" t="str">
        <f t="shared" si="656"/>
        <v>2023</v>
      </c>
      <c r="N8398">
        <f t="shared" si="657"/>
        <v>-48130.23</v>
      </c>
      <c r="O8398" t="str">
        <f t="shared" si="658"/>
        <v/>
      </c>
      <c r="P8398">
        <f t="shared" si="659"/>
        <v>48130.23</v>
      </c>
      <c r="Q8398" s="48" t="str">
        <f>IF(O8398="","",
   IF(OR(O8398&lt;EDA_Outlier_Analysis!$C$10, O8398&gt;EDA_Outlier_Analysis!$C$11),
      "Outlier",
      "Normal"))</f>
        <v/>
      </c>
      <c r="R8398" t="str">
        <f>IF(P8398="","",
   IF(OR(P8398 &lt; EDA_Outlier_Analysis!$F$7, P8398 &gt; EDA_Outlier_Analysis!$F$8),
      "Outlier",
      "Normal"))</f>
        <v>Normal</v>
      </c>
      <c r="S8398" t="str">
        <f>IF(N8398="","",
   IF(OR(N8398 &lt;EDA_Outlier_Analysis!$I$10, N8398 &gt; EDA_Outlier_Analysis!$I$11),
      "Outlier",
      "Normal"))</f>
        <v>Normal</v>
      </c>
    </row>
    <row r="8399" spans="1:19">
      <c r="A8399" t="s">
        <v>17767</v>
      </c>
      <c r="B8399" s="4">
        <v>44868</v>
      </c>
      <c r="C8399" s="2">
        <v>141571.84</v>
      </c>
      <c r="D8399" t="s">
        <v>849</v>
      </c>
      <c r="E8399" t="s">
        <v>853</v>
      </c>
      <c r="F8399" t="s">
        <v>9</v>
      </c>
      <c r="G8399" t="s">
        <v>20</v>
      </c>
      <c r="H8399" t="s">
        <v>133</v>
      </c>
      <c r="J8399" t="s">
        <v>17768</v>
      </c>
      <c r="K8399" t="str">
        <f>IF(COUNTIF(Customers!A:A, H8399)&gt;0, "Valid", "Invalid")</f>
        <v>Valid</v>
      </c>
      <c r="L8399" t="str">
        <f t="shared" si="655"/>
        <v>11</v>
      </c>
      <c r="M8399" t="str">
        <f t="shared" si="656"/>
        <v>2022</v>
      </c>
      <c r="N8399">
        <f t="shared" si="657"/>
        <v>141571.84</v>
      </c>
      <c r="O8399">
        <f t="shared" si="658"/>
        <v>141571.84</v>
      </c>
      <c r="P8399" t="str">
        <f t="shared" si="659"/>
        <v/>
      </c>
      <c r="Q8399" s="48" t="str">
        <f>IF(O8399="","",
   IF(OR(O8399&lt;EDA_Outlier_Analysis!$C$10, O8399&gt;EDA_Outlier_Analysis!$C$11),
      "Outlier",
      "Normal"))</f>
        <v>Normal</v>
      </c>
      <c r="R8399" t="str">
        <f>IF(P8399="","",
   IF(OR(P8399 &lt; EDA_Outlier_Analysis!$F$7, P8399 &gt; EDA_Outlier_Analysis!$F$8),
      "Outlier",
      "Normal"))</f>
        <v/>
      </c>
      <c r="S8399" t="str">
        <f>IF(N8399="","",
   IF(OR(N8399 &lt;EDA_Outlier_Analysis!$I$10, N8399 &gt; EDA_Outlier_Analysis!$I$11),
      "Outlier",
      "Normal"))</f>
        <v>Normal</v>
      </c>
    </row>
    <row r="8400" spans="1:19">
      <c r="A8400" t="s">
        <v>17769</v>
      </c>
      <c r="B8400" s="4">
        <v>44900</v>
      </c>
      <c r="C8400" s="2">
        <v>145074.12</v>
      </c>
      <c r="D8400" t="s">
        <v>849</v>
      </c>
      <c r="E8400" t="s">
        <v>850</v>
      </c>
      <c r="F8400" t="s">
        <v>11</v>
      </c>
      <c r="G8400" t="s">
        <v>24</v>
      </c>
      <c r="H8400" t="s">
        <v>459</v>
      </c>
      <c r="J8400" t="s">
        <v>17770</v>
      </c>
      <c r="K8400" t="str">
        <f>IF(COUNTIF(Customers!A:A, H8400)&gt;0, "Valid", "Invalid")</f>
        <v>Valid</v>
      </c>
      <c r="L8400" t="str">
        <f t="shared" si="655"/>
        <v>12</v>
      </c>
      <c r="M8400" t="str">
        <f t="shared" si="656"/>
        <v>2022</v>
      </c>
      <c r="N8400">
        <f t="shared" si="657"/>
        <v>145074.12</v>
      </c>
      <c r="O8400">
        <f t="shared" si="658"/>
        <v>145074.12</v>
      </c>
      <c r="P8400" t="str">
        <f t="shared" si="659"/>
        <v/>
      </c>
      <c r="Q8400" s="48" t="str">
        <f>IF(O8400="","",
   IF(OR(O8400&lt;EDA_Outlier_Analysis!$C$10, O8400&gt;EDA_Outlier_Analysis!$C$11),
      "Outlier",
      "Normal"))</f>
        <v>Normal</v>
      </c>
      <c r="R8400" t="str">
        <f>IF(P8400="","",
   IF(OR(P8400 &lt; EDA_Outlier_Analysis!$F$7, P8400 &gt; EDA_Outlier_Analysis!$F$8),
      "Outlier",
      "Normal"))</f>
        <v/>
      </c>
      <c r="S8400" t="str">
        <f>IF(N8400="","",
   IF(OR(N8400 &lt;EDA_Outlier_Analysis!$I$10, N8400 &gt; EDA_Outlier_Analysis!$I$11),
      "Outlier",
      "Normal"))</f>
        <v>Normal</v>
      </c>
    </row>
    <row r="8401" spans="1:19">
      <c r="A8401" t="s">
        <v>17771</v>
      </c>
      <c r="B8401" s="4">
        <v>45019</v>
      </c>
      <c r="C8401" s="2">
        <v>189698.02</v>
      </c>
      <c r="D8401" t="s">
        <v>849</v>
      </c>
      <c r="E8401" t="s">
        <v>868</v>
      </c>
      <c r="F8401" t="s">
        <v>9</v>
      </c>
      <c r="G8401" t="s">
        <v>20</v>
      </c>
      <c r="H8401" t="s">
        <v>331</v>
      </c>
      <c r="J8401" t="s">
        <v>17772</v>
      </c>
      <c r="K8401" t="str">
        <f>IF(COUNTIF(Customers!A:A, H8401)&gt;0, "Valid", "Invalid")</f>
        <v>Valid</v>
      </c>
      <c r="L8401" t="str">
        <f t="shared" si="655"/>
        <v>4</v>
      </c>
      <c r="M8401" t="str">
        <f t="shared" si="656"/>
        <v>2023</v>
      </c>
      <c r="N8401">
        <f t="shared" si="657"/>
        <v>189698.02</v>
      </c>
      <c r="O8401">
        <f t="shared" si="658"/>
        <v>189698.02</v>
      </c>
      <c r="P8401" t="str">
        <f t="shared" si="659"/>
        <v/>
      </c>
      <c r="Q8401" s="48" t="str">
        <f>IF(O8401="","",
   IF(OR(O8401&lt;EDA_Outlier_Analysis!$C$10, O8401&gt;EDA_Outlier_Analysis!$C$11),
      "Outlier",
      "Normal"))</f>
        <v>Normal</v>
      </c>
      <c r="R8401" t="str">
        <f>IF(P8401="","",
   IF(OR(P8401 &lt; EDA_Outlier_Analysis!$F$7, P8401 &gt; EDA_Outlier_Analysis!$F$8),
      "Outlier",
      "Normal"))</f>
        <v/>
      </c>
      <c r="S8401" t="str">
        <f>IF(N8401="","",
   IF(OR(N8401 &lt;EDA_Outlier_Analysis!$I$10, N8401 &gt; EDA_Outlier_Analysis!$I$11),
      "Outlier",
      "Normal"))</f>
        <v>Normal</v>
      </c>
    </row>
    <row r="8402" spans="1:19">
      <c r="A8402" t="s">
        <v>17773</v>
      </c>
      <c r="B8402" s="4">
        <v>44845</v>
      </c>
      <c r="C8402" s="2">
        <v>164616.57999999999</v>
      </c>
      <c r="D8402" t="s">
        <v>849</v>
      </c>
      <c r="E8402" t="s">
        <v>853</v>
      </c>
      <c r="F8402" t="s">
        <v>10</v>
      </c>
      <c r="G8402" t="s">
        <v>24</v>
      </c>
      <c r="H8402" t="s">
        <v>267</v>
      </c>
      <c r="J8402" t="s">
        <v>17774</v>
      </c>
      <c r="K8402" t="str">
        <f>IF(COUNTIF(Customers!A:A, H8402)&gt;0, "Valid", "Invalid")</f>
        <v>Valid</v>
      </c>
      <c r="L8402" t="str">
        <f t="shared" si="655"/>
        <v>10</v>
      </c>
      <c r="M8402" t="str">
        <f t="shared" si="656"/>
        <v>2022</v>
      </c>
      <c r="N8402">
        <f t="shared" si="657"/>
        <v>164616.57999999999</v>
      </c>
      <c r="O8402">
        <f t="shared" si="658"/>
        <v>164616.57999999999</v>
      </c>
      <c r="P8402" t="str">
        <f t="shared" si="659"/>
        <v/>
      </c>
      <c r="Q8402" s="48" t="str">
        <f>IF(O8402="","",
   IF(OR(O8402&lt;EDA_Outlier_Analysis!$C$10, O8402&gt;EDA_Outlier_Analysis!$C$11),
      "Outlier",
      "Normal"))</f>
        <v>Normal</v>
      </c>
      <c r="R8402" t="str">
        <f>IF(P8402="","",
   IF(OR(P8402 &lt; EDA_Outlier_Analysis!$F$7, P8402 &gt; EDA_Outlier_Analysis!$F$8),
      "Outlier",
      "Normal"))</f>
        <v/>
      </c>
      <c r="S8402" t="str">
        <f>IF(N8402="","",
   IF(OR(N8402 &lt;EDA_Outlier_Analysis!$I$10, N8402 &gt; EDA_Outlier_Analysis!$I$11),
      "Outlier",
      "Normal"))</f>
        <v>Normal</v>
      </c>
    </row>
    <row r="8403" spans="1:19">
      <c r="A8403" t="s">
        <v>17775</v>
      </c>
      <c r="B8403" s="4">
        <v>44655</v>
      </c>
      <c r="C8403" s="2">
        <v>133617.41</v>
      </c>
      <c r="D8403" t="s">
        <v>849</v>
      </c>
      <c r="E8403" t="s">
        <v>850</v>
      </c>
      <c r="F8403" t="s">
        <v>9</v>
      </c>
      <c r="G8403" t="s">
        <v>20</v>
      </c>
      <c r="H8403" t="s">
        <v>701</v>
      </c>
      <c r="J8403" t="s">
        <v>17776</v>
      </c>
      <c r="K8403" t="str">
        <f>IF(COUNTIF(Customers!A:A, H8403)&gt;0, "Valid", "Invalid")</f>
        <v>Valid</v>
      </c>
      <c r="L8403" t="str">
        <f t="shared" si="655"/>
        <v>4</v>
      </c>
      <c r="M8403" t="str">
        <f t="shared" si="656"/>
        <v>2022</v>
      </c>
      <c r="N8403">
        <f t="shared" si="657"/>
        <v>133617.41</v>
      </c>
      <c r="O8403">
        <f t="shared" si="658"/>
        <v>133617.41</v>
      </c>
      <c r="P8403" t="str">
        <f t="shared" si="659"/>
        <v/>
      </c>
      <c r="Q8403" s="48" t="str">
        <f>IF(O8403="","",
   IF(OR(O8403&lt;EDA_Outlier_Analysis!$C$10, O8403&gt;EDA_Outlier_Analysis!$C$11),
      "Outlier",
      "Normal"))</f>
        <v>Normal</v>
      </c>
      <c r="R8403" t="str">
        <f>IF(P8403="","",
   IF(OR(P8403 &lt; EDA_Outlier_Analysis!$F$7, P8403 &gt; EDA_Outlier_Analysis!$F$8),
      "Outlier",
      "Normal"))</f>
        <v/>
      </c>
      <c r="S8403" t="str">
        <f>IF(N8403="","",
   IF(OR(N8403 &lt;EDA_Outlier_Analysis!$I$10, N8403 &gt; EDA_Outlier_Analysis!$I$11),
      "Outlier",
      "Normal"))</f>
        <v>Normal</v>
      </c>
    </row>
    <row r="8404" spans="1:19">
      <c r="A8404" t="s">
        <v>17777</v>
      </c>
      <c r="B8404" s="4">
        <v>45003</v>
      </c>
      <c r="C8404" s="2">
        <v>166839.6</v>
      </c>
      <c r="D8404" t="s">
        <v>849</v>
      </c>
      <c r="E8404" t="s">
        <v>853</v>
      </c>
      <c r="F8404" t="s">
        <v>10</v>
      </c>
      <c r="G8404" t="s">
        <v>24</v>
      </c>
      <c r="H8404" t="s">
        <v>585</v>
      </c>
      <c r="J8404" t="s">
        <v>17778</v>
      </c>
      <c r="K8404" t="str">
        <f>IF(COUNTIF(Customers!A:A, H8404)&gt;0, "Valid", "Invalid")</f>
        <v>Valid</v>
      </c>
      <c r="L8404" t="str">
        <f t="shared" si="655"/>
        <v>3</v>
      </c>
      <c r="M8404" t="str">
        <f t="shared" si="656"/>
        <v>2023</v>
      </c>
      <c r="N8404">
        <f t="shared" si="657"/>
        <v>166839.6</v>
      </c>
      <c r="O8404">
        <f t="shared" si="658"/>
        <v>166839.6</v>
      </c>
      <c r="P8404" t="str">
        <f t="shared" si="659"/>
        <v/>
      </c>
      <c r="Q8404" s="48" t="str">
        <f>IF(O8404="","",
   IF(OR(O8404&lt;EDA_Outlier_Analysis!$C$10, O8404&gt;EDA_Outlier_Analysis!$C$11),
      "Outlier",
      "Normal"))</f>
        <v>Normal</v>
      </c>
      <c r="R8404" t="str">
        <f>IF(P8404="","",
   IF(OR(P8404 &lt; EDA_Outlier_Analysis!$F$7, P8404 &gt; EDA_Outlier_Analysis!$F$8),
      "Outlier",
      "Normal"))</f>
        <v/>
      </c>
      <c r="S8404" t="str">
        <f>IF(N8404="","",
   IF(OR(N8404 &lt;EDA_Outlier_Analysis!$I$10, N8404 &gt; EDA_Outlier_Analysis!$I$11),
      "Outlier",
      "Normal"))</f>
        <v>Normal</v>
      </c>
    </row>
    <row r="8405" spans="1:19">
      <c r="A8405" t="s">
        <v>17779</v>
      </c>
      <c r="B8405" s="4">
        <v>45276</v>
      </c>
      <c r="C8405" s="2">
        <v>-71696.509999999995</v>
      </c>
      <c r="D8405" t="s">
        <v>840</v>
      </c>
      <c r="E8405" t="s">
        <v>864</v>
      </c>
      <c r="F8405" t="s">
        <v>11</v>
      </c>
      <c r="G8405" t="s">
        <v>31</v>
      </c>
      <c r="I8405" t="s">
        <v>1438</v>
      </c>
      <c r="J8405" t="s">
        <v>17780</v>
      </c>
      <c r="K8405" t="str">
        <f>IF(COUNTIF(Customers!A:A, H8405)&gt;0, "Valid", "Invalid")</f>
        <v>Invalid</v>
      </c>
      <c r="L8405" t="str">
        <f t="shared" si="655"/>
        <v>12</v>
      </c>
      <c r="M8405" t="str">
        <f t="shared" si="656"/>
        <v>2023</v>
      </c>
      <c r="N8405">
        <f t="shared" si="657"/>
        <v>-71696.509999999995</v>
      </c>
      <c r="O8405" t="str">
        <f t="shared" si="658"/>
        <v/>
      </c>
      <c r="P8405">
        <f t="shared" si="659"/>
        <v>71696.509999999995</v>
      </c>
      <c r="Q8405" s="48" t="str">
        <f>IF(O8405="","",
   IF(OR(O8405&lt;EDA_Outlier_Analysis!$C$10, O8405&gt;EDA_Outlier_Analysis!$C$11),
      "Outlier",
      "Normal"))</f>
        <v/>
      </c>
      <c r="R8405" t="str">
        <f>IF(P8405="","",
   IF(OR(P8405 &lt; EDA_Outlier_Analysis!$F$7, P8405 &gt; EDA_Outlier_Analysis!$F$8),
      "Outlier",
      "Normal"))</f>
        <v>Outlier</v>
      </c>
      <c r="S8405" t="str">
        <f>IF(N8405="","",
   IF(OR(N8405 &lt;EDA_Outlier_Analysis!$I$10, N8405 &gt; EDA_Outlier_Analysis!$I$11),
      "Outlier",
      "Normal"))</f>
        <v>Normal</v>
      </c>
    </row>
    <row r="8406" spans="1:19">
      <c r="A8406" t="s">
        <v>17781</v>
      </c>
      <c r="B8406" s="4">
        <v>44678</v>
      </c>
      <c r="C8406" s="2">
        <v>96504.85</v>
      </c>
      <c r="D8406" t="s">
        <v>849</v>
      </c>
      <c r="E8406" t="s">
        <v>850</v>
      </c>
      <c r="F8406" t="s">
        <v>9</v>
      </c>
      <c r="G8406" t="s">
        <v>34</v>
      </c>
      <c r="H8406" t="s">
        <v>701</v>
      </c>
      <c r="J8406" t="s">
        <v>17782</v>
      </c>
      <c r="K8406" t="str">
        <f>IF(COUNTIF(Customers!A:A, H8406)&gt;0, "Valid", "Invalid")</f>
        <v>Valid</v>
      </c>
      <c r="L8406" t="str">
        <f t="shared" si="655"/>
        <v>4</v>
      </c>
      <c r="M8406" t="str">
        <f t="shared" si="656"/>
        <v>2022</v>
      </c>
      <c r="N8406">
        <f t="shared" si="657"/>
        <v>96504.85</v>
      </c>
      <c r="O8406">
        <f t="shared" si="658"/>
        <v>96504.85</v>
      </c>
      <c r="P8406" t="str">
        <f t="shared" si="659"/>
        <v/>
      </c>
      <c r="Q8406" s="48" t="str">
        <f>IF(O8406="","",
   IF(OR(O8406&lt;EDA_Outlier_Analysis!$C$10, O8406&gt;EDA_Outlier_Analysis!$C$11),
      "Outlier",
      "Normal"))</f>
        <v>Normal</v>
      </c>
      <c r="R8406" t="str">
        <f>IF(P8406="","",
   IF(OR(P8406 &lt; EDA_Outlier_Analysis!$F$7, P8406 &gt; EDA_Outlier_Analysis!$F$8),
      "Outlier",
      "Normal"))</f>
        <v/>
      </c>
      <c r="S8406" t="str">
        <f>IF(N8406="","",
   IF(OR(N8406 &lt;EDA_Outlier_Analysis!$I$10, N8406 &gt; EDA_Outlier_Analysis!$I$11),
      "Outlier",
      "Normal"))</f>
        <v>Normal</v>
      </c>
    </row>
    <row r="8407" spans="1:19">
      <c r="A8407" t="s">
        <v>17783</v>
      </c>
      <c r="B8407" s="4">
        <v>45104</v>
      </c>
      <c r="C8407" s="2">
        <v>204852.86</v>
      </c>
      <c r="D8407" t="s">
        <v>849</v>
      </c>
      <c r="E8407" t="s">
        <v>853</v>
      </c>
      <c r="F8407" t="s">
        <v>11</v>
      </c>
      <c r="G8407" t="s">
        <v>31</v>
      </c>
      <c r="H8407" t="s">
        <v>543</v>
      </c>
      <c r="J8407" t="s">
        <v>17784</v>
      </c>
      <c r="K8407" t="str">
        <f>IF(COUNTIF(Customers!A:A, H8407)&gt;0, "Valid", "Invalid")</f>
        <v>Valid</v>
      </c>
      <c r="L8407" t="str">
        <f t="shared" si="655"/>
        <v>6</v>
      </c>
      <c r="M8407" t="str">
        <f t="shared" si="656"/>
        <v>2023</v>
      </c>
      <c r="N8407">
        <f t="shared" si="657"/>
        <v>204852.86</v>
      </c>
      <c r="O8407">
        <f t="shared" si="658"/>
        <v>204852.86</v>
      </c>
      <c r="P8407" t="str">
        <f t="shared" si="659"/>
        <v/>
      </c>
      <c r="Q8407" s="48" t="str">
        <f>IF(O8407="","",
   IF(OR(O8407&lt;EDA_Outlier_Analysis!$C$10, O8407&gt;EDA_Outlier_Analysis!$C$11),
      "Outlier",
      "Normal"))</f>
        <v>Normal</v>
      </c>
      <c r="R8407" t="str">
        <f>IF(P8407="","",
   IF(OR(P8407 &lt; EDA_Outlier_Analysis!$F$7, P8407 &gt; EDA_Outlier_Analysis!$F$8),
      "Outlier",
      "Normal"))</f>
        <v/>
      </c>
      <c r="S8407" t="str">
        <f>IF(N8407="","",
   IF(OR(N8407 &lt;EDA_Outlier_Analysis!$I$10, N8407 &gt; EDA_Outlier_Analysis!$I$11),
      "Outlier",
      "Normal"))</f>
        <v>Normal</v>
      </c>
    </row>
    <row r="8408" spans="1:19">
      <c r="A8408" t="s">
        <v>17785</v>
      </c>
      <c r="B8408" s="4">
        <v>44925</v>
      </c>
      <c r="C8408" s="2">
        <v>-43354.98</v>
      </c>
      <c r="D8408" t="s">
        <v>840</v>
      </c>
      <c r="E8408" t="s">
        <v>878</v>
      </c>
      <c r="F8408" t="s">
        <v>11</v>
      </c>
      <c r="G8408" t="s">
        <v>24</v>
      </c>
      <c r="I8408" t="s">
        <v>990</v>
      </c>
      <c r="J8408" t="s">
        <v>17786</v>
      </c>
      <c r="K8408" t="str">
        <f>IF(COUNTIF(Customers!A:A, H8408)&gt;0, "Valid", "Invalid")</f>
        <v>Invalid</v>
      </c>
      <c r="L8408" t="str">
        <f t="shared" si="655"/>
        <v>12</v>
      </c>
      <c r="M8408" t="str">
        <f t="shared" si="656"/>
        <v>2022</v>
      </c>
      <c r="N8408">
        <f t="shared" si="657"/>
        <v>-43354.98</v>
      </c>
      <c r="O8408" t="str">
        <f t="shared" si="658"/>
        <v/>
      </c>
      <c r="P8408">
        <f t="shared" si="659"/>
        <v>43354.98</v>
      </c>
      <c r="Q8408" s="48" t="str">
        <f>IF(O8408="","",
   IF(OR(O8408&lt;EDA_Outlier_Analysis!$C$10, O8408&gt;EDA_Outlier_Analysis!$C$11),
      "Outlier",
      "Normal"))</f>
        <v/>
      </c>
      <c r="R8408" t="str">
        <f>IF(P8408="","",
   IF(OR(P8408 &lt; EDA_Outlier_Analysis!$F$7, P8408 &gt; EDA_Outlier_Analysis!$F$8),
      "Outlier",
      "Normal"))</f>
        <v>Normal</v>
      </c>
      <c r="S8408" t="str">
        <f>IF(N8408="","",
   IF(OR(N8408 &lt;EDA_Outlier_Analysis!$I$10, N8408 &gt; EDA_Outlier_Analysis!$I$11),
      "Outlier",
      "Normal"))</f>
        <v>Normal</v>
      </c>
    </row>
    <row r="8409" spans="1:19">
      <c r="A8409" t="s">
        <v>17787</v>
      </c>
      <c r="B8409" s="4">
        <v>45029</v>
      </c>
      <c r="C8409" s="2">
        <v>-40727.96</v>
      </c>
      <c r="D8409" t="s">
        <v>840</v>
      </c>
      <c r="E8409" t="s">
        <v>841</v>
      </c>
      <c r="F8409" t="s">
        <v>9</v>
      </c>
      <c r="G8409" t="s">
        <v>31</v>
      </c>
      <c r="I8409" t="s">
        <v>1156</v>
      </c>
      <c r="J8409" t="s">
        <v>17788</v>
      </c>
      <c r="K8409" t="str">
        <f>IF(COUNTIF(Customers!A:A, H8409)&gt;0, "Valid", "Invalid")</f>
        <v>Invalid</v>
      </c>
      <c r="L8409" t="str">
        <f t="shared" si="655"/>
        <v>4</v>
      </c>
      <c r="M8409" t="str">
        <f t="shared" si="656"/>
        <v>2023</v>
      </c>
      <c r="N8409">
        <f t="shared" si="657"/>
        <v>-40727.96</v>
      </c>
      <c r="O8409" t="str">
        <f t="shared" si="658"/>
        <v/>
      </c>
      <c r="P8409">
        <f t="shared" si="659"/>
        <v>40727.96</v>
      </c>
      <c r="Q8409" s="48" t="str">
        <f>IF(O8409="","",
   IF(OR(O8409&lt;EDA_Outlier_Analysis!$C$10, O8409&gt;EDA_Outlier_Analysis!$C$11),
      "Outlier",
      "Normal"))</f>
        <v/>
      </c>
      <c r="R8409" t="str">
        <f>IF(P8409="","",
   IF(OR(P8409 &lt; EDA_Outlier_Analysis!$F$7, P8409 &gt; EDA_Outlier_Analysis!$F$8),
      "Outlier",
      "Normal"))</f>
        <v>Normal</v>
      </c>
      <c r="S8409" t="str">
        <f>IF(N8409="","",
   IF(OR(N8409 &lt;EDA_Outlier_Analysis!$I$10, N8409 &gt; EDA_Outlier_Analysis!$I$11),
      "Outlier",
      "Normal"))</f>
        <v>Normal</v>
      </c>
    </row>
    <row r="8410" spans="1:19">
      <c r="A8410" t="s">
        <v>17789</v>
      </c>
      <c r="B8410" s="4">
        <v>44945</v>
      </c>
      <c r="C8410" s="2">
        <v>166859.16</v>
      </c>
      <c r="D8410" t="s">
        <v>849</v>
      </c>
      <c r="E8410" t="s">
        <v>853</v>
      </c>
      <c r="F8410" t="s">
        <v>9</v>
      </c>
      <c r="G8410" t="s">
        <v>24</v>
      </c>
      <c r="H8410" t="s">
        <v>329</v>
      </c>
      <c r="J8410" t="s">
        <v>17790</v>
      </c>
      <c r="K8410" t="str">
        <f>IF(COUNTIF(Customers!A:A, H8410)&gt;0, "Valid", "Invalid")</f>
        <v>Valid</v>
      </c>
      <c r="L8410" t="str">
        <f t="shared" si="655"/>
        <v>1</v>
      </c>
      <c r="M8410" t="str">
        <f t="shared" si="656"/>
        <v>2023</v>
      </c>
      <c r="N8410">
        <f t="shared" si="657"/>
        <v>166859.16</v>
      </c>
      <c r="O8410">
        <f t="shared" si="658"/>
        <v>166859.16</v>
      </c>
      <c r="P8410" t="str">
        <f t="shared" si="659"/>
        <v/>
      </c>
      <c r="Q8410" s="48" t="str">
        <f>IF(O8410="","",
   IF(OR(O8410&lt;EDA_Outlier_Analysis!$C$10, O8410&gt;EDA_Outlier_Analysis!$C$11),
      "Outlier",
      "Normal"))</f>
        <v>Normal</v>
      </c>
      <c r="R8410" t="str">
        <f>IF(P8410="","",
   IF(OR(P8410 &lt; EDA_Outlier_Analysis!$F$7, P8410 &gt; EDA_Outlier_Analysis!$F$8),
      "Outlier",
      "Normal"))</f>
        <v/>
      </c>
      <c r="S8410" t="str">
        <f>IF(N8410="","",
   IF(OR(N8410 &lt;EDA_Outlier_Analysis!$I$10, N8410 &gt; EDA_Outlier_Analysis!$I$11),
      "Outlier",
      "Normal"))</f>
        <v>Normal</v>
      </c>
    </row>
    <row r="8411" spans="1:19">
      <c r="A8411" t="s">
        <v>17791</v>
      </c>
      <c r="B8411" s="4">
        <v>44888</v>
      </c>
      <c r="C8411" s="2">
        <v>130461.82</v>
      </c>
      <c r="D8411" t="s">
        <v>849</v>
      </c>
      <c r="E8411" t="s">
        <v>850</v>
      </c>
      <c r="F8411" t="s">
        <v>9</v>
      </c>
      <c r="G8411" t="s">
        <v>24</v>
      </c>
      <c r="H8411" t="s">
        <v>521</v>
      </c>
      <c r="J8411" t="s">
        <v>17792</v>
      </c>
      <c r="K8411" t="str">
        <f>IF(COUNTIF(Customers!A:A, H8411)&gt;0, "Valid", "Invalid")</f>
        <v>Valid</v>
      </c>
      <c r="L8411" t="str">
        <f t="shared" si="655"/>
        <v>11</v>
      </c>
      <c r="M8411" t="str">
        <f t="shared" si="656"/>
        <v>2022</v>
      </c>
      <c r="N8411">
        <f t="shared" si="657"/>
        <v>130461.82</v>
      </c>
      <c r="O8411">
        <f t="shared" si="658"/>
        <v>130461.82</v>
      </c>
      <c r="P8411" t="str">
        <f t="shared" si="659"/>
        <v/>
      </c>
      <c r="Q8411" s="48" t="str">
        <f>IF(O8411="","",
   IF(OR(O8411&lt;EDA_Outlier_Analysis!$C$10, O8411&gt;EDA_Outlier_Analysis!$C$11),
      "Outlier",
      "Normal"))</f>
        <v>Normal</v>
      </c>
      <c r="R8411" t="str">
        <f>IF(P8411="","",
   IF(OR(P8411 &lt; EDA_Outlier_Analysis!$F$7, P8411 &gt; EDA_Outlier_Analysis!$F$8),
      "Outlier",
      "Normal"))</f>
        <v/>
      </c>
      <c r="S8411" t="str">
        <f>IF(N8411="","",
   IF(OR(N8411 &lt;EDA_Outlier_Analysis!$I$10, N8411 &gt; EDA_Outlier_Analysis!$I$11),
      "Outlier",
      "Normal"))</f>
        <v>Normal</v>
      </c>
    </row>
    <row r="8412" spans="1:19">
      <c r="A8412" t="s">
        <v>17793</v>
      </c>
      <c r="B8412" s="4">
        <v>44724</v>
      </c>
      <c r="C8412" s="2">
        <v>263212.76</v>
      </c>
      <c r="D8412" t="s">
        <v>849</v>
      </c>
      <c r="E8412" t="s">
        <v>868</v>
      </c>
      <c r="F8412" t="s">
        <v>10</v>
      </c>
      <c r="G8412" t="s">
        <v>20</v>
      </c>
      <c r="H8412" t="s">
        <v>647</v>
      </c>
      <c r="J8412" t="s">
        <v>17794</v>
      </c>
      <c r="K8412" t="str">
        <f>IF(COUNTIF(Customers!A:A, H8412)&gt;0, "Valid", "Invalid")</f>
        <v>Valid</v>
      </c>
      <c r="L8412" t="str">
        <f t="shared" si="655"/>
        <v>6</v>
      </c>
      <c r="M8412" t="str">
        <f t="shared" si="656"/>
        <v>2022</v>
      </c>
      <c r="N8412">
        <f t="shared" si="657"/>
        <v>263212.76</v>
      </c>
      <c r="O8412">
        <f t="shared" si="658"/>
        <v>263212.76</v>
      </c>
      <c r="P8412" t="str">
        <f t="shared" si="659"/>
        <v/>
      </c>
      <c r="Q8412" s="48" t="str">
        <f>IF(O8412="","",
   IF(OR(O8412&lt;EDA_Outlier_Analysis!$C$10, O8412&gt;EDA_Outlier_Analysis!$C$11),
      "Outlier",
      "Normal"))</f>
        <v>Normal</v>
      </c>
      <c r="R8412" t="str">
        <f>IF(P8412="","",
   IF(OR(P8412 &lt; EDA_Outlier_Analysis!$F$7, P8412 &gt; EDA_Outlier_Analysis!$F$8),
      "Outlier",
      "Normal"))</f>
        <v/>
      </c>
      <c r="S8412" t="str">
        <f>IF(N8412="","",
   IF(OR(N8412 &lt;EDA_Outlier_Analysis!$I$10, N8412 &gt; EDA_Outlier_Analysis!$I$11),
      "Outlier",
      "Normal"))</f>
        <v>Normal</v>
      </c>
    </row>
    <row r="8413" spans="1:19">
      <c r="A8413" t="s">
        <v>17795</v>
      </c>
      <c r="B8413" s="4">
        <v>45149</v>
      </c>
      <c r="C8413" s="2">
        <v>149296.20000000001</v>
      </c>
      <c r="D8413" t="s">
        <v>849</v>
      </c>
      <c r="E8413" t="s">
        <v>853</v>
      </c>
      <c r="F8413" t="s">
        <v>11</v>
      </c>
      <c r="G8413" t="s">
        <v>24</v>
      </c>
      <c r="H8413" t="s">
        <v>145</v>
      </c>
      <c r="J8413" t="s">
        <v>17796</v>
      </c>
      <c r="K8413" t="str">
        <f>IF(COUNTIF(Customers!A:A, H8413)&gt;0, "Valid", "Invalid")</f>
        <v>Valid</v>
      </c>
      <c r="L8413" t="str">
        <f t="shared" si="655"/>
        <v>8</v>
      </c>
      <c r="M8413" t="str">
        <f t="shared" si="656"/>
        <v>2023</v>
      </c>
      <c r="N8413">
        <f t="shared" si="657"/>
        <v>149296.20000000001</v>
      </c>
      <c r="O8413">
        <f t="shared" si="658"/>
        <v>149296.20000000001</v>
      </c>
      <c r="P8413" t="str">
        <f t="shared" si="659"/>
        <v/>
      </c>
      <c r="Q8413" s="48" t="str">
        <f>IF(O8413="","",
   IF(OR(O8413&lt;EDA_Outlier_Analysis!$C$10, O8413&gt;EDA_Outlier_Analysis!$C$11),
      "Outlier",
      "Normal"))</f>
        <v>Normal</v>
      </c>
      <c r="R8413" t="str">
        <f>IF(P8413="","",
   IF(OR(P8413 &lt; EDA_Outlier_Analysis!$F$7, P8413 &gt; EDA_Outlier_Analysis!$F$8),
      "Outlier",
      "Normal"))</f>
        <v/>
      </c>
      <c r="S8413" t="str">
        <f>IF(N8413="","",
   IF(OR(N8413 &lt;EDA_Outlier_Analysis!$I$10, N8413 &gt; EDA_Outlier_Analysis!$I$11),
      "Outlier",
      "Normal"))</f>
        <v>Normal</v>
      </c>
    </row>
    <row r="8414" spans="1:19">
      <c r="A8414" t="s">
        <v>17797</v>
      </c>
      <c r="B8414" s="4">
        <v>45012</v>
      </c>
      <c r="C8414" s="2">
        <v>-27807.439999999999</v>
      </c>
      <c r="D8414" t="s">
        <v>840</v>
      </c>
      <c r="E8414" t="s">
        <v>841</v>
      </c>
      <c r="F8414" t="s">
        <v>10</v>
      </c>
      <c r="G8414" t="s">
        <v>20</v>
      </c>
      <c r="I8414" t="s">
        <v>1415</v>
      </c>
      <c r="J8414" t="s">
        <v>17798</v>
      </c>
      <c r="K8414" t="str">
        <f>IF(COUNTIF(Customers!A:A, H8414)&gt;0, "Valid", "Invalid")</f>
        <v>Invalid</v>
      </c>
      <c r="L8414" t="str">
        <f t="shared" si="655"/>
        <v>3</v>
      </c>
      <c r="M8414" t="str">
        <f t="shared" si="656"/>
        <v>2023</v>
      </c>
      <c r="N8414">
        <f t="shared" si="657"/>
        <v>-27807.439999999999</v>
      </c>
      <c r="O8414" t="str">
        <f t="shared" si="658"/>
        <v/>
      </c>
      <c r="P8414">
        <f t="shared" si="659"/>
        <v>27807.439999999999</v>
      </c>
      <c r="Q8414" s="48" t="str">
        <f>IF(O8414="","",
   IF(OR(O8414&lt;EDA_Outlier_Analysis!$C$10, O8414&gt;EDA_Outlier_Analysis!$C$11),
      "Outlier",
      "Normal"))</f>
        <v/>
      </c>
      <c r="R8414" t="str">
        <f>IF(P8414="","",
   IF(OR(P8414 &lt; EDA_Outlier_Analysis!$F$7, P8414 &gt; EDA_Outlier_Analysis!$F$8),
      "Outlier",
      "Normal"))</f>
        <v>Normal</v>
      </c>
      <c r="S8414" t="str">
        <f>IF(N8414="","",
   IF(OR(N8414 &lt;EDA_Outlier_Analysis!$I$10, N8414 &gt; EDA_Outlier_Analysis!$I$11),
      "Outlier",
      "Normal"))</f>
        <v>Normal</v>
      </c>
    </row>
    <row r="8415" spans="1:19">
      <c r="A8415" t="s">
        <v>17799</v>
      </c>
      <c r="B8415" s="4">
        <v>44646</v>
      </c>
      <c r="C8415" s="2">
        <v>148672.21</v>
      </c>
      <c r="D8415" t="s">
        <v>849</v>
      </c>
      <c r="E8415" t="s">
        <v>853</v>
      </c>
      <c r="F8415" t="s">
        <v>10</v>
      </c>
      <c r="G8415" t="s">
        <v>20</v>
      </c>
      <c r="H8415" t="s">
        <v>667</v>
      </c>
      <c r="J8415" t="s">
        <v>17800</v>
      </c>
      <c r="K8415" t="str">
        <f>IF(COUNTIF(Customers!A:A, H8415)&gt;0, "Valid", "Invalid")</f>
        <v>Valid</v>
      </c>
      <c r="L8415" t="str">
        <f t="shared" si="655"/>
        <v>3</v>
      </c>
      <c r="M8415" t="str">
        <f t="shared" si="656"/>
        <v>2022</v>
      </c>
      <c r="N8415">
        <f t="shared" si="657"/>
        <v>148672.21</v>
      </c>
      <c r="O8415">
        <f t="shared" si="658"/>
        <v>148672.21</v>
      </c>
      <c r="P8415" t="str">
        <f t="shared" si="659"/>
        <v/>
      </c>
      <c r="Q8415" s="48" t="str">
        <f>IF(O8415="","",
   IF(OR(O8415&lt;EDA_Outlier_Analysis!$C$10, O8415&gt;EDA_Outlier_Analysis!$C$11),
      "Outlier",
      "Normal"))</f>
        <v>Normal</v>
      </c>
      <c r="R8415" t="str">
        <f>IF(P8415="","",
   IF(OR(P8415 &lt; EDA_Outlier_Analysis!$F$7, P8415 &gt; EDA_Outlier_Analysis!$F$8),
      "Outlier",
      "Normal"))</f>
        <v/>
      </c>
      <c r="S8415" t="str">
        <f>IF(N8415="","",
   IF(OR(N8415 &lt;EDA_Outlier_Analysis!$I$10, N8415 &gt; EDA_Outlier_Analysis!$I$11),
      "Outlier",
      "Normal"))</f>
        <v>Normal</v>
      </c>
    </row>
    <row r="8416" spans="1:19">
      <c r="A8416" t="s">
        <v>17801</v>
      </c>
      <c r="B8416" s="4">
        <v>44724</v>
      </c>
      <c r="C8416" s="2">
        <v>126637.4</v>
      </c>
      <c r="D8416" t="s">
        <v>849</v>
      </c>
      <c r="E8416" t="s">
        <v>850</v>
      </c>
      <c r="F8416" t="s">
        <v>9</v>
      </c>
      <c r="G8416" t="s">
        <v>34</v>
      </c>
      <c r="H8416" t="s">
        <v>545</v>
      </c>
      <c r="J8416" t="s">
        <v>17802</v>
      </c>
      <c r="K8416" t="str">
        <f>IF(COUNTIF(Customers!A:A, H8416)&gt;0, "Valid", "Invalid")</f>
        <v>Valid</v>
      </c>
      <c r="L8416" t="str">
        <f t="shared" si="655"/>
        <v>6</v>
      </c>
      <c r="M8416" t="str">
        <f t="shared" si="656"/>
        <v>2022</v>
      </c>
      <c r="N8416">
        <f t="shared" si="657"/>
        <v>126637.4</v>
      </c>
      <c r="O8416">
        <f t="shared" si="658"/>
        <v>126637.4</v>
      </c>
      <c r="P8416" t="str">
        <f t="shared" si="659"/>
        <v/>
      </c>
      <c r="Q8416" s="48" t="str">
        <f>IF(O8416="","",
   IF(OR(O8416&lt;EDA_Outlier_Analysis!$C$10, O8416&gt;EDA_Outlier_Analysis!$C$11),
      "Outlier",
      "Normal"))</f>
        <v>Normal</v>
      </c>
      <c r="R8416" t="str">
        <f>IF(P8416="","",
   IF(OR(P8416 &lt; EDA_Outlier_Analysis!$F$7, P8416 &gt; EDA_Outlier_Analysis!$F$8),
      "Outlier",
      "Normal"))</f>
        <v/>
      </c>
      <c r="S8416" t="str">
        <f>IF(N8416="","",
   IF(OR(N8416 &lt;EDA_Outlier_Analysis!$I$10, N8416 &gt; EDA_Outlier_Analysis!$I$11),
      "Outlier",
      "Normal"))</f>
        <v>Normal</v>
      </c>
    </row>
    <row r="8417" spans="1:19">
      <c r="A8417" t="s">
        <v>17803</v>
      </c>
      <c r="B8417" s="4">
        <v>44698</v>
      </c>
      <c r="C8417" s="2">
        <v>155539.17000000001</v>
      </c>
      <c r="D8417" t="s">
        <v>849</v>
      </c>
      <c r="E8417" t="s">
        <v>868</v>
      </c>
      <c r="F8417" t="s">
        <v>10</v>
      </c>
      <c r="G8417" t="s">
        <v>31</v>
      </c>
      <c r="H8417" t="s">
        <v>619</v>
      </c>
      <c r="J8417" t="s">
        <v>17804</v>
      </c>
      <c r="K8417" t="str">
        <f>IF(COUNTIF(Customers!A:A, H8417)&gt;0, "Valid", "Invalid")</f>
        <v>Valid</v>
      </c>
      <c r="L8417" t="str">
        <f t="shared" si="655"/>
        <v>5</v>
      </c>
      <c r="M8417" t="str">
        <f t="shared" si="656"/>
        <v>2022</v>
      </c>
      <c r="N8417">
        <f t="shared" si="657"/>
        <v>155539.17000000001</v>
      </c>
      <c r="O8417">
        <f t="shared" si="658"/>
        <v>155539.17000000001</v>
      </c>
      <c r="P8417" t="str">
        <f t="shared" si="659"/>
        <v/>
      </c>
      <c r="Q8417" s="48" t="str">
        <f>IF(O8417="","",
   IF(OR(O8417&lt;EDA_Outlier_Analysis!$C$10, O8417&gt;EDA_Outlier_Analysis!$C$11),
      "Outlier",
      "Normal"))</f>
        <v>Normal</v>
      </c>
      <c r="R8417" t="str">
        <f>IF(P8417="","",
   IF(OR(P8417 &lt; EDA_Outlier_Analysis!$F$7, P8417 &gt; EDA_Outlier_Analysis!$F$8),
      "Outlier",
      "Normal"))</f>
        <v/>
      </c>
      <c r="S8417" t="str">
        <f>IF(N8417="","",
   IF(OR(N8417 &lt;EDA_Outlier_Analysis!$I$10, N8417 &gt; EDA_Outlier_Analysis!$I$11),
      "Outlier",
      "Normal"))</f>
        <v>Normal</v>
      </c>
    </row>
    <row r="8418" spans="1:19">
      <c r="A8418" t="s">
        <v>17805</v>
      </c>
      <c r="B8418" s="4">
        <v>44883</v>
      </c>
      <c r="C8418" s="2">
        <v>-26288.03</v>
      </c>
      <c r="D8418" t="s">
        <v>840</v>
      </c>
      <c r="E8418" t="s">
        <v>878</v>
      </c>
      <c r="F8418" t="s">
        <v>9</v>
      </c>
      <c r="G8418" t="s">
        <v>24</v>
      </c>
      <c r="I8418" t="s">
        <v>5118</v>
      </c>
      <c r="J8418" t="s">
        <v>17806</v>
      </c>
      <c r="K8418" t="str">
        <f>IF(COUNTIF(Customers!A:A, H8418)&gt;0, "Valid", "Invalid")</f>
        <v>Invalid</v>
      </c>
      <c r="L8418" t="str">
        <f t="shared" si="655"/>
        <v>11</v>
      </c>
      <c r="M8418" t="str">
        <f t="shared" si="656"/>
        <v>2022</v>
      </c>
      <c r="N8418">
        <f t="shared" si="657"/>
        <v>-26288.03</v>
      </c>
      <c r="O8418" t="str">
        <f t="shared" si="658"/>
        <v/>
      </c>
      <c r="P8418">
        <f t="shared" si="659"/>
        <v>26288.03</v>
      </c>
      <c r="Q8418" s="48" t="str">
        <f>IF(O8418="","",
   IF(OR(O8418&lt;EDA_Outlier_Analysis!$C$10, O8418&gt;EDA_Outlier_Analysis!$C$11),
      "Outlier",
      "Normal"))</f>
        <v/>
      </c>
      <c r="R8418" t="str">
        <f>IF(P8418="","",
   IF(OR(P8418 &lt; EDA_Outlier_Analysis!$F$7, P8418 &gt; EDA_Outlier_Analysis!$F$8),
      "Outlier",
      "Normal"))</f>
        <v>Outlier</v>
      </c>
      <c r="S8418" t="str">
        <f>IF(N8418="","",
   IF(OR(N8418 &lt;EDA_Outlier_Analysis!$I$10, N8418 &gt; EDA_Outlier_Analysis!$I$11),
      "Outlier",
      "Normal"))</f>
        <v>Normal</v>
      </c>
    </row>
    <row r="8419" spans="1:19">
      <c r="A8419" t="s">
        <v>17807</v>
      </c>
      <c r="B8419" s="4">
        <v>44650</v>
      </c>
      <c r="C8419" s="2">
        <v>-24523.57</v>
      </c>
      <c r="D8419" t="s">
        <v>840</v>
      </c>
      <c r="E8419" t="s">
        <v>905</v>
      </c>
      <c r="F8419" t="s">
        <v>9</v>
      </c>
      <c r="G8419" t="s">
        <v>31</v>
      </c>
      <c r="I8419" t="s">
        <v>965</v>
      </c>
      <c r="J8419" t="s">
        <v>17808</v>
      </c>
      <c r="K8419" t="str">
        <f>IF(COUNTIF(Customers!A:A, H8419)&gt;0, "Valid", "Invalid")</f>
        <v>Invalid</v>
      </c>
      <c r="L8419" t="str">
        <f t="shared" si="655"/>
        <v>3</v>
      </c>
      <c r="M8419" t="str">
        <f t="shared" si="656"/>
        <v>2022</v>
      </c>
      <c r="N8419">
        <f t="shared" si="657"/>
        <v>-24523.57</v>
      </c>
      <c r="O8419" t="str">
        <f t="shared" si="658"/>
        <v/>
      </c>
      <c r="P8419">
        <f t="shared" si="659"/>
        <v>24523.57</v>
      </c>
      <c r="Q8419" s="48" t="str">
        <f>IF(O8419="","",
   IF(OR(O8419&lt;EDA_Outlier_Analysis!$C$10, O8419&gt;EDA_Outlier_Analysis!$C$11),
      "Outlier",
      "Normal"))</f>
        <v/>
      </c>
      <c r="R8419" t="str">
        <f>IF(P8419="","",
   IF(OR(P8419 &lt; EDA_Outlier_Analysis!$F$7, P8419 &gt; EDA_Outlier_Analysis!$F$8),
      "Outlier",
      "Normal"))</f>
        <v>Outlier</v>
      </c>
      <c r="S8419" t="str">
        <f>IF(N8419="","",
   IF(OR(N8419 &lt;EDA_Outlier_Analysis!$I$10, N8419 &gt; EDA_Outlier_Analysis!$I$11),
      "Outlier",
      "Normal"))</f>
        <v>Normal</v>
      </c>
    </row>
    <row r="8420" spans="1:19">
      <c r="A8420" t="s">
        <v>17809</v>
      </c>
      <c r="B8420" s="4">
        <v>44857</v>
      </c>
      <c r="C8420" s="2">
        <v>-74084.63</v>
      </c>
      <c r="D8420" t="s">
        <v>840</v>
      </c>
      <c r="E8420" t="s">
        <v>841</v>
      </c>
      <c r="F8420" t="s">
        <v>11</v>
      </c>
      <c r="G8420" t="s">
        <v>31</v>
      </c>
      <c r="I8420" t="s">
        <v>1524</v>
      </c>
      <c r="J8420" t="s">
        <v>17810</v>
      </c>
      <c r="K8420" t="str">
        <f>IF(COUNTIF(Customers!A:A, H8420)&gt;0, "Valid", "Invalid")</f>
        <v>Invalid</v>
      </c>
      <c r="L8420" t="str">
        <f t="shared" si="655"/>
        <v>10</v>
      </c>
      <c r="M8420" t="str">
        <f t="shared" si="656"/>
        <v>2022</v>
      </c>
      <c r="N8420">
        <f t="shared" si="657"/>
        <v>-74084.63</v>
      </c>
      <c r="O8420" t="str">
        <f t="shared" si="658"/>
        <v/>
      </c>
      <c r="P8420">
        <f t="shared" si="659"/>
        <v>74084.63</v>
      </c>
      <c r="Q8420" s="48" t="str">
        <f>IF(O8420="","",
   IF(OR(O8420&lt;EDA_Outlier_Analysis!$C$10, O8420&gt;EDA_Outlier_Analysis!$C$11),
      "Outlier",
      "Normal"))</f>
        <v/>
      </c>
      <c r="R8420" t="str">
        <f>IF(P8420="","",
   IF(OR(P8420 &lt; EDA_Outlier_Analysis!$F$7, P8420 &gt; EDA_Outlier_Analysis!$F$8),
      "Outlier",
      "Normal"))</f>
        <v>Outlier</v>
      </c>
      <c r="S8420" t="str">
        <f>IF(N8420="","",
   IF(OR(N8420 &lt;EDA_Outlier_Analysis!$I$10, N8420 &gt; EDA_Outlier_Analysis!$I$11),
      "Outlier",
      "Normal"))</f>
        <v>Normal</v>
      </c>
    </row>
    <row r="8421" spans="1:19">
      <c r="A8421" t="s">
        <v>17811</v>
      </c>
      <c r="B8421" s="4">
        <v>44709</v>
      </c>
      <c r="C8421" s="2">
        <v>27514.29</v>
      </c>
      <c r="D8421" t="s">
        <v>971</v>
      </c>
      <c r="E8421" t="s">
        <v>971</v>
      </c>
      <c r="F8421" t="s">
        <v>9</v>
      </c>
      <c r="G8421" t="s">
        <v>20</v>
      </c>
      <c r="J8421" t="s">
        <v>17812</v>
      </c>
      <c r="K8421" t="str">
        <f>IF(COUNTIF(Customers!A:A, H8421)&gt;0, "Valid", "Invalid")</f>
        <v>Invalid</v>
      </c>
      <c r="L8421" t="str">
        <f t="shared" si="655"/>
        <v>5</v>
      </c>
      <c r="M8421" t="str">
        <f t="shared" si="656"/>
        <v>2022</v>
      </c>
      <c r="N8421">
        <f t="shared" si="657"/>
        <v>-27514.29</v>
      </c>
      <c r="O8421" t="str">
        <f t="shared" si="658"/>
        <v/>
      </c>
      <c r="P8421" t="str">
        <f t="shared" si="659"/>
        <v/>
      </c>
      <c r="Q8421" s="48" t="str">
        <f>IF(O8421="","",
   IF(OR(O8421&lt;EDA_Outlier_Analysis!$C$10, O8421&gt;EDA_Outlier_Analysis!$C$11),
      "Outlier",
      "Normal"))</f>
        <v/>
      </c>
      <c r="R8421" t="str">
        <f>IF(P8421="","",
   IF(OR(P8421 &lt; EDA_Outlier_Analysis!$F$7, P8421 &gt; EDA_Outlier_Analysis!$F$8),
      "Outlier",
      "Normal"))</f>
        <v/>
      </c>
      <c r="S8421" t="str">
        <f>IF(N8421="","",
   IF(OR(N8421 &lt;EDA_Outlier_Analysis!$I$10, N8421 &gt; EDA_Outlier_Analysis!$I$11),
      "Outlier",
      "Normal"))</f>
        <v>Normal</v>
      </c>
    </row>
    <row r="8422" spans="1:19">
      <c r="A8422" t="s">
        <v>17813</v>
      </c>
      <c r="B8422" s="4">
        <v>44953</v>
      </c>
      <c r="C8422" s="2">
        <v>-60912.44</v>
      </c>
      <c r="D8422" t="s">
        <v>840</v>
      </c>
      <c r="E8422" t="s">
        <v>856</v>
      </c>
      <c r="F8422" t="s">
        <v>9</v>
      </c>
      <c r="G8422" t="s">
        <v>34</v>
      </c>
      <c r="I8422" t="s">
        <v>1013</v>
      </c>
      <c r="J8422" t="s">
        <v>17814</v>
      </c>
      <c r="K8422" t="str">
        <f>IF(COUNTIF(Customers!A:A, H8422)&gt;0, "Valid", "Invalid")</f>
        <v>Invalid</v>
      </c>
      <c r="L8422" t="str">
        <f t="shared" si="655"/>
        <v>1</v>
      </c>
      <c r="M8422" t="str">
        <f t="shared" si="656"/>
        <v>2023</v>
      </c>
      <c r="N8422">
        <f t="shared" si="657"/>
        <v>-60912.44</v>
      </c>
      <c r="O8422" t="str">
        <f t="shared" si="658"/>
        <v/>
      </c>
      <c r="P8422">
        <f t="shared" si="659"/>
        <v>60912.44</v>
      </c>
      <c r="Q8422" s="48" t="str">
        <f>IF(O8422="","",
   IF(OR(O8422&lt;EDA_Outlier_Analysis!$C$10, O8422&gt;EDA_Outlier_Analysis!$C$11),
      "Outlier",
      "Normal"))</f>
        <v/>
      </c>
      <c r="R8422" t="str">
        <f>IF(P8422="","",
   IF(OR(P8422 &lt; EDA_Outlier_Analysis!$F$7, P8422 &gt; EDA_Outlier_Analysis!$F$8),
      "Outlier",
      "Normal"))</f>
        <v>Outlier</v>
      </c>
      <c r="S8422" t="str">
        <f>IF(N8422="","",
   IF(OR(N8422 &lt;EDA_Outlier_Analysis!$I$10, N8422 &gt; EDA_Outlier_Analysis!$I$11),
      "Outlier",
      "Normal"))</f>
        <v>Normal</v>
      </c>
    </row>
    <row r="8423" spans="1:19">
      <c r="A8423" t="s">
        <v>17815</v>
      </c>
      <c r="B8423" s="4">
        <v>45193</v>
      </c>
      <c r="C8423" s="2">
        <v>159198.71</v>
      </c>
      <c r="D8423" t="s">
        <v>849</v>
      </c>
      <c r="E8423" t="s">
        <v>853</v>
      </c>
      <c r="F8423" t="s">
        <v>11</v>
      </c>
      <c r="G8423" t="s">
        <v>20</v>
      </c>
      <c r="H8423" t="s">
        <v>595</v>
      </c>
      <c r="J8423" t="s">
        <v>17816</v>
      </c>
      <c r="K8423" t="str">
        <f>IF(COUNTIF(Customers!A:A, H8423)&gt;0, "Valid", "Invalid")</f>
        <v>Valid</v>
      </c>
      <c r="L8423" t="str">
        <f t="shared" si="655"/>
        <v>9</v>
      </c>
      <c r="M8423" t="str">
        <f t="shared" si="656"/>
        <v>2023</v>
      </c>
      <c r="N8423">
        <f t="shared" si="657"/>
        <v>159198.71</v>
      </c>
      <c r="O8423">
        <f t="shared" si="658"/>
        <v>159198.71</v>
      </c>
      <c r="P8423" t="str">
        <f t="shared" si="659"/>
        <v/>
      </c>
      <c r="Q8423" s="48" t="str">
        <f>IF(O8423="","",
   IF(OR(O8423&lt;EDA_Outlier_Analysis!$C$10, O8423&gt;EDA_Outlier_Analysis!$C$11),
      "Outlier",
      "Normal"))</f>
        <v>Normal</v>
      </c>
      <c r="R8423" t="str">
        <f>IF(P8423="","",
   IF(OR(P8423 &lt; EDA_Outlier_Analysis!$F$7, P8423 &gt; EDA_Outlier_Analysis!$F$8),
      "Outlier",
      "Normal"))</f>
        <v/>
      </c>
      <c r="S8423" t="str">
        <f>IF(N8423="","",
   IF(OR(N8423 &lt;EDA_Outlier_Analysis!$I$10, N8423 &gt; EDA_Outlier_Analysis!$I$11),
      "Outlier",
      "Normal"))</f>
        <v>Normal</v>
      </c>
    </row>
    <row r="8424" spans="1:19">
      <c r="A8424" t="s">
        <v>17817</v>
      </c>
      <c r="B8424" s="4">
        <v>44724</v>
      </c>
      <c r="C8424" s="2">
        <v>-51295.05</v>
      </c>
      <c r="D8424" t="s">
        <v>840</v>
      </c>
      <c r="E8424" t="s">
        <v>841</v>
      </c>
      <c r="F8424" t="s">
        <v>9</v>
      </c>
      <c r="G8424" t="s">
        <v>20</v>
      </c>
      <c r="I8424" t="s">
        <v>965</v>
      </c>
      <c r="J8424" t="s">
        <v>17818</v>
      </c>
      <c r="K8424" t="str">
        <f>IF(COUNTIF(Customers!A:A, H8424)&gt;0, "Valid", "Invalid")</f>
        <v>Invalid</v>
      </c>
      <c r="L8424" t="str">
        <f t="shared" si="655"/>
        <v>6</v>
      </c>
      <c r="M8424" t="str">
        <f t="shared" si="656"/>
        <v>2022</v>
      </c>
      <c r="N8424">
        <f t="shared" si="657"/>
        <v>-51295.05</v>
      </c>
      <c r="O8424" t="str">
        <f t="shared" si="658"/>
        <v/>
      </c>
      <c r="P8424">
        <f t="shared" si="659"/>
        <v>51295.05</v>
      </c>
      <c r="Q8424" s="48" t="str">
        <f>IF(O8424="","",
   IF(OR(O8424&lt;EDA_Outlier_Analysis!$C$10, O8424&gt;EDA_Outlier_Analysis!$C$11),
      "Outlier",
      "Normal"))</f>
        <v/>
      </c>
      <c r="R8424" t="str">
        <f>IF(P8424="","",
   IF(OR(P8424 &lt; EDA_Outlier_Analysis!$F$7, P8424 &gt; EDA_Outlier_Analysis!$F$8),
      "Outlier",
      "Normal"))</f>
        <v>Normal</v>
      </c>
      <c r="S8424" t="str">
        <f>IF(N8424="","",
   IF(OR(N8424 &lt;EDA_Outlier_Analysis!$I$10, N8424 &gt; EDA_Outlier_Analysis!$I$11),
      "Outlier",
      "Normal"))</f>
        <v>Normal</v>
      </c>
    </row>
    <row r="8425" spans="1:19">
      <c r="A8425" t="s">
        <v>17819</v>
      </c>
      <c r="B8425" s="4">
        <v>44879</v>
      </c>
      <c r="C8425" s="2">
        <v>-15835.18</v>
      </c>
      <c r="D8425" t="s">
        <v>840</v>
      </c>
      <c r="E8425" t="s">
        <v>864</v>
      </c>
      <c r="F8425" t="s">
        <v>11</v>
      </c>
      <c r="G8425" t="s">
        <v>31</v>
      </c>
      <c r="I8425" t="s">
        <v>2196</v>
      </c>
      <c r="J8425" t="s">
        <v>17820</v>
      </c>
      <c r="K8425" t="str">
        <f>IF(COUNTIF(Customers!A:A, H8425)&gt;0, "Valid", "Invalid")</f>
        <v>Invalid</v>
      </c>
      <c r="L8425" t="str">
        <f t="shared" si="655"/>
        <v>11</v>
      </c>
      <c r="M8425" t="str">
        <f t="shared" si="656"/>
        <v>2022</v>
      </c>
      <c r="N8425">
        <f t="shared" si="657"/>
        <v>-15835.18</v>
      </c>
      <c r="O8425" t="str">
        <f t="shared" si="658"/>
        <v/>
      </c>
      <c r="P8425">
        <f t="shared" si="659"/>
        <v>15835.18</v>
      </c>
      <c r="Q8425" s="48" t="str">
        <f>IF(O8425="","",
   IF(OR(O8425&lt;EDA_Outlier_Analysis!$C$10, O8425&gt;EDA_Outlier_Analysis!$C$11),
      "Outlier",
      "Normal"))</f>
        <v/>
      </c>
      <c r="R8425" t="str">
        <f>IF(P8425="","",
   IF(OR(P8425 &lt; EDA_Outlier_Analysis!$F$7, P8425 &gt; EDA_Outlier_Analysis!$F$8),
      "Outlier",
      "Normal"))</f>
        <v>Outlier</v>
      </c>
      <c r="S8425" t="str">
        <f>IF(N8425="","",
   IF(OR(N8425 &lt;EDA_Outlier_Analysis!$I$10, N8425 &gt; EDA_Outlier_Analysis!$I$11),
      "Outlier",
      "Normal"))</f>
        <v>Normal</v>
      </c>
    </row>
    <row r="8426" spans="1:19">
      <c r="A8426" t="s">
        <v>17821</v>
      </c>
      <c r="B8426" s="4">
        <v>45086</v>
      </c>
      <c r="C8426" s="2">
        <v>-53919.11</v>
      </c>
      <c r="D8426" t="s">
        <v>840</v>
      </c>
      <c r="E8426" t="s">
        <v>856</v>
      </c>
      <c r="F8426" t="s">
        <v>9</v>
      </c>
      <c r="G8426" t="s">
        <v>20</v>
      </c>
      <c r="I8426" t="s">
        <v>1117</v>
      </c>
      <c r="J8426" t="s">
        <v>17822</v>
      </c>
      <c r="K8426" t="str">
        <f>IF(COUNTIF(Customers!A:A, H8426)&gt;0, "Valid", "Invalid")</f>
        <v>Invalid</v>
      </c>
      <c r="L8426" t="str">
        <f t="shared" si="655"/>
        <v>6</v>
      </c>
      <c r="M8426" t="str">
        <f t="shared" si="656"/>
        <v>2023</v>
      </c>
      <c r="N8426">
        <f t="shared" si="657"/>
        <v>-53919.11</v>
      </c>
      <c r="O8426" t="str">
        <f t="shared" si="658"/>
        <v/>
      </c>
      <c r="P8426">
        <f t="shared" si="659"/>
        <v>53919.11</v>
      </c>
      <c r="Q8426" s="48" t="str">
        <f>IF(O8426="","",
   IF(OR(O8426&lt;EDA_Outlier_Analysis!$C$10, O8426&gt;EDA_Outlier_Analysis!$C$11),
      "Outlier",
      "Normal"))</f>
        <v/>
      </c>
      <c r="R8426" t="str">
        <f>IF(P8426="","",
   IF(OR(P8426 &lt; EDA_Outlier_Analysis!$F$7, P8426 &gt; EDA_Outlier_Analysis!$F$8),
      "Outlier",
      "Normal"))</f>
        <v>Outlier</v>
      </c>
      <c r="S8426" t="str">
        <f>IF(N8426="","",
   IF(OR(N8426 &lt;EDA_Outlier_Analysis!$I$10, N8426 &gt; EDA_Outlier_Analysis!$I$11),
      "Outlier",
      "Normal"))</f>
        <v>Normal</v>
      </c>
    </row>
    <row r="8427" spans="1:19">
      <c r="A8427" t="s">
        <v>17823</v>
      </c>
      <c r="B8427" s="4">
        <v>44690</v>
      </c>
      <c r="C8427" s="2">
        <v>14010.33</v>
      </c>
      <c r="D8427" t="s">
        <v>971</v>
      </c>
      <c r="E8427" t="s">
        <v>971</v>
      </c>
      <c r="F8427" t="s">
        <v>11</v>
      </c>
      <c r="G8427" t="s">
        <v>24</v>
      </c>
      <c r="J8427" t="s">
        <v>17824</v>
      </c>
      <c r="K8427" t="str">
        <f>IF(COUNTIF(Customers!A:A, H8427)&gt;0, "Valid", "Invalid")</f>
        <v>Invalid</v>
      </c>
      <c r="L8427" t="str">
        <f t="shared" si="655"/>
        <v>5</v>
      </c>
      <c r="M8427" t="str">
        <f t="shared" si="656"/>
        <v>2022</v>
      </c>
      <c r="N8427">
        <f t="shared" si="657"/>
        <v>-14010.33</v>
      </c>
      <c r="O8427" t="str">
        <f t="shared" si="658"/>
        <v/>
      </c>
      <c r="P8427" t="str">
        <f t="shared" si="659"/>
        <v/>
      </c>
      <c r="Q8427" s="48" t="str">
        <f>IF(O8427="","",
   IF(OR(O8427&lt;EDA_Outlier_Analysis!$C$10, O8427&gt;EDA_Outlier_Analysis!$C$11),
      "Outlier",
      "Normal"))</f>
        <v/>
      </c>
      <c r="R8427" t="str">
        <f>IF(P8427="","",
   IF(OR(P8427 &lt; EDA_Outlier_Analysis!$F$7, P8427 &gt; EDA_Outlier_Analysis!$F$8),
      "Outlier",
      "Normal"))</f>
        <v/>
      </c>
      <c r="S8427" t="str">
        <f>IF(N8427="","",
   IF(OR(N8427 &lt;EDA_Outlier_Analysis!$I$10, N8427 &gt; EDA_Outlier_Analysis!$I$11),
      "Outlier",
      "Normal"))</f>
        <v>Normal</v>
      </c>
    </row>
    <row r="8428" spans="1:19">
      <c r="A8428" t="s">
        <v>17825</v>
      </c>
      <c r="B8428" s="4">
        <v>44677</v>
      </c>
      <c r="C8428" s="2">
        <v>177831.81</v>
      </c>
      <c r="D8428" t="s">
        <v>849</v>
      </c>
      <c r="E8428" t="s">
        <v>868</v>
      </c>
      <c r="F8428" t="s">
        <v>9</v>
      </c>
      <c r="G8428" t="s">
        <v>31</v>
      </c>
      <c r="H8428" t="s">
        <v>55</v>
      </c>
      <c r="J8428" t="s">
        <v>17826</v>
      </c>
      <c r="K8428" t="str">
        <f>IF(COUNTIF(Customers!A:A, H8428)&gt;0, "Valid", "Invalid")</f>
        <v>Valid</v>
      </c>
      <c r="L8428" t="str">
        <f t="shared" si="655"/>
        <v>4</v>
      </c>
      <c r="M8428" t="str">
        <f t="shared" si="656"/>
        <v>2022</v>
      </c>
      <c r="N8428">
        <f t="shared" si="657"/>
        <v>177831.81</v>
      </c>
      <c r="O8428">
        <f t="shared" si="658"/>
        <v>177831.81</v>
      </c>
      <c r="P8428" t="str">
        <f t="shared" si="659"/>
        <v/>
      </c>
      <c r="Q8428" s="48" t="str">
        <f>IF(O8428="","",
   IF(OR(O8428&lt;EDA_Outlier_Analysis!$C$10, O8428&gt;EDA_Outlier_Analysis!$C$11),
      "Outlier",
      "Normal"))</f>
        <v>Normal</v>
      </c>
      <c r="R8428" t="str">
        <f>IF(P8428="","",
   IF(OR(P8428 &lt; EDA_Outlier_Analysis!$F$7, P8428 &gt; EDA_Outlier_Analysis!$F$8),
      "Outlier",
      "Normal"))</f>
        <v/>
      </c>
      <c r="S8428" t="str">
        <f>IF(N8428="","",
   IF(OR(N8428 &lt;EDA_Outlier_Analysis!$I$10, N8428 &gt; EDA_Outlier_Analysis!$I$11),
      "Outlier",
      "Normal"))</f>
        <v>Normal</v>
      </c>
    </row>
    <row r="8429" spans="1:19">
      <c r="A8429" t="s">
        <v>17827</v>
      </c>
      <c r="B8429" s="4">
        <v>44807</v>
      </c>
      <c r="C8429" s="2">
        <v>-33373.11</v>
      </c>
      <c r="D8429" t="s">
        <v>840</v>
      </c>
      <c r="E8429" t="s">
        <v>864</v>
      </c>
      <c r="F8429" t="s">
        <v>10</v>
      </c>
      <c r="G8429" t="s">
        <v>34</v>
      </c>
      <c r="I8429" t="s">
        <v>4774</v>
      </c>
      <c r="J8429" t="s">
        <v>17828</v>
      </c>
      <c r="K8429" t="str">
        <f>IF(COUNTIF(Customers!A:A, H8429)&gt;0, "Valid", "Invalid")</f>
        <v>Invalid</v>
      </c>
      <c r="L8429" t="str">
        <f t="shared" si="655"/>
        <v>9</v>
      </c>
      <c r="M8429" t="str">
        <f t="shared" si="656"/>
        <v>2022</v>
      </c>
      <c r="N8429">
        <f t="shared" si="657"/>
        <v>-33373.11</v>
      </c>
      <c r="O8429" t="str">
        <f t="shared" si="658"/>
        <v/>
      </c>
      <c r="P8429">
        <f t="shared" si="659"/>
        <v>33373.11</v>
      </c>
      <c r="Q8429" s="48" t="str">
        <f>IF(O8429="","",
   IF(OR(O8429&lt;EDA_Outlier_Analysis!$C$10, O8429&gt;EDA_Outlier_Analysis!$C$11),
      "Outlier",
      "Normal"))</f>
        <v/>
      </c>
      <c r="R8429" t="str">
        <f>IF(P8429="","",
   IF(OR(P8429 &lt; EDA_Outlier_Analysis!$F$7, P8429 &gt; EDA_Outlier_Analysis!$F$8),
      "Outlier",
      "Normal"))</f>
        <v>Normal</v>
      </c>
      <c r="S8429" t="str">
        <f>IF(N8429="","",
   IF(OR(N8429 &lt;EDA_Outlier_Analysis!$I$10, N8429 &gt; EDA_Outlier_Analysis!$I$11),
      "Outlier",
      "Normal"))</f>
        <v>Normal</v>
      </c>
    </row>
    <row r="8430" spans="1:19">
      <c r="A8430" t="s">
        <v>17829</v>
      </c>
      <c r="B8430" s="4">
        <v>45028</v>
      </c>
      <c r="C8430" s="2">
        <v>111671.8</v>
      </c>
      <c r="D8430" t="s">
        <v>849</v>
      </c>
      <c r="E8430" t="s">
        <v>850</v>
      </c>
      <c r="F8430" t="s">
        <v>10</v>
      </c>
      <c r="G8430" t="s">
        <v>34</v>
      </c>
      <c r="H8430" t="s">
        <v>513</v>
      </c>
      <c r="J8430" t="s">
        <v>17830</v>
      </c>
      <c r="K8430" t="str">
        <f>IF(COUNTIF(Customers!A:A, H8430)&gt;0, "Valid", "Invalid")</f>
        <v>Valid</v>
      </c>
      <c r="L8430" t="str">
        <f t="shared" si="655"/>
        <v>4</v>
      </c>
      <c r="M8430" t="str">
        <f t="shared" si="656"/>
        <v>2023</v>
      </c>
      <c r="N8430">
        <f t="shared" si="657"/>
        <v>111671.8</v>
      </c>
      <c r="O8430">
        <f t="shared" si="658"/>
        <v>111671.8</v>
      </c>
      <c r="P8430" t="str">
        <f t="shared" si="659"/>
        <v/>
      </c>
      <c r="Q8430" s="48" t="str">
        <f>IF(O8430="","",
   IF(OR(O8430&lt;EDA_Outlier_Analysis!$C$10, O8430&gt;EDA_Outlier_Analysis!$C$11),
      "Outlier",
      "Normal"))</f>
        <v>Normal</v>
      </c>
      <c r="R8430" t="str">
        <f>IF(P8430="","",
   IF(OR(P8430 &lt; EDA_Outlier_Analysis!$F$7, P8430 &gt; EDA_Outlier_Analysis!$F$8),
      "Outlier",
      "Normal"))</f>
        <v/>
      </c>
      <c r="S8430" t="str">
        <f>IF(N8430="","",
   IF(OR(N8430 &lt;EDA_Outlier_Analysis!$I$10, N8430 &gt; EDA_Outlier_Analysis!$I$11),
      "Outlier",
      "Normal"))</f>
        <v>Normal</v>
      </c>
    </row>
    <row r="8431" spans="1:19">
      <c r="A8431" t="s">
        <v>17831</v>
      </c>
      <c r="B8431" s="4">
        <v>44830</v>
      </c>
      <c r="C8431" s="2">
        <v>-45367.55</v>
      </c>
      <c r="D8431" t="s">
        <v>840</v>
      </c>
      <c r="E8431" t="s">
        <v>845</v>
      </c>
      <c r="F8431" t="s">
        <v>10</v>
      </c>
      <c r="G8431" t="s">
        <v>20</v>
      </c>
      <c r="I8431" t="s">
        <v>1468</v>
      </c>
      <c r="J8431" t="s">
        <v>17832</v>
      </c>
      <c r="K8431" t="str">
        <f>IF(COUNTIF(Customers!A:A, H8431)&gt;0, "Valid", "Invalid")</f>
        <v>Invalid</v>
      </c>
      <c r="L8431" t="str">
        <f t="shared" si="655"/>
        <v>9</v>
      </c>
      <c r="M8431" t="str">
        <f t="shared" si="656"/>
        <v>2022</v>
      </c>
      <c r="N8431">
        <f t="shared" si="657"/>
        <v>-45367.55</v>
      </c>
      <c r="O8431" t="str">
        <f t="shared" si="658"/>
        <v/>
      </c>
      <c r="P8431">
        <f t="shared" si="659"/>
        <v>45367.55</v>
      </c>
      <c r="Q8431" s="48" t="str">
        <f>IF(O8431="","",
   IF(OR(O8431&lt;EDA_Outlier_Analysis!$C$10, O8431&gt;EDA_Outlier_Analysis!$C$11),
      "Outlier",
      "Normal"))</f>
        <v/>
      </c>
      <c r="R8431" t="str">
        <f>IF(P8431="","",
   IF(OR(P8431 &lt; EDA_Outlier_Analysis!$F$7, P8431 &gt; EDA_Outlier_Analysis!$F$8),
      "Outlier",
      "Normal"))</f>
        <v>Normal</v>
      </c>
      <c r="S8431" t="str">
        <f>IF(N8431="","",
   IF(OR(N8431 &lt;EDA_Outlier_Analysis!$I$10, N8431 &gt; EDA_Outlier_Analysis!$I$11),
      "Outlier",
      "Normal"))</f>
        <v>Normal</v>
      </c>
    </row>
    <row r="8432" spans="1:19">
      <c r="A8432" t="s">
        <v>17833</v>
      </c>
      <c r="B8432" s="4">
        <v>45128</v>
      </c>
      <c r="C8432" s="2">
        <v>-46342.39</v>
      </c>
      <c r="D8432" t="s">
        <v>840</v>
      </c>
      <c r="E8432" t="s">
        <v>878</v>
      </c>
      <c r="F8432" t="s">
        <v>10</v>
      </c>
      <c r="G8432" t="s">
        <v>31</v>
      </c>
      <c r="I8432" t="s">
        <v>1940</v>
      </c>
      <c r="J8432" t="s">
        <v>17834</v>
      </c>
      <c r="K8432" t="str">
        <f>IF(COUNTIF(Customers!A:A, H8432)&gt;0, "Valid", "Invalid")</f>
        <v>Invalid</v>
      </c>
      <c r="L8432" t="str">
        <f t="shared" si="655"/>
        <v>7</v>
      </c>
      <c r="M8432" t="str">
        <f t="shared" si="656"/>
        <v>2023</v>
      </c>
      <c r="N8432">
        <f t="shared" si="657"/>
        <v>-46342.39</v>
      </c>
      <c r="O8432" t="str">
        <f t="shared" si="658"/>
        <v/>
      </c>
      <c r="P8432">
        <f t="shared" si="659"/>
        <v>46342.39</v>
      </c>
      <c r="Q8432" s="48" t="str">
        <f>IF(O8432="","",
   IF(OR(O8432&lt;EDA_Outlier_Analysis!$C$10, O8432&gt;EDA_Outlier_Analysis!$C$11),
      "Outlier",
      "Normal"))</f>
        <v/>
      </c>
      <c r="R8432" t="str">
        <f>IF(P8432="","",
   IF(OR(P8432 &lt; EDA_Outlier_Analysis!$F$7, P8432 &gt; EDA_Outlier_Analysis!$F$8),
      "Outlier",
      "Normal"))</f>
        <v>Normal</v>
      </c>
      <c r="S8432" t="str">
        <f>IF(N8432="","",
   IF(OR(N8432 &lt;EDA_Outlier_Analysis!$I$10, N8432 &gt; EDA_Outlier_Analysis!$I$11),
      "Outlier",
      "Normal"))</f>
        <v>Normal</v>
      </c>
    </row>
    <row r="8433" spans="1:19">
      <c r="A8433" t="s">
        <v>17835</v>
      </c>
      <c r="B8433" s="4">
        <v>44698</v>
      </c>
      <c r="C8433" s="2">
        <v>-59836.71</v>
      </c>
      <c r="D8433" t="s">
        <v>840</v>
      </c>
      <c r="E8433" t="s">
        <v>856</v>
      </c>
      <c r="F8433" t="s">
        <v>10</v>
      </c>
      <c r="G8433" t="s">
        <v>34</v>
      </c>
      <c r="I8433" t="s">
        <v>1953</v>
      </c>
      <c r="J8433" t="s">
        <v>17836</v>
      </c>
      <c r="K8433" t="str">
        <f>IF(COUNTIF(Customers!A:A, H8433)&gt;0, "Valid", "Invalid")</f>
        <v>Invalid</v>
      </c>
      <c r="L8433" t="str">
        <f t="shared" si="655"/>
        <v>5</v>
      </c>
      <c r="M8433" t="str">
        <f t="shared" si="656"/>
        <v>2022</v>
      </c>
      <c r="N8433">
        <f t="shared" si="657"/>
        <v>-59836.71</v>
      </c>
      <c r="O8433" t="str">
        <f t="shared" si="658"/>
        <v/>
      </c>
      <c r="P8433">
        <f t="shared" si="659"/>
        <v>59836.71</v>
      </c>
      <c r="Q8433" s="48" t="str">
        <f>IF(O8433="","",
   IF(OR(O8433&lt;EDA_Outlier_Analysis!$C$10, O8433&gt;EDA_Outlier_Analysis!$C$11),
      "Outlier",
      "Normal"))</f>
        <v/>
      </c>
      <c r="R8433" t="str">
        <f>IF(P8433="","",
   IF(OR(P8433 &lt; EDA_Outlier_Analysis!$F$7, P8433 &gt; EDA_Outlier_Analysis!$F$8),
      "Outlier",
      "Normal"))</f>
        <v>Outlier</v>
      </c>
      <c r="S8433" t="str">
        <f>IF(N8433="","",
   IF(OR(N8433 &lt;EDA_Outlier_Analysis!$I$10, N8433 &gt; EDA_Outlier_Analysis!$I$11),
      "Outlier",
      "Normal"))</f>
        <v>Normal</v>
      </c>
    </row>
    <row r="8434" spans="1:19">
      <c r="A8434" t="s">
        <v>17837</v>
      </c>
      <c r="B8434" s="4">
        <v>44752</v>
      </c>
      <c r="C8434" s="2">
        <v>235291.47</v>
      </c>
      <c r="D8434" t="s">
        <v>849</v>
      </c>
      <c r="E8434" t="s">
        <v>850</v>
      </c>
      <c r="F8434" t="s">
        <v>11</v>
      </c>
      <c r="G8434" t="s">
        <v>24</v>
      </c>
      <c r="H8434" t="s">
        <v>467</v>
      </c>
      <c r="J8434" t="s">
        <v>17838</v>
      </c>
      <c r="K8434" t="str">
        <f>IF(COUNTIF(Customers!A:A, H8434)&gt;0, "Valid", "Invalid")</f>
        <v>Valid</v>
      </c>
      <c r="L8434" t="str">
        <f t="shared" si="655"/>
        <v>7</v>
      </c>
      <c r="M8434" t="str">
        <f t="shared" si="656"/>
        <v>2022</v>
      </c>
      <c r="N8434">
        <f t="shared" si="657"/>
        <v>235291.47</v>
      </c>
      <c r="O8434">
        <f t="shared" si="658"/>
        <v>235291.47</v>
      </c>
      <c r="P8434" t="str">
        <f t="shared" si="659"/>
        <v/>
      </c>
      <c r="Q8434" s="48" t="str">
        <f>IF(O8434="","",
   IF(OR(O8434&lt;EDA_Outlier_Analysis!$C$10, O8434&gt;EDA_Outlier_Analysis!$C$11),
      "Outlier",
      "Normal"))</f>
        <v>Normal</v>
      </c>
      <c r="R8434" t="str">
        <f>IF(P8434="","",
   IF(OR(P8434 &lt; EDA_Outlier_Analysis!$F$7, P8434 &gt; EDA_Outlier_Analysis!$F$8),
      "Outlier",
      "Normal"))</f>
        <v/>
      </c>
      <c r="S8434" t="str">
        <f>IF(N8434="","",
   IF(OR(N8434 &lt;EDA_Outlier_Analysis!$I$10, N8434 &gt; EDA_Outlier_Analysis!$I$11),
      "Outlier",
      "Normal"))</f>
        <v>Normal</v>
      </c>
    </row>
    <row r="8435" spans="1:19">
      <c r="A8435" t="s">
        <v>17839</v>
      </c>
      <c r="B8435" s="4">
        <v>44919</v>
      </c>
      <c r="C8435" s="2">
        <v>151201.54</v>
      </c>
      <c r="D8435" t="s">
        <v>849</v>
      </c>
      <c r="E8435" t="s">
        <v>868</v>
      </c>
      <c r="F8435" t="s">
        <v>10</v>
      </c>
      <c r="G8435" t="s">
        <v>34</v>
      </c>
      <c r="H8435" t="s">
        <v>27</v>
      </c>
      <c r="J8435" t="s">
        <v>17840</v>
      </c>
      <c r="K8435" t="str">
        <f>IF(COUNTIF(Customers!A:A, H8435)&gt;0, "Valid", "Invalid")</f>
        <v>Valid</v>
      </c>
      <c r="L8435" t="str">
        <f t="shared" si="655"/>
        <v>12</v>
      </c>
      <c r="M8435" t="str">
        <f t="shared" si="656"/>
        <v>2022</v>
      </c>
      <c r="N8435">
        <f t="shared" si="657"/>
        <v>151201.54</v>
      </c>
      <c r="O8435">
        <f t="shared" si="658"/>
        <v>151201.54</v>
      </c>
      <c r="P8435" t="str">
        <f t="shared" si="659"/>
        <v/>
      </c>
      <c r="Q8435" s="48" t="str">
        <f>IF(O8435="","",
   IF(OR(O8435&lt;EDA_Outlier_Analysis!$C$10, O8435&gt;EDA_Outlier_Analysis!$C$11),
      "Outlier",
      "Normal"))</f>
        <v>Normal</v>
      </c>
      <c r="R8435" t="str">
        <f>IF(P8435="","",
   IF(OR(P8435 &lt; EDA_Outlier_Analysis!$F$7, P8435 &gt; EDA_Outlier_Analysis!$F$8),
      "Outlier",
      "Normal"))</f>
        <v/>
      </c>
      <c r="S8435" t="str">
        <f>IF(N8435="","",
   IF(OR(N8435 &lt;EDA_Outlier_Analysis!$I$10, N8435 &gt; EDA_Outlier_Analysis!$I$11),
      "Outlier",
      "Normal"))</f>
        <v>Normal</v>
      </c>
    </row>
    <row r="8436" spans="1:19">
      <c r="A8436" t="s">
        <v>17841</v>
      </c>
      <c r="B8436" s="4">
        <v>44852</v>
      </c>
      <c r="C8436" s="2">
        <v>22950.82</v>
      </c>
      <c r="D8436" t="s">
        <v>971</v>
      </c>
      <c r="E8436" t="s">
        <v>971</v>
      </c>
      <c r="F8436" t="s">
        <v>9</v>
      </c>
      <c r="G8436" t="s">
        <v>20</v>
      </c>
      <c r="J8436" t="s">
        <v>17842</v>
      </c>
      <c r="K8436" t="str">
        <f>IF(COUNTIF(Customers!A:A, H8436)&gt;0, "Valid", "Invalid")</f>
        <v>Invalid</v>
      </c>
      <c r="L8436" t="str">
        <f t="shared" si="655"/>
        <v>10</v>
      </c>
      <c r="M8436" t="str">
        <f t="shared" si="656"/>
        <v>2022</v>
      </c>
      <c r="N8436">
        <f t="shared" si="657"/>
        <v>-22950.82</v>
      </c>
      <c r="O8436" t="str">
        <f t="shared" si="658"/>
        <v/>
      </c>
      <c r="P8436" t="str">
        <f t="shared" si="659"/>
        <v/>
      </c>
      <c r="Q8436" s="48" t="str">
        <f>IF(O8436="","",
   IF(OR(O8436&lt;EDA_Outlier_Analysis!$C$10, O8436&gt;EDA_Outlier_Analysis!$C$11),
      "Outlier",
      "Normal"))</f>
        <v/>
      </c>
      <c r="R8436" t="str">
        <f>IF(P8436="","",
   IF(OR(P8436 &lt; EDA_Outlier_Analysis!$F$7, P8436 &gt; EDA_Outlier_Analysis!$F$8),
      "Outlier",
      "Normal"))</f>
        <v/>
      </c>
      <c r="S8436" t="str">
        <f>IF(N8436="","",
   IF(OR(N8436 &lt;EDA_Outlier_Analysis!$I$10, N8436 &gt; EDA_Outlier_Analysis!$I$11),
      "Outlier",
      "Normal"))</f>
        <v>Normal</v>
      </c>
    </row>
    <row r="8437" spans="1:19">
      <c r="A8437" t="s">
        <v>17843</v>
      </c>
      <c r="B8437" s="4">
        <v>45028</v>
      </c>
      <c r="C8437" s="2">
        <v>15579.56</v>
      </c>
      <c r="D8437" t="s">
        <v>971</v>
      </c>
      <c r="E8437" t="s">
        <v>971</v>
      </c>
      <c r="F8437" t="s">
        <v>11</v>
      </c>
      <c r="G8437" t="s">
        <v>34</v>
      </c>
      <c r="J8437" t="s">
        <v>17844</v>
      </c>
      <c r="K8437" t="str">
        <f>IF(COUNTIF(Customers!A:A, H8437)&gt;0, "Valid", "Invalid")</f>
        <v>Invalid</v>
      </c>
      <c r="L8437" t="str">
        <f t="shared" si="655"/>
        <v>4</v>
      </c>
      <c r="M8437" t="str">
        <f t="shared" si="656"/>
        <v>2023</v>
      </c>
      <c r="N8437">
        <f t="shared" si="657"/>
        <v>-15579.56</v>
      </c>
      <c r="O8437" t="str">
        <f t="shared" si="658"/>
        <v/>
      </c>
      <c r="P8437" t="str">
        <f t="shared" si="659"/>
        <v/>
      </c>
      <c r="Q8437" s="48" t="str">
        <f>IF(O8437="","",
   IF(OR(O8437&lt;EDA_Outlier_Analysis!$C$10, O8437&gt;EDA_Outlier_Analysis!$C$11),
      "Outlier",
      "Normal"))</f>
        <v/>
      </c>
      <c r="R8437" t="str">
        <f>IF(P8437="","",
   IF(OR(P8437 &lt; EDA_Outlier_Analysis!$F$7, P8437 &gt; EDA_Outlier_Analysis!$F$8),
      "Outlier",
      "Normal"))</f>
        <v/>
      </c>
      <c r="S8437" t="str">
        <f>IF(N8437="","",
   IF(OR(N8437 &lt;EDA_Outlier_Analysis!$I$10, N8437 &gt; EDA_Outlier_Analysis!$I$11),
      "Outlier",
      "Normal"))</f>
        <v>Normal</v>
      </c>
    </row>
    <row r="8438" spans="1:19">
      <c r="A8438" t="s">
        <v>17845</v>
      </c>
      <c r="B8438" s="4">
        <v>45227</v>
      </c>
      <c r="C8438" s="2">
        <v>163300.35</v>
      </c>
      <c r="D8438" t="s">
        <v>849</v>
      </c>
      <c r="E8438" t="s">
        <v>868</v>
      </c>
      <c r="F8438" t="s">
        <v>9</v>
      </c>
      <c r="G8438" t="s">
        <v>31</v>
      </c>
      <c r="H8438" t="s">
        <v>55</v>
      </c>
      <c r="J8438" t="s">
        <v>17846</v>
      </c>
      <c r="K8438" t="str">
        <f>IF(COUNTIF(Customers!A:A, H8438)&gt;0, "Valid", "Invalid")</f>
        <v>Valid</v>
      </c>
      <c r="L8438" t="str">
        <f t="shared" si="655"/>
        <v>10</v>
      </c>
      <c r="M8438" t="str">
        <f t="shared" si="656"/>
        <v>2023</v>
      </c>
      <c r="N8438">
        <f t="shared" si="657"/>
        <v>163300.35</v>
      </c>
      <c r="O8438">
        <f t="shared" si="658"/>
        <v>163300.35</v>
      </c>
      <c r="P8438" t="str">
        <f t="shared" si="659"/>
        <v/>
      </c>
      <c r="Q8438" s="48" t="str">
        <f>IF(O8438="","",
   IF(OR(O8438&lt;EDA_Outlier_Analysis!$C$10, O8438&gt;EDA_Outlier_Analysis!$C$11),
      "Outlier",
      "Normal"))</f>
        <v>Normal</v>
      </c>
      <c r="R8438" t="str">
        <f>IF(P8438="","",
   IF(OR(P8438 &lt; EDA_Outlier_Analysis!$F$7, P8438 &gt; EDA_Outlier_Analysis!$F$8),
      "Outlier",
      "Normal"))</f>
        <v/>
      </c>
      <c r="S8438" t="str">
        <f>IF(N8438="","",
   IF(OR(N8438 &lt;EDA_Outlier_Analysis!$I$10, N8438 &gt; EDA_Outlier_Analysis!$I$11),
      "Outlier",
      "Normal"))</f>
        <v>Normal</v>
      </c>
    </row>
    <row r="8439" spans="1:19">
      <c r="A8439" t="s">
        <v>17847</v>
      </c>
      <c r="B8439" s="4">
        <v>44764</v>
      </c>
      <c r="C8439" s="2">
        <v>-42704.12</v>
      </c>
      <c r="D8439" t="s">
        <v>840</v>
      </c>
      <c r="E8439" t="s">
        <v>841</v>
      </c>
      <c r="F8439" t="s">
        <v>9</v>
      </c>
      <c r="G8439" t="s">
        <v>31</v>
      </c>
      <c r="I8439" t="s">
        <v>1080</v>
      </c>
      <c r="J8439" t="s">
        <v>17848</v>
      </c>
      <c r="K8439" t="str">
        <f>IF(COUNTIF(Customers!A:A, H8439)&gt;0, "Valid", "Invalid")</f>
        <v>Invalid</v>
      </c>
      <c r="L8439" t="str">
        <f t="shared" si="655"/>
        <v>7</v>
      </c>
      <c r="M8439" t="str">
        <f t="shared" si="656"/>
        <v>2022</v>
      </c>
      <c r="N8439">
        <f t="shared" si="657"/>
        <v>-42704.12</v>
      </c>
      <c r="O8439" t="str">
        <f t="shared" si="658"/>
        <v/>
      </c>
      <c r="P8439">
        <f t="shared" si="659"/>
        <v>42704.12</v>
      </c>
      <c r="Q8439" s="48" t="str">
        <f>IF(O8439="","",
   IF(OR(O8439&lt;EDA_Outlier_Analysis!$C$10, O8439&gt;EDA_Outlier_Analysis!$C$11),
      "Outlier",
      "Normal"))</f>
        <v/>
      </c>
      <c r="R8439" t="str">
        <f>IF(P8439="","",
   IF(OR(P8439 &lt; EDA_Outlier_Analysis!$F$7, P8439 &gt; EDA_Outlier_Analysis!$F$8),
      "Outlier",
      "Normal"))</f>
        <v>Normal</v>
      </c>
      <c r="S8439" t="str">
        <f>IF(N8439="","",
   IF(OR(N8439 &lt;EDA_Outlier_Analysis!$I$10, N8439 &gt; EDA_Outlier_Analysis!$I$11),
      "Outlier",
      "Normal"))</f>
        <v>Normal</v>
      </c>
    </row>
    <row r="8440" spans="1:19">
      <c r="A8440" t="s">
        <v>17849</v>
      </c>
      <c r="B8440" s="4">
        <v>45213</v>
      </c>
      <c r="C8440" s="2">
        <v>82486.45</v>
      </c>
      <c r="D8440" t="s">
        <v>849</v>
      </c>
      <c r="E8440" t="s">
        <v>868</v>
      </c>
      <c r="F8440" t="s">
        <v>11</v>
      </c>
      <c r="G8440" t="s">
        <v>20</v>
      </c>
      <c r="H8440" t="s">
        <v>525</v>
      </c>
      <c r="J8440" t="s">
        <v>17850</v>
      </c>
      <c r="K8440" t="str">
        <f>IF(COUNTIF(Customers!A:A, H8440)&gt;0, "Valid", "Invalid")</f>
        <v>Valid</v>
      </c>
      <c r="L8440" t="str">
        <f t="shared" si="655"/>
        <v>10</v>
      </c>
      <c r="M8440" t="str">
        <f t="shared" si="656"/>
        <v>2023</v>
      </c>
      <c r="N8440">
        <f t="shared" si="657"/>
        <v>82486.45</v>
      </c>
      <c r="O8440">
        <f t="shared" si="658"/>
        <v>82486.45</v>
      </c>
      <c r="P8440" t="str">
        <f t="shared" si="659"/>
        <v/>
      </c>
      <c r="Q8440" s="48" t="str">
        <f>IF(O8440="","",
   IF(OR(O8440&lt;EDA_Outlier_Analysis!$C$10, O8440&gt;EDA_Outlier_Analysis!$C$11),
      "Outlier",
      "Normal"))</f>
        <v>Normal</v>
      </c>
      <c r="R8440" t="str">
        <f>IF(P8440="","",
   IF(OR(P8440 &lt; EDA_Outlier_Analysis!$F$7, P8440 &gt; EDA_Outlier_Analysis!$F$8),
      "Outlier",
      "Normal"))</f>
        <v/>
      </c>
      <c r="S8440" t="str">
        <f>IF(N8440="","",
   IF(OR(N8440 &lt;EDA_Outlier_Analysis!$I$10, N8440 &gt; EDA_Outlier_Analysis!$I$11),
      "Outlier",
      "Normal"))</f>
        <v>Normal</v>
      </c>
    </row>
    <row r="8441" spans="1:19">
      <c r="A8441" t="s">
        <v>17851</v>
      </c>
      <c r="B8441" s="4">
        <v>44890</v>
      </c>
      <c r="C8441" s="2">
        <v>217130.08</v>
      </c>
      <c r="D8441" t="s">
        <v>849</v>
      </c>
      <c r="E8441" t="s">
        <v>850</v>
      </c>
      <c r="F8441" t="s">
        <v>10</v>
      </c>
      <c r="G8441" t="s">
        <v>20</v>
      </c>
      <c r="H8441" t="s">
        <v>29</v>
      </c>
      <c r="J8441" t="s">
        <v>17852</v>
      </c>
      <c r="K8441" t="str">
        <f>IF(COUNTIF(Customers!A:A, H8441)&gt;0, "Valid", "Invalid")</f>
        <v>Valid</v>
      </c>
      <c r="L8441" t="str">
        <f t="shared" si="655"/>
        <v>11</v>
      </c>
      <c r="M8441" t="str">
        <f t="shared" si="656"/>
        <v>2022</v>
      </c>
      <c r="N8441">
        <f t="shared" si="657"/>
        <v>217130.08</v>
      </c>
      <c r="O8441">
        <f t="shared" si="658"/>
        <v>217130.08</v>
      </c>
      <c r="P8441" t="str">
        <f t="shared" si="659"/>
        <v/>
      </c>
      <c r="Q8441" s="48" t="str">
        <f>IF(O8441="","",
   IF(OR(O8441&lt;EDA_Outlier_Analysis!$C$10, O8441&gt;EDA_Outlier_Analysis!$C$11),
      "Outlier",
      "Normal"))</f>
        <v>Normal</v>
      </c>
      <c r="R8441" t="str">
        <f>IF(P8441="","",
   IF(OR(P8441 &lt; EDA_Outlier_Analysis!$F$7, P8441 &gt; EDA_Outlier_Analysis!$F$8),
      "Outlier",
      "Normal"))</f>
        <v/>
      </c>
      <c r="S8441" t="str">
        <f>IF(N8441="","",
   IF(OR(N8441 &lt;EDA_Outlier_Analysis!$I$10, N8441 &gt; EDA_Outlier_Analysis!$I$11),
      "Outlier",
      "Normal"))</f>
        <v>Normal</v>
      </c>
    </row>
    <row r="8442" spans="1:19">
      <c r="A8442" t="s">
        <v>17853</v>
      </c>
      <c r="B8442" s="4">
        <v>45030</v>
      </c>
      <c r="C8442" s="2">
        <v>99134.7</v>
      </c>
      <c r="D8442" t="s">
        <v>849</v>
      </c>
      <c r="E8442" t="s">
        <v>868</v>
      </c>
      <c r="F8442" t="s">
        <v>11</v>
      </c>
      <c r="G8442" t="s">
        <v>20</v>
      </c>
      <c r="H8442" t="s">
        <v>625</v>
      </c>
      <c r="J8442" t="s">
        <v>17854</v>
      </c>
      <c r="K8442" t="str">
        <f>IF(COUNTIF(Customers!A:A, H8442)&gt;0, "Valid", "Invalid")</f>
        <v>Valid</v>
      </c>
      <c r="L8442" t="str">
        <f t="shared" si="655"/>
        <v>4</v>
      </c>
      <c r="M8442" t="str">
        <f t="shared" si="656"/>
        <v>2023</v>
      </c>
      <c r="N8442">
        <f t="shared" si="657"/>
        <v>99134.7</v>
      </c>
      <c r="O8442">
        <f t="shared" si="658"/>
        <v>99134.7</v>
      </c>
      <c r="P8442" t="str">
        <f t="shared" si="659"/>
        <v/>
      </c>
      <c r="Q8442" s="48" t="str">
        <f>IF(O8442="","",
   IF(OR(O8442&lt;EDA_Outlier_Analysis!$C$10, O8442&gt;EDA_Outlier_Analysis!$C$11),
      "Outlier",
      "Normal"))</f>
        <v>Normal</v>
      </c>
      <c r="R8442" t="str">
        <f>IF(P8442="","",
   IF(OR(P8442 &lt; EDA_Outlier_Analysis!$F$7, P8442 &gt; EDA_Outlier_Analysis!$F$8),
      "Outlier",
      "Normal"))</f>
        <v/>
      </c>
      <c r="S8442" t="str">
        <f>IF(N8442="","",
   IF(OR(N8442 &lt;EDA_Outlier_Analysis!$I$10, N8442 &gt; EDA_Outlier_Analysis!$I$11),
      "Outlier",
      "Normal"))</f>
        <v>Normal</v>
      </c>
    </row>
    <row r="8443" spans="1:19">
      <c r="A8443" t="s">
        <v>17855</v>
      </c>
      <c r="B8443" s="4">
        <v>45090</v>
      </c>
      <c r="C8443" s="2">
        <v>127623.11</v>
      </c>
      <c r="D8443" t="s">
        <v>849</v>
      </c>
      <c r="E8443" t="s">
        <v>868</v>
      </c>
      <c r="F8443" t="s">
        <v>9</v>
      </c>
      <c r="G8443" t="s">
        <v>34</v>
      </c>
      <c r="H8443" t="s">
        <v>561</v>
      </c>
      <c r="J8443" t="s">
        <v>17856</v>
      </c>
      <c r="K8443" t="str">
        <f>IF(COUNTIF(Customers!A:A, H8443)&gt;0, "Valid", "Invalid")</f>
        <v>Valid</v>
      </c>
      <c r="L8443" t="str">
        <f t="shared" si="655"/>
        <v>6</v>
      </c>
      <c r="M8443" t="str">
        <f t="shared" si="656"/>
        <v>2023</v>
      </c>
      <c r="N8443">
        <f t="shared" si="657"/>
        <v>127623.11</v>
      </c>
      <c r="O8443">
        <f t="shared" si="658"/>
        <v>127623.11</v>
      </c>
      <c r="P8443" t="str">
        <f t="shared" si="659"/>
        <v/>
      </c>
      <c r="Q8443" s="48" t="str">
        <f>IF(O8443="","",
   IF(OR(O8443&lt;EDA_Outlier_Analysis!$C$10, O8443&gt;EDA_Outlier_Analysis!$C$11),
      "Outlier",
      "Normal"))</f>
        <v>Normal</v>
      </c>
      <c r="R8443" t="str">
        <f>IF(P8443="","",
   IF(OR(P8443 &lt; EDA_Outlier_Analysis!$F$7, P8443 &gt; EDA_Outlier_Analysis!$F$8),
      "Outlier",
      "Normal"))</f>
        <v/>
      </c>
      <c r="S8443" t="str">
        <f>IF(N8443="","",
   IF(OR(N8443 &lt;EDA_Outlier_Analysis!$I$10, N8443 &gt; EDA_Outlier_Analysis!$I$11),
      "Outlier",
      "Normal"))</f>
        <v>Normal</v>
      </c>
    </row>
    <row r="8444" spans="1:19">
      <c r="A8444" t="s">
        <v>17857</v>
      </c>
      <c r="B8444" s="4">
        <v>44874</v>
      </c>
      <c r="C8444" s="2">
        <v>16935.240000000002</v>
      </c>
      <c r="D8444" t="s">
        <v>873</v>
      </c>
      <c r="E8444" t="s">
        <v>873</v>
      </c>
      <c r="F8444" t="s">
        <v>10</v>
      </c>
      <c r="G8444" t="s">
        <v>34</v>
      </c>
      <c r="J8444" t="s">
        <v>17858</v>
      </c>
      <c r="K8444" t="str">
        <f>IF(COUNTIF(Customers!A:A, H8444)&gt;0, "Valid", "Invalid")</f>
        <v>Invalid</v>
      </c>
      <c r="L8444" t="str">
        <f t="shared" si="655"/>
        <v>11</v>
      </c>
      <c r="M8444" t="str">
        <f t="shared" si="656"/>
        <v>2022</v>
      </c>
      <c r="N8444">
        <f t="shared" si="657"/>
        <v>-16935.240000000002</v>
      </c>
      <c r="O8444" t="str">
        <f t="shared" si="658"/>
        <v/>
      </c>
      <c r="P8444" t="str">
        <f t="shared" si="659"/>
        <v/>
      </c>
      <c r="Q8444" s="48" t="str">
        <f>IF(O8444="","",
   IF(OR(O8444&lt;EDA_Outlier_Analysis!$C$10, O8444&gt;EDA_Outlier_Analysis!$C$11),
      "Outlier",
      "Normal"))</f>
        <v/>
      </c>
      <c r="R8444" t="str">
        <f>IF(P8444="","",
   IF(OR(P8444 &lt; EDA_Outlier_Analysis!$F$7, P8444 &gt; EDA_Outlier_Analysis!$F$8),
      "Outlier",
      "Normal"))</f>
        <v/>
      </c>
      <c r="S8444" t="str">
        <f>IF(N8444="","",
   IF(OR(N8444 &lt;EDA_Outlier_Analysis!$I$10, N8444 &gt; EDA_Outlier_Analysis!$I$11),
      "Outlier",
      "Normal"))</f>
        <v>Normal</v>
      </c>
    </row>
    <row r="8445" spans="1:19">
      <c r="A8445" t="s">
        <v>17859</v>
      </c>
      <c r="B8445" s="4">
        <v>44792</v>
      </c>
      <c r="C8445" s="2">
        <v>-2000</v>
      </c>
      <c r="D8445" t="s">
        <v>840</v>
      </c>
      <c r="E8445" t="s">
        <v>905</v>
      </c>
      <c r="F8445" t="s">
        <v>9</v>
      </c>
      <c r="G8445" t="s">
        <v>20</v>
      </c>
      <c r="I8445" t="s">
        <v>1485</v>
      </c>
      <c r="J8445" t="s">
        <v>17860</v>
      </c>
      <c r="K8445" t="str">
        <f>IF(COUNTIF(Customers!A:A, H8445)&gt;0, "Valid", "Invalid")</f>
        <v>Invalid</v>
      </c>
      <c r="L8445" t="str">
        <f t="shared" si="655"/>
        <v>8</v>
      </c>
      <c r="M8445" t="str">
        <f t="shared" si="656"/>
        <v>2022</v>
      </c>
      <c r="N8445">
        <f t="shared" si="657"/>
        <v>-2000</v>
      </c>
      <c r="O8445" t="str">
        <f t="shared" si="658"/>
        <v/>
      </c>
      <c r="P8445">
        <f t="shared" si="659"/>
        <v>2000</v>
      </c>
      <c r="Q8445" s="48" t="str">
        <f>IF(O8445="","",
   IF(OR(O8445&lt;EDA_Outlier_Analysis!$C$10, O8445&gt;EDA_Outlier_Analysis!$C$11),
      "Outlier",
      "Normal"))</f>
        <v/>
      </c>
      <c r="R8445" t="str">
        <f>IF(P8445="","",
   IF(OR(P8445 &lt; EDA_Outlier_Analysis!$F$7, P8445 &gt; EDA_Outlier_Analysis!$F$8),
      "Outlier",
      "Normal"))</f>
        <v>Outlier</v>
      </c>
      <c r="S8445" t="str">
        <f>IF(N8445="","",
   IF(OR(N8445 &lt;EDA_Outlier_Analysis!$I$10, N8445 &gt; EDA_Outlier_Analysis!$I$11),
      "Outlier",
      "Normal"))</f>
        <v>Normal</v>
      </c>
    </row>
    <row r="8446" spans="1:19">
      <c r="A8446" t="s">
        <v>17861</v>
      </c>
      <c r="B8446" s="4">
        <v>45234</v>
      </c>
      <c r="C8446" s="2">
        <v>-12698.12</v>
      </c>
      <c r="D8446" t="s">
        <v>840</v>
      </c>
      <c r="E8446" t="s">
        <v>856</v>
      </c>
      <c r="F8446" t="s">
        <v>11</v>
      </c>
      <c r="G8446" t="s">
        <v>31</v>
      </c>
      <c r="I8446" t="s">
        <v>1533</v>
      </c>
      <c r="J8446" t="s">
        <v>17862</v>
      </c>
      <c r="K8446" t="str">
        <f>IF(COUNTIF(Customers!A:A, H8446)&gt;0, "Valid", "Invalid")</f>
        <v>Invalid</v>
      </c>
      <c r="L8446" t="str">
        <f t="shared" si="655"/>
        <v>11</v>
      </c>
      <c r="M8446" t="str">
        <f t="shared" si="656"/>
        <v>2023</v>
      </c>
      <c r="N8446">
        <f t="shared" si="657"/>
        <v>-12698.12</v>
      </c>
      <c r="O8446" t="str">
        <f t="shared" si="658"/>
        <v/>
      </c>
      <c r="P8446">
        <f t="shared" si="659"/>
        <v>12698.12</v>
      </c>
      <c r="Q8446" s="48" t="str">
        <f>IF(O8446="","",
   IF(OR(O8446&lt;EDA_Outlier_Analysis!$C$10, O8446&gt;EDA_Outlier_Analysis!$C$11),
      "Outlier",
      "Normal"))</f>
        <v/>
      </c>
      <c r="R8446" t="str">
        <f>IF(P8446="","",
   IF(OR(P8446 &lt; EDA_Outlier_Analysis!$F$7, P8446 &gt; EDA_Outlier_Analysis!$F$8),
      "Outlier",
      "Normal"))</f>
        <v>Outlier</v>
      </c>
      <c r="S8446" t="str">
        <f>IF(N8446="","",
   IF(OR(N8446 &lt;EDA_Outlier_Analysis!$I$10, N8446 &gt; EDA_Outlier_Analysis!$I$11),
      "Outlier",
      "Normal"))</f>
        <v>Normal</v>
      </c>
    </row>
    <row r="8447" spans="1:19">
      <c r="A8447" t="s">
        <v>17863</v>
      </c>
      <c r="B8447" s="4">
        <v>45202</v>
      </c>
      <c r="C8447" s="2">
        <v>182247.54</v>
      </c>
      <c r="D8447" t="s">
        <v>849</v>
      </c>
      <c r="E8447" t="s">
        <v>868</v>
      </c>
      <c r="F8447" t="s">
        <v>9</v>
      </c>
      <c r="G8447" t="s">
        <v>20</v>
      </c>
      <c r="H8447" t="s">
        <v>711</v>
      </c>
      <c r="J8447" t="s">
        <v>17864</v>
      </c>
      <c r="K8447" t="str">
        <f>IF(COUNTIF(Customers!A:A, H8447)&gt;0, "Valid", "Invalid")</f>
        <v>Valid</v>
      </c>
      <c r="L8447" t="str">
        <f t="shared" si="655"/>
        <v>10</v>
      </c>
      <c r="M8447" t="str">
        <f t="shared" si="656"/>
        <v>2023</v>
      </c>
      <c r="N8447">
        <f t="shared" si="657"/>
        <v>182247.54</v>
      </c>
      <c r="O8447">
        <f t="shared" si="658"/>
        <v>182247.54</v>
      </c>
      <c r="P8447" t="str">
        <f t="shared" si="659"/>
        <v/>
      </c>
      <c r="Q8447" s="48" t="str">
        <f>IF(O8447="","",
   IF(OR(O8447&lt;EDA_Outlier_Analysis!$C$10, O8447&gt;EDA_Outlier_Analysis!$C$11),
      "Outlier",
      "Normal"))</f>
        <v>Normal</v>
      </c>
      <c r="R8447" t="str">
        <f>IF(P8447="","",
   IF(OR(P8447 &lt; EDA_Outlier_Analysis!$F$7, P8447 &gt; EDA_Outlier_Analysis!$F$8),
      "Outlier",
      "Normal"))</f>
        <v/>
      </c>
      <c r="S8447" t="str">
        <f>IF(N8447="","",
   IF(OR(N8447 &lt;EDA_Outlier_Analysis!$I$10, N8447 &gt; EDA_Outlier_Analysis!$I$11),
      "Outlier",
      "Normal"))</f>
        <v>Normal</v>
      </c>
    </row>
    <row r="8448" spans="1:19">
      <c r="A8448" t="s">
        <v>17865</v>
      </c>
      <c r="B8448" s="4">
        <v>44570</v>
      </c>
      <c r="C8448" s="2">
        <v>-31909.7</v>
      </c>
      <c r="D8448" t="s">
        <v>840</v>
      </c>
      <c r="E8448" t="s">
        <v>856</v>
      </c>
      <c r="F8448" t="s">
        <v>11</v>
      </c>
      <c r="G8448" t="s">
        <v>20</v>
      </c>
      <c r="I8448" t="s">
        <v>1062</v>
      </c>
      <c r="J8448" t="s">
        <v>17866</v>
      </c>
      <c r="K8448" t="str">
        <f>IF(COUNTIF(Customers!A:A, H8448)&gt;0, "Valid", "Invalid")</f>
        <v>Invalid</v>
      </c>
      <c r="L8448" t="str">
        <f t="shared" si="655"/>
        <v>1</v>
      </c>
      <c r="M8448" t="str">
        <f t="shared" si="656"/>
        <v>2022</v>
      </c>
      <c r="N8448">
        <f t="shared" si="657"/>
        <v>-31909.7</v>
      </c>
      <c r="O8448" t="str">
        <f t="shared" si="658"/>
        <v/>
      </c>
      <c r="P8448">
        <f t="shared" si="659"/>
        <v>31909.7</v>
      </c>
      <c r="Q8448" s="48" t="str">
        <f>IF(O8448="","",
   IF(OR(O8448&lt;EDA_Outlier_Analysis!$C$10, O8448&gt;EDA_Outlier_Analysis!$C$11),
      "Outlier",
      "Normal"))</f>
        <v/>
      </c>
      <c r="R8448" t="str">
        <f>IF(P8448="","",
   IF(OR(P8448 &lt; EDA_Outlier_Analysis!$F$7, P8448 &gt; EDA_Outlier_Analysis!$F$8),
      "Outlier",
      "Normal"))</f>
        <v>Normal</v>
      </c>
      <c r="S8448" t="str">
        <f>IF(N8448="","",
   IF(OR(N8448 &lt;EDA_Outlier_Analysis!$I$10, N8448 &gt; EDA_Outlier_Analysis!$I$11),
      "Outlier",
      "Normal"))</f>
        <v>Normal</v>
      </c>
    </row>
    <row r="8449" spans="1:19">
      <c r="A8449" t="s">
        <v>17867</v>
      </c>
      <c r="B8449" s="4">
        <v>45003</v>
      </c>
      <c r="C8449" s="2">
        <v>-38822.65</v>
      </c>
      <c r="D8449" t="s">
        <v>840</v>
      </c>
      <c r="E8449" t="s">
        <v>845</v>
      </c>
      <c r="F8449" t="s">
        <v>10</v>
      </c>
      <c r="G8449" t="s">
        <v>31</v>
      </c>
      <c r="I8449" t="s">
        <v>1971</v>
      </c>
      <c r="J8449" t="s">
        <v>17868</v>
      </c>
      <c r="K8449" t="str">
        <f>IF(COUNTIF(Customers!A:A, H8449)&gt;0, "Valid", "Invalid")</f>
        <v>Invalid</v>
      </c>
      <c r="L8449" t="str">
        <f t="shared" si="655"/>
        <v>3</v>
      </c>
      <c r="M8449" t="str">
        <f t="shared" si="656"/>
        <v>2023</v>
      </c>
      <c r="N8449">
        <f t="shared" si="657"/>
        <v>-38822.65</v>
      </c>
      <c r="O8449" t="str">
        <f t="shared" si="658"/>
        <v/>
      </c>
      <c r="P8449">
        <f t="shared" si="659"/>
        <v>38822.65</v>
      </c>
      <c r="Q8449" s="48" t="str">
        <f>IF(O8449="","",
   IF(OR(O8449&lt;EDA_Outlier_Analysis!$C$10, O8449&gt;EDA_Outlier_Analysis!$C$11),
      "Outlier",
      "Normal"))</f>
        <v/>
      </c>
      <c r="R8449" t="str">
        <f>IF(P8449="","",
   IF(OR(P8449 &lt; EDA_Outlier_Analysis!$F$7, P8449 &gt; EDA_Outlier_Analysis!$F$8),
      "Outlier",
      "Normal"))</f>
        <v>Normal</v>
      </c>
      <c r="S8449" t="str">
        <f>IF(N8449="","",
   IF(OR(N8449 &lt;EDA_Outlier_Analysis!$I$10, N8449 &gt; EDA_Outlier_Analysis!$I$11),
      "Outlier",
      "Normal"))</f>
        <v>Normal</v>
      </c>
    </row>
    <row r="8450" spans="1:19">
      <c r="A8450" t="s">
        <v>17869</v>
      </c>
      <c r="B8450" s="4">
        <v>44909</v>
      </c>
      <c r="C8450" s="2">
        <v>89006.41</v>
      </c>
      <c r="D8450" t="s">
        <v>849</v>
      </c>
      <c r="E8450" t="s">
        <v>868</v>
      </c>
      <c r="F8450" t="s">
        <v>10</v>
      </c>
      <c r="G8450" t="s">
        <v>20</v>
      </c>
      <c r="H8450" t="s">
        <v>345</v>
      </c>
      <c r="J8450" t="s">
        <v>17870</v>
      </c>
      <c r="K8450" t="str">
        <f>IF(COUNTIF(Customers!A:A, H8450)&gt;0, "Valid", "Invalid")</f>
        <v>Valid</v>
      </c>
      <c r="L8450" t="str">
        <f t="shared" si="655"/>
        <v>12</v>
      </c>
      <c r="M8450" t="str">
        <f t="shared" si="656"/>
        <v>2022</v>
      </c>
      <c r="N8450">
        <f t="shared" si="657"/>
        <v>89006.41</v>
      </c>
      <c r="O8450">
        <f t="shared" si="658"/>
        <v>89006.41</v>
      </c>
      <c r="P8450" t="str">
        <f t="shared" si="659"/>
        <v/>
      </c>
      <c r="Q8450" s="48" t="str">
        <f>IF(O8450="","",
   IF(OR(O8450&lt;EDA_Outlier_Analysis!$C$10, O8450&gt;EDA_Outlier_Analysis!$C$11),
      "Outlier",
      "Normal"))</f>
        <v>Normal</v>
      </c>
      <c r="R8450" t="str">
        <f>IF(P8450="","",
   IF(OR(P8450 &lt; EDA_Outlier_Analysis!$F$7, P8450 &gt; EDA_Outlier_Analysis!$F$8),
      "Outlier",
      "Normal"))</f>
        <v/>
      </c>
      <c r="S8450" t="str">
        <f>IF(N8450="","",
   IF(OR(N8450 &lt;EDA_Outlier_Analysis!$I$10, N8450 &gt; EDA_Outlier_Analysis!$I$11),
      "Outlier",
      "Normal"))</f>
        <v>Normal</v>
      </c>
    </row>
    <row r="8451" spans="1:19">
      <c r="A8451" t="s">
        <v>17871</v>
      </c>
      <c r="B8451" s="4">
        <v>45020</v>
      </c>
      <c r="C8451" s="2">
        <v>125166.85</v>
      </c>
      <c r="D8451" t="s">
        <v>849</v>
      </c>
      <c r="E8451" t="s">
        <v>853</v>
      </c>
      <c r="F8451" t="s">
        <v>10</v>
      </c>
      <c r="G8451" t="s">
        <v>24</v>
      </c>
      <c r="H8451" t="s">
        <v>713</v>
      </c>
      <c r="J8451" t="s">
        <v>17872</v>
      </c>
      <c r="K8451" t="str">
        <f>IF(COUNTIF(Customers!A:A, H8451)&gt;0, "Valid", "Invalid")</f>
        <v>Valid</v>
      </c>
      <c r="L8451" t="str">
        <f t="shared" ref="L8451:L8514" si="660">TEXT(B8451,"m")</f>
        <v>4</v>
      </c>
      <c r="M8451" t="str">
        <f t="shared" ref="M8451:M8514" si="661">TEXT(B8451,"yyyy")</f>
        <v>2023</v>
      </c>
      <c r="N8451">
        <f t="shared" ref="N8451:N8514" si="662">IF(D8451="Revenue",C8451,-ABS(C8451))</f>
        <v>125166.85</v>
      </c>
      <c r="O8451">
        <f t="shared" ref="O8451:O8514" si="663">IF(D8451="Revenue", C8451, "")</f>
        <v>125166.85</v>
      </c>
      <c r="P8451" t="str">
        <f t="shared" ref="P8451:P8514" si="664">IF(D8451="Expense", ABS(C8451), "")</f>
        <v/>
      </c>
      <c r="Q8451" s="48" t="str">
        <f>IF(O8451="","",
   IF(OR(O8451&lt;EDA_Outlier_Analysis!$C$10, O8451&gt;EDA_Outlier_Analysis!$C$11),
      "Outlier",
      "Normal"))</f>
        <v>Normal</v>
      </c>
      <c r="R8451" t="str">
        <f>IF(P8451="","",
   IF(OR(P8451 &lt; EDA_Outlier_Analysis!$F$7, P8451 &gt; EDA_Outlier_Analysis!$F$8),
      "Outlier",
      "Normal"))</f>
        <v/>
      </c>
      <c r="S8451" t="str">
        <f>IF(N8451="","",
   IF(OR(N8451 &lt;EDA_Outlier_Analysis!$I$10, N8451 &gt; EDA_Outlier_Analysis!$I$11),
      "Outlier",
      "Normal"))</f>
        <v>Normal</v>
      </c>
    </row>
    <row r="8452" spans="1:19">
      <c r="A8452" t="s">
        <v>17873</v>
      </c>
      <c r="B8452" s="4">
        <v>44680</v>
      </c>
      <c r="C8452" s="2">
        <v>-48610.55</v>
      </c>
      <c r="D8452" t="s">
        <v>840</v>
      </c>
      <c r="E8452" t="s">
        <v>856</v>
      </c>
      <c r="F8452" t="s">
        <v>10</v>
      </c>
      <c r="G8452" t="s">
        <v>24</v>
      </c>
      <c r="I8452" t="s">
        <v>1062</v>
      </c>
      <c r="J8452" t="s">
        <v>17874</v>
      </c>
      <c r="K8452" t="str">
        <f>IF(COUNTIF(Customers!A:A, H8452)&gt;0, "Valid", "Invalid")</f>
        <v>Invalid</v>
      </c>
      <c r="L8452" t="str">
        <f t="shared" si="660"/>
        <v>4</v>
      </c>
      <c r="M8452" t="str">
        <f t="shared" si="661"/>
        <v>2022</v>
      </c>
      <c r="N8452">
        <f t="shared" si="662"/>
        <v>-48610.55</v>
      </c>
      <c r="O8452" t="str">
        <f t="shared" si="663"/>
        <v/>
      </c>
      <c r="P8452">
        <f t="shared" si="664"/>
        <v>48610.55</v>
      </c>
      <c r="Q8452" s="48" t="str">
        <f>IF(O8452="","",
   IF(OR(O8452&lt;EDA_Outlier_Analysis!$C$10, O8452&gt;EDA_Outlier_Analysis!$C$11),
      "Outlier",
      "Normal"))</f>
        <v/>
      </c>
      <c r="R8452" t="str">
        <f>IF(P8452="","",
   IF(OR(P8452 &lt; EDA_Outlier_Analysis!$F$7, P8452 &gt; EDA_Outlier_Analysis!$F$8),
      "Outlier",
      "Normal"))</f>
        <v>Normal</v>
      </c>
      <c r="S8452" t="str">
        <f>IF(N8452="","",
   IF(OR(N8452 &lt;EDA_Outlier_Analysis!$I$10, N8452 &gt; EDA_Outlier_Analysis!$I$11),
      "Outlier",
      "Normal"))</f>
        <v>Normal</v>
      </c>
    </row>
    <row r="8453" spans="1:19">
      <c r="A8453" t="s">
        <v>17875</v>
      </c>
      <c r="B8453" s="4">
        <v>44600</v>
      </c>
      <c r="C8453" s="2">
        <v>-58481.22</v>
      </c>
      <c r="D8453" t="s">
        <v>840</v>
      </c>
      <c r="E8453" t="s">
        <v>878</v>
      </c>
      <c r="F8453" t="s">
        <v>10</v>
      </c>
      <c r="G8453" t="s">
        <v>24</v>
      </c>
      <c r="I8453" t="s">
        <v>1096</v>
      </c>
      <c r="J8453" t="s">
        <v>17876</v>
      </c>
      <c r="K8453" t="str">
        <f>IF(COUNTIF(Customers!A:A, H8453)&gt;0, "Valid", "Invalid")</f>
        <v>Invalid</v>
      </c>
      <c r="L8453" t="str">
        <f t="shared" si="660"/>
        <v>2</v>
      </c>
      <c r="M8453" t="str">
        <f t="shared" si="661"/>
        <v>2022</v>
      </c>
      <c r="N8453">
        <f t="shared" si="662"/>
        <v>-58481.22</v>
      </c>
      <c r="O8453" t="str">
        <f t="shared" si="663"/>
        <v/>
      </c>
      <c r="P8453">
        <f t="shared" si="664"/>
        <v>58481.22</v>
      </c>
      <c r="Q8453" s="48" t="str">
        <f>IF(O8453="","",
   IF(OR(O8453&lt;EDA_Outlier_Analysis!$C$10, O8453&gt;EDA_Outlier_Analysis!$C$11),
      "Outlier",
      "Normal"))</f>
        <v/>
      </c>
      <c r="R8453" t="str">
        <f>IF(P8453="","",
   IF(OR(P8453 &lt; EDA_Outlier_Analysis!$F$7, P8453 &gt; EDA_Outlier_Analysis!$F$8),
      "Outlier",
      "Normal"))</f>
        <v>Outlier</v>
      </c>
      <c r="S8453" t="str">
        <f>IF(N8453="","",
   IF(OR(N8453 &lt;EDA_Outlier_Analysis!$I$10, N8453 &gt; EDA_Outlier_Analysis!$I$11),
      "Outlier",
      "Normal"))</f>
        <v>Normal</v>
      </c>
    </row>
    <row r="8454" spans="1:19">
      <c r="A8454" t="s">
        <v>17877</v>
      </c>
      <c r="B8454" s="4">
        <v>45016</v>
      </c>
      <c r="C8454" s="2">
        <v>199540.82</v>
      </c>
      <c r="D8454" t="s">
        <v>849</v>
      </c>
      <c r="E8454" t="s">
        <v>850</v>
      </c>
      <c r="F8454" t="s">
        <v>10</v>
      </c>
      <c r="G8454" t="s">
        <v>34</v>
      </c>
      <c r="H8454" t="s">
        <v>647</v>
      </c>
      <c r="J8454" t="s">
        <v>17878</v>
      </c>
      <c r="K8454" t="str">
        <f>IF(COUNTIF(Customers!A:A, H8454)&gt;0, "Valid", "Invalid")</f>
        <v>Valid</v>
      </c>
      <c r="L8454" t="str">
        <f t="shared" si="660"/>
        <v>3</v>
      </c>
      <c r="M8454" t="str">
        <f t="shared" si="661"/>
        <v>2023</v>
      </c>
      <c r="N8454">
        <f t="shared" si="662"/>
        <v>199540.82</v>
      </c>
      <c r="O8454">
        <f t="shared" si="663"/>
        <v>199540.82</v>
      </c>
      <c r="P8454" t="str">
        <f t="shared" si="664"/>
        <v/>
      </c>
      <c r="Q8454" s="48" t="str">
        <f>IF(O8454="","",
   IF(OR(O8454&lt;EDA_Outlier_Analysis!$C$10, O8454&gt;EDA_Outlier_Analysis!$C$11),
      "Outlier",
      "Normal"))</f>
        <v>Normal</v>
      </c>
      <c r="R8454" t="str">
        <f>IF(P8454="","",
   IF(OR(P8454 &lt; EDA_Outlier_Analysis!$F$7, P8454 &gt; EDA_Outlier_Analysis!$F$8),
      "Outlier",
      "Normal"))</f>
        <v/>
      </c>
      <c r="S8454" t="str">
        <f>IF(N8454="","",
   IF(OR(N8454 &lt;EDA_Outlier_Analysis!$I$10, N8454 &gt; EDA_Outlier_Analysis!$I$11),
      "Outlier",
      "Normal"))</f>
        <v>Normal</v>
      </c>
    </row>
    <row r="8455" spans="1:19">
      <c r="A8455" t="s">
        <v>17879</v>
      </c>
      <c r="B8455" s="4">
        <v>45133</v>
      </c>
      <c r="C8455" s="2">
        <v>-46635.87</v>
      </c>
      <c r="D8455" t="s">
        <v>840</v>
      </c>
      <c r="E8455" t="s">
        <v>856</v>
      </c>
      <c r="F8455" t="s">
        <v>9</v>
      </c>
      <c r="G8455" t="s">
        <v>31</v>
      </c>
      <c r="I8455" t="s">
        <v>1086</v>
      </c>
      <c r="J8455" t="s">
        <v>17880</v>
      </c>
      <c r="K8455" t="str">
        <f>IF(COUNTIF(Customers!A:A, H8455)&gt;0, "Valid", "Invalid")</f>
        <v>Invalid</v>
      </c>
      <c r="L8455" t="str">
        <f t="shared" si="660"/>
        <v>7</v>
      </c>
      <c r="M8455" t="str">
        <f t="shared" si="661"/>
        <v>2023</v>
      </c>
      <c r="N8455">
        <f t="shared" si="662"/>
        <v>-46635.87</v>
      </c>
      <c r="O8455" t="str">
        <f t="shared" si="663"/>
        <v/>
      </c>
      <c r="P8455">
        <f t="shared" si="664"/>
        <v>46635.87</v>
      </c>
      <c r="Q8455" s="48" t="str">
        <f>IF(O8455="","",
   IF(OR(O8455&lt;EDA_Outlier_Analysis!$C$10, O8455&gt;EDA_Outlier_Analysis!$C$11),
      "Outlier",
      "Normal"))</f>
        <v/>
      </c>
      <c r="R8455" t="str">
        <f>IF(P8455="","",
   IF(OR(P8455 &lt; EDA_Outlier_Analysis!$F$7, P8455 &gt; EDA_Outlier_Analysis!$F$8),
      "Outlier",
      "Normal"))</f>
        <v>Normal</v>
      </c>
      <c r="S8455" t="str">
        <f>IF(N8455="","",
   IF(OR(N8455 &lt;EDA_Outlier_Analysis!$I$10, N8455 &gt; EDA_Outlier_Analysis!$I$11),
      "Outlier",
      "Normal"))</f>
        <v>Normal</v>
      </c>
    </row>
    <row r="8456" spans="1:19">
      <c r="A8456" t="s">
        <v>17881</v>
      </c>
      <c r="B8456" s="4">
        <v>45052</v>
      </c>
      <c r="C8456" s="2">
        <v>-27455.3</v>
      </c>
      <c r="D8456" t="s">
        <v>840</v>
      </c>
      <c r="E8456" t="s">
        <v>841</v>
      </c>
      <c r="F8456" t="s">
        <v>9</v>
      </c>
      <c r="G8456" t="s">
        <v>24</v>
      </c>
      <c r="I8456" t="s">
        <v>1261</v>
      </c>
      <c r="J8456" t="s">
        <v>17882</v>
      </c>
      <c r="K8456" t="str">
        <f>IF(COUNTIF(Customers!A:A, H8456)&gt;0, "Valid", "Invalid")</f>
        <v>Invalid</v>
      </c>
      <c r="L8456" t="str">
        <f t="shared" si="660"/>
        <v>5</v>
      </c>
      <c r="M8456" t="str">
        <f t="shared" si="661"/>
        <v>2023</v>
      </c>
      <c r="N8456">
        <f t="shared" si="662"/>
        <v>-27455.3</v>
      </c>
      <c r="O8456" t="str">
        <f t="shared" si="663"/>
        <v/>
      </c>
      <c r="P8456">
        <f t="shared" si="664"/>
        <v>27455.3</v>
      </c>
      <c r="Q8456" s="48" t="str">
        <f>IF(O8456="","",
   IF(OR(O8456&lt;EDA_Outlier_Analysis!$C$10, O8456&gt;EDA_Outlier_Analysis!$C$11),
      "Outlier",
      "Normal"))</f>
        <v/>
      </c>
      <c r="R8456" t="str">
        <f>IF(P8456="","",
   IF(OR(P8456 &lt; EDA_Outlier_Analysis!$F$7, P8456 &gt; EDA_Outlier_Analysis!$F$8),
      "Outlier",
      "Normal"))</f>
        <v>Normal</v>
      </c>
      <c r="S8456" t="str">
        <f>IF(N8456="","",
   IF(OR(N8456 &lt;EDA_Outlier_Analysis!$I$10, N8456 &gt; EDA_Outlier_Analysis!$I$11),
      "Outlier",
      "Normal"))</f>
        <v>Normal</v>
      </c>
    </row>
    <row r="8457" spans="1:19">
      <c r="A8457" t="s">
        <v>17883</v>
      </c>
      <c r="B8457" s="4">
        <v>44631</v>
      </c>
      <c r="C8457" s="2">
        <v>-31654.34</v>
      </c>
      <c r="D8457" t="s">
        <v>840</v>
      </c>
      <c r="E8457" t="s">
        <v>841</v>
      </c>
      <c r="F8457" t="s">
        <v>10</v>
      </c>
      <c r="G8457" t="s">
        <v>24</v>
      </c>
      <c r="I8457" t="s">
        <v>1524</v>
      </c>
      <c r="J8457" t="s">
        <v>17884</v>
      </c>
      <c r="K8457" t="str">
        <f>IF(COUNTIF(Customers!A:A, H8457)&gt;0, "Valid", "Invalid")</f>
        <v>Invalid</v>
      </c>
      <c r="L8457" t="str">
        <f t="shared" si="660"/>
        <v>3</v>
      </c>
      <c r="M8457" t="str">
        <f t="shared" si="661"/>
        <v>2022</v>
      </c>
      <c r="N8457">
        <f t="shared" si="662"/>
        <v>-31654.34</v>
      </c>
      <c r="O8457" t="str">
        <f t="shared" si="663"/>
        <v/>
      </c>
      <c r="P8457">
        <f t="shared" si="664"/>
        <v>31654.34</v>
      </c>
      <c r="Q8457" s="48" t="str">
        <f>IF(O8457="","",
   IF(OR(O8457&lt;EDA_Outlier_Analysis!$C$10, O8457&gt;EDA_Outlier_Analysis!$C$11),
      "Outlier",
      "Normal"))</f>
        <v/>
      </c>
      <c r="R8457" t="str">
        <f>IF(P8457="","",
   IF(OR(P8457 &lt; EDA_Outlier_Analysis!$F$7, P8457 &gt; EDA_Outlier_Analysis!$F$8),
      "Outlier",
      "Normal"))</f>
        <v>Normal</v>
      </c>
      <c r="S8457" t="str">
        <f>IF(N8457="","",
   IF(OR(N8457 &lt;EDA_Outlier_Analysis!$I$10, N8457 &gt; EDA_Outlier_Analysis!$I$11),
      "Outlier",
      "Normal"))</f>
        <v>Normal</v>
      </c>
    </row>
    <row r="8458" spans="1:19">
      <c r="A8458" t="s">
        <v>17885</v>
      </c>
      <c r="B8458" s="4">
        <v>44608</v>
      </c>
      <c r="C8458" s="2">
        <v>-31004.13</v>
      </c>
      <c r="D8458" t="s">
        <v>840</v>
      </c>
      <c r="E8458" t="s">
        <v>841</v>
      </c>
      <c r="F8458" t="s">
        <v>10</v>
      </c>
      <c r="G8458" t="s">
        <v>31</v>
      </c>
      <c r="I8458" t="s">
        <v>1443</v>
      </c>
      <c r="J8458" t="s">
        <v>17886</v>
      </c>
      <c r="K8458" t="str">
        <f>IF(COUNTIF(Customers!A:A, H8458)&gt;0, "Valid", "Invalid")</f>
        <v>Invalid</v>
      </c>
      <c r="L8458" t="str">
        <f t="shared" si="660"/>
        <v>2</v>
      </c>
      <c r="M8458" t="str">
        <f t="shared" si="661"/>
        <v>2022</v>
      </c>
      <c r="N8458">
        <f t="shared" si="662"/>
        <v>-31004.13</v>
      </c>
      <c r="O8458" t="str">
        <f t="shared" si="663"/>
        <v/>
      </c>
      <c r="P8458">
        <f t="shared" si="664"/>
        <v>31004.13</v>
      </c>
      <c r="Q8458" s="48" t="str">
        <f>IF(O8458="","",
   IF(OR(O8458&lt;EDA_Outlier_Analysis!$C$10, O8458&gt;EDA_Outlier_Analysis!$C$11),
      "Outlier",
      "Normal"))</f>
        <v/>
      </c>
      <c r="R8458" t="str">
        <f>IF(P8458="","",
   IF(OR(P8458 &lt; EDA_Outlier_Analysis!$F$7, P8458 &gt; EDA_Outlier_Analysis!$F$8),
      "Outlier",
      "Normal"))</f>
        <v>Normal</v>
      </c>
      <c r="S8458" t="str">
        <f>IF(N8458="","",
   IF(OR(N8458 &lt;EDA_Outlier_Analysis!$I$10, N8458 &gt; EDA_Outlier_Analysis!$I$11),
      "Outlier",
      "Normal"))</f>
        <v>Normal</v>
      </c>
    </row>
    <row r="8459" spans="1:19">
      <c r="A8459" t="s">
        <v>17887</v>
      </c>
      <c r="B8459" s="4">
        <v>45271</v>
      </c>
      <c r="C8459" s="2">
        <v>257645.05</v>
      </c>
      <c r="D8459" t="s">
        <v>849</v>
      </c>
      <c r="E8459" t="s">
        <v>868</v>
      </c>
      <c r="F8459" t="s">
        <v>11</v>
      </c>
      <c r="G8459" t="s">
        <v>24</v>
      </c>
      <c r="H8459" t="s">
        <v>121</v>
      </c>
      <c r="J8459" t="s">
        <v>17888</v>
      </c>
      <c r="K8459" t="str">
        <f>IF(COUNTIF(Customers!A:A, H8459)&gt;0, "Valid", "Invalid")</f>
        <v>Valid</v>
      </c>
      <c r="L8459" t="str">
        <f t="shared" si="660"/>
        <v>12</v>
      </c>
      <c r="M8459" t="str">
        <f t="shared" si="661"/>
        <v>2023</v>
      </c>
      <c r="N8459">
        <f t="shared" si="662"/>
        <v>257645.05</v>
      </c>
      <c r="O8459">
        <f t="shared" si="663"/>
        <v>257645.05</v>
      </c>
      <c r="P8459" t="str">
        <f t="shared" si="664"/>
        <v/>
      </c>
      <c r="Q8459" s="48" t="str">
        <f>IF(O8459="","",
   IF(OR(O8459&lt;EDA_Outlier_Analysis!$C$10, O8459&gt;EDA_Outlier_Analysis!$C$11),
      "Outlier",
      "Normal"))</f>
        <v>Normal</v>
      </c>
      <c r="R8459" t="str">
        <f>IF(P8459="","",
   IF(OR(P8459 &lt; EDA_Outlier_Analysis!$F$7, P8459 &gt; EDA_Outlier_Analysis!$F$8),
      "Outlier",
      "Normal"))</f>
        <v/>
      </c>
      <c r="S8459" t="str">
        <f>IF(N8459="","",
   IF(OR(N8459 &lt;EDA_Outlier_Analysis!$I$10, N8459 &gt; EDA_Outlier_Analysis!$I$11),
      "Outlier",
      "Normal"))</f>
        <v>Normal</v>
      </c>
    </row>
    <row r="8460" spans="1:19">
      <c r="A8460" t="s">
        <v>17889</v>
      </c>
      <c r="B8460" s="4">
        <v>44599</v>
      </c>
      <c r="C8460" s="2">
        <v>91233.26</v>
      </c>
      <c r="D8460" t="s">
        <v>849</v>
      </c>
      <c r="E8460" t="s">
        <v>850</v>
      </c>
      <c r="F8460" t="s">
        <v>9</v>
      </c>
      <c r="G8460" t="s">
        <v>31</v>
      </c>
      <c r="H8460" t="s">
        <v>201</v>
      </c>
      <c r="J8460" t="s">
        <v>17890</v>
      </c>
      <c r="K8460" t="str">
        <f>IF(COUNTIF(Customers!A:A, H8460)&gt;0, "Valid", "Invalid")</f>
        <v>Valid</v>
      </c>
      <c r="L8460" t="str">
        <f t="shared" si="660"/>
        <v>2</v>
      </c>
      <c r="M8460" t="str">
        <f t="shared" si="661"/>
        <v>2022</v>
      </c>
      <c r="N8460">
        <f t="shared" si="662"/>
        <v>91233.26</v>
      </c>
      <c r="O8460">
        <f t="shared" si="663"/>
        <v>91233.26</v>
      </c>
      <c r="P8460" t="str">
        <f t="shared" si="664"/>
        <v/>
      </c>
      <c r="Q8460" s="48" t="str">
        <f>IF(O8460="","",
   IF(OR(O8460&lt;EDA_Outlier_Analysis!$C$10, O8460&gt;EDA_Outlier_Analysis!$C$11),
      "Outlier",
      "Normal"))</f>
        <v>Normal</v>
      </c>
      <c r="R8460" t="str">
        <f>IF(P8460="","",
   IF(OR(P8460 &lt; EDA_Outlier_Analysis!$F$7, P8460 &gt; EDA_Outlier_Analysis!$F$8),
      "Outlier",
      "Normal"))</f>
        <v/>
      </c>
      <c r="S8460" t="str">
        <f>IF(N8460="","",
   IF(OR(N8460 &lt;EDA_Outlier_Analysis!$I$10, N8460 &gt; EDA_Outlier_Analysis!$I$11),
      "Outlier",
      "Normal"))</f>
        <v>Normal</v>
      </c>
    </row>
    <row r="8461" spans="1:19">
      <c r="A8461" t="s">
        <v>17891</v>
      </c>
      <c r="B8461" s="4">
        <v>44776</v>
      </c>
      <c r="C8461" s="2">
        <v>-55273.32</v>
      </c>
      <c r="D8461" t="s">
        <v>840</v>
      </c>
      <c r="E8461" t="s">
        <v>864</v>
      </c>
      <c r="F8461" t="s">
        <v>10</v>
      </c>
      <c r="G8461" t="s">
        <v>31</v>
      </c>
      <c r="I8461" t="s">
        <v>1109</v>
      </c>
      <c r="J8461" t="s">
        <v>17892</v>
      </c>
      <c r="K8461" t="str">
        <f>IF(COUNTIF(Customers!A:A, H8461)&gt;0, "Valid", "Invalid")</f>
        <v>Invalid</v>
      </c>
      <c r="L8461" t="str">
        <f t="shared" si="660"/>
        <v>8</v>
      </c>
      <c r="M8461" t="str">
        <f t="shared" si="661"/>
        <v>2022</v>
      </c>
      <c r="N8461">
        <f t="shared" si="662"/>
        <v>-55273.32</v>
      </c>
      <c r="O8461" t="str">
        <f t="shared" si="663"/>
        <v/>
      </c>
      <c r="P8461">
        <f t="shared" si="664"/>
        <v>55273.32</v>
      </c>
      <c r="Q8461" s="48" t="str">
        <f>IF(O8461="","",
   IF(OR(O8461&lt;EDA_Outlier_Analysis!$C$10, O8461&gt;EDA_Outlier_Analysis!$C$11),
      "Outlier",
      "Normal"))</f>
        <v/>
      </c>
      <c r="R8461" t="str">
        <f>IF(P8461="","",
   IF(OR(P8461 &lt; EDA_Outlier_Analysis!$F$7, P8461 &gt; EDA_Outlier_Analysis!$F$8),
      "Outlier",
      "Normal"))</f>
        <v>Outlier</v>
      </c>
      <c r="S8461" t="str">
        <f>IF(N8461="","",
   IF(OR(N8461 &lt;EDA_Outlier_Analysis!$I$10, N8461 &gt; EDA_Outlier_Analysis!$I$11),
      "Outlier",
      "Normal"))</f>
        <v>Normal</v>
      </c>
    </row>
    <row r="8462" spans="1:19">
      <c r="A8462" t="s">
        <v>17893</v>
      </c>
      <c r="B8462" s="4">
        <v>45189</v>
      </c>
      <c r="C8462" s="2">
        <v>-49309.599999999999</v>
      </c>
      <c r="D8462" t="s">
        <v>840</v>
      </c>
      <c r="E8462" t="s">
        <v>845</v>
      </c>
      <c r="F8462" t="s">
        <v>10</v>
      </c>
      <c r="G8462" t="s">
        <v>20</v>
      </c>
      <c r="I8462" t="s">
        <v>1971</v>
      </c>
      <c r="J8462" t="s">
        <v>17894</v>
      </c>
      <c r="K8462" t="str">
        <f>IF(COUNTIF(Customers!A:A, H8462)&gt;0, "Valid", "Invalid")</f>
        <v>Invalid</v>
      </c>
      <c r="L8462" t="str">
        <f t="shared" si="660"/>
        <v>9</v>
      </c>
      <c r="M8462" t="str">
        <f t="shared" si="661"/>
        <v>2023</v>
      </c>
      <c r="N8462">
        <f t="shared" si="662"/>
        <v>-49309.599999999999</v>
      </c>
      <c r="O8462" t="str">
        <f t="shared" si="663"/>
        <v/>
      </c>
      <c r="P8462">
        <f t="shared" si="664"/>
        <v>49309.599999999999</v>
      </c>
      <c r="Q8462" s="48" t="str">
        <f>IF(O8462="","",
   IF(OR(O8462&lt;EDA_Outlier_Analysis!$C$10, O8462&gt;EDA_Outlier_Analysis!$C$11),
      "Outlier",
      "Normal"))</f>
        <v/>
      </c>
      <c r="R8462" t="str">
        <f>IF(P8462="","",
   IF(OR(P8462 &lt; EDA_Outlier_Analysis!$F$7, P8462 &gt; EDA_Outlier_Analysis!$F$8),
      "Outlier",
      "Normal"))</f>
        <v>Normal</v>
      </c>
      <c r="S8462" t="str">
        <f>IF(N8462="","",
   IF(OR(N8462 &lt;EDA_Outlier_Analysis!$I$10, N8462 &gt; EDA_Outlier_Analysis!$I$11),
      "Outlier",
      "Normal"))</f>
        <v>Normal</v>
      </c>
    </row>
    <row r="8463" spans="1:19">
      <c r="A8463" t="s">
        <v>17895</v>
      </c>
      <c r="B8463" s="4">
        <v>44829</v>
      </c>
      <c r="C8463" s="2">
        <v>143471.76999999999</v>
      </c>
      <c r="D8463" t="s">
        <v>849</v>
      </c>
      <c r="E8463" t="s">
        <v>850</v>
      </c>
      <c r="F8463" t="s">
        <v>11</v>
      </c>
      <c r="G8463" t="s">
        <v>20</v>
      </c>
      <c r="H8463" t="s">
        <v>25</v>
      </c>
      <c r="J8463" t="s">
        <v>17896</v>
      </c>
      <c r="K8463" t="str">
        <f>IF(COUNTIF(Customers!A:A, H8463)&gt;0, "Valid", "Invalid")</f>
        <v>Valid</v>
      </c>
      <c r="L8463" t="str">
        <f t="shared" si="660"/>
        <v>9</v>
      </c>
      <c r="M8463" t="str">
        <f t="shared" si="661"/>
        <v>2022</v>
      </c>
      <c r="N8463">
        <f t="shared" si="662"/>
        <v>143471.76999999999</v>
      </c>
      <c r="O8463">
        <f t="shared" si="663"/>
        <v>143471.76999999999</v>
      </c>
      <c r="P8463" t="str">
        <f t="shared" si="664"/>
        <v/>
      </c>
      <c r="Q8463" s="48" t="str">
        <f>IF(O8463="","",
   IF(OR(O8463&lt;EDA_Outlier_Analysis!$C$10, O8463&gt;EDA_Outlier_Analysis!$C$11),
      "Outlier",
      "Normal"))</f>
        <v>Normal</v>
      </c>
      <c r="R8463" t="str">
        <f>IF(P8463="","",
   IF(OR(P8463 &lt; EDA_Outlier_Analysis!$F$7, P8463 &gt; EDA_Outlier_Analysis!$F$8),
      "Outlier",
      "Normal"))</f>
        <v/>
      </c>
      <c r="S8463" t="str">
        <f>IF(N8463="","",
   IF(OR(N8463 &lt;EDA_Outlier_Analysis!$I$10, N8463 &gt; EDA_Outlier_Analysis!$I$11),
      "Outlier",
      "Normal"))</f>
        <v>Normal</v>
      </c>
    </row>
    <row r="8464" spans="1:19">
      <c r="A8464" t="s">
        <v>17897</v>
      </c>
      <c r="B8464" s="4">
        <v>45040</v>
      </c>
      <c r="C8464" s="2">
        <v>-89259.12</v>
      </c>
      <c r="D8464" t="s">
        <v>840</v>
      </c>
      <c r="E8464" t="s">
        <v>878</v>
      </c>
      <c r="F8464" t="s">
        <v>10</v>
      </c>
      <c r="G8464" t="s">
        <v>20</v>
      </c>
      <c r="I8464" t="s">
        <v>1196</v>
      </c>
      <c r="J8464" t="s">
        <v>17898</v>
      </c>
      <c r="K8464" t="str">
        <f>IF(COUNTIF(Customers!A:A, H8464)&gt;0, "Valid", "Invalid")</f>
        <v>Invalid</v>
      </c>
      <c r="L8464" t="str">
        <f t="shared" si="660"/>
        <v>4</v>
      </c>
      <c r="M8464" t="str">
        <f t="shared" si="661"/>
        <v>2023</v>
      </c>
      <c r="N8464">
        <f t="shared" si="662"/>
        <v>-89259.12</v>
      </c>
      <c r="O8464" t="str">
        <f t="shared" si="663"/>
        <v/>
      </c>
      <c r="P8464">
        <f t="shared" si="664"/>
        <v>89259.12</v>
      </c>
      <c r="Q8464" s="48" t="str">
        <f>IF(O8464="","",
   IF(OR(O8464&lt;EDA_Outlier_Analysis!$C$10, O8464&gt;EDA_Outlier_Analysis!$C$11),
      "Outlier",
      "Normal"))</f>
        <v/>
      </c>
      <c r="R8464" t="str">
        <f>IF(P8464="","",
   IF(OR(P8464 &lt; EDA_Outlier_Analysis!$F$7, P8464 &gt; EDA_Outlier_Analysis!$F$8),
      "Outlier",
      "Normal"))</f>
        <v>Outlier</v>
      </c>
      <c r="S8464" t="str">
        <f>IF(N8464="","",
   IF(OR(N8464 &lt;EDA_Outlier_Analysis!$I$10, N8464 &gt; EDA_Outlier_Analysis!$I$11),
      "Outlier",
      "Normal"))</f>
        <v>Normal</v>
      </c>
    </row>
    <row r="8465" spans="1:19">
      <c r="A8465" t="s">
        <v>17899</v>
      </c>
      <c r="B8465" s="4">
        <v>44885</v>
      </c>
      <c r="C8465" s="2">
        <v>276904.87</v>
      </c>
      <c r="D8465" t="s">
        <v>849</v>
      </c>
      <c r="E8465" t="s">
        <v>850</v>
      </c>
      <c r="F8465" t="s">
        <v>9</v>
      </c>
      <c r="G8465" t="s">
        <v>20</v>
      </c>
      <c r="H8465" t="s">
        <v>311</v>
      </c>
      <c r="J8465" t="s">
        <v>17900</v>
      </c>
      <c r="K8465" t="str">
        <f>IF(COUNTIF(Customers!A:A, H8465)&gt;0, "Valid", "Invalid")</f>
        <v>Valid</v>
      </c>
      <c r="L8465" t="str">
        <f t="shared" si="660"/>
        <v>11</v>
      </c>
      <c r="M8465" t="str">
        <f t="shared" si="661"/>
        <v>2022</v>
      </c>
      <c r="N8465">
        <f t="shared" si="662"/>
        <v>276904.87</v>
      </c>
      <c r="O8465">
        <f t="shared" si="663"/>
        <v>276904.87</v>
      </c>
      <c r="P8465" t="str">
        <f t="shared" si="664"/>
        <v/>
      </c>
      <c r="Q8465" s="48" t="str">
        <f>IF(O8465="","",
   IF(OR(O8465&lt;EDA_Outlier_Analysis!$C$10, O8465&gt;EDA_Outlier_Analysis!$C$11),
      "Outlier",
      "Normal"))</f>
        <v>Normal</v>
      </c>
      <c r="R8465" t="str">
        <f>IF(P8465="","",
   IF(OR(P8465 &lt; EDA_Outlier_Analysis!$F$7, P8465 &gt; EDA_Outlier_Analysis!$F$8),
      "Outlier",
      "Normal"))</f>
        <v/>
      </c>
      <c r="S8465" t="str">
        <f>IF(N8465="","",
   IF(OR(N8465 &lt;EDA_Outlier_Analysis!$I$10, N8465 &gt; EDA_Outlier_Analysis!$I$11),
      "Outlier",
      "Normal"))</f>
        <v>Normal</v>
      </c>
    </row>
    <row r="8466" spans="1:19">
      <c r="A8466" t="s">
        <v>17901</v>
      </c>
      <c r="B8466" s="4">
        <v>44688</v>
      </c>
      <c r="C8466" s="2">
        <v>-38650.25</v>
      </c>
      <c r="D8466" t="s">
        <v>840</v>
      </c>
      <c r="E8466" t="s">
        <v>841</v>
      </c>
      <c r="F8466" t="s">
        <v>11</v>
      </c>
      <c r="G8466" t="s">
        <v>20</v>
      </c>
      <c r="I8466" t="s">
        <v>1261</v>
      </c>
      <c r="J8466" t="s">
        <v>17902</v>
      </c>
      <c r="K8466" t="str">
        <f>IF(COUNTIF(Customers!A:A, H8466)&gt;0, "Valid", "Invalid")</f>
        <v>Invalid</v>
      </c>
      <c r="L8466" t="str">
        <f t="shared" si="660"/>
        <v>5</v>
      </c>
      <c r="M8466" t="str">
        <f t="shared" si="661"/>
        <v>2022</v>
      </c>
      <c r="N8466">
        <f t="shared" si="662"/>
        <v>-38650.25</v>
      </c>
      <c r="O8466" t="str">
        <f t="shared" si="663"/>
        <v/>
      </c>
      <c r="P8466">
        <f t="shared" si="664"/>
        <v>38650.25</v>
      </c>
      <c r="Q8466" s="48" t="str">
        <f>IF(O8466="","",
   IF(OR(O8466&lt;EDA_Outlier_Analysis!$C$10, O8466&gt;EDA_Outlier_Analysis!$C$11),
      "Outlier",
      "Normal"))</f>
        <v/>
      </c>
      <c r="R8466" t="str">
        <f>IF(P8466="","",
   IF(OR(P8466 &lt; EDA_Outlier_Analysis!$F$7, P8466 &gt; EDA_Outlier_Analysis!$F$8),
      "Outlier",
      "Normal"))</f>
        <v>Normal</v>
      </c>
      <c r="S8466" t="str">
        <f>IF(N8466="","",
   IF(OR(N8466 &lt;EDA_Outlier_Analysis!$I$10, N8466 &gt; EDA_Outlier_Analysis!$I$11),
      "Outlier",
      "Normal"))</f>
        <v>Normal</v>
      </c>
    </row>
    <row r="8467" spans="1:19">
      <c r="A8467" t="s">
        <v>17903</v>
      </c>
      <c r="B8467" s="4">
        <v>44625</v>
      </c>
      <c r="C8467" s="2">
        <v>153452.93</v>
      </c>
      <c r="D8467" t="s">
        <v>849</v>
      </c>
      <c r="E8467" t="s">
        <v>850</v>
      </c>
      <c r="F8467" t="s">
        <v>10</v>
      </c>
      <c r="G8467" t="s">
        <v>31</v>
      </c>
      <c r="H8467" t="s">
        <v>677</v>
      </c>
      <c r="J8467" t="s">
        <v>17904</v>
      </c>
      <c r="K8467" t="str">
        <f>IF(COUNTIF(Customers!A:A, H8467)&gt;0, "Valid", "Invalid")</f>
        <v>Valid</v>
      </c>
      <c r="L8467" t="str">
        <f t="shared" si="660"/>
        <v>3</v>
      </c>
      <c r="M8467" t="str">
        <f t="shared" si="661"/>
        <v>2022</v>
      </c>
      <c r="N8467">
        <f t="shared" si="662"/>
        <v>153452.93</v>
      </c>
      <c r="O8467">
        <f t="shared" si="663"/>
        <v>153452.93</v>
      </c>
      <c r="P8467" t="str">
        <f t="shared" si="664"/>
        <v/>
      </c>
      <c r="Q8467" s="48" t="str">
        <f>IF(O8467="","",
   IF(OR(O8467&lt;EDA_Outlier_Analysis!$C$10, O8467&gt;EDA_Outlier_Analysis!$C$11),
      "Outlier",
      "Normal"))</f>
        <v>Normal</v>
      </c>
      <c r="R8467" t="str">
        <f>IF(P8467="","",
   IF(OR(P8467 &lt; EDA_Outlier_Analysis!$F$7, P8467 &gt; EDA_Outlier_Analysis!$F$8),
      "Outlier",
      "Normal"))</f>
        <v/>
      </c>
      <c r="S8467" t="str">
        <f>IF(N8467="","",
   IF(OR(N8467 &lt;EDA_Outlier_Analysis!$I$10, N8467 &gt; EDA_Outlier_Analysis!$I$11),
      "Outlier",
      "Normal"))</f>
        <v>Normal</v>
      </c>
    </row>
    <row r="8468" spans="1:19">
      <c r="A8468" t="s">
        <v>17905</v>
      </c>
      <c r="B8468" s="4">
        <v>45273</v>
      </c>
      <c r="C8468" s="2">
        <v>-51295.47</v>
      </c>
      <c r="D8468" t="s">
        <v>840</v>
      </c>
      <c r="E8468" t="s">
        <v>841</v>
      </c>
      <c r="F8468" t="s">
        <v>11</v>
      </c>
      <c r="G8468" t="s">
        <v>31</v>
      </c>
      <c r="I8468" t="s">
        <v>1210</v>
      </c>
      <c r="J8468" t="s">
        <v>17906</v>
      </c>
      <c r="K8468" t="str">
        <f>IF(COUNTIF(Customers!A:A, H8468)&gt;0, "Valid", "Invalid")</f>
        <v>Invalid</v>
      </c>
      <c r="L8468" t="str">
        <f t="shared" si="660"/>
        <v>12</v>
      </c>
      <c r="M8468" t="str">
        <f t="shared" si="661"/>
        <v>2023</v>
      </c>
      <c r="N8468">
        <f t="shared" si="662"/>
        <v>-51295.47</v>
      </c>
      <c r="O8468" t="str">
        <f t="shared" si="663"/>
        <v/>
      </c>
      <c r="P8468">
        <f t="shared" si="664"/>
        <v>51295.47</v>
      </c>
      <c r="Q8468" s="48" t="str">
        <f>IF(O8468="","",
   IF(OR(O8468&lt;EDA_Outlier_Analysis!$C$10, O8468&gt;EDA_Outlier_Analysis!$C$11),
      "Outlier",
      "Normal"))</f>
        <v/>
      </c>
      <c r="R8468" t="str">
        <f>IF(P8468="","",
   IF(OR(P8468 &lt; EDA_Outlier_Analysis!$F$7, P8468 &gt; EDA_Outlier_Analysis!$F$8),
      "Outlier",
      "Normal"))</f>
        <v>Normal</v>
      </c>
      <c r="S8468" t="str">
        <f>IF(N8468="","",
   IF(OR(N8468 &lt;EDA_Outlier_Analysis!$I$10, N8468 &gt; EDA_Outlier_Analysis!$I$11),
      "Outlier",
      "Normal"))</f>
        <v>Normal</v>
      </c>
    </row>
    <row r="8469" spans="1:19">
      <c r="A8469" t="s">
        <v>17907</v>
      </c>
      <c r="B8469" s="4">
        <v>45108</v>
      </c>
      <c r="C8469" s="2">
        <v>-64076.2</v>
      </c>
      <c r="D8469" t="s">
        <v>840</v>
      </c>
      <c r="E8469" t="s">
        <v>841</v>
      </c>
      <c r="F8469" t="s">
        <v>9</v>
      </c>
      <c r="G8469" t="s">
        <v>20</v>
      </c>
      <c r="I8469" t="s">
        <v>1096</v>
      </c>
      <c r="J8469" t="s">
        <v>17908</v>
      </c>
      <c r="K8469" t="str">
        <f>IF(COUNTIF(Customers!A:A, H8469)&gt;0, "Valid", "Invalid")</f>
        <v>Invalid</v>
      </c>
      <c r="L8469" t="str">
        <f t="shared" si="660"/>
        <v>7</v>
      </c>
      <c r="M8469" t="str">
        <f t="shared" si="661"/>
        <v>2023</v>
      </c>
      <c r="N8469">
        <f t="shared" si="662"/>
        <v>-64076.2</v>
      </c>
      <c r="O8469" t="str">
        <f t="shared" si="663"/>
        <v/>
      </c>
      <c r="P8469">
        <f t="shared" si="664"/>
        <v>64076.2</v>
      </c>
      <c r="Q8469" s="48" t="str">
        <f>IF(O8469="","",
   IF(OR(O8469&lt;EDA_Outlier_Analysis!$C$10, O8469&gt;EDA_Outlier_Analysis!$C$11),
      "Outlier",
      "Normal"))</f>
        <v/>
      </c>
      <c r="R8469" t="str">
        <f>IF(P8469="","",
   IF(OR(P8469 &lt; EDA_Outlier_Analysis!$F$7, P8469 &gt; EDA_Outlier_Analysis!$F$8),
      "Outlier",
      "Normal"))</f>
        <v>Outlier</v>
      </c>
      <c r="S8469" t="str">
        <f>IF(N8469="","",
   IF(OR(N8469 &lt;EDA_Outlier_Analysis!$I$10, N8469 &gt; EDA_Outlier_Analysis!$I$11),
      "Outlier",
      "Normal"))</f>
        <v>Normal</v>
      </c>
    </row>
    <row r="8470" spans="1:19">
      <c r="A8470" t="s">
        <v>17909</v>
      </c>
      <c r="B8470" s="4">
        <v>45251</v>
      </c>
      <c r="C8470" s="2">
        <v>-25273.47</v>
      </c>
      <c r="D8470" t="s">
        <v>840</v>
      </c>
      <c r="E8470" t="s">
        <v>841</v>
      </c>
      <c r="F8470" t="s">
        <v>9</v>
      </c>
      <c r="G8470" t="s">
        <v>20</v>
      </c>
      <c r="I8470" t="s">
        <v>1453</v>
      </c>
      <c r="J8470" t="s">
        <v>17910</v>
      </c>
      <c r="K8470" t="str">
        <f>IF(COUNTIF(Customers!A:A, H8470)&gt;0, "Valid", "Invalid")</f>
        <v>Invalid</v>
      </c>
      <c r="L8470" t="str">
        <f t="shared" si="660"/>
        <v>11</v>
      </c>
      <c r="M8470" t="str">
        <f t="shared" si="661"/>
        <v>2023</v>
      </c>
      <c r="N8470">
        <f t="shared" si="662"/>
        <v>-25273.47</v>
      </c>
      <c r="O8470" t="str">
        <f t="shared" si="663"/>
        <v/>
      </c>
      <c r="P8470">
        <f t="shared" si="664"/>
        <v>25273.47</v>
      </c>
      <c r="Q8470" s="48" t="str">
        <f>IF(O8470="","",
   IF(OR(O8470&lt;EDA_Outlier_Analysis!$C$10, O8470&gt;EDA_Outlier_Analysis!$C$11),
      "Outlier",
      "Normal"))</f>
        <v/>
      </c>
      <c r="R8470" t="str">
        <f>IF(P8470="","",
   IF(OR(P8470 &lt; EDA_Outlier_Analysis!$F$7, P8470 &gt; EDA_Outlier_Analysis!$F$8),
      "Outlier",
      "Normal"))</f>
        <v>Outlier</v>
      </c>
      <c r="S8470" t="str">
        <f>IF(N8470="","",
   IF(OR(N8470 &lt;EDA_Outlier_Analysis!$I$10, N8470 &gt; EDA_Outlier_Analysis!$I$11),
      "Outlier",
      "Normal"))</f>
        <v>Normal</v>
      </c>
    </row>
    <row r="8471" spans="1:19">
      <c r="A8471" t="s">
        <v>17911</v>
      </c>
      <c r="B8471" s="4">
        <v>44970</v>
      </c>
      <c r="C8471" s="2">
        <v>-28679.77</v>
      </c>
      <c r="D8471" t="s">
        <v>840</v>
      </c>
      <c r="E8471" t="s">
        <v>905</v>
      </c>
      <c r="F8471" t="s">
        <v>10</v>
      </c>
      <c r="G8471" t="s">
        <v>31</v>
      </c>
      <c r="I8471" t="s">
        <v>1340</v>
      </c>
      <c r="J8471" t="s">
        <v>17912</v>
      </c>
      <c r="K8471" t="str">
        <f>IF(COUNTIF(Customers!A:A, H8471)&gt;0, "Valid", "Invalid")</f>
        <v>Invalid</v>
      </c>
      <c r="L8471" t="str">
        <f t="shared" si="660"/>
        <v>2</v>
      </c>
      <c r="M8471" t="str">
        <f t="shared" si="661"/>
        <v>2023</v>
      </c>
      <c r="N8471">
        <f t="shared" si="662"/>
        <v>-28679.77</v>
      </c>
      <c r="O8471" t="str">
        <f t="shared" si="663"/>
        <v/>
      </c>
      <c r="P8471">
        <f t="shared" si="664"/>
        <v>28679.77</v>
      </c>
      <c r="Q8471" s="48" t="str">
        <f>IF(O8471="","",
   IF(OR(O8471&lt;EDA_Outlier_Analysis!$C$10, O8471&gt;EDA_Outlier_Analysis!$C$11),
      "Outlier",
      "Normal"))</f>
        <v/>
      </c>
      <c r="R8471" t="str">
        <f>IF(P8471="","",
   IF(OR(P8471 &lt; EDA_Outlier_Analysis!$F$7, P8471 &gt; EDA_Outlier_Analysis!$F$8),
      "Outlier",
      "Normal"))</f>
        <v>Normal</v>
      </c>
      <c r="S8471" t="str">
        <f>IF(N8471="","",
   IF(OR(N8471 &lt;EDA_Outlier_Analysis!$I$10, N8471 &gt; EDA_Outlier_Analysis!$I$11),
      "Outlier",
      "Normal"))</f>
        <v>Normal</v>
      </c>
    </row>
    <row r="8472" spans="1:19">
      <c r="A8472" t="s">
        <v>17913</v>
      </c>
      <c r="B8472" s="4">
        <v>45094</v>
      </c>
      <c r="C8472" s="2">
        <v>136034.67000000001</v>
      </c>
      <c r="D8472" t="s">
        <v>849</v>
      </c>
      <c r="E8472" t="s">
        <v>850</v>
      </c>
      <c r="F8472" t="s">
        <v>10</v>
      </c>
      <c r="G8472" t="s">
        <v>20</v>
      </c>
      <c r="H8472" t="s">
        <v>355</v>
      </c>
      <c r="J8472" t="s">
        <v>17914</v>
      </c>
      <c r="K8472" t="str">
        <f>IF(COUNTIF(Customers!A:A, H8472)&gt;0, "Valid", "Invalid")</f>
        <v>Valid</v>
      </c>
      <c r="L8472" t="str">
        <f t="shared" si="660"/>
        <v>6</v>
      </c>
      <c r="M8472" t="str">
        <f t="shared" si="661"/>
        <v>2023</v>
      </c>
      <c r="N8472">
        <f t="shared" si="662"/>
        <v>136034.67000000001</v>
      </c>
      <c r="O8472">
        <f t="shared" si="663"/>
        <v>136034.67000000001</v>
      </c>
      <c r="P8472" t="str">
        <f t="shared" si="664"/>
        <v/>
      </c>
      <c r="Q8472" s="48" t="str">
        <f>IF(O8472="","",
   IF(OR(O8472&lt;EDA_Outlier_Analysis!$C$10, O8472&gt;EDA_Outlier_Analysis!$C$11),
      "Outlier",
      "Normal"))</f>
        <v>Normal</v>
      </c>
      <c r="R8472" t="str">
        <f>IF(P8472="","",
   IF(OR(P8472 &lt; EDA_Outlier_Analysis!$F$7, P8472 &gt; EDA_Outlier_Analysis!$F$8),
      "Outlier",
      "Normal"))</f>
        <v/>
      </c>
      <c r="S8472" t="str">
        <f>IF(N8472="","",
   IF(OR(N8472 &lt;EDA_Outlier_Analysis!$I$10, N8472 &gt; EDA_Outlier_Analysis!$I$11),
      "Outlier",
      "Normal"))</f>
        <v>Normal</v>
      </c>
    </row>
    <row r="8473" spans="1:19">
      <c r="A8473" t="s">
        <v>17915</v>
      </c>
      <c r="B8473" s="4">
        <v>44923</v>
      </c>
      <c r="C8473" s="2">
        <v>208588.86</v>
      </c>
      <c r="D8473" t="s">
        <v>849</v>
      </c>
      <c r="E8473" t="s">
        <v>850</v>
      </c>
      <c r="F8473" t="s">
        <v>9</v>
      </c>
      <c r="G8473" t="s">
        <v>31</v>
      </c>
      <c r="H8473" t="s">
        <v>183</v>
      </c>
      <c r="J8473" t="s">
        <v>17916</v>
      </c>
      <c r="K8473" t="str">
        <f>IF(COUNTIF(Customers!A:A, H8473)&gt;0, "Valid", "Invalid")</f>
        <v>Valid</v>
      </c>
      <c r="L8473" t="str">
        <f t="shared" si="660"/>
        <v>12</v>
      </c>
      <c r="M8473" t="str">
        <f t="shared" si="661"/>
        <v>2022</v>
      </c>
      <c r="N8473">
        <f t="shared" si="662"/>
        <v>208588.86</v>
      </c>
      <c r="O8473">
        <f t="shared" si="663"/>
        <v>208588.86</v>
      </c>
      <c r="P8473" t="str">
        <f t="shared" si="664"/>
        <v/>
      </c>
      <c r="Q8473" s="48" t="str">
        <f>IF(O8473="","",
   IF(OR(O8473&lt;EDA_Outlier_Analysis!$C$10, O8473&gt;EDA_Outlier_Analysis!$C$11),
      "Outlier",
      "Normal"))</f>
        <v>Normal</v>
      </c>
      <c r="R8473" t="str">
        <f>IF(P8473="","",
   IF(OR(P8473 &lt; EDA_Outlier_Analysis!$F$7, P8473 &gt; EDA_Outlier_Analysis!$F$8),
      "Outlier",
      "Normal"))</f>
        <v/>
      </c>
      <c r="S8473" t="str">
        <f>IF(N8473="","",
   IF(OR(N8473 &lt;EDA_Outlier_Analysis!$I$10, N8473 &gt; EDA_Outlier_Analysis!$I$11),
      "Outlier",
      "Normal"))</f>
        <v>Normal</v>
      </c>
    </row>
    <row r="8474" spans="1:19">
      <c r="A8474" t="s">
        <v>17917</v>
      </c>
      <c r="B8474" s="4">
        <v>45003</v>
      </c>
      <c r="C8474" s="2">
        <v>-7214.28</v>
      </c>
      <c r="D8474" t="s">
        <v>840</v>
      </c>
      <c r="E8474" t="s">
        <v>841</v>
      </c>
      <c r="F8474" t="s">
        <v>9</v>
      </c>
      <c r="G8474" t="s">
        <v>31</v>
      </c>
      <c r="I8474" t="s">
        <v>1035</v>
      </c>
      <c r="J8474" t="s">
        <v>17918</v>
      </c>
      <c r="K8474" t="str">
        <f>IF(COUNTIF(Customers!A:A, H8474)&gt;0, "Valid", "Invalid")</f>
        <v>Invalid</v>
      </c>
      <c r="L8474" t="str">
        <f t="shared" si="660"/>
        <v>3</v>
      </c>
      <c r="M8474" t="str">
        <f t="shared" si="661"/>
        <v>2023</v>
      </c>
      <c r="N8474">
        <f t="shared" si="662"/>
        <v>-7214.28</v>
      </c>
      <c r="O8474" t="str">
        <f t="shared" si="663"/>
        <v/>
      </c>
      <c r="P8474">
        <f t="shared" si="664"/>
        <v>7214.28</v>
      </c>
      <c r="Q8474" s="48" t="str">
        <f>IF(O8474="","",
   IF(OR(O8474&lt;EDA_Outlier_Analysis!$C$10, O8474&gt;EDA_Outlier_Analysis!$C$11),
      "Outlier",
      "Normal"))</f>
        <v/>
      </c>
      <c r="R8474" t="str">
        <f>IF(P8474="","",
   IF(OR(P8474 &lt; EDA_Outlier_Analysis!$F$7, P8474 &gt; EDA_Outlier_Analysis!$F$8),
      "Outlier",
      "Normal"))</f>
        <v>Outlier</v>
      </c>
      <c r="S8474" t="str">
        <f>IF(N8474="","",
   IF(OR(N8474 &lt;EDA_Outlier_Analysis!$I$10, N8474 &gt; EDA_Outlier_Analysis!$I$11),
      "Outlier",
      "Normal"))</f>
        <v>Normal</v>
      </c>
    </row>
    <row r="8475" spans="1:19">
      <c r="A8475" t="s">
        <v>17919</v>
      </c>
      <c r="B8475" s="4">
        <v>44842</v>
      </c>
      <c r="C8475" s="2">
        <v>139888.95999999999</v>
      </c>
      <c r="D8475" t="s">
        <v>849</v>
      </c>
      <c r="E8475" t="s">
        <v>850</v>
      </c>
      <c r="F8475" t="s">
        <v>9</v>
      </c>
      <c r="G8475" t="s">
        <v>31</v>
      </c>
      <c r="H8475" t="s">
        <v>55</v>
      </c>
      <c r="J8475" t="s">
        <v>17920</v>
      </c>
      <c r="K8475" t="str">
        <f>IF(COUNTIF(Customers!A:A, H8475)&gt;0, "Valid", "Invalid")</f>
        <v>Valid</v>
      </c>
      <c r="L8475" t="str">
        <f t="shared" si="660"/>
        <v>10</v>
      </c>
      <c r="M8475" t="str">
        <f t="shared" si="661"/>
        <v>2022</v>
      </c>
      <c r="N8475">
        <f t="shared" si="662"/>
        <v>139888.95999999999</v>
      </c>
      <c r="O8475">
        <f t="shared" si="663"/>
        <v>139888.95999999999</v>
      </c>
      <c r="P8475" t="str">
        <f t="shared" si="664"/>
        <v/>
      </c>
      <c r="Q8475" s="48" t="str">
        <f>IF(O8475="","",
   IF(OR(O8475&lt;EDA_Outlier_Analysis!$C$10, O8475&gt;EDA_Outlier_Analysis!$C$11),
      "Outlier",
      "Normal"))</f>
        <v>Normal</v>
      </c>
      <c r="R8475" t="str">
        <f>IF(P8475="","",
   IF(OR(P8475 &lt; EDA_Outlier_Analysis!$F$7, P8475 &gt; EDA_Outlier_Analysis!$F$8),
      "Outlier",
      "Normal"))</f>
        <v/>
      </c>
      <c r="S8475" t="str">
        <f>IF(N8475="","",
   IF(OR(N8475 &lt;EDA_Outlier_Analysis!$I$10, N8475 &gt; EDA_Outlier_Analysis!$I$11),
      "Outlier",
      "Normal"))</f>
        <v>Normal</v>
      </c>
    </row>
    <row r="8476" spans="1:19">
      <c r="A8476" t="s">
        <v>17921</v>
      </c>
      <c r="B8476" s="4">
        <v>44701</v>
      </c>
      <c r="C8476" s="2">
        <v>116855.25</v>
      </c>
      <c r="D8476" t="s">
        <v>849</v>
      </c>
      <c r="E8476" t="s">
        <v>868</v>
      </c>
      <c r="F8476" t="s">
        <v>10</v>
      </c>
      <c r="G8476" t="s">
        <v>31</v>
      </c>
      <c r="H8476" t="s">
        <v>391</v>
      </c>
      <c r="J8476" t="s">
        <v>17922</v>
      </c>
      <c r="K8476" t="str">
        <f>IF(COUNTIF(Customers!A:A, H8476)&gt;0, "Valid", "Invalid")</f>
        <v>Valid</v>
      </c>
      <c r="L8476" t="str">
        <f t="shared" si="660"/>
        <v>5</v>
      </c>
      <c r="M8476" t="str">
        <f t="shared" si="661"/>
        <v>2022</v>
      </c>
      <c r="N8476">
        <f t="shared" si="662"/>
        <v>116855.25</v>
      </c>
      <c r="O8476">
        <f t="shared" si="663"/>
        <v>116855.25</v>
      </c>
      <c r="P8476" t="str">
        <f t="shared" si="664"/>
        <v/>
      </c>
      <c r="Q8476" s="48" t="str">
        <f>IF(O8476="","",
   IF(OR(O8476&lt;EDA_Outlier_Analysis!$C$10, O8476&gt;EDA_Outlier_Analysis!$C$11),
      "Outlier",
      "Normal"))</f>
        <v>Normal</v>
      </c>
      <c r="R8476" t="str">
        <f>IF(P8476="","",
   IF(OR(P8476 &lt; EDA_Outlier_Analysis!$F$7, P8476 &gt; EDA_Outlier_Analysis!$F$8),
      "Outlier",
      "Normal"))</f>
        <v/>
      </c>
      <c r="S8476" t="str">
        <f>IF(N8476="","",
   IF(OR(N8476 &lt;EDA_Outlier_Analysis!$I$10, N8476 &gt; EDA_Outlier_Analysis!$I$11),
      "Outlier",
      "Normal"))</f>
        <v>Normal</v>
      </c>
    </row>
    <row r="8477" spans="1:19">
      <c r="A8477" t="s">
        <v>17923</v>
      </c>
      <c r="B8477" s="4">
        <v>45279</v>
      </c>
      <c r="C8477" s="2">
        <v>179960.28</v>
      </c>
      <c r="D8477" t="s">
        <v>849</v>
      </c>
      <c r="E8477" t="s">
        <v>853</v>
      </c>
      <c r="F8477" t="s">
        <v>10</v>
      </c>
      <c r="G8477" t="s">
        <v>34</v>
      </c>
      <c r="H8477" t="s">
        <v>449</v>
      </c>
      <c r="J8477" t="s">
        <v>17924</v>
      </c>
      <c r="K8477" t="str">
        <f>IF(COUNTIF(Customers!A:A, H8477)&gt;0, "Valid", "Invalid")</f>
        <v>Valid</v>
      </c>
      <c r="L8477" t="str">
        <f t="shared" si="660"/>
        <v>12</v>
      </c>
      <c r="M8477" t="str">
        <f t="shared" si="661"/>
        <v>2023</v>
      </c>
      <c r="N8477">
        <f t="shared" si="662"/>
        <v>179960.28</v>
      </c>
      <c r="O8477">
        <f t="shared" si="663"/>
        <v>179960.28</v>
      </c>
      <c r="P8477" t="str">
        <f t="shared" si="664"/>
        <v/>
      </c>
      <c r="Q8477" s="48" t="str">
        <f>IF(O8477="","",
   IF(OR(O8477&lt;EDA_Outlier_Analysis!$C$10, O8477&gt;EDA_Outlier_Analysis!$C$11),
      "Outlier",
      "Normal"))</f>
        <v>Normal</v>
      </c>
      <c r="R8477" t="str">
        <f>IF(P8477="","",
   IF(OR(P8477 &lt; EDA_Outlier_Analysis!$F$7, P8477 &gt; EDA_Outlier_Analysis!$F$8),
      "Outlier",
      "Normal"))</f>
        <v/>
      </c>
      <c r="S8477" t="str">
        <f>IF(N8477="","",
   IF(OR(N8477 &lt;EDA_Outlier_Analysis!$I$10, N8477 &gt; EDA_Outlier_Analysis!$I$11),
      "Outlier",
      "Normal"))</f>
        <v>Normal</v>
      </c>
    </row>
    <row r="8478" spans="1:19">
      <c r="A8478" t="s">
        <v>17925</v>
      </c>
      <c r="B8478" s="4">
        <v>45251</v>
      </c>
      <c r="C8478" s="2">
        <v>-27473.78</v>
      </c>
      <c r="D8478" t="s">
        <v>840</v>
      </c>
      <c r="E8478" t="s">
        <v>841</v>
      </c>
      <c r="F8478" t="s">
        <v>9</v>
      </c>
      <c r="G8478" t="s">
        <v>20</v>
      </c>
      <c r="I8478" t="s">
        <v>1453</v>
      </c>
      <c r="J8478" t="s">
        <v>17926</v>
      </c>
      <c r="K8478" t="str">
        <f>IF(COUNTIF(Customers!A:A, H8478)&gt;0, "Valid", "Invalid")</f>
        <v>Invalid</v>
      </c>
      <c r="L8478" t="str">
        <f t="shared" si="660"/>
        <v>11</v>
      </c>
      <c r="M8478" t="str">
        <f t="shared" si="661"/>
        <v>2023</v>
      </c>
      <c r="N8478">
        <f t="shared" si="662"/>
        <v>-27473.78</v>
      </c>
      <c r="O8478" t="str">
        <f t="shared" si="663"/>
        <v/>
      </c>
      <c r="P8478">
        <f t="shared" si="664"/>
        <v>27473.78</v>
      </c>
      <c r="Q8478" s="48" t="str">
        <f>IF(O8478="","",
   IF(OR(O8478&lt;EDA_Outlier_Analysis!$C$10, O8478&gt;EDA_Outlier_Analysis!$C$11),
      "Outlier",
      "Normal"))</f>
        <v/>
      </c>
      <c r="R8478" t="str">
        <f>IF(P8478="","",
   IF(OR(P8478 &lt; EDA_Outlier_Analysis!$F$7, P8478 &gt; EDA_Outlier_Analysis!$F$8),
      "Outlier",
      "Normal"))</f>
        <v>Normal</v>
      </c>
      <c r="S8478" t="str">
        <f>IF(N8478="","",
   IF(OR(N8478 &lt;EDA_Outlier_Analysis!$I$10, N8478 &gt; EDA_Outlier_Analysis!$I$11),
      "Outlier",
      "Normal"))</f>
        <v>Normal</v>
      </c>
    </row>
    <row r="8479" spans="1:19">
      <c r="A8479" t="s">
        <v>17927</v>
      </c>
      <c r="B8479" s="4">
        <v>45196</v>
      </c>
      <c r="C8479" s="2">
        <v>139099.92000000001</v>
      </c>
      <c r="D8479" t="s">
        <v>849</v>
      </c>
      <c r="E8479" t="s">
        <v>853</v>
      </c>
      <c r="F8479" t="s">
        <v>10</v>
      </c>
      <c r="G8479" t="s">
        <v>20</v>
      </c>
      <c r="H8479" t="s">
        <v>361</v>
      </c>
      <c r="J8479" t="s">
        <v>17928</v>
      </c>
      <c r="K8479" t="str">
        <f>IF(COUNTIF(Customers!A:A, H8479)&gt;0, "Valid", "Invalid")</f>
        <v>Valid</v>
      </c>
      <c r="L8479" t="str">
        <f t="shared" si="660"/>
        <v>9</v>
      </c>
      <c r="M8479" t="str">
        <f t="shared" si="661"/>
        <v>2023</v>
      </c>
      <c r="N8479">
        <f t="shared" si="662"/>
        <v>139099.92000000001</v>
      </c>
      <c r="O8479">
        <f t="shared" si="663"/>
        <v>139099.92000000001</v>
      </c>
      <c r="P8479" t="str">
        <f t="shared" si="664"/>
        <v/>
      </c>
      <c r="Q8479" s="48" t="str">
        <f>IF(O8479="","",
   IF(OR(O8479&lt;EDA_Outlier_Analysis!$C$10, O8479&gt;EDA_Outlier_Analysis!$C$11),
      "Outlier",
      "Normal"))</f>
        <v>Normal</v>
      </c>
      <c r="R8479" t="str">
        <f>IF(P8479="","",
   IF(OR(P8479 &lt; EDA_Outlier_Analysis!$F$7, P8479 &gt; EDA_Outlier_Analysis!$F$8),
      "Outlier",
      "Normal"))</f>
        <v/>
      </c>
      <c r="S8479" t="str">
        <f>IF(N8479="","",
   IF(OR(N8479 &lt;EDA_Outlier_Analysis!$I$10, N8479 &gt; EDA_Outlier_Analysis!$I$11),
      "Outlier",
      "Normal"))</f>
        <v>Normal</v>
      </c>
    </row>
    <row r="8480" spans="1:19">
      <c r="A8480" t="s">
        <v>17929</v>
      </c>
      <c r="B8480" s="4">
        <v>45201</v>
      </c>
      <c r="C8480" s="2">
        <v>93270.69</v>
      </c>
      <c r="D8480" t="s">
        <v>849</v>
      </c>
      <c r="E8480" t="s">
        <v>853</v>
      </c>
      <c r="F8480" t="s">
        <v>9</v>
      </c>
      <c r="G8480" t="s">
        <v>24</v>
      </c>
      <c r="H8480" t="s">
        <v>521</v>
      </c>
      <c r="J8480" t="s">
        <v>17930</v>
      </c>
      <c r="K8480" t="str">
        <f>IF(COUNTIF(Customers!A:A, H8480)&gt;0, "Valid", "Invalid")</f>
        <v>Valid</v>
      </c>
      <c r="L8480" t="str">
        <f t="shared" si="660"/>
        <v>10</v>
      </c>
      <c r="M8480" t="str">
        <f t="shared" si="661"/>
        <v>2023</v>
      </c>
      <c r="N8480">
        <f t="shared" si="662"/>
        <v>93270.69</v>
      </c>
      <c r="O8480">
        <f t="shared" si="663"/>
        <v>93270.69</v>
      </c>
      <c r="P8480" t="str">
        <f t="shared" si="664"/>
        <v/>
      </c>
      <c r="Q8480" s="48" t="str">
        <f>IF(O8480="","",
   IF(OR(O8480&lt;EDA_Outlier_Analysis!$C$10, O8480&gt;EDA_Outlier_Analysis!$C$11),
      "Outlier",
      "Normal"))</f>
        <v>Normal</v>
      </c>
      <c r="R8480" t="str">
        <f>IF(P8480="","",
   IF(OR(P8480 &lt; EDA_Outlier_Analysis!$F$7, P8480 &gt; EDA_Outlier_Analysis!$F$8),
      "Outlier",
      "Normal"))</f>
        <v/>
      </c>
      <c r="S8480" t="str">
        <f>IF(N8480="","",
   IF(OR(N8480 &lt;EDA_Outlier_Analysis!$I$10, N8480 &gt; EDA_Outlier_Analysis!$I$11),
      "Outlier",
      "Normal"))</f>
        <v>Normal</v>
      </c>
    </row>
    <row r="8481" spans="1:19">
      <c r="A8481" t="s">
        <v>17931</v>
      </c>
      <c r="B8481" s="4">
        <v>44930</v>
      </c>
      <c r="C8481" s="2">
        <v>131369.51</v>
      </c>
      <c r="D8481" t="s">
        <v>849</v>
      </c>
      <c r="E8481" t="s">
        <v>868</v>
      </c>
      <c r="F8481" t="s">
        <v>11</v>
      </c>
      <c r="G8481" t="s">
        <v>24</v>
      </c>
      <c r="H8481" t="s">
        <v>425</v>
      </c>
      <c r="J8481" t="s">
        <v>17932</v>
      </c>
      <c r="K8481" t="str">
        <f>IF(COUNTIF(Customers!A:A, H8481)&gt;0, "Valid", "Invalid")</f>
        <v>Valid</v>
      </c>
      <c r="L8481" t="str">
        <f t="shared" si="660"/>
        <v>1</v>
      </c>
      <c r="M8481" t="str">
        <f t="shared" si="661"/>
        <v>2023</v>
      </c>
      <c r="N8481">
        <f t="shared" si="662"/>
        <v>131369.51</v>
      </c>
      <c r="O8481">
        <f t="shared" si="663"/>
        <v>131369.51</v>
      </c>
      <c r="P8481" t="str">
        <f t="shared" si="664"/>
        <v/>
      </c>
      <c r="Q8481" s="48" t="str">
        <f>IF(O8481="","",
   IF(OR(O8481&lt;EDA_Outlier_Analysis!$C$10, O8481&gt;EDA_Outlier_Analysis!$C$11),
      "Outlier",
      "Normal"))</f>
        <v>Normal</v>
      </c>
      <c r="R8481" t="str">
        <f>IF(P8481="","",
   IF(OR(P8481 &lt; EDA_Outlier_Analysis!$F$7, P8481 &gt; EDA_Outlier_Analysis!$F$8),
      "Outlier",
      "Normal"))</f>
        <v/>
      </c>
      <c r="S8481" t="str">
        <f>IF(N8481="","",
   IF(OR(N8481 &lt;EDA_Outlier_Analysis!$I$10, N8481 &gt; EDA_Outlier_Analysis!$I$11),
      "Outlier",
      "Normal"))</f>
        <v>Normal</v>
      </c>
    </row>
    <row r="8482" spans="1:19">
      <c r="A8482" t="s">
        <v>17933</v>
      </c>
      <c r="B8482" s="4">
        <v>45283</v>
      </c>
      <c r="C8482" s="2">
        <v>149461.45000000001</v>
      </c>
      <c r="D8482" t="s">
        <v>849</v>
      </c>
      <c r="E8482" t="s">
        <v>868</v>
      </c>
      <c r="F8482" t="s">
        <v>9</v>
      </c>
      <c r="G8482" t="s">
        <v>20</v>
      </c>
      <c r="H8482" t="s">
        <v>679</v>
      </c>
      <c r="J8482" t="s">
        <v>17934</v>
      </c>
      <c r="K8482" t="str">
        <f>IF(COUNTIF(Customers!A:A, H8482)&gt;0, "Valid", "Invalid")</f>
        <v>Valid</v>
      </c>
      <c r="L8482" t="str">
        <f t="shared" si="660"/>
        <v>12</v>
      </c>
      <c r="M8482" t="str">
        <f t="shared" si="661"/>
        <v>2023</v>
      </c>
      <c r="N8482">
        <f t="shared" si="662"/>
        <v>149461.45000000001</v>
      </c>
      <c r="O8482">
        <f t="shared" si="663"/>
        <v>149461.45000000001</v>
      </c>
      <c r="P8482" t="str">
        <f t="shared" si="664"/>
        <v/>
      </c>
      <c r="Q8482" s="48" t="str">
        <f>IF(O8482="","",
   IF(OR(O8482&lt;EDA_Outlier_Analysis!$C$10, O8482&gt;EDA_Outlier_Analysis!$C$11),
      "Outlier",
      "Normal"))</f>
        <v>Normal</v>
      </c>
      <c r="R8482" t="str">
        <f>IF(P8482="","",
   IF(OR(P8482 &lt; EDA_Outlier_Analysis!$F$7, P8482 &gt; EDA_Outlier_Analysis!$F$8),
      "Outlier",
      "Normal"))</f>
        <v/>
      </c>
      <c r="S8482" t="str">
        <f>IF(N8482="","",
   IF(OR(N8482 &lt;EDA_Outlier_Analysis!$I$10, N8482 &gt; EDA_Outlier_Analysis!$I$11),
      "Outlier",
      "Normal"))</f>
        <v>Normal</v>
      </c>
    </row>
    <row r="8483" spans="1:19">
      <c r="A8483" t="s">
        <v>17935</v>
      </c>
      <c r="B8483" s="4">
        <v>44592</v>
      </c>
      <c r="C8483" s="2">
        <v>18228.77</v>
      </c>
      <c r="D8483" t="s">
        <v>971</v>
      </c>
      <c r="E8483" t="s">
        <v>971</v>
      </c>
      <c r="F8483" t="s">
        <v>9</v>
      </c>
      <c r="G8483" t="s">
        <v>31</v>
      </c>
      <c r="J8483" t="s">
        <v>17936</v>
      </c>
      <c r="K8483" t="str">
        <f>IF(COUNTIF(Customers!A:A, H8483)&gt;0, "Valid", "Invalid")</f>
        <v>Invalid</v>
      </c>
      <c r="L8483" t="str">
        <f t="shared" si="660"/>
        <v>1</v>
      </c>
      <c r="M8483" t="str">
        <f t="shared" si="661"/>
        <v>2022</v>
      </c>
      <c r="N8483">
        <f t="shared" si="662"/>
        <v>-18228.77</v>
      </c>
      <c r="O8483" t="str">
        <f t="shared" si="663"/>
        <v/>
      </c>
      <c r="P8483" t="str">
        <f t="shared" si="664"/>
        <v/>
      </c>
      <c r="Q8483" s="48" t="str">
        <f>IF(O8483="","",
   IF(OR(O8483&lt;EDA_Outlier_Analysis!$C$10, O8483&gt;EDA_Outlier_Analysis!$C$11),
      "Outlier",
      "Normal"))</f>
        <v/>
      </c>
      <c r="R8483" t="str">
        <f>IF(P8483="","",
   IF(OR(P8483 &lt; EDA_Outlier_Analysis!$F$7, P8483 &gt; EDA_Outlier_Analysis!$F$8),
      "Outlier",
      "Normal"))</f>
        <v/>
      </c>
      <c r="S8483" t="str">
        <f>IF(N8483="","",
   IF(OR(N8483 &lt;EDA_Outlier_Analysis!$I$10, N8483 &gt; EDA_Outlier_Analysis!$I$11),
      "Outlier",
      "Normal"))</f>
        <v>Normal</v>
      </c>
    </row>
    <row r="8484" spans="1:19">
      <c r="A8484" t="s">
        <v>17937</v>
      </c>
      <c r="B8484" s="4">
        <v>44566</v>
      </c>
      <c r="C8484" s="2">
        <v>133171.64000000001</v>
      </c>
      <c r="D8484" t="s">
        <v>849</v>
      </c>
      <c r="E8484" t="s">
        <v>850</v>
      </c>
      <c r="F8484" t="s">
        <v>10</v>
      </c>
      <c r="G8484" t="s">
        <v>24</v>
      </c>
      <c r="H8484" t="s">
        <v>185</v>
      </c>
      <c r="J8484" t="s">
        <v>17938</v>
      </c>
      <c r="K8484" t="str">
        <f>IF(COUNTIF(Customers!A:A, H8484)&gt;0, "Valid", "Invalid")</f>
        <v>Valid</v>
      </c>
      <c r="L8484" t="str">
        <f t="shared" si="660"/>
        <v>1</v>
      </c>
      <c r="M8484" t="str">
        <f t="shared" si="661"/>
        <v>2022</v>
      </c>
      <c r="N8484">
        <f t="shared" si="662"/>
        <v>133171.64000000001</v>
      </c>
      <c r="O8484">
        <f t="shared" si="663"/>
        <v>133171.64000000001</v>
      </c>
      <c r="P8484" t="str">
        <f t="shared" si="664"/>
        <v/>
      </c>
      <c r="Q8484" s="48" t="str">
        <f>IF(O8484="","",
   IF(OR(O8484&lt;EDA_Outlier_Analysis!$C$10, O8484&gt;EDA_Outlier_Analysis!$C$11),
      "Outlier",
      "Normal"))</f>
        <v>Normal</v>
      </c>
      <c r="R8484" t="str">
        <f>IF(P8484="","",
   IF(OR(P8484 &lt; EDA_Outlier_Analysis!$F$7, P8484 &gt; EDA_Outlier_Analysis!$F$8),
      "Outlier",
      "Normal"))</f>
        <v/>
      </c>
      <c r="S8484" t="str">
        <f>IF(N8484="","",
   IF(OR(N8484 &lt;EDA_Outlier_Analysis!$I$10, N8484 &gt; EDA_Outlier_Analysis!$I$11),
      "Outlier",
      "Normal"))</f>
        <v>Normal</v>
      </c>
    </row>
    <row r="8485" spans="1:19">
      <c r="A8485" t="s">
        <v>17939</v>
      </c>
      <c r="B8485" s="4">
        <v>45244</v>
      </c>
      <c r="C8485" s="2">
        <v>174218.85</v>
      </c>
      <c r="D8485" t="s">
        <v>849</v>
      </c>
      <c r="E8485" t="s">
        <v>853</v>
      </c>
      <c r="F8485" t="s">
        <v>10</v>
      </c>
      <c r="G8485" t="s">
        <v>31</v>
      </c>
      <c r="H8485" t="s">
        <v>231</v>
      </c>
      <c r="J8485" t="s">
        <v>17940</v>
      </c>
      <c r="K8485" t="str">
        <f>IF(COUNTIF(Customers!A:A, H8485)&gt;0, "Valid", "Invalid")</f>
        <v>Valid</v>
      </c>
      <c r="L8485" t="str">
        <f t="shared" si="660"/>
        <v>11</v>
      </c>
      <c r="M8485" t="str">
        <f t="shared" si="661"/>
        <v>2023</v>
      </c>
      <c r="N8485">
        <f t="shared" si="662"/>
        <v>174218.85</v>
      </c>
      <c r="O8485">
        <f t="shared" si="663"/>
        <v>174218.85</v>
      </c>
      <c r="P8485" t="str">
        <f t="shared" si="664"/>
        <v/>
      </c>
      <c r="Q8485" s="48" t="str">
        <f>IF(O8485="","",
   IF(OR(O8485&lt;EDA_Outlier_Analysis!$C$10, O8485&gt;EDA_Outlier_Analysis!$C$11),
      "Outlier",
      "Normal"))</f>
        <v>Normal</v>
      </c>
      <c r="R8485" t="str">
        <f>IF(P8485="","",
   IF(OR(P8485 &lt; EDA_Outlier_Analysis!$F$7, P8485 &gt; EDA_Outlier_Analysis!$F$8),
      "Outlier",
      "Normal"))</f>
        <v/>
      </c>
      <c r="S8485" t="str">
        <f>IF(N8485="","",
   IF(OR(N8485 &lt;EDA_Outlier_Analysis!$I$10, N8485 &gt; EDA_Outlier_Analysis!$I$11),
      "Outlier",
      "Normal"))</f>
        <v>Normal</v>
      </c>
    </row>
    <row r="8486" spans="1:19">
      <c r="A8486" t="s">
        <v>17941</v>
      </c>
      <c r="B8486" s="4">
        <v>44644</v>
      </c>
      <c r="C8486" s="2">
        <v>130804.52</v>
      </c>
      <c r="D8486" t="s">
        <v>849</v>
      </c>
      <c r="E8486" t="s">
        <v>868</v>
      </c>
      <c r="F8486" t="s">
        <v>9</v>
      </c>
      <c r="G8486" t="s">
        <v>34</v>
      </c>
      <c r="H8486" t="s">
        <v>75</v>
      </c>
      <c r="J8486" t="s">
        <v>17942</v>
      </c>
      <c r="K8486" t="str">
        <f>IF(COUNTIF(Customers!A:A, H8486)&gt;0, "Valid", "Invalid")</f>
        <v>Valid</v>
      </c>
      <c r="L8486" t="str">
        <f t="shared" si="660"/>
        <v>3</v>
      </c>
      <c r="M8486" t="str">
        <f t="shared" si="661"/>
        <v>2022</v>
      </c>
      <c r="N8486">
        <f t="shared" si="662"/>
        <v>130804.52</v>
      </c>
      <c r="O8486">
        <f t="shared" si="663"/>
        <v>130804.52</v>
      </c>
      <c r="P8486" t="str">
        <f t="shared" si="664"/>
        <v/>
      </c>
      <c r="Q8486" s="48" t="str">
        <f>IF(O8486="","",
   IF(OR(O8486&lt;EDA_Outlier_Analysis!$C$10, O8486&gt;EDA_Outlier_Analysis!$C$11),
      "Outlier",
      "Normal"))</f>
        <v>Normal</v>
      </c>
      <c r="R8486" t="str">
        <f>IF(P8486="","",
   IF(OR(P8486 &lt; EDA_Outlier_Analysis!$F$7, P8486 &gt; EDA_Outlier_Analysis!$F$8),
      "Outlier",
      "Normal"))</f>
        <v/>
      </c>
      <c r="S8486" t="str">
        <f>IF(N8486="","",
   IF(OR(N8486 &lt;EDA_Outlier_Analysis!$I$10, N8486 &gt; EDA_Outlier_Analysis!$I$11),
      "Outlier",
      "Normal"))</f>
        <v>Normal</v>
      </c>
    </row>
    <row r="8487" spans="1:19">
      <c r="A8487" t="s">
        <v>17943</v>
      </c>
      <c r="B8487" s="4">
        <v>44787</v>
      </c>
      <c r="C8487" s="2">
        <v>251464.1</v>
      </c>
      <c r="D8487" t="s">
        <v>849</v>
      </c>
      <c r="E8487" t="s">
        <v>850</v>
      </c>
      <c r="F8487" t="s">
        <v>11</v>
      </c>
      <c r="G8487" t="s">
        <v>34</v>
      </c>
      <c r="H8487" t="s">
        <v>187</v>
      </c>
      <c r="J8487" t="s">
        <v>17944</v>
      </c>
      <c r="K8487" t="str">
        <f>IF(COUNTIF(Customers!A:A, H8487)&gt;0, "Valid", "Invalid")</f>
        <v>Valid</v>
      </c>
      <c r="L8487" t="str">
        <f t="shared" si="660"/>
        <v>8</v>
      </c>
      <c r="M8487" t="str">
        <f t="shared" si="661"/>
        <v>2022</v>
      </c>
      <c r="N8487">
        <f t="shared" si="662"/>
        <v>251464.1</v>
      </c>
      <c r="O8487">
        <f t="shared" si="663"/>
        <v>251464.1</v>
      </c>
      <c r="P8487" t="str">
        <f t="shared" si="664"/>
        <v/>
      </c>
      <c r="Q8487" s="48" t="str">
        <f>IF(O8487="","",
   IF(OR(O8487&lt;EDA_Outlier_Analysis!$C$10, O8487&gt;EDA_Outlier_Analysis!$C$11),
      "Outlier",
      "Normal"))</f>
        <v>Normal</v>
      </c>
      <c r="R8487" t="str">
        <f>IF(P8487="","",
   IF(OR(P8487 &lt; EDA_Outlier_Analysis!$F$7, P8487 &gt; EDA_Outlier_Analysis!$F$8),
      "Outlier",
      "Normal"))</f>
        <v/>
      </c>
      <c r="S8487" t="str">
        <f>IF(N8487="","",
   IF(OR(N8487 &lt;EDA_Outlier_Analysis!$I$10, N8487 &gt; EDA_Outlier_Analysis!$I$11),
      "Outlier",
      "Normal"))</f>
        <v>Normal</v>
      </c>
    </row>
    <row r="8488" spans="1:19">
      <c r="A8488" t="s">
        <v>17945</v>
      </c>
      <c r="B8488" s="4">
        <v>45153</v>
      </c>
      <c r="C8488" s="2">
        <v>184055.56</v>
      </c>
      <c r="D8488" t="s">
        <v>849</v>
      </c>
      <c r="E8488" t="s">
        <v>850</v>
      </c>
      <c r="F8488" t="s">
        <v>10</v>
      </c>
      <c r="G8488" t="s">
        <v>24</v>
      </c>
      <c r="H8488" t="s">
        <v>363</v>
      </c>
      <c r="J8488" t="s">
        <v>17946</v>
      </c>
      <c r="K8488" t="str">
        <f>IF(COUNTIF(Customers!A:A, H8488)&gt;0, "Valid", "Invalid")</f>
        <v>Valid</v>
      </c>
      <c r="L8488" t="str">
        <f t="shared" si="660"/>
        <v>8</v>
      </c>
      <c r="M8488" t="str">
        <f t="shared" si="661"/>
        <v>2023</v>
      </c>
      <c r="N8488">
        <f t="shared" si="662"/>
        <v>184055.56</v>
      </c>
      <c r="O8488">
        <f t="shared" si="663"/>
        <v>184055.56</v>
      </c>
      <c r="P8488" t="str">
        <f t="shared" si="664"/>
        <v/>
      </c>
      <c r="Q8488" s="48" t="str">
        <f>IF(O8488="","",
   IF(OR(O8488&lt;EDA_Outlier_Analysis!$C$10, O8488&gt;EDA_Outlier_Analysis!$C$11),
      "Outlier",
      "Normal"))</f>
        <v>Normal</v>
      </c>
      <c r="R8488" t="str">
        <f>IF(P8488="","",
   IF(OR(P8488 &lt; EDA_Outlier_Analysis!$F$7, P8488 &gt; EDA_Outlier_Analysis!$F$8),
      "Outlier",
      "Normal"))</f>
        <v/>
      </c>
      <c r="S8488" t="str">
        <f>IF(N8488="","",
   IF(OR(N8488 &lt;EDA_Outlier_Analysis!$I$10, N8488 &gt; EDA_Outlier_Analysis!$I$11),
      "Outlier",
      "Normal"))</f>
        <v>Normal</v>
      </c>
    </row>
    <row r="8489" spans="1:19">
      <c r="A8489" t="s">
        <v>17947</v>
      </c>
      <c r="B8489" s="4">
        <v>45290</v>
      </c>
      <c r="C8489" s="2">
        <v>247508.28</v>
      </c>
      <c r="D8489" t="s">
        <v>849</v>
      </c>
      <c r="E8489" t="s">
        <v>853</v>
      </c>
      <c r="F8489" t="s">
        <v>9</v>
      </c>
      <c r="G8489" t="s">
        <v>31</v>
      </c>
      <c r="H8489" t="s">
        <v>467</v>
      </c>
      <c r="J8489" t="s">
        <v>17948</v>
      </c>
      <c r="K8489" t="str">
        <f>IF(COUNTIF(Customers!A:A, H8489)&gt;0, "Valid", "Invalid")</f>
        <v>Valid</v>
      </c>
      <c r="L8489" t="str">
        <f t="shared" si="660"/>
        <v>12</v>
      </c>
      <c r="M8489" t="str">
        <f t="shared" si="661"/>
        <v>2023</v>
      </c>
      <c r="N8489">
        <f t="shared" si="662"/>
        <v>247508.28</v>
      </c>
      <c r="O8489">
        <f t="shared" si="663"/>
        <v>247508.28</v>
      </c>
      <c r="P8489" t="str">
        <f t="shared" si="664"/>
        <v/>
      </c>
      <c r="Q8489" s="48" t="str">
        <f>IF(O8489="","",
   IF(OR(O8489&lt;EDA_Outlier_Analysis!$C$10, O8489&gt;EDA_Outlier_Analysis!$C$11),
      "Outlier",
      "Normal"))</f>
        <v>Normal</v>
      </c>
      <c r="R8489" t="str">
        <f>IF(P8489="","",
   IF(OR(P8489 &lt; EDA_Outlier_Analysis!$F$7, P8489 &gt; EDA_Outlier_Analysis!$F$8),
      "Outlier",
      "Normal"))</f>
        <v/>
      </c>
      <c r="S8489" t="str">
        <f>IF(N8489="","",
   IF(OR(N8489 &lt;EDA_Outlier_Analysis!$I$10, N8489 &gt; EDA_Outlier_Analysis!$I$11),
      "Outlier",
      "Normal"))</f>
        <v>Normal</v>
      </c>
    </row>
    <row r="8490" spans="1:19">
      <c r="A8490" t="s">
        <v>17949</v>
      </c>
      <c r="B8490" s="4">
        <v>45274</v>
      </c>
      <c r="C8490" s="2">
        <v>-64669.56</v>
      </c>
      <c r="D8490" t="s">
        <v>840</v>
      </c>
      <c r="E8490" t="s">
        <v>864</v>
      </c>
      <c r="F8490" t="s">
        <v>10</v>
      </c>
      <c r="G8490" t="s">
        <v>34</v>
      </c>
      <c r="I8490" t="s">
        <v>1540</v>
      </c>
      <c r="J8490" t="s">
        <v>17950</v>
      </c>
      <c r="K8490" t="str">
        <f>IF(COUNTIF(Customers!A:A, H8490)&gt;0, "Valid", "Invalid")</f>
        <v>Invalid</v>
      </c>
      <c r="L8490" t="str">
        <f t="shared" si="660"/>
        <v>12</v>
      </c>
      <c r="M8490" t="str">
        <f t="shared" si="661"/>
        <v>2023</v>
      </c>
      <c r="N8490">
        <f t="shared" si="662"/>
        <v>-64669.56</v>
      </c>
      <c r="O8490" t="str">
        <f t="shared" si="663"/>
        <v/>
      </c>
      <c r="P8490">
        <f t="shared" si="664"/>
        <v>64669.56</v>
      </c>
      <c r="Q8490" s="48" t="str">
        <f>IF(O8490="","",
   IF(OR(O8490&lt;EDA_Outlier_Analysis!$C$10, O8490&gt;EDA_Outlier_Analysis!$C$11),
      "Outlier",
      "Normal"))</f>
        <v/>
      </c>
      <c r="R8490" t="str">
        <f>IF(P8490="","",
   IF(OR(P8490 &lt; EDA_Outlier_Analysis!$F$7, P8490 &gt; EDA_Outlier_Analysis!$F$8),
      "Outlier",
      "Normal"))</f>
        <v>Outlier</v>
      </c>
      <c r="S8490" t="str">
        <f>IF(N8490="","",
   IF(OR(N8490 &lt;EDA_Outlier_Analysis!$I$10, N8490 &gt; EDA_Outlier_Analysis!$I$11),
      "Outlier",
      "Normal"))</f>
        <v>Normal</v>
      </c>
    </row>
    <row r="8491" spans="1:19">
      <c r="A8491" t="s">
        <v>17951</v>
      </c>
      <c r="B8491" s="4">
        <v>44595</v>
      </c>
      <c r="C8491" s="2">
        <v>124765.79</v>
      </c>
      <c r="D8491" t="s">
        <v>849</v>
      </c>
      <c r="E8491" t="s">
        <v>868</v>
      </c>
      <c r="F8491" t="s">
        <v>10</v>
      </c>
      <c r="G8491" t="s">
        <v>20</v>
      </c>
      <c r="H8491" t="s">
        <v>619</v>
      </c>
      <c r="J8491" t="s">
        <v>17952</v>
      </c>
      <c r="K8491" t="str">
        <f>IF(COUNTIF(Customers!A:A, H8491)&gt;0, "Valid", "Invalid")</f>
        <v>Valid</v>
      </c>
      <c r="L8491" t="str">
        <f t="shared" si="660"/>
        <v>2</v>
      </c>
      <c r="M8491" t="str">
        <f t="shared" si="661"/>
        <v>2022</v>
      </c>
      <c r="N8491">
        <f t="shared" si="662"/>
        <v>124765.79</v>
      </c>
      <c r="O8491">
        <f t="shared" si="663"/>
        <v>124765.79</v>
      </c>
      <c r="P8491" t="str">
        <f t="shared" si="664"/>
        <v/>
      </c>
      <c r="Q8491" s="48" t="str">
        <f>IF(O8491="","",
   IF(OR(O8491&lt;EDA_Outlier_Analysis!$C$10, O8491&gt;EDA_Outlier_Analysis!$C$11),
      "Outlier",
      "Normal"))</f>
        <v>Normal</v>
      </c>
      <c r="R8491" t="str">
        <f>IF(P8491="","",
   IF(OR(P8491 &lt; EDA_Outlier_Analysis!$F$7, P8491 &gt; EDA_Outlier_Analysis!$F$8),
      "Outlier",
      "Normal"))</f>
        <v/>
      </c>
      <c r="S8491" t="str">
        <f>IF(N8491="","",
   IF(OR(N8491 &lt;EDA_Outlier_Analysis!$I$10, N8491 &gt; EDA_Outlier_Analysis!$I$11),
      "Outlier",
      "Normal"))</f>
        <v>Normal</v>
      </c>
    </row>
    <row r="8492" spans="1:19">
      <c r="A8492" t="s">
        <v>17953</v>
      </c>
      <c r="B8492" s="4">
        <v>45108</v>
      </c>
      <c r="C8492" s="2">
        <v>227717.51</v>
      </c>
      <c r="D8492" t="s">
        <v>849</v>
      </c>
      <c r="E8492" t="s">
        <v>868</v>
      </c>
      <c r="F8492" t="s">
        <v>10</v>
      </c>
      <c r="G8492" t="s">
        <v>34</v>
      </c>
      <c r="H8492" t="s">
        <v>517</v>
      </c>
      <c r="J8492" t="s">
        <v>17954</v>
      </c>
      <c r="K8492" t="str">
        <f>IF(COUNTIF(Customers!A:A, H8492)&gt;0, "Valid", "Invalid")</f>
        <v>Valid</v>
      </c>
      <c r="L8492" t="str">
        <f t="shared" si="660"/>
        <v>7</v>
      </c>
      <c r="M8492" t="str">
        <f t="shared" si="661"/>
        <v>2023</v>
      </c>
      <c r="N8492">
        <f t="shared" si="662"/>
        <v>227717.51</v>
      </c>
      <c r="O8492">
        <f t="shared" si="663"/>
        <v>227717.51</v>
      </c>
      <c r="P8492" t="str">
        <f t="shared" si="664"/>
        <v/>
      </c>
      <c r="Q8492" s="48" t="str">
        <f>IF(O8492="","",
   IF(OR(O8492&lt;EDA_Outlier_Analysis!$C$10, O8492&gt;EDA_Outlier_Analysis!$C$11),
      "Outlier",
      "Normal"))</f>
        <v>Normal</v>
      </c>
      <c r="R8492" t="str">
        <f>IF(P8492="","",
   IF(OR(P8492 &lt; EDA_Outlier_Analysis!$F$7, P8492 &gt; EDA_Outlier_Analysis!$F$8),
      "Outlier",
      "Normal"))</f>
        <v/>
      </c>
      <c r="S8492" t="str">
        <f>IF(N8492="","",
   IF(OR(N8492 &lt;EDA_Outlier_Analysis!$I$10, N8492 &gt; EDA_Outlier_Analysis!$I$11),
      "Outlier",
      "Normal"))</f>
        <v>Normal</v>
      </c>
    </row>
    <row r="8493" spans="1:19">
      <c r="A8493" t="s">
        <v>17955</v>
      </c>
      <c r="B8493" s="4">
        <v>44652</v>
      </c>
      <c r="C8493" s="2">
        <v>-28273.33</v>
      </c>
      <c r="D8493" t="s">
        <v>840</v>
      </c>
      <c r="E8493" t="s">
        <v>905</v>
      </c>
      <c r="F8493" t="s">
        <v>11</v>
      </c>
      <c r="G8493" t="s">
        <v>34</v>
      </c>
      <c r="I8493" t="s">
        <v>1196</v>
      </c>
      <c r="J8493" t="s">
        <v>17956</v>
      </c>
      <c r="K8493" t="str">
        <f>IF(COUNTIF(Customers!A:A, H8493)&gt;0, "Valid", "Invalid")</f>
        <v>Invalid</v>
      </c>
      <c r="L8493" t="str">
        <f t="shared" si="660"/>
        <v>4</v>
      </c>
      <c r="M8493" t="str">
        <f t="shared" si="661"/>
        <v>2022</v>
      </c>
      <c r="N8493">
        <f t="shared" si="662"/>
        <v>-28273.33</v>
      </c>
      <c r="O8493" t="str">
        <f t="shared" si="663"/>
        <v/>
      </c>
      <c r="P8493">
        <f t="shared" si="664"/>
        <v>28273.33</v>
      </c>
      <c r="Q8493" s="48" t="str">
        <f>IF(O8493="","",
   IF(OR(O8493&lt;EDA_Outlier_Analysis!$C$10, O8493&gt;EDA_Outlier_Analysis!$C$11),
      "Outlier",
      "Normal"))</f>
        <v/>
      </c>
      <c r="R8493" t="str">
        <f>IF(P8493="","",
   IF(OR(P8493 &lt; EDA_Outlier_Analysis!$F$7, P8493 &gt; EDA_Outlier_Analysis!$F$8),
      "Outlier",
      "Normal"))</f>
        <v>Normal</v>
      </c>
      <c r="S8493" t="str">
        <f>IF(N8493="","",
   IF(OR(N8493 &lt;EDA_Outlier_Analysis!$I$10, N8493 &gt; EDA_Outlier_Analysis!$I$11),
      "Outlier",
      "Normal"))</f>
        <v>Normal</v>
      </c>
    </row>
    <row r="8494" spans="1:19">
      <c r="A8494" t="s">
        <v>17957</v>
      </c>
      <c r="B8494" s="4">
        <v>45183</v>
      </c>
      <c r="C8494" s="2">
        <v>134794.23000000001</v>
      </c>
      <c r="D8494" t="s">
        <v>849</v>
      </c>
      <c r="E8494" t="s">
        <v>868</v>
      </c>
      <c r="F8494" t="s">
        <v>10</v>
      </c>
      <c r="G8494" t="s">
        <v>31</v>
      </c>
      <c r="H8494" t="s">
        <v>159</v>
      </c>
      <c r="J8494" t="s">
        <v>17958</v>
      </c>
      <c r="K8494" t="str">
        <f>IF(COUNTIF(Customers!A:A, H8494)&gt;0, "Valid", "Invalid")</f>
        <v>Valid</v>
      </c>
      <c r="L8494" t="str">
        <f t="shared" si="660"/>
        <v>9</v>
      </c>
      <c r="M8494" t="str">
        <f t="shared" si="661"/>
        <v>2023</v>
      </c>
      <c r="N8494">
        <f t="shared" si="662"/>
        <v>134794.23000000001</v>
      </c>
      <c r="O8494">
        <f t="shared" si="663"/>
        <v>134794.23000000001</v>
      </c>
      <c r="P8494" t="str">
        <f t="shared" si="664"/>
        <v/>
      </c>
      <c r="Q8494" s="48" t="str">
        <f>IF(O8494="","",
   IF(OR(O8494&lt;EDA_Outlier_Analysis!$C$10, O8494&gt;EDA_Outlier_Analysis!$C$11),
      "Outlier",
      "Normal"))</f>
        <v>Normal</v>
      </c>
      <c r="R8494" t="str">
        <f>IF(P8494="","",
   IF(OR(P8494 &lt; EDA_Outlier_Analysis!$F$7, P8494 &gt; EDA_Outlier_Analysis!$F$8),
      "Outlier",
      "Normal"))</f>
        <v/>
      </c>
      <c r="S8494" t="str">
        <f>IF(N8494="","",
   IF(OR(N8494 &lt;EDA_Outlier_Analysis!$I$10, N8494 &gt; EDA_Outlier_Analysis!$I$11),
      "Outlier",
      "Normal"))</f>
        <v>Normal</v>
      </c>
    </row>
    <row r="8495" spans="1:19">
      <c r="A8495" t="s">
        <v>17959</v>
      </c>
      <c r="B8495" s="4">
        <v>45183</v>
      </c>
      <c r="C8495" s="2">
        <v>136697.4</v>
      </c>
      <c r="D8495" t="s">
        <v>849</v>
      </c>
      <c r="E8495" t="s">
        <v>868</v>
      </c>
      <c r="F8495" t="s">
        <v>11</v>
      </c>
      <c r="G8495" t="s">
        <v>31</v>
      </c>
      <c r="H8495" t="s">
        <v>355</v>
      </c>
      <c r="J8495" t="s">
        <v>17960</v>
      </c>
      <c r="K8495" t="str">
        <f>IF(COUNTIF(Customers!A:A, H8495)&gt;0, "Valid", "Invalid")</f>
        <v>Valid</v>
      </c>
      <c r="L8495" t="str">
        <f t="shared" si="660"/>
        <v>9</v>
      </c>
      <c r="M8495" t="str">
        <f t="shared" si="661"/>
        <v>2023</v>
      </c>
      <c r="N8495">
        <f t="shared" si="662"/>
        <v>136697.4</v>
      </c>
      <c r="O8495">
        <f t="shared" si="663"/>
        <v>136697.4</v>
      </c>
      <c r="P8495" t="str">
        <f t="shared" si="664"/>
        <v/>
      </c>
      <c r="Q8495" s="48" t="str">
        <f>IF(O8495="","",
   IF(OR(O8495&lt;EDA_Outlier_Analysis!$C$10, O8495&gt;EDA_Outlier_Analysis!$C$11),
      "Outlier",
      "Normal"))</f>
        <v>Normal</v>
      </c>
      <c r="R8495" t="str">
        <f>IF(P8495="","",
   IF(OR(P8495 &lt; EDA_Outlier_Analysis!$F$7, P8495 &gt; EDA_Outlier_Analysis!$F$8),
      "Outlier",
      "Normal"))</f>
        <v/>
      </c>
      <c r="S8495" t="str">
        <f>IF(N8495="","",
   IF(OR(N8495 &lt;EDA_Outlier_Analysis!$I$10, N8495 &gt; EDA_Outlier_Analysis!$I$11),
      "Outlier",
      "Normal"))</f>
        <v>Normal</v>
      </c>
    </row>
    <row r="8496" spans="1:19">
      <c r="A8496" t="s">
        <v>17961</v>
      </c>
      <c r="B8496" s="4">
        <v>44789</v>
      </c>
      <c r="C8496" s="2">
        <v>-14895.8</v>
      </c>
      <c r="D8496" t="s">
        <v>840</v>
      </c>
      <c r="E8496" t="s">
        <v>878</v>
      </c>
      <c r="F8496" t="s">
        <v>9</v>
      </c>
      <c r="G8496" t="s">
        <v>34</v>
      </c>
      <c r="I8496" t="s">
        <v>982</v>
      </c>
      <c r="J8496" t="s">
        <v>17962</v>
      </c>
      <c r="K8496" t="str">
        <f>IF(COUNTIF(Customers!A:A, H8496)&gt;0, "Valid", "Invalid")</f>
        <v>Invalid</v>
      </c>
      <c r="L8496" t="str">
        <f t="shared" si="660"/>
        <v>8</v>
      </c>
      <c r="M8496" t="str">
        <f t="shared" si="661"/>
        <v>2022</v>
      </c>
      <c r="N8496">
        <f t="shared" si="662"/>
        <v>-14895.8</v>
      </c>
      <c r="O8496" t="str">
        <f t="shared" si="663"/>
        <v/>
      </c>
      <c r="P8496">
        <f t="shared" si="664"/>
        <v>14895.8</v>
      </c>
      <c r="Q8496" s="48" t="str">
        <f>IF(O8496="","",
   IF(OR(O8496&lt;EDA_Outlier_Analysis!$C$10, O8496&gt;EDA_Outlier_Analysis!$C$11),
      "Outlier",
      "Normal"))</f>
        <v/>
      </c>
      <c r="R8496" t="str">
        <f>IF(P8496="","",
   IF(OR(P8496 &lt; EDA_Outlier_Analysis!$F$7, P8496 &gt; EDA_Outlier_Analysis!$F$8),
      "Outlier",
      "Normal"))</f>
        <v>Outlier</v>
      </c>
      <c r="S8496" t="str">
        <f>IF(N8496="","",
   IF(OR(N8496 &lt;EDA_Outlier_Analysis!$I$10, N8496 &gt; EDA_Outlier_Analysis!$I$11),
      "Outlier",
      "Normal"))</f>
        <v>Normal</v>
      </c>
    </row>
    <row r="8497" spans="1:19">
      <c r="A8497" t="s">
        <v>17963</v>
      </c>
      <c r="B8497" s="4">
        <v>44585</v>
      </c>
      <c r="C8497" s="2">
        <v>-52887.21</v>
      </c>
      <c r="D8497" t="s">
        <v>840</v>
      </c>
      <c r="E8497" t="s">
        <v>878</v>
      </c>
      <c r="F8497" t="s">
        <v>9</v>
      </c>
      <c r="G8497" t="s">
        <v>31</v>
      </c>
      <c r="I8497" t="s">
        <v>1199</v>
      </c>
      <c r="J8497" t="s">
        <v>17964</v>
      </c>
      <c r="K8497" t="str">
        <f>IF(COUNTIF(Customers!A:A, H8497)&gt;0, "Valid", "Invalid")</f>
        <v>Invalid</v>
      </c>
      <c r="L8497" t="str">
        <f t="shared" si="660"/>
        <v>1</v>
      </c>
      <c r="M8497" t="str">
        <f t="shared" si="661"/>
        <v>2022</v>
      </c>
      <c r="N8497">
        <f t="shared" si="662"/>
        <v>-52887.21</v>
      </c>
      <c r="O8497" t="str">
        <f t="shared" si="663"/>
        <v/>
      </c>
      <c r="P8497">
        <f t="shared" si="664"/>
        <v>52887.21</v>
      </c>
      <c r="Q8497" s="48" t="str">
        <f>IF(O8497="","",
   IF(OR(O8497&lt;EDA_Outlier_Analysis!$C$10, O8497&gt;EDA_Outlier_Analysis!$C$11),
      "Outlier",
      "Normal"))</f>
        <v/>
      </c>
      <c r="R8497" t="str">
        <f>IF(P8497="","",
   IF(OR(P8497 &lt; EDA_Outlier_Analysis!$F$7, P8497 &gt; EDA_Outlier_Analysis!$F$8),
      "Outlier",
      "Normal"))</f>
        <v>Normal</v>
      </c>
      <c r="S8497" t="str">
        <f>IF(N8497="","",
   IF(OR(N8497 &lt;EDA_Outlier_Analysis!$I$10, N8497 &gt; EDA_Outlier_Analysis!$I$11),
      "Outlier",
      "Normal"))</f>
        <v>Normal</v>
      </c>
    </row>
    <row r="8498" spans="1:19">
      <c r="A8498" t="s">
        <v>17965</v>
      </c>
      <c r="B8498" s="4">
        <v>45215</v>
      </c>
      <c r="C8498" s="2">
        <v>-23141.85</v>
      </c>
      <c r="D8498" t="s">
        <v>840</v>
      </c>
      <c r="E8498" t="s">
        <v>905</v>
      </c>
      <c r="F8498" t="s">
        <v>9</v>
      </c>
      <c r="G8498" t="s">
        <v>31</v>
      </c>
      <c r="I8498" t="s">
        <v>1237</v>
      </c>
      <c r="J8498" t="s">
        <v>17966</v>
      </c>
      <c r="K8498" t="str">
        <f>IF(COUNTIF(Customers!A:A, H8498)&gt;0, "Valid", "Invalid")</f>
        <v>Invalid</v>
      </c>
      <c r="L8498" t="str">
        <f t="shared" si="660"/>
        <v>10</v>
      </c>
      <c r="M8498" t="str">
        <f t="shared" si="661"/>
        <v>2023</v>
      </c>
      <c r="N8498">
        <f t="shared" si="662"/>
        <v>-23141.85</v>
      </c>
      <c r="O8498" t="str">
        <f t="shared" si="663"/>
        <v/>
      </c>
      <c r="P8498">
        <f t="shared" si="664"/>
        <v>23141.85</v>
      </c>
      <c r="Q8498" s="48" t="str">
        <f>IF(O8498="","",
   IF(OR(O8498&lt;EDA_Outlier_Analysis!$C$10, O8498&gt;EDA_Outlier_Analysis!$C$11),
      "Outlier",
      "Normal"))</f>
        <v/>
      </c>
      <c r="R8498" t="str">
        <f>IF(P8498="","",
   IF(OR(P8498 &lt; EDA_Outlier_Analysis!$F$7, P8498 &gt; EDA_Outlier_Analysis!$F$8),
      "Outlier",
      "Normal"))</f>
        <v>Outlier</v>
      </c>
      <c r="S8498" t="str">
        <f>IF(N8498="","",
   IF(OR(N8498 &lt;EDA_Outlier_Analysis!$I$10, N8498 &gt; EDA_Outlier_Analysis!$I$11),
      "Outlier",
      "Normal"))</f>
        <v>Normal</v>
      </c>
    </row>
    <row r="8499" spans="1:19">
      <c r="A8499" t="s">
        <v>17967</v>
      </c>
      <c r="B8499" s="4">
        <v>45252</v>
      </c>
      <c r="C8499" s="2">
        <v>159809.26999999999</v>
      </c>
      <c r="D8499" t="s">
        <v>849</v>
      </c>
      <c r="E8499" t="s">
        <v>853</v>
      </c>
      <c r="F8499" t="s">
        <v>11</v>
      </c>
      <c r="G8499" t="s">
        <v>31</v>
      </c>
      <c r="H8499" t="s">
        <v>661</v>
      </c>
      <c r="J8499" t="s">
        <v>17968</v>
      </c>
      <c r="K8499" t="str">
        <f>IF(COUNTIF(Customers!A:A, H8499)&gt;0, "Valid", "Invalid")</f>
        <v>Valid</v>
      </c>
      <c r="L8499" t="str">
        <f t="shared" si="660"/>
        <v>11</v>
      </c>
      <c r="M8499" t="str">
        <f t="shared" si="661"/>
        <v>2023</v>
      </c>
      <c r="N8499">
        <f t="shared" si="662"/>
        <v>159809.26999999999</v>
      </c>
      <c r="O8499">
        <f t="shared" si="663"/>
        <v>159809.26999999999</v>
      </c>
      <c r="P8499" t="str">
        <f t="shared" si="664"/>
        <v/>
      </c>
      <c r="Q8499" s="48" t="str">
        <f>IF(O8499="","",
   IF(OR(O8499&lt;EDA_Outlier_Analysis!$C$10, O8499&gt;EDA_Outlier_Analysis!$C$11),
      "Outlier",
      "Normal"))</f>
        <v>Normal</v>
      </c>
      <c r="R8499" t="str">
        <f>IF(P8499="","",
   IF(OR(P8499 &lt; EDA_Outlier_Analysis!$F$7, P8499 &gt; EDA_Outlier_Analysis!$F$8),
      "Outlier",
      "Normal"))</f>
        <v/>
      </c>
      <c r="S8499" t="str">
        <f>IF(N8499="","",
   IF(OR(N8499 &lt;EDA_Outlier_Analysis!$I$10, N8499 &gt; EDA_Outlier_Analysis!$I$11),
      "Outlier",
      "Normal"))</f>
        <v>Normal</v>
      </c>
    </row>
    <row r="8500" spans="1:19">
      <c r="A8500" t="s">
        <v>17969</v>
      </c>
      <c r="B8500" s="4">
        <v>45236</v>
      </c>
      <c r="C8500" s="2">
        <v>-54413.3</v>
      </c>
      <c r="D8500" t="s">
        <v>840</v>
      </c>
      <c r="E8500" t="s">
        <v>841</v>
      </c>
      <c r="F8500" t="s">
        <v>9</v>
      </c>
      <c r="G8500" t="s">
        <v>20</v>
      </c>
      <c r="I8500" t="s">
        <v>1438</v>
      </c>
      <c r="J8500" t="s">
        <v>17970</v>
      </c>
      <c r="K8500" t="str">
        <f>IF(COUNTIF(Customers!A:A, H8500)&gt;0, "Valid", "Invalid")</f>
        <v>Invalid</v>
      </c>
      <c r="L8500" t="str">
        <f t="shared" si="660"/>
        <v>11</v>
      </c>
      <c r="M8500" t="str">
        <f t="shared" si="661"/>
        <v>2023</v>
      </c>
      <c r="N8500">
        <f t="shared" si="662"/>
        <v>-54413.3</v>
      </c>
      <c r="O8500" t="str">
        <f t="shared" si="663"/>
        <v/>
      </c>
      <c r="P8500">
        <f t="shared" si="664"/>
        <v>54413.3</v>
      </c>
      <c r="Q8500" s="48" t="str">
        <f>IF(O8500="","",
   IF(OR(O8500&lt;EDA_Outlier_Analysis!$C$10, O8500&gt;EDA_Outlier_Analysis!$C$11),
      "Outlier",
      "Normal"))</f>
        <v/>
      </c>
      <c r="R8500" t="str">
        <f>IF(P8500="","",
   IF(OR(P8500 &lt; EDA_Outlier_Analysis!$F$7, P8500 &gt; EDA_Outlier_Analysis!$F$8),
      "Outlier",
      "Normal"))</f>
        <v>Outlier</v>
      </c>
      <c r="S8500" t="str">
        <f>IF(N8500="","",
   IF(OR(N8500 &lt;EDA_Outlier_Analysis!$I$10, N8500 &gt; EDA_Outlier_Analysis!$I$11),
      "Outlier",
      "Normal"))</f>
        <v>Normal</v>
      </c>
    </row>
    <row r="8501" spans="1:19">
      <c r="A8501" t="s">
        <v>17971</v>
      </c>
      <c r="B8501" s="4">
        <v>45073</v>
      </c>
      <c r="C8501" s="2">
        <v>115490.4</v>
      </c>
      <c r="D8501" t="s">
        <v>849</v>
      </c>
      <c r="E8501" t="s">
        <v>853</v>
      </c>
      <c r="F8501" t="s">
        <v>9</v>
      </c>
      <c r="G8501" t="s">
        <v>24</v>
      </c>
      <c r="H8501" t="s">
        <v>333</v>
      </c>
      <c r="J8501" t="s">
        <v>17972</v>
      </c>
      <c r="K8501" t="str">
        <f>IF(COUNTIF(Customers!A:A, H8501)&gt;0, "Valid", "Invalid")</f>
        <v>Valid</v>
      </c>
      <c r="L8501" t="str">
        <f t="shared" si="660"/>
        <v>5</v>
      </c>
      <c r="M8501" t="str">
        <f t="shared" si="661"/>
        <v>2023</v>
      </c>
      <c r="N8501">
        <f t="shared" si="662"/>
        <v>115490.4</v>
      </c>
      <c r="O8501">
        <f t="shared" si="663"/>
        <v>115490.4</v>
      </c>
      <c r="P8501" t="str">
        <f t="shared" si="664"/>
        <v/>
      </c>
      <c r="Q8501" s="48" t="str">
        <f>IF(O8501="","",
   IF(OR(O8501&lt;EDA_Outlier_Analysis!$C$10, O8501&gt;EDA_Outlier_Analysis!$C$11),
      "Outlier",
      "Normal"))</f>
        <v>Normal</v>
      </c>
      <c r="R8501" t="str">
        <f>IF(P8501="","",
   IF(OR(P8501 &lt; EDA_Outlier_Analysis!$F$7, P8501 &gt; EDA_Outlier_Analysis!$F$8),
      "Outlier",
      "Normal"))</f>
        <v/>
      </c>
      <c r="S8501" t="str">
        <f>IF(N8501="","",
   IF(OR(N8501 &lt;EDA_Outlier_Analysis!$I$10, N8501 &gt; EDA_Outlier_Analysis!$I$11),
      "Outlier",
      "Normal"))</f>
        <v>Normal</v>
      </c>
    </row>
    <row r="8502" spans="1:19">
      <c r="A8502" t="s">
        <v>17973</v>
      </c>
      <c r="B8502" s="4">
        <v>44771</v>
      </c>
      <c r="C8502" s="2">
        <v>201143.1</v>
      </c>
      <c r="D8502" t="s">
        <v>849</v>
      </c>
      <c r="E8502" t="s">
        <v>850</v>
      </c>
      <c r="F8502" t="s">
        <v>10</v>
      </c>
      <c r="G8502" t="s">
        <v>34</v>
      </c>
      <c r="H8502" t="s">
        <v>659</v>
      </c>
      <c r="J8502" t="s">
        <v>17974</v>
      </c>
      <c r="K8502" t="str">
        <f>IF(COUNTIF(Customers!A:A, H8502)&gt;0, "Valid", "Invalid")</f>
        <v>Valid</v>
      </c>
      <c r="L8502" t="str">
        <f t="shared" si="660"/>
        <v>7</v>
      </c>
      <c r="M8502" t="str">
        <f t="shared" si="661"/>
        <v>2022</v>
      </c>
      <c r="N8502">
        <f t="shared" si="662"/>
        <v>201143.1</v>
      </c>
      <c r="O8502">
        <f t="shared" si="663"/>
        <v>201143.1</v>
      </c>
      <c r="P8502" t="str">
        <f t="shared" si="664"/>
        <v/>
      </c>
      <c r="Q8502" s="48" t="str">
        <f>IF(O8502="","",
   IF(OR(O8502&lt;EDA_Outlier_Analysis!$C$10, O8502&gt;EDA_Outlier_Analysis!$C$11),
      "Outlier",
      "Normal"))</f>
        <v>Normal</v>
      </c>
      <c r="R8502" t="str">
        <f>IF(P8502="","",
   IF(OR(P8502 &lt; EDA_Outlier_Analysis!$F$7, P8502 &gt; EDA_Outlier_Analysis!$F$8),
      "Outlier",
      "Normal"))</f>
        <v/>
      </c>
      <c r="S8502" t="str">
        <f>IF(N8502="","",
   IF(OR(N8502 &lt;EDA_Outlier_Analysis!$I$10, N8502 &gt; EDA_Outlier_Analysis!$I$11),
      "Outlier",
      "Normal"))</f>
        <v>Normal</v>
      </c>
    </row>
    <row r="8503" spans="1:19">
      <c r="A8503" t="s">
        <v>17975</v>
      </c>
      <c r="B8503" s="4">
        <v>45219</v>
      </c>
      <c r="C8503" s="2">
        <v>150590.47</v>
      </c>
      <c r="D8503" t="s">
        <v>849</v>
      </c>
      <c r="E8503" t="s">
        <v>850</v>
      </c>
      <c r="F8503" t="s">
        <v>9</v>
      </c>
      <c r="G8503" t="s">
        <v>24</v>
      </c>
      <c r="H8503" t="s">
        <v>417</v>
      </c>
      <c r="J8503" t="s">
        <v>17976</v>
      </c>
      <c r="K8503" t="str">
        <f>IF(COUNTIF(Customers!A:A, H8503)&gt;0, "Valid", "Invalid")</f>
        <v>Valid</v>
      </c>
      <c r="L8503" t="str">
        <f t="shared" si="660"/>
        <v>10</v>
      </c>
      <c r="M8503" t="str">
        <f t="shared" si="661"/>
        <v>2023</v>
      </c>
      <c r="N8503">
        <f t="shared" si="662"/>
        <v>150590.47</v>
      </c>
      <c r="O8503">
        <f t="shared" si="663"/>
        <v>150590.47</v>
      </c>
      <c r="P8503" t="str">
        <f t="shared" si="664"/>
        <v/>
      </c>
      <c r="Q8503" s="48" t="str">
        <f>IF(O8503="","",
   IF(OR(O8503&lt;EDA_Outlier_Analysis!$C$10, O8503&gt;EDA_Outlier_Analysis!$C$11),
      "Outlier",
      "Normal"))</f>
        <v>Normal</v>
      </c>
      <c r="R8503" t="str">
        <f>IF(P8503="","",
   IF(OR(P8503 &lt; EDA_Outlier_Analysis!$F$7, P8503 &gt; EDA_Outlier_Analysis!$F$8),
      "Outlier",
      "Normal"))</f>
        <v/>
      </c>
      <c r="S8503" t="str">
        <f>IF(N8503="","",
   IF(OR(N8503 &lt;EDA_Outlier_Analysis!$I$10, N8503 &gt; EDA_Outlier_Analysis!$I$11),
      "Outlier",
      "Normal"))</f>
        <v>Normal</v>
      </c>
    </row>
    <row r="8504" spans="1:19">
      <c r="A8504" t="s">
        <v>17977</v>
      </c>
      <c r="B8504" s="4">
        <v>44709</v>
      </c>
      <c r="C8504" s="2">
        <v>103153.89</v>
      </c>
      <c r="D8504" t="s">
        <v>849</v>
      </c>
      <c r="E8504" t="s">
        <v>850</v>
      </c>
      <c r="F8504" t="s">
        <v>9</v>
      </c>
      <c r="G8504" t="s">
        <v>24</v>
      </c>
      <c r="H8504" t="s">
        <v>395</v>
      </c>
      <c r="J8504" t="s">
        <v>17978</v>
      </c>
      <c r="K8504" t="str">
        <f>IF(COUNTIF(Customers!A:A, H8504)&gt;0, "Valid", "Invalid")</f>
        <v>Valid</v>
      </c>
      <c r="L8504" t="str">
        <f t="shared" si="660"/>
        <v>5</v>
      </c>
      <c r="M8504" t="str">
        <f t="shared" si="661"/>
        <v>2022</v>
      </c>
      <c r="N8504">
        <f t="shared" si="662"/>
        <v>103153.89</v>
      </c>
      <c r="O8504">
        <f t="shared" si="663"/>
        <v>103153.89</v>
      </c>
      <c r="P8504" t="str">
        <f t="shared" si="664"/>
        <v/>
      </c>
      <c r="Q8504" s="48" t="str">
        <f>IF(O8504="","",
   IF(OR(O8504&lt;EDA_Outlier_Analysis!$C$10, O8504&gt;EDA_Outlier_Analysis!$C$11),
      "Outlier",
      "Normal"))</f>
        <v>Normal</v>
      </c>
      <c r="R8504" t="str">
        <f>IF(P8504="","",
   IF(OR(P8504 &lt; EDA_Outlier_Analysis!$F$7, P8504 &gt; EDA_Outlier_Analysis!$F$8),
      "Outlier",
      "Normal"))</f>
        <v/>
      </c>
      <c r="S8504" t="str">
        <f>IF(N8504="","",
   IF(OR(N8504 &lt;EDA_Outlier_Analysis!$I$10, N8504 &gt; EDA_Outlier_Analysis!$I$11),
      "Outlier",
      "Normal"))</f>
        <v>Normal</v>
      </c>
    </row>
    <row r="8505" spans="1:19">
      <c r="A8505" t="s">
        <v>17979</v>
      </c>
      <c r="B8505" s="4">
        <v>44704</v>
      </c>
      <c r="C8505" s="2">
        <v>199542.62</v>
      </c>
      <c r="D8505" t="s">
        <v>849</v>
      </c>
      <c r="E8505" t="s">
        <v>853</v>
      </c>
      <c r="F8505" t="s">
        <v>11</v>
      </c>
      <c r="G8505" t="s">
        <v>20</v>
      </c>
      <c r="H8505" t="s">
        <v>677</v>
      </c>
      <c r="J8505" t="s">
        <v>17980</v>
      </c>
      <c r="K8505" t="str">
        <f>IF(COUNTIF(Customers!A:A, H8505)&gt;0, "Valid", "Invalid")</f>
        <v>Valid</v>
      </c>
      <c r="L8505" t="str">
        <f t="shared" si="660"/>
        <v>5</v>
      </c>
      <c r="M8505" t="str">
        <f t="shared" si="661"/>
        <v>2022</v>
      </c>
      <c r="N8505">
        <f t="shared" si="662"/>
        <v>199542.62</v>
      </c>
      <c r="O8505">
        <f t="shared" si="663"/>
        <v>199542.62</v>
      </c>
      <c r="P8505" t="str">
        <f t="shared" si="664"/>
        <v/>
      </c>
      <c r="Q8505" s="48" t="str">
        <f>IF(O8505="","",
   IF(OR(O8505&lt;EDA_Outlier_Analysis!$C$10, O8505&gt;EDA_Outlier_Analysis!$C$11),
      "Outlier",
      "Normal"))</f>
        <v>Normal</v>
      </c>
      <c r="R8505" t="str">
        <f>IF(P8505="","",
   IF(OR(P8505 &lt; EDA_Outlier_Analysis!$F$7, P8505 &gt; EDA_Outlier_Analysis!$F$8),
      "Outlier",
      "Normal"))</f>
        <v/>
      </c>
      <c r="S8505" t="str">
        <f>IF(N8505="","",
   IF(OR(N8505 &lt;EDA_Outlier_Analysis!$I$10, N8505 &gt; EDA_Outlier_Analysis!$I$11),
      "Outlier",
      "Normal"))</f>
        <v>Normal</v>
      </c>
    </row>
    <row r="8506" spans="1:19">
      <c r="A8506" t="s">
        <v>17981</v>
      </c>
      <c r="B8506" s="4">
        <v>44907</v>
      </c>
      <c r="C8506" s="2">
        <v>111785.02</v>
      </c>
      <c r="D8506" t="s">
        <v>849</v>
      </c>
      <c r="E8506" t="s">
        <v>868</v>
      </c>
      <c r="F8506" t="s">
        <v>9</v>
      </c>
      <c r="G8506" t="s">
        <v>31</v>
      </c>
      <c r="H8506" t="s">
        <v>225</v>
      </c>
      <c r="J8506" t="s">
        <v>17982</v>
      </c>
      <c r="K8506" t="str">
        <f>IF(COUNTIF(Customers!A:A, H8506)&gt;0, "Valid", "Invalid")</f>
        <v>Valid</v>
      </c>
      <c r="L8506" t="str">
        <f t="shared" si="660"/>
        <v>12</v>
      </c>
      <c r="M8506" t="str">
        <f t="shared" si="661"/>
        <v>2022</v>
      </c>
      <c r="N8506">
        <f t="shared" si="662"/>
        <v>111785.02</v>
      </c>
      <c r="O8506">
        <f t="shared" si="663"/>
        <v>111785.02</v>
      </c>
      <c r="P8506" t="str">
        <f t="shared" si="664"/>
        <v/>
      </c>
      <c r="Q8506" s="48" t="str">
        <f>IF(O8506="","",
   IF(OR(O8506&lt;EDA_Outlier_Analysis!$C$10, O8506&gt;EDA_Outlier_Analysis!$C$11),
      "Outlier",
      "Normal"))</f>
        <v>Normal</v>
      </c>
      <c r="R8506" t="str">
        <f>IF(P8506="","",
   IF(OR(P8506 &lt; EDA_Outlier_Analysis!$F$7, P8506 &gt; EDA_Outlier_Analysis!$F$8),
      "Outlier",
      "Normal"))</f>
        <v/>
      </c>
      <c r="S8506" t="str">
        <f>IF(N8506="","",
   IF(OR(N8506 &lt;EDA_Outlier_Analysis!$I$10, N8506 &gt; EDA_Outlier_Analysis!$I$11),
      "Outlier",
      "Normal"))</f>
        <v>Normal</v>
      </c>
    </row>
    <row r="8507" spans="1:19">
      <c r="A8507" t="s">
        <v>17983</v>
      </c>
      <c r="B8507" s="4">
        <v>45094</v>
      </c>
      <c r="C8507" s="2">
        <v>146166.22</v>
      </c>
      <c r="D8507" t="s">
        <v>849</v>
      </c>
      <c r="E8507" t="s">
        <v>850</v>
      </c>
      <c r="F8507" t="s">
        <v>10</v>
      </c>
      <c r="G8507" t="s">
        <v>24</v>
      </c>
      <c r="H8507" t="s">
        <v>555</v>
      </c>
      <c r="J8507" t="s">
        <v>17984</v>
      </c>
      <c r="K8507" t="str">
        <f>IF(COUNTIF(Customers!A:A, H8507)&gt;0, "Valid", "Invalid")</f>
        <v>Valid</v>
      </c>
      <c r="L8507" t="str">
        <f t="shared" si="660"/>
        <v>6</v>
      </c>
      <c r="M8507" t="str">
        <f t="shared" si="661"/>
        <v>2023</v>
      </c>
      <c r="N8507">
        <f t="shared" si="662"/>
        <v>146166.22</v>
      </c>
      <c r="O8507">
        <f t="shared" si="663"/>
        <v>146166.22</v>
      </c>
      <c r="P8507" t="str">
        <f t="shared" si="664"/>
        <v/>
      </c>
      <c r="Q8507" s="48" t="str">
        <f>IF(O8507="","",
   IF(OR(O8507&lt;EDA_Outlier_Analysis!$C$10, O8507&gt;EDA_Outlier_Analysis!$C$11),
      "Outlier",
      "Normal"))</f>
        <v>Normal</v>
      </c>
      <c r="R8507" t="str">
        <f>IF(P8507="","",
   IF(OR(P8507 &lt; EDA_Outlier_Analysis!$F$7, P8507 &gt; EDA_Outlier_Analysis!$F$8),
      "Outlier",
      "Normal"))</f>
        <v/>
      </c>
      <c r="S8507" t="str">
        <f>IF(N8507="","",
   IF(OR(N8507 &lt;EDA_Outlier_Analysis!$I$10, N8507 &gt; EDA_Outlier_Analysis!$I$11),
      "Outlier",
      "Normal"))</f>
        <v>Normal</v>
      </c>
    </row>
    <row r="8508" spans="1:19">
      <c r="A8508" t="s">
        <v>17985</v>
      </c>
      <c r="B8508" s="4">
        <v>44756</v>
      </c>
      <c r="C8508" s="2">
        <v>15040.65</v>
      </c>
      <c r="D8508" t="s">
        <v>873</v>
      </c>
      <c r="E8508" t="s">
        <v>873</v>
      </c>
      <c r="F8508" t="s">
        <v>10</v>
      </c>
      <c r="G8508" t="s">
        <v>31</v>
      </c>
      <c r="J8508" t="s">
        <v>17986</v>
      </c>
      <c r="K8508" t="str">
        <f>IF(COUNTIF(Customers!A:A, H8508)&gt;0, "Valid", "Invalid")</f>
        <v>Invalid</v>
      </c>
      <c r="L8508" t="str">
        <f t="shared" si="660"/>
        <v>7</v>
      </c>
      <c r="M8508" t="str">
        <f t="shared" si="661"/>
        <v>2022</v>
      </c>
      <c r="N8508">
        <f t="shared" si="662"/>
        <v>-15040.65</v>
      </c>
      <c r="O8508" t="str">
        <f t="shared" si="663"/>
        <v/>
      </c>
      <c r="P8508" t="str">
        <f t="shared" si="664"/>
        <v/>
      </c>
      <c r="Q8508" s="48" t="str">
        <f>IF(O8508="","",
   IF(OR(O8508&lt;EDA_Outlier_Analysis!$C$10, O8508&gt;EDA_Outlier_Analysis!$C$11),
      "Outlier",
      "Normal"))</f>
        <v/>
      </c>
      <c r="R8508" t="str">
        <f>IF(P8508="","",
   IF(OR(P8508 &lt; EDA_Outlier_Analysis!$F$7, P8508 &gt; EDA_Outlier_Analysis!$F$8),
      "Outlier",
      "Normal"))</f>
        <v/>
      </c>
      <c r="S8508" t="str">
        <f>IF(N8508="","",
   IF(OR(N8508 &lt;EDA_Outlier_Analysis!$I$10, N8508 &gt; EDA_Outlier_Analysis!$I$11),
      "Outlier",
      "Normal"))</f>
        <v>Normal</v>
      </c>
    </row>
    <row r="8509" spans="1:19">
      <c r="A8509" t="s">
        <v>17987</v>
      </c>
      <c r="B8509" s="4">
        <v>45286</v>
      </c>
      <c r="C8509" s="2">
        <v>164951.38</v>
      </c>
      <c r="D8509" t="s">
        <v>849</v>
      </c>
      <c r="E8509" t="s">
        <v>853</v>
      </c>
      <c r="F8509" t="s">
        <v>9</v>
      </c>
      <c r="G8509" t="s">
        <v>20</v>
      </c>
      <c r="H8509" t="s">
        <v>119</v>
      </c>
      <c r="J8509" t="s">
        <v>17988</v>
      </c>
      <c r="K8509" t="str">
        <f>IF(COUNTIF(Customers!A:A, H8509)&gt;0, "Valid", "Invalid")</f>
        <v>Valid</v>
      </c>
      <c r="L8509" t="str">
        <f t="shared" si="660"/>
        <v>12</v>
      </c>
      <c r="M8509" t="str">
        <f t="shared" si="661"/>
        <v>2023</v>
      </c>
      <c r="N8509">
        <f t="shared" si="662"/>
        <v>164951.38</v>
      </c>
      <c r="O8509">
        <f t="shared" si="663"/>
        <v>164951.38</v>
      </c>
      <c r="P8509" t="str">
        <f t="shared" si="664"/>
        <v/>
      </c>
      <c r="Q8509" s="48" t="str">
        <f>IF(O8509="","",
   IF(OR(O8509&lt;EDA_Outlier_Analysis!$C$10, O8509&gt;EDA_Outlier_Analysis!$C$11),
      "Outlier",
      "Normal"))</f>
        <v>Normal</v>
      </c>
      <c r="R8509" t="str">
        <f>IF(P8509="","",
   IF(OR(P8509 &lt; EDA_Outlier_Analysis!$F$7, P8509 &gt; EDA_Outlier_Analysis!$F$8),
      "Outlier",
      "Normal"))</f>
        <v/>
      </c>
      <c r="S8509" t="str">
        <f>IF(N8509="","",
   IF(OR(N8509 &lt;EDA_Outlier_Analysis!$I$10, N8509 &gt; EDA_Outlier_Analysis!$I$11),
      "Outlier",
      "Normal"))</f>
        <v>Normal</v>
      </c>
    </row>
    <row r="8510" spans="1:19">
      <c r="A8510" t="s">
        <v>17989</v>
      </c>
      <c r="B8510" s="4">
        <v>44728</v>
      </c>
      <c r="C8510" s="2">
        <v>-42575.1</v>
      </c>
      <c r="D8510" t="s">
        <v>840</v>
      </c>
      <c r="E8510" t="s">
        <v>878</v>
      </c>
      <c r="F8510" t="s">
        <v>9</v>
      </c>
      <c r="G8510" t="s">
        <v>20</v>
      </c>
      <c r="I8510" t="s">
        <v>942</v>
      </c>
      <c r="J8510" t="s">
        <v>17990</v>
      </c>
      <c r="K8510" t="str">
        <f>IF(COUNTIF(Customers!A:A, H8510)&gt;0, "Valid", "Invalid")</f>
        <v>Invalid</v>
      </c>
      <c r="L8510" t="str">
        <f t="shared" si="660"/>
        <v>6</v>
      </c>
      <c r="M8510" t="str">
        <f t="shared" si="661"/>
        <v>2022</v>
      </c>
      <c r="N8510">
        <f t="shared" si="662"/>
        <v>-42575.1</v>
      </c>
      <c r="O8510" t="str">
        <f t="shared" si="663"/>
        <v/>
      </c>
      <c r="P8510">
        <f t="shared" si="664"/>
        <v>42575.1</v>
      </c>
      <c r="Q8510" s="48" t="str">
        <f>IF(O8510="","",
   IF(OR(O8510&lt;EDA_Outlier_Analysis!$C$10, O8510&gt;EDA_Outlier_Analysis!$C$11),
      "Outlier",
      "Normal"))</f>
        <v/>
      </c>
      <c r="R8510" t="str">
        <f>IF(P8510="","",
   IF(OR(P8510 &lt; EDA_Outlier_Analysis!$F$7, P8510 &gt; EDA_Outlier_Analysis!$F$8),
      "Outlier",
      "Normal"))</f>
        <v>Normal</v>
      </c>
      <c r="S8510" t="str">
        <f>IF(N8510="","",
   IF(OR(N8510 &lt;EDA_Outlier_Analysis!$I$10, N8510 &gt; EDA_Outlier_Analysis!$I$11),
      "Outlier",
      "Normal"))</f>
        <v>Normal</v>
      </c>
    </row>
    <row r="8511" spans="1:19">
      <c r="A8511" t="s">
        <v>17991</v>
      </c>
      <c r="B8511" s="4">
        <v>44766</v>
      </c>
      <c r="C8511" s="2">
        <v>147584.28</v>
      </c>
      <c r="D8511" t="s">
        <v>849</v>
      </c>
      <c r="E8511" t="s">
        <v>850</v>
      </c>
      <c r="F8511" t="s">
        <v>10</v>
      </c>
      <c r="G8511" t="s">
        <v>31</v>
      </c>
      <c r="H8511" t="s">
        <v>463</v>
      </c>
      <c r="J8511" t="s">
        <v>17992</v>
      </c>
      <c r="K8511" t="str">
        <f>IF(COUNTIF(Customers!A:A, H8511)&gt;0, "Valid", "Invalid")</f>
        <v>Valid</v>
      </c>
      <c r="L8511" t="str">
        <f t="shared" si="660"/>
        <v>7</v>
      </c>
      <c r="M8511" t="str">
        <f t="shared" si="661"/>
        <v>2022</v>
      </c>
      <c r="N8511">
        <f t="shared" si="662"/>
        <v>147584.28</v>
      </c>
      <c r="O8511">
        <f t="shared" si="663"/>
        <v>147584.28</v>
      </c>
      <c r="P8511" t="str">
        <f t="shared" si="664"/>
        <v/>
      </c>
      <c r="Q8511" s="48" t="str">
        <f>IF(O8511="","",
   IF(OR(O8511&lt;EDA_Outlier_Analysis!$C$10, O8511&gt;EDA_Outlier_Analysis!$C$11),
      "Outlier",
      "Normal"))</f>
        <v>Normal</v>
      </c>
      <c r="R8511" t="str">
        <f>IF(P8511="","",
   IF(OR(P8511 &lt; EDA_Outlier_Analysis!$F$7, P8511 &gt; EDA_Outlier_Analysis!$F$8),
      "Outlier",
      "Normal"))</f>
        <v/>
      </c>
      <c r="S8511" t="str">
        <f>IF(N8511="","",
   IF(OR(N8511 &lt;EDA_Outlier_Analysis!$I$10, N8511 &gt; EDA_Outlier_Analysis!$I$11),
      "Outlier",
      "Normal"))</f>
        <v>Normal</v>
      </c>
    </row>
    <row r="8512" spans="1:19">
      <c r="A8512" t="s">
        <v>17993</v>
      </c>
      <c r="B8512" s="4">
        <v>44740</v>
      </c>
      <c r="C8512" s="2">
        <v>182135.35</v>
      </c>
      <c r="D8512" t="s">
        <v>849</v>
      </c>
      <c r="E8512" t="s">
        <v>850</v>
      </c>
      <c r="F8512" t="s">
        <v>10</v>
      </c>
      <c r="G8512" t="s">
        <v>20</v>
      </c>
      <c r="H8512" t="s">
        <v>533</v>
      </c>
      <c r="J8512" t="s">
        <v>17994</v>
      </c>
      <c r="K8512" t="str">
        <f>IF(COUNTIF(Customers!A:A, H8512)&gt;0, "Valid", "Invalid")</f>
        <v>Valid</v>
      </c>
      <c r="L8512" t="str">
        <f t="shared" si="660"/>
        <v>6</v>
      </c>
      <c r="M8512" t="str">
        <f t="shared" si="661"/>
        <v>2022</v>
      </c>
      <c r="N8512">
        <f t="shared" si="662"/>
        <v>182135.35</v>
      </c>
      <c r="O8512">
        <f t="shared" si="663"/>
        <v>182135.35</v>
      </c>
      <c r="P8512" t="str">
        <f t="shared" si="664"/>
        <v/>
      </c>
      <c r="Q8512" s="48" t="str">
        <f>IF(O8512="","",
   IF(OR(O8512&lt;EDA_Outlier_Analysis!$C$10, O8512&gt;EDA_Outlier_Analysis!$C$11),
      "Outlier",
      "Normal"))</f>
        <v>Normal</v>
      </c>
      <c r="R8512" t="str">
        <f>IF(P8512="","",
   IF(OR(P8512 &lt; EDA_Outlier_Analysis!$F$7, P8512 &gt; EDA_Outlier_Analysis!$F$8),
      "Outlier",
      "Normal"))</f>
        <v/>
      </c>
      <c r="S8512" t="str">
        <f>IF(N8512="","",
   IF(OR(N8512 &lt;EDA_Outlier_Analysis!$I$10, N8512 &gt; EDA_Outlier_Analysis!$I$11),
      "Outlier",
      "Normal"))</f>
        <v>Normal</v>
      </c>
    </row>
    <row r="8513" spans="1:19">
      <c r="A8513" t="s">
        <v>17995</v>
      </c>
      <c r="B8513" s="4">
        <v>45148</v>
      </c>
      <c r="C8513" s="2">
        <v>-59670.06</v>
      </c>
      <c r="D8513" t="s">
        <v>840</v>
      </c>
      <c r="E8513" t="s">
        <v>864</v>
      </c>
      <c r="F8513" t="s">
        <v>11</v>
      </c>
      <c r="G8513" t="s">
        <v>20</v>
      </c>
      <c r="I8513" t="s">
        <v>1167</v>
      </c>
      <c r="J8513" t="s">
        <v>17996</v>
      </c>
      <c r="K8513" t="str">
        <f>IF(COUNTIF(Customers!A:A, H8513)&gt;0, "Valid", "Invalid")</f>
        <v>Invalid</v>
      </c>
      <c r="L8513" t="str">
        <f t="shared" si="660"/>
        <v>8</v>
      </c>
      <c r="M8513" t="str">
        <f t="shared" si="661"/>
        <v>2023</v>
      </c>
      <c r="N8513">
        <f t="shared" si="662"/>
        <v>-59670.06</v>
      </c>
      <c r="O8513" t="str">
        <f t="shared" si="663"/>
        <v/>
      </c>
      <c r="P8513">
        <f t="shared" si="664"/>
        <v>59670.06</v>
      </c>
      <c r="Q8513" s="48" t="str">
        <f>IF(O8513="","",
   IF(OR(O8513&lt;EDA_Outlier_Analysis!$C$10, O8513&gt;EDA_Outlier_Analysis!$C$11),
      "Outlier",
      "Normal"))</f>
        <v/>
      </c>
      <c r="R8513" t="str">
        <f>IF(P8513="","",
   IF(OR(P8513 &lt; EDA_Outlier_Analysis!$F$7, P8513 &gt; EDA_Outlier_Analysis!$F$8),
      "Outlier",
      "Normal"))</f>
        <v>Outlier</v>
      </c>
      <c r="S8513" t="str">
        <f>IF(N8513="","",
   IF(OR(N8513 &lt;EDA_Outlier_Analysis!$I$10, N8513 &gt; EDA_Outlier_Analysis!$I$11),
      "Outlier",
      "Normal"))</f>
        <v>Normal</v>
      </c>
    </row>
    <row r="8514" spans="1:19">
      <c r="A8514" t="s">
        <v>17997</v>
      </c>
      <c r="B8514" s="4">
        <v>44750</v>
      </c>
      <c r="C8514" s="2">
        <v>112150.48</v>
      </c>
      <c r="D8514" t="s">
        <v>849</v>
      </c>
      <c r="E8514" t="s">
        <v>850</v>
      </c>
      <c r="F8514" t="s">
        <v>10</v>
      </c>
      <c r="G8514" t="s">
        <v>34</v>
      </c>
      <c r="H8514" t="s">
        <v>529</v>
      </c>
      <c r="J8514" t="s">
        <v>17998</v>
      </c>
      <c r="K8514" t="str">
        <f>IF(COUNTIF(Customers!A:A, H8514)&gt;0, "Valid", "Invalid")</f>
        <v>Valid</v>
      </c>
      <c r="L8514" t="str">
        <f t="shared" si="660"/>
        <v>7</v>
      </c>
      <c r="M8514" t="str">
        <f t="shared" si="661"/>
        <v>2022</v>
      </c>
      <c r="N8514">
        <f t="shared" si="662"/>
        <v>112150.48</v>
      </c>
      <c r="O8514">
        <f t="shared" si="663"/>
        <v>112150.48</v>
      </c>
      <c r="P8514" t="str">
        <f t="shared" si="664"/>
        <v/>
      </c>
      <c r="Q8514" s="48" t="str">
        <f>IF(O8514="","",
   IF(OR(O8514&lt;EDA_Outlier_Analysis!$C$10, O8514&gt;EDA_Outlier_Analysis!$C$11),
      "Outlier",
      "Normal"))</f>
        <v>Normal</v>
      </c>
      <c r="R8514" t="str">
        <f>IF(P8514="","",
   IF(OR(P8514 &lt; EDA_Outlier_Analysis!$F$7, P8514 &gt; EDA_Outlier_Analysis!$F$8),
      "Outlier",
      "Normal"))</f>
        <v/>
      </c>
      <c r="S8514" t="str">
        <f>IF(N8514="","",
   IF(OR(N8514 &lt;EDA_Outlier_Analysis!$I$10, N8514 &gt; EDA_Outlier_Analysis!$I$11),
      "Outlier",
      "Normal"))</f>
        <v>Normal</v>
      </c>
    </row>
    <row r="8515" spans="1:19">
      <c r="A8515" t="s">
        <v>17999</v>
      </c>
      <c r="B8515" s="4">
        <v>45077</v>
      </c>
      <c r="C8515" s="2">
        <v>144118.21</v>
      </c>
      <c r="D8515" t="s">
        <v>849</v>
      </c>
      <c r="E8515" t="s">
        <v>853</v>
      </c>
      <c r="F8515" t="s">
        <v>10</v>
      </c>
      <c r="G8515" t="s">
        <v>24</v>
      </c>
      <c r="H8515" t="s">
        <v>333</v>
      </c>
      <c r="J8515" t="s">
        <v>18000</v>
      </c>
      <c r="K8515" t="str">
        <f>IF(COUNTIF(Customers!A:A, H8515)&gt;0, "Valid", "Invalid")</f>
        <v>Valid</v>
      </c>
      <c r="L8515" t="str">
        <f t="shared" ref="L8515:L8578" si="665">TEXT(B8515,"m")</f>
        <v>5</v>
      </c>
      <c r="M8515" t="str">
        <f t="shared" ref="M8515:M8578" si="666">TEXT(B8515,"yyyy")</f>
        <v>2023</v>
      </c>
      <c r="N8515">
        <f t="shared" ref="N8515:N8578" si="667">IF(D8515="Revenue",C8515,-ABS(C8515))</f>
        <v>144118.21</v>
      </c>
      <c r="O8515">
        <f t="shared" ref="O8515:O8578" si="668">IF(D8515="Revenue", C8515, "")</f>
        <v>144118.21</v>
      </c>
      <c r="P8515" t="str">
        <f t="shared" ref="P8515:P8578" si="669">IF(D8515="Expense", ABS(C8515), "")</f>
        <v/>
      </c>
      <c r="Q8515" s="48" t="str">
        <f>IF(O8515="","",
   IF(OR(O8515&lt;EDA_Outlier_Analysis!$C$10, O8515&gt;EDA_Outlier_Analysis!$C$11),
      "Outlier",
      "Normal"))</f>
        <v>Normal</v>
      </c>
      <c r="R8515" t="str">
        <f>IF(P8515="","",
   IF(OR(P8515 &lt; EDA_Outlier_Analysis!$F$7, P8515 &gt; EDA_Outlier_Analysis!$F$8),
      "Outlier",
      "Normal"))</f>
        <v/>
      </c>
      <c r="S8515" t="str">
        <f>IF(N8515="","",
   IF(OR(N8515 &lt;EDA_Outlier_Analysis!$I$10, N8515 &gt; EDA_Outlier_Analysis!$I$11),
      "Outlier",
      "Normal"))</f>
        <v>Normal</v>
      </c>
    </row>
    <row r="8516" spans="1:19">
      <c r="A8516" t="s">
        <v>18001</v>
      </c>
      <c r="B8516" s="4">
        <v>45166</v>
      </c>
      <c r="C8516" s="2">
        <v>139383.71</v>
      </c>
      <c r="D8516" t="s">
        <v>849</v>
      </c>
      <c r="E8516" t="s">
        <v>853</v>
      </c>
      <c r="F8516" t="s">
        <v>11</v>
      </c>
      <c r="G8516" t="s">
        <v>24</v>
      </c>
      <c r="H8516" t="s">
        <v>249</v>
      </c>
      <c r="J8516" t="s">
        <v>18002</v>
      </c>
      <c r="K8516" t="str">
        <f>IF(COUNTIF(Customers!A:A, H8516)&gt;0, "Valid", "Invalid")</f>
        <v>Valid</v>
      </c>
      <c r="L8516" t="str">
        <f t="shared" si="665"/>
        <v>8</v>
      </c>
      <c r="M8516" t="str">
        <f t="shared" si="666"/>
        <v>2023</v>
      </c>
      <c r="N8516">
        <f t="shared" si="667"/>
        <v>139383.71</v>
      </c>
      <c r="O8516">
        <f t="shared" si="668"/>
        <v>139383.71</v>
      </c>
      <c r="P8516" t="str">
        <f t="shared" si="669"/>
        <v/>
      </c>
      <c r="Q8516" s="48" t="str">
        <f>IF(O8516="","",
   IF(OR(O8516&lt;EDA_Outlier_Analysis!$C$10, O8516&gt;EDA_Outlier_Analysis!$C$11),
      "Outlier",
      "Normal"))</f>
        <v>Normal</v>
      </c>
      <c r="R8516" t="str">
        <f>IF(P8516="","",
   IF(OR(P8516 &lt; EDA_Outlier_Analysis!$F$7, P8516 &gt; EDA_Outlier_Analysis!$F$8),
      "Outlier",
      "Normal"))</f>
        <v/>
      </c>
      <c r="S8516" t="str">
        <f>IF(N8516="","",
   IF(OR(N8516 &lt;EDA_Outlier_Analysis!$I$10, N8516 &gt; EDA_Outlier_Analysis!$I$11),
      "Outlier",
      "Normal"))</f>
        <v>Normal</v>
      </c>
    </row>
    <row r="8517" spans="1:19">
      <c r="A8517" t="s">
        <v>18003</v>
      </c>
      <c r="B8517" s="4">
        <v>45196</v>
      </c>
      <c r="C8517" s="2">
        <v>24933.68</v>
      </c>
      <c r="D8517" t="s">
        <v>971</v>
      </c>
      <c r="E8517" t="s">
        <v>971</v>
      </c>
      <c r="F8517" t="s">
        <v>11</v>
      </c>
      <c r="G8517" t="s">
        <v>20</v>
      </c>
      <c r="J8517" t="s">
        <v>18004</v>
      </c>
      <c r="K8517" t="str">
        <f>IF(COUNTIF(Customers!A:A, H8517)&gt;0, "Valid", "Invalid")</f>
        <v>Invalid</v>
      </c>
      <c r="L8517" t="str">
        <f t="shared" si="665"/>
        <v>9</v>
      </c>
      <c r="M8517" t="str">
        <f t="shared" si="666"/>
        <v>2023</v>
      </c>
      <c r="N8517">
        <f t="shared" si="667"/>
        <v>-24933.68</v>
      </c>
      <c r="O8517" t="str">
        <f t="shared" si="668"/>
        <v/>
      </c>
      <c r="P8517" t="str">
        <f t="shared" si="669"/>
        <v/>
      </c>
      <c r="Q8517" s="48" t="str">
        <f>IF(O8517="","",
   IF(OR(O8517&lt;EDA_Outlier_Analysis!$C$10, O8517&gt;EDA_Outlier_Analysis!$C$11),
      "Outlier",
      "Normal"))</f>
        <v/>
      </c>
      <c r="R8517" t="str">
        <f>IF(P8517="","",
   IF(OR(P8517 &lt; EDA_Outlier_Analysis!$F$7, P8517 &gt; EDA_Outlier_Analysis!$F$8),
      "Outlier",
      "Normal"))</f>
        <v/>
      </c>
      <c r="S8517" t="str">
        <f>IF(N8517="","",
   IF(OR(N8517 &lt;EDA_Outlier_Analysis!$I$10, N8517 &gt; EDA_Outlier_Analysis!$I$11),
      "Outlier",
      "Normal"))</f>
        <v>Normal</v>
      </c>
    </row>
    <row r="8518" spans="1:19">
      <c r="A8518" t="s">
        <v>18005</v>
      </c>
      <c r="B8518" s="4">
        <v>44645</v>
      </c>
      <c r="C8518" s="2">
        <v>-66377.14</v>
      </c>
      <c r="D8518" t="s">
        <v>840</v>
      </c>
      <c r="E8518" t="s">
        <v>864</v>
      </c>
      <c r="F8518" t="s">
        <v>9</v>
      </c>
      <c r="G8518" t="s">
        <v>31</v>
      </c>
      <c r="I8518" t="s">
        <v>1468</v>
      </c>
      <c r="J8518" t="s">
        <v>18006</v>
      </c>
      <c r="K8518" t="str">
        <f>IF(COUNTIF(Customers!A:A, H8518)&gt;0, "Valid", "Invalid")</f>
        <v>Invalid</v>
      </c>
      <c r="L8518" t="str">
        <f t="shared" si="665"/>
        <v>3</v>
      </c>
      <c r="M8518" t="str">
        <f t="shared" si="666"/>
        <v>2022</v>
      </c>
      <c r="N8518">
        <f t="shared" si="667"/>
        <v>-66377.14</v>
      </c>
      <c r="O8518" t="str">
        <f t="shared" si="668"/>
        <v/>
      </c>
      <c r="P8518">
        <f t="shared" si="669"/>
        <v>66377.14</v>
      </c>
      <c r="Q8518" s="48" t="str">
        <f>IF(O8518="","",
   IF(OR(O8518&lt;EDA_Outlier_Analysis!$C$10, O8518&gt;EDA_Outlier_Analysis!$C$11),
      "Outlier",
      "Normal"))</f>
        <v/>
      </c>
      <c r="R8518" t="str">
        <f>IF(P8518="","",
   IF(OR(P8518 &lt; EDA_Outlier_Analysis!$F$7, P8518 &gt; EDA_Outlier_Analysis!$F$8),
      "Outlier",
      "Normal"))</f>
        <v>Outlier</v>
      </c>
      <c r="S8518" t="str">
        <f>IF(N8518="","",
   IF(OR(N8518 &lt;EDA_Outlier_Analysis!$I$10, N8518 &gt; EDA_Outlier_Analysis!$I$11),
      "Outlier",
      "Normal"))</f>
        <v>Normal</v>
      </c>
    </row>
    <row r="8519" spans="1:19">
      <c r="A8519" t="s">
        <v>18007</v>
      </c>
      <c r="B8519" s="4">
        <v>45152</v>
      </c>
      <c r="C8519" s="2">
        <v>226172.73</v>
      </c>
      <c r="D8519" t="s">
        <v>849</v>
      </c>
      <c r="E8519" t="s">
        <v>850</v>
      </c>
      <c r="F8519" t="s">
        <v>11</v>
      </c>
      <c r="G8519" t="s">
        <v>20</v>
      </c>
      <c r="H8519" t="s">
        <v>277</v>
      </c>
      <c r="J8519" t="s">
        <v>18008</v>
      </c>
      <c r="K8519" t="str">
        <f>IF(COUNTIF(Customers!A:A, H8519)&gt;0, "Valid", "Invalid")</f>
        <v>Valid</v>
      </c>
      <c r="L8519" t="str">
        <f t="shared" si="665"/>
        <v>8</v>
      </c>
      <c r="M8519" t="str">
        <f t="shared" si="666"/>
        <v>2023</v>
      </c>
      <c r="N8519">
        <f t="shared" si="667"/>
        <v>226172.73</v>
      </c>
      <c r="O8519">
        <f t="shared" si="668"/>
        <v>226172.73</v>
      </c>
      <c r="P8519" t="str">
        <f t="shared" si="669"/>
        <v/>
      </c>
      <c r="Q8519" s="48" t="str">
        <f>IF(O8519="","",
   IF(OR(O8519&lt;EDA_Outlier_Analysis!$C$10, O8519&gt;EDA_Outlier_Analysis!$C$11),
      "Outlier",
      "Normal"))</f>
        <v>Normal</v>
      </c>
      <c r="R8519" t="str">
        <f>IF(P8519="","",
   IF(OR(P8519 &lt; EDA_Outlier_Analysis!$F$7, P8519 &gt; EDA_Outlier_Analysis!$F$8),
      "Outlier",
      "Normal"))</f>
        <v/>
      </c>
      <c r="S8519" t="str">
        <f>IF(N8519="","",
   IF(OR(N8519 &lt;EDA_Outlier_Analysis!$I$10, N8519 &gt; EDA_Outlier_Analysis!$I$11),
      "Outlier",
      "Normal"))</f>
        <v>Normal</v>
      </c>
    </row>
    <row r="8520" spans="1:19">
      <c r="A8520" t="s">
        <v>18009</v>
      </c>
      <c r="B8520" s="4">
        <v>45242</v>
      </c>
      <c r="C8520" s="2">
        <v>232599.06</v>
      </c>
      <c r="D8520" t="s">
        <v>849</v>
      </c>
      <c r="E8520" t="s">
        <v>850</v>
      </c>
      <c r="F8520" t="s">
        <v>10</v>
      </c>
      <c r="G8520" t="s">
        <v>31</v>
      </c>
      <c r="H8520" t="s">
        <v>513</v>
      </c>
      <c r="J8520" t="s">
        <v>18010</v>
      </c>
      <c r="K8520" t="str">
        <f>IF(COUNTIF(Customers!A:A, H8520)&gt;0, "Valid", "Invalid")</f>
        <v>Valid</v>
      </c>
      <c r="L8520" t="str">
        <f t="shared" si="665"/>
        <v>11</v>
      </c>
      <c r="M8520" t="str">
        <f t="shared" si="666"/>
        <v>2023</v>
      </c>
      <c r="N8520">
        <f t="shared" si="667"/>
        <v>232599.06</v>
      </c>
      <c r="O8520">
        <f t="shared" si="668"/>
        <v>232599.06</v>
      </c>
      <c r="P8520" t="str">
        <f t="shared" si="669"/>
        <v/>
      </c>
      <c r="Q8520" s="48" t="str">
        <f>IF(O8520="","",
   IF(OR(O8520&lt;EDA_Outlier_Analysis!$C$10, O8520&gt;EDA_Outlier_Analysis!$C$11),
      "Outlier",
      "Normal"))</f>
        <v>Normal</v>
      </c>
      <c r="R8520" t="str">
        <f>IF(P8520="","",
   IF(OR(P8520 &lt; EDA_Outlier_Analysis!$F$7, P8520 &gt; EDA_Outlier_Analysis!$F$8),
      "Outlier",
      "Normal"))</f>
        <v/>
      </c>
      <c r="S8520" t="str">
        <f>IF(N8520="","",
   IF(OR(N8520 &lt;EDA_Outlier_Analysis!$I$10, N8520 &gt; EDA_Outlier_Analysis!$I$11),
      "Outlier",
      "Normal"))</f>
        <v>Normal</v>
      </c>
    </row>
    <row r="8521" spans="1:19">
      <c r="A8521" t="s">
        <v>18011</v>
      </c>
      <c r="B8521" s="4">
        <v>45190</v>
      </c>
      <c r="C8521" s="2">
        <v>213187.69</v>
      </c>
      <c r="D8521" t="s">
        <v>849</v>
      </c>
      <c r="E8521" t="s">
        <v>868</v>
      </c>
      <c r="F8521" t="s">
        <v>9</v>
      </c>
      <c r="G8521" t="s">
        <v>31</v>
      </c>
      <c r="H8521" t="s">
        <v>165</v>
      </c>
      <c r="J8521" t="s">
        <v>18012</v>
      </c>
      <c r="K8521" t="str">
        <f>IF(COUNTIF(Customers!A:A, H8521)&gt;0, "Valid", "Invalid")</f>
        <v>Valid</v>
      </c>
      <c r="L8521" t="str">
        <f t="shared" si="665"/>
        <v>9</v>
      </c>
      <c r="M8521" t="str">
        <f t="shared" si="666"/>
        <v>2023</v>
      </c>
      <c r="N8521">
        <f t="shared" si="667"/>
        <v>213187.69</v>
      </c>
      <c r="O8521">
        <f t="shared" si="668"/>
        <v>213187.69</v>
      </c>
      <c r="P8521" t="str">
        <f t="shared" si="669"/>
        <v/>
      </c>
      <c r="Q8521" s="48" t="str">
        <f>IF(O8521="","",
   IF(OR(O8521&lt;EDA_Outlier_Analysis!$C$10, O8521&gt;EDA_Outlier_Analysis!$C$11),
      "Outlier",
      "Normal"))</f>
        <v>Normal</v>
      </c>
      <c r="R8521" t="str">
        <f>IF(P8521="","",
   IF(OR(P8521 &lt; EDA_Outlier_Analysis!$F$7, P8521 &gt; EDA_Outlier_Analysis!$F$8),
      "Outlier",
      "Normal"))</f>
        <v/>
      </c>
      <c r="S8521" t="str">
        <f>IF(N8521="","",
   IF(OR(N8521 &lt;EDA_Outlier_Analysis!$I$10, N8521 &gt; EDA_Outlier_Analysis!$I$11),
      "Outlier",
      "Normal"))</f>
        <v>Normal</v>
      </c>
    </row>
    <row r="8522" spans="1:19">
      <c r="A8522" t="s">
        <v>18013</v>
      </c>
      <c r="B8522" s="4">
        <v>45242</v>
      </c>
      <c r="C8522" s="2">
        <v>-21919.52</v>
      </c>
      <c r="D8522" t="s">
        <v>840</v>
      </c>
      <c r="E8522" t="s">
        <v>845</v>
      </c>
      <c r="F8522" t="s">
        <v>9</v>
      </c>
      <c r="G8522" t="s">
        <v>20</v>
      </c>
      <c r="I8522" t="s">
        <v>2017</v>
      </c>
      <c r="J8522" t="s">
        <v>18014</v>
      </c>
      <c r="K8522" t="str">
        <f>IF(COUNTIF(Customers!A:A, H8522)&gt;0, "Valid", "Invalid")</f>
        <v>Invalid</v>
      </c>
      <c r="L8522" t="str">
        <f t="shared" si="665"/>
        <v>11</v>
      </c>
      <c r="M8522" t="str">
        <f t="shared" si="666"/>
        <v>2023</v>
      </c>
      <c r="N8522">
        <f t="shared" si="667"/>
        <v>-21919.52</v>
      </c>
      <c r="O8522" t="str">
        <f t="shared" si="668"/>
        <v/>
      </c>
      <c r="P8522">
        <f t="shared" si="669"/>
        <v>21919.52</v>
      </c>
      <c r="Q8522" s="48" t="str">
        <f>IF(O8522="","",
   IF(OR(O8522&lt;EDA_Outlier_Analysis!$C$10, O8522&gt;EDA_Outlier_Analysis!$C$11),
      "Outlier",
      "Normal"))</f>
        <v/>
      </c>
      <c r="R8522" t="str">
        <f>IF(P8522="","",
   IF(OR(P8522 &lt; EDA_Outlier_Analysis!$F$7, P8522 &gt; EDA_Outlier_Analysis!$F$8),
      "Outlier",
      "Normal"))</f>
        <v>Outlier</v>
      </c>
      <c r="S8522" t="str">
        <f>IF(N8522="","",
   IF(OR(N8522 &lt;EDA_Outlier_Analysis!$I$10, N8522 &gt; EDA_Outlier_Analysis!$I$11),
      "Outlier",
      "Normal"))</f>
        <v>Normal</v>
      </c>
    </row>
    <row r="8523" spans="1:19">
      <c r="A8523" t="s">
        <v>18015</v>
      </c>
      <c r="B8523" s="4">
        <v>45187</v>
      </c>
      <c r="C8523" s="2">
        <v>147330.49</v>
      </c>
      <c r="D8523" t="s">
        <v>849</v>
      </c>
      <c r="E8523" t="s">
        <v>853</v>
      </c>
      <c r="F8523" t="s">
        <v>10</v>
      </c>
      <c r="G8523" t="s">
        <v>24</v>
      </c>
      <c r="H8523" t="s">
        <v>265</v>
      </c>
      <c r="J8523" t="s">
        <v>18016</v>
      </c>
      <c r="K8523" t="str">
        <f>IF(COUNTIF(Customers!A:A, H8523)&gt;0, "Valid", "Invalid")</f>
        <v>Valid</v>
      </c>
      <c r="L8523" t="str">
        <f t="shared" si="665"/>
        <v>9</v>
      </c>
      <c r="M8523" t="str">
        <f t="shared" si="666"/>
        <v>2023</v>
      </c>
      <c r="N8523">
        <f t="shared" si="667"/>
        <v>147330.49</v>
      </c>
      <c r="O8523">
        <f t="shared" si="668"/>
        <v>147330.49</v>
      </c>
      <c r="P8523" t="str">
        <f t="shared" si="669"/>
        <v/>
      </c>
      <c r="Q8523" s="48" t="str">
        <f>IF(O8523="","",
   IF(OR(O8523&lt;EDA_Outlier_Analysis!$C$10, O8523&gt;EDA_Outlier_Analysis!$C$11),
      "Outlier",
      "Normal"))</f>
        <v>Normal</v>
      </c>
      <c r="R8523" t="str">
        <f>IF(P8523="","",
   IF(OR(P8523 &lt; EDA_Outlier_Analysis!$F$7, P8523 &gt; EDA_Outlier_Analysis!$F$8),
      "Outlier",
      "Normal"))</f>
        <v/>
      </c>
      <c r="S8523" t="str">
        <f>IF(N8523="","",
   IF(OR(N8523 &lt;EDA_Outlier_Analysis!$I$10, N8523 &gt; EDA_Outlier_Analysis!$I$11),
      "Outlier",
      "Normal"))</f>
        <v>Normal</v>
      </c>
    </row>
    <row r="8524" spans="1:19">
      <c r="A8524" t="s">
        <v>18017</v>
      </c>
      <c r="B8524" s="4">
        <v>45113</v>
      </c>
      <c r="C8524" s="2">
        <v>165781.9</v>
      </c>
      <c r="D8524" t="s">
        <v>849</v>
      </c>
      <c r="E8524" t="s">
        <v>853</v>
      </c>
      <c r="F8524" t="s">
        <v>9</v>
      </c>
      <c r="G8524" t="s">
        <v>24</v>
      </c>
      <c r="H8524" t="s">
        <v>241</v>
      </c>
      <c r="J8524" t="s">
        <v>18018</v>
      </c>
      <c r="K8524" t="str">
        <f>IF(COUNTIF(Customers!A:A, H8524)&gt;0, "Valid", "Invalid")</f>
        <v>Valid</v>
      </c>
      <c r="L8524" t="str">
        <f t="shared" si="665"/>
        <v>7</v>
      </c>
      <c r="M8524" t="str">
        <f t="shared" si="666"/>
        <v>2023</v>
      </c>
      <c r="N8524">
        <f t="shared" si="667"/>
        <v>165781.9</v>
      </c>
      <c r="O8524">
        <f t="shared" si="668"/>
        <v>165781.9</v>
      </c>
      <c r="P8524" t="str">
        <f t="shared" si="669"/>
        <v/>
      </c>
      <c r="Q8524" s="48" t="str">
        <f>IF(O8524="","",
   IF(OR(O8524&lt;EDA_Outlier_Analysis!$C$10, O8524&gt;EDA_Outlier_Analysis!$C$11),
      "Outlier",
      "Normal"))</f>
        <v>Normal</v>
      </c>
      <c r="R8524" t="str">
        <f>IF(P8524="","",
   IF(OR(P8524 &lt; EDA_Outlier_Analysis!$F$7, P8524 &gt; EDA_Outlier_Analysis!$F$8),
      "Outlier",
      "Normal"))</f>
        <v/>
      </c>
      <c r="S8524" t="str">
        <f>IF(N8524="","",
   IF(OR(N8524 &lt;EDA_Outlier_Analysis!$I$10, N8524 &gt; EDA_Outlier_Analysis!$I$11),
      "Outlier",
      "Normal"))</f>
        <v>Normal</v>
      </c>
    </row>
    <row r="8525" spans="1:19">
      <c r="A8525" t="s">
        <v>18019</v>
      </c>
      <c r="B8525" s="4">
        <v>44937</v>
      </c>
      <c r="C8525" s="2">
        <v>228705.19</v>
      </c>
      <c r="D8525" t="s">
        <v>849</v>
      </c>
      <c r="E8525" t="s">
        <v>868</v>
      </c>
      <c r="F8525" t="s">
        <v>11</v>
      </c>
      <c r="G8525" t="s">
        <v>34</v>
      </c>
      <c r="H8525" t="s">
        <v>469</v>
      </c>
      <c r="J8525" t="s">
        <v>18020</v>
      </c>
      <c r="K8525" t="str">
        <f>IF(COUNTIF(Customers!A:A, H8525)&gt;0, "Valid", "Invalid")</f>
        <v>Valid</v>
      </c>
      <c r="L8525" t="str">
        <f t="shared" si="665"/>
        <v>1</v>
      </c>
      <c r="M8525" t="str">
        <f t="shared" si="666"/>
        <v>2023</v>
      </c>
      <c r="N8525">
        <f t="shared" si="667"/>
        <v>228705.19</v>
      </c>
      <c r="O8525">
        <f t="shared" si="668"/>
        <v>228705.19</v>
      </c>
      <c r="P8525" t="str">
        <f t="shared" si="669"/>
        <v/>
      </c>
      <c r="Q8525" s="48" t="str">
        <f>IF(O8525="","",
   IF(OR(O8525&lt;EDA_Outlier_Analysis!$C$10, O8525&gt;EDA_Outlier_Analysis!$C$11),
      "Outlier",
      "Normal"))</f>
        <v>Normal</v>
      </c>
      <c r="R8525" t="str">
        <f>IF(P8525="","",
   IF(OR(P8525 &lt; EDA_Outlier_Analysis!$F$7, P8525 &gt; EDA_Outlier_Analysis!$F$8),
      "Outlier",
      "Normal"))</f>
        <v/>
      </c>
      <c r="S8525" t="str">
        <f>IF(N8525="","",
   IF(OR(N8525 &lt;EDA_Outlier_Analysis!$I$10, N8525 &gt; EDA_Outlier_Analysis!$I$11),
      "Outlier",
      "Normal"))</f>
        <v>Normal</v>
      </c>
    </row>
    <row r="8526" spans="1:19">
      <c r="A8526" t="s">
        <v>18021</v>
      </c>
      <c r="B8526" s="4">
        <v>45130</v>
      </c>
      <c r="C8526" s="2">
        <v>-51008.88</v>
      </c>
      <c r="D8526" t="s">
        <v>840</v>
      </c>
      <c r="E8526" t="s">
        <v>905</v>
      </c>
      <c r="F8526" t="s">
        <v>9</v>
      </c>
      <c r="G8526" t="s">
        <v>34</v>
      </c>
      <c r="I8526" t="s">
        <v>2048</v>
      </c>
      <c r="J8526" t="s">
        <v>18022</v>
      </c>
      <c r="K8526" t="str">
        <f>IF(COUNTIF(Customers!A:A, H8526)&gt;0, "Valid", "Invalid")</f>
        <v>Invalid</v>
      </c>
      <c r="L8526" t="str">
        <f t="shared" si="665"/>
        <v>7</v>
      </c>
      <c r="M8526" t="str">
        <f t="shared" si="666"/>
        <v>2023</v>
      </c>
      <c r="N8526">
        <f t="shared" si="667"/>
        <v>-51008.88</v>
      </c>
      <c r="O8526" t="str">
        <f t="shared" si="668"/>
        <v/>
      </c>
      <c r="P8526">
        <f t="shared" si="669"/>
        <v>51008.88</v>
      </c>
      <c r="Q8526" s="48" t="str">
        <f>IF(O8526="","",
   IF(OR(O8526&lt;EDA_Outlier_Analysis!$C$10, O8526&gt;EDA_Outlier_Analysis!$C$11),
      "Outlier",
      "Normal"))</f>
        <v/>
      </c>
      <c r="R8526" t="str">
        <f>IF(P8526="","",
   IF(OR(P8526 &lt; EDA_Outlier_Analysis!$F$7, P8526 &gt; EDA_Outlier_Analysis!$F$8),
      "Outlier",
      "Normal"))</f>
        <v>Normal</v>
      </c>
      <c r="S8526" t="str">
        <f>IF(N8526="","",
   IF(OR(N8526 &lt;EDA_Outlier_Analysis!$I$10, N8526 &gt; EDA_Outlier_Analysis!$I$11),
      "Outlier",
      "Normal"))</f>
        <v>Normal</v>
      </c>
    </row>
    <row r="8527" spans="1:19">
      <c r="A8527" t="s">
        <v>18023</v>
      </c>
      <c r="B8527" s="4">
        <v>45235</v>
      </c>
      <c r="C8527" s="2">
        <v>169026.16</v>
      </c>
      <c r="D8527" t="s">
        <v>849</v>
      </c>
      <c r="E8527" t="s">
        <v>868</v>
      </c>
      <c r="F8527" t="s">
        <v>11</v>
      </c>
      <c r="G8527" t="s">
        <v>31</v>
      </c>
      <c r="H8527" t="s">
        <v>303</v>
      </c>
      <c r="J8527" t="s">
        <v>18024</v>
      </c>
      <c r="K8527" t="str">
        <f>IF(COUNTIF(Customers!A:A, H8527)&gt;0, "Valid", "Invalid")</f>
        <v>Valid</v>
      </c>
      <c r="L8527" t="str">
        <f t="shared" si="665"/>
        <v>11</v>
      </c>
      <c r="M8527" t="str">
        <f t="shared" si="666"/>
        <v>2023</v>
      </c>
      <c r="N8527">
        <f t="shared" si="667"/>
        <v>169026.16</v>
      </c>
      <c r="O8527">
        <f t="shared" si="668"/>
        <v>169026.16</v>
      </c>
      <c r="P8527" t="str">
        <f t="shared" si="669"/>
        <v/>
      </c>
      <c r="Q8527" s="48" t="str">
        <f>IF(O8527="","",
   IF(OR(O8527&lt;EDA_Outlier_Analysis!$C$10, O8527&gt;EDA_Outlier_Analysis!$C$11),
      "Outlier",
      "Normal"))</f>
        <v>Normal</v>
      </c>
      <c r="R8527" t="str">
        <f>IF(P8527="","",
   IF(OR(P8527 &lt; EDA_Outlier_Analysis!$F$7, P8527 &gt; EDA_Outlier_Analysis!$F$8),
      "Outlier",
      "Normal"))</f>
        <v/>
      </c>
      <c r="S8527" t="str">
        <f>IF(N8527="","",
   IF(OR(N8527 &lt;EDA_Outlier_Analysis!$I$10, N8527 &gt; EDA_Outlier_Analysis!$I$11),
      "Outlier",
      "Normal"))</f>
        <v>Normal</v>
      </c>
    </row>
    <row r="8528" spans="1:19">
      <c r="A8528" t="s">
        <v>18025</v>
      </c>
      <c r="B8528" s="4">
        <v>45254</v>
      </c>
      <c r="C8528" s="2">
        <v>233589.59</v>
      </c>
      <c r="D8528" t="s">
        <v>849</v>
      </c>
      <c r="E8528" t="s">
        <v>850</v>
      </c>
      <c r="F8528" t="s">
        <v>10</v>
      </c>
      <c r="G8528" t="s">
        <v>31</v>
      </c>
      <c r="H8528" t="s">
        <v>695</v>
      </c>
      <c r="J8528" t="s">
        <v>18026</v>
      </c>
      <c r="K8528" t="str">
        <f>IF(COUNTIF(Customers!A:A, H8528)&gt;0, "Valid", "Invalid")</f>
        <v>Valid</v>
      </c>
      <c r="L8528" t="str">
        <f t="shared" si="665"/>
        <v>11</v>
      </c>
      <c r="M8528" t="str">
        <f t="shared" si="666"/>
        <v>2023</v>
      </c>
      <c r="N8528">
        <f t="shared" si="667"/>
        <v>233589.59</v>
      </c>
      <c r="O8528">
        <f t="shared" si="668"/>
        <v>233589.59</v>
      </c>
      <c r="P8528" t="str">
        <f t="shared" si="669"/>
        <v/>
      </c>
      <c r="Q8528" s="48" t="str">
        <f>IF(O8528="","",
   IF(OR(O8528&lt;EDA_Outlier_Analysis!$C$10, O8528&gt;EDA_Outlier_Analysis!$C$11),
      "Outlier",
      "Normal"))</f>
        <v>Normal</v>
      </c>
      <c r="R8528" t="str">
        <f>IF(P8528="","",
   IF(OR(P8528 &lt; EDA_Outlier_Analysis!$F$7, P8528 &gt; EDA_Outlier_Analysis!$F$8),
      "Outlier",
      "Normal"))</f>
        <v/>
      </c>
      <c r="S8528" t="str">
        <f>IF(N8528="","",
   IF(OR(N8528 &lt;EDA_Outlier_Analysis!$I$10, N8528 &gt; EDA_Outlier_Analysis!$I$11),
      "Outlier",
      "Normal"))</f>
        <v>Normal</v>
      </c>
    </row>
    <row r="8529" spans="1:19">
      <c r="A8529" t="s">
        <v>18027</v>
      </c>
      <c r="B8529" s="4">
        <v>44566</v>
      </c>
      <c r="C8529" s="2">
        <v>-32380.65</v>
      </c>
      <c r="D8529" t="s">
        <v>840</v>
      </c>
      <c r="E8529" t="s">
        <v>905</v>
      </c>
      <c r="F8529" t="s">
        <v>11</v>
      </c>
      <c r="G8529" t="s">
        <v>31</v>
      </c>
      <c r="I8529" t="s">
        <v>2424</v>
      </c>
      <c r="J8529" t="s">
        <v>18028</v>
      </c>
      <c r="K8529" t="str">
        <f>IF(COUNTIF(Customers!A:A, H8529)&gt;0, "Valid", "Invalid")</f>
        <v>Invalid</v>
      </c>
      <c r="L8529" t="str">
        <f t="shared" si="665"/>
        <v>1</v>
      </c>
      <c r="M8529" t="str">
        <f t="shared" si="666"/>
        <v>2022</v>
      </c>
      <c r="N8529">
        <f t="shared" si="667"/>
        <v>-32380.65</v>
      </c>
      <c r="O8529" t="str">
        <f t="shared" si="668"/>
        <v/>
      </c>
      <c r="P8529">
        <f t="shared" si="669"/>
        <v>32380.65</v>
      </c>
      <c r="Q8529" s="48" t="str">
        <f>IF(O8529="","",
   IF(OR(O8529&lt;EDA_Outlier_Analysis!$C$10, O8529&gt;EDA_Outlier_Analysis!$C$11),
      "Outlier",
      "Normal"))</f>
        <v/>
      </c>
      <c r="R8529" t="str">
        <f>IF(P8529="","",
   IF(OR(P8529 &lt; EDA_Outlier_Analysis!$F$7, P8529 &gt; EDA_Outlier_Analysis!$F$8),
      "Outlier",
      "Normal"))</f>
        <v>Normal</v>
      </c>
      <c r="S8529" t="str">
        <f>IF(N8529="","",
   IF(OR(N8529 &lt;EDA_Outlier_Analysis!$I$10, N8529 &gt; EDA_Outlier_Analysis!$I$11),
      "Outlier",
      "Normal"))</f>
        <v>Normal</v>
      </c>
    </row>
    <row r="8530" spans="1:19">
      <c r="A8530" t="s">
        <v>18029</v>
      </c>
      <c r="B8530" s="4">
        <v>44601</v>
      </c>
      <c r="C8530" s="2">
        <v>242935.24</v>
      </c>
      <c r="D8530" t="s">
        <v>849</v>
      </c>
      <c r="E8530" t="s">
        <v>850</v>
      </c>
      <c r="F8530" t="s">
        <v>9</v>
      </c>
      <c r="G8530" t="s">
        <v>34</v>
      </c>
      <c r="H8530" t="s">
        <v>201</v>
      </c>
      <c r="J8530" t="s">
        <v>18030</v>
      </c>
      <c r="K8530" t="str">
        <f>IF(COUNTIF(Customers!A:A, H8530)&gt;0, "Valid", "Invalid")</f>
        <v>Valid</v>
      </c>
      <c r="L8530" t="str">
        <f t="shared" si="665"/>
        <v>2</v>
      </c>
      <c r="M8530" t="str">
        <f t="shared" si="666"/>
        <v>2022</v>
      </c>
      <c r="N8530">
        <f t="shared" si="667"/>
        <v>242935.24</v>
      </c>
      <c r="O8530">
        <f t="shared" si="668"/>
        <v>242935.24</v>
      </c>
      <c r="P8530" t="str">
        <f t="shared" si="669"/>
        <v/>
      </c>
      <c r="Q8530" s="48" t="str">
        <f>IF(O8530="","",
   IF(OR(O8530&lt;EDA_Outlier_Analysis!$C$10, O8530&gt;EDA_Outlier_Analysis!$C$11),
      "Outlier",
      "Normal"))</f>
        <v>Normal</v>
      </c>
      <c r="R8530" t="str">
        <f>IF(P8530="","",
   IF(OR(P8530 &lt; EDA_Outlier_Analysis!$F$7, P8530 &gt; EDA_Outlier_Analysis!$F$8),
      "Outlier",
      "Normal"))</f>
        <v/>
      </c>
      <c r="S8530" t="str">
        <f>IF(N8530="","",
   IF(OR(N8530 &lt;EDA_Outlier_Analysis!$I$10, N8530 &gt; EDA_Outlier_Analysis!$I$11),
      "Outlier",
      "Normal"))</f>
        <v>Normal</v>
      </c>
    </row>
    <row r="8531" spans="1:19">
      <c r="A8531" t="s">
        <v>18031</v>
      </c>
      <c r="B8531" s="4">
        <v>45242</v>
      </c>
      <c r="C8531" s="2">
        <v>156324.51999999999</v>
      </c>
      <c r="D8531" t="s">
        <v>849</v>
      </c>
      <c r="E8531" t="s">
        <v>850</v>
      </c>
      <c r="F8531" t="s">
        <v>9</v>
      </c>
      <c r="G8531" t="s">
        <v>24</v>
      </c>
      <c r="H8531" t="s">
        <v>625</v>
      </c>
      <c r="J8531" t="s">
        <v>18032</v>
      </c>
      <c r="K8531" t="str">
        <f>IF(COUNTIF(Customers!A:A, H8531)&gt;0, "Valid", "Invalid")</f>
        <v>Valid</v>
      </c>
      <c r="L8531" t="str">
        <f t="shared" si="665"/>
        <v>11</v>
      </c>
      <c r="M8531" t="str">
        <f t="shared" si="666"/>
        <v>2023</v>
      </c>
      <c r="N8531">
        <f t="shared" si="667"/>
        <v>156324.51999999999</v>
      </c>
      <c r="O8531">
        <f t="shared" si="668"/>
        <v>156324.51999999999</v>
      </c>
      <c r="P8531" t="str">
        <f t="shared" si="669"/>
        <v/>
      </c>
      <c r="Q8531" s="48" t="str">
        <f>IF(O8531="","",
   IF(OR(O8531&lt;EDA_Outlier_Analysis!$C$10, O8531&gt;EDA_Outlier_Analysis!$C$11),
      "Outlier",
      "Normal"))</f>
        <v>Normal</v>
      </c>
      <c r="R8531" t="str">
        <f>IF(P8531="","",
   IF(OR(P8531 &lt; EDA_Outlier_Analysis!$F$7, P8531 &gt; EDA_Outlier_Analysis!$F$8),
      "Outlier",
      "Normal"))</f>
        <v/>
      </c>
      <c r="S8531" t="str">
        <f>IF(N8531="","",
   IF(OR(N8531 &lt;EDA_Outlier_Analysis!$I$10, N8531 &gt; EDA_Outlier_Analysis!$I$11),
      "Outlier",
      "Normal"))</f>
        <v>Normal</v>
      </c>
    </row>
    <row r="8532" spans="1:19">
      <c r="A8532" t="s">
        <v>18033</v>
      </c>
      <c r="B8532" s="4">
        <v>44798</v>
      </c>
      <c r="C8532" s="2">
        <v>167153.87</v>
      </c>
      <c r="D8532" t="s">
        <v>849</v>
      </c>
      <c r="E8532" t="s">
        <v>868</v>
      </c>
      <c r="F8532" t="s">
        <v>9</v>
      </c>
      <c r="G8532" t="s">
        <v>34</v>
      </c>
      <c r="H8532" t="s">
        <v>363</v>
      </c>
      <c r="J8532" t="s">
        <v>18034</v>
      </c>
      <c r="K8532" t="str">
        <f>IF(COUNTIF(Customers!A:A, H8532)&gt;0, "Valid", "Invalid")</f>
        <v>Valid</v>
      </c>
      <c r="L8532" t="str">
        <f t="shared" si="665"/>
        <v>8</v>
      </c>
      <c r="M8532" t="str">
        <f t="shared" si="666"/>
        <v>2022</v>
      </c>
      <c r="N8532">
        <f t="shared" si="667"/>
        <v>167153.87</v>
      </c>
      <c r="O8532">
        <f t="shared" si="668"/>
        <v>167153.87</v>
      </c>
      <c r="P8532" t="str">
        <f t="shared" si="669"/>
        <v/>
      </c>
      <c r="Q8532" s="48" t="str">
        <f>IF(O8532="","",
   IF(OR(O8532&lt;EDA_Outlier_Analysis!$C$10, O8532&gt;EDA_Outlier_Analysis!$C$11),
      "Outlier",
      "Normal"))</f>
        <v>Normal</v>
      </c>
      <c r="R8532" t="str">
        <f>IF(P8532="","",
   IF(OR(P8532 &lt; EDA_Outlier_Analysis!$F$7, P8532 &gt; EDA_Outlier_Analysis!$F$8),
      "Outlier",
      "Normal"))</f>
        <v/>
      </c>
      <c r="S8532" t="str">
        <f>IF(N8532="","",
   IF(OR(N8532 &lt;EDA_Outlier_Analysis!$I$10, N8532 &gt; EDA_Outlier_Analysis!$I$11),
      "Outlier",
      "Normal"))</f>
        <v>Normal</v>
      </c>
    </row>
    <row r="8533" spans="1:19">
      <c r="A8533" t="s">
        <v>18035</v>
      </c>
      <c r="B8533" s="4">
        <v>44971</v>
      </c>
      <c r="C8533" s="2">
        <v>-13574.87</v>
      </c>
      <c r="D8533" t="s">
        <v>840</v>
      </c>
      <c r="E8533" t="s">
        <v>856</v>
      </c>
      <c r="F8533" t="s">
        <v>9</v>
      </c>
      <c r="G8533" t="s">
        <v>24</v>
      </c>
      <c r="I8533" t="s">
        <v>3081</v>
      </c>
      <c r="J8533" t="s">
        <v>18036</v>
      </c>
      <c r="K8533" t="str">
        <f>IF(COUNTIF(Customers!A:A, H8533)&gt;0, "Valid", "Invalid")</f>
        <v>Invalid</v>
      </c>
      <c r="L8533" t="str">
        <f t="shared" si="665"/>
        <v>2</v>
      </c>
      <c r="M8533" t="str">
        <f t="shared" si="666"/>
        <v>2023</v>
      </c>
      <c r="N8533">
        <f t="shared" si="667"/>
        <v>-13574.87</v>
      </c>
      <c r="O8533" t="str">
        <f t="shared" si="668"/>
        <v/>
      </c>
      <c r="P8533">
        <f t="shared" si="669"/>
        <v>13574.87</v>
      </c>
      <c r="Q8533" s="48" t="str">
        <f>IF(O8533="","",
   IF(OR(O8533&lt;EDA_Outlier_Analysis!$C$10, O8533&gt;EDA_Outlier_Analysis!$C$11),
      "Outlier",
      "Normal"))</f>
        <v/>
      </c>
      <c r="R8533" t="str">
        <f>IF(P8533="","",
   IF(OR(P8533 &lt; EDA_Outlier_Analysis!$F$7, P8533 &gt; EDA_Outlier_Analysis!$F$8),
      "Outlier",
      "Normal"))</f>
        <v>Outlier</v>
      </c>
      <c r="S8533" t="str">
        <f>IF(N8533="","",
   IF(OR(N8533 &lt;EDA_Outlier_Analysis!$I$10, N8533 &gt; EDA_Outlier_Analysis!$I$11),
      "Outlier",
      "Normal"))</f>
        <v>Normal</v>
      </c>
    </row>
    <row r="8534" spans="1:19">
      <c r="A8534" t="s">
        <v>18037</v>
      </c>
      <c r="B8534" s="4">
        <v>44994</v>
      </c>
      <c r="C8534" s="2">
        <v>78730.7</v>
      </c>
      <c r="D8534" t="s">
        <v>849</v>
      </c>
      <c r="E8534" t="s">
        <v>853</v>
      </c>
      <c r="F8534" t="s">
        <v>9</v>
      </c>
      <c r="G8534" t="s">
        <v>34</v>
      </c>
      <c r="H8534" t="s">
        <v>219</v>
      </c>
      <c r="J8534" t="s">
        <v>18038</v>
      </c>
      <c r="K8534" t="str">
        <f>IF(COUNTIF(Customers!A:A, H8534)&gt;0, "Valid", "Invalid")</f>
        <v>Valid</v>
      </c>
      <c r="L8534" t="str">
        <f t="shared" si="665"/>
        <v>3</v>
      </c>
      <c r="M8534" t="str">
        <f t="shared" si="666"/>
        <v>2023</v>
      </c>
      <c r="N8534">
        <f t="shared" si="667"/>
        <v>78730.7</v>
      </c>
      <c r="O8534">
        <f t="shared" si="668"/>
        <v>78730.7</v>
      </c>
      <c r="P8534" t="str">
        <f t="shared" si="669"/>
        <v/>
      </c>
      <c r="Q8534" s="48" t="str">
        <f>IF(O8534="","",
   IF(OR(O8534&lt;EDA_Outlier_Analysis!$C$10, O8534&gt;EDA_Outlier_Analysis!$C$11),
      "Outlier",
      "Normal"))</f>
        <v>Normal</v>
      </c>
      <c r="R8534" t="str">
        <f>IF(P8534="","",
   IF(OR(P8534 &lt; EDA_Outlier_Analysis!$F$7, P8534 &gt; EDA_Outlier_Analysis!$F$8),
      "Outlier",
      "Normal"))</f>
        <v/>
      </c>
      <c r="S8534" t="str">
        <f>IF(N8534="","",
   IF(OR(N8534 &lt;EDA_Outlier_Analysis!$I$10, N8534 &gt; EDA_Outlier_Analysis!$I$11),
      "Outlier",
      "Normal"))</f>
        <v>Normal</v>
      </c>
    </row>
    <row r="8535" spans="1:19">
      <c r="A8535" t="s">
        <v>18039</v>
      </c>
      <c r="B8535" s="4">
        <v>45238</v>
      </c>
      <c r="C8535" s="2">
        <v>-23712.16</v>
      </c>
      <c r="D8535" t="s">
        <v>840</v>
      </c>
      <c r="E8535" t="s">
        <v>864</v>
      </c>
      <c r="F8535" t="s">
        <v>9</v>
      </c>
      <c r="G8535" t="s">
        <v>20</v>
      </c>
      <c r="I8535" t="s">
        <v>1083</v>
      </c>
      <c r="J8535" t="s">
        <v>18040</v>
      </c>
      <c r="K8535" t="str">
        <f>IF(COUNTIF(Customers!A:A, H8535)&gt;0, "Valid", "Invalid")</f>
        <v>Invalid</v>
      </c>
      <c r="L8535" t="str">
        <f t="shared" si="665"/>
        <v>11</v>
      </c>
      <c r="M8535" t="str">
        <f t="shared" si="666"/>
        <v>2023</v>
      </c>
      <c r="N8535">
        <f t="shared" si="667"/>
        <v>-23712.16</v>
      </c>
      <c r="O8535" t="str">
        <f t="shared" si="668"/>
        <v/>
      </c>
      <c r="P8535">
        <f t="shared" si="669"/>
        <v>23712.16</v>
      </c>
      <c r="Q8535" s="48" t="str">
        <f>IF(O8535="","",
   IF(OR(O8535&lt;EDA_Outlier_Analysis!$C$10, O8535&gt;EDA_Outlier_Analysis!$C$11),
      "Outlier",
      "Normal"))</f>
        <v/>
      </c>
      <c r="R8535" t="str">
        <f>IF(P8535="","",
   IF(OR(P8535 &lt; EDA_Outlier_Analysis!$F$7, P8535 &gt; EDA_Outlier_Analysis!$F$8),
      "Outlier",
      "Normal"))</f>
        <v>Outlier</v>
      </c>
      <c r="S8535" t="str">
        <f>IF(N8535="","",
   IF(OR(N8535 &lt;EDA_Outlier_Analysis!$I$10, N8535 &gt; EDA_Outlier_Analysis!$I$11),
      "Outlier",
      "Normal"))</f>
        <v>Normal</v>
      </c>
    </row>
    <row r="8536" spans="1:19">
      <c r="A8536" t="s">
        <v>18041</v>
      </c>
      <c r="B8536" s="4">
        <v>44787</v>
      </c>
      <c r="C8536" s="2">
        <v>108518.5</v>
      </c>
      <c r="D8536" t="s">
        <v>849</v>
      </c>
      <c r="E8536" t="s">
        <v>868</v>
      </c>
      <c r="F8536" t="s">
        <v>11</v>
      </c>
      <c r="G8536" t="s">
        <v>34</v>
      </c>
      <c r="H8536" t="s">
        <v>385</v>
      </c>
      <c r="J8536" t="s">
        <v>18042</v>
      </c>
      <c r="K8536" t="str">
        <f>IF(COUNTIF(Customers!A:A, H8536)&gt;0, "Valid", "Invalid")</f>
        <v>Valid</v>
      </c>
      <c r="L8536" t="str">
        <f t="shared" si="665"/>
        <v>8</v>
      </c>
      <c r="M8536" t="str">
        <f t="shared" si="666"/>
        <v>2022</v>
      </c>
      <c r="N8536">
        <f t="shared" si="667"/>
        <v>108518.5</v>
      </c>
      <c r="O8536">
        <f t="shared" si="668"/>
        <v>108518.5</v>
      </c>
      <c r="P8536" t="str">
        <f t="shared" si="669"/>
        <v/>
      </c>
      <c r="Q8536" s="48" t="str">
        <f>IF(O8536="","",
   IF(OR(O8536&lt;EDA_Outlier_Analysis!$C$10, O8536&gt;EDA_Outlier_Analysis!$C$11),
      "Outlier",
      "Normal"))</f>
        <v>Normal</v>
      </c>
      <c r="R8536" t="str">
        <f>IF(P8536="","",
   IF(OR(P8536 &lt; EDA_Outlier_Analysis!$F$7, P8536 &gt; EDA_Outlier_Analysis!$F$8),
      "Outlier",
      "Normal"))</f>
        <v/>
      </c>
      <c r="S8536" t="str">
        <f>IF(N8536="","",
   IF(OR(N8536 &lt;EDA_Outlier_Analysis!$I$10, N8536 &gt; EDA_Outlier_Analysis!$I$11),
      "Outlier",
      "Normal"))</f>
        <v>Normal</v>
      </c>
    </row>
    <row r="8537" spans="1:19">
      <c r="A8537" t="s">
        <v>18043</v>
      </c>
      <c r="B8537" s="4">
        <v>45035</v>
      </c>
      <c r="C8537" s="2">
        <v>-22871.01</v>
      </c>
      <c r="D8537" t="s">
        <v>840</v>
      </c>
      <c r="E8537" t="s">
        <v>841</v>
      </c>
      <c r="F8537" t="s">
        <v>9</v>
      </c>
      <c r="G8537" t="s">
        <v>31</v>
      </c>
      <c r="I8537" t="s">
        <v>1443</v>
      </c>
      <c r="J8537" t="s">
        <v>18044</v>
      </c>
      <c r="K8537" t="str">
        <f>IF(COUNTIF(Customers!A:A, H8537)&gt;0, "Valid", "Invalid")</f>
        <v>Invalid</v>
      </c>
      <c r="L8537" t="str">
        <f t="shared" si="665"/>
        <v>4</v>
      </c>
      <c r="M8537" t="str">
        <f t="shared" si="666"/>
        <v>2023</v>
      </c>
      <c r="N8537">
        <f t="shared" si="667"/>
        <v>-22871.01</v>
      </c>
      <c r="O8537" t="str">
        <f t="shared" si="668"/>
        <v/>
      </c>
      <c r="P8537">
        <f t="shared" si="669"/>
        <v>22871.01</v>
      </c>
      <c r="Q8537" s="48" t="str">
        <f>IF(O8537="","",
   IF(OR(O8537&lt;EDA_Outlier_Analysis!$C$10, O8537&gt;EDA_Outlier_Analysis!$C$11),
      "Outlier",
      "Normal"))</f>
        <v/>
      </c>
      <c r="R8537" t="str">
        <f>IF(P8537="","",
   IF(OR(P8537 &lt; EDA_Outlier_Analysis!$F$7, P8537 &gt; EDA_Outlier_Analysis!$F$8),
      "Outlier",
      "Normal"))</f>
        <v>Outlier</v>
      </c>
      <c r="S8537" t="str">
        <f>IF(N8537="","",
   IF(OR(N8537 &lt;EDA_Outlier_Analysis!$I$10, N8537 &gt; EDA_Outlier_Analysis!$I$11),
      "Outlier",
      "Normal"))</f>
        <v>Normal</v>
      </c>
    </row>
    <row r="8538" spans="1:19">
      <c r="A8538" t="s">
        <v>18045</v>
      </c>
      <c r="B8538" s="4">
        <v>45269</v>
      </c>
      <c r="C8538" s="2">
        <v>17634.07</v>
      </c>
      <c r="D8538" t="s">
        <v>873</v>
      </c>
      <c r="E8538" t="s">
        <v>873</v>
      </c>
      <c r="F8538" t="s">
        <v>11</v>
      </c>
      <c r="G8538" t="s">
        <v>20</v>
      </c>
      <c r="J8538" t="s">
        <v>18046</v>
      </c>
      <c r="K8538" t="str">
        <f>IF(COUNTIF(Customers!A:A, H8538)&gt;0, "Valid", "Invalid")</f>
        <v>Invalid</v>
      </c>
      <c r="L8538" t="str">
        <f t="shared" si="665"/>
        <v>12</v>
      </c>
      <c r="M8538" t="str">
        <f t="shared" si="666"/>
        <v>2023</v>
      </c>
      <c r="N8538">
        <f t="shared" si="667"/>
        <v>-17634.07</v>
      </c>
      <c r="O8538" t="str">
        <f t="shared" si="668"/>
        <v/>
      </c>
      <c r="P8538" t="str">
        <f t="shared" si="669"/>
        <v/>
      </c>
      <c r="Q8538" s="48" t="str">
        <f>IF(O8538="","",
   IF(OR(O8538&lt;EDA_Outlier_Analysis!$C$10, O8538&gt;EDA_Outlier_Analysis!$C$11),
      "Outlier",
      "Normal"))</f>
        <v/>
      </c>
      <c r="R8538" t="str">
        <f>IF(P8538="","",
   IF(OR(P8538 &lt; EDA_Outlier_Analysis!$F$7, P8538 &gt; EDA_Outlier_Analysis!$F$8),
      "Outlier",
      "Normal"))</f>
        <v/>
      </c>
      <c r="S8538" t="str">
        <f>IF(N8538="","",
   IF(OR(N8538 &lt;EDA_Outlier_Analysis!$I$10, N8538 &gt; EDA_Outlier_Analysis!$I$11),
      "Outlier",
      "Normal"))</f>
        <v>Normal</v>
      </c>
    </row>
    <row r="8539" spans="1:19">
      <c r="A8539" t="s">
        <v>18047</v>
      </c>
      <c r="B8539" s="4">
        <v>45161</v>
      </c>
      <c r="C8539" s="2">
        <v>40186.089999999997</v>
      </c>
      <c r="D8539" t="s">
        <v>849</v>
      </c>
      <c r="E8539" t="s">
        <v>850</v>
      </c>
      <c r="F8539" t="s">
        <v>10</v>
      </c>
      <c r="G8539" t="s">
        <v>24</v>
      </c>
      <c r="H8539" t="s">
        <v>555</v>
      </c>
      <c r="J8539" t="s">
        <v>18048</v>
      </c>
      <c r="K8539" t="str">
        <f>IF(COUNTIF(Customers!A:A, H8539)&gt;0, "Valid", "Invalid")</f>
        <v>Valid</v>
      </c>
      <c r="L8539" t="str">
        <f t="shared" si="665"/>
        <v>8</v>
      </c>
      <c r="M8539" t="str">
        <f t="shared" si="666"/>
        <v>2023</v>
      </c>
      <c r="N8539">
        <f t="shared" si="667"/>
        <v>40186.089999999997</v>
      </c>
      <c r="O8539">
        <f t="shared" si="668"/>
        <v>40186.089999999997</v>
      </c>
      <c r="P8539" t="str">
        <f t="shared" si="669"/>
        <v/>
      </c>
      <c r="Q8539" s="48" t="str">
        <f>IF(O8539="","",
   IF(OR(O8539&lt;EDA_Outlier_Analysis!$C$10, O8539&gt;EDA_Outlier_Analysis!$C$11),
      "Outlier",
      "Normal"))</f>
        <v>Normal</v>
      </c>
      <c r="R8539" t="str">
        <f>IF(P8539="","",
   IF(OR(P8539 &lt; EDA_Outlier_Analysis!$F$7, P8539 &gt; EDA_Outlier_Analysis!$F$8),
      "Outlier",
      "Normal"))</f>
        <v/>
      </c>
      <c r="S8539" t="str">
        <f>IF(N8539="","",
   IF(OR(N8539 &lt;EDA_Outlier_Analysis!$I$10, N8539 &gt; EDA_Outlier_Analysis!$I$11),
      "Outlier",
      "Normal"))</f>
        <v>Normal</v>
      </c>
    </row>
    <row r="8540" spans="1:19">
      <c r="A8540" t="s">
        <v>18049</v>
      </c>
      <c r="B8540" s="4">
        <v>45033</v>
      </c>
      <c r="C8540" s="2">
        <v>105087.95</v>
      </c>
      <c r="D8540" t="s">
        <v>849</v>
      </c>
      <c r="E8540" t="s">
        <v>853</v>
      </c>
      <c r="F8540" t="s">
        <v>9</v>
      </c>
      <c r="G8540" t="s">
        <v>31</v>
      </c>
      <c r="H8540" t="s">
        <v>301</v>
      </c>
      <c r="J8540" t="s">
        <v>18050</v>
      </c>
      <c r="K8540" t="str">
        <f>IF(COUNTIF(Customers!A:A, H8540)&gt;0, "Valid", "Invalid")</f>
        <v>Valid</v>
      </c>
      <c r="L8540" t="str">
        <f t="shared" si="665"/>
        <v>4</v>
      </c>
      <c r="M8540" t="str">
        <f t="shared" si="666"/>
        <v>2023</v>
      </c>
      <c r="N8540">
        <f t="shared" si="667"/>
        <v>105087.95</v>
      </c>
      <c r="O8540">
        <f t="shared" si="668"/>
        <v>105087.95</v>
      </c>
      <c r="P8540" t="str">
        <f t="shared" si="669"/>
        <v/>
      </c>
      <c r="Q8540" s="48" t="str">
        <f>IF(O8540="","",
   IF(OR(O8540&lt;EDA_Outlier_Analysis!$C$10, O8540&gt;EDA_Outlier_Analysis!$C$11),
      "Outlier",
      "Normal"))</f>
        <v>Normal</v>
      </c>
      <c r="R8540" t="str">
        <f>IF(P8540="","",
   IF(OR(P8540 &lt; EDA_Outlier_Analysis!$F$7, P8540 &gt; EDA_Outlier_Analysis!$F$8),
      "Outlier",
      "Normal"))</f>
        <v/>
      </c>
      <c r="S8540" t="str">
        <f>IF(N8540="","",
   IF(OR(N8540 &lt;EDA_Outlier_Analysis!$I$10, N8540 &gt; EDA_Outlier_Analysis!$I$11),
      "Outlier",
      "Normal"))</f>
        <v>Normal</v>
      </c>
    </row>
    <row r="8541" spans="1:19">
      <c r="A8541" t="s">
        <v>18051</v>
      </c>
      <c r="B8541" s="4">
        <v>45151</v>
      </c>
      <c r="C8541" s="2">
        <v>133149.59</v>
      </c>
      <c r="D8541" t="s">
        <v>849</v>
      </c>
      <c r="E8541" t="s">
        <v>850</v>
      </c>
      <c r="F8541" t="s">
        <v>11</v>
      </c>
      <c r="G8541" t="s">
        <v>34</v>
      </c>
      <c r="H8541" t="s">
        <v>47</v>
      </c>
      <c r="J8541" t="s">
        <v>18052</v>
      </c>
      <c r="K8541" t="str">
        <f>IF(COUNTIF(Customers!A:A, H8541)&gt;0, "Valid", "Invalid")</f>
        <v>Valid</v>
      </c>
      <c r="L8541" t="str">
        <f t="shared" si="665"/>
        <v>8</v>
      </c>
      <c r="M8541" t="str">
        <f t="shared" si="666"/>
        <v>2023</v>
      </c>
      <c r="N8541">
        <f t="shared" si="667"/>
        <v>133149.59</v>
      </c>
      <c r="O8541">
        <f t="shared" si="668"/>
        <v>133149.59</v>
      </c>
      <c r="P8541" t="str">
        <f t="shared" si="669"/>
        <v/>
      </c>
      <c r="Q8541" s="48" t="str">
        <f>IF(O8541="","",
   IF(OR(O8541&lt;EDA_Outlier_Analysis!$C$10, O8541&gt;EDA_Outlier_Analysis!$C$11),
      "Outlier",
      "Normal"))</f>
        <v>Normal</v>
      </c>
      <c r="R8541" t="str">
        <f>IF(P8541="","",
   IF(OR(P8541 &lt; EDA_Outlier_Analysis!$F$7, P8541 &gt; EDA_Outlier_Analysis!$F$8),
      "Outlier",
      "Normal"))</f>
        <v/>
      </c>
      <c r="S8541" t="str">
        <f>IF(N8541="","",
   IF(OR(N8541 &lt;EDA_Outlier_Analysis!$I$10, N8541 &gt; EDA_Outlier_Analysis!$I$11),
      "Outlier",
      "Normal"))</f>
        <v>Normal</v>
      </c>
    </row>
    <row r="8542" spans="1:19">
      <c r="A8542" t="s">
        <v>18053</v>
      </c>
      <c r="B8542" s="4">
        <v>45058</v>
      </c>
      <c r="C8542" s="2">
        <v>155910.60999999999</v>
      </c>
      <c r="D8542" t="s">
        <v>849</v>
      </c>
      <c r="E8542" t="s">
        <v>850</v>
      </c>
      <c r="F8542" t="s">
        <v>11</v>
      </c>
      <c r="G8542" t="s">
        <v>20</v>
      </c>
      <c r="H8542" t="s">
        <v>109</v>
      </c>
      <c r="J8542" t="s">
        <v>18054</v>
      </c>
      <c r="K8542" t="str">
        <f>IF(COUNTIF(Customers!A:A, H8542)&gt;0, "Valid", "Invalid")</f>
        <v>Valid</v>
      </c>
      <c r="L8542" t="str">
        <f t="shared" si="665"/>
        <v>5</v>
      </c>
      <c r="M8542" t="str">
        <f t="shared" si="666"/>
        <v>2023</v>
      </c>
      <c r="N8542">
        <f t="shared" si="667"/>
        <v>155910.60999999999</v>
      </c>
      <c r="O8542">
        <f t="shared" si="668"/>
        <v>155910.60999999999</v>
      </c>
      <c r="P8542" t="str">
        <f t="shared" si="669"/>
        <v/>
      </c>
      <c r="Q8542" s="48" t="str">
        <f>IF(O8542="","",
   IF(OR(O8542&lt;EDA_Outlier_Analysis!$C$10, O8542&gt;EDA_Outlier_Analysis!$C$11),
      "Outlier",
      "Normal"))</f>
        <v>Normal</v>
      </c>
      <c r="R8542" t="str">
        <f>IF(P8542="","",
   IF(OR(P8542 &lt; EDA_Outlier_Analysis!$F$7, P8542 &gt; EDA_Outlier_Analysis!$F$8),
      "Outlier",
      "Normal"))</f>
        <v/>
      </c>
      <c r="S8542" t="str">
        <f>IF(N8542="","",
   IF(OR(N8542 &lt;EDA_Outlier_Analysis!$I$10, N8542 &gt; EDA_Outlier_Analysis!$I$11),
      "Outlier",
      "Normal"))</f>
        <v>Normal</v>
      </c>
    </row>
    <row r="8543" spans="1:19">
      <c r="A8543" t="s">
        <v>18055</v>
      </c>
      <c r="B8543" s="4">
        <v>44782</v>
      </c>
      <c r="C8543" s="2">
        <v>124199.55</v>
      </c>
      <c r="D8543" t="s">
        <v>849</v>
      </c>
      <c r="E8543" t="s">
        <v>853</v>
      </c>
      <c r="F8543" t="s">
        <v>11</v>
      </c>
      <c r="G8543" t="s">
        <v>20</v>
      </c>
      <c r="H8543" t="s">
        <v>339</v>
      </c>
      <c r="J8543" t="s">
        <v>18056</v>
      </c>
      <c r="K8543" t="str">
        <f>IF(COUNTIF(Customers!A:A, H8543)&gt;0, "Valid", "Invalid")</f>
        <v>Valid</v>
      </c>
      <c r="L8543" t="str">
        <f t="shared" si="665"/>
        <v>8</v>
      </c>
      <c r="M8543" t="str">
        <f t="shared" si="666"/>
        <v>2022</v>
      </c>
      <c r="N8543">
        <f t="shared" si="667"/>
        <v>124199.55</v>
      </c>
      <c r="O8543">
        <f t="shared" si="668"/>
        <v>124199.55</v>
      </c>
      <c r="P8543" t="str">
        <f t="shared" si="669"/>
        <v/>
      </c>
      <c r="Q8543" s="48" t="str">
        <f>IF(O8543="","",
   IF(OR(O8543&lt;EDA_Outlier_Analysis!$C$10, O8543&gt;EDA_Outlier_Analysis!$C$11),
      "Outlier",
      "Normal"))</f>
        <v>Normal</v>
      </c>
      <c r="R8543" t="str">
        <f>IF(P8543="","",
   IF(OR(P8543 &lt; EDA_Outlier_Analysis!$F$7, P8543 &gt; EDA_Outlier_Analysis!$F$8),
      "Outlier",
      "Normal"))</f>
        <v/>
      </c>
      <c r="S8543" t="str">
        <f>IF(N8543="","",
   IF(OR(N8543 &lt;EDA_Outlier_Analysis!$I$10, N8543 &gt; EDA_Outlier_Analysis!$I$11),
      "Outlier",
      "Normal"))</f>
        <v>Normal</v>
      </c>
    </row>
    <row r="8544" spans="1:19">
      <c r="A8544" t="s">
        <v>18057</v>
      </c>
      <c r="B8544" s="4">
        <v>45106</v>
      </c>
      <c r="C8544" s="2">
        <v>59666</v>
      </c>
      <c r="D8544" t="s">
        <v>849</v>
      </c>
      <c r="E8544" t="s">
        <v>868</v>
      </c>
      <c r="F8544" t="s">
        <v>9</v>
      </c>
      <c r="G8544" t="s">
        <v>20</v>
      </c>
      <c r="H8544" t="s">
        <v>651</v>
      </c>
      <c r="J8544" t="s">
        <v>18058</v>
      </c>
      <c r="K8544" t="str">
        <f>IF(COUNTIF(Customers!A:A, H8544)&gt;0, "Valid", "Invalid")</f>
        <v>Valid</v>
      </c>
      <c r="L8544" t="str">
        <f t="shared" si="665"/>
        <v>6</v>
      </c>
      <c r="M8544" t="str">
        <f t="shared" si="666"/>
        <v>2023</v>
      </c>
      <c r="N8544">
        <f t="shared" si="667"/>
        <v>59666</v>
      </c>
      <c r="O8544">
        <f t="shared" si="668"/>
        <v>59666</v>
      </c>
      <c r="P8544" t="str">
        <f t="shared" si="669"/>
        <v/>
      </c>
      <c r="Q8544" s="48" t="str">
        <f>IF(O8544="","",
   IF(OR(O8544&lt;EDA_Outlier_Analysis!$C$10, O8544&gt;EDA_Outlier_Analysis!$C$11),
      "Outlier",
      "Normal"))</f>
        <v>Normal</v>
      </c>
      <c r="R8544" t="str">
        <f>IF(P8544="","",
   IF(OR(P8544 &lt; EDA_Outlier_Analysis!$F$7, P8544 &gt; EDA_Outlier_Analysis!$F$8),
      "Outlier",
      "Normal"))</f>
        <v/>
      </c>
      <c r="S8544" t="str">
        <f>IF(N8544="","",
   IF(OR(N8544 &lt;EDA_Outlier_Analysis!$I$10, N8544 &gt; EDA_Outlier_Analysis!$I$11),
      "Outlier",
      "Normal"))</f>
        <v>Normal</v>
      </c>
    </row>
    <row r="8545" spans="1:19">
      <c r="A8545" t="s">
        <v>18059</v>
      </c>
      <c r="B8545" s="4">
        <v>45184</v>
      </c>
      <c r="C8545" s="2">
        <v>220623.33</v>
      </c>
      <c r="D8545" t="s">
        <v>849</v>
      </c>
      <c r="E8545" t="s">
        <v>853</v>
      </c>
      <c r="F8545" t="s">
        <v>10</v>
      </c>
      <c r="G8545" t="s">
        <v>31</v>
      </c>
      <c r="H8545" t="s">
        <v>129</v>
      </c>
      <c r="J8545" t="s">
        <v>18060</v>
      </c>
      <c r="K8545" t="str">
        <f>IF(COUNTIF(Customers!A:A, H8545)&gt;0, "Valid", "Invalid")</f>
        <v>Valid</v>
      </c>
      <c r="L8545" t="str">
        <f t="shared" si="665"/>
        <v>9</v>
      </c>
      <c r="M8545" t="str">
        <f t="shared" si="666"/>
        <v>2023</v>
      </c>
      <c r="N8545">
        <f t="shared" si="667"/>
        <v>220623.33</v>
      </c>
      <c r="O8545">
        <f t="shared" si="668"/>
        <v>220623.33</v>
      </c>
      <c r="P8545" t="str">
        <f t="shared" si="669"/>
        <v/>
      </c>
      <c r="Q8545" s="48" t="str">
        <f>IF(O8545="","",
   IF(OR(O8545&lt;EDA_Outlier_Analysis!$C$10, O8545&gt;EDA_Outlier_Analysis!$C$11),
      "Outlier",
      "Normal"))</f>
        <v>Normal</v>
      </c>
      <c r="R8545" t="str">
        <f>IF(P8545="","",
   IF(OR(P8545 &lt; EDA_Outlier_Analysis!$F$7, P8545 &gt; EDA_Outlier_Analysis!$F$8),
      "Outlier",
      "Normal"))</f>
        <v/>
      </c>
      <c r="S8545" t="str">
        <f>IF(N8545="","",
   IF(OR(N8545 &lt;EDA_Outlier_Analysis!$I$10, N8545 &gt; EDA_Outlier_Analysis!$I$11),
      "Outlier",
      "Normal"))</f>
        <v>Normal</v>
      </c>
    </row>
    <row r="8546" spans="1:19">
      <c r="A8546" t="s">
        <v>18061</v>
      </c>
      <c r="B8546" s="4">
        <v>45139</v>
      </c>
      <c r="C8546" s="2">
        <v>124988.42</v>
      </c>
      <c r="D8546" t="s">
        <v>849</v>
      </c>
      <c r="E8546" t="s">
        <v>850</v>
      </c>
      <c r="F8546" t="s">
        <v>9</v>
      </c>
      <c r="G8546" t="s">
        <v>24</v>
      </c>
      <c r="H8546" t="s">
        <v>471</v>
      </c>
      <c r="J8546" t="s">
        <v>18062</v>
      </c>
      <c r="K8546" t="str">
        <f>IF(COUNTIF(Customers!A:A, H8546)&gt;0, "Valid", "Invalid")</f>
        <v>Valid</v>
      </c>
      <c r="L8546" t="str">
        <f t="shared" si="665"/>
        <v>8</v>
      </c>
      <c r="M8546" t="str">
        <f t="shared" si="666"/>
        <v>2023</v>
      </c>
      <c r="N8546">
        <f t="shared" si="667"/>
        <v>124988.42</v>
      </c>
      <c r="O8546">
        <f t="shared" si="668"/>
        <v>124988.42</v>
      </c>
      <c r="P8546" t="str">
        <f t="shared" si="669"/>
        <v/>
      </c>
      <c r="Q8546" s="48" t="str">
        <f>IF(O8546="","",
   IF(OR(O8546&lt;EDA_Outlier_Analysis!$C$10, O8546&gt;EDA_Outlier_Analysis!$C$11),
      "Outlier",
      "Normal"))</f>
        <v>Normal</v>
      </c>
      <c r="R8546" t="str">
        <f>IF(P8546="","",
   IF(OR(P8546 &lt; EDA_Outlier_Analysis!$F$7, P8546 &gt; EDA_Outlier_Analysis!$F$8),
      "Outlier",
      "Normal"))</f>
        <v/>
      </c>
      <c r="S8546" t="str">
        <f>IF(N8546="","",
   IF(OR(N8546 &lt;EDA_Outlier_Analysis!$I$10, N8546 &gt; EDA_Outlier_Analysis!$I$11),
      "Outlier",
      "Normal"))</f>
        <v>Normal</v>
      </c>
    </row>
    <row r="8547" spans="1:19">
      <c r="A8547" t="s">
        <v>18063</v>
      </c>
      <c r="B8547" s="4">
        <v>44807</v>
      </c>
      <c r="C8547" s="2">
        <v>-12249.01</v>
      </c>
      <c r="D8547" t="s">
        <v>840</v>
      </c>
      <c r="E8547" t="s">
        <v>841</v>
      </c>
      <c r="F8547" t="s">
        <v>10</v>
      </c>
      <c r="G8547" t="s">
        <v>34</v>
      </c>
      <c r="I8547" t="s">
        <v>1585</v>
      </c>
      <c r="J8547" t="s">
        <v>18064</v>
      </c>
      <c r="K8547" t="str">
        <f>IF(COUNTIF(Customers!A:A, H8547)&gt;0, "Valid", "Invalid")</f>
        <v>Invalid</v>
      </c>
      <c r="L8547" t="str">
        <f t="shared" si="665"/>
        <v>9</v>
      </c>
      <c r="M8547" t="str">
        <f t="shared" si="666"/>
        <v>2022</v>
      </c>
      <c r="N8547">
        <f t="shared" si="667"/>
        <v>-12249.01</v>
      </c>
      <c r="O8547" t="str">
        <f t="shared" si="668"/>
        <v/>
      </c>
      <c r="P8547">
        <f t="shared" si="669"/>
        <v>12249.01</v>
      </c>
      <c r="Q8547" s="48" t="str">
        <f>IF(O8547="","",
   IF(OR(O8547&lt;EDA_Outlier_Analysis!$C$10, O8547&gt;EDA_Outlier_Analysis!$C$11),
      "Outlier",
      "Normal"))</f>
        <v/>
      </c>
      <c r="R8547" t="str">
        <f>IF(P8547="","",
   IF(OR(P8547 &lt; EDA_Outlier_Analysis!$F$7, P8547 &gt; EDA_Outlier_Analysis!$F$8),
      "Outlier",
      "Normal"))</f>
        <v>Outlier</v>
      </c>
      <c r="S8547" t="str">
        <f>IF(N8547="","",
   IF(OR(N8547 &lt;EDA_Outlier_Analysis!$I$10, N8547 &gt; EDA_Outlier_Analysis!$I$11),
      "Outlier",
      "Normal"))</f>
        <v>Normal</v>
      </c>
    </row>
    <row r="8548" spans="1:19">
      <c r="A8548" t="s">
        <v>18065</v>
      </c>
      <c r="B8548" s="4">
        <v>45110</v>
      </c>
      <c r="C8548" s="2">
        <v>24302.240000000002</v>
      </c>
      <c r="D8548" t="s">
        <v>971</v>
      </c>
      <c r="E8548" t="s">
        <v>971</v>
      </c>
      <c r="F8548" t="s">
        <v>11</v>
      </c>
      <c r="G8548" t="s">
        <v>31</v>
      </c>
      <c r="J8548" t="s">
        <v>18066</v>
      </c>
      <c r="K8548" t="str">
        <f>IF(COUNTIF(Customers!A:A, H8548)&gt;0, "Valid", "Invalid")</f>
        <v>Invalid</v>
      </c>
      <c r="L8548" t="str">
        <f t="shared" si="665"/>
        <v>7</v>
      </c>
      <c r="M8548" t="str">
        <f t="shared" si="666"/>
        <v>2023</v>
      </c>
      <c r="N8548">
        <f t="shared" si="667"/>
        <v>-24302.240000000002</v>
      </c>
      <c r="O8548" t="str">
        <f t="shared" si="668"/>
        <v/>
      </c>
      <c r="P8548" t="str">
        <f t="shared" si="669"/>
        <v/>
      </c>
      <c r="Q8548" s="48" t="str">
        <f>IF(O8548="","",
   IF(OR(O8548&lt;EDA_Outlier_Analysis!$C$10, O8548&gt;EDA_Outlier_Analysis!$C$11),
      "Outlier",
      "Normal"))</f>
        <v/>
      </c>
      <c r="R8548" t="str">
        <f>IF(P8548="","",
   IF(OR(P8548 &lt; EDA_Outlier_Analysis!$F$7, P8548 &gt; EDA_Outlier_Analysis!$F$8),
      "Outlier",
      "Normal"))</f>
        <v/>
      </c>
      <c r="S8548" t="str">
        <f>IF(N8548="","",
   IF(OR(N8548 &lt;EDA_Outlier_Analysis!$I$10, N8548 &gt; EDA_Outlier_Analysis!$I$11),
      "Outlier",
      "Normal"))</f>
        <v>Normal</v>
      </c>
    </row>
    <row r="8549" spans="1:19">
      <c r="A8549" t="s">
        <v>18067</v>
      </c>
      <c r="B8549" s="4">
        <v>44645</v>
      </c>
      <c r="C8549" s="2">
        <v>-27085.31</v>
      </c>
      <c r="D8549" t="s">
        <v>840</v>
      </c>
      <c r="E8549" t="s">
        <v>905</v>
      </c>
      <c r="F8549" t="s">
        <v>9</v>
      </c>
      <c r="G8549" t="s">
        <v>20</v>
      </c>
      <c r="I8549" t="s">
        <v>2424</v>
      </c>
      <c r="J8549" t="s">
        <v>18068</v>
      </c>
      <c r="K8549" t="str">
        <f>IF(COUNTIF(Customers!A:A, H8549)&gt;0, "Valid", "Invalid")</f>
        <v>Invalid</v>
      </c>
      <c r="L8549" t="str">
        <f t="shared" si="665"/>
        <v>3</v>
      </c>
      <c r="M8549" t="str">
        <f t="shared" si="666"/>
        <v>2022</v>
      </c>
      <c r="N8549">
        <f t="shared" si="667"/>
        <v>-27085.31</v>
      </c>
      <c r="O8549" t="str">
        <f t="shared" si="668"/>
        <v/>
      </c>
      <c r="P8549">
        <f t="shared" si="669"/>
        <v>27085.31</v>
      </c>
      <c r="Q8549" s="48" t="str">
        <f>IF(O8549="","",
   IF(OR(O8549&lt;EDA_Outlier_Analysis!$C$10, O8549&gt;EDA_Outlier_Analysis!$C$11),
      "Outlier",
      "Normal"))</f>
        <v/>
      </c>
      <c r="R8549" t="str">
        <f>IF(P8549="","",
   IF(OR(P8549 &lt; EDA_Outlier_Analysis!$F$7, P8549 &gt; EDA_Outlier_Analysis!$F$8),
      "Outlier",
      "Normal"))</f>
        <v>Outlier</v>
      </c>
      <c r="S8549" t="str">
        <f>IF(N8549="","",
   IF(OR(N8549 &lt;EDA_Outlier_Analysis!$I$10, N8549 &gt; EDA_Outlier_Analysis!$I$11),
      "Outlier",
      "Normal"))</f>
        <v>Normal</v>
      </c>
    </row>
    <row r="8550" spans="1:19">
      <c r="A8550" t="s">
        <v>18069</v>
      </c>
      <c r="B8550" s="4">
        <v>45086</v>
      </c>
      <c r="C8550" s="2">
        <v>-37512.82</v>
      </c>
      <c r="D8550" t="s">
        <v>840</v>
      </c>
      <c r="E8550" t="s">
        <v>905</v>
      </c>
      <c r="F8550" t="s">
        <v>9</v>
      </c>
      <c r="G8550" t="s">
        <v>20</v>
      </c>
      <c r="I8550" t="s">
        <v>1254</v>
      </c>
      <c r="J8550" t="s">
        <v>18070</v>
      </c>
      <c r="K8550" t="str">
        <f>IF(COUNTIF(Customers!A:A, H8550)&gt;0, "Valid", "Invalid")</f>
        <v>Invalid</v>
      </c>
      <c r="L8550" t="str">
        <f t="shared" si="665"/>
        <v>6</v>
      </c>
      <c r="M8550" t="str">
        <f t="shared" si="666"/>
        <v>2023</v>
      </c>
      <c r="N8550">
        <f t="shared" si="667"/>
        <v>-37512.82</v>
      </c>
      <c r="O8550" t="str">
        <f t="shared" si="668"/>
        <v/>
      </c>
      <c r="P8550">
        <f t="shared" si="669"/>
        <v>37512.82</v>
      </c>
      <c r="Q8550" s="48" t="str">
        <f>IF(O8550="","",
   IF(OR(O8550&lt;EDA_Outlier_Analysis!$C$10, O8550&gt;EDA_Outlier_Analysis!$C$11),
      "Outlier",
      "Normal"))</f>
        <v/>
      </c>
      <c r="R8550" t="str">
        <f>IF(P8550="","",
   IF(OR(P8550 &lt; EDA_Outlier_Analysis!$F$7, P8550 &gt; EDA_Outlier_Analysis!$F$8),
      "Outlier",
      "Normal"))</f>
        <v>Normal</v>
      </c>
      <c r="S8550" t="str">
        <f>IF(N8550="","",
   IF(OR(N8550 &lt;EDA_Outlier_Analysis!$I$10, N8550 &gt; EDA_Outlier_Analysis!$I$11),
      "Outlier",
      "Normal"))</f>
        <v>Normal</v>
      </c>
    </row>
    <row r="8551" spans="1:19">
      <c r="A8551" t="s">
        <v>18071</v>
      </c>
      <c r="B8551" s="4">
        <v>45167</v>
      </c>
      <c r="C8551" s="2">
        <v>186140.33</v>
      </c>
      <c r="D8551" t="s">
        <v>849</v>
      </c>
      <c r="E8551" t="s">
        <v>868</v>
      </c>
      <c r="F8551" t="s">
        <v>9</v>
      </c>
      <c r="G8551" t="s">
        <v>34</v>
      </c>
      <c r="H8551" t="s">
        <v>135</v>
      </c>
      <c r="J8551" t="s">
        <v>18072</v>
      </c>
      <c r="K8551" t="str">
        <f>IF(COUNTIF(Customers!A:A, H8551)&gt;0, "Valid", "Invalid")</f>
        <v>Valid</v>
      </c>
      <c r="L8551" t="str">
        <f t="shared" si="665"/>
        <v>8</v>
      </c>
      <c r="M8551" t="str">
        <f t="shared" si="666"/>
        <v>2023</v>
      </c>
      <c r="N8551">
        <f t="shared" si="667"/>
        <v>186140.33</v>
      </c>
      <c r="O8551">
        <f t="shared" si="668"/>
        <v>186140.33</v>
      </c>
      <c r="P8551" t="str">
        <f t="shared" si="669"/>
        <v/>
      </c>
      <c r="Q8551" s="48" t="str">
        <f>IF(O8551="","",
   IF(OR(O8551&lt;EDA_Outlier_Analysis!$C$10, O8551&gt;EDA_Outlier_Analysis!$C$11),
      "Outlier",
      "Normal"))</f>
        <v>Normal</v>
      </c>
      <c r="R8551" t="str">
        <f>IF(P8551="","",
   IF(OR(P8551 &lt; EDA_Outlier_Analysis!$F$7, P8551 &gt; EDA_Outlier_Analysis!$F$8),
      "Outlier",
      "Normal"))</f>
        <v/>
      </c>
      <c r="S8551" t="str">
        <f>IF(N8551="","",
   IF(OR(N8551 &lt;EDA_Outlier_Analysis!$I$10, N8551 &gt; EDA_Outlier_Analysis!$I$11),
      "Outlier",
      "Normal"))</f>
        <v>Normal</v>
      </c>
    </row>
    <row r="8552" spans="1:19">
      <c r="A8552" t="s">
        <v>18073</v>
      </c>
      <c r="B8552" s="4">
        <v>45282</v>
      </c>
      <c r="C8552" s="2">
        <v>277225.73</v>
      </c>
      <c r="D8552" t="s">
        <v>849</v>
      </c>
      <c r="E8552" t="s">
        <v>868</v>
      </c>
      <c r="F8552" t="s">
        <v>11</v>
      </c>
      <c r="G8552" t="s">
        <v>31</v>
      </c>
      <c r="H8552" t="s">
        <v>331</v>
      </c>
      <c r="J8552" t="s">
        <v>18074</v>
      </c>
      <c r="K8552" t="str">
        <f>IF(COUNTIF(Customers!A:A, H8552)&gt;0, "Valid", "Invalid")</f>
        <v>Valid</v>
      </c>
      <c r="L8552" t="str">
        <f t="shared" si="665"/>
        <v>12</v>
      </c>
      <c r="M8552" t="str">
        <f t="shared" si="666"/>
        <v>2023</v>
      </c>
      <c r="N8552">
        <f t="shared" si="667"/>
        <v>277225.73</v>
      </c>
      <c r="O8552">
        <f t="shared" si="668"/>
        <v>277225.73</v>
      </c>
      <c r="P8552" t="str">
        <f t="shared" si="669"/>
        <v/>
      </c>
      <c r="Q8552" s="48" t="str">
        <f>IF(O8552="","",
   IF(OR(O8552&lt;EDA_Outlier_Analysis!$C$10, O8552&gt;EDA_Outlier_Analysis!$C$11),
      "Outlier",
      "Normal"))</f>
        <v>Normal</v>
      </c>
      <c r="R8552" t="str">
        <f>IF(P8552="","",
   IF(OR(P8552 &lt; EDA_Outlier_Analysis!$F$7, P8552 &gt; EDA_Outlier_Analysis!$F$8),
      "Outlier",
      "Normal"))</f>
        <v/>
      </c>
      <c r="S8552" t="str">
        <f>IF(N8552="","",
   IF(OR(N8552 &lt;EDA_Outlier_Analysis!$I$10, N8552 &gt; EDA_Outlier_Analysis!$I$11),
      "Outlier",
      "Normal"))</f>
        <v>Normal</v>
      </c>
    </row>
    <row r="8553" spans="1:19">
      <c r="A8553" t="s">
        <v>18075</v>
      </c>
      <c r="B8553" s="4">
        <v>45086</v>
      </c>
      <c r="C8553" s="2">
        <v>-7952.55</v>
      </c>
      <c r="D8553" t="s">
        <v>840</v>
      </c>
      <c r="E8553" t="s">
        <v>856</v>
      </c>
      <c r="F8553" t="s">
        <v>11</v>
      </c>
      <c r="G8553" t="s">
        <v>34</v>
      </c>
      <c r="I8553" t="s">
        <v>1533</v>
      </c>
      <c r="J8553" t="s">
        <v>18076</v>
      </c>
      <c r="K8553" t="str">
        <f>IF(COUNTIF(Customers!A:A, H8553)&gt;0, "Valid", "Invalid")</f>
        <v>Invalid</v>
      </c>
      <c r="L8553" t="str">
        <f t="shared" si="665"/>
        <v>6</v>
      </c>
      <c r="M8553" t="str">
        <f t="shared" si="666"/>
        <v>2023</v>
      </c>
      <c r="N8553">
        <f t="shared" si="667"/>
        <v>-7952.55</v>
      </c>
      <c r="O8553" t="str">
        <f t="shared" si="668"/>
        <v/>
      </c>
      <c r="P8553">
        <f t="shared" si="669"/>
        <v>7952.55</v>
      </c>
      <c r="Q8553" s="48" t="str">
        <f>IF(O8553="","",
   IF(OR(O8553&lt;EDA_Outlier_Analysis!$C$10, O8553&gt;EDA_Outlier_Analysis!$C$11),
      "Outlier",
      "Normal"))</f>
        <v/>
      </c>
      <c r="R8553" t="str">
        <f>IF(P8553="","",
   IF(OR(P8553 &lt; EDA_Outlier_Analysis!$F$7, P8553 &gt; EDA_Outlier_Analysis!$F$8),
      "Outlier",
      "Normal"))</f>
        <v>Outlier</v>
      </c>
      <c r="S8553" t="str">
        <f>IF(N8553="","",
   IF(OR(N8553 &lt;EDA_Outlier_Analysis!$I$10, N8553 &gt; EDA_Outlier_Analysis!$I$11),
      "Outlier",
      "Normal"))</f>
        <v>Normal</v>
      </c>
    </row>
    <row r="8554" spans="1:19">
      <c r="A8554" t="s">
        <v>18077</v>
      </c>
      <c r="B8554" s="4">
        <v>45099</v>
      </c>
      <c r="C8554" s="2">
        <v>33025.42</v>
      </c>
      <c r="D8554" t="s">
        <v>971</v>
      </c>
      <c r="E8554" t="s">
        <v>971</v>
      </c>
      <c r="F8554" t="s">
        <v>9</v>
      </c>
      <c r="G8554" t="s">
        <v>20</v>
      </c>
      <c r="J8554" t="s">
        <v>18078</v>
      </c>
      <c r="K8554" t="str">
        <f>IF(COUNTIF(Customers!A:A, H8554)&gt;0, "Valid", "Invalid")</f>
        <v>Invalid</v>
      </c>
      <c r="L8554" t="str">
        <f t="shared" si="665"/>
        <v>6</v>
      </c>
      <c r="M8554" t="str">
        <f t="shared" si="666"/>
        <v>2023</v>
      </c>
      <c r="N8554">
        <f t="shared" si="667"/>
        <v>-33025.42</v>
      </c>
      <c r="O8554" t="str">
        <f t="shared" si="668"/>
        <v/>
      </c>
      <c r="P8554" t="str">
        <f t="shared" si="669"/>
        <v/>
      </c>
      <c r="Q8554" s="48" t="str">
        <f>IF(O8554="","",
   IF(OR(O8554&lt;EDA_Outlier_Analysis!$C$10, O8554&gt;EDA_Outlier_Analysis!$C$11),
      "Outlier",
      "Normal"))</f>
        <v/>
      </c>
      <c r="R8554" t="str">
        <f>IF(P8554="","",
   IF(OR(P8554 &lt; EDA_Outlier_Analysis!$F$7, P8554 &gt; EDA_Outlier_Analysis!$F$8),
      "Outlier",
      "Normal"))</f>
        <v/>
      </c>
      <c r="S8554" t="str">
        <f>IF(N8554="","",
   IF(OR(N8554 &lt;EDA_Outlier_Analysis!$I$10, N8554 &gt; EDA_Outlier_Analysis!$I$11),
      "Outlier",
      "Normal"))</f>
        <v>Normal</v>
      </c>
    </row>
    <row r="8555" spans="1:19">
      <c r="A8555" t="s">
        <v>18079</v>
      </c>
      <c r="B8555" s="4">
        <v>45018</v>
      </c>
      <c r="C8555" s="2">
        <v>26137.21</v>
      </c>
      <c r="D8555" t="s">
        <v>1345</v>
      </c>
      <c r="E8555" t="s">
        <v>1345</v>
      </c>
      <c r="F8555" t="s">
        <v>10</v>
      </c>
      <c r="G8555" t="s">
        <v>34</v>
      </c>
      <c r="J8555" t="s">
        <v>18080</v>
      </c>
      <c r="K8555" t="str">
        <f>IF(COUNTIF(Customers!A:A, H8555)&gt;0, "Valid", "Invalid")</f>
        <v>Invalid</v>
      </c>
      <c r="L8555" t="str">
        <f t="shared" si="665"/>
        <v>4</v>
      </c>
      <c r="M8555" t="str">
        <f t="shared" si="666"/>
        <v>2023</v>
      </c>
      <c r="N8555">
        <f t="shared" si="667"/>
        <v>-26137.21</v>
      </c>
      <c r="O8555" t="str">
        <f t="shared" si="668"/>
        <v/>
      </c>
      <c r="P8555" t="str">
        <f t="shared" si="669"/>
        <v/>
      </c>
      <c r="Q8555" s="48" t="str">
        <f>IF(O8555="","",
   IF(OR(O8555&lt;EDA_Outlier_Analysis!$C$10, O8555&gt;EDA_Outlier_Analysis!$C$11),
      "Outlier",
      "Normal"))</f>
        <v/>
      </c>
      <c r="R8555" t="str">
        <f>IF(P8555="","",
   IF(OR(P8555 &lt; EDA_Outlier_Analysis!$F$7, P8555 &gt; EDA_Outlier_Analysis!$F$8),
      "Outlier",
      "Normal"))</f>
        <v/>
      </c>
      <c r="S8555" t="str">
        <f>IF(N8555="","",
   IF(OR(N8555 &lt;EDA_Outlier_Analysis!$I$10, N8555 &gt; EDA_Outlier_Analysis!$I$11),
      "Outlier",
      "Normal"))</f>
        <v>Normal</v>
      </c>
    </row>
    <row r="8556" spans="1:19">
      <c r="A8556" t="s">
        <v>18081</v>
      </c>
      <c r="B8556" s="4">
        <v>44859</v>
      </c>
      <c r="C8556" s="2">
        <v>23133.19</v>
      </c>
      <c r="D8556" t="s">
        <v>873</v>
      </c>
      <c r="E8556" t="s">
        <v>873</v>
      </c>
      <c r="F8556" t="s">
        <v>11</v>
      </c>
      <c r="G8556" t="s">
        <v>31</v>
      </c>
      <c r="J8556" t="s">
        <v>18082</v>
      </c>
      <c r="K8556" t="str">
        <f>IF(COUNTIF(Customers!A:A, H8556)&gt;0, "Valid", "Invalid")</f>
        <v>Invalid</v>
      </c>
      <c r="L8556" t="str">
        <f t="shared" si="665"/>
        <v>10</v>
      </c>
      <c r="M8556" t="str">
        <f t="shared" si="666"/>
        <v>2022</v>
      </c>
      <c r="N8556">
        <f t="shared" si="667"/>
        <v>-23133.19</v>
      </c>
      <c r="O8556" t="str">
        <f t="shared" si="668"/>
        <v/>
      </c>
      <c r="P8556" t="str">
        <f t="shared" si="669"/>
        <v/>
      </c>
      <c r="Q8556" s="48" t="str">
        <f>IF(O8556="","",
   IF(OR(O8556&lt;EDA_Outlier_Analysis!$C$10, O8556&gt;EDA_Outlier_Analysis!$C$11),
      "Outlier",
      "Normal"))</f>
        <v/>
      </c>
      <c r="R8556" t="str">
        <f>IF(P8556="","",
   IF(OR(P8556 &lt; EDA_Outlier_Analysis!$F$7, P8556 &gt; EDA_Outlier_Analysis!$F$8),
      "Outlier",
      "Normal"))</f>
        <v/>
      </c>
      <c r="S8556" t="str">
        <f>IF(N8556="","",
   IF(OR(N8556 &lt;EDA_Outlier_Analysis!$I$10, N8556 &gt; EDA_Outlier_Analysis!$I$11),
      "Outlier",
      "Normal"))</f>
        <v>Normal</v>
      </c>
    </row>
    <row r="8557" spans="1:19">
      <c r="A8557" t="s">
        <v>18083</v>
      </c>
      <c r="B8557" s="4">
        <v>44575</v>
      </c>
      <c r="C8557" s="2">
        <v>152157.79999999999</v>
      </c>
      <c r="D8557" t="s">
        <v>849</v>
      </c>
      <c r="E8557" t="s">
        <v>868</v>
      </c>
      <c r="F8557" t="s">
        <v>10</v>
      </c>
      <c r="G8557" t="s">
        <v>20</v>
      </c>
      <c r="H8557" t="s">
        <v>291</v>
      </c>
      <c r="J8557" t="s">
        <v>18084</v>
      </c>
      <c r="K8557" t="str">
        <f>IF(COUNTIF(Customers!A:A, H8557)&gt;0, "Valid", "Invalid")</f>
        <v>Valid</v>
      </c>
      <c r="L8557" t="str">
        <f t="shared" si="665"/>
        <v>1</v>
      </c>
      <c r="M8557" t="str">
        <f t="shared" si="666"/>
        <v>2022</v>
      </c>
      <c r="N8557">
        <f t="shared" si="667"/>
        <v>152157.79999999999</v>
      </c>
      <c r="O8557">
        <f t="shared" si="668"/>
        <v>152157.79999999999</v>
      </c>
      <c r="P8557" t="str">
        <f t="shared" si="669"/>
        <v/>
      </c>
      <c r="Q8557" s="48" t="str">
        <f>IF(O8557="","",
   IF(OR(O8557&lt;EDA_Outlier_Analysis!$C$10, O8557&gt;EDA_Outlier_Analysis!$C$11),
      "Outlier",
      "Normal"))</f>
        <v>Normal</v>
      </c>
      <c r="R8557" t="str">
        <f>IF(P8557="","",
   IF(OR(P8557 &lt; EDA_Outlier_Analysis!$F$7, P8557 &gt; EDA_Outlier_Analysis!$F$8),
      "Outlier",
      "Normal"))</f>
        <v/>
      </c>
      <c r="S8557" t="str">
        <f>IF(N8557="","",
   IF(OR(N8557 &lt;EDA_Outlier_Analysis!$I$10, N8557 &gt; EDA_Outlier_Analysis!$I$11),
      "Outlier",
      "Normal"))</f>
        <v>Normal</v>
      </c>
    </row>
    <row r="8558" spans="1:19">
      <c r="A8558" t="s">
        <v>18085</v>
      </c>
      <c r="B8558" s="4">
        <v>44645</v>
      </c>
      <c r="C8558" s="2">
        <v>-23684.7</v>
      </c>
      <c r="D8558" t="s">
        <v>840</v>
      </c>
      <c r="E8558" t="s">
        <v>878</v>
      </c>
      <c r="F8558" t="s">
        <v>11</v>
      </c>
      <c r="G8558" t="s">
        <v>31</v>
      </c>
      <c r="I8558" t="s">
        <v>1210</v>
      </c>
      <c r="J8558" t="s">
        <v>18086</v>
      </c>
      <c r="K8558" t="str">
        <f>IF(COUNTIF(Customers!A:A, H8558)&gt;0, "Valid", "Invalid")</f>
        <v>Invalid</v>
      </c>
      <c r="L8558" t="str">
        <f t="shared" si="665"/>
        <v>3</v>
      </c>
      <c r="M8558" t="str">
        <f t="shared" si="666"/>
        <v>2022</v>
      </c>
      <c r="N8558">
        <f t="shared" si="667"/>
        <v>-23684.7</v>
      </c>
      <c r="O8558" t="str">
        <f t="shared" si="668"/>
        <v/>
      </c>
      <c r="P8558">
        <f t="shared" si="669"/>
        <v>23684.7</v>
      </c>
      <c r="Q8558" s="48" t="str">
        <f>IF(O8558="","",
   IF(OR(O8558&lt;EDA_Outlier_Analysis!$C$10, O8558&gt;EDA_Outlier_Analysis!$C$11),
      "Outlier",
      "Normal"))</f>
        <v/>
      </c>
      <c r="R8558" t="str">
        <f>IF(P8558="","",
   IF(OR(P8558 &lt; EDA_Outlier_Analysis!$F$7, P8558 &gt; EDA_Outlier_Analysis!$F$8),
      "Outlier",
      "Normal"))</f>
        <v>Outlier</v>
      </c>
      <c r="S8558" t="str">
        <f>IF(N8558="","",
   IF(OR(N8558 &lt;EDA_Outlier_Analysis!$I$10, N8558 &gt; EDA_Outlier_Analysis!$I$11),
      "Outlier",
      "Normal"))</f>
        <v>Normal</v>
      </c>
    </row>
    <row r="8559" spans="1:19">
      <c r="A8559" t="s">
        <v>18087</v>
      </c>
      <c r="B8559" s="4">
        <v>45208</v>
      </c>
      <c r="C8559" s="2">
        <v>116756.69</v>
      </c>
      <c r="D8559" t="s">
        <v>849</v>
      </c>
      <c r="E8559" t="s">
        <v>868</v>
      </c>
      <c r="F8559" t="s">
        <v>11</v>
      </c>
      <c r="G8559" t="s">
        <v>34</v>
      </c>
      <c r="H8559" t="s">
        <v>721</v>
      </c>
      <c r="J8559" t="s">
        <v>18088</v>
      </c>
      <c r="K8559" t="str">
        <f>IF(COUNTIF(Customers!A:A, H8559)&gt;0, "Valid", "Invalid")</f>
        <v>Valid</v>
      </c>
      <c r="L8559" t="str">
        <f t="shared" si="665"/>
        <v>10</v>
      </c>
      <c r="M8559" t="str">
        <f t="shared" si="666"/>
        <v>2023</v>
      </c>
      <c r="N8559">
        <f t="shared" si="667"/>
        <v>116756.69</v>
      </c>
      <c r="O8559">
        <f t="shared" si="668"/>
        <v>116756.69</v>
      </c>
      <c r="P8559" t="str">
        <f t="shared" si="669"/>
        <v/>
      </c>
      <c r="Q8559" s="48" t="str">
        <f>IF(O8559="","",
   IF(OR(O8559&lt;EDA_Outlier_Analysis!$C$10, O8559&gt;EDA_Outlier_Analysis!$C$11),
      "Outlier",
      "Normal"))</f>
        <v>Normal</v>
      </c>
      <c r="R8559" t="str">
        <f>IF(P8559="","",
   IF(OR(P8559 &lt; EDA_Outlier_Analysis!$F$7, P8559 &gt; EDA_Outlier_Analysis!$F$8),
      "Outlier",
      "Normal"))</f>
        <v/>
      </c>
      <c r="S8559" t="str">
        <f>IF(N8559="","",
   IF(OR(N8559 &lt;EDA_Outlier_Analysis!$I$10, N8559 &gt; EDA_Outlier_Analysis!$I$11),
      "Outlier",
      "Normal"))</f>
        <v>Normal</v>
      </c>
    </row>
    <row r="8560" spans="1:19">
      <c r="A8560" t="s">
        <v>18089</v>
      </c>
      <c r="B8560" s="4">
        <v>44634</v>
      </c>
      <c r="C8560" s="2">
        <v>-2000</v>
      </c>
      <c r="D8560" t="s">
        <v>840</v>
      </c>
      <c r="E8560" t="s">
        <v>841</v>
      </c>
      <c r="F8560" t="s">
        <v>11</v>
      </c>
      <c r="G8560" t="s">
        <v>34</v>
      </c>
      <c r="I8560" t="s">
        <v>1156</v>
      </c>
      <c r="J8560" t="s">
        <v>18090</v>
      </c>
      <c r="K8560" t="str">
        <f>IF(COUNTIF(Customers!A:A, H8560)&gt;0, "Valid", "Invalid")</f>
        <v>Invalid</v>
      </c>
      <c r="L8560" t="str">
        <f t="shared" si="665"/>
        <v>3</v>
      </c>
      <c r="M8560" t="str">
        <f t="shared" si="666"/>
        <v>2022</v>
      </c>
      <c r="N8560">
        <f t="shared" si="667"/>
        <v>-2000</v>
      </c>
      <c r="O8560" t="str">
        <f t="shared" si="668"/>
        <v/>
      </c>
      <c r="P8560">
        <f t="shared" si="669"/>
        <v>2000</v>
      </c>
      <c r="Q8560" s="48" t="str">
        <f>IF(O8560="","",
   IF(OR(O8560&lt;EDA_Outlier_Analysis!$C$10, O8560&gt;EDA_Outlier_Analysis!$C$11),
      "Outlier",
      "Normal"))</f>
        <v/>
      </c>
      <c r="R8560" t="str">
        <f>IF(P8560="","",
   IF(OR(P8560 &lt; EDA_Outlier_Analysis!$F$7, P8560 &gt; EDA_Outlier_Analysis!$F$8),
      "Outlier",
      "Normal"))</f>
        <v>Outlier</v>
      </c>
      <c r="S8560" t="str">
        <f>IF(N8560="","",
   IF(OR(N8560 &lt;EDA_Outlier_Analysis!$I$10, N8560 &gt; EDA_Outlier_Analysis!$I$11),
      "Outlier",
      "Normal"))</f>
        <v>Normal</v>
      </c>
    </row>
    <row r="8561" spans="1:19">
      <c r="A8561" t="s">
        <v>18091</v>
      </c>
      <c r="B8561" s="4">
        <v>44606</v>
      </c>
      <c r="C8561" s="2">
        <v>157808.41</v>
      </c>
      <c r="D8561" t="s">
        <v>849</v>
      </c>
      <c r="E8561" t="s">
        <v>853</v>
      </c>
      <c r="F8561" t="s">
        <v>10</v>
      </c>
      <c r="G8561" t="s">
        <v>31</v>
      </c>
      <c r="H8561" t="s">
        <v>557</v>
      </c>
      <c r="J8561" t="s">
        <v>18092</v>
      </c>
      <c r="K8561" t="str">
        <f>IF(COUNTIF(Customers!A:A, H8561)&gt;0, "Valid", "Invalid")</f>
        <v>Valid</v>
      </c>
      <c r="L8561" t="str">
        <f t="shared" si="665"/>
        <v>2</v>
      </c>
      <c r="M8561" t="str">
        <f t="shared" si="666"/>
        <v>2022</v>
      </c>
      <c r="N8561">
        <f t="shared" si="667"/>
        <v>157808.41</v>
      </c>
      <c r="O8561">
        <f t="shared" si="668"/>
        <v>157808.41</v>
      </c>
      <c r="P8561" t="str">
        <f t="shared" si="669"/>
        <v/>
      </c>
      <c r="Q8561" s="48" t="str">
        <f>IF(O8561="","",
   IF(OR(O8561&lt;EDA_Outlier_Analysis!$C$10, O8561&gt;EDA_Outlier_Analysis!$C$11),
      "Outlier",
      "Normal"))</f>
        <v>Normal</v>
      </c>
      <c r="R8561" t="str">
        <f>IF(P8561="","",
   IF(OR(P8561 &lt; EDA_Outlier_Analysis!$F$7, P8561 &gt; EDA_Outlier_Analysis!$F$8),
      "Outlier",
      "Normal"))</f>
        <v/>
      </c>
      <c r="S8561" t="str">
        <f>IF(N8561="","",
   IF(OR(N8561 &lt;EDA_Outlier_Analysis!$I$10, N8561 &gt; EDA_Outlier_Analysis!$I$11),
      "Outlier",
      "Normal"))</f>
        <v>Normal</v>
      </c>
    </row>
    <row r="8562" spans="1:19">
      <c r="A8562" t="s">
        <v>18093</v>
      </c>
      <c r="B8562" s="4">
        <v>45189</v>
      </c>
      <c r="C8562" s="2">
        <v>143038.21</v>
      </c>
      <c r="D8562" t="s">
        <v>849</v>
      </c>
      <c r="E8562" t="s">
        <v>853</v>
      </c>
      <c r="F8562" t="s">
        <v>11</v>
      </c>
      <c r="G8562" t="s">
        <v>34</v>
      </c>
      <c r="H8562" t="s">
        <v>27</v>
      </c>
      <c r="J8562" t="s">
        <v>18094</v>
      </c>
      <c r="K8562" t="str">
        <f>IF(COUNTIF(Customers!A:A, H8562)&gt;0, "Valid", "Invalid")</f>
        <v>Valid</v>
      </c>
      <c r="L8562" t="str">
        <f t="shared" si="665"/>
        <v>9</v>
      </c>
      <c r="M8562" t="str">
        <f t="shared" si="666"/>
        <v>2023</v>
      </c>
      <c r="N8562">
        <f t="shared" si="667"/>
        <v>143038.21</v>
      </c>
      <c r="O8562">
        <f t="shared" si="668"/>
        <v>143038.21</v>
      </c>
      <c r="P8562" t="str">
        <f t="shared" si="669"/>
        <v/>
      </c>
      <c r="Q8562" s="48" t="str">
        <f>IF(O8562="","",
   IF(OR(O8562&lt;EDA_Outlier_Analysis!$C$10, O8562&gt;EDA_Outlier_Analysis!$C$11),
      "Outlier",
      "Normal"))</f>
        <v>Normal</v>
      </c>
      <c r="R8562" t="str">
        <f>IF(P8562="","",
   IF(OR(P8562 &lt; EDA_Outlier_Analysis!$F$7, P8562 &gt; EDA_Outlier_Analysis!$F$8),
      "Outlier",
      "Normal"))</f>
        <v/>
      </c>
      <c r="S8562" t="str">
        <f>IF(N8562="","",
   IF(OR(N8562 &lt;EDA_Outlier_Analysis!$I$10, N8562 &gt; EDA_Outlier_Analysis!$I$11),
      "Outlier",
      "Normal"))</f>
        <v>Normal</v>
      </c>
    </row>
    <row r="8563" spans="1:19">
      <c r="A8563" t="s">
        <v>18095</v>
      </c>
      <c r="B8563" s="4">
        <v>44904</v>
      </c>
      <c r="C8563" s="2">
        <v>-79250.48</v>
      </c>
      <c r="D8563" t="s">
        <v>840</v>
      </c>
      <c r="E8563" t="s">
        <v>856</v>
      </c>
      <c r="F8563" t="s">
        <v>9</v>
      </c>
      <c r="G8563" t="s">
        <v>24</v>
      </c>
      <c r="I8563" t="s">
        <v>1505</v>
      </c>
      <c r="J8563" t="s">
        <v>18096</v>
      </c>
      <c r="K8563" t="str">
        <f>IF(COUNTIF(Customers!A:A, H8563)&gt;0, "Valid", "Invalid")</f>
        <v>Invalid</v>
      </c>
      <c r="L8563" t="str">
        <f t="shared" si="665"/>
        <v>12</v>
      </c>
      <c r="M8563" t="str">
        <f t="shared" si="666"/>
        <v>2022</v>
      </c>
      <c r="N8563">
        <f t="shared" si="667"/>
        <v>-79250.48</v>
      </c>
      <c r="O8563" t="str">
        <f t="shared" si="668"/>
        <v/>
      </c>
      <c r="P8563">
        <f t="shared" si="669"/>
        <v>79250.48</v>
      </c>
      <c r="Q8563" s="48" t="str">
        <f>IF(O8563="","",
   IF(OR(O8563&lt;EDA_Outlier_Analysis!$C$10, O8563&gt;EDA_Outlier_Analysis!$C$11),
      "Outlier",
      "Normal"))</f>
        <v/>
      </c>
      <c r="R8563" t="str">
        <f>IF(P8563="","",
   IF(OR(P8563 &lt; EDA_Outlier_Analysis!$F$7, P8563 &gt; EDA_Outlier_Analysis!$F$8),
      "Outlier",
      "Normal"))</f>
        <v>Outlier</v>
      </c>
      <c r="S8563" t="str">
        <f>IF(N8563="","",
   IF(OR(N8563 &lt;EDA_Outlier_Analysis!$I$10, N8563 &gt; EDA_Outlier_Analysis!$I$11),
      "Outlier",
      "Normal"))</f>
        <v>Normal</v>
      </c>
    </row>
    <row r="8564" spans="1:19">
      <c r="A8564" t="s">
        <v>18097</v>
      </c>
      <c r="B8564" s="4">
        <v>44985</v>
      </c>
      <c r="C8564" s="2">
        <v>73936.460000000006</v>
      </c>
      <c r="D8564" t="s">
        <v>849</v>
      </c>
      <c r="E8564" t="s">
        <v>853</v>
      </c>
      <c r="F8564" t="s">
        <v>11</v>
      </c>
      <c r="G8564" t="s">
        <v>20</v>
      </c>
      <c r="H8564" t="s">
        <v>689</v>
      </c>
      <c r="J8564" t="s">
        <v>18098</v>
      </c>
      <c r="K8564" t="str">
        <f>IF(COUNTIF(Customers!A:A, H8564)&gt;0, "Valid", "Invalid")</f>
        <v>Valid</v>
      </c>
      <c r="L8564" t="str">
        <f t="shared" si="665"/>
        <v>2</v>
      </c>
      <c r="M8564" t="str">
        <f t="shared" si="666"/>
        <v>2023</v>
      </c>
      <c r="N8564">
        <f t="shared" si="667"/>
        <v>73936.460000000006</v>
      </c>
      <c r="O8564">
        <f t="shared" si="668"/>
        <v>73936.460000000006</v>
      </c>
      <c r="P8564" t="str">
        <f t="shared" si="669"/>
        <v/>
      </c>
      <c r="Q8564" s="48" t="str">
        <f>IF(O8564="","",
   IF(OR(O8564&lt;EDA_Outlier_Analysis!$C$10, O8564&gt;EDA_Outlier_Analysis!$C$11),
      "Outlier",
      "Normal"))</f>
        <v>Normal</v>
      </c>
      <c r="R8564" t="str">
        <f>IF(P8564="","",
   IF(OR(P8564 &lt; EDA_Outlier_Analysis!$F$7, P8564 &gt; EDA_Outlier_Analysis!$F$8),
      "Outlier",
      "Normal"))</f>
        <v/>
      </c>
      <c r="S8564" t="str">
        <f>IF(N8564="","",
   IF(OR(N8564 &lt;EDA_Outlier_Analysis!$I$10, N8564 &gt; EDA_Outlier_Analysis!$I$11),
      "Outlier",
      "Normal"))</f>
        <v>Normal</v>
      </c>
    </row>
    <row r="8565" spans="1:19">
      <c r="A8565" t="s">
        <v>18099</v>
      </c>
      <c r="B8565" s="4">
        <v>45165</v>
      </c>
      <c r="C8565" s="2">
        <v>-60098.09</v>
      </c>
      <c r="D8565" t="s">
        <v>840</v>
      </c>
      <c r="E8565" t="s">
        <v>864</v>
      </c>
      <c r="F8565" t="s">
        <v>11</v>
      </c>
      <c r="G8565" t="s">
        <v>31</v>
      </c>
      <c r="I8565" t="s">
        <v>5118</v>
      </c>
      <c r="J8565" t="s">
        <v>18100</v>
      </c>
      <c r="K8565" t="str">
        <f>IF(COUNTIF(Customers!A:A, H8565)&gt;0, "Valid", "Invalid")</f>
        <v>Invalid</v>
      </c>
      <c r="L8565" t="str">
        <f t="shared" si="665"/>
        <v>8</v>
      </c>
      <c r="M8565" t="str">
        <f t="shared" si="666"/>
        <v>2023</v>
      </c>
      <c r="N8565">
        <f t="shared" si="667"/>
        <v>-60098.09</v>
      </c>
      <c r="O8565" t="str">
        <f t="shared" si="668"/>
        <v/>
      </c>
      <c r="P8565">
        <f t="shared" si="669"/>
        <v>60098.09</v>
      </c>
      <c r="Q8565" s="48" t="str">
        <f>IF(O8565="","",
   IF(OR(O8565&lt;EDA_Outlier_Analysis!$C$10, O8565&gt;EDA_Outlier_Analysis!$C$11),
      "Outlier",
      "Normal"))</f>
        <v/>
      </c>
      <c r="R8565" t="str">
        <f>IF(P8565="","",
   IF(OR(P8565 &lt; EDA_Outlier_Analysis!$F$7, P8565 &gt; EDA_Outlier_Analysis!$F$8),
      "Outlier",
      "Normal"))</f>
        <v>Outlier</v>
      </c>
      <c r="S8565" t="str">
        <f>IF(N8565="","",
   IF(OR(N8565 &lt;EDA_Outlier_Analysis!$I$10, N8565 &gt; EDA_Outlier_Analysis!$I$11),
      "Outlier",
      "Normal"))</f>
        <v>Normal</v>
      </c>
    </row>
    <row r="8566" spans="1:19">
      <c r="A8566" t="s">
        <v>18101</v>
      </c>
      <c r="B8566" s="4">
        <v>45061</v>
      </c>
      <c r="C8566" s="2">
        <v>185122.95</v>
      </c>
      <c r="D8566" t="s">
        <v>849</v>
      </c>
      <c r="E8566" t="s">
        <v>868</v>
      </c>
      <c r="F8566" t="s">
        <v>9</v>
      </c>
      <c r="G8566" t="s">
        <v>31</v>
      </c>
      <c r="H8566" t="s">
        <v>743</v>
      </c>
      <c r="J8566" t="s">
        <v>18102</v>
      </c>
      <c r="K8566" t="str">
        <f>IF(COUNTIF(Customers!A:A, H8566)&gt;0, "Valid", "Invalid")</f>
        <v>Valid</v>
      </c>
      <c r="L8566" t="str">
        <f t="shared" si="665"/>
        <v>5</v>
      </c>
      <c r="M8566" t="str">
        <f t="shared" si="666"/>
        <v>2023</v>
      </c>
      <c r="N8566">
        <f t="shared" si="667"/>
        <v>185122.95</v>
      </c>
      <c r="O8566">
        <f t="shared" si="668"/>
        <v>185122.95</v>
      </c>
      <c r="P8566" t="str">
        <f t="shared" si="669"/>
        <v/>
      </c>
      <c r="Q8566" s="48" t="str">
        <f>IF(O8566="","",
   IF(OR(O8566&lt;EDA_Outlier_Analysis!$C$10, O8566&gt;EDA_Outlier_Analysis!$C$11),
      "Outlier",
      "Normal"))</f>
        <v>Normal</v>
      </c>
      <c r="R8566" t="str">
        <f>IF(P8566="","",
   IF(OR(P8566 &lt; EDA_Outlier_Analysis!$F$7, P8566 &gt; EDA_Outlier_Analysis!$F$8),
      "Outlier",
      "Normal"))</f>
        <v/>
      </c>
      <c r="S8566" t="str">
        <f>IF(N8566="","",
   IF(OR(N8566 &lt;EDA_Outlier_Analysis!$I$10, N8566 &gt; EDA_Outlier_Analysis!$I$11),
      "Outlier",
      "Normal"))</f>
        <v>Normal</v>
      </c>
    </row>
    <row r="8567" spans="1:19">
      <c r="A8567" t="s">
        <v>18103</v>
      </c>
      <c r="B8567" s="4">
        <v>44568</v>
      </c>
      <c r="C8567" s="2">
        <v>-28376.26</v>
      </c>
      <c r="D8567" t="s">
        <v>840</v>
      </c>
      <c r="E8567" t="s">
        <v>878</v>
      </c>
      <c r="F8567" t="s">
        <v>11</v>
      </c>
      <c r="G8567" t="s">
        <v>34</v>
      </c>
      <c r="I8567" t="s">
        <v>1800</v>
      </c>
      <c r="J8567" t="s">
        <v>18104</v>
      </c>
      <c r="K8567" t="str">
        <f>IF(COUNTIF(Customers!A:A, H8567)&gt;0, "Valid", "Invalid")</f>
        <v>Invalid</v>
      </c>
      <c r="L8567" t="str">
        <f t="shared" si="665"/>
        <v>1</v>
      </c>
      <c r="M8567" t="str">
        <f t="shared" si="666"/>
        <v>2022</v>
      </c>
      <c r="N8567">
        <f t="shared" si="667"/>
        <v>-28376.26</v>
      </c>
      <c r="O8567" t="str">
        <f t="shared" si="668"/>
        <v/>
      </c>
      <c r="P8567">
        <f t="shared" si="669"/>
        <v>28376.26</v>
      </c>
      <c r="Q8567" s="48" t="str">
        <f>IF(O8567="","",
   IF(OR(O8567&lt;EDA_Outlier_Analysis!$C$10, O8567&gt;EDA_Outlier_Analysis!$C$11),
      "Outlier",
      "Normal"))</f>
        <v/>
      </c>
      <c r="R8567" t="str">
        <f>IF(P8567="","",
   IF(OR(P8567 &lt; EDA_Outlier_Analysis!$F$7, P8567 &gt; EDA_Outlier_Analysis!$F$8),
      "Outlier",
      "Normal"))</f>
        <v>Normal</v>
      </c>
      <c r="S8567" t="str">
        <f>IF(N8567="","",
   IF(OR(N8567 &lt;EDA_Outlier_Analysis!$I$10, N8567 &gt; EDA_Outlier_Analysis!$I$11),
      "Outlier",
      "Normal"))</f>
        <v>Normal</v>
      </c>
    </row>
    <row r="8568" spans="1:19">
      <c r="A8568" t="s">
        <v>18105</v>
      </c>
      <c r="B8568" s="4">
        <v>45206</v>
      </c>
      <c r="C8568" s="2">
        <v>-20863.169999999998</v>
      </c>
      <c r="D8568" t="s">
        <v>840</v>
      </c>
      <c r="E8568" t="s">
        <v>864</v>
      </c>
      <c r="F8568" t="s">
        <v>11</v>
      </c>
      <c r="G8568" t="s">
        <v>20</v>
      </c>
      <c r="I8568" t="s">
        <v>1177</v>
      </c>
      <c r="J8568" t="s">
        <v>18106</v>
      </c>
      <c r="K8568" t="str">
        <f>IF(COUNTIF(Customers!A:A, H8568)&gt;0, "Valid", "Invalid")</f>
        <v>Invalid</v>
      </c>
      <c r="L8568" t="str">
        <f t="shared" si="665"/>
        <v>10</v>
      </c>
      <c r="M8568" t="str">
        <f t="shared" si="666"/>
        <v>2023</v>
      </c>
      <c r="N8568">
        <f t="shared" si="667"/>
        <v>-20863.169999999998</v>
      </c>
      <c r="O8568" t="str">
        <f t="shared" si="668"/>
        <v/>
      </c>
      <c r="P8568">
        <f t="shared" si="669"/>
        <v>20863.169999999998</v>
      </c>
      <c r="Q8568" s="48" t="str">
        <f>IF(O8568="","",
   IF(OR(O8568&lt;EDA_Outlier_Analysis!$C$10, O8568&gt;EDA_Outlier_Analysis!$C$11),
      "Outlier",
      "Normal"))</f>
        <v/>
      </c>
      <c r="R8568" t="str">
        <f>IF(P8568="","",
   IF(OR(P8568 &lt; EDA_Outlier_Analysis!$F$7, P8568 &gt; EDA_Outlier_Analysis!$F$8),
      "Outlier",
      "Normal"))</f>
        <v>Outlier</v>
      </c>
      <c r="S8568" t="str">
        <f>IF(N8568="","",
   IF(OR(N8568 &lt;EDA_Outlier_Analysis!$I$10, N8568 &gt; EDA_Outlier_Analysis!$I$11),
      "Outlier",
      "Normal"))</f>
        <v>Normal</v>
      </c>
    </row>
    <row r="8569" spans="1:19">
      <c r="A8569" t="s">
        <v>18107</v>
      </c>
      <c r="B8569" s="4">
        <v>44871</v>
      </c>
      <c r="C8569" s="2">
        <v>290504.74</v>
      </c>
      <c r="D8569" t="s">
        <v>849</v>
      </c>
      <c r="E8569" t="s">
        <v>850</v>
      </c>
      <c r="F8569" t="s">
        <v>9</v>
      </c>
      <c r="G8569" t="s">
        <v>31</v>
      </c>
      <c r="H8569" t="s">
        <v>273</v>
      </c>
      <c r="J8569" t="s">
        <v>18108</v>
      </c>
      <c r="K8569" t="str">
        <f>IF(COUNTIF(Customers!A:A, H8569)&gt;0, "Valid", "Invalid")</f>
        <v>Valid</v>
      </c>
      <c r="L8569" t="str">
        <f t="shared" si="665"/>
        <v>11</v>
      </c>
      <c r="M8569" t="str">
        <f t="shared" si="666"/>
        <v>2022</v>
      </c>
      <c r="N8569">
        <f t="shared" si="667"/>
        <v>290504.74</v>
      </c>
      <c r="O8569">
        <f t="shared" si="668"/>
        <v>290504.74</v>
      </c>
      <c r="P8569" t="str">
        <f t="shared" si="669"/>
        <v/>
      </c>
      <c r="Q8569" s="48" t="str">
        <f>IF(O8569="","",
   IF(OR(O8569&lt;EDA_Outlier_Analysis!$C$10, O8569&gt;EDA_Outlier_Analysis!$C$11),
      "Outlier",
      "Normal"))</f>
        <v>Normal</v>
      </c>
      <c r="R8569" t="str">
        <f>IF(P8569="","",
   IF(OR(P8569 &lt; EDA_Outlier_Analysis!$F$7, P8569 &gt; EDA_Outlier_Analysis!$F$8),
      "Outlier",
      "Normal"))</f>
        <v/>
      </c>
      <c r="S8569" t="str">
        <f>IF(N8569="","",
   IF(OR(N8569 &lt;EDA_Outlier_Analysis!$I$10, N8569 &gt; EDA_Outlier_Analysis!$I$11),
      "Outlier",
      "Normal"))</f>
        <v>Normal</v>
      </c>
    </row>
    <row r="8570" spans="1:19">
      <c r="A8570" t="s">
        <v>18109</v>
      </c>
      <c r="B8570" s="4">
        <v>45053</v>
      </c>
      <c r="C8570" s="2">
        <v>132483.85999999999</v>
      </c>
      <c r="D8570" t="s">
        <v>849</v>
      </c>
      <c r="E8570" t="s">
        <v>868</v>
      </c>
      <c r="F8570" t="s">
        <v>9</v>
      </c>
      <c r="G8570" t="s">
        <v>31</v>
      </c>
      <c r="H8570" t="s">
        <v>537</v>
      </c>
      <c r="J8570" t="s">
        <v>18110</v>
      </c>
      <c r="K8570" t="str">
        <f>IF(COUNTIF(Customers!A:A, H8570)&gt;0, "Valid", "Invalid")</f>
        <v>Valid</v>
      </c>
      <c r="L8570" t="str">
        <f t="shared" si="665"/>
        <v>5</v>
      </c>
      <c r="M8570" t="str">
        <f t="shared" si="666"/>
        <v>2023</v>
      </c>
      <c r="N8570">
        <f t="shared" si="667"/>
        <v>132483.85999999999</v>
      </c>
      <c r="O8570">
        <f t="shared" si="668"/>
        <v>132483.85999999999</v>
      </c>
      <c r="P8570" t="str">
        <f t="shared" si="669"/>
        <v/>
      </c>
      <c r="Q8570" s="48" t="str">
        <f>IF(O8570="","",
   IF(OR(O8570&lt;EDA_Outlier_Analysis!$C$10, O8570&gt;EDA_Outlier_Analysis!$C$11),
      "Outlier",
      "Normal"))</f>
        <v>Normal</v>
      </c>
      <c r="R8570" t="str">
        <f>IF(P8570="","",
   IF(OR(P8570 &lt; EDA_Outlier_Analysis!$F$7, P8570 &gt; EDA_Outlier_Analysis!$F$8),
      "Outlier",
      "Normal"))</f>
        <v/>
      </c>
      <c r="S8570" t="str">
        <f>IF(N8570="","",
   IF(OR(N8570 &lt;EDA_Outlier_Analysis!$I$10, N8570 &gt; EDA_Outlier_Analysis!$I$11),
      "Outlier",
      "Normal"))</f>
        <v>Normal</v>
      </c>
    </row>
    <row r="8571" spans="1:19">
      <c r="A8571" t="s">
        <v>18111</v>
      </c>
      <c r="B8571" s="4">
        <v>45036</v>
      </c>
      <c r="C8571" s="2">
        <v>173980.79999999999</v>
      </c>
      <c r="D8571" t="s">
        <v>849</v>
      </c>
      <c r="E8571" t="s">
        <v>850</v>
      </c>
      <c r="F8571" t="s">
        <v>11</v>
      </c>
      <c r="G8571" t="s">
        <v>34</v>
      </c>
      <c r="H8571" t="s">
        <v>279</v>
      </c>
      <c r="J8571" t="s">
        <v>18112</v>
      </c>
      <c r="K8571" t="str">
        <f>IF(COUNTIF(Customers!A:A, H8571)&gt;0, "Valid", "Invalid")</f>
        <v>Valid</v>
      </c>
      <c r="L8571" t="str">
        <f t="shared" si="665"/>
        <v>4</v>
      </c>
      <c r="M8571" t="str">
        <f t="shared" si="666"/>
        <v>2023</v>
      </c>
      <c r="N8571">
        <f t="shared" si="667"/>
        <v>173980.79999999999</v>
      </c>
      <c r="O8571">
        <f t="shared" si="668"/>
        <v>173980.79999999999</v>
      </c>
      <c r="P8571" t="str">
        <f t="shared" si="669"/>
        <v/>
      </c>
      <c r="Q8571" s="48" t="str">
        <f>IF(O8571="","",
   IF(OR(O8571&lt;EDA_Outlier_Analysis!$C$10, O8571&gt;EDA_Outlier_Analysis!$C$11),
      "Outlier",
      "Normal"))</f>
        <v>Normal</v>
      </c>
      <c r="R8571" t="str">
        <f>IF(P8571="","",
   IF(OR(P8571 &lt; EDA_Outlier_Analysis!$F$7, P8571 &gt; EDA_Outlier_Analysis!$F$8),
      "Outlier",
      "Normal"))</f>
        <v/>
      </c>
      <c r="S8571" t="str">
        <f>IF(N8571="","",
   IF(OR(N8571 &lt;EDA_Outlier_Analysis!$I$10, N8571 &gt; EDA_Outlier_Analysis!$I$11),
      "Outlier",
      "Normal"))</f>
        <v>Normal</v>
      </c>
    </row>
    <row r="8572" spans="1:19">
      <c r="A8572" t="s">
        <v>18113</v>
      </c>
      <c r="B8572" s="4">
        <v>45171</v>
      </c>
      <c r="C8572" s="2">
        <v>-84680.53</v>
      </c>
      <c r="D8572" t="s">
        <v>840</v>
      </c>
      <c r="E8572" t="s">
        <v>878</v>
      </c>
      <c r="F8572" t="s">
        <v>10</v>
      </c>
      <c r="G8572" t="s">
        <v>24</v>
      </c>
      <c r="I8572" t="s">
        <v>990</v>
      </c>
      <c r="J8572" t="s">
        <v>18114</v>
      </c>
      <c r="K8572" t="str">
        <f>IF(COUNTIF(Customers!A:A, H8572)&gt;0, "Valid", "Invalid")</f>
        <v>Invalid</v>
      </c>
      <c r="L8572" t="str">
        <f t="shared" si="665"/>
        <v>9</v>
      </c>
      <c r="M8572" t="str">
        <f t="shared" si="666"/>
        <v>2023</v>
      </c>
      <c r="N8572">
        <f t="shared" si="667"/>
        <v>-84680.53</v>
      </c>
      <c r="O8572" t="str">
        <f t="shared" si="668"/>
        <v/>
      </c>
      <c r="P8572">
        <f t="shared" si="669"/>
        <v>84680.53</v>
      </c>
      <c r="Q8572" s="48" t="str">
        <f>IF(O8572="","",
   IF(OR(O8572&lt;EDA_Outlier_Analysis!$C$10, O8572&gt;EDA_Outlier_Analysis!$C$11),
      "Outlier",
      "Normal"))</f>
        <v/>
      </c>
      <c r="R8572" t="str">
        <f>IF(P8572="","",
   IF(OR(P8572 &lt; EDA_Outlier_Analysis!$F$7, P8572 &gt; EDA_Outlier_Analysis!$F$8),
      "Outlier",
      "Normal"))</f>
        <v>Outlier</v>
      </c>
      <c r="S8572" t="str">
        <f>IF(N8572="","",
   IF(OR(N8572 &lt;EDA_Outlier_Analysis!$I$10, N8572 &gt; EDA_Outlier_Analysis!$I$11),
      "Outlier",
      "Normal"))</f>
        <v>Normal</v>
      </c>
    </row>
    <row r="8573" spans="1:19">
      <c r="A8573" t="s">
        <v>18115</v>
      </c>
      <c r="B8573" s="4">
        <v>45156</v>
      </c>
      <c r="C8573" s="2">
        <v>145262.06</v>
      </c>
      <c r="D8573" t="s">
        <v>849</v>
      </c>
      <c r="E8573" t="s">
        <v>850</v>
      </c>
      <c r="F8573" t="s">
        <v>10</v>
      </c>
      <c r="G8573" t="s">
        <v>31</v>
      </c>
      <c r="H8573" t="s">
        <v>735</v>
      </c>
      <c r="J8573" t="s">
        <v>18116</v>
      </c>
      <c r="K8573" t="str">
        <f>IF(COUNTIF(Customers!A:A, H8573)&gt;0, "Valid", "Invalid")</f>
        <v>Valid</v>
      </c>
      <c r="L8573" t="str">
        <f t="shared" si="665"/>
        <v>8</v>
      </c>
      <c r="M8573" t="str">
        <f t="shared" si="666"/>
        <v>2023</v>
      </c>
      <c r="N8573">
        <f t="shared" si="667"/>
        <v>145262.06</v>
      </c>
      <c r="O8573">
        <f t="shared" si="668"/>
        <v>145262.06</v>
      </c>
      <c r="P8573" t="str">
        <f t="shared" si="669"/>
        <v/>
      </c>
      <c r="Q8573" s="48" t="str">
        <f>IF(O8573="","",
   IF(OR(O8573&lt;EDA_Outlier_Analysis!$C$10, O8573&gt;EDA_Outlier_Analysis!$C$11),
      "Outlier",
      "Normal"))</f>
        <v>Normal</v>
      </c>
      <c r="R8573" t="str">
        <f>IF(P8573="","",
   IF(OR(P8573 &lt; EDA_Outlier_Analysis!$F$7, P8573 &gt; EDA_Outlier_Analysis!$F$8),
      "Outlier",
      "Normal"))</f>
        <v/>
      </c>
      <c r="S8573" t="str">
        <f>IF(N8573="","",
   IF(OR(N8573 &lt;EDA_Outlier_Analysis!$I$10, N8573 &gt; EDA_Outlier_Analysis!$I$11),
      "Outlier",
      "Normal"))</f>
        <v>Normal</v>
      </c>
    </row>
    <row r="8574" spans="1:19">
      <c r="A8574" t="s">
        <v>18117</v>
      </c>
      <c r="B8574" s="4">
        <v>45150</v>
      </c>
      <c r="C8574" s="2">
        <v>228524.85</v>
      </c>
      <c r="D8574" t="s">
        <v>849</v>
      </c>
      <c r="E8574" t="s">
        <v>868</v>
      </c>
      <c r="F8574" t="s">
        <v>11</v>
      </c>
      <c r="G8574" t="s">
        <v>31</v>
      </c>
      <c r="H8574" t="s">
        <v>197</v>
      </c>
      <c r="J8574" t="s">
        <v>18118</v>
      </c>
      <c r="K8574" t="str">
        <f>IF(COUNTIF(Customers!A:A, H8574)&gt;0, "Valid", "Invalid")</f>
        <v>Valid</v>
      </c>
      <c r="L8574" t="str">
        <f t="shared" si="665"/>
        <v>8</v>
      </c>
      <c r="M8574" t="str">
        <f t="shared" si="666"/>
        <v>2023</v>
      </c>
      <c r="N8574">
        <f t="shared" si="667"/>
        <v>228524.85</v>
      </c>
      <c r="O8574">
        <f t="shared" si="668"/>
        <v>228524.85</v>
      </c>
      <c r="P8574" t="str">
        <f t="shared" si="669"/>
        <v/>
      </c>
      <c r="Q8574" s="48" t="str">
        <f>IF(O8574="","",
   IF(OR(O8574&lt;EDA_Outlier_Analysis!$C$10, O8574&gt;EDA_Outlier_Analysis!$C$11),
      "Outlier",
      "Normal"))</f>
        <v>Normal</v>
      </c>
      <c r="R8574" t="str">
        <f>IF(P8574="","",
   IF(OR(P8574 &lt; EDA_Outlier_Analysis!$F$7, P8574 &gt; EDA_Outlier_Analysis!$F$8),
      "Outlier",
      "Normal"))</f>
        <v/>
      </c>
      <c r="S8574" t="str">
        <f>IF(N8574="","",
   IF(OR(N8574 &lt;EDA_Outlier_Analysis!$I$10, N8574 &gt; EDA_Outlier_Analysis!$I$11),
      "Outlier",
      "Normal"))</f>
        <v>Normal</v>
      </c>
    </row>
    <row r="8575" spans="1:19">
      <c r="A8575" t="s">
        <v>18119</v>
      </c>
      <c r="B8575" s="4">
        <v>45117</v>
      </c>
      <c r="C8575" s="2">
        <v>143374.59</v>
      </c>
      <c r="D8575" t="s">
        <v>849</v>
      </c>
      <c r="E8575" t="s">
        <v>850</v>
      </c>
      <c r="F8575" t="s">
        <v>9</v>
      </c>
      <c r="G8575" t="s">
        <v>31</v>
      </c>
      <c r="H8575" t="s">
        <v>723</v>
      </c>
      <c r="J8575" t="s">
        <v>18120</v>
      </c>
      <c r="K8575" t="str">
        <f>IF(COUNTIF(Customers!A:A, H8575)&gt;0, "Valid", "Invalid")</f>
        <v>Valid</v>
      </c>
      <c r="L8575" t="str">
        <f t="shared" si="665"/>
        <v>7</v>
      </c>
      <c r="M8575" t="str">
        <f t="shared" si="666"/>
        <v>2023</v>
      </c>
      <c r="N8575">
        <f t="shared" si="667"/>
        <v>143374.59</v>
      </c>
      <c r="O8575">
        <f t="shared" si="668"/>
        <v>143374.59</v>
      </c>
      <c r="P8575" t="str">
        <f t="shared" si="669"/>
        <v/>
      </c>
      <c r="Q8575" s="48" t="str">
        <f>IF(O8575="","",
   IF(OR(O8575&lt;EDA_Outlier_Analysis!$C$10, O8575&gt;EDA_Outlier_Analysis!$C$11),
      "Outlier",
      "Normal"))</f>
        <v>Normal</v>
      </c>
      <c r="R8575" t="str">
        <f>IF(P8575="","",
   IF(OR(P8575 &lt; EDA_Outlier_Analysis!$F$7, P8575 &gt; EDA_Outlier_Analysis!$F$8),
      "Outlier",
      "Normal"))</f>
        <v/>
      </c>
      <c r="S8575" t="str">
        <f>IF(N8575="","",
   IF(OR(N8575 &lt;EDA_Outlier_Analysis!$I$10, N8575 &gt; EDA_Outlier_Analysis!$I$11),
      "Outlier",
      "Normal"))</f>
        <v>Normal</v>
      </c>
    </row>
    <row r="8576" spans="1:19">
      <c r="A8576" t="s">
        <v>18121</v>
      </c>
      <c r="B8576" s="4">
        <v>44995</v>
      </c>
      <c r="C8576" s="2">
        <v>71533.279999999999</v>
      </c>
      <c r="D8576" t="s">
        <v>849</v>
      </c>
      <c r="E8576" t="s">
        <v>850</v>
      </c>
      <c r="F8576" t="s">
        <v>9</v>
      </c>
      <c r="G8576" t="s">
        <v>24</v>
      </c>
      <c r="H8576" t="s">
        <v>447</v>
      </c>
      <c r="J8576" t="s">
        <v>18122</v>
      </c>
      <c r="K8576" t="str">
        <f>IF(COUNTIF(Customers!A:A, H8576)&gt;0, "Valid", "Invalid")</f>
        <v>Valid</v>
      </c>
      <c r="L8576" t="str">
        <f t="shared" si="665"/>
        <v>3</v>
      </c>
      <c r="M8576" t="str">
        <f t="shared" si="666"/>
        <v>2023</v>
      </c>
      <c r="N8576">
        <f t="shared" si="667"/>
        <v>71533.279999999999</v>
      </c>
      <c r="O8576">
        <f t="shared" si="668"/>
        <v>71533.279999999999</v>
      </c>
      <c r="P8576" t="str">
        <f t="shared" si="669"/>
        <v/>
      </c>
      <c r="Q8576" s="48" t="str">
        <f>IF(O8576="","",
   IF(OR(O8576&lt;EDA_Outlier_Analysis!$C$10, O8576&gt;EDA_Outlier_Analysis!$C$11),
      "Outlier",
      "Normal"))</f>
        <v>Normal</v>
      </c>
      <c r="R8576" t="str">
        <f>IF(P8576="","",
   IF(OR(P8576 &lt; EDA_Outlier_Analysis!$F$7, P8576 &gt; EDA_Outlier_Analysis!$F$8),
      "Outlier",
      "Normal"))</f>
        <v/>
      </c>
      <c r="S8576" t="str">
        <f>IF(N8576="","",
   IF(OR(N8576 &lt;EDA_Outlier_Analysis!$I$10, N8576 &gt; EDA_Outlier_Analysis!$I$11),
      "Outlier",
      "Normal"))</f>
        <v>Normal</v>
      </c>
    </row>
    <row r="8577" spans="1:19">
      <c r="A8577" t="s">
        <v>18123</v>
      </c>
      <c r="B8577" s="4">
        <v>45221</v>
      </c>
      <c r="C8577" s="2">
        <v>-28758.09</v>
      </c>
      <c r="D8577" t="s">
        <v>840</v>
      </c>
      <c r="E8577" t="s">
        <v>905</v>
      </c>
      <c r="F8577" t="s">
        <v>11</v>
      </c>
      <c r="G8577" t="s">
        <v>34</v>
      </c>
      <c r="I8577" t="s">
        <v>4500</v>
      </c>
      <c r="J8577" t="s">
        <v>18124</v>
      </c>
      <c r="K8577" t="str">
        <f>IF(COUNTIF(Customers!A:A, H8577)&gt;0, "Valid", "Invalid")</f>
        <v>Invalid</v>
      </c>
      <c r="L8577" t="str">
        <f t="shared" si="665"/>
        <v>10</v>
      </c>
      <c r="M8577" t="str">
        <f t="shared" si="666"/>
        <v>2023</v>
      </c>
      <c r="N8577">
        <f t="shared" si="667"/>
        <v>-28758.09</v>
      </c>
      <c r="O8577" t="str">
        <f t="shared" si="668"/>
        <v/>
      </c>
      <c r="P8577">
        <f t="shared" si="669"/>
        <v>28758.09</v>
      </c>
      <c r="Q8577" s="48" t="str">
        <f>IF(O8577="","",
   IF(OR(O8577&lt;EDA_Outlier_Analysis!$C$10, O8577&gt;EDA_Outlier_Analysis!$C$11),
      "Outlier",
      "Normal"))</f>
        <v/>
      </c>
      <c r="R8577" t="str">
        <f>IF(P8577="","",
   IF(OR(P8577 &lt; EDA_Outlier_Analysis!$F$7, P8577 &gt; EDA_Outlier_Analysis!$F$8),
      "Outlier",
      "Normal"))</f>
        <v>Normal</v>
      </c>
      <c r="S8577" t="str">
        <f>IF(N8577="","",
   IF(OR(N8577 &lt;EDA_Outlier_Analysis!$I$10, N8577 &gt; EDA_Outlier_Analysis!$I$11),
      "Outlier",
      "Normal"))</f>
        <v>Normal</v>
      </c>
    </row>
    <row r="8578" spans="1:19">
      <c r="A8578" t="s">
        <v>18125</v>
      </c>
      <c r="B8578" s="4">
        <v>45063</v>
      </c>
      <c r="C8578" s="2">
        <v>178457.13</v>
      </c>
      <c r="D8578" t="s">
        <v>849</v>
      </c>
      <c r="E8578" t="s">
        <v>853</v>
      </c>
      <c r="F8578" t="s">
        <v>10</v>
      </c>
      <c r="G8578" t="s">
        <v>20</v>
      </c>
      <c r="H8578" t="s">
        <v>455</v>
      </c>
      <c r="J8578" t="s">
        <v>18126</v>
      </c>
      <c r="K8578" t="str">
        <f>IF(COUNTIF(Customers!A:A, H8578)&gt;0, "Valid", "Invalid")</f>
        <v>Valid</v>
      </c>
      <c r="L8578" t="str">
        <f t="shared" si="665"/>
        <v>5</v>
      </c>
      <c r="M8578" t="str">
        <f t="shared" si="666"/>
        <v>2023</v>
      </c>
      <c r="N8578">
        <f t="shared" si="667"/>
        <v>178457.13</v>
      </c>
      <c r="O8578">
        <f t="shared" si="668"/>
        <v>178457.13</v>
      </c>
      <c r="P8578" t="str">
        <f t="shared" si="669"/>
        <v/>
      </c>
      <c r="Q8578" s="48" t="str">
        <f>IF(O8578="","",
   IF(OR(O8578&lt;EDA_Outlier_Analysis!$C$10, O8578&gt;EDA_Outlier_Analysis!$C$11),
      "Outlier",
      "Normal"))</f>
        <v>Normal</v>
      </c>
      <c r="R8578" t="str">
        <f>IF(P8578="","",
   IF(OR(P8578 &lt; EDA_Outlier_Analysis!$F$7, P8578 &gt; EDA_Outlier_Analysis!$F$8),
      "Outlier",
      "Normal"))</f>
        <v/>
      </c>
      <c r="S8578" t="str">
        <f>IF(N8578="","",
   IF(OR(N8578 &lt;EDA_Outlier_Analysis!$I$10, N8578 &gt; EDA_Outlier_Analysis!$I$11),
      "Outlier",
      "Normal"))</f>
        <v>Normal</v>
      </c>
    </row>
    <row r="8579" spans="1:19">
      <c r="A8579" t="s">
        <v>18127</v>
      </c>
      <c r="B8579" s="4">
        <v>45002</v>
      </c>
      <c r="C8579" s="2">
        <v>-43614.09</v>
      </c>
      <c r="D8579" t="s">
        <v>840</v>
      </c>
      <c r="E8579" t="s">
        <v>878</v>
      </c>
      <c r="F8579" t="s">
        <v>9</v>
      </c>
      <c r="G8579" t="s">
        <v>31</v>
      </c>
      <c r="I8579" t="s">
        <v>1438</v>
      </c>
      <c r="J8579" t="s">
        <v>18128</v>
      </c>
      <c r="K8579" t="str">
        <f>IF(COUNTIF(Customers!A:A, H8579)&gt;0, "Valid", "Invalid")</f>
        <v>Invalid</v>
      </c>
      <c r="L8579" t="str">
        <f t="shared" ref="L8579:L8642" si="670">TEXT(B8579,"m")</f>
        <v>3</v>
      </c>
      <c r="M8579" t="str">
        <f t="shared" ref="M8579:M8642" si="671">TEXT(B8579,"yyyy")</f>
        <v>2023</v>
      </c>
      <c r="N8579">
        <f t="shared" ref="N8579:N8642" si="672">IF(D8579="Revenue",C8579,-ABS(C8579))</f>
        <v>-43614.09</v>
      </c>
      <c r="O8579" t="str">
        <f t="shared" ref="O8579:O8642" si="673">IF(D8579="Revenue", C8579, "")</f>
        <v/>
      </c>
      <c r="P8579">
        <f t="shared" ref="P8579:P8642" si="674">IF(D8579="Expense", ABS(C8579), "")</f>
        <v>43614.09</v>
      </c>
      <c r="Q8579" s="48" t="str">
        <f>IF(O8579="","",
   IF(OR(O8579&lt;EDA_Outlier_Analysis!$C$10, O8579&gt;EDA_Outlier_Analysis!$C$11),
      "Outlier",
      "Normal"))</f>
        <v/>
      </c>
      <c r="R8579" t="str">
        <f>IF(P8579="","",
   IF(OR(P8579 &lt; EDA_Outlier_Analysis!$F$7, P8579 &gt; EDA_Outlier_Analysis!$F$8),
      "Outlier",
      "Normal"))</f>
        <v>Normal</v>
      </c>
      <c r="S8579" t="str">
        <f>IF(N8579="","",
   IF(OR(N8579 &lt;EDA_Outlier_Analysis!$I$10, N8579 &gt; EDA_Outlier_Analysis!$I$11),
      "Outlier",
      "Normal"))</f>
        <v>Normal</v>
      </c>
    </row>
    <row r="8580" spans="1:19">
      <c r="A8580" t="s">
        <v>18129</v>
      </c>
      <c r="B8580" s="4">
        <v>44751</v>
      </c>
      <c r="C8580" s="2">
        <v>-32030.62</v>
      </c>
      <c r="D8580" t="s">
        <v>840</v>
      </c>
      <c r="E8580" t="s">
        <v>856</v>
      </c>
      <c r="F8580" t="s">
        <v>10</v>
      </c>
      <c r="G8580" t="s">
        <v>34</v>
      </c>
      <c r="I8580" t="s">
        <v>1284</v>
      </c>
      <c r="J8580" t="s">
        <v>18130</v>
      </c>
      <c r="K8580" t="str">
        <f>IF(COUNTIF(Customers!A:A, H8580)&gt;0, "Valid", "Invalid")</f>
        <v>Invalid</v>
      </c>
      <c r="L8580" t="str">
        <f t="shared" si="670"/>
        <v>7</v>
      </c>
      <c r="M8580" t="str">
        <f t="shared" si="671"/>
        <v>2022</v>
      </c>
      <c r="N8580">
        <f t="shared" si="672"/>
        <v>-32030.62</v>
      </c>
      <c r="O8580" t="str">
        <f t="shared" si="673"/>
        <v/>
      </c>
      <c r="P8580">
        <f t="shared" si="674"/>
        <v>32030.62</v>
      </c>
      <c r="Q8580" s="48" t="str">
        <f>IF(O8580="","",
   IF(OR(O8580&lt;EDA_Outlier_Analysis!$C$10, O8580&gt;EDA_Outlier_Analysis!$C$11),
      "Outlier",
      "Normal"))</f>
        <v/>
      </c>
      <c r="R8580" t="str">
        <f>IF(P8580="","",
   IF(OR(P8580 &lt; EDA_Outlier_Analysis!$F$7, P8580 &gt; EDA_Outlier_Analysis!$F$8),
      "Outlier",
      "Normal"))</f>
        <v>Normal</v>
      </c>
      <c r="S8580" t="str">
        <f>IF(N8580="","",
   IF(OR(N8580 &lt;EDA_Outlier_Analysis!$I$10, N8580 &gt; EDA_Outlier_Analysis!$I$11),
      "Outlier",
      "Normal"))</f>
        <v>Normal</v>
      </c>
    </row>
    <row r="8581" spans="1:19">
      <c r="A8581" t="s">
        <v>18131</v>
      </c>
      <c r="B8581" s="4">
        <v>44780</v>
      </c>
      <c r="C8581" s="2">
        <v>95521.34</v>
      </c>
      <c r="D8581" t="s">
        <v>849</v>
      </c>
      <c r="E8581" t="s">
        <v>850</v>
      </c>
      <c r="F8581" t="s">
        <v>10</v>
      </c>
      <c r="G8581" t="s">
        <v>20</v>
      </c>
      <c r="H8581" t="s">
        <v>735</v>
      </c>
      <c r="J8581" t="s">
        <v>18132</v>
      </c>
      <c r="K8581" t="str">
        <f>IF(COUNTIF(Customers!A:A, H8581)&gt;0, "Valid", "Invalid")</f>
        <v>Valid</v>
      </c>
      <c r="L8581" t="str">
        <f t="shared" si="670"/>
        <v>8</v>
      </c>
      <c r="M8581" t="str">
        <f t="shared" si="671"/>
        <v>2022</v>
      </c>
      <c r="N8581">
        <f t="shared" si="672"/>
        <v>95521.34</v>
      </c>
      <c r="O8581">
        <f t="shared" si="673"/>
        <v>95521.34</v>
      </c>
      <c r="P8581" t="str">
        <f t="shared" si="674"/>
        <v/>
      </c>
      <c r="Q8581" s="48" t="str">
        <f>IF(O8581="","",
   IF(OR(O8581&lt;EDA_Outlier_Analysis!$C$10, O8581&gt;EDA_Outlier_Analysis!$C$11),
      "Outlier",
      "Normal"))</f>
        <v>Normal</v>
      </c>
      <c r="R8581" t="str">
        <f>IF(P8581="","",
   IF(OR(P8581 &lt; EDA_Outlier_Analysis!$F$7, P8581 &gt; EDA_Outlier_Analysis!$F$8),
      "Outlier",
      "Normal"))</f>
        <v/>
      </c>
      <c r="S8581" t="str">
        <f>IF(N8581="","",
   IF(OR(N8581 &lt;EDA_Outlier_Analysis!$I$10, N8581 &gt; EDA_Outlier_Analysis!$I$11),
      "Outlier",
      "Normal"))</f>
        <v>Normal</v>
      </c>
    </row>
    <row r="8582" spans="1:19">
      <c r="A8582" t="s">
        <v>18133</v>
      </c>
      <c r="B8582" s="4">
        <v>45157</v>
      </c>
      <c r="C8582" s="2">
        <v>61313.64</v>
      </c>
      <c r="D8582" t="s">
        <v>849</v>
      </c>
      <c r="E8582" t="s">
        <v>853</v>
      </c>
      <c r="F8582" t="s">
        <v>9</v>
      </c>
      <c r="G8582" t="s">
        <v>34</v>
      </c>
      <c r="H8582" t="s">
        <v>493</v>
      </c>
      <c r="J8582" t="s">
        <v>18134</v>
      </c>
      <c r="K8582" t="str">
        <f>IF(COUNTIF(Customers!A:A, H8582)&gt;0, "Valid", "Invalid")</f>
        <v>Valid</v>
      </c>
      <c r="L8582" t="str">
        <f t="shared" si="670"/>
        <v>8</v>
      </c>
      <c r="M8582" t="str">
        <f t="shared" si="671"/>
        <v>2023</v>
      </c>
      <c r="N8582">
        <f t="shared" si="672"/>
        <v>61313.64</v>
      </c>
      <c r="O8582">
        <f t="shared" si="673"/>
        <v>61313.64</v>
      </c>
      <c r="P8582" t="str">
        <f t="shared" si="674"/>
        <v/>
      </c>
      <c r="Q8582" s="48" t="str">
        <f>IF(O8582="","",
   IF(OR(O8582&lt;EDA_Outlier_Analysis!$C$10, O8582&gt;EDA_Outlier_Analysis!$C$11),
      "Outlier",
      "Normal"))</f>
        <v>Normal</v>
      </c>
      <c r="R8582" t="str">
        <f>IF(P8582="","",
   IF(OR(P8582 &lt; EDA_Outlier_Analysis!$F$7, P8582 &gt; EDA_Outlier_Analysis!$F$8),
      "Outlier",
      "Normal"))</f>
        <v/>
      </c>
      <c r="S8582" t="str">
        <f>IF(N8582="","",
   IF(OR(N8582 &lt;EDA_Outlier_Analysis!$I$10, N8582 &gt; EDA_Outlier_Analysis!$I$11),
      "Outlier",
      "Normal"))</f>
        <v>Normal</v>
      </c>
    </row>
    <row r="8583" spans="1:19">
      <c r="A8583" t="s">
        <v>18135</v>
      </c>
      <c r="B8583" s="4">
        <v>45100</v>
      </c>
      <c r="C8583" s="2">
        <v>172326.96</v>
      </c>
      <c r="D8583" t="s">
        <v>849</v>
      </c>
      <c r="E8583" t="s">
        <v>853</v>
      </c>
      <c r="F8583" t="s">
        <v>10</v>
      </c>
      <c r="G8583" t="s">
        <v>31</v>
      </c>
      <c r="H8583" t="s">
        <v>153</v>
      </c>
      <c r="J8583" t="s">
        <v>18136</v>
      </c>
      <c r="K8583" t="str">
        <f>IF(COUNTIF(Customers!A:A, H8583)&gt;0, "Valid", "Invalid")</f>
        <v>Valid</v>
      </c>
      <c r="L8583" t="str">
        <f t="shared" si="670"/>
        <v>6</v>
      </c>
      <c r="M8583" t="str">
        <f t="shared" si="671"/>
        <v>2023</v>
      </c>
      <c r="N8583">
        <f t="shared" si="672"/>
        <v>172326.96</v>
      </c>
      <c r="O8583">
        <f t="shared" si="673"/>
        <v>172326.96</v>
      </c>
      <c r="P8583" t="str">
        <f t="shared" si="674"/>
        <v/>
      </c>
      <c r="Q8583" s="48" t="str">
        <f>IF(O8583="","",
   IF(OR(O8583&lt;EDA_Outlier_Analysis!$C$10, O8583&gt;EDA_Outlier_Analysis!$C$11),
      "Outlier",
      "Normal"))</f>
        <v>Normal</v>
      </c>
      <c r="R8583" t="str">
        <f>IF(P8583="","",
   IF(OR(P8583 &lt; EDA_Outlier_Analysis!$F$7, P8583 &gt; EDA_Outlier_Analysis!$F$8),
      "Outlier",
      "Normal"))</f>
        <v/>
      </c>
      <c r="S8583" t="str">
        <f>IF(N8583="","",
   IF(OR(N8583 &lt;EDA_Outlier_Analysis!$I$10, N8583 &gt; EDA_Outlier_Analysis!$I$11),
      "Outlier",
      "Normal"))</f>
        <v>Normal</v>
      </c>
    </row>
    <row r="8584" spans="1:19">
      <c r="A8584" t="s">
        <v>18137</v>
      </c>
      <c r="B8584" s="4">
        <v>44794</v>
      </c>
      <c r="C8584" s="2">
        <v>130401.23</v>
      </c>
      <c r="D8584" t="s">
        <v>849</v>
      </c>
      <c r="E8584" t="s">
        <v>853</v>
      </c>
      <c r="F8584" t="s">
        <v>10</v>
      </c>
      <c r="G8584" t="s">
        <v>20</v>
      </c>
      <c r="H8584" t="s">
        <v>287</v>
      </c>
      <c r="J8584" t="s">
        <v>18138</v>
      </c>
      <c r="K8584" t="str">
        <f>IF(COUNTIF(Customers!A:A, H8584)&gt;0, "Valid", "Invalid")</f>
        <v>Valid</v>
      </c>
      <c r="L8584" t="str">
        <f t="shared" si="670"/>
        <v>8</v>
      </c>
      <c r="M8584" t="str">
        <f t="shared" si="671"/>
        <v>2022</v>
      </c>
      <c r="N8584">
        <f t="shared" si="672"/>
        <v>130401.23</v>
      </c>
      <c r="O8584">
        <f t="shared" si="673"/>
        <v>130401.23</v>
      </c>
      <c r="P8584" t="str">
        <f t="shared" si="674"/>
        <v/>
      </c>
      <c r="Q8584" s="48" t="str">
        <f>IF(O8584="","",
   IF(OR(O8584&lt;EDA_Outlier_Analysis!$C$10, O8584&gt;EDA_Outlier_Analysis!$C$11),
      "Outlier",
      "Normal"))</f>
        <v>Normal</v>
      </c>
      <c r="R8584" t="str">
        <f>IF(P8584="","",
   IF(OR(P8584 &lt; EDA_Outlier_Analysis!$F$7, P8584 &gt; EDA_Outlier_Analysis!$F$8),
      "Outlier",
      "Normal"))</f>
        <v/>
      </c>
      <c r="S8584" t="str">
        <f>IF(N8584="","",
   IF(OR(N8584 &lt;EDA_Outlier_Analysis!$I$10, N8584 &gt; EDA_Outlier_Analysis!$I$11),
      "Outlier",
      "Normal"))</f>
        <v>Normal</v>
      </c>
    </row>
    <row r="8585" spans="1:19">
      <c r="A8585" t="s">
        <v>18139</v>
      </c>
      <c r="B8585" s="4">
        <v>44993</v>
      </c>
      <c r="C8585" s="2">
        <v>-63009.81</v>
      </c>
      <c r="D8585" t="s">
        <v>840</v>
      </c>
      <c r="E8585" t="s">
        <v>864</v>
      </c>
      <c r="F8585" t="s">
        <v>11</v>
      </c>
      <c r="G8585" t="s">
        <v>34</v>
      </c>
      <c r="I8585" t="s">
        <v>4929</v>
      </c>
      <c r="J8585" t="s">
        <v>18140</v>
      </c>
      <c r="K8585" t="str">
        <f>IF(COUNTIF(Customers!A:A, H8585)&gt;0, "Valid", "Invalid")</f>
        <v>Invalid</v>
      </c>
      <c r="L8585" t="str">
        <f t="shared" si="670"/>
        <v>3</v>
      </c>
      <c r="M8585" t="str">
        <f t="shared" si="671"/>
        <v>2023</v>
      </c>
      <c r="N8585">
        <f t="shared" si="672"/>
        <v>-63009.81</v>
      </c>
      <c r="O8585" t="str">
        <f t="shared" si="673"/>
        <v/>
      </c>
      <c r="P8585">
        <f t="shared" si="674"/>
        <v>63009.81</v>
      </c>
      <c r="Q8585" s="48" t="str">
        <f>IF(O8585="","",
   IF(OR(O8585&lt;EDA_Outlier_Analysis!$C$10, O8585&gt;EDA_Outlier_Analysis!$C$11),
      "Outlier",
      "Normal"))</f>
        <v/>
      </c>
      <c r="R8585" t="str">
        <f>IF(P8585="","",
   IF(OR(P8585 &lt; EDA_Outlier_Analysis!$F$7, P8585 &gt; EDA_Outlier_Analysis!$F$8),
      "Outlier",
      "Normal"))</f>
        <v>Outlier</v>
      </c>
      <c r="S8585" t="str">
        <f>IF(N8585="","",
   IF(OR(N8585 &lt;EDA_Outlier_Analysis!$I$10, N8585 &gt; EDA_Outlier_Analysis!$I$11),
      "Outlier",
      "Normal"))</f>
        <v>Normal</v>
      </c>
    </row>
    <row r="8586" spans="1:19">
      <c r="A8586" t="s">
        <v>18141</v>
      </c>
      <c r="B8586" s="4">
        <v>45129</v>
      </c>
      <c r="C8586" s="2">
        <v>-58499</v>
      </c>
      <c r="D8586" t="s">
        <v>840</v>
      </c>
      <c r="E8586" t="s">
        <v>841</v>
      </c>
      <c r="F8586" t="s">
        <v>9</v>
      </c>
      <c r="G8586" t="s">
        <v>31</v>
      </c>
      <c r="I8586" t="s">
        <v>1080</v>
      </c>
      <c r="J8586" t="s">
        <v>18142</v>
      </c>
      <c r="K8586" t="str">
        <f>IF(COUNTIF(Customers!A:A, H8586)&gt;0, "Valid", "Invalid")</f>
        <v>Invalid</v>
      </c>
      <c r="L8586" t="str">
        <f t="shared" si="670"/>
        <v>7</v>
      </c>
      <c r="M8586" t="str">
        <f t="shared" si="671"/>
        <v>2023</v>
      </c>
      <c r="N8586">
        <f t="shared" si="672"/>
        <v>-58499</v>
      </c>
      <c r="O8586" t="str">
        <f t="shared" si="673"/>
        <v/>
      </c>
      <c r="P8586">
        <f t="shared" si="674"/>
        <v>58499</v>
      </c>
      <c r="Q8586" s="48" t="str">
        <f>IF(O8586="","",
   IF(OR(O8586&lt;EDA_Outlier_Analysis!$C$10, O8586&gt;EDA_Outlier_Analysis!$C$11),
      "Outlier",
      "Normal"))</f>
        <v/>
      </c>
      <c r="R8586" t="str">
        <f>IF(P8586="","",
   IF(OR(P8586 &lt; EDA_Outlier_Analysis!$F$7, P8586 &gt; EDA_Outlier_Analysis!$F$8),
      "Outlier",
      "Normal"))</f>
        <v>Outlier</v>
      </c>
      <c r="S8586" t="str">
        <f>IF(N8586="","",
   IF(OR(N8586 &lt;EDA_Outlier_Analysis!$I$10, N8586 &gt; EDA_Outlier_Analysis!$I$11),
      "Outlier",
      "Normal"))</f>
        <v>Normal</v>
      </c>
    </row>
    <row r="8587" spans="1:19">
      <c r="A8587" t="s">
        <v>18143</v>
      </c>
      <c r="B8587" s="4">
        <v>44933</v>
      </c>
      <c r="C8587" s="2">
        <v>-20610.41</v>
      </c>
      <c r="D8587" t="s">
        <v>840</v>
      </c>
      <c r="E8587" t="s">
        <v>864</v>
      </c>
      <c r="F8587" t="s">
        <v>10</v>
      </c>
      <c r="G8587" t="s">
        <v>24</v>
      </c>
      <c r="I8587" t="s">
        <v>879</v>
      </c>
      <c r="J8587" t="s">
        <v>18144</v>
      </c>
      <c r="K8587" t="str">
        <f>IF(COUNTIF(Customers!A:A, H8587)&gt;0, "Valid", "Invalid")</f>
        <v>Invalid</v>
      </c>
      <c r="L8587" t="str">
        <f t="shared" si="670"/>
        <v>1</v>
      </c>
      <c r="M8587" t="str">
        <f t="shared" si="671"/>
        <v>2023</v>
      </c>
      <c r="N8587">
        <f t="shared" si="672"/>
        <v>-20610.41</v>
      </c>
      <c r="O8587" t="str">
        <f t="shared" si="673"/>
        <v/>
      </c>
      <c r="P8587">
        <f t="shared" si="674"/>
        <v>20610.41</v>
      </c>
      <c r="Q8587" s="48" t="str">
        <f>IF(O8587="","",
   IF(OR(O8587&lt;EDA_Outlier_Analysis!$C$10, O8587&gt;EDA_Outlier_Analysis!$C$11),
      "Outlier",
      "Normal"))</f>
        <v/>
      </c>
      <c r="R8587" t="str">
        <f>IF(P8587="","",
   IF(OR(P8587 &lt; EDA_Outlier_Analysis!$F$7, P8587 &gt; EDA_Outlier_Analysis!$F$8),
      "Outlier",
      "Normal"))</f>
        <v>Outlier</v>
      </c>
      <c r="S8587" t="str">
        <f>IF(N8587="","",
   IF(OR(N8587 &lt;EDA_Outlier_Analysis!$I$10, N8587 &gt; EDA_Outlier_Analysis!$I$11),
      "Outlier",
      "Normal"))</f>
        <v>Normal</v>
      </c>
    </row>
    <row r="8588" spans="1:19">
      <c r="A8588" t="s">
        <v>18145</v>
      </c>
      <c r="B8588" s="4">
        <v>44718</v>
      </c>
      <c r="C8588" s="2">
        <v>155321.76</v>
      </c>
      <c r="D8588" t="s">
        <v>849</v>
      </c>
      <c r="E8588" t="s">
        <v>868</v>
      </c>
      <c r="F8588" t="s">
        <v>11</v>
      </c>
      <c r="G8588" t="s">
        <v>34</v>
      </c>
      <c r="H8588" t="s">
        <v>573</v>
      </c>
      <c r="J8588" t="s">
        <v>18146</v>
      </c>
      <c r="K8588" t="str">
        <f>IF(COUNTIF(Customers!A:A, H8588)&gt;0, "Valid", "Invalid")</f>
        <v>Valid</v>
      </c>
      <c r="L8588" t="str">
        <f t="shared" si="670"/>
        <v>6</v>
      </c>
      <c r="M8588" t="str">
        <f t="shared" si="671"/>
        <v>2022</v>
      </c>
      <c r="N8588">
        <f t="shared" si="672"/>
        <v>155321.76</v>
      </c>
      <c r="O8588">
        <f t="shared" si="673"/>
        <v>155321.76</v>
      </c>
      <c r="P8588" t="str">
        <f t="shared" si="674"/>
        <v/>
      </c>
      <c r="Q8588" s="48" t="str">
        <f>IF(O8588="","",
   IF(OR(O8588&lt;EDA_Outlier_Analysis!$C$10, O8588&gt;EDA_Outlier_Analysis!$C$11),
      "Outlier",
      "Normal"))</f>
        <v>Normal</v>
      </c>
      <c r="R8588" t="str">
        <f>IF(P8588="","",
   IF(OR(P8588 &lt; EDA_Outlier_Analysis!$F$7, P8588 &gt; EDA_Outlier_Analysis!$F$8),
      "Outlier",
      "Normal"))</f>
        <v/>
      </c>
      <c r="S8588" t="str">
        <f>IF(N8588="","",
   IF(OR(N8588 &lt;EDA_Outlier_Analysis!$I$10, N8588 &gt; EDA_Outlier_Analysis!$I$11),
      "Outlier",
      "Normal"))</f>
        <v>Normal</v>
      </c>
    </row>
    <row r="8589" spans="1:19">
      <c r="A8589" t="s">
        <v>18147</v>
      </c>
      <c r="B8589" s="4">
        <v>44605</v>
      </c>
      <c r="C8589" s="2">
        <v>20658.689999999999</v>
      </c>
      <c r="D8589" t="s">
        <v>1345</v>
      </c>
      <c r="E8589" t="s">
        <v>1345</v>
      </c>
      <c r="F8589" t="s">
        <v>11</v>
      </c>
      <c r="G8589" t="s">
        <v>24</v>
      </c>
      <c r="J8589" t="s">
        <v>18148</v>
      </c>
      <c r="K8589" t="str">
        <f>IF(COUNTIF(Customers!A:A, H8589)&gt;0, "Valid", "Invalid")</f>
        <v>Invalid</v>
      </c>
      <c r="L8589" t="str">
        <f t="shared" si="670"/>
        <v>2</v>
      </c>
      <c r="M8589" t="str">
        <f t="shared" si="671"/>
        <v>2022</v>
      </c>
      <c r="N8589">
        <f t="shared" si="672"/>
        <v>-20658.689999999999</v>
      </c>
      <c r="O8589" t="str">
        <f t="shared" si="673"/>
        <v/>
      </c>
      <c r="P8589" t="str">
        <f t="shared" si="674"/>
        <v/>
      </c>
      <c r="Q8589" s="48" t="str">
        <f>IF(O8589="","",
   IF(OR(O8589&lt;EDA_Outlier_Analysis!$C$10, O8589&gt;EDA_Outlier_Analysis!$C$11),
      "Outlier",
      "Normal"))</f>
        <v/>
      </c>
      <c r="R8589" t="str">
        <f>IF(P8589="","",
   IF(OR(P8589 &lt; EDA_Outlier_Analysis!$F$7, P8589 &gt; EDA_Outlier_Analysis!$F$8),
      "Outlier",
      "Normal"))</f>
        <v/>
      </c>
      <c r="S8589" t="str">
        <f>IF(N8589="","",
   IF(OR(N8589 &lt;EDA_Outlier_Analysis!$I$10, N8589 &gt; EDA_Outlier_Analysis!$I$11),
      "Outlier",
      "Normal"))</f>
        <v>Normal</v>
      </c>
    </row>
    <row r="8590" spans="1:19">
      <c r="A8590" t="s">
        <v>18149</v>
      </c>
      <c r="B8590" s="4">
        <v>44865</v>
      </c>
      <c r="C8590" s="2">
        <v>147803.9</v>
      </c>
      <c r="D8590" t="s">
        <v>849</v>
      </c>
      <c r="E8590" t="s">
        <v>850</v>
      </c>
      <c r="F8590" t="s">
        <v>9</v>
      </c>
      <c r="G8590" t="s">
        <v>20</v>
      </c>
      <c r="H8590" t="s">
        <v>507</v>
      </c>
      <c r="J8590" t="s">
        <v>18150</v>
      </c>
      <c r="K8590" t="str">
        <f>IF(COUNTIF(Customers!A:A, H8590)&gt;0, "Valid", "Invalid")</f>
        <v>Valid</v>
      </c>
      <c r="L8590" t="str">
        <f t="shared" si="670"/>
        <v>10</v>
      </c>
      <c r="M8590" t="str">
        <f t="shared" si="671"/>
        <v>2022</v>
      </c>
      <c r="N8590">
        <f t="shared" si="672"/>
        <v>147803.9</v>
      </c>
      <c r="O8590">
        <f t="shared" si="673"/>
        <v>147803.9</v>
      </c>
      <c r="P8590" t="str">
        <f t="shared" si="674"/>
        <v/>
      </c>
      <c r="Q8590" s="48" t="str">
        <f>IF(O8590="","",
   IF(OR(O8590&lt;EDA_Outlier_Analysis!$C$10, O8590&gt;EDA_Outlier_Analysis!$C$11),
      "Outlier",
      "Normal"))</f>
        <v>Normal</v>
      </c>
      <c r="R8590" t="str">
        <f>IF(P8590="","",
   IF(OR(P8590 &lt; EDA_Outlier_Analysis!$F$7, P8590 &gt; EDA_Outlier_Analysis!$F$8),
      "Outlier",
      "Normal"))</f>
        <v/>
      </c>
      <c r="S8590" t="str">
        <f>IF(N8590="","",
   IF(OR(N8590 &lt;EDA_Outlier_Analysis!$I$10, N8590 &gt; EDA_Outlier_Analysis!$I$11),
      "Outlier",
      "Normal"))</f>
        <v>Normal</v>
      </c>
    </row>
    <row r="8591" spans="1:19">
      <c r="A8591" t="s">
        <v>18151</v>
      </c>
      <c r="B8591" s="4">
        <v>44650</v>
      </c>
      <c r="C8591" s="2">
        <v>-59822.78</v>
      </c>
      <c r="D8591" t="s">
        <v>840</v>
      </c>
      <c r="E8591" t="s">
        <v>845</v>
      </c>
      <c r="F8591" t="s">
        <v>9</v>
      </c>
      <c r="G8591" t="s">
        <v>31</v>
      </c>
      <c r="I8591" t="s">
        <v>1940</v>
      </c>
      <c r="J8591" t="s">
        <v>18152</v>
      </c>
      <c r="K8591" t="str">
        <f>IF(COUNTIF(Customers!A:A, H8591)&gt;0, "Valid", "Invalid")</f>
        <v>Invalid</v>
      </c>
      <c r="L8591" t="str">
        <f t="shared" si="670"/>
        <v>3</v>
      </c>
      <c r="M8591" t="str">
        <f t="shared" si="671"/>
        <v>2022</v>
      </c>
      <c r="N8591">
        <f t="shared" si="672"/>
        <v>-59822.78</v>
      </c>
      <c r="O8591" t="str">
        <f t="shared" si="673"/>
        <v/>
      </c>
      <c r="P8591">
        <f t="shared" si="674"/>
        <v>59822.78</v>
      </c>
      <c r="Q8591" s="48" t="str">
        <f>IF(O8591="","",
   IF(OR(O8591&lt;EDA_Outlier_Analysis!$C$10, O8591&gt;EDA_Outlier_Analysis!$C$11),
      "Outlier",
      "Normal"))</f>
        <v/>
      </c>
      <c r="R8591" t="str">
        <f>IF(P8591="","",
   IF(OR(P8591 &lt; EDA_Outlier_Analysis!$F$7, P8591 &gt; EDA_Outlier_Analysis!$F$8),
      "Outlier",
      "Normal"))</f>
        <v>Outlier</v>
      </c>
      <c r="S8591" t="str">
        <f>IF(N8591="","",
   IF(OR(N8591 &lt;EDA_Outlier_Analysis!$I$10, N8591 &gt; EDA_Outlier_Analysis!$I$11),
      "Outlier",
      "Normal"))</f>
        <v>Normal</v>
      </c>
    </row>
    <row r="8592" spans="1:19">
      <c r="A8592" t="s">
        <v>18153</v>
      </c>
      <c r="B8592" s="4">
        <v>44581</v>
      </c>
      <c r="C8592" s="2">
        <v>-71532.210000000006</v>
      </c>
      <c r="D8592" t="s">
        <v>840</v>
      </c>
      <c r="E8592" t="s">
        <v>856</v>
      </c>
      <c r="F8592" t="s">
        <v>10</v>
      </c>
      <c r="G8592" t="s">
        <v>34</v>
      </c>
      <c r="I8592" t="s">
        <v>1109</v>
      </c>
      <c r="J8592" t="s">
        <v>18154</v>
      </c>
      <c r="K8592" t="str">
        <f>IF(COUNTIF(Customers!A:A, H8592)&gt;0, "Valid", "Invalid")</f>
        <v>Invalid</v>
      </c>
      <c r="L8592" t="str">
        <f t="shared" si="670"/>
        <v>1</v>
      </c>
      <c r="M8592" t="str">
        <f t="shared" si="671"/>
        <v>2022</v>
      </c>
      <c r="N8592">
        <f t="shared" si="672"/>
        <v>-71532.210000000006</v>
      </c>
      <c r="O8592" t="str">
        <f t="shared" si="673"/>
        <v/>
      </c>
      <c r="P8592">
        <f t="shared" si="674"/>
        <v>71532.210000000006</v>
      </c>
      <c r="Q8592" s="48" t="str">
        <f>IF(O8592="","",
   IF(OR(O8592&lt;EDA_Outlier_Analysis!$C$10, O8592&gt;EDA_Outlier_Analysis!$C$11),
      "Outlier",
      "Normal"))</f>
        <v/>
      </c>
      <c r="R8592" t="str">
        <f>IF(P8592="","",
   IF(OR(P8592 &lt; EDA_Outlier_Analysis!$F$7, P8592 &gt; EDA_Outlier_Analysis!$F$8),
      "Outlier",
      "Normal"))</f>
        <v>Outlier</v>
      </c>
      <c r="S8592" t="str">
        <f>IF(N8592="","",
   IF(OR(N8592 &lt;EDA_Outlier_Analysis!$I$10, N8592 &gt; EDA_Outlier_Analysis!$I$11),
      "Outlier",
      "Normal"))</f>
        <v>Normal</v>
      </c>
    </row>
    <row r="8593" spans="1:19">
      <c r="A8593" t="s">
        <v>18155</v>
      </c>
      <c r="B8593" s="4">
        <v>44904</v>
      </c>
      <c r="C8593" s="2">
        <v>193942.9</v>
      </c>
      <c r="D8593" t="s">
        <v>849</v>
      </c>
      <c r="E8593" t="s">
        <v>850</v>
      </c>
      <c r="F8593" t="s">
        <v>9</v>
      </c>
      <c r="G8593" t="s">
        <v>34</v>
      </c>
      <c r="H8593" t="s">
        <v>431</v>
      </c>
      <c r="J8593" t="s">
        <v>18156</v>
      </c>
      <c r="K8593" t="str">
        <f>IF(COUNTIF(Customers!A:A, H8593)&gt;0, "Valid", "Invalid")</f>
        <v>Valid</v>
      </c>
      <c r="L8593" t="str">
        <f t="shared" si="670"/>
        <v>12</v>
      </c>
      <c r="M8593" t="str">
        <f t="shared" si="671"/>
        <v>2022</v>
      </c>
      <c r="N8593">
        <f t="shared" si="672"/>
        <v>193942.9</v>
      </c>
      <c r="O8593">
        <f t="shared" si="673"/>
        <v>193942.9</v>
      </c>
      <c r="P8593" t="str">
        <f t="shared" si="674"/>
        <v/>
      </c>
      <c r="Q8593" s="48" t="str">
        <f>IF(O8593="","",
   IF(OR(O8593&lt;EDA_Outlier_Analysis!$C$10, O8593&gt;EDA_Outlier_Analysis!$C$11),
      "Outlier",
      "Normal"))</f>
        <v>Normal</v>
      </c>
      <c r="R8593" t="str">
        <f>IF(P8593="","",
   IF(OR(P8593 &lt; EDA_Outlier_Analysis!$F$7, P8593 &gt; EDA_Outlier_Analysis!$F$8),
      "Outlier",
      "Normal"))</f>
        <v/>
      </c>
      <c r="S8593" t="str">
        <f>IF(N8593="","",
   IF(OR(N8593 &lt;EDA_Outlier_Analysis!$I$10, N8593 &gt; EDA_Outlier_Analysis!$I$11),
      "Outlier",
      "Normal"))</f>
        <v>Normal</v>
      </c>
    </row>
    <row r="8594" spans="1:19">
      <c r="A8594" t="s">
        <v>18157</v>
      </c>
      <c r="B8594" s="4">
        <v>44801</v>
      </c>
      <c r="C8594" s="2">
        <v>227133.97</v>
      </c>
      <c r="D8594" t="s">
        <v>849</v>
      </c>
      <c r="E8594" t="s">
        <v>850</v>
      </c>
      <c r="F8594" t="s">
        <v>11</v>
      </c>
      <c r="G8594" t="s">
        <v>20</v>
      </c>
      <c r="H8594" t="s">
        <v>631</v>
      </c>
      <c r="J8594" t="s">
        <v>18158</v>
      </c>
      <c r="K8594" t="str">
        <f>IF(COUNTIF(Customers!A:A, H8594)&gt;0, "Valid", "Invalid")</f>
        <v>Valid</v>
      </c>
      <c r="L8594" t="str">
        <f t="shared" si="670"/>
        <v>8</v>
      </c>
      <c r="M8594" t="str">
        <f t="shared" si="671"/>
        <v>2022</v>
      </c>
      <c r="N8594">
        <f t="shared" si="672"/>
        <v>227133.97</v>
      </c>
      <c r="O8594">
        <f t="shared" si="673"/>
        <v>227133.97</v>
      </c>
      <c r="P8594" t="str">
        <f t="shared" si="674"/>
        <v/>
      </c>
      <c r="Q8594" s="48" t="str">
        <f>IF(O8594="","",
   IF(OR(O8594&lt;EDA_Outlier_Analysis!$C$10, O8594&gt;EDA_Outlier_Analysis!$C$11),
      "Outlier",
      "Normal"))</f>
        <v>Normal</v>
      </c>
      <c r="R8594" t="str">
        <f>IF(P8594="","",
   IF(OR(P8594 &lt; EDA_Outlier_Analysis!$F$7, P8594 &gt; EDA_Outlier_Analysis!$F$8),
      "Outlier",
      "Normal"))</f>
        <v/>
      </c>
      <c r="S8594" t="str">
        <f>IF(N8594="","",
   IF(OR(N8594 &lt;EDA_Outlier_Analysis!$I$10, N8594 &gt; EDA_Outlier_Analysis!$I$11),
      "Outlier",
      "Normal"))</f>
        <v>Normal</v>
      </c>
    </row>
    <row r="8595" spans="1:19">
      <c r="A8595" t="s">
        <v>18159</v>
      </c>
      <c r="B8595" s="4">
        <v>44787</v>
      </c>
      <c r="C8595" s="2">
        <v>21823.46</v>
      </c>
      <c r="D8595" t="s">
        <v>1345</v>
      </c>
      <c r="E8595" t="s">
        <v>1345</v>
      </c>
      <c r="F8595" t="s">
        <v>11</v>
      </c>
      <c r="G8595" t="s">
        <v>24</v>
      </c>
      <c r="J8595" t="s">
        <v>18160</v>
      </c>
      <c r="K8595" t="str">
        <f>IF(COUNTIF(Customers!A:A, H8595)&gt;0, "Valid", "Invalid")</f>
        <v>Invalid</v>
      </c>
      <c r="L8595" t="str">
        <f t="shared" si="670"/>
        <v>8</v>
      </c>
      <c r="M8595" t="str">
        <f t="shared" si="671"/>
        <v>2022</v>
      </c>
      <c r="N8595">
        <f t="shared" si="672"/>
        <v>-21823.46</v>
      </c>
      <c r="O8595" t="str">
        <f t="shared" si="673"/>
        <v/>
      </c>
      <c r="P8595" t="str">
        <f t="shared" si="674"/>
        <v/>
      </c>
      <c r="Q8595" s="48" t="str">
        <f>IF(O8595="","",
   IF(OR(O8595&lt;EDA_Outlier_Analysis!$C$10, O8595&gt;EDA_Outlier_Analysis!$C$11),
      "Outlier",
      "Normal"))</f>
        <v/>
      </c>
      <c r="R8595" t="str">
        <f>IF(P8595="","",
   IF(OR(P8595 &lt; EDA_Outlier_Analysis!$F$7, P8595 &gt; EDA_Outlier_Analysis!$F$8),
      "Outlier",
      "Normal"))</f>
        <v/>
      </c>
      <c r="S8595" t="str">
        <f>IF(N8595="","",
   IF(OR(N8595 &lt;EDA_Outlier_Analysis!$I$10, N8595 &gt; EDA_Outlier_Analysis!$I$11),
      "Outlier",
      "Normal"))</f>
        <v>Normal</v>
      </c>
    </row>
    <row r="8596" spans="1:19">
      <c r="A8596" t="s">
        <v>18161</v>
      </c>
      <c r="B8596" s="4">
        <v>44590</v>
      </c>
      <c r="C8596" s="2">
        <v>197364.54</v>
      </c>
      <c r="D8596" t="s">
        <v>849</v>
      </c>
      <c r="E8596" t="s">
        <v>853</v>
      </c>
      <c r="F8596" t="s">
        <v>10</v>
      </c>
      <c r="G8596" t="s">
        <v>34</v>
      </c>
      <c r="H8596" t="s">
        <v>441</v>
      </c>
      <c r="J8596" t="s">
        <v>18162</v>
      </c>
      <c r="K8596" t="str">
        <f>IF(COUNTIF(Customers!A:A, H8596)&gt;0, "Valid", "Invalid")</f>
        <v>Valid</v>
      </c>
      <c r="L8596" t="str">
        <f t="shared" si="670"/>
        <v>1</v>
      </c>
      <c r="M8596" t="str">
        <f t="shared" si="671"/>
        <v>2022</v>
      </c>
      <c r="N8596">
        <f t="shared" si="672"/>
        <v>197364.54</v>
      </c>
      <c r="O8596">
        <f t="shared" si="673"/>
        <v>197364.54</v>
      </c>
      <c r="P8596" t="str">
        <f t="shared" si="674"/>
        <v/>
      </c>
      <c r="Q8596" s="48" t="str">
        <f>IF(O8596="","",
   IF(OR(O8596&lt;EDA_Outlier_Analysis!$C$10, O8596&gt;EDA_Outlier_Analysis!$C$11),
      "Outlier",
      "Normal"))</f>
        <v>Normal</v>
      </c>
      <c r="R8596" t="str">
        <f>IF(P8596="","",
   IF(OR(P8596 &lt; EDA_Outlier_Analysis!$F$7, P8596 &gt; EDA_Outlier_Analysis!$F$8),
      "Outlier",
      "Normal"))</f>
        <v/>
      </c>
      <c r="S8596" t="str">
        <f>IF(N8596="","",
   IF(OR(N8596 &lt;EDA_Outlier_Analysis!$I$10, N8596 &gt; EDA_Outlier_Analysis!$I$11),
      "Outlier",
      "Normal"))</f>
        <v>Normal</v>
      </c>
    </row>
    <row r="8597" spans="1:19">
      <c r="A8597" t="s">
        <v>18163</v>
      </c>
      <c r="B8597" s="4">
        <v>45159</v>
      </c>
      <c r="C8597" s="2">
        <v>219338.23999999999</v>
      </c>
      <c r="D8597" t="s">
        <v>849</v>
      </c>
      <c r="E8597" t="s">
        <v>853</v>
      </c>
      <c r="F8597" t="s">
        <v>9</v>
      </c>
      <c r="G8597" t="s">
        <v>31</v>
      </c>
      <c r="H8597" t="s">
        <v>711</v>
      </c>
      <c r="J8597" t="s">
        <v>18164</v>
      </c>
      <c r="K8597" t="str">
        <f>IF(COUNTIF(Customers!A:A, H8597)&gt;0, "Valid", "Invalid")</f>
        <v>Valid</v>
      </c>
      <c r="L8597" t="str">
        <f t="shared" si="670"/>
        <v>8</v>
      </c>
      <c r="M8597" t="str">
        <f t="shared" si="671"/>
        <v>2023</v>
      </c>
      <c r="N8597">
        <f t="shared" si="672"/>
        <v>219338.23999999999</v>
      </c>
      <c r="O8597">
        <f t="shared" si="673"/>
        <v>219338.23999999999</v>
      </c>
      <c r="P8597" t="str">
        <f t="shared" si="674"/>
        <v/>
      </c>
      <c r="Q8597" s="48" t="str">
        <f>IF(O8597="","",
   IF(OR(O8597&lt;EDA_Outlier_Analysis!$C$10, O8597&gt;EDA_Outlier_Analysis!$C$11),
      "Outlier",
      "Normal"))</f>
        <v>Normal</v>
      </c>
      <c r="R8597" t="str">
        <f>IF(P8597="","",
   IF(OR(P8597 &lt; EDA_Outlier_Analysis!$F$7, P8597 &gt; EDA_Outlier_Analysis!$F$8),
      "Outlier",
      "Normal"))</f>
        <v/>
      </c>
      <c r="S8597" t="str">
        <f>IF(N8597="","",
   IF(OR(N8597 &lt;EDA_Outlier_Analysis!$I$10, N8597 &gt; EDA_Outlier_Analysis!$I$11),
      "Outlier",
      "Normal"))</f>
        <v>Normal</v>
      </c>
    </row>
    <row r="8598" spans="1:19">
      <c r="A8598" t="s">
        <v>18165</v>
      </c>
      <c r="B8598" s="4">
        <v>45287</v>
      </c>
      <c r="C8598" s="2">
        <v>-65734.080000000002</v>
      </c>
      <c r="D8598" t="s">
        <v>840</v>
      </c>
      <c r="E8598" t="s">
        <v>878</v>
      </c>
      <c r="F8598" t="s">
        <v>10</v>
      </c>
      <c r="G8598" t="s">
        <v>31</v>
      </c>
      <c r="I8598" t="s">
        <v>2196</v>
      </c>
      <c r="J8598" t="s">
        <v>18166</v>
      </c>
      <c r="K8598" t="str">
        <f>IF(COUNTIF(Customers!A:A, H8598)&gt;0, "Valid", "Invalid")</f>
        <v>Invalid</v>
      </c>
      <c r="L8598" t="str">
        <f t="shared" si="670"/>
        <v>12</v>
      </c>
      <c r="M8598" t="str">
        <f t="shared" si="671"/>
        <v>2023</v>
      </c>
      <c r="N8598">
        <f t="shared" si="672"/>
        <v>-65734.080000000002</v>
      </c>
      <c r="O8598" t="str">
        <f t="shared" si="673"/>
        <v/>
      </c>
      <c r="P8598">
        <f t="shared" si="674"/>
        <v>65734.080000000002</v>
      </c>
      <c r="Q8598" s="48" t="str">
        <f>IF(O8598="","",
   IF(OR(O8598&lt;EDA_Outlier_Analysis!$C$10, O8598&gt;EDA_Outlier_Analysis!$C$11),
      "Outlier",
      "Normal"))</f>
        <v/>
      </c>
      <c r="R8598" t="str">
        <f>IF(P8598="","",
   IF(OR(P8598 &lt; EDA_Outlier_Analysis!$F$7, P8598 &gt; EDA_Outlier_Analysis!$F$8),
      "Outlier",
      "Normal"))</f>
        <v>Outlier</v>
      </c>
      <c r="S8598" t="str">
        <f>IF(N8598="","",
   IF(OR(N8598 &lt;EDA_Outlier_Analysis!$I$10, N8598 &gt; EDA_Outlier_Analysis!$I$11),
      "Outlier",
      "Normal"))</f>
        <v>Normal</v>
      </c>
    </row>
    <row r="8599" spans="1:19">
      <c r="A8599" t="s">
        <v>18167</v>
      </c>
      <c r="B8599" s="4">
        <v>45217</v>
      </c>
      <c r="C8599" s="2">
        <v>-71723.19</v>
      </c>
      <c r="D8599" t="s">
        <v>840</v>
      </c>
      <c r="E8599" t="s">
        <v>878</v>
      </c>
      <c r="F8599" t="s">
        <v>10</v>
      </c>
      <c r="G8599" t="s">
        <v>20</v>
      </c>
      <c r="I8599" t="s">
        <v>1035</v>
      </c>
      <c r="J8599" t="s">
        <v>18168</v>
      </c>
      <c r="K8599" t="str">
        <f>IF(COUNTIF(Customers!A:A, H8599)&gt;0, "Valid", "Invalid")</f>
        <v>Invalid</v>
      </c>
      <c r="L8599" t="str">
        <f t="shared" si="670"/>
        <v>10</v>
      </c>
      <c r="M8599" t="str">
        <f t="shared" si="671"/>
        <v>2023</v>
      </c>
      <c r="N8599">
        <f t="shared" si="672"/>
        <v>-71723.19</v>
      </c>
      <c r="O8599" t="str">
        <f t="shared" si="673"/>
        <v/>
      </c>
      <c r="P8599">
        <f t="shared" si="674"/>
        <v>71723.19</v>
      </c>
      <c r="Q8599" s="48" t="str">
        <f>IF(O8599="","",
   IF(OR(O8599&lt;EDA_Outlier_Analysis!$C$10, O8599&gt;EDA_Outlier_Analysis!$C$11),
      "Outlier",
      "Normal"))</f>
        <v/>
      </c>
      <c r="R8599" t="str">
        <f>IF(P8599="","",
   IF(OR(P8599 &lt; EDA_Outlier_Analysis!$F$7, P8599 &gt; EDA_Outlier_Analysis!$F$8),
      "Outlier",
      "Normal"))</f>
        <v>Outlier</v>
      </c>
      <c r="S8599" t="str">
        <f>IF(N8599="","",
   IF(OR(N8599 &lt;EDA_Outlier_Analysis!$I$10, N8599 &gt; EDA_Outlier_Analysis!$I$11),
      "Outlier",
      "Normal"))</f>
        <v>Normal</v>
      </c>
    </row>
    <row r="8600" spans="1:19">
      <c r="A8600" t="s">
        <v>18169</v>
      </c>
      <c r="B8600" s="4">
        <v>44851</v>
      </c>
      <c r="C8600" s="2">
        <v>70050.66</v>
      </c>
      <c r="D8600" t="s">
        <v>849</v>
      </c>
      <c r="E8600" t="s">
        <v>868</v>
      </c>
      <c r="F8600" t="s">
        <v>10</v>
      </c>
      <c r="G8600" t="s">
        <v>31</v>
      </c>
      <c r="H8600" t="s">
        <v>527</v>
      </c>
      <c r="J8600" t="s">
        <v>18170</v>
      </c>
      <c r="K8600" t="str">
        <f>IF(COUNTIF(Customers!A:A, H8600)&gt;0, "Valid", "Invalid")</f>
        <v>Valid</v>
      </c>
      <c r="L8600" t="str">
        <f t="shared" si="670"/>
        <v>10</v>
      </c>
      <c r="M8600" t="str">
        <f t="shared" si="671"/>
        <v>2022</v>
      </c>
      <c r="N8600">
        <f t="shared" si="672"/>
        <v>70050.66</v>
      </c>
      <c r="O8600">
        <f t="shared" si="673"/>
        <v>70050.66</v>
      </c>
      <c r="P8600" t="str">
        <f t="shared" si="674"/>
        <v/>
      </c>
      <c r="Q8600" s="48" t="str">
        <f>IF(O8600="","",
   IF(OR(O8600&lt;EDA_Outlier_Analysis!$C$10, O8600&gt;EDA_Outlier_Analysis!$C$11),
      "Outlier",
      "Normal"))</f>
        <v>Normal</v>
      </c>
      <c r="R8600" t="str">
        <f>IF(P8600="","",
   IF(OR(P8600 &lt; EDA_Outlier_Analysis!$F$7, P8600 &gt; EDA_Outlier_Analysis!$F$8),
      "Outlier",
      "Normal"))</f>
        <v/>
      </c>
      <c r="S8600" t="str">
        <f>IF(N8600="","",
   IF(OR(N8600 &lt;EDA_Outlier_Analysis!$I$10, N8600 &gt; EDA_Outlier_Analysis!$I$11),
      "Outlier",
      "Normal"))</f>
        <v>Normal</v>
      </c>
    </row>
    <row r="8601" spans="1:19">
      <c r="A8601" t="s">
        <v>18171</v>
      </c>
      <c r="B8601" s="4">
        <v>44875</v>
      </c>
      <c r="C8601" s="2">
        <v>164937.38</v>
      </c>
      <c r="D8601" t="s">
        <v>849</v>
      </c>
      <c r="E8601" t="s">
        <v>853</v>
      </c>
      <c r="F8601" t="s">
        <v>10</v>
      </c>
      <c r="G8601" t="s">
        <v>31</v>
      </c>
      <c r="H8601" t="s">
        <v>191</v>
      </c>
      <c r="J8601" t="s">
        <v>18172</v>
      </c>
      <c r="K8601" t="str">
        <f>IF(COUNTIF(Customers!A:A, H8601)&gt;0, "Valid", "Invalid")</f>
        <v>Valid</v>
      </c>
      <c r="L8601" t="str">
        <f t="shared" si="670"/>
        <v>11</v>
      </c>
      <c r="M8601" t="str">
        <f t="shared" si="671"/>
        <v>2022</v>
      </c>
      <c r="N8601">
        <f t="shared" si="672"/>
        <v>164937.38</v>
      </c>
      <c r="O8601">
        <f t="shared" si="673"/>
        <v>164937.38</v>
      </c>
      <c r="P8601" t="str">
        <f t="shared" si="674"/>
        <v/>
      </c>
      <c r="Q8601" s="48" t="str">
        <f>IF(O8601="","",
   IF(OR(O8601&lt;EDA_Outlier_Analysis!$C$10, O8601&gt;EDA_Outlier_Analysis!$C$11),
      "Outlier",
      "Normal"))</f>
        <v>Normal</v>
      </c>
      <c r="R8601" t="str">
        <f>IF(P8601="","",
   IF(OR(P8601 &lt; EDA_Outlier_Analysis!$F$7, P8601 &gt; EDA_Outlier_Analysis!$F$8),
      "Outlier",
      "Normal"))</f>
        <v/>
      </c>
      <c r="S8601" t="str">
        <f>IF(N8601="","",
   IF(OR(N8601 &lt;EDA_Outlier_Analysis!$I$10, N8601 &gt; EDA_Outlier_Analysis!$I$11),
      "Outlier",
      "Normal"))</f>
        <v>Normal</v>
      </c>
    </row>
    <row r="8602" spans="1:19">
      <c r="A8602" t="s">
        <v>18173</v>
      </c>
      <c r="B8602" s="4">
        <v>44815</v>
      </c>
      <c r="C8602" s="2">
        <v>-31898.86</v>
      </c>
      <c r="D8602" t="s">
        <v>840</v>
      </c>
      <c r="E8602" t="s">
        <v>841</v>
      </c>
      <c r="F8602" t="s">
        <v>10</v>
      </c>
      <c r="G8602" t="s">
        <v>34</v>
      </c>
      <c r="I8602" t="s">
        <v>968</v>
      </c>
      <c r="J8602" t="s">
        <v>18174</v>
      </c>
      <c r="K8602" t="str">
        <f>IF(COUNTIF(Customers!A:A, H8602)&gt;0, "Valid", "Invalid")</f>
        <v>Invalid</v>
      </c>
      <c r="L8602" t="str">
        <f t="shared" si="670"/>
        <v>9</v>
      </c>
      <c r="M8602" t="str">
        <f t="shared" si="671"/>
        <v>2022</v>
      </c>
      <c r="N8602">
        <f t="shared" si="672"/>
        <v>-31898.86</v>
      </c>
      <c r="O8602" t="str">
        <f t="shared" si="673"/>
        <v/>
      </c>
      <c r="P8602">
        <f t="shared" si="674"/>
        <v>31898.86</v>
      </c>
      <c r="Q8602" s="48" t="str">
        <f>IF(O8602="","",
   IF(OR(O8602&lt;EDA_Outlier_Analysis!$C$10, O8602&gt;EDA_Outlier_Analysis!$C$11),
      "Outlier",
      "Normal"))</f>
        <v/>
      </c>
      <c r="R8602" t="str">
        <f>IF(P8602="","",
   IF(OR(P8602 &lt; EDA_Outlier_Analysis!$F$7, P8602 &gt; EDA_Outlier_Analysis!$F$8),
      "Outlier",
      "Normal"))</f>
        <v>Normal</v>
      </c>
      <c r="S8602" t="str">
        <f>IF(N8602="","",
   IF(OR(N8602 &lt;EDA_Outlier_Analysis!$I$10, N8602 &gt; EDA_Outlier_Analysis!$I$11),
      "Outlier",
      "Normal"))</f>
        <v>Normal</v>
      </c>
    </row>
    <row r="8603" spans="1:19">
      <c r="A8603" t="s">
        <v>18175</v>
      </c>
      <c r="B8603" s="4">
        <v>44940</v>
      </c>
      <c r="C8603" s="2">
        <v>98479.02</v>
      </c>
      <c r="D8603" t="s">
        <v>849</v>
      </c>
      <c r="E8603" t="s">
        <v>853</v>
      </c>
      <c r="F8603" t="s">
        <v>10</v>
      </c>
      <c r="G8603" t="s">
        <v>20</v>
      </c>
      <c r="H8603" t="s">
        <v>393</v>
      </c>
      <c r="J8603" t="s">
        <v>18176</v>
      </c>
      <c r="K8603" t="str">
        <f>IF(COUNTIF(Customers!A:A, H8603)&gt;0, "Valid", "Invalid")</f>
        <v>Valid</v>
      </c>
      <c r="L8603" t="str">
        <f t="shared" si="670"/>
        <v>1</v>
      </c>
      <c r="M8603" t="str">
        <f t="shared" si="671"/>
        <v>2023</v>
      </c>
      <c r="N8603">
        <f t="shared" si="672"/>
        <v>98479.02</v>
      </c>
      <c r="O8603">
        <f t="shared" si="673"/>
        <v>98479.02</v>
      </c>
      <c r="P8603" t="str">
        <f t="shared" si="674"/>
        <v/>
      </c>
      <c r="Q8603" s="48" t="str">
        <f>IF(O8603="","",
   IF(OR(O8603&lt;EDA_Outlier_Analysis!$C$10, O8603&gt;EDA_Outlier_Analysis!$C$11),
      "Outlier",
      "Normal"))</f>
        <v>Normal</v>
      </c>
      <c r="R8603" t="str">
        <f>IF(P8603="","",
   IF(OR(P8603 &lt; EDA_Outlier_Analysis!$F$7, P8603 &gt; EDA_Outlier_Analysis!$F$8),
      "Outlier",
      "Normal"))</f>
        <v/>
      </c>
      <c r="S8603" t="str">
        <f>IF(N8603="","",
   IF(OR(N8603 &lt;EDA_Outlier_Analysis!$I$10, N8603 &gt; EDA_Outlier_Analysis!$I$11),
      "Outlier",
      "Normal"))</f>
        <v>Normal</v>
      </c>
    </row>
    <row r="8604" spans="1:19">
      <c r="A8604" t="s">
        <v>18177</v>
      </c>
      <c r="B8604" s="4">
        <v>44833</v>
      </c>
      <c r="C8604" s="2">
        <v>91514.26</v>
      </c>
      <c r="D8604" t="s">
        <v>849</v>
      </c>
      <c r="E8604" t="s">
        <v>853</v>
      </c>
      <c r="F8604" t="s">
        <v>9</v>
      </c>
      <c r="G8604" t="s">
        <v>34</v>
      </c>
      <c r="H8604" t="s">
        <v>97</v>
      </c>
      <c r="J8604" t="s">
        <v>18178</v>
      </c>
      <c r="K8604" t="str">
        <f>IF(COUNTIF(Customers!A:A, H8604)&gt;0, "Valid", "Invalid")</f>
        <v>Valid</v>
      </c>
      <c r="L8604" t="str">
        <f t="shared" si="670"/>
        <v>9</v>
      </c>
      <c r="M8604" t="str">
        <f t="shared" si="671"/>
        <v>2022</v>
      </c>
      <c r="N8604">
        <f t="shared" si="672"/>
        <v>91514.26</v>
      </c>
      <c r="O8604">
        <f t="shared" si="673"/>
        <v>91514.26</v>
      </c>
      <c r="P8604" t="str">
        <f t="shared" si="674"/>
        <v/>
      </c>
      <c r="Q8604" s="48" t="str">
        <f>IF(O8604="","",
   IF(OR(O8604&lt;EDA_Outlier_Analysis!$C$10, O8604&gt;EDA_Outlier_Analysis!$C$11),
      "Outlier",
      "Normal"))</f>
        <v>Normal</v>
      </c>
      <c r="R8604" t="str">
        <f>IF(P8604="","",
   IF(OR(P8604 &lt; EDA_Outlier_Analysis!$F$7, P8604 &gt; EDA_Outlier_Analysis!$F$8),
      "Outlier",
      "Normal"))</f>
        <v/>
      </c>
      <c r="S8604" t="str">
        <f>IF(N8604="","",
   IF(OR(N8604 &lt;EDA_Outlier_Analysis!$I$10, N8604 &gt; EDA_Outlier_Analysis!$I$11),
      "Outlier",
      "Normal"))</f>
        <v>Normal</v>
      </c>
    </row>
    <row r="8605" spans="1:19">
      <c r="A8605" t="s">
        <v>18179</v>
      </c>
      <c r="B8605" s="4">
        <v>45199</v>
      </c>
      <c r="C8605" s="2">
        <v>109148.54</v>
      </c>
      <c r="D8605" t="s">
        <v>849</v>
      </c>
      <c r="E8605" t="s">
        <v>853</v>
      </c>
      <c r="F8605" t="s">
        <v>11</v>
      </c>
      <c r="G8605" t="s">
        <v>20</v>
      </c>
      <c r="H8605" t="s">
        <v>707</v>
      </c>
      <c r="J8605" t="s">
        <v>18180</v>
      </c>
      <c r="K8605" t="str">
        <f>IF(COUNTIF(Customers!A:A, H8605)&gt;0, "Valid", "Invalid")</f>
        <v>Valid</v>
      </c>
      <c r="L8605" t="str">
        <f t="shared" si="670"/>
        <v>9</v>
      </c>
      <c r="M8605" t="str">
        <f t="shared" si="671"/>
        <v>2023</v>
      </c>
      <c r="N8605">
        <f t="shared" si="672"/>
        <v>109148.54</v>
      </c>
      <c r="O8605">
        <f t="shared" si="673"/>
        <v>109148.54</v>
      </c>
      <c r="P8605" t="str">
        <f t="shared" si="674"/>
        <v/>
      </c>
      <c r="Q8605" s="48" t="str">
        <f>IF(O8605="","",
   IF(OR(O8605&lt;EDA_Outlier_Analysis!$C$10, O8605&gt;EDA_Outlier_Analysis!$C$11),
      "Outlier",
      "Normal"))</f>
        <v>Normal</v>
      </c>
      <c r="R8605" t="str">
        <f>IF(P8605="","",
   IF(OR(P8605 &lt; EDA_Outlier_Analysis!$F$7, P8605 &gt; EDA_Outlier_Analysis!$F$8),
      "Outlier",
      "Normal"))</f>
        <v/>
      </c>
      <c r="S8605" t="str">
        <f>IF(N8605="","",
   IF(OR(N8605 &lt;EDA_Outlier_Analysis!$I$10, N8605 &gt; EDA_Outlier_Analysis!$I$11),
      "Outlier",
      "Normal"))</f>
        <v>Normal</v>
      </c>
    </row>
    <row r="8606" spans="1:19">
      <c r="A8606" t="s">
        <v>18181</v>
      </c>
      <c r="B8606" s="4">
        <v>44788</v>
      </c>
      <c r="C8606" s="2">
        <v>156023.71</v>
      </c>
      <c r="D8606" t="s">
        <v>849</v>
      </c>
      <c r="E8606" t="s">
        <v>850</v>
      </c>
      <c r="F8606" t="s">
        <v>9</v>
      </c>
      <c r="G8606" t="s">
        <v>34</v>
      </c>
      <c r="H8606" t="s">
        <v>563</v>
      </c>
      <c r="J8606" t="s">
        <v>18182</v>
      </c>
      <c r="K8606" t="str">
        <f>IF(COUNTIF(Customers!A:A, H8606)&gt;0, "Valid", "Invalid")</f>
        <v>Valid</v>
      </c>
      <c r="L8606" t="str">
        <f t="shared" si="670"/>
        <v>8</v>
      </c>
      <c r="M8606" t="str">
        <f t="shared" si="671"/>
        <v>2022</v>
      </c>
      <c r="N8606">
        <f t="shared" si="672"/>
        <v>156023.71</v>
      </c>
      <c r="O8606">
        <f t="shared" si="673"/>
        <v>156023.71</v>
      </c>
      <c r="P8606" t="str">
        <f t="shared" si="674"/>
        <v/>
      </c>
      <c r="Q8606" s="48" t="str">
        <f>IF(O8606="","",
   IF(OR(O8606&lt;EDA_Outlier_Analysis!$C$10, O8606&gt;EDA_Outlier_Analysis!$C$11),
      "Outlier",
      "Normal"))</f>
        <v>Normal</v>
      </c>
      <c r="R8606" t="str">
        <f>IF(P8606="","",
   IF(OR(P8606 &lt; EDA_Outlier_Analysis!$F$7, P8606 &gt; EDA_Outlier_Analysis!$F$8),
      "Outlier",
      "Normal"))</f>
        <v/>
      </c>
      <c r="S8606" t="str">
        <f>IF(N8606="","",
   IF(OR(N8606 &lt;EDA_Outlier_Analysis!$I$10, N8606 &gt; EDA_Outlier_Analysis!$I$11),
      "Outlier",
      "Normal"))</f>
        <v>Normal</v>
      </c>
    </row>
    <row r="8607" spans="1:19">
      <c r="A8607" t="s">
        <v>18183</v>
      </c>
      <c r="B8607" s="4">
        <v>44964</v>
      </c>
      <c r="C8607" s="2">
        <v>148915.21</v>
      </c>
      <c r="D8607" t="s">
        <v>849</v>
      </c>
      <c r="E8607" t="s">
        <v>868</v>
      </c>
      <c r="F8607" t="s">
        <v>9</v>
      </c>
      <c r="G8607" t="s">
        <v>24</v>
      </c>
      <c r="H8607" t="s">
        <v>73</v>
      </c>
      <c r="J8607" t="s">
        <v>18184</v>
      </c>
      <c r="K8607" t="str">
        <f>IF(COUNTIF(Customers!A:A, H8607)&gt;0, "Valid", "Invalid")</f>
        <v>Valid</v>
      </c>
      <c r="L8607" t="str">
        <f t="shared" si="670"/>
        <v>2</v>
      </c>
      <c r="M8607" t="str">
        <f t="shared" si="671"/>
        <v>2023</v>
      </c>
      <c r="N8607">
        <f t="shared" si="672"/>
        <v>148915.21</v>
      </c>
      <c r="O8607">
        <f t="shared" si="673"/>
        <v>148915.21</v>
      </c>
      <c r="P8607" t="str">
        <f t="shared" si="674"/>
        <v/>
      </c>
      <c r="Q8607" s="48" t="str">
        <f>IF(O8607="","",
   IF(OR(O8607&lt;EDA_Outlier_Analysis!$C$10, O8607&gt;EDA_Outlier_Analysis!$C$11),
      "Outlier",
      "Normal"))</f>
        <v>Normal</v>
      </c>
      <c r="R8607" t="str">
        <f>IF(P8607="","",
   IF(OR(P8607 &lt; EDA_Outlier_Analysis!$F$7, P8607 &gt; EDA_Outlier_Analysis!$F$8),
      "Outlier",
      "Normal"))</f>
        <v/>
      </c>
      <c r="S8607" t="str">
        <f>IF(N8607="","",
   IF(OR(N8607 &lt;EDA_Outlier_Analysis!$I$10, N8607 &gt; EDA_Outlier_Analysis!$I$11),
      "Outlier",
      "Normal"))</f>
        <v>Normal</v>
      </c>
    </row>
    <row r="8608" spans="1:19">
      <c r="A8608" t="s">
        <v>18185</v>
      </c>
      <c r="B8608" s="4">
        <v>44789</v>
      </c>
      <c r="C8608" s="2">
        <v>207859.99</v>
      </c>
      <c r="D8608" t="s">
        <v>849</v>
      </c>
      <c r="E8608" t="s">
        <v>868</v>
      </c>
      <c r="F8608" t="s">
        <v>10</v>
      </c>
      <c r="G8608" t="s">
        <v>31</v>
      </c>
      <c r="H8608" t="s">
        <v>743</v>
      </c>
      <c r="J8608" t="s">
        <v>18186</v>
      </c>
      <c r="K8608" t="str">
        <f>IF(COUNTIF(Customers!A:A, H8608)&gt;0, "Valid", "Invalid")</f>
        <v>Valid</v>
      </c>
      <c r="L8608" t="str">
        <f t="shared" si="670"/>
        <v>8</v>
      </c>
      <c r="M8608" t="str">
        <f t="shared" si="671"/>
        <v>2022</v>
      </c>
      <c r="N8608">
        <f t="shared" si="672"/>
        <v>207859.99</v>
      </c>
      <c r="O8608">
        <f t="shared" si="673"/>
        <v>207859.99</v>
      </c>
      <c r="P8608" t="str">
        <f t="shared" si="674"/>
        <v/>
      </c>
      <c r="Q8608" s="48" t="str">
        <f>IF(O8608="","",
   IF(OR(O8608&lt;EDA_Outlier_Analysis!$C$10, O8608&gt;EDA_Outlier_Analysis!$C$11),
      "Outlier",
      "Normal"))</f>
        <v>Normal</v>
      </c>
      <c r="R8608" t="str">
        <f>IF(P8608="","",
   IF(OR(P8608 &lt; EDA_Outlier_Analysis!$F$7, P8608 &gt; EDA_Outlier_Analysis!$F$8),
      "Outlier",
      "Normal"))</f>
        <v/>
      </c>
      <c r="S8608" t="str">
        <f>IF(N8608="","",
   IF(OR(N8608 &lt;EDA_Outlier_Analysis!$I$10, N8608 &gt; EDA_Outlier_Analysis!$I$11),
      "Outlier",
      "Normal"))</f>
        <v>Normal</v>
      </c>
    </row>
    <row r="8609" spans="1:19">
      <c r="A8609" t="s">
        <v>18187</v>
      </c>
      <c r="B8609" s="4">
        <v>44798</v>
      </c>
      <c r="C8609" s="2">
        <v>-21968.13</v>
      </c>
      <c r="D8609" t="s">
        <v>840</v>
      </c>
      <c r="E8609" t="s">
        <v>856</v>
      </c>
      <c r="F8609" t="s">
        <v>9</v>
      </c>
      <c r="G8609" t="s">
        <v>24</v>
      </c>
      <c r="I8609" t="s">
        <v>1109</v>
      </c>
      <c r="J8609" t="s">
        <v>18188</v>
      </c>
      <c r="K8609" t="str">
        <f>IF(COUNTIF(Customers!A:A, H8609)&gt;0, "Valid", "Invalid")</f>
        <v>Invalid</v>
      </c>
      <c r="L8609" t="str">
        <f t="shared" si="670"/>
        <v>8</v>
      </c>
      <c r="M8609" t="str">
        <f t="shared" si="671"/>
        <v>2022</v>
      </c>
      <c r="N8609">
        <f t="shared" si="672"/>
        <v>-21968.13</v>
      </c>
      <c r="O8609" t="str">
        <f t="shared" si="673"/>
        <v/>
      </c>
      <c r="P8609">
        <f t="shared" si="674"/>
        <v>21968.13</v>
      </c>
      <c r="Q8609" s="48" t="str">
        <f>IF(O8609="","",
   IF(OR(O8609&lt;EDA_Outlier_Analysis!$C$10, O8609&gt;EDA_Outlier_Analysis!$C$11),
      "Outlier",
      "Normal"))</f>
        <v/>
      </c>
      <c r="R8609" t="str">
        <f>IF(P8609="","",
   IF(OR(P8609 &lt; EDA_Outlier_Analysis!$F$7, P8609 &gt; EDA_Outlier_Analysis!$F$8),
      "Outlier",
      "Normal"))</f>
        <v>Outlier</v>
      </c>
      <c r="S8609" t="str">
        <f>IF(N8609="","",
   IF(OR(N8609 &lt;EDA_Outlier_Analysis!$I$10, N8609 &gt; EDA_Outlier_Analysis!$I$11),
      "Outlier",
      "Normal"))</f>
        <v>Normal</v>
      </c>
    </row>
    <row r="8610" spans="1:19">
      <c r="A8610" t="s">
        <v>18189</v>
      </c>
      <c r="B8610" s="4">
        <v>45124</v>
      </c>
      <c r="C8610" s="2">
        <v>131818.94</v>
      </c>
      <c r="D8610" t="s">
        <v>849</v>
      </c>
      <c r="E8610" t="s">
        <v>853</v>
      </c>
      <c r="F8610" t="s">
        <v>9</v>
      </c>
      <c r="G8610" t="s">
        <v>24</v>
      </c>
      <c r="H8610" t="s">
        <v>623</v>
      </c>
      <c r="J8610" t="s">
        <v>18190</v>
      </c>
      <c r="K8610" t="str">
        <f>IF(COUNTIF(Customers!A:A, H8610)&gt;0, "Valid", "Invalid")</f>
        <v>Valid</v>
      </c>
      <c r="L8610" t="str">
        <f t="shared" si="670"/>
        <v>7</v>
      </c>
      <c r="M8610" t="str">
        <f t="shared" si="671"/>
        <v>2023</v>
      </c>
      <c r="N8610">
        <f t="shared" si="672"/>
        <v>131818.94</v>
      </c>
      <c r="O8610">
        <f t="shared" si="673"/>
        <v>131818.94</v>
      </c>
      <c r="P8610" t="str">
        <f t="shared" si="674"/>
        <v/>
      </c>
      <c r="Q8610" s="48" t="str">
        <f>IF(O8610="","",
   IF(OR(O8610&lt;EDA_Outlier_Analysis!$C$10, O8610&gt;EDA_Outlier_Analysis!$C$11),
      "Outlier",
      "Normal"))</f>
        <v>Normal</v>
      </c>
      <c r="R8610" t="str">
        <f>IF(P8610="","",
   IF(OR(P8610 &lt; EDA_Outlier_Analysis!$F$7, P8610 &gt; EDA_Outlier_Analysis!$F$8),
      "Outlier",
      "Normal"))</f>
        <v/>
      </c>
      <c r="S8610" t="str">
        <f>IF(N8610="","",
   IF(OR(N8610 &lt;EDA_Outlier_Analysis!$I$10, N8610 &gt; EDA_Outlier_Analysis!$I$11),
      "Outlier",
      "Normal"))</f>
        <v>Normal</v>
      </c>
    </row>
    <row r="8611" spans="1:19">
      <c r="A8611" t="s">
        <v>18191</v>
      </c>
      <c r="B8611" s="4">
        <v>44876</v>
      </c>
      <c r="C8611" s="2">
        <v>-43281.599999999999</v>
      </c>
      <c r="D8611" t="s">
        <v>840</v>
      </c>
      <c r="E8611" t="s">
        <v>878</v>
      </c>
      <c r="F8611" t="s">
        <v>9</v>
      </c>
      <c r="G8611" t="s">
        <v>24</v>
      </c>
      <c r="I8611" t="s">
        <v>2914</v>
      </c>
      <c r="J8611" t="s">
        <v>18192</v>
      </c>
      <c r="K8611" t="str">
        <f>IF(COUNTIF(Customers!A:A, H8611)&gt;0, "Valid", "Invalid")</f>
        <v>Invalid</v>
      </c>
      <c r="L8611" t="str">
        <f t="shared" si="670"/>
        <v>11</v>
      </c>
      <c r="M8611" t="str">
        <f t="shared" si="671"/>
        <v>2022</v>
      </c>
      <c r="N8611">
        <f t="shared" si="672"/>
        <v>-43281.599999999999</v>
      </c>
      <c r="O8611" t="str">
        <f t="shared" si="673"/>
        <v/>
      </c>
      <c r="P8611">
        <f t="shared" si="674"/>
        <v>43281.599999999999</v>
      </c>
      <c r="Q8611" s="48" t="str">
        <f>IF(O8611="","",
   IF(OR(O8611&lt;EDA_Outlier_Analysis!$C$10, O8611&gt;EDA_Outlier_Analysis!$C$11),
      "Outlier",
      "Normal"))</f>
        <v/>
      </c>
      <c r="R8611" t="str">
        <f>IF(P8611="","",
   IF(OR(P8611 &lt; EDA_Outlier_Analysis!$F$7, P8611 &gt; EDA_Outlier_Analysis!$F$8),
      "Outlier",
      "Normal"))</f>
        <v>Normal</v>
      </c>
      <c r="S8611" t="str">
        <f>IF(N8611="","",
   IF(OR(N8611 &lt;EDA_Outlier_Analysis!$I$10, N8611 &gt; EDA_Outlier_Analysis!$I$11),
      "Outlier",
      "Normal"))</f>
        <v>Normal</v>
      </c>
    </row>
    <row r="8612" spans="1:19">
      <c r="A8612" t="s">
        <v>18193</v>
      </c>
      <c r="B8612" s="4">
        <v>44783</v>
      </c>
      <c r="C8612" s="2">
        <v>-32809.4</v>
      </c>
      <c r="D8612" t="s">
        <v>840</v>
      </c>
      <c r="E8612" t="s">
        <v>856</v>
      </c>
      <c r="F8612" t="s">
        <v>10</v>
      </c>
      <c r="G8612" t="s">
        <v>24</v>
      </c>
      <c r="I8612" t="s">
        <v>1953</v>
      </c>
      <c r="J8612" t="s">
        <v>18194</v>
      </c>
      <c r="K8612" t="str">
        <f>IF(COUNTIF(Customers!A:A, H8612)&gt;0, "Valid", "Invalid")</f>
        <v>Invalid</v>
      </c>
      <c r="L8612" t="str">
        <f t="shared" si="670"/>
        <v>8</v>
      </c>
      <c r="M8612" t="str">
        <f t="shared" si="671"/>
        <v>2022</v>
      </c>
      <c r="N8612">
        <f t="shared" si="672"/>
        <v>-32809.4</v>
      </c>
      <c r="O8612" t="str">
        <f t="shared" si="673"/>
        <v/>
      </c>
      <c r="P8612">
        <f t="shared" si="674"/>
        <v>32809.4</v>
      </c>
      <c r="Q8612" s="48" t="str">
        <f>IF(O8612="","",
   IF(OR(O8612&lt;EDA_Outlier_Analysis!$C$10, O8612&gt;EDA_Outlier_Analysis!$C$11),
      "Outlier",
      "Normal"))</f>
        <v/>
      </c>
      <c r="R8612" t="str">
        <f>IF(P8612="","",
   IF(OR(P8612 &lt; EDA_Outlier_Analysis!$F$7, P8612 &gt; EDA_Outlier_Analysis!$F$8),
      "Outlier",
      "Normal"))</f>
        <v>Normal</v>
      </c>
      <c r="S8612" t="str">
        <f>IF(N8612="","",
   IF(OR(N8612 &lt;EDA_Outlier_Analysis!$I$10, N8612 &gt; EDA_Outlier_Analysis!$I$11),
      "Outlier",
      "Normal"))</f>
        <v>Normal</v>
      </c>
    </row>
    <row r="8613" spans="1:19">
      <c r="A8613" t="s">
        <v>18195</v>
      </c>
      <c r="B8613" s="4">
        <v>44672</v>
      </c>
      <c r="C8613" s="2">
        <v>-53998.12</v>
      </c>
      <c r="D8613" t="s">
        <v>840</v>
      </c>
      <c r="E8613" t="s">
        <v>841</v>
      </c>
      <c r="F8613" t="s">
        <v>9</v>
      </c>
      <c r="G8613" t="s">
        <v>31</v>
      </c>
      <c r="I8613" t="s">
        <v>1453</v>
      </c>
      <c r="J8613" t="s">
        <v>18196</v>
      </c>
      <c r="K8613" t="str">
        <f>IF(COUNTIF(Customers!A:A, H8613)&gt;0, "Valid", "Invalid")</f>
        <v>Invalid</v>
      </c>
      <c r="L8613" t="str">
        <f t="shared" si="670"/>
        <v>4</v>
      </c>
      <c r="M8613" t="str">
        <f t="shared" si="671"/>
        <v>2022</v>
      </c>
      <c r="N8613">
        <f t="shared" si="672"/>
        <v>-53998.12</v>
      </c>
      <c r="O8613" t="str">
        <f t="shared" si="673"/>
        <v/>
      </c>
      <c r="P8613">
        <f t="shared" si="674"/>
        <v>53998.12</v>
      </c>
      <c r="Q8613" s="48" t="str">
        <f>IF(O8613="","",
   IF(OR(O8613&lt;EDA_Outlier_Analysis!$C$10, O8613&gt;EDA_Outlier_Analysis!$C$11),
      "Outlier",
      "Normal"))</f>
        <v/>
      </c>
      <c r="R8613" t="str">
        <f>IF(P8613="","",
   IF(OR(P8613 &lt; EDA_Outlier_Analysis!$F$7, P8613 &gt; EDA_Outlier_Analysis!$F$8),
      "Outlier",
      "Normal"))</f>
        <v>Outlier</v>
      </c>
      <c r="S8613" t="str">
        <f>IF(N8613="","",
   IF(OR(N8613 &lt;EDA_Outlier_Analysis!$I$10, N8613 &gt; EDA_Outlier_Analysis!$I$11),
      "Outlier",
      "Normal"))</f>
        <v>Normal</v>
      </c>
    </row>
    <row r="8614" spans="1:19">
      <c r="A8614" t="s">
        <v>18197</v>
      </c>
      <c r="B8614" s="4">
        <v>44590</v>
      </c>
      <c r="C8614" s="2">
        <v>136640.4</v>
      </c>
      <c r="D8614" t="s">
        <v>849</v>
      </c>
      <c r="E8614" t="s">
        <v>868</v>
      </c>
      <c r="F8614" t="s">
        <v>10</v>
      </c>
      <c r="G8614" t="s">
        <v>34</v>
      </c>
      <c r="H8614" t="s">
        <v>83</v>
      </c>
      <c r="J8614" t="s">
        <v>18198</v>
      </c>
      <c r="K8614" t="str">
        <f>IF(COUNTIF(Customers!A:A, H8614)&gt;0, "Valid", "Invalid")</f>
        <v>Valid</v>
      </c>
      <c r="L8614" t="str">
        <f t="shared" si="670"/>
        <v>1</v>
      </c>
      <c r="M8614" t="str">
        <f t="shared" si="671"/>
        <v>2022</v>
      </c>
      <c r="N8614">
        <f t="shared" si="672"/>
        <v>136640.4</v>
      </c>
      <c r="O8614">
        <f t="shared" si="673"/>
        <v>136640.4</v>
      </c>
      <c r="P8614" t="str">
        <f t="shared" si="674"/>
        <v/>
      </c>
      <c r="Q8614" s="48" t="str">
        <f>IF(O8614="","",
   IF(OR(O8614&lt;EDA_Outlier_Analysis!$C$10, O8614&gt;EDA_Outlier_Analysis!$C$11),
      "Outlier",
      "Normal"))</f>
        <v>Normal</v>
      </c>
      <c r="R8614" t="str">
        <f>IF(P8614="","",
   IF(OR(P8614 &lt; EDA_Outlier_Analysis!$F$7, P8614 &gt; EDA_Outlier_Analysis!$F$8),
      "Outlier",
      "Normal"))</f>
        <v/>
      </c>
      <c r="S8614" t="str">
        <f>IF(N8614="","",
   IF(OR(N8614 &lt;EDA_Outlier_Analysis!$I$10, N8614 &gt; EDA_Outlier_Analysis!$I$11),
      "Outlier",
      "Normal"))</f>
        <v>Normal</v>
      </c>
    </row>
    <row r="8615" spans="1:19">
      <c r="A8615" t="s">
        <v>18199</v>
      </c>
      <c r="B8615" s="4">
        <v>44868</v>
      </c>
      <c r="C8615" s="2">
        <v>-41425.4</v>
      </c>
      <c r="D8615" t="s">
        <v>840</v>
      </c>
      <c r="E8615" t="s">
        <v>878</v>
      </c>
      <c r="F8615" t="s">
        <v>11</v>
      </c>
      <c r="G8615" t="s">
        <v>31</v>
      </c>
      <c r="I8615" t="s">
        <v>1132</v>
      </c>
      <c r="J8615" t="s">
        <v>18200</v>
      </c>
      <c r="K8615" t="str">
        <f>IF(COUNTIF(Customers!A:A, H8615)&gt;0, "Valid", "Invalid")</f>
        <v>Invalid</v>
      </c>
      <c r="L8615" t="str">
        <f t="shared" si="670"/>
        <v>11</v>
      </c>
      <c r="M8615" t="str">
        <f t="shared" si="671"/>
        <v>2022</v>
      </c>
      <c r="N8615">
        <f t="shared" si="672"/>
        <v>-41425.4</v>
      </c>
      <c r="O8615" t="str">
        <f t="shared" si="673"/>
        <v/>
      </c>
      <c r="P8615">
        <f t="shared" si="674"/>
        <v>41425.4</v>
      </c>
      <c r="Q8615" s="48" t="str">
        <f>IF(O8615="","",
   IF(OR(O8615&lt;EDA_Outlier_Analysis!$C$10, O8615&gt;EDA_Outlier_Analysis!$C$11),
      "Outlier",
      "Normal"))</f>
        <v/>
      </c>
      <c r="R8615" t="str">
        <f>IF(P8615="","",
   IF(OR(P8615 &lt; EDA_Outlier_Analysis!$F$7, P8615 &gt; EDA_Outlier_Analysis!$F$8),
      "Outlier",
      "Normal"))</f>
        <v>Normal</v>
      </c>
      <c r="S8615" t="str">
        <f>IF(N8615="","",
   IF(OR(N8615 &lt;EDA_Outlier_Analysis!$I$10, N8615 &gt; EDA_Outlier_Analysis!$I$11),
      "Outlier",
      "Normal"))</f>
        <v>Normal</v>
      </c>
    </row>
    <row r="8616" spans="1:19">
      <c r="A8616" t="s">
        <v>18201</v>
      </c>
      <c r="B8616" s="4">
        <v>44784</v>
      </c>
      <c r="C8616" s="2">
        <v>186637.01</v>
      </c>
      <c r="D8616" t="s">
        <v>849</v>
      </c>
      <c r="E8616" t="s">
        <v>853</v>
      </c>
      <c r="F8616" t="s">
        <v>11</v>
      </c>
      <c r="G8616" t="s">
        <v>20</v>
      </c>
      <c r="H8616" t="s">
        <v>311</v>
      </c>
      <c r="J8616" t="s">
        <v>18202</v>
      </c>
      <c r="K8616" t="str">
        <f>IF(COUNTIF(Customers!A:A, H8616)&gt;0, "Valid", "Invalid")</f>
        <v>Valid</v>
      </c>
      <c r="L8616" t="str">
        <f t="shared" si="670"/>
        <v>8</v>
      </c>
      <c r="M8616" t="str">
        <f t="shared" si="671"/>
        <v>2022</v>
      </c>
      <c r="N8616">
        <f t="shared" si="672"/>
        <v>186637.01</v>
      </c>
      <c r="O8616">
        <f t="shared" si="673"/>
        <v>186637.01</v>
      </c>
      <c r="P8616" t="str">
        <f t="shared" si="674"/>
        <v/>
      </c>
      <c r="Q8616" s="48" t="str">
        <f>IF(O8616="","",
   IF(OR(O8616&lt;EDA_Outlier_Analysis!$C$10, O8616&gt;EDA_Outlier_Analysis!$C$11),
      "Outlier",
      "Normal"))</f>
        <v>Normal</v>
      </c>
      <c r="R8616" t="str">
        <f>IF(P8616="","",
   IF(OR(P8616 &lt; EDA_Outlier_Analysis!$F$7, P8616 &gt; EDA_Outlier_Analysis!$F$8),
      "Outlier",
      "Normal"))</f>
        <v/>
      </c>
      <c r="S8616" t="str">
        <f>IF(N8616="","",
   IF(OR(N8616 &lt;EDA_Outlier_Analysis!$I$10, N8616 &gt; EDA_Outlier_Analysis!$I$11),
      "Outlier",
      "Normal"))</f>
        <v>Normal</v>
      </c>
    </row>
    <row r="8617" spans="1:19">
      <c r="A8617" t="s">
        <v>18203</v>
      </c>
      <c r="B8617" s="4">
        <v>44940</v>
      </c>
      <c r="C8617" s="2">
        <v>201914.56</v>
      </c>
      <c r="D8617" t="s">
        <v>849</v>
      </c>
      <c r="E8617" t="s">
        <v>850</v>
      </c>
      <c r="F8617" t="s">
        <v>9</v>
      </c>
      <c r="G8617" t="s">
        <v>24</v>
      </c>
      <c r="H8617" t="s">
        <v>223</v>
      </c>
      <c r="J8617" t="s">
        <v>18204</v>
      </c>
      <c r="K8617" t="str">
        <f>IF(COUNTIF(Customers!A:A, H8617)&gt;0, "Valid", "Invalid")</f>
        <v>Valid</v>
      </c>
      <c r="L8617" t="str">
        <f t="shared" si="670"/>
        <v>1</v>
      </c>
      <c r="M8617" t="str">
        <f t="shared" si="671"/>
        <v>2023</v>
      </c>
      <c r="N8617">
        <f t="shared" si="672"/>
        <v>201914.56</v>
      </c>
      <c r="O8617">
        <f t="shared" si="673"/>
        <v>201914.56</v>
      </c>
      <c r="P8617" t="str">
        <f t="shared" si="674"/>
        <v/>
      </c>
      <c r="Q8617" s="48" t="str">
        <f>IF(O8617="","",
   IF(OR(O8617&lt;EDA_Outlier_Analysis!$C$10, O8617&gt;EDA_Outlier_Analysis!$C$11),
      "Outlier",
      "Normal"))</f>
        <v>Normal</v>
      </c>
      <c r="R8617" t="str">
        <f>IF(P8617="","",
   IF(OR(P8617 &lt; EDA_Outlier_Analysis!$F$7, P8617 &gt; EDA_Outlier_Analysis!$F$8),
      "Outlier",
      "Normal"))</f>
        <v/>
      </c>
      <c r="S8617" t="str">
        <f>IF(N8617="","",
   IF(OR(N8617 &lt;EDA_Outlier_Analysis!$I$10, N8617 &gt; EDA_Outlier_Analysis!$I$11),
      "Outlier",
      "Normal"))</f>
        <v>Normal</v>
      </c>
    </row>
    <row r="8618" spans="1:19">
      <c r="A8618" t="s">
        <v>18205</v>
      </c>
      <c r="B8618" s="4">
        <v>44777</v>
      </c>
      <c r="C8618" s="2">
        <v>-61552.27</v>
      </c>
      <c r="D8618" t="s">
        <v>840</v>
      </c>
      <c r="E8618" t="s">
        <v>845</v>
      </c>
      <c r="F8618" t="s">
        <v>9</v>
      </c>
      <c r="G8618" t="s">
        <v>31</v>
      </c>
      <c r="I8618" t="s">
        <v>1800</v>
      </c>
      <c r="J8618" t="s">
        <v>18206</v>
      </c>
      <c r="K8618" t="str">
        <f>IF(COUNTIF(Customers!A:A, H8618)&gt;0, "Valid", "Invalid")</f>
        <v>Invalid</v>
      </c>
      <c r="L8618" t="str">
        <f t="shared" si="670"/>
        <v>8</v>
      </c>
      <c r="M8618" t="str">
        <f t="shared" si="671"/>
        <v>2022</v>
      </c>
      <c r="N8618">
        <f t="shared" si="672"/>
        <v>-61552.27</v>
      </c>
      <c r="O8618" t="str">
        <f t="shared" si="673"/>
        <v/>
      </c>
      <c r="P8618">
        <f t="shared" si="674"/>
        <v>61552.27</v>
      </c>
      <c r="Q8618" s="48" t="str">
        <f>IF(O8618="","",
   IF(OR(O8618&lt;EDA_Outlier_Analysis!$C$10, O8618&gt;EDA_Outlier_Analysis!$C$11),
      "Outlier",
      "Normal"))</f>
        <v/>
      </c>
      <c r="R8618" t="str">
        <f>IF(P8618="","",
   IF(OR(P8618 &lt; EDA_Outlier_Analysis!$F$7, P8618 &gt; EDA_Outlier_Analysis!$F$8),
      "Outlier",
      "Normal"))</f>
        <v>Outlier</v>
      </c>
      <c r="S8618" t="str">
        <f>IF(N8618="","",
   IF(OR(N8618 &lt;EDA_Outlier_Analysis!$I$10, N8618 &gt; EDA_Outlier_Analysis!$I$11),
      "Outlier",
      "Normal"))</f>
        <v>Normal</v>
      </c>
    </row>
    <row r="8619" spans="1:19">
      <c r="A8619" t="s">
        <v>18207</v>
      </c>
      <c r="B8619" s="4">
        <v>45100</v>
      </c>
      <c r="C8619" s="2">
        <v>72027.7</v>
      </c>
      <c r="D8619" t="s">
        <v>849</v>
      </c>
      <c r="E8619" t="s">
        <v>853</v>
      </c>
      <c r="F8619" t="s">
        <v>9</v>
      </c>
      <c r="G8619" t="s">
        <v>34</v>
      </c>
      <c r="H8619" t="s">
        <v>309</v>
      </c>
      <c r="J8619" t="s">
        <v>18208</v>
      </c>
      <c r="K8619" t="str">
        <f>IF(COUNTIF(Customers!A:A, H8619)&gt;0, "Valid", "Invalid")</f>
        <v>Valid</v>
      </c>
      <c r="L8619" t="str">
        <f t="shared" si="670"/>
        <v>6</v>
      </c>
      <c r="M8619" t="str">
        <f t="shared" si="671"/>
        <v>2023</v>
      </c>
      <c r="N8619">
        <f t="shared" si="672"/>
        <v>72027.7</v>
      </c>
      <c r="O8619">
        <f t="shared" si="673"/>
        <v>72027.7</v>
      </c>
      <c r="P8619" t="str">
        <f t="shared" si="674"/>
        <v/>
      </c>
      <c r="Q8619" s="48" t="str">
        <f>IF(O8619="","",
   IF(OR(O8619&lt;EDA_Outlier_Analysis!$C$10, O8619&gt;EDA_Outlier_Analysis!$C$11),
      "Outlier",
      "Normal"))</f>
        <v>Normal</v>
      </c>
      <c r="R8619" t="str">
        <f>IF(P8619="","",
   IF(OR(P8619 &lt; EDA_Outlier_Analysis!$F$7, P8619 &gt; EDA_Outlier_Analysis!$F$8),
      "Outlier",
      "Normal"))</f>
        <v/>
      </c>
      <c r="S8619" t="str">
        <f>IF(N8619="","",
   IF(OR(N8619 &lt;EDA_Outlier_Analysis!$I$10, N8619 &gt; EDA_Outlier_Analysis!$I$11),
      "Outlier",
      "Normal"))</f>
        <v>Normal</v>
      </c>
    </row>
    <row r="8620" spans="1:19">
      <c r="A8620" t="s">
        <v>18209</v>
      </c>
      <c r="B8620" s="4">
        <v>44724</v>
      </c>
      <c r="C8620" s="2">
        <v>201784.58</v>
      </c>
      <c r="D8620" t="s">
        <v>849</v>
      </c>
      <c r="E8620" t="s">
        <v>868</v>
      </c>
      <c r="F8620" t="s">
        <v>10</v>
      </c>
      <c r="G8620" t="s">
        <v>20</v>
      </c>
      <c r="H8620" t="s">
        <v>311</v>
      </c>
      <c r="J8620" t="s">
        <v>18210</v>
      </c>
      <c r="K8620" t="str">
        <f>IF(COUNTIF(Customers!A:A, H8620)&gt;0, "Valid", "Invalid")</f>
        <v>Valid</v>
      </c>
      <c r="L8620" t="str">
        <f t="shared" si="670"/>
        <v>6</v>
      </c>
      <c r="M8620" t="str">
        <f t="shared" si="671"/>
        <v>2022</v>
      </c>
      <c r="N8620">
        <f t="shared" si="672"/>
        <v>201784.58</v>
      </c>
      <c r="O8620">
        <f t="shared" si="673"/>
        <v>201784.58</v>
      </c>
      <c r="P8620" t="str">
        <f t="shared" si="674"/>
        <v/>
      </c>
      <c r="Q8620" s="48" t="str">
        <f>IF(O8620="","",
   IF(OR(O8620&lt;EDA_Outlier_Analysis!$C$10, O8620&gt;EDA_Outlier_Analysis!$C$11),
      "Outlier",
      "Normal"))</f>
        <v>Normal</v>
      </c>
      <c r="R8620" t="str">
        <f>IF(P8620="","",
   IF(OR(P8620 &lt; EDA_Outlier_Analysis!$F$7, P8620 &gt; EDA_Outlier_Analysis!$F$8),
      "Outlier",
      "Normal"))</f>
        <v/>
      </c>
      <c r="S8620" t="str">
        <f>IF(N8620="","",
   IF(OR(N8620 &lt;EDA_Outlier_Analysis!$I$10, N8620 &gt; EDA_Outlier_Analysis!$I$11),
      "Outlier",
      "Normal"))</f>
        <v>Normal</v>
      </c>
    </row>
    <row r="8621" spans="1:19">
      <c r="A8621" t="s">
        <v>18211</v>
      </c>
      <c r="B8621" s="4">
        <v>45200</v>
      </c>
      <c r="C8621" s="2">
        <v>97167.91</v>
      </c>
      <c r="D8621" t="s">
        <v>849</v>
      </c>
      <c r="E8621" t="s">
        <v>868</v>
      </c>
      <c r="F8621" t="s">
        <v>10</v>
      </c>
      <c r="G8621" t="s">
        <v>34</v>
      </c>
      <c r="H8621" t="s">
        <v>413</v>
      </c>
      <c r="J8621" t="s">
        <v>18212</v>
      </c>
      <c r="K8621" t="str">
        <f>IF(COUNTIF(Customers!A:A, H8621)&gt;0, "Valid", "Invalid")</f>
        <v>Valid</v>
      </c>
      <c r="L8621" t="str">
        <f t="shared" si="670"/>
        <v>10</v>
      </c>
      <c r="M8621" t="str">
        <f t="shared" si="671"/>
        <v>2023</v>
      </c>
      <c r="N8621">
        <f t="shared" si="672"/>
        <v>97167.91</v>
      </c>
      <c r="O8621">
        <f t="shared" si="673"/>
        <v>97167.91</v>
      </c>
      <c r="P8621" t="str">
        <f t="shared" si="674"/>
        <v/>
      </c>
      <c r="Q8621" s="48" t="str">
        <f>IF(O8621="","",
   IF(OR(O8621&lt;EDA_Outlier_Analysis!$C$10, O8621&gt;EDA_Outlier_Analysis!$C$11),
      "Outlier",
      "Normal"))</f>
        <v>Normal</v>
      </c>
      <c r="R8621" t="str">
        <f>IF(P8621="","",
   IF(OR(P8621 &lt; EDA_Outlier_Analysis!$F$7, P8621 &gt; EDA_Outlier_Analysis!$F$8),
      "Outlier",
      "Normal"))</f>
        <v/>
      </c>
      <c r="S8621" t="str">
        <f>IF(N8621="","",
   IF(OR(N8621 &lt;EDA_Outlier_Analysis!$I$10, N8621 &gt; EDA_Outlier_Analysis!$I$11),
      "Outlier",
      "Normal"))</f>
        <v>Normal</v>
      </c>
    </row>
    <row r="8622" spans="1:19">
      <c r="A8622" t="s">
        <v>18213</v>
      </c>
      <c r="B8622" s="4">
        <v>44943</v>
      </c>
      <c r="C8622" s="2">
        <v>92436.38</v>
      </c>
      <c r="D8622" t="s">
        <v>849</v>
      </c>
      <c r="E8622" t="s">
        <v>853</v>
      </c>
      <c r="F8622" t="s">
        <v>9</v>
      </c>
      <c r="G8622" t="s">
        <v>24</v>
      </c>
      <c r="H8622" t="s">
        <v>307</v>
      </c>
      <c r="J8622" t="s">
        <v>18214</v>
      </c>
      <c r="K8622" t="str">
        <f>IF(COUNTIF(Customers!A:A, H8622)&gt;0, "Valid", "Invalid")</f>
        <v>Valid</v>
      </c>
      <c r="L8622" t="str">
        <f t="shared" si="670"/>
        <v>1</v>
      </c>
      <c r="M8622" t="str">
        <f t="shared" si="671"/>
        <v>2023</v>
      </c>
      <c r="N8622">
        <f t="shared" si="672"/>
        <v>92436.38</v>
      </c>
      <c r="O8622">
        <f t="shared" si="673"/>
        <v>92436.38</v>
      </c>
      <c r="P8622" t="str">
        <f t="shared" si="674"/>
        <v/>
      </c>
      <c r="Q8622" s="48" t="str">
        <f>IF(O8622="","",
   IF(OR(O8622&lt;EDA_Outlier_Analysis!$C$10, O8622&gt;EDA_Outlier_Analysis!$C$11),
      "Outlier",
      "Normal"))</f>
        <v>Normal</v>
      </c>
      <c r="R8622" t="str">
        <f>IF(P8622="","",
   IF(OR(P8622 &lt; EDA_Outlier_Analysis!$F$7, P8622 &gt; EDA_Outlier_Analysis!$F$8),
      "Outlier",
      "Normal"))</f>
        <v/>
      </c>
      <c r="S8622" t="str">
        <f>IF(N8622="","",
   IF(OR(N8622 &lt;EDA_Outlier_Analysis!$I$10, N8622 &gt; EDA_Outlier_Analysis!$I$11),
      "Outlier",
      "Normal"))</f>
        <v>Normal</v>
      </c>
    </row>
    <row r="8623" spans="1:19">
      <c r="A8623" t="s">
        <v>18215</v>
      </c>
      <c r="B8623" s="4">
        <v>45053</v>
      </c>
      <c r="C8623" s="2">
        <v>165098.04999999999</v>
      </c>
      <c r="D8623" t="s">
        <v>849</v>
      </c>
      <c r="E8623" t="s">
        <v>853</v>
      </c>
      <c r="F8623" t="s">
        <v>11</v>
      </c>
      <c r="G8623" t="s">
        <v>31</v>
      </c>
      <c r="H8623" t="s">
        <v>479</v>
      </c>
      <c r="J8623" t="s">
        <v>18216</v>
      </c>
      <c r="K8623" t="str">
        <f>IF(COUNTIF(Customers!A:A, H8623)&gt;0, "Valid", "Invalid")</f>
        <v>Valid</v>
      </c>
      <c r="L8623" t="str">
        <f t="shared" si="670"/>
        <v>5</v>
      </c>
      <c r="M8623" t="str">
        <f t="shared" si="671"/>
        <v>2023</v>
      </c>
      <c r="N8623">
        <f t="shared" si="672"/>
        <v>165098.04999999999</v>
      </c>
      <c r="O8623">
        <f t="shared" si="673"/>
        <v>165098.04999999999</v>
      </c>
      <c r="P8623" t="str">
        <f t="shared" si="674"/>
        <v/>
      </c>
      <c r="Q8623" s="48" t="str">
        <f>IF(O8623="","",
   IF(OR(O8623&lt;EDA_Outlier_Analysis!$C$10, O8623&gt;EDA_Outlier_Analysis!$C$11),
      "Outlier",
      "Normal"))</f>
        <v>Normal</v>
      </c>
      <c r="R8623" t="str">
        <f>IF(P8623="","",
   IF(OR(P8623 &lt; EDA_Outlier_Analysis!$F$7, P8623 &gt; EDA_Outlier_Analysis!$F$8),
      "Outlier",
      "Normal"))</f>
        <v/>
      </c>
      <c r="S8623" t="str">
        <f>IF(N8623="","",
   IF(OR(N8623 &lt;EDA_Outlier_Analysis!$I$10, N8623 &gt; EDA_Outlier_Analysis!$I$11),
      "Outlier",
      "Normal"))</f>
        <v>Normal</v>
      </c>
    </row>
    <row r="8624" spans="1:19">
      <c r="A8624" t="s">
        <v>18217</v>
      </c>
      <c r="B8624" s="4">
        <v>45250</v>
      </c>
      <c r="C8624" s="2">
        <v>-28091.599999999999</v>
      </c>
      <c r="D8624" t="s">
        <v>840</v>
      </c>
      <c r="E8624" t="s">
        <v>841</v>
      </c>
      <c r="F8624" t="s">
        <v>11</v>
      </c>
      <c r="G8624" t="s">
        <v>24</v>
      </c>
      <c r="I8624" t="s">
        <v>957</v>
      </c>
      <c r="J8624" t="s">
        <v>18218</v>
      </c>
      <c r="K8624" t="str">
        <f>IF(COUNTIF(Customers!A:A, H8624)&gt;0, "Valid", "Invalid")</f>
        <v>Invalid</v>
      </c>
      <c r="L8624" t="str">
        <f t="shared" si="670"/>
        <v>11</v>
      </c>
      <c r="M8624" t="str">
        <f t="shared" si="671"/>
        <v>2023</v>
      </c>
      <c r="N8624">
        <f t="shared" si="672"/>
        <v>-28091.599999999999</v>
      </c>
      <c r="O8624" t="str">
        <f t="shared" si="673"/>
        <v/>
      </c>
      <c r="P8624">
        <f t="shared" si="674"/>
        <v>28091.599999999999</v>
      </c>
      <c r="Q8624" s="48" t="str">
        <f>IF(O8624="","",
   IF(OR(O8624&lt;EDA_Outlier_Analysis!$C$10, O8624&gt;EDA_Outlier_Analysis!$C$11),
      "Outlier",
      "Normal"))</f>
        <v/>
      </c>
      <c r="R8624" t="str">
        <f>IF(P8624="","",
   IF(OR(P8624 &lt; EDA_Outlier_Analysis!$F$7, P8624 &gt; EDA_Outlier_Analysis!$F$8),
      "Outlier",
      "Normal"))</f>
        <v>Normal</v>
      </c>
      <c r="S8624" t="str">
        <f>IF(N8624="","",
   IF(OR(N8624 &lt;EDA_Outlier_Analysis!$I$10, N8624 &gt; EDA_Outlier_Analysis!$I$11),
      "Outlier",
      "Normal"))</f>
        <v>Normal</v>
      </c>
    </row>
    <row r="8625" spans="1:19">
      <c r="A8625" t="s">
        <v>18219</v>
      </c>
      <c r="B8625" s="4">
        <v>44962</v>
      </c>
      <c r="C8625" s="2">
        <v>123646.14</v>
      </c>
      <c r="D8625" t="s">
        <v>849</v>
      </c>
      <c r="E8625" t="s">
        <v>868</v>
      </c>
      <c r="F8625" t="s">
        <v>10</v>
      </c>
      <c r="G8625" t="s">
        <v>24</v>
      </c>
      <c r="H8625" t="s">
        <v>751</v>
      </c>
      <c r="J8625" t="s">
        <v>18220</v>
      </c>
      <c r="K8625" t="str">
        <f>IF(COUNTIF(Customers!A:A, H8625)&gt;0, "Valid", "Invalid")</f>
        <v>Valid</v>
      </c>
      <c r="L8625" t="str">
        <f t="shared" si="670"/>
        <v>2</v>
      </c>
      <c r="M8625" t="str">
        <f t="shared" si="671"/>
        <v>2023</v>
      </c>
      <c r="N8625">
        <f t="shared" si="672"/>
        <v>123646.14</v>
      </c>
      <c r="O8625">
        <f t="shared" si="673"/>
        <v>123646.14</v>
      </c>
      <c r="P8625" t="str">
        <f t="shared" si="674"/>
        <v/>
      </c>
      <c r="Q8625" s="48" t="str">
        <f>IF(O8625="","",
   IF(OR(O8625&lt;EDA_Outlier_Analysis!$C$10, O8625&gt;EDA_Outlier_Analysis!$C$11),
      "Outlier",
      "Normal"))</f>
        <v>Normal</v>
      </c>
      <c r="R8625" t="str">
        <f>IF(P8625="","",
   IF(OR(P8625 &lt; EDA_Outlier_Analysis!$F$7, P8625 &gt; EDA_Outlier_Analysis!$F$8),
      "Outlier",
      "Normal"))</f>
        <v/>
      </c>
      <c r="S8625" t="str">
        <f>IF(N8625="","",
   IF(OR(N8625 &lt;EDA_Outlier_Analysis!$I$10, N8625 &gt; EDA_Outlier_Analysis!$I$11),
      "Outlier",
      "Normal"))</f>
        <v>Normal</v>
      </c>
    </row>
    <row r="8626" spans="1:19">
      <c r="A8626" t="s">
        <v>18221</v>
      </c>
      <c r="B8626" s="4">
        <v>44897</v>
      </c>
      <c r="C8626" s="2">
        <v>161731.46</v>
      </c>
      <c r="D8626" t="s">
        <v>849</v>
      </c>
      <c r="E8626" t="s">
        <v>853</v>
      </c>
      <c r="F8626" t="s">
        <v>9</v>
      </c>
      <c r="G8626" t="s">
        <v>24</v>
      </c>
      <c r="H8626" t="s">
        <v>435</v>
      </c>
      <c r="J8626" t="s">
        <v>18222</v>
      </c>
      <c r="K8626" t="str">
        <f>IF(COUNTIF(Customers!A:A, H8626)&gt;0, "Valid", "Invalid")</f>
        <v>Valid</v>
      </c>
      <c r="L8626" t="str">
        <f t="shared" si="670"/>
        <v>12</v>
      </c>
      <c r="M8626" t="str">
        <f t="shared" si="671"/>
        <v>2022</v>
      </c>
      <c r="N8626">
        <f t="shared" si="672"/>
        <v>161731.46</v>
      </c>
      <c r="O8626">
        <f t="shared" si="673"/>
        <v>161731.46</v>
      </c>
      <c r="P8626" t="str">
        <f t="shared" si="674"/>
        <v/>
      </c>
      <c r="Q8626" s="48" t="str">
        <f>IF(O8626="","",
   IF(OR(O8626&lt;EDA_Outlier_Analysis!$C$10, O8626&gt;EDA_Outlier_Analysis!$C$11),
      "Outlier",
      "Normal"))</f>
        <v>Normal</v>
      </c>
      <c r="R8626" t="str">
        <f>IF(P8626="","",
   IF(OR(P8626 &lt; EDA_Outlier_Analysis!$F$7, P8626 &gt; EDA_Outlier_Analysis!$F$8),
      "Outlier",
      "Normal"))</f>
        <v/>
      </c>
      <c r="S8626" t="str">
        <f>IF(N8626="","",
   IF(OR(N8626 &lt;EDA_Outlier_Analysis!$I$10, N8626 &gt; EDA_Outlier_Analysis!$I$11),
      "Outlier",
      "Normal"))</f>
        <v>Normal</v>
      </c>
    </row>
    <row r="8627" spans="1:19">
      <c r="A8627" t="s">
        <v>18223</v>
      </c>
      <c r="B8627" s="4">
        <v>45101</v>
      </c>
      <c r="C8627" s="2">
        <v>206612.56</v>
      </c>
      <c r="D8627" t="s">
        <v>849</v>
      </c>
      <c r="E8627" t="s">
        <v>853</v>
      </c>
      <c r="F8627" t="s">
        <v>11</v>
      </c>
      <c r="G8627" t="s">
        <v>20</v>
      </c>
      <c r="H8627" t="s">
        <v>105</v>
      </c>
      <c r="J8627" t="s">
        <v>18224</v>
      </c>
      <c r="K8627" t="str">
        <f>IF(COUNTIF(Customers!A:A, H8627)&gt;0, "Valid", "Invalid")</f>
        <v>Valid</v>
      </c>
      <c r="L8627" t="str">
        <f t="shared" si="670"/>
        <v>6</v>
      </c>
      <c r="M8627" t="str">
        <f t="shared" si="671"/>
        <v>2023</v>
      </c>
      <c r="N8627">
        <f t="shared" si="672"/>
        <v>206612.56</v>
      </c>
      <c r="O8627">
        <f t="shared" si="673"/>
        <v>206612.56</v>
      </c>
      <c r="P8627" t="str">
        <f t="shared" si="674"/>
        <v/>
      </c>
      <c r="Q8627" s="48" t="str">
        <f>IF(O8627="","",
   IF(OR(O8627&lt;EDA_Outlier_Analysis!$C$10, O8627&gt;EDA_Outlier_Analysis!$C$11),
      "Outlier",
      "Normal"))</f>
        <v>Normal</v>
      </c>
      <c r="R8627" t="str">
        <f>IF(P8627="","",
   IF(OR(P8627 &lt; EDA_Outlier_Analysis!$F$7, P8627 &gt; EDA_Outlier_Analysis!$F$8),
      "Outlier",
      "Normal"))</f>
        <v/>
      </c>
      <c r="S8627" t="str">
        <f>IF(N8627="","",
   IF(OR(N8627 &lt;EDA_Outlier_Analysis!$I$10, N8627 &gt; EDA_Outlier_Analysis!$I$11),
      "Outlier",
      "Normal"))</f>
        <v>Normal</v>
      </c>
    </row>
    <row r="8628" spans="1:19">
      <c r="A8628" t="s">
        <v>18225</v>
      </c>
      <c r="B8628" s="4">
        <v>45104</v>
      </c>
      <c r="C8628" s="2">
        <v>43440.63</v>
      </c>
      <c r="D8628" t="s">
        <v>849</v>
      </c>
      <c r="E8628" t="s">
        <v>868</v>
      </c>
      <c r="F8628" t="s">
        <v>9</v>
      </c>
      <c r="G8628" t="s">
        <v>31</v>
      </c>
      <c r="H8628" t="s">
        <v>517</v>
      </c>
      <c r="J8628" t="s">
        <v>18226</v>
      </c>
      <c r="K8628" t="str">
        <f>IF(COUNTIF(Customers!A:A, H8628)&gt;0, "Valid", "Invalid")</f>
        <v>Valid</v>
      </c>
      <c r="L8628" t="str">
        <f t="shared" si="670"/>
        <v>6</v>
      </c>
      <c r="M8628" t="str">
        <f t="shared" si="671"/>
        <v>2023</v>
      </c>
      <c r="N8628">
        <f t="shared" si="672"/>
        <v>43440.63</v>
      </c>
      <c r="O8628">
        <f t="shared" si="673"/>
        <v>43440.63</v>
      </c>
      <c r="P8628" t="str">
        <f t="shared" si="674"/>
        <v/>
      </c>
      <c r="Q8628" s="48" t="str">
        <f>IF(O8628="","",
   IF(OR(O8628&lt;EDA_Outlier_Analysis!$C$10, O8628&gt;EDA_Outlier_Analysis!$C$11),
      "Outlier",
      "Normal"))</f>
        <v>Normal</v>
      </c>
      <c r="R8628" t="str">
        <f>IF(P8628="","",
   IF(OR(P8628 &lt; EDA_Outlier_Analysis!$F$7, P8628 &gt; EDA_Outlier_Analysis!$F$8),
      "Outlier",
      "Normal"))</f>
        <v/>
      </c>
      <c r="S8628" t="str">
        <f>IF(N8628="","",
   IF(OR(N8628 &lt;EDA_Outlier_Analysis!$I$10, N8628 &gt; EDA_Outlier_Analysis!$I$11),
      "Outlier",
      "Normal"))</f>
        <v>Normal</v>
      </c>
    </row>
    <row r="8629" spans="1:19">
      <c r="A8629" t="s">
        <v>18227</v>
      </c>
      <c r="B8629" s="4">
        <v>44846</v>
      </c>
      <c r="C8629" s="2">
        <v>-23556.959999999999</v>
      </c>
      <c r="D8629" t="s">
        <v>840</v>
      </c>
      <c r="E8629" t="s">
        <v>845</v>
      </c>
      <c r="F8629" t="s">
        <v>10</v>
      </c>
      <c r="G8629" t="s">
        <v>34</v>
      </c>
      <c r="I8629" t="s">
        <v>990</v>
      </c>
      <c r="J8629" t="s">
        <v>18228</v>
      </c>
      <c r="K8629" t="str">
        <f>IF(COUNTIF(Customers!A:A, H8629)&gt;0, "Valid", "Invalid")</f>
        <v>Invalid</v>
      </c>
      <c r="L8629" t="str">
        <f t="shared" si="670"/>
        <v>10</v>
      </c>
      <c r="M8629" t="str">
        <f t="shared" si="671"/>
        <v>2022</v>
      </c>
      <c r="N8629">
        <f t="shared" si="672"/>
        <v>-23556.959999999999</v>
      </c>
      <c r="O8629" t="str">
        <f t="shared" si="673"/>
        <v/>
      </c>
      <c r="P8629">
        <f t="shared" si="674"/>
        <v>23556.959999999999</v>
      </c>
      <c r="Q8629" s="48" t="str">
        <f>IF(O8629="","",
   IF(OR(O8629&lt;EDA_Outlier_Analysis!$C$10, O8629&gt;EDA_Outlier_Analysis!$C$11),
      "Outlier",
      "Normal"))</f>
        <v/>
      </c>
      <c r="R8629" t="str">
        <f>IF(P8629="","",
   IF(OR(P8629 &lt; EDA_Outlier_Analysis!$F$7, P8629 &gt; EDA_Outlier_Analysis!$F$8),
      "Outlier",
      "Normal"))</f>
        <v>Outlier</v>
      </c>
      <c r="S8629" t="str">
        <f>IF(N8629="","",
   IF(OR(N8629 &lt;EDA_Outlier_Analysis!$I$10, N8629 &gt; EDA_Outlier_Analysis!$I$11),
      "Outlier",
      "Normal"))</f>
        <v>Normal</v>
      </c>
    </row>
    <row r="8630" spans="1:19">
      <c r="A8630" t="s">
        <v>18229</v>
      </c>
      <c r="B8630" s="4">
        <v>45180</v>
      </c>
      <c r="C8630" s="2">
        <v>213451.35</v>
      </c>
      <c r="D8630" t="s">
        <v>849</v>
      </c>
      <c r="E8630" t="s">
        <v>853</v>
      </c>
      <c r="F8630" t="s">
        <v>9</v>
      </c>
      <c r="G8630" t="s">
        <v>31</v>
      </c>
      <c r="H8630" t="s">
        <v>345</v>
      </c>
      <c r="J8630" t="s">
        <v>18230</v>
      </c>
      <c r="K8630" t="str">
        <f>IF(COUNTIF(Customers!A:A, H8630)&gt;0, "Valid", "Invalid")</f>
        <v>Valid</v>
      </c>
      <c r="L8630" t="str">
        <f t="shared" si="670"/>
        <v>9</v>
      </c>
      <c r="M8630" t="str">
        <f t="shared" si="671"/>
        <v>2023</v>
      </c>
      <c r="N8630">
        <f t="shared" si="672"/>
        <v>213451.35</v>
      </c>
      <c r="O8630">
        <f t="shared" si="673"/>
        <v>213451.35</v>
      </c>
      <c r="P8630" t="str">
        <f t="shared" si="674"/>
        <v/>
      </c>
      <c r="Q8630" s="48" t="str">
        <f>IF(O8630="","",
   IF(OR(O8630&lt;EDA_Outlier_Analysis!$C$10, O8630&gt;EDA_Outlier_Analysis!$C$11),
      "Outlier",
      "Normal"))</f>
        <v>Normal</v>
      </c>
      <c r="R8630" t="str">
        <f>IF(P8630="","",
   IF(OR(P8630 &lt; EDA_Outlier_Analysis!$F$7, P8630 &gt; EDA_Outlier_Analysis!$F$8),
      "Outlier",
      "Normal"))</f>
        <v/>
      </c>
      <c r="S8630" t="str">
        <f>IF(N8630="","",
   IF(OR(N8630 &lt;EDA_Outlier_Analysis!$I$10, N8630 &gt; EDA_Outlier_Analysis!$I$11),
      "Outlier",
      "Normal"))</f>
        <v>Normal</v>
      </c>
    </row>
    <row r="8631" spans="1:19">
      <c r="A8631" t="s">
        <v>18231</v>
      </c>
      <c r="B8631" s="4">
        <v>44989</v>
      </c>
      <c r="C8631" s="2">
        <v>248518.91</v>
      </c>
      <c r="D8631" t="s">
        <v>849</v>
      </c>
      <c r="E8631" t="s">
        <v>868</v>
      </c>
      <c r="F8631" t="s">
        <v>11</v>
      </c>
      <c r="G8631" t="s">
        <v>34</v>
      </c>
      <c r="H8631" t="s">
        <v>541</v>
      </c>
      <c r="J8631" t="s">
        <v>18232</v>
      </c>
      <c r="K8631" t="str">
        <f>IF(COUNTIF(Customers!A:A, H8631)&gt;0, "Valid", "Invalid")</f>
        <v>Valid</v>
      </c>
      <c r="L8631" t="str">
        <f t="shared" si="670"/>
        <v>3</v>
      </c>
      <c r="M8631" t="str">
        <f t="shared" si="671"/>
        <v>2023</v>
      </c>
      <c r="N8631">
        <f t="shared" si="672"/>
        <v>248518.91</v>
      </c>
      <c r="O8631">
        <f t="shared" si="673"/>
        <v>248518.91</v>
      </c>
      <c r="P8631" t="str">
        <f t="shared" si="674"/>
        <v/>
      </c>
      <c r="Q8631" s="48" t="str">
        <f>IF(O8631="","",
   IF(OR(O8631&lt;EDA_Outlier_Analysis!$C$10, O8631&gt;EDA_Outlier_Analysis!$C$11),
      "Outlier",
      "Normal"))</f>
        <v>Normal</v>
      </c>
      <c r="R8631" t="str">
        <f>IF(P8631="","",
   IF(OR(P8631 &lt; EDA_Outlier_Analysis!$F$7, P8631 &gt; EDA_Outlier_Analysis!$F$8),
      "Outlier",
      "Normal"))</f>
        <v/>
      </c>
      <c r="S8631" t="str">
        <f>IF(N8631="","",
   IF(OR(N8631 &lt;EDA_Outlier_Analysis!$I$10, N8631 &gt; EDA_Outlier_Analysis!$I$11),
      "Outlier",
      "Normal"))</f>
        <v>Normal</v>
      </c>
    </row>
    <row r="8632" spans="1:19">
      <c r="A8632" t="s">
        <v>18233</v>
      </c>
      <c r="B8632" s="4">
        <v>44781</v>
      </c>
      <c r="C8632" s="2">
        <v>154821.89000000001</v>
      </c>
      <c r="D8632" t="s">
        <v>849</v>
      </c>
      <c r="E8632" t="s">
        <v>850</v>
      </c>
      <c r="F8632" t="s">
        <v>9</v>
      </c>
      <c r="G8632" t="s">
        <v>34</v>
      </c>
      <c r="H8632" t="s">
        <v>729</v>
      </c>
      <c r="J8632" t="s">
        <v>18234</v>
      </c>
      <c r="K8632" t="str">
        <f>IF(COUNTIF(Customers!A:A, H8632)&gt;0, "Valid", "Invalid")</f>
        <v>Valid</v>
      </c>
      <c r="L8632" t="str">
        <f t="shared" si="670"/>
        <v>8</v>
      </c>
      <c r="M8632" t="str">
        <f t="shared" si="671"/>
        <v>2022</v>
      </c>
      <c r="N8632">
        <f t="shared" si="672"/>
        <v>154821.89000000001</v>
      </c>
      <c r="O8632">
        <f t="shared" si="673"/>
        <v>154821.89000000001</v>
      </c>
      <c r="P8632" t="str">
        <f t="shared" si="674"/>
        <v/>
      </c>
      <c r="Q8632" s="48" t="str">
        <f>IF(O8632="","",
   IF(OR(O8632&lt;EDA_Outlier_Analysis!$C$10, O8632&gt;EDA_Outlier_Analysis!$C$11),
      "Outlier",
      "Normal"))</f>
        <v>Normal</v>
      </c>
      <c r="R8632" t="str">
        <f>IF(P8632="","",
   IF(OR(P8632 &lt; EDA_Outlier_Analysis!$F$7, P8632 &gt; EDA_Outlier_Analysis!$F$8),
      "Outlier",
      "Normal"))</f>
        <v/>
      </c>
      <c r="S8632" t="str">
        <f>IF(N8632="","",
   IF(OR(N8632 &lt;EDA_Outlier_Analysis!$I$10, N8632 &gt; EDA_Outlier_Analysis!$I$11),
      "Outlier",
      "Normal"))</f>
        <v>Normal</v>
      </c>
    </row>
    <row r="8633" spans="1:19">
      <c r="A8633" t="s">
        <v>18235</v>
      </c>
      <c r="B8633" s="4">
        <v>45260</v>
      </c>
      <c r="C8633" s="2">
        <v>-29196.11</v>
      </c>
      <c r="D8633" t="s">
        <v>840</v>
      </c>
      <c r="E8633" t="s">
        <v>878</v>
      </c>
      <c r="F8633" t="s">
        <v>11</v>
      </c>
      <c r="G8633" t="s">
        <v>20</v>
      </c>
      <c r="I8633" t="s">
        <v>1096</v>
      </c>
      <c r="J8633" t="s">
        <v>18236</v>
      </c>
      <c r="K8633" t="str">
        <f>IF(COUNTIF(Customers!A:A, H8633)&gt;0, "Valid", "Invalid")</f>
        <v>Invalid</v>
      </c>
      <c r="L8633" t="str">
        <f t="shared" si="670"/>
        <v>11</v>
      </c>
      <c r="M8633" t="str">
        <f t="shared" si="671"/>
        <v>2023</v>
      </c>
      <c r="N8633">
        <f t="shared" si="672"/>
        <v>-29196.11</v>
      </c>
      <c r="O8633" t="str">
        <f t="shared" si="673"/>
        <v/>
      </c>
      <c r="P8633">
        <f t="shared" si="674"/>
        <v>29196.11</v>
      </c>
      <c r="Q8633" s="48" t="str">
        <f>IF(O8633="","",
   IF(OR(O8633&lt;EDA_Outlier_Analysis!$C$10, O8633&gt;EDA_Outlier_Analysis!$C$11),
      "Outlier",
      "Normal"))</f>
        <v/>
      </c>
      <c r="R8633" t="str">
        <f>IF(P8633="","",
   IF(OR(P8633 &lt; EDA_Outlier_Analysis!$F$7, P8633 &gt; EDA_Outlier_Analysis!$F$8),
      "Outlier",
      "Normal"))</f>
        <v>Normal</v>
      </c>
      <c r="S8633" t="str">
        <f>IF(N8633="","",
   IF(OR(N8633 &lt;EDA_Outlier_Analysis!$I$10, N8633 &gt; EDA_Outlier_Analysis!$I$11),
      "Outlier",
      "Normal"))</f>
        <v>Normal</v>
      </c>
    </row>
    <row r="8634" spans="1:19">
      <c r="A8634" t="s">
        <v>18237</v>
      </c>
      <c r="B8634" s="4">
        <v>44896</v>
      </c>
      <c r="C8634" s="2">
        <v>175921.56</v>
      </c>
      <c r="D8634" t="s">
        <v>849</v>
      </c>
      <c r="E8634" t="s">
        <v>850</v>
      </c>
      <c r="F8634" t="s">
        <v>10</v>
      </c>
      <c r="G8634" t="s">
        <v>34</v>
      </c>
      <c r="H8634" t="s">
        <v>507</v>
      </c>
      <c r="J8634" t="s">
        <v>18238</v>
      </c>
      <c r="K8634" t="str">
        <f>IF(COUNTIF(Customers!A:A, H8634)&gt;0, "Valid", "Invalid")</f>
        <v>Valid</v>
      </c>
      <c r="L8634" t="str">
        <f t="shared" si="670"/>
        <v>12</v>
      </c>
      <c r="M8634" t="str">
        <f t="shared" si="671"/>
        <v>2022</v>
      </c>
      <c r="N8634">
        <f t="shared" si="672"/>
        <v>175921.56</v>
      </c>
      <c r="O8634">
        <f t="shared" si="673"/>
        <v>175921.56</v>
      </c>
      <c r="P8634" t="str">
        <f t="shared" si="674"/>
        <v/>
      </c>
      <c r="Q8634" s="48" t="str">
        <f>IF(O8634="","",
   IF(OR(O8634&lt;EDA_Outlier_Analysis!$C$10, O8634&gt;EDA_Outlier_Analysis!$C$11),
      "Outlier",
      "Normal"))</f>
        <v>Normal</v>
      </c>
      <c r="R8634" t="str">
        <f>IF(P8634="","",
   IF(OR(P8634 &lt; EDA_Outlier_Analysis!$F$7, P8634 &gt; EDA_Outlier_Analysis!$F$8),
      "Outlier",
      "Normal"))</f>
        <v/>
      </c>
      <c r="S8634" t="str">
        <f>IF(N8634="","",
   IF(OR(N8634 &lt;EDA_Outlier_Analysis!$I$10, N8634 &gt; EDA_Outlier_Analysis!$I$11),
      "Outlier",
      "Normal"))</f>
        <v>Normal</v>
      </c>
    </row>
    <row r="8635" spans="1:19">
      <c r="A8635" t="s">
        <v>18239</v>
      </c>
      <c r="B8635" s="4">
        <v>44914</v>
      </c>
      <c r="C8635" s="2">
        <v>-30760.27</v>
      </c>
      <c r="D8635" t="s">
        <v>840</v>
      </c>
      <c r="E8635" t="s">
        <v>905</v>
      </c>
      <c r="F8635" t="s">
        <v>10</v>
      </c>
      <c r="G8635" t="s">
        <v>31</v>
      </c>
      <c r="I8635" t="s">
        <v>1117</v>
      </c>
      <c r="J8635" t="s">
        <v>18240</v>
      </c>
      <c r="K8635" t="str">
        <f>IF(COUNTIF(Customers!A:A, H8635)&gt;0, "Valid", "Invalid")</f>
        <v>Invalid</v>
      </c>
      <c r="L8635" t="str">
        <f t="shared" si="670"/>
        <v>12</v>
      </c>
      <c r="M8635" t="str">
        <f t="shared" si="671"/>
        <v>2022</v>
      </c>
      <c r="N8635">
        <f t="shared" si="672"/>
        <v>-30760.27</v>
      </c>
      <c r="O8635" t="str">
        <f t="shared" si="673"/>
        <v/>
      </c>
      <c r="P8635">
        <f t="shared" si="674"/>
        <v>30760.27</v>
      </c>
      <c r="Q8635" s="48" t="str">
        <f>IF(O8635="","",
   IF(OR(O8635&lt;EDA_Outlier_Analysis!$C$10, O8635&gt;EDA_Outlier_Analysis!$C$11),
      "Outlier",
      "Normal"))</f>
        <v/>
      </c>
      <c r="R8635" t="str">
        <f>IF(P8635="","",
   IF(OR(P8635 &lt; EDA_Outlier_Analysis!$F$7, P8635 &gt; EDA_Outlier_Analysis!$F$8),
      "Outlier",
      "Normal"))</f>
        <v>Normal</v>
      </c>
      <c r="S8635" t="str">
        <f>IF(N8635="","",
   IF(OR(N8635 &lt;EDA_Outlier_Analysis!$I$10, N8635 &gt; EDA_Outlier_Analysis!$I$11),
      "Outlier",
      "Normal"))</f>
        <v>Normal</v>
      </c>
    </row>
    <row r="8636" spans="1:19">
      <c r="A8636" t="s">
        <v>18241</v>
      </c>
      <c r="B8636" s="4">
        <v>44954</v>
      </c>
      <c r="C8636" s="2">
        <v>-20688.43</v>
      </c>
      <c r="D8636" t="s">
        <v>840</v>
      </c>
      <c r="E8636" t="s">
        <v>878</v>
      </c>
      <c r="F8636" t="s">
        <v>9</v>
      </c>
      <c r="G8636" t="s">
        <v>24</v>
      </c>
      <c r="I8636" t="s">
        <v>1317</v>
      </c>
      <c r="J8636" t="s">
        <v>18242</v>
      </c>
      <c r="K8636" t="str">
        <f>IF(COUNTIF(Customers!A:A, H8636)&gt;0, "Valid", "Invalid")</f>
        <v>Invalid</v>
      </c>
      <c r="L8636" t="str">
        <f t="shared" si="670"/>
        <v>1</v>
      </c>
      <c r="M8636" t="str">
        <f t="shared" si="671"/>
        <v>2023</v>
      </c>
      <c r="N8636">
        <f t="shared" si="672"/>
        <v>-20688.43</v>
      </c>
      <c r="O8636" t="str">
        <f t="shared" si="673"/>
        <v/>
      </c>
      <c r="P8636">
        <f t="shared" si="674"/>
        <v>20688.43</v>
      </c>
      <c r="Q8636" s="48" t="str">
        <f>IF(O8636="","",
   IF(OR(O8636&lt;EDA_Outlier_Analysis!$C$10, O8636&gt;EDA_Outlier_Analysis!$C$11),
      "Outlier",
      "Normal"))</f>
        <v/>
      </c>
      <c r="R8636" t="str">
        <f>IF(P8636="","",
   IF(OR(P8636 &lt; EDA_Outlier_Analysis!$F$7, P8636 &gt; EDA_Outlier_Analysis!$F$8),
      "Outlier",
      "Normal"))</f>
        <v>Outlier</v>
      </c>
      <c r="S8636" t="str">
        <f>IF(N8636="","",
   IF(OR(N8636 &lt;EDA_Outlier_Analysis!$I$10, N8636 &gt; EDA_Outlier_Analysis!$I$11),
      "Outlier",
      "Normal"))</f>
        <v>Normal</v>
      </c>
    </row>
    <row r="8637" spans="1:19">
      <c r="A8637" t="s">
        <v>18243</v>
      </c>
      <c r="B8637" s="4">
        <v>45285</v>
      </c>
      <c r="C8637" s="2">
        <v>185326.29</v>
      </c>
      <c r="D8637" t="s">
        <v>849</v>
      </c>
      <c r="E8637" t="s">
        <v>853</v>
      </c>
      <c r="F8637" t="s">
        <v>9</v>
      </c>
      <c r="G8637" t="s">
        <v>24</v>
      </c>
      <c r="H8637" t="s">
        <v>201</v>
      </c>
      <c r="J8637" t="s">
        <v>18244</v>
      </c>
      <c r="K8637" t="str">
        <f>IF(COUNTIF(Customers!A:A, H8637)&gt;0, "Valid", "Invalid")</f>
        <v>Valid</v>
      </c>
      <c r="L8637" t="str">
        <f t="shared" si="670"/>
        <v>12</v>
      </c>
      <c r="M8637" t="str">
        <f t="shared" si="671"/>
        <v>2023</v>
      </c>
      <c r="N8637">
        <f t="shared" si="672"/>
        <v>185326.29</v>
      </c>
      <c r="O8637">
        <f t="shared" si="673"/>
        <v>185326.29</v>
      </c>
      <c r="P8637" t="str">
        <f t="shared" si="674"/>
        <v/>
      </c>
      <c r="Q8637" s="48" t="str">
        <f>IF(O8637="","",
   IF(OR(O8637&lt;EDA_Outlier_Analysis!$C$10, O8637&gt;EDA_Outlier_Analysis!$C$11),
      "Outlier",
      "Normal"))</f>
        <v>Normal</v>
      </c>
      <c r="R8637" t="str">
        <f>IF(P8637="","",
   IF(OR(P8637 &lt; EDA_Outlier_Analysis!$F$7, P8637 &gt; EDA_Outlier_Analysis!$F$8),
      "Outlier",
      "Normal"))</f>
        <v/>
      </c>
      <c r="S8637" t="str">
        <f>IF(N8637="","",
   IF(OR(N8637 &lt;EDA_Outlier_Analysis!$I$10, N8637 &gt; EDA_Outlier_Analysis!$I$11),
      "Outlier",
      "Normal"))</f>
        <v>Normal</v>
      </c>
    </row>
    <row r="8638" spans="1:19">
      <c r="A8638" t="s">
        <v>18245</v>
      </c>
      <c r="B8638" s="4">
        <v>44905</v>
      </c>
      <c r="C8638" s="2">
        <v>111048.56</v>
      </c>
      <c r="D8638" t="s">
        <v>849</v>
      </c>
      <c r="E8638" t="s">
        <v>868</v>
      </c>
      <c r="F8638" t="s">
        <v>11</v>
      </c>
      <c r="G8638" t="s">
        <v>31</v>
      </c>
      <c r="H8638" t="s">
        <v>325</v>
      </c>
      <c r="J8638" t="s">
        <v>18246</v>
      </c>
      <c r="K8638" t="str">
        <f>IF(COUNTIF(Customers!A:A, H8638)&gt;0, "Valid", "Invalid")</f>
        <v>Valid</v>
      </c>
      <c r="L8638" t="str">
        <f t="shared" si="670"/>
        <v>12</v>
      </c>
      <c r="M8638" t="str">
        <f t="shared" si="671"/>
        <v>2022</v>
      </c>
      <c r="N8638">
        <f t="shared" si="672"/>
        <v>111048.56</v>
      </c>
      <c r="O8638">
        <f t="shared" si="673"/>
        <v>111048.56</v>
      </c>
      <c r="P8638" t="str">
        <f t="shared" si="674"/>
        <v/>
      </c>
      <c r="Q8638" s="48" t="str">
        <f>IF(O8638="","",
   IF(OR(O8638&lt;EDA_Outlier_Analysis!$C$10, O8638&gt;EDA_Outlier_Analysis!$C$11),
      "Outlier",
      "Normal"))</f>
        <v>Normal</v>
      </c>
      <c r="R8638" t="str">
        <f>IF(P8638="","",
   IF(OR(P8638 &lt; EDA_Outlier_Analysis!$F$7, P8638 &gt; EDA_Outlier_Analysis!$F$8),
      "Outlier",
      "Normal"))</f>
        <v/>
      </c>
      <c r="S8638" t="str">
        <f>IF(N8638="","",
   IF(OR(N8638 &lt;EDA_Outlier_Analysis!$I$10, N8638 &gt; EDA_Outlier_Analysis!$I$11),
      "Outlier",
      "Normal"))</f>
        <v>Normal</v>
      </c>
    </row>
    <row r="8639" spans="1:19">
      <c r="A8639" t="s">
        <v>18247</v>
      </c>
      <c r="B8639" s="4">
        <v>44629</v>
      </c>
      <c r="C8639" s="2">
        <v>87716.57</v>
      </c>
      <c r="D8639" t="s">
        <v>849</v>
      </c>
      <c r="E8639" t="s">
        <v>853</v>
      </c>
      <c r="F8639" t="s">
        <v>9</v>
      </c>
      <c r="G8639" t="s">
        <v>31</v>
      </c>
      <c r="H8639" t="s">
        <v>77</v>
      </c>
      <c r="J8639" t="s">
        <v>18248</v>
      </c>
      <c r="K8639" t="str">
        <f>IF(COUNTIF(Customers!A:A, H8639)&gt;0, "Valid", "Invalid")</f>
        <v>Valid</v>
      </c>
      <c r="L8639" t="str">
        <f t="shared" si="670"/>
        <v>3</v>
      </c>
      <c r="M8639" t="str">
        <f t="shared" si="671"/>
        <v>2022</v>
      </c>
      <c r="N8639">
        <f t="shared" si="672"/>
        <v>87716.57</v>
      </c>
      <c r="O8639">
        <f t="shared" si="673"/>
        <v>87716.57</v>
      </c>
      <c r="P8639" t="str">
        <f t="shared" si="674"/>
        <v/>
      </c>
      <c r="Q8639" s="48" t="str">
        <f>IF(O8639="","",
   IF(OR(O8639&lt;EDA_Outlier_Analysis!$C$10, O8639&gt;EDA_Outlier_Analysis!$C$11),
      "Outlier",
      "Normal"))</f>
        <v>Normal</v>
      </c>
      <c r="R8639" t="str">
        <f>IF(P8639="","",
   IF(OR(P8639 &lt; EDA_Outlier_Analysis!$F$7, P8639 &gt; EDA_Outlier_Analysis!$F$8),
      "Outlier",
      "Normal"))</f>
        <v/>
      </c>
      <c r="S8639" t="str">
        <f>IF(N8639="","",
   IF(OR(N8639 &lt;EDA_Outlier_Analysis!$I$10, N8639 &gt; EDA_Outlier_Analysis!$I$11),
      "Outlier",
      "Normal"))</f>
        <v>Normal</v>
      </c>
    </row>
    <row r="8640" spans="1:19">
      <c r="A8640" t="s">
        <v>18249</v>
      </c>
      <c r="B8640" s="4">
        <v>44787</v>
      </c>
      <c r="C8640" s="2">
        <v>-24603.94</v>
      </c>
      <c r="D8640" t="s">
        <v>840</v>
      </c>
      <c r="E8640" t="s">
        <v>878</v>
      </c>
      <c r="F8640" t="s">
        <v>10</v>
      </c>
      <c r="G8640" t="s">
        <v>20</v>
      </c>
      <c r="I8640" t="s">
        <v>1077</v>
      </c>
      <c r="J8640" t="s">
        <v>18250</v>
      </c>
      <c r="K8640" t="str">
        <f>IF(COUNTIF(Customers!A:A, H8640)&gt;0, "Valid", "Invalid")</f>
        <v>Invalid</v>
      </c>
      <c r="L8640" t="str">
        <f t="shared" si="670"/>
        <v>8</v>
      </c>
      <c r="M8640" t="str">
        <f t="shared" si="671"/>
        <v>2022</v>
      </c>
      <c r="N8640">
        <f t="shared" si="672"/>
        <v>-24603.94</v>
      </c>
      <c r="O8640" t="str">
        <f t="shared" si="673"/>
        <v/>
      </c>
      <c r="P8640">
        <f t="shared" si="674"/>
        <v>24603.94</v>
      </c>
      <c r="Q8640" s="48" t="str">
        <f>IF(O8640="","",
   IF(OR(O8640&lt;EDA_Outlier_Analysis!$C$10, O8640&gt;EDA_Outlier_Analysis!$C$11),
      "Outlier",
      "Normal"))</f>
        <v/>
      </c>
      <c r="R8640" t="str">
        <f>IF(P8640="","",
   IF(OR(P8640 &lt; EDA_Outlier_Analysis!$F$7, P8640 &gt; EDA_Outlier_Analysis!$F$8),
      "Outlier",
      "Normal"))</f>
        <v>Outlier</v>
      </c>
      <c r="S8640" t="str">
        <f>IF(N8640="","",
   IF(OR(N8640 &lt;EDA_Outlier_Analysis!$I$10, N8640 &gt; EDA_Outlier_Analysis!$I$11),
      "Outlier",
      "Normal"))</f>
        <v>Normal</v>
      </c>
    </row>
    <row r="8641" spans="1:19">
      <c r="A8641" t="s">
        <v>18251</v>
      </c>
      <c r="B8641" s="4">
        <v>45069</v>
      </c>
      <c r="C8641" s="2">
        <v>191927.52</v>
      </c>
      <c r="D8641" t="s">
        <v>849</v>
      </c>
      <c r="E8641" t="s">
        <v>853</v>
      </c>
      <c r="F8641" t="s">
        <v>10</v>
      </c>
      <c r="G8641" t="s">
        <v>31</v>
      </c>
      <c r="H8641" t="s">
        <v>483</v>
      </c>
      <c r="J8641" t="s">
        <v>18252</v>
      </c>
      <c r="K8641" t="str">
        <f>IF(COUNTIF(Customers!A:A, H8641)&gt;0, "Valid", "Invalid")</f>
        <v>Valid</v>
      </c>
      <c r="L8641" t="str">
        <f t="shared" si="670"/>
        <v>5</v>
      </c>
      <c r="M8641" t="str">
        <f t="shared" si="671"/>
        <v>2023</v>
      </c>
      <c r="N8641">
        <f t="shared" si="672"/>
        <v>191927.52</v>
      </c>
      <c r="O8641">
        <f t="shared" si="673"/>
        <v>191927.52</v>
      </c>
      <c r="P8641" t="str">
        <f t="shared" si="674"/>
        <v/>
      </c>
      <c r="Q8641" s="48" t="str">
        <f>IF(O8641="","",
   IF(OR(O8641&lt;EDA_Outlier_Analysis!$C$10, O8641&gt;EDA_Outlier_Analysis!$C$11),
      "Outlier",
      "Normal"))</f>
        <v>Normal</v>
      </c>
      <c r="R8641" t="str">
        <f>IF(P8641="","",
   IF(OR(P8641 &lt; EDA_Outlier_Analysis!$F$7, P8641 &gt; EDA_Outlier_Analysis!$F$8),
      "Outlier",
      "Normal"))</f>
        <v/>
      </c>
      <c r="S8641" t="str">
        <f>IF(N8641="","",
   IF(OR(N8641 &lt;EDA_Outlier_Analysis!$I$10, N8641 &gt; EDA_Outlier_Analysis!$I$11),
      "Outlier",
      "Normal"))</f>
        <v>Normal</v>
      </c>
    </row>
    <row r="8642" spans="1:19">
      <c r="A8642" t="s">
        <v>18253</v>
      </c>
      <c r="B8642" s="4">
        <v>45285</v>
      </c>
      <c r="C8642" s="2">
        <v>-31526.36</v>
      </c>
      <c r="D8642" t="s">
        <v>840</v>
      </c>
      <c r="E8642" t="s">
        <v>905</v>
      </c>
      <c r="F8642" t="s">
        <v>11</v>
      </c>
      <c r="G8642" t="s">
        <v>31</v>
      </c>
      <c r="I8642" t="s">
        <v>2048</v>
      </c>
      <c r="J8642" t="s">
        <v>18254</v>
      </c>
      <c r="K8642" t="str">
        <f>IF(COUNTIF(Customers!A:A, H8642)&gt;0, "Valid", "Invalid")</f>
        <v>Invalid</v>
      </c>
      <c r="L8642" t="str">
        <f t="shared" si="670"/>
        <v>12</v>
      </c>
      <c r="M8642" t="str">
        <f t="shared" si="671"/>
        <v>2023</v>
      </c>
      <c r="N8642">
        <f t="shared" si="672"/>
        <v>-31526.36</v>
      </c>
      <c r="O8642" t="str">
        <f t="shared" si="673"/>
        <v/>
      </c>
      <c r="P8642">
        <f t="shared" si="674"/>
        <v>31526.36</v>
      </c>
      <c r="Q8642" s="48" t="str">
        <f>IF(O8642="","",
   IF(OR(O8642&lt;EDA_Outlier_Analysis!$C$10, O8642&gt;EDA_Outlier_Analysis!$C$11),
      "Outlier",
      "Normal"))</f>
        <v/>
      </c>
      <c r="R8642" t="str">
        <f>IF(P8642="","",
   IF(OR(P8642 &lt; EDA_Outlier_Analysis!$F$7, P8642 &gt; EDA_Outlier_Analysis!$F$8),
      "Outlier",
      "Normal"))</f>
        <v>Normal</v>
      </c>
      <c r="S8642" t="str">
        <f>IF(N8642="","",
   IF(OR(N8642 &lt;EDA_Outlier_Analysis!$I$10, N8642 &gt; EDA_Outlier_Analysis!$I$11),
      "Outlier",
      "Normal"))</f>
        <v>Normal</v>
      </c>
    </row>
    <row r="8643" spans="1:19">
      <c r="A8643" t="s">
        <v>18255</v>
      </c>
      <c r="B8643" s="4">
        <v>44874</v>
      </c>
      <c r="C8643" s="2">
        <v>92353.44</v>
      </c>
      <c r="D8643" t="s">
        <v>849</v>
      </c>
      <c r="E8643" t="s">
        <v>853</v>
      </c>
      <c r="F8643" t="s">
        <v>9</v>
      </c>
      <c r="G8643" t="s">
        <v>34</v>
      </c>
      <c r="H8643" t="s">
        <v>695</v>
      </c>
      <c r="J8643" t="s">
        <v>18256</v>
      </c>
      <c r="K8643" t="str">
        <f>IF(COUNTIF(Customers!A:A, H8643)&gt;0, "Valid", "Invalid")</f>
        <v>Valid</v>
      </c>
      <c r="L8643" t="str">
        <f t="shared" ref="L8643:L8706" si="675">TEXT(B8643,"m")</f>
        <v>11</v>
      </c>
      <c r="M8643" t="str">
        <f t="shared" ref="M8643:M8706" si="676">TEXT(B8643,"yyyy")</f>
        <v>2022</v>
      </c>
      <c r="N8643">
        <f t="shared" ref="N8643:N8706" si="677">IF(D8643="Revenue",C8643,-ABS(C8643))</f>
        <v>92353.44</v>
      </c>
      <c r="O8643">
        <f t="shared" ref="O8643:O8706" si="678">IF(D8643="Revenue", C8643, "")</f>
        <v>92353.44</v>
      </c>
      <c r="P8643" t="str">
        <f t="shared" ref="P8643:P8706" si="679">IF(D8643="Expense", ABS(C8643), "")</f>
        <v/>
      </c>
      <c r="Q8643" s="48" t="str">
        <f>IF(O8643="","",
   IF(OR(O8643&lt;EDA_Outlier_Analysis!$C$10, O8643&gt;EDA_Outlier_Analysis!$C$11),
      "Outlier",
      "Normal"))</f>
        <v>Normal</v>
      </c>
      <c r="R8643" t="str">
        <f>IF(P8643="","",
   IF(OR(P8643 &lt; EDA_Outlier_Analysis!$F$7, P8643 &gt; EDA_Outlier_Analysis!$F$8),
      "Outlier",
      "Normal"))</f>
        <v/>
      </c>
      <c r="S8643" t="str">
        <f>IF(N8643="","",
   IF(OR(N8643 &lt;EDA_Outlier_Analysis!$I$10, N8643 &gt; EDA_Outlier_Analysis!$I$11),
      "Outlier",
      "Normal"))</f>
        <v>Normal</v>
      </c>
    </row>
    <row r="8644" spans="1:19">
      <c r="A8644" t="s">
        <v>18257</v>
      </c>
      <c r="B8644" s="4">
        <v>44596</v>
      </c>
      <c r="C8644" s="2">
        <v>-32748.99</v>
      </c>
      <c r="D8644" t="s">
        <v>840</v>
      </c>
      <c r="E8644" t="s">
        <v>856</v>
      </c>
      <c r="F8644" t="s">
        <v>9</v>
      </c>
      <c r="G8644" t="s">
        <v>20</v>
      </c>
      <c r="I8644" t="s">
        <v>3081</v>
      </c>
      <c r="J8644" t="s">
        <v>18258</v>
      </c>
      <c r="K8644" t="str">
        <f>IF(COUNTIF(Customers!A:A, H8644)&gt;0, "Valid", "Invalid")</f>
        <v>Invalid</v>
      </c>
      <c r="L8644" t="str">
        <f t="shared" si="675"/>
        <v>2</v>
      </c>
      <c r="M8644" t="str">
        <f t="shared" si="676"/>
        <v>2022</v>
      </c>
      <c r="N8644">
        <f t="shared" si="677"/>
        <v>-32748.99</v>
      </c>
      <c r="O8644" t="str">
        <f t="shared" si="678"/>
        <v/>
      </c>
      <c r="P8644">
        <f t="shared" si="679"/>
        <v>32748.99</v>
      </c>
      <c r="Q8644" s="48" t="str">
        <f>IF(O8644="","",
   IF(OR(O8644&lt;EDA_Outlier_Analysis!$C$10, O8644&gt;EDA_Outlier_Analysis!$C$11),
      "Outlier",
      "Normal"))</f>
        <v/>
      </c>
      <c r="R8644" t="str">
        <f>IF(P8644="","",
   IF(OR(P8644 &lt; EDA_Outlier_Analysis!$F$7, P8644 &gt; EDA_Outlier_Analysis!$F$8),
      "Outlier",
      "Normal"))</f>
        <v>Normal</v>
      </c>
      <c r="S8644" t="str">
        <f>IF(N8644="","",
   IF(OR(N8644 &lt;EDA_Outlier_Analysis!$I$10, N8644 &gt; EDA_Outlier_Analysis!$I$11),
      "Outlier",
      "Normal"))</f>
        <v>Normal</v>
      </c>
    </row>
    <row r="8645" spans="1:19">
      <c r="A8645" t="s">
        <v>18259</v>
      </c>
      <c r="B8645" s="4">
        <v>44907</v>
      </c>
      <c r="C8645" s="2">
        <v>-44207</v>
      </c>
      <c r="D8645" t="s">
        <v>840</v>
      </c>
      <c r="E8645" t="s">
        <v>845</v>
      </c>
      <c r="F8645" t="s">
        <v>11</v>
      </c>
      <c r="G8645" t="s">
        <v>31</v>
      </c>
      <c r="I8645" t="s">
        <v>1971</v>
      </c>
      <c r="J8645" t="s">
        <v>18260</v>
      </c>
      <c r="K8645" t="str">
        <f>IF(COUNTIF(Customers!A:A, H8645)&gt;0, "Valid", "Invalid")</f>
        <v>Invalid</v>
      </c>
      <c r="L8645" t="str">
        <f t="shared" si="675"/>
        <v>12</v>
      </c>
      <c r="M8645" t="str">
        <f t="shared" si="676"/>
        <v>2022</v>
      </c>
      <c r="N8645">
        <f t="shared" si="677"/>
        <v>-44207</v>
      </c>
      <c r="O8645" t="str">
        <f t="shared" si="678"/>
        <v/>
      </c>
      <c r="P8645">
        <f t="shared" si="679"/>
        <v>44207</v>
      </c>
      <c r="Q8645" s="48" t="str">
        <f>IF(O8645="","",
   IF(OR(O8645&lt;EDA_Outlier_Analysis!$C$10, O8645&gt;EDA_Outlier_Analysis!$C$11),
      "Outlier",
      "Normal"))</f>
        <v/>
      </c>
      <c r="R8645" t="str">
        <f>IF(P8645="","",
   IF(OR(P8645 &lt; EDA_Outlier_Analysis!$F$7, P8645 &gt; EDA_Outlier_Analysis!$F$8),
      "Outlier",
      "Normal"))</f>
        <v>Normal</v>
      </c>
      <c r="S8645" t="str">
        <f>IF(N8645="","",
   IF(OR(N8645 &lt;EDA_Outlier_Analysis!$I$10, N8645 &gt; EDA_Outlier_Analysis!$I$11),
      "Outlier",
      "Normal"))</f>
        <v>Normal</v>
      </c>
    </row>
    <row r="8646" spans="1:19">
      <c r="A8646" t="s">
        <v>18261</v>
      </c>
      <c r="B8646" s="4">
        <v>45113</v>
      </c>
      <c r="C8646" s="2">
        <v>140931.38</v>
      </c>
      <c r="D8646" t="s">
        <v>849</v>
      </c>
      <c r="E8646" t="s">
        <v>850</v>
      </c>
      <c r="F8646" t="s">
        <v>10</v>
      </c>
      <c r="G8646" t="s">
        <v>31</v>
      </c>
      <c r="H8646" t="s">
        <v>241</v>
      </c>
      <c r="J8646" t="s">
        <v>18262</v>
      </c>
      <c r="K8646" t="str">
        <f>IF(COUNTIF(Customers!A:A, H8646)&gt;0, "Valid", "Invalid")</f>
        <v>Valid</v>
      </c>
      <c r="L8646" t="str">
        <f t="shared" si="675"/>
        <v>7</v>
      </c>
      <c r="M8646" t="str">
        <f t="shared" si="676"/>
        <v>2023</v>
      </c>
      <c r="N8646">
        <f t="shared" si="677"/>
        <v>140931.38</v>
      </c>
      <c r="O8646">
        <f t="shared" si="678"/>
        <v>140931.38</v>
      </c>
      <c r="P8646" t="str">
        <f t="shared" si="679"/>
        <v/>
      </c>
      <c r="Q8646" s="48" t="str">
        <f>IF(O8646="","",
   IF(OR(O8646&lt;EDA_Outlier_Analysis!$C$10, O8646&gt;EDA_Outlier_Analysis!$C$11),
      "Outlier",
      "Normal"))</f>
        <v>Normal</v>
      </c>
      <c r="R8646" t="str">
        <f>IF(P8646="","",
   IF(OR(P8646 &lt; EDA_Outlier_Analysis!$F$7, P8646 &gt; EDA_Outlier_Analysis!$F$8),
      "Outlier",
      "Normal"))</f>
        <v/>
      </c>
      <c r="S8646" t="str">
        <f>IF(N8646="","",
   IF(OR(N8646 &lt;EDA_Outlier_Analysis!$I$10, N8646 &gt; EDA_Outlier_Analysis!$I$11),
      "Outlier",
      "Normal"))</f>
        <v>Normal</v>
      </c>
    </row>
    <row r="8647" spans="1:19">
      <c r="A8647" t="s">
        <v>18263</v>
      </c>
      <c r="B8647" s="4">
        <v>45250</v>
      </c>
      <c r="C8647" s="2">
        <v>138534.57</v>
      </c>
      <c r="D8647" t="s">
        <v>849</v>
      </c>
      <c r="E8647" t="s">
        <v>868</v>
      </c>
      <c r="F8647" t="s">
        <v>9</v>
      </c>
      <c r="G8647" t="s">
        <v>20</v>
      </c>
      <c r="H8647" t="s">
        <v>685</v>
      </c>
      <c r="J8647" t="s">
        <v>18264</v>
      </c>
      <c r="K8647" t="str">
        <f>IF(COUNTIF(Customers!A:A, H8647)&gt;0, "Valid", "Invalid")</f>
        <v>Valid</v>
      </c>
      <c r="L8647" t="str">
        <f t="shared" si="675"/>
        <v>11</v>
      </c>
      <c r="M8647" t="str">
        <f t="shared" si="676"/>
        <v>2023</v>
      </c>
      <c r="N8647">
        <f t="shared" si="677"/>
        <v>138534.57</v>
      </c>
      <c r="O8647">
        <f t="shared" si="678"/>
        <v>138534.57</v>
      </c>
      <c r="P8647" t="str">
        <f t="shared" si="679"/>
        <v/>
      </c>
      <c r="Q8647" s="48" t="str">
        <f>IF(O8647="","",
   IF(OR(O8647&lt;EDA_Outlier_Analysis!$C$10, O8647&gt;EDA_Outlier_Analysis!$C$11),
      "Outlier",
      "Normal"))</f>
        <v>Normal</v>
      </c>
      <c r="R8647" t="str">
        <f>IF(P8647="","",
   IF(OR(P8647 &lt; EDA_Outlier_Analysis!$F$7, P8647 &gt; EDA_Outlier_Analysis!$F$8),
      "Outlier",
      "Normal"))</f>
        <v/>
      </c>
      <c r="S8647" t="str">
        <f>IF(N8647="","",
   IF(OR(N8647 &lt;EDA_Outlier_Analysis!$I$10, N8647 &gt; EDA_Outlier_Analysis!$I$11),
      "Outlier",
      "Normal"))</f>
        <v>Normal</v>
      </c>
    </row>
    <row r="8648" spans="1:19">
      <c r="A8648" t="s">
        <v>18265</v>
      </c>
      <c r="B8648" s="4">
        <v>45116</v>
      </c>
      <c r="C8648" s="2">
        <v>-25724.3</v>
      </c>
      <c r="D8648" t="s">
        <v>840</v>
      </c>
      <c r="E8648" t="s">
        <v>845</v>
      </c>
      <c r="F8648" t="s">
        <v>9</v>
      </c>
      <c r="G8648" t="s">
        <v>31</v>
      </c>
      <c r="I8648" t="s">
        <v>979</v>
      </c>
      <c r="J8648" t="s">
        <v>18266</v>
      </c>
      <c r="K8648" t="str">
        <f>IF(COUNTIF(Customers!A:A, H8648)&gt;0, "Valid", "Invalid")</f>
        <v>Invalid</v>
      </c>
      <c r="L8648" t="str">
        <f t="shared" si="675"/>
        <v>7</v>
      </c>
      <c r="M8648" t="str">
        <f t="shared" si="676"/>
        <v>2023</v>
      </c>
      <c r="N8648">
        <f t="shared" si="677"/>
        <v>-25724.3</v>
      </c>
      <c r="O8648" t="str">
        <f t="shared" si="678"/>
        <v/>
      </c>
      <c r="P8648">
        <f t="shared" si="679"/>
        <v>25724.3</v>
      </c>
      <c r="Q8648" s="48" t="str">
        <f>IF(O8648="","",
   IF(OR(O8648&lt;EDA_Outlier_Analysis!$C$10, O8648&gt;EDA_Outlier_Analysis!$C$11),
      "Outlier",
      "Normal"))</f>
        <v/>
      </c>
      <c r="R8648" t="str">
        <f>IF(P8648="","",
   IF(OR(P8648 &lt; EDA_Outlier_Analysis!$F$7, P8648 &gt; EDA_Outlier_Analysis!$F$8),
      "Outlier",
      "Normal"))</f>
        <v>Outlier</v>
      </c>
      <c r="S8648" t="str">
        <f>IF(N8648="","",
   IF(OR(N8648 &lt;EDA_Outlier_Analysis!$I$10, N8648 &gt; EDA_Outlier_Analysis!$I$11),
      "Outlier",
      "Normal"))</f>
        <v>Normal</v>
      </c>
    </row>
    <row r="8649" spans="1:19">
      <c r="A8649" t="s">
        <v>18267</v>
      </c>
      <c r="B8649" s="4">
        <v>45050</v>
      </c>
      <c r="C8649" s="2">
        <v>146276.82</v>
      </c>
      <c r="D8649" t="s">
        <v>849</v>
      </c>
      <c r="E8649" t="s">
        <v>853</v>
      </c>
      <c r="F8649" t="s">
        <v>10</v>
      </c>
      <c r="G8649" t="s">
        <v>31</v>
      </c>
      <c r="H8649" t="s">
        <v>119</v>
      </c>
      <c r="J8649" t="s">
        <v>18268</v>
      </c>
      <c r="K8649" t="str">
        <f>IF(COUNTIF(Customers!A:A, H8649)&gt;0, "Valid", "Invalid")</f>
        <v>Valid</v>
      </c>
      <c r="L8649" t="str">
        <f t="shared" si="675"/>
        <v>5</v>
      </c>
      <c r="M8649" t="str">
        <f t="shared" si="676"/>
        <v>2023</v>
      </c>
      <c r="N8649">
        <f t="shared" si="677"/>
        <v>146276.82</v>
      </c>
      <c r="O8649">
        <f t="shared" si="678"/>
        <v>146276.82</v>
      </c>
      <c r="P8649" t="str">
        <f t="shared" si="679"/>
        <v/>
      </c>
      <c r="Q8649" s="48" t="str">
        <f>IF(O8649="","",
   IF(OR(O8649&lt;EDA_Outlier_Analysis!$C$10, O8649&gt;EDA_Outlier_Analysis!$C$11),
      "Outlier",
      "Normal"))</f>
        <v>Normal</v>
      </c>
      <c r="R8649" t="str">
        <f>IF(P8649="","",
   IF(OR(P8649 &lt; EDA_Outlier_Analysis!$F$7, P8649 &gt; EDA_Outlier_Analysis!$F$8),
      "Outlier",
      "Normal"))</f>
        <v/>
      </c>
      <c r="S8649" t="str">
        <f>IF(N8649="","",
   IF(OR(N8649 &lt;EDA_Outlier_Analysis!$I$10, N8649 &gt; EDA_Outlier_Analysis!$I$11),
      "Outlier",
      "Normal"))</f>
        <v>Normal</v>
      </c>
    </row>
    <row r="8650" spans="1:19">
      <c r="A8650" t="s">
        <v>18269</v>
      </c>
      <c r="B8650" s="4">
        <v>44834</v>
      </c>
      <c r="C8650" s="2">
        <v>-68537.05</v>
      </c>
      <c r="D8650" t="s">
        <v>840</v>
      </c>
      <c r="E8650" t="s">
        <v>864</v>
      </c>
      <c r="F8650" t="s">
        <v>11</v>
      </c>
      <c r="G8650" t="s">
        <v>20</v>
      </c>
      <c r="I8650" t="s">
        <v>1620</v>
      </c>
      <c r="J8650" t="s">
        <v>18270</v>
      </c>
      <c r="K8650" t="str">
        <f>IF(COUNTIF(Customers!A:A, H8650)&gt;0, "Valid", "Invalid")</f>
        <v>Invalid</v>
      </c>
      <c r="L8650" t="str">
        <f t="shared" si="675"/>
        <v>9</v>
      </c>
      <c r="M8650" t="str">
        <f t="shared" si="676"/>
        <v>2022</v>
      </c>
      <c r="N8650">
        <f t="shared" si="677"/>
        <v>-68537.05</v>
      </c>
      <c r="O8650" t="str">
        <f t="shared" si="678"/>
        <v/>
      </c>
      <c r="P8650">
        <f t="shared" si="679"/>
        <v>68537.05</v>
      </c>
      <c r="Q8650" s="48" t="str">
        <f>IF(O8650="","",
   IF(OR(O8650&lt;EDA_Outlier_Analysis!$C$10, O8650&gt;EDA_Outlier_Analysis!$C$11),
      "Outlier",
      "Normal"))</f>
        <v/>
      </c>
      <c r="R8650" t="str">
        <f>IF(P8650="","",
   IF(OR(P8650 &lt; EDA_Outlier_Analysis!$F$7, P8650 &gt; EDA_Outlier_Analysis!$F$8),
      "Outlier",
      "Normal"))</f>
        <v>Outlier</v>
      </c>
      <c r="S8650" t="str">
        <f>IF(N8650="","",
   IF(OR(N8650 &lt;EDA_Outlier_Analysis!$I$10, N8650 &gt; EDA_Outlier_Analysis!$I$11),
      "Outlier",
      "Normal"))</f>
        <v>Normal</v>
      </c>
    </row>
    <row r="8651" spans="1:19">
      <c r="A8651" t="s">
        <v>18271</v>
      </c>
      <c r="B8651" s="4">
        <v>45185</v>
      </c>
      <c r="C8651" s="2">
        <v>-48192.14</v>
      </c>
      <c r="D8651" t="s">
        <v>840</v>
      </c>
      <c r="E8651" t="s">
        <v>905</v>
      </c>
      <c r="F8651" t="s">
        <v>11</v>
      </c>
      <c r="G8651" t="s">
        <v>34</v>
      </c>
      <c r="I8651" t="s">
        <v>842</v>
      </c>
      <c r="J8651" t="s">
        <v>18272</v>
      </c>
      <c r="K8651" t="str">
        <f>IF(COUNTIF(Customers!A:A, H8651)&gt;0, "Valid", "Invalid")</f>
        <v>Invalid</v>
      </c>
      <c r="L8651" t="str">
        <f t="shared" si="675"/>
        <v>9</v>
      </c>
      <c r="M8651" t="str">
        <f t="shared" si="676"/>
        <v>2023</v>
      </c>
      <c r="N8651">
        <f t="shared" si="677"/>
        <v>-48192.14</v>
      </c>
      <c r="O8651" t="str">
        <f t="shared" si="678"/>
        <v/>
      </c>
      <c r="P8651">
        <f t="shared" si="679"/>
        <v>48192.14</v>
      </c>
      <c r="Q8651" s="48" t="str">
        <f>IF(O8651="","",
   IF(OR(O8651&lt;EDA_Outlier_Analysis!$C$10, O8651&gt;EDA_Outlier_Analysis!$C$11),
      "Outlier",
      "Normal"))</f>
        <v/>
      </c>
      <c r="R8651" t="str">
        <f>IF(P8651="","",
   IF(OR(P8651 &lt; EDA_Outlier_Analysis!$F$7, P8651 &gt; EDA_Outlier_Analysis!$F$8),
      "Outlier",
      "Normal"))</f>
        <v>Normal</v>
      </c>
      <c r="S8651" t="str">
        <f>IF(N8651="","",
   IF(OR(N8651 &lt;EDA_Outlier_Analysis!$I$10, N8651 &gt; EDA_Outlier_Analysis!$I$11),
      "Outlier",
      "Normal"))</f>
        <v>Normal</v>
      </c>
    </row>
    <row r="8652" spans="1:19">
      <c r="A8652" t="s">
        <v>18273</v>
      </c>
      <c r="B8652" s="4">
        <v>44673</v>
      </c>
      <c r="C8652" s="2">
        <v>231600.82</v>
      </c>
      <c r="D8652" t="s">
        <v>849</v>
      </c>
      <c r="E8652" t="s">
        <v>850</v>
      </c>
      <c r="F8652" t="s">
        <v>11</v>
      </c>
      <c r="G8652" t="s">
        <v>24</v>
      </c>
      <c r="H8652" t="s">
        <v>479</v>
      </c>
      <c r="J8652" t="s">
        <v>18274</v>
      </c>
      <c r="K8652" t="str">
        <f>IF(COUNTIF(Customers!A:A, H8652)&gt;0, "Valid", "Invalid")</f>
        <v>Valid</v>
      </c>
      <c r="L8652" t="str">
        <f t="shared" si="675"/>
        <v>4</v>
      </c>
      <c r="M8652" t="str">
        <f t="shared" si="676"/>
        <v>2022</v>
      </c>
      <c r="N8652">
        <f t="shared" si="677"/>
        <v>231600.82</v>
      </c>
      <c r="O8652">
        <f t="shared" si="678"/>
        <v>231600.82</v>
      </c>
      <c r="P8652" t="str">
        <f t="shared" si="679"/>
        <v/>
      </c>
      <c r="Q8652" s="48" t="str">
        <f>IF(O8652="","",
   IF(OR(O8652&lt;EDA_Outlier_Analysis!$C$10, O8652&gt;EDA_Outlier_Analysis!$C$11),
      "Outlier",
      "Normal"))</f>
        <v>Normal</v>
      </c>
      <c r="R8652" t="str">
        <f>IF(P8652="","",
   IF(OR(P8652 &lt; EDA_Outlier_Analysis!$F$7, P8652 &gt; EDA_Outlier_Analysis!$F$8),
      "Outlier",
      "Normal"))</f>
        <v/>
      </c>
      <c r="S8652" t="str">
        <f>IF(N8652="","",
   IF(OR(N8652 &lt;EDA_Outlier_Analysis!$I$10, N8652 &gt; EDA_Outlier_Analysis!$I$11),
      "Outlier",
      "Normal"))</f>
        <v>Normal</v>
      </c>
    </row>
    <row r="8653" spans="1:19">
      <c r="A8653" t="s">
        <v>18275</v>
      </c>
      <c r="B8653" s="4">
        <v>44960</v>
      </c>
      <c r="C8653" s="2">
        <v>166523.35</v>
      </c>
      <c r="D8653" t="s">
        <v>849</v>
      </c>
      <c r="E8653" t="s">
        <v>850</v>
      </c>
      <c r="F8653" t="s">
        <v>10</v>
      </c>
      <c r="G8653" t="s">
        <v>20</v>
      </c>
      <c r="H8653" t="s">
        <v>445</v>
      </c>
      <c r="J8653" t="s">
        <v>18276</v>
      </c>
      <c r="K8653" t="str">
        <f>IF(COUNTIF(Customers!A:A, H8653)&gt;0, "Valid", "Invalid")</f>
        <v>Valid</v>
      </c>
      <c r="L8653" t="str">
        <f t="shared" si="675"/>
        <v>2</v>
      </c>
      <c r="M8653" t="str">
        <f t="shared" si="676"/>
        <v>2023</v>
      </c>
      <c r="N8653">
        <f t="shared" si="677"/>
        <v>166523.35</v>
      </c>
      <c r="O8653">
        <f t="shared" si="678"/>
        <v>166523.35</v>
      </c>
      <c r="P8653" t="str">
        <f t="shared" si="679"/>
        <v/>
      </c>
      <c r="Q8653" s="48" t="str">
        <f>IF(O8653="","",
   IF(OR(O8653&lt;EDA_Outlier_Analysis!$C$10, O8653&gt;EDA_Outlier_Analysis!$C$11),
      "Outlier",
      "Normal"))</f>
        <v>Normal</v>
      </c>
      <c r="R8653" t="str">
        <f>IF(P8653="","",
   IF(OR(P8653 &lt; EDA_Outlier_Analysis!$F$7, P8653 &gt; EDA_Outlier_Analysis!$F$8),
      "Outlier",
      "Normal"))</f>
        <v/>
      </c>
      <c r="S8653" t="str">
        <f>IF(N8653="","",
   IF(OR(N8653 &lt;EDA_Outlier_Analysis!$I$10, N8653 &gt; EDA_Outlier_Analysis!$I$11),
      "Outlier",
      "Normal"))</f>
        <v>Normal</v>
      </c>
    </row>
    <row r="8654" spans="1:19">
      <c r="A8654" t="s">
        <v>18277</v>
      </c>
      <c r="B8654" s="4">
        <v>44754</v>
      </c>
      <c r="C8654" s="2">
        <v>121956.19</v>
      </c>
      <c r="D8654" t="s">
        <v>849</v>
      </c>
      <c r="E8654" t="s">
        <v>853</v>
      </c>
      <c r="F8654" t="s">
        <v>9</v>
      </c>
      <c r="G8654" t="s">
        <v>34</v>
      </c>
      <c r="H8654" t="s">
        <v>131</v>
      </c>
      <c r="J8654" t="s">
        <v>18278</v>
      </c>
      <c r="K8654" t="str">
        <f>IF(COUNTIF(Customers!A:A, H8654)&gt;0, "Valid", "Invalid")</f>
        <v>Valid</v>
      </c>
      <c r="L8654" t="str">
        <f t="shared" si="675"/>
        <v>7</v>
      </c>
      <c r="M8654" t="str">
        <f t="shared" si="676"/>
        <v>2022</v>
      </c>
      <c r="N8654">
        <f t="shared" si="677"/>
        <v>121956.19</v>
      </c>
      <c r="O8654">
        <f t="shared" si="678"/>
        <v>121956.19</v>
      </c>
      <c r="P8654" t="str">
        <f t="shared" si="679"/>
        <v/>
      </c>
      <c r="Q8654" s="48" t="str">
        <f>IF(O8654="","",
   IF(OR(O8654&lt;EDA_Outlier_Analysis!$C$10, O8654&gt;EDA_Outlier_Analysis!$C$11),
      "Outlier",
      "Normal"))</f>
        <v>Normal</v>
      </c>
      <c r="R8654" t="str">
        <f>IF(P8654="","",
   IF(OR(P8654 &lt; EDA_Outlier_Analysis!$F$7, P8654 &gt; EDA_Outlier_Analysis!$F$8),
      "Outlier",
      "Normal"))</f>
        <v/>
      </c>
      <c r="S8654" t="str">
        <f>IF(N8654="","",
   IF(OR(N8654 &lt;EDA_Outlier_Analysis!$I$10, N8654 &gt; EDA_Outlier_Analysis!$I$11),
      "Outlier",
      "Normal"))</f>
        <v>Normal</v>
      </c>
    </row>
    <row r="8655" spans="1:19">
      <c r="A8655" t="s">
        <v>18279</v>
      </c>
      <c r="B8655" s="4">
        <v>45244</v>
      </c>
      <c r="C8655" s="2">
        <v>103745.07</v>
      </c>
      <c r="D8655" t="s">
        <v>849</v>
      </c>
      <c r="E8655" t="s">
        <v>853</v>
      </c>
      <c r="F8655" t="s">
        <v>11</v>
      </c>
      <c r="G8655" t="s">
        <v>20</v>
      </c>
      <c r="H8655" t="s">
        <v>231</v>
      </c>
      <c r="J8655" t="s">
        <v>18280</v>
      </c>
      <c r="K8655" t="str">
        <f>IF(COUNTIF(Customers!A:A, H8655)&gt;0, "Valid", "Invalid")</f>
        <v>Valid</v>
      </c>
      <c r="L8655" t="str">
        <f t="shared" si="675"/>
        <v>11</v>
      </c>
      <c r="M8655" t="str">
        <f t="shared" si="676"/>
        <v>2023</v>
      </c>
      <c r="N8655">
        <f t="shared" si="677"/>
        <v>103745.07</v>
      </c>
      <c r="O8655">
        <f t="shared" si="678"/>
        <v>103745.07</v>
      </c>
      <c r="P8655" t="str">
        <f t="shared" si="679"/>
        <v/>
      </c>
      <c r="Q8655" s="48" t="str">
        <f>IF(O8655="","",
   IF(OR(O8655&lt;EDA_Outlier_Analysis!$C$10, O8655&gt;EDA_Outlier_Analysis!$C$11),
      "Outlier",
      "Normal"))</f>
        <v>Normal</v>
      </c>
      <c r="R8655" t="str">
        <f>IF(P8655="","",
   IF(OR(P8655 &lt; EDA_Outlier_Analysis!$F$7, P8655 &gt; EDA_Outlier_Analysis!$F$8),
      "Outlier",
      "Normal"))</f>
        <v/>
      </c>
      <c r="S8655" t="str">
        <f>IF(N8655="","",
   IF(OR(N8655 &lt;EDA_Outlier_Analysis!$I$10, N8655 &gt; EDA_Outlier_Analysis!$I$11),
      "Outlier",
      "Normal"))</f>
        <v>Normal</v>
      </c>
    </row>
    <row r="8656" spans="1:19">
      <c r="A8656" t="s">
        <v>18281</v>
      </c>
      <c r="B8656" s="4">
        <v>45146</v>
      </c>
      <c r="C8656" s="2">
        <v>137021.18</v>
      </c>
      <c r="D8656" t="s">
        <v>849</v>
      </c>
      <c r="E8656" t="s">
        <v>850</v>
      </c>
      <c r="F8656" t="s">
        <v>10</v>
      </c>
      <c r="G8656" t="s">
        <v>34</v>
      </c>
      <c r="H8656" t="s">
        <v>263</v>
      </c>
      <c r="J8656" t="s">
        <v>18282</v>
      </c>
      <c r="K8656" t="str">
        <f>IF(COUNTIF(Customers!A:A, H8656)&gt;0, "Valid", "Invalid")</f>
        <v>Valid</v>
      </c>
      <c r="L8656" t="str">
        <f t="shared" si="675"/>
        <v>8</v>
      </c>
      <c r="M8656" t="str">
        <f t="shared" si="676"/>
        <v>2023</v>
      </c>
      <c r="N8656">
        <f t="shared" si="677"/>
        <v>137021.18</v>
      </c>
      <c r="O8656">
        <f t="shared" si="678"/>
        <v>137021.18</v>
      </c>
      <c r="P8656" t="str">
        <f t="shared" si="679"/>
        <v/>
      </c>
      <c r="Q8656" s="48" t="str">
        <f>IF(O8656="","",
   IF(OR(O8656&lt;EDA_Outlier_Analysis!$C$10, O8656&gt;EDA_Outlier_Analysis!$C$11),
      "Outlier",
      "Normal"))</f>
        <v>Normal</v>
      </c>
      <c r="R8656" t="str">
        <f>IF(P8656="","",
   IF(OR(P8656 &lt; EDA_Outlier_Analysis!$F$7, P8656 &gt; EDA_Outlier_Analysis!$F$8),
      "Outlier",
      "Normal"))</f>
        <v/>
      </c>
      <c r="S8656" t="str">
        <f>IF(N8656="","",
   IF(OR(N8656 &lt;EDA_Outlier_Analysis!$I$10, N8656 &gt; EDA_Outlier_Analysis!$I$11),
      "Outlier",
      "Normal"))</f>
        <v>Normal</v>
      </c>
    </row>
    <row r="8657" spans="1:19">
      <c r="A8657" t="s">
        <v>18283</v>
      </c>
      <c r="B8657" s="4">
        <v>44665</v>
      </c>
      <c r="C8657" s="2">
        <v>-58988.480000000003</v>
      </c>
      <c r="D8657" t="s">
        <v>840</v>
      </c>
      <c r="E8657" t="s">
        <v>878</v>
      </c>
      <c r="F8657" t="s">
        <v>11</v>
      </c>
      <c r="G8657" t="s">
        <v>34</v>
      </c>
      <c r="I8657" t="s">
        <v>1096</v>
      </c>
      <c r="J8657" t="s">
        <v>18284</v>
      </c>
      <c r="K8657" t="str">
        <f>IF(COUNTIF(Customers!A:A, H8657)&gt;0, "Valid", "Invalid")</f>
        <v>Invalid</v>
      </c>
      <c r="L8657" t="str">
        <f t="shared" si="675"/>
        <v>4</v>
      </c>
      <c r="M8657" t="str">
        <f t="shared" si="676"/>
        <v>2022</v>
      </c>
      <c r="N8657">
        <f t="shared" si="677"/>
        <v>-58988.480000000003</v>
      </c>
      <c r="O8657" t="str">
        <f t="shared" si="678"/>
        <v/>
      </c>
      <c r="P8657">
        <f t="shared" si="679"/>
        <v>58988.480000000003</v>
      </c>
      <c r="Q8657" s="48" t="str">
        <f>IF(O8657="","",
   IF(OR(O8657&lt;EDA_Outlier_Analysis!$C$10, O8657&gt;EDA_Outlier_Analysis!$C$11),
      "Outlier",
      "Normal"))</f>
        <v/>
      </c>
      <c r="R8657" t="str">
        <f>IF(P8657="","",
   IF(OR(P8657 &lt; EDA_Outlier_Analysis!$F$7, P8657 &gt; EDA_Outlier_Analysis!$F$8),
      "Outlier",
      "Normal"))</f>
        <v>Outlier</v>
      </c>
      <c r="S8657" t="str">
        <f>IF(N8657="","",
   IF(OR(N8657 &lt;EDA_Outlier_Analysis!$I$10, N8657 &gt; EDA_Outlier_Analysis!$I$11),
      "Outlier",
      "Normal"))</f>
        <v>Normal</v>
      </c>
    </row>
    <row r="8658" spans="1:19">
      <c r="A8658" t="s">
        <v>18285</v>
      </c>
      <c r="B8658" s="4">
        <v>44796</v>
      </c>
      <c r="C8658" s="2">
        <v>-47934.79</v>
      </c>
      <c r="D8658" t="s">
        <v>840</v>
      </c>
      <c r="E8658" t="s">
        <v>905</v>
      </c>
      <c r="F8658" t="s">
        <v>10</v>
      </c>
      <c r="G8658" t="s">
        <v>20</v>
      </c>
      <c r="I8658" t="s">
        <v>2424</v>
      </c>
      <c r="J8658" t="s">
        <v>18286</v>
      </c>
      <c r="K8658" t="str">
        <f>IF(COUNTIF(Customers!A:A, H8658)&gt;0, "Valid", "Invalid")</f>
        <v>Invalid</v>
      </c>
      <c r="L8658" t="str">
        <f t="shared" si="675"/>
        <v>8</v>
      </c>
      <c r="M8658" t="str">
        <f t="shared" si="676"/>
        <v>2022</v>
      </c>
      <c r="N8658">
        <f t="shared" si="677"/>
        <v>-47934.79</v>
      </c>
      <c r="O8658" t="str">
        <f t="shared" si="678"/>
        <v/>
      </c>
      <c r="P8658">
        <f t="shared" si="679"/>
        <v>47934.79</v>
      </c>
      <c r="Q8658" s="48" t="str">
        <f>IF(O8658="","",
   IF(OR(O8658&lt;EDA_Outlier_Analysis!$C$10, O8658&gt;EDA_Outlier_Analysis!$C$11),
      "Outlier",
      "Normal"))</f>
        <v/>
      </c>
      <c r="R8658" t="str">
        <f>IF(P8658="","",
   IF(OR(P8658 &lt; EDA_Outlier_Analysis!$F$7, P8658 &gt; EDA_Outlier_Analysis!$F$8),
      "Outlier",
      "Normal"))</f>
        <v>Normal</v>
      </c>
      <c r="S8658" t="str">
        <f>IF(N8658="","",
   IF(OR(N8658 &lt;EDA_Outlier_Analysis!$I$10, N8658 &gt; EDA_Outlier_Analysis!$I$11),
      "Outlier",
      "Normal"))</f>
        <v>Normal</v>
      </c>
    </row>
    <row r="8659" spans="1:19">
      <c r="A8659" t="s">
        <v>18287</v>
      </c>
      <c r="B8659" s="4">
        <v>44896</v>
      </c>
      <c r="C8659" s="2">
        <v>-57604.2</v>
      </c>
      <c r="D8659" t="s">
        <v>840</v>
      </c>
      <c r="E8659" t="s">
        <v>878</v>
      </c>
      <c r="F8659" t="s">
        <v>11</v>
      </c>
      <c r="G8659" t="s">
        <v>20</v>
      </c>
      <c r="I8659" t="s">
        <v>1714</v>
      </c>
      <c r="J8659" t="s">
        <v>18288</v>
      </c>
      <c r="K8659" t="str">
        <f>IF(COUNTIF(Customers!A:A, H8659)&gt;0, "Valid", "Invalid")</f>
        <v>Invalid</v>
      </c>
      <c r="L8659" t="str">
        <f t="shared" si="675"/>
        <v>12</v>
      </c>
      <c r="M8659" t="str">
        <f t="shared" si="676"/>
        <v>2022</v>
      </c>
      <c r="N8659">
        <f t="shared" si="677"/>
        <v>-57604.2</v>
      </c>
      <c r="O8659" t="str">
        <f t="shared" si="678"/>
        <v/>
      </c>
      <c r="P8659">
        <f t="shared" si="679"/>
        <v>57604.2</v>
      </c>
      <c r="Q8659" s="48" t="str">
        <f>IF(O8659="","",
   IF(OR(O8659&lt;EDA_Outlier_Analysis!$C$10, O8659&gt;EDA_Outlier_Analysis!$C$11),
      "Outlier",
      "Normal"))</f>
        <v/>
      </c>
      <c r="R8659" t="str">
        <f>IF(P8659="","",
   IF(OR(P8659 &lt; EDA_Outlier_Analysis!$F$7, P8659 &gt; EDA_Outlier_Analysis!$F$8),
      "Outlier",
      "Normal"))</f>
        <v>Outlier</v>
      </c>
      <c r="S8659" t="str">
        <f>IF(N8659="","",
   IF(OR(N8659 &lt;EDA_Outlier_Analysis!$I$10, N8659 &gt; EDA_Outlier_Analysis!$I$11),
      "Outlier",
      "Normal"))</f>
        <v>Normal</v>
      </c>
    </row>
    <row r="8660" spans="1:19">
      <c r="A8660" t="s">
        <v>18289</v>
      </c>
      <c r="B8660" s="4">
        <v>45214</v>
      </c>
      <c r="C8660" s="2">
        <v>-54606.92</v>
      </c>
      <c r="D8660" t="s">
        <v>840</v>
      </c>
      <c r="E8660" t="s">
        <v>856</v>
      </c>
      <c r="F8660" t="s">
        <v>10</v>
      </c>
      <c r="G8660" t="s">
        <v>34</v>
      </c>
      <c r="I8660" t="s">
        <v>1013</v>
      </c>
      <c r="J8660" t="s">
        <v>18290</v>
      </c>
      <c r="K8660" t="str">
        <f>IF(COUNTIF(Customers!A:A, H8660)&gt;0, "Valid", "Invalid")</f>
        <v>Invalid</v>
      </c>
      <c r="L8660" t="str">
        <f t="shared" si="675"/>
        <v>10</v>
      </c>
      <c r="M8660" t="str">
        <f t="shared" si="676"/>
        <v>2023</v>
      </c>
      <c r="N8660">
        <f t="shared" si="677"/>
        <v>-54606.92</v>
      </c>
      <c r="O8660" t="str">
        <f t="shared" si="678"/>
        <v/>
      </c>
      <c r="P8660">
        <f t="shared" si="679"/>
        <v>54606.92</v>
      </c>
      <c r="Q8660" s="48" t="str">
        <f>IF(O8660="","",
   IF(OR(O8660&lt;EDA_Outlier_Analysis!$C$10, O8660&gt;EDA_Outlier_Analysis!$C$11),
      "Outlier",
      "Normal"))</f>
        <v/>
      </c>
      <c r="R8660" t="str">
        <f>IF(P8660="","",
   IF(OR(P8660 &lt; EDA_Outlier_Analysis!$F$7, P8660 &gt; EDA_Outlier_Analysis!$F$8),
      "Outlier",
      "Normal"))</f>
        <v>Outlier</v>
      </c>
      <c r="S8660" t="str">
        <f>IF(N8660="","",
   IF(OR(N8660 &lt;EDA_Outlier_Analysis!$I$10, N8660 &gt; EDA_Outlier_Analysis!$I$11),
      "Outlier",
      "Normal"))</f>
        <v>Normal</v>
      </c>
    </row>
    <row r="8661" spans="1:19">
      <c r="A8661" t="s">
        <v>18291</v>
      </c>
      <c r="B8661" s="4">
        <v>44735</v>
      </c>
      <c r="C8661" s="2">
        <v>-40171.589999999997</v>
      </c>
      <c r="D8661" t="s">
        <v>840</v>
      </c>
      <c r="E8661" t="s">
        <v>905</v>
      </c>
      <c r="F8661" t="s">
        <v>9</v>
      </c>
      <c r="G8661" t="s">
        <v>20</v>
      </c>
      <c r="I8661" t="s">
        <v>1167</v>
      </c>
      <c r="J8661" t="s">
        <v>18292</v>
      </c>
      <c r="K8661" t="str">
        <f>IF(COUNTIF(Customers!A:A, H8661)&gt;0, "Valid", "Invalid")</f>
        <v>Invalid</v>
      </c>
      <c r="L8661" t="str">
        <f t="shared" si="675"/>
        <v>6</v>
      </c>
      <c r="M8661" t="str">
        <f t="shared" si="676"/>
        <v>2022</v>
      </c>
      <c r="N8661">
        <f t="shared" si="677"/>
        <v>-40171.589999999997</v>
      </c>
      <c r="O8661" t="str">
        <f t="shared" si="678"/>
        <v/>
      </c>
      <c r="P8661">
        <f t="shared" si="679"/>
        <v>40171.589999999997</v>
      </c>
      <c r="Q8661" s="48" t="str">
        <f>IF(O8661="","",
   IF(OR(O8661&lt;EDA_Outlier_Analysis!$C$10, O8661&gt;EDA_Outlier_Analysis!$C$11),
      "Outlier",
      "Normal"))</f>
        <v/>
      </c>
      <c r="R8661" t="str">
        <f>IF(P8661="","",
   IF(OR(P8661 &lt; EDA_Outlier_Analysis!$F$7, P8661 &gt; EDA_Outlier_Analysis!$F$8),
      "Outlier",
      "Normal"))</f>
        <v>Normal</v>
      </c>
      <c r="S8661" t="str">
        <f>IF(N8661="","",
   IF(OR(N8661 &lt;EDA_Outlier_Analysis!$I$10, N8661 &gt; EDA_Outlier_Analysis!$I$11),
      "Outlier",
      "Normal"))</f>
        <v>Normal</v>
      </c>
    </row>
    <row r="8662" spans="1:19">
      <c r="A8662" t="s">
        <v>18293</v>
      </c>
      <c r="B8662" s="4">
        <v>44904</v>
      </c>
      <c r="C8662" s="2">
        <v>-39214.07</v>
      </c>
      <c r="D8662" t="s">
        <v>840</v>
      </c>
      <c r="E8662" t="s">
        <v>841</v>
      </c>
      <c r="F8662" t="s">
        <v>11</v>
      </c>
      <c r="G8662" t="s">
        <v>24</v>
      </c>
      <c r="I8662" t="s">
        <v>965</v>
      </c>
      <c r="J8662" t="s">
        <v>18294</v>
      </c>
      <c r="K8662" t="str">
        <f>IF(COUNTIF(Customers!A:A, H8662)&gt;0, "Valid", "Invalid")</f>
        <v>Invalid</v>
      </c>
      <c r="L8662" t="str">
        <f t="shared" si="675"/>
        <v>12</v>
      </c>
      <c r="M8662" t="str">
        <f t="shared" si="676"/>
        <v>2022</v>
      </c>
      <c r="N8662">
        <f t="shared" si="677"/>
        <v>-39214.07</v>
      </c>
      <c r="O8662" t="str">
        <f t="shared" si="678"/>
        <v/>
      </c>
      <c r="P8662">
        <f t="shared" si="679"/>
        <v>39214.07</v>
      </c>
      <c r="Q8662" s="48" t="str">
        <f>IF(O8662="","",
   IF(OR(O8662&lt;EDA_Outlier_Analysis!$C$10, O8662&gt;EDA_Outlier_Analysis!$C$11),
      "Outlier",
      "Normal"))</f>
        <v/>
      </c>
      <c r="R8662" t="str">
        <f>IF(P8662="","",
   IF(OR(P8662 &lt; EDA_Outlier_Analysis!$F$7, P8662 &gt; EDA_Outlier_Analysis!$F$8),
      "Outlier",
      "Normal"))</f>
        <v>Normal</v>
      </c>
      <c r="S8662" t="str">
        <f>IF(N8662="","",
   IF(OR(N8662 &lt;EDA_Outlier_Analysis!$I$10, N8662 &gt; EDA_Outlier_Analysis!$I$11),
      "Outlier",
      "Normal"))</f>
        <v>Normal</v>
      </c>
    </row>
    <row r="8663" spans="1:19">
      <c r="A8663" t="s">
        <v>18295</v>
      </c>
      <c r="B8663" s="4">
        <v>44581</v>
      </c>
      <c r="C8663" s="2">
        <v>-31420.3</v>
      </c>
      <c r="D8663" t="s">
        <v>840</v>
      </c>
      <c r="E8663" t="s">
        <v>856</v>
      </c>
      <c r="F8663" t="s">
        <v>10</v>
      </c>
      <c r="G8663" t="s">
        <v>34</v>
      </c>
      <c r="I8663" t="s">
        <v>1494</v>
      </c>
      <c r="J8663" t="s">
        <v>18296</v>
      </c>
      <c r="K8663" t="str">
        <f>IF(COUNTIF(Customers!A:A, H8663)&gt;0, "Valid", "Invalid")</f>
        <v>Invalid</v>
      </c>
      <c r="L8663" t="str">
        <f t="shared" si="675"/>
        <v>1</v>
      </c>
      <c r="M8663" t="str">
        <f t="shared" si="676"/>
        <v>2022</v>
      </c>
      <c r="N8663">
        <f t="shared" si="677"/>
        <v>-31420.3</v>
      </c>
      <c r="O8663" t="str">
        <f t="shared" si="678"/>
        <v/>
      </c>
      <c r="P8663">
        <f t="shared" si="679"/>
        <v>31420.3</v>
      </c>
      <c r="Q8663" s="48" t="str">
        <f>IF(O8663="","",
   IF(OR(O8663&lt;EDA_Outlier_Analysis!$C$10, O8663&gt;EDA_Outlier_Analysis!$C$11),
      "Outlier",
      "Normal"))</f>
        <v/>
      </c>
      <c r="R8663" t="str">
        <f>IF(P8663="","",
   IF(OR(P8663 &lt; EDA_Outlier_Analysis!$F$7, P8663 &gt; EDA_Outlier_Analysis!$F$8),
      "Outlier",
      "Normal"))</f>
        <v>Normal</v>
      </c>
      <c r="S8663" t="str">
        <f>IF(N8663="","",
   IF(OR(N8663 &lt;EDA_Outlier_Analysis!$I$10, N8663 &gt; EDA_Outlier_Analysis!$I$11),
      "Outlier",
      "Normal"))</f>
        <v>Normal</v>
      </c>
    </row>
    <row r="8664" spans="1:19">
      <c r="A8664" t="s">
        <v>18297</v>
      </c>
      <c r="B8664" s="4">
        <v>45006</v>
      </c>
      <c r="C8664" s="2">
        <v>171918.09</v>
      </c>
      <c r="D8664" t="s">
        <v>849</v>
      </c>
      <c r="E8664" t="s">
        <v>850</v>
      </c>
      <c r="F8664" t="s">
        <v>10</v>
      </c>
      <c r="G8664" t="s">
        <v>31</v>
      </c>
      <c r="H8664" t="s">
        <v>757</v>
      </c>
      <c r="J8664" t="s">
        <v>18298</v>
      </c>
      <c r="K8664" t="str">
        <f>IF(COUNTIF(Customers!A:A, H8664)&gt;0, "Valid", "Invalid")</f>
        <v>Valid</v>
      </c>
      <c r="L8664" t="str">
        <f t="shared" si="675"/>
        <v>3</v>
      </c>
      <c r="M8664" t="str">
        <f t="shared" si="676"/>
        <v>2023</v>
      </c>
      <c r="N8664">
        <f t="shared" si="677"/>
        <v>171918.09</v>
      </c>
      <c r="O8664">
        <f t="shared" si="678"/>
        <v>171918.09</v>
      </c>
      <c r="P8664" t="str">
        <f t="shared" si="679"/>
        <v/>
      </c>
      <c r="Q8664" s="48" t="str">
        <f>IF(O8664="","",
   IF(OR(O8664&lt;EDA_Outlier_Analysis!$C$10, O8664&gt;EDA_Outlier_Analysis!$C$11),
      "Outlier",
      "Normal"))</f>
        <v>Normal</v>
      </c>
      <c r="R8664" t="str">
        <f>IF(P8664="","",
   IF(OR(P8664 &lt; EDA_Outlier_Analysis!$F$7, P8664 &gt; EDA_Outlier_Analysis!$F$8),
      "Outlier",
      "Normal"))</f>
        <v/>
      </c>
      <c r="S8664" t="str">
        <f>IF(N8664="","",
   IF(OR(N8664 &lt;EDA_Outlier_Analysis!$I$10, N8664 &gt; EDA_Outlier_Analysis!$I$11),
      "Outlier",
      "Normal"))</f>
        <v>Normal</v>
      </c>
    </row>
    <row r="8665" spans="1:19">
      <c r="A8665" t="s">
        <v>18299</v>
      </c>
      <c r="B8665" s="4">
        <v>44592</v>
      </c>
      <c r="C8665" s="2">
        <v>96463.73</v>
      </c>
      <c r="D8665" t="s">
        <v>849</v>
      </c>
      <c r="E8665" t="s">
        <v>853</v>
      </c>
      <c r="F8665" t="s">
        <v>9</v>
      </c>
      <c r="G8665" t="s">
        <v>34</v>
      </c>
      <c r="H8665" t="s">
        <v>217</v>
      </c>
      <c r="J8665" t="s">
        <v>18300</v>
      </c>
      <c r="K8665" t="str">
        <f>IF(COUNTIF(Customers!A:A, H8665)&gt;0, "Valid", "Invalid")</f>
        <v>Valid</v>
      </c>
      <c r="L8665" t="str">
        <f t="shared" si="675"/>
        <v>1</v>
      </c>
      <c r="M8665" t="str">
        <f t="shared" si="676"/>
        <v>2022</v>
      </c>
      <c r="N8665">
        <f t="shared" si="677"/>
        <v>96463.73</v>
      </c>
      <c r="O8665">
        <f t="shared" si="678"/>
        <v>96463.73</v>
      </c>
      <c r="P8665" t="str">
        <f t="shared" si="679"/>
        <v/>
      </c>
      <c r="Q8665" s="48" t="str">
        <f>IF(O8665="","",
   IF(OR(O8665&lt;EDA_Outlier_Analysis!$C$10, O8665&gt;EDA_Outlier_Analysis!$C$11),
      "Outlier",
      "Normal"))</f>
        <v>Normal</v>
      </c>
      <c r="R8665" t="str">
        <f>IF(P8665="","",
   IF(OR(P8665 &lt; EDA_Outlier_Analysis!$F$7, P8665 &gt; EDA_Outlier_Analysis!$F$8),
      "Outlier",
      "Normal"))</f>
        <v/>
      </c>
      <c r="S8665" t="str">
        <f>IF(N8665="","",
   IF(OR(N8665 &lt;EDA_Outlier_Analysis!$I$10, N8665 &gt; EDA_Outlier_Analysis!$I$11),
      "Outlier",
      "Normal"))</f>
        <v>Normal</v>
      </c>
    </row>
    <row r="8666" spans="1:19">
      <c r="A8666" t="s">
        <v>18301</v>
      </c>
      <c r="B8666" s="4">
        <v>45265</v>
      </c>
      <c r="C8666" s="2">
        <v>146478.9</v>
      </c>
      <c r="D8666" t="s">
        <v>849</v>
      </c>
      <c r="E8666" t="s">
        <v>853</v>
      </c>
      <c r="F8666" t="s">
        <v>11</v>
      </c>
      <c r="G8666" t="s">
        <v>31</v>
      </c>
      <c r="H8666" t="s">
        <v>397</v>
      </c>
      <c r="J8666" t="s">
        <v>18302</v>
      </c>
      <c r="K8666" t="str">
        <f>IF(COUNTIF(Customers!A:A, H8666)&gt;0, "Valid", "Invalid")</f>
        <v>Valid</v>
      </c>
      <c r="L8666" t="str">
        <f t="shared" si="675"/>
        <v>12</v>
      </c>
      <c r="M8666" t="str">
        <f t="shared" si="676"/>
        <v>2023</v>
      </c>
      <c r="N8666">
        <f t="shared" si="677"/>
        <v>146478.9</v>
      </c>
      <c r="O8666">
        <f t="shared" si="678"/>
        <v>146478.9</v>
      </c>
      <c r="P8666" t="str">
        <f t="shared" si="679"/>
        <v/>
      </c>
      <c r="Q8666" s="48" t="str">
        <f>IF(O8666="","",
   IF(OR(O8666&lt;EDA_Outlier_Analysis!$C$10, O8666&gt;EDA_Outlier_Analysis!$C$11),
      "Outlier",
      "Normal"))</f>
        <v>Normal</v>
      </c>
      <c r="R8666" t="str">
        <f>IF(P8666="","",
   IF(OR(P8666 &lt; EDA_Outlier_Analysis!$F$7, P8666 &gt; EDA_Outlier_Analysis!$F$8),
      "Outlier",
      "Normal"))</f>
        <v/>
      </c>
      <c r="S8666" t="str">
        <f>IF(N8666="","",
   IF(OR(N8666 &lt;EDA_Outlier_Analysis!$I$10, N8666 &gt; EDA_Outlier_Analysis!$I$11),
      "Outlier",
      "Normal"))</f>
        <v>Normal</v>
      </c>
    </row>
    <row r="8667" spans="1:19">
      <c r="A8667" t="s">
        <v>18303</v>
      </c>
      <c r="B8667" s="4">
        <v>44709</v>
      </c>
      <c r="C8667" s="2">
        <v>-38079.730000000003</v>
      </c>
      <c r="D8667" t="s">
        <v>840</v>
      </c>
      <c r="E8667" t="s">
        <v>878</v>
      </c>
      <c r="F8667" t="s">
        <v>10</v>
      </c>
      <c r="G8667" t="s">
        <v>20</v>
      </c>
      <c r="I8667" t="s">
        <v>2048</v>
      </c>
      <c r="J8667" t="s">
        <v>18304</v>
      </c>
      <c r="K8667" t="str">
        <f>IF(COUNTIF(Customers!A:A, H8667)&gt;0, "Valid", "Invalid")</f>
        <v>Invalid</v>
      </c>
      <c r="L8667" t="str">
        <f t="shared" si="675"/>
        <v>5</v>
      </c>
      <c r="M8667" t="str">
        <f t="shared" si="676"/>
        <v>2022</v>
      </c>
      <c r="N8667">
        <f t="shared" si="677"/>
        <v>-38079.730000000003</v>
      </c>
      <c r="O8667" t="str">
        <f t="shared" si="678"/>
        <v/>
      </c>
      <c r="P8667">
        <f t="shared" si="679"/>
        <v>38079.730000000003</v>
      </c>
      <c r="Q8667" s="48" t="str">
        <f>IF(O8667="","",
   IF(OR(O8667&lt;EDA_Outlier_Analysis!$C$10, O8667&gt;EDA_Outlier_Analysis!$C$11),
      "Outlier",
      "Normal"))</f>
        <v/>
      </c>
      <c r="R8667" t="str">
        <f>IF(P8667="","",
   IF(OR(P8667 &lt; EDA_Outlier_Analysis!$F$7, P8667 &gt; EDA_Outlier_Analysis!$F$8),
      "Outlier",
      "Normal"))</f>
        <v>Normal</v>
      </c>
      <c r="S8667" t="str">
        <f>IF(N8667="","",
   IF(OR(N8667 &lt;EDA_Outlier_Analysis!$I$10, N8667 &gt; EDA_Outlier_Analysis!$I$11),
      "Outlier",
      "Normal"))</f>
        <v>Normal</v>
      </c>
    </row>
    <row r="8668" spans="1:19">
      <c r="A8668" t="s">
        <v>18305</v>
      </c>
      <c r="B8668" s="4">
        <v>45245</v>
      </c>
      <c r="C8668" s="2">
        <v>-20196.64</v>
      </c>
      <c r="D8668" t="s">
        <v>840</v>
      </c>
      <c r="E8668" t="s">
        <v>878</v>
      </c>
      <c r="F8668" t="s">
        <v>11</v>
      </c>
      <c r="G8668" t="s">
        <v>24</v>
      </c>
      <c r="I8668" t="s">
        <v>1800</v>
      </c>
      <c r="J8668" t="s">
        <v>18306</v>
      </c>
      <c r="K8668" t="str">
        <f>IF(COUNTIF(Customers!A:A, H8668)&gt;0, "Valid", "Invalid")</f>
        <v>Invalid</v>
      </c>
      <c r="L8668" t="str">
        <f t="shared" si="675"/>
        <v>11</v>
      </c>
      <c r="M8668" t="str">
        <f t="shared" si="676"/>
        <v>2023</v>
      </c>
      <c r="N8668">
        <f t="shared" si="677"/>
        <v>-20196.64</v>
      </c>
      <c r="O8668" t="str">
        <f t="shared" si="678"/>
        <v/>
      </c>
      <c r="P8668">
        <f t="shared" si="679"/>
        <v>20196.64</v>
      </c>
      <c r="Q8668" s="48" t="str">
        <f>IF(O8668="","",
   IF(OR(O8668&lt;EDA_Outlier_Analysis!$C$10, O8668&gt;EDA_Outlier_Analysis!$C$11),
      "Outlier",
      "Normal"))</f>
        <v/>
      </c>
      <c r="R8668" t="str">
        <f>IF(P8668="","",
   IF(OR(P8668 &lt; EDA_Outlier_Analysis!$F$7, P8668 &gt; EDA_Outlier_Analysis!$F$8),
      "Outlier",
      "Normal"))</f>
        <v>Outlier</v>
      </c>
      <c r="S8668" t="str">
        <f>IF(N8668="","",
   IF(OR(N8668 &lt;EDA_Outlier_Analysis!$I$10, N8668 &gt; EDA_Outlier_Analysis!$I$11),
      "Outlier",
      "Normal"))</f>
        <v>Normal</v>
      </c>
    </row>
    <row r="8669" spans="1:19">
      <c r="A8669" t="s">
        <v>18307</v>
      </c>
      <c r="B8669" s="4">
        <v>45104</v>
      </c>
      <c r="C8669" s="2">
        <v>13281.53</v>
      </c>
      <c r="D8669" t="s">
        <v>873</v>
      </c>
      <c r="E8669" t="s">
        <v>873</v>
      </c>
      <c r="F8669" t="s">
        <v>11</v>
      </c>
      <c r="G8669" t="s">
        <v>24</v>
      </c>
      <c r="J8669" t="s">
        <v>18308</v>
      </c>
      <c r="K8669" t="str">
        <f>IF(COUNTIF(Customers!A:A, H8669)&gt;0, "Valid", "Invalid")</f>
        <v>Invalid</v>
      </c>
      <c r="L8669" t="str">
        <f t="shared" si="675"/>
        <v>6</v>
      </c>
      <c r="M8669" t="str">
        <f t="shared" si="676"/>
        <v>2023</v>
      </c>
      <c r="N8669">
        <f t="shared" si="677"/>
        <v>-13281.53</v>
      </c>
      <c r="O8669" t="str">
        <f t="shared" si="678"/>
        <v/>
      </c>
      <c r="P8669" t="str">
        <f t="shared" si="679"/>
        <v/>
      </c>
      <c r="Q8669" s="48" t="str">
        <f>IF(O8669="","",
   IF(OR(O8669&lt;EDA_Outlier_Analysis!$C$10, O8669&gt;EDA_Outlier_Analysis!$C$11),
      "Outlier",
      "Normal"))</f>
        <v/>
      </c>
      <c r="R8669" t="str">
        <f>IF(P8669="","",
   IF(OR(P8669 &lt; EDA_Outlier_Analysis!$F$7, P8669 &gt; EDA_Outlier_Analysis!$F$8),
      "Outlier",
      "Normal"))</f>
        <v/>
      </c>
      <c r="S8669" t="str">
        <f>IF(N8669="","",
   IF(OR(N8669 &lt;EDA_Outlier_Analysis!$I$10, N8669 &gt; EDA_Outlier_Analysis!$I$11),
      "Outlier",
      "Normal"))</f>
        <v>Normal</v>
      </c>
    </row>
    <row r="8670" spans="1:19">
      <c r="A8670" t="s">
        <v>18309</v>
      </c>
      <c r="B8670" s="4">
        <v>44977</v>
      </c>
      <c r="C8670" s="2">
        <v>321026.51</v>
      </c>
      <c r="D8670" t="s">
        <v>849</v>
      </c>
      <c r="E8670" t="s">
        <v>850</v>
      </c>
      <c r="F8670" t="s">
        <v>9</v>
      </c>
      <c r="G8670" t="s">
        <v>34</v>
      </c>
      <c r="H8670" t="s">
        <v>447</v>
      </c>
      <c r="J8670" t="s">
        <v>18310</v>
      </c>
      <c r="K8670" t="str">
        <f>IF(COUNTIF(Customers!A:A, H8670)&gt;0, "Valid", "Invalid")</f>
        <v>Valid</v>
      </c>
      <c r="L8670" t="str">
        <f t="shared" si="675"/>
        <v>2</v>
      </c>
      <c r="M8670" t="str">
        <f t="shared" si="676"/>
        <v>2023</v>
      </c>
      <c r="N8670">
        <f t="shared" si="677"/>
        <v>321026.51</v>
      </c>
      <c r="O8670">
        <f t="shared" si="678"/>
        <v>321026.51</v>
      </c>
      <c r="P8670" t="str">
        <f t="shared" si="679"/>
        <v/>
      </c>
      <c r="Q8670" s="48" t="str">
        <f>IF(O8670="","",
   IF(OR(O8670&lt;EDA_Outlier_Analysis!$C$10, O8670&gt;EDA_Outlier_Analysis!$C$11),
      "Outlier",
      "Normal"))</f>
        <v>Outlier</v>
      </c>
      <c r="R8670" t="str">
        <f>IF(P8670="","",
   IF(OR(P8670 &lt; EDA_Outlier_Analysis!$F$7, P8670 &gt; EDA_Outlier_Analysis!$F$8),
      "Outlier",
      "Normal"))</f>
        <v/>
      </c>
      <c r="S8670" t="str">
        <f>IF(N8670="","",
   IF(OR(N8670 &lt;EDA_Outlier_Analysis!$I$10, N8670 &gt; EDA_Outlier_Analysis!$I$11),
      "Outlier",
      "Normal"))</f>
        <v>Normal</v>
      </c>
    </row>
    <row r="8671" spans="1:19">
      <c r="A8671" t="s">
        <v>18311</v>
      </c>
      <c r="B8671" s="4">
        <v>44622</v>
      </c>
      <c r="C8671" s="2">
        <v>-67081.259999999995</v>
      </c>
      <c r="D8671" t="s">
        <v>840</v>
      </c>
      <c r="E8671" t="s">
        <v>905</v>
      </c>
      <c r="F8671" t="s">
        <v>9</v>
      </c>
      <c r="G8671" t="s">
        <v>34</v>
      </c>
      <c r="I8671" t="s">
        <v>1438</v>
      </c>
      <c r="J8671" t="s">
        <v>18312</v>
      </c>
      <c r="K8671" t="str">
        <f>IF(COUNTIF(Customers!A:A, H8671)&gt;0, "Valid", "Invalid")</f>
        <v>Invalid</v>
      </c>
      <c r="L8671" t="str">
        <f t="shared" si="675"/>
        <v>3</v>
      </c>
      <c r="M8671" t="str">
        <f t="shared" si="676"/>
        <v>2022</v>
      </c>
      <c r="N8671">
        <f t="shared" si="677"/>
        <v>-67081.259999999995</v>
      </c>
      <c r="O8671" t="str">
        <f t="shared" si="678"/>
        <v/>
      </c>
      <c r="P8671">
        <f t="shared" si="679"/>
        <v>67081.259999999995</v>
      </c>
      <c r="Q8671" s="48" t="str">
        <f>IF(O8671="","",
   IF(OR(O8671&lt;EDA_Outlier_Analysis!$C$10, O8671&gt;EDA_Outlier_Analysis!$C$11),
      "Outlier",
      "Normal"))</f>
        <v/>
      </c>
      <c r="R8671" t="str">
        <f>IF(P8671="","",
   IF(OR(P8671 &lt; EDA_Outlier_Analysis!$F$7, P8671 &gt; EDA_Outlier_Analysis!$F$8),
      "Outlier",
      "Normal"))</f>
        <v>Outlier</v>
      </c>
      <c r="S8671" t="str">
        <f>IF(N8671="","",
   IF(OR(N8671 &lt;EDA_Outlier_Analysis!$I$10, N8671 &gt; EDA_Outlier_Analysis!$I$11),
      "Outlier",
      "Normal"))</f>
        <v>Normal</v>
      </c>
    </row>
    <row r="8672" spans="1:19">
      <c r="A8672" t="s">
        <v>18313</v>
      </c>
      <c r="B8672" s="4">
        <v>44664</v>
      </c>
      <c r="C8672" s="2">
        <v>-5401.55</v>
      </c>
      <c r="D8672" t="s">
        <v>840</v>
      </c>
      <c r="E8672" t="s">
        <v>841</v>
      </c>
      <c r="F8672" t="s">
        <v>11</v>
      </c>
      <c r="G8672" t="s">
        <v>34</v>
      </c>
      <c r="I8672" t="s">
        <v>1438</v>
      </c>
      <c r="J8672" t="s">
        <v>18314</v>
      </c>
      <c r="K8672" t="str">
        <f>IF(COUNTIF(Customers!A:A, H8672)&gt;0, "Valid", "Invalid")</f>
        <v>Invalid</v>
      </c>
      <c r="L8672" t="str">
        <f t="shared" si="675"/>
        <v>4</v>
      </c>
      <c r="M8672" t="str">
        <f t="shared" si="676"/>
        <v>2022</v>
      </c>
      <c r="N8672">
        <f t="shared" si="677"/>
        <v>-5401.55</v>
      </c>
      <c r="O8672" t="str">
        <f t="shared" si="678"/>
        <v/>
      </c>
      <c r="P8672">
        <f t="shared" si="679"/>
        <v>5401.55</v>
      </c>
      <c r="Q8672" s="48" t="str">
        <f>IF(O8672="","",
   IF(OR(O8672&lt;EDA_Outlier_Analysis!$C$10, O8672&gt;EDA_Outlier_Analysis!$C$11),
      "Outlier",
      "Normal"))</f>
        <v/>
      </c>
      <c r="R8672" t="str">
        <f>IF(P8672="","",
   IF(OR(P8672 &lt; EDA_Outlier_Analysis!$F$7, P8672 &gt; EDA_Outlier_Analysis!$F$8),
      "Outlier",
      "Normal"))</f>
        <v>Outlier</v>
      </c>
      <c r="S8672" t="str">
        <f>IF(N8672="","",
   IF(OR(N8672 &lt;EDA_Outlier_Analysis!$I$10, N8672 &gt; EDA_Outlier_Analysis!$I$11),
      "Outlier",
      "Normal"))</f>
        <v>Normal</v>
      </c>
    </row>
    <row r="8673" spans="1:19">
      <c r="A8673" t="s">
        <v>18315</v>
      </c>
      <c r="B8673" s="4">
        <v>44725</v>
      </c>
      <c r="C8673" s="2">
        <v>-33686.25</v>
      </c>
      <c r="D8673" t="s">
        <v>840</v>
      </c>
      <c r="E8673" t="s">
        <v>864</v>
      </c>
      <c r="F8673" t="s">
        <v>11</v>
      </c>
      <c r="G8673" t="s">
        <v>31</v>
      </c>
      <c r="I8673" t="s">
        <v>1112</v>
      </c>
      <c r="J8673" t="s">
        <v>18316</v>
      </c>
      <c r="K8673" t="str">
        <f>IF(COUNTIF(Customers!A:A, H8673)&gt;0, "Valid", "Invalid")</f>
        <v>Invalid</v>
      </c>
      <c r="L8673" t="str">
        <f t="shared" si="675"/>
        <v>6</v>
      </c>
      <c r="M8673" t="str">
        <f t="shared" si="676"/>
        <v>2022</v>
      </c>
      <c r="N8673">
        <f t="shared" si="677"/>
        <v>-33686.25</v>
      </c>
      <c r="O8673" t="str">
        <f t="shared" si="678"/>
        <v/>
      </c>
      <c r="P8673">
        <f t="shared" si="679"/>
        <v>33686.25</v>
      </c>
      <c r="Q8673" s="48" t="str">
        <f>IF(O8673="","",
   IF(OR(O8673&lt;EDA_Outlier_Analysis!$C$10, O8673&gt;EDA_Outlier_Analysis!$C$11),
      "Outlier",
      "Normal"))</f>
        <v/>
      </c>
      <c r="R8673" t="str">
        <f>IF(P8673="","",
   IF(OR(P8673 &lt; EDA_Outlier_Analysis!$F$7, P8673 &gt; EDA_Outlier_Analysis!$F$8),
      "Outlier",
      "Normal"))</f>
        <v>Normal</v>
      </c>
      <c r="S8673" t="str">
        <f>IF(N8673="","",
   IF(OR(N8673 &lt;EDA_Outlier_Analysis!$I$10, N8673 &gt; EDA_Outlier_Analysis!$I$11),
      "Outlier",
      "Normal"))</f>
        <v>Normal</v>
      </c>
    </row>
    <row r="8674" spans="1:19">
      <c r="A8674" t="s">
        <v>18317</v>
      </c>
      <c r="B8674" s="4">
        <v>44839</v>
      </c>
      <c r="C8674" s="2">
        <v>-47485.99</v>
      </c>
      <c r="D8674" t="s">
        <v>840</v>
      </c>
      <c r="E8674" t="s">
        <v>878</v>
      </c>
      <c r="F8674" t="s">
        <v>10</v>
      </c>
      <c r="G8674" t="s">
        <v>31</v>
      </c>
      <c r="I8674" t="s">
        <v>1540</v>
      </c>
      <c r="J8674" t="s">
        <v>18318</v>
      </c>
      <c r="K8674" t="str">
        <f>IF(COUNTIF(Customers!A:A, H8674)&gt;0, "Valid", "Invalid")</f>
        <v>Invalid</v>
      </c>
      <c r="L8674" t="str">
        <f t="shared" si="675"/>
        <v>10</v>
      </c>
      <c r="M8674" t="str">
        <f t="shared" si="676"/>
        <v>2022</v>
      </c>
      <c r="N8674">
        <f t="shared" si="677"/>
        <v>-47485.99</v>
      </c>
      <c r="O8674" t="str">
        <f t="shared" si="678"/>
        <v/>
      </c>
      <c r="P8674">
        <f t="shared" si="679"/>
        <v>47485.99</v>
      </c>
      <c r="Q8674" s="48" t="str">
        <f>IF(O8674="","",
   IF(OR(O8674&lt;EDA_Outlier_Analysis!$C$10, O8674&gt;EDA_Outlier_Analysis!$C$11),
      "Outlier",
      "Normal"))</f>
        <v/>
      </c>
      <c r="R8674" t="str">
        <f>IF(P8674="","",
   IF(OR(P8674 &lt; EDA_Outlier_Analysis!$F$7, P8674 &gt; EDA_Outlier_Analysis!$F$8),
      "Outlier",
      "Normal"))</f>
        <v>Normal</v>
      </c>
      <c r="S8674" t="str">
        <f>IF(N8674="","",
   IF(OR(N8674 &lt;EDA_Outlier_Analysis!$I$10, N8674 &gt; EDA_Outlier_Analysis!$I$11),
      "Outlier",
      "Normal"))</f>
        <v>Normal</v>
      </c>
    </row>
    <row r="8675" spans="1:19">
      <c r="A8675" t="s">
        <v>18319</v>
      </c>
      <c r="B8675" s="4">
        <v>44635</v>
      </c>
      <c r="C8675" s="2">
        <v>-61733.440000000002</v>
      </c>
      <c r="D8675" t="s">
        <v>840</v>
      </c>
      <c r="E8675" t="s">
        <v>905</v>
      </c>
      <c r="F8675" t="s">
        <v>11</v>
      </c>
      <c r="G8675" t="s">
        <v>34</v>
      </c>
      <c r="I8675" t="s">
        <v>1035</v>
      </c>
      <c r="J8675" t="s">
        <v>18320</v>
      </c>
      <c r="K8675" t="str">
        <f>IF(COUNTIF(Customers!A:A, H8675)&gt;0, "Valid", "Invalid")</f>
        <v>Invalid</v>
      </c>
      <c r="L8675" t="str">
        <f t="shared" si="675"/>
        <v>3</v>
      </c>
      <c r="M8675" t="str">
        <f t="shared" si="676"/>
        <v>2022</v>
      </c>
      <c r="N8675">
        <f t="shared" si="677"/>
        <v>-61733.440000000002</v>
      </c>
      <c r="O8675" t="str">
        <f t="shared" si="678"/>
        <v/>
      </c>
      <c r="P8675">
        <f t="shared" si="679"/>
        <v>61733.440000000002</v>
      </c>
      <c r="Q8675" s="48" t="str">
        <f>IF(O8675="","",
   IF(OR(O8675&lt;EDA_Outlier_Analysis!$C$10, O8675&gt;EDA_Outlier_Analysis!$C$11),
      "Outlier",
      "Normal"))</f>
        <v/>
      </c>
      <c r="R8675" t="str">
        <f>IF(P8675="","",
   IF(OR(P8675 &lt; EDA_Outlier_Analysis!$F$7, P8675 &gt; EDA_Outlier_Analysis!$F$8),
      "Outlier",
      "Normal"))</f>
        <v>Outlier</v>
      </c>
      <c r="S8675" t="str">
        <f>IF(N8675="","",
   IF(OR(N8675 &lt;EDA_Outlier_Analysis!$I$10, N8675 &gt; EDA_Outlier_Analysis!$I$11),
      "Outlier",
      "Normal"))</f>
        <v>Normal</v>
      </c>
    </row>
    <row r="8676" spans="1:19">
      <c r="A8676" t="s">
        <v>18321</v>
      </c>
      <c r="B8676" s="4">
        <v>45017</v>
      </c>
      <c r="C8676" s="2">
        <v>-41195.379999999997</v>
      </c>
      <c r="D8676" t="s">
        <v>840</v>
      </c>
      <c r="E8676" t="s">
        <v>841</v>
      </c>
      <c r="F8676" t="s">
        <v>10</v>
      </c>
      <c r="G8676" t="s">
        <v>34</v>
      </c>
      <c r="I8676" t="s">
        <v>1428</v>
      </c>
      <c r="J8676" t="s">
        <v>18322</v>
      </c>
      <c r="K8676" t="str">
        <f>IF(COUNTIF(Customers!A:A, H8676)&gt;0, "Valid", "Invalid")</f>
        <v>Invalid</v>
      </c>
      <c r="L8676" t="str">
        <f t="shared" si="675"/>
        <v>4</v>
      </c>
      <c r="M8676" t="str">
        <f t="shared" si="676"/>
        <v>2023</v>
      </c>
      <c r="N8676">
        <f t="shared" si="677"/>
        <v>-41195.379999999997</v>
      </c>
      <c r="O8676" t="str">
        <f t="shared" si="678"/>
        <v/>
      </c>
      <c r="P8676">
        <f t="shared" si="679"/>
        <v>41195.379999999997</v>
      </c>
      <c r="Q8676" s="48" t="str">
        <f>IF(O8676="","",
   IF(OR(O8676&lt;EDA_Outlier_Analysis!$C$10, O8676&gt;EDA_Outlier_Analysis!$C$11),
      "Outlier",
      "Normal"))</f>
        <v/>
      </c>
      <c r="R8676" t="str">
        <f>IF(P8676="","",
   IF(OR(P8676 &lt; EDA_Outlier_Analysis!$F$7, P8676 &gt; EDA_Outlier_Analysis!$F$8),
      "Outlier",
      "Normal"))</f>
        <v>Normal</v>
      </c>
      <c r="S8676" t="str">
        <f>IF(N8676="","",
   IF(OR(N8676 &lt;EDA_Outlier_Analysis!$I$10, N8676 &gt; EDA_Outlier_Analysis!$I$11),
      "Outlier",
      "Normal"))</f>
        <v>Normal</v>
      </c>
    </row>
    <row r="8677" spans="1:19">
      <c r="A8677" t="s">
        <v>18323</v>
      </c>
      <c r="B8677" s="4">
        <v>45015</v>
      </c>
      <c r="C8677" s="2">
        <v>129256.62</v>
      </c>
      <c r="D8677" t="s">
        <v>849</v>
      </c>
      <c r="E8677" t="s">
        <v>853</v>
      </c>
      <c r="F8677" t="s">
        <v>10</v>
      </c>
      <c r="G8677" t="s">
        <v>31</v>
      </c>
      <c r="H8677" t="s">
        <v>267</v>
      </c>
      <c r="J8677" t="s">
        <v>18324</v>
      </c>
      <c r="K8677" t="str">
        <f>IF(COUNTIF(Customers!A:A, H8677)&gt;0, "Valid", "Invalid")</f>
        <v>Valid</v>
      </c>
      <c r="L8677" t="str">
        <f t="shared" si="675"/>
        <v>3</v>
      </c>
      <c r="M8677" t="str">
        <f t="shared" si="676"/>
        <v>2023</v>
      </c>
      <c r="N8677">
        <f t="shared" si="677"/>
        <v>129256.62</v>
      </c>
      <c r="O8677">
        <f t="shared" si="678"/>
        <v>129256.62</v>
      </c>
      <c r="P8677" t="str">
        <f t="shared" si="679"/>
        <v/>
      </c>
      <c r="Q8677" s="48" t="str">
        <f>IF(O8677="","",
   IF(OR(O8677&lt;EDA_Outlier_Analysis!$C$10, O8677&gt;EDA_Outlier_Analysis!$C$11),
      "Outlier",
      "Normal"))</f>
        <v>Normal</v>
      </c>
      <c r="R8677" t="str">
        <f>IF(P8677="","",
   IF(OR(P8677 &lt; EDA_Outlier_Analysis!$F$7, P8677 &gt; EDA_Outlier_Analysis!$F$8),
      "Outlier",
      "Normal"))</f>
        <v/>
      </c>
      <c r="S8677" t="str">
        <f>IF(N8677="","",
   IF(OR(N8677 &lt;EDA_Outlier_Analysis!$I$10, N8677 &gt; EDA_Outlier_Analysis!$I$11),
      "Outlier",
      "Normal"))</f>
        <v>Normal</v>
      </c>
    </row>
    <row r="8678" spans="1:19">
      <c r="A8678" t="s">
        <v>18325</v>
      </c>
      <c r="B8678" s="4">
        <v>45017</v>
      </c>
      <c r="C8678" s="2">
        <v>-53133.25</v>
      </c>
      <c r="D8678" t="s">
        <v>840</v>
      </c>
      <c r="E8678" t="s">
        <v>905</v>
      </c>
      <c r="F8678" t="s">
        <v>10</v>
      </c>
      <c r="G8678" t="s">
        <v>34</v>
      </c>
      <c r="I8678" t="s">
        <v>846</v>
      </c>
      <c r="J8678" t="s">
        <v>18326</v>
      </c>
      <c r="K8678" t="str">
        <f>IF(COUNTIF(Customers!A:A, H8678)&gt;0, "Valid", "Invalid")</f>
        <v>Invalid</v>
      </c>
      <c r="L8678" t="str">
        <f t="shared" si="675"/>
        <v>4</v>
      </c>
      <c r="M8678" t="str">
        <f t="shared" si="676"/>
        <v>2023</v>
      </c>
      <c r="N8678">
        <f t="shared" si="677"/>
        <v>-53133.25</v>
      </c>
      <c r="O8678" t="str">
        <f t="shared" si="678"/>
        <v/>
      </c>
      <c r="P8678">
        <f t="shared" si="679"/>
        <v>53133.25</v>
      </c>
      <c r="Q8678" s="48" t="str">
        <f>IF(O8678="","",
   IF(OR(O8678&lt;EDA_Outlier_Analysis!$C$10, O8678&gt;EDA_Outlier_Analysis!$C$11),
      "Outlier",
      "Normal"))</f>
        <v/>
      </c>
      <c r="R8678" t="str">
        <f>IF(P8678="","",
   IF(OR(P8678 &lt; EDA_Outlier_Analysis!$F$7, P8678 &gt; EDA_Outlier_Analysis!$F$8),
      "Outlier",
      "Normal"))</f>
        <v>Normal</v>
      </c>
      <c r="S8678" t="str">
        <f>IF(N8678="","",
   IF(OR(N8678 &lt;EDA_Outlier_Analysis!$I$10, N8678 &gt; EDA_Outlier_Analysis!$I$11),
      "Outlier",
      "Normal"))</f>
        <v>Normal</v>
      </c>
    </row>
    <row r="8679" spans="1:19">
      <c r="A8679" t="s">
        <v>18327</v>
      </c>
      <c r="B8679" s="4">
        <v>44771</v>
      </c>
      <c r="C8679" s="2">
        <v>170372.27</v>
      </c>
      <c r="D8679" t="s">
        <v>849</v>
      </c>
      <c r="E8679" t="s">
        <v>850</v>
      </c>
      <c r="F8679" t="s">
        <v>11</v>
      </c>
      <c r="G8679" t="s">
        <v>31</v>
      </c>
      <c r="H8679" t="s">
        <v>629</v>
      </c>
      <c r="J8679" t="s">
        <v>18328</v>
      </c>
      <c r="K8679" t="str">
        <f>IF(COUNTIF(Customers!A:A, H8679)&gt;0, "Valid", "Invalid")</f>
        <v>Valid</v>
      </c>
      <c r="L8679" t="str">
        <f t="shared" si="675"/>
        <v>7</v>
      </c>
      <c r="M8679" t="str">
        <f t="shared" si="676"/>
        <v>2022</v>
      </c>
      <c r="N8679">
        <f t="shared" si="677"/>
        <v>170372.27</v>
      </c>
      <c r="O8679">
        <f t="shared" si="678"/>
        <v>170372.27</v>
      </c>
      <c r="P8679" t="str">
        <f t="shared" si="679"/>
        <v/>
      </c>
      <c r="Q8679" s="48" t="str">
        <f>IF(O8679="","",
   IF(OR(O8679&lt;EDA_Outlier_Analysis!$C$10, O8679&gt;EDA_Outlier_Analysis!$C$11),
      "Outlier",
      "Normal"))</f>
        <v>Normal</v>
      </c>
      <c r="R8679" t="str">
        <f>IF(P8679="","",
   IF(OR(P8679 &lt; EDA_Outlier_Analysis!$F$7, P8679 &gt; EDA_Outlier_Analysis!$F$8),
      "Outlier",
      "Normal"))</f>
        <v/>
      </c>
      <c r="S8679" t="str">
        <f>IF(N8679="","",
   IF(OR(N8679 &lt;EDA_Outlier_Analysis!$I$10, N8679 &gt; EDA_Outlier_Analysis!$I$11),
      "Outlier",
      "Normal"))</f>
        <v>Normal</v>
      </c>
    </row>
    <row r="8680" spans="1:19">
      <c r="A8680" t="s">
        <v>18329</v>
      </c>
      <c r="B8680" s="4">
        <v>44929</v>
      </c>
      <c r="C8680" s="2">
        <v>-36704.47</v>
      </c>
      <c r="D8680" t="s">
        <v>840</v>
      </c>
      <c r="E8680" t="s">
        <v>878</v>
      </c>
      <c r="F8680" t="s">
        <v>9</v>
      </c>
      <c r="G8680" t="s">
        <v>31</v>
      </c>
      <c r="I8680" t="s">
        <v>960</v>
      </c>
      <c r="J8680" t="s">
        <v>18330</v>
      </c>
      <c r="K8680" t="str">
        <f>IF(COUNTIF(Customers!A:A, H8680)&gt;0, "Valid", "Invalid")</f>
        <v>Invalid</v>
      </c>
      <c r="L8680" t="str">
        <f t="shared" si="675"/>
        <v>1</v>
      </c>
      <c r="M8680" t="str">
        <f t="shared" si="676"/>
        <v>2023</v>
      </c>
      <c r="N8680">
        <f t="shared" si="677"/>
        <v>-36704.47</v>
      </c>
      <c r="O8680" t="str">
        <f t="shared" si="678"/>
        <v/>
      </c>
      <c r="P8680">
        <f t="shared" si="679"/>
        <v>36704.47</v>
      </c>
      <c r="Q8680" s="48" t="str">
        <f>IF(O8680="","",
   IF(OR(O8680&lt;EDA_Outlier_Analysis!$C$10, O8680&gt;EDA_Outlier_Analysis!$C$11),
      "Outlier",
      "Normal"))</f>
        <v/>
      </c>
      <c r="R8680" t="str">
        <f>IF(P8680="","",
   IF(OR(P8680 &lt; EDA_Outlier_Analysis!$F$7, P8680 &gt; EDA_Outlier_Analysis!$F$8),
      "Outlier",
      "Normal"))</f>
        <v>Normal</v>
      </c>
      <c r="S8680" t="str">
        <f>IF(N8680="","",
   IF(OR(N8680 &lt;EDA_Outlier_Analysis!$I$10, N8680 &gt; EDA_Outlier_Analysis!$I$11),
      "Outlier",
      "Normal"))</f>
        <v>Normal</v>
      </c>
    </row>
    <row r="8681" spans="1:19">
      <c r="A8681" t="s">
        <v>18331</v>
      </c>
      <c r="B8681" s="4">
        <v>45139</v>
      </c>
      <c r="C8681" s="2">
        <v>139281.74</v>
      </c>
      <c r="D8681" t="s">
        <v>849</v>
      </c>
      <c r="E8681" t="s">
        <v>850</v>
      </c>
      <c r="F8681" t="s">
        <v>11</v>
      </c>
      <c r="G8681" t="s">
        <v>34</v>
      </c>
      <c r="H8681" t="s">
        <v>125</v>
      </c>
      <c r="J8681" t="s">
        <v>18332</v>
      </c>
      <c r="K8681" t="str">
        <f>IF(COUNTIF(Customers!A:A, H8681)&gt;0, "Valid", "Invalid")</f>
        <v>Valid</v>
      </c>
      <c r="L8681" t="str">
        <f t="shared" si="675"/>
        <v>8</v>
      </c>
      <c r="M8681" t="str">
        <f t="shared" si="676"/>
        <v>2023</v>
      </c>
      <c r="N8681">
        <f t="shared" si="677"/>
        <v>139281.74</v>
      </c>
      <c r="O8681">
        <f t="shared" si="678"/>
        <v>139281.74</v>
      </c>
      <c r="P8681" t="str">
        <f t="shared" si="679"/>
        <v/>
      </c>
      <c r="Q8681" s="48" t="str">
        <f>IF(O8681="","",
   IF(OR(O8681&lt;EDA_Outlier_Analysis!$C$10, O8681&gt;EDA_Outlier_Analysis!$C$11),
      "Outlier",
      "Normal"))</f>
        <v>Normal</v>
      </c>
      <c r="R8681" t="str">
        <f>IF(P8681="","",
   IF(OR(P8681 &lt; EDA_Outlier_Analysis!$F$7, P8681 &gt; EDA_Outlier_Analysis!$F$8),
      "Outlier",
      "Normal"))</f>
        <v/>
      </c>
      <c r="S8681" t="str">
        <f>IF(N8681="","",
   IF(OR(N8681 &lt;EDA_Outlier_Analysis!$I$10, N8681 &gt; EDA_Outlier_Analysis!$I$11),
      "Outlier",
      "Normal"))</f>
        <v>Normal</v>
      </c>
    </row>
    <row r="8682" spans="1:19">
      <c r="A8682" t="s">
        <v>18333</v>
      </c>
      <c r="B8682" s="4">
        <v>44579</v>
      </c>
      <c r="C8682" s="2">
        <v>196389.03</v>
      </c>
      <c r="D8682" t="s">
        <v>849</v>
      </c>
      <c r="E8682" t="s">
        <v>850</v>
      </c>
      <c r="F8682" t="s">
        <v>10</v>
      </c>
      <c r="G8682" t="s">
        <v>34</v>
      </c>
      <c r="H8682" t="s">
        <v>223</v>
      </c>
      <c r="J8682" t="s">
        <v>18334</v>
      </c>
      <c r="K8682" t="str">
        <f>IF(COUNTIF(Customers!A:A, H8682)&gt;0, "Valid", "Invalid")</f>
        <v>Valid</v>
      </c>
      <c r="L8682" t="str">
        <f t="shared" si="675"/>
        <v>1</v>
      </c>
      <c r="M8682" t="str">
        <f t="shared" si="676"/>
        <v>2022</v>
      </c>
      <c r="N8682">
        <f t="shared" si="677"/>
        <v>196389.03</v>
      </c>
      <c r="O8682">
        <f t="shared" si="678"/>
        <v>196389.03</v>
      </c>
      <c r="P8682" t="str">
        <f t="shared" si="679"/>
        <v/>
      </c>
      <c r="Q8682" s="48" t="str">
        <f>IF(O8682="","",
   IF(OR(O8682&lt;EDA_Outlier_Analysis!$C$10, O8682&gt;EDA_Outlier_Analysis!$C$11),
      "Outlier",
      "Normal"))</f>
        <v>Normal</v>
      </c>
      <c r="R8682" t="str">
        <f>IF(P8682="","",
   IF(OR(P8682 &lt; EDA_Outlier_Analysis!$F$7, P8682 &gt; EDA_Outlier_Analysis!$F$8),
      "Outlier",
      "Normal"))</f>
        <v/>
      </c>
      <c r="S8682" t="str">
        <f>IF(N8682="","",
   IF(OR(N8682 &lt;EDA_Outlier_Analysis!$I$10, N8682 &gt; EDA_Outlier_Analysis!$I$11),
      "Outlier",
      "Normal"))</f>
        <v>Normal</v>
      </c>
    </row>
    <row r="8683" spans="1:19">
      <c r="A8683" t="s">
        <v>18335</v>
      </c>
      <c r="B8683" s="4">
        <v>44817</v>
      </c>
      <c r="C8683" s="2">
        <v>236756.85</v>
      </c>
      <c r="D8683" t="s">
        <v>849</v>
      </c>
      <c r="E8683" t="s">
        <v>868</v>
      </c>
      <c r="F8683" t="s">
        <v>10</v>
      </c>
      <c r="G8683" t="s">
        <v>20</v>
      </c>
      <c r="H8683" t="s">
        <v>423</v>
      </c>
      <c r="J8683" t="s">
        <v>18336</v>
      </c>
      <c r="K8683" t="str">
        <f>IF(COUNTIF(Customers!A:A, H8683)&gt;0, "Valid", "Invalid")</f>
        <v>Valid</v>
      </c>
      <c r="L8683" t="str">
        <f t="shared" si="675"/>
        <v>9</v>
      </c>
      <c r="M8683" t="str">
        <f t="shared" si="676"/>
        <v>2022</v>
      </c>
      <c r="N8683">
        <f t="shared" si="677"/>
        <v>236756.85</v>
      </c>
      <c r="O8683">
        <f t="shared" si="678"/>
        <v>236756.85</v>
      </c>
      <c r="P8683" t="str">
        <f t="shared" si="679"/>
        <v/>
      </c>
      <c r="Q8683" s="48" t="str">
        <f>IF(O8683="","",
   IF(OR(O8683&lt;EDA_Outlier_Analysis!$C$10, O8683&gt;EDA_Outlier_Analysis!$C$11),
      "Outlier",
      "Normal"))</f>
        <v>Normal</v>
      </c>
      <c r="R8683" t="str">
        <f>IF(P8683="","",
   IF(OR(P8683 &lt; EDA_Outlier_Analysis!$F$7, P8683 &gt; EDA_Outlier_Analysis!$F$8),
      "Outlier",
      "Normal"))</f>
        <v/>
      </c>
      <c r="S8683" t="str">
        <f>IF(N8683="","",
   IF(OR(N8683 &lt;EDA_Outlier_Analysis!$I$10, N8683 &gt; EDA_Outlier_Analysis!$I$11),
      "Outlier",
      "Normal"))</f>
        <v>Normal</v>
      </c>
    </row>
    <row r="8684" spans="1:19">
      <c r="A8684" t="s">
        <v>18337</v>
      </c>
      <c r="B8684" s="4">
        <v>44566</v>
      </c>
      <c r="C8684" s="2">
        <v>59589.47</v>
      </c>
      <c r="D8684" t="s">
        <v>849</v>
      </c>
      <c r="E8684" t="s">
        <v>850</v>
      </c>
      <c r="F8684" t="s">
        <v>10</v>
      </c>
      <c r="G8684" t="s">
        <v>31</v>
      </c>
      <c r="H8684" t="s">
        <v>461</v>
      </c>
      <c r="J8684" t="s">
        <v>18338</v>
      </c>
      <c r="K8684" t="str">
        <f>IF(COUNTIF(Customers!A:A, H8684)&gt;0, "Valid", "Invalid")</f>
        <v>Valid</v>
      </c>
      <c r="L8684" t="str">
        <f t="shared" si="675"/>
        <v>1</v>
      </c>
      <c r="M8684" t="str">
        <f t="shared" si="676"/>
        <v>2022</v>
      </c>
      <c r="N8684">
        <f t="shared" si="677"/>
        <v>59589.47</v>
      </c>
      <c r="O8684">
        <f t="shared" si="678"/>
        <v>59589.47</v>
      </c>
      <c r="P8684" t="str">
        <f t="shared" si="679"/>
        <v/>
      </c>
      <c r="Q8684" s="48" t="str">
        <f>IF(O8684="","",
   IF(OR(O8684&lt;EDA_Outlier_Analysis!$C$10, O8684&gt;EDA_Outlier_Analysis!$C$11),
      "Outlier",
      "Normal"))</f>
        <v>Normal</v>
      </c>
      <c r="R8684" t="str">
        <f>IF(P8684="","",
   IF(OR(P8684 &lt; EDA_Outlier_Analysis!$F$7, P8684 &gt; EDA_Outlier_Analysis!$F$8),
      "Outlier",
      "Normal"))</f>
        <v/>
      </c>
      <c r="S8684" t="str">
        <f>IF(N8684="","",
   IF(OR(N8684 &lt;EDA_Outlier_Analysis!$I$10, N8684 &gt; EDA_Outlier_Analysis!$I$11),
      "Outlier",
      "Normal"))</f>
        <v>Normal</v>
      </c>
    </row>
    <row r="8685" spans="1:19">
      <c r="A8685" t="s">
        <v>18339</v>
      </c>
      <c r="B8685" s="4">
        <v>44746</v>
      </c>
      <c r="C8685" s="2">
        <v>-56513.81</v>
      </c>
      <c r="D8685" t="s">
        <v>840</v>
      </c>
      <c r="E8685" t="s">
        <v>905</v>
      </c>
      <c r="F8685" t="s">
        <v>10</v>
      </c>
      <c r="G8685" t="s">
        <v>24</v>
      </c>
      <c r="I8685" t="s">
        <v>2544</v>
      </c>
      <c r="J8685" t="s">
        <v>18340</v>
      </c>
      <c r="K8685" t="str">
        <f>IF(COUNTIF(Customers!A:A, H8685)&gt;0, "Valid", "Invalid")</f>
        <v>Invalid</v>
      </c>
      <c r="L8685" t="str">
        <f t="shared" si="675"/>
        <v>7</v>
      </c>
      <c r="M8685" t="str">
        <f t="shared" si="676"/>
        <v>2022</v>
      </c>
      <c r="N8685">
        <f t="shared" si="677"/>
        <v>-56513.81</v>
      </c>
      <c r="O8685" t="str">
        <f t="shared" si="678"/>
        <v/>
      </c>
      <c r="P8685">
        <f t="shared" si="679"/>
        <v>56513.81</v>
      </c>
      <c r="Q8685" s="48" t="str">
        <f>IF(O8685="","",
   IF(OR(O8685&lt;EDA_Outlier_Analysis!$C$10, O8685&gt;EDA_Outlier_Analysis!$C$11),
      "Outlier",
      "Normal"))</f>
        <v/>
      </c>
      <c r="R8685" t="str">
        <f>IF(P8685="","",
   IF(OR(P8685 &lt; EDA_Outlier_Analysis!$F$7, P8685 &gt; EDA_Outlier_Analysis!$F$8),
      "Outlier",
      "Normal"))</f>
        <v>Outlier</v>
      </c>
      <c r="S8685" t="str">
        <f>IF(N8685="","",
   IF(OR(N8685 &lt;EDA_Outlier_Analysis!$I$10, N8685 &gt; EDA_Outlier_Analysis!$I$11),
      "Outlier",
      "Normal"))</f>
        <v>Normal</v>
      </c>
    </row>
    <row r="8686" spans="1:19">
      <c r="A8686" t="s">
        <v>18341</v>
      </c>
      <c r="B8686" s="4">
        <v>44617</v>
      </c>
      <c r="C8686" s="2">
        <v>135131.60999999999</v>
      </c>
      <c r="D8686" t="s">
        <v>849</v>
      </c>
      <c r="E8686" t="s">
        <v>853</v>
      </c>
      <c r="F8686" t="s">
        <v>11</v>
      </c>
      <c r="G8686" t="s">
        <v>20</v>
      </c>
      <c r="H8686" t="s">
        <v>719</v>
      </c>
      <c r="J8686" t="s">
        <v>18342</v>
      </c>
      <c r="K8686" t="str">
        <f>IF(COUNTIF(Customers!A:A, H8686)&gt;0, "Valid", "Invalid")</f>
        <v>Valid</v>
      </c>
      <c r="L8686" t="str">
        <f t="shared" si="675"/>
        <v>2</v>
      </c>
      <c r="M8686" t="str">
        <f t="shared" si="676"/>
        <v>2022</v>
      </c>
      <c r="N8686">
        <f t="shared" si="677"/>
        <v>135131.60999999999</v>
      </c>
      <c r="O8686">
        <f t="shared" si="678"/>
        <v>135131.60999999999</v>
      </c>
      <c r="P8686" t="str">
        <f t="shared" si="679"/>
        <v/>
      </c>
      <c r="Q8686" s="48" t="str">
        <f>IF(O8686="","",
   IF(OR(O8686&lt;EDA_Outlier_Analysis!$C$10, O8686&gt;EDA_Outlier_Analysis!$C$11),
      "Outlier",
      "Normal"))</f>
        <v>Normal</v>
      </c>
      <c r="R8686" t="str">
        <f>IF(P8686="","",
   IF(OR(P8686 &lt; EDA_Outlier_Analysis!$F$7, P8686 &gt; EDA_Outlier_Analysis!$F$8),
      "Outlier",
      "Normal"))</f>
        <v/>
      </c>
      <c r="S8686" t="str">
        <f>IF(N8686="","",
   IF(OR(N8686 &lt;EDA_Outlier_Analysis!$I$10, N8686 &gt; EDA_Outlier_Analysis!$I$11),
      "Outlier",
      "Normal"))</f>
        <v>Normal</v>
      </c>
    </row>
    <row r="8687" spans="1:19">
      <c r="A8687" t="s">
        <v>18343</v>
      </c>
      <c r="B8687" s="4">
        <v>44843</v>
      </c>
      <c r="C8687" s="2">
        <v>23397.05</v>
      </c>
      <c r="D8687" t="s">
        <v>1345</v>
      </c>
      <c r="E8687" t="s">
        <v>1345</v>
      </c>
      <c r="F8687" t="s">
        <v>11</v>
      </c>
      <c r="G8687" t="s">
        <v>31</v>
      </c>
      <c r="J8687" t="s">
        <v>18344</v>
      </c>
      <c r="K8687" t="str">
        <f>IF(COUNTIF(Customers!A:A, H8687)&gt;0, "Valid", "Invalid")</f>
        <v>Invalid</v>
      </c>
      <c r="L8687" t="str">
        <f t="shared" si="675"/>
        <v>10</v>
      </c>
      <c r="M8687" t="str">
        <f t="shared" si="676"/>
        <v>2022</v>
      </c>
      <c r="N8687">
        <f t="shared" si="677"/>
        <v>-23397.05</v>
      </c>
      <c r="O8687" t="str">
        <f t="shared" si="678"/>
        <v/>
      </c>
      <c r="P8687" t="str">
        <f t="shared" si="679"/>
        <v/>
      </c>
      <c r="Q8687" s="48" t="str">
        <f>IF(O8687="","",
   IF(OR(O8687&lt;EDA_Outlier_Analysis!$C$10, O8687&gt;EDA_Outlier_Analysis!$C$11),
      "Outlier",
      "Normal"))</f>
        <v/>
      </c>
      <c r="R8687" t="str">
        <f>IF(P8687="","",
   IF(OR(P8687 &lt; EDA_Outlier_Analysis!$F$7, P8687 &gt; EDA_Outlier_Analysis!$F$8),
      "Outlier",
      "Normal"))</f>
        <v/>
      </c>
      <c r="S8687" t="str">
        <f>IF(N8687="","",
   IF(OR(N8687 &lt;EDA_Outlier_Analysis!$I$10, N8687 &gt; EDA_Outlier_Analysis!$I$11),
      "Outlier",
      "Normal"))</f>
        <v>Normal</v>
      </c>
    </row>
    <row r="8688" spans="1:19">
      <c r="A8688" t="s">
        <v>18345</v>
      </c>
      <c r="B8688" s="4">
        <v>44953</v>
      </c>
      <c r="C8688" s="2">
        <v>213758.52</v>
      </c>
      <c r="D8688" t="s">
        <v>849</v>
      </c>
      <c r="E8688" t="s">
        <v>868</v>
      </c>
      <c r="F8688" t="s">
        <v>11</v>
      </c>
      <c r="G8688" t="s">
        <v>34</v>
      </c>
      <c r="H8688" t="s">
        <v>307</v>
      </c>
      <c r="J8688" t="s">
        <v>18346</v>
      </c>
      <c r="K8688" t="str">
        <f>IF(COUNTIF(Customers!A:A, H8688)&gt;0, "Valid", "Invalid")</f>
        <v>Valid</v>
      </c>
      <c r="L8688" t="str">
        <f t="shared" si="675"/>
        <v>1</v>
      </c>
      <c r="M8688" t="str">
        <f t="shared" si="676"/>
        <v>2023</v>
      </c>
      <c r="N8688">
        <f t="shared" si="677"/>
        <v>213758.52</v>
      </c>
      <c r="O8688">
        <f t="shared" si="678"/>
        <v>213758.52</v>
      </c>
      <c r="P8688" t="str">
        <f t="shared" si="679"/>
        <v/>
      </c>
      <c r="Q8688" s="48" t="str">
        <f>IF(O8688="","",
   IF(OR(O8688&lt;EDA_Outlier_Analysis!$C$10, O8688&gt;EDA_Outlier_Analysis!$C$11),
      "Outlier",
      "Normal"))</f>
        <v>Normal</v>
      </c>
      <c r="R8688" t="str">
        <f>IF(P8688="","",
   IF(OR(P8688 &lt; EDA_Outlier_Analysis!$F$7, P8688 &gt; EDA_Outlier_Analysis!$F$8),
      "Outlier",
      "Normal"))</f>
        <v/>
      </c>
      <c r="S8688" t="str">
        <f>IF(N8688="","",
   IF(OR(N8688 &lt;EDA_Outlier_Analysis!$I$10, N8688 &gt; EDA_Outlier_Analysis!$I$11),
      "Outlier",
      "Normal"))</f>
        <v>Normal</v>
      </c>
    </row>
    <row r="8689" spans="1:19">
      <c r="A8689" t="s">
        <v>18347</v>
      </c>
      <c r="B8689" s="4">
        <v>45182</v>
      </c>
      <c r="C8689" s="2">
        <v>-32835.03</v>
      </c>
      <c r="D8689" t="s">
        <v>840</v>
      </c>
      <c r="E8689" t="s">
        <v>856</v>
      </c>
      <c r="F8689" t="s">
        <v>11</v>
      </c>
      <c r="G8689" t="s">
        <v>20</v>
      </c>
      <c r="I8689" t="s">
        <v>1010</v>
      </c>
      <c r="J8689" t="s">
        <v>18348</v>
      </c>
      <c r="K8689" t="str">
        <f>IF(COUNTIF(Customers!A:A, H8689)&gt;0, "Valid", "Invalid")</f>
        <v>Invalid</v>
      </c>
      <c r="L8689" t="str">
        <f t="shared" si="675"/>
        <v>9</v>
      </c>
      <c r="M8689" t="str">
        <f t="shared" si="676"/>
        <v>2023</v>
      </c>
      <c r="N8689">
        <f t="shared" si="677"/>
        <v>-32835.03</v>
      </c>
      <c r="O8689" t="str">
        <f t="shared" si="678"/>
        <v/>
      </c>
      <c r="P8689">
        <f t="shared" si="679"/>
        <v>32835.03</v>
      </c>
      <c r="Q8689" s="48" t="str">
        <f>IF(O8689="","",
   IF(OR(O8689&lt;EDA_Outlier_Analysis!$C$10, O8689&gt;EDA_Outlier_Analysis!$C$11),
      "Outlier",
      "Normal"))</f>
        <v/>
      </c>
      <c r="R8689" t="str">
        <f>IF(P8689="","",
   IF(OR(P8689 &lt; EDA_Outlier_Analysis!$F$7, P8689 &gt; EDA_Outlier_Analysis!$F$8),
      "Outlier",
      "Normal"))</f>
        <v>Normal</v>
      </c>
      <c r="S8689" t="str">
        <f>IF(N8689="","",
   IF(OR(N8689 &lt;EDA_Outlier_Analysis!$I$10, N8689 &gt; EDA_Outlier_Analysis!$I$11),
      "Outlier",
      "Normal"))</f>
        <v>Normal</v>
      </c>
    </row>
    <row r="8690" spans="1:19">
      <c r="A8690" t="s">
        <v>18349</v>
      </c>
      <c r="B8690" s="4">
        <v>45221</v>
      </c>
      <c r="C8690" s="2">
        <v>184264.68</v>
      </c>
      <c r="D8690" t="s">
        <v>849</v>
      </c>
      <c r="E8690" t="s">
        <v>868</v>
      </c>
      <c r="F8690" t="s">
        <v>9</v>
      </c>
      <c r="G8690" t="s">
        <v>31</v>
      </c>
      <c r="H8690" t="s">
        <v>479</v>
      </c>
      <c r="J8690" t="s">
        <v>18350</v>
      </c>
      <c r="K8690" t="str">
        <f>IF(COUNTIF(Customers!A:A, H8690)&gt;0, "Valid", "Invalid")</f>
        <v>Valid</v>
      </c>
      <c r="L8690" t="str">
        <f t="shared" si="675"/>
        <v>10</v>
      </c>
      <c r="M8690" t="str">
        <f t="shared" si="676"/>
        <v>2023</v>
      </c>
      <c r="N8690">
        <f t="shared" si="677"/>
        <v>184264.68</v>
      </c>
      <c r="O8690">
        <f t="shared" si="678"/>
        <v>184264.68</v>
      </c>
      <c r="P8690" t="str">
        <f t="shared" si="679"/>
        <v/>
      </c>
      <c r="Q8690" s="48" t="str">
        <f>IF(O8690="","",
   IF(OR(O8690&lt;EDA_Outlier_Analysis!$C$10, O8690&gt;EDA_Outlier_Analysis!$C$11),
      "Outlier",
      "Normal"))</f>
        <v>Normal</v>
      </c>
      <c r="R8690" t="str">
        <f>IF(P8690="","",
   IF(OR(P8690 &lt; EDA_Outlier_Analysis!$F$7, P8690 &gt; EDA_Outlier_Analysis!$F$8),
      "Outlier",
      "Normal"))</f>
        <v/>
      </c>
      <c r="S8690" t="str">
        <f>IF(N8690="","",
   IF(OR(N8690 &lt;EDA_Outlier_Analysis!$I$10, N8690 &gt; EDA_Outlier_Analysis!$I$11),
      "Outlier",
      "Normal"))</f>
        <v>Normal</v>
      </c>
    </row>
    <row r="8691" spans="1:19">
      <c r="A8691" t="s">
        <v>18351</v>
      </c>
      <c r="B8691" s="4">
        <v>45154</v>
      </c>
      <c r="C8691" s="2">
        <v>212250.71</v>
      </c>
      <c r="D8691" t="s">
        <v>849</v>
      </c>
      <c r="E8691" t="s">
        <v>853</v>
      </c>
      <c r="F8691" t="s">
        <v>11</v>
      </c>
      <c r="G8691" t="s">
        <v>24</v>
      </c>
      <c r="H8691" t="s">
        <v>347</v>
      </c>
      <c r="J8691" t="s">
        <v>18352</v>
      </c>
      <c r="K8691" t="str">
        <f>IF(COUNTIF(Customers!A:A, H8691)&gt;0, "Valid", "Invalid")</f>
        <v>Valid</v>
      </c>
      <c r="L8691" t="str">
        <f t="shared" si="675"/>
        <v>8</v>
      </c>
      <c r="M8691" t="str">
        <f t="shared" si="676"/>
        <v>2023</v>
      </c>
      <c r="N8691">
        <f t="shared" si="677"/>
        <v>212250.71</v>
      </c>
      <c r="O8691">
        <f t="shared" si="678"/>
        <v>212250.71</v>
      </c>
      <c r="P8691" t="str">
        <f t="shared" si="679"/>
        <v/>
      </c>
      <c r="Q8691" s="48" t="str">
        <f>IF(O8691="","",
   IF(OR(O8691&lt;EDA_Outlier_Analysis!$C$10, O8691&gt;EDA_Outlier_Analysis!$C$11),
      "Outlier",
      "Normal"))</f>
        <v>Normal</v>
      </c>
      <c r="R8691" t="str">
        <f>IF(P8691="","",
   IF(OR(P8691 &lt; EDA_Outlier_Analysis!$F$7, P8691 &gt; EDA_Outlier_Analysis!$F$8),
      "Outlier",
      "Normal"))</f>
        <v/>
      </c>
      <c r="S8691" t="str">
        <f>IF(N8691="","",
   IF(OR(N8691 &lt;EDA_Outlier_Analysis!$I$10, N8691 &gt; EDA_Outlier_Analysis!$I$11),
      "Outlier",
      "Normal"))</f>
        <v>Normal</v>
      </c>
    </row>
    <row r="8692" spans="1:19">
      <c r="A8692" t="s">
        <v>18353</v>
      </c>
      <c r="B8692" s="4">
        <v>45003</v>
      </c>
      <c r="C8692" s="2">
        <v>-49486.62</v>
      </c>
      <c r="D8692" t="s">
        <v>840</v>
      </c>
      <c r="E8692" t="s">
        <v>845</v>
      </c>
      <c r="F8692" t="s">
        <v>10</v>
      </c>
      <c r="G8692" t="s">
        <v>20</v>
      </c>
      <c r="I8692" t="s">
        <v>2053</v>
      </c>
      <c r="J8692" t="s">
        <v>18354</v>
      </c>
      <c r="K8692" t="str">
        <f>IF(COUNTIF(Customers!A:A, H8692)&gt;0, "Valid", "Invalid")</f>
        <v>Invalid</v>
      </c>
      <c r="L8692" t="str">
        <f t="shared" si="675"/>
        <v>3</v>
      </c>
      <c r="M8692" t="str">
        <f t="shared" si="676"/>
        <v>2023</v>
      </c>
      <c r="N8692">
        <f t="shared" si="677"/>
        <v>-49486.62</v>
      </c>
      <c r="O8692" t="str">
        <f t="shared" si="678"/>
        <v/>
      </c>
      <c r="P8692">
        <f t="shared" si="679"/>
        <v>49486.62</v>
      </c>
      <c r="Q8692" s="48" t="str">
        <f>IF(O8692="","",
   IF(OR(O8692&lt;EDA_Outlier_Analysis!$C$10, O8692&gt;EDA_Outlier_Analysis!$C$11),
      "Outlier",
      "Normal"))</f>
        <v/>
      </c>
      <c r="R8692" t="str">
        <f>IF(P8692="","",
   IF(OR(P8692 &lt; EDA_Outlier_Analysis!$F$7, P8692 &gt; EDA_Outlier_Analysis!$F$8),
      "Outlier",
      "Normal"))</f>
        <v>Normal</v>
      </c>
      <c r="S8692" t="str">
        <f>IF(N8692="","",
   IF(OR(N8692 &lt;EDA_Outlier_Analysis!$I$10, N8692 &gt; EDA_Outlier_Analysis!$I$11),
      "Outlier",
      "Normal"))</f>
        <v>Normal</v>
      </c>
    </row>
    <row r="8693" spans="1:19">
      <c r="A8693" t="s">
        <v>18355</v>
      </c>
      <c r="B8693" s="4">
        <v>45149</v>
      </c>
      <c r="C8693" s="2">
        <v>-60923.47</v>
      </c>
      <c r="D8693" t="s">
        <v>840</v>
      </c>
      <c r="E8693" t="s">
        <v>864</v>
      </c>
      <c r="F8693" t="s">
        <v>11</v>
      </c>
      <c r="G8693" t="s">
        <v>31</v>
      </c>
      <c r="I8693" t="s">
        <v>1545</v>
      </c>
      <c r="J8693" t="s">
        <v>18356</v>
      </c>
      <c r="K8693" t="str">
        <f>IF(COUNTIF(Customers!A:A, H8693)&gt;0, "Valid", "Invalid")</f>
        <v>Invalid</v>
      </c>
      <c r="L8693" t="str">
        <f t="shared" si="675"/>
        <v>8</v>
      </c>
      <c r="M8693" t="str">
        <f t="shared" si="676"/>
        <v>2023</v>
      </c>
      <c r="N8693">
        <f t="shared" si="677"/>
        <v>-60923.47</v>
      </c>
      <c r="O8693" t="str">
        <f t="shared" si="678"/>
        <v/>
      </c>
      <c r="P8693">
        <f t="shared" si="679"/>
        <v>60923.47</v>
      </c>
      <c r="Q8693" s="48" t="str">
        <f>IF(O8693="","",
   IF(OR(O8693&lt;EDA_Outlier_Analysis!$C$10, O8693&gt;EDA_Outlier_Analysis!$C$11),
      "Outlier",
      "Normal"))</f>
        <v/>
      </c>
      <c r="R8693" t="str">
        <f>IF(P8693="","",
   IF(OR(P8693 &lt; EDA_Outlier_Analysis!$F$7, P8693 &gt; EDA_Outlier_Analysis!$F$8),
      "Outlier",
      "Normal"))</f>
        <v>Outlier</v>
      </c>
      <c r="S8693" t="str">
        <f>IF(N8693="","",
   IF(OR(N8693 &lt;EDA_Outlier_Analysis!$I$10, N8693 &gt; EDA_Outlier_Analysis!$I$11),
      "Outlier",
      "Normal"))</f>
        <v>Normal</v>
      </c>
    </row>
    <row r="8694" spans="1:19">
      <c r="A8694" t="s">
        <v>18357</v>
      </c>
      <c r="B8694" s="4">
        <v>44829</v>
      </c>
      <c r="C8694" s="2">
        <v>87770.01</v>
      </c>
      <c r="D8694" t="s">
        <v>849</v>
      </c>
      <c r="E8694" t="s">
        <v>853</v>
      </c>
      <c r="F8694" t="s">
        <v>9</v>
      </c>
      <c r="G8694" t="s">
        <v>34</v>
      </c>
      <c r="H8694" t="s">
        <v>639</v>
      </c>
      <c r="J8694" t="s">
        <v>18358</v>
      </c>
      <c r="K8694" t="str">
        <f>IF(COUNTIF(Customers!A:A, H8694)&gt;0, "Valid", "Invalid")</f>
        <v>Valid</v>
      </c>
      <c r="L8694" t="str">
        <f t="shared" si="675"/>
        <v>9</v>
      </c>
      <c r="M8694" t="str">
        <f t="shared" si="676"/>
        <v>2022</v>
      </c>
      <c r="N8694">
        <f t="shared" si="677"/>
        <v>87770.01</v>
      </c>
      <c r="O8694">
        <f t="shared" si="678"/>
        <v>87770.01</v>
      </c>
      <c r="P8694" t="str">
        <f t="shared" si="679"/>
        <v/>
      </c>
      <c r="Q8694" s="48" t="str">
        <f>IF(O8694="","",
   IF(OR(O8694&lt;EDA_Outlier_Analysis!$C$10, O8694&gt;EDA_Outlier_Analysis!$C$11),
      "Outlier",
      "Normal"))</f>
        <v>Normal</v>
      </c>
      <c r="R8694" t="str">
        <f>IF(P8694="","",
   IF(OR(P8694 &lt; EDA_Outlier_Analysis!$F$7, P8694 &gt; EDA_Outlier_Analysis!$F$8),
      "Outlier",
      "Normal"))</f>
        <v/>
      </c>
      <c r="S8694" t="str">
        <f>IF(N8694="","",
   IF(OR(N8694 &lt;EDA_Outlier_Analysis!$I$10, N8694 &gt; EDA_Outlier_Analysis!$I$11),
      "Outlier",
      "Normal"))</f>
        <v>Normal</v>
      </c>
    </row>
    <row r="8695" spans="1:19">
      <c r="A8695" t="s">
        <v>18359</v>
      </c>
      <c r="B8695" s="4">
        <v>44743</v>
      </c>
      <c r="C8695" s="2">
        <v>5439.97</v>
      </c>
      <c r="D8695" t="s">
        <v>971</v>
      </c>
      <c r="E8695" t="s">
        <v>971</v>
      </c>
      <c r="F8695" t="s">
        <v>10</v>
      </c>
      <c r="G8695" t="s">
        <v>20</v>
      </c>
      <c r="J8695" t="s">
        <v>18360</v>
      </c>
      <c r="K8695" t="str">
        <f>IF(COUNTIF(Customers!A:A, H8695)&gt;0, "Valid", "Invalid")</f>
        <v>Invalid</v>
      </c>
      <c r="L8695" t="str">
        <f t="shared" si="675"/>
        <v>7</v>
      </c>
      <c r="M8695" t="str">
        <f t="shared" si="676"/>
        <v>2022</v>
      </c>
      <c r="N8695">
        <f t="shared" si="677"/>
        <v>-5439.97</v>
      </c>
      <c r="O8695" t="str">
        <f t="shared" si="678"/>
        <v/>
      </c>
      <c r="P8695" t="str">
        <f t="shared" si="679"/>
        <v/>
      </c>
      <c r="Q8695" s="48" t="str">
        <f>IF(O8695="","",
   IF(OR(O8695&lt;EDA_Outlier_Analysis!$C$10, O8695&gt;EDA_Outlier_Analysis!$C$11),
      "Outlier",
      "Normal"))</f>
        <v/>
      </c>
      <c r="R8695" t="str">
        <f>IF(P8695="","",
   IF(OR(P8695 &lt; EDA_Outlier_Analysis!$F$7, P8695 &gt; EDA_Outlier_Analysis!$F$8),
      "Outlier",
      "Normal"))</f>
        <v/>
      </c>
      <c r="S8695" t="str">
        <f>IF(N8695="","",
   IF(OR(N8695 &lt;EDA_Outlier_Analysis!$I$10, N8695 &gt; EDA_Outlier_Analysis!$I$11),
      "Outlier",
      "Normal"))</f>
        <v>Normal</v>
      </c>
    </row>
    <row r="8696" spans="1:19">
      <c r="A8696" t="s">
        <v>18361</v>
      </c>
      <c r="B8696" s="4">
        <v>45131</v>
      </c>
      <c r="C8696" s="2">
        <v>-33294.410000000003</v>
      </c>
      <c r="D8696" t="s">
        <v>840</v>
      </c>
      <c r="E8696" t="s">
        <v>845</v>
      </c>
      <c r="F8696" t="s">
        <v>9</v>
      </c>
      <c r="G8696" t="s">
        <v>31</v>
      </c>
      <c r="I8696" t="s">
        <v>1971</v>
      </c>
      <c r="J8696" t="s">
        <v>18362</v>
      </c>
      <c r="K8696" t="str">
        <f>IF(COUNTIF(Customers!A:A, H8696)&gt;0, "Valid", "Invalid")</f>
        <v>Invalid</v>
      </c>
      <c r="L8696" t="str">
        <f t="shared" si="675"/>
        <v>7</v>
      </c>
      <c r="M8696" t="str">
        <f t="shared" si="676"/>
        <v>2023</v>
      </c>
      <c r="N8696">
        <f t="shared" si="677"/>
        <v>-33294.410000000003</v>
      </c>
      <c r="O8696" t="str">
        <f t="shared" si="678"/>
        <v/>
      </c>
      <c r="P8696">
        <f t="shared" si="679"/>
        <v>33294.410000000003</v>
      </c>
      <c r="Q8696" s="48" t="str">
        <f>IF(O8696="","",
   IF(OR(O8696&lt;EDA_Outlier_Analysis!$C$10, O8696&gt;EDA_Outlier_Analysis!$C$11),
      "Outlier",
      "Normal"))</f>
        <v/>
      </c>
      <c r="R8696" t="str">
        <f>IF(P8696="","",
   IF(OR(P8696 &lt; EDA_Outlier_Analysis!$F$7, P8696 &gt; EDA_Outlier_Analysis!$F$8),
      "Outlier",
      "Normal"))</f>
        <v>Normal</v>
      </c>
      <c r="S8696" t="str">
        <f>IF(N8696="","",
   IF(OR(N8696 &lt;EDA_Outlier_Analysis!$I$10, N8696 &gt; EDA_Outlier_Analysis!$I$11),
      "Outlier",
      "Normal"))</f>
        <v>Normal</v>
      </c>
    </row>
    <row r="8697" spans="1:19">
      <c r="A8697" t="s">
        <v>18363</v>
      </c>
      <c r="B8697" s="4">
        <v>45063</v>
      </c>
      <c r="C8697" s="2">
        <v>140080.45000000001</v>
      </c>
      <c r="D8697" t="s">
        <v>849</v>
      </c>
      <c r="E8697" t="s">
        <v>853</v>
      </c>
      <c r="F8697" t="s">
        <v>9</v>
      </c>
      <c r="G8697" t="s">
        <v>34</v>
      </c>
      <c r="H8697" t="s">
        <v>553</v>
      </c>
      <c r="J8697" t="s">
        <v>18364</v>
      </c>
      <c r="K8697" t="str">
        <f>IF(COUNTIF(Customers!A:A, H8697)&gt;0, "Valid", "Invalid")</f>
        <v>Valid</v>
      </c>
      <c r="L8697" t="str">
        <f t="shared" si="675"/>
        <v>5</v>
      </c>
      <c r="M8697" t="str">
        <f t="shared" si="676"/>
        <v>2023</v>
      </c>
      <c r="N8697">
        <f t="shared" si="677"/>
        <v>140080.45000000001</v>
      </c>
      <c r="O8697">
        <f t="shared" si="678"/>
        <v>140080.45000000001</v>
      </c>
      <c r="P8697" t="str">
        <f t="shared" si="679"/>
        <v/>
      </c>
      <c r="Q8697" s="48" t="str">
        <f>IF(O8697="","",
   IF(OR(O8697&lt;EDA_Outlier_Analysis!$C$10, O8697&gt;EDA_Outlier_Analysis!$C$11),
      "Outlier",
      "Normal"))</f>
        <v>Normal</v>
      </c>
      <c r="R8697" t="str">
        <f>IF(P8697="","",
   IF(OR(P8697 &lt; EDA_Outlier_Analysis!$F$7, P8697 &gt; EDA_Outlier_Analysis!$F$8),
      "Outlier",
      "Normal"))</f>
        <v/>
      </c>
      <c r="S8697" t="str">
        <f>IF(N8697="","",
   IF(OR(N8697 &lt;EDA_Outlier_Analysis!$I$10, N8697 &gt; EDA_Outlier_Analysis!$I$11),
      "Outlier",
      "Normal"))</f>
        <v>Normal</v>
      </c>
    </row>
    <row r="8698" spans="1:19">
      <c r="A8698" t="s">
        <v>18365</v>
      </c>
      <c r="B8698" s="4">
        <v>45190</v>
      </c>
      <c r="C8698" s="2">
        <v>-53492.52</v>
      </c>
      <c r="D8698" t="s">
        <v>840</v>
      </c>
      <c r="E8698" t="s">
        <v>878</v>
      </c>
      <c r="F8698" t="s">
        <v>9</v>
      </c>
      <c r="G8698" t="s">
        <v>34</v>
      </c>
      <c r="I8698" t="s">
        <v>1109</v>
      </c>
      <c r="J8698" t="s">
        <v>18366</v>
      </c>
      <c r="K8698" t="str">
        <f>IF(COUNTIF(Customers!A:A, H8698)&gt;0, "Valid", "Invalid")</f>
        <v>Invalid</v>
      </c>
      <c r="L8698" t="str">
        <f t="shared" si="675"/>
        <v>9</v>
      </c>
      <c r="M8698" t="str">
        <f t="shared" si="676"/>
        <v>2023</v>
      </c>
      <c r="N8698">
        <f t="shared" si="677"/>
        <v>-53492.52</v>
      </c>
      <c r="O8698" t="str">
        <f t="shared" si="678"/>
        <v/>
      </c>
      <c r="P8698">
        <f t="shared" si="679"/>
        <v>53492.52</v>
      </c>
      <c r="Q8698" s="48" t="str">
        <f>IF(O8698="","",
   IF(OR(O8698&lt;EDA_Outlier_Analysis!$C$10, O8698&gt;EDA_Outlier_Analysis!$C$11),
      "Outlier",
      "Normal"))</f>
        <v/>
      </c>
      <c r="R8698" t="str">
        <f>IF(P8698="","",
   IF(OR(P8698 &lt; EDA_Outlier_Analysis!$F$7, P8698 &gt; EDA_Outlier_Analysis!$F$8),
      "Outlier",
      "Normal"))</f>
        <v>Normal</v>
      </c>
      <c r="S8698" t="str">
        <f>IF(N8698="","",
   IF(OR(N8698 &lt;EDA_Outlier_Analysis!$I$10, N8698 &gt; EDA_Outlier_Analysis!$I$11),
      "Outlier",
      "Normal"))</f>
        <v>Normal</v>
      </c>
    </row>
    <row r="8699" spans="1:19">
      <c r="A8699" t="s">
        <v>18367</v>
      </c>
      <c r="B8699" s="4">
        <v>44937</v>
      </c>
      <c r="C8699" s="2">
        <v>-38665.040000000001</v>
      </c>
      <c r="D8699" t="s">
        <v>840</v>
      </c>
      <c r="E8699" t="s">
        <v>841</v>
      </c>
      <c r="F8699" t="s">
        <v>10</v>
      </c>
      <c r="G8699" t="s">
        <v>20</v>
      </c>
      <c r="I8699" t="s">
        <v>960</v>
      </c>
      <c r="J8699" t="s">
        <v>18368</v>
      </c>
      <c r="K8699" t="str">
        <f>IF(COUNTIF(Customers!A:A, H8699)&gt;0, "Valid", "Invalid")</f>
        <v>Invalid</v>
      </c>
      <c r="L8699" t="str">
        <f t="shared" si="675"/>
        <v>1</v>
      </c>
      <c r="M8699" t="str">
        <f t="shared" si="676"/>
        <v>2023</v>
      </c>
      <c r="N8699">
        <f t="shared" si="677"/>
        <v>-38665.040000000001</v>
      </c>
      <c r="O8699" t="str">
        <f t="shared" si="678"/>
        <v/>
      </c>
      <c r="P8699">
        <f t="shared" si="679"/>
        <v>38665.040000000001</v>
      </c>
      <c r="Q8699" s="48" t="str">
        <f>IF(O8699="","",
   IF(OR(O8699&lt;EDA_Outlier_Analysis!$C$10, O8699&gt;EDA_Outlier_Analysis!$C$11),
      "Outlier",
      "Normal"))</f>
        <v/>
      </c>
      <c r="R8699" t="str">
        <f>IF(P8699="","",
   IF(OR(P8699 &lt; EDA_Outlier_Analysis!$F$7, P8699 &gt; EDA_Outlier_Analysis!$F$8),
      "Outlier",
      "Normal"))</f>
        <v>Normal</v>
      </c>
      <c r="S8699" t="str">
        <f>IF(N8699="","",
   IF(OR(N8699 &lt;EDA_Outlier_Analysis!$I$10, N8699 &gt; EDA_Outlier_Analysis!$I$11),
      "Outlier",
      "Normal"))</f>
        <v>Normal</v>
      </c>
    </row>
    <row r="8700" spans="1:19">
      <c r="A8700" t="s">
        <v>18369</v>
      </c>
      <c r="B8700" s="4">
        <v>45206</v>
      </c>
      <c r="C8700" s="2">
        <v>-2000</v>
      </c>
      <c r="D8700" t="s">
        <v>840</v>
      </c>
      <c r="E8700" t="s">
        <v>864</v>
      </c>
      <c r="F8700" t="s">
        <v>9</v>
      </c>
      <c r="G8700" t="s">
        <v>20</v>
      </c>
      <c r="I8700" t="s">
        <v>909</v>
      </c>
      <c r="J8700" t="s">
        <v>18370</v>
      </c>
      <c r="K8700" t="str">
        <f>IF(COUNTIF(Customers!A:A, H8700)&gt;0, "Valid", "Invalid")</f>
        <v>Invalid</v>
      </c>
      <c r="L8700" t="str">
        <f t="shared" si="675"/>
        <v>10</v>
      </c>
      <c r="M8700" t="str">
        <f t="shared" si="676"/>
        <v>2023</v>
      </c>
      <c r="N8700">
        <f t="shared" si="677"/>
        <v>-2000</v>
      </c>
      <c r="O8700" t="str">
        <f t="shared" si="678"/>
        <v/>
      </c>
      <c r="P8700">
        <f t="shared" si="679"/>
        <v>2000</v>
      </c>
      <c r="Q8700" s="48" t="str">
        <f>IF(O8700="","",
   IF(OR(O8700&lt;EDA_Outlier_Analysis!$C$10, O8700&gt;EDA_Outlier_Analysis!$C$11),
      "Outlier",
      "Normal"))</f>
        <v/>
      </c>
      <c r="R8700" t="str">
        <f>IF(P8700="","",
   IF(OR(P8700 &lt; EDA_Outlier_Analysis!$F$7, P8700 &gt; EDA_Outlier_Analysis!$F$8),
      "Outlier",
      "Normal"))</f>
        <v>Outlier</v>
      </c>
      <c r="S8700" t="str">
        <f>IF(N8700="","",
   IF(OR(N8700 &lt;EDA_Outlier_Analysis!$I$10, N8700 &gt; EDA_Outlier_Analysis!$I$11),
      "Outlier",
      "Normal"))</f>
        <v>Normal</v>
      </c>
    </row>
    <row r="8701" spans="1:19">
      <c r="A8701" t="s">
        <v>18371</v>
      </c>
      <c r="B8701" s="4">
        <v>45271</v>
      </c>
      <c r="C8701" s="2">
        <v>166803.45000000001</v>
      </c>
      <c r="D8701" t="s">
        <v>849</v>
      </c>
      <c r="E8701" t="s">
        <v>850</v>
      </c>
      <c r="F8701" t="s">
        <v>10</v>
      </c>
      <c r="G8701" t="s">
        <v>31</v>
      </c>
      <c r="H8701" t="s">
        <v>121</v>
      </c>
      <c r="J8701" t="s">
        <v>18372</v>
      </c>
      <c r="K8701" t="str">
        <f>IF(COUNTIF(Customers!A:A, H8701)&gt;0, "Valid", "Invalid")</f>
        <v>Valid</v>
      </c>
      <c r="L8701" t="str">
        <f t="shared" si="675"/>
        <v>12</v>
      </c>
      <c r="M8701" t="str">
        <f t="shared" si="676"/>
        <v>2023</v>
      </c>
      <c r="N8701">
        <f t="shared" si="677"/>
        <v>166803.45000000001</v>
      </c>
      <c r="O8701">
        <f t="shared" si="678"/>
        <v>166803.45000000001</v>
      </c>
      <c r="P8701" t="str">
        <f t="shared" si="679"/>
        <v/>
      </c>
      <c r="Q8701" s="48" t="str">
        <f>IF(O8701="","",
   IF(OR(O8701&lt;EDA_Outlier_Analysis!$C$10, O8701&gt;EDA_Outlier_Analysis!$C$11),
      "Outlier",
      "Normal"))</f>
        <v>Normal</v>
      </c>
      <c r="R8701" t="str">
        <f>IF(P8701="","",
   IF(OR(P8701 &lt; EDA_Outlier_Analysis!$F$7, P8701 &gt; EDA_Outlier_Analysis!$F$8),
      "Outlier",
      "Normal"))</f>
        <v/>
      </c>
      <c r="S8701" t="str">
        <f>IF(N8701="","",
   IF(OR(N8701 &lt;EDA_Outlier_Analysis!$I$10, N8701 &gt; EDA_Outlier_Analysis!$I$11),
      "Outlier",
      "Normal"))</f>
        <v>Normal</v>
      </c>
    </row>
    <row r="8702" spans="1:19">
      <c r="A8702" t="s">
        <v>18373</v>
      </c>
      <c r="B8702" s="4">
        <v>45152</v>
      </c>
      <c r="C8702" s="2">
        <v>196876.24</v>
      </c>
      <c r="D8702" t="s">
        <v>849</v>
      </c>
      <c r="E8702" t="s">
        <v>853</v>
      </c>
      <c r="F8702" t="s">
        <v>11</v>
      </c>
      <c r="G8702" t="s">
        <v>34</v>
      </c>
      <c r="H8702" t="s">
        <v>517</v>
      </c>
      <c r="J8702" t="s">
        <v>18374</v>
      </c>
      <c r="K8702" t="str">
        <f>IF(COUNTIF(Customers!A:A, H8702)&gt;0, "Valid", "Invalid")</f>
        <v>Valid</v>
      </c>
      <c r="L8702" t="str">
        <f t="shared" si="675"/>
        <v>8</v>
      </c>
      <c r="M8702" t="str">
        <f t="shared" si="676"/>
        <v>2023</v>
      </c>
      <c r="N8702">
        <f t="shared" si="677"/>
        <v>196876.24</v>
      </c>
      <c r="O8702">
        <f t="shared" si="678"/>
        <v>196876.24</v>
      </c>
      <c r="P8702" t="str">
        <f t="shared" si="679"/>
        <v/>
      </c>
      <c r="Q8702" s="48" t="str">
        <f>IF(O8702="","",
   IF(OR(O8702&lt;EDA_Outlier_Analysis!$C$10, O8702&gt;EDA_Outlier_Analysis!$C$11),
      "Outlier",
      "Normal"))</f>
        <v>Normal</v>
      </c>
      <c r="R8702" t="str">
        <f>IF(P8702="","",
   IF(OR(P8702 &lt; EDA_Outlier_Analysis!$F$7, P8702 &gt; EDA_Outlier_Analysis!$F$8),
      "Outlier",
      "Normal"))</f>
        <v/>
      </c>
      <c r="S8702" t="str">
        <f>IF(N8702="","",
   IF(OR(N8702 &lt;EDA_Outlier_Analysis!$I$10, N8702 &gt; EDA_Outlier_Analysis!$I$11),
      "Outlier",
      "Normal"))</f>
        <v>Normal</v>
      </c>
    </row>
    <row r="8703" spans="1:19">
      <c r="A8703" t="s">
        <v>18375</v>
      </c>
      <c r="B8703" s="4">
        <v>44698</v>
      </c>
      <c r="C8703" s="2">
        <v>-36031.61</v>
      </c>
      <c r="D8703" t="s">
        <v>840</v>
      </c>
      <c r="E8703" t="s">
        <v>856</v>
      </c>
      <c r="F8703" t="s">
        <v>11</v>
      </c>
      <c r="G8703" t="s">
        <v>20</v>
      </c>
      <c r="I8703" t="s">
        <v>3081</v>
      </c>
      <c r="J8703" t="s">
        <v>18376</v>
      </c>
      <c r="K8703" t="str">
        <f>IF(COUNTIF(Customers!A:A, H8703)&gt;0, "Valid", "Invalid")</f>
        <v>Invalid</v>
      </c>
      <c r="L8703" t="str">
        <f t="shared" si="675"/>
        <v>5</v>
      </c>
      <c r="M8703" t="str">
        <f t="shared" si="676"/>
        <v>2022</v>
      </c>
      <c r="N8703">
        <f t="shared" si="677"/>
        <v>-36031.61</v>
      </c>
      <c r="O8703" t="str">
        <f t="shared" si="678"/>
        <v/>
      </c>
      <c r="P8703">
        <f t="shared" si="679"/>
        <v>36031.61</v>
      </c>
      <c r="Q8703" s="48" t="str">
        <f>IF(O8703="","",
   IF(OR(O8703&lt;EDA_Outlier_Analysis!$C$10, O8703&gt;EDA_Outlier_Analysis!$C$11),
      "Outlier",
      "Normal"))</f>
        <v/>
      </c>
      <c r="R8703" t="str">
        <f>IF(P8703="","",
   IF(OR(P8703 &lt; EDA_Outlier_Analysis!$F$7, P8703 &gt; EDA_Outlier_Analysis!$F$8),
      "Outlier",
      "Normal"))</f>
        <v>Normal</v>
      </c>
      <c r="S8703" t="str">
        <f>IF(N8703="","",
   IF(OR(N8703 &lt;EDA_Outlier_Analysis!$I$10, N8703 &gt; EDA_Outlier_Analysis!$I$11),
      "Outlier",
      "Normal"))</f>
        <v>Normal</v>
      </c>
    </row>
    <row r="8704" spans="1:19">
      <c r="A8704" t="s">
        <v>18377</v>
      </c>
      <c r="B8704" s="4">
        <v>45055</v>
      </c>
      <c r="C8704" s="2">
        <v>185691.8</v>
      </c>
      <c r="D8704" t="s">
        <v>849</v>
      </c>
      <c r="E8704" t="s">
        <v>868</v>
      </c>
      <c r="F8704" t="s">
        <v>11</v>
      </c>
      <c r="G8704" t="s">
        <v>24</v>
      </c>
      <c r="H8704" t="s">
        <v>201</v>
      </c>
      <c r="J8704" t="s">
        <v>18378</v>
      </c>
      <c r="K8704" t="str">
        <f>IF(COUNTIF(Customers!A:A, H8704)&gt;0, "Valid", "Invalid")</f>
        <v>Valid</v>
      </c>
      <c r="L8704" t="str">
        <f t="shared" si="675"/>
        <v>5</v>
      </c>
      <c r="M8704" t="str">
        <f t="shared" si="676"/>
        <v>2023</v>
      </c>
      <c r="N8704">
        <f t="shared" si="677"/>
        <v>185691.8</v>
      </c>
      <c r="O8704">
        <f t="shared" si="678"/>
        <v>185691.8</v>
      </c>
      <c r="P8704" t="str">
        <f t="shared" si="679"/>
        <v/>
      </c>
      <c r="Q8704" s="48" t="str">
        <f>IF(O8704="","",
   IF(OR(O8704&lt;EDA_Outlier_Analysis!$C$10, O8704&gt;EDA_Outlier_Analysis!$C$11),
      "Outlier",
      "Normal"))</f>
        <v>Normal</v>
      </c>
      <c r="R8704" t="str">
        <f>IF(P8704="","",
   IF(OR(P8704 &lt; EDA_Outlier_Analysis!$F$7, P8704 &gt; EDA_Outlier_Analysis!$F$8),
      "Outlier",
      "Normal"))</f>
        <v/>
      </c>
      <c r="S8704" t="str">
        <f>IF(N8704="","",
   IF(OR(N8704 &lt;EDA_Outlier_Analysis!$I$10, N8704 &gt; EDA_Outlier_Analysis!$I$11),
      "Outlier",
      "Normal"))</f>
        <v>Normal</v>
      </c>
    </row>
    <row r="8705" spans="1:19">
      <c r="A8705" t="s">
        <v>18379</v>
      </c>
      <c r="B8705" s="4">
        <v>44884</v>
      </c>
      <c r="C8705" s="2">
        <v>93433.24</v>
      </c>
      <c r="D8705" t="s">
        <v>849</v>
      </c>
      <c r="E8705" t="s">
        <v>853</v>
      </c>
      <c r="F8705" t="s">
        <v>10</v>
      </c>
      <c r="G8705" t="s">
        <v>34</v>
      </c>
      <c r="H8705" t="s">
        <v>695</v>
      </c>
      <c r="J8705" t="s">
        <v>18380</v>
      </c>
      <c r="K8705" t="str">
        <f>IF(COUNTIF(Customers!A:A, H8705)&gt;0, "Valid", "Invalid")</f>
        <v>Valid</v>
      </c>
      <c r="L8705" t="str">
        <f t="shared" si="675"/>
        <v>11</v>
      </c>
      <c r="M8705" t="str">
        <f t="shared" si="676"/>
        <v>2022</v>
      </c>
      <c r="N8705">
        <f t="shared" si="677"/>
        <v>93433.24</v>
      </c>
      <c r="O8705">
        <f t="shared" si="678"/>
        <v>93433.24</v>
      </c>
      <c r="P8705" t="str">
        <f t="shared" si="679"/>
        <v/>
      </c>
      <c r="Q8705" s="48" t="str">
        <f>IF(O8705="","",
   IF(OR(O8705&lt;EDA_Outlier_Analysis!$C$10, O8705&gt;EDA_Outlier_Analysis!$C$11),
      "Outlier",
      "Normal"))</f>
        <v>Normal</v>
      </c>
      <c r="R8705" t="str">
        <f>IF(P8705="","",
   IF(OR(P8705 &lt; EDA_Outlier_Analysis!$F$7, P8705 &gt; EDA_Outlier_Analysis!$F$8),
      "Outlier",
      "Normal"))</f>
        <v/>
      </c>
      <c r="S8705" t="str">
        <f>IF(N8705="","",
   IF(OR(N8705 &lt;EDA_Outlier_Analysis!$I$10, N8705 &gt; EDA_Outlier_Analysis!$I$11),
      "Outlier",
      "Normal"))</f>
        <v>Normal</v>
      </c>
    </row>
    <row r="8706" spans="1:19">
      <c r="A8706" t="s">
        <v>18381</v>
      </c>
      <c r="B8706" s="4">
        <v>45060</v>
      </c>
      <c r="C8706" s="2">
        <v>82090.62</v>
      </c>
      <c r="D8706" t="s">
        <v>849</v>
      </c>
      <c r="E8706" t="s">
        <v>853</v>
      </c>
      <c r="F8706" t="s">
        <v>9</v>
      </c>
      <c r="G8706" t="s">
        <v>31</v>
      </c>
      <c r="H8706" t="s">
        <v>337</v>
      </c>
      <c r="J8706" t="s">
        <v>18382</v>
      </c>
      <c r="K8706" t="str">
        <f>IF(COUNTIF(Customers!A:A, H8706)&gt;0, "Valid", "Invalid")</f>
        <v>Valid</v>
      </c>
      <c r="L8706" t="str">
        <f t="shared" si="675"/>
        <v>5</v>
      </c>
      <c r="M8706" t="str">
        <f t="shared" si="676"/>
        <v>2023</v>
      </c>
      <c r="N8706">
        <f t="shared" si="677"/>
        <v>82090.62</v>
      </c>
      <c r="O8706">
        <f t="shared" si="678"/>
        <v>82090.62</v>
      </c>
      <c r="P8706" t="str">
        <f t="shared" si="679"/>
        <v/>
      </c>
      <c r="Q8706" s="48" t="str">
        <f>IF(O8706="","",
   IF(OR(O8706&lt;EDA_Outlier_Analysis!$C$10, O8706&gt;EDA_Outlier_Analysis!$C$11),
      "Outlier",
      "Normal"))</f>
        <v>Normal</v>
      </c>
      <c r="R8706" t="str">
        <f>IF(P8706="","",
   IF(OR(P8706 &lt; EDA_Outlier_Analysis!$F$7, P8706 &gt; EDA_Outlier_Analysis!$F$8),
      "Outlier",
      "Normal"))</f>
        <v/>
      </c>
      <c r="S8706" t="str">
        <f>IF(N8706="","",
   IF(OR(N8706 &lt;EDA_Outlier_Analysis!$I$10, N8706 &gt; EDA_Outlier_Analysis!$I$11),
      "Outlier",
      "Normal"))</f>
        <v>Normal</v>
      </c>
    </row>
    <row r="8707" spans="1:19">
      <c r="A8707" t="s">
        <v>18383</v>
      </c>
      <c r="B8707" s="4">
        <v>45203</v>
      </c>
      <c r="C8707" s="2">
        <v>194861.04</v>
      </c>
      <c r="D8707" t="s">
        <v>849</v>
      </c>
      <c r="E8707" t="s">
        <v>853</v>
      </c>
      <c r="F8707" t="s">
        <v>11</v>
      </c>
      <c r="G8707" t="s">
        <v>31</v>
      </c>
      <c r="H8707" t="s">
        <v>107</v>
      </c>
      <c r="J8707" t="s">
        <v>18384</v>
      </c>
      <c r="K8707" t="str">
        <f>IF(COUNTIF(Customers!A:A, H8707)&gt;0, "Valid", "Invalid")</f>
        <v>Valid</v>
      </c>
      <c r="L8707" t="str">
        <f t="shared" ref="L8707:L8770" si="680">TEXT(B8707,"m")</f>
        <v>10</v>
      </c>
      <c r="M8707" t="str">
        <f t="shared" ref="M8707:M8770" si="681">TEXT(B8707,"yyyy")</f>
        <v>2023</v>
      </c>
      <c r="N8707">
        <f t="shared" ref="N8707:N8770" si="682">IF(D8707="Revenue",C8707,-ABS(C8707))</f>
        <v>194861.04</v>
      </c>
      <c r="O8707">
        <f t="shared" ref="O8707:O8770" si="683">IF(D8707="Revenue", C8707, "")</f>
        <v>194861.04</v>
      </c>
      <c r="P8707" t="str">
        <f t="shared" ref="P8707:P8770" si="684">IF(D8707="Expense", ABS(C8707), "")</f>
        <v/>
      </c>
      <c r="Q8707" s="48" t="str">
        <f>IF(O8707="","",
   IF(OR(O8707&lt;EDA_Outlier_Analysis!$C$10, O8707&gt;EDA_Outlier_Analysis!$C$11),
      "Outlier",
      "Normal"))</f>
        <v>Normal</v>
      </c>
      <c r="R8707" t="str">
        <f>IF(P8707="","",
   IF(OR(P8707 &lt; EDA_Outlier_Analysis!$F$7, P8707 &gt; EDA_Outlier_Analysis!$F$8),
      "Outlier",
      "Normal"))</f>
        <v/>
      </c>
      <c r="S8707" t="str">
        <f>IF(N8707="","",
   IF(OR(N8707 &lt;EDA_Outlier_Analysis!$I$10, N8707 &gt; EDA_Outlier_Analysis!$I$11),
      "Outlier",
      "Normal"))</f>
        <v>Normal</v>
      </c>
    </row>
    <row r="8708" spans="1:19">
      <c r="A8708" t="s">
        <v>18385</v>
      </c>
      <c r="B8708" s="4">
        <v>44891</v>
      </c>
      <c r="C8708" s="2">
        <v>-69236.56</v>
      </c>
      <c r="D8708" t="s">
        <v>840</v>
      </c>
      <c r="E8708" t="s">
        <v>864</v>
      </c>
      <c r="F8708" t="s">
        <v>10</v>
      </c>
      <c r="G8708" t="s">
        <v>31</v>
      </c>
      <c r="I8708" t="s">
        <v>2017</v>
      </c>
      <c r="J8708" t="s">
        <v>18386</v>
      </c>
      <c r="K8708" t="str">
        <f>IF(COUNTIF(Customers!A:A, H8708)&gt;0, "Valid", "Invalid")</f>
        <v>Invalid</v>
      </c>
      <c r="L8708" t="str">
        <f t="shared" si="680"/>
        <v>11</v>
      </c>
      <c r="M8708" t="str">
        <f t="shared" si="681"/>
        <v>2022</v>
      </c>
      <c r="N8708">
        <f t="shared" si="682"/>
        <v>-69236.56</v>
      </c>
      <c r="O8708" t="str">
        <f t="shared" si="683"/>
        <v/>
      </c>
      <c r="P8708">
        <f t="shared" si="684"/>
        <v>69236.56</v>
      </c>
      <c r="Q8708" s="48" t="str">
        <f>IF(O8708="","",
   IF(OR(O8708&lt;EDA_Outlier_Analysis!$C$10, O8708&gt;EDA_Outlier_Analysis!$C$11),
      "Outlier",
      "Normal"))</f>
        <v/>
      </c>
      <c r="R8708" t="str">
        <f>IF(P8708="","",
   IF(OR(P8708 &lt; EDA_Outlier_Analysis!$F$7, P8708 &gt; EDA_Outlier_Analysis!$F$8),
      "Outlier",
      "Normal"))</f>
        <v>Outlier</v>
      </c>
      <c r="S8708" t="str">
        <f>IF(N8708="","",
   IF(OR(N8708 &lt;EDA_Outlier_Analysis!$I$10, N8708 &gt; EDA_Outlier_Analysis!$I$11),
      "Outlier",
      "Normal"))</f>
        <v>Normal</v>
      </c>
    </row>
    <row r="8709" spans="1:19">
      <c r="A8709" t="s">
        <v>18387</v>
      </c>
      <c r="B8709" s="4">
        <v>44704</v>
      </c>
      <c r="C8709" s="2">
        <v>-22686.14</v>
      </c>
      <c r="D8709" t="s">
        <v>840</v>
      </c>
      <c r="E8709" t="s">
        <v>905</v>
      </c>
      <c r="F8709" t="s">
        <v>10</v>
      </c>
      <c r="G8709" t="s">
        <v>31</v>
      </c>
      <c r="I8709" t="s">
        <v>4500</v>
      </c>
      <c r="J8709" t="s">
        <v>18388</v>
      </c>
      <c r="K8709" t="str">
        <f>IF(COUNTIF(Customers!A:A, H8709)&gt;0, "Valid", "Invalid")</f>
        <v>Invalid</v>
      </c>
      <c r="L8709" t="str">
        <f t="shared" si="680"/>
        <v>5</v>
      </c>
      <c r="M8709" t="str">
        <f t="shared" si="681"/>
        <v>2022</v>
      </c>
      <c r="N8709">
        <f t="shared" si="682"/>
        <v>-22686.14</v>
      </c>
      <c r="O8709" t="str">
        <f t="shared" si="683"/>
        <v/>
      </c>
      <c r="P8709">
        <f t="shared" si="684"/>
        <v>22686.14</v>
      </c>
      <c r="Q8709" s="48" t="str">
        <f>IF(O8709="","",
   IF(OR(O8709&lt;EDA_Outlier_Analysis!$C$10, O8709&gt;EDA_Outlier_Analysis!$C$11),
      "Outlier",
      "Normal"))</f>
        <v/>
      </c>
      <c r="R8709" t="str">
        <f>IF(P8709="","",
   IF(OR(P8709 &lt; EDA_Outlier_Analysis!$F$7, P8709 &gt; EDA_Outlier_Analysis!$F$8),
      "Outlier",
      "Normal"))</f>
        <v>Outlier</v>
      </c>
      <c r="S8709" t="str">
        <f>IF(N8709="","",
   IF(OR(N8709 &lt;EDA_Outlier_Analysis!$I$10, N8709 &gt; EDA_Outlier_Analysis!$I$11),
      "Outlier",
      "Normal"))</f>
        <v>Normal</v>
      </c>
    </row>
    <row r="8710" spans="1:19">
      <c r="A8710" t="s">
        <v>18389</v>
      </c>
      <c r="B8710" s="4">
        <v>44803</v>
      </c>
      <c r="C8710" s="2">
        <v>-69146.25</v>
      </c>
      <c r="D8710" t="s">
        <v>840</v>
      </c>
      <c r="E8710" t="s">
        <v>864</v>
      </c>
      <c r="F8710" t="s">
        <v>11</v>
      </c>
      <c r="G8710" t="s">
        <v>34</v>
      </c>
      <c r="I8710" t="s">
        <v>1580</v>
      </c>
      <c r="J8710" t="s">
        <v>18390</v>
      </c>
      <c r="K8710" t="str">
        <f>IF(COUNTIF(Customers!A:A, H8710)&gt;0, "Valid", "Invalid")</f>
        <v>Invalid</v>
      </c>
      <c r="L8710" t="str">
        <f t="shared" si="680"/>
        <v>8</v>
      </c>
      <c r="M8710" t="str">
        <f t="shared" si="681"/>
        <v>2022</v>
      </c>
      <c r="N8710">
        <f t="shared" si="682"/>
        <v>-69146.25</v>
      </c>
      <c r="O8710" t="str">
        <f t="shared" si="683"/>
        <v/>
      </c>
      <c r="P8710">
        <f t="shared" si="684"/>
        <v>69146.25</v>
      </c>
      <c r="Q8710" s="48" t="str">
        <f>IF(O8710="","",
   IF(OR(O8710&lt;EDA_Outlier_Analysis!$C$10, O8710&gt;EDA_Outlier_Analysis!$C$11),
      "Outlier",
      "Normal"))</f>
        <v/>
      </c>
      <c r="R8710" t="str">
        <f>IF(P8710="","",
   IF(OR(P8710 &lt; EDA_Outlier_Analysis!$F$7, P8710 &gt; EDA_Outlier_Analysis!$F$8),
      "Outlier",
      "Normal"))</f>
        <v>Outlier</v>
      </c>
      <c r="S8710" t="str">
        <f>IF(N8710="","",
   IF(OR(N8710 &lt;EDA_Outlier_Analysis!$I$10, N8710 &gt; EDA_Outlier_Analysis!$I$11),
      "Outlier",
      "Normal"))</f>
        <v>Normal</v>
      </c>
    </row>
    <row r="8711" spans="1:19">
      <c r="A8711" t="s">
        <v>18391</v>
      </c>
      <c r="B8711" s="4">
        <v>44865</v>
      </c>
      <c r="C8711" s="2">
        <v>-48679.68</v>
      </c>
      <c r="D8711" t="s">
        <v>840</v>
      </c>
      <c r="E8711" t="s">
        <v>845</v>
      </c>
      <c r="F8711" t="s">
        <v>11</v>
      </c>
      <c r="G8711" t="s">
        <v>20</v>
      </c>
      <c r="I8711" t="s">
        <v>1132</v>
      </c>
      <c r="J8711" t="s">
        <v>18392</v>
      </c>
      <c r="K8711" t="str">
        <f>IF(COUNTIF(Customers!A:A, H8711)&gt;0, "Valid", "Invalid")</f>
        <v>Invalid</v>
      </c>
      <c r="L8711" t="str">
        <f t="shared" si="680"/>
        <v>10</v>
      </c>
      <c r="M8711" t="str">
        <f t="shared" si="681"/>
        <v>2022</v>
      </c>
      <c r="N8711">
        <f t="shared" si="682"/>
        <v>-48679.68</v>
      </c>
      <c r="O8711" t="str">
        <f t="shared" si="683"/>
        <v/>
      </c>
      <c r="P8711">
        <f t="shared" si="684"/>
        <v>48679.68</v>
      </c>
      <c r="Q8711" s="48" t="str">
        <f>IF(O8711="","",
   IF(OR(O8711&lt;EDA_Outlier_Analysis!$C$10, O8711&gt;EDA_Outlier_Analysis!$C$11),
      "Outlier",
      "Normal"))</f>
        <v/>
      </c>
      <c r="R8711" t="str">
        <f>IF(P8711="","",
   IF(OR(P8711 &lt; EDA_Outlier_Analysis!$F$7, P8711 &gt; EDA_Outlier_Analysis!$F$8),
      "Outlier",
      "Normal"))</f>
        <v>Normal</v>
      </c>
      <c r="S8711" t="str">
        <f>IF(N8711="","",
   IF(OR(N8711 &lt;EDA_Outlier_Analysis!$I$10, N8711 &gt; EDA_Outlier_Analysis!$I$11),
      "Outlier",
      "Normal"))</f>
        <v>Normal</v>
      </c>
    </row>
    <row r="8712" spans="1:19">
      <c r="A8712" t="s">
        <v>18393</v>
      </c>
      <c r="B8712" s="4">
        <v>44632</v>
      </c>
      <c r="C8712" s="2">
        <v>142705.88</v>
      </c>
      <c r="D8712" t="s">
        <v>849</v>
      </c>
      <c r="E8712" t="s">
        <v>868</v>
      </c>
      <c r="F8712" t="s">
        <v>9</v>
      </c>
      <c r="G8712" t="s">
        <v>31</v>
      </c>
      <c r="H8712" t="s">
        <v>475</v>
      </c>
      <c r="J8712" t="s">
        <v>18394</v>
      </c>
      <c r="K8712" t="str">
        <f>IF(COUNTIF(Customers!A:A, H8712)&gt;0, "Valid", "Invalid")</f>
        <v>Valid</v>
      </c>
      <c r="L8712" t="str">
        <f t="shared" si="680"/>
        <v>3</v>
      </c>
      <c r="M8712" t="str">
        <f t="shared" si="681"/>
        <v>2022</v>
      </c>
      <c r="N8712">
        <f t="shared" si="682"/>
        <v>142705.88</v>
      </c>
      <c r="O8712">
        <f t="shared" si="683"/>
        <v>142705.88</v>
      </c>
      <c r="P8712" t="str">
        <f t="shared" si="684"/>
        <v/>
      </c>
      <c r="Q8712" s="48" t="str">
        <f>IF(O8712="","",
   IF(OR(O8712&lt;EDA_Outlier_Analysis!$C$10, O8712&gt;EDA_Outlier_Analysis!$C$11),
      "Outlier",
      "Normal"))</f>
        <v>Normal</v>
      </c>
      <c r="R8712" t="str">
        <f>IF(P8712="","",
   IF(OR(P8712 &lt; EDA_Outlier_Analysis!$F$7, P8712 &gt; EDA_Outlier_Analysis!$F$8),
      "Outlier",
      "Normal"))</f>
        <v/>
      </c>
      <c r="S8712" t="str">
        <f>IF(N8712="","",
   IF(OR(N8712 &lt;EDA_Outlier_Analysis!$I$10, N8712 &gt; EDA_Outlier_Analysis!$I$11),
      "Outlier",
      "Normal"))</f>
        <v>Normal</v>
      </c>
    </row>
    <row r="8713" spans="1:19">
      <c r="A8713" t="s">
        <v>18395</v>
      </c>
      <c r="B8713" s="4">
        <v>45031</v>
      </c>
      <c r="C8713" s="2">
        <v>108440.58</v>
      </c>
      <c r="D8713" t="s">
        <v>849</v>
      </c>
      <c r="E8713" t="s">
        <v>853</v>
      </c>
      <c r="F8713" t="s">
        <v>10</v>
      </c>
      <c r="G8713" t="s">
        <v>34</v>
      </c>
      <c r="H8713" t="s">
        <v>407</v>
      </c>
      <c r="J8713" t="s">
        <v>18396</v>
      </c>
      <c r="K8713" t="str">
        <f>IF(COUNTIF(Customers!A:A, H8713)&gt;0, "Valid", "Invalid")</f>
        <v>Valid</v>
      </c>
      <c r="L8713" t="str">
        <f t="shared" si="680"/>
        <v>4</v>
      </c>
      <c r="M8713" t="str">
        <f t="shared" si="681"/>
        <v>2023</v>
      </c>
      <c r="N8713">
        <f t="shared" si="682"/>
        <v>108440.58</v>
      </c>
      <c r="O8713">
        <f t="shared" si="683"/>
        <v>108440.58</v>
      </c>
      <c r="P8713" t="str">
        <f t="shared" si="684"/>
        <v/>
      </c>
      <c r="Q8713" s="48" t="str">
        <f>IF(O8713="","",
   IF(OR(O8713&lt;EDA_Outlier_Analysis!$C$10, O8713&gt;EDA_Outlier_Analysis!$C$11),
      "Outlier",
      "Normal"))</f>
        <v>Normal</v>
      </c>
      <c r="R8713" t="str">
        <f>IF(P8713="","",
   IF(OR(P8713 &lt; EDA_Outlier_Analysis!$F$7, P8713 &gt; EDA_Outlier_Analysis!$F$8),
      "Outlier",
      "Normal"))</f>
        <v/>
      </c>
      <c r="S8713" t="str">
        <f>IF(N8713="","",
   IF(OR(N8713 &lt;EDA_Outlier_Analysis!$I$10, N8713 &gt; EDA_Outlier_Analysis!$I$11),
      "Outlier",
      "Normal"))</f>
        <v>Normal</v>
      </c>
    </row>
    <row r="8714" spans="1:19">
      <c r="A8714" t="s">
        <v>18397</v>
      </c>
      <c r="B8714" s="4">
        <v>44978</v>
      </c>
      <c r="C8714" s="2">
        <v>-39958.870000000003</v>
      </c>
      <c r="D8714" t="s">
        <v>840</v>
      </c>
      <c r="E8714" t="s">
        <v>878</v>
      </c>
      <c r="F8714" t="s">
        <v>10</v>
      </c>
      <c r="G8714" t="s">
        <v>31</v>
      </c>
      <c r="I8714" t="s">
        <v>1210</v>
      </c>
      <c r="J8714" t="s">
        <v>18398</v>
      </c>
      <c r="K8714" t="str">
        <f>IF(COUNTIF(Customers!A:A, H8714)&gt;0, "Valid", "Invalid")</f>
        <v>Invalid</v>
      </c>
      <c r="L8714" t="str">
        <f t="shared" si="680"/>
        <v>2</v>
      </c>
      <c r="M8714" t="str">
        <f t="shared" si="681"/>
        <v>2023</v>
      </c>
      <c r="N8714">
        <f t="shared" si="682"/>
        <v>-39958.870000000003</v>
      </c>
      <c r="O8714" t="str">
        <f t="shared" si="683"/>
        <v/>
      </c>
      <c r="P8714">
        <f t="shared" si="684"/>
        <v>39958.870000000003</v>
      </c>
      <c r="Q8714" s="48" t="str">
        <f>IF(O8714="","",
   IF(OR(O8714&lt;EDA_Outlier_Analysis!$C$10, O8714&gt;EDA_Outlier_Analysis!$C$11),
      "Outlier",
      "Normal"))</f>
        <v/>
      </c>
      <c r="R8714" t="str">
        <f>IF(P8714="","",
   IF(OR(P8714 &lt; EDA_Outlier_Analysis!$F$7, P8714 &gt; EDA_Outlier_Analysis!$F$8),
      "Outlier",
      "Normal"))</f>
        <v>Normal</v>
      </c>
      <c r="S8714" t="str">
        <f>IF(N8714="","",
   IF(OR(N8714 &lt;EDA_Outlier_Analysis!$I$10, N8714 &gt; EDA_Outlier_Analysis!$I$11),
      "Outlier",
      "Normal"))</f>
        <v>Normal</v>
      </c>
    </row>
    <row r="8715" spans="1:19">
      <c r="A8715" t="s">
        <v>18399</v>
      </c>
      <c r="B8715" s="4">
        <v>44769</v>
      </c>
      <c r="C8715" s="2">
        <v>174008.67</v>
      </c>
      <c r="D8715" t="s">
        <v>849</v>
      </c>
      <c r="E8715" t="s">
        <v>853</v>
      </c>
      <c r="F8715" t="s">
        <v>10</v>
      </c>
      <c r="G8715" t="s">
        <v>24</v>
      </c>
      <c r="H8715" t="s">
        <v>693</v>
      </c>
      <c r="J8715" t="s">
        <v>18400</v>
      </c>
      <c r="K8715" t="str">
        <f>IF(COUNTIF(Customers!A:A, H8715)&gt;0, "Valid", "Invalid")</f>
        <v>Valid</v>
      </c>
      <c r="L8715" t="str">
        <f t="shared" si="680"/>
        <v>7</v>
      </c>
      <c r="M8715" t="str">
        <f t="shared" si="681"/>
        <v>2022</v>
      </c>
      <c r="N8715">
        <f t="shared" si="682"/>
        <v>174008.67</v>
      </c>
      <c r="O8715">
        <f t="shared" si="683"/>
        <v>174008.67</v>
      </c>
      <c r="P8715" t="str">
        <f t="shared" si="684"/>
        <v/>
      </c>
      <c r="Q8715" s="48" t="str">
        <f>IF(O8715="","",
   IF(OR(O8715&lt;EDA_Outlier_Analysis!$C$10, O8715&gt;EDA_Outlier_Analysis!$C$11),
      "Outlier",
      "Normal"))</f>
        <v>Normal</v>
      </c>
      <c r="R8715" t="str">
        <f>IF(P8715="","",
   IF(OR(P8715 &lt; EDA_Outlier_Analysis!$F$7, P8715 &gt; EDA_Outlier_Analysis!$F$8),
      "Outlier",
      "Normal"))</f>
        <v/>
      </c>
      <c r="S8715" t="str">
        <f>IF(N8715="","",
   IF(OR(N8715 &lt;EDA_Outlier_Analysis!$I$10, N8715 &gt; EDA_Outlier_Analysis!$I$11),
      "Outlier",
      "Normal"))</f>
        <v>Normal</v>
      </c>
    </row>
    <row r="8716" spans="1:19">
      <c r="A8716" t="s">
        <v>18401</v>
      </c>
      <c r="B8716" s="4">
        <v>45004</v>
      </c>
      <c r="C8716" s="2">
        <v>154198.21</v>
      </c>
      <c r="D8716" t="s">
        <v>849</v>
      </c>
      <c r="E8716" t="s">
        <v>853</v>
      </c>
      <c r="F8716" t="s">
        <v>11</v>
      </c>
      <c r="G8716" t="s">
        <v>31</v>
      </c>
      <c r="H8716" t="s">
        <v>541</v>
      </c>
      <c r="J8716" t="s">
        <v>18402</v>
      </c>
      <c r="K8716" t="str">
        <f>IF(COUNTIF(Customers!A:A, H8716)&gt;0, "Valid", "Invalid")</f>
        <v>Valid</v>
      </c>
      <c r="L8716" t="str">
        <f t="shared" si="680"/>
        <v>3</v>
      </c>
      <c r="M8716" t="str">
        <f t="shared" si="681"/>
        <v>2023</v>
      </c>
      <c r="N8716">
        <f t="shared" si="682"/>
        <v>154198.21</v>
      </c>
      <c r="O8716">
        <f t="shared" si="683"/>
        <v>154198.21</v>
      </c>
      <c r="P8716" t="str">
        <f t="shared" si="684"/>
        <v/>
      </c>
      <c r="Q8716" s="48" t="str">
        <f>IF(O8716="","",
   IF(OR(O8716&lt;EDA_Outlier_Analysis!$C$10, O8716&gt;EDA_Outlier_Analysis!$C$11),
      "Outlier",
      "Normal"))</f>
        <v>Normal</v>
      </c>
      <c r="R8716" t="str">
        <f>IF(P8716="","",
   IF(OR(P8716 &lt; EDA_Outlier_Analysis!$F$7, P8716 &gt; EDA_Outlier_Analysis!$F$8),
      "Outlier",
      "Normal"))</f>
        <v/>
      </c>
      <c r="S8716" t="str">
        <f>IF(N8716="","",
   IF(OR(N8716 &lt;EDA_Outlier_Analysis!$I$10, N8716 &gt; EDA_Outlier_Analysis!$I$11),
      "Outlier",
      "Normal"))</f>
        <v>Normal</v>
      </c>
    </row>
    <row r="8717" spans="1:19">
      <c r="A8717" t="s">
        <v>18403</v>
      </c>
      <c r="B8717" s="4">
        <v>44617</v>
      </c>
      <c r="C8717" s="2">
        <v>-27093.55</v>
      </c>
      <c r="D8717" t="s">
        <v>840</v>
      </c>
      <c r="E8717" t="s">
        <v>878</v>
      </c>
      <c r="F8717" t="s">
        <v>10</v>
      </c>
      <c r="G8717" t="s">
        <v>31</v>
      </c>
      <c r="I8717" t="s">
        <v>1953</v>
      </c>
      <c r="J8717" t="s">
        <v>18404</v>
      </c>
      <c r="K8717" t="str">
        <f>IF(COUNTIF(Customers!A:A, H8717)&gt;0, "Valid", "Invalid")</f>
        <v>Invalid</v>
      </c>
      <c r="L8717" t="str">
        <f t="shared" si="680"/>
        <v>2</v>
      </c>
      <c r="M8717" t="str">
        <f t="shared" si="681"/>
        <v>2022</v>
      </c>
      <c r="N8717">
        <f t="shared" si="682"/>
        <v>-27093.55</v>
      </c>
      <c r="O8717" t="str">
        <f t="shared" si="683"/>
        <v/>
      </c>
      <c r="P8717">
        <f t="shared" si="684"/>
        <v>27093.55</v>
      </c>
      <c r="Q8717" s="48" t="str">
        <f>IF(O8717="","",
   IF(OR(O8717&lt;EDA_Outlier_Analysis!$C$10, O8717&gt;EDA_Outlier_Analysis!$C$11),
      "Outlier",
      "Normal"))</f>
        <v/>
      </c>
      <c r="R8717" t="str">
        <f>IF(P8717="","",
   IF(OR(P8717 &lt; EDA_Outlier_Analysis!$F$7, P8717 &gt; EDA_Outlier_Analysis!$F$8),
      "Outlier",
      "Normal"))</f>
        <v>Outlier</v>
      </c>
      <c r="S8717" t="str">
        <f>IF(N8717="","",
   IF(OR(N8717 &lt;EDA_Outlier_Analysis!$I$10, N8717 &gt; EDA_Outlier_Analysis!$I$11),
      "Outlier",
      "Normal"))</f>
        <v>Normal</v>
      </c>
    </row>
    <row r="8718" spans="1:19">
      <c r="A8718" t="s">
        <v>18405</v>
      </c>
      <c r="B8718" s="4">
        <v>44845</v>
      </c>
      <c r="C8718" s="2">
        <v>160696.66</v>
      </c>
      <c r="D8718" t="s">
        <v>849</v>
      </c>
      <c r="E8718" t="s">
        <v>868</v>
      </c>
      <c r="F8718" t="s">
        <v>10</v>
      </c>
      <c r="G8718" t="s">
        <v>24</v>
      </c>
      <c r="H8718" t="s">
        <v>691</v>
      </c>
      <c r="J8718" t="s">
        <v>18406</v>
      </c>
      <c r="K8718" t="str">
        <f>IF(COUNTIF(Customers!A:A, H8718)&gt;0, "Valid", "Invalid")</f>
        <v>Valid</v>
      </c>
      <c r="L8718" t="str">
        <f t="shared" si="680"/>
        <v>10</v>
      </c>
      <c r="M8718" t="str">
        <f t="shared" si="681"/>
        <v>2022</v>
      </c>
      <c r="N8718">
        <f t="shared" si="682"/>
        <v>160696.66</v>
      </c>
      <c r="O8718">
        <f t="shared" si="683"/>
        <v>160696.66</v>
      </c>
      <c r="P8718" t="str">
        <f t="shared" si="684"/>
        <v/>
      </c>
      <c r="Q8718" s="48" t="str">
        <f>IF(O8718="","",
   IF(OR(O8718&lt;EDA_Outlier_Analysis!$C$10, O8718&gt;EDA_Outlier_Analysis!$C$11),
      "Outlier",
      "Normal"))</f>
        <v>Normal</v>
      </c>
      <c r="R8718" t="str">
        <f>IF(P8718="","",
   IF(OR(P8718 &lt; EDA_Outlier_Analysis!$F$7, P8718 &gt; EDA_Outlier_Analysis!$F$8),
      "Outlier",
      "Normal"))</f>
        <v/>
      </c>
      <c r="S8718" t="str">
        <f>IF(N8718="","",
   IF(OR(N8718 &lt;EDA_Outlier_Analysis!$I$10, N8718 &gt; EDA_Outlier_Analysis!$I$11),
      "Outlier",
      "Normal"))</f>
        <v>Normal</v>
      </c>
    </row>
    <row r="8719" spans="1:19">
      <c r="A8719" t="s">
        <v>18407</v>
      </c>
      <c r="B8719" s="4">
        <v>45067</v>
      </c>
      <c r="C8719" s="2">
        <v>-30107.96</v>
      </c>
      <c r="D8719" t="s">
        <v>840</v>
      </c>
      <c r="E8719" t="s">
        <v>905</v>
      </c>
      <c r="F8719" t="s">
        <v>9</v>
      </c>
      <c r="G8719" t="s">
        <v>24</v>
      </c>
      <c r="I8719" t="s">
        <v>1971</v>
      </c>
      <c r="J8719" t="s">
        <v>18408</v>
      </c>
      <c r="K8719" t="str">
        <f>IF(COUNTIF(Customers!A:A, H8719)&gt;0, "Valid", "Invalid")</f>
        <v>Invalid</v>
      </c>
      <c r="L8719" t="str">
        <f t="shared" si="680"/>
        <v>5</v>
      </c>
      <c r="M8719" t="str">
        <f t="shared" si="681"/>
        <v>2023</v>
      </c>
      <c r="N8719">
        <f t="shared" si="682"/>
        <v>-30107.96</v>
      </c>
      <c r="O8719" t="str">
        <f t="shared" si="683"/>
        <v/>
      </c>
      <c r="P8719">
        <f t="shared" si="684"/>
        <v>30107.96</v>
      </c>
      <c r="Q8719" s="48" t="str">
        <f>IF(O8719="","",
   IF(OR(O8719&lt;EDA_Outlier_Analysis!$C$10, O8719&gt;EDA_Outlier_Analysis!$C$11),
      "Outlier",
      "Normal"))</f>
        <v/>
      </c>
      <c r="R8719" t="str">
        <f>IF(P8719="","",
   IF(OR(P8719 &lt; EDA_Outlier_Analysis!$F$7, P8719 &gt; EDA_Outlier_Analysis!$F$8),
      "Outlier",
      "Normal"))</f>
        <v>Normal</v>
      </c>
      <c r="S8719" t="str">
        <f>IF(N8719="","",
   IF(OR(N8719 &lt;EDA_Outlier_Analysis!$I$10, N8719 &gt; EDA_Outlier_Analysis!$I$11),
      "Outlier",
      "Normal"))</f>
        <v>Normal</v>
      </c>
    </row>
    <row r="8720" spans="1:19">
      <c r="A8720" t="s">
        <v>18409</v>
      </c>
      <c r="B8720" s="4">
        <v>44715</v>
      </c>
      <c r="C8720" s="2">
        <v>19946.490000000002</v>
      </c>
      <c r="D8720" t="s">
        <v>873</v>
      </c>
      <c r="E8720" t="s">
        <v>873</v>
      </c>
      <c r="F8720" t="s">
        <v>11</v>
      </c>
      <c r="G8720" t="s">
        <v>31</v>
      </c>
      <c r="J8720" t="s">
        <v>18410</v>
      </c>
      <c r="K8720" t="str">
        <f>IF(COUNTIF(Customers!A:A, H8720)&gt;0, "Valid", "Invalid")</f>
        <v>Invalid</v>
      </c>
      <c r="L8720" t="str">
        <f t="shared" si="680"/>
        <v>6</v>
      </c>
      <c r="M8720" t="str">
        <f t="shared" si="681"/>
        <v>2022</v>
      </c>
      <c r="N8720">
        <f t="shared" si="682"/>
        <v>-19946.490000000002</v>
      </c>
      <c r="O8720" t="str">
        <f t="shared" si="683"/>
        <v/>
      </c>
      <c r="P8720" t="str">
        <f t="shared" si="684"/>
        <v/>
      </c>
      <c r="Q8720" s="48" t="str">
        <f>IF(O8720="","",
   IF(OR(O8720&lt;EDA_Outlier_Analysis!$C$10, O8720&gt;EDA_Outlier_Analysis!$C$11),
      "Outlier",
      "Normal"))</f>
        <v/>
      </c>
      <c r="R8720" t="str">
        <f>IF(P8720="","",
   IF(OR(P8720 &lt; EDA_Outlier_Analysis!$F$7, P8720 &gt; EDA_Outlier_Analysis!$F$8),
      "Outlier",
      "Normal"))</f>
        <v/>
      </c>
      <c r="S8720" t="str">
        <f>IF(N8720="","",
   IF(OR(N8720 &lt;EDA_Outlier_Analysis!$I$10, N8720 &gt; EDA_Outlier_Analysis!$I$11),
      "Outlier",
      "Normal"))</f>
        <v>Normal</v>
      </c>
    </row>
    <row r="8721" spans="1:19">
      <c r="A8721" t="s">
        <v>18411</v>
      </c>
      <c r="B8721" s="4">
        <v>44578</v>
      </c>
      <c r="C8721" s="2">
        <v>-28827.11</v>
      </c>
      <c r="D8721" t="s">
        <v>840</v>
      </c>
      <c r="E8721" t="s">
        <v>856</v>
      </c>
      <c r="F8721" t="s">
        <v>10</v>
      </c>
      <c r="G8721" t="s">
        <v>24</v>
      </c>
      <c r="I8721" t="s">
        <v>1232</v>
      </c>
      <c r="J8721" t="s">
        <v>18412</v>
      </c>
      <c r="K8721" t="str">
        <f>IF(COUNTIF(Customers!A:A, H8721)&gt;0, "Valid", "Invalid")</f>
        <v>Invalid</v>
      </c>
      <c r="L8721" t="str">
        <f t="shared" si="680"/>
        <v>1</v>
      </c>
      <c r="M8721" t="str">
        <f t="shared" si="681"/>
        <v>2022</v>
      </c>
      <c r="N8721">
        <f t="shared" si="682"/>
        <v>-28827.11</v>
      </c>
      <c r="O8721" t="str">
        <f t="shared" si="683"/>
        <v/>
      </c>
      <c r="P8721">
        <f t="shared" si="684"/>
        <v>28827.11</v>
      </c>
      <c r="Q8721" s="48" t="str">
        <f>IF(O8721="","",
   IF(OR(O8721&lt;EDA_Outlier_Analysis!$C$10, O8721&gt;EDA_Outlier_Analysis!$C$11),
      "Outlier",
      "Normal"))</f>
        <v/>
      </c>
      <c r="R8721" t="str">
        <f>IF(P8721="","",
   IF(OR(P8721 &lt; EDA_Outlier_Analysis!$F$7, P8721 &gt; EDA_Outlier_Analysis!$F$8),
      "Outlier",
      "Normal"))</f>
        <v>Normal</v>
      </c>
      <c r="S8721" t="str">
        <f>IF(N8721="","",
   IF(OR(N8721 &lt;EDA_Outlier_Analysis!$I$10, N8721 &gt; EDA_Outlier_Analysis!$I$11),
      "Outlier",
      "Normal"))</f>
        <v>Normal</v>
      </c>
    </row>
    <row r="8722" spans="1:19">
      <c r="A8722" t="s">
        <v>18413</v>
      </c>
      <c r="B8722" s="4">
        <v>44891</v>
      </c>
      <c r="C8722" s="2">
        <v>36773.32</v>
      </c>
      <c r="D8722" t="s">
        <v>971</v>
      </c>
      <c r="E8722" t="s">
        <v>971</v>
      </c>
      <c r="F8722" t="s">
        <v>9</v>
      </c>
      <c r="G8722" t="s">
        <v>34</v>
      </c>
      <c r="J8722" t="s">
        <v>18414</v>
      </c>
      <c r="K8722" t="str">
        <f>IF(COUNTIF(Customers!A:A, H8722)&gt;0, "Valid", "Invalid")</f>
        <v>Invalid</v>
      </c>
      <c r="L8722" t="str">
        <f t="shared" si="680"/>
        <v>11</v>
      </c>
      <c r="M8722" t="str">
        <f t="shared" si="681"/>
        <v>2022</v>
      </c>
      <c r="N8722">
        <f t="shared" si="682"/>
        <v>-36773.32</v>
      </c>
      <c r="O8722" t="str">
        <f t="shared" si="683"/>
        <v/>
      </c>
      <c r="P8722" t="str">
        <f t="shared" si="684"/>
        <v/>
      </c>
      <c r="Q8722" s="48" t="str">
        <f>IF(O8722="","",
   IF(OR(O8722&lt;EDA_Outlier_Analysis!$C$10, O8722&gt;EDA_Outlier_Analysis!$C$11),
      "Outlier",
      "Normal"))</f>
        <v/>
      </c>
      <c r="R8722" t="str">
        <f>IF(P8722="","",
   IF(OR(P8722 &lt; EDA_Outlier_Analysis!$F$7, P8722 &gt; EDA_Outlier_Analysis!$F$8),
      "Outlier",
      "Normal"))</f>
        <v/>
      </c>
      <c r="S8722" t="str">
        <f>IF(N8722="","",
   IF(OR(N8722 &lt;EDA_Outlier_Analysis!$I$10, N8722 &gt; EDA_Outlier_Analysis!$I$11),
      "Outlier",
      "Normal"))</f>
        <v>Normal</v>
      </c>
    </row>
    <row r="8723" spans="1:19">
      <c r="A8723" t="s">
        <v>18415</v>
      </c>
      <c r="B8723" s="4">
        <v>45121</v>
      </c>
      <c r="C8723" s="2">
        <v>175864.04</v>
      </c>
      <c r="D8723" t="s">
        <v>849</v>
      </c>
      <c r="E8723" t="s">
        <v>868</v>
      </c>
      <c r="F8723" t="s">
        <v>11</v>
      </c>
      <c r="G8723" t="s">
        <v>31</v>
      </c>
      <c r="H8723" t="s">
        <v>597</v>
      </c>
      <c r="J8723" t="s">
        <v>18416</v>
      </c>
      <c r="K8723" t="str">
        <f>IF(COUNTIF(Customers!A:A, H8723)&gt;0, "Valid", "Invalid")</f>
        <v>Valid</v>
      </c>
      <c r="L8723" t="str">
        <f t="shared" si="680"/>
        <v>7</v>
      </c>
      <c r="M8723" t="str">
        <f t="shared" si="681"/>
        <v>2023</v>
      </c>
      <c r="N8723">
        <f t="shared" si="682"/>
        <v>175864.04</v>
      </c>
      <c r="O8723">
        <f t="shared" si="683"/>
        <v>175864.04</v>
      </c>
      <c r="P8723" t="str">
        <f t="shared" si="684"/>
        <v/>
      </c>
      <c r="Q8723" s="48" t="str">
        <f>IF(O8723="","",
   IF(OR(O8723&lt;EDA_Outlier_Analysis!$C$10, O8723&gt;EDA_Outlier_Analysis!$C$11),
      "Outlier",
      "Normal"))</f>
        <v>Normal</v>
      </c>
      <c r="R8723" t="str">
        <f>IF(P8723="","",
   IF(OR(P8723 &lt; EDA_Outlier_Analysis!$F$7, P8723 &gt; EDA_Outlier_Analysis!$F$8),
      "Outlier",
      "Normal"))</f>
        <v/>
      </c>
      <c r="S8723" t="str">
        <f>IF(N8723="","",
   IF(OR(N8723 &lt;EDA_Outlier_Analysis!$I$10, N8723 &gt; EDA_Outlier_Analysis!$I$11),
      "Outlier",
      "Normal"))</f>
        <v>Normal</v>
      </c>
    </row>
    <row r="8724" spans="1:19">
      <c r="A8724" t="s">
        <v>18417</v>
      </c>
      <c r="B8724" s="4">
        <v>44941</v>
      </c>
      <c r="C8724" s="2">
        <v>-62834.73</v>
      </c>
      <c r="D8724" t="s">
        <v>840</v>
      </c>
      <c r="E8724" t="s">
        <v>878</v>
      </c>
      <c r="F8724" t="s">
        <v>10</v>
      </c>
      <c r="G8724" t="s">
        <v>31</v>
      </c>
      <c r="I8724" t="s">
        <v>949</v>
      </c>
      <c r="J8724" t="s">
        <v>18418</v>
      </c>
      <c r="K8724" t="str">
        <f>IF(COUNTIF(Customers!A:A, H8724)&gt;0, "Valid", "Invalid")</f>
        <v>Invalid</v>
      </c>
      <c r="L8724" t="str">
        <f t="shared" si="680"/>
        <v>1</v>
      </c>
      <c r="M8724" t="str">
        <f t="shared" si="681"/>
        <v>2023</v>
      </c>
      <c r="N8724">
        <f t="shared" si="682"/>
        <v>-62834.73</v>
      </c>
      <c r="O8724" t="str">
        <f t="shared" si="683"/>
        <v/>
      </c>
      <c r="P8724">
        <f t="shared" si="684"/>
        <v>62834.73</v>
      </c>
      <c r="Q8724" s="48" t="str">
        <f>IF(O8724="","",
   IF(OR(O8724&lt;EDA_Outlier_Analysis!$C$10, O8724&gt;EDA_Outlier_Analysis!$C$11),
      "Outlier",
      "Normal"))</f>
        <v/>
      </c>
      <c r="R8724" t="str">
        <f>IF(P8724="","",
   IF(OR(P8724 &lt; EDA_Outlier_Analysis!$F$7, P8724 &gt; EDA_Outlier_Analysis!$F$8),
      "Outlier",
      "Normal"))</f>
        <v>Outlier</v>
      </c>
      <c r="S8724" t="str">
        <f>IF(N8724="","",
   IF(OR(N8724 &lt;EDA_Outlier_Analysis!$I$10, N8724 &gt; EDA_Outlier_Analysis!$I$11),
      "Outlier",
      "Normal"))</f>
        <v>Normal</v>
      </c>
    </row>
    <row r="8725" spans="1:19">
      <c r="A8725" t="s">
        <v>18419</v>
      </c>
      <c r="B8725" s="4">
        <v>45235</v>
      </c>
      <c r="C8725" s="2">
        <v>19919.95</v>
      </c>
      <c r="D8725" t="s">
        <v>1345</v>
      </c>
      <c r="E8725" t="s">
        <v>1345</v>
      </c>
      <c r="F8725" t="s">
        <v>10</v>
      </c>
      <c r="G8725" t="s">
        <v>34</v>
      </c>
      <c r="J8725" t="s">
        <v>18420</v>
      </c>
      <c r="K8725" t="str">
        <f>IF(COUNTIF(Customers!A:A, H8725)&gt;0, "Valid", "Invalid")</f>
        <v>Invalid</v>
      </c>
      <c r="L8725" t="str">
        <f t="shared" si="680"/>
        <v>11</v>
      </c>
      <c r="M8725" t="str">
        <f t="shared" si="681"/>
        <v>2023</v>
      </c>
      <c r="N8725">
        <f t="shared" si="682"/>
        <v>-19919.95</v>
      </c>
      <c r="O8725" t="str">
        <f t="shared" si="683"/>
        <v/>
      </c>
      <c r="P8725" t="str">
        <f t="shared" si="684"/>
        <v/>
      </c>
      <c r="Q8725" s="48" t="str">
        <f>IF(O8725="","",
   IF(OR(O8725&lt;EDA_Outlier_Analysis!$C$10, O8725&gt;EDA_Outlier_Analysis!$C$11),
      "Outlier",
      "Normal"))</f>
        <v/>
      </c>
      <c r="R8725" t="str">
        <f>IF(P8725="","",
   IF(OR(P8725 &lt; EDA_Outlier_Analysis!$F$7, P8725 &gt; EDA_Outlier_Analysis!$F$8),
      "Outlier",
      "Normal"))</f>
        <v/>
      </c>
      <c r="S8725" t="str">
        <f>IF(N8725="","",
   IF(OR(N8725 &lt;EDA_Outlier_Analysis!$I$10, N8725 &gt; EDA_Outlier_Analysis!$I$11),
      "Outlier",
      "Normal"))</f>
        <v>Normal</v>
      </c>
    </row>
    <row r="8726" spans="1:19">
      <c r="A8726" t="s">
        <v>18421</v>
      </c>
      <c r="B8726" s="4">
        <v>44592</v>
      </c>
      <c r="C8726" s="2">
        <v>-50761.85</v>
      </c>
      <c r="D8726" t="s">
        <v>840</v>
      </c>
      <c r="E8726" t="s">
        <v>878</v>
      </c>
      <c r="F8726" t="s">
        <v>11</v>
      </c>
      <c r="G8726" t="s">
        <v>20</v>
      </c>
      <c r="I8726" t="s">
        <v>1580</v>
      </c>
      <c r="J8726" t="s">
        <v>18422</v>
      </c>
      <c r="K8726" t="str">
        <f>IF(COUNTIF(Customers!A:A, H8726)&gt;0, "Valid", "Invalid")</f>
        <v>Invalid</v>
      </c>
      <c r="L8726" t="str">
        <f t="shared" si="680"/>
        <v>1</v>
      </c>
      <c r="M8726" t="str">
        <f t="shared" si="681"/>
        <v>2022</v>
      </c>
      <c r="N8726">
        <f t="shared" si="682"/>
        <v>-50761.85</v>
      </c>
      <c r="O8726" t="str">
        <f t="shared" si="683"/>
        <v/>
      </c>
      <c r="P8726">
        <f t="shared" si="684"/>
        <v>50761.85</v>
      </c>
      <c r="Q8726" s="48" t="str">
        <f>IF(O8726="","",
   IF(OR(O8726&lt;EDA_Outlier_Analysis!$C$10, O8726&gt;EDA_Outlier_Analysis!$C$11),
      "Outlier",
      "Normal"))</f>
        <v/>
      </c>
      <c r="R8726" t="str">
        <f>IF(P8726="","",
   IF(OR(P8726 &lt; EDA_Outlier_Analysis!$F$7, P8726 &gt; EDA_Outlier_Analysis!$F$8),
      "Outlier",
      "Normal"))</f>
        <v>Normal</v>
      </c>
      <c r="S8726" t="str">
        <f>IF(N8726="","",
   IF(OR(N8726 &lt;EDA_Outlier_Analysis!$I$10, N8726 &gt; EDA_Outlier_Analysis!$I$11),
      "Outlier",
      "Normal"))</f>
        <v>Normal</v>
      </c>
    </row>
    <row r="8727" spans="1:19">
      <c r="A8727" t="s">
        <v>18423</v>
      </c>
      <c r="B8727" s="4">
        <v>45083</v>
      </c>
      <c r="C8727" s="2">
        <v>-46040.17</v>
      </c>
      <c r="D8727" t="s">
        <v>840</v>
      </c>
      <c r="E8727" t="s">
        <v>845</v>
      </c>
      <c r="F8727" t="s">
        <v>11</v>
      </c>
      <c r="G8727" t="s">
        <v>34</v>
      </c>
      <c r="I8727" t="s">
        <v>879</v>
      </c>
      <c r="J8727" t="s">
        <v>18424</v>
      </c>
      <c r="K8727" t="str">
        <f>IF(COUNTIF(Customers!A:A, H8727)&gt;0, "Valid", "Invalid")</f>
        <v>Invalid</v>
      </c>
      <c r="L8727" t="str">
        <f t="shared" si="680"/>
        <v>6</v>
      </c>
      <c r="M8727" t="str">
        <f t="shared" si="681"/>
        <v>2023</v>
      </c>
      <c r="N8727">
        <f t="shared" si="682"/>
        <v>-46040.17</v>
      </c>
      <c r="O8727" t="str">
        <f t="shared" si="683"/>
        <v/>
      </c>
      <c r="P8727">
        <f t="shared" si="684"/>
        <v>46040.17</v>
      </c>
      <c r="Q8727" s="48" t="str">
        <f>IF(O8727="","",
   IF(OR(O8727&lt;EDA_Outlier_Analysis!$C$10, O8727&gt;EDA_Outlier_Analysis!$C$11),
      "Outlier",
      "Normal"))</f>
        <v/>
      </c>
      <c r="R8727" t="str">
        <f>IF(P8727="","",
   IF(OR(P8727 &lt; EDA_Outlier_Analysis!$F$7, P8727 &gt; EDA_Outlier_Analysis!$F$8),
      "Outlier",
      "Normal"))</f>
        <v>Normal</v>
      </c>
      <c r="S8727" t="str">
        <f>IF(N8727="","",
   IF(OR(N8727 &lt;EDA_Outlier_Analysis!$I$10, N8727 &gt; EDA_Outlier_Analysis!$I$11),
      "Outlier",
      "Normal"))</f>
        <v>Normal</v>
      </c>
    </row>
    <row r="8728" spans="1:19">
      <c r="A8728" t="s">
        <v>18425</v>
      </c>
      <c r="B8728" s="4">
        <v>44796</v>
      </c>
      <c r="C8728" s="2">
        <v>208109.4</v>
      </c>
      <c r="D8728" t="s">
        <v>849</v>
      </c>
      <c r="E8728" t="s">
        <v>853</v>
      </c>
      <c r="F8728" t="s">
        <v>10</v>
      </c>
      <c r="G8728" t="s">
        <v>24</v>
      </c>
      <c r="H8728" t="s">
        <v>153</v>
      </c>
      <c r="J8728" t="s">
        <v>18426</v>
      </c>
      <c r="K8728" t="str">
        <f>IF(COUNTIF(Customers!A:A, H8728)&gt;0, "Valid", "Invalid")</f>
        <v>Valid</v>
      </c>
      <c r="L8728" t="str">
        <f t="shared" si="680"/>
        <v>8</v>
      </c>
      <c r="M8728" t="str">
        <f t="shared" si="681"/>
        <v>2022</v>
      </c>
      <c r="N8728">
        <f t="shared" si="682"/>
        <v>208109.4</v>
      </c>
      <c r="O8728">
        <f t="shared" si="683"/>
        <v>208109.4</v>
      </c>
      <c r="P8728" t="str">
        <f t="shared" si="684"/>
        <v/>
      </c>
      <c r="Q8728" s="48" t="str">
        <f>IF(O8728="","",
   IF(OR(O8728&lt;EDA_Outlier_Analysis!$C$10, O8728&gt;EDA_Outlier_Analysis!$C$11),
      "Outlier",
      "Normal"))</f>
        <v>Normal</v>
      </c>
      <c r="R8728" t="str">
        <f>IF(P8728="","",
   IF(OR(P8728 &lt; EDA_Outlier_Analysis!$F$7, P8728 &gt; EDA_Outlier_Analysis!$F$8),
      "Outlier",
      "Normal"))</f>
        <v/>
      </c>
      <c r="S8728" t="str">
        <f>IF(N8728="","",
   IF(OR(N8728 &lt;EDA_Outlier_Analysis!$I$10, N8728 &gt; EDA_Outlier_Analysis!$I$11),
      "Outlier",
      "Normal"))</f>
        <v>Normal</v>
      </c>
    </row>
    <row r="8729" spans="1:19">
      <c r="A8729" t="s">
        <v>18427</v>
      </c>
      <c r="B8729" s="4">
        <v>44768</v>
      </c>
      <c r="C8729" s="2">
        <v>110099.98</v>
      </c>
      <c r="D8729" t="s">
        <v>849</v>
      </c>
      <c r="E8729" t="s">
        <v>868</v>
      </c>
      <c r="F8729" t="s">
        <v>10</v>
      </c>
      <c r="G8729" t="s">
        <v>24</v>
      </c>
      <c r="H8729" t="s">
        <v>281</v>
      </c>
      <c r="J8729" t="s">
        <v>18428</v>
      </c>
      <c r="K8729" t="str">
        <f>IF(COUNTIF(Customers!A:A, H8729)&gt;0, "Valid", "Invalid")</f>
        <v>Valid</v>
      </c>
      <c r="L8729" t="str">
        <f t="shared" si="680"/>
        <v>7</v>
      </c>
      <c r="M8729" t="str">
        <f t="shared" si="681"/>
        <v>2022</v>
      </c>
      <c r="N8729">
        <f t="shared" si="682"/>
        <v>110099.98</v>
      </c>
      <c r="O8729">
        <f t="shared" si="683"/>
        <v>110099.98</v>
      </c>
      <c r="P8729" t="str">
        <f t="shared" si="684"/>
        <v/>
      </c>
      <c r="Q8729" s="48" t="str">
        <f>IF(O8729="","",
   IF(OR(O8729&lt;EDA_Outlier_Analysis!$C$10, O8729&gt;EDA_Outlier_Analysis!$C$11),
      "Outlier",
      "Normal"))</f>
        <v>Normal</v>
      </c>
      <c r="R8729" t="str">
        <f>IF(P8729="","",
   IF(OR(P8729 &lt; EDA_Outlier_Analysis!$F$7, P8729 &gt; EDA_Outlier_Analysis!$F$8),
      "Outlier",
      "Normal"))</f>
        <v/>
      </c>
      <c r="S8729" t="str">
        <f>IF(N8729="","",
   IF(OR(N8729 &lt;EDA_Outlier_Analysis!$I$10, N8729 &gt; EDA_Outlier_Analysis!$I$11),
      "Outlier",
      "Normal"))</f>
        <v>Normal</v>
      </c>
    </row>
    <row r="8730" spans="1:19">
      <c r="A8730" t="s">
        <v>18429</v>
      </c>
      <c r="B8730" s="4">
        <v>45272</v>
      </c>
      <c r="C8730" s="2">
        <v>195859.17</v>
      </c>
      <c r="D8730" t="s">
        <v>849</v>
      </c>
      <c r="E8730" t="s">
        <v>868</v>
      </c>
      <c r="F8730" t="s">
        <v>9</v>
      </c>
      <c r="G8730" t="s">
        <v>34</v>
      </c>
      <c r="H8730" t="s">
        <v>593</v>
      </c>
      <c r="J8730" t="s">
        <v>18430</v>
      </c>
      <c r="K8730" t="str">
        <f>IF(COUNTIF(Customers!A:A, H8730)&gt;0, "Valid", "Invalid")</f>
        <v>Valid</v>
      </c>
      <c r="L8730" t="str">
        <f t="shared" si="680"/>
        <v>12</v>
      </c>
      <c r="M8730" t="str">
        <f t="shared" si="681"/>
        <v>2023</v>
      </c>
      <c r="N8730">
        <f t="shared" si="682"/>
        <v>195859.17</v>
      </c>
      <c r="O8730">
        <f t="shared" si="683"/>
        <v>195859.17</v>
      </c>
      <c r="P8730" t="str">
        <f t="shared" si="684"/>
        <v/>
      </c>
      <c r="Q8730" s="48" t="str">
        <f>IF(O8730="","",
   IF(OR(O8730&lt;EDA_Outlier_Analysis!$C$10, O8730&gt;EDA_Outlier_Analysis!$C$11),
      "Outlier",
      "Normal"))</f>
        <v>Normal</v>
      </c>
      <c r="R8730" t="str">
        <f>IF(P8730="","",
   IF(OR(P8730 &lt; EDA_Outlier_Analysis!$F$7, P8730 &gt; EDA_Outlier_Analysis!$F$8),
      "Outlier",
      "Normal"))</f>
        <v/>
      </c>
      <c r="S8730" t="str">
        <f>IF(N8730="","",
   IF(OR(N8730 &lt;EDA_Outlier_Analysis!$I$10, N8730 &gt; EDA_Outlier_Analysis!$I$11),
      "Outlier",
      "Normal"))</f>
        <v>Normal</v>
      </c>
    </row>
    <row r="8731" spans="1:19">
      <c r="A8731" t="s">
        <v>18431</v>
      </c>
      <c r="B8731" s="4">
        <v>44702</v>
      </c>
      <c r="C8731" s="2">
        <v>-25990.38</v>
      </c>
      <c r="D8731" t="s">
        <v>840</v>
      </c>
      <c r="E8731" t="s">
        <v>905</v>
      </c>
      <c r="F8731" t="s">
        <v>11</v>
      </c>
      <c r="G8731" t="s">
        <v>20</v>
      </c>
      <c r="I8731" t="s">
        <v>4371</v>
      </c>
      <c r="J8731" t="s">
        <v>18432</v>
      </c>
      <c r="K8731" t="str">
        <f>IF(COUNTIF(Customers!A:A, H8731)&gt;0, "Valid", "Invalid")</f>
        <v>Invalid</v>
      </c>
      <c r="L8731" t="str">
        <f t="shared" si="680"/>
        <v>5</v>
      </c>
      <c r="M8731" t="str">
        <f t="shared" si="681"/>
        <v>2022</v>
      </c>
      <c r="N8731">
        <f t="shared" si="682"/>
        <v>-25990.38</v>
      </c>
      <c r="O8731" t="str">
        <f t="shared" si="683"/>
        <v/>
      </c>
      <c r="P8731">
        <f t="shared" si="684"/>
        <v>25990.38</v>
      </c>
      <c r="Q8731" s="48" t="str">
        <f>IF(O8731="","",
   IF(OR(O8731&lt;EDA_Outlier_Analysis!$C$10, O8731&gt;EDA_Outlier_Analysis!$C$11),
      "Outlier",
      "Normal"))</f>
        <v/>
      </c>
      <c r="R8731" t="str">
        <f>IF(P8731="","",
   IF(OR(P8731 &lt; EDA_Outlier_Analysis!$F$7, P8731 &gt; EDA_Outlier_Analysis!$F$8),
      "Outlier",
      "Normal"))</f>
        <v>Outlier</v>
      </c>
      <c r="S8731" t="str">
        <f>IF(N8731="","",
   IF(OR(N8731 &lt;EDA_Outlier_Analysis!$I$10, N8731 &gt; EDA_Outlier_Analysis!$I$11),
      "Outlier",
      "Normal"))</f>
        <v>Normal</v>
      </c>
    </row>
    <row r="8732" spans="1:19">
      <c r="A8732" t="s">
        <v>18433</v>
      </c>
      <c r="B8732" s="4">
        <v>44726</v>
      </c>
      <c r="C8732" s="2">
        <v>-31061.78</v>
      </c>
      <c r="D8732" t="s">
        <v>840</v>
      </c>
      <c r="E8732" t="s">
        <v>856</v>
      </c>
      <c r="F8732" t="s">
        <v>11</v>
      </c>
      <c r="G8732" t="s">
        <v>20</v>
      </c>
      <c r="I8732" t="s">
        <v>1010</v>
      </c>
      <c r="J8732" t="s">
        <v>18434</v>
      </c>
      <c r="K8732" t="str">
        <f>IF(COUNTIF(Customers!A:A, H8732)&gt;0, "Valid", "Invalid")</f>
        <v>Invalid</v>
      </c>
      <c r="L8732" t="str">
        <f t="shared" si="680"/>
        <v>6</v>
      </c>
      <c r="M8732" t="str">
        <f t="shared" si="681"/>
        <v>2022</v>
      </c>
      <c r="N8732">
        <f t="shared" si="682"/>
        <v>-31061.78</v>
      </c>
      <c r="O8732" t="str">
        <f t="shared" si="683"/>
        <v/>
      </c>
      <c r="P8732">
        <f t="shared" si="684"/>
        <v>31061.78</v>
      </c>
      <c r="Q8732" s="48" t="str">
        <f>IF(O8732="","",
   IF(OR(O8732&lt;EDA_Outlier_Analysis!$C$10, O8732&gt;EDA_Outlier_Analysis!$C$11),
      "Outlier",
      "Normal"))</f>
        <v/>
      </c>
      <c r="R8732" t="str">
        <f>IF(P8732="","",
   IF(OR(P8732 &lt; EDA_Outlier_Analysis!$F$7, P8732 &gt; EDA_Outlier_Analysis!$F$8),
      "Outlier",
      "Normal"))</f>
        <v>Normal</v>
      </c>
      <c r="S8732" t="str">
        <f>IF(N8732="","",
   IF(OR(N8732 &lt;EDA_Outlier_Analysis!$I$10, N8732 &gt; EDA_Outlier_Analysis!$I$11),
      "Outlier",
      "Normal"))</f>
        <v>Normal</v>
      </c>
    </row>
    <row r="8733" spans="1:19">
      <c r="A8733" t="s">
        <v>18435</v>
      </c>
      <c r="B8733" s="4">
        <v>45012</v>
      </c>
      <c r="C8733" s="2">
        <v>190519.05</v>
      </c>
      <c r="D8733" t="s">
        <v>849</v>
      </c>
      <c r="E8733" t="s">
        <v>850</v>
      </c>
      <c r="F8733" t="s">
        <v>10</v>
      </c>
      <c r="G8733" t="s">
        <v>24</v>
      </c>
      <c r="H8733" t="s">
        <v>69</v>
      </c>
      <c r="J8733" t="s">
        <v>18436</v>
      </c>
      <c r="K8733" t="str">
        <f>IF(COUNTIF(Customers!A:A, H8733)&gt;0, "Valid", "Invalid")</f>
        <v>Valid</v>
      </c>
      <c r="L8733" t="str">
        <f t="shared" si="680"/>
        <v>3</v>
      </c>
      <c r="M8733" t="str">
        <f t="shared" si="681"/>
        <v>2023</v>
      </c>
      <c r="N8733">
        <f t="shared" si="682"/>
        <v>190519.05</v>
      </c>
      <c r="O8733">
        <f t="shared" si="683"/>
        <v>190519.05</v>
      </c>
      <c r="P8733" t="str">
        <f t="shared" si="684"/>
        <v/>
      </c>
      <c r="Q8733" s="48" t="str">
        <f>IF(O8733="","",
   IF(OR(O8733&lt;EDA_Outlier_Analysis!$C$10, O8733&gt;EDA_Outlier_Analysis!$C$11),
      "Outlier",
      "Normal"))</f>
        <v>Normal</v>
      </c>
      <c r="R8733" t="str">
        <f>IF(P8733="","",
   IF(OR(P8733 &lt; EDA_Outlier_Analysis!$F$7, P8733 &gt; EDA_Outlier_Analysis!$F$8),
      "Outlier",
      "Normal"))</f>
        <v/>
      </c>
      <c r="S8733" t="str">
        <f>IF(N8733="","",
   IF(OR(N8733 &lt;EDA_Outlier_Analysis!$I$10, N8733 &gt; EDA_Outlier_Analysis!$I$11),
      "Outlier",
      "Normal"))</f>
        <v>Normal</v>
      </c>
    </row>
    <row r="8734" spans="1:19">
      <c r="A8734" t="s">
        <v>18437</v>
      </c>
      <c r="B8734" s="4">
        <v>45270</v>
      </c>
      <c r="C8734" s="2">
        <v>-79890.720000000001</v>
      </c>
      <c r="D8734" t="s">
        <v>840</v>
      </c>
      <c r="E8734" t="s">
        <v>856</v>
      </c>
      <c r="F8734" t="s">
        <v>10</v>
      </c>
      <c r="G8734" t="s">
        <v>31</v>
      </c>
      <c r="I8734" t="s">
        <v>857</v>
      </c>
      <c r="J8734" t="s">
        <v>18438</v>
      </c>
      <c r="K8734" t="str">
        <f>IF(COUNTIF(Customers!A:A, H8734)&gt;0, "Valid", "Invalid")</f>
        <v>Invalid</v>
      </c>
      <c r="L8734" t="str">
        <f t="shared" si="680"/>
        <v>12</v>
      </c>
      <c r="M8734" t="str">
        <f t="shared" si="681"/>
        <v>2023</v>
      </c>
      <c r="N8734">
        <f t="shared" si="682"/>
        <v>-79890.720000000001</v>
      </c>
      <c r="O8734" t="str">
        <f t="shared" si="683"/>
        <v/>
      </c>
      <c r="P8734">
        <f t="shared" si="684"/>
        <v>79890.720000000001</v>
      </c>
      <c r="Q8734" s="48" t="str">
        <f>IF(O8734="","",
   IF(OR(O8734&lt;EDA_Outlier_Analysis!$C$10, O8734&gt;EDA_Outlier_Analysis!$C$11),
      "Outlier",
      "Normal"))</f>
        <v/>
      </c>
      <c r="R8734" t="str">
        <f>IF(P8734="","",
   IF(OR(P8734 &lt; EDA_Outlier_Analysis!$F$7, P8734 &gt; EDA_Outlier_Analysis!$F$8),
      "Outlier",
      "Normal"))</f>
        <v>Outlier</v>
      </c>
      <c r="S8734" t="str">
        <f>IF(N8734="","",
   IF(OR(N8734 &lt;EDA_Outlier_Analysis!$I$10, N8734 &gt; EDA_Outlier_Analysis!$I$11),
      "Outlier",
      "Normal"))</f>
        <v>Normal</v>
      </c>
    </row>
    <row r="8735" spans="1:19">
      <c r="A8735" t="s">
        <v>18439</v>
      </c>
      <c r="B8735" s="4">
        <v>45220</v>
      </c>
      <c r="C8735" s="2">
        <v>-61832.91</v>
      </c>
      <c r="D8735" t="s">
        <v>840</v>
      </c>
      <c r="E8735" t="s">
        <v>864</v>
      </c>
      <c r="F8735" t="s">
        <v>10</v>
      </c>
      <c r="G8735" t="s">
        <v>34</v>
      </c>
      <c r="I8735" t="s">
        <v>949</v>
      </c>
      <c r="J8735" t="s">
        <v>18440</v>
      </c>
      <c r="K8735" t="str">
        <f>IF(COUNTIF(Customers!A:A, H8735)&gt;0, "Valid", "Invalid")</f>
        <v>Invalid</v>
      </c>
      <c r="L8735" t="str">
        <f t="shared" si="680"/>
        <v>10</v>
      </c>
      <c r="M8735" t="str">
        <f t="shared" si="681"/>
        <v>2023</v>
      </c>
      <c r="N8735">
        <f t="shared" si="682"/>
        <v>-61832.91</v>
      </c>
      <c r="O8735" t="str">
        <f t="shared" si="683"/>
        <v/>
      </c>
      <c r="P8735">
        <f t="shared" si="684"/>
        <v>61832.91</v>
      </c>
      <c r="Q8735" s="48" t="str">
        <f>IF(O8735="","",
   IF(OR(O8735&lt;EDA_Outlier_Analysis!$C$10, O8735&gt;EDA_Outlier_Analysis!$C$11),
      "Outlier",
      "Normal"))</f>
        <v/>
      </c>
      <c r="R8735" t="str">
        <f>IF(P8735="","",
   IF(OR(P8735 &lt; EDA_Outlier_Analysis!$F$7, P8735 &gt; EDA_Outlier_Analysis!$F$8),
      "Outlier",
      "Normal"))</f>
        <v>Outlier</v>
      </c>
      <c r="S8735" t="str">
        <f>IF(N8735="","",
   IF(OR(N8735 &lt;EDA_Outlier_Analysis!$I$10, N8735 &gt; EDA_Outlier_Analysis!$I$11),
      "Outlier",
      "Normal"))</f>
        <v>Normal</v>
      </c>
    </row>
    <row r="8736" spans="1:19">
      <c r="A8736" t="s">
        <v>18441</v>
      </c>
      <c r="B8736" s="4">
        <v>45178</v>
      </c>
      <c r="C8736" s="2">
        <v>156706.37</v>
      </c>
      <c r="D8736" t="s">
        <v>849</v>
      </c>
      <c r="E8736" t="s">
        <v>850</v>
      </c>
      <c r="F8736" t="s">
        <v>10</v>
      </c>
      <c r="G8736" t="s">
        <v>24</v>
      </c>
      <c r="H8736" t="s">
        <v>729</v>
      </c>
      <c r="J8736" t="s">
        <v>18442</v>
      </c>
      <c r="K8736" t="str">
        <f>IF(COUNTIF(Customers!A:A, H8736)&gt;0, "Valid", "Invalid")</f>
        <v>Valid</v>
      </c>
      <c r="L8736" t="str">
        <f t="shared" si="680"/>
        <v>9</v>
      </c>
      <c r="M8736" t="str">
        <f t="shared" si="681"/>
        <v>2023</v>
      </c>
      <c r="N8736">
        <f t="shared" si="682"/>
        <v>156706.37</v>
      </c>
      <c r="O8736">
        <f t="shared" si="683"/>
        <v>156706.37</v>
      </c>
      <c r="P8736" t="str">
        <f t="shared" si="684"/>
        <v/>
      </c>
      <c r="Q8736" s="48" t="str">
        <f>IF(O8736="","",
   IF(OR(O8736&lt;EDA_Outlier_Analysis!$C$10, O8736&gt;EDA_Outlier_Analysis!$C$11),
      "Outlier",
      "Normal"))</f>
        <v>Normal</v>
      </c>
      <c r="R8736" t="str">
        <f>IF(P8736="","",
   IF(OR(P8736 &lt; EDA_Outlier_Analysis!$F$7, P8736 &gt; EDA_Outlier_Analysis!$F$8),
      "Outlier",
      "Normal"))</f>
        <v/>
      </c>
      <c r="S8736" t="str">
        <f>IF(N8736="","",
   IF(OR(N8736 &lt;EDA_Outlier_Analysis!$I$10, N8736 &gt; EDA_Outlier_Analysis!$I$11),
      "Outlier",
      "Normal"))</f>
        <v>Normal</v>
      </c>
    </row>
    <row r="8737" spans="1:19">
      <c r="A8737" t="s">
        <v>18443</v>
      </c>
      <c r="B8737" s="4">
        <v>44835</v>
      </c>
      <c r="C8737" s="2">
        <v>168039.14</v>
      </c>
      <c r="D8737" t="s">
        <v>849</v>
      </c>
      <c r="E8737" t="s">
        <v>853</v>
      </c>
      <c r="F8737" t="s">
        <v>10</v>
      </c>
      <c r="G8737" t="s">
        <v>31</v>
      </c>
      <c r="H8737" t="s">
        <v>701</v>
      </c>
      <c r="J8737" t="s">
        <v>18444</v>
      </c>
      <c r="K8737" t="str">
        <f>IF(COUNTIF(Customers!A:A, H8737)&gt;0, "Valid", "Invalid")</f>
        <v>Valid</v>
      </c>
      <c r="L8737" t="str">
        <f t="shared" si="680"/>
        <v>10</v>
      </c>
      <c r="M8737" t="str">
        <f t="shared" si="681"/>
        <v>2022</v>
      </c>
      <c r="N8737">
        <f t="shared" si="682"/>
        <v>168039.14</v>
      </c>
      <c r="O8737">
        <f t="shared" si="683"/>
        <v>168039.14</v>
      </c>
      <c r="P8737" t="str">
        <f t="shared" si="684"/>
        <v/>
      </c>
      <c r="Q8737" s="48" t="str">
        <f>IF(O8737="","",
   IF(OR(O8737&lt;EDA_Outlier_Analysis!$C$10, O8737&gt;EDA_Outlier_Analysis!$C$11),
      "Outlier",
      "Normal"))</f>
        <v>Normal</v>
      </c>
      <c r="R8737" t="str">
        <f>IF(P8737="","",
   IF(OR(P8737 &lt; EDA_Outlier_Analysis!$F$7, P8737 &gt; EDA_Outlier_Analysis!$F$8),
      "Outlier",
      "Normal"))</f>
        <v/>
      </c>
      <c r="S8737" t="str">
        <f>IF(N8737="","",
   IF(OR(N8737 &lt;EDA_Outlier_Analysis!$I$10, N8737 &gt; EDA_Outlier_Analysis!$I$11),
      "Outlier",
      "Normal"))</f>
        <v>Normal</v>
      </c>
    </row>
    <row r="8738" spans="1:19">
      <c r="A8738" t="s">
        <v>18445</v>
      </c>
      <c r="B8738" s="4">
        <v>44845</v>
      </c>
      <c r="C8738" s="2">
        <v>-58046.879999999997</v>
      </c>
      <c r="D8738" t="s">
        <v>840</v>
      </c>
      <c r="E8738" t="s">
        <v>864</v>
      </c>
      <c r="F8738" t="s">
        <v>9</v>
      </c>
      <c r="G8738" t="s">
        <v>34</v>
      </c>
      <c r="I8738" t="s">
        <v>1533</v>
      </c>
      <c r="J8738" t="s">
        <v>18446</v>
      </c>
      <c r="K8738" t="str">
        <f>IF(COUNTIF(Customers!A:A, H8738)&gt;0, "Valid", "Invalid")</f>
        <v>Invalid</v>
      </c>
      <c r="L8738" t="str">
        <f t="shared" si="680"/>
        <v>10</v>
      </c>
      <c r="M8738" t="str">
        <f t="shared" si="681"/>
        <v>2022</v>
      </c>
      <c r="N8738">
        <f t="shared" si="682"/>
        <v>-58046.879999999997</v>
      </c>
      <c r="O8738" t="str">
        <f t="shared" si="683"/>
        <v/>
      </c>
      <c r="P8738">
        <f t="shared" si="684"/>
        <v>58046.879999999997</v>
      </c>
      <c r="Q8738" s="48" t="str">
        <f>IF(O8738="","",
   IF(OR(O8738&lt;EDA_Outlier_Analysis!$C$10, O8738&gt;EDA_Outlier_Analysis!$C$11),
      "Outlier",
      "Normal"))</f>
        <v/>
      </c>
      <c r="R8738" t="str">
        <f>IF(P8738="","",
   IF(OR(P8738 &lt; EDA_Outlier_Analysis!$F$7, P8738 &gt; EDA_Outlier_Analysis!$F$8),
      "Outlier",
      "Normal"))</f>
        <v>Outlier</v>
      </c>
      <c r="S8738" t="str">
        <f>IF(N8738="","",
   IF(OR(N8738 &lt;EDA_Outlier_Analysis!$I$10, N8738 &gt; EDA_Outlier_Analysis!$I$11),
      "Outlier",
      "Normal"))</f>
        <v>Normal</v>
      </c>
    </row>
    <row r="8739" spans="1:19">
      <c r="A8739" t="s">
        <v>18447</v>
      </c>
      <c r="B8739" s="4">
        <v>45196</v>
      </c>
      <c r="C8739" s="2">
        <v>59637.86</v>
      </c>
      <c r="D8739" t="s">
        <v>849</v>
      </c>
      <c r="E8739" t="s">
        <v>853</v>
      </c>
      <c r="F8739" t="s">
        <v>9</v>
      </c>
      <c r="G8739" t="s">
        <v>24</v>
      </c>
      <c r="H8739" t="s">
        <v>587</v>
      </c>
      <c r="J8739" t="s">
        <v>18448</v>
      </c>
      <c r="K8739" t="str">
        <f>IF(COUNTIF(Customers!A:A, H8739)&gt;0, "Valid", "Invalid")</f>
        <v>Valid</v>
      </c>
      <c r="L8739" t="str">
        <f t="shared" si="680"/>
        <v>9</v>
      </c>
      <c r="M8739" t="str">
        <f t="shared" si="681"/>
        <v>2023</v>
      </c>
      <c r="N8739">
        <f t="shared" si="682"/>
        <v>59637.86</v>
      </c>
      <c r="O8739">
        <f t="shared" si="683"/>
        <v>59637.86</v>
      </c>
      <c r="P8739" t="str">
        <f t="shared" si="684"/>
        <v/>
      </c>
      <c r="Q8739" s="48" t="str">
        <f>IF(O8739="","",
   IF(OR(O8739&lt;EDA_Outlier_Analysis!$C$10, O8739&gt;EDA_Outlier_Analysis!$C$11),
      "Outlier",
      "Normal"))</f>
        <v>Normal</v>
      </c>
      <c r="R8739" t="str">
        <f>IF(P8739="","",
   IF(OR(P8739 &lt; EDA_Outlier_Analysis!$F$7, P8739 &gt; EDA_Outlier_Analysis!$F$8),
      "Outlier",
      "Normal"))</f>
        <v/>
      </c>
      <c r="S8739" t="str">
        <f>IF(N8739="","",
   IF(OR(N8739 &lt;EDA_Outlier_Analysis!$I$10, N8739 &gt; EDA_Outlier_Analysis!$I$11),
      "Outlier",
      "Normal"))</f>
        <v>Normal</v>
      </c>
    </row>
    <row r="8740" spans="1:19">
      <c r="A8740" t="s">
        <v>18449</v>
      </c>
      <c r="B8740" s="4">
        <v>44735</v>
      </c>
      <c r="C8740" s="2">
        <v>209896.34</v>
      </c>
      <c r="D8740" t="s">
        <v>849</v>
      </c>
      <c r="E8740" t="s">
        <v>853</v>
      </c>
      <c r="F8740" t="s">
        <v>9</v>
      </c>
      <c r="G8740" t="s">
        <v>31</v>
      </c>
      <c r="H8740" t="s">
        <v>405</v>
      </c>
      <c r="J8740" t="s">
        <v>18450</v>
      </c>
      <c r="K8740" t="str">
        <f>IF(COUNTIF(Customers!A:A, H8740)&gt;0, "Valid", "Invalid")</f>
        <v>Valid</v>
      </c>
      <c r="L8740" t="str">
        <f t="shared" si="680"/>
        <v>6</v>
      </c>
      <c r="M8740" t="str">
        <f t="shared" si="681"/>
        <v>2022</v>
      </c>
      <c r="N8740">
        <f t="shared" si="682"/>
        <v>209896.34</v>
      </c>
      <c r="O8740">
        <f t="shared" si="683"/>
        <v>209896.34</v>
      </c>
      <c r="P8740" t="str">
        <f t="shared" si="684"/>
        <v/>
      </c>
      <c r="Q8740" s="48" t="str">
        <f>IF(O8740="","",
   IF(OR(O8740&lt;EDA_Outlier_Analysis!$C$10, O8740&gt;EDA_Outlier_Analysis!$C$11),
      "Outlier",
      "Normal"))</f>
        <v>Normal</v>
      </c>
      <c r="R8740" t="str">
        <f>IF(P8740="","",
   IF(OR(P8740 &lt; EDA_Outlier_Analysis!$F$7, P8740 &gt; EDA_Outlier_Analysis!$F$8),
      "Outlier",
      "Normal"))</f>
        <v/>
      </c>
      <c r="S8740" t="str">
        <f>IF(N8740="","",
   IF(OR(N8740 &lt;EDA_Outlier_Analysis!$I$10, N8740 &gt; EDA_Outlier_Analysis!$I$11),
      "Outlier",
      "Normal"))</f>
        <v>Normal</v>
      </c>
    </row>
    <row r="8741" spans="1:19">
      <c r="A8741" t="s">
        <v>18451</v>
      </c>
      <c r="B8741" s="4">
        <v>44659</v>
      </c>
      <c r="C8741" s="2">
        <v>-41051.47</v>
      </c>
      <c r="D8741" t="s">
        <v>840</v>
      </c>
      <c r="E8741" t="s">
        <v>864</v>
      </c>
      <c r="F8741" t="s">
        <v>10</v>
      </c>
      <c r="G8741" t="s">
        <v>31</v>
      </c>
      <c r="I8741" t="s">
        <v>2196</v>
      </c>
      <c r="J8741" t="s">
        <v>18452</v>
      </c>
      <c r="K8741" t="str">
        <f>IF(COUNTIF(Customers!A:A, H8741)&gt;0, "Valid", "Invalid")</f>
        <v>Invalid</v>
      </c>
      <c r="L8741" t="str">
        <f t="shared" si="680"/>
        <v>4</v>
      </c>
      <c r="M8741" t="str">
        <f t="shared" si="681"/>
        <v>2022</v>
      </c>
      <c r="N8741">
        <f t="shared" si="682"/>
        <v>-41051.47</v>
      </c>
      <c r="O8741" t="str">
        <f t="shared" si="683"/>
        <v/>
      </c>
      <c r="P8741">
        <f t="shared" si="684"/>
        <v>41051.47</v>
      </c>
      <c r="Q8741" s="48" t="str">
        <f>IF(O8741="","",
   IF(OR(O8741&lt;EDA_Outlier_Analysis!$C$10, O8741&gt;EDA_Outlier_Analysis!$C$11),
      "Outlier",
      "Normal"))</f>
        <v/>
      </c>
      <c r="R8741" t="str">
        <f>IF(P8741="","",
   IF(OR(P8741 &lt; EDA_Outlier_Analysis!$F$7, P8741 &gt; EDA_Outlier_Analysis!$F$8),
      "Outlier",
      "Normal"))</f>
        <v>Normal</v>
      </c>
      <c r="S8741" t="str">
        <f>IF(N8741="","",
   IF(OR(N8741 &lt;EDA_Outlier_Analysis!$I$10, N8741 &gt; EDA_Outlier_Analysis!$I$11),
      "Outlier",
      "Normal"))</f>
        <v>Normal</v>
      </c>
    </row>
    <row r="8742" spans="1:19">
      <c r="A8742" t="s">
        <v>18453</v>
      </c>
      <c r="B8742" s="4">
        <v>45232</v>
      </c>
      <c r="C8742" s="2">
        <v>184699.07</v>
      </c>
      <c r="D8742" t="s">
        <v>849</v>
      </c>
      <c r="E8742" t="s">
        <v>853</v>
      </c>
      <c r="F8742" t="s">
        <v>10</v>
      </c>
      <c r="G8742" t="s">
        <v>34</v>
      </c>
      <c r="H8742" t="s">
        <v>83</v>
      </c>
      <c r="J8742" t="s">
        <v>18454</v>
      </c>
      <c r="K8742" t="str">
        <f>IF(COUNTIF(Customers!A:A, H8742)&gt;0, "Valid", "Invalid")</f>
        <v>Valid</v>
      </c>
      <c r="L8742" t="str">
        <f t="shared" si="680"/>
        <v>11</v>
      </c>
      <c r="M8742" t="str">
        <f t="shared" si="681"/>
        <v>2023</v>
      </c>
      <c r="N8742">
        <f t="shared" si="682"/>
        <v>184699.07</v>
      </c>
      <c r="O8742">
        <f t="shared" si="683"/>
        <v>184699.07</v>
      </c>
      <c r="P8742" t="str">
        <f t="shared" si="684"/>
        <v/>
      </c>
      <c r="Q8742" s="48" t="str">
        <f>IF(O8742="","",
   IF(OR(O8742&lt;EDA_Outlier_Analysis!$C$10, O8742&gt;EDA_Outlier_Analysis!$C$11),
      "Outlier",
      "Normal"))</f>
        <v>Normal</v>
      </c>
      <c r="R8742" t="str">
        <f>IF(P8742="","",
   IF(OR(P8742 &lt; EDA_Outlier_Analysis!$F$7, P8742 &gt; EDA_Outlier_Analysis!$F$8),
      "Outlier",
      "Normal"))</f>
        <v/>
      </c>
      <c r="S8742" t="str">
        <f>IF(N8742="","",
   IF(OR(N8742 &lt;EDA_Outlier_Analysis!$I$10, N8742 &gt; EDA_Outlier_Analysis!$I$11),
      "Outlier",
      "Normal"))</f>
        <v>Normal</v>
      </c>
    </row>
    <row r="8743" spans="1:19">
      <c r="A8743" t="s">
        <v>18455</v>
      </c>
      <c r="B8743" s="4">
        <v>45187</v>
      </c>
      <c r="C8743" s="2">
        <v>123093.17</v>
      </c>
      <c r="D8743" t="s">
        <v>849</v>
      </c>
      <c r="E8743" t="s">
        <v>850</v>
      </c>
      <c r="F8743" t="s">
        <v>10</v>
      </c>
      <c r="G8743" t="s">
        <v>20</v>
      </c>
      <c r="H8743" t="s">
        <v>101</v>
      </c>
      <c r="J8743" t="s">
        <v>18456</v>
      </c>
      <c r="K8743" t="str">
        <f>IF(COUNTIF(Customers!A:A, H8743)&gt;0, "Valid", "Invalid")</f>
        <v>Valid</v>
      </c>
      <c r="L8743" t="str">
        <f t="shared" si="680"/>
        <v>9</v>
      </c>
      <c r="M8743" t="str">
        <f t="shared" si="681"/>
        <v>2023</v>
      </c>
      <c r="N8743">
        <f t="shared" si="682"/>
        <v>123093.17</v>
      </c>
      <c r="O8743">
        <f t="shared" si="683"/>
        <v>123093.17</v>
      </c>
      <c r="P8743" t="str">
        <f t="shared" si="684"/>
        <v/>
      </c>
      <c r="Q8743" s="48" t="str">
        <f>IF(O8743="","",
   IF(OR(O8743&lt;EDA_Outlier_Analysis!$C$10, O8743&gt;EDA_Outlier_Analysis!$C$11),
      "Outlier",
      "Normal"))</f>
        <v>Normal</v>
      </c>
      <c r="R8743" t="str">
        <f>IF(P8743="","",
   IF(OR(P8743 &lt; EDA_Outlier_Analysis!$F$7, P8743 &gt; EDA_Outlier_Analysis!$F$8),
      "Outlier",
      "Normal"))</f>
        <v/>
      </c>
      <c r="S8743" t="str">
        <f>IF(N8743="","",
   IF(OR(N8743 &lt;EDA_Outlier_Analysis!$I$10, N8743 &gt; EDA_Outlier_Analysis!$I$11),
      "Outlier",
      "Normal"))</f>
        <v>Normal</v>
      </c>
    </row>
    <row r="8744" spans="1:19">
      <c r="A8744" t="s">
        <v>18457</v>
      </c>
      <c r="B8744" s="4">
        <v>45208</v>
      </c>
      <c r="C8744" s="2">
        <v>-41573.74</v>
      </c>
      <c r="D8744" t="s">
        <v>840</v>
      </c>
      <c r="E8744" t="s">
        <v>841</v>
      </c>
      <c r="F8744" t="s">
        <v>11</v>
      </c>
      <c r="G8744" t="s">
        <v>24</v>
      </c>
      <c r="I8744" t="s">
        <v>957</v>
      </c>
      <c r="J8744" t="s">
        <v>18458</v>
      </c>
      <c r="K8744" t="str">
        <f>IF(COUNTIF(Customers!A:A, H8744)&gt;0, "Valid", "Invalid")</f>
        <v>Invalid</v>
      </c>
      <c r="L8744" t="str">
        <f t="shared" si="680"/>
        <v>10</v>
      </c>
      <c r="M8744" t="str">
        <f t="shared" si="681"/>
        <v>2023</v>
      </c>
      <c r="N8744">
        <f t="shared" si="682"/>
        <v>-41573.74</v>
      </c>
      <c r="O8744" t="str">
        <f t="shared" si="683"/>
        <v/>
      </c>
      <c r="P8744">
        <f t="shared" si="684"/>
        <v>41573.74</v>
      </c>
      <c r="Q8744" s="48" t="str">
        <f>IF(O8744="","",
   IF(OR(O8744&lt;EDA_Outlier_Analysis!$C$10, O8744&gt;EDA_Outlier_Analysis!$C$11),
      "Outlier",
      "Normal"))</f>
        <v/>
      </c>
      <c r="R8744" t="str">
        <f>IF(P8744="","",
   IF(OR(P8744 &lt; EDA_Outlier_Analysis!$F$7, P8744 &gt; EDA_Outlier_Analysis!$F$8),
      "Outlier",
      "Normal"))</f>
        <v>Normal</v>
      </c>
      <c r="S8744" t="str">
        <f>IF(N8744="","",
   IF(OR(N8744 &lt;EDA_Outlier_Analysis!$I$10, N8744 &gt; EDA_Outlier_Analysis!$I$11),
      "Outlier",
      "Normal"))</f>
        <v>Normal</v>
      </c>
    </row>
    <row r="8745" spans="1:19">
      <c r="A8745" t="s">
        <v>18459</v>
      </c>
      <c r="B8745" s="4">
        <v>44840</v>
      </c>
      <c r="C8745" s="2">
        <v>162426.39000000001</v>
      </c>
      <c r="D8745" t="s">
        <v>849</v>
      </c>
      <c r="E8745" t="s">
        <v>850</v>
      </c>
      <c r="F8745" t="s">
        <v>9</v>
      </c>
      <c r="G8745" t="s">
        <v>31</v>
      </c>
      <c r="H8745" t="s">
        <v>91</v>
      </c>
      <c r="J8745" t="s">
        <v>18460</v>
      </c>
      <c r="K8745" t="str">
        <f>IF(COUNTIF(Customers!A:A, H8745)&gt;0, "Valid", "Invalid")</f>
        <v>Valid</v>
      </c>
      <c r="L8745" t="str">
        <f t="shared" si="680"/>
        <v>10</v>
      </c>
      <c r="M8745" t="str">
        <f t="shared" si="681"/>
        <v>2022</v>
      </c>
      <c r="N8745">
        <f t="shared" si="682"/>
        <v>162426.39000000001</v>
      </c>
      <c r="O8745">
        <f t="shared" si="683"/>
        <v>162426.39000000001</v>
      </c>
      <c r="P8745" t="str">
        <f t="shared" si="684"/>
        <v/>
      </c>
      <c r="Q8745" s="48" t="str">
        <f>IF(O8745="","",
   IF(OR(O8745&lt;EDA_Outlier_Analysis!$C$10, O8745&gt;EDA_Outlier_Analysis!$C$11),
      "Outlier",
      "Normal"))</f>
        <v>Normal</v>
      </c>
      <c r="R8745" t="str">
        <f>IF(P8745="","",
   IF(OR(P8745 &lt; EDA_Outlier_Analysis!$F$7, P8745 &gt; EDA_Outlier_Analysis!$F$8),
      "Outlier",
      "Normal"))</f>
        <v/>
      </c>
      <c r="S8745" t="str">
        <f>IF(N8745="","",
   IF(OR(N8745 &lt;EDA_Outlier_Analysis!$I$10, N8745 &gt; EDA_Outlier_Analysis!$I$11),
      "Outlier",
      "Normal"))</f>
        <v>Normal</v>
      </c>
    </row>
    <row r="8746" spans="1:19">
      <c r="A8746" t="s">
        <v>18461</v>
      </c>
      <c r="B8746" s="4">
        <v>44696</v>
      </c>
      <c r="C8746" s="2">
        <v>-33948.75</v>
      </c>
      <c r="D8746" t="s">
        <v>840</v>
      </c>
      <c r="E8746" t="s">
        <v>845</v>
      </c>
      <c r="F8746" t="s">
        <v>9</v>
      </c>
      <c r="G8746" t="s">
        <v>34</v>
      </c>
      <c r="I8746" t="s">
        <v>1940</v>
      </c>
      <c r="J8746" t="s">
        <v>18462</v>
      </c>
      <c r="K8746" t="str">
        <f>IF(COUNTIF(Customers!A:A, H8746)&gt;0, "Valid", "Invalid")</f>
        <v>Invalid</v>
      </c>
      <c r="L8746" t="str">
        <f t="shared" si="680"/>
        <v>5</v>
      </c>
      <c r="M8746" t="str">
        <f t="shared" si="681"/>
        <v>2022</v>
      </c>
      <c r="N8746">
        <f t="shared" si="682"/>
        <v>-33948.75</v>
      </c>
      <c r="O8746" t="str">
        <f t="shared" si="683"/>
        <v/>
      </c>
      <c r="P8746">
        <f t="shared" si="684"/>
        <v>33948.75</v>
      </c>
      <c r="Q8746" s="48" t="str">
        <f>IF(O8746="","",
   IF(OR(O8746&lt;EDA_Outlier_Analysis!$C$10, O8746&gt;EDA_Outlier_Analysis!$C$11),
      "Outlier",
      "Normal"))</f>
        <v/>
      </c>
      <c r="R8746" t="str">
        <f>IF(P8746="","",
   IF(OR(P8746 &lt; EDA_Outlier_Analysis!$F$7, P8746 &gt; EDA_Outlier_Analysis!$F$8),
      "Outlier",
      "Normal"))</f>
        <v>Normal</v>
      </c>
      <c r="S8746" t="str">
        <f>IF(N8746="","",
   IF(OR(N8746 &lt;EDA_Outlier_Analysis!$I$10, N8746 &gt; EDA_Outlier_Analysis!$I$11),
      "Outlier",
      "Normal"))</f>
        <v>Normal</v>
      </c>
    </row>
    <row r="8747" spans="1:19">
      <c r="A8747" t="s">
        <v>18463</v>
      </c>
      <c r="B8747" s="4">
        <v>45231</v>
      </c>
      <c r="C8747" s="2">
        <v>135100.35</v>
      </c>
      <c r="D8747" t="s">
        <v>849</v>
      </c>
      <c r="E8747" t="s">
        <v>850</v>
      </c>
      <c r="F8747" t="s">
        <v>11</v>
      </c>
      <c r="G8747" t="s">
        <v>31</v>
      </c>
      <c r="H8747" t="s">
        <v>675</v>
      </c>
      <c r="J8747" t="s">
        <v>18464</v>
      </c>
      <c r="K8747" t="str">
        <f>IF(COUNTIF(Customers!A:A, H8747)&gt;0, "Valid", "Invalid")</f>
        <v>Valid</v>
      </c>
      <c r="L8747" t="str">
        <f t="shared" si="680"/>
        <v>11</v>
      </c>
      <c r="M8747" t="str">
        <f t="shared" si="681"/>
        <v>2023</v>
      </c>
      <c r="N8747">
        <f t="shared" si="682"/>
        <v>135100.35</v>
      </c>
      <c r="O8747">
        <f t="shared" si="683"/>
        <v>135100.35</v>
      </c>
      <c r="P8747" t="str">
        <f t="shared" si="684"/>
        <v/>
      </c>
      <c r="Q8747" s="48" t="str">
        <f>IF(O8747="","",
   IF(OR(O8747&lt;EDA_Outlier_Analysis!$C$10, O8747&gt;EDA_Outlier_Analysis!$C$11),
      "Outlier",
      "Normal"))</f>
        <v>Normal</v>
      </c>
      <c r="R8747" t="str">
        <f>IF(P8747="","",
   IF(OR(P8747 &lt; EDA_Outlier_Analysis!$F$7, P8747 &gt; EDA_Outlier_Analysis!$F$8),
      "Outlier",
      "Normal"))</f>
        <v/>
      </c>
      <c r="S8747" t="str">
        <f>IF(N8747="","",
   IF(OR(N8747 &lt;EDA_Outlier_Analysis!$I$10, N8747 &gt; EDA_Outlier_Analysis!$I$11),
      "Outlier",
      "Normal"))</f>
        <v>Normal</v>
      </c>
    </row>
    <row r="8748" spans="1:19">
      <c r="A8748" t="s">
        <v>18465</v>
      </c>
      <c r="B8748" s="4">
        <v>45004</v>
      </c>
      <c r="C8748" s="2">
        <v>-72172.210000000006</v>
      </c>
      <c r="D8748" t="s">
        <v>840</v>
      </c>
      <c r="E8748" t="s">
        <v>856</v>
      </c>
      <c r="F8748" t="s">
        <v>11</v>
      </c>
      <c r="G8748" t="s">
        <v>34</v>
      </c>
      <c r="I8748" t="s">
        <v>857</v>
      </c>
      <c r="J8748" t="s">
        <v>18466</v>
      </c>
      <c r="K8748" t="str">
        <f>IF(COUNTIF(Customers!A:A, H8748)&gt;0, "Valid", "Invalid")</f>
        <v>Invalid</v>
      </c>
      <c r="L8748" t="str">
        <f t="shared" si="680"/>
        <v>3</v>
      </c>
      <c r="M8748" t="str">
        <f t="shared" si="681"/>
        <v>2023</v>
      </c>
      <c r="N8748">
        <f t="shared" si="682"/>
        <v>-72172.210000000006</v>
      </c>
      <c r="O8748" t="str">
        <f t="shared" si="683"/>
        <v/>
      </c>
      <c r="P8748">
        <f t="shared" si="684"/>
        <v>72172.210000000006</v>
      </c>
      <c r="Q8748" s="48" t="str">
        <f>IF(O8748="","",
   IF(OR(O8748&lt;EDA_Outlier_Analysis!$C$10, O8748&gt;EDA_Outlier_Analysis!$C$11),
      "Outlier",
      "Normal"))</f>
        <v/>
      </c>
      <c r="R8748" t="str">
        <f>IF(P8748="","",
   IF(OR(P8748 &lt; EDA_Outlier_Analysis!$F$7, P8748 &gt; EDA_Outlier_Analysis!$F$8),
      "Outlier",
      "Normal"))</f>
        <v>Outlier</v>
      </c>
      <c r="S8748" t="str">
        <f>IF(N8748="","",
   IF(OR(N8748 &lt;EDA_Outlier_Analysis!$I$10, N8748 &gt; EDA_Outlier_Analysis!$I$11),
      "Outlier",
      "Normal"))</f>
        <v>Normal</v>
      </c>
    </row>
    <row r="8749" spans="1:19">
      <c r="A8749" t="s">
        <v>18467</v>
      </c>
      <c r="B8749" s="4">
        <v>45204</v>
      </c>
      <c r="C8749" s="2">
        <v>225614.32</v>
      </c>
      <c r="D8749" t="s">
        <v>849</v>
      </c>
      <c r="E8749" t="s">
        <v>850</v>
      </c>
      <c r="F8749" t="s">
        <v>10</v>
      </c>
      <c r="G8749" t="s">
        <v>20</v>
      </c>
      <c r="H8749" t="s">
        <v>755</v>
      </c>
      <c r="J8749" t="s">
        <v>18468</v>
      </c>
      <c r="K8749" t="str">
        <f>IF(COUNTIF(Customers!A:A, H8749)&gt;0, "Valid", "Invalid")</f>
        <v>Valid</v>
      </c>
      <c r="L8749" t="str">
        <f t="shared" si="680"/>
        <v>10</v>
      </c>
      <c r="M8749" t="str">
        <f t="shared" si="681"/>
        <v>2023</v>
      </c>
      <c r="N8749">
        <f t="shared" si="682"/>
        <v>225614.32</v>
      </c>
      <c r="O8749">
        <f t="shared" si="683"/>
        <v>225614.32</v>
      </c>
      <c r="P8749" t="str">
        <f t="shared" si="684"/>
        <v/>
      </c>
      <c r="Q8749" s="48" t="str">
        <f>IF(O8749="","",
   IF(OR(O8749&lt;EDA_Outlier_Analysis!$C$10, O8749&gt;EDA_Outlier_Analysis!$C$11),
      "Outlier",
      "Normal"))</f>
        <v>Normal</v>
      </c>
      <c r="R8749" t="str">
        <f>IF(P8749="","",
   IF(OR(P8749 &lt; EDA_Outlier_Analysis!$F$7, P8749 &gt; EDA_Outlier_Analysis!$F$8),
      "Outlier",
      "Normal"))</f>
        <v/>
      </c>
      <c r="S8749" t="str">
        <f>IF(N8749="","",
   IF(OR(N8749 &lt;EDA_Outlier_Analysis!$I$10, N8749 &gt; EDA_Outlier_Analysis!$I$11),
      "Outlier",
      "Normal"))</f>
        <v>Normal</v>
      </c>
    </row>
    <row r="8750" spans="1:19">
      <c r="A8750" t="s">
        <v>18469</v>
      </c>
      <c r="B8750" s="4">
        <v>44604</v>
      </c>
      <c r="C8750" s="2">
        <v>21700.46</v>
      </c>
      <c r="D8750" t="s">
        <v>873</v>
      </c>
      <c r="E8750" t="s">
        <v>873</v>
      </c>
      <c r="F8750" t="s">
        <v>9</v>
      </c>
      <c r="G8750" t="s">
        <v>31</v>
      </c>
      <c r="J8750" t="s">
        <v>18470</v>
      </c>
      <c r="K8750" t="str">
        <f>IF(COUNTIF(Customers!A:A, H8750)&gt;0, "Valid", "Invalid")</f>
        <v>Invalid</v>
      </c>
      <c r="L8750" t="str">
        <f t="shared" si="680"/>
        <v>2</v>
      </c>
      <c r="M8750" t="str">
        <f t="shared" si="681"/>
        <v>2022</v>
      </c>
      <c r="N8750">
        <f t="shared" si="682"/>
        <v>-21700.46</v>
      </c>
      <c r="O8750" t="str">
        <f t="shared" si="683"/>
        <v/>
      </c>
      <c r="P8750" t="str">
        <f t="shared" si="684"/>
        <v/>
      </c>
      <c r="Q8750" s="48" t="str">
        <f>IF(O8750="","",
   IF(OR(O8750&lt;EDA_Outlier_Analysis!$C$10, O8750&gt;EDA_Outlier_Analysis!$C$11),
      "Outlier",
      "Normal"))</f>
        <v/>
      </c>
      <c r="R8750" t="str">
        <f>IF(P8750="","",
   IF(OR(P8750 &lt; EDA_Outlier_Analysis!$F$7, P8750 &gt; EDA_Outlier_Analysis!$F$8),
      "Outlier",
      "Normal"))</f>
        <v/>
      </c>
      <c r="S8750" t="str">
        <f>IF(N8750="","",
   IF(OR(N8750 &lt;EDA_Outlier_Analysis!$I$10, N8750 &gt; EDA_Outlier_Analysis!$I$11),
      "Outlier",
      "Normal"))</f>
        <v>Normal</v>
      </c>
    </row>
    <row r="8751" spans="1:19">
      <c r="A8751" t="s">
        <v>18471</v>
      </c>
      <c r="B8751" s="4">
        <v>45208</v>
      </c>
      <c r="C8751" s="2">
        <v>11511.83</v>
      </c>
      <c r="D8751" t="s">
        <v>971</v>
      </c>
      <c r="E8751" t="s">
        <v>971</v>
      </c>
      <c r="F8751" t="s">
        <v>11</v>
      </c>
      <c r="G8751" t="s">
        <v>31</v>
      </c>
      <c r="J8751" t="s">
        <v>18472</v>
      </c>
      <c r="K8751" t="str">
        <f>IF(COUNTIF(Customers!A:A, H8751)&gt;0, "Valid", "Invalid")</f>
        <v>Invalid</v>
      </c>
      <c r="L8751" t="str">
        <f t="shared" si="680"/>
        <v>10</v>
      </c>
      <c r="M8751" t="str">
        <f t="shared" si="681"/>
        <v>2023</v>
      </c>
      <c r="N8751">
        <f t="shared" si="682"/>
        <v>-11511.83</v>
      </c>
      <c r="O8751" t="str">
        <f t="shared" si="683"/>
        <v/>
      </c>
      <c r="P8751" t="str">
        <f t="shared" si="684"/>
        <v/>
      </c>
      <c r="Q8751" s="48" t="str">
        <f>IF(O8751="","",
   IF(OR(O8751&lt;EDA_Outlier_Analysis!$C$10, O8751&gt;EDA_Outlier_Analysis!$C$11),
      "Outlier",
      "Normal"))</f>
        <v/>
      </c>
      <c r="R8751" t="str">
        <f>IF(P8751="","",
   IF(OR(P8751 &lt; EDA_Outlier_Analysis!$F$7, P8751 &gt; EDA_Outlier_Analysis!$F$8),
      "Outlier",
      "Normal"))</f>
        <v/>
      </c>
      <c r="S8751" t="str">
        <f>IF(N8751="","",
   IF(OR(N8751 &lt;EDA_Outlier_Analysis!$I$10, N8751 &gt; EDA_Outlier_Analysis!$I$11),
      "Outlier",
      "Normal"))</f>
        <v>Normal</v>
      </c>
    </row>
    <row r="8752" spans="1:19">
      <c r="A8752" t="s">
        <v>18473</v>
      </c>
      <c r="B8752" s="4">
        <v>45122</v>
      </c>
      <c r="C8752" s="2">
        <v>197090.86</v>
      </c>
      <c r="D8752" t="s">
        <v>849</v>
      </c>
      <c r="E8752" t="s">
        <v>868</v>
      </c>
      <c r="F8752" t="s">
        <v>11</v>
      </c>
      <c r="G8752" t="s">
        <v>20</v>
      </c>
      <c r="H8752" t="s">
        <v>317</v>
      </c>
      <c r="J8752" t="s">
        <v>18474</v>
      </c>
      <c r="K8752" t="str">
        <f>IF(COUNTIF(Customers!A:A, H8752)&gt;0, "Valid", "Invalid")</f>
        <v>Valid</v>
      </c>
      <c r="L8752" t="str">
        <f t="shared" si="680"/>
        <v>7</v>
      </c>
      <c r="M8752" t="str">
        <f t="shared" si="681"/>
        <v>2023</v>
      </c>
      <c r="N8752">
        <f t="shared" si="682"/>
        <v>197090.86</v>
      </c>
      <c r="O8752">
        <f t="shared" si="683"/>
        <v>197090.86</v>
      </c>
      <c r="P8752" t="str">
        <f t="shared" si="684"/>
        <v/>
      </c>
      <c r="Q8752" s="48" t="str">
        <f>IF(O8752="","",
   IF(OR(O8752&lt;EDA_Outlier_Analysis!$C$10, O8752&gt;EDA_Outlier_Analysis!$C$11),
      "Outlier",
      "Normal"))</f>
        <v>Normal</v>
      </c>
      <c r="R8752" t="str">
        <f>IF(P8752="","",
   IF(OR(P8752 &lt; EDA_Outlier_Analysis!$F$7, P8752 &gt; EDA_Outlier_Analysis!$F$8),
      "Outlier",
      "Normal"))</f>
        <v/>
      </c>
      <c r="S8752" t="str">
        <f>IF(N8752="","",
   IF(OR(N8752 &lt;EDA_Outlier_Analysis!$I$10, N8752 &gt; EDA_Outlier_Analysis!$I$11),
      "Outlier",
      "Normal"))</f>
        <v>Normal</v>
      </c>
    </row>
    <row r="8753" spans="1:19">
      <c r="A8753" t="s">
        <v>18475</v>
      </c>
      <c r="B8753" s="4">
        <v>44958</v>
      </c>
      <c r="C8753" s="2">
        <v>-24081.18</v>
      </c>
      <c r="D8753" t="s">
        <v>840</v>
      </c>
      <c r="E8753" t="s">
        <v>841</v>
      </c>
      <c r="F8753" t="s">
        <v>10</v>
      </c>
      <c r="G8753" t="s">
        <v>31</v>
      </c>
      <c r="I8753" t="s">
        <v>1035</v>
      </c>
      <c r="J8753" t="s">
        <v>18476</v>
      </c>
      <c r="K8753" t="str">
        <f>IF(COUNTIF(Customers!A:A, H8753)&gt;0, "Valid", "Invalid")</f>
        <v>Invalid</v>
      </c>
      <c r="L8753" t="str">
        <f t="shared" si="680"/>
        <v>2</v>
      </c>
      <c r="M8753" t="str">
        <f t="shared" si="681"/>
        <v>2023</v>
      </c>
      <c r="N8753">
        <f t="shared" si="682"/>
        <v>-24081.18</v>
      </c>
      <c r="O8753" t="str">
        <f t="shared" si="683"/>
        <v/>
      </c>
      <c r="P8753">
        <f t="shared" si="684"/>
        <v>24081.18</v>
      </c>
      <c r="Q8753" s="48" t="str">
        <f>IF(O8753="","",
   IF(OR(O8753&lt;EDA_Outlier_Analysis!$C$10, O8753&gt;EDA_Outlier_Analysis!$C$11),
      "Outlier",
      "Normal"))</f>
        <v/>
      </c>
      <c r="R8753" t="str">
        <f>IF(P8753="","",
   IF(OR(P8753 &lt; EDA_Outlier_Analysis!$F$7, P8753 &gt; EDA_Outlier_Analysis!$F$8),
      "Outlier",
      "Normal"))</f>
        <v>Outlier</v>
      </c>
      <c r="S8753" t="str">
        <f>IF(N8753="","",
   IF(OR(N8753 &lt;EDA_Outlier_Analysis!$I$10, N8753 &gt; EDA_Outlier_Analysis!$I$11),
      "Outlier",
      "Normal"))</f>
        <v>Normal</v>
      </c>
    </row>
    <row r="8754" spans="1:19">
      <c r="A8754" t="s">
        <v>18477</v>
      </c>
      <c r="B8754" s="4">
        <v>44997</v>
      </c>
      <c r="C8754" s="2">
        <v>55629</v>
      </c>
      <c r="D8754" t="s">
        <v>849</v>
      </c>
      <c r="E8754" t="s">
        <v>868</v>
      </c>
      <c r="F8754" t="s">
        <v>9</v>
      </c>
      <c r="G8754" t="s">
        <v>31</v>
      </c>
      <c r="H8754" t="s">
        <v>461</v>
      </c>
      <c r="J8754" t="s">
        <v>18478</v>
      </c>
      <c r="K8754" t="str">
        <f>IF(COUNTIF(Customers!A:A, H8754)&gt;0, "Valid", "Invalid")</f>
        <v>Valid</v>
      </c>
      <c r="L8754" t="str">
        <f t="shared" si="680"/>
        <v>3</v>
      </c>
      <c r="M8754" t="str">
        <f t="shared" si="681"/>
        <v>2023</v>
      </c>
      <c r="N8754">
        <f t="shared" si="682"/>
        <v>55629</v>
      </c>
      <c r="O8754">
        <f t="shared" si="683"/>
        <v>55629</v>
      </c>
      <c r="P8754" t="str">
        <f t="shared" si="684"/>
        <v/>
      </c>
      <c r="Q8754" s="48" t="str">
        <f>IF(O8754="","",
   IF(OR(O8754&lt;EDA_Outlier_Analysis!$C$10, O8754&gt;EDA_Outlier_Analysis!$C$11),
      "Outlier",
      "Normal"))</f>
        <v>Normal</v>
      </c>
      <c r="R8754" t="str">
        <f>IF(P8754="","",
   IF(OR(P8754 &lt; EDA_Outlier_Analysis!$F$7, P8754 &gt; EDA_Outlier_Analysis!$F$8),
      "Outlier",
      "Normal"))</f>
        <v/>
      </c>
      <c r="S8754" t="str">
        <f>IF(N8754="","",
   IF(OR(N8754 &lt;EDA_Outlier_Analysis!$I$10, N8754 &gt; EDA_Outlier_Analysis!$I$11),
      "Outlier",
      "Normal"))</f>
        <v>Normal</v>
      </c>
    </row>
    <row r="8755" spans="1:19">
      <c r="A8755" t="s">
        <v>18479</v>
      </c>
      <c r="B8755" s="4">
        <v>44591</v>
      </c>
      <c r="C8755" s="2">
        <v>-26923.45</v>
      </c>
      <c r="D8755" t="s">
        <v>840</v>
      </c>
      <c r="E8755" t="s">
        <v>864</v>
      </c>
      <c r="F8755" t="s">
        <v>10</v>
      </c>
      <c r="G8755" t="s">
        <v>20</v>
      </c>
      <c r="I8755" t="s">
        <v>1620</v>
      </c>
      <c r="J8755" t="s">
        <v>18480</v>
      </c>
      <c r="K8755" t="str">
        <f>IF(COUNTIF(Customers!A:A, H8755)&gt;0, "Valid", "Invalid")</f>
        <v>Invalid</v>
      </c>
      <c r="L8755" t="str">
        <f t="shared" si="680"/>
        <v>1</v>
      </c>
      <c r="M8755" t="str">
        <f t="shared" si="681"/>
        <v>2022</v>
      </c>
      <c r="N8755">
        <f t="shared" si="682"/>
        <v>-26923.45</v>
      </c>
      <c r="O8755" t="str">
        <f t="shared" si="683"/>
        <v/>
      </c>
      <c r="P8755">
        <f t="shared" si="684"/>
        <v>26923.45</v>
      </c>
      <c r="Q8755" s="48" t="str">
        <f>IF(O8755="","",
   IF(OR(O8755&lt;EDA_Outlier_Analysis!$C$10, O8755&gt;EDA_Outlier_Analysis!$C$11),
      "Outlier",
      "Normal"))</f>
        <v/>
      </c>
      <c r="R8755" t="str">
        <f>IF(P8755="","",
   IF(OR(P8755 &lt; EDA_Outlier_Analysis!$F$7, P8755 &gt; EDA_Outlier_Analysis!$F$8),
      "Outlier",
      "Normal"))</f>
        <v>Outlier</v>
      </c>
      <c r="S8755" t="str">
        <f>IF(N8755="","",
   IF(OR(N8755 &lt;EDA_Outlier_Analysis!$I$10, N8755 &gt; EDA_Outlier_Analysis!$I$11),
      "Outlier",
      "Normal"))</f>
        <v>Normal</v>
      </c>
    </row>
    <row r="8756" spans="1:19">
      <c r="A8756" t="s">
        <v>18481</v>
      </c>
      <c r="B8756" s="4">
        <v>45059</v>
      </c>
      <c r="C8756" s="2">
        <v>231505.07</v>
      </c>
      <c r="D8756" t="s">
        <v>849</v>
      </c>
      <c r="E8756" t="s">
        <v>868</v>
      </c>
      <c r="F8756" t="s">
        <v>10</v>
      </c>
      <c r="G8756" t="s">
        <v>34</v>
      </c>
      <c r="H8756" t="s">
        <v>243</v>
      </c>
      <c r="J8756" t="s">
        <v>18482</v>
      </c>
      <c r="K8756" t="str">
        <f>IF(COUNTIF(Customers!A:A, H8756)&gt;0, "Valid", "Invalid")</f>
        <v>Valid</v>
      </c>
      <c r="L8756" t="str">
        <f t="shared" si="680"/>
        <v>5</v>
      </c>
      <c r="M8756" t="str">
        <f t="shared" si="681"/>
        <v>2023</v>
      </c>
      <c r="N8756">
        <f t="shared" si="682"/>
        <v>231505.07</v>
      </c>
      <c r="O8756">
        <f t="shared" si="683"/>
        <v>231505.07</v>
      </c>
      <c r="P8756" t="str">
        <f t="shared" si="684"/>
        <v/>
      </c>
      <c r="Q8756" s="48" t="str">
        <f>IF(O8756="","",
   IF(OR(O8756&lt;EDA_Outlier_Analysis!$C$10, O8756&gt;EDA_Outlier_Analysis!$C$11),
      "Outlier",
      "Normal"))</f>
        <v>Normal</v>
      </c>
      <c r="R8756" t="str">
        <f>IF(P8756="","",
   IF(OR(P8756 &lt; EDA_Outlier_Analysis!$F$7, P8756 &gt; EDA_Outlier_Analysis!$F$8),
      "Outlier",
      "Normal"))</f>
        <v/>
      </c>
      <c r="S8756" t="str">
        <f>IF(N8756="","",
   IF(OR(N8756 &lt;EDA_Outlier_Analysis!$I$10, N8756 &gt; EDA_Outlier_Analysis!$I$11),
      "Outlier",
      "Normal"))</f>
        <v>Normal</v>
      </c>
    </row>
    <row r="8757" spans="1:19">
      <c r="A8757" t="s">
        <v>18483</v>
      </c>
      <c r="B8757" s="4">
        <v>44905</v>
      </c>
      <c r="C8757" s="2">
        <v>106378.42</v>
      </c>
      <c r="D8757" t="s">
        <v>849</v>
      </c>
      <c r="E8757" t="s">
        <v>868</v>
      </c>
      <c r="F8757" t="s">
        <v>9</v>
      </c>
      <c r="G8757" t="s">
        <v>31</v>
      </c>
      <c r="H8757" t="s">
        <v>345</v>
      </c>
      <c r="J8757" t="s">
        <v>18484</v>
      </c>
      <c r="K8757" t="str">
        <f>IF(COUNTIF(Customers!A:A, H8757)&gt;0, "Valid", "Invalid")</f>
        <v>Valid</v>
      </c>
      <c r="L8757" t="str">
        <f t="shared" si="680"/>
        <v>12</v>
      </c>
      <c r="M8757" t="str">
        <f t="shared" si="681"/>
        <v>2022</v>
      </c>
      <c r="N8757">
        <f t="shared" si="682"/>
        <v>106378.42</v>
      </c>
      <c r="O8757">
        <f t="shared" si="683"/>
        <v>106378.42</v>
      </c>
      <c r="P8757" t="str">
        <f t="shared" si="684"/>
        <v/>
      </c>
      <c r="Q8757" s="48" t="str">
        <f>IF(O8757="","",
   IF(OR(O8757&lt;EDA_Outlier_Analysis!$C$10, O8757&gt;EDA_Outlier_Analysis!$C$11),
      "Outlier",
      "Normal"))</f>
        <v>Normal</v>
      </c>
      <c r="R8757" t="str">
        <f>IF(P8757="","",
   IF(OR(P8757 &lt; EDA_Outlier_Analysis!$F$7, P8757 &gt; EDA_Outlier_Analysis!$F$8),
      "Outlier",
      "Normal"))</f>
        <v/>
      </c>
      <c r="S8757" t="str">
        <f>IF(N8757="","",
   IF(OR(N8757 &lt;EDA_Outlier_Analysis!$I$10, N8757 &gt; EDA_Outlier_Analysis!$I$11),
      "Outlier",
      "Normal"))</f>
        <v>Normal</v>
      </c>
    </row>
    <row r="8758" spans="1:19">
      <c r="A8758" t="s">
        <v>18485</v>
      </c>
      <c r="B8758" s="4">
        <v>44753</v>
      </c>
      <c r="C8758" s="2">
        <v>22579.73</v>
      </c>
      <c r="D8758" t="s">
        <v>1345</v>
      </c>
      <c r="E8758" t="s">
        <v>1345</v>
      </c>
      <c r="F8758" t="s">
        <v>9</v>
      </c>
      <c r="G8758" t="s">
        <v>20</v>
      </c>
      <c r="J8758" t="s">
        <v>18486</v>
      </c>
      <c r="K8758" t="str">
        <f>IF(COUNTIF(Customers!A:A, H8758)&gt;0, "Valid", "Invalid")</f>
        <v>Invalid</v>
      </c>
      <c r="L8758" t="str">
        <f t="shared" si="680"/>
        <v>7</v>
      </c>
      <c r="M8758" t="str">
        <f t="shared" si="681"/>
        <v>2022</v>
      </c>
      <c r="N8758">
        <f t="shared" si="682"/>
        <v>-22579.73</v>
      </c>
      <c r="O8758" t="str">
        <f t="shared" si="683"/>
        <v/>
      </c>
      <c r="P8758" t="str">
        <f t="shared" si="684"/>
        <v/>
      </c>
      <c r="Q8758" s="48" t="str">
        <f>IF(O8758="","",
   IF(OR(O8758&lt;EDA_Outlier_Analysis!$C$10, O8758&gt;EDA_Outlier_Analysis!$C$11),
      "Outlier",
      "Normal"))</f>
        <v/>
      </c>
      <c r="R8758" t="str">
        <f>IF(P8758="","",
   IF(OR(P8758 &lt; EDA_Outlier_Analysis!$F$7, P8758 &gt; EDA_Outlier_Analysis!$F$8),
      "Outlier",
      "Normal"))</f>
        <v/>
      </c>
      <c r="S8758" t="str">
        <f>IF(N8758="","",
   IF(OR(N8758 &lt;EDA_Outlier_Analysis!$I$10, N8758 &gt; EDA_Outlier_Analysis!$I$11),
      "Outlier",
      "Normal"))</f>
        <v>Normal</v>
      </c>
    </row>
    <row r="8759" spans="1:19">
      <c r="A8759" t="s">
        <v>18487</v>
      </c>
      <c r="B8759" s="4">
        <v>44571</v>
      </c>
      <c r="C8759" s="2">
        <v>-66218.16</v>
      </c>
      <c r="D8759" t="s">
        <v>840</v>
      </c>
      <c r="E8759" t="s">
        <v>856</v>
      </c>
      <c r="F8759" t="s">
        <v>11</v>
      </c>
      <c r="G8759" t="s">
        <v>24</v>
      </c>
      <c r="I8759" t="s">
        <v>1010</v>
      </c>
      <c r="J8759" t="s">
        <v>18488</v>
      </c>
      <c r="K8759" t="str">
        <f>IF(COUNTIF(Customers!A:A, H8759)&gt;0, "Valid", "Invalid")</f>
        <v>Invalid</v>
      </c>
      <c r="L8759" t="str">
        <f t="shared" si="680"/>
        <v>1</v>
      </c>
      <c r="M8759" t="str">
        <f t="shared" si="681"/>
        <v>2022</v>
      </c>
      <c r="N8759">
        <f t="shared" si="682"/>
        <v>-66218.16</v>
      </c>
      <c r="O8759" t="str">
        <f t="shared" si="683"/>
        <v/>
      </c>
      <c r="P8759">
        <f t="shared" si="684"/>
        <v>66218.16</v>
      </c>
      <c r="Q8759" s="48" t="str">
        <f>IF(O8759="","",
   IF(OR(O8759&lt;EDA_Outlier_Analysis!$C$10, O8759&gt;EDA_Outlier_Analysis!$C$11),
      "Outlier",
      "Normal"))</f>
        <v/>
      </c>
      <c r="R8759" t="str">
        <f>IF(P8759="","",
   IF(OR(P8759 &lt; EDA_Outlier_Analysis!$F$7, P8759 &gt; EDA_Outlier_Analysis!$F$8),
      "Outlier",
      "Normal"))</f>
        <v>Outlier</v>
      </c>
      <c r="S8759" t="str">
        <f>IF(N8759="","",
   IF(OR(N8759 &lt;EDA_Outlier_Analysis!$I$10, N8759 &gt; EDA_Outlier_Analysis!$I$11),
      "Outlier",
      "Normal"))</f>
        <v>Normal</v>
      </c>
    </row>
    <row r="8760" spans="1:19">
      <c r="A8760" t="s">
        <v>18489</v>
      </c>
      <c r="B8760" s="4">
        <v>45130</v>
      </c>
      <c r="C8760" s="2">
        <v>-57250.66</v>
      </c>
      <c r="D8760" t="s">
        <v>840</v>
      </c>
      <c r="E8760" t="s">
        <v>845</v>
      </c>
      <c r="F8760" t="s">
        <v>10</v>
      </c>
      <c r="G8760" t="s">
        <v>34</v>
      </c>
      <c r="I8760" t="s">
        <v>912</v>
      </c>
      <c r="J8760" t="s">
        <v>18490</v>
      </c>
      <c r="K8760" t="str">
        <f>IF(COUNTIF(Customers!A:A, H8760)&gt;0, "Valid", "Invalid")</f>
        <v>Invalid</v>
      </c>
      <c r="L8760" t="str">
        <f t="shared" si="680"/>
        <v>7</v>
      </c>
      <c r="M8760" t="str">
        <f t="shared" si="681"/>
        <v>2023</v>
      </c>
      <c r="N8760">
        <f t="shared" si="682"/>
        <v>-57250.66</v>
      </c>
      <c r="O8760" t="str">
        <f t="shared" si="683"/>
        <v/>
      </c>
      <c r="P8760">
        <f t="shared" si="684"/>
        <v>57250.66</v>
      </c>
      <c r="Q8760" s="48" t="str">
        <f>IF(O8760="","",
   IF(OR(O8760&lt;EDA_Outlier_Analysis!$C$10, O8760&gt;EDA_Outlier_Analysis!$C$11),
      "Outlier",
      "Normal"))</f>
        <v/>
      </c>
      <c r="R8760" t="str">
        <f>IF(P8760="","",
   IF(OR(P8760 &lt; EDA_Outlier_Analysis!$F$7, P8760 &gt; EDA_Outlier_Analysis!$F$8),
      "Outlier",
      "Normal"))</f>
        <v>Outlier</v>
      </c>
      <c r="S8760" t="str">
        <f>IF(N8760="","",
   IF(OR(N8760 &lt;EDA_Outlier_Analysis!$I$10, N8760 &gt; EDA_Outlier_Analysis!$I$11),
      "Outlier",
      "Normal"))</f>
        <v>Normal</v>
      </c>
    </row>
    <row r="8761" spans="1:19">
      <c r="A8761" t="s">
        <v>18491</v>
      </c>
      <c r="B8761" s="4">
        <v>44962</v>
      </c>
      <c r="C8761" s="2">
        <v>22964.7</v>
      </c>
      <c r="D8761" t="s">
        <v>971</v>
      </c>
      <c r="E8761" t="s">
        <v>971</v>
      </c>
      <c r="F8761" t="s">
        <v>9</v>
      </c>
      <c r="G8761" t="s">
        <v>31</v>
      </c>
      <c r="J8761" t="s">
        <v>18492</v>
      </c>
      <c r="K8761" t="str">
        <f>IF(COUNTIF(Customers!A:A, H8761)&gt;0, "Valid", "Invalid")</f>
        <v>Invalid</v>
      </c>
      <c r="L8761" t="str">
        <f t="shared" si="680"/>
        <v>2</v>
      </c>
      <c r="M8761" t="str">
        <f t="shared" si="681"/>
        <v>2023</v>
      </c>
      <c r="N8761">
        <f t="shared" si="682"/>
        <v>-22964.7</v>
      </c>
      <c r="O8761" t="str">
        <f t="shared" si="683"/>
        <v/>
      </c>
      <c r="P8761" t="str">
        <f t="shared" si="684"/>
        <v/>
      </c>
      <c r="Q8761" s="48" t="str">
        <f>IF(O8761="","",
   IF(OR(O8761&lt;EDA_Outlier_Analysis!$C$10, O8761&gt;EDA_Outlier_Analysis!$C$11),
      "Outlier",
      "Normal"))</f>
        <v/>
      </c>
      <c r="R8761" t="str">
        <f>IF(P8761="","",
   IF(OR(P8761 &lt; EDA_Outlier_Analysis!$F$7, P8761 &gt; EDA_Outlier_Analysis!$F$8),
      "Outlier",
      "Normal"))</f>
        <v/>
      </c>
      <c r="S8761" t="str">
        <f>IF(N8761="","",
   IF(OR(N8761 &lt;EDA_Outlier_Analysis!$I$10, N8761 &gt; EDA_Outlier_Analysis!$I$11),
      "Outlier",
      "Normal"))</f>
        <v>Normal</v>
      </c>
    </row>
    <row r="8762" spans="1:19">
      <c r="A8762" t="s">
        <v>18493</v>
      </c>
      <c r="B8762" s="4">
        <v>45255</v>
      </c>
      <c r="C8762" s="2">
        <v>106627.03</v>
      </c>
      <c r="D8762" t="s">
        <v>849</v>
      </c>
      <c r="E8762" t="s">
        <v>868</v>
      </c>
      <c r="F8762" t="s">
        <v>11</v>
      </c>
      <c r="G8762" t="s">
        <v>24</v>
      </c>
      <c r="H8762" t="s">
        <v>285</v>
      </c>
      <c r="J8762" t="s">
        <v>18494</v>
      </c>
      <c r="K8762" t="str">
        <f>IF(COUNTIF(Customers!A:A, H8762)&gt;0, "Valid", "Invalid")</f>
        <v>Valid</v>
      </c>
      <c r="L8762" t="str">
        <f t="shared" si="680"/>
        <v>11</v>
      </c>
      <c r="M8762" t="str">
        <f t="shared" si="681"/>
        <v>2023</v>
      </c>
      <c r="N8762">
        <f t="shared" si="682"/>
        <v>106627.03</v>
      </c>
      <c r="O8762">
        <f t="shared" si="683"/>
        <v>106627.03</v>
      </c>
      <c r="P8762" t="str">
        <f t="shared" si="684"/>
        <v/>
      </c>
      <c r="Q8762" s="48" t="str">
        <f>IF(O8762="","",
   IF(OR(O8762&lt;EDA_Outlier_Analysis!$C$10, O8762&gt;EDA_Outlier_Analysis!$C$11),
      "Outlier",
      "Normal"))</f>
        <v>Normal</v>
      </c>
      <c r="R8762" t="str">
        <f>IF(P8762="","",
   IF(OR(P8762 &lt; EDA_Outlier_Analysis!$F$7, P8762 &gt; EDA_Outlier_Analysis!$F$8),
      "Outlier",
      "Normal"))</f>
        <v/>
      </c>
      <c r="S8762" t="str">
        <f>IF(N8762="","",
   IF(OR(N8762 &lt;EDA_Outlier_Analysis!$I$10, N8762 &gt; EDA_Outlier_Analysis!$I$11),
      "Outlier",
      "Normal"))</f>
        <v>Normal</v>
      </c>
    </row>
    <row r="8763" spans="1:19">
      <c r="A8763" t="s">
        <v>18495</v>
      </c>
      <c r="B8763" s="4">
        <v>44956</v>
      </c>
      <c r="C8763" s="2">
        <v>229254.43</v>
      </c>
      <c r="D8763" t="s">
        <v>849</v>
      </c>
      <c r="E8763" t="s">
        <v>853</v>
      </c>
      <c r="F8763" t="s">
        <v>11</v>
      </c>
      <c r="G8763" t="s">
        <v>24</v>
      </c>
      <c r="H8763" t="s">
        <v>413</v>
      </c>
      <c r="J8763" t="s">
        <v>18496</v>
      </c>
      <c r="K8763" t="str">
        <f>IF(COUNTIF(Customers!A:A, H8763)&gt;0, "Valid", "Invalid")</f>
        <v>Valid</v>
      </c>
      <c r="L8763" t="str">
        <f t="shared" si="680"/>
        <v>1</v>
      </c>
      <c r="M8763" t="str">
        <f t="shared" si="681"/>
        <v>2023</v>
      </c>
      <c r="N8763">
        <f t="shared" si="682"/>
        <v>229254.43</v>
      </c>
      <c r="O8763">
        <f t="shared" si="683"/>
        <v>229254.43</v>
      </c>
      <c r="P8763" t="str">
        <f t="shared" si="684"/>
        <v/>
      </c>
      <c r="Q8763" s="48" t="str">
        <f>IF(O8763="","",
   IF(OR(O8763&lt;EDA_Outlier_Analysis!$C$10, O8763&gt;EDA_Outlier_Analysis!$C$11),
      "Outlier",
      "Normal"))</f>
        <v>Normal</v>
      </c>
      <c r="R8763" t="str">
        <f>IF(P8763="","",
   IF(OR(P8763 &lt; EDA_Outlier_Analysis!$F$7, P8763 &gt; EDA_Outlier_Analysis!$F$8),
      "Outlier",
      "Normal"))</f>
        <v/>
      </c>
      <c r="S8763" t="str">
        <f>IF(N8763="","",
   IF(OR(N8763 &lt;EDA_Outlier_Analysis!$I$10, N8763 &gt; EDA_Outlier_Analysis!$I$11),
      "Outlier",
      "Normal"))</f>
        <v>Normal</v>
      </c>
    </row>
    <row r="8764" spans="1:19">
      <c r="A8764" t="s">
        <v>18497</v>
      </c>
      <c r="B8764" s="4">
        <v>44846</v>
      </c>
      <c r="C8764" s="2">
        <v>-46138.26</v>
      </c>
      <c r="D8764" t="s">
        <v>840</v>
      </c>
      <c r="E8764" t="s">
        <v>878</v>
      </c>
      <c r="F8764" t="s">
        <v>10</v>
      </c>
      <c r="G8764" t="s">
        <v>20</v>
      </c>
      <c r="I8764" t="s">
        <v>1254</v>
      </c>
      <c r="J8764" t="s">
        <v>18498</v>
      </c>
      <c r="K8764" t="str">
        <f>IF(COUNTIF(Customers!A:A, H8764)&gt;0, "Valid", "Invalid")</f>
        <v>Invalid</v>
      </c>
      <c r="L8764" t="str">
        <f t="shared" si="680"/>
        <v>10</v>
      </c>
      <c r="M8764" t="str">
        <f t="shared" si="681"/>
        <v>2022</v>
      </c>
      <c r="N8764">
        <f t="shared" si="682"/>
        <v>-46138.26</v>
      </c>
      <c r="O8764" t="str">
        <f t="shared" si="683"/>
        <v/>
      </c>
      <c r="P8764">
        <f t="shared" si="684"/>
        <v>46138.26</v>
      </c>
      <c r="Q8764" s="48" t="str">
        <f>IF(O8764="","",
   IF(OR(O8764&lt;EDA_Outlier_Analysis!$C$10, O8764&gt;EDA_Outlier_Analysis!$C$11),
      "Outlier",
      "Normal"))</f>
        <v/>
      </c>
      <c r="R8764" t="str">
        <f>IF(P8764="","",
   IF(OR(P8764 &lt; EDA_Outlier_Analysis!$F$7, P8764 &gt; EDA_Outlier_Analysis!$F$8),
      "Outlier",
      "Normal"))</f>
        <v>Normal</v>
      </c>
      <c r="S8764" t="str">
        <f>IF(N8764="","",
   IF(OR(N8764 &lt;EDA_Outlier_Analysis!$I$10, N8764 &gt; EDA_Outlier_Analysis!$I$11),
      "Outlier",
      "Normal"))</f>
        <v>Normal</v>
      </c>
    </row>
    <row r="8765" spans="1:19">
      <c r="A8765" t="s">
        <v>18499</v>
      </c>
      <c r="B8765" s="4">
        <v>44733</v>
      </c>
      <c r="C8765" s="2">
        <v>172072.99</v>
      </c>
      <c r="D8765" t="s">
        <v>849</v>
      </c>
      <c r="E8765" t="s">
        <v>853</v>
      </c>
      <c r="F8765" t="s">
        <v>9</v>
      </c>
      <c r="G8765" t="s">
        <v>20</v>
      </c>
      <c r="H8765" t="s">
        <v>433</v>
      </c>
      <c r="J8765" t="s">
        <v>18500</v>
      </c>
      <c r="K8765" t="str">
        <f>IF(COUNTIF(Customers!A:A, H8765)&gt;0, "Valid", "Invalid")</f>
        <v>Valid</v>
      </c>
      <c r="L8765" t="str">
        <f t="shared" si="680"/>
        <v>6</v>
      </c>
      <c r="M8765" t="str">
        <f t="shared" si="681"/>
        <v>2022</v>
      </c>
      <c r="N8765">
        <f t="shared" si="682"/>
        <v>172072.99</v>
      </c>
      <c r="O8765">
        <f t="shared" si="683"/>
        <v>172072.99</v>
      </c>
      <c r="P8765" t="str">
        <f t="shared" si="684"/>
        <v/>
      </c>
      <c r="Q8765" s="48" t="str">
        <f>IF(O8765="","",
   IF(OR(O8765&lt;EDA_Outlier_Analysis!$C$10, O8765&gt;EDA_Outlier_Analysis!$C$11),
      "Outlier",
      "Normal"))</f>
        <v>Normal</v>
      </c>
      <c r="R8765" t="str">
        <f>IF(P8765="","",
   IF(OR(P8765 &lt; EDA_Outlier_Analysis!$F$7, P8765 &gt; EDA_Outlier_Analysis!$F$8),
      "Outlier",
      "Normal"))</f>
        <v/>
      </c>
      <c r="S8765" t="str">
        <f>IF(N8765="","",
   IF(OR(N8765 &lt;EDA_Outlier_Analysis!$I$10, N8765 &gt; EDA_Outlier_Analysis!$I$11),
      "Outlier",
      "Normal"))</f>
        <v>Normal</v>
      </c>
    </row>
    <row r="8766" spans="1:19">
      <c r="A8766" t="s">
        <v>18501</v>
      </c>
      <c r="B8766" s="4">
        <v>44567</v>
      </c>
      <c r="C8766" s="2">
        <v>3044.09</v>
      </c>
      <c r="D8766" t="s">
        <v>971</v>
      </c>
      <c r="E8766" t="s">
        <v>971</v>
      </c>
      <c r="F8766" t="s">
        <v>11</v>
      </c>
      <c r="G8766" t="s">
        <v>24</v>
      </c>
      <c r="J8766" t="s">
        <v>18502</v>
      </c>
      <c r="K8766" t="str">
        <f>IF(COUNTIF(Customers!A:A, H8766)&gt;0, "Valid", "Invalid")</f>
        <v>Invalid</v>
      </c>
      <c r="L8766" t="str">
        <f t="shared" si="680"/>
        <v>1</v>
      </c>
      <c r="M8766" t="str">
        <f t="shared" si="681"/>
        <v>2022</v>
      </c>
      <c r="N8766">
        <f t="shared" si="682"/>
        <v>-3044.09</v>
      </c>
      <c r="O8766" t="str">
        <f t="shared" si="683"/>
        <v/>
      </c>
      <c r="P8766" t="str">
        <f t="shared" si="684"/>
        <v/>
      </c>
      <c r="Q8766" s="48" t="str">
        <f>IF(O8766="","",
   IF(OR(O8766&lt;EDA_Outlier_Analysis!$C$10, O8766&gt;EDA_Outlier_Analysis!$C$11),
      "Outlier",
      "Normal"))</f>
        <v/>
      </c>
      <c r="R8766" t="str">
        <f>IF(P8766="","",
   IF(OR(P8766 &lt; EDA_Outlier_Analysis!$F$7, P8766 &gt; EDA_Outlier_Analysis!$F$8),
      "Outlier",
      "Normal"))</f>
        <v/>
      </c>
      <c r="S8766" t="str">
        <f>IF(N8766="","",
   IF(OR(N8766 &lt;EDA_Outlier_Analysis!$I$10, N8766 &gt; EDA_Outlier_Analysis!$I$11),
      "Outlier",
      "Normal"))</f>
        <v>Normal</v>
      </c>
    </row>
    <row r="8767" spans="1:19">
      <c r="A8767" t="s">
        <v>18503</v>
      </c>
      <c r="B8767" s="4">
        <v>45215</v>
      </c>
      <c r="C8767" s="2">
        <v>257752.55</v>
      </c>
      <c r="D8767" t="s">
        <v>849</v>
      </c>
      <c r="E8767" t="s">
        <v>850</v>
      </c>
      <c r="F8767" t="s">
        <v>10</v>
      </c>
      <c r="G8767" t="s">
        <v>20</v>
      </c>
      <c r="H8767" t="s">
        <v>633</v>
      </c>
      <c r="J8767" t="s">
        <v>18504</v>
      </c>
      <c r="K8767" t="str">
        <f>IF(COUNTIF(Customers!A:A, H8767)&gt;0, "Valid", "Invalid")</f>
        <v>Valid</v>
      </c>
      <c r="L8767" t="str">
        <f t="shared" si="680"/>
        <v>10</v>
      </c>
      <c r="M8767" t="str">
        <f t="shared" si="681"/>
        <v>2023</v>
      </c>
      <c r="N8767">
        <f t="shared" si="682"/>
        <v>257752.55</v>
      </c>
      <c r="O8767">
        <f t="shared" si="683"/>
        <v>257752.55</v>
      </c>
      <c r="P8767" t="str">
        <f t="shared" si="684"/>
        <v/>
      </c>
      <c r="Q8767" s="48" t="str">
        <f>IF(O8767="","",
   IF(OR(O8767&lt;EDA_Outlier_Analysis!$C$10, O8767&gt;EDA_Outlier_Analysis!$C$11),
      "Outlier",
      "Normal"))</f>
        <v>Normal</v>
      </c>
      <c r="R8767" t="str">
        <f>IF(P8767="","",
   IF(OR(P8767 &lt; EDA_Outlier_Analysis!$F$7, P8767 &gt; EDA_Outlier_Analysis!$F$8),
      "Outlier",
      "Normal"))</f>
        <v/>
      </c>
      <c r="S8767" t="str">
        <f>IF(N8767="","",
   IF(OR(N8767 &lt;EDA_Outlier_Analysis!$I$10, N8767 &gt; EDA_Outlier_Analysis!$I$11),
      "Outlier",
      "Normal"))</f>
        <v>Normal</v>
      </c>
    </row>
    <row r="8768" spans="1:19">
      <c r="A8768" t="s">
        <v>18505</v>
      </c>
      <c r="B8768" s="4">
        <v>45159</v>
      </c>
      <c r="C8768" s="2">
        <v>198403.23</v>
      </c>
      <c r="D8768" t="s">
        <v>849</v>
      </c>
      <c r="E8768" t="s">
        <v>868</v>
      </c>
      <c r="F8768" t="s">
        <v>9</v>
      </c>
      <c r="G8768" t="s">
        <v>24</v>
      </c>
      <c r="H8768" t="s">
        <v>711</v>
      </c>
      <c r="J8768" t="s">
        <v>18506</v>
      </c>
      <c r="K8768" t="str">
        <f>IF(COUNTIF(Customers!A:A, H8768)&gt;0, "Valid", "Invalid")</f>
        <v>Valid</v>
      </c>
      <c r="L8768" t="str">
        <f t="shared" si="680"/>
        <v>8</v>
      </c>
      <c r="M8768" t="str">
        <f t="shared" si="681"/>
        <v>2023</v>
      </c>
      <c r="N8768">
        <f t="shared" si="682"/>
        <v>198403.23</v>
      </c>
      <c r="O8768">
        <f t="shared" si="683"/>
        <v>198403.23</v>
      </c>
      <c r="P8768" t="str">
        <f t="shared" si="684"/>
        <v/>
      </c>
      <c r="Q8768" s="48" t="str">
        <f>IF(O8768="","",
   IF(OR(O8768&lt;EDA_Outlier_Analysis!$C$10, O8768&gt;EDA_Outlier_Analysis!$C$11),
      "Outlier",
      "Normal"))</f>
        <v>Normal</v>
      </c>
      <c r="R8768" t="str">
        <f>IF(P8768="","",
   IF(OR(P8768 &lt; EDA_Outlier_Analysis!$F$7, P8768 &gt; EDA_Outlier_Analysis!$F$8),
      "Outlier",
      "Normal"))</f>
        <v/>
      </c>
      <c r="S8768" t="str">
        <f>IF(N8768="","",
   IF(OR(N8768 &lt;EDA_Outlier_Analysis!$I$10, N8768 &gt; EDA_Outlier_Analysis!$I$11),
      "Outlier",
      "Normal"))</f>
        <v>Normal</v>
      </c>
    </row>
    <row r="8769" spans="1:19">
      <c r="A8769" t="s">
        <v>18507</v>
      </c>
      <c r="B8769" s="4">
        <v>44866</v>
      </c>
      <c r="C8769" s="2">
        <v>171809.02</v>
      </c>
      <c r="D8769" t="s">
        <v>849</v>
      </c>
      <c r="E8769" t="s">
        <v>850</v>
      </c>
      <c r="F8769" t="s">
        <v>10</v>
      </c>
      <c r="G8769" t="s">
        <v>20</v>
      </c>
      <c r="H8769" t="s">
        <v>219</v>
      </c>
      <c r="J8769" t="s">
        <v>18508</v>
      </c>
      <c r="K8769" t="str">
        <f>IF(COUNTIF(Customers!A:A, H8769)&gt;0, "Valid", "Invalid")</f>
        <v>Valid</v>
      </c>
      <c r="L8769" t="str">
        <f t="shared" si="680"/>
        <v>11</v>
      </c>
      <c r="M8769" t="str">
        <f t="shared" si="681"/>
        <v>2022</v>
      </c>
      <c r="N8769">
        <f t="shared" si="682"/>
        <v>171809.02</v>
      </c>
      <c r="O8769">
        <f t="shared" si="683"/>
        <v>171809.02</v>
      </c>
      <c r="P8769" t="str">
        <f t="shared" si="684"/>
        <v/>
      </c>
      <c r="Q8769" s="48" t="str">
        <f>IF(O8769="","",
   IF(OR(O8769&lt;EDA_Outlier_Analysis!$C$10, O8769&gt;EDA_Outlier_Analysis!$C$11),
      "Outlier",
      "Normal"))</f>
        <v>Normal</v>
      </c>
      <c r="R8769" t="str">
        <f>IF(P8769="","",
   IF(OR(P8769 &lt; EDA_Outlier_Analysis!$F$7, P8769 &gt; EDA_Outlier_Analysis!$F$8),
      "Outlier",
      "Normal"))</f>
        <v/>
      </c>
      <c r="S8769" t="str">
        <f>IF(N8769="","",
   IF(OR(N8769 &lt;EDA_Outlier_Analysis!$I$10, N8769 &gt; EDA_Outlier_Analysis!$I$11),
      "Outlier",
      "Normal"))</f>
        <v>Normal</v>
      </c>
    </row>
    <row r="8770" spans="1:19">
      <c r="A8770" t="s">
        <v>18509</v>
      </c>
      <c r="B8770" s="4">
        <v>45048</v>
      </c>
      <c r="C8770" s="2">
        <v>-27056.98</v>
      </c>
      <c r="D8770" t="s">
        <v>840</v>
      </c>
      <c r="E8770" t="s">
        <v>905</v>
      </c>
      <c r="F8770" t="s">
        <v>9</v>
      </c>
      <c r="G8770" t="s">
        <v>24</v>
      </c>
      <c r="I8770" t="s">
        <v>1177</v>
      </c>
      <c r="J8770" t="s">
        <v>18510</v>
      </c>
      <c r="K8770" t="str">
        <f>IF(COUNTIF(Customers!A:A, H8770)&gt;0, "Valid", "Invalid")</f>
        <v>Invalid</v>
      </c>
      <c r="L8770" t="str">
        <f t="shared" si="680"/>
        <v>5</v>
      </c>
      <c r="M8770" t="str">
        <f t="shared" si="681"/>
        <v>2023</v>
      </c>
      <c r="N8770">
        <f t="shared" si="682"/>
        <v>-27056.98</v>
      </c>
      <c r="O8770" t="str">
        <f t="shared" si="683"/>
        <v/>
      </c>
      <c r="P8770">
        <f t="shared" si="684"/>
        <v>27056.98</v>
      </c>
      <c r="Q8770" s="48" t="str">
        <f>IF(O8770="","",
   IF(OR(O8770&lt;EDA_Outlier_Analysis!$C$10, O8770&gt;EDA_Outlier_Analysis!$C$11),
      "Outlier",
      "Normal"))</f>
        <v/>
      </c>
      <c r="R8770" t="str">
        <f>IF(P8770="","",
   IF(OR(P8770 &lt; EDA_Outlier_Analysis!$F$7, P8770 &gt; EDA_Outlier_Analysis!$F$8),
      "Outlier",
      "Normal"))</f>
        <v>Outlier</v>
      </c>
      <c r="S8770" t="str">
        <f>IF(N8770="","",
   IF(OR(N8770 &lt;EDA_Outlier_Analysis!$I$10, N8770 &gt; EDA_Outlier_Analysis!$I$11),
      "Outlier",
      "Normal"))</f>
        <v>Normal</v>
      </c>
    </row>
    <row r="8771" spans="1:19">
      <c r="A8771" t="s">
        <v>18511</v>
      </c>
      <c r="B8771" s="4">
        <v>44702</v>
      </c>
      <c r="C8771" s="2">
        <v>206631.6</v>
      </c>
      <c r="D8771" t="s">
        <v>849</v>
      </c>
      <c r="E8771" t="s">
        <v>853</v>
      </c>
      <c r="F8771" t="s">
        <v>11</v>
      </c>
      <c r="G8771" t="s">
        <v>31</v>
      </c>
      <c r="H8771" t="s">
        <v>207</v>
      </c>
      <c r="J8771" t="s">
        <v>18512</v>
      </c>
      <c r="K8771" t="str">
        <f>IF(COUNTIF(Customers!A:A, H8771)&gt;0, "Valid", "Invalid")</f>
        <v>Valid</v>
      </c>
      <c r="L8771" t="str">
        <f t="shared" ref="L8771:L8834" si="685">TEXT(B8771,"m")</f>
        <v>5</v>
      </c>
      <c r="M8771" t="str">
        <f t="shared" ref="M8771:M8834" si="686">TEXT(B8771,"yyyy")</f>
        <v>2022</v>
      </c>
      <c r="N8771">
        <f t="shared" ref="N8771:N8834" si="687">IF(D8771="Revenue",C8771,-ABS(C8771))</f>
        <v>206631.6</v>
      </c>
      <c r="O8771">
        <f t="shared" ref="O8771:O8834" si="688">IF(D8771="Revenue", C8771, "")</f>
        <v>206631.6</v>
      </c>
      <c r="P8771" t="str">
        <f t="shared" ref="P8771:P8834" si="689">IF(D8771="Expense", ABS(C8771), "")</f>
        <v/>
      </c>
      <c r="Q8771" s="48" t="str">
        <f>IF(O8771="","",
   IF(OR(O8771&lt;EDA_Outlier_Analysis!$C$10, O8771&gt;EDA_Outlier_Analysis!$C$11),
      "Outlier",
      "Normal"))</f>
        <v>Normal</v>
      </c>
      <c r="R8771" t="str">
        <f>IF(P8771="","",
   IF(OR(P8771 &lt; EDA_Outlier_Analysis!$F$7, P8771 &gt; EDA_Outlier_Analysis!$F$8),
      "Outlier",
      "Normal"))</f>
        <v/>
      </c>
      <c r="S8771" t="str">
        <f>IF(N8771="","",
   IF(OR(N8771 &lt;EDA_Outlier_Analysis!$I$10, N8771 &gt; EDA_Outlier_Analysis!$I$11),
      "Outlier",
      "Normal"))</f>
        <v>Normal</v>
      </c>
    </row>
    <row r="8772" spans="1:19">
      <c r="A8772" t="s">
        <v>18513</v>
      </c>
      <c r="B8772" s="4">
        <v>45136</v>
      </c>
      <c r="C8772" s="2">
        <v>-15077.93</v>
      </c>
      <c r="D8772" t="s">
        <v>840</v>
      </c>
      <c r="E8772" t="s">
        <v>905</v>
      </c>
      <c r="F8772" t="s">
        <v>10</v>
      </c>
      <c r="G8772" t="s">
        <v>20</v>
      </c>
      <c r="I8772" t="s">
        <v>1117</v>
      </c>
      <c r="J8772" t="s">
        <v>18514</v>
      </c>
      <c r="K8772" t="str">
        <f>IF(COUNTIF(Customers!A:A, H8772)&gt;0, "Valid", "Invalid")</f>
        <v>Invalid</v>
      </c>
      <c r="L8772" t="str">
        <f t="shared" si="685"/>
        <v>7</v>
      </c>
      <c r="M8772" t="str">
        <f t="shared" si="686"/>
        <v>2023</v>
      </c>
      <c r="N8772">
        <f t="shared" si="687"/>
        <v>-15077.93</v>
      </c>
      <c r="O8772" t="str">
        <f t="shared" si="688"/>
        <v/>
      </c>
      <c r="P8772">
        <f t="shared" si="689"/>
        <v>15077.93</v>
      </c>
      <c r="Q8772" s="48" t="str">
        <f>IF(O8772="","",
   IF(OR(O8772&lt;EDA_Outlier_Analysis!$C$10, O8772&gt;EDA_Outlier_Analysis!$C$11),
      "Outlier",
      "Normal"))</f>
        <v/>
      </c>
      <c r="R8772" t="str">
        <f>IF(P8772="","",
   IF(OR(P8772 &lt; EDA_Outlier_Analysis!$F$7, P8772 &gt; EDA_Outlier_Analysis!$F$8),
      "Outlier",
      "Normal"))</f>
        <v>Outlier</v>
      </c>
      <c r="S8772" t="str">
        <f>IF(N8772="","",
   IF(OR(N8772 &lt;EDA_Outlier_Analysis!$I$10, N8772 &gt; EDA_Outlier_Analysis!$I$11),
      "Outlier",
      "Normal"))</f>
        <v>Normal</v>
      </c>
    </row>
    <row r="8773" spans="1:19">
      <c r="A8773" t="s">
        <v>18515</v>
      </c>
      <c r="B8773" s="4">
        <v>44578</v>
      </c>
      <c r="C8773" s="2">
        <v>190095.8</v>
      </c>
      <c r="D8773" t="s">
        <v>849</v>
      </c>
      <c r="E8773" t="s">
        <v>850</v>
      </c>
      <c r="F8773" t="s">
        <v>10</v>
      </c>
      <c r="G8773" t="s">
        <v>34</v>
      </c>
      <c r="H8773" t="s">
        <v>691</v>
      </c>
      <c r="J8773" t="s">
        <v>18516</v>
      </c>
      <c r="K8773" t="str">
        <f>IF(COUNTIF(Customers!A:A, H8773)&gt;0, "Valid", "Invalid")</f>
        <v>Valid</v>
      </c>
      <c r="L8773" t="str">
        <f t="shared" si="685"/>
        <v>1</v>
      </c>
      <c r="M8773" t="str">
        <f t="shared" si="686"/>
        <v>2022</v>
      </c>
      <c r="N8773">
        <f t="shared" si="687"/>
        <v>190095.8</v>
      </c>
      <c r="O8773">
        <f t="shared" si="688"/>
        <v>190095.8</v>
      </c>
      <c r="P8773" t="str">
        <f t="shared" si="689"/>
        <v/>
      </c>
      <c r="Q8773" s="48" t="str">
        <f>IF(O8773="","",
   IF(OR(O8773&lt;EDA_Outlier_Analysis!$C$10, O8773&gt;EDA_Outlier_Analysis!$C$11),
      "Outlier",
      "Normal"))</f>
        <v>Normal</v>
      </c>
      <c r="R8773" t="str">
        <f>IF(P8773="","",
   IF(OR(P8773 &lt; EDA_Outlier_Analysis!$F$7, P8773 &gt; EDA_Outlier_Analysis!$F$8),
      "Outlier",
      "Normal"))</f>
        <v/>
      </c>
      <c r="S8773" t="str">
        <f>IF(N8773="","",
   IF(OR(N8773 &lt;EDA_Outlier_Analysis!$I$10, N8773 &gt; EDA_Outlier_Analysis!$I$11),
      "Outlier",
      "Normal"))</f>
        <v>Normal</v>
      </c>
    </row>
    <row r="8774" spans="1:19">
      <c r="A8774" t="s">
        <v>18517</v>
      </c>
      <c r="B8774" s="4">
        <v>44930</v>
      </c>
      <c r="C8774" s="2">
        <v>114411.92</v>
      </c>
      <c r="D8774" t="s">
        <v>849</v>
      </c>
      <c r="E8774" t="s">
        <v>868</v>
      </c>
      <c r="F8774" t="s">
        <v>10</v>
      </c>
      <c r="G8774" t="s">
        <v>31</v>
      </c>
      <c r="H8774" t="s">
        <v>119</v>
      </c>
      <c r="J8774" t="s">
        <v>18518</v>
      </c>
      <c r="K8774" t="str">
        <f>IF(COUNTIF(Customers!A:A, H8774)&gt;0, "Valid", "Invalid")</f>
        <v>Valid</v>
      </c>
      <c r="L8774" t="str">
        <f t="shared" si="685"/>
        <v>1</v>
      </c>
      <c r="M8774" t="str">
        <f t="shared" si="686"/>
        <v>2023</v>
      </c>
      <c r="N8774">
        <f t="shared" si="687"/>
        <v>114411.92</v>
      </c>
      <c r="O8774">
        <f t="shared" si="688"/>
        <v>114411.92</v>
      </c>
      <c r="P8774" t="str">
        <f t="shared" si="689"/>
        <v/>
      </c>
      <c r="Q8774" s="48" t="str">
        <f>IF(O8774="","",
   IF(OR(O8774&lt;EDA_Outlier_Analysis!$C$10, O8774&gt;EDA_Outlier_Analysis!$C$11),
      "Outlier",
      "Normal"))</f>
        <v>Normal</v>
      </c>
      <c r="R8774" t="str">
        <f>IF(P8774="","",
   IF(OR(P8774 &lt; EDA_Outlier_Analysis!$F$7, P8774 &gt; EDA_Outlier_Analysis!$F$8),
      "Outlier",
      "Normal"))</f>
        <v/>
      </c>
      <c r="S8774" t="str">
        <f>IF(N8774="","",
   IF(OR(N8774 &lt;EDA_Outlier_Analysis!$I$10, N8774 &gt; EDA_Outlier_Analysis!$I$11),
      "Outlier",
      "Normal"))</f>
        <v>Normal</v>
      </c>
    </row>
    <row r="8775" spans="1:19">
      <c r="A8775" t="s">
        <v>18519</v>
      </c>
      <c r="B8775" s="4">
        <v>45001</v>
      </c>
      <c r="C8775" s="2">
        <v>-49046.84</v>
      </c>
      <c r="D8775" t="s">
        <v>840</v>
      </c>
      <c r="E8775" t="s">
        <v>905</v>
      </c>
      <c r="F8775" t="s">
        <v>9</v>
      </c>
      <c r="G8775" t="s">
        <v>34</v>
      </c>
      <c r="I8775" t="s">
        <v>2491</v>
      </c>
      <c r="J8775" t="s">
        <v>18520</v>
      </c>
      <c r="K8775" t="str">
        <f>IF(COUNTIF(Customers!A:A, H8775)&gt;0, "Valid", "Invalid")</f>
        <v>Invalid</v>
      </c>
      <c r="L8775" t="str">
        <f t="shared" si="685"/>
        <v>3</v>
      </c>
      <c r="M8775" t="str">
        <f t="shared" si="686"/>
        <v>2023</v>
      </c>
      <c r="N8775">
        <f t="shared" si="687"/>
        <v>-49046.84</v>
      </c>
      <c r="O8775" t="str">
        <f t="shared" si="688"/>
        <v/>
      </c>
      <c r="P8775">
        <f t="shared" si="689"/>
        <v>49046.84</v>
      </c>
      <c r="Q8775" s="48" t="str">
        <f>IF(O8775="","",
   IF(OR(O8775&lt;EDA_Outlier_Analysis!$C$10, O8775&gt;EDA_Outlier_Analysis!$C$11),
      "Outlier",
      "Normal"))</f>
        <v/>
      </c>
      <c r="R8775" t="str">
        <f>IF(P8775="","",
   IF(OR(P8775 &lt; EDA_Outlier_Analysis!$F$7, P8775 &gt; EDA_Outlier_Analysis!$F$8),
      "Outlier",
      "Normal"))</f>
        <v>Normal</v>
      </c>
      <c r="S8775" t="str">
        <f>IF(N8775="","",
   IF(OR(N8775 &lt;EDA_Outlier_Analysis!$I$10, N8775 &gt; EDA_Outlier_Analysis!$I$11),
      "Outlier",
      "Normal"))</f>
        <v>Normal</v>
      </c>
    </row>
    <row r="8776" spans="1:19">
      <c r="A8776" t="s">
        <v>18521</v>
      </c>
      <c r="B8776" s="4">
        <v>45200</v>
      </c>
      <c r="C8776" s="2">
        <v>-55839.9</v>
      </c>
      <c r="D8776" t="s">
        <v>840</v>
      </c>
      <c r="E8776" t="s">
        <v>845</v>
      </c>
      <c r="F8776" t="s">
        <v>11</v>
      </c>
      <c r="G8776" t="s">
        <v>24</v>
      </c>
      <c r="I8776" t="s">
        <v>1237</v>
      </c>
      <c r="J8776" t="s">
        <v>18522</v>
      </c>
      <c r="K8776" t="str">
        <f>IF(COUNTIF(Customers!A:A, H8776)&gt;0, "Valid", "Invalid")</f>
        <v>Invalid</v>
      </c>
      <c r="L8776" t="str">
        <f t="shared" si="685"/>
        <v>10</v>
      </c>
      <c r="M8776" t="str">
        <f t="shared" si="686"/>
        <v>2023</v>
      </c>
      <c r="N8776">
        <f t="shared" si="687"/>
        <v>-55839.9</v>
      </c>
      <c r="O8776" t="str">
        <f t="shared" si="688"/>
        <v/>
      </c>
      <c r="P8776">
        <f t="shared" si="689"/>
        <v>55839.9</v>
      </c>
      <c r="Q8776" s="48" t="str">
        <f>IF(O8776="","",
   IF(OR(O8776&lt;EDA_Outlier_Analysis!$C$10, O8776&gt;EDA_Outlier_Analysis!$C$11),
      "Outlier",
      "Normal"))</f>
        <v/>
      </c>
      <c r="R8776" t="str">
        <f>IF(P8776="","",
   IF(OR(P8776 &lt; EDA_Outlier_Analysis!$F$7, P8776 &gt; EDA_Outlier_Analysis!$F$8),
      "Outlier",
      "Normal"))</f>
        <v>Outlier</v>
      </c>
      <c r="S8776" t="str">
        <f>IF(N8776="","",
   IF(OR(N8776 &lt;EDA_Outlier_Analysis!$I$10, N8776 &gt; EDA_Outlier_Analysis!$I$11),
      "Outlier",
      "Normal"))</f>
        <v>Normal</v>
      </c>
    </row>
    <row r="8777" spans="1:19">
      <c r="A8777" t="s">
        <v>18523</v>
      </c>
      <c r="B8777" s="4">
        <v>44856</v>
      </c>
      <c r="C8777" s="2">
        <v>-91262.31</v>
      </c>
      <c r="D8777" t="s">
        <v>840</v>
      </c>
      <c r="E8777" t="s">
        <v>864</v>
      </c>
      <c r="F8777" t="s">
        <v>11</v>
      </c>
      <c r="G8777" t="s">
        <v>34</v>
      </c>
      <c r="I8777" t="s">
        <v>965</v>
      </c>
      <c r="J8777" t="s">
        <v>18524</v>
      </c>
      <c r="K8777" t="str">
        <f>IF(COUNTIF(Customers!A:A, H8777)&gt;0, "Valid", "Invalid")</f>
        <v>Invalid</v>
      </c>
      <c r="L8777" t="str">
        <f t="shared" si="685"/>
        <v>10</v>
      </c>
      <c r="M8777" t="str">
        <f t="shared" si="686"/>
        <v>2022</v>
      </c>
      <c r="N8777">
        <f t="shared" si="687"/>
        <v>-91262.31</v>
      </c>
      <c r="O8777" t="str">
        <f t="shared" si="688"/>
        <v/>
      </c>
      <c r="P8777">
        <f t="shared" si="689"/>
        <v>91262.31</v>
      </c>
      <c r="Q8777" s="48" t="str">
        <f>IF(O8777="","",
   IF(OR(O8777&lt;EDA_Outlier_Analysis!$C$10, O8777&gt;EDA_Outlier_Analysis!$C$11),
      "Outlier",
      "Normal"))</f>
        <v/>
      </c>
      <c r="R8777" t="str">
        <f>IF(P8777="","",
   IF(OR(P8777 &lt; EDA_Outlier_Analysis!$F$7, P8777 &gt; EDA_Outlier_Analysis!$F$8),
      "Outlier",
      "Normal"))</f>
        <v>Outlier</v>
      </c>
      <c r="S8777" t="str">
        <f>IF(N8777="","",
   IF(OR(N8777 &lt;EDA_Outlier_Analysis!$I$10, N8777 &gt; EDA_Outlier_Analysis!$I$11),
      "Outlier",
      "Normal"))</f>
        <v>Normal</v>
      </c>
    </row>
    <row r="8778" spans="1:19">
      <c r="A8778" t="s">
        <v>18525</v>
      </c>
      <c r="B8778" s="4">
        <v>44744</v>
      </c>
      <c r="C8778" s="2">
        <v>-37183.93</v>
      </c>
      <c r="D8778" t="s">
        <v>840</v>
      </c>
      <c r="E8778" t="s">
        <v>856</v>
      </c>
      <c r="F8778" t="s">
        <v>9</v>
      </c>
      <c r="G8778" t="s">
        <v>24</v>
      </c>
      <c r="I8778" t="s">
        <v>1505</v>
      </c>
      <c r="J8778" t="s">
        <v>18526</v>
      </c>
      <c r="K8778" t="str">
        <f>IF(COUNTIF(Customers!A:A, H8778)&gt;0, "Valid", "Invalid")</f>
        <v>Invalid</v>
      </c>
      <c r="L8778" t="str">
        <f t="shared" si="685"/>
        <v>7</v>
      </c>
      <c r="M8778" t="str">
        <f t="shared" si="686"/>
        <v>2022</v>
      </c>
      <c r="N8778">
        <f t="shared" si="687"/>
        <v>-37183.93</v>
      </c>
      <c r="O8778" t="str">
        <f t="shared" si="688"/>
        <v/>
      </c>
      <c r="P8778">
        <f t="shared" si="689"/>
        <v>37183.93</v>
      </c>
      <c r="Q8778" s="48" t="str">
        <f>IF(O8778="","",
   IF(OR(O8778&lt;EDA_Outlier_Analysis!$C$10, O8778&gt;EDA_Outlier_Analysis!$C$11),
      "Outlier",
      "Normal"))</f>
        <v/>
      </c>
      <c r="R8778" t="str">
        <f>IF(P8778="","",
   IF(OR(P8778 &lt; EDA_Outlier_Analysis!$F$7, P8778 &gt; EDA_Outlier_Analysis!$F$8),
      "Outlier",
      "Normal"))</f>
        <v>Normal</v>
      </c>
      <c r="S8778" t="str">
        <f>IF(N8778="","",
   IF(OR(N8778 &lt;EDA_Outlier_Analysis!$I$10, N8778 &gt; EDA_Outlier_Analysis!$I$11),
      "Outlier",
      "Normal"))</f>
        <v>Normal</v>
      </c>
    </row>
    <row r="8779" spans="1:19">
      <c r="A8779" t="s">
        <v>18527</v>
      </c>
      <c r="B8779" s="4">
        <v>45202</v>
      </c>
      <c r="C8779" s="2">
        <v>180691.5</v>
      </c>
      <c r="D8779" t="s">
        <v>849</v>
      </c>
      <c r="E8779" t="s">
        <v>853</v>
      </c>
      <c r="F8779" t="s">
        <v>11</v>
      </c>
      <c r="G8779" t="s">
        <v>20</v>
      </c>
      <c r="H8779" t="s">
        <v>613</v>
      </c>
      <c r="J8779" t="s">
        <v>18528</v>
      </c>
      <c r="K8779" t="str">
        <f>IF(COUNTIF(Customers!A:A, H8779)&gt;0, "Valid", "Invalid")</f>
        <v>Valid</v>
      </c>
      <c r="L8779" t="str">
        <f t="shared" si="685"/>
        <v>10</v>
      </c>
      <c r="M8779" t="str">
        <f t="shared" si="686"/>
        <v>2023</v>
      </c>
      <c r="N8779">
        <f t="shared" si="687"/>
        <v>180691.5</v>
      </c>
      <c r="O8779">
        <f t="shared" si="688"/>
        <v>180691.5</v>
      </c>
      <c r="P8779" t="str">
        <f t="shared" si="689"/>
        <v/>
      </c>
      <c r="Q8779" s="48" t="str">
        <f>IF(O8779="","",
   IF(OR(O8779&lt;EDA_Outlier_Analysis!$C$10, O8779&gt;EDA_Outlier_Analysis!$C$11),
      "Outlier",
      "Normal"))</f>
        <v>Normal</v>
      </c>
      <c r="R8779" t="str">
        <f>IF(P8779="","",
   IF(OR(P8779 &lt; EDA_Outlier_Analysis!$F$7, P8779 &gt; EDA_Outlier_Analysis!$F$8),
      "Outlier",
      "Normal"))</f>
        <v/>
      </c>
      <c r="S8779" t="str">
        <f>IF(N8779="","",
   IF(OR(N8779 &lt;EDA_Outlier_Analysis!$I$10, N8779 &gt; EDA_Outlier_Analysis!$I$11),
      "Outlier",
      "Normal"))</f>
        <v>Normal</v>
      </c>
    </row>
    <row r="8780" spans="1:19">
      <c r="A8780" t="s">
        <v>18529</v>
      </c>
      <c r="B8780" s="4">
        <v>45091</v>
      </c>
      <c r="C8780" s="2">
        <v>-59885.52</v>
      </c>
      <c r="D8780" t="s">
        <v>840</v>
      </c>
      <c r="E8780" t="s">
        <v>878</v>
      </c>
      <c r="F8780" t="s">
        <v>11</v>
      </c>
      <c r="G8780" t="s">
        <v>24</v>
      </c>
      <c r="I8780" t="s">
        <v>2014</v>
      </c>
      <c r="J8780" t="s">
        <v>18530</v>
      </c>
      <c r="K8780" t="str">
        <f>IF(COUNTIF(Customers!A:A, H8780)&gt;0, "Valid", "Invalid")</f>
        <v>Invalid</v>
      </c>
      <c r="L8780" t="str">
        <f t="shared" si="685"/>
        <v>6</v>
      </c>
      <c r="M8780" t="str">
        <f t="shared" si="686"/>
        <v>2023</v>
      </c>
      <c r="N8780">
        <f t="shared" si="687"/>
        <v>-59885.52</v>
      </c>
      <c r="O8780" t="str">
        <f t="shared" si="688"/>
        <v/>
      </c>
      <c r="P8780">
        <f t="shared" si="689"/>
        <v>59885.52</v>
      </c>
      <c r="Q8780" s="48" t="str">
        <f>IF(O8780="","",
   IF(OR(O8780&lt;EDA_Outlier_Analysis!$C$10, O8780&gt;EDA_Outlier_Analysis!$C$11),
      "Outlier",
      "Normal"))</f>
        <v/>
      </c>
      <c r="R8780" t="str">
        <f>IF(P8780="","",
   IF(OR(P8780 &lt; EDA_Outlier_Analysis!$F$7, P8780 &gt; EDA_Outlier_Analysis!$F$8),
      "Outlier",
      "Normal"))</f>
        <v>Outlier</v>
      </c>
      <c r="S8780" t="str">
        <f>IF(N8780="","",
   IF(OR(N8780 &lt;EDA_Outlier_Analysis!$I$10, N8780 &gt; EDA_Outlier_Analysis!$I$11),
      "Outlier",
      "Normal"))</f>
        <v>Normal</v>
      </c>
    </row>
    <row r="8781" spans="1:19">
      <c r="A8781" t="s">
        <v>18531</v>
      </c>
      <c r="B8781" s="4">
        <v>44781</v>
      </c>
      <c r="C8781" s="2">
        <v>148977.12</v>
      </c>
      <c r="D8781" t="s">
        <v>849</v>
      </c>
      <c r="E8781" t="s">
        <v>850</v>
      </c>
      <c r="F8781" t="s">
        <v>10</v>
      </c>
      <c r="G8781" t="s">
        <v>24</v>
      </c>
      <c r="H8781" t="s">
        <v>729</v>
      </c>
      <c r="J8781" t="s">
        <v>18532</v>
      </c>
      <c r="K8781" t="str">
        <f>IF(COUNTIF(Customers!A:A, H8781)&gt;0, "Valid", "Invalid")</f>
        <v>Valid</v>
      </c>
      <c r="L8781" t="str">
        <f t="shared" si="685"/>
        <v>8</v>
      </c>
      <c r="M8781" t="str">
        <f t="shared" si="686"/>
        <v>2022</v>
      </c>
      <c r="N8781">
        <f t="shared" si="687"/>
        <v>148977.12</v>
      </c>
      <c r="O8781">
        <f t="shared" si="688"/>
        <v>148977.12</v>
      </c>
      <c r="P8781" t="str">
        <f t="shared" si="689"/>
        <v/>
      </c>
      <c r="Q8781" s="48" t="str">
        <f>IF(O8781="","",
   IF(OR(O8781&lt;EDA_Outlier_Analysis!$C$10, O8781&gt;EDA_Outlier_Analysis!$C$11),
      "Outlier",
      "Normal"))</f>
        <v>Normal</v>
      </c>
      <c r="R8781" t="str">
        <f>IF(P8781="","",
   IF(OR(P8781 &lt; EDA_Outlier_Analysis!$F$7, P8781 &gt; EDA_Outlier_Analysis!$F$8),
      "Outlier",
      "Normal"))</f>
        <v/>
      </c>
      <c r="S8781" t="str">
        <f>IF(N8781="","",
   IF(OR(N8781 &lt;EDA_Outlier_Analysis!$I$10, N8781 &gt; EDA_Outlier_Analysis!$I$11),
      "Outlier",
      "Normal"))</f>
        <v>Normal</v>
      </c>
    </row>
    <row r="8782" spans="1:19">
      <c r="A8782" t="s">
        <v>18533</v>
      </c>
      <c r="B8782" s="4">
        <v>44756</v>
      </c>
      <c r="C8782" s="2">
        <v>222245.07</v>
      </c>
      <c r="D8782" t="s">
        <v>849</v>
      </c>
      <c r="E8782" t="s">
        <v>868</v>
      </c>
      <c r="F8782" t="s">
        <v>11</v>
      </c>
      <c r="G8782" t="s">
        <v>20</v>
      </c>
      <c r="H8782" t="s">
        <v>341</v>
      </c>
      <c r="J8782" t="s">
        <v>18534</v>
      </c>
      <c r="K8782" t="str">
        <f>IF(COUNTIF(Customers!A:A, H8782)&gt;0, "Valid", "Invalid")</f>
        <v>Valid</v>
      </c>
      <c r="L8782" t="str">
        <f t="shared" si="685"/>
        <v>7</v>
      </c>
      <c r="M8782" t="str">
        <f t="shared" si="686"/>
        <v>2022</v>
      </c>
      <c r="N8782">
        <f t="shared" si="687"/>
        <v>222245.07</v>
      </c>
      <c r="O8782">
        <f t="shared" si="688"/>
        <v>222245.07</v>
      </c>
      <c r="P8782" t="str">
        <f t="shared" si="689"/>
        <v/>
      </c>
      <c r="Q8782" s="48" t="str">
        <f>IF(O8782="","",
   IF(OR(O8782&lt;EDA_Outlier_Analysis!$C$10, O8782&gt;EDA_Outlier_Analysis!$C$11),
      "Outlier",
      "Normal"))</f>
        <v>Normal</v>
      </c>
      <c r="R8782" t="str">
        <f>IF(P8782="","",
   IF(OR(P8782 &lt; EDA_Outlier_Analysis!$F$7, P8782 &gt; EDA_Outlier_Analysis!$F$8),
      "Outlier",
      "Normal"))</f>
        <v/>
      </c>
      <c r="S8782" t="str">
        <f>IF(N8782="","",
   IF(OR(N8782 &lt;EDA_Outlier_Analysis!$I$10, N8782 &gt; EDA_Outlier_Analysis!$I$11),
      "Outlier",
      "Normal"))</f>
        <v>Normal</v>
      </c>
    </row>
    <row r="8783" spans="1:19">
      <c r="A8783" t="s">
        <v>18535</v>
      </c>
      <c r="B8783" s="4">
        <v>44655</v>
      </c>
      <c r="C8783" s="2">
        <v>-15793.99</v>
      </c>
      <c r="D8783" t="s">
        <v>840</v>
      </c>
      <c r="E8783" t="s">
        <v>856</v>
      </c>
      <c r="F8783" t="s">
        <v>9</v>
      </c>
      <c r="G8783" t="s">
        <v>31</v>
      </c>
      <c r="I8783" t="s">
        <v>1620</v>
      </c>
      <c r="J8783" t="s">
        <v>18536</v>
      </c>
      <c r="K8783" t="str">
        <f>IF(COUNTIF(Customers!A:A, H8783)&gt;0, "Valid", "Invalid")</f>
        <v>Invalid</v>
      </c>
      <c r="L8783" t="str">
        <f t="shared" si="685"/>
        <v>4</v>
      </c>
      <c r="M8783" t="str">
        <f t="shared" si="686"/>
        <v>2022</v>
      </c>
      <c r="N8783">
        <f t="shared" si="687"/>
        <v>-15793.99</v>
      </c>
      <c r="O8783" t="str">
        <f t="shared" si="688"/>
        <v/>
      </c>
      <c r="P8783">
        <f t="shared" si="689"/>
        <v>15793.99</v>
      </c>
      <c r="Q8783" s="48" t="str">
        <f>IF(O8783="","",
   IF(OR(O8783&lt;EDA_Outlier_Analysis!$C$10, O8783&gt;EDA_Outlier_Analysis!$C$11),
      "Outlier",
      "Normal"))</f>
        <v/>
      </c>
      <c r="R8783" t="str">
        <f>IF(P8783="","",
   IF(OR(P8783 &lt; EDA_Outlier_Analysis!$F$7, P8783 &gt; EDA_Outlier_Analysis!$F$8),
      "Outlier",
      "Normal"))</f>
        <v>Outlier</v>
      </c>
      <c r="S8783" t="str">
        <f>IF(N8783="","",
   IF(OR(N8783 &lt;EDA_Outlier_Analysis!$I$10, N8783 &gt; EDA_Outlier_Analysis!$I$11),
      "Outlier",
      "Normal"))</f>
        <v>Normal</v>
      </c>
    </row>
    <row r="8784" spans="1:19">
      <c r="A8784" t="s">
        <v>18537</v>
      </c>
      <c r="B8784" s="4">
        <v>45184</v>
      </c>
      <c r="C8784" s="2">
        <v>30472.47</v>
      </c>
      <c r="D8784" t="s">
        <v>873</v>
      </c>
      <c r="E8784" t="s">
        <v>873</v>
      </c>
      <c r="F8784" t="s">
        <v>9</v>
      </c>
      <c r="G8784" t="s">
        <v>24</v>
      </c>
      <c r="J8784" t="s">
        <v>18538</v>
      </c>
      <c r="K8784" t="str">
        <f>IF(COUNTIF(Customers!A:A, H8784)&gt;0, "Valid", "Invalid")</f>
        <v>Invalid</v>
      </c>
      <c r="L8784" t="str">
        <f t="shared" si="685"/>
        <v>9</v>
      </c>
      <c r="M8784" t="str">
        <f t="shared" si="686"/>
        <v>2023</v>
      </c>
      <c r="N8784">
        <f t="shared" si="687"/>
        <v>-30472.47</v>
      </c>
      <c r="O8784" t="str">
        <f t="shared" si="688"/>
        <v/>
      </c>
      <c r="P8784" t="str">
        <f t="shared" si="689"/>
        <v/>
      </c>
      <c r="Q8784" s="48" t="str">
        <f>IF(O8784="","",
   IF(OR(O8784&lt;EDA_Outlier_Analysis!$C$10, O8784&gt;EDA_Outlier_Analysis!$C$11),
      "Outlier",
      "Normal"))</f>
        <v/>
      </c>
      <c r="R8784" t="str">
        <f>IF(P8784="","",
   IF(OR(P8784 &lt; EDA_Outlier_Analysis!$F$7, P8784 &gt; EDA_Outlier_Analysis!$F$8),
      "Outlier",
      "Normal"))</f>
        <v/>
      </c>
      <c r="S8784" t="str">
        <f>IF(N8784="","",
   IF(OR(N8784 &lt;EDA_Outlier_Analysis!$I$10, N8784 &gt; EDA_Outlier_Analysis!$I$11),
      "Outlier",
      "Normal"))</f>
        <v>Normal</v>
      </c>
    </row>
    <row r="8785" spans="1:19">
      <c r="A8785" t="s">
        <v>18539</v>
      </c>
      <c r="B8785" s="4">
        <v>44852</v>
      </c>
      <c r="C8785" s="2">
        <v>258599.89</v>
      </c>
      <c r="D8785" t="s">
        <v>849</v>
      </c>
      <c r="E8785" t="s">
        <v>853</v>
      </c>
      <c r="F8785" t="s">
        <v>9</v>
      </c>
      <c r="G8785" t="s">
        <v>31</v>
      </c>
      <c r="H8785" t="s">
        <v>761</v>
      </c>
      <c r="J8785" t="s">
        <v>18540</v>
      </c>
      <c r="K8785" t="str">
        <f>IF(COUNTIF(Customers!A:A, H8785)&gt;0, "Valid", "Invalid")</f>
        <v>Valid</v>
      </c>
      <c r="L8785" t="str">
        <f t="shared" si="685"/>
        <v>10</v>
      </c>
      <c r="M8785" t="str">
        <f t="shared" si="686"/>
        <v>2022</v>
      </c>
      <c r="N8785">
        <f t="shared" si="687"/>
        <v>258599.89</v>
      </c>
      <c r="O8785">
        <f t="shared" si="688"/>
        <v>258599.89</v>
      </c>
      <c r="P8785" t="str">
        <f t="shared" si="689"/>
        <v/>
      </c>
      <c r="Q8785" s="48" t="str">
        <f>IF(O8785="","",
   IF(OR(O8785&lt;EDA_Outlier_Analysis!$C$10, O8785&gt;EDA_Outlier_Analysis!$C$11),
      "Outlier",
      "Normal"))</f>
        <v>Normal</v>
      </c>
      <c r="R8785" t="str">
        <f>IF(P8785="","",
   IF(OR(P8785 &lt; EDA_Outlier_Analysis!$F$7, P8785 &gt; EDA_Outlier_Analysis!$F$8),
      "Outlier",
      "Normal"))</f>
        <v/>
      </c>
      <c r="S8785" t="str">
        <f>IF(N8785="","",
   IF(OR(N8785 &lt;EDA_Outlier_Analysis!$I$10, N8785 &gt; EDA_Outlier_Analysis!$I$11),
      "Outlier",
      "Normal"))</f>
        <v>Normal</v>
      </c>
    </row>
    <row r="8786" spans="1:19">
      <c r="A8786" t="s">
        <v>18541</v>
      </c>
      <c r="B8786" s="4">
        <v>44969</v>
      </c>
      <c r="C8786" s="2">
        <v>-32765.95</v>
      </c>
      <c r="D8786" t="s">
        <v>840</v>
      </c>
      <c r="E8786" t="s">
        <v>878</v>
      </c>
      <c r="F8786" t="s">
        <v>11</v>
      </c>
      <c r="G8786" t="s">
        <v>31</v>
      </c>
      <c r="I8786" t="s">
        <v>1232</v>
      </c>
      <c r="J8786" t="s">
        <v>18542</v>
      </c>
      <c r="K8786" t="str">
        <f>IF(COUNTIF(Customers!A:A, H8786)&gt;0, "Valid", "Invalid")</f>
        <v>Invalid</v>
      </c>
      <c r="L8786" t="str">
        <f t="shared" si="685"/>
        <v>2</v>
      </c>
      <c r="M8786" t="str">
        <f t="shared" si="686"/>
        <v>2023</v>
      </c>
      <c r="N8786">
        <f t="shared" si="687"/>
        <v>-32765.95</v>
      </c>
      <c r="O8786" t="str">
        <f t="shared" si="688"/>
        <v/>
      </c>
      <c r="P8786">
        <f t="shared" si="689"/>
        <v>32765.95</v>
      </c>
      <c r="Q8786" s="48" t="str">
        <f>IF(O8786="","",
   IF(OR(O8786&lt;EDA_Outlier_Analysis!$C$10, O8786&gt;EDA_Outlier_Analysis!$C$11),
      "Outlier",
      "Normal"))</f>
        <v/>
      </c>
      <c r="R8786" t="str">
        <f>IF(P8786="","",
   IF(OR(P8786 &lt; EDA_Outlier_Analysis!$F$7, P8786 &gt; EDA_Outlier_Analysis!$F$8),
      "Outlier",
      "Normal"))</f>
        <v>Normal</v>
      </c>
      <c r="S8786" t="str">
        <f>IF(N8786="","",
   IF(OR(N8786 &lt;EDA_Outlier_Analysis!$I$10, N8786 &gt; EDA_Outlier_Analysis!$I$11),
      "Outlier",
      "Normal"))</f>
        <v>Normal</v>
      </c>
    </row>
    <row r="8787" spans="1:19">
      <c r="A8787" t="s">
        <v>18543</v>
      </c>
      <c r="B8787" s="4">
        <v>44626</v>
      </c>
      <c r="C8787" s="2">
        <v>-36365.99</v>
      </c>
      <c r="D8787" t="s">
        <v>840</v>
      </c>
      <c r="E8787" t="s">
        <v>845</v>
      </c>
      <c r="F8787" t="s">
        <v>9</v>
      </c>
      <c r="G8787" t="s">
        <v>31</v>
      </c>
      <c r="I8787" t="s">
        <v>1141</v>
      </c>
      <c r="J8787" t="s">
        <v>18544</v>
      </c>
      <c r="K8787" t="str">
        <f>IF(COUNTIF(Customers!A:A, H8787)&gt;0, "Valid", "Invalid")</f>
        <v>Invalid</v>
      </c>
      <c r="L8787" t="str">
        <f t="shared" si="685"/>
        <v>3</v>
      </c>
      <c r="M8787" t="str">
        <f t="shared" si="686"/>
        <v>2022</v>
      </c>
      <c r="N8787">
        <f t="shared" si="687"/>
        <v>-36365.99</v>
      </c>
      <c r="O8787" t="str">
        <f t="shared" si="688"/>
        <v/>
      </c>
      <c r="P8787">
        <f t="shared" si="689"/>
        <v>36365.99</v>
      </c>
      <c r="Q8787" s="48" t="str">
        <f>IF(O8787="","",
   IF(OR(O8787&lt;EDA_Outlier_Analysis!$C$10, O8787&gt;EDA_Outlier_Analysis!$C$11),
      "Outlier",
      "Normal"))</f>
        <v/>
      </c>
      <c r="R8787" t="str">
        <f>IF(P8787="","",
   IF(OR(P8787 &lt; EDA_Outlier_Analysis!$F$7, P8787 &gt; EDA_Outlier_Analysis!$F$8),
      "Outlier",
      "Normal"))</f>
        <v>Normal</v>
      </c>
      <c r="S8787" t="str">
        <f>IF(N8787="","",
   IF(OR(N8787 &lt;EDA_Outlier_Analysis!$I$10, N8787 &gt; EDA_Outlier_Analysis!$I$11),
      "Outlier",
      "Normal"))</f>
        <v>Normal</v>
      </c>
    </row>
    <row r="8788" spans="1:19">
      <c r="A8788" t="s">
        <v>18545</v>
      </c>
      <c r="B8788" s="4">
        <v>44964</v>
      </c>
      <c r="C8788" s="2">
        <v>250807.55</v>
      </c>
      <c r="D8788" t="s">
        <v>849</v>
      </c>
      <c r="E8788" t="s">
        <v>853</v>
      </c>
      <c r="F8788" t="s">
        <v>9</v>
      </c>
      <c r="G8788" t="s">
        <v>34</v>
      </c>
      <c r="H8788" t="s">
        <v>257</v>
      </c>
      <c r="J8788" t="s">
        <v>18546</v>
      </c>
      <c r="K8788" t="str">
        <f>IF(COUNTIF(Customers!A:A, H8788)&gt;0, "Valid", "Invalid")</f>
        <v>Valid</v>
      </c>
      <c r="L8788" t="str">
        <f t="shared" si="685"/>
        <v>2</v>
      </c>
      <c r="M8788" t="str">
        <f t="shared" si="686"/>
        <v>2023</v>
      </c>
      <c r="N8788">
        <f t="shared" si="687"/>
        <v>250807.55</v>
      </c>
      <c r="O8788">
        <f t="shared" si="688"/>
        <v>250807.55</v>
      </c>
      <c r="P8788" t="str">
        <f t="shared" si="689"/>
        <v/>
      </c>
      <c r="Q8788" s="48" t="str">
        <f>IF(O8788="","",
   IF(OR(O8788&lt;EDA_Outlier_Analysis!$C$10, O8788&gt;EDA_Outlier_Analysis!$C$11),
      "Outlier",
      "Normal"))</f>
        <v>Normal</v>
      </c>
      <c r="R8788" t="str">
        <f>IF(P8788="","",
   IF(OR(P8788 &lt; EDA_Outlier_Analysis!$F$7, P8788 &gt; EDA_Outlier_Analysis!$F$8),
      "Outlier",
      "Normal"))</f>
        <v/>
      </c>
      <c r="S8788" t="str">
        <f>IF(N8788="","",
   IF(OR(N8788 &lt;EDA_Outlier_Analysis!$I$10, N8788 &gt; EDA_Outlier_Analysis!$I$11),
      "Outlier",
      "Normal"))</f>
        <v>Normal</v>
      </c>
    </row>
    <row r="8789" spans="1:19">
      <c r="A8789" t="s">
        <v>18547</v>
      </c>
      <c r="B8789" s="4">
        <v>45017</v>
      </c>
      <c r="C8789" s="2">
        <v>121556.19</v>
      </c>
      <c r="D8789" t="s">
        <v>849</v>
      </c>
      <c r="E8789" t="s">
        <v>850</v>
      </c>
      <c r="F8789" t="s">
        <v>10</v>
      </c>
      <c r="G8789" t="s">
        <v>20</v>
      </c>
      <c r="H8789" t="s">
        <v>715</v>
      </c>
      <c r="J8789" t="s">
        <v>18548</v>
      </c>
      <c r="K8789" t="str">
        <f>IF(COUNTIF(Customers!A:A, H8789)&gt;0, "Valid", "Invalid")</f>
        <v>Valid</v>
      </c>
      <c r="L8789" t="str">
        <f t="shared" si="685"/>
        <v>4</v>
      </c>
      <c r="M8789" t="str">
        <f t="shared" si="686"/>
        <v>2023</v>
      </c>
      <c r="N8789">
        <f t="shared" si="687"/>
        <v>121556.19</v>
      </c>
      <c r="O8789">
        <f t="shared" si="688"/>
        <v>121556.19</v>
      </c>
      <c r="P8789" t="str">
        <f t="shared" si="689"/>
        <v/>
      </c>
      <c r="Q8789" s="48" t="str">
        <f>IF(O8789="","",
   IF(OR(O8789&lt;EDA_Outlier_Analysis!$C$10, O8789&gt;EDA_Outlier_Analysis!$C$11),
      "Outlier",
      "Normal"))</f>
        <v>Normal</v>
      </c>
      <c r="R8789" t="str">
        <f>IF(P8789="","",
   IF(OR(P8789 &lt; EDA_Outlier_Analysis!$F$7, P8789 &gt; EDA_Outlier_Analysis!$F$8),
      "Outlier",
      "Normal"))</f>
        <v/>
      </c>
      <c r="S8789" t="str">
        <f>IF(N8789="","",
   IF(OR(N8789 &lt;EDA_Outlier_Analysis!$I$10, N8789 &gt; EDA_Outlier_Analysis!$I$11),
      "Outlier",
      "Normal"))</f>
        <v>Normal</v>
      </c>
    </row>
    <row r="8790" spans="1:19">
      <c r="A8790" t="s">
        <v>18549</v>
      </c>
      <c r="B8790" s="4">
        <v>45139</v>
      </c>
      <c r="C8790" s="2">
        <v>-28622.43</v>
      </c>
      <c r="D8790" t="s">
        <v>840</v>
      </c>
      <c r="E8790" t="s">
        <v>878</v>
      </c>
      <c r="F8790" t="s">
        <v>9</v>
      </c>
      <c r="G8790" t="s">
        <v>31</v>
      </c>
      <c r="I8790" t="s">
        <v>1505</v>
      </c>
      <c r="J8790" t="s">
        <v>18550</v>
      </c>
      <c r="K8790" t="str">
        <f>IF(COUNTIF(Customers!A:A, H8790)&gt;0, "Valid", "Invalid")</f>
        <v>Invalid</v>
      </c>
      <c r="L8790" t="str">
        <f t="shared" si="685"/>
        <v>8</v>
      </c>
      <c r="M8790" t="str">
        <f t="shared" si="686"/>
        <v>2023</v>
      </c>
      <c r="N8790">
        <f t="shared" si="687"/>
        <v>-28622.43</v>
      </c>
      <c r="O8790" t="str">
        <f t="shared" si="688"/>
        <v/>
      </c>
      <c r="P8790">
        <f t="shared" si="689"/>
        <v>28622.43</v>
      </c>
      <c r="Q8790" s="48" t="str">
        <f>IF(O8790="","",
   IF(OR(O8790&lt;EDA_Outlier_Analysis!$C$10, O8790&gt;EDA_Outlier_Analysis!$C$11),
      "Outlier",
      "Normal"))</f>
        <v/>
      </c>
      <c r="R8790" t="str">
        <f>IF(P8790="","",
   IF(OR(P8790 &lt; EDA_Outlier_Analysis!$F$7, P8790 &gt; EDA_Outlier_Analysis!$F$8),
      "Outlier",
      "Normal"))</f>
        <v>Normal</v>
      </c>
      <c r="S8790" t="str">
        <f>IF(N8790="","",
   IF(OR(N8790 &lt;EDA_Outlier_Analysis!$I$10, N8790 &gt; EDA_Outlier_Analysis!$I$11),
      "Outlier",
      "Normal"))</f>
        <v>Normal</v>
      </c>
    </row>
    <row r="8791" spans="1:19">
      <c r="A8791" t="s">
        <v>18551</v>
      </c>
      <c r="B8791" s="4">
        <v>45204</v>
      </c>
      <c r="C8791" s="2">
        <v>86986.23</v>
      </c>
      <c r="D8791" t="s">
        <v>849</v>
      </c>
      <c r="E8791" t="s">
        <v>853</v>
      </c>
      <c r="F8791" t="s">
        <v>9</v>
      </c>
      <c r="G8791" t="s">
        <v>24</v>
      </c>
      <c r="H8791" t="s">
        <v>637</v>
      </c>
      <c r="J8791" t="s">
        <v>18552</v>
      </c>
      <c r="K8791" t="str">
        <f>IF(COUNTIF(Customers!A:A, H8791)&gt;0, "Valid", "Invalid")</f>
        <v>Valid</v>
      </c>
      <c r="L8791" t="str">
        <f t="shared" si="685"/>
        <v>10</v>
      </c>
      <c r="M8791" t="str">
        <f t="shared" si="686"/>
        <v>2023</v>
      </c>
      <c r="N8791">
        <f t="shared" si="687"/>
        <v>86986.23</v>
      </c>
      <c r="O8791">
        <f t="shared" si="688"/>
        <v>86986.23</v>
      </c>
      <c r="P8791" t="str">
        <f t="shared" si="689"/>
        <v/>
      </c>
      <c r="Q8791" s="48" t="str">
        <f>IF(O8791="","",
   IF(OR(O8791&lt;EDA_Outlier_Analysis!$C$10, O8791&gt;EDA_Outlier_Analysis!$C$11),
      "Outlier",
      "Normal"))</f>
        <v>Normal</v>
      </c>
      <c r="R8791" t="str">
        <f>IF(P8791="","",
   IF(OR(P8791 &lt; EDA_Outlier_Analysis!$F$7, P8791 &gt; EDA_Outlier_Analysis!$F$8),
      "Outlier",
      "Normal"))</f>
        <v/>
      </c>
      <c r="S8791" t="str">
        <f>IF(N8791="","",
   IF(OR(N8791 &lt;EDA_Outlier_Analysis!$I$10, N8791 &gt; EDA_Outlier_Analysis!$I$11),
      "Outlier",
      "Normal"))</f>
        <v>Normal</v>
      </c>
    </row>
    <row r="8792" spans="1:19">
      <c r="A8792" t="s">
        <v>18553</v>
      </c>
      <c r="B8792" s="4">
        <v>45186</v>
      </c>
      <c r="C8792" s="2">
        <v>123400.65</v>
      </c>
      <c r="D8792" t="s">
        <v>849</v>
      </c>
      <c r="E8792" t="s">
        <v>868</v>
      </c>
      <c r="F8792" t="s">
        <v>9</v>
      </c>
      <c r="G8792" t="s">
        <v>20</v>
      </c>
      <c r="H8792" t="s">
        <v>195</v>
      </c>
      <c r="J8792" t="s">
        <v>18554</v>
      </c>
      <c r="K8792" t="str">
        <f>IF(COUNTIF(Customers!A:A, H8792)&gt;0, "Valid", "Invalid")</f>
        <v>Valid</v>
      </c>
      <c r="L8792" t="str">
        <f t="shared" si="685"/>
        <v>9</v>
      </c>
      <c r="M8792" t="str">
        <f t="shared" si="686"/>
        <v>2023</v>
      </c>
      <c r="N8792">
        <f t="shared" si="687"/>
        <v>123400.65</v>
      </c>
      <c r="O8792">
        <f t="shared" si="688"/>
        <v>123400.65</v>
      </c>
      <c r="P8792" t="str">
        <f t="shared" si="689"/>
        <v/>
      </c>
      <c r="Q8792" s="48" t="str">
        <f>IF(O8792="","",
   IF(OR(O8792&lt;EDA_Outlier_Analysis!$C$10, O8792&gt;EDA_Outlier_Analysis!$C$11),
      "Outlier",
      "Normal"))</f>
        <v>Normal</v>
      </c>
      <c r="R8792" t="str">
        <f>IF(P8792="","",
   IF(OR(P8792 &lt; EDA_Outlier_Analysis!$F$7, P8792 &gt; EDA_Outlier_Analysis!$F$8),
      "Outlier",
      "Normal"))</f>
        <v/>
      </c>
      <c r="S8792" t="str">
        <f>IF(N8792="","",
   IF(OR(N8792 &lt;EDA_Outlier_Analysis!$I$10, N8792 &gt; EDA_Outlier_Analysis!$I$11),
      "Outlier",
      "Normal"))</f>
        <v>Normal</v>
      </c>
    </row>
    <row r="8793" spans="1:19">
      <c r="A8793" t="s">
        <v>18555</v>
      </c>
      <c r="B8793" s="4">
        <v>44715</v>
      </c>
      <c r="C8793" s="2">
        <v>145161.92000000001</v>
      </c>
      <c r="D8793" t="s">
        <v>849</v>
      </c>
      <c r="E8793" t="s">
        <v>853</v>
      </c>
      <c r="F8793" t="s">
        <v>11</v>
      </c>
      <c r="G8793" t="s">
        <v>34</v>
      </c>
      <c r="H8793" t="s">
        <v>417</v>
      </c>
      <c r="J8793" t="s">
        <v>18556</v>
      </c>
      <c r="K8793" t="str">
        <f>IF(COUNTIF(Customers!A:A, H8793)&gt;0, "Valid", "Invalid")</f>
        <v>Valid</v>
      </c>
      <c r="L8793" t="str">
        <f t="shared" si="685"/>
        <v>6</v>
      </c>
      <c r="M8793" t="str">
        <f t="shared" si="686"/>
        <v>2022</v>
      </c>
      <c r="N8793">
        <f t="shared" si="687"/>
        <v>145161.92000000001</v>
      </c>
      <c r="O8793">
        <f t="shared" si="688"/>
        <v>145161.92000000001</v>
      </c>
      <c r="P8793" t="str">
        <f t="shared" si="689"/>
        <v/>
      </c>
      <c r="Q8793" s="48" t="str">
        <f>IF(O8793="","",
   IF(OR(O8793&lt;EDA_Outlier_Analysis!$C$10, O8793&gt;EDA_Outlier_Analysis!$C$11),
      "Outlier",
      "Normal"))</f>
        <v>Normal</v>
      </c>
      <c r="R8793" t="str">
        <f>IF(P8793="","",
   IF(OR(P8793 &lt; EDA_Outlier_Analysis!$F$7, P8793 &gt; EDA_Outlier_Analysis!$F$8),
      "Outlier",
      "Normal"))</f>
        <v/>
      </c>
      <c r="S8793" t="str">
        <f>IF(N8793="","",
   IF(OR(N8793 &lt;EDA_Outlier_Analysis!$I$10, N8793 &gt; EDA_Outlier_Analysis!$I$11),
      "Outlier",
      "Normal"))</f>
        <v>Normal</v>
      </c>
    </row>
    <row r="8794" spans="1:19">
      <c r="A8794" t="s">
        <v>18557</v>
      </c>
      <c r="B8794" s="4">
        <v>45094</v>
      </c>
      <c r="C8794" s="2">
        <v>78998.460000000006</v>
      </c>
      <c r="D8794" t="s">
        <v>849</v>
      </c>
      <c r="E8794" t="s">
        <v>850</v>
      </c>
      <c r="F8794" t="s">
        <v>10</v>
      </c>
      <c r="G8794" t="s">
        <v>20</v>
      </c>
      <c r="H8794" t="s">
        <v>705</v>
      </c>
      <c r="J8794" t="s">
        <v>18558</v>
      </c>
      <c r="K8794" t="str">
        <f>IF(COUNTIF(Customers!A:A, H8794)&gt;0, "Valid", "Invalid")</f>
        <v>Valid</v>
      </c>
      <c r="L8794" t="str">
        <f t="shared" si="685"/>
        <v>6</v>
      </c>
      <c r="M8794" t="str">
        <f t="shared" si="686"/>
        <v>2023</v>
      </c>
      <c r="N8794">
        <f t="shared" si="687"/>
        <v>78998.460000000006</v>
      </c>
      <c r="O8794">
        <f t="shared" si="688"/>
        <v>78998.460000000006</v>
      </c>
      <c r="P8794" t="str">
        <f t="shared" si="689"/>
        <v/>
      </c>
      <c r="Q8794" s="48" t="str">
        <f>IF(O8794="","",
   IF(OR(O8794&lt;EDA_Outlier_Analysis!$C$10, O8794&gt;EDA_Outlier_Analysis!$C$11),
      "Outlier",
      "Normal"))</f>
        <v>Normal</v>
      </c>
      <c r="R8794" t="str">
        <f>IF(P8794="","",
   IF(OR(P8794 &lt; EDA_Outlier_Analysis!$F$7, P8794 &gt; EDA_Outlier_Analysis!$F$8),
      "Outlier",
      "Normal"))</f>
        <v/>
      </c>
      <c r="S8794" t="str">
        <f>IF(N8794="","",
   IF(OR(N8794 &lt;EDA_Outlier_Analysis!$I$10, N8794 &gt; EDA_Outlier_Analysis!$I$11),
      "Outlier",
      "Normal"))</f>
        <v>Normal</v>
      </c>
    </row>
    <row r="8795" spans="1:19">
      <c r="A8795" t="s">
        <v>18559</v>
      </c>
      <c r="B8795" s="4">
        <v>45029</v>
      </c>
      <c r="C8795" s="2">
        <v>109226.54</v>
      </c>
      <c r="D8795" t="s">
        <v>849</v>
      </c>
      <c r="E8795" t="s">
        <v>850</v>
      </c>
      <c r="F8795" t="s">
        <v>11</v>
      </c>
      <c r="G8795" t="s">
        <v>24</v>
      </c>
      <c r="H8795" t="s">
        <v>533</v>
      </c>
      <c r="J8795" t="s">
        <v>18560</v>
      </c>
      <c r="K8795" t="str">
        <f>IF(COUNTIF(Customers!A:A, H8795)&gt;0, "Valid", "Invalid")</f>
        <v>Valid</v>
      </c>
      <c r="L8795" t="str">
        <f t="shared" si="685"/>
        <v>4</v>
      </c>
      <c r="M8795" t="str">
        <f t="shared" si="686"/>
        <v>2023</v>
      </c>
      <c r="N8795">
        <f t="shared" si="687"/>
        <v>109226.54</v>
      </c>
      <c r="O8795">
        <f t="shared" si="688"/>
        <v>109226.54</v>
      </c>
      <c r="P8795" t="str">
        <f t="shared" si="689"/>
        <v/>
      </c>
      <c r="Q8795" s="48" t="str">
        <f>IF(O8795="","",
   IF(OR(O8795&lt;EDA_Outlier_Analysis!$C$10, O8795&gt;EDA_Outlier_Analysis!$C$11),
      "Outlier",
      "Normal"))</f>
        <v>Normal</v>
      </c>
      <c r="R8795" t="str">
        <f>IF(P8795="","",
   IF(OR(P8795 &lt; EDA_Outlier_Analysis!$F$7, P8795 &gt; EDA_Outlier_Analysis!$F$8),
      "Outlier",
      "Normal"))</f>
        <v/>
      </c>
      <c r="S8795" t="str">
        <f>IF(N8795="","",
   IF(OR(N8795 &lt;EDA_Outlier_Analysis!$I$10, N8795 &gt; EDA_Outlier_Analysis!$I$11),
      "Outlier",
      "Normal"))</f>
        <v>Normal</v>
      </c>
    </row>
    <row r="8796" spans="1:19">
      <c r="A8796" t="s">
        <v>18561</v>
      </c>
      <c r="B8796" s="4">
        <v>45288</v>
      </c>
      <c r="C8796" s="2">
        <v>129102.42</v>
      </c>
      <c r="D8796" t="s">
        <v>849</v>
      </c>
      <c r="E8796" t="s">
        <v>868</v>
      </c>
      <c r="F8796" t="s">
        <v>9</v>
      </c>
      <c r="G8796" t="s">
        <v>20</v>
      </c>
      <c r="H8796" t="s">
        <v>589</v>
      </c>
      <c r="J8796" t="s">
        <v>18562</v>
      </c>
      <c r="K8796" t="str">
        <f>IF(COUNTIF(Customers!A:A, H8796)&gt;0, "Valid", "Invalid")</f>
        <v>Valid</v>
      </c>
      <c r="L8796" t="str">
        <f t="shared" si="685"/>
        <v>12</v>
      </c>
      <c r="M8796" t="str">
        <f t="shared" si="686"/>
        <v>2023</v>
      </c>
      <c r="N8796">
        <f t="shared" si="687"/>
        <v>129102.42</v>
      </c>
      <c r="O8796">
        <f t="shared" si="688"/>
        <v>129102.42</v>
      </c>
      <c r="P8796" t="str">
        <f t="shared" si="689"/>
        <v/>
      </c>
      <c r="Q8796" s="48" t="str">
        <f>IF(O8796="","",
   IF(OR(O8796&lt;EDA_Outlier_Analysis!$C$10, O8796&gt;EDA_Outlier_Analysis!$C$11),
      "Outlier",
      "Normal"))</f>
        <v>Normal</v>
      </c>
      <c r="R8796" t="str">
        <f>IF(P8796="","",
   IF(OR(P8796 &lt; EDA_Outlier_Analysis!$F$7, P8796 &gt; EDA_Outlier_Analysis!$F$8),
      "Outlier",
      "Normal"))</f>
        <v/>
      </c>
      <c r="S8796" t="str">
        <f>IF(N8796="","",
   IF(OR(N8796 &lt;EDA_Outlier_Analysis!$I$10, N8796 &gt; EDA_Outlier_Analysis!$I$11),
      "Outlier",
      "Normal"))</f>
        <v>Normal</v>
      </c>
    </row>
    <row r="8797" spans="1:19">
      <c r="A8797" t="s">
        <v>18563</v>
      </c>
      <c r="B8797" s="4">
        <v>45136</v>
      </c>
      <c r="C8797" s="2">
        <v>122996.53</v>
      </c>
      <c r="D8797" t="s">
        <v>849</v>
      </c>
      <c r="E8797" t="s">
        <v>868</v>
      </c>
      <c r="F8797" t="s">
        <v>10</v>
      </c>
      <c r="G8797" t="s">
        <v>24</v>
      </c>
      <c r="H8797" t="s">
        <v>323</v>
      </c>
      <c r="J8797" t="s">
        <v>18564</v>
      </c>
      <c r="K8797" t="str">
        <f>IF(COUNTIF(Customers!A:A, H8797)&gt;0, "Valid", "Invalid")</f>
        <v>Valid</v>
      </c>
      <c r="L8797" t="str">
        <f t="shared" si="685"/>
        <v>7</v>
      </c>
      <c r="M8797" t="str">
        <f t="shared" si="686"/>
        <v>2023</v>
      </c>
      <c r="N8797">
        <f t="shared" si="687"/>
        <v>122996.53</v>
      </c>
      <c r="O8797">
        <f t="shared" si="688"/>
        <v>122996.53</v>
      </c>
      <c r="P8797" t="str">
        <f t="shared" si="689"/>
        <v/>
      </c>
      <c r="Q8797" s="48" t="str">
        <f>IF(O8797="","",
   IF(OR(O8797&lt;EDA_Outlier_Analysis!$C$10, O8797&gt;EDA_Outlier_Analysis!$C$11),
      "Outlier",
      "Normal"))</f>
        <v>Normal</v>
      </c>
      <c r="R8797" t="str">
        <f>IF(P8797="","",
   IF(OR(P8797 &lt; EDA_Outlier_Analysis!$F$7, P8797 &gt; EDA_Outlier_Analysis!$F$8),
      "Outlier",
      "Normal"))</f>
        <v/>
      </c>
      <c r="S8797" t="str">
        <f>IF(N8797="","",
   IF(OR(N8797 &lt;EDA_Outlier_Analysis!$I$10, N8797 &gt; EDA_Outlier_Analysis!$I$11),
      "Outlier",
      "Normal"))</f>
        <v>Normal</v>
      </c>
    </row>
    <row r="8798" spans="1:19">
      <c r="A8798" t="s">
        <v>18565</v>
      </c>
      <c r="B8798" s="4">
        <v>44670</v>
      </c>
      <c r="C8798" s="2">
        <v>25379.21</v>
      </c>
      <c r="D8798" t="s">
        <v>873</v>
      </c>
      <c r="E8798" t="s">
        <v>873</v>
      </c>
      <c r="F8798" t="s">
        <v>9</v>
      </c>
      <c r="G8798" t="s">
        <v>31</v>
      </c>
      <c r="J8798" t="s">
        <v>18566</v>
      </c>
      <c r="K8798" t="str">
        <f>IF(COUNTIF(Customers!A:A, H8798)&gt;0, "Valid", "Invalid")</f>
        <v>Invalid</v>
      </c>
      <c r="L8798" t="str">
        <f t="shared" si="685"/>
        <v>4</v>
      </c>
      <c r="M8798" t="str">
        <f t="shared" si="686"/>
        <v>2022</v>
      </c>
      <c r="N8798">
        <f t="shared" si="687"/>
        <v>-25379.21</v>
      </c>
      <c r="O8798" t="str">
        <f t="shared" si="688"/>
        <v/>
      </c>
      <c r="P8798" t="str">
        <f t="shared" si="689"/>
        <v/>
      </c>
      <c r="Q8798" s="48" t="str">
        <f>IF(O8798="","",
   IF(OR(O8798&lt;EDA_Outlier_Analysis!$C$10, O8798&gt;EDA_Outlier_Analysis!$C$11),
      "Outlier",
      "Normal"))</f>
        <v/>
      </c>
      <c r="R8798" t="str">
        <f>IF(P8798="","",
   IF(OR(P8798 &lt; EDA_Outlier_Analysis!$F$7, P8798 &gt; EDA_Outlier_Analysis!$F$8),
      "Outlier",
      "Normal"))</f>
        <v/>
      </c>
      <c r="S8798" t="str">
        <f>IF(N8798="","",
   IF(OR(N8798 &lt;EDA_Outlier_Analysis!$I$10, N8798 &gt; EDA_Outlier_Analysis!$I$11),
      "Outlier",
      "Normal"))</f>
        <v>Normal</v>
      </c>
    </row>
    <row r="8799" spans="1:19">
      <c r="A8799" t="s">
        <v>18567</v>
      </c>
      <c r="B8799" s="4">
        <v>45206</v>
      </c>
      <c r="C8799" s="2">
        <v>-68618.92</v>
      </c>
      <c r="D8799" t="s">
        <v>840</v>
      </c>
      <c r="E8799" t="s">
        <v>905</v>
      </c>
      <c r="F8799" t="s">
        <v>9</v>
      </c>
      <c r="G8799" t="s">
        <v>31</v>
      </c>
      <c r="I8799" t="s">
        <v>1156</v>
      </c>
      <c r="J8799" t="s">
        <v>18568</v>
      </c>
      <c r="K8799" t="str">
        <f>IF(COUNTIF(Customers!A:A, H8799)&gt;0, "Valid", "Invalid")</f>
        <v>Invalid</v>
      </c>
      <c r="L8799" t="str">
        <f t="shared" si="685"/>
        <v>10</v>
      </c>
      <c r="M8799" t="str">
        <f t="shared" si="686"/>
        <v>2023</v>
      </c>
      <c r="N8799">
        <f t="shared" si="687"/>
        <v>-68618.92</v>
      </c>
      <c r="O8799" t="str">
        <f t="shared" si="688"/>
        <v/>
      </c>
      <c r="P8799">
        <f t="shared" si="689"/>
        <v>68618.92</v>
      </c>
      <c r="Q8799" s="48" t="str">
        <f>IF(O8799="","",
   IF(OR(O8799&lt;EDA_Outlier_Analysis!$C$10, O8799&gt;EDA_Outlier_Analysis!$C$11),
      "Outlier",
      "Normal"))</f>
        <v/>
      </c>
      <c r="R8799" t="str">
        <f>IF(P8799="","",
   IF(OR(P8799 &lt; EDA_Outlier_Analysis!$F$7, P8799 &gt; EDA_Outlier_Analysis!$F$8),
      "Outlier",
      "Normal"))</f>
        <v>Outlier</v>
      </c>
      <c r="S8799" t="str">
        <f>IF(N8799="","",
   IF(OR(N8799 &lt;EDA_Outlier_Analysis!$I$10, N8799 &gt; EDA_Outlier_Analysis!$I$11),
      "Outlier",
      "Normal"))</f>
        <v>Normal</v>
      </c>
    </row>
    <row r="8800" spans="1:19">
      <c r="A8800" t="s">
        <v>18569</v>
      </c>
      <c r="B8800" s="4">
        <v>45194</v>
      </c>
      <c r="C8800" s="2">
        <v>174988.44</v>
      </c>
      <c r="D8800" t="s">
        <v>849</v>
      </c>
      <c r="E8800" t="s">
        <v>868</v>
      </c>
      <c r="F8800" t="s">
        <v>10</v>
      </c>
      <c r="G8800" t="s">
        <v>20</v>
      </c>
      <c r="H8800" t="s">
        <v>87</v>
      </c>
      <c r="J8800" t="s">
        <v>18570</v>
      </c>
      <c r="K8800" t="str">
        <f>IF(COUNTIF(Customers!A:A, H8800)&gt;0, "Valid", "Invalid")</f>
        <v>Valid</v>
      </c>
      <c r="L8800" t="str">
        <f t="shared" si="685"/>
        <v>9</v>
      </c>
      <c r="M8800" t="str">
        <f t="shared" si="686"/>
        <v>2023</v>
      </c>
      <c r="N8800">
        <f t="shared" si="687"/>
        <v>174988.44</v>
      </c>
      <c r="O8800">
        <f t="shared" si="688"/>
        <v>174988.44</v>
      </c>
      <c r="P8800" t="str">
        <f t="shared" si="689"/>
        <v/>
      </c>
      <c r="Q8800" s="48" t="str">
        <f>IF(O8800="","",
   IF(OR(O8800&lt;EDA_Outlier_Analysis!$C$10, O8800&gt;EDA_Outlier_Analysis!$C$11),
      "Outlier",
      "Normal"))</f>
        <v>Normal</v>
      </c>
      <c r="R8800" t="str">
        <f>IF(P8800="","",
   IF(OR(P8800 &lt; EDA_Outlier_Analysis!$F$7, P8800 &gt; EDA_Outlier_Analysis!$F$8),
      "Outlier",
      "Normal"))</f>
        <v/>
      </c>
      <c r="S8800" t="str">
        <f>IF(N8800="","",
   IF(OR(N8800 &lt;EDA_Outlier_Analysis!$I$10, N8800 &gt; EDA_Outlier_Analysis!$I$11),
      "Outlier",
      "Normal"))</f>
        <v>Normal</v>
      </c>
    </row>
    <row r="8801" spans="1:19">
      <c r="A8801" t="s">
        <v>18571</v>
      </c>
      <c r="B8801" s="4">
        <v>45233</v>
      </c>
      <c r="C8801" s="2">
        <v>259331.62</v>
      </c>
      <c r="D8801" t="s">
        <v>849</v>
      </c>
      <c r="E8801" t="s">
        <v>850</v>
      </c>
      <c r="F8801" t="s">
        <v>10</v>
      </c>
      <c r="G8801" t="s">
        <v>31</v>
      </c>
      <c r="H8801" t="s">
        <v>407</v>
      </c>
      <c r="J8801" t="s">
        <v>18572</v>
      </c>
      <c r="K8801" t="str">
        <f>IF(COUNTIF(Customers!A:A, H8801)&gt;0, "Valid", "Invalid")</f>
        <v>Valid</v>
      </c>
      <c r="L8801" t="str">
        <f t="shared" si="685"/>
        <v>11</v>
      </c>
      <c r="M8801" t="str">
        <f t="shared" si="686"/>
        <v>2023</v>
      </c>
      <c r="N8801">
        <f t="shared" si="687"/>
        <v>259331.62</v>
      </c>
      <c r="O8801">
        <f t="shared" si="688"/>
        <v>259331.62</v>
      </c>
      <c r="P8801" t="str">
        <f t="shared" si="689"/>
        <v/>
      </c>
      <c r="Q8801" s="48" t="str">
        <f>IF(O8801="","",
   IF(OR(O8801&lt;EDA_Outlier_Analysis!$C$10, O8801&gt;EDA_Outlier_Analysis!$C$11),
      "Outlier",
      "Normal"))</f>
        <v>Normal</v>
      </c>
      <c r="R8801" t="str">
        <f>IF(P8801="","",
   IF(OR(P8801 &lt; EDA_Outlier_Analysis!$F$7, P8801 &gt; EDA_Outlier_Analysis!$F$8),
      "Outlier",
      "Normal"))</f>
        <v/>
      </c>
      <c r="S8801" t="str">
        <f>IF(N8801="","",
   IF(OR(N8801 &lt;EDA_Outlier_Analysis!$I$10, N8801 &gt; EDA_Outlier_Analysis!$I$11),
      "Outlier",
      "Normal"))</f>
        <v>Normal</v>
      </c>
    </row>
    <row r="8802" spans="1:19">
      <c r="A8802" t="s">
        <v>18573</v>
      </c>
      <c r="B8802" s="4">
        <v>45155</v>
      </c>
      <c r="C8802" s="2">
        <v>-10630.18</v>
      </c>
      <c r="D8802" t="s">
        <v>840</v>
      </c>
      <c r="E8802" t="s">
        <v>841</v>
      </c>
      <c r="F8802" t="s">
        <v>11</v>
      </c>
      <c r="G8802" t="s">
        <v>31</v>
      </c>
      <c r="I8802" t="s">
        <v>1317</v>
      </c>
      <c r="J8802" t="s">
        <v>18574</v>
      </c>
      <c r="K8802" t="str">
        <f>IF(COUNTIF(Customers!A:A, H8802)&gt;0, "Valid", "Invalid")</f>
        <v>Invalid</v>
      </c>
      <c r="L8802" t="str">
        <f t="shared" si="685"/>
        <v>8</v>
      </c>
      <c r="M8802" t="str">
        <f t="shared" si="686"/>
        <v>2023</v>
      </c>
      <c r="N8802">
        <f t="shared" si="687"/>
        <v>-10630.18</v>
      </c>
      <c r="O8802" t="str">
        <f t="shared" si="688"/>
        <v/>
      </c>
      <c r="P8802">
        <f t="shared" si="689"/>
        <v>10630.18</v>
      </c>
      <c r="Q8802" s="48" t="str">
        <f>IF(O8802="","",
   IF(OR(O8802&lt;EDA_Outlier_Analysis!$C$10, O8802&gt;EDA_Outlier_Analysis!$C$11),
      "Outlier",
      "Normal"))</f>
        <v/>
      </c>
      <c r="R8802" t="str">
        <f>IF(P8802="","",
   IF(OR(P8802 &lt; EDA_Outlier_Analysis!$F$7, P8802 &gt; EDA_Outlier_Analysis!$F$8),
      "Outlier",
      "Normal"))</f>
        <v>Outlier</v>
      </c>
      <c r="S8802" t="str">
        <f>IF(N8802="","",
   IF(OR(N8802 &lt;EDA_Outlier_Analysis!$I$10, N8802 &gt; EDA_Outlier_Analysis!$I$11),
      "Outlier",
      "Normal"))</f>
        <v>Normal</v>
      </c>
    </row>
    <row r="8803" spans="1:19">
      <c r="A8803" t="s">
        <v>18575</v>
      </c>
      <c r="B8803" s="4">
        <v>44867</v>
      </c>
      <c r="C8803" s="2">
        <v>-36068.11</v>
      </c>
      <c r="D8803" t="s">
        <v>840</v>
      </c>
      <c r="E8803" t="s">
        <v>864</v>
      </c>
      <c r="F8803" t="s">
        <v>11</v>
      </c>
      <c r="G8803" t="s">
        <v>34</v>
      </c>
      <c r="I8803" t="s">
        <v>842</v>
      </c>
      <c r="J8803" t="s">
        <v>18576</v>
      </c>
      <c r="K8803" t="str">
        <f>IF(COUNTIF(Customers!A:A, H8803)&gt;0, "Valid", "Invalid")</f>
        <v>Invalid</v>
      </c>
      <c r="L8803" t="str">
        <f t="shared" si="685"/>
        <v>11</v>
      </c>
      <c r="M8803" t="str">
        <f t="shared" si="686"/>
        <v>2022</v>
      </c>
      <c r="N8803">
        <f t="shared" si="687"/>
        <v>-36068.11</v>
      </c>
      <c r="O8803" t="str">
        <f t="shared" si="688"/>
        <v/>
      </c>
      <c r="P8803">
        <f t="shared" si="689"/>
        <v>36068.11</v>
      </c>
      <c r="Q8803" s="48" t="str">
        <f>IF(O8803="","",
   IF(OR(O8803&lt;EDA_Outlier_Analysis!$C$10, O8803&gt;EDA_Outlier_Analysis!$C$11),
      "Outlier",
      "Normal"))</f>
        <v/>
      </c>
      <c r="R8803" t="str">
        <f>IF(P8803="","",
   IF(OR(P8803 &lt; EDA_Outlier_Analysis!$F$7, P8803 &gt; EDA_Outlier_Analysis!$F$8),
      "Outlier",
      "Normal"))</f>
        <v>Normal</v>
      </c>
      <c r="S8803" t="str">
        <f>IF(N8803="","",
   IF(OR(N8803 &lt;EDA_Outlier_Analysis!$I$10, N8803 &gt; EDA_Outlier_Analysis!$I$11),
      "Outlier",
      "Normal"))</f>
        <v>Normal</v>
      </c>
    </row>
    <row r="8804" spans="1:19">
      <c r="A8804" t="s">
        <v>18577</v>
      </c>
      <c r="B8804" s="4">
        <v>45084</v>
      </c>
      <c r="C8804" s="2">
        <v>174300.64</v>
      </c>
      <c r="D8804" t="s">
        <v>849</v>
      </c>
      <c r="E8804" t="s">
        <v>868</v>
      </c>
      <c r="F8804" t="s">
        <v>9</v>
      </c>
      <c r="G8804" t="s">
        <v>24</v>
      </c>
      <c r="H8804" t="s">
        <v>237</v>
      </c>
      <c r="J8804" t="s">
        <v>18578</v>
      </c>
      <c r="K8804" t="str">
        <f>IF(COUNTIF(Customers!A:A, H8804)&gt;0, "Valid", "Invalid")</f>
        <v>Valid</v>
      </c>
      <c r="L8804" t="str">
        <f t="shared" si="685"/>
        <v>6</v>
      </c>
      <c r="M8804" t="str">
        <f t="shared" si="686"/>
        <v>2023</v>
      </c>
      <c r="N8804">
        <f t="shared" si="687"/>
        <v>174300.64</v>
      </c>
      <c r="O8804">
        <f t="shared" si="688"/>
        <v>174300.64</v>
      </c>
      <c r="P8804" t="str">
        <f t="shared" si="689"/>
        <v/>
      </c>
      <c r="Q8804" s="48" t="str">
        <f>IF(O8804="","",
   IF(OR(O8804&lt;EDA_Outlier_Analysis!$C$10, O8804&gt;EDA_Outlier_Analysis!$C$11),
      "Outlier",
      "Normal"))</f>
        <v>Normal</v>
      </c>
      <c r="R8804" t="str">
        <f>IF(P8804="","",
   IF(OR(P8804 &lt; EDA_Outlier_Analysis!$F$7, P8804 &gt; EDA_Outlier_Analysis!$F$8),
      "Outlier",
      "Normal"))</f>
        <v/>
      </c>
      <c r="S8804" t="str">
        <f>IF(N8804="","",
   IF(OR(N8804 &lt;EDA_Outlier_Analysis!$I$10, N8804 &gt; EDA_Outlier_Analysis!$I$11),
      "Outlier",
      "Normal"))</f>
        <v>Normal</v>
      </c>
    </row>
    <row r="8805" spans="1:19">
      <c r="A8805" t="s">
        <v>18579</v>
      </c>
      <c r="B8805" s="4">
        <v>45170</v>
      </c>
      <c r="C8805" s="2">
        <v>160975.38</v>
      </c>
      <c r="D8805" t="s">
        <v>849</v>
      </c>
      <c r="E8805" t="s">
        <v>853</v>
      </c>
      <c r="F8805" t="s">
        <v>11</v>
      </c>
      <c r="G8805" t="s">
        <v>24</v>
      </c>
      <c r="H8805" t="s">
        <v>69</v>
      </c>
      <c r="J8805" t="s">
        <v>18580</v>
      </c>
      <c r="K8805" t="str">
        <f>IF(COUNTIF(Customers!A:A, H8805)&gt;0, "Valid", "Invalid")</f>
        <v>Valid</v>
      </c>
      <c r="L8805" t="str">
        <f t="shared" si="685"/>
        <v>9</v>
      </c>
      <c r="M8805" t="str">
        <f t="shared" si="686"/>
        <v>2023</v>
      </c>
      <c r="N8805">
        <f t="shared" si="687"/>
        <v>160975.38</v>
      </c>
      <c r="O8805">
        <f t="shared" si="688"/>
        <v>160975.38</v>
      </c>
      <c r="P8805" t="str">
        <f t="shared" si="689"/>
        <v/>
      </c>
      <c r="Q8805" s="48" t="str">
        <f>IF(O8805="","",
   IF(OR(O8805&lt;EDA_Outlier_Analysis!$C$10, O8805&gt;EDA_Outlier_Analysis!$C$11),
      "Outlier",
      "Normal"))</f>
        <v>Normal</v>
      </c>
      <c r="R8805" t="str">
        <f>IF(P8805="","",
   IF(OR(P8805 &lt; EDA_Outlier_Analysis!$F$7, P8805 &gt; EDA_Outlier_Analysis!$F$8),
      "Outlier",
      "Normal"))</f>
        <v/>
      </c>
      <c r="S8805" t="str">
        <f>IF(N8805="","",
   IF(OR(N8805 &lt;EDA_Outlier_Analysis!$I$10, N8805 &gt; EDA_Outlier_Analysis!$I$11),
      "Outlier",
      "Normal"))</f>
        <v>Normal</v>
      </c>
    </row>
    <row r="8806" spans="1:19">
      <c r="A8806" t="s">
        <v>18581</v>
      </c>
      <c r="B8806" s="4">
        <v>44956</v>
      </c>
      <c r="C8806" s="2">
        <v>124472.63</v>
      </c>
      <c r="D8806" t="s">
        <v>849</v>
      </c>
      <c r="E8806" t="s">
        <v>850</v>
      </c>
      <c r="F8806" t="s">
        <v>10</v>
      </c>
      <c r="G8806" t="s">
        <v>24</v>
      </c>
      <c r="H8806" t="s">
        <v>689</v>
      </c>
      <c r="J8806" t="s">
        <v>18582</v>
      </c>
      <c r="K8806" t="str">
        <f>IF(COUNTIF(Customers!A:A, H8806)&gt;0, "Valid", "Invalid")</f>
        <v>Valid</v>
      </c>
      <c r="L8806" t="str">
        <f t="shared" si="685"/>
        <v>1</v>
      </c>
      <c r="M8806" t="str">
        <f t="shared" si="686"/>
        <v>2023</v>
      </c>
      <c r="N8806">
        <f t="shared" si="687"/>
        <v>124472.63</v>
      </c>
      <c r="O8806">
        <f t="shared" si="688"/>
        <v>124472.63</v>
      </c>
      <c r="P8806" t="str">
        <f t="shared" si="689"/>
        <v/>
      </c>
      <c r="Q8806" s="48" t="str">
        <f>IF(O8806="","",
   IF(OR(O8806&lt;EDA_Outlier_Analysis!$C$10, O8806&gt;EDA_Outlier_Analysis!$C$11),
      "Outlier",
      "Normal"))</f>
        <v>Normal</v>
      </c>
      <c r="R8806" t="str">
        <f>IF(P8806="","",
   IF(OR(P8806 &lt; EDA_Outlier_Analysis!$F$7, P8806 &gt; EDA_Outlier_Analysis!$F$8),
      "Outlier",
      "Normal"))</f>
        <v/>
      </c>
      <c r="S8806" t="str">
        <f>IF(N8806="","",
   IF(OR(N8806 &lt;EDA_Outlier_Analysis!$I$10, N8806 &gt; EDA_Outlier_Analysis!$I$11),
      "Outlier",
      "Normal"))</f>
        <v>Normal</v>
      </c>
    </row>
    <row r="8807" spans="1:19">
      <c r="A8807" t="s">
        <v>18583</v>
      </c>
      <c r="B8807" s="4">
        <v>44727</v>
      </c>
      <c r="C8807" s="2">
        <v>334887.86</v>
      </c>
      <c r="D8807" t="s">
        <v>849</v>
      </c>
      <c r="E8807" t="s">
        <v>853</v>
      </c>
      <c r="F8807" t="s">
        <v>10</v>
      </c>
      <c r="G8807" t="s">
        <v>34</v>
      </c>
      <c r="H8807" t="s">
        <v>643</v>
      </c>
      <c r="J8807" t="s">
        <v>18584</v>
      </c>
      <c r="K8807" t="str">
        <f>IF(COUNTIF(Customers!A:A, H8807)&gt;0, "Valid", "Invalid")</f>
        <v>Valid</v>
      </c>
      <c r="L8807" t="str">
        <f t="shared" si="685"/>
        <v>6</v>
      </c>
      <c r="M8807" t="str">
        <f t="shared" si="686"/>
        <v>2022</v>
      </c>
      <c r="N8807">
        <f t="shared" si="687"/>
        <v>334887.86</v>
      </c>
      <c r="O8807">
        <f t="shared" si="688"/>
        <v>334887.86</v>
      </c>
      <c r="P8807" t="str">
        <f t="shared" si="689"/>
        <v/>
      </c>
      <c r="Q8807" s="48" t="str">
        <f>IF(O8807="","",
   IF(OR(O8807&lt;EDA_Outlier_Analysis!$C$10, O8807&gt;EDA_Outlier_Analysis!$C$11),
      "Outlier",
      "Normal"))</f>
        <v>Outlier</v>
      </c>
      <c r="R8807" t="str">
        <f>IF(P8807="","",
   IF(OR(P8807 &lt; EDA_Outlier_Analysis!$F$7, P8807 &gt; EDA_Outlier_Analysis!$F$8),
      "Outlier",
      "Normal"))</f>
        <v/>
      </c>
      <c r="S8807" t="str">
        <f>IF(N8807="","",
   IF(OR(N8807 &lt;EDA_Outlier_Analysis!$I$10, N8807 &gt; EDA_Outlier_Analysis!$I$11),
      "Outlier",
      "Normal"))</f>
        <v>Normal</v>
      </c>
    </row>
    <row r="8808" spans="1:19">
      <c r="A8808" t="s">
        <v>18585</v>
      </c>
      <c r="B8808" s="4">
        <v>44797</v>
      </c>
      <c r="C8808" s="2">
        <v>-54437.41</v>
      </c>
      <c r="D8808" t="s">
        <v>840</v>
      </c>
      <c r="E8808" t="s">
        <v>905</v>
      </c>
      <c r="F8808" t="s">
        <v>11</v>
      </c>
      <c r="G8808" t="s">
        <v>31</v>
      </c>
      <c r="I8808" t="s">
        <v>1443</v>
      </c>
      <c r="J8808" t="s">
        <v>18586</v>
      </c>
      <c r="K8808" t="str">
        <f>IF(COUNTIF(Customers!A:A, H8808)&gt;0, "Valid", "Invalid")</f>
        <v>Invalid</v>
      </c>
      <c r="L8808" t="str">
        <f t="shared" si="685"/>
        <v>8</v>
      </c>
      <c r="M8808" t="str">
        <f t="shared" si="686"/>
        <v>2022</v>
      </c>
      <c r="N8808">
        <f t="shared" si="687"/>
        <v>-54437.41</v>
      </c>
      <c r="O8808" t="str">
        <f t="shared" si="688"/>
        <v/>
      </c>
      <c r="P8808">
        <f t="shared" si="689"/>
        <v>54437.41</v>
      </c>
      <c r="Q8808" s="48" t="str">
        <f>IF(O8808="","",
   IF(OR(O8808&lt;EDA_Outlier_Analysis!$C$10, O8808&gt;EDA_Outlier_Analysis!$C$11),
      "Outlier",
      "Normal"))</f>
        <v/>
      </c>
      <c r="R8808" t="str">
        <f>IF(P8808="","",
   IF(OR(P8808 &lt; EDA_Outlier_Analysis!$F$7, P8808 &gt; EDA_Outlier_Analysis!$F$8),
      "Outlier",
      "Normal"))</f>
        <v>Outlier</v>
      </c>
      <c r="S8808" t="str">
        <f>IF(N8808="","",
   IF(OR(N8808 &lt;EDA_Outlier_Analysis!$I$10, N8808 &gt; EDA_Outlier_Analysis!$I$11),
      "Outlier",
      "Normal"))</f>
        <v>Normal</v>
      </c>
    </row>
    <row r="8809" spans="1:19">
      <c r="A8809" t="s">
        <v>18587</v>
      </c>
      <c r="B8809" s="4">
        <v>45110</v>
      </c>
      <c r="C8809" s="2">
        <v>181919.13</v>
      </c>
      <c r="D8809" t="s">
        <v>849</v>
      </c>
      <c r="E8809" t="s">
        <v>850</v>
      </c>
      <c r="F8809" t="s">
        <v>10</v>
      </c>
      <c r="G8809" t="s">
        <v>24</v>
      </c>
      <c r="H8809" t="s">
        <v>591</v>
      </c>
      <c r="J8809" t="s">
        <v>18588</v>
      </c>
      <c r="K8809" t="str">
        <f>IF(COUNTIF(Customers!A:A, H8809)&gt;0, "Valid", "Invalid")</f>
        <v>Valid</v>
      </c>
      <c r="L8809" t="str">
        <f t="shared" si="685"/>
        <v>7</v>
      </c>
      <c r="M8809" t="str">
        <f t="shared" si="686"/>
        <v>2023</v>
      </c>
      <c r="N8809">
        <f t="shared" si="687"/>
        <v>181919.13</v>
      </c>
      <c r="O8809">
        <f t="shared" si="688"/>
        <v>181919.13</v>
      </c>
      <c r="P8809" t="str">
        <f t="shared" si="689"/>
        <v/>
      </c>
      <c r="Q8809" s="48" t="str">
        <f>IF(O8809="","",
   IF(OR(O8809&lt;EDA_Outlier_Analysis!$C$10, O8809&gt;EDA_Outlier_Analysis!$C$11),
      "Outlier",
      "Normal"))</f>
        <v>Normal</v>
      </c>
      <c r="R8809" t="str">
        <f>IF(P8809="","",
   IF(OR(P8809 &lt; EDA_Outlier_Analysis!$F$7, P8809 &gt; EDA_Outlier_Analysis!$F$8),
      "Outlier",
      "Normal"))</f>
        <v/>
      </c>
      <c r="S8809" t="str">
        <f>IF(N8809="","",
   IF(OR(N8809 &lt;EDA_Outlier_Analysis!$I$10, N8809 &gt; EDA_Outlier_Analysis!$I$11),
      "Outlier",
      "Normal"))</f>
        <v>Normal</v>
      </c>
    </row>
    <row r="8810" spans="1:19">
      <c r="A8810" t="s">
        <v>18589</v>
      </c>
      <c r="B8810" s="4">
        <v>44713</v>
      </c>
      <c r="C8810" s="2">
        <v>168742.13</v>
      </c>
      <c r="D8810" t="s">
        <v>849</v>
      </c>
      <c r="E8810" t="s">
        <v>850</v>
      </c>
      <c r="F8810" t="s">
        <v>9</v>
      </c>
      <c r="G8810" t="s">
        <v>31</v>
      </c>
      <c r="H8810" t="s">
        <v>697</v>
      </c>
      <c r="J8810" t="s">
        <v>18590</v>
      </c>
      <c r="K8810" t="str">
        <f>IF(COUNTIF(Customers!A:A, H8810)&gt;0, "Valid", "Invalid")</f>
        <v>Valid</v>
      </c>
      <c r="L8810" t="str">
        <f t="shared" si="685"/>
        <v>6</v>
      </c>
      <c r="M8810" t="str">
        <f t="shared" si="686"/>
        <v>2022</v>
      </c>
      <c r="N8810">
        <f t="shared" si="687"/>
        <v>168742.13</v>
      </c>
      <c r="O8810">
        <f t="shared" si="688"/>
        <v>168742.13</v>
      </c>
      <c r="P8810" t="str">
        <f t="shared" si="689"/>
        <v/>
      </c>
      <c r="Q8810" s="48" t="str">
        <f>IF(O8810="","",
   IF(OR(O8810&lt;EDA_Outlier_Analysis!$C$10, O8810&gt;EDA_Outlier_Analysis!$C$11),
      "Outlier",
      "Normal"))</f>
        <v>Normal</v>
      </c>
      <c r="R8810" t="str">
        <f>IF(P8810="","",
   IF(OR(P8810 &lt; EDA_Outlier_Analysis!$F$7, P8810 &gt; EDA_Outlier_Analysis!$F$8),
      "Outlier",
      "Normal"))</f>
        <v/>
      </c>
      <c r="S8810" t="str">
        <f>IF(N8810="","",
   IF(OR(N8810 &lt;EDA_Outlier_Analysis!$I$10, N8810 &gt; EDA_Outlier_Analysis!$I$11),
      "Outlier",
      "Normal"))</f>
        <v>Normal</v>
      </c>
    </row>
    <row r="8811" spans="1:19">
      <c r="A8811" t="s">
        <v>18591</v>
      </c>
      <c r="B8811" s="4">
        <v>45260</v>
      </c>
      <c r="C8811" s="2">
        <v>72574.17</v>
      </c>
      <c r="D8811" t="s">
        <v>849</v>
      </c>
      <c r="E8811" t="s">
        <v>850</v>
      </c>
      <c r="F8811" t="s">
        <v>9</v>
      </c>
      <c r="G8811" t="s">
        <v>34</v>
      </c>
      <c r="H8811" t="s">
        <v>527</v>
      </c>
      <c r="J8811" t="s">
        <v>18592</v>
      </c>
      <c r="K8811" t="str">
        <f>IF(COUNTIF(Customers!A:A, H8811)&gt;0, "Valid", "Invalid")</f>
        <v>Valid</v>
      </c>
      <c r="L8811" t="str">
        <f t="shared" si="685"/>
        <v>11</v>
      </c>
      <c r="M8811" t="str">
        <f t="shared" si="686"/>
        <v>2023</v>
      </c>
      <c r="N8811">
        <f t="shared" si="687"/>
        <v>72574.17</v>
      </c>
      <c r="O8811">
        <f t="shared" si="688"/>
        <v>72574.17</v>
      </c>
      <c r="P8811" t="str">
        <f t="shared" si="689"/>
        <v/>
      </c>
      <c r="Q8811" s="48" t="str">
        <f>IF(O8811="","",
   IF(OR(O8811&lt;EDA_Outlier_Analysis!$C$10, O8811&gt;EDA_Outlier_Analysis!$C$11),
      "Outlier",
      "Normal"))</f>
        <v>Normal</v>
      </c>
      <c r="R8811" t="str">
        <f>IF(P8811="","",
   IF(OR(P8811 &lt; EDA_Outlier_Analysis!$F$7, P8811 &gt; EDA_Outlier_Analysis!$F$8),
      "Outlier",
      "Normal"))</f>
        <v/>
      </c>
      <c r="S8811" t="str">
        <f>IF(N8811="","",
   IF(OR(N8811 &lt;EDA_Outlier_Analysis!$I$10, N8811 &gt; EDA_Outlier_Analysis!$I$11),
      "Outlier",
      "Normal"))</f>
        <v>Normal</v>
      </c>
    </row>
    <row r="8812" spans="1:19">
      <c r="A8812" t="s">
        <v>18593</v>
      </c>
      <c r="B8812" s="4">
        <v>45149</v>
      </c>
      <c r="C8812" s="2">
        <v>-28404.63</v>
      </c>
      <c r="D8812" t="s">
        <v>840</v>
      </c>
      <c r="E8812" t="s">
        <v>845</v>
      </c>
      <c r="F8812" t="s">
        <v>9</v>
      </c>
      <c r="G8812" t="s">
        <v>24</v>
      </c>
      <c r="I8812" t="s">
        <v>1940</v>
      </c>
      <c r="J8812" t="s">
        <v>18594</v>
      </c>
      <c r="K8812" t="str">
        <f>IF(COUNTIF(Customers!A:A, H8812)&gt;0, "Valid", "Invalid")</f>
        <v>Invalid</v>
      </c>
      <c r="L8812" t="str">
        <f t="shared" si="685"/>
        <v>8</v>
      </c>
      <c r="M8812" t="str">
        <f t="shared" si="686"/>
        <v>2023</v>
      </c>
      <c r="N8812">
        <f t="shared" si="687"/>
        <v>-28404.63</v>
      </c>
      <c r="O8812" t="str">
        <f t="shared" si="688"/>
        <v/>
      </c>
      <c r="P8812">
        <f t="shared" si="689"/>
        <v>28404.63</v>
      </c>
      <c r="Q8812" s="48" t="str">
        <f>IF(O8812="","",
   IF(OR(O8812&lt;EDA_Outlier_Analysis!$C$10, O8812&gt;EDA_Outlier_Analysis!$C$11),
      "Outlier",
      "Normal"))</f>
        <v/>
      </c>
      <c r="R8812" t="str">
        <f>IF(P8812="","",
   IF(OR(P8812 &lt; EDA_Outlier_Analysis!$F$7, P8812 &gt; EDA_Outlier_Analysis!$F$8),
      "Outlier",
      "Normal"))</f>
        <v>Normal</v>
      </c>
      <c r="S8812" t="str">
        <f>IF(N8812="","",
   IF(OR(N8812 &lt;EDA_Outlier_Analysis!$I$10, N8812 &gt; EDA_Outlier_Analysis!$I$11),
      "Outlier",
      "Normal"))</f>
        <v>Normal</v>
      </c>
    </row>
    <row r="8813" spans="1:19">
      <c r="A8813" t="s">
        <v>18595</v>
      </c>
      <c r="B8813" s="4">
        <v>44990</v>
      </c>
      <c r="C8813" s="2">
        <v>-54811.59</v>
      </c>
      <c r="D8813" t="s">
        <v>840</v>
      </c>
      <c r="E8813" t="s">
        <v>878</v>
      </c>
      <c r="F8813" t="s">
        <v>9</v>
      </c>
      <c r="G8813" t="s">
        <v>20</v>
      </c>
      <c r="I8813" t="s">
        <v>2544</v>
      </c>
      <c r="J8813" t="s">
        <v>18596</v>
      </c>
      <c r="K8813" t="str">
        <f>IF(COUNTIF(Customers!A:A, H8813)&gt;0, "Valid", "Invalid")</f>
        <v>Invalid</v>
      </c>
      <c r="L8813" t="str">
        <f t="shared" si="685"/>
        <v>3</v>
      </c>
      <c r="M8813" t="str">
        <f t="shared" si="686"/>
        <v>2023</v>
      </c>
      <c r="N8813">
        <f t="shared" si="687"/>
        <v>-54811.59</v>
      </c>
      <c r="O8813" t="str">
        <f t="shared" si="688"/>
        <v/>
      </c>
      <c r="P8813">
        <f t="shared" si="689"/>
        <v>54811.59</v>
      </c>
      <c r="Q8813" s="48" t="str">
        <f>IF(O8813="","",
   IF(OR(O8813&lt;EDA_Outlier_Analysis!$C$10, O8813&gt;EDA_Outlier_Analysis!$C$11),
      "Outlier",
      "Normal"))</f>
        <v/>
      </c>
      <c r="R8813" t="str">
        <f>IF(P8813="","",
   IF(OR(P8813 &lt; EDA_Outlier_Analysis!$F$7, P8813 &gt; EDA_Outlier_Analysis!$F$8),
      "Outlier",
      "Normal"))</f>
        <v>Outlier</v>
      </c>
      <c r="S8813" t="str">
        <f>IF(N8813="","",
   IF(OR(N8813 &lt;EDA_Outlier_Analysis!$I$10, N8813 &gt; EDA_Outlier_Analysis!$I$11),
      "Outlier",
      "Normal"))</f>
        <v>Normal</v>
      </c>
    </row>
    <row r="8814" spans="1:19">
      <c r="A8814" t="s">
        <v>18597</v>
      </c>
      <c r="B8814" s="4">
        <v>45280</v>
      </c>
      <c r="C8814" s="2">
        <v>269427.74</v>
      </c>
      <c r="D8814" t="s">
        <v>849</v>
      </c>
      <c r="E8814" t="s">
        <v>853</v>
      </c>
      <c r="F8814" t="s">
        <v>10</v>
      </c>
      <c r="G8814" t="s">
        <v>24</v>
      </c>
      <c r="H8814" t="s">
        <v>497</v>
      </c>
      <c r="J8814" t="s">
        <v>18598</v>
      </c>
      <c r="K8814" t="str">
        <f>IF(COUNTIF(Customers!A:A, H8814)&gt;0, "Valid", "Invalid")</f>
        <v>Valid</v>
      </c>
      <c r="L8814" t="str">
        <f t="shared" si="685"/>
        <v>12</v>
      </c>
      <c r="M8814" t="str">
        <f t="shared" si="686"/>
        <v>2023</v>
      </c>
      <c r="N8814">
        <f t="shared" si="687"/>
        <v>269427.74</v>
      </c>
      <c r="O8814">
        <f t="shared" si="688"/>
        <v>269427.74</v>
      </c>
      <c r="P8814" t="str">
        <f t="shared" si="689"/>
        <v/>
      </c>
      <c r="Q8814" s="48" t="str">
        <f>IF(O8814="","",
   IF(OR(O8814&lt;EDA_Outlier_Analysis!$C$10, O8814&gt;EDA_Outlier_Analysis!$C$11),
      "Outlier",
      "Normal"))</f>
        <v>Normal</v>
      </c>
      <c r="R8814" t="str">
        <f>IF(P8814="","",
   IF(OR(P8814 &lt; EDA_Outlier_Analysis!$F$7, P8814 &gt; EDA_Outlier_Analysis!$F$8),
      "Outlier",
      "Normal"))</f>
        <v/>
      </c>
      <c r="S8814" t="str">
        <f>IF(N8814="","",
   IF(OR(N8814 &lt;EDA_Outlier_Analysis!$I$10, N8814 &gt; EDA_Outlier_Analysis!$I$11),
      "Outlier",
      "Normal"))</f>
        <v>Normal</v>
      </c>
    </row>
    <row r="8815" spans="1:19">
      <c r="A8815" t="s">
        <v>18599</v>
      </c>
      <c r="B8815" s="4">
        <v>44945</v>
      </c>
      <c r="C8815" s="2">
        <v>-43059.46</v>
      </c>
      <c r="D8815" t="s">
        <v>840</v>
      </c>
      <c r="E8815" t="s">
        <v>845</v>
      </c>
      <c r="F8815" t="s">
        <v>10</v>
      </c>
      <c r="G8815" t="s">
        <v>31</v>
      </c>
      <c r="I8815" t="s">
        <v>929</v>
      </c>
      <c r="J8815" t="s">
        <v>18600</v>
      </c>
      <c r="K8815" t="str">
        <f>IF(COUNTIF(Customers!A:A, H8815)&gt;0, "Valid", "Invalid")</f>
        <v>Invalid</v>
      </c>
      <c r="L8815" t="str">
        <f t="shared" si="685"/>
        <v>1</v>
      </c>
      <c r="M8815" t="str">
        <f t="shared" si="686"/>
        <v>2023</v>
      </c>
      <c r="N8815">
        <f t="shared" si="687"/>
        <v>-43059.46</v>
      </c>
      <c r="O8815" t="str">
        <f t="shared" si="688"/>
        <v/>
      </c>
      <c r="P8815">
        <f t="shared" si="689"/>
        <v>43059.46</v>
      </c>
      <c r="Q8815" s="48" t="str">
        <f>IF(O8815="","",
   IF(OR(O8815&lt;EDA_Outlier_Analysis!$C$10, O8815&gt;EDA_Outlier_Analysis!$C$11),
      "Outlier",
      "Normal"))</f>
        <v/>
      </c>
      <c r="R8815" t="str">
        <f>IF(P8815="","",
   IF(OR(P8815 &lt; EDA_Outlier_Analysis!$F$7, P8815 &gt; EDA_Outlier_Analysis!$F$8),
      "Outlier",
      "Normal"))</f>
        <v>Normal</v>
      </c>
      <c r="S8815" t="str">
        <f>IF(N8815="","",
   IF(OR(N8815 &lt;EDA_Outlier_Analysis!$I$10, N8815 &gt; EDA_Outlier_Analysis!$I$11),
      "Outlier",
      "Normal"))</f>
        <v>Normal</v>
      </c>
    </row>
    <row r="8816" spans="1:19">
      <c r="A8816" t="s">
        <v>18601</v>
      </c>
      <c r="B8816" s="4">
        <v>44653</v>
      </c>
      <c r="C8816" s="2">
        <v>134050.35</v>
      </c>
      <c r="D8816" t="s">
        <v>849</v>
      </c>
      <c r="E8816" t="s">
        <v>868</v>
      </c>
      <c r="F8816" t="s">
        <v>11</v>
      </c>
      <c r="G8816" t="s">
        <v>31</v>
      </c>
      <c r="H8816" t="s">
        <v>695</v>
      </c>
      <c r="J8816" t="s">
        <v>18602</v>
      </c>
      <c r="K8816" t="str">
        <f>IF(COUNTIF(Customers!A:A, H8816)&gt;0, "Valid", "Invalid")</f>
        <v>Valid</v>
      </c>
      <c r="L8816" t="str">
        <f t="shared" si="685"/>
        <v>4</v>
      </c>
      <c r="M8816" t="str">
        <f t="shared" si="686"/>
        <v>2022</v>
      </c>
      <c r="N8816">
        <f t="shared" si="687"/>
        <v>134050.35</v>
      </c>
      <c r="O8816">
        <f t="shared" si="688"/>
        <v>134050.35</v>
      </c>
      <c r="P8816" t="str">
        <f t="shared" si="689"/>
        <v/>
      </c>
      <c r="Q8816" s="48" t="str">
        <f>IF(O8816="","",
   IF(OR(O8816&lt;EDA_Outlier_Analysis!$C$10, O8816&gt;EDA_Outlier_Analysis!$C$11),
      "Outlier",
      "Normal"))</f>
        <v>Normal</v>
      </c>
      <c r="R8816" t="str">
        <f>IF(P8816="","",
   IF(OR(P8816 &lt; EDA_Outlier_Analysis!$F$7, P8816 &gt; EDA_Outlier_Analysis!$F$8),
      "Outlier",
      "Normal"))</f>
        <v/>
      </c>
      <c r="S8816" t="str">
        <f>IF(N8816="","",
   IF(OR(N8816 &lt;EDA_Outlier_Analysis!$I$10, N8816 &gt; EDA_Outlier_Analysis!$I$11),
      "Outlier",
      "Normal"))</f>
        <v>Normal</v>
      </c>
    </row>
    <row r="8817" spans="1:19">
      <c r="A8817" t="s">
        <v>18603</v>
      </c>
      <c r="B8817" s="4">
        <v>44814</v>
      </c>
      <c r="C8817" s="2">
        <v>130054.9</v>
      </c>
      <c r="D8817" t="s">
        <v>849</v>
      </c>
      <c r="E8817" t="s">
        <v>853</v>
      </c>
      <c r="F8817" t="s">
        <v>9</v>
      </c>
      <c r="G8817" t="s">
        <v>24</v>
      </c>
      <c r="H8817" t="s">
        <v>701</v>
      </c>
      <c r="J8817" t="s">
        <v>18604</v>
      </c>
      <c r="K8817" t="str">
        <f>IF(COUNTIF(Customers!A:A, H8817)&gt;0, "Valid", "Invalid")</f>
        <v>Valid</v>
      </c>
      <c r="L8817" t="str">
        <f t="shared" si="685"/>
        <v>9</v>
      </c>
      <c r="M8817" t="str">
        <f t="shared" si="686"/>
        <v>2022</v>
      </c>
      <c r="N8817">
        <f t="shared" si="687"/>
        <v>130054.9</v>
      </c>
      <c r="O8817">
        <f t="shared" si="688"/>
        <v>130054.9</v>
      </c>
      <c r="P8817" t="str">
        <f t="shared" si="689"/>
        <v/>
      </c>
      <c r="Q8817" s="48" t="str">
        <f>IF(O8817="","",
   IF(OR(O8817&lt;EDA_Outlier_Analysis!$C$10, O8817&gt;EDA_Outlier_Analysis!$C$11),
      "Outlier",
      "Normal"))</f>
        <v>Normal</v>
      </c>
      <c r="R8817" t="str">
        <f>IF(P8817="","",
   IF(OR(P8817 &lt; EDA_Outlier_Analysis!$F$7, P8817 &gt; EDA_Outlier_Analysis!$F$8),
      "Outlier",
      "Normal"))</f>
        <v/>
      </c>
      <c r="S8817" t="str">
        <f>IF(N8817="","",
   IF(OR(N8817 &lt;EDA_Outlier_Analysis!$I$10, N8817 &gt; EDA_Outlier_Analysis!$I$11),
      "Outlier",
      "Normal"))</f>
        <v>Normal</v>
      </c>
    </row>
    <row r="8818" spans="1:19">
      <c r="A8818" t="s">
        <v>18605</v>
      </c>
      <c r="B8818" s="4">
        <v>45171</v>
      </c>
      <c r="C8818" s="2">
        <v>170836.69</v>
      </c>
      <c r="D8818" t="s">
        <v>849</v>
      </c>
      <c r="E8818" t="s">
        <v>850</v>
      </c>
      <c r="F8818" t="s">
        <v>10</v>
      </c>
      <c r="G8818" t="s">
        <v>24</v>
      </c>
      <c r="H8818" t="s">
        <v>749</v>
      </c>
      <c r="J8818" t="s">
        <v>18606</v>
      </c>
      <c r="K8818" t="str">
        <f>IF(COUNTIF(Customers!A:A, H8818)&gt;0, "Valid", "Invalid")</f>
        <v>Valid</v>
      </c>
      <c r="L8818" t="str">
        <f t="shared" si="685"/>
        <v>9</v>
      </c>
      <c r="M8818" t="str">
        <f t="shared" si="686"/>
        <v>2023</v>
      </c>
      <c r="N8818">
        <f t="shared" si="687"/>
        <v>170836.69</v>
      </c>
      <c r="O8818">
        <f t="shared" si="688"/>
        <v>170836.69</v>
      </c>
      <c r="P8818" t="str">
        <f t="shared" si="689"/>
        <v/>
      </c>
      <c r="Q8818" s="48" t="str">
        <f>IF(O8818="","",
   IF(OR(O8818&lt;EDA_Outlier_Analysis!$C$10, O8818&gt;EDA_Outlier_Analysis!$C$11),
      "Outlier",
      "Normal"))</f>
        <v>Normal</v>
      </c>
      <c r="R8818" t="str">
        <f>IF(P8818="","",
   IF(OR(P8818 &lt; EDA_Outlier_Analysis!$F$7, P8818 &gt; EDA_Outlier_Analysis!$F$8),
      "Outlier",
      "Normal"))</f>
        <v/>
      </c>
      <c r="S8818" t="str">
        <f>IF(N8818="","",
   IF(OR(N8818 &lt;EDA_Outlier_Analysis!$I$10, N8818 &gt; EDA_Outlier_Analysis!$I$11),
      "Outlier",
      "Normal"))</f>
        <v>Normal</v>
      </c>
    </row>
    <row r="8819" spans="1:19">
      <c r="A8819" t="s">
        <v>18607</v>
      </c>
      <c r="B8819" s="4">
        <v>45231</v>
      </c>
      <c r="C8819" s="2">
        <v>-38011.99</v>
      </c>
      <c r="D8819" t="s">
        <v>840</v>
      </c>
      <c r="E8819" t="s">
        <v>905</v>
      </c>
      <c r="F8819" t="s">
        <v>11</v>
      </c>
      <c r="G8819" t="s">
        <v>20</v>
      </c>
      <c r="I8819" t="s">
        <v>929</v>
      </c>
      <c r="J8819" t="s">
        <v>18608</v>
      </c>
      <c r="K8819" t="str">
        <f>IF(COUNTIF(Customers!A:A, H8819)&gt;0, "Valid", "Invalid")</f>
        <v>Invalid</v>
      </c>
      <c r="L8819" t="str">
        <f t="shared" si="685"/>
        <v>11</v>
      </c>
      <c r="M8819" t="str">
        <f t="shared" si="686"/>
        <v>2023</v>
      </c>
      <c r="N8819">
        <f t="shared" si="687"/>
        <v>-38011.99</v>
      </c>
      <c r="O8819" t="str">
        <f t="shared" si="688"/>
        <v/>
      </c>
      <c r="P8819">
        <f t="shared" si="689"/>
        <v>38011.99</v>
      </c>
      <c r="Q8819" s="48" t="str">
        <f>IF(O8819="","",
   IF(OR(O8819&lt;EDA_Outlier_Analysis!$C$10, O8819&gt;EDA_Outlier_Analysis!$C$11),
      "Outlier",
      "Normal"))</f>
        <v/>
      </c>
      <c r="R8819" t="str">
        <f>IF(P8819="","",
   IF(OR(P8819 &lt; EDA_Outlier_Analysis!$F$7, P8819 &gt; EDA_Outlier_Analysis!$F$8),
      "Outlier",
      "Normal"))</f>
        <v>Normal</v>
      </c>
      <c r="S8819" t="str">
        <f>IF(N8819="","",
   IF(OR(N8819 &lt;EDA_Outlier_Analysis!$I$10, N8819 &gt; EDA_Outlier_Analysis!$I$11),
      "Outlier",
      "Normal"))</f>
        <v>Normal</v>
      </c>
    </row>
    <row r="8820" spans="1:19">
      <c r="A8820" t="s">
        <v>18609</v>
      </c>
      <c r="B8820" s="4">
        <v>45024</v>
      </c>
      <c r="C8820" s="2">
        <v>145584.29</v>
      </c>
      <c r="D8820" t="s">
        <v>849</v>
      </c>
      <c r="E8820" t="s">
        <v>868</v>
      </c>
      <c r="F8820" t="s">
        <v>11</v>
      </c>
      <c r="G8820" t="s">
        <v>20</v>
      </c>
      <c r="H8820" t="s">
        <v>37</v>
      </c>
      <c r="J8820" t="s">
        <v>18610</v>
      </c>
      <c r="K8820" t="str">
        <f>IF(COUNTIF(Customers!A:A, H8820)&gt;0, "Valid", "Invalid")</f>
        <v>Valid</v>
      </c>
      <c r="L8820" t="str">
        <f t="shared" si="685"/>
        <v>4</v>
      </c>
      <c r="M8820" t="str">
        <f t="shared" si="686"/>
        <v>2023</v>
      </c>
      <c r="N8820">
        <f t="shared" si="687"/>
        <v>145584.29</v>
      </c>
      <c r="O8820">
        <f t="shared" si="688"/>
        <v>145584.29</v>
      </c>
      <c r="P8820" t="str">
        <f t="shared" si="689"/>
        <v/>
      </c>
      <c r="Q8820" s="48" t="str">
        <f>IF(O8820="","",
   IF(OR(O8820&lt;EDA_Outlier_Analysis!$C$10, O8820&gt;EDA_Outlier_Analysis!$C$11),
      "Outlier",
      "Normal"))</f>
        <v>Normal</v>
      </c>
      <c r="R8820" t="str">
        <f>IF(P8820="","",
   IF(OR(P8820 &lt; EDA_Outlier_Analysis!$F$7, P8820 &gt; EDA_Outlier_Analysis!$F$8),
      "Outlier",
      "Normal"))</f>
        <v/>
      </c>
      <c r="S8820" t="str">
        <f>IF(N8820="","",
   IF(OR(N8820 &lt;EDA_Outlier_Analysis!$I$10, N8820 &gt; EDA_Outlier_Analysis!$I$11),
      "Outlier",
      "Normal"))</f>
        <v>Normal</v>
      </c>
    </row>
    <row r="8821" spans="1:19">
      <c r="A8821" t="s">
        <v>18611</v>
      </c>
      <c r="B8821" s="4">
        <v>45140</v>
      </c>
      <c r="C8821" s="2">
        <v>153786.21</v>
      </c>
      <c r="D8821" t="s">
        <v>849</v>
      </c>
      <c r="E8821" t="s">
        <v>853</v>
      </c>
      <c r="F8821" t="s">
        <v>10</v>
      </c>
      <c r="G8821" t="s">
        <v>31</v>
      </c>
      <c r="H8821" t="s">
        <v>167</v>
      </c>
      <c r="J8821" t="s">
        <v>18612</v>
      </c>
      <c r="K8821" t="str">
        <f>IF(COUNTIF(Customers!A:A, H8821)&gt;0, "Valid", "Invalid")</f>
        <v>Valid</v>
      </c>
      <c r="L8821" t="str">
        <f t="shared" si="685"/>
        <v>8</v>
      </c>
      <c r="M8821" t="str">
        <f t="shared" si="686"/>
        <v>2023</v>
      </c>
      <c r="N8821">
        <f t="shared" si="687"/>
        <v>153786.21</v>
      </c>
      <c r="O8821">
        <f t="shared" si="688"/>
        <v>153786.21</v>
      </c>
      <c r="P8821" t="str">
        <f t="shared" si="689"/>
        <v/>
      </c>
      <c r="Q8821" s="48" t="str">
        <f>IF(O8821="","",
   IF(OR(O8821&lt;EDA_Outlier_Analysis!$C$10, O8821&gt;EDA_Outlier_Analysis!$C$11),
      "Outlier",
      "Normal"))</f>
        <v>Normal</v>
      </c>
      <c r="R8821" t="str">
        <f>IF(P8821="","",
   IF(OR(P8821 &lt; EDA_Outlier_Analysis!$F$7, P8821 &gt; EDA_Outlier_Analysis!$F$8),
      "Outlier",
      "Normal"))</f>
        <v/>
      </c>
      <c r="S8821" t="str">
        <f>IF(N8821="","",
   IF(OR(N8821 &lt;EDA_Outlier_Analysis!$I$10, N8821 &gt; EDA_Outlier_Analysis!$I$11),
      "Outlier",
      "Normal"))</f>
        <v>Normal</v>
      </c>
    </row>
    <row r="8822" spans="1:19">
      <c r="A8822" t="s">
        <v>18613</v>
      </c>
      <c r="B8822" s="4">
        <v>44962</v>
      </c>
      <c r="C8822" s="2">
        <v>141496.71</v>
      </c>
      <c r="D8822" t="s">
        <v>849</v>
      </c>
      <c r="E8822" t="s">
        <v>853</v>
      </c>
      <c r="F8822" t="s">
        <v>11</v>
      </c>
      <c r="G8822" t="s">
        <v>31</v>
      </c>
      <c r="H8822" t="s">
        <v>173</v>
      </c>
      <c r="J8822" t="s">
        <v>18614</v>
      </c>
      <c r="K8822" t="str">
        <f>IF(COUNTIF(Customers!A:A, H8822)&gt;0, "Valid", "Invalid")</f>
        <v>Valid</v>
      </c>
      <c r="L8822" t="str">
        <f t="shared" si="685"/>
        <v>2</v>
      </c>
      <c r="M8822" t="str">
        <f t="shared" si="686"/>
        <v>2023</v>
      </c>
      <c r="N8822">
        <f t="shared" si="687"/>
        <v>141496.71</v>
      </c>
      <c r="O8822">
        <f t="shared" si="688"/>
        <v>141496.71</v>
      </c>
      <c r="P8822" t="str">
        <f t="shared" si="689"/>
        <v/>
      </c>
      <c r="Q8822" s="48" t="str">
        <f>IF(O8822="","",
   IF(OR(O8822&lt;EDA_Outlier_Analysis!$C$10, O8822&gt;EDA_Outlier_Analysis!$C$11),
      "Outlier",
      "Normal"))</f>
        <v>Normal</v>
      </c>
      <c r="R8822" t="str">
        <f>IF(P8822="","",
   IF(OR(P8822 &lt; EDA_Outlier_Analysis!$F$7, P8822 &gt; EDA_Outlier_Analysis!$F$8),
      "Outlier",
      "Normal"))</f>
        <v/>
      </c>
      <c r="S8822" t="str">
        <f>IF(N8822="","",
   IF(OR(N8822 &lt;EDA_Outlier_Analysis!$I$10, N8822 &gt; EDA_Outlier_Analysis!$I$11),
      "Outlier",
      "Normal"))</f>
        <v>Normal</v>
      </c>
    </row>
    <row r="8823" spans="1:19">
      <c r="A8823" t="s">
        <v>18615</v>
      </c>
      <c r="B8823" s="4">
        <v>45172</v>
      </c>
      <c r="C8823" s="2">
        <v>135735.19</v>
      </c>
      <c r="D8823" t="s">
        <v>849</v>
      </c>
      <c r="E8823" t="s">
        <v>868</v>
      </c>
      <c r="F8823" t="s">
        <v>10</v>
      </c>
      <c r="G8823" t="s">
        <v>20</v>
      </c>
      <c r="H8823" t="s">
        <v>631</v>
      </c>
      <c r="J8823" t="s">
        <v>18616</v>
      </c>
      <c r="K8823" t="str">
        <f>IF(COUNTIF(Customers!A:A, H8823)&gt;0, "Valid", "Invalid")</f>
        <v>Valid</v>
      </c>
      <c r="L8823" t="str">
        <f t="shared" si="685"/>
        <v>9</v>
      </c>
      <c r="M8823" t="str">
        <f t="shared" si="686"/>
        <v>2023</v>
      </c>
      <c r="N8823">
        <f t="shared" si="687"/>
        <v>135735.19</v>
      </c>
      <c r="O8823">
        <f t="shared" si="688"/>
        <v>135735.19</v>
      </c>
      <c r="P8823" t="str">
        <f t="shared" si="689"/>
        <v/>
      </c>
      <c r="Q8823" s="48" t="str">
        <f>IF(O8823="","",
   IF(OR(O8823&lt;EDA_Outlier_Analysis!$C$10, O8823&gt;EDA_Outlier_Analysis!$C$11),
      "Outlier",
      "Normal"))</f>
        <v>Normal</v>
      </c>
      <c r="R8823" t="str">
        <f>IF(P8823="","",
   IF(OR(P8823 &lt; EDA_Outlier_Analysis!$F$7, P8823 &gt; EDA_Outlier_Analysis!$F$8),
      "Outlier",
      "Normal"))</f>
        <v/>
      </c>
      <c r="S8823" t="str">
        <f>IF(N8823="","",
   IF(OR(N8823 &lt;EDA_Outlier_Analysis!$I$10, N8823 &gt; EDA_Outlier_Analysis!$I$11),
      "Outlier",
      "Normal"))</f>
        <v>Normal</v>
      </c>
    </row>
    <row r="8824" spans="1:19">
      <c r="A8824" t="s">
        <v>18617</v>
      </c>
      <c r="B8824" s="4">
        <v>44722</v>
      </c>
      <c r="C8824" s="2">
        <v>249139.49</v>
      </c>
      <c r="D8824" t="s">
        <v>849</v>
      </c>
      <c r="E8824" t="s">
        <v>868</v>
      </c>
      <c r="F8824" t="s">
        <v>10</v>
      </c>
      <c r="G8824" t="s">
        <v>20</v>
      </c>
      <c r="H8824" t="s">
        <v>57</v>
      </c>
      <c r="J8824" t="s">
        <v>18618</v>
      </c>
      <c r="K8824" t="str">
        <f>IF(COUNTIF(Customers!A:A, H8824)&gt;0, "Valid", "Invalid")</f>
        <v>Valid</v>
      </c>
      <c r="L8824" t="str">
        <f t="shared" si="685"/>
        <v>6</v>
      </c>
      <c r="M8824" t="str">
        <f t="shared" si="686"/>
        <v>2022</v>
      </c>
      <c r="N8824">
        <f t="shared" si="687"/>
        <v>249139.49</v>
      </c>
      <c r="O8824">
        <f t="shared" si="688"/>
        <v>249139.49</v>
      </c>
      <c r="P8824" t="str">
        <f t="shared" si="689"/>
        <v/>
      </c>
      <c r="Q8824" s="48" t="str">
        <f>IF(O8824="","",
   IF(OR(O8824&lt;EDA_Outlier_Analysis!$C$10, O8824&gt;EDA_Outlier_Analysis!$C$11),
      "Outlier",
      "Normal"))</f>
        <v>Normal</v>
      </c>
      <c r="R8824" t="str">
        <f>IF(P8824="","",
   IF(OR(P8824 &lt; EDA_Outlier_Analysis!$F$7, P8824 &gt; EDA_Outlier_Analysis!$F$8),
      "Outlier",
      "Normal"))</f>
        <v/>
      </c>
      <c r="S8824" t="str">
        <f>IF(N8824="","",
   IF(OR(N8824 &lt;EDA_Outlier_Analysis!$I$10, N8824 &gt; EDA_Outlier_Analysis!$I$11),
      "Outlier",
      "Normal"))</f>
        <v>Normal</v>
      </c>
    </row>
    <row r="8825" spans="1:19">
      <c r="A8825" t="s">
        <v>18619</v>
      </c>
      <c r="B8825" s="4">
        <v>45254</v>
      </c>
      <c r="C8825" s="2">
        <v>-61781.82</v>
      </c>
      <c r="D8825" t="s">
        <v>840</v>
      </c>
      <c r="E8825" t="s">
        <v>905</v>
      </c>
      <c r="F8825" t="s">
        <v>11</v>
      </c>
      <c r="G8825" t="s">
        <v>24</v>
      </c>
      <c r="I8825" t="s">
        <v>2829</v>
      </c>
      <c r="J8825" t="s">
        <v>18620</v>
      </c>
      <c r="K8825" t="str">
        <f>IF(COUNTIF(Customers!A:A, H8825)&gt;0, "Valid", "Invalid")</f>
        <v>Invalid</v>
      </c>
      <c r="L8825" t="str">
        <f t="shared" si="685"/>
        <v>11</v>
      </c>
      <c r="M8825" t="str">
        <f t="shared" si="686"/>
        <v>2023</v>
      </c>
      <c r="N8825">
        <f t="shared" si="687"/>
        <v>-61781.82</v>
      </c>
      <c r="O8825" t="str">
        <f t="shared" si="688"/>
        <v/>
      </c>
      <c r="P8825">
        <f t="shared" si="689"/>
        <v>61781.82</v>
      </c>
      <c r="Q8825" s="48" t="str">
        <f>IF(O8825="","",
   IF(OR(O8825&lt;EDA_Outlier_Analysis!$C$10, O8825&gt;EDA_Outlier_Analysis!$C$11),
      "Outlier",
      "Normal"))</f>
        <v/>
      </c>
      <c r="R8825" t="str">
        <f>IF(P8825="","",
   IF(OR(P8825 &lt; EDA_Outlier_Analysis!$F$7, P8825 &gt; EDA_Outlier_Analysis!$F$8),
      "Outlier",
      "Normal"))</f>
        <v>Outlier</v>
      </c>
      <c r="S8825" t="str">
        <f>IF(N8825="","",
   IF(OR(N8825 &lt;EDA_Outlier_Analysis!$I$10, N8825 &gt; EDA_Outlier_Analysis!$I$11),
      "Outlier",
      "Normal"))</f>
        <v>Normal</v>
      </c>
    </row>
    <row r="8826" spans="1:19">
      <c r="A8826" t="s">
        <v>18621</v>
      </c>
      <c r="B8826" s="4">
        <v>45053</v>
      </c>
      <c r="C8826" s="2">
        <v>153793.48000000001</v>
      </c>
      <c r="D8826" t="s">
        <v>849</v>
      </c>
      <c r="E8826" t="s">
        <v>853</v>
      </c>
      <c r="F8826" t="s">
        <v>11</v>
      </c>
      <c r="G8826" t="s">
        <v>34</v>
      </c>
      <c r="H8826" t="s">
        <v>203</v>
      </c>
      <c r="J8826" t="s">
        <v>18622</v>
      </c>
      <c r="K8826" t="str">
        <f>IF(COUNTIF(Customers!A:A, H8826)&gt;0, "Valid", "Invalid")</f>
        <v>Valid</v>
      </c>
      <c r="L8826" t="str">
        <f t="shared" si="685"/>
        <v>5</v>
      </c>
      <c r="M8826" t="str">
        <f t="shared" si="686"/>
        <v>2023</v>
      </c>
      <c r="N8826">
        <f t="shared" si="687"/>
        <v>153793.48000000001</v>
      </c>
      <c r="O8826">
        <f t="shared" si="688"/>
        <v>153793.48000000001</v>
      </c>
      <c r="P8826" t="str">
        <f t="shared" si="689"/>
        <v/>
      </c>
      <c r="Q8826" s="48" t="str">
        <f>IF(O8826="","",
   IF(OR(O8826&lt;EDA_Outlier_Analysis!$C$10, O8826&gt;EDA_Outlier_Analysis!$C$11),
      "Outlier",
      "Normal"))</f>
        <v>Normal</v>
      </c>
      <c r="R8826" t="str">
        <f>IF(P8826="","",
   IF(OR(P8826 &lt; EDA_Outlier_Analysis!$F$7, P8826 &gt; EDA_Outlier_Analysis!$F$8),
      "Outlier",
      "Normal"))</f>
        <v/>
      </c>
      <c r="S8826" t="str">
        <f>IF(N8826="","",
   IF(OR(N8826 &lt;EDA_Outlier_Analysis!$I$10, N8826 &gt; EDA_Outlier_Analysis!$I$11),
      "Outlier",
      "Normal"))</f>
        <v>Normal</v>
      </c>
    </row>
    <row r="8827" spans="1:19">
      <c r="A8827" t="s">
        <v>18623</v>
      </c>
      <c r="B8827" s="4">
        <v>45250</v>
      </c>
      <c r="C8827" s="2">
        <v>240076.51</v>
      </c>
      <c r="D8827" t="s">
        <v>849</v>
      </c>
      <c r="E8827" t="s">
        <v>850</v>
      </c>
      <c r="F8827" t="s">
        <v>11</v>
      </c>
      <c r="G8827" t="s">
        <v>34</v>
      </c>
      <c r="H8827" t="s">
        <v>101</v>
      </c>
      <c r="J8827" t="s">
        <v>18624</v>
      </c>
      <c r="K8827" t="str">
        <f>IF(COUNTIF(Customers!A:A, H8827)&gt;0, "Valid", "Invalid")</f>
        <v>Valid</v>
      </c>
      <c r="L8827" t="str">
        <f t="shared" si="685"/>
        <v>11</v>
      </c>
      <c r="M8827" t="str">
        <f t="shared" si="686"/>
        <v>2023</v>
      </c>
      <c r="N8827">
        <f t="shared" si="687"/>
        <v>240076.51</v>
      </c>
      <c r="O8827">
        <f t="shared" si="688"/>
        <v>240076.51</v>
      </c>
      <c r="P8827" t="str">
        <f t="shared" si="689"/>
        <v/>
      </c>
      <c r="Q8827" s="48" t="str">
        <f>IF(O8827="","",
   IF(OR(O8827&lt;EDA_Outlier_Analysis!$C$10, O8827&gt;EDA_Outlier_Analysis!$C$11),
      "Outlier",
      "Normal"))</f>
        <v>Normal</v>
      </c>
      <c r="R8827" t="str">
        <f>IF(P8827="","",
   IF(OR(P8827 &lt; EDA_Outlier_Analysis!$F$7, P8827 &gt; EDA_Outlier_Analysis!$F$8),
      "Outlier",
      "Normal"))</f>
        <v/>
      </c>
      <c r="S8827" t="str">
        <f>IF(N8827="","",
   IF(OR(N8827 &lt;EDA_Outlier_Analysis!$I$10, N8827 &gt; EDA_Outlier_Analysis!$I$11),
      "Outlier",
      "Normal"))</f>
        <v>Normal</v>
      </c>
    </row>
    <row r="8828" spans="1:19">
      <c r="A8828" t="s">
        <v>18625</v>
      </c>
      <c r="B8828" s="4">
        <v>44801</v>
      </c>
      <c r="C8828" s="2">
        <v>230623.91</v>
      </c>
      <c r="D8828" t="s">
        <v>849</v>
      </c>
      <c r="E8828" t="s">
        <v>853</v>
      </c>
      <c r="F8828" t="s">
        <v>10</v>
      </c>
      <c r="G8828" t="s">
        <v>31</v>
      </c>
      <c r="H8828" t="s">
        <v>667</v>
      </c>
      <c r="J8828" t="s">
        <v>18626</v>
      </c>
      <c r="K8828" t="str">
        <f>IF(COUNTIF(Customers!A:A, H8828)&gt;0, "Valid", "Invalid")</f>
        <v>Valid</v>
      </c>
      <c r="L8828" t="str">
        <f t="shared" si="685"/>
        <v>8</v>
      </c>
      <c r="M8828" t="str">
        <f t="shared" si="686"/>
        <v>2022</v>
      </c>
      <c r="N8828">
        <f t="shared" si="687"/>
        <v>230623.91</v>
      </c>
      <c r="O8828">
        <f t="shared" si="688"/>
        <v>230623.91</v>
      </c>
      <c r="P8828" t="str">
        <f t="shared" si="689"/>
        <v/>
      </c>
      <c r="Q8828" s="48" t="str">
        <f>IF(O8828="","",
   IF(OR(O8828&lt;EDA_Outlier_Analysis!$C$10, O8828&gt;EDA_Outlier_Analysis!$C$11),
      "Outlier",
      "Normal"))</f>
        <v>Normal</v>
      </c>
      <c r="R8828" t="str">
        <f>IF(P8828="","",
   IF(OR(P8828 &lt; EDA_Outlier_Analysis!$F$7, P8828 &gt; EDA_Outlier_Analysis!$F$8),
      "Outlier",
      "Normal"))</f>
        <v/>
      </c>
      <c r="S8828" t="str">
        <f>IF(N8828="","",
   IF(OR(N8828 &lt;EDA_Outlier_Analysis!$I$10, N8828 &gt; EDA_Outlier_Analysis!$I$11),
      "Outlier",
      "Normal"))</f>
        <v>Normal</v>
      </c>
    </row>
    <row r="8829" spans="1:19">
      <c r="A8829" t="s">
        <v>18627</v>
      </c>
      <c r="B8829" s="4">
        <v>45005</v>
      </c>
      <c r="C8829" s="2">
        <v>-27672.75</v>
      </c>
      <c r="D8829" t="s">
        <v>840</v>
      </c>
      <c r="E8829" t="s">
        <v>845</v>
      </c>
      <c r="F8829" t="s">
        <v>11</v>
      </c>
      <c r="G8829" t="s">
        <v>34</v>
      </c>
      <c r="I8829" t="s">
        <v>1394</v>
      </c>
      <c r="J8829" t="s">
        <v>18628</v>
      </c>
      <c r="K8829" t="str">
        <f>IF(COUNTIF(Customers!A:A, H8829)&gt;0, "Valid", "Invalid")</f>
        <v>Invalid</v>
      </c>
      <c r="L8829" t="str">
        <f t="shared" si="685"/>
        <v>3</v>
      </c>
      <c r="M8829" t="str">
        <f t="shared" si="686"/>
        <v>2023</v>
      </c>
      <c r="N8829">
        <f t="shared" si="687"/>
        <v>-27672.75</v>
      </c>
      <c r="O8829" t="str">
        <f t="shared" si="688"/>
        <v/>
      </c>
      <c r="P8829">
        <f t="shared" si="689"/>
        <v>27672.75</v>
      </c>
      <c r="Q8829" s="48" t="str">
        <f>IF(O8829="","",
   IF(OR(O8829&lt;EDA_Outlier_Analysis!$C$10, O8829&gt;EDA_Outlier_Analysis!$C$11),
      "Outlier",
      "Normal"))</f>
        <v/>
      </c>
      <c r="R8829" t="str">
        <f>IF(P8829="","",
   IF(OR(P8829 &lt; EDA_Outlier_Analysis!$F$7, P8829 &gt; EDA_Outlier_Analysis!$F$8),
      "Outlier",
      "Normal"))</f>
        <v>Normal</v>
      </c>
      <c r="S8829" t="str">
        <f>IF(N8829="","",
   IF(OR(N8829 &lt;EDA_Outlier_Analysis!$I$10, N8829 &gt; EDA_Outlier_Analysis!$I$11),
      "Outlier",
      "Normal"))</f>
        <v>Normal</v>
      </c>
    </row>
    <row r="8830" spans="1:19">
      <c r="A8830" t="s">
        <v>18629</v>
      </c>
      <c r="B8830" s="4">
        <v>45032</v>
      </c>
      <c r="C8830" s="2">
        <v>-44355.12</v>
      </c>
      <c r="D8830" t="s">
        <v>840</v>
      </c>
      <c r="E8830" t="s">
        <v>845</v>
      </c>
      <c r="F8830" t="s">
        <v>11</v>
      </c>
      <c r="G8830" t="s">
        <v>31</v>
      </c>
      <c r="I8830" t="s">
        <v>1237</v>
      </c>
      <c r="J8830" t="s">
        <v>18630</v>
      </c>
      <c r="K8830" t="str">
        <f>IF(COUNTIF(Customers!A:A, H8830)&gt;0, "Valid", "Invalid")</f>
        <v>Invalid</v>
      </c>
      <c r="L8830" t="str">
        <f t="shared" si="685"/>
        <v>4</v>
      </c>
      <c r="M8830" t="str">
        <f t="shared" si="686"/>
        <v>2023</v>
      </c>
      <c r="N8830">
        <f t="shared" si="687"/>
        <v>-44355.12</v>
      </c>
      <c r="O8830" t="str">
        <f t="shared" si="688"/>
        <v/>
      </c>
      <c r="P8830">
        <f t="shared" si="689"/>
        <v>44355.12</v>
      </c>
      <c r="Q8830" s="48" t="str">
        <f>IF(O8830="","",
   IF(OR(O8830&lt;EDA_Outlier_Analysis!$C$10, O8830&gt;EDA_Outlier_Analysis!$C$11),
      "Outlier",
      "Normal"))</f>
        <v/>
      </c>
      <c r="R8830" t="str">
        <f>IF(P8830="","",
   IF(OR(P8830 &lt; EDA_Outlier_Analysis!$F$7, P8830 &gt; EDA_Outlier_Analysis!$F$8),
      "Outlier",
      "Normal"))</f>
        <v>Normal</v>
      </c>
      <c r="S8830" t="str">
        <f>IF(N8830="","",
   IF(OR(N8830 &lt;EDA_Outlier_Analysis!$I$10, N8830 &gt; EDA_Outlier_Analysis!$I$11),
      "Outlier",
      "Normal"))</f>
        <v>Normal</v>
      </c>
    </row>
    <row r="8831" spans="1:19">
      <c r="A8831" t="s">
        <v>18631</v>
      </c>
      <c r="B8831" s="4">
        <v>44975</v>
      </c>
      <c r="C8831" s="2">
        <v>-41921.96</v>
      </c>
      <c r="D8831" t="s">
        <v>840</v>
      </c>
      <c r="E8831" t="s">
        <v>905</v>
      </c>
      <c r="F8831" t="s">
        <v>10</v>
      </c>
      <c r="G8831" t="s">
        <v>24</v>
      </c>
      <c r="I8831" t="s">
        <v>1086</v>
      </c>
      <c r="J8831" t="s">
        <v>18632</v>
      </c>
      <c r="K8831" t="str">
        <f>IF(COUNTIF(Customers!A:A, H8831)&gt;0, "Valid", "Invalid")</f>
        <v>Invalid</v>
      </c>
      <c r="L8831" t="str">
        <f t="shared" si="685"/>
        <v>2</v>
      </c>
      <c r="M8831" t="str">
        <f t="shared" si="686"/>
        <v>2023</v>
      </c>
      <c r="N8831">
        <f t="shared" si="687"/>
        <v>-41921.96</v>
      </c>
      <c r="O8831" t="str">
        <f t="shared" si="688"/>
        <v/>
      </c>
      <c r="P8831">
        <f t="shared" si="689"/>
        <v>41921.96</v>
      </c>
      <c r="Q8831" s="48" t="str">
        <f>IF(O8831="","",
   IF(OR(O8831&lt;EDA_Outlier_Analysis!$C$10, O8831&gt;EDA_Outlier_Analysis!$C$11),
      "Outlier",
      "Normal"))</f>
        <v/>
      </c>
      <c r="R8831" t="str">
        <f>IF(P8831="","",
   IF(OR(P8831 &lt; EDA_Outlier_Analysis!$F$7, P8831 &gt; EDA_Outlier_Analysis!$F$8),
      "Outlier",
      "Normal"))</f>
        <v>Normal</v>
      </c>
      <c r="S8831" t="str">
        <f>IF(N8831="","",
   IF(OR(N8831 &lt;EDA_Outlier_Analysis!$I$10, N8831 &gt; EDA_Outlier_Analysis!$I$11),
      "Outlier",
      "Normal"))</f>
        <v>Normal</v>
      </c>
    </row>
    <row r="8832" spans="1:19">
      <c r="A8832" t="s">
        <v>18633</v>
      </c>
      <c r="B8832" s="4">
        <v>45023</v>
      </c>
      <c r="C8832" s="2">
        <v>-54746.78</v>
      </c>
      <c r="D8832" t="s">
        <v>840</v>
      </c>
      <c r="E8832" t="s">
        <v>864</v>
      </c>
      <c r="F8832" t="s">
        <v>10</v>
      </c>
      <c r="G8832" t="s">
        <v>31</v>
      </c>
      <c r="I8832" t="s">
        <v>1096</v>
      </c>
      <c r="J8832" t="s">
        <v>18634</v>
      </c>
      <c r="K8832" t="str">
        <f>IF(COUNTIF(Customers!A:A, H8832)&gt;0, "Valid", "Invalid")</f>
        <v>Invalid</v>
      </c>
      <c r="L8832" t="str">
        <f t="shared" si="685"/>
        <v>4</v>
      </c>
      <c r="M8832" t="str">
        <f t="shared" si="686"/>
        <v>2023</v>
      </c>
      <c r="N8832">
        <f t="shared" si="687"/>
        <v>-54746.78</v>
      </c>
      <c r="O8832" t="str">
        <f t="shared" si="688"/>
        <v/>
      </c>
      <c r="P8832">
        <f t="shared" si="689"/>
        <v>54746.78</v>
      </c>
      <c r="Q8832" s="48" t="str">
        <f>IF(O8832="","",
   IF(OR(O8832&lt;EDA_Outlier_Analysis!$C$10, O8832&gt;EDA_Outlier_Analysis!$C$11),
      "Outlier",
      "Normal"))</f>
        <v/>
      </c>
      <c r="R8832" t="str">
        <f>IF(P8832="","",
   IF(OR(P8832 &lt; EDA_Outlier_Analysis!$F$7, P8832 &gt; EDA_Outlier_Analysis!$F$8),
      "Outlier",
      "Normal"))</f>
        <v>Outlier</v>
      </c>
      <c r="S8832" t="str">
        <f>IF(N8832="","",
   IF(OR(N8832 &lt;EDA_Outlier_Analysis!$I$10, N8832 &gt; EDA_Outlier_Analysis!$I$11),
      "Outlier",
      "Normal"))</f>
        <v>Normal</v>
      </c>
    </row>
    <row r="8833" spans="1:19">
      <c r="A8833" t="s">
        <v>18635</v>
      </c>
      <c r="B8833" s="4">
        <v>44613</v>
      </c>
      <c r="C8833" s="2">
        <v>98726.73</v>
      </c>
      <c r="D8833" t="s">
        <v>849</v>
      </c>
      <c r="E8833" t="s">
        <v>850</v>
      </c>
      <c r="F8833" t="s">
        <v>9</v>
      </c>
      <c r="G8833" t="s">
        <v>31</v>
      </c>
      <c r="H8833" t="s">
        <v>751</v>
      </c>
      <c r="J8833" t="s">
        <v>18636</v>
      </c>
      <c r="K8833" t="str">
        <f>IF(COUNTIF(Customers!A:A, H8833)&gt;0, "Valid", "Invalid")</f>
        <v>Valid</v>
      </c>
      <c r="L8833" t="str">
        <f t="shared" si="685"/>
        <v>2</v>
      </c>
      <c r="M8833" t="str">
        <f t="shared" si="686"/>
        <v>2022</v>
      </c>
      <c r="N8833">
        <f t="shared" si="687"/>
        <v>98726.73</v>
      </c>
      <c r="O8833">
        <f t="shared" si="688"/>
        <v>98726.73</v>
      </c>
      <c r="P8833" t="str">
        <f t="shared" si="689"/>
        <v/>
      </c>
      <c r="Q8833" s="48" t="str">
        <f>IF(O8833="","",
   IF(OR(O8833&lt;EDA_Outlier_Analysis!$C$10, O8833&gt;EDA_Outlier_Analysis!$C$11),
      "Outlier",
      "Normal"))</f>
        <v>Normal</v>
      </c>
      <c r="R8833" t="str">
        <f>IF(P8833="","",
   IF(OR(P8833 &lt; EDA_Outlier_Analysis!$F$7, P8833 &gt; EDA_Outlier_Analysis!$F$8),
      "Outlier",
      "Normal"))</f>
        <v/>
      </c>
      <c r="S8833" t="str">
        <f>IF(N8833="","",
   IF(OR(N8833 &lt;EDA_Outlier_Analysis!$I$10, N8833 &gt; EDA_Outlier_Analysis!$I$11),
      "Outlier",
      "Normal"))</f>
        <v>Normal</v>
      </c>
    </row>
    <row r="8834" spans="1:19">
      <c r="A8834" t="s">
        <v>18637</v>
      </c>
      <c r="B8834" s="4">
        <v>45122</v>
      </c>
      <c r="C8834" s="2">
        <v>163925.9</v>
      </c>
      <c r="D8834" t="s">
        <v>849</v>
      </c>
      <c r="E8834" t="s">
        <v>868</v>
      </c>
      <c r="F8834" t="s">
        <v>10</v>
      </c>
      <c r="G8834" t="s">
        <v>20</v>
      </c>
      <c r="H8834" t="s">
        <v>757</v>
      </c>
      <c r="J8834" t="s">
        <v>18638</v>
      </c>
      <c r="K8834" t="str">
        <f>IF(COUNTIF(Customers!A:A, H8834)&gt;0, "Valid", "Invalid")</f>
        <v>Valid</v>
      </c>
      <c r="L8834" t="str">
        <f t="shared" si="685"/>
        <v>7</v>
      </c>
      <c r="M8834" t="str">
        <f t="shared" si="686"/>
        <v>2023</v>
      </c>
      <c r="N8834">
        <f t="shared" si="687"/>
        <v>163925.9</v>
      </c>
      <c r="O8834">
        <f t="shared" si="688"/>
        <v>163925.9</v>
      </c>
      <c r="P8834" t="str">
        <f t="shared" si="689"/>
        <v/>
      </c>
      <c r="Q8834" s="48" t="str">
        <f>IF(O8834="","",
   IF(OR(O8834&lt;EDA_Outlier_Analysis!$C$10, O8834&gt;EDA_Outlier_Analysis!$C$11),
      "Outlier",
      "Normal"))</f>
        <v>Normal</v>
      </c>
      <c r="R8834" t="str">
        <f>IF(P8834="","",
   IF(OR(P8834 &lt; EDA_Outlier_Analysis!$F$7, P8834 &gt; EDA_Outlier_Analysis!$F$8),
      "Outlier",
      "Normal"))</f>
        <v/>
      </c>
      <c r="S8834" t="str">
        <f>IF(N8834="","",
   IF(OR(N8834 &lt;EDA_Outlier_Analysis!$I$10, N8834 &gt; EDA_Outlier_Analysis!$I$11),
      "Outlier",
      "Normal"))</f>
        <v>Normal</v>
      </c>
    </row>
    <row r="8835" spans="1:19">
      <c r="A8835" t="s">
        <v>18639</v>
      </c>
      <c r="B8835" s="4">
        <v>45186</v>
      </c>
      <c r="C8835" s="2">
        <v>-12916.56</v>
      </c>
      <c r="D8835" t="s">
        <v>840</v>
      </c>
      <c r="E8835" t="s">
        <v>878</v>
      </c>
      <c r="F8835" t="s">
        <v>11</v>
      </c>
      <c r="G8835" t="s">
        <v>34</v>
      </c>
      <c r="I8835" t="s">
        <v>1117</v>
      </c>
      <c r="J8835" t="s">
        <v>18640</v>
      </c>
      <c r="K8835" t="str">
        <f>IF(COUNTIF(Customers!A:A, H8835)&gt;0, "Valid", "Invalid")</f>
        <v>Invalid</v>
      </c>
      <c r="L8835" t="str">
        <f t="shared" ref="L8835:L8898" si="690">TEXT(B8835,"m")</f>
        <v>9</v>
      </c>
      <c r="M8835" t="str">
        <f t="shared" ref="M8835:M8898" si="691">TEXT(B8835,"yyyy")</f>
        <v>2023</v>
      </c>
      <c r="N8835">
        <f t="shared" ref="N8835:N8898" si="692">IF(D8835="Revenue",C8835,-ABS(C8835))</f>
        <v>-12916.56</v>
      </c>
      <c r="O8835" t="str">
        <f t="shared" ref="O8835:O8898" si="693">IF(D8835="Revenue", C8835, "")</f>
        <v/>
      </c>
      <c r="P8835">
        <f t="shared" ref="P8835:P8898" si="694">IF(D8835="Expense", ABS(C8835), "")</f>
        <v>12916.56</v>
      </c>
      <c r="Q8835" s="48" t="str">
        <f>IF(O8835="","",
   IF(OR(O8835&lt;EDA_Outlier_Analysis!$C$10, O8835&gt;EDA_Outlier_Analysis!$C$11),
      "Outlier",
      "Normal"))</f>
        <v/>
      </c>
      <c r="R8835" t="str">
        <f>IF(P8835="","",
   IF(OR(P8835 &lt; EDA_Outlier_Analysis!$F$7, P8835 &gt; EDA_Outlier_Analysis!$F$8),
      "Outlier",
      "Normal"))</f>
        <v>Outlier</v>
      </c>
      <c r="S8835" t="str">
        <f>IF(N8835="","",
   IF(OR(N8835 &lt;EDA_Outlier_Analysis!$I$10, N8835 &gt; EDA_Outlier_Analysis!$I$11),
      "Outlier",
      "Normal"))</f>
        <v>Normal</v>
      </c>
    </row>
    <row r="8836" spans="1:19">
      <c r="A8836" t="s">
        <v>18641</v>
      </c>
      <c r="B8836" s="4">
        <v>44833</v>
      </c>
      <c r="C8836" s="2">
        <v>91755.66</v>
      </c>
      <c r="D8836" t="s">
        <v>849</v>
      </c>
      <c r="E8836" t="s">
        <v>853</v>
      </c>
      <c r="F8836" t="s">
        <v>10</v>
      </c>
      <c r="G8836" t="s">
        <v>31</v>
      </c>
      <c r="H8836" t="s">
        <v>283</v>
      </c>
      <c r="J8836" t="s">
        <v>18642</v>
      </c>
      <c r="K8836" t="str">
        <f>IF(COUNTIF(Customers!A:A, H8836)&gt;0, "Valid", "Invalid")</f>
        <v>Valid</v>
      </c>
      <c r="L8836" t="str">
        <f t="shared" si="690"/>
        <v>9</v>
      </c>
      <c r="M8836" t="str">
        <f t="shared" si="691"/>
        <v>2022</v>
      </c>
      <c r="N8836">
        <f t="shared" si="692"/>
        <v>91755.66</v>
      </c>
      <c r="O8836">
        <f t="shared" si="693"/>
        <v>91755.66</v>
      </c>
      <c r="P8836" t="str">
        <f t="shared" si="694"/>
        <v/>
      </c>
      <c r="Q8836" s="48" t="str">
        <f>IF(O8836="","",
   IF(OR(O8836&lt;EDA_Outlier_Analysis!$C$10, O8836&gt;EDA_Outlier_Analysis!$C$11),
      "Outlier",
      "Normal"))</f>
        <v>Normal</v>
      </c>
      <c r="R8836" t="str">
        <f>IF(P8836="","",
   IF(OR(P8836 &lt; EDA_Outlier_Analysis!$F$7, P8836 &gt; EDA_Outlier_Analysis!$F$8),
      "Outlier",
      "Normal"))</f>
        <v/>
      </c>
      <c r="S8836" t="str">
        <f>IF(N8836="","",
   IF(OR(N8836 &lt;EDA_Outlier_Analysis!$I$10, N8836 &gt; EDA_Outlier_Analysis!$I$11),
      "Outlier",
      "Normal"))</f>
        <v>Normal</v>
      </c>
    </row>
    <row r="8837" spans="1:19">
      <c r="A8837" t="s">
        <v>18643</v>
      </c>
      <c r="B8837" s="4">
        <v>44758</v>
      </c>
      <c r="C8837" s="2">
        <v>87693.4</v>
      </c>
      <c r="D8837" t="s">
        <v>849</v>
      </c>
      <c r="E8837" t="s">
        <v>850</v>
      </c>
      <c r="F8837" t="s">
        <v>10</v>
      </c>
      <c r="G8837" t="s">
        <v>31</v>
      </c>
      <c r="H8837" t="s">
        <v>591</v>
      </c>
      <c r="J8837" t="s">
        <v>18644</v>
      </c>
      <c r="K8837" t="str">
        <f>IF(COUNTIF(Customers!A:A, H8837)&gt;0, "Valid", "Invalid")</f>
        <v>Valid</v>
      </c>
      <c r="L8837" t="str">
        <f t="shared" si="690"/>
        <v>7</v>
      </c>
      <c r="M8837" t="str">
        <f t="shared" si="691"/>
        <v>2022</v>
      </c>
      <c r="N8837">
        <f t="shared" si="692"/>
        <v>87693.4</v>
      </c>
      <c r="O8837">
        <f t="shared" si="693"/>
        <v>87693.4</v>
      </c>
      <c r="P8837" t="str">
        <f t="shared" si="694"/>
        <v/>
      </c>
      <c r="Q8837" s="48" t="str">
        <f>IF(O8837="","",
   IF(OR(O8837&lt;EDA_Outlier_Analysis!$C$10, O8837&gt;EDA_Outlier_Analysis!$C$11),
      "Outlier",
      "Normal"))</f>
        <v>Normal</v>
      </c>
      <c r="R8837" t="str">
        <f>IF(P8837="","",
   IF(OR(P8837 &lt; EDA_Outlier_Analysis!$F$7, P8837 &gt; EDA_Outlier_Analysis!$F$8),
      "Outlier",
      "Normal"))</f>
        <v/>
      </c>
      <c r="S8837" t="str">
        <f>IF(N8837="","",
   IF(OR(N8837 &lt;EDA_Outlier_Analysis!$I$10, N8837 &gt; EDA_Outlier_Analysis!$I$11),
      "Outlier",
      "Normal"))</f>
        <v>Normal</v>
      </c>
    </row>
    <row r="8838" spans="1:19">
      <c r="A8838" t="s">
        <v>18645</v>
      </c>
      <c r="B8838" s="4">
        <v>44640</v>
      </c>
      <c r="C8838" s="2">
        <v>-28095.77</v>
      </c>
      <c r="D8838" t="s">
        <v>840</v>
      </c>
      <c r="E8838" t="s">
        <v>905</v>
      </c>
      <c r="F8838" t="s">
        <v>11</v>
      </c>
      <c r="G8838" t="s">
        <v>20</v>
      </c>
      <c r="I8838" t="s">
        <v>1940</v>
      </c>
      <c r="J8838" t="s">
        <v>18646</v>
      </c>
      <c r="K8838" t="str">
        <f>IF(COUNTIF(Customers!A:A, H8838)&gt;0, "Valid", "Invalid")</f>
        <v>Invalid</v>
      </c>
      <c r="L8838" t="str">
        <f t="shared" si="690"/>
        <v>3</v>
      </c>
      <c r="M8838" t="str">
        <f t="shared" si="691"/>
        <v>2022</v>
      </c>
      <c r="N8838">
        <f t="shared" si="692"/>
        <v>-28095.77</v>
      </c>
      <c r="O8838" t="str">
        <f t="shared" si="693"/>
        <v/>
      </c>
      <c r="P8838">
        <f t="shared" si="694"/>
        <v>28095.77</v>
      </c>
      <c r="Q8838" s="48" t="str">
        <f>IF(O8838="","",
   IF(OR(O8838&lt;EDA_Outlier_Analysis!$C$10, O8838&gt;EDA_Outlier_Analysis!$C$11),
      "Outlier",
      "Normal"))</f>
        <v/>
      </c>
      <c r="R8838" t="str">
        <f>IF(P8838="","",
   IF(OR(P8838 &lt; EDA_Outlier_Analysis!$F$7, P8838 &gt; EDA_Outlier_Analysis!$F$8),
      "Outlier",
      "Normal"))</f>
        <v>Normal</v>
      </c>
      <c r="S8838" t="str">
        <f>IF(N8838="","",
   IF(OR(N8838 &lt;EDA_Outlier_Analysis!$I$10, N8838 &gt; EDA_Outlier_Analysis!$I$11),
      "Outlier",
      "Normal"))</f>
        <v>Normal</v>
      </c>
    </row>
    <row r="8839" spans="1:19">
      <c r="A8839" t="s">
        <v>18647</v>
      </c>
      <c r="B8839" s="4">
        <v>44831</v>
      </c>
      <c r="C8839" s="2">
        <v>184320.55</v>
      </c>
      <c r="D8839" t="s">
        <v>849</v>
      </c>
      <c r="E8839" t="s">
        <v>850</v>
      </c>
      <c r="F8839" t="s">
        <v>11</v>
      </c>
      <c r="G8839" t="s">
        <v>31</v>
      </c>
      <c r="H8839" t="s">
        <v>131</v>
      </c>
      <c r="J8839" t="s">
        <v>18648</v>
      </c>
      <c r="K8839" t="str">
        <f>IF(COUNTIF(Customers!A:A, H8839)&gt;0, "Valid", "Invalid")</f>
        <v>Valid</v>
      </c>
      <c r="L8839" t="str">
        <f t="shared" si="690"/>
        <v>9</v>
      </c>
      <c r="M8839" t="str">
        <f t="shared" si="691"/>
        <v>2022</v>
      </c>
      <c r="N8839">
        <f t="shared" si="692"/>
        <v>184320.55</v>
      </c>
      <c r="O8839">
        <f t="shared" si="693"/>
        <v>184320.55</v>
      </c>
      <c r="P8839" t="str">
        <f t="shared" si="694"/>
        <v/>
      </c>
      <c r="Q8839" s="48" t="str">
        <f>IF(O8839="","",
   IF(OR(O8839&lt;EDA_Outlier_Analysis!$C$10, O8839&gt;EDA_Outlier_Analysis!$C$11),
      "Outlier",
      "Normal"))</f>
        <v>Normal</v>
      </c>
      <c r="R8839" t="str">
        <f>IF(P8839="","",
   IF(OR(P8839 &lt; EDA_Outlier_Analysis!$F$7, P8839 &gt; EDA_Outlier_Analysis!$F$8),
      "Outlier",
      "Normal"))</f>
        <v/>
      </c>
      <c r="S8839" t="str">
        <f>IF(N8839="","",
   IF(OR(N8839 &lt;EDA_Outlier_Analysis!$I$10, N8839 &gt; EDA_Outlier_Analysis!$I$11),
      "Outlier",
      "Normal"))</f>
        <v>Normal</v>
      </c>
    </row>
    <row r="8840" spans="1:19">
      <c r="A8840" t="s">
        <v>18649</v>
      </c>
      <c r="B8840" s="4">
        <v>44941</v>
      </c>
      <c r="C8840" s="2">
        <v>116373.99</v>
      </c>
      <c r="D8840" t="s">
        <v>849</v>
      </c>
      <c r="E8840" t="s">
        <v>850</v>
      </c>
      <c r="F8840" t="s">
        <v>11</v>
      </c>
      <c r="G8840" t="s">
        <v>31</v>
      </c>
      <c r="H8840" t="s">
        <v>339</v>
      </c>
      <c r="J8840" t="s">
        <v>18650</v>
      </c>
      <c r="K8840" t="str">
        <f>IF(COUNTIF(Customers!A:A, H8840)&gt;0, "Valid", "Invalid")</f>
        <v>Valid</v>
      </c>
      <c r="L8840" t="str">
        <f t="shared" si="690"/>
        <v>1</v>
      </c>
      <c r="M8840" t="str">
        <f t="shared" si="691"/>
        <v>2023</v>
      </c>
      <c r="N8840">
        <f t="shared" si="692"/>
        <v>116373.99</v>
      </c>
      <c r="O8840">
        <f t="shared" si="693"/>
        <v>116373.99</v>
      </c>
      <c r="P8840" t="str">
        <f t="shared" si="694"/>
        <v/>
      </c>
      <c r="Q8840" s="48" t="str">
        <f>IF(O8840="","",
   IF(OR(O8840&lt;EDA_Outlier_Analysis!$C$10, O8840&gt;EDA_Outlier_Analysis!$C$11),
      "Outlier",
      "Normal"))</f>
        <v>Normal</v>
      </c>
      <c r="R8840" t="str">
        <f>IF(P8840="","",
   IF(OR(P8840 &lt; EDA_Outlier_Analysis!$F$7, P8840 &gt; EDA_Outlier_Analysis!$F$8),
      "Outlier",
      "Normal"))</f>
        <v/>
      </c>
      <c r="S8840" t="str">
        <f>IF(N8840="","",
   IF(OR(N8840 &lt;EDA_Outlier_Analysis!$I$10, N8840 &gt; EDA_Outlier_Analysis!$I$11),
      "Outlier",
      "Normal"))</f>
        <v>Normal</v>
      </c>
    </row>
    <row r="8841" spans="1:19">
      <c r="A8841" t="s">
        <v>18651</v>
      </c>
      <c r="B8841" s="4">
        <v>44909</v>
      </c>
      <c r="C8841" s="2">
        <v>153866.04999999999</v>
      </c>
      <c r="D8841" t="s">
        <v>849</v>
      </c>
      <c r="E8841" t="s">
        <v>868</v>
      </c>
      <c r="F8841" t="s">
        <v>9</v>
      </c>
      <c r="G8841" t="s">
        <v>24</v>
      </c>
      <c r="H8841" t="s">
        <v>397</v>
      </c>
      <c r="J8841" t="s">
        <v>18652</v>
      </c>
      <c r="K8841" t="str">
        <f>IF(COUNTIF(Customers!A:A, H8841)&gt;0, "Valid", "Invalid")</f>
        <v>Valid</v>
      </c>
      <c r="L8841" t="str">
        <f t="shared" si="690"/>
        <v>12</v>
      </c>
      <c r="M8841" t="str">
        <f t="shared" si="691"/>
        <v>2022</v>
      </c>
      <c r="N8841">
        <f t="shared" si="692"/>
        <v>153866.04999999999</v>
      </c>
      <c r="O8841">
        <f t="shared" si="693"/>
        <v>153866.04999999999</v>
      </c>
      <c r="P8841" t="str">
        <f t="shared" si="694"/>
        <v/>
      </c>
      <c r="Q8841" s="48" t="str">
        <f>IF(O8841="","",
   IF(OR(O8841&lt;EDA_Outlier_Analysis!$C$10, O8841&gt;EDA_Outlier_Analysis!$C$11),
      "Outlier",
      "Normal"))</f>
        <v>Normal</v>
      </c>
      <c r="R8841" t="str">
        <f>IF(P8841="","",
   IF(OR(P8841 &lt; EDA_Outlier_Analysis!$F$7, P8841 &gt; EDA_Outlier_Analysis!$F$8),
      "Outlier",
      "Normal"))</f>
        <v/>
      </c>
      <c r="S8841" t="str">
        <f>IF(N8841="","",
   IF(OR(N8841 &lt;EDA_Outlier_Analysis!$I$10, N8841 &gt; EDA_Outlier_Analysis!$I$11),
      "Outlier",
      "Normal"))</f>
        <v>Normal</v>
      </c>
    </row>
    <row r="8842" spans="1:19">
      <c r="A8842" t="s">
        <v>18653</v>
      </c>
      <c r="B8842" s="4">
        <v>44621</v>
      </c>
      <c r="C8842" s="2">
        <v>145581.79999999999</v>
      </c>
      <c r="D8842" t="s">
        <v>849</v>
      </c>
      <c r="E8842" t="s">
        <v>850</v>
      </c>
      <c r="F8842" t="s">
        <v>10</v>
      </c>
      <c r="G8842" t="s">
        <v>24</v>
      </c>
      <c r="H8842" t="s">
        <v>309</v>
      </c>
      <c r="J8842" t="s">
        <v>18654</v>
      </c>
      <c r="K8842" t="str">
        <f>IF(COUNTIF(Customers!A:A, H8842)&gt;0, "Valid", "Invalid")</f>
        <v>Valid</v>
      </c>
      <c r="L8842" t="str">
        <f t="shared" si="690"/>
        <v>3</v>
      </c>
      <c r="M8842" t="str">
        <f t="shared" si="691"/>
        <v>2022</v>
      </c>
      <c r="N8842">
        <f t="shared" si="692"/>
        <v>145581.79999999999</v>
      </c>
      <c r="O8842">
        <f t="shared" si="693"/>
        <v>145581.79999999999</v>
      </c>
      <c r="P8842" t="str">
        <f t="shared" si="694"/>
        <v/>
      </c>
      <c r="Q8842" s="48" t="str">
        <f>IF(O8842="","",
   IF(OR(O8842&lt;EDA_Outlier_Analysis!$C$10, O8842&gt;EDA_Outlier_Analysis!$C$11),
      "Outlier",
      "Normal"))</f>
        <v>Normal</v>
      </c>
      <c r="R8842" t="str">
        <f>IF(P8842="","",
   IF(OR(P8842 &lt; EDA_Outlier_Analysis!$F$7, P8842 &gt; EDA_Outlier_Analysis!$F$8),
      "Outlier",
      "Normal"))</f>
        <v/>
      </c>
      <c r="S8842" t="str">
        <f>IF(N8842="","",
   IF(OR(N8842 &lt;EDA_Outlier_Analysis!$I$10, N8842 &gt; EDA_Outlier_Analysis!$I$11),
      "Outlier",
      "Normal"))</f>
        <v>Normal</v>
      </c>
    </row>
    <row r="8843" spans="1:19">
      <c r="A8843" t="s">
        <v>18655</v>
      </c>
      <c r="B8843" s="4">
        <v>44573</v>
      </c>
      <c r="C8843" s="2">
        <v>8386.5</v>
      </c>
      <c r="D8843" t="s">
        <v>1345</v>
      </c>
      <c r="E8843" t="s">
        <v>1345</v>
      </c>
      <c r="F8843" t="s">
        <v>9</v>
      </c>
      <c r="G8843" t="s">
        <v>31</v>
      </c>
      <c r="J8843" t="s">
        <v>18656</v>
      </c>
      <c r="K8843" t="str">
        <f>IF(COUNTIF(Customers!A:A, H8843)&gt;0, "Valid", "Invalid")</f>
        <v>Invalid</v>
      </c>
      <c r="L8843" t="str">
        <f t="shared" si="690"/>
        <v>1</v>
      </c>
      <c r="M8843" t="str">
        <f t="shared" si="691"/>
        <v>2022</v>
      </c>
      <c r="N8843">
        <f t="shared" si="692"/>
        <v>-8386.5</v>
      </c>
      <c r="O8843" t="str">
        <f t="shared" si="693"/>
        <v/>
      </c>
      <c r="P8843" t="str">
        <f t="shared" si="694"/>
        <v/>
      </c>
      <c r="Q8843" s="48" t="str">
        <f>IF(O8843="","",
   IF(OR(O8843&lt;EDA_Outlier_Analysis!$C$10, O8843&gt;EDA_Outlier_Analysis!$C$11),
      "Outlier",
      "Normal"))</f>
        <v/>
      </c>
      <c r="R8843" t="str">
        <f>IF(P8843="","",
   IF(OR(P8843 &lt; EDA_Outlier_Analysis!$F$7, P8843 &gt; EDA_Outlier_Analysis!$F$8),
      "Outlier",
      "Normal"))</f>
        <v/>
      </c>
      <c r="S8843" t="str">
        <f>IF(N8843="","",
   IF(OR(N8843 &lt;EDA_Outlier_Analysis!$I$10, N8843 &gt; EDA_Outlier_Analysis!$I$11),
      "Outlier",
      "Normal"))</f>
        <v>Normal</v>
      </c>
    </row>
    <row r="8844" spans="1:19">
      <c r="A8844" t="s">
        <v>18657</v>
      </c>
      <c r="B8844" s="4">
        <v>44779</v>
      </c>
      <c r="C8844" s="2">
        <v>-50735.6</v>
      </c>
      <c r="D8844" t="s">
        <v>840</v>
      </c>
      <c r="E8844" t="s">
        <v>864</v>
      </c>
      <c r="F8844" t="s">
        <v>11</v>
      </c>
      <c r="G8844" t="s">
        <v>34</v>
      </c>
      <c r="I8844" t="s">
        <v>1109</v>
      </c>
      <c r="J8844" t="s">
        <v>18658</v>
      </c>
      <c r="K8844" t="str">
        <f>IF(COUNTIF(Customers!A:A, H8844)&gt;0, "Valid", "Invalid")</f>
        <v>Invalid</v>
      </c>
      <c r="L8844" t="str">
        <f t="shared" si="690"/>
        <v>8</v>
      </c>
      <c r="M8844" t="str">
        <f t="shared" si="691"/>
        <v>2022</v>
      </c>
      <c r="N8844">
        <f t="shared" si="692"/>
        <v>-50735.6</v>
      </c>
      <c r="O8844" t="str">
        <f t="shared" si="693"/>
        <v/>
      </c>
      <c r="P8844">
        <f t="shared" si="694"/>
        <v>50735.6</v>
      </c>
      <c r="Q8844" s="48" t="str">
        <f>IF(O8844="","",
   IF(OR(O8844&lt;EDA_Outlier_Analysis!$C$10, O8844&gt;EDA_Outlier_Analysis!$C$11),
      "Outlier",
      "Normal"))</f>
        <v/>
      </c>
      <c r="R8844" t="str">
        <f>IF(P8844="","",
   IF(OR(P8844 &lt; EDA_Outlier_Analysis!$F$7, P8844 &gt; EDA_Outlier_Analysis!$F$8),
      "Outlier",
      "Normal"))</f>
        <v>Normal</v>
      </c>
      <c r="S8844" t="str">
        <f>IF(N8844="","",
   IF(OR(N8844 &lt;EDA_Outlier_Analysis!$I$10, N8844 &gt; EDA_Outlier_Analysis!$I$11),
      "Outlier",
      "Normal"))</f>
        <v>Normal</v>
      </c>
    </row>
    <row r="8845" spans="1:19">
      <c r="A8845" t="s">
        <v>18659</v>
      </c>
      <c r="B8845" s="4">
        <v>44822</v>
      </c>
      <c r="C8845" s="2">
        <v>-43372.33</v>
      </c>
      <c r="D8845" t="s">
        <v>840</v>
      </c>
      <c r="E8845" t="s">
        <v>856</v>
      </c>
      <c r="F8845" t="s">
        <v>9</v>
      </c>
      <c r="G8845" t="s">
        <v>24</v>
      </c>
      <c r="I8845" t="s">
        <v>1340</v>
      </c>
      <c r="J8845" t="s">
        <v>18660</v>
      </c>
      <c r="K8845" t="str">
        <f>IF(COUNTIF(Customers!A:A, H8845)&gt;0, "Valid", "Invalid")</f>
        <v>Invalid</v>
      </c>
      <c r="L8845" t="str">
        <f t="shared" si="690"/>
        <v>9</v>
      </c>
      <c r="M8845" t="str">
        <f t="shared" si="691"/>
        <v>2022</v>
      </c>
      <c r="N8845">
        <f t="shared" si="692"/>
        <v>-43372.33</v>
      </c>
      <c r="O8845" t="str">
        <f t="shared" si="693"/>
        <v/>
      </c>
      <c r="P8845">
        <f t="shared" si="694"/>
        <v>43372.33</v>
      </c>
      <c r="Q8845" s="48" t="str">
        <f>IF(O8845="","",
   IF(OR(O8845&lt;EDA_Outlier_Analysis!$C$10, O8845&gt;EDA_Outlier_Analysis!$C$11),
      "Outlier",
      "Normal"))</f>
        <v/>
      </c>
      <c r="R8845" t="str">
        <f>IF(P8845="","",
   IF(OR(P8845 &lt; EDA_Outlier_Analysis!$F$7, P8845 &gt; EDA_Outlier_Analysis!$F$8),
      "Outlier",
      "Normal"))</f>
        <v>Normal</v>
      </c>
      <c r="S8845" t="str">
        <f>IF(N8845="","",
   IF(OR(N8845 &lt;EDA_Outlier_Analysis!$I$10, N8845 &gt; EDA_Outlier_Analysis!$I$11),
      "Outlier",
      "Normal"))</f>
        <v>Normal</v>
      </c>
    </row>
    <row r="8846" spans="1:19">
      <c r="A8846" t="s">
        <v>18661</v>
      </c>
      <c r="B8846" s="4">
        <v>44810</v>
      </c>
      <c r="C8846" s="2">
        <v>197536.85</v>
      </c>
      <c r="D8846" t="s">
        <v>849</v>
      </c>
      <c r="E8846" t="s">
        <v>868</v>
      </c>
      <c r="F8846" t="s">
        <v>10</v>
      </c>
      <c r="G8846" t="s">
        <v>34</v>
      </c>
      <c r="H8846" t="s">
        <v>491</v>
      </c>
      <c r="J8846" t="s">
        <v>18662</v>
      </c>
      <c r="K8846" t="str">
        <f>IF(COUNTIF(Customers!A:A, H8846)&gt;0, "Valid", "Invalid")</f>
        <v>Valid</v>
      </c>
      <c r="L8846" t="str">
        <f t="shared" si="690"/>
        <v>9</v>
      </c>
      <c r="M8846" t="str">
        <f t="shared" si="691"/>
        <v>2022</v>
      </c>
      <c r="N8846">
        <f t="shared" si="692"/>
        <v>197536.85</v>
      </c>
      <c r="O8846">
        <f t="shared" si="693"/>
        <v>197536.85</v>
      </c>
      <c r="P8846" t="str">
        <f t="shared" si="694"/>
        <v/>
      </c>
      <c r="Q8846" s="48" t="str">
        <f>IF(O8846="","",
   IF(OR(O8846&lt;EDA_Outlier_Analysis!$C$10, O8846&gt;EDA_Outlier_Analysis!$C$11),
      "Outlier",
      "Normal"))</f>
        <v>Normal</v>
      </c>
      <c r="R8846" t="str">
        <f>IF(P8846="","",
   IF(OR(P8846 &lt; EDA_Outlier_Analysis!$F$7, P8846 &gt; EDA_Outlier_Analysis!$F$8),
      "Outlier",
      "Normal"))</f>
        <v/>
      </c>
      <c r="S8846" t="str">
        <f>IF(N8846="","",
   IF(OR(N8846 &lt;EDA_Outlier_Analysis!$I$10, N8846 &gt; EDA_Outlier_Analysis!$I$11),
      "Outlier",
      "Normal"))</f>
        <v>Normal</v>
      </c>
    </row>
    <row r="8847" spans="1:19">
      <c r="A8847" t="s">
        <v>18663</v>
      </c>
      <c r="B8847" s="4">
        <v>45129</v>
      </c>
      <c r="C8847" s="2">
        <v>14476.03</v>
      </c>
      <c r="D8847" t="s">
        <v>873</v>
      </c>
      <c r="E8847" t="s">
        <v>873</v>
      </c>
      <c r="F8847" t="s">
        <v>10</v>
      </c>
      <c r="G8847" t="s">
        <v>20</v>
      </c>
      <c r="J8847" t="s">
        <v>18664</v>
      </c>
      <c r="K8847" t="str">
        <f>IF(COUNTIF(Customers!A:A, H8847)&gt;0, "Valid", "Invalid")</f>
        <v>Invalid</v>
      </c>
      <c r="L8847" t="str">
        <f t="shared" si="690"/>
        <v>7</v>
      </c>
      <c r="M8847" t="str">
        <f t="shared" si="691"/>
        <v>2023</v>
      </c>
      <c r="N8847">
        <f t="shared" si="692"/>
        <v>-14476.03</v>
      </c>
      <c r="O8847" t="str">
        <f t="shared" si="693"/>
        <v/>
      </c>
      <c r="P8847" t="str">
        <f t="shared" si="694"/>
        <v/>
      </c>
      <c r="Q8847" s="48" t="str">
        <f>IF(O8847="","",
   IF(OR(O8847&lt;EDA_Outlier_Analysis!$C$10, O8847&gt;EDA_Outlier_Analysis!$C$11),
      "Outlier",
      "Normal"))</f>
        <v/>
      </c>
      <c r="R8847" t="str">
        <f>IF(P8847="","",
   IF(OR(P8847 &lt; EDA_Outlier_Analysis!$F$7, P8847 &gt; EDA_Outlier_Analysis!$F$8),
      "Outlier",
      "Normal"))</f>
        <v/>
      </c>
      <c r="S8847" t="str">
        <f>IF(N8847="","",
   IF(OR(N8847 &lt;EDA_Outlier_Analysis!$I$10, N8847 &gt; EDA_Outlier_Analysis!$I$11),
      "Outlier",
      "Normal"))</f>
        <v>Normal</v>
      </c>
    </row>
    <row r="8848" spans="1:19">
      <c r="A8848" t="s">
        <v>18665</v>
      </c>
      <c r="B8848" s="4">
        <v>44696</v>
      </c>
      <c r="C8848" s="2">
        <v>-28530.52</v>
      </c>
      <c r="D8848" t="s">
        <v>840</v>
      </c>
      <c r="E8848" t="s">
        <v>878</v>
      </c>
      <c r="F8848" t="s">
        <v>10</v>
      </c>
      <c r="G8848" t="s">
        <v>20</v>
      </c>
      <c r="I8848" t="s">
        <v>1519</v>
      </c>
      <c r="J8848" t="s">
        <v>18666</v>
      </c>
      <c r="K8848" t="str">
        <f>IF(COUNTIF(Customers!A:A, H8848)&gt;0, "Valid", "Invalid")</f>
        <v>Invalid</v>
      </c>
      <c r="L8848" t="str">
        <f t="shared" si="690"/>
        <v>5</v>
      </c>
      <c r="M8848" t="str">
        <f t="shared" si="691"/>
        <v>2022</v>
      </c>
      <c r="N8848">
        <f t="shared" si="692"/>
        <v>-28530.52</v>
      </c>
      <c r="O8848" t="str">
        <f t="shared" si="693"/>
        <v/>
      </c>
      <c r="P8848">
        <f t="shared" si="694"/>
        <v>28530.52</v>
      </c>
      <c r="Q8848" s="48" t="str">
        <f>IF(O8848="","",
   IF(OR(O8848&lt;EDA_Outlier_Analysis!$C$10, O8848&gt;EDA_Outlier_Analysis!$C$11),
      "Outlier",
      "Normal"))</f>
        <v/>
      </c>
      <c r="R8848" t="str">
        <f>IF(P8848="","",
   IF(OR(P8848 &lt; EDA_Outlier_Analysis!$F$7, P8848 &gt; EDA_Outlier_Analysis!$F$8),
      "Outlier",
      "Normal"))</f>
        <v>Normal</v>
      </c>
      <c r="S8848" t="str">
        <f>IF(N8848="","",
   IF(OR(N8848 &lt;EDA_Outlier_Analysis!$I$10, N8848 &gt; EDA_Outlier_Analysis!$I$11),
      "Outlier",
      "Normal"))</f>
        <v>Normal</v>
      </c>
    </row>
    <row r="8849" spans="1:19">
      <c r="A8849" t="s">
        <v>18667</v>
      </c>
      <c r="B8849" s="4">
        <v>45018</v>
      </c>
      <c r="C8849" s="2">
        <v>144195.81</v>
      </c>
      <c r="D8849" t="s">
        <v>849</v>
      </c>
      <c r="E8849" t="s">
        <v>850</v>
      </c>
      <c r="F8849" t="s">
        <v>10</v>
      </c>
      <c r="G8849" t="s">
        <v>24</v>
      </c>
      <c r="H8849" t="s">
        <v>595</v>
      </c>
      <c r="J8849" t="s">
        <v>18668</v>
      </c>
      <c r="K8849" t="str">
        <f>IF(COUNTIF(Customers!A:A, H8849)&gt;0, "Valid", "Invalid")</f>
        <v>Valid</v>
      </c>
      <c r="L8849" t="str">
        <f t="shared" si="690"/>
        <v>4</v>
      </c>
      <c r="M8849" t="str">
        <f t="shared" si="691"/>
        <v>2023</v>
      </c>
      <c r="N8849">
        <f t="shared" si="692"/>
        <v>144195.81</v>
      </c>
      <c r="O8849">
        <f t="shared" si="693"/>
        <v>144195.81</v>
      </c>
      <c r="P8849" t="str">
        <f t="shared" si="694"/>
        <v/>
      </c>
      <c r="Q8849" s="48" t="str">
        <f>IF(O8849="","",
   IF(OR(O8849&lt;EDA_Outlier_Analysis!$C$10, O8849&gt;EDA_Outlier_Analysis!$C$11),
      "Outlier",
      "Normal"))</f>
        <v>Normal</v>
      </c>
      <c r="R8849" t="str">
        <f>IF(P8849="","",
   IF(OR(P8849 &lt; EDA_Outlier_Analysis!$F$7, P8849 &gt; EDA_Outlier_Analysis!$F$8),
      "Outlier",
      "Normal"))</f>
        <v/>
      </c>
      <c r="S8849" t="str">
        <f>IF(N8849="","",
   IF(OR(N8849 &lt;EDA_Outlier_Analysis!$I$10, N8849 &gt; EDA_Outlier_Analysis!$I$11),
      "Outlier",
      "Normal"))</f>
        <v>Normal</v>
      </c>
    </row>
    <row r="8850" spans="1:19">
      <c r="A8850" t="s">
        <v>18669</v>
      </c>
      <c r="B8850" s="4">
        <v>45075</v>
      </c>
      <c r="C8850" s="2">
        <v>-12180.91</v>
      </c>
      <c r="D8850" t="s">
        <v>840</v>
      </c>
      <c r="E8850" t="s">
        <v>905</v>
      </c>
      <c r="F8850" t="s">
        <v>10</v>
      </c>
      <c r="G8850" t="s">
        <v>31</v>
      </c>
      <c r="I8850" t="s">
        <v>1010</v>
      </c>
      <c r="J8850" t="s">
        <v>18670</v>
      </c>
      <c r="K8850" t="str">
        <f>IF(COUNTIF(Customers!A:A, H8850)&gt;0, "Valid", "Invalid")</f>
        <v>Invalid</v>
      </c>
      <c r="L8850" t="str">
        <f t="shared" si="690"/>
        <v>5</v>
      </c>
      <c r="M8850" t="str">
        <f t="shared" si="691"/>
        <v>2023</v>
      </c>
      <c r="N8850">
        <f t="shared" si="692"/>
        <v>-12180.91</v>
      </c>
      <c r="O8850" t="str">
        <f t="shared" si="693"/>
        <v/>
      </c>
      <c r="P8850">
        <f t="shared" si="694"/>
        <v>12180.91</v>
      </c>
      <c r="Q8850" s="48" t="str">
        <f>IF(O8850="","",
   IF(OR(O8850&lt;EDA_Outlier_Analysis!$C$10, O8850&gt;EDA_Outlier_Analysis!$C$11),
      "Outlier",
      "Normal"))</f>
        <v/>
      </c>
      <c r="R8850" t="str">
        <f>IF(P8850="","",
   IF(OR(P8850 &lt; EDA_Outlier_Analysis!$F$7, P8850 &gt; EDA_Outlier_Analysis!$F$8),
      "Outlier",
      "Normal"))</f>
        <v>Outlier</v>
      </c>
      <c r="S8850" t="str">
        <f>IF(N8850="","",
   IF(OR(N8850 &lt;EDA_Outlier_Analysis!$I$10, N8850 &gt; EDA_Outlier_Analysis!$I$11),
      "Outlier",
      "Normal"))</f>
        <v>Normal</v>
      </c>
    </row>
    <row r="8851" spans="1:19">
      <c r="A8851" t="s">
        <v>18671</v>
      </c>
      <c r="B8851" s="4">
        <v>45091</v>
      </c>
      <c r="C8851" s="2">
        <v>95411</v>
      </c>
      <c r="D8851" t="s">
        <v>849</v>
      </c>
      <c r="E8851" t="s">
        <v>850</v>
      </c>
      <c r="F8851" t="s">
        <v>9</v>
      </c>
      <c r="G8851" t="s">
        <v>20</v>
      </c>
      <c r="H8851" t="s">
        <v>201</v>
      </c>
      <c r="J8851" t="s">
        <v>18672</v>
      </c>
      <c r="K8851" t="str">
        <f>IF(COUNTIF(Customers!A:A, H8851)&gt;0, "Valid", "Invalid")</f>
        <v>Valid</v>
      </c>
      <c r="L8851" t="str">
        <f t="shared" si="690"/>
        <v>6</v>
      </c>
      <c r="M8851" t="str">
        <f t="shared" si="691"/>
        <v>2023</v>
      </c>
      <c r="N8851">
        <f t="shared" si="692"/>
        <v>95411</v>
      </c>
      <c r="O8851">
        <f t="shared" si="693"/>
        <v>95411</v>
      </c>
      <c r="P8851" t="str">
        <f t="shared" si="694"/>
        <v/>
      </c>
      <c r="Q8851" s="48" t="str">
        <f>IF(O8851="","",
   IF(OR(O8851&lt;EDA_Outlier_Analysis!$C$10, O8851&gt;EDA_Outlier_Analysis!$C$11),
      "Outlier",
      "Normal"))</f>
        <v>Normal</v>
      </c>
      <c r="R8851" t="str">
        <f>IF(P8851="","",
   IF(OR(P8851 &lt; EDA_Outlier_Analysis!$F$7, P8851 &gt; EDA_Outlier_Analysis!$F$8),
      "Outlier",
      "Normal"))</f>
        <v/>
      </c>
      <c r="S8851" t="str">
        <f>IF(N8851="","",
   IF(OR(N8851 &lt;EDA_Outlier_Analysis!$I$10, N8851 &gt; EDA_Outlier_Analysis!$I$11),
      "Outlier",
      "Normal"))</f>
        <v>Normal</v>
      </c>
    </row>
    <row r="8852" spans="1:19">
      <c r="A8852" t="s">
        <v>18673</v>
      </c>
      <c r="B8852" s="4">
        <v>45121</v>
      </c>
      <c r="C8852" s="2">
        <v>-46386.83</v>
      </c>
      <c r="D8852" t="s">
        <v>840</v>
      </c>
      <c r="E8852" t="s">
        <v>841</v>
      </c>
      <c r="F8852" t="s">
        <v>11</v>
      </c>
      <c r="G8852" t="s">
        <v>20</v>
      </c>
      <c r="I8852" t="s">
        <v>1210</v>
      </c>
      <c r="J8852" t="s">
        <v>18674</v>
      </c>
      <c r="K8852" t="str">
        <f>IF(COUNTIF(Customers!A:A, H8852)&gt;0, "Valid", "Invalid")</f>
        <v>Invalid</v>
      </c>
      <c r="L8852" t="str">
        <f t="shared" si="690"/>
        <v>7</v>
      </c>
      <c r="M8852" t="str">
        <f t="shared" si="691"/>
        <v>2023</v>
      </c>
      <c r="N8852">
        <f t="shared" si="692"/>
        <v>-46386.83</v>
      </c>
      <c r="O8852" t="str">
        <f t="shared" si="693"/>
        <v/>
      </c>
      <c r="P8852">
        <f t="shared" si="694"/>
        <v>46386.83</v>
      </c>
      <c r="Q8852" s="48" t="str">
        <f>IF(O8852="","",
   IF(OR(O8852&lt;EDA_Outlier_Analysis!$C$10, O8852&gt;EDA_Outlier_Analysis!$C$11),
      "Outlier",
      "Normal"))</f>
        <v/>
      </c>
      <c r="R8852" t="str">
        <f>IF(P8852="","",
   IF(OR(P8852 &lt; EDA_Outlier_Analysis!$F$7, P8852 &gt; EDA_Outlier_Analysis!$F$8),
      "Outlier",
      "Normal"))</f>
        <v>Normal</v>
      </c>
      <c r="S8852" t="str">
        <f>IF(N8852="","",
   IF(OR(N8852 &lt;EDA_Outlier_Analysis!$I$10, N8852 &gt; EDA_Outlier_Analysis!$I$11),
      "Outlier",
      "Normal"))</f>
        <v>Normal</v>
      </c>
    </row>
    <row r="8853" spans="1:19">
      <c r="A8853" t="s">
        <v>18675</v>
      </c>
      <c r="B8853" s="4">
        <v>45201</v>
      </c>
      <c r="C8853" s="2">
        <v>-40750.449999999997</v>
      </c>
      <c r="D8853" t="s">
        <v>840</v>
      </c>
      <c r="E8853" t="s">
        <v>845</v>
      </c>
      <c r="F8853" t="s">
        <v>10</v>
      </c>
      <c r="G8853" t="s">
        <v>20</v>
      </c>
      <c r="I8853" t="s">
        <v>1971</v>
      </c>
      <c r="J8853" t="s">
        <v>18676</v>
      </c>
      <c r="K8853" t="str">
        <f>IF(COUNTIF(Customers!A:A, H8853)&gt;0, "Valid", "Invalid")</f>
        <v>Invalid</v>
      </c>
      <c r="L8853" t="str">
        <f t="shared" si="690"/>
        <v>10</v>
      </c>
      <c r="M8853" t="str">
        <f t="shared" si="691"/>
        <v>2023</v>
      </c>
      <c r="N8853">
        <f t="shared" si="692"/>
        <v>-40750.449999999997</v>
      </c>
      <c r="O8853" t="str">
        <f t="shared" si="693"/>
        <v/>
      </c>
      <c r="P8853">
        <f t="shared" si="694"/>
        <v>40750.449999999997</v>
      </c>
      <c r="Q8853" s="48" t="str">
        <f>IF(O8853="","",
   IF(OR(O8853&lt;EDA_Outlier_Analysis!$C$10, O8853&gt;EDA_Outlier_Analysis!$C$11),
      "Outlier",
      "Normal"))</f>
        <v/>
      </c>
      <c r="R8853" t="str">
        <f>IF(P8853="","",
   IF(OR(P8853 &lt; EDA_Outlier_Analysis!$F$7, P8853 &gt; EDA_Outlier_Analysis!$F$8),
      "Outlier",
      "Normal"))</f>
        <v>Normal</v>
      </c>
      <c r="S8853" t="str">
        <f>IF(N8853="","",
   IF(OR(N8853 &lt;EDA_Outlier_Analysis!$I$10, N8853 &gt; EDA_Outlier_Analysis!$I$11),
      "Outlier",
      "Normal"))</f>
        <v>Normal</v>
      </c>
    </row>
    <row r="8854" spans="1:19">
      <c r="A8854" t="s">
        <v>18677</v>
      </c>
      <c r="B8854" s="4">
        <v>44957</v>
      </c>
      <c r="C8854" s="2">
        <v>143220.19</v>
      </c>
      <c r="D8854" t="s">
        <v>849</v>
      </c>
      <c r="E8854" t="s">
        <v>853</v>
      </c>
      <c r="F8854" t="s">
        <v>9</v>
      </c>
      <c r="G8854" t="s">
        <v>24</v>
      </c>
      <c r="H8854" t="s">
        <v>131</v>
      </c>
      <c r="J8854" t="s">
        <v>18678</v>
      </c>
      <c r="K8854" t="str">
        <f>IF(COUNTIF(Customers!A:A, H8854)&gt;0, "Valid", "Invalid")</f>
        <v>Valid</v>
      </c>
      <c r="L8854" t="str">
        <f t="shared" si="690"/>
        <v>1</v>
      </c>
      <c r="M8854" t="str">
        <f t="shared" si="691"/>
        <v>2023</v>
      </c>
      <c r="N8854">
        <f t="shared" si="692"/>
        <v>143220.19</v>
      </c>
      <c r="O8854">
        <f t="shared" si="693"/>
        <v>143220.19</v>
      </c>
      <c r="P8854" t="str">
        <f t="shared" si="694"/>
        <v/>
      </c>
      <c r="Q8854" s="48" t="str">
        <f>IF(O8854="","",
   IF(OR(O8854&lt;EDA_Outlier_Analysis!$C$10, O8854&gt;EDA_Outlier_Analysis!$C$11),
      "Outlier",
      "Normal"))</f>
        <v>Normal</v>
      </c>
      <c r="R8854" t="str">
        <f>IF(P8854="","",
   IF(OR(P8854 &lt; EDA_Outlier_Analysis!$F$7, P8854 &gt; EDA_Outlier_Analysis!$F$8),
      "Outlier",
      "Normal"))</f>
        <v/>
      </c>
      <c r="S8854" t="str">
        <f>IF(N8854="","",
   IF(OR(N8854 &lt;EDA_Outlier_Analysis!$I$10, N8854 &gt; EDA_Outlier_Analysis!$I$11),
      "Outlier",
      "Normal"))</f>
        <v>Normal</v>
      </c>
    </row>
    <row r="8855" spans="1:19">
      <c r="A8855" t="s">
        <v>18679</v>
      </c>
      <c r="B8855" s="4">
        <v>45074</v>
      </c>
      <c r="C8855" s="2">
        <v>90713.26</v>
      </c>
      <c r="D8855" t="s">
        <v>849</v>
      </c>
      <c r="E8855" t="s">
        <v>850</v>
      </c>
      <c r="F8855" t="s">
        <v>9</v>
      </c>
      <c r="G8855" t="s">
        <v>31</v>
      </c>
      <c r="H8855" t="s">
        <v>309</v>
      </c>
      <c r="J8855" t="s">
        <v>18680</v>
      </c>
      <c r="K8855" t="str">
        <f>IF(COUNTIF(Customers!A:A, H8855)&gt;0, "Valid", "Invalid")</f>
        <v>Valid</v>
      </c>
      <c r="L8855" t="str">
        <f t="shared" si="690"/>
        <v>5</v>
      </c>
      <c r="M8855" t="str">
        <f t="shared" si="691"/>
        <v>2023</v>
      </c>
      <c r="N8855">
        <f t="shared" si="692"/>
        <v>90713.26</v>
      </c>
      <c r="O8855">
        <f t="shared" si="693"/>
        <v>90713.26</v>
      </c>
      <c r="P8855" t="str">
        <f t="shared" si="694"/>
        <v/>
      </c>
      <c r="Q8855" s="48" t="str">
        <f>IF(O8855="","",
   IF(OR(O8855&lt;EDA_Outlier_Analysis!$C$10, O8855&gt;EDA_Outlier_Analysis!$C$11),
      "Outlier",
      "Normal"))</f>
        <v>Normal</v>
      </c>
      <c r="R8855" t="str">
        <f>IF(P8855="","",
   IF(OR(P8855 &lt; EDA_Outlier_Analysis!$F$7, P8855 &gt; EDA_Outlier_Analysis!$F$8),
      "Outlier",
      "Normal"))</f>
        <v/>
      </c>
      <c r="S8855" t="str">
        <f>IF(N8855="","",
   IF(OR(N8855 &lt;EDA_Outlier_Analysis!$I$10, N8855 &gt; EDA_Outlier_Analysis!$I$11),
      "Outlier",
      "Normal"))</f>
        <v>Normal</v>
      </c>
    </row>
    <row r="8856" spans="1:19">
      <c r="A8856" t="s">
        <v>18681</v>
      </c>
      <c r="B8856" s="4">
        <v>44668</v>
      </c>
      <c r="C8856" s="2">
        <v>90890.05</v>
      </c>
      <c r="D8856" t="s">
        <v>849</v>
      </c>
      <c r="E8856" t="s">
        <v>868</v>
      </c>
      <c r="F8856" t="s">
        <v>11</v>
      </c>
      <c r="G8856" t="s">
        <v>20</v>
      </c>
      <c r="H8856" t="s">
        <v>119</v>
      </c>
      <c r="J8856" t="s">
        <v>18682</v>
      </c>
      <c r="K8856" t="str">
        <f>IF(COUNTIF(Customers!A:A, H8856)&gt;0, "Valid", "Invalid")</f>
        <v>Valid</v>
      </c>
      <c r="L8856" t="str">
        <f t="shared" si="690"/>
        <v>4</v>
      </c>
      <c r="M8856" t="str">
        <f t="shared" si="691"/>
        <v>2022</v>
      </c>
      <c r="N8856">
        <f t="shared" si="692"/>
        <v>90890.05</v>
      </c>
      <c r="O8856">
        <f t="shared" si="693"/>
        <v>90890.05</v>
      </c>
      <c r="P8856" t="str">
        <f t="shared" si="694"/>
        <v/>
      </c>
      <c r="Q8856" s="48" t="str">
        <f>IF(O8856="","",
   IF(OR(O8856&lt;EDA_Outlier_Analysis!$C$10, O8856&gt;EDA_Outlier_Analysis!$C$11),
      "Outlier",
      "Normal"))</f>
        <v>Normal</v>
      </c>
      <c r="R8856" t="str">
        <f>IF(P8856="","",
   IF(OR(P8856 &lt; EDA_Outlier_Analysis!$F$7, P8856 &gt; EDA_Outlier_Analysis!$F$8),
      "Outlier",
      "Normal"))</f>
        <v/>
      </c>
      <c r="S8856" t="str">
        <f>IF(N8856="","",
   IF(OR(N8856 &lt;EDA_Outlier_Analysis!$I$10, N8856 &gt; EDA_Outlier_Analysis!$I$11),
      "Outlier",
      "Normal"))</f>
        <v>Normal</v>
      </c>
    </row>
    <row r="8857" spans="1:19">
      <c r="A8857" t="s">
        <v>18683</v>
      </c>
      <c r="B8857" s="4">
        <v>45061</v>
      </c>
      <c r="C8857" s="2">
        <v>-33614.949999999997</v>
      </c>
      <c r="D8857" t="s">
        <v>840</v>
      </c>
      <c r="E8857" t="s">
        <v>905</v>
      </c>
      <c r="F8857" t="s">
        <v>9</v>
      </c>
      <c r="G8857" t="s">
        <v>24</v>
      </c>
      <c r="I8857" t="s">
        <v>846</v>
      </c>
      <c r="J8857" t="s">
        <v>18684</v>
      </c>
      <c r="K8857" t="str">
        <f>IF(COUNTIF(Customers!A:A, H8857)&gt;0, "Valid", "Invalid")</f>
        <v>Invalid</v>
      </c>
      <c r="L8857" t="str">
        <f t="shared" si="690"/>
        <v>5</v>
      </c>
      <c r="M8857" t="str">
        <f t="shared" si="691"/>
        <v>2023</v>
      </c>
      <c r="N8857">
        <f t="shared" si="692"/>
        <v>-33614.949999999997</v>
      </c>
      <c r="O8857" t="str">
        <f t="shared" si="693"/>
        <v/>
      </c>
      <c r="P8857">
        <f t="shared" si="694"/>
        <v>33614.949999999997</v>
      </c>
      <c r="Q8857" s="48" t="str">
        <f>IF(O8857="","",
   IF(OR(O8857&lt;EDA_Outlier_Analysis!$C$10, O8857&gt;EDA_Outlier_Analysis!$C$11),
      "Outlier",
      "Normal"))</f>
        <v/>
      </c>
      <c r="R8857" t="str">
        <f>IF(P8857="","",
   IF(OR(P8857 &lt; EDA_Outlier_Analysis!$F$7, P8857 &gt; EDA_Outlier_Analysis!$F$8),
      "Outlier",
      "Normal"))</f>
        <v>Normal</v>
      </c>
      <c r="S8857" t="str">
        <f>IF(N8857="","",
   IF(OR(N8857 &lt;EDA_Outlier_Analysis!$I$10, N8857 &gt; EDA_Outlier_Analysis!$I$11),
      "Outlier",
      "Normal"))</f>
        <v>Normal</v>
      </c>
    </row>
    <row r="8858" spans="1:19">
      <c r="A8858" t="s">
        <v>18685</v>
      </c>
      <c r="B8858" s="4">
        <v>44958</v>
      </c>
      <c r="C8858" s="2">
        <v>-53619.44</v>
      </c>
      <c r="D8858" t="s">
        <v>840</v>
      </c>
      <c r="E8858" t="s">
        <v>845</v>
      </c>
      <c r="F8858" t="s">
        <v>10</v>
      </c>
      <c r="G8858" t="s">
        <v>34</v>
      </c>
      <c r="I8858" t="s">
        <v>929</v>
      </c>
      <c r="J8858" t="s">
        <v>18686</v>
      </c>
      <c r="K8858" t="str">
        <f>IF(COUNTIF(Customers!A:A, H8858)&gt;0, "Valid", "Invalid")</f>
        <v>Invalid</v>
      </c>
      <c r="L8858" t="str">
        <f t="shared" si="690"/>
        <v>2</v>
      </c>
      <c r="M8858" t="str">
        <f t="shared" si="691"/>
        <v>2023</v>
      </c>
      <c r="N8858">
        <f t="shared" si="692"/>
        <v>-53619.44</v>
      </c>
      <c r="O8858" t="str">
        <f t="shared" si="693"/>
        <v/>
      </c>
      <c r="P8858">
        <f t="shared" si="694"/>
        <v>53619.44</v>
      </c>
      <c r="Q8858" s="48" t="str">
        <f>IF(O8858="","",
   IF(OR(O8858&lt;EDA_Outlier_Analysis!$C$10, O8858&gt;EDA_Outlier_Analysis!$C$11),
      "Outlier",
      "Normal"))</f>
        <v/>
      </c>
      <c r="R8858" t="str">
        <f>IF(P8858="","",
   IF(OR(P8858 &lt; EDA_Outlier_Analysis!$F$7, P8858 &gt; EDA_Outlier_Analysis!$F$8),
      "Outlier",
      "Normal"))</f>
        <v>Normal</v>
      </c>
      <c r="S8858" t="str">
        <f>IF(N8858="","",
   IF(OR(N8858 &lt;EDA_Outlier_Analysis!$I$10, N8858 &gt; EDA_Outlier_Analysis!$I$11),
      "Outlier",
      "Normal"))</f>
        <v>Normal</v>
      </c>
    </row>
    <row r="8859" spans="1:19">
      <c r="A8859" t="s">
        <v>18687</v>
      </c>
      <c r="B8859" s="4">
        <v>45011</v>
      </c>
      <c r="C8859" s="2">
        <v>-40184.04</v>
      </c>
      <c r="D8859" t="s">
        <v>840</v>
      </c>
      <c r="E8859" t="s">
        <v>905</v>
      </c>
      <c r="F8859" t="s">
        <v>10</v>
      </c>
      <c r="G8859" t="s">
        <v>20</v>
      </c>
      <c r="I8859" t="s">
        <v>898</v>
      </c>
      <c r="J8859" t="s">
        <v>18688</v>
      </c>
      <c r="K8859" t="str">
        <f>IF(COUNTIF(Customers!A:A, H8859)&gt;0, "Valid", "Invalid")</f>
        <v>Invalid</v>
      </c>
      <c r="L8859" t="str">
        <f t="shared" si="690"/>
        <v>3</v>
      </c>
      <c r="M8859" t="str">
        <f t="shared" si="691"/>
        <v>2023</v>
      </c>
      <c r="N8859">
        <f t="shared" si="692"/>
        <v>-40184.04</v>
      </c>
      <c r="O8859" t="str">
        <f t="shared" si="693"/>
        <v/>
      </c>
      <c r="P8859">
        <f t="shared" si="694"/>
        <v>40184.04</v>
      </c>
      <c r="Q8859" s="48" t="str">
        <f>IF(O8859="","",
   IF(OR(O8859&lt;EDA_Outlier_Analysis!$C$10, O8859&gt;EDA_Outlier_Analysis!$C$11),
      "Outlier",
      "Normal"))</f>
        <v/>
      </c>
      <c r="R8859" t="str">
        <f>IF(P8859="","",
   IF(OR(P8859 &lt; EDA_Outlier_Analysis!$F$7, P8859 &gt; EDA_Outlier_Analysis!$F$8),
      "Outlier",
      "Normal"))</f>
        <v>Normal</v>
      </c>
      <c r="S8859" t="str">
        <f>IF(N8859="","",
   IF(OR(N8859 &lt;EDA_Outlier_Analysis!$I$10, N8859 &gt; EDA_Outlier_Analysis!$I$11),
      "Outlier",
      "Normal"))</f>
        <v>Normal</v>
      </c>
    </row>
    <row r="8860" spans="1:19">
      <c r="A8860" t="s">
        <v>18689</v>
      </c>
      <c r="B8860" s="4">
        <v>44845</v>
      </c>
      <c r="C8860" s="2">
        <v>21307.33</v>
      </c>
      <c r="D8860" t="s">
        <v>971</v>
      </c>
      <c r="E8860" t="s">
        <v>971</v>
      </c>
      <c r="F8860" t="s">
        <v>11</v>
      </c>
      <c r="G8860" t="s">
        <v>20</v>
      </c>
      <c r="J8860" t="s">
        <v>18690</v>
      </c>
      <c r="K8860" t="str">
        <f>IF(COUNTIF(Customers!A:A, H8860)&gt;0, "Valid", "Invalid")</f>
        <v>Invalid</v>
      </c>
      <c r="L8860" t="str">
        <f t="shared" si="690"/>
        <v>10</v>
      </c>
      <c r="M8860" t="str">
        <f t="shared" si="691"/>
        <v>2022</v>
      </c>
      <c r="N8860">
        <f t="shared" si="692"/>
        <v>-21307.33</v>
      </c>
      <c r="O8860" t="str">
        <f t="shared" si="693"/>
        <v/>
      </c>
      <c r="P8860" t="str">
        <f t="shared" si="694"/>
        <v/>
      </c>
      <c r="Q8860" s="48" t="str">
        <f>IF(O8860="","",
   IF(OR(O8860&lt;EDA_Outlier_Analysis!$C$10, O8860&gt;EDA_Outlier_Analysis!$C$11),
      "Outlier",
      "Normal"))</f>
        <v/>
      </c>
      <c r="R8860" t="str">
        <f>IF(P8860="","",
   IF(OR(P8860 &lt; EDA_Outlier_Analysis!$F$7, P8860 &gt; EDA_Outlier_Analysis!$F$8),
      "Outlier",
      "Normal"))</f>
        <v/>
      </c>
      <c r="S8860" t="str">
        <f>IF(N8860="","",
   IF(OR(N8860 &lt;EDA_Outlier_Analysis!$I$10, N8860 &gt; EDA_Outlier_Analysis!$I$11),
      "Outlier",
      "Normal"))</f>
        <v>Normal</v>
      </c>
    </row>
    <row r="8861" spans="1:19">
      <c r="A8861" t="s">
        <v>18691</v>
      </c>
      <c r="B8861" s="4">
        <v>44638</v>
      </c>
      <c r="C8861" s="2">
        <v>13107.59</v>
      </c>
      <c r="D8861" t="s">
        <v>971</v>
      </c>
      <c r="E8861" t="s">
        <v>971</v>
      </c>
      <c r="F8861" t="s">
        <v>11</v>
      </c>
      <c r="G8861" t="s">
        <v>34</v>
      </c>
      <c r="J8861" t="s">
        <v>18692</v>
      </c>
      <c r="K8861" t="str">
        <f>IF(COUNTIF(Customers!A:A, H8861)&gt;0, "Valid", "Invalid")</f>
        <v>Invalid</v>
      </c>
      <c r="L8861" t="str">
        <f t="shared" si="690"/>
        <v>3</v>
      </c>
      <c r="M8861" t="str">
        <f t="shared" si="691"/>
        <v>2022</v>
      </c>
      <c r="N8861">
        <f t="shared" si="692"/>
        <v>-13107.59</v>
      </c>
      <c r="O8861" t="str">
        <f t="shared" si="693"/>
        <v/>
      </c>
      <c r="P8861" t="str">
        <f t="shared" si="694"/>
        <v/>
      </c>
      <c r="Q8861" s="48" t="str">
        <f>IF(O8861="","",
   IF(OR(O8861&lt;EDA_Outlier_Analysis!$C$10, O8861&gt;EDA_Outlier_Analysis!$C$11),
      "Outlier",
      "Normal"))</f>
        <v/>
      </c>
      <c r="R8861" t="str">
        <f>IF(P8861="","",
   IF(OR(P8861 &lt; EDA_Outlier_Analysis!$F$7, P8861 &gt; EDA_Outlier_Analysis!$F$8),
      "Outlier",
      "Normal"))</f>
        <v/>
      </c>
      <c r="S8861" t="str">
        <f>IF(N8861="","",
   IF(OR(N8861 &lt;EDA_Outlier_Analysis!$I$10, N8861 &gt; EDA_Outlier_Analysis!$I$11),
      "Outlier",
      "Normal"))</f>
        <v>Normal</v>
      </c>
    </row>
    <row r="8862" spans="1:19">
      <c r="A8862" t="s">
        <v>18693</v>
      </c>
      <c r="B8862" s="4">
        <v>45274</v>
      </c>
      <c r="C8862" s="2">
        <v>-36622.58</v>
      </c>
      <c r="D8862" t="s">
        <v>840</v>
      </c>
      <c r="E8862" t="s">
        <v>845</v>
      </c>
      <c r="F8862" t="s">
        <v>11</v>
      </c>
      <c r="G8862" t="s">
        <v>31</v>
      </c>
      <c r="I8862" t="s">
        <v>929</v>
      </c>
      <c r="J8862" t="s">
        <v>18694</v>
      </c>
      <c r="K8862" t="str">
        <f>IF(COUNTIF(Customers!A:A, H8862)&gt;0, "Valid", "Invalid")</f>
        <v>Invalid</v>
      </c>
      <c r="L8862" t="str">
        <f t="shared" si="690"/>
        <v>12</v>
      </c>
      <c r="M8862" t="str">
        <f t="shared" si="691"/>
        <v>2023</v>
      </c>
      <c r="N8862">
        <f t="shared" si="692"/>
        <v>-36622.58</v>
      </c>
      <c r="O8862" t="str">
        <f t="shared" si="693"/>
        <v/>
      </c>
      <c r="P8862">
        <f t="shared" si="694"/>
        <v>36622.58</v>
      </c>
      <c r="Q8862" s="48" t="str">
        <f>IF(O8862="","",
   IF(OR(O8862&lt;EDA_Outlier_Analysis!$C$10, O8862&gt;EDA_Outlier_Analysis!$C$11),
      "Outlier",
      "Normal"))</f>
        <v/>
      </c>
      <c r="R8862" t="str">
        <f>IF(P8862="","",
   IF(OR(P8862 &lt; EDA_Outlier_Analysis!$F$7, P8862 &gt; EDA_Outlier_Analysis!$F$8),
      "Outlier",
      "Normal"))</f>
        <v>Normal</v>
      </c>
      <c r="S8862" t="str">
        <f>IF(N8862="","",
   IF(OR(N8862 &lt;EDA_Outlier_Analysis!$I$10, N8862 &gt; EDA_Outlier_Analysis!$I$11),
      "Outlier",
      "Normal"))</f>
        <v>Normal</v>
      </c>
    </row>
    <row r="8863" spans="1:19">
      <c r="A8863" t="s">
        <v>18695</v>
      </c>
      <c r="B8863" s="4">
        <v>44739</v>
      </c>
      <c r="C8863" s="2">
        <v>-35318.769999999997</v>
      </c>
      <c r="D8863" t="s">
        <v>840</v>
      </c>
      <c r="E8863" t="s">
        <v>856</v>
      </c>
      <c r="F8863" t="s">
        <v>9</v>
      </c>
      <c r="G8863" t="s">
        <v>20</v>
      </c>
      <c r="I8863" t="s">
        <v>1083</v>
      </c>
      <c r="J8863" t="s">
        <v>18696</v>
      </c>
      <c r="K8863" t="str">
        <f>IF(COUNTIF(Customers!A:A, H8863)&gt;0, "Valid", "Invalid")</f>
        <v>Invalid</v>
      </c>
      <c r="L8863" t="str">
        <f t="shared" si="690"/>
        <v>6</v>
      </c>
      <c r="M8863" t="str">
        <f t="shared" si="691"/>
        <v>2022</v>
      </c>
      <c r="N8863">
        <f t="shared" si="692"/>
        <v>-35318.769999999997</v>
      </c>
      <c r="O8863" t="str">
        <f t="shared" si="693"/>
        <v/>
      </c>
      <c r="P8863">
        <f t="shared" si="694"/>
        <v>35318.769999999997</v>
      </c>
      <c r="Q8863" s="48" t="str">
        <f>IF(O8863="","",
   IF(OR(O8863&lt;EDA_Outlier_Analysis!$C$10, O8863&gt;EDA_Outlier_Analysis!$C$11),
      "Outlier",
      "Normal"))</f>
        <v/>
      </c>
      <c r="R8863" t="str">
        <f>IF(P8863="","",
   IF(OR(P8863 &lt; EDA_Outlier_Analysis!$F$7, P8863 &gt; EDA_Outlier_Analysis!$F$8),
      "Outlier",
      "Normal"))</f>
        <v>Normal</v>
      </c>
      <c r="S8863" t="str">
        <f>IF(N8863="","",
   IF(OR(N8863 &lt;EDA_Outlier_Analysis!$I$10, N8863 &gt; EDA_Outlier_Analysis!$I$11),
      "Outlier",
      "Normal"))</f>
        <v>Normal</v>
      </c>
    </row>
    <row r="8864" spans="1:19">
      <c r="A8864" t="s">
        <v>18697</v>
      </c>
      <c r="B8864" s="4">
        <v>45028</v>
      </c>
      <c r="C8864" s="2">
        <v>-69303.61</v>
      </c>
      <c r="D8864" t="s">
        <v>840</v>
      </c>
      <c r="E8864" t="s">
        <v>841</v>
      </c>
      <c r="F8864" t="s">
        <v>11</v>
      </c>
      <c r="G8864" t="s">
        <v>20</v>
      </c>
      <c r="I8864" t="s">
        <v>1453</v>
      </c>
      <c r="J8864" t="s">
        <v>18698</v>
      </c>
      <c r="K8864" t="str">
        <f>IF(COUNTIF(Customers!A:A, H8864)&gt;0, "Valid", "Invalid")</f>
        <v>Invalid</v>
      </c>
      <c r="L8864" t="str">
        <f t="shared" si="690"/>
        <v>4</v>
      </c>
      <c r="M8864" t="str">
        <f t="shared" si="691"/>
        <v>2023</v>
      </c>
      <c r="N8864">
        <f t="shared" si="692"/>
        <v>-69303.61</v>
      </c>
      <c r="O8864" t="str">
        <f t="shared" si="693"/>
        <v/>
      </c>
      <c r="P8864">
        <f t="shared" si="694"/>
        <v>69303.61</v>
      </c>
      <c r="Q8864" s="48" t="str">
        <f>IF(O8864="","",
   IF(OR(O8864&lt;EDA_Outlier_Analysis!$C$10, O8864&gt;EDA_Outlier_Analysis!$C$11),
      "Outlier",
      "Normal"))</f>
        <v/>
      </c>
      <c r="R8864" t="str">
        <f>IF(P8864="","",
   IF(OR(P8864 &lt; EDA_Outlier_Analysis!$F$7, P8864 &gt; EDA_Outlier_Analysis!$F$8),
      "Outlier",
      "Normal"))</f>
        <v>Outlier</v>
      </c>
      <c r="S8864" t="str">
        <f>IF(N8864="","",
   IF(OR(N8864 &lt;EDA_Outlier_Analysis!$I$10, N8864 &gt; EDA_Outlier_Analysis!$I$11),
      "Outlier",
      "Normal"))</f>
        <v>Normal</v>
      </c>
    </row>
    <row r="8865" spans="1:19">
      <c r="A8865" t="s">
        <v>18699</v>
      </c>
      <c r="B8865" s="4">
        <v>44817</v>
      </c>
      <c r="C8865" s="2">
        <v>-2000</v>
      </c>
      <c r="D8865" t="s">
        <v>840</v>
      </c>
      <c r="E8865" t="s">
        <v>856</v>
      </c>
      <c r="F8865" t="s">
        <v>11</v>
      </c>
      <c r="G8865" t="s">
        <v>20</v>
      </c>
      <c r="I8865" t="s">
        <v>1623</v>
      </c>
      <c r="J8865" t="s">
        <v>18700</v>
      </c>
      <c r="K8865" t="str">
        <f>IF(COUNTIF(Customers!A:A, H8865)&gt;0, "Valid", "Invalid")</f>
        <v>Invalid</v>
      </c>
      <c r="L8865" t="str">
        <f t="shared" si="690"/>
        <v>9</v>
      </c>
      <c r="M8865" t="str">
        <f t="shared" si="691"/>
        <v>2022</v>
      </c>
      <c r="N8865">
        <f t="shared" si="692"/>
        <v>-2000</v>
      </c>
      <c r="O8865" t="str">
        <f t="shared" si="693"/>
        <v/>
      </c>
      <c r="P8865">
        <f t="shared" si="694"/>
        <v>2000</v>
      </c>
      <c r="Q8865" s="48" t="str">
        <f>IF(O8865="","",
   IF(OR(O8865&lt;EDA_Outlier_Analysis!$C$10, O8865&gt;EDA_Outlier_Analysis!$C$11),
      "Outlier",
      "Normal"))</f>
        <v/>
      </c>
      <c r="R8865" t="str">
        <f>IF(P8865="","",
   IF(OR(P8865 &lt; EDA_Outlier_Analysis!$F$7, P8865 &gt; EDA_Outlier_Analysis!$F$8),
      "Outlier",
      "Normal"))</f>
        <v>Outlier</v>
      </c>
      <c r="S8865" t="str">
        <f>IF(N8865="","",
   IF(OR(N8865 &lt;EDA_Outlier_Analysis!$I$10, N8865 &gt; EDA_Outlier_Analysis!$I$11),
      "Outlier",
      "Normal"))</f>
        <v>Normal</v>
      </c>
    </row>
    <row r="8866" spans="1:19">
      <c r="A8866" t="s">
        <v>18701</v>
      </c>
      <c r="B8866" s="4">
        <v>44766</v>
      </c>
      <c r="C8866" s="2">
        <v>-31276.28</v>
      </c>
      <c r="D8866" t="s">
        <v>840</v>
      </c>
      <c r="E8866" t="s">
        <v>845</v>
      </c>
      <c r="F8866" t="s">
        <v>11</v>
      </c>
      <c r="G8866" t="s">
        <v>31</v>
      </c>
      <c r="I8866" t="s">
        <v>1237</v>
      </c>
      <c r="J8866" t="s">
        <v>18702</v>
      </c>
      <c r="K8866" t="str">
        <f>IF(COUNTIF(Customers!A:A, H8866)&gt;0, "Valid", "Invalid")</f>
        <v>Invalid</v>
      </c>
      <c r="L8866" t="str">
        <f t="shared" si="690"/>
        <v>7</v>
      </c>
      <c r="M8866" t="str">
        <f t="shared" si="691"/>
        <v>2022</v>
      </c>
      <c r="N8866">
        <f t="shared" si="692"/>
        <v>-31276.28</v>
      </c>
      <c r="O8866" t="str">
        <f t="shared" si="693"/>
        <v/>
      </c>
      <c r="P8866">
        <f t="shared" si="694"/>
        <v>31276.28</v>
      </c>
      <c r="Q8866" s="48" t="str">
        <f>IF(O8866="","",
   IF(OR(O8866&lt;EDA_Outlier_Analysis!$C$10, O8866&gt;EDA_Outlier_Analysis!$C$11),
      "Outlier",
      "Normal"))</f>
        <v/>
      </c>
      <c r="R8866" t="str">
        <f>IF(P8866="","",
   IF(OR(P8866 &lt; EDA_Outlier_Analysis!$F$7, P8866 &gt; EDA_Outlier_Analysis!$F$8),
      "Outlier",
      "Normal"))</f>
        <v>Normal</v>
      </c>
      <c r="S8866" t="str">
        <f>IF(N8866="","",
   IF(OR(N8866 &lt;EDA_Outlier_Analysis!$I$10, N8866 &gt; EDA_Outlier_Analysis!$I$11),
      "Outlier",
      "Normal"))</f>
        <v>Normal</v>
      </c>
    </row>
    <row r="8867" spans="1:19">
      <c r="A8867" t="s">
        <v>18703</v>
      </c>
      <c r="B8867" s="4">
        <v>44718</v>
      </c>
      <c r="C8867" s="2">
        <v>234877.99</v>
      </c>
      <c r="D8867" t="s">
        <v>849</v>
      </c>
      <c r="E8867" t="s">
        <v>850</v>
      </c>
      <c r="F8867" t="s">
        <v>9</v>
      </c>
      <c r="G8867" t="s">
        <v>20</v>
      </c>
      <c r="H8867" t="s">
        <v>573</v>
      </c>
      <c r="J8867" t="s">
        <v>18704</v>
      </c>
      <c r="K8867" t="str">
        <f>IF(COUNTIF(Customers!A:A, H8867)&gt;0, "Valid", "Invalid")</f>
        <v>Valid</v>
      </c>
      <c r="L8867" t="str">
        <f t="shared" si="690"/>
        <v>6</v>
      </c>
      <c r="M8867" t="str">
        <f t="shared" si="691"/>
        <v>2022</v>
      </c>
      <c r="N8867">
        <f t="shared" si="692"/>
        <v>234877.99</v>
      </c>
      <c r="O8867">
        <f t="shared" si="693"/>
        <v>234877.99</v>
      </c>
      <c r="P8867" t="str">
        <f t="shared" si="694"/>
        <v/>
      </c>
      <c r="Q8867" s="48" t="str">
        <f>IF(O8867="","",
   IF(OR(O8867&lt;EDA_Outlier_Analysis!$C$10, O8867&gt;EDA_Outlier_Analysis!$C$11),
      "Outlier",
      "Normal"))</f>
        <v>Normal</v>
      </c>
      <c r="R8867" t="str">
        <f>IF(P8867="","",
   IF(OR(P8867 &lt; EDA_Outlier_Analysis!$F$7, P8867 &gt; EDA_Outlier_Analysis!$F$8),
      "Outlier",
      "Normal"))</f>
        <v/>
      </c>
      <c r="S8867" t="str">
        <f>IF(N8867="","",
   IF(OR(N8867 &lt;EDA_Outlier_Analysis!$I$10, N8867 &gt; EDA_Outlier_Analysis!$I$11),
      "Outlier",
      "Normal"))</f>
        <v>Normal</v>
      </c>
    </row>
    <row r="8868" spans="1:19">
      <c r="A8868" t="s">
        <v>18705</v>
      </c>
      <c r="B8868" s="4">
        <v>44740</v>
      </c>
      <c r="C8868" s="2">
        <v>-73765.600000000006</v>
      </c>
      <c r="D8868" t="s">
        <v>840</v>
      </c>
      <c r="E8868" t="s">
        <v>845</v>
      </c>
      <c r="F8868" t="s">
        <v>9</v>
      </c>
      <c r="G8868" t="s">
        <v>34</v>
      </c>
      <c r="I8868" t="s">
        <v>1141</v>
      </c>
      <c r="J8868" t="s">
        <v>18706</v>
      </c>
      <c r="K8868" t="str">
        <f>IF(COUNTIF(Customers!A:A, H8868)&gt;0, "Valid", "Invalid")</f>
        <v>Invalid</v>
      </c>
      <c r="L8868" t="str">
        <f t="shared" si="690"/>
        <v>6</v>
      </c>
      <c r="M8868" t="str">
        <f t="shared" si="691"/>
        <v>2022</v>
      </c>
      <c r="N8868">
        <f t="shared" si="692"/>
        <v>-73765.600000000006</v>
      </c>
      <c r="O8868" t="str">
        <f t="shared" si="693"/>
        <v/>
      </c>
      <c r="P8868">
        <f t="shared" si="694"/>
        <v>73765.600000000006</v>
      </c>
      <c r="Q8868" s="48" t="str">
        <f>IF(O8868="","",
   IF(OR(O8868&lt;EDA_Outlier_Analysis!$C$10, O8868&gt;EDA_Outlier_Analysis!$C$11),
      "Outlier",
      "Normal"))</f>
        <v/>
      </c>
      <c r="R8868" t="str">
        <f>IF(P8868="","",
   IF(OR(P8868 &lt; EDA_Outlier_Analysis!$F$7, P8868 &gt; EDA_Outlier_Analysis!$F$8),
      "Outlier",
      "Normal"))</f>
        <v>Outlier</v>
      </c>
      <c r="S8868" t="str">
        <f>IF(N8868="","",
   IF(OR(N8868 &lt;EDA_Outlier_Analysis!$I$10, N8868 &gt; EDA_Outlier_Analysis!$I$11),
      "Outlier",
      "Normal"))</f>
        <v>Normal</v>
      </c>
    </row>
    <row r="8869" spans="1:19">
      <c r="A8869" t="s">
        <v>18707</v>
      </c>
      <c r="B8869" s="4">
        <v>45042</v>
      </c>
      <c r="C8869" s="2">
        <v>21159.65</v>
      </c>
      <c r="D8869" t="s">
        <v>873</v>
      </c>
      <c r="E8869" t="s">
        <v>873</v>
      </c>
      <c r="F8869" t="s">
        <v>9</v>
      </c>
      <c r="G8869" t="s">
        <v>31</v>
      </c>
      <c r="J8869" t="s">
        <v>18708</v>
      </c>
      <c r="K8869" t="str">
        <f>IF(COUNTIF(Customers!A:A, H8869)&gt;0, "Valid", "Invalid")</f>
        <v>Invalid</v>
      </c>
      <c r="L8869" t="str">
        <f t="shared" si="690"/>
        <v>4</v>
      </c>
      <c r="M8869" t="str">
        <f t="shared" si="691"/>
        <v>2023</v>
      </c>
      <c r="N8869">
        <f t="shared" si="692"/>
        <v>-21159.65</v>
      </c>
      <c r="O8869" t="str">
        <f t="shared" si="693"/>
        <v/>
      </c>
      <c r="P8869" t="str">
        <f t="shared" si="694"/>
        <v/>
      </c>
      <c r="Q8869" s="48" t="str">
        <f>IF(O8869="","",
   IF(OR(O8869&lt;EDA_Outlier_Analysis!$C$10, O8869&gt;EDA_Outlier_Analysis!$C$11),
      "Outlier",
      "Normal"))</f>
        <v/>
      </c>
      <c r="R8869" t="str">
        <f>IF(P8869="","",
   IF(OR(P8869 &lt; EDA_Outlier_Analysis!$F$7, P8869 &gt; EDA_Outlier_Analysis!$F$8),
      "Outlier",
      "Normal"))</f>
        <v/>
      </c>
      <c r="S8869" t="str">
        <f>IF(N8869="","",
   IF(OR(N8869 &lt;EDA_Outlier_Analysis!$I$10, N8869 &gt; EDA_Outlier_Analysis!$I$11),
      "Outlier",
      "Normal"))</f>
        <v>Normal</v>
      </c>
    </row>
    <row r="8870" spans="1:19">
      <c r="A8870" t="s">
        <v>18709</v>
      </c>
      <c r="B8870" s="4">
        <v>45250</v>
      </c>
      <c r="C8870" s="2">
        <v>-87471.51</v>
      </c>
      <c r="D8870" t="s">
        <v>840</v>
      </c>
      <c r="E8870" t="s">
        <v>845</v>
      </c>
      <c r="F8870" t="s">
        <v>9</v>
      </c>
      <c r="G8870" t="s">
        <v>34</v>
      </c>
      <c r="I8870" t="s">
        <v>1412</v>
      </c>
      <c r="J8870" t="s">
        <v>18710</v>
      </c>
      <c r="K8870" t="str">
        <f>IF(COUNTIF(Customers!A:A, H8870)&gt;0, "Valid", "Invalid")</f>
        <v>Invalid</v>
      </c>
      <c r="L8870" t="str">
        <f t="shared" si="690"/>
        <v>11</v>
      </c>
      <c r="M8870" t="str">
        <f t="shared" si="691"/>
        <v>2023</v>
      </c>
      <c r="N8870">
        <f t="shared" si="692"/>
        <v>-87471.51</v>
      </c>
      <c r="O8870" t="str">
        <f t="shared" si="693"/>
        <v/>
      </c>
      <c r="P8870">
        <f t="shared" si="694"/>
        <v>87471.51</v>
      </c>
      <c r="Q8870" s="48" t="str">
        <f>IF(O8870="","",
   IF(OR(O8870&lt;EDA_Outlier_Analysis!$C$10, O8870&gt;EDA_Outlier_Analysis!$C$11),
      "Outlier",
      "Normal"))</f>
        <v/>
      </c>
      <c r="R8870" t="str">
        <f>IF(P8870="","",
   IF(OR(P8870 &lt; EDA_Outlier_Analysis!$F$7, P8870 &gt; EDA_Outlier_Analysis!$F$8),
      "Outlier",
      "Normal"))</f>
        <v>Outlier</v>
      </c>
      <c r="S8870" t="str">
        <f>IF(N8870="","",
   IF(OR(N8870 &lt;EDA_Outlier_Analysis!$I$10, N8870 &gt; EDA_Outlier_Analysis!$I$11),
      "Outlier",
      "Normal"))</f>
        <v>Normal</v>
      </c>
    </row>
    <row r="8871" spans="1:19">
      <c r="A8871" t="s">
        <v>18711</v>
      </c>
      <c r="B8871" s="4">
        <v>45092</v>
      </c>
      <c r="C8871" s="2">
        <v>-33708.74</v>
      </c>
      <c r="D8871" t="s">
        <v>840</v>
      </c>
      <c r="E8871" t="s">
        <v>841</v>
      </c>
      <c r="F8871" t="s">
        <v>9</v>
      </c>
      <c r="G8871" t="s">
        <v>34</v>
      </c>
      <c r="I8871" t="s">
        <v>1415</v>
      </c>
      <c r="J8871" t="s">
        <v>18712</v>
      </c>
      <c r="K8871" t="str">
        <f>IF(COUNTIF(Customers!A:A, H8871)&gt;0, "Valid", "Invalid")</f>
        <v>Invalid</v>
      </c>
      <c r="L8871" t="str">
        <f t="shared" si="690"/>
        <v>6</v>
      </c>
      <c r="M8871" t="str">
        <f t="shared" si="691"/>
        <v>2023</v>
      </c>
      <c r="N8871">
        <f t="shared" si="692"/>
        <v>-33708.74</v>
      </c>
      <c r="O8871" t="str">
        <f t="shared" si="693"/>
        <v/>
      </c>
      <c r="P8871">
        <f t="shared" si="694"/>
        <v>33708.74</v>
      </c>
      <c r="Q8871" s="48" t="str">
        <f>IF(O8871="","",
   IF(OR(O8871&lt;EDA_Outlier_Analysis!$C$10, O8871&gt;EDA_Outlier_Analysis!$C$11),
      "Outlier",
      "Normal"))</f>
        <v/>
      </c>
      <c r="R8871" t="str">
        <f>IF(P8871="","",
   IF(OR(P8871 &lt; EDA_Outlier_Analysis!$F$7, P8871 &gt; EDA_Outlier_Analysis!$F$8),
      "Outlier",
      "Normal"))</f>
        <v>Normal</v>
      </c>
      <c r="S8871" t="str">
        <f>IF(N8871="","",
   IF(OR(N8871 &lt;EDA_Outlier_Analysis!$I$10, N8871 &gt; EDA_Outlier_Analysis!$I$11),
      "Outlier",
      "Normal"))</f>
        <v>Normal</v>
      </c>
    </row>
    <row r="8872" spans="1:19">
      <c r="A8872" t="s">
        <v>18713</v>
      </c>
      <c r="B8872" s="4">
        <v>45160</v>
      </c>
      <c r="C8872" s="2">
        <v>-28356.03</v>
      </c>
      <c r="D8872" t="s">
        <v>840</v>
      </c>
      <c r="E8872" t="s">
        <v>878</v>
      </c>
      <c r="F8872" t="s">
        <v>11</v>
      </c>
      <c r="G8872" t="s">
        <v>34</v>
      </c>
      <c r="I8872" t="s">
        <v>4371</v>
      </c>
      <c r="J8872" t="s">
        <v>18714</v>
      </c>
      <c r="K8872" t="str">
        <f>IF(COUNTIF(Customers!A:A, H8872)&gt;0, "Valid", "Invalid")</f>
        <v>Invalid</v>
      </c>
      <c r="L8872" t="str">
        <f t="shared" si="690"/>
        <v>8</v>
      </c>
      <c r="M8872" t="str">
        <f t="shared" si="691"/>
        <v>2023</v>
      </c>
      <c r="N8872">
        <f t="shared" si="692"/>
        <v>-28356.03</v>
      </c>
      <c r="O8872" t="str">
        <f t="shared" si="693"/>
        <v/>
      </c>
      <c r="P8872">
        <f t="shared" si="694"/>
        <v>28356.03</v>
      </c>
      <c r="Q8872" s="48" t="str">
        <f>IF(O8872="","",
   IF(OR(O8872&lt;EDA_Outlier_Analysis!$C$10, O8872&gt;EDA_Outlier_Analysis!$C$11),
      "Outlier",
      "Normal"))</f>
        <v/>
      </c>
      <c r="R8872" t="str">
        <f>IF(P8872="","",
   IF(OR(P8872 &lt; EDA_Outlier_Analysis!$F$7, P8872 &gt; EDA_Outlier_Analysis!$F$8),
      "Outlier",
      "Normal"))</f>
        <v>Normal</v>
      </c>
      <c r="S8872" t="str">
        <f>IF(N8872="","",
   IF(OR(N8872 &lt;EDA_Outlier_Analysis!$I$10, N8872 &gt; EDA_Outlier_Analysis!$I$11),
      "Outlier",
      "Normal"))</f>
        <v>Normal</v>
      </c>
    </row>
    <row r="8873" spans="1:19">
      <c r="A8873" t="s">
        <v>18715</v>
      </c>
      <c r="B8873" s="4">
        <v>44911</v>
      </c>
      <c r="C8873" s="2">
        <v>16940.330000000002</v>
      </c>
      <c r="D8873" t="s">
        <v>873</v>
      </c>
      <c r="E8873" t="s">
        <v>873</v>
      </c>
      <c r="F8873" t="s">
        <v>10</v>
      </c>
      <c r="G8873" t="s">
        <v>31</v>
      </c>
      <c r="J8873" t="s">
        <v>18716</v>
      </c>
      <c r="K8873" t="str">
        <f>IF(COUNTIF(Customers!A:A, H8873)&gt;0, "Valid", "Invalid")</f>
        <v>Invalid</v>
      </c>
      <c r="L8873" t="str">
        <f t="shared" si="690"/>
        <v>12</v>
      </c>
      <c r="M8873" t="str">
        <f t="shared" si="691"/>
        <v>2022</v>
      </c>
      <c r="N8873">
        <f t="shared" si="692"/>
        <v>-16940.330000000002</v>
      </c>
      <c r="O8873" t="str">
        <f t="shared" si="693"/>
        <v/>
      </c>
      <c r="P8873" t="str">
        <f t="shared" si="694"/>
        <v/>
      </c>
      <c r="Q8873" s="48" t="str">
        <f>IF(O8873="","",
   IF(OR(O8873&lt;EDA_Outlier_Analysis!$C$10, O8873&gt;EDA_Outlier_Analysis!$C$11),
      "Outlier",
      "Normal"))</f>
        <v/>
      </c>
      <c r="R8873" t="str">
        <f>IF(P8873="","",
   IF(OR(P8873 &lt; EDA_Outlier_Analysis!$F$7, P8873 &gt; EDA_Outlier_Analysis!$F$8),
      "Outlier",
      "Normal"))</f>
        <v/>
      </c>
      <c r="S8873" t="str">
        <f>IF(N8873="","",
   IF(OR(N8873 &lt;EDA_Outlier_Analysis!$I$10, N8873 &gt; EDA_Outlier_Analysis!$I$11),
      "Outlier",
      "Normal"))</f>
        <v>Normal</v>
      </c>
    </row>
    <row r="8874" spans="1:19">
      <c r="A8874" t="s">
        <v>18717</v>
      </c>
      <c r="B8874" s="4">
        <v>45024</v>
      </c>
      <c r="C8874" s="2">
        <v>-41614.07</v>
      </c>
      <c r="D8874" t="s">
        <v>840</v>
      </c>
      <c r="E8874" t="s">
        <v>845</v>
      </c>
      <c r="F8874" t="s">
        <v>10</v>
      </c>
      <c r="G8874" t="s">
        <v>34</v>
      </c>
      <c r="I8874" t="s">
        <v>2017</v>
      </c>
      <c r="J8874" t="s">
        <v>18718</v>
      </c>
      <c r="K8874" t="str">
        <f>IF(COUNTIF(Customers!A:A, H8874)&gt;0, "Valid", "Invalid")</f>
        <v>Invalid</v>
      </c>
      <c r="L8874" t="str">
        <f t="shared" si="690"/>
        <v>4</v>
      </c>
      <c r="M8874" t="str">
        <f t="shared" si="691"/>
        <v>2023</v>
      </c>
      <c r="N8874">
        <f t="shared" si="692"/>
        <v>-41614.07</v>
      </c>
      <c r="O8874" t="str">
        <f t="shared" si="693"/>
        <v/>
      </c>
      <c r="P8874">
        <f t="shared" si="694"/>
        <v>41614.07</v>
      </c>
      <c r="Q8874" s="48" t="str">
        <f>IF(O8874="","",
   IF(OR(O8874&lt;EDA_Outlier_Analysis!$C$10, O8874&gt;EDA_Outlier_Analysis!$C$11),
      "Outlier",
      "Normal"))</f>
        <v/>
      </c>
      <c r="R8874" t="str">
        <f>IF(P8874="","",
   IF(OR(P8874 &lt; EDA_Outlier_Analysis!$F$7, P8874 &gt; EDA_Outlier_Analysis!$F$8),
      "Outlier",
      "Normal"))</f>
        <v>Normal</v>
      </c>
      <c r="S8874" t="str">
        <f>IF(N8874="","",
   IF(OR(N8874 &lt;EDA_Outlier_Analysis!$I$10, N8874 &gt; EDA_Outlier_Analysis!$I$11),
      "Outlier",
      "Normal"))</f>
        <v>Normal</v>
      </c>
    </row>
    <row r="8875" spans="1:19">
      <c r="A8875" t="s">
        <v>18719</v>
      </c>
      <c r="B8875" s="4">
        <v>44573</v>
      </c>
      <c r="C8875" s="2">
        <v>14608.29</v>
      </c>
      <c r="D8875" t="s">
        <v>873</v>
      </c>
      <c r="E8875" t="s">
        <v>873</v>
      </c>
      <c r="F8875" t="s">
        <v>9</v>
      </c>
      <c r="G8875" t="s">
        <v>34</v>
      </c>
      <c r="J8875" t="s">
        <v>18720</v>
      </c>
      <c r="K8875" t="str">
        <f>IF(COUNTIF(Customers!A:A, H8875)&gt;0, "Valid", "Invalid")</f>
        <v>Invalid</v>
      </c>
      <c r="L8875" t="str">
        <f t="shared" si="690"/>
        <v>1</v>
      </c>
      <c r="M8875" t="str">
        <f t="shared" si="691"/>
        <v>2022</v>
      </c>
      <c r="N8875">
        <f t="shared" si="692"/>
        <v>-14608.29</v>
      </c>
      <c r="O8875" t="str">
        <f t="shared" si="693"/>
        <v/>
      </c>
      <c r="P8875" t="str">
        <f t="shared" si="694"/>
        <v/>
      </c>
      <c r="Q8875" s="48" t="str">
        <f>IF(O8875="","",
   IF(OR(O8875&lt;EDA_Outlier_Analysis!$C$10, O8875&gt;EDA_Outlier_Analysis!$C$11),
      "Outlier",
      "Normal"))</f>
        <v/>
      </c>
      <c r="R8875" t="str">
        <f>IF(P8875="","",
   IF(OR(P8875 &lt; EDA_Outlier_Analysis!$F$7, P8875 &gt; EDA_Outlier_Analysis!$F$8),
      "Outlier",
      "Normal"))</f>
        <v/>
      </c>
      <c r="S8875" t="str">
        <f>IF(N8875="","",
   IF(OR(N8875 &lt;EDA_Outlier_Analysis!$I$10, N8875 &gt; EDA_Outlier_Analysis!$I$11),
      "Outlier",
      "Normal"))</f>
        <v>Normal</v>
      </c>
    </row>
    <row r="8876" spans="1:19">
      <c r="A8876" t="s">
        <v>18721</v>
      </c>
      <c r="B8876" s="4">
        <v>44933</v>
      </c>
      <c r="C8876" s="2">
        <v>-77372.149999999994</v>
      </c>
      <c r="D8876" t="s">
        <v>840</v>
      </c>
      <c r="E8876" t="s">
        <v>878</v>
      </c>
      <c r="F8876" t="s">
        <v>9</v>
      </c>
      <c r="G8876" t="s">
        <v>20</v>
      </c>
      <c r="I8876" t="s">
        <v>1519</v>
      </c>
      <c r="J8876" t="s">
        <v>18722</v>
      </c>
      <c r="K8876" t="str">
        <f>IF(COUNTIF(Customers!A:A, H8876)&gt;0, "Valid", "Invalid")</f>
        <v>Invalid</v>
      </c>
      <c r="L8876" t="str">
        <f t="shared" si="690"/>
        <v>1</v>
      </c>
      <c r="M8876" t="str">
        <f t="shared" si="691"/>
        <v>2023</v>
      </c>
      <c r="N8876">
        <f t="shared" si="692"/>
        <v>-77372.149999999994</v>
      </c>
      <c r="O8876" t="str">
        <f t="shared" si="693"/>
        <v/>
      </c>
      <c r="P8876">
        <f t="shared" si="694"/>
        <v>77372.149999999994</v>
      </c>
      <c r="Q8876" s="48" t="str">
        <f>IF(O8876="","",
   IF(OR(O8876&lt;EDA_Outlier_Analysis!$C$10, O8876&gt;EDA_Outlier_Analysis!$C$11),
      "Outlier",
      "Normal"))</f>
        <v/>
      </c>
      <c r="R8876" t="str">
        <f>IF(P8876="","",
   IF(OR(P8876 &lt; EDA_Outlier_Analysis!$F$7, P8876 &gt; EDA_Outlier_Analysis!$F$8),
      "Outlier",
      "Normal"))</f>
        <v>Outlier</v>
      </c>
      <c r="S8876" t="str">
        <f>IF(N8876="","",
   IF(OR(N8876 &lt;EDA_Outlier_Analysis!$I$10, N8876 &gt; EDA_Outlier_Analysis!$I$11),
      "Outlier",
      "Normal"))</f>
        <v>Normal</v>
      </c>
    </row>
    <row r="8877" spans="1:19">
      <c r="A8877" t="s">
        <v>18723</v>
      </c>
      <c r="B8877" s="4">
        <v>44702</v>
      </c>
      <c r="C8877" s="2">
        <v>167780.92</v>
      </c>
      <c r="D8877" t="s">
        <v>849</v>
      </c>
      <c r="E8877" t="s">
        <v>853</v>
      </c>
      <c r="F8877" t="s">
        <v>11</v>
      </c>
      <c r="G8877" t="s">
        <v>24</v>
      </c>
      <c r="H8877" t="s">
        <v>381</v>
      </c>
      <c r="J8877" t="s">
        <v>18724</v>
      </c>
      <c r="K8877" t="str">
        <f>IF(COUNTIF(Customers!A:A, H8877)&gt;0, "Valid", "Invalid")</f>
        <v>Valid</v>
      </c>
      <c r="L8877" t="str">
        <f t="shared" si="690"/>
        <v>5</v>
      </c>
      <c r="M8877" t="str">
        <f t="shared" si="691"/>
        <v>2022</v>
      </c>
      <c r="N8877">
        <f t="shared" si="692"/>
        <v>167780.92</v>
      </c>
      <c r="O8877">
        <f t="shared" si="693"/>
        <v>167780.92</v>
      </c>
      <c r="P8877" t="str">
        <f t="shared" si="694"/>
        <v/>
      </c>
      <c r="Q8877" s="48" t="str">
        <f>IF(O8877="","",
   IF(OR(O8877&lt;EDA_Outlier_Analysis!$C$10, O8877&gt;EDA_Outlier_Analysis!$C$11),
      "Outlier",
      "Normal"))</f>
        <v>Normal</v>
      </c>
      <c r="R8877" t="str">
        <f>IF(P8877="","",
   IF(OR(P8877 &lt; EDA_Outlier_Analysis!$F$7, P8877 &gt; EDA_Outlier_Analysis!$F$8),
      "Outlier",
      "Normal"))</f>
        <v/>
      </c>
      <c r="S8877" t="str">
        <f>IF(N8877="","",
   IF(OR(N8877 &lt;EDA_Outlier_Analysis!$I$10, N8877 &gt; EDA_Outlier_Analysis!$I$11),
      "Outlier",
      "Normal"))</f>
        <v>Normal</v>
      </c>
    </row>
    <row r="8878" spans="1:19">
      <c r="A8878" t="s">
        <v>18725</v>
      </c>
      <c r="B8878" s="4">
        <v>44713</v>
      </c>
      <c r="C8878" s="2">
        <v>-65633.460000000006</v>
      </c>
      <c r="D8878" t="s">
        <v>840</v>
      </c>
      <c r="E8878" t="s">
        <v>845</v>
      </c>
      <c r="F8878" t="s">
        <v>11</v>
      </c>
      <c r="G8878" t="s">
        <v>24</v>
      </c>
      <c r="I8878" t="s">
        <v>979</v>
      </c>
      <c r="J8878" t="s">
        <v>18726</v>
      </c>
      <c r="K8878" t="str">
        <f>IF(COUNTIF(Customers!A:A, H8878)&gt;0, "Valid", "Invalid")</f>
        <v>Invalid</v>
      </c>
      <c r="L8878" t="str">
        <f t="shared" si="690"/>
        <v>6</v>
      </c>
      <c r="M8878" t="str">
        <f t="shared" si="691"/>
        <v>2022</v>
      </c>
      <c r="N8878">
        <f t="shared" si="692"/>
        <v>-65633.460000000006</v>
      </c>
      <c r="O8878" t="str">
        <f t="shared" si="693"/>
        <v/>
      </c>
      <c r="P8878">
        <f t="shared" si="694"/>
        <v>65633.460000000006</v>
      </c>
      <c r="Q8878" s="48" t="str">
        <f>IF(O8878="","",
   IF(OR(O8878&lt;EDA_Outlier_Analysis!$C$10, O8878&gt;EDA_Outlier_Analysis!$C$11),
      "Outlier",
      "Normal"))</f>
        <v/>
      </c>
      <c r="R8878" t="str">
        <f>IF(P8878="","",
   IF(OR(P8878 &lt; EDA_Outlier_Analysis!$F$7, P8878 &gt; EDA_Outlier_Analysis!$F$8),
      "Outlier",
      "Normal"))</f>
        <v>Outlier</v>
      </c>
      <c r="S8878" t="str">
        <f>IF(N8878="","",
   IF(OR(N8878 &lt;EDA_Outlier_Analysis!$I$10, N8878 &gt; EDA_Outlier_Analysis!$I$11),
      "Outlier",
      "Normal"))</f>
        <v>Normal</v>
      </c>
    </row>
    <row r="8879" spans="1:19">
      <c r="A8879" t="s">
        <v>18727</v>
      </c>
      <c r="B8879" s="4">
        <v>44842</v>
      </c>
      <c r="C8879" s="2">
        <v>169131.44</v>
      </c>
      <c r="D8879" t="s">
        <v>849</v>
      </c>
      <c r="E8879" t="s">
        <v>850</v>
      </c>
      <c r="F8879" t="s">
        <v>11</v>
      </c>
      <c r="G8879" t="s">
        <v>34</v>
      </c>
      <c r="H8879" t="s">
        <v>105</v>
      </c>
      <c r="J8879" t="s">
        <v>18728</v>
      </c>
      <c r="K8879" t="str">
        <f>IF(COUNTIF(Customers!A:A, H8879)&gt;0, "Valid", "Invalid")</f>
        <v>Valid</v>
      </c>
      <c r="L8879" t="str">
        <f t="shared" si="690"/>
        <v>10</v>
      </c>
      <c r="M8879" t="str">
        <f t="shared" si="691"/>
        <v>2022</v>
      </c>
      <c r="N8879">
        <f t="shared" si="692"/>
        <v>169131.44</v>
      </c>
      <c r="O8879">
        <f t="shared" si="693"/>
        <v>169131.44</v>
      </c>
      <c r="P8879" t="str">
        <f t="shared" si="694"/>
        <v/>
      </c>
      <c r="Q8879" s="48" t="str">
        <f>IF(O8879="","",
   IF(OR(O8879&lt;EDA_Outlier_Analysis!$C$10, O8879&gt;EDA_Outlier_Analysis!$C$11),
      "Outlier",
      "Normal"))</f>
        <v>Normal</v>
      </c>
      <c r="R8879" t="str">
        <f>IF(P8879="","",
   IF(OR(P8879 &lt; EDA_Outlier_Analysis!$F$7, P8879 &gt; EDA_Outlier_Analysis!$F$8),
      "Outlier",
      "Normal"))</f>
        <v/>
      </c>
      <c r="S8879" t="str">
        <f>IF(N8879="","",
   IF(OR(N8879 &lt;EDA_Outlier_Analysis!$I$10, N8879 &gt; EDA_Outlier_Analysis!$I$11),
      "Outlier",
      "Normal"))</f>
        <v>Normal</v>
      </c>
    </row>
    <row r="8880" spans="1:19">
      <c r="A8880" t="s">
        <v>18729</v>
      </c>
      <c r="B8880" s="4">
        <v>44935</v>
      </c>
      <c r="C8880" s="2">
        <v>-22708.42</v>
      </c>
      <c r="D8880" t="s">
        <v>840</v>
      </c>
      <c r="E8880" t="s">
        <v>841</v>
      </c>
      <c r="F8880" t="s">
        <v>10</v>
      </c>
      <c r="G8880" t="s">
        <v>34</v>
      </c>
      <c r="I8880" t="s">
        <v>1415</v>
      </c>
      <c r="J8880" t="s">
        <v>18730</v>
      </c>
      <c r="K8880" t="str">
        <f>IF(COUNTIF(Customers!A:A, H8880)&gt;0, "Valid", "Invalid")</f>
        <v>Invalid</v>
      </c>
      <c r="L8880" t="str">
        <f t="shared" si="690"/>
        <v>1</v>
      </c>
      <c r="M8880" t="str">
        <f t="shared" si="691"/>
        <v>2023</v>
      </c>
      <c r="N8880">
        <f t="shared" si="692"/>
        <v>-22708.42</v>
      </c>
      <c r="O8880" t="str">
        <f t="shared" si="693"/>
        <v/>
      </c>
      <c r="P8880">
        <f t="shared" si="694"/>
        <v>22708.42</v>
      </c>
      <c r="Q8880" s="48" t="str">
        <f>IF(O8880="","",
   IF(OR(O8880&lt;EDA_Outlier_Analysis!$C$10, O8880&gt;EDA_Outlier_Analysis!$C$11),
      "Outlier",
      "Normal"))</f>
        <v/>
      </c>
      <c r="R8880" t="str">
        <f>IF(P8880="","",
   IF(OR(P8880 &lt; EDA_Outlier_Analysis!$F$7, P8880 &gt; EDA_Outlier_Analysis!$F$8),
      "Outlier",
      "Normal"))</f>
        <v>Outlier</v>
      </c>
      <c r="S8880" t="str">
        <f>IF(N8880="","",
   IF(OR(N8880 &lt;EDA_Outlier_Analysis!$I$10, N8880 &gt; EDA_Outlier_Analysis!$I$11),
      "Outlier",
      "Normal"))</f>
        <v>Normal</v>
      </c>
    </row>
    <row r="8881" spans="1:19">
      <c r="A8881" t="s">
        <v>18731</v>
      </c>
      <c r="B8881" s="4">
        <v>44571</v>
      </c>
      <c r="C8881" s="2">
        <v>185763.54</v>
      </c>
      <c r="D8881" t="s">
        <v>849</v>
      </c>
      <c r="E8881" t="s">
        <v>853</v>
      </c>
      <c r="F8881" t="s">
        <v>9</v>
      </c>
      <c r="G8881" t="s">
        <v>34</v>
      </c>
      <c r="H8881" t="s">
        <v>631</v>
      </c>
      <c r="J8881" t="s">
        <v>18732</v>
      </c>
      <c r="K8881" t="str">
        <f>IF(COUNTIF(Customers!A:A, H8881)&gt;0, "Valid", "Invalid")</f>
        <v>Valid</v>
      </c>
      <c r="L8881" t="str">
        <f t="shared" si="690"/>
        <v>1</v>
      </c>
      <c r="M8881" t="str">
        <f t="shared" si="691"/>
        <v>2022</v>
      </c>
      <c r="N8881">
        <f t="shared" si="692"/>
        <v>185763.54</v>
      </c>
      <c r="O8881">
        <f t="shared" si="693"/>
        <v>185763.54</v>
      </c>
      <c r="P8881" t="str">
        <f t="shared" si="694"/>
        <v/>
      </c>
      <c r="Q8881" s="48" t="str">
        <f>IF(O8881="","",
   IF(OR(O8881&lt;EDA_Outlier_Analysis!$C$10, O8881&gt;EDA_Outlier_Analysis!$C$11),
      "Outlier",
      "Normal"))</f>
        <v>Normal</v>
      </c>
      <c r="R8881" t="str">
        <f>IF(P8881="","",
   IF(OR(P8881 &lt; EDA_Outlier_Analysis!$F$7, P8881 &gt; EDA_Outlier_Analysis!$F$8),
      "Outlier",
      "Normal"))</f>
        <v/>
      </c>
      <c r="S8881" t="str">
        <f>IF(N8881="","",
   IF(OR(N8881 &lt;EDA_Outlier_Analysis!$I$10, N8881 &gt; EDA_Outlier_Analysis!$I$11),
      "Outlier",
      "Normal"))</f>
        <v>Normal</v>
      </c>
    </row>
    <row r="8882" spans="1:19">
      <c r="A8882" t="s">
        <v>18733</v>
      </c>
      <c r="B8882" s="4">
        <v>44919</v>
      </c>
      <c r="C8882" s="2">
        <v>129806.39</v>
      </c>
      <c r="D8882" t="s">
        <v>849</v>
      </c>
      <c r="E8882" t="s">
        <v>853</v>
      </c>
      <c r="F8882" t="s">
        <v>11</v>
      </c>
      <c r="G8882" t="s">
        <v>31</v>
      </c>
      <c r="H8882" t="s">
        <v>423</v>
      </c>
      <c r="J8882" t="s">
        <v>18734</v>
      </c>
      <c r="K8882" t="str">
        <f>IF(COUNTIF(Customers!A:A, H8882)&gt;0, "Valid", "Invalid")</f>
        <v>Valid</v>
      </c>
      <c r="L8882" t="str">
        <f t="shared" si="690"/>
        <v>12</v>
      </c>
      <c r="M8882" t="str">
        <f t="shared" si="691"/>
        <v>2022</v>
      </c>
      <c r="N8882">
        <f t="shared" si="692"/>
        <v>129806.39</v>
      </c>
      <c r="O8882">
        <f t="shared" si="693"/>
        <v>129806.39</v>
      </c>
      <c r="P8882" t="str">
        <f t="shared" si="694"/>
        <v/>
      </c>
      <c r="Q8882" s="48" t="str">
        <f>IF(O8882="","",
   IF(OR(O8882&lt;EDA_Outlier_Analysis!$C$10, O8882&gt;EDA_Outlier_Analysis!$C$11),
      "Outlier",
      "Normal"))</f>
        <v>Normal</v>
      </c>
      <c r="R8882" t="str">
        <f>IF(P8882="","",
   IF(OR(P8882 &lt; EDA_Outlier_Analysis!$F$7, P8882 &gt; EDA_Outlier_Analysis!$F$8),
      "Outlier",
      "Normal"))</f>
        <v/>
      </c>
      <c r="S8882" t="str">
        <f>IF(N8882="","",
   IF(OR(N8882 &lt;EDA_Outlier_Analysis!$I$10, N8882 &gt; EDA_Outlier_Analysis!$I$11),
      "Outlier",
      "Normal"))</f>
        <v>Normal</v>
      </c>
    </row>
    <row r="8883" spans="1:19">
      <c r="A8883" t="s">
        <v>18735</v>
      </c>
      <c r="B8883" s="4">
        <v>45121</v>
      </c>
      <c r="C8883" s="2">
        <v>175148.06</v>
      </c>
      <c r="D8883" t="s">
        <v>849</v>
      </c>
      <c r="E8883" t="s">
        <v>850</v>
      </c>
      <c r="F8883" t="s">
        <v>11</v>
      </c>
      <c r="G8883" t="s">
        <v>24</v>
      </c>
      <c r="H8883" t="s">
        <v>497</v>
      </c>
      <c r="J8883" t="s">
        <v>18736</v>
      </c>
      <c r="K8883" t="str">
        <f>IF(COUNTIF(Customers!A:A, H8883)&gt;0, "Valid", "Invalid")</f>
        <v>Valid</v>
      </c>
      <c r="L8883" t="str">
        <f t="shared" si="690"/>
        <v>7</v>
      </c>
      <c r="M8883" t="str">
        <f t="shared" si="691"/>
        <v>2023</v>
      </c>
      <c r="N8883">
        <f t="shared" si="692"/>
        <v>175148.06</v>
      </c>
      <c r="O8883">
        <f t="shared" si="693"/>
        <v>175148.06</v>
      </c>
      <c r="P8883" t="str">
        <f t="shared" si="694"/>
        <v/>
      </c>
      <c r="Q8883" s="48" t="str">
        <f>IF(O8883="","",
   IF(OR(O8883&lt;EDA_Outlier_Analysis!$C$10, O8883&gt;EDA_Outlier_Analysis!$C$11),
      "Outlier",
      "Normal"))</f>
        <v>Normal</v>
      </c>
      <c r="R8883" t="str">
        <f>IF(P8883="","",
   IF(OR(P8883 &lt; EDA_Outlier_Analysis!$F$7, P8883 &gt; EDA_Outlier_Analysis!$F$8),
      "Outlier",
      "Normal"))</f>
        <v/>
      </c>
      <c r="S8883" t="str">
        <f>IF(N8883="","",
   IF(OR(N8883 &lt;EDA_Outlier_Analysis!$I$10, N8883 &gt; EDA_Outlier_Analysis!$I$11),
      "Outlier",
      "Normal"))</f>
        <v>Normal</v>
      </c>
    </row>
    <row r="8884" spans="1:19">
      <c r="A8884" t="s">
        <v>18737</v>
      </c>
      <c r="B8884" s="4">
        <v>44588</v>
      </c>
      <c r="C8884" s="2">
        <v>-25828.7</v>
      </c>
      <c r="D8884" t="s">
        <v>840</v>
      </c>
      <c r="E8884" t="s">
        <v>845</v>
      </c>
      <c r="F8884" t="s">
        <v>11</v>
      </c>
      <c r="G8884" t="s">
        <v>31</v>
      </c>
      <c r="I8884" t="s">
        <v>1540</v>
      </c>
      <c r="J8884" t="s">
        <v>18738</v>
      </c>
      <c r="K8884" t="str">
        <f>IF(COUNTIF(Customers!A:A, H8884)&gt;0, "Valid", "Invalid")</f>
        <v>Invalid</v>
      </c>
      <c r="L8884" t="str">
        <f t="shared" si="690"/>
        <v>1</v>
      </c>
      <c r="M8884" t="str">
        <f t="shared" si="691"/>
        <v>2022</v>
      </c>
      <c r="N8884">
        <f t="shared" si="692"/>
        <v>-25828.7</v>
      </c>
      <c r="O8884" t="str">
        <f t="shared" si="693"/>
        <v/>
      </c>
      <c r="P8884">
        <f t="shared" si="694"/>
        <v>25828.7</v>
      </c>
      <c r="Q8884" s="48" t="str">
        <f>IF(O8884="","",
   IF(OR(O8884&lt;EDA_Outlier_Analysis!$C$10, O8884&gt;EDA_Outlier_Analysis!$C$11),
      "Outlier",
      "Normal"))</f>
        <v/>
      </c>
      <c r="R8884" t="str">
        <f>IF(P8884="","",
   IF(OR(P8884 &lt; EDA_Outlier_Analysis!$F$7, P8884 &gt; EDA_Outlier_Analysis!$F$8),
      "Outlier",
      "Normal"))</f>
        <v>Outlier</v>
      </c>
      <c r="S8884" t="str">
        <f>IF(N8884="","",
   IF(OR(N8884 &lt;EDA_Outlier_Analysis!$I$10, N8884 &gt; EDA_Outlier_Analysis!$I$11),
      "Outlier",
      "Normal"))</f>
        <v>Normal</v>
      </c>
    </row>
    <row r="8885" spans="1:19">
      <c r="A8885" t="s">
        <v>18739</v>
      </c>
      <c r="B8885" s="4">
        <v>44627</v>
      </c>
      <c r="C8885" s="2">
        <v>-23640.89</v>
      </c>
      <c r="D8885" t="s">
        <v>840</v>
      </c>
      <c r="E8885" t="s">
        <v>878</v>
      </c>
      <c r="F8885" t="s">
        <v>11</v>
      </c>
      <c r="G8885" t="s">
        <v>24</v>
      </c>
      <c r="I8885" t="s">
        <v>3502</v>
      </c>
      <c r="J8885" t="s">
        <v>18740</v>
      </c>
      <c r="K8885" t="str">
        <f>IF(COUNTIF(Customers!A:A, H8885)&gt;0, "Valid", "Invalid")</f>
        <v>Invalid</v>
      </c>
      <c r="L8885" t="str">
        <f t="shared" si="690"/>
        <v>3</v>
      </c>
      <c r="M8885" t="str">
        <f t="shared" si="691"/>
        <v>2022</v>
      </c>
      <c r="N8885">
        <f t="shared" si="692"/>
        <v>-23640.89</v>
      </c>
      <c r="O8885" t="str">
        <f t="shared" si="693"/>
        <v/>
      </c>
      <c r="P8885">
        <f t="shared" si="694"/>
        <v>23640.89</v>
      </c>
      <c r="Q8885" s="48" t="str">
        <f>IF(O8885="","",
   IF(OR(O8885&lt;EDA_Outlier_Analysis!$C$10, O8885&gt;EDA_Outlier_Analysis!$C$11),
      "Outlier",
      "Normal"))</f>
        <v/>
      </c>
      <c r="R8885" t="str">
        <f>IF(P8885="","",
   IF(OR(P8885 &lt; EDA_Outlier_Analysis!$F$7, P8885 &gt; EDA_Outlier_Analysis!$F$8),
      "Outlier",
      "Normal"))</f>
        <v>Outlier</v>
      </c>
      <c r="S8885" t="str">
        <f>IF(N8885="","",
   IF(OR(N8885 &lt;EDA_Outlier_Analysis!$I$10, N8885 &gt; EDA_Outlier_Analysis!$I$11),
      "Outlier",
      "Normal"))</f>
        <v>Normal</v>
      </c>
    </row>
    <row r="8886" spans="1:19">
      <c r="A8886" t="s">
        <v>18741</v>
      </c>
      <c r="B8886" s="4">
        <v>44701</v>
      </c>
      <c r="C8886" s="2">
        <v>-37086.35</v>
      </c>
      <c r="D8886" t="s">
        <v>840</v>
      </c>
      <c r="E8886" t="s">
        <v>878</v>
      </c>
      <c r="F8886" t="s">
        <v>10</v>
      </c>
      <c r="G8886" t="s">
        <v>24</v>
      </c>
      <c r="I8886" t="s">
        <v>1453</v>
      </c>
      <c r="J8886" t="s">
        <v>18742</v>
      </c>
      <c r="K8886" t="str">
        <f>IF(COUNTIF(Customers!A:A, H8886)&gt;0, "Valid", "Invalid")</f>
        <v>Invalid</v>
      </c>
      <c r="L8886" t="str">
        <f t="shared" si="690"/>
        <v>5</v>
      </c>
      <c r="M8886" t="str">
        <f t="shared" si="691"/>
        <v>2022</v>
      </c>
      <c r="N8886">
        <f t="shared" si="692"/>
        <v>-37086.35</v>
      </c>
      <c r="O8886" t="str">
        <f t="shared" si="693"/>
        <v/>
      </c>
      <c r="P8886">
        <f t="shared" si="694"/>
        <v>37086.35</v>
      </c>
      <c r="Q8886" s="48" t="str">
        <f>IF(O8886="","",
   IF(OR(O8886&lt;EDA_Outlier_Analysis!$C$10, O8886&gt;EDA_Outlier_Analysis!$C$11),
      "Outlier",
      "Normal"))</f>
        <v/>
      </c>
      <c r="R8886" t="str">
        <f>IF(P8886="","",
   IF(OR(P8886 &lt; EDA_Outlier_Analysis!$F$7, P8886 &gt; EDA_Outlier_Analysis!$F$8),
      "Outlier",
      "Normal"))</f>
        <v>Normal</v>
      </c>
      <c r="S8886" t="str">
        <f>IF(N8886="","",
   IF(OR(N8886 &lt;EDA_Outlier_Analysis!$I$10, N8886 &gt; EDA_Outlier_Analysis!$I$11),
      "Outlier",
      "Normal"))</f>
        <v>Normal</v>
      </c>
    </row>
    <row r="8887" spans="1:19">
      <c r="A8887" t="s">
        <v>18743</v>
      </c>
      <c r="B8887" s="4">
        <v>44705</v>
      </c>
      <c r="C8887" s="2">
        <v>-44654.3</v>
      </c>
      <c r="D8887" t="s">
        <v>840</v>
      </c>
      <c r="E8887" t="s">
        <v>841</v>
      </c>
      <c r="F8887" t="s">
        <v>9</v>
      </c>
      <c r="G8887" t="s">
        <v>31</v>
      </c>
      <c r="I8887" t="s">
        <v>842</v>
      </c>
      <c r="J8887" t="s">
        <v>18744</v>
      </c>
      <c r="K8887" t="str">
        <f>IF(COUNTIF(Customers!A:A, H8887)&gt;0, "Valid", "Invalid")</f>
        <v>Invalid</v>
      </c>
      <c r="L8887" t="str">
        <f t="shared" si="690"/>
        <v>5</v>
      </c>
      <c r="M8887" t="str">
        <f t="shared" si="691"/>
        <v>2022</v>
      </c>
      <c r="N8887">
        <f t="shared" si="692"/>
        <v>-44654.3</v>
      </c>
      <c r="O8887" t="str">
        <f t="shared" si="693"/>
        <v/>
      </c>
      <c r="P8887">
        <f t="shared" si="694"/>
        <v>44654.3</v>
      </c>
      <c r="Q8887" s="48" t="str">
        <f>IF(O8887="","",
   IF(OR(O8887&lt;EDA_Outlier_Analysis!$C$10, O8887&gt;EDA_Outlier_Analysis!$C$11),
      "Outlier",
      "Normal"))</f>
        <v/>
      </c>
      <c r="R8887" t="str">
        <f>IF(P8887="","",
   IF(OR(P8887 &lt; EDA_Outlier_Analysis!$F$7, P8887 &gt; EDA_Outlier_Analysis!$F$8),
      "Outlier",
      "Normal"))</f>
        <v>Normal</v>
      </c>
      <c r="S8887" t="str">
        <f>IF(N8887="","",
   IF(OR(N8887 &lt;EDA_Outlier_Analysis!$I$10, N8887 &gt; EDA_Outlier_Analysis!$I$11),
      "Outlier",
      "Normal"))</f>
        <v>Normal</v>
      </c>
    </row>
    <row r="8888" spans="1:19">
      <c r="A8888" t="s">
        <v>18745</v>
      </c>
      <c r="B8888" s="4">
        <v>44689</v>
      </c>
      <c r="C8888" s="2">
        <v>137162.09</v>
      </c>
      <c r="D8888" t="s">
        <v>849</v>
      </c>
      <c r="E8888" t="s">
        <v>853</v>
      </c>
      <c r="F8888" t="s">
        <v>9</v>
      </c>
      <c r="G8888" t="s">
        <v>31</v>
      </c>
      <c r="H8888" t="s">
        <v>41</v>
      </c>
      <c r="J8888" t="s">
        <v>18746</v>
      </c>
      <c r="K8888" t="str">
        <f>IF(COUNTIF(Customers!A:A, H8888)&gt;0, "Valid", "Invalid")</f>
        <v>Valid</v>
      </c>
      <c r="L8888" t="str">
        <f t="shared" si="690"/>
        <v>5</v>
      </c>
      <c r="M8888" t="str">
        <f t="shared" si="691"/>
        <v>2022</v>
      </c>
      <c r="N8888">
        <f t="shared" si="692"/>
        <v>137162.09</v>
      </c>
      <c r="O8888">
        <f t="shared" si="693"/>
        <v>137162.09</v>
      </c>
      <c r="P8888" t="str">
        <f t="shared" si="694"/>
        <v/>
      </c>
      <c r="Q8888" s="48" t="str">
        <f>IF(O8888="","",
   IF(OR(O8888&lt;EDA_Outlier_Analysis!$C$10, O8888&gt;EDA_Outlier_Analysis!$C$11),
      "Outlier",
      "Normal"))</f>
        <v>Normal</v>
      </c>
      <c r="R8888" t="str">
        <f>IF(P8888="","",
   IF(OR(P8888 &lt; EDA_Outlier_Analysis!$F$7, P8888 &gt; EDA_Outlier_Analysis!$F$8),
      "Outlier",
      "Normal"))</f>
        <v/>
      </c>
      <c r="S8888" t="str">
        <f>IF(N8888="","",
   IF(OR(N8888 &lt;EDA_Outlier_Analysis!$I$10, N8888 &gt; EDA_Outlier_Analysis!$I$11),
      "Outlier",
      "Normal"))</f>
        <v>Normal</v>
      </c>
    </row>
    <row r="8889" spans="1:19">
      <c r="A8889" t="s">
        <v>18747</v>
      </c>
      <c r="B8889" s="4">
        <v>44861</v>
      </c>
      <c r="C8889" s="2">
        <v>193533.08</v>
      </c>
      <c r="D8889" t="s">
        <v>849</v>
      </c>
      <c r="E8889" t="s">
        <v>850</v>
      </c>
      <c r="F8889" t="s">
        <v>11</v>
      </c>
      <c r="G8889" t="s">
        <v>34</v>
      </c>
      <c r="H8889" t="s">
        <v>653</v>
      </c>
      <c r="J8889" t="s">
        <v>18748</v>
      </c>
      <c r="K8889" t="str">
        <f>IF(COUNTIF(Customers!A:A, H8889)&gt;0, "Valid", "Invalid")</f>
        <v>Valid</v>
      </c>
      <c r="L8889" t="str">
        <f t="shared" si="690"/>
        <v>10</v>
      </c>
      <c r="M8889" t="str">
        <f t="shared" si="691"/>
        <v>2022</v>
      </c>
      <c r="N8889">
        <f t="shared" si="692"/>
        <v>193533.08</v>
      </c>
      <c r="O8889">
        <f t="shared" si="693"/>
        <v>193533.08</v>
      </c>
      <c r="P8889" t="str">
        <f t="shared" si="694"/>
        <v/>
      </c>
      <c r="Q8889" s="48" t="str">
        <f>IF(O8889="","",
   IF(OR(O8889&lt;EDA_Outlier_Analysis!$C$10, O8889&gt;EDA_Outlier_Analysis!$C$11),
      "Outlier",
      "Normal"))</f>
        <v>Normal</v>
      </c>
      <c r="R8889" t="str">
        <f>IF(P8889="","",
   IF(OR(P8889 &lt; EDA_Outlier_Analysis!$F$7, P8889 &gt; EDA_Outlier_Analysis!$F$8),
      "Outlier",
      "Normal"))</f>
        <v/>
      </c>
      <c r="S8889" t="str">
        <f>IF(N8889="","",
   IF(OR(N8889 &lt;EDA_Outlier_Analysis!$I$10, N8889 &gt; EDA_Outlier_Analysis!$I$11),
      "Outlier",
      "Normal"))</f>
        <v>Normal</v>
      </c>
    </row>
    <row r="8890" spans="1:19">
      <c r="A8890" t="s">
        <v>18749</v>
      </c>
      <c r="B8890" s="4">
        <v>44728</v>
      </c>
      <c r="C8890" s="2">
        <v>-52486.77</v>
      </c>
      <c r="D8890" t="s">
        <v>840</v>
      </c>
      <c r="E8890" t="s">
        <v>845</v>
      </c>
      <c r="F8890" t="s">
        <v>9</v>
      </c>
      <c r="G8890" t="s">
        <v>24</v>
      </c>
      <c r="I8890" t="s">
        <v>979</v>
      </c>
      <c r="J8890" t="s">
        <v>18750</v>
      </c>
      <c r="K8890" t="str">
        <f>IF(COUNTIF(Customers!A:A, H8890)&gt;0, "Valid", "Invalid")</f>
        <v>Invalid</v>
      </c>
      <c r="L8890" t="str">
        <f t="shared" si="690"/>
        <v>6</v>
      </c>
      <c r="M8890" t="str">
        <f t="shared" si="691"/>
        <v>2022</v>
      </c>
      <c r="N8890">
        <f t="shared" si="692"/>
        <v>-52486.77</v>
      </c>
      <c r="O8890" t="str">
        <f t="shared" si="693"/>
        <v/>
      </c>
      <c r="P8890">
        <f t="shared" si="694"/>
        <v>52486.77</v>
      </c>
      <c r="Q8890" s="48" t="str">
        <f>IF(O8890="","",
   IF(OR(O8890&lt;EDA_Outlier_Analysis!$C$10, O8890&gt;EDA_Outlier_Analysis!$C$11),
      "Outlier",
      "Normal"))</f>
        <v/>
      </c>
      <c r="R8890" t="str">
        <f>IF(P8890="","",
   IF(OR(P8890 &lt; EDA_Outlier_Analysis!$F$7, P8890 &gt; EDA_Outlier_Analysis!$F$8),
      "Outlier",
      "Normal"))</f>
        <v>Normal</v>
      </c>
      <c r="S8890" t="str">
        <f>IF(N8890="","",
   IF(OR(N8890 &lt;EDA_Outlier_Analysis!$I$10, N8890 &gt; EDA_Outlier_Analysis!$I$11),
      "Outlier",
      "Normal"))</f>
        <v>Normal</v>
      </c>
    </row>
    <row r="8891" spans="1:19">
      <c r="A8891" t="s">
        <v>18751</v>
      </c>
      <c r="B8891" s="4">
        <v>44660</v>
      </c>
      <c r="C8891" s="2">
        <v>-10311.42</v>
      </c>
      <c r="D8891" t="s">
        <v>840</v>
      </c>
      <c r="E8891" t="s">
        <v>845</v>
      </c>
      <c r="F8891" t="s">
        <v>9</v>
      </c>
      <c r="G8891" t="s">
        <v>20</v>
      </c>
      <c r="I8891" t="s">
        <v>846</v>
      </c>
      <c r="J8891" t="s">
        <v>18752</v>
      </c>
      <c r="K8891" t="str">
        <f>IF(COUNTIF(Customers!A:A, H8891)&gt;0, "Valid", "Invalid")</f>
        <v>Invalid</v>
      </c>
      <c r="L8891" t="str">
        <f t="shared" si="690"/>
        <v>4</v>
      </c>
      <c r="M8891" t="str">
        <f t="shared" si="691"/>
        <v>2022</v>
      </c>
      <c r="N8891">
        <f t="shared" si="692"/>
        <v>-10311.42</v>
      </c>
      <c r="O8891" t="str">
        <f t="shared" si="693"/>
        <v/>
      </c>
      <c r="P8891">
        <f t="shared" si="694"/>
        <v>10311.42</v>
      </c>
      <c r="Q8891" s="48" t="str">
        <f>IF(O8891="","",
   IF(OR(O8891&lt;EDA_Outlier_Analysis!$C$10, O8891&gt;EDA_Outlier_Analysis!$C$11),
      "Outlier",
      "Normal"))</f>
        <v/>
      </c>
      <c r="R8891" t="str">
        <f>IF(P8891="","",
   IF(OR(P8891 &lt; EDA_Outlier_Analysis!$F$7, P8891 &gt; EDA_Outlier_Analysis!$F$8),
      "Outlier",
      "Normal"))</f>
        <v>Outlier</v>
      </c>
      <c r="S8891" t="str">
        <f>IF(N8891="","",
   IF(OR(N8891 &lt;EDA_Outlier_Analysis!$I$10, N8891 &gt; EDA_Outlier_Analysis!$I$11),
      "Outlier",
      "Normal"))</f>
        <v>Normal</v>
      </c>
    </row>
    <row r="8892" spans="1:19">
      <c r="A8892" t="s">
        <v>18753</v>
      </c>
      <c r="B8892" s="4">
        <v>44846</v>
      </c>
      <c r="C8892" s="2">
        <v>119445.17</v>
      </c>
      <c r="D8892" t="s">
        <v>849</v>
      </c>
      <c r="E8892" t="s">
        <v>868</v>
      </c>
      <c r="F8892" t="s">
        <v>10</v>
      </c>
      <c r="G8892" t="s">
        <v>20</v>
      </c>
      <c r="H8892" t="s">
        <v>299</v>
      </c>
      <c r="J8892" t="s">
        <v>18754</v>
      </c>
      <c r="K8892" t="str">
        <f>IF(COUNTIF(Customers!A:A, H8892)&gt;0, "Valid", "Invalid")</f>
        <v>Valid</v>
      </c>
      <c r="L8892" t="str">
        <f t="shared" si="690"/>
        <v>10</v>
      </c>
      <c r="M8892" t="str">
        <f t="shared" si="691"/>
        <v>2022</v>
      </c>
      <c r="N8892">
        <f t="shared" si="692"/>
        <v>119445.17</v>
      </c>
      <c r="O8892">
        <f t="shared" si="693"/>
        <v>119445.17</v>
      </c>
      <c r="P8892" t="str">
        <f t="shared" si="694"/>
        <v/>
      </c>
      <c r="Q8892" s="48" t="str">
        <f>IF(O8892="","",
   IF(OR(O8892&lt;EDA_Outlier_Analysis!$C$10, O8892&gt;EDA_Outlier_Analysis!$C$11),
      "Outlier",
      "Normal"))</f>
        <v>Normal</v>
      </c>
      <c r="R8892" t="str">
        <f>IF(P8892="","",
   IF(OR(P8892 &lt; EDA_Outlier_Analysis!$F$7, P8892 &gt; EDA_Outlier_Analysis!$F$8),
      "Outlier",
      "Normal"))</f>
        <v/>
      </c>
      <c r="S8892" t="str">
        <f>IF(N8892="","",
   IF(OR(N8892 &lt;EDA_Outlier_Analysis!$I$10, N8892 &gt; EDA_Outlier_Analysis!$I$11),
      "Outlier",
      "Normal"))</f>
        <v>Normal</v>
      </c>
    </row>
    <row r="8893" spans="1:19">
      <c r="A8893" t="s">
        <v>18755</v>
      </c>
      <c r="B8893" s="4">
        <v>44674</v>
      </c>
      <c r="C8893" s="2">
        <v>170557.19</v>
      </c>
      <c r="D8893" t="s">
        <v>849</v>
      </c>
      <c r="E8893" t="s">
        <v>853</v>
      </c>
      <c r="F8893" t="s">
        <v>9</v>
      </c>
      <c r="G8893" t="s">
        <v>24</v>
      </c>
      <c r="H8893" t="s">
        <v>43</v>
      </c>
      <c r="J8893" t="s">
        <v>18756</v>
      </c>
      <c r="K8893" t="str">
        <f>IF(COUNTIF(Customers!A:A, H8893)&gt;0, "Valid", "Invalid")</f>
        <v>Valid</v>
      </c>
      <c r="L8893" t="str">
        <f t="shared" si="690"/>
        <v>4</v>
      </c>
      <c r="M8893" t="str">
        <f t="shared" si="691"/>
        <v>2022</v>
      </c>
      <c r="N8893">
        <f t="shared" si="692"/>
        <v>170557.19</v>
      </c>
      <c r="O8893">
        <f t="shared" si="693"/>
        <v>170557.19</v>
      </c>
      <c r="P8893" t="str">
        <f t="shared" si="694"/>
        <v/>
      </c>
      <c r="Q8893" s="48" t="str">
        <f>IF(O8893="","",
   IF(OR(O8893&lt;EDA_Outlier_Analysis!$C$10, O8893&gt;EDA_Outlier_Analysis!$C$11),
      "Outlier",
      "Normal"))</f>
        <v>Normal</v>
      </c>
      <c r="R8893" t="str">
        <f>IF(P8893="","",
   IF(OR(P8893 &lt; EDA_Outlier_Analysis!$F$7, P8893 &gt; EDA_Outlier_Analysis!$F$8),
      "Outlier",
      "Normal"))</f>
        <v/>
      </c>
      <c r="S8893" t="str">
        <f>IF(N8893="","",
   IF(OR(N8893 &lt;EDA_Outlier_Analysis!$I$10, N8893 &gt; EDA_Outlier_Analysis!$I$11),
      "Outlier",
      "Normal"))</f>
        <v>Normal</v>
      </c>
    </row>
    <row r="8894" spans="1:19">
      <c r="A8894" t="s">
        <v>18757</v>
      </c>
      <c r="B8894" s="4">
        <v>44889</v>
      </c>
      <c r="C8894" s="2">
        <v>-61804.52</v>
      </c>
      <c r="D8894" t="s">
        <v>840</v>
      </c>
      <c r="E8894" t="s">
        <v>841</v>
      </c>
      <c r="F8894" t="s">
        <v>10</v>
      </c>
      <c r="G8894" t="s">
        <v>24</v>
      </c>
      <c r="I8894" t="s">
        <v>1317</v>
      </c>
      <c r="J8894" t="s">
        <v>18758</v>
      </c>
      <c r="K8894" t="str">
        <f>IF(COUNTIF(Customers!A:A, H8894)&gt;0, "Valid", "Invalid")</f>
        <v>Invalid</v>
      </c>
      <c r="L8894" t="str">
        <f t="shared" si="690"/>
        <v>11</v>
      </c>
      <c r="M8894" t="str">
        <f t="shared" si="691"/>
        <v>2022</v>
      </c>
      <c r="N8894">
        <f t="shared" si="692"/>
        <v>-61804.52</v>
      </c>
      <c r="O8894" t="str">
        <f t="shared" si="693"/>
        <v/>
      </c>
      <c r="P8894">
        <f t="shared" si="694"/>
        <v>61804.52</v>
      </c>
      <c r="Q8894" s="48" t="str">
        <f>IF(O8894="","",
   IF(OR(O8894&lt;EDA_Outlier_Analysis!$C$10, O8894&gt;EDA_Outlier_Analysis!$C$11),
      "Outlier",
      "Normal"))</f>
        <v/>
      </c>
      <c r="R8894" t="str">
        <f>IF(P8894="","",
   IF(OR(P8894 &lt; EDA_Outlier_Analysis!$F$7, P8894 &gt; EDA_Outlier_Analysis!$F$8),
      "Outlier",
      "Normal"))</f>
        <v>Outlier</v>
      </c>
      <c r="S8894" t="str">
        <f>IF(N8894="","",
   IF(OR(N8894 &lt;EDA_Outlier_Analysis!$I$10, N8894 &gt; EDA_Outlier_Analysis!$I$11),
      "Outlier",
      "Normal"))</f>
        <v>Normal</v>
      </c>
    </row>
    <row r="8895" spans="1:19">
      <c r="A8895" t="s">
        <v>18759</v>
      </c>
      <c r="B8895" s="4">
        <v>45282</v>
      </c>
      <c r="C8895" s="2">
        <v>-6194.21</v>
      </c>
      <c r="D8895" t="s">
        <v>840</v>
      </c>
      <c r="E8895" t="s">
        <v>905</v>
      </c>
      <c r="F8895" t="s">
        <v>9</v>
      </c>
      <c r="G8895" t="s">
        <v>24</v>
      </c>
      <c r="I8895" t="s">
        <v>1196</v>
      </c>
      <c r="J8895" t="s">
        <v>18760</v>
      </c>
      <c r="K8895" t="str">
        <f>IF(COUNTIF(Customers!A:A, H8895)&gt;0, "Valid", "Invalid")</f>
        <v>Invalid</v>
      </c>
      <c r="L8895" t="str">
        <f t="shared" si="690"/>
        <v>12</v>
      </c>
      <c r="M8895" t="str">
        <f t="shared" si="691"/>
        <v>2023</v>
      </c>
      <c r="N8895">
        <f t="shared" si="692"/>
        <v>-6194.21</v>
      </c>
      <c r="O8895" t="str">
        <f t="shared" si="693"/>
        <v/>
      </c>
      <c r="P8895">
        <f t="shared" si="694"/>
        <v>6194.21</v>
      </c>
      <c r="Q8895" s="48" t="str">
        <f>IF(O8895="","",
   IF(OR(O8895&lt;EDA_Outlier_Analysis!$C$10, O8895&gt;EDA_Outlier_Analysis!$C$11),
      "Outlier",
      "Normal"))</f>
        <v/>
      </c>
      <c r="R8895" t="str">
        <f>IF(P8895="","",
   IF(OR(P8895 &lt; EDA_Outlier_Analysis!$F$7, P8895 &gt; EDA_Outlier_Analysis!$F$8),
      "Outlier",
      "Normal"))</f>
        <v>Outlier</v>
      </c>
      <c r="S8895" t="str">
        <f>IF(N8895="","",
   IF(OR(N8895 &lt;EDA_Outlier_Analysis!$I$10, N8895 &gt; EDA_Outlier_Analysis!$I$11),
      "Outlier",
      "Normal"))</f>
        <v>Normal</v>
      </c>
    </row>
    <row r="8896" spans="1:19">
      <c r="A8896" t="s">
        <v>18761</v>
      </c>
      <c r="B8896" s="4">
        <v>44732</v>
      </c>
      <c r="C8896" s="2">
        <v>220952.31</v>
      </c>
      <c r="D8896" t="s">
        <v>849</v>
      </c>
      <c r="E8896" t="s">
        <v>853</v>
      </c>
      <c r="F8896" t="s">
        <v>10</v>
      </c>
      <c r="G8896" t="s">
        <v>20</v>
      </c>
      <c r="H8896" t="s">
        <v>697</v>
      </c>
      <c r="J8896" t="s">
        <v>18762</v>
      </c>
      <c r="K8896" t="str">
        <f>IF(COUNTIF(Customers!A:A, H8896)&gt;0, "Valid", "Invalid")</f>
        <v>Valid</v>
      </c>
      <c r="L8896" t="str">
        <f t="shared" si="690"/>
        <v>6</v>
      </c>
      <c r="M8896" t="str">
        <f t="shared" si="691"/>
        <v>2022</v>
      </c>
      <c r="N8896">
        <f t="shared" si="692"/>
        <v>220952.31</v>
      </c>
      <c r="O8896">
        <f t="shared" si="693"/>
        <v>220952.31</v>
      </c>
      <c r="P8896" t="str">
        <f t="shared" si="694"/>
        <v/>
      </c>
      <c r="Q8896" s="48" t="str">
        <f>IF(O8896="","",
   IF(OR(O8896&lt;EDA_Outlier_Analysis!$C$10, O8896&gt;EDA_Outlier_Analysis!$C$11),
      "Outlier",
      "Normal"))</f>
        <v>Normal</v>
      </c>
      <c r="R8896" t="str">
        <f>IF(P8896="","",
   IF(OR(P8896 &lt; EDA_Outlier_Analysis!$F$7, P8896 &gt; EDA_Outlier_Analysis!$F$8),
      "Outlier",
      "Normal"))</f>
        <v/>
      </c>
      <c r="S8896" t="str">
        <f>IF(N8896="","",
   IF(OR(N8896 &lt;EDA_Outlier_Analysis!$I$10, N8896 &gt; EDA_Outlier_Analysis!$I$11),
      "Outlier",
      "Normal"))</f>
        <v>Normal</v>
      </c>
    </row>
    <row r="8897" spans="1:19">
      <c r="A8897" t="s">
        <v>18763</v>
      </c>
      <c r="B8897" s="4">
        <v>44903</v>
      </c>
      <c r="C8897" s="2">
        <v>222060.32</v>
      </c>
      <c r="D8897" t="s">
        <v>849</v>
      </c>
      <c r="E8897" t="s">
        <v>850</v>
      </c>
      <c r="F8897" t="s">
        <v>9</v>
      </c>
      <c r="G8897" t="s">
        <v>34</v>
      </c>
      <c r="H8897" t="s">
        <v>427</v>
      </c>
      <c r="J8897" t="s">
        <v>18764</v>
      </c>
      <c r="K8897" t="str">
        <f>IF(COUNTIF(Customers!A:A, H8897)&gt;0, "Valid", "Invalid")</f>
        <v>Valid</v>
      </c>
      <c r="L8897" t="str">
        <f t="shared" si="690"/>
        <v>12</v>
      </c>
      <c r="M8897" t="str">
        <f t="shared" si="691"/>
        <v>2022</v>
      </c>
      <c r="N8897">
        <f t="shared" si="692"/>
        <v>222060.32</v>
      </c>
      <c r="O8897">
        <f t="shared" si="693"/>
        <v>222060.32</v>
      </c>
      <c r="P8897" t="str">
        <f t="shared" si="694"/>
        <v/>
      </c>
      <c r="Q8897" s="48" t="str">
        <f>IF(O8897="","",
   IF(OR(O8897&lt;EDA_Outlier_Analysis!$C$10, O8897&gt;EDA_Outlier_Analysis!$C$11),
      "Outlier",
      "Normal"))</f>
        <v>Normal</v>
      </c>
      <c r="R8897" t="str">
        <f>IF(P8897="","",
   IF(OR(P8897 &lt; EDA_Outlier_Analysis!$F$7, P8897 &gt; EDA_Outlier_Analysis!$F$8),
      "Outlier",
      "Normal"))</f>
        <v/>
      </c>
      <c r="S8897" t="str">
        <f>IF(N8897="","",
   IF(OR(N8897 &lt;EDA_Outlier_Analysis!$I$10, N8897 &gt; EDA_Outlier_Analysis!$I$11),
      "Outlier",
      "Normal"))</f>
        <v>Normal</v>
      </c>
    </row>
    <row r="8898" spans="1:19">
      <c r="A8898" t="s">
        <v>18765</v>
      </c>
      <c r="B8898" s="4">
        <v>45130</v>
      </c>
      <c r="C8898" s="2">
        <v>194385.42</v>
      </c>
      <c r="D8898" t="s">
        <v>849</v>
      </c>
      <c r="E8898" t="s">
        <v>853</v>
      </c>
      <c r="F8898" t="s">
        <v>11</v>
      </c>
      <c r="G8898" t="s">
        <v>24</v>
      </c>
      <c r="H8898" t="s">
        <v>395</v>
      </c>
      <c r="J8898" t="s">
        <v>18766</v>
      </c>
      <c r="K8898" t="str">
        <f>IF(COUNTIF(Customers!A:A, H8898)&gt;0, "Valid", "Invalid")</f>
        <v>Valid</v>
      </c>
      <c r="L8898" t="str">
        <f t="shared" si="690"/>
        <v>7</v>
      </c>
      <c r="M8898" t="str">
        <f t="shared" si="691"/>
        <v>2023</v>
      </c>
      <c r="N8898">
        <f t="shared" si="692"/>
        <v>194385.42</v>
      </c>
      <c r="O8898">
        <f t="shared" si="693"/>
        <v>194385.42</v>
      </c>
      <c r="P8898" t="str">
        <f t="shared" si="694"/>
        <v/>
      </c>
      <c r="Q8898" s="48" t="str">
        <f>IF(O8898="","",
   IF(OR(O8898&lt;EDA_Outlier_Analysis!$C$10, O8898&gt;EDA_Outlier_Analysis!$C$11),
      "Outlier",
      "Normal"))</f>
        <v>Normal</v>
      </c>
      <c r="R8898" t="str">
        <f>IF(P8898="","",
   IF(OR(P8898 &lt; EDA_Outlier_Analysis!$F$7, P8898 &gt; EDA_Outlier_Analysis!$F$8),
      "Outlier",
      "Normal"))</f>
        <v/>
      </c>
      <c r="S8898" t="str">
        <f>IF(N8898="","",
   IF(OR(N8898 &lt;EDA_Outlier_Analysis!$I$10, N8898 &gt; EDA_Outlier_Analysis!$I$11),
      "Outlier",
      "Normal"))</f>
        <v>Normal</v>
      </c>
    </row>
    <row r="8899" spans="1:19">
      <c r="A8899" t="s">
        <v>18767</v>
      </c>
      <c r="B8899" s="4">
        <v>45024</v>
      </c>
      <c r="C8899" s="2">
        <v>115782.73</v>
      </c>
      <c r="D8899" t="s">
        <v>849</v>
      </c>
      <c r="E8899" t="s">
        <v>853</v>
      </c>
      <c r="F8899" t="s">
        <v>10</v>
      </c>
      <c r="G8899" t="s">
        <v>31</v>
      </c>
      <c r="H8899" t="s">
        <v>459</v>
      </c>
      <c r="J8899" t="s">
        <v>18768</v>
      </c>
      <c r="K8899" t="str">
        <f>IF(COUNTIF(Customers!A:A, H8899)&gt;0, "Valid", "Invalid")</f>
        <v>Valid</v>
      </c>
      <c r="L8899" t="str">
        <f t="shared" ref="L8899:L8962" si="695">TEXT(B8899,"m")</f>
        <v>4</v>
      </c>
      <c r="M8899" t="str">
        <f t="shared" ref="M8899:M8962" si="696">TEXT(B8899,"yyyy")</f>
        <v>2023</v>
      </c>
      <c r="N8899">
        <f t="shared" ref="N8899:N8962" si="697">IF(D8899="Revenue",C8899,-ABS(C8899))</f>
        <v>115782.73</v>
      </c>
      <c r="O8899">
        <f t="shared" ref="O8899:O8962" si="698">IF(D8899="Revenue", C8899, "")</f>
        <v>115782.73</v>
      </c>
      <c r="P8899" t="str">
        <f t="shared" ref="P8899:P8962" si="699">IF(D8899="Expense", ABS(C8899), "")</f>
        <v/>
      </c>
      <c r="Q8899" s="48" t="str">
        <f>IF(O8899="","",
   IF(OR(O8899&lt;EDA_Outlier_Analysis!$C$10, O8899&gt;EDA_Outlier_Analysis!$C$11),
      "Outlier",
      "Normal"))</f>
        <v>Normal</v>
      </c>
      <c r="R8899" t="str">
        <f>IF(P8899="","",
   IF(OR(P8899 &lt; EDA_Outlier_Analysis!$F$7, P8899 &gt; EDA_Outlier_Analysis!$F$8),
      "Outlier",
      "Normal"))</f>
        <v/>
      </c>
      <c r="S8899" t="str">
        <f>IF(N8899="","",
   IF(OR(N8899 &lt;EDA_Outlier_Analysis!$I$10, N8899 &gt; EDA_Outlier_Analysis!$I$11),
      "Outlier",
      "Normal"))</f>
        <v>Normal</v>
      </c>
    </row>
    <row r="8900" spans="1:19">
      <c r="A8900" t="s">
        <v>18769</v>
      </c>
      <c r="B8900" s="4">
        <v>44777</v>
      </c>
      <c r="C8900" s="2">
        <v>-48169.66</v>
      </c>
      <c r="D8900" t="s">
        <v>840</v>
      </c>
      <c r="E8900" t="s">
        <v>845</v>
      </c>
      <c r="F8900" t="s">
        <v>10</v>
      </c>
      <c r="G8900" t="s">
        <v>24</v>
      </c>
      <c r="I8900" t="s">
        <v>2017</v>
      </c>
      <c r="J8900" t="s">
        <v>18770</v>
      </c>
      <c r="K8900" t="str">
        <f>IF(COUNTIF(Customers!A:A, H8900)&gt;0, "Valid", "Invalid")</f>
        <v>Invalid</v>
      </c>
      <c r="L8900" t="str">
        <f t="shared" si="695"/>
        <v>8</v>
      </c>
      <c r="M8900" t="str">
        <f t="shared" si="696"/>
        <v>2022</v>
      </c>
      <c r="N8900">
        <f t="shared" si="697"/>
        <v>-48169.66</v>
      </c>
      <c r="O8900" t="str">
        <f t="shared" si="698"/>
        <v/>
      </c>
      <c r="P8900">
        <f t="shared" si="699"/>
        <v>48169.66</v>
      </c>
      <c r="Q8900" s="48" t="str">
        <f>IF(O8900="","",
   IF(OR(O8900&lt;EDA_Outlier_Analysis!$C$10, O8900&gt;EDA_Outlier_Analysis!$C$11),
      "Outlier",
      "Normal"))</f>
        <v/>
      </c>
      <c r="R8900" t="str">
        <f>IF(P8900="","",
   IF(OR(P8900 &lt; EDA_Outlier_Analysis!$F$7, P8900 &gt; EDA_Outlier_Analysis!$F$8),
      "Outlier",
      "Normal"))</f>
        <v>Normal</v>
      </c>
      <c r="S8900" t="str">
        <f>IF(N8900="","",
   IF(OR(N8900 &lt;EDA_Outlier_Analysis!$I$10, N8900 &gt; EDA_Outlier_Analysis!$I$11),
      "Outlier",
      "Normal"))</f>
        <v>Normal</v>
      </c>
    </row>
    <row r="8901" spans="1:19">
      <c r="A8901" t="s">
        <v>18771</v>
      </c>
      <c r="B8901" s="4">
        <v>44567</v>
      </c>
      <c r="C8901" s="2">
        <v>-26115.94</v>
      </c>
      <c r="D8901" t="s">
        <v>840</v>
      </c>
      <c r="E8901" t="s">
        <v>841</v>
      </c>
      <c r="F8901" t="s">
        <v>9</v>
      </c>
      <c r="G8901" t="s">
        <v>24</v>
      </c>
      <c r="I8901" t="s">
        <v>1317</v>
      </c>
      <c r="J8901" t="s">
        <v>18772</v>
      </c>
      <c r="K8901" t="str">
        <f>IF(COUNTIF(Customers!A:A, H8901)&gt;0, "Valid", "Invalid")</f>
        <v>Invalid</v>
      </c>
      <c r="L8901" t="str">
        <f t="shared" si="695"/>
        <v>1</v>
      </c>
      <c r="M8901" t="str">
        <f t="shared" si="696"/>
        <v>2022</v>
      </c>
      <c r="N8901">
        <f t="shared" si="697"/>
        <v>-26115.94</v>
      </c>
      <c r="O8901" t="str">
        <f t="shared" si="698"/>
        <v/>
      </c>
      <c r="P8901">
        <f t="shared" si="699"/>
        <v>26115.94</v>
      </c>
      <c r="Q8901" s="48" t="str">
        <f>IF(O8901="","",
   IF(OR(O8901&lt;EDA_Outlier_Analysis!$C$10, O8901&gt;EDA_Outlier_Analysis!$C$11),
      "Outlier",
      "Normal"))</f>
        <v/>
      </c>
      <c r="R8901" t="str">
        <f>IF(P8901="","",
   IF(OR(P8901 &lt; EDA_Outlier_Analysis!$F$7, P8901 &gt; EDA_Outlier_Analysis!$F$8),
      "Outlier",
      "Normal"))</f>
        <v>Outlier</v>
      </c>
      <c r="S8901" t="str">
        <f>IF(N8901="","",
   IF(OR(N8901 &lt;EDA_Outlier_Analysis!$I$10, N8901 &gt; EDA_Outlier_Analysis!$I$11),
      "Outlier",
      "Normal"))</f>
        <v>Normal</v>
      </c>
    </row>
    <row r="8902" spans="1:19">
      <c r="A8902" t="s">
        <v>18773</v>
      </c>
      <c r="B8902" s="4">
        <v>45278</v>
      </c>
      <c r="C8902" s="2">
        <v>13159.68</v>
      </c>
      <c r="D8902" t="s">
        <v>971</v>
      </c>
      <c r="E8902" t="s">
        <v>971</v>
      </c>
      <c r="F8902" t="s">
        <v>11</v>
      </c>
      <c r="G8902" t="s">
        <v>20</v>
      </c>
      <c r="J8902" t="s">
        <v>18774</v>
      </c>
      <c r="K8902" t="str">
        <f>IF(COUNTIF(Customers!A:A, H8902)&gt;0, "Valid", "Invalid")</f>
        <v>Invalid</v>
      </c>
      <c r="L8902" t="str">
        <f t="shared" si="695"/>
        <v>12</v>
      </c>
      <c r="M8902" t="str">
        <f t="shared" si="696"/>
        <v>2023</v>
      </c>
      <c r="N8902">
        <f t="shared" si="697"/>
        <v>-13159.68</v>
      </c>
      <c r="O8902" t="str">
        <f t="shared" si="698"/>
        <v/>
      </c>
      <c r="P8902" t="str">
        <f t="shared" si="699"/>
        <v/>
      </c>
      <c r="Q8902" s="48" t="str">
        <f>IF(O8902="","",
   IF(OR(O8902&lt;EDA_Outlier_Analysis!$C$10, O8902&gt;EDA_Outlier_Analysis!$C$11),
      "Outlier",
      "Normal"))</f>
        <v/>
      </c>
      <c r="R8902" t="str">
        <f>IF(P8902="","",
   IF(OR(P8902 &lt; EDA_Outlier_Analysis!$F$7, P8902 &gt; EDA_Outlier_Analysis!$F$8),
      "Outlier",
      "Normal"))</f>
        <v/>
      </c>
      <c r="S8902" t="str">
        <f>IF(N8902="","",
   IF(OR(N8902 &lt;EDA_Outlier_Analysis!$I$10, N8902 &gt; EDA_Outlier_Analysis!$I$11),
      "Outlier",
      "Normal"))</f>
        <v>Normal</v>
      </c>
    </row>
    <row r="8903" spans="1:19">
      <c r="A8903" t="s">
        <v>18775</v>
      </c>
      <c r="B8903" s="4">
        <v>44850</v>
      </c>
      <c r="C8903" s="2">
        <v>126146.62</v>
      </c>
      <c r="D8903" t="s">
        <v>849</v>
      </c>
      <c r="E8903" t="s">
        <v>868</v>
      </c>
      <c r="F8903" t="s">
        <v>10</v>
      </c>
      <c r="G8903" t="s">
        <v>34</v>
      </c>
      <c r="H8903" t="s">
        <v>339</v>
      </c>
      <c r="J8903" t="s">
        <v>18776</v>
      </c>
      <c r="K8903" t="str">
        <f>IF(COUNTIF(Customers!A:A, H8903)&gt;0, "Valid", "Invalid")</f>
        <v>Valid</v>
      </c>
      <c r="L8903" t="str">
        <f t="shared" si="695"/>
        <v>10</v>
      </c>
      <c r="M8903" t="str">
        <f t="shared" si="696"/>
        <v>2022</v>
      </c>
      <c r="N8903">
        <f t="shared" si="697"/>
        <v>126146.62</v>
      </c>
      <c r="O8903">
        <f t="shared" si="698"/>
        <v>126146.62</v>
      </c>
      <c r="P8903" t="str">
        <f t="shared" si="699"/>
        <v/>
      </c>
      <c r="Q8903" s="48" t="str">
        <f>IF(O8903="","",
   IF(OR(O8903&lt;EDA_Outlier_Analysis!$C$10, O8903&gt;EDA_Outlier_Analysis!$C$11),
      "Outlier",
      "Normal"))</f>
        <v>Normal</v>
      </c>
      <c r="R8903" t="str">
        <f>IF(P8903="","",
   IF(OR(P8903 &lt; EDA_Outlier_Analysis!$F$7, P8903 &gt; EDA_Outlier_Analysis!$F$8),
      "Outlier",
      "Normal"))</f>
        <v/>
      </c>
      <c r="S8903" t="str">
        <f>IF(N8903="","",
   IF(OR(N8903 &lt;EDA_Outlier_Analysis!$I$10, N8903 &gt; EDA_Outlier_Analysis!$I$11),
      "Outlier",
      "Normal"))</f>
        <v>Normal</v>
      </c>
    </row>
    <row r="8904" spans="1:19">
      <c r="A8904" t="s">
        <v>18777</v>
      </c>
      <c r="B8904" s="4">
        <v>45085</v>
      </c>
      <c r="C8904" s="2">
        <v>192931.47</v>
      </c>
      <c r="D8904" t="s">
        <v>849</v>
      </c>
      <c r="E8904" t="s">
        <v>868</v>
      </c>
      <c r="F8904" t="s">
        <v>11</v>
      </c>
      <c r="G8904" t="s">
        <v>31</v>
      </c>
      <c r="H8904" t="s">
        <v>209</v>
      </c>
      <c r="J8904" t="s">
        <v>18778</v>
      </c>
      <c r="K8904" t="str">
        <f>IF(COUNTIF(Customers!A:A, H8904)&gt;0, "Valid", "Invalid")</f>
        <v>Valid</v>
      </c>
      <c r="L8904" t="str">
        <f t="shared" si="695"/>
        <v>6</v>
      </c>
      <c r="M8904" t="str">
        <f t="shared" si="696"/>
        <v>2023</v>
      </c>
      <c r="N8904">
        <f t="shared" si="697"/>
        <v>192931.47</v>
      </c>
      <c r="O8904">
        <f t="shared" si="698"/>
        <v>192931.47</v>
      </c>
      <c r="P8904" t="str">
        <f t="shared" si="699"/>
        <v/>
      </c>
      <c r="Q8904" s="48" t="str">
        <f>IF(O8904="","",
   IF(OR(O8904&lt;EDA_Outlier_Analysis!$C$10, O8904&gt;EDA_Outlier_Analysis!$C$11),
      "Outlier",
      "Normal"))</f>
        <v>Normal</v>
      </c>
      <c r="R8904" t="str">
        <f>IF(P8904="","",
   IF(OR(P8904 &lt; EDA_Outlier_Analysis!$F$7, P8904 &gt; EDA_Outlier_Analysis!$F$8),
      "Outlier",
      "Normal"))</f>
        <v/>
      </c>
      <c r="S8904" t="str">
        <f>IF(N8904="","",
   IF(OR(N8904 &lt;EDA_Outlier_Analysis!$I$10, N8904 &gt; EDA_Outlier_Analysis!$I$11),
      "Outlier",
      "Normal"))</f>
        <v>Normal</v>
      </c>
    </row>
    <row r="8905" spans="1:19">
      <c r="A8905" t="s">
        <v>18779</v>
      </c>
      <c r="B8905" s="4">
        <v>45245</v>
      </c>
      <c r="C8905" s="2">
        <v>181012.06</v>
      </c>
      <c r="D8905" t="s">
        <v>849</v>
      </c>
      <c r="E8905" t="s">
        <v>853</v>
      </c>
      <c r="F8905" t="s">
        <v>11</v>
      </c>
      <c r="G8905" t="s">
        <v>20</v>
      </c>
      <c r="H8905" t="s">
        <v>403</v>
      </c>
      <c r="J8905" t="s">
        <v>18780</v>
      </c>
      <c r="K8905" t="str">
        <f>IF(COUNTIF(Customers!A:A, H8905)&gt;0, "Valid", "Invalid")</f>
        <v>Valid</v>
      </c>
      <c r="L8905" t="str">
        <f t="shared" si="695"/>
        <v>11</v>
      </c>
      <c r="M8905" t="str">
        <f t="shared" si="696"/>
        <v>2023</v>
      </c>
      <c r="N8905">
        <f t="shared" si="697"/>
        <v>181012.06</v>
      </c>
      <c r="O8905">
        <f t="shared" si="698"/>
        <v>181012.06</v>
      </c>
      <c r="P8905" t="str">
        <f t="shared" si="699"/>
        <v/>
      </c>
      <c r="Q8905" s="48" t="str">
        <f>IF(O8905="","",
   IF(OR(O8905&lt;EDA_Outlier_Analysis!$C$10, O8905&gt;EDA_Outlier_Analysis!$C$11),
      "Outlier",
      "Normal"))</f>
        <v>Normal</v>
      </c>
      <c r="R8905" t="str">
        <f>IF(P8905="","",
   IF(OR(P8905 &lt; EDA_Outlier_Analysis!$F$7, P8905 &gt; EDA_Outlier_Analysis!$F$8),
      "Outlier",
      "Normal"))</f>
        <v/>
      </c>
      <c r="S8905" t="str">
        <f>IF(N8905="","",
   IF(OR(N8905 &lt;EDA_Outlier_Analysis!$I$10, N8905 &gt; EDA_Outlier_Analysis!$I$11),
      "Outlier",
      "Normal"))</f>
        <v>Normal</v>
      </c>
    </row>
    <row r="8906" spans="1:19">
      <c r="A8906" t="s">
        <v>18781</v>
      </c>
      <c r="B8906" s="4">
        <v>44645</v>
      </c>
      <c r="C8906" s="2">
        <v>-57475.23</v>
      </c>
      <c r="D8906" t="s">
        <v>840</v>
      </c>
      <c r="E8906" t="s">
        <v>905</v>
      </c>
      <c r="F8906" t="s">
        <v>10</v>
      </c>
      <c r="G8906" t="s">
        <v>24</v>
      </c>
      <c r="I8906" t="s">
        <v>2544</v>
      </c>
      <c r="J8906" t="s">
        <v>18782</v>
      </c>
      <c r="K8906" t="str">
        <f>IF(COUNTIF(Customers!A:A, H8906)&gt;0, "Valid", "Invalid")</f>
        <v>Invalid</v>
      </c>
      <c r="L8906" t="str">
        <f t="shared" si="695"/>
        <v>3</v>
      </c>
      <c r="M8906" t="str">
        <f t="shared" si="696"/>
        <v>2022</v>
      </c>
      <c r="N8906">
        <f t="shared" si="697"/>
        <v>-57475.23</v>
      </c>
      <c r="O8906" t="str">
        <f t="shared" si="698"/>
        <v/>
      </c>
      <c r="P8906">
        <f t="shared" si="699"/>
        <v>57475.23</v>
      </c>
      <c r="Q8906" s="48" t="str">
        <f>IF(O8906="","",
   IF(OR(O8906&lt;EDA_Outlier_Analysis!$C$10, O8906&gt;EDA_Outlier_Analysis!$C$11),
      "Outlier",
      "Normal"))</f>
        <v/>
      </c>
      <c r="R8906" t="str">
        <f>IF(P8906="","",
   IF(OR(P8906 &lt; EDA_Outlier_Analysis!$F$7, P8906 &gt; EDA_Outlier_Analysis!$F$8),
      "Outlier",
      "Normal"))</f>
        <v>Outlier</v>
      </c>
      <c r="S8906" t="str">
        <f>IF(N8906="","",
   IF(OR(N8906 &lt;EDA_Outlier_Analysis!$I$10, N8906 &gt; EDA_Outlier_Analysis!$I$11),
      "Outlier",
      "Normal"))</f>
        <v>Normal</v>
      </c>
    </row>
    <row r="8907" spans="1:19">
      <c r="A8907" t="s">
        <v>18783</v>
      </c>
      <c r="B8907" s="4">
        <v>44722</v>
      </c>
      <c r="C8907" s="2">
        <v>159402.56</v>
      </c>
      <c r="D8907" t="s">
        <v>849</v>
      </c>
      <c r="E8907" t="s">
        <v>853</v>
      </c>
      <c r="F8907" t="s">
        <v>9</v>
      </c>
      <c r="G8907" t="s">
        <v>20</v>
      </c>
      <c r="H8907" t="s">
        <v>423</v>
      </c>
      <c r="J8907" t="s">
        <v>18784</v>
      </c>
      <c r="K8907" t="str">
        <f>IF(COUNTIF(Customers!A:A, H8907)&gt;0, "Valid", "Invalid")</f>
        <v>Valid</v>
      </c>
      <c r="L8907" t="str">
        <f t="shared" si="695"/>
        <v>6</v>
      </c>
      <c r="M8907" t="str">
        <f t="shared" si="696"/>
        <v>2022</v>
      </c>
      <c r="N8907">
        <f t="shared" si="697"/>
        <v>159402.56</v>
      </c>
      <c r="O8907">
        <f t="shared" si="698"/>
        <v>159402.56</v>
      </c>
      <c r="P8907" t="str">
        <f t="shared" si="699"/>
        <v/>
      </c>
      <c r="Q8907" s="48" t="str">
        <f>IF(O8907="","",
   IF(OR(O8907&lt;EDA_Outlier_Analysis!$C$10, O8907&gt;EDA_Outlier_Analysis!$C$11),
      "Outlier",
      "Normal"))</f>
        <v>Normal</v>
      </c>
      <c r="R8907" t="str">
        <f>IF(P8907="","",
   IF(OR(P8907 &lt; EDA_Outlier_Analysis!$F$7, P8907 &gt; EDA_Outlier_Analysis!$F$8),
      "Outlier",
      "Normal"))</f>
        <v/>
      </c>
      <c r="S8907" t="str">
        <f>IF(N8907="","",
   IF(OR(N8907 &lt;EDA_Outlier_Analysis!$I$10, N8907 &gt; EDA_Outlier_Analysis!$I$11),
      "Outlier",
      "Normal"))</f>
        <v>Normal</v>
      </c>
    </row>
    <row r="8908" spans="1:19">
      <c r="A8908" t="s">
        <v>18785</v>
      </c>
      <c r="B8908" s="4">
        <v>44984</v>
      </c>
      <c r="C8908" s="2">
        <v>191272.42</v>
      </c>
      <c r="D8908" t="s">
        <v>849</v>
      </c>
      <c r="E8908" t="s">
        <v>853</v>
      </c>
      <c r="F8908" t="s">
        <v>9</v>
      </c>
      <c r="G8908" t="s">
        <v>34</v>
      </c>
      <c r="H8908" t="s">
        <v>703</v>
      </c>
      <c r="J8908" t="s">
        <v>18786</v>
      </c>
      <c r="K8908" t="str">
        <f>IF(COUNTIF(Customers!A:A, H8908)&gt;0, "Valid", "Invalid")</f>
        <v>Valid</v>
      </c>
      <c r="L8908" t="str">
        <f t="shared" si="695"/>
        <v>2</v>
      </c>
      <c r="M8908" t="str">
        <f t="shared" si="696"/>
        <v>2023</v>
      </c>
      <c r="N8908">
        <f t="shared" si="697"/>
        <v>191272.42</v>
      </c>
      <c r="O8908">
        <f t="shared" si="698"/>
        <v>191272.42</v>
      </c>
      <c r="P8908" t="str">
        <f t="shared" si="699"/>
        <v/>
      </c>
      <c r="Q8908" s="48" t="str">
        <f>IF(O8908="","",
   IF(OR(O8908&lt;EDA_Outlier_Analysis!$C$10, O8908&gt;EDA_Outlier_Analysis!$C$11),
      "Outlier",
      "Normal"))</f>
        <v>Normal</v>
      </c>
      <c r="R8908" t="str">
        <f>IF(P8908="","",
   IF(OR(P8908 &lt; EDA_Outlier_Analysis!$F$7, P8908 &gt; EDA_Outlier_Analysis!$F$8),
      "Outlier",
      "Normal"))</f>
        <v/>
      </c>
      <c r="S8908" t="str">
        <f>IF(N8908="","",
   IF(OR(N8908 &lt;EDA_Outlier_Analysis!$I$10, N8908 &gt; EDA_Outlier_Analysis!$I$11),
      "Outlier",
      "Normal"))</f>
        <v>Normal</v>
      </c>
    </row>
    <row r="8909" spans="1:19">
      <c r="A8909" t="s">
        <v>18787</v>
      </c>
      <c r="B8909" s="4">
        <v>45215</v>
      </c>
      <c r="C8909" s="2">
        <v>141857.54999999999</v>
      </c>
      <c r="D8909" t="s">
        <v>849</v>
      </c>
      <c r="E8909" t="s">
        <v>853</v>
      </c>
      <c r="F8909" t="s">
        <v>10</v>
      </c>
      <c r="G8909" t="s">
        <v>31</v>
      </c>
      <c r="H8909" t="s">
        <v>469</v>
      </c>
      <c r="J8909" t="s">
        <v>18788</v>
      </c>
      <c r="K8909" t="str">
        <f>IF(COUNTIF(Customers!A:A, H8909)&gt;0, "Valid", "Invalid")</f>
        <v>Valid</v>
      </c>
      <c r="L8909" t="str">
        <f t="shared" si="695"/>
        <v>10</v>
      </c>
      <c r="M8909" t="str">
        <f t="shared" si="696"/>
        <v>2023</v>
      </c>
      <c r="N8909">
        <f t="shared" si="697"/>
        <v>141857.54999999999</v>
      </c>
      <c r="O8909">
        <f t="shared" si="698"/>
        <v>141857.54999999999</v>
      </c>
      <c r="P8909" t="str">
        <f t="shared" si="699"/>
        <v/>
      </c>
      <c r="Q8909" s="48" t="str">
        <f>IF(O8909="","",
   IF(OR(O8909&lt;EDA_Outlier_Analysis!$C$10, O8909&gt;EDA_Outlier_Analysis!$C$11),
      "Outlier",
      "Normal"))</f>
        <v>Normal</v>
      </c>
      <c r="R8909" t="str">
        <f>IF(P8909="","",
   IF(OR(P8909 &lt; EDA_Outlier_Analysis!$F$7, P8909 &gt; EDA_Outlier_Analysis!$F$8),
      "Outlier",
      "Normal"))</f>
        <v/>
      </c>
      <c r="S8909" t="str">
        <f>IF(N8909="","",
   IF(OR(N8909 &lt;EDA_Outlier_Analysis!$I$10, N8909 &gt; EDA_Outlier_Analysis!$I$11),
      "Outlier",
      "Normal"))</f>
        <v>Normal</v>
      </c>
    </row>
    <row r="8910" spans="1:19">
      <c r="A8910" t="s">
        <v>18789</v>
      </c>
      <c r="B8910" s="4">
        <v>44759</v>
      </c>
      <c r="C8910" s="2">
        <v>150853.03</v>
      </c>
      <c r="D8910" t="s">
        <v>849</v>
      </c>
      <c r="E8910" t="s">
        <v>868</v>
      </c>
      <c r="F8910" t="s">
        <v>9</v>
      </c>
      <c r="G8910" t="s">
        <v>34</v>
      </c>
      <c r="H8910" t="s">
        <v>555</v>
      </c>
      <c r="J8910" t="s">
        <v>18790</v>
      </c>
      <c r="K8910" t="str">
        <f>IF(COUNTIF(Customers!A:A, H8910)&gt;0, "Valid", "Invalid")</f>
        <v>Valid</v>
      </c>
      <c r="L8910" t="str">
        <f t="shared" si="695"/>
        <v>7</v>
      </c>
      <c r="M8910" t="str">
        <f t="shared" si="696"/>
        <v>2022</v>
      </c>
      <c r="N8910">
        <f t="shared" si="697"/>
        <v>150853.03</v>
      </c>
      <c r="O8910">
        <f t="shared" si="698"/>
        <v>150853.03</v>
      </c>
      <c r="P8910" t="str">
        <f t="shared" si="699"/>
        <v/>
      </c>
      <c r="Q8910" s="48" t="str">
        <f>IF(O8910="","",
   IF(OR(O8910&lt;EDA_Outlier_Analysis!$C$10, O8910&gt;EDA_Outlier_Analysis!$C$11),
      "Outlier",
      "Normal"))</f>
        <v>Normal</v>
      </c>
      <c r="R8910" t="str">
        <f>IF(P8910="","",
   IF(OR(P8910 &lt; EDA_Outlier_Analysis!$F$7, P8910 &gt; EDA_Outlier_Analysis!$F$8),
      "Outlier",
      "Normal"))</f>
        <v/>
      </c>
      <c r="S8910" t="str">
        <f>IF(N8910="","",
   IF(OR(N8910 &lt;EDA_Outlier_Analysis!$I$10, N8910 &gt; EDA_Outlier_Analysis!$I$11),
      "Outlier",
      "Normal"))</f>
        <v>Normal</v>
      </c>
    </row>
    <row r="8911" spans="1:19">
      <c r="A8911" t="s">
        <v>18791</v>
      </c>
      <c r="B8911" s="4">
        <v>44906</v>
      </c>
      <c r="C8911" s="2">
        <v>-40709.03</v>
      </c>
      <c r="D8911" t="s">
        <v>840</v>
      </c>
      <c r="E8911" t="s">
        <v>841</v>
      </c>
      <c r="F8911" t="s">
        <v>10</v>
      </c>
      <c r="G8911" t="s">
        <v>31</v>
      </c>
      <c r="I8911" t="s">
        <v>1428</v>
      </c>
      <c r="J8911" t="s">
        <v>18792</v>
      </c>
      <c r="K8911" t="str">
        <f>IF(COUNTIF(Customers!A:A, H8911)&gt;0, "Valid", "Invalid")</f>
        <v>Invalid</v>
      </c>
      <c r="L8911" t="str">
        <f t="shared" si="695"/>
        <v>12</v>
      </c>
      <c r="M8911" t="str">
        <f t="shared" si="696"/>
        <v>2022</v>
      </c>
      <c r="N8911">
        <f t="shared" si="697"/>
        <v>-40709.03</v>
      </c>
      <c r="O8911" t="str">
        <f t="shared" si="698"/>
        <v/>
      </c>
      <c r="P8911">
        <f t="shared" si="699"/>
        <v>40709.03</v>
      </c>
      <c r="Q8911" s="48" t="str">
        <f>IF(O8911="","",
   IF(OR(O8911&lt;EDA_Outlier_Analysis!$C$10, O8911&gt;EDA_Outlier_Analysis!$C$11),
      "Outlier",
      "Normal"))</f>
        <v/>
      </c>
      <c r="R8911" t="str">
        <f>IF(P8911="","",
   IF(OR(P8911 &lt; EDA_Outlier_Analysis!$F$7, P8911 &gt; EDA_Outlier_Analysis!$F$8),
      "Outlier",
      "Normal"))</f>
        <v>Normal</v>
      </c>
      <c r="S8911" t="str">
        <f>IF(N8911="","",
   IF(OR(N8911 &lt;EDA_Outlier_Analysis!$I$10, N8911 &gt; EDA_Outlier_Analysis!$I$11),
      "Outlier",
      "Normal"))</f>
        <v>Normal</v>
      </c>
    </row>
    <row r="8912" spans="1:19">
      <c r="A8912" t="s">
        <v>18793</v>
      </c>
      <c r="B8912" s="4">
        <v>45280</v>
      </c>
      <c r="C8912" s="2">
        <v>-41156.089999999997</v>
      </c>
      <c r="D8912" t="s">
        <v>840</v>
      </c>
      <c r="E8912" t="s">
        <v>841</v>
      </c>
      <c r="F8912" t="s">
        <v>10</v>
      </c>
      <c r="G8912" t="s">
        <v>24</v>
      </c>
      <c r="I8912" t="s">
        <v>1080</v>
      </c>
      <c r="J8912" t="s">
        <v>18794</v>
      </c>
      <c r="K8912" t="str">
        <f>IF(COUNTIF(Customers!A:A, H8912)&gt;0, "Valid", "Invalid")</f>
        <v>Invalid</v>
      </c>
      <c r="L8912" t="str">
        <f t="shared" si="695"/>
        <v>12</v>
      </c>
      <c r="M8912" t="str">
        <f t="shared" si="696"/>
        <v>2023</v>
      </c>
      <c r="N8912">
        <f t="shared" si="697"/>
        <v>-41156.089999999997</v>
      </c>
      <c r="O8912" t="str">
        <f t="shared" si="698"/>
        <v/>
      </c>
      <c r="P8912">
        <f t="shared" si="699"/>
        <v>41156.089999999997</v>
      </c>
      <c r="Q8912" s="48" t="str">
        <f>IF(O8912="","",
   IF(OR(O8912&lt;EDA_Outlier_Analysis!$C$10, O8912&gt;EDA_Outlier_Analysis!$C$11),
      "Outlier",
      "Normal"))</f>
        <v/>
      </c>
      <c r="R8912" t="str">
        <f>IF(P8912="","",
   IF(OR(P8912 &lt; EDA_Outlier_Analysis!$F$7, P8912 &gt; EDA_Outlier_Analysis!$F$8),
      "Outlier",
      "Normal"))</f>
        <v>Normal</v>
      </c>
      <c r="S8912" t="str">
        <f>IF(N8912="","",
   IF(OR(N8912 &lt;EDA_Outlier_Analysis!$I$10, N8912 &gt; EDA_Outlier_Analysis!$I$11),
      "Outlier",
      "Normal"))</f>
        <v>Normal</v>
      </c>
    </row>
    <row r="8913" spans="1:19">
      <c r="A8913" t="s">
        <v>18795</v>
      </c>
      <c r="B8913" s="4">
        <v>45163</v>
      </c>
      <c r="C8913" s="2">
        <v>151716.43</v>
      </c>
      <c r="D8913" t="s">
        <v>849</v>
      </c>
      <c r="E8913" t="s">
        <v>850</v>
      </c>
      <c r="F8913" t="s">
        <v>10</v>
      </c>
      <c r="G8913" t="s">
        <v>31</v>
      </c>
      <c r="H8913" t="s">
        <v>579</v>
      </c>
      <c r="J8913" t="s">
        <v>18796</v>
      </c>
      <c r="K8913" t="str">
        <f>IF(COUNTIF(Customers!A:A, H8913)&gt;0, "Valid", "Invalid")</f>
        <v>Valid</v>
      </c>
      <c r="L8913" t="str">
        <f t="shared" si="695"/>
        <v>8</v>
      </c>
      <c r="M8913" t="str">
        <f t="shared" si="696"/>
        <v>2023</v>
      </c>
      <c r="N8913">
        <f t="shared" si="697"/>
        <v>151716.43</v>
      </c>
      <c r="O8913">
        <f t="shared" si="698"/>
        <v>151716.43</v>
      </c>
      <c r="P8913" t="str">
        <f t="shared" si="699"/>
        <v/>
      </c>
      <c r="Q8913" s="48" t="str">
        <f>IF(O8913="","",
   IF(OR(O8913&lt;EDA_Outlier_Analysis!$C$10, O8913&gt;EDA_Outlier_Analysis!$C$11),
      "Outlier",
      "Normal"))</f>
        <v>Normal</v>
      </c>
      <c r="R8913" t="str">
        <f>IF(P8913="","",
   IF(OR(P8913 &lt; EDA_Outlier_Analysis!$F$7, P8913 &gt; EDA_Outlier_Analysis!$F$8),
      "Outlier",
      "Normal"))</f>
        <v/>
      </c>
      <c r="S8913" t="str">
        <f>IF(N8913="","",
   IF(OR(N8913 &lt;EDA_Outlier_Analysis!$I$10, N8913 &gt; EDA_Outlier_Analysis!$I$11),
      "Outlier",
      "Normal"))</f>
        <v>Normal</v>
      </c>
    </row>
    <row r="8914" spans="1:19">
      <c r="A8914" t="s">
        <v>18797</v>
      </c>
      <c r="B8914" s="4">
        <v>45091</v>
      </c>
      <c r="C8914" s="2">
        <v>-37091.879999999997</v>
      </c>
      <c r="D8914" t="s">
        <v>840</v>
      </c>
      <c r="E8914" t="s">
        <v>905</v>
      </c>
      <c r="F8914" t="s">
        <v>11</v>
      </c>
      <c r="G8914" t="s">
        <v>34</v>
      </c>
      <c r="I8914" t="s">
        <v>1096</v>
      </c>
      <c r="J8914" t="s">
        <v>18798</v>
      </c>
      <c r="K8914" t="str">
        <f>IF(COUNTIF(Customers!A:A, H8914)&gt;0, "Valid", "Invalid")</f>
        <v>Invalid</v>
      </c>
      <c r="L8914" t="str">
        <f t="shared" si="695"/>
        <v>6</v>
      </c>
      <c r="M8914" t="str">
        <f t="shared" si="696"/>
        <v>2023</v>
      </c>
      <c r="N8914">
        <f t="shared" si="697"/>
        <v>-37091.879999999997</v>
      </c>
      <c r="O8914" t="str">
        <f t="shared" si="698"/>
        <v/>
      </c>
      <c r="P8914">
        <f t="shared" si="699"/>
        <v>37091.879999999997</v>
      </c>
      <c r="Q8914" s="48" t="str">
        <f>IF(O8914="","",
   IF(OR(O8914&lt;EDA_Outlier_Analysis!$C$10, O8914&gt;EDA_Outlier_Analysis!$C$11),
      "Outlier",
      "Normal"))</f>
        <v/>
      </c>
      <c r="R8914" t="str">
        <f>IF(P8914="","",
   IF(OR(P8914 &lt; EDA_Outlier_Analysis!$F$7, P8914 &gt; EDA_Outlier_Analysis!$F$8),
      "Outlier",
      "Normal"))</f>
        <v>Normal</v>
      </c>
      <c r="S8914" t="str">
        <f>IF(N8914="","",
   IF(OR(N8914 &lt;EDA_Outlier_Analysis!$I$10, N8914 &gt; EDA_Outlier_Analysis!$I$11),
      "Outlier",
      "Normal"))</f>
        <v>Normal</v>
      </c>
    </row>
    <row r="8915" spans="1:19">
      <c r="A8915" t="s">
        <v>18799</v>
      </c>
      <c r="B8915" s="4">
        <v>45094</v>
      </c>
      <c r="C8915" s="2">
        <v>-25069.67</v>
      </c>
      <c r="D8915" t="s">
        <v>840</v>
      </c>
      <c r="E8915" t="s">
        <v>864</v>
      </c>
      <c r="F8915" t="s">
        <v>11</v>
      </c>
      <c r="G8915" t="s">
        <v>34</v>
      </c>
      <c r="I8915" t="s">
        <v>979</v>
      </c>
      <c r="J8915" t="s">
        <v>18800</v>
      </c>
      <c r="K8915" t="str">
        <f>IF(COUNTIF(Customers!A:A, H8915)&gt;0, "Valid", "Invalid")</f>
        <v>Invalid</v>
      </c>
      <c r="L8915" t="str">
        <f t="shared" si="695"/>
        <v>6</v>
      </c>
      <c r="M8915" t="str">
        <f t="shared" si="696"/>
        <v>2023</v>
      </c>
      <c r="N8915">
        <f t="shared" si="697"/>
        <v>-25069.67</v>
      </c>
      <c r="O8915" t="str">
        <f t="shared" si="698"/>
        <v/>
      </c>
      <c r="P8915">
        <f t="shared" si="699"/>
        <v>25069.67</v>
      </c>
      <c r="Q8915" s="48" t="str">
        <f>IF(O8915="","",
   IF(OR(O8915&lt;EDA_Outlier_Analysis!$C$10, O8915&gt;EDA_Outlier_Analysis!$C$11),
      "Outlier",
      "Normal"))</f>
        <v/>
      </c>
      <c r="R8915" t="str">
        <f>IF(P8915="","",
   IF(OR(P8915 &lt; EDA_Outlier_Analysis!$F$7, P8915 &gt; EDA_Outlier_Analysis!$F$8),
      "Outlier",
      "Normal"))</f>
        <v>Outlier</v>
      </c>
      <c r="S8915" t="str">
        <f>IF(N8915="","",
   IF(OR(N8915 &lt;EDA_Outlier_Analysis!$I$10, N8915 &gt; EDA_Outlier_Analysis!$I$11),
      "Outlier",
      "Normal"))</f>
        <v>Normal</v>
      </c>
    </row>
    <row r="8916" spans="1:19">
      <c r="A8916" t="s">
        <v>18801</v>
      </c>
      <c r="B8916" s="4">
        <v>45124</v>
      </c>
      <c r="C8916" s="2">
        <v>153876.34</v>
      </c>
      <c r="D8916" t="s">
        <v>849</v>
      </c>
      <c r="E8916" t="s">
        <v>850</v>
      </c>
      <c r="F8916" t="s">
        <v>11</v>
      </c>
      <c r="G8916" t="s">
        <v>34</v>
      </c>
      <c r="H8916" t="s">
        <v>143</v>
      </c>
      <c r="J8916" t="s">
        <v>18802</v>
      </c>
      <c r="K8916" t="str">
        <f>IF(COUNTIF(Customers!A:A, H8916)&gt;0, "Valid", "Invalid")</f>
        <v>Valid</v>
      </c>
      <c r="L8916" t="str">
        <f t="shared" si="695"/>
        <v>7</v>
      </c>
      <c r="M8916" t="str">
        <f t="shared" si="696"/>
        <v>2023</v>
      </c>
      <c r="N8916">
        <f t="shared" si="697"/>
        <v>153876.34</v>
      </c>
      <c r="O8916">
        <f t="shared" si="698"/>
        <v>153876.34</v>
      </c>
      <c r="P8916" t="str">
        <f t="shared" si="699"/>
        <v/>
      </c>
      <c r="Q8916" s="48" t="str">
        <f>IF(O8916="","",
   IF(OR(O8916&lt;EDA_Outlier_Analysis!$C$10, O8916&gt;EDA_Outlier_Analysis!$C$11),
      "Outlier",
      "Normal"))</f>
        <v>Normal</v>
      </c>
      <c r="R8916" t="str">
        <f>IF(P8916="","",
   IF(OR(P8916 &lt; EDA_Outlier_Analysis!$F$7, P8916 &gt; EDA_Outlier_Analysis!$F$8),
      "Outlier",
      "Normal"))</f>
        <v/>
      </c>
      <c r="S8916" t="str">
        <f>IF(N8916="","",
   IF(OR(N8916 &lt;EDA_Outlier_Analysis!$I$10, N8916 &gt; EDA_Outlier_Analysis!$I$11),
      "Outlier",
      "Normal"))</f>
        <v>Normal</v>
      </c>
    </row>
    <row r="8917" spans="1:19">
      <c r="A8917" t="s">
        <v>18803</v>
      </c>
      <c r="B8917" s="4">
        <v>45115</v>
      </c>
      <c r="C8917" s="2">
        <v>-48541.72</v>
      </c>
      <c r="D8917" t="s">
        <v>840</v>
      </c>
      <c r="E8917" t="s">
        <v>864</v>
      </c>
      <c r="F8917" t="s">
        <v>9</v>
      </c>
      <c r="G8917" t="s">
        <v>24</v>
      </c>
      <c r="I8917" t="s">
        <v>1340</v>
      </c>
      <c r="J8917" t="s">
        <v>18804</v>
      </c>
      <c r="K8917" t="str">
        <f>IF(COUNTIF(Customers!A:A, H8917)&gt;0, "Valid", "Invalid")</f>
        <v>Invalid</v>
      </c>
      <c r="L8917" t="str">
        <f t="shared" si="695"/>
        <v>7</v>
      </c>
      <c r="M8917" t="str">
        <f t="shared" si="696"/>
        <v>2023</v>
      </c>
      <c r="N8917">
        <f t="shared" si="697"/>
        <v>-48541.72</v>
      </c>
      <c r="O8917" t="str">
        <f t="shared" si="698"/>
        <v/>
      </c>
      <c r="P8917">
        <f t="shared" si="699"/>
        <v>48541.72</v>
      </c>
      <c r="Q8917" s="48" t="str">
        <f>IF(O8917="","",
   IF(OR(O8917&lt;EDA_Outlier_Analysis!$C$10, O8917&gt;EDA_Outlier_Analysis!$C$11),
      "Outlier",
      "Normal"))</f>
        <v/>
      </c>
      <c r="R8917" t="str">
        <f>IF(P8917="","",
   IF(OR(P8917 &lt; EDA_Outlier_Analysis!$F$7, P8917 &gt; EDA_Outlier_Analysis!$F$8),
      "Outlier",
      "Normal"))</f>
        <v>Normal</v>
      </c>
      <c r="S8917" t="str">
        <f>IF(N8917="","",
   IF(OR(N8917 &lt;EDA_Outlier_Analysis!$I$10, N8917 &gt; EDA_Outlier_Analysis!$I$11),
      "Outlier",
      "Normal"))</f>
        <v>Normal</v>
      </c>
    </row>
    <row r="8918" spans="1:19">
      <c r="A8918" t="s">
        <v>18805</v>
      </c>
      <c r="B8918" s="4">
        <v>44737</v>
      </c>
      <c r="C8918" s="2">
        <v>143500.71</v>
      </c>
      <c r="D8918" t="s">
        <v>849</v>
      </c>
      <c r="E8918" t="s">
        <v>853</v>
      </c>
      <c r="F8918" t="s">
        <v>9</v>
      </c>
      <c r="G8918" t="s">
        <v>34</v>
      </c>
      <c r="H8918" t="s">
        <v>129</v>
      </c>
      <c r="J8918" t="s">
        <v>18806</v>
      </c>
      <c r="K8918" t="str">
        <f>IF(COUNTIF(Customers!A:A, H8918)&gt;0, "Valid", "Invalid")</f>
        <v>Valid</v>
      </c>
      <c r="L8918" t="str">
        <f t="shared" si="695"/>
        <v>6</v>
      </c>
      <c r="M8918" t="str">
        <f t="shared" si="696"/>
        <v>2022</v>
      </c>
      <c r="N8918">
        <f t="shared" si="697"/>
        <v>143500.71</v>
      </c>
      <c r="O8918">
        <f t="shared" si="698"/>
        <v>143500.71</v>
      </c>
      <c r="P8918" t="str">
        <f t="shared" si="699"/>
        <v/>
      </c>
      <c r="Q8918" s="48" t="str">
        <f>IF(O8918="","",
   IF(OR(O8918&lt;EDA_Outlier_Analysis!$C$10, O8918&gt;EDA_Outlier_Analysis!$C$11),
      "Outlier",
      "Normal"))</f>
        <v>Normal</v>
      </c>
      <c r="R8918" t="str">
        <f>IF(P8918="","",
   IF(OR(P8918 &lt; EDA_Outlier_Analysis!$F$7, P8918 &gt; EDA_Outlier_Analysis!$F$8),
      "Outlier",
      "Normal"))</f>
        <v/>
      </c>
      <c r="S8918" t="str">
        <f>IF(N8918="","",
   IF(OR(N8918 &lt;EDA_Outlier_Analysis!$I$10, N8918 &gt; EDA_Outlier_Analysis!$I$11),
      "Outlier",
      "Normal"))</f>
        <v>Normal</v>
      </c>
    </row>
    <row r="8919" spans="1:19">
      <c r="A8919" t="s">
        <v>18807</v>
      </c>
      <c r="B8919" s="4">
        <v>44935</v>
      </c>
      <c r="C8919" s="2">
        <v>144891.29999999999</v>
      </c>
      <c r="D8919" t="s">
        <v>849</v>
      </c>
      <c r="E8919" t="s">
        <v>853</v>
      </c>
      <c r="F8919" t="s">
        <v>10</v>
      </c>
      <c r="G8919" t="s">
        <v>34</v>
      </c>
      <c r="H8919" t="s">
        <v>523</v>
      </c>
      <c r="J8919" t="s">
        <v>18808</v>
      </c>
      <c r="K8919" t="str">
        <f>IF(COUNTIF(Customers!A:A, H8919)&gt;0, "Valid", "Invalid")</f>
        <v>Valid</v>
      </c>
      <c r="L8919" t="str">
        <f t="shared" si="695"/>
        <v>1</v>
      </c>
      <c r="M8919" t="str">
        <f t="shared" si="696"/>
        <v>2023</v>
      </c>
      <c r="N8919">
        <f t="shared" si="697"/>
        <v>144891.29999999999</v>
      </c>
      <c r="O8919">
        <f t="shared" si="698"/>
        <v>144891.29999999999</v>
      </c>
      <c r="P8919" t="str">
        <f t="shared" si="699"/>
        <v/>
      </c>
      <c r="Q8919" s="48" t="str">
        <f>IF(O8919="","",
   IF(OR(O8919&lt;EDA_Outlier_Analysis!$C$10, O8919&gt;EDA_Outlier_Analysis!$C$11),
      "Outlier",
      "Normal"))</f>
        <v>Normal</v>
      </c>
      <c r="R8919" t="str">
        <f>IF(P8919="","",
   IF(OR(P8919 &lt; EDA_Outlier_Analysis!$F$7, P8919 &gt; EDA_Outlier_Analysis!$F$8),
      "Outlier",
      "Normal"))</f>
        <v/>
      </c>
      <c r="S8919" t="str">
        <f>IF(N8919="","",
   IF(OR(N8919 &lt;EDA_Outlier_Analysis!$I$10, N8919 &gt; EDA_Outlier_Analysis!$I$11),
      "Outlier",
      "Normal"))</f>
        <v>Normal</v>
      </c>
    </row>
    <row r="8920" spans="1:19">
      <c r="A8920" t="s">
        <v>18809</v>
      </c>
      <c r="B8920" s="4">
        <v>44817</v>
      </c>
      <c r="C8920" s="2">
        <v>120466.58</v>
      </c>
      <c r="D8920" t="s">
        <v>849</v>
      </c>
      <c r="E8920" t="s">
        <v>850</v>
      </c>
      <c r="F8920" t="s">
        <v>9</v>
      </c>
      <c r="G8920" t="s">
        <v>24</v>
      </c>
      <c r="H8920" t="s">
        <v>547</v>
      </c>
      <c r="J8920" t="s">
        <v>18810</v>
      </c>
      <c r="K8920" t="str">
        <f>IF(COUNTIF(Customers!A:A, H8920)&gt;0, "Valid", "Invalid")</f>
        <v>Valid</v>
      </c>
      <c r="L8920" t="str">
        <f t="shared" si="695"/>
        <v>9</v>
      </c>
      <c r="M8920" t="str">
        <f t="shared" si="696"/>
        <v>2022</v>
      </c>
      <c r="N8920">
        <f t="shared" si="697"/>
        <v>120466.58</v>
      </c>
      <c r="O8920">
        <f t="shared" si="698"/>
        <v>120466.58</v>
      </c>
      <c r="P8920" t="str">
        <f t="shared" si="699"/>
        <v/>
      </c>
      <c r="Q8920" s="48" t="str">
        <f>IF(O8920="","",
   IF(OR(O8920&lt;EDA_Outlier_Analysis!$C$10, O8920&gt;EDA_Outlier_Analysis!$C$11),
      "Outlier",
      "Normal"))</f>
        <v>Normal</v>
      </c>
      <c r="R8920" t="str">
        <f>IF(P8920="","",
   IF(OR(P8920 &lt; EDA_Outlier_Analysis!$F$7, P8920 &gt; EDA_Outlier_Analysis!$F$8),
      "Outlier",
      "Normal"))</f>
        <v/>
      </c>
      <c r="S8920" t="str">
        <f>IF(N8920="","",
   IF(OR(N8920 &lt;EDA_Outlier_Analysis!$I$10, N8920 &gt; EDA_Outlier_Analysis!$I$11),
      "Outlier",
      "Normal"))</f>
        <v>Normal</v>
      </c>
    </row>
    <row r="8921" spans="1:19">
      <c r="A8921" t="s">
        <v>18811</v>
      </c>
      <c r="B8921" s="4">
        <v>45160</v>
      </c>
      <c r="C8921" s="2">
        <v>207421.2</v>
      </c>
      <c r="D8921" t="s">
        <v>849</v>
      </c>
      <c r="E8921" t="s">
        <v>853</v>
      </c>
      <c r="F8921" t="s">
        <v>11</v>
      </c>
      <c r="G8921" t="s">
        <v>20</v>
      </c>
      <c r="H8921" t="s">
        <v>507</v>
      </c>
      <c r="J8921" t="s">
        <v>18812</v>
      </c>
      <c r="K8921" t="str">
        <f>IF(COUNTIF(Customers!A:A, H8921)&gt;0, "Valid", "Invalid")</f>
        <v>Valid</v>
      </c>
      <c r="L8921" t="str">
        <f t="shared" si="695"/>
        <v>8</v>
      </c>
      <c r="M8921" t="str">
        <f t="shared" si="696"/>
        <v>2023</v>
      </c>
      <c r="N8921">
        <f t="shared" si="697"/>
        <v>207421.2</v>
      </c>
      <c r="O8921">
        <f t="shared" si="698"/>
        <v>207421.2</v>
      </c>
      <c r="P8921" t="str">
        <f t="shared" si="699"/>
        <v/>
      </c>
      <c r="Q8921" s="48" t="str">
        <f>IF(O8921="","",
   IF(OR(O8921&lt;EDA_Outlier_Analysis!$C$10, O8921&gt;EDA_Outlier_Analysis!$C$11),
      "Outlier",
      "Normal"))</f>
        <v>Normal</v>
      </c>
      <c r="R8921" t="str">
        <f>IF(P8921="","",
   IF(OR(P8921 &lt; EDA_Outlier_Analysis!$F$7, P8921 &gt; EDA_Outlier_Analysis!$F$8),
      "Outlier",
      "Normal"))</f>
        <v/>
      </c>
      <c r="S8921" t="str">
        <f>IF(N8921="","",
   IF(OR(N8921 &lt;EDA_Outlier_Analysis!$I$10, N8921 &gt; EDA_Outlier_Analysis!$I$11),
      "Outlier",
      "Normal"))</f>
        <v>Normal</v>
      </c>
    </row>
    <row r="8922" spans="1:19">
      <c r="A8922" t="s">
        <v>18813</v>
      </c>
      <c r="B8922" s="4">
        <v>45118</v>
      </c>
      <c r="C8922" s="2">
        <v>127853.27</v>
      </c>
      <c r="D8922" t="s">
        <v>849</v>
      </c>
      <c r="E8922" t="s">
        <v>868</v>
      </c>
      <c r="F8922" t="s">
        <v>10</v>
      </c>
      <c r="G8922" t="s">
        <v>31</v>
      </c>
      <c r="H8922" t="s">
        <v>515</v>
      </c>
      <c r="J8922" t="s">
        <v>18814</v>
      </c>
      <c r="K8922" t="str">
        <f>IF(COUNTIF(Customers!A:A, H8922)&gt;0, "Valid", "Invalid")</f>
        <v>Valid</v>
      </c>
      <c r="L8922" t="str">
        <f t="shared" si="695"/>
        <v>7</v>
      </c>
      <c r="M8922" t="str">
        <f t="shared" si="696"/>
        <v>2023</v>
      </c>
      <c r="N8922">
        <f t="shared" si="697"/>
        <v>127853.27</v>
      </c>
      <c r="O8922">
        <f t="shared" si="698"/>
        <v>127853.27</v>
      </c>
      <c r="P8922" t="str">
        <f t="shared" si="699"/>
        <v/>
      </c>
      <c r="Q8922" s="48" t="str">
        <f>IF(O8922="","",
   IF(OR(O8922&lt;EDA_Outlier_Analysis!$C$10, O8922&gt;EDA_Outlier_Analysis!$C$11),
      "Outlier",
      "Normal"))</f>
        <v>Normal</v>
      </c>
      <c r="R8922" t="str">
        <f>IF(P8922="","",
   IF(OR(P8922 &lt; EDA_Outlier_Analysis!$F$7, P8922 &gt; EDA_Outlier_Analysis!$F$8),
      "Outlier",
      "Normal"))</f>
        <v/>
      </c>
      <c r="S8922" t="str">
        <f>IF(N8922="","",
   IF(OR(N8922 &lt;EDA_Outlier_Analysis!$I$10, N8922 &gt; EDA_Outlier_Analysis!$I$11),
      "Outlier",
      "Normal"))</f>
        <v>Normal</v>
      </c>
    </row>
    <row r="8923" spans="1:19">
      <c r="A8923" t="s">
        <v>18815</v>
      </c>
      <c r="B8923" s="4">
        <v>44982</v>
      </c>
      <c r="C8923" s="2">
        <v>-18706.38</v>
      </c>
      <c r="D8923" t="s">
        <v>840</v>
      </c>
      <c r="E8923" t="s">
        <v>878</v>
      </c>
      <c r="F8923" t="s">
        <v>10</v>
      </c>
      <c r="G8923" t="s">
        <v>20</v>
      </c>
      <c r="I8923" t="s">
        <v>1494</v>
      </c>
      <c r="J8923" t="s">
        <v>18816</v>
      </c>
      <c r="K8923" t="str">
        <f>IF(COUNTIF(Customers!A:A, H8923)&gt;0, "Valid", "Invalid")</f>
        <v>Invalid</v>
      </c>
      <c r="L8923" t="str">
        <f t="shared" si="695"/>
        <v>2</v>
      </c>
      <c r="M8923" t="str">
        <f t="shared" si="696"/>
        <v>2023</v>
      </c>
      <c r="N8923">
        <f t="shared" si="697"/>
        <v>-18706.38</v>
      </c>
      <c r="O8923" t="str">
        <f t="shared" si="698"/>
        <v/>
      </c>
      <c r="P8923">
        <f t="shared" si="699"/>
        <v>18706.38</v>
      </c>
      <c r="Q8923" s="48" t="str">
        <f>IF(O8923="","",
   IF(OR(O8923&lt;EDA_Outlier_Analysis!$C$10, O8923&gt;EDA_Outlier_Analysis!$C$11),
      "Outlier",
      "Normal"))</f>
        <v/>
      </c>
      <c r="R8923" t="str">
        <f>IF(P8923="","",
   IF(OR(P8923 &lt; EDA_Outlier_Analysis!$F$7, P8923 &gt; EDA_Outlier_Analysis!$F$8),
      "Outlier",
      "Normal"))</f>
        <v>Outlier</v>
      </c>
      <c r="S8923" t="str">
        <f>IF(N8923="","",
   IF(OR(N8923 &lt;EDA_Outlier_Analysis!$I$10, N8923 &gt; EDA_Outlier_Analysis!$I$11),
      "Outlier",
      "Normal"))</f>
        <v>Normal</v>
      </c>
    </row>
    <row r="8924" spans="1:19">
      <c r="A8924" t="s">
        <v>18817</v>
      </c>
      <c r="B8924" s="4">
        <v>44793</v>
      </c>
      <c r="C8924" s="2">
        <v>148031.16</v>
      </c>
      <c r="D8924" t="s">
        <v>849</v>
      </c>
      <c r="E8924" t="s">
        <v>868</v>
      </c>
      <c r="F8924" t="s">
        <v>10</v>
      </c>
      <c r="G8924" t="s">
        <v>31</v>
      </c>
      <c r="H8924" t="s">
        <v>743</v>
      </c>
      <c r="J8924" t="s">
        <v>18818</v>
      </c>
      <c r="K8924" t="str">
        <f>IF(COUNTIF(Customers!A:A, H8924)&gt;0, "Valid", "Invalid")</f>
        <v>Valid</v>
      </c>
      <c r="L8924" t="str">
        <f t="shared" si="695"/>
        <v>8</v>
      </c>
      <c r="M8924" t="str">
        <f t="shared" si="696"/>
        <v>2022</v>
      </c>
      <c r="N8924">
        <f t="shared" si="697"/>
        <v>148031.16</v>
      </c>
      <c r="O8924">
        <f t="shared" si="698"/>
        <v>148031.16</v>
      </c>
      <c r="P8924" t="str">
        <f t="shared" si="699"/>
        <v/>
      </c>
      <c r="Q8924" s="48" t="str">
        <f>IF(O8924="","",
   IF(OR(O8924&lt;EDA_Outlier_Analysis!$C$10, O8924&gt;EDA_Outlier_Analysis!$C$11),
      "Outlier",
      "Normal"))</f>
        <v>Normal</v>
      </c>
      <c r="R8924" t="str">
        <f>IF(P8924="","",
   IF(OR(P8924 &lt; EDA_Outlier_Analysis!$F$7, P8924 &gt; EDA_Outlier_Analysis!$F$8),
      "Outlier",
      "Normal"))</f>
        <v/>
      </c>
      <c r="S8924" t="str">
        <f>IF(N8924="","",
   IF(OR(N8924 &lt;EDA_Outlier_Analysis!$I$10, N8924 &gt; EDA_Outlier_Analysis!$I$11),
      "Outlier",
      "Normal"))</f>
        <v>Normal</v>
      </c>
    </row>
    <row r="8925" spans="1:19">
      <c r="A8925" t="s">
        <v>18819</v>
      </c>
      <c r="B8925" s="4">
        <v>45265</v>
      </c>
      <c r="C8925" s="2">
        <v>-49900.19</v>
      </c>
      <c r="D8925" t="s">
        <v>840</v>
      </c>
      <c r="E8925" t="s">
        <v>864</v>
      </c>
      <c r="F8925" t="s">
        <v>9</v>
      </c>
      <c r="G8925" t="s">
        <v>34</v>
      </c>
      <c r="I8925" t="s">
        <v>1394</v>
      </c>
      <c r="J8925" t="s">
        <v>18820</v>
      </c>
      <c r="K8925" t="str">
        <f>IF(COUNTIF(Customers!A:A, H8925)&gt;0, "Valid", "Invalid")</f>
        <v>Invalid</v>
      </c>
      <c r="L8925" t="str">
        <f t="shared" si="695"/>
        <v>12</v>
      </c>
      <c r="M8925" t="str">
        <f t="shared" si="696"/>
        <v>2023</v>
      </c>
      <c r="N8925">
        <f t="shared" si="697"/>
        <v>-49900.19</v>
      </c>
      <c r="O8925" t="str">
        <f t="shared" si="698"/>
        <v/>
      </c>
      <c r="P8925">
        <f t="shared" si="699"/>
        <v>49900.19</v>
      </c>
      <c r="Q8925" s="48" t="str">
        <f>IF(O8925="","",
   IF(OR(O8925&lt;EDA_Outlier_Analysis!$C$10, O8925&gt;EDA_Outlier_Analysis!$C$11),
      "Outlier",
      "Normal"))</f>
        <v/>
      </c>
      <c r="R8925" t="str">
        <f>IF(P8925="","",
   IF(OR(P8925 &lt; EDA_Outlier_Analysis!$F$7, P8925 &gt; EDA_Outlier_Analysis!$F$8),
      "Outlier",
      "Normal"))</f>
        <v>Normal</v>
      </c>
      <c r="S8925" t="str">
        <f>IF(N8925="","",
   IF(OR(N8925 &lt;EDA_Outlier_Analysis!$I$10, N8925 &gt; EDA_Outlier_Analysis!$I$11),
      "Outlier",
      "Normal"))</f>
        <v>Normal</v>
      </c>
    </row>
    <row r="8926" spans="1:19">
      <c r="A8926" t="s">
        <v>18821</v>
      </c>
      <c r="B8926" s="4">
        <v>44798</v>
      </c>
      <c r="C8926" s="2">
        <v>164255.51999999999</v>
      </c>
      <c r="D8926" t="s">
        <v>849</v>
      </c>
      <c r="E8926" t="s">
        <v>850</v>
      </c>
      <c r="F8926" t="s">
        <v>11</v>
      </c>
      <c r="G8926" t="s">
        <v>24</v>
      </c>
      <c r="H8926" t="s">
        <v>729</v>
      </c>
      <c r="J8926" t="s">
        <v>18822</v>
      </c>
      <c r="K8926" t="str">
        <f>IF(COUNTIF(Customers!A:A, H8926)&gt;0, "Valid", "Invalid")</f>
        <v>Valid</v>
      </c>
      <c r="L8926" t="str">
        <f t="shared" si="695"/>
        <v>8</v>
      </c>
      <c r="M8926" t="str">
        <f t="shared" si="696"/>
        <v>2022</v>
      </c>
      <c r="N8926">
        <f t="shared" si="697"/>
        <v>164255.51999999999</v>
      </c>
      <c r="O8926">
        <f t="shared" si="698"/>
        <v>164255.51999999999</v>
      </c>
      <c r="P8926" t="str">
        <f t="shared" si="699"/>
        <v/>
      </c>
      <c r="Q8926" s="48" t="str">
        <f>IF(O8926="","",
   IF(OR(O8926&lt;EDA_Outlier_Analysis!$C$10, O8926&gt;EDA_Outlier_Analysis!$C$11),
      "Outlier",
      "Normal"))</f>
        <v>Normal</v>
      </c>
      <c r="R8926" t="str">
        <f>IF(P8926="","",
   IF(OR(P8926 &lt; EDA_Outlier_Analysis!$F$7, P8926 &gt; EDA_Outlier_Analysis!$F$8),
      "Outlier",
      "Normal"))</f>
        <v/>
      </c>
      <c r="S8926" t="str">
        <f>IF(N8926="","",
   IF(OR(N8926 &lt;EDA_Outlier_Analysis!$I$10, N8926 &gt; EDA_Outlier_Analysis!$I$11),
      "Outlier",
      "Normal"))</f>
        <v>Normal</v>
      </c>
    </row>
    <row r="8927" spans="1:19">
      <c r="A8927" t="s">
        <v>18823</v>
      </c>
      <c r="B8927" s="4">
        <v>45199</v>
      </c>
      <c r="C8927" s="2">
        <v>138837.65</v>
      </c>
      <c r="D8927" t="s">
        <v>849</v>
      </c>
      <c r="E8927" t="s">
        <v>850</v>
      </c>
      <c r="F8927" t="s">
        <v>11</v>
      </c>
      <c r="G8927" t="s">
        <v>24</v>
      </c>
      <c r="H8927" t="s">
        <v>581</v>
      </c>
      <c r="J8927" t="s">
        <v>18824</v>
      </c>
      <c r="K8927" t="str">
        <f>IF(COUNTIF(Customers!A:A, H8927)&gt;0, "Valid", "Invalid")</f>
        <v>Valid</v>
      </c>
      <c r="L8927" t="str">
        <f t="shared" si="695"/>
        <v>9</v>
      </c>
      <c r="M8927" t="str">
        <f t="shared" si="696"/>
        <v>2023</v>
      </c>
      <c r="N8927">
        <f t="shared" si="697"/>
        <v>138837.65</v>
      </c>
      <c r="O8927">
        <f t="shared" si="698"/>
        <v>138837.65</v>
      </c>
      <c r="P8927" t="str">
        <f t="shared" si="699"/>
        <v/>
      </c>
      <c r="Q8927" s="48" t="str">
        <f>IF(O8927="","",
   IF(OR(O8927&lt;EDA_Outlier_Analysis!$C$10, O8927&gt;EDA_Outlier_Analysis!$C$11),
      "Outlier",
      "Normal"))</f>
        <v>Normal</v>
      </c>
      <c r="R8927" t="str">
        <f>IF(P8927="","",
   IF(OR(P8927 &lt; EDA_Outlier_Analysis!$F$7, P8927 &gt; EDA_Outlier_Analysis!$F$8),
      "Outlier",
      "Normal"))</f>
        <v/>
      </c>
      <c r="S8927" t="str">
        <f>IF(N8927="","",
   IF(OR(N8927 &lt;EDA_Outlier_Analysis!$I$10, N8927 &gt; EDA_Outlier_Analysis!$I$11),
      "Outlier",
      "Normal"))</f>
        <v>Normal</v>
      </c>
    </row>
    <row r="8928" spans="1:19">
      <c r="A8928" t="s">
        <v>18825</v>
      </c>
      <c r="B8928" s="4">
        <v>44886</v>
      </c>
      <c r="C8928" s="2">
        <v>-18762.75</v>
      </c>
      <c r="D8928" t="s">
        <v>840</v>
      </c>
      <c r="E8928" t="s">
        <v>905</v>
      </c>
      <c r="F8928" t="s">
        <v>11</v>
      </c>
      <c r="G8928" t="s">
        <v>34</v>
      </c>
      <c r="I8928" t="s">
        <v>2053</v>
      </c>
      <c r="J8928" t="s">
        <v>18826</v>
      </c>
      <c r="K8928" t="str">
        <f>IF(COUNTIF(Customers!A:A, H8928)&gt;0, "Valid", "Invalid")</f>
        <v>Invalid</v>
      </c>
      <c r="L8928" t="str">
        <f t="shared" si="695"/>
        <v>11</v>
      </c>
      <c r="M8928" t="str">
        <f t="shared" si="696"/>
        <v>2022</v>
      </c>
      <c r="N8928">
        <f t="shared" si="697"/>
        <v>-18762.75</v>
      </c>
      <c r="O8928" t="str">
        <f t="shared" si="698"/>
        <v/>
      </c>
      <c r="P8928">
        <f t="shared" si="699"/>
        <v>18762.75</v>
      </c>
      <c r="Q8928" s="48" t="str">
        <f>IF(O8928="","",
   IF(OR(O8928&lt;EDA_Outlier_Analysis!$C$10, O8928&gt;EDA_Outlier_Analysis!$C$11),
      "Outlier",
      "Normal"))</f>
        <v/>
      </c>
      <c r="R8928" t="str">
        <f>IF(P8928="","",
   IF(OR(P8928 &lt; EDA_Outlier_Analysis!$F$7, P8928 &gt; EDA_Outlier_Analysis!$F$8),
      "Outlier",
      "Normal"))</f>
        <v>Outlier</v>
      </c>
      <c r="S8928" t="str">
        <f>IF(N8928="","",
   IF(OR(N8928 &lt;EDA_Outlier_Analysis!$I$10, N8928 &gt; EDA_Outlier_Analysis!$I$11),
      "Outlier",
      "Normal"))</f>
        <v>Normal</v>
      </c>
    </row>
    <row r="8929" spans="1:19">
      <c r="A8929" t="s">
        <v>18827</v>
      </c>
      <c r="B8929" s="4">
        <v>44909</v>
      </c>
      <c r="C8929" s="2">
        <v>204470.25</v>
      </c>
      <c r="D8929" t="s">
        <v>849</v>
      </c>
      <c r="E8929" t="s">
        <v>850</v>
      </c>
      <c r="F8929" t="s">
        <v>10</v>
      </c>
      <c r="G8929" t="s">
        <v>20</v>
      </c>
      <c r="H8929" t="s">
        <v>475</v>
      </c>
      <c r="J8929" t="s">
        <v>18828</v>
      </c>
      <c r="K8929" t="str">
        <f>IF(COUNTIF(Customers!A:A, H8929)&gt;0, "Valid", "Invalid")</f>
        <v>Valid</v>
      </c>
      <c r="L8929" t="str">
        <f t="shared" si="695"/>
        <v>12</v>
      </c>
      <c r="M8929" t="str">
        <f t="shared" si="696"/>
        <v>2022</v>
      </c>
      <c r="N8929">
        <f t="shared" si="697"/>
        <v>204470.25</v>
      </c>
      <c r="O8929">
        <f t="shared" si="698"/>
        <v>204470.25</v>
      </c>
      <c r="P8929" t="str">
        <f t="shared" si="699"/>
        <v/>
      </c>
      <c r="Q8929" s="48" t="str">
        <f>IF(O8929="","",
   IF(OR(O8929&lt;EDA_Outlier_Analysis!$C$10, O8929&gt;EDA_Outlier_Analysis!$C$11),
      "Outlier",
      "Normal"))</f>
        <v>Normal</v>
      </c>
      <c r="R8929" t="str">
        <f>IF(P8929="","",
   IF(OR(P8929 &lt; EDA_Outlier_Analysis!$F$7, P8929 &gt; EDA_Outlier_Analysis!$F$8),
      "Outlier",
      "Normal"))</f>
        <v/>
      </c>
      <c r="S8929" t="str">
        <f>IF(N8929="","",
   IF(OR(N8929 &lt;EDA_Outlier_Analysis!$I$10, N8929 &gt; EDA_Outlier_Analysis!$I$11),
      "Outlier",
      "Normal"))</f>
        <v>Normal</v>
      </c>
    </row>
    <row r="8930" spans="1:19">
      <c r="A8930" t="s">
        <v>18829</v>
      </c>
      <c r="B8930" s="4">
        <v>44911</v>
      </c>
      <c r="C8930" s="2">
        <v>143806.43</v>
      </c>
      <c r="D8930" t="s">
        <v>849</v>
      </c>
      <c r="E8930" t="s">
        <v>853</v>
      </c>
      <c r="F8930" t="s">
        <v>9</v>
      </c>
      <c r="G8930" t="s">
        <v>20</v>
      </c>
      <c r="H8930" t="s">
        <v>755</v>
      </c>
      <c r="J8930" t="s">
        <v>18830</v>
      </c>
      <c r="K8930" t="str">
        <f>IF(COUNTIF(Customers!A:A, H8930)&gt;0, "Valid", "Invalid")</f>
        <v>Valid</v>
      </c>
      <c r="L8930" t="str">
        <f t="shared" si="695"/>
        <v>12</v>
      </c>
      <c r="M8930" t="str">
        <f t="shared" si="696"/>
        <v>2022</v>
      </c>
      <c r="N8930">
        <f t="shared" si="697"/>
        <v>143806.43</v>
      </c>
      <c r="O8930">
        <f t="shared" si="698"/>
        <v>143806.43</v>
      </c>
      <c r="P8930" t="str">
        <f t="shared" si="699"/>
        <v/>
      </c>
      <c r="Q8930" s="48" t="str">
        <f>IF(O8930="","",
   IF(OR(O8930&lt;EDA_Outlier_Analysis!$C$10, O8930&gt;EDA_Outlier_Analysis!$C$11),
      "Outlier",
      "Normal"))</f>
        <v>Normal</v>
      </c>
      <c r="R8930" t="str">
        <f>IF(P8930="","",
   IF(OR(P8930 &lt; EDA_Outlier_Analysis!$F$7, P8930 &gt; EDA_Outlier_Analysis!$F$8),
      "Outlier",
      "Normal"))</f>
        <v/>
      </c>
      <c r="S8930" t="str">
        <f>IF(N8930="","",
   IF(OR(N8930 &lt;EDA_Outlier_Analysis!$I$10, N8930 &gt; EDA_Outlier_Analysis!$I$11),
      "Outlier",
      "Normal"))</f>
        <v>Normal</v>
      </c>
    </row>
    <row r="8931" spans="1:19">
      <c r="A8931" t="s">
        <v>18831</v>
      </c>
      <c r="B8931" s="4">
        <v>44943</v>
      </c>
      <c r="C8931" s="2">
        <v>-30889.919999999998</v>
      </c>
      <c r="D8931" t="s">
        <v>840</v>
      </c>
      <c r="E8931" t="s">
        <v>845</v>
      </c>
      <c r="F8931" t="s">
        <v>9</v>
      </c>
      <c r="G8931" t="s">
        <v>34</v>
      </c>
      <c r="I8931" t="s">
        <v>2053</v>
      </c>
      <c r="J8931" t="s">
        <v>18832</v>
      </c>
      <c r="K8931" t="str">
        <f>IF(COUNTIF(Customers!A:A, H8931)&gt;0, "Valid", "Invalid")</f>
        <v>Invalid</v>
      </c>
      <c r="L8931" t="str">
        <f t="shared" si="695"/>
        <v>1</v>
      </c>
      <c r="M8931" t="str">
        <f t="shared" si="696"/>
        <v>2023</v>
      </c>
      <c r="N8931">
        <f t="shared" si="697"/>
        <v>-30889.919999999998</v>
      </c>
      <c r="O8931" t="str">
        <f t="shared" si="698"/>
        <v/>
      </c>
      <c r="P8931">
        <f t="shared" si="699"/>
        <v>30889.919999999998</v>
      </c>
      <c r="Q8931" s="48" t="str">
        <f>IF(O8931="","",
   IF(OR(O8931&lt;EDA_Outlier_Analysis!$C$10, O8931&gt;EDA_Outlier_Analysis!$C$11),
      "Outlier",
      "Normal"))</f>
        <v/>
      </c>
      <c r="R8931" t="str">
        <f>IF(P8931="","",
   IF(OR(P8931 &lt; EDA_Outlier_Analysis!$F$7, P8931 &gt; EDA_Outlier_Analysis!$F$8),
      "Outlier",
      "Normal"))</f>
        <v>Normal</v>
      </c>
      <c r="S8931" t="str">
        <f>IF(N8931="","",
   IF(OR(N8931 &lt;EDA_Outlier_Analysis!$I$10, N8931 &gt; EDA_Outlier_Analysis!$I$11),
      "Outlier",
      "Normal"))</f>
        <v>Normal</v>
      </c>
    </row>
    <row r="8932" spans="1:19">
      <c r="A8932" t="s">
        <v>18833</v>
      </c>
      <c r="B8932" s="4">
        <v>44777</v>
      </c>
      <c r="C8932" s="2">
        <v>-55207.75</v>
      </c>
      <c r="D8932" t="s">
        <v>840</v>
      </c>
      <c r="E8932" t="s">
        <v>856</v>
      </c>
      <c r="F8932" t="s">
        <v>11</v>
      </c>
      <c r="G8932" t="s">
        <v>24</v>
      </c>
      <c r="I8932" t="s">
        <v>1505</v>
      </c>
      <c r="J8932" t="s">
        <v>18834</v>
      </c>
      <c r="K8932" t="str">
        <f>IF(COUNTIF(Customers!A:A, H8932)&gt;0, "Valid", "Invalid")</f>
        <v>Invalid</v>
      </c>
      <c r="L8932" t="str">
        <f t="shared" si="695"/>
        <v>8</v>
      </c>
      <c r="M8932" t="str">
        <f t="shared" si="696"/>
        <v>2022</v>
      </c>
      <c r="N8932">
        <f t="shared" si="697"/>
        <v>-55207.75</v>
      </c>
      <c r="O8932" t="str">
        <f t="shared" si="698"/>
        <v/>
      </c>
      <c r="P8932">
        <f t="shared" si="699"/>
        <v>55207.75</v>
      </c>
      <c r="Q8932" s="48" t="str">
        <f>IF(O8932="","",
   IF(OR(O8932&lt;EDA_Outlier_Analysis!$C$10, O8932&gt;EDA_Outlier_Analysis!$C$11),
      "Outlier",
      "Normal"))</f>
        <v/>
      </c>
      <c r="R8932" t="str">
        <f>IF(P8932="","",
   IF(OR(P8932 &lt; EDA_Outlier_Analysis!$F$7, P8932 &gt; EDA_Outlier_Analysis!$F$8),
      "Outlier",
      "Normal"))</f>
        <v>Outlier</v>
      </c>
      <c r="S8932" t="str">
        <f>IF(N8932="","",
   IF(OR(N8932 &lt;EDA_Outlier_Analysis!$I$10, N8932 &gt; EDA_Outlier_Analysis!$I$11),
      "Outlier",
      "Normal"))</f>
        <v>Normal</v>
      </c>
    </row>
    <row r="8933" spans="1:19">
      <c r="A8933" t="s">
        <v>18835</v>
      </c>
      <c r="B8933" s="4">
        <v>44742</v>
      </c>
      <c r="C8933" s="2">
        <v>-68862.539999999994</v>
      </c>
      <c r="D8933" t="s">
        <v>840</v>
      </c>
      <c r="E8933" t="s">
        <v>878</v>
      </c>
      <c r="F8933" t="s">
        <v>11</v>
      </c>
      <c r="G8933" t="s">
        <v>31</v>
      </c>
      <c r="I8933" t="s">
        <v>1371</v>
      </c>
      <c r="J8933" t="s">
        <v>18836</v>
      </c>
      <c r="K8933" t="str">
        <f>IF(COUNTIF(Customers!A:A, H8933)&gt;0, "Valid", "Invalid")</f>
        <v>Invalid</v>
      </c>
      <c r="L8933" t="str">
        <f t="shared" si="695"/>
        <v>6</v>
      </c>
      <c r="M8933" t="str">
        <f t="shared" si="696"/>
        <v>2022</v>
      </c>
      <c r="N8933">
        <f t="shared" si="697"/>
        <v>-68862.539999999994</v>
      </c>
      <c r="O8933" t="str">
        <f t="shared" si="698"/>
        <v/>
      </c>
      <c r="P8933">
        <f t="shared" si="699"/>
        <v>68862.539999999994</v>
      </c>
      <c r="Q8933" s="48" t="str">
        <f>IF(O8933="","",
   IF(OR(O8933&lt;EDA_Outlier_Analysis!$C$10, O8933&gt;EDA_Outlier_Analysis!$C$11),
      "Outlier",
      "Normal"))</f>
        <v/>
      </c>
      <c r="R8933" t="str">
        <f>IF(P8933="","",
   IF(OR(P8933 &lt; EDA_Outlier_Analysis!$F$7, P8933 &gt; EDA_Outlier_Analysis!$F$8),
      "Outlier",
      "Normal"))</f>
        <v>Outlier</v>
      </c>
      <c r="S8933" t="str">
        <f>IF(N8933="","",
   IF(OR(N8933 &lt;EDA_Outlier_Analysis!$I$10, N8933 &gt; EDA_Outlier_Analysis!$I$11),
      "Outlier",
      "Normal"))</f>
        <v>Normal</v>
      </c>
    </row>
    <row r="8934" spans="1:19">
      <c r="A8934" t="s">
        <v>18837</v>
      </c>
      <c r="B8934" s="4">
        <v>44968</v>
      </c>
      <c r="C8934" s="2">
        <v>114820.7</v>
      </c>
      <c r="D8934" t="s">
        <v>849</v>
      </c>
      <c r="E8934" t="s">
        <v>850</v>
      </c>
      <c r="F8934" t="s">
        <v>11</v>
      </c>
      <c r="G8934" t="s">
        <v>34</v>
      </c>
      <c r="H8934" t="s">
        <v>557</v>
      </c>
      <c r="J8934" t="s">
        <v>18838</v>
      </c>
      <c r="K8934" t="str">
        <f>IF(COUNTIF(Customers!A:A, H8934)&gt;0, "Valid", "Invalid")</f>
        <v>Valid</v>
      </c>
      <c r="L8934" t="str">
        <f t="shared" si="695"/>
        <v>2</v>
      </c>
      <c r="M8934" t="str">
        <f t="shared" si="696"/>
        <v>2023</v>
      </c>
      <c r="N8934">
        <f t="shared" si="697"/>
        <v>114820.7</v>
      </c>
      <c r="O8934">
        <f t="shared" si="698"/>
        <v>114820.7</v>
      </c>
      <c r="P8934" t="str">
        <f t="shared" si="699"/>
        <v/>
      </c>
      <c r="Q8934" s="48" t="str">
        <f>IF(O8934="","",
   IF(OR(O8934&lt;EDA_Outlier_Analysis!$C$10, O8934&gt;EDA_Outlier_Analysis!$C$11),
      "Outlier",
      "Normal"))</f>
        <v>Normal</v>
      </c>
      <c r="R8934" t="str">
        <f>IF(P8934="","",
   IF(OR(P8934 &lt; EDA_Outlier_Analysis!$F$7, P8934 &gt; EDA_Outlier_Analysis!$F$8),
      "Outlier",
      "Normal"))</f>
        <v/>
      </c>
      <c r="S8934" t="str">
        <f>IF(N8934="","",
   IF(OR(N8934 &lt;EDA_Outlier_Analysis!$I$10, N8934 &gt; EDA_Outlier_Analysis!$I$11),
      "Outlier",
      "Normal"))</f>
        <v>Normal</v>
      </c>
    </row>
    <row r="8935" spans="1:19">
      <c r="A8935" t="s">
        <v>18839</v>
      </c>
      <c r="B8935" s="4">
        <v>44703</v>
      </c>
      <c r="C8935" s="2">
        <v>184774.93</v>
      </c>
      <c r="D8935" t="s">
        <v>849</v>
      </c>
      <c r="E8935" t="s">
        <v>853</v>
      </c>
      <c r="F8935" t="s">
        <v>11</v>
      </c>
      <c r="G8935" t="s">
        <v>24</v>
      </c>
      <c r="H8935" t="s">
        <v>575</v>
      </c>
      <c r="J8935" t="s">
        <v>18840</v>
      </c>
      <c r="K8935" t="str">
        <f>IF(COUNTIF(Customers!A:A, H8935)&gt;0, "Valid", "Invalid")</f>
        <v>Valid</v>
      </c>
      <c r="L8935" t="str">
        <f t="shared" si="695"/>
        <v>5</v>
      </c>
      <c r="M8935" t="str">
        <f t="shared" si="696"/>
        <v>2022</v>
      </c>
      <c r="N8935">
        <f t="shared" si="697"/>
        <v>184774.93</v>
      </c>
      <c r="O8935">
        <f t="shared" si="698"/>
        <v>184774.93</v>
      </c>
      <c r="P8935" t="str">
        <f t="shared" si="699"/>
        <v/>
      </c>
      <c r="Q8935" s="48" t="str">
        <f>IF(O8935="","",
   IF(OR(O8935&lt;EDA_Outlier_Analysis!$C$10, O8935&gt;EDA_Outlier_Analysis!$C$11),
      "Outlier",
      "Normal"))</f>
        <v>Normal</v>
      </c>
      <c r="R8935" t="str">
        <f>IF(P8935="","",
   IF(OR(P8935 &lt; EDA_Outlier_Analysis!$F$7, P8935 &gt; EDA_Outlier_Analysis!$F$8),
      "Outlier",
      "Normal"))</f>
        <v/>
      </c>
      <c r="S8935" t="str">
        <f>IF(N8935="","",
   IF(OR(N8935 &lt;EDA_Outlier_Analysis!$I$10, N8935 &gt; EDA_Outlier_Analysis!$I$11),
      "Outlier",
      "Normal"))</f>
        <v>Normal</v>
      </c>
    </row>
    <row r="8936" spans="1:19">
      <c r="A8936" t="s">
        <v>18841</v>
      </c>
      <c r="B8936" s="4">
        <v>45156</v>
      </c>
      <c r="C8936" s="2">
        <v>191713.24</v>
      </c>
      <c r="D8936" t="s">
        <v>849</v>
      </c>
      <c r="E8936" t="s">
        <v>850</v>
      </c>
      <c r="F8936" t="s">
        <v>9</v>
      </c>
      <c r="G8936" t="s">
        <v>24</v>
      </c>
      <c r="H8936" t="s">
        <v>693</v>
      </c>
      <c r="J8936" t="s">
        <v>18842</v>
      </c>
      <c r="K8936" t="str">
        <f>IF(COUNTIF(Customers!A:A, H8936)&gt;0, "Valid", "Invalid")</f>
        <v>Valid</v>
      </c>
      <c r="L8936" t="str">
        <f t="shared" si="695"/>
        <v>8</v>
      </c>
      <c r="M8936" t="str">
        <f t="shared" si="696"/>
        <v>2023</v>
      </c>
      <c r="N8936">
        <f t="shared" si="697"/>
        <v>191713.24</v>
      </c>
      <c r="O8936">
        <f t="shared" si="698"/>
        <v>191713.24</v>
      </c>
      <c r="P8936" t="str">
        <f t="shared" si="699"/>
        <v/>
      </c>
      <c r="Q8936" s="48" t="str">
        <f>IF(O8936="","",
   IF(OR(O8936&lt;EDA_Outlier_Analysis!$C$10, O8936&gt;EDA_Outlier_Analysis!$C$11),
      "Outlier",
      "Normal"))</f>
        <v>Normal</v>
      </c>
      <c r="R8936" t="str">
        <f>IF(P8936="","",
   IF(OR(P8936 &lt; EDA_Outlier_Analysis!$F$7, P8936 &gt; EDA_Outlier_Analysis!$F$8),
      "Outlier",
      "Normal"))</f>
        <v/>
      </c>
      <c r="S8936" t="str">
        <f>IF(N8936="","",
   IF(OR(N8936 &lt;EDA_Outlier_Analysis!$I$10, N8936 &gt; EDA_Outlier_Analysis!$I$11),
      "Outlier",
      "Normal"))</f>
        <v>Normal</v>
      </c>
    </row>
    <row r="8937" spans="1:19">
      <c r="A8937" t="s">
        <v>18843</v>
      </c>
      <c r="B8937" s="4">
        <v>44656</v>
      </c>
      <c r="C8937" s="2">
        <v>-60494.23</v>
      </c>
      <c r="D8937" t="s">
        <v>840</v>
      </c>
      <c r="E8937" t="s">
        <v>878</v>
      </c>
      <c r="F8937" t="s">
        <v>9</v>
      </c>
      <c r="G8937" t="s">
        <v>24</v>
      </c>
      <c r="I8937" t="s">
        <v>939</v>
      </c>
      <c r="J8937" t="s">
        <v>18844</v>
      </c>
      <c r="K8937" t="str">
        <f>IF(COUNTIF(Customers!A:A, H8937)&gt;0, "Valid", "Invalid")</f>
        <v>Invalid</v>
      </c>
      <c r="L8937" t="str">
        <f t="shared" si="695"/>
        <v>4</v>
      </c>
      <c r="M8937" t="str">
        <f t="shared" si="696"/>
        <v>2022</v>
      </c>
      <c r="N8937">
        <f t="shared" si="697"/>
        <v>-60494.23</v>
      </c>
      <c r="O8937" t="str">
        <f t="shared" si="698"/>
        <v/>
      </c>
      <c r="P8937">
        <f t="shared" si="699"/>
        <v>60494.23</v>
      </c>
      <c r="Q8937" s="48" t="str">
        <f>IF(O8937="","",
   IF(OR(O8937&lt;EDA_Outlier_Analysis!$C$10, O8937&gt;EDA_Outlier_Analysis!$C$11),
      "Outlier",
      "Normal"))</f>
        <v/>
      </c>
      <c r="R8937" t="str">
        <f>IF(P8937="","",
   IF(OR(P8937 &lt; EDA_Outlier_Analysis!$F$7, P8937 &gt; EDA_Outlier_Analysis!$F$8),
      "Outlier",
      "Normal"))</f>
        <v>Outlier</v>
      </c>
      <c r="S8937" t="str">
        <f>IF(N8937="","",
   IF(OR(N8937 &lt;EDA_Outlier_Analysis!$I$10, N8937 &gt; EDA_Outlier_Analysis!$I$11),
      "Outlier",
      "Normal"))</f>
        <v>Normal</v>
      </c>
    </row>
    <row r="8938" spans="1:19">
      <c r="A8938" t="s">
        <v>18845</v>
      </c>
      <c r="B8938" s="4">
        <v>45102</v>
      </c>
      <c r="C8938" s="2">
        <v>115141.89</v>
      </c>
      <c r="D8938" t="s">
        <v>849</v>
      </c>
      <c r="E8938" t="s">
        <v>853</v>
      </c>
      <c r="F8938" t="s">
        <v>10</v>
      </c>
      <c r="G8938" t="s">
        <v>31</v>
      </c>
      <c r="H8938" t="s">
        <v>447</v>
      </c>
      <c r="J8938" t="s">
        <v>18846</v>
      </c>
      <c r="K8938" t="str">
        <f>IF(COUNTIF(Customers!A:A, H8938)&gt;0, "Valid", "Invalid")</f>
        <v>Valid</v>
      </c>
      <c r="L8938" t="str">
        <f t="shared" si="695"/>
        <v>6</v>
      </c>
      <c r="M8938" t="str">
        <f t="shared" si="696"/>
        <v>2023</v>
      </c>
      <c r="N8938">
        <f t="shared" si="697"/>
        <v>115141.89</v>
      </c>
      <c r="O8938">
        <f t="shared" si="698"/>
        <v>115141.89</v>
      </c>
      <c r="P8938" t="str">
        <f t="shared" si="699"/>
        <v/>
      </c>
      <c r="Q8938" s="48" t="str">
        <f>IF(O8938="","",
   IF(OR(O8938&lt;EDA_Outlier_Analysis!$C$10, O8938&gt;EDA_Outlier_Analysis!$C$11),
      "Outlier",
      "Normal"))</f>
        <v>Normal</v>
      </c>
      <c r="R8938" t="str">
        <f>IF(P8938="","",
   IF(OR(P8938 &lt; EDA_Outlier_Analysis!$F$7, P8938 &gt; EDA_Outlier_Analysis!$F$8),
      "Outlier",
      "Normal"))</f>
        <v/>
      </c>
      <c r="S8938" t="str">
        <f>IF(N8938="","",
   IF(OR(N8938 &lt;EDA_Outlier_Analysis!$I$10, N8938 &gt; EDA_Outlier_Analysis!$I$11),
      "Outlier",
      "Normal"))</f>
        <v>Normal</v>
      </c>
    </row>
    <row r="8939" spans="1:19">
      <c r="A8939" t="s">
        <v>18847</v>
      </c>
      <c r="B8939" s="4">
        <v>44970</v>
      </c>
      <c r="C8939" s="2">
        <v>106185.31</v>
      </c>
      <c r="D8939" t="s">
        <v>849</v>
      </c>
      <c r="E8939" t="s">
        <v>850</v>
      </c>
      <c r="F8939" t="s">
        <v>11</v>
      </c>
      <c r="G8939" t="s">
        <v>31</v>
      </c>
      <c r="H8939" t="s">
        <v>687</v>
      </c>
      <c r="J8939" t="s">
        <v>18848</v>
      </c>
      <c r="K8939" t="str">
        <f>IF(COUNTIF(Customers!A:A, H8939)&gt;0, "Valid", "Invalid")</f>
        <v>Valid</v>
      </c>
      <c r="L8939" t="str">
        <f t="shared" si="695"/>
        <v>2</v>
      </c>
      <c r="M8939" t="str">
        <f t="shared" si="696"/>
        <v>2023</v>
      </c>
      <c r="N8939">
        <f t="shared" si="697"/>
        <v>106185.31</v>
      </c>
      <c r="O8939">
        <f t="shared" si="698"/>
        <v>106185.31</v>
      </c>
      <c r="P8939" t="str">
        <f t="shared" si="699"/>
        <v/>
      </c>
      <c r="Q8939" s="48" t="str">
        <f>IF(O8939="","",
   IF(OR(O8939&lt;EDA_Outlier_Analysis!$C$10, O8939&gt;EDA_Outlier_Analysis!$C$11),
      "Outlier",
      "Normal"))</f>
        <v>Normal</v>
      </c>
      <c r="R8939" t="str">
        <f>IF(P8939="","",
   IF(OR(P8939 &lt; EDA_Outlier_Analysis!$F$7, P8939 &gt; EDA_Outlier_Analysis!$F$8),
      "Outlier",
      "Normal"))</f>
        <v/>
      </c>
      <c r="S8939" t="str">
        <f>IF(N8939="","",
   IF(OR(N8939 &lt;EDA_Outlier_Analysis!$I$10, N8939 &gt; EDA_Outlier_Analysis!$I$11),
      "Outlier",
      "Normal"))</f>
        <v>Normal</v>
      </c>
    </row>
    <row r="8940" spans="1:19">
      <c r="A8940" t="s">
        <v>18849</v>
      </c>
      <c r="B8940" s="4">
        <v>45185</v>
      </c>
      <c r="C8940" s="2">
        <v>-40260.230000000003</v>
      </c>
      <c r="D8940" t="s">
        <v>840</v>
      </c>
      <c r="E8940" t="s">
        <v>878</v>
      </c>
      <c r="F8940" t="s">
        <v>10</v>
      </c>
      <c r="G8940" t="s">
        <v>34</v>
      </c>
      <c r="I8940" t="s">
        <v>2017</v>
      </c>
      <c r="J8940" t="s">
        <v>18850</v>
      </c>
      <c r="K8940" t="str">
        <f>IF(COUNTIF(Customers!A:A, H8940)&gt;0, "Valid", "Invalid")</f>
        <v>Invalid</v>
      </c>
      <c r="L8940" t="str">
        <f t="shared" si="695"/>
        <v>9</v>
      </c>
      <c r="M8940" t="str">
        <f t="shared" si="696"/>
        <v>2023</v>
      </c>
      <c r="N8940">
        <f t="shared" si="697"/>
        <v>-40260.230000000003</v>
      </c>
      <c r="O8940" t="str">
        <f t="shared" si="698"/>
        <v/>
      </c>
      <c r="P8940">
        <f t="shared" si="699"/>
        <v>40260.230000000003</v>
      </c>
      <c r="Q8940" s="48" t="str">
        <f>IF(O8940="","",
   IF(OR(O8940&lt;EDA_Outlier_Analysis!$C$10, O8940&gt;EDA_Outlier_Analysis!$C$11),
      "Outlier",
      "Normal"))</f>
        <v/>
      </c>
      <c r="R8940" t="str">
        <f>IF(P8940="","",
   IF(OR(P8940 &lt; EDA_Outlier_Analysis!$F$7, P8940 &gt; EDA_Outlier_Analysis!$F$8),
      "Outlier",
      "Normal"))</f>
        <v>Normal</v>
      </c>
      <c r="S8940" t="str">
        <f>IF(N8940="","",
   IF(OR(N8940 &lt;EDA_Outlier_Analysis!$I$10, N8940 &gt; EDA_Outlier_Analysis!$I$11),
      "Outlier",
      "Normal"))</f>
        <v>Normal</v>
      </c>
    </row>
    <row r="8941" spans="1:19">
      <c r="A8941" t="s">
        <v>18851</v>
      </c>
      <c r="B8941" s="4">
        <v>45217</v>
      </c>
      <c r="C8941" s="2">
        <v>26225.07</v>
      </c>
      <c r="D8941" t="s">
        <v>971</v>
      </c>
      <c r="E8941" t="s">
        <v>971</v>
      </c>
      <c r="F8941" t="s">
        <v>10</v>
      </c>
      <c r="G8941" t="s">
        <v>24</v>
      </c>
      <c r="J8941" t="s">
        <v>18852</v>
      </c>
      <c r="K8941" t="str">
        <f>IF(COUNTIF(Customers!A:A, H8941)&gt;0, "Valid", "Invalid")</f>
        <v>Invalid</v>
      </c>
      <c r="L8941" t="str">
        <f t="shared" si="695"/>
        <v>10</v>
      </c>
      <c r="M8941" t="str">
        <f t="shared" si="696"/>
        <v>2023</v>
      </c>
      <c r="N8941">
        <f t="shared" si="697"/>
        <v>-26225.07</v>
      </c>
      <c r="O8941" t="str">
        <f t="shared" si="698"/>
        <v/>
      </c>
      <c r="P8941" t="str">
        <f t="shared" si="699"/>
        <v/>
      </c>
      <c r="Q8941" s="48" t="str">
        <f>IF(O8941="","",
   IF(OR(O8941&lt;EDA_Outlier_Analysis!$C$10, O8941&gt;EDA_Outlier_Analysis!$C$11),
      "Outlier",
      "Normal"))</f>
        <v/>
      </c>
      <c r="R8941" t="str">
        <f>IF(P8941="","",
   IF(OR(P8941 &lt; EDA_Outlier_Analysis!$F$7, P8941 &gt; EDA_Outlier_Analysis!$F$8),
      "Outlier",
      "Normal"))</f>
        <v/>
      </c>
      <c r="S8941" t="str">
        <f>IF(N8941="","",
   IF(OR(N8941 &lt;EDA_Outlier_Analysis!$I$10, N8941 &gt; EDA_Outlier_Analysis!$I$11),
      "Outlier",
      "Normal"))</f>
        <v>Normal</v>
      </c>
    </row>
    <row r="8942" spans="1:19">
      <c r="A8942" t="s">
        <v>18853</v>
      </c>
      <c r="B8942" s="4">
        <v>44634</v>
      </c>
      <c r="C8942" s="2">
        <v>100114.55</v>
      </c>
      <c r="D8942" t="s">
        <v>849</v>
      </c>
      <c r="E8942" t="s">
        <v>850</v>
      </c>
      <c r="F8942" t="s">
        <v>9</v>
      </c>
      <c r="G8942" t="s">
        <v>34</v>
      </c>
      <c r="H8942" t="s">
        <v>39</v>
      </c>
      <c r="J8942" t="s">
        <v>18854</v>
      </c>
      <c r="K8942" t="str">
        <f>IF(COUNTIF(Customers!A:A, H8942)&gt;0, "Valid", "Invalid")</f>
        <v>Valid</v>
      </c>
      <c r="L8942" t="str">
        <f t="shared" si="695"/>
        <v>3</v>
      </c>
      <c r="M8942" t="str">
        <f t="shared" si="696"/>
        <v>2022</v>
      </c>
      <c r="N8942">
        <f t="shared" si="697"/>
        <v>100114.55</v>
      </c>
      <c r="O8942">
        <f t="shared" si="698"/>
        <v>100114.55</v>
      </c>
      <c r="P8942" t="str">
        <f t="shared" si="699"/>
        <v/>
      </c>
      <c r="Q8942" s="48" t="str">
        <f>IF(O8942="","",
   IF(OR(O8942&lt;EDA_Outlier_Analysis!$C$10, O8942&gt;EDA_Outlier_Analysis!$C$11),
      "Outlier",
      "Normal"))</f>
        <v>Normal</v>
      </c>
      <c r="R8942" t="str">
        <f>IF(P8942="","",
   IF(OR(P8942 &lt; EDA_Outlier_Analysis!$F$7, P8942 &gt; EDA_Outlier_Analysis!$F$8),
      "Outlier",
      "Normal"))</f>
        <v/>
      </c>
      <c r="S8942" t="str">
        <f>IF(N8942="","",
   IF(OR(N8942 &lt;EDA_Outlier_Analysis!$I$10, N8942 &gt; EDA_Outlier_Analysis!$I$11),
      "Outlier",
      "Normal"))</f>
        <v>Normal</v>
      </c>
    </row>
    <row r="8943" spans="1:19">
      <c r="A8943" t="s">
        <v>18855</v>
      </c>
      <c r="B8943" s="4">
        <v>44899</v>
      </c>
      <c r="C8943" s="2">
        <v>141815.48000000001</v>
      </c>
      <c r="D8943" t="s">
        <v>849</v>
      </c>
      <c r="E8943" t="s">
        <v>868</v>
      </c>
      <c r="F8943" t="s">
        <v>10</v>
      </c>
      <c r="G8943" t="s">
        <v>31</v>
      </c>
      <c r="H8943" t="s">
        <v>147</v>
      </c>
      <c r="J8943" t="s">
        <v>18856</v>
      </c>
      <c r="K8943" t="str">
        <f>IF(COUNTIF(Customers!A:A, H8943)&gt;0, "Valid", "Invalid")</f>
        <v>Valid</v>
      </c>
      <c r="L8943" t="str">
        <f t="shared" si="695"/>
        <v>12</v>
      </c>
      <c r="M8943" t="str">
        <f t="shared" si="696"/>
        <v>2022</v>
      </c>
      <c r="N8943">
        <f t="shared" si="697"/>
        <v>141815.48000000001</v>
      </c>
      <c r="O8943">
        <f t="shared" si="698"/>
        <v>141815.48000000001</v>
      </c>
      <c r="P8943" t="str">
        <f t="shared" si="699"/>
        <v/>
      </c>
      <c r="Q8943" s="48" t="str">
        <f>IF(O8943="","",
   IF(OR(O8943&lt;EDA_Outlier_Analysis!$C$10, O8943&gt;EDA_Outlier_Analysis!$C$11),
      "Outlier",
      "Normal"))</f>
        <v>Normal</v>
      </c>
      <c r="R8943" t="str">
        <f>IF(P8943="","",
   IF(OR(P8943 &lt; EDA_Outlier_Analysis!$F$7, P8943 &gt; EDA_Outlier_Analysis!$F$8),
      "Outlier",
      "Normal"))</f>
        <v/>
      </c>
      <c r="S8943" t="str">
        <f>IF(N8943="","",
   IF(OR(N8943 &lt;EDA_Outlier_Analysis!$I$10, N8943 &gt; EDA_Outlier_Analysis!$I$11),
      "Outlier",
      "Normal"))</f>
        <v>Normal</v>
      </c>
    </row>
    <row r="8944" spans="1:19">
      <c r="A8944" t="s">
        <v>18857</v>
      </c>
      <c r="B8944" s="4">
        <v>44830</v>
      </c>
      <c r="C8944" s="2">
        <v>154987.74</v>
      </c>
      <c r="D8944" t="s">
        <v>849</v>
      </c>
      <c r="E8944" t="s">
        <v>850</v>
      </c>
      <c r="F8944" t="s">
        <v>11</v>
      </c>
      <c r="G8944" t="s">
        <v>20</v>
      </c>
      <c r="H8944" t="s">
        <v>345</v>
      </c>
      <c r="J8944" t="s">
        <v>18858</v>
      </c>
      <c r="K8944" t="str">
        <f>IF(COUNTIF(Customers!A:A, H8944)&gt;0, "Valid", "Invalid")</f>
        <v>Valid</v>
      </c>
      <c r="L8944" t="str">
        <f t="shared" si="695"/>
        <v>9</v>
      </c>
      <c r="M8944" t="str">
        <f t="shared" si="696"/>
        <v>2022</v>
      </c>
      <c r="N8944">
        <f t="shared" si="697"/>
        <v>154987.74</v>
      </c>
      <c r="O8944">
        <f t="shared" si="698"/>
        <v>154987.74</v>
      </c>
      <c r="P8944" t="str">
        <f t="shared" si="699"/>
        <v/>
      </c>
      <c r="Q8944" s="48" t="str">
        <f>IF(O8944="","",
   IF(OR(O8944&lt;EDA_Outlier_Analysis!$C$10, O8944&gt;EDA_Outlier_Analysis!$C$11),
      "Outlier",
      "Normal"))</f>
        <v>Normal</v>
      </c>
      <c r="R8944" t="str">
        <f>IF(P8944="","",
   IF(OR(P8944 &lt; EDA_Outlier_Analysis!$F$7, P8944 &gt; EDA_Outlier_Analysis!$F$8),
      "Outlier",
      "Normal"))</f>
        <v/>
      </c>
      <c r="S8944" t="str">
        <f>IF(N8944="","",
   IF(OR(N8944 &lt;EDA_Outlier_Analysis!$I$10, N8944 &gt; EDA_Outlier_Analysis!$I$11),
      "Outlier",
      "Normal"))</f>
        <v>Normal</v>
      </c>
    </row>
    <row r="8945" spans="1:19">
      <c r="A8945" t="s">
        <v>18859</v>
      </c>
      <c r="B8945" s="4">
        <v>45125</v>
      </c>
      <c r="C8945" s="2">
        <v>126406.1</v>
      </c>
      <c r="D8945" t="s">
        <v>849</v>
      </c>
      <c r="E8945" t="s">
        <v>850</v>
      </c>
      <c r="F8945" t="s">
        <v>9</v>
      </c>
      <c r="G8945" t="s">
        <v>24</v>
      </c>
      <c r="H8945" t="s">
        <v>277</v>
      </c>
      <c r="J8945" t="s">
        <v>18860</v>
      </c>
      <c r="K8945" t="str">
        <f>IF(COUNTIF(Customers!A:A, H8945)&gt;0, "Valid", "Invalid")</f>
        <v>Valid</v>
      </c>
      <c r="L8945" t="str">
        <f t="shared" si="695"/>
        <v>7</v>
      </c>
      <c r="M8945" t="str">
        <f t="shared" si="696"/>
        <v>2023</v>
      </c>
      <c r="N8945">
        <f t="shared" si="697"/>
        <v>126406.1</v>
      </c>
      <c r="O8945">
        <f t="shared" si="698"/>
        <v>126406.1</v>
      </c>
      <c r="P8945" t="str">
        <f t="shared" si="699"/>
        <v/>
      </c>
      <c r="Q8945" s="48" t="str">
        <f>IF(O8945="","",
   IF(OR(O8945&lt;EDA_Outlier_Analysis!$C$10, O8945&gt;EDA_Outlier_Analysis!$C$11),
      "Outlier",
      "Normal"))</f>
        <v>Normal</v>
      </c>
      <c r="R8945" t="str">
        <f>IF(P8945="","",
   IF(OR(P8945 &lt; EDA_Outlier_Analysis!$F$7, P8945 &gt; EDA_Outlier_Analysis!$F$8),
      "Outlier",
      "Normal"))</f>
        <v/>
      </c>
      <c r="S8945" t="str">
        <f>IF(N8945="","",
   IF(OR(N8945 &lt;EDA_Outlier_Analysis!$I$10, N8945 &gt; EDA_Outlier_Analysis!$I$11),
      "Outlier",
      "Normal"))</f>
        <v>Normal</v>
      </c>
    </row>
    <row r="8946" spans="1:19">
      <c r="A8946" t="s">
        <v>18861</v>
      </c>
      <c r="B8946" s="4">
        <v>45003</v>
      </c>
      <c r="C8946" s="2">
        <v>-19456.77</v>
      </c>
      <c r="D8946" t="s">
        <v>840</v>
      </c>
      <c r="E8946" t="s">
        <v>856</v>
      </c>
      <c r="F8946" t="s">
        <v>9</v>
      </c>
      <c r="G8946" t="s">
        <v>34</v>
      </c>
      <c r="I8946" t="s">
        <v>1284</v>
      </c>
      <c r="J8946" t="s">
        <v>18862</v>
      </c>
      <c r="K8946" t="str">
        <f>IF(COUNTIF(Customers!A:A, H8946)&gt;0, "Valid", "Invalid")</f>
        <v>Invalid</v>
      </c>
      <c r="L8946" t="str">
        <f t="shared" si="695"/>
        <v>3</v>
      </c>
      <c r="M8946" t="str">
        <f t="shared" si="696"/>
        <v>2023</v>
      </c>
      <c r="N8946">
        <f t="shared" si="697"/>
        <v>-19456.77</v>
      </c>
      <c r="O8946" t="str">
        <f t="shared" si="698"/>
        <v/>
      </c>
      <c r="P8946">
        <f t="shared" si="699"/>
        <v>19456.77</v>
      </c>
      <c r="Q8946" s="48" t="str">
        <f>IF(O8946="","",
   IF(OR(O8946&lt;EDA_Outlier_Analysis!$C$10, O8946&gt;EDA_Outlier_Analysis!$C$11),
      "Outlier",
      "Normal"))</f>
        <v/>
      </c>
      <c r="R8946" t="str">
        <f>IF(P8946="","",
   IF(OR(P8946 &lt; EDA_Outlier_Analysis!$F$7, P8946 &gt; EDA_Outlier_Analysis!$F$8),
      "Outlier",
      "Normal"))</f>
        <v>Outlier</v>
      </c>
      <c r="S8946" t="str">
        <f>IF(N8946="","",
   IF(OR(N8946 &lt;EDA_Outlier_Analysis!$I$10, N8946 &gt; EDA_Outlier_Analysis!$I$11),
      "Outlier",
      "Normal"))</f>
        <v>Normal</v>
      </c>
    </row>
    <row r="8947" spans="1:19">
      <c r="A8947" t="s">
        <v>18863</v>
      </c>
      <c r="B8947" s="4">
        <v>45057</v>
      </c>
      <c r="C8947" s="2">
        <v>-39802.379999999997</v>
      </c>
      <c r="D8947" t="s">
        <v>840</v>
      </c>
      <c r="E8947" t="s">
        <v>905</v>
      </c>
      <c r="F8947" t="s">
        <v>11</v>
      </c>
      <c r="G8947" t="s">
        <v>20</v>
      </c>
      <c r="I8947" t="s">
        <v>909</v>
      </c>
      <c r="J8947" t="s">
        <v>18864</v>
      </c>
      <c r="K8947" t="str">
        <f>IF(COUNTIF(Customers!A:A, H8947)&gt;0, "Valid", "Invalid")</f>
        <v>Invalid</v>
      </c>
      <c r="L8947" t="str">
        <f t="shared" si="695"/>
        <v>5</v>
      </c>
      <c r="M8947" t="str">
        <f t="shared" si="696"/>
        <v>2023</v>
      </c>
      <c r="N8947">
        <f t="shared" si="697"/>
        <v>-39802.379999999997</v>
      </c>
      <c r="O8947" t="str">
        <f t="shared" si="698"/>
        <v/>
      </c>
      <c r="P8947">
        <f t="shared" si="699"/>
        <v>39802.379999999997</v>
      </c>
      <c r="Q8947" s="48" t="str">
        <f>IF(O8947="","",
   IF(OR(O8947&lt;EDA_Outlier_Analysis!$C$10, O8947&gt;EDA_Outlier_Analysis!$C$11),
      "Outlier",
      "Normal"))</f>
        <v/>
      </c>
      <c r="R8947" t="str">
        <f>IF(P8947="","",
   IF(OR(P8947 &lt; EDA_Outlier_Analysis!$F$7, P8947 &gt; EDA_Outlier_Analysis!$F$8),
      "Outlier",
      "Normal"))</f>
        <v>Normal</v>
      </c>
      <c r="S8947" t="str">
        <f>IF(N8947="","",
   IF(OR(N8947 &lt;EDA_Outlier_Analysis!$I$10, N8947 &gt; EDA_Outlier_Analysis!$I$11),
      "Outlier",
      "Normal"))</f>
        <v>Normal</v>
      </c>
    </row>
    <row r="8948" spans="1:19">
      <c r="A8948" t="s">
        <v>18865</v>
      </c>
      <c r="B8948" s="4">
        <v>44959</v>
      </c>
      <c r="C8948" s="2">
        <v>233607.74</v>
      </c>
      <c r="D8948" t="s">
        <v>849</v>
      </c>
      <c r="E8948" t="s">
        <v>853</v>
      </c>
      <c r="F8948" t="s">
        <v>9</v>
      </c>
      <c r="G8948" t="s">
        <v>24</v>
      </c>
      <c r="H8948" t="s">
        <v>59</v>
      </c>
      <c r="J8948" t="s">
        <v>18866</v>
      </c>
      <c r="K8948" t="str">
        <f>IF(COUNTIF(Customers!A:A, H8948)&gt;0, "Valid", "Invalid")</f>
        <v>Valid</v>
      </c>
      <c r="L8948" t="str">
        <f t="shared" si="695"/>
        <v>2</v>
      </c>
      <c r="M8948" t="str">
        <f t="shared" si="696"/>
        <v>2023</v>
      </c>
      <c r="N8948">
        <f t="shared" si="697"/>
        <v>233607.74</v>
      </c>
      <c r="O8948">
        <f t="shared" si="698"/>
        <v>233607.74</v>
      </c>
      <c r="P8948" t="str">
        <f t="shared" si="699"/>
        <v/>
      </c>
      <c r="Q8948" s="48" t="str">
        <f>IF(O8948="","",
   IF(OR(O8948&lt;EDA_Outlier_Analysis!$C$10, O8948&gt;EDA_Outlier_Analysis!$C$11),
      "Outlier",
      "Normal"))</f>
        <v>Normal</v>
      </c>
      <c r="R8948" t="str">
        <f>IF(P8948="","",
   IF(OR(P8948 &lt; EDA_Outlier_Analysis!$F$7, P8948 &gt; EDA_Outlier_Analysis!$F$8),
      "Outlier",
      "Normal"))</f>
        <v/>
      </c>
      <c r="S8948" t="str">
        <f>IF(N8948="","",
   IF(OR(N8948 &lt;EDA_Outlier_Analysis!$I$10, N8948 &gt; EDA_Outlier_Analysis!$I$11),
      "Outlier",
      "Normal"))</f>
        <v>Normal</v>
      </c>
    </row>
    <row r="8949" spans="1:19">
      <c r="A8949" t="s">
        <v>18867</v>
      </c>
      <c r="B8949" s="4">
        <v>44811</v>
      </c>
      <c r="C8949" s="2">
        <v>92552.5</v>
      </c>
      <c r="D8949" t="s">
        <v>849</v>
      </c>
      <c r="E8949" t="s">
        <v>853</v>
      </c>
      <c r="F8949" t="s">
        <v>9</v>
      </c>
      <c r="G8949" t="s">
        <v>24</v>
      </c>
      <c r="H8949" t="s">
        <v>749</v>
      </c>
      <c r="J8949" t="s">
        <v>18868</v>
      </c>
      <c r="K8949" t="str">
        <f>IF(COUNTIF(Customers!A:A, H8949)&gt;0, "Valid", "Invalid")</f>
        <v>Valid</v>
      </c>
      <c r="L8949" t="str">
        <f t="shared" si="695"/>
        <v>9</v>
      </c>
      <c r="M8949" t="str">
        <f t="shared" si="696"/>
        <v>2022</v>
      </c>
      <c r="N8949">
        <f t="shared" si="697"/>
        <v>92552.5</v>
      </c>
      <c r="O8949">
        <f t="shared" si="698"/>
        <v>92552.5</v>
      </c>
      <c r="P8949" t="str">
        <f t="shared" si="699"/>
        <v/>
      </c>
      <c r="Q8949" s="48" t="str">
        <f>IF(O8949="","",
   IF(OR(O8949&lt;EDA_Outlier_Analysis!$C$10, O8949&gt;EDA_Outlier_Analysis!$C$11),
      "Outlier",
      "Normal"))</f>
        <v>Normal</v>
      </c>
      <c r="R8949" t="str">
        <f>IF(P8949="","",
   IF(OR(P8949 &lt; EDA_Outlier_Analysis!$F$7, P8949 &gt; EDA_Outlier_Analysis!$F$8),
      "Outlier",
      "Normal"))</f>
        <v/>
      </c>
      <c r="S8949" t="str">
        <f>IF(N8949="","",
   IF(OR(N8949 &lt;EDA_Outlier_Analysis!$I$10, N8949 &gt; EDA_Outlier_Analysis!$I$11),
      "Outlier",
      "Normal"))</f>
        <v>Normal</v>
      </c>
    </row>
    <row r="8950" spans="1:19">
      <c r="A8950" t="s">
        <v>18869</v>
      </c>
      <c r="B8950" s="4">
        <v>44929</v>
      </c>
      <c r="C8950" s="2">
        <v>23660.35</v>
      </c>
      <c r="D8950" t="s">
        <v>1345</v>
      </c>
      <c r="E8950" t="s">
        <v>1345</v>
      </c>
      <c r="F8950" t="s">
        <v>9</v>
      </c>
      <c r="G8950" t="s">
        <v>24</v>
      </c>
      <c r="J8950" t="s">
        <v>18870</v>
      </c>
      <c r="K8950" t="str">
        <f>IF(COUNTIF(Customers!A:A, H8950)&gt;0, "Valid", "Invalid")</f>
        <v>Invalid</v>
      </c>
      <c r="L8950" t="str">
        <f t="shared" si="695"/>
        <v>1</v>
      </c>
      <c r="M8950" t="str">
        <f t="shared" si="696"/>
        <v>2023</v>
      </c>
      <c r="N8950">
        <f t="shared" si="697"/>
        <v>-23660.35</v>
      </c>
      <c r="O8950" t="str">
        <f t="shared" si="698"/>
        <v/>
      </c>
      <c r="P8950" t="str">
        <f t="shared" si="699"/>
        <v/>
      </c>
      <c r="Q8950" s="48" t="str">
        <f>IF(O8950="","",
   IF(OR(O8950&lt;EDA_Outlier_Analysis!$C$10, O8950&gt;EDA_Outlier_Analysis!$C$11),
      "Outlier",
      "Normal"))</f>
        <v/>
      </c>
      <c r="R8950" t="str">
        <f>IF(P8950="","",
   IF(OR(P8950 &lt; EDA_Outlier_Analysis!$F$7, P8950 &gt; EDA_Outlier_Analysis!$F$8),
      "Outlier",
      "Normal"))</f>
        <v/>
      </c>
      <c r="S8950" t="str">
        <f>IF(N8950="","",
   IF(OR(N8950 &lt;EDA_Outlier_Analysis!$I$10, N8950 &gt; EDA_Outlier_Analysis!$I$11),
      "Outlier",
      "Normal"))</f>
        <v>Normal</v>
      </c>
    </row>
    <row r="8951" spans="1:19">
      <c r="A8951" t="s">
        <v>18871</v>
      </c>
      <c r="B8951" s="4">
        <v>44864</v>
      </c>
      <c r="C8951" s="2">
        <v>228890.39</v>
      </c>
      <c r="D8951" t="s">
        <v>849</v>
      </c>
      <c r="E8951" t="s">
        <v>853</v>
      </c>
      <c r="F8951" t="s">
        <v>10</v>
      </c>
      <c r="G8951" t="s">
        <v>34</v>
      </c>
      <c r="H8951" t="s">
        <v>677</v>
      </c>
      <c r="J8951" t="s">
        <v>18872</v>
      </c>
      <c r="K8951" t="str">
        <f>IF(COUNTIF(Customers!A:A, H8951)&gt;0, "Valid", "Invalid")</f>
        <v>Valid</v>
      </c>
      <c r="L8951" t="str">
        <f t="shared" si="695"/>
        <v>10</v>
      </c>
      <c r="M8951" t="str">
        <f t="shared" si="696"/>
        <v>2022</v>
      </c>
      <c r="N8951">
        <f t="shared" si="697"/>
        <v>228890.39</v>
      </c>
      <c r="O8951">
        <f t="shared" si="698"/>
        <v>228890.39</v>
      </c>
      <c r="P8951" t="str">
        <f t="shared" si="699"/>
        <v/>
      </c>
      <c r="Q8951" s="48" t="str">
        <f>IF(O8951="","",
   IF(OR(O8951&lt;EDA_Outlier_Analysis!$C$10, O8951&gt;EDA_Outlier_Analysis!$C$11),
      "Outlier",
      "Normal"))</f>
        <v>Normal</v>
      </c>
      <c r="R8951" t="str">
        <f>IF(P8951="","",
   IF(OR(P8951 &lt; EDA_Outlier_Analysis!$F$7, P8951 &gt; EDA_Outlier_Analysis!$F$8),
      "Outlier",
      "Normal"))</f>
        <v/>
      </c>
      <c r="S8951" t="str">
        <f>IF(N8951="","",
   IF(OR(N8951 &lt;EDA_Outlier_Analysis!$I$10, N8951 &gt; EDA_Outlier_Analysis!$I$11),
      "Outlier",
      "Normal"))</f>
        <v>Normal</v>
      </c>
    </row>
    <row r="8952" spans="1:19">
      <c r="A8952" t="s">
        <v>18873</v>
      </c>
      <c r="B8952" s="4">
        <v>45129</v>
      </c>
      <c r="C8952" s="2">
        <v>165976.94</v>
      </c>
      <c r="D8952" t="s">
        <v>849</v>
      </c>
      <c r="E8952" t="s">
        <v>850</v>
      </c>
      <c r="F8952" t="s">
        <v>11</v>
      </c>
      <c r="G8952" t="s">
        <v>31</v>
      </c>
      <c r="H8952" t="s">
        <v>433</v>
      </c>
      <c r="J8952" t="s">
        <v>18874</v>
      </c>
      <c r="K8952" t="str">
        <f>IF(COUNTIF(Customers!A:A, H8952)&gt;0, "Valid", "Invalid")</f>
        <v>Valid</v>
      </c>
      <c r="L8952" t="str">
        <f t="shared" si="695"/>
        <v>7</v>
      </c>
      <c r="M8952" t="str">
        <f t="shared" si="696"/>
        <v>2023</v>
      </c>
      <c r="N8952">
        <f t="shared" si="697"/>
        <v>165976.94</v>
      </c>
      <c r="O8952">
        <f t="shared" si="698"/>
        <v>165976.94</v>
      </c>
      <c r="P8952" t="str">
        <f t="shared" si="699"/>
        <v/>
      </c>
      <c r="Q8952" s="48" t="str">
        <f>IF(O8952="","",
   IF(OR(O8952&lt;EDA_Outlier_Analysis!$C$10, O8952&gt;EDA_Outlier_Analysis!$C$11),
      "Outlier",
      "Normal"))</f>
        <v>Normal</v>
      </c>
      <c r="R8952" t="str">
        <f>IF(P8952="","",
   IF(OR(P8952 &lt; EDA_Outlier_Analysis!$F$7, P8952 &gt; EDA_Outlier_Analysis!$F$8),
      "Outlier",
      "Normal"))</f>
        <v/>
      </c>
      <c r="S8952" t="str">
        <f>IF(N8952="","",
   IF(OR(N8952 &lt;EDA_Outlier_Analysis!$I$10, N8952 &gt; EDA_Outlier_Analysis!$I$11),
      "Outlier",
      "Normal"))</f>
        <v>Normal</v>
      </c>
    </row>
    <row r="8953" spans="1:19">
      <c r="A8953" t="s">
        <v>18875</v>
      </c>
      <c r="B8953" s="4">
        <v>44858</v>
      </c>
      <c r="C8953" s="2">
        <v>-20414.96</v>
      </c>
      <c r="D8953" t="s">
        <v>840</v>
      </c>
      <c r="E8953" t="s">
        <v>845</v>
      </c>
      <c r="F8953" t="s">
        <v>9</v>
      </c>
      <c r="G8953" t="s">
        <v>31</v>
      </c>
      <c r="I8953" t="s">
        <v>1971</v>
      </c>
      <c r="J8953" t="s">
        <v>18876</v>
      </c>
      <c r="K8953" t="str">
        <f>IF(COUNTIF(Customers!A:A, H8953)&gt;0, "Valid", "Invalid")</f>
        <v>Invalid</v>
      </c>
      <c r="L8953" t="str">
        <f t="shared" si="695"/>
        <v>10</v>
      </c>
      <c r="M8953" t="str">
        <f t="shared" si="696"/>
        <v>2022</v>
      </c>
      <c r="N8953">
        <f t="shared" si="697"/>
        <v>-20414.96</v>
      </c>
      <c r="O8953" t="str">
        <f t="shared" si="698"/>
        <v/>
      </c>
      <c r="P8953">
        <f t="shared" si="699"/>
        <v>20414.96</v>
      </c>
      <c r="Q8953" s="48" t="str">
        <f>IF(O8953="","",
   IF(OR(O8953&lt;EDA_Outlier_Analysis!$C$10, O8953&gt;EDA_Outlier_Analysis!$C$11),
      "Outlier",
      "Normal"))</f>
        <v/>
      </c>
      <c r="R8953" t="str">
        <f>IF(P8953="","",
   IF(OR(P8953 &lt; EDA_Outlier_Analysis!$F$7, P8953 &gt; EDA_Outlier_Analysis!$F$8),
      "Outlier",
      "Normal"))</f>
        <v>Outlier</v>
      </c>
      <c r="S8953" t="str">
        <f>IF(N8953="","",
   IF(OR(N8953 &lt;EDA_Outlier_Analysis!$I$10, N8953 &gt; EDA_Outlier_Analysis!$I$11),
      "Outlier",
      "Normal"))</f>
        <v>Normal</v>
      </c>
    </row>
    <row r="8954" spans="1:19">
      <c r="A8954" t="s">
        <v>18877</v>
      </c>
      <c r="B8954" s="4">
        <v>45028</v>
      </c>
      <c r="C8954" s="2">
        <v>153142.98000000001</v>
      </c>
      <c r="D8954" t="s">
        <v>849</v>
      </c>
      <c r="E8954" t="s">
        <v>868</v>
      </c>
      <c r="F8954" t="s">
        <v>10</v>
      </c>
      <c r="G8954" t="s">
        <v>20</v>
      </c>
      <c r="H8954" t="s">
        <v>145</v>
      </c>
      <c r="J8954" t="s">
        <v>18878</v>
      </c>
      <c r="K8954" t="str">
        <f>IF(COUNTIF(Customers!A:A, H8954)&gt;0, "Valid", "Invalid")</f>
        <v>Valid</v>
      </c>
      <c r="L8954" t="str">
        <f t="shared" si="695"/>
        <v>4</v>
      </c>
      <c r="M8954" t="str">
        <f t="shared" si="696"/>
        <v>2023</v>
      </c>
      <c r="N8954">
        <f t="shared" si="697"/>
        <v>153142.98000000001</v>
      </c>
      <c r="O8954">
        <f t="shared" si="698"/>
        <v>153142.98000000001</v>
      </c>
      <c r="P8954" t="str">
        <f t="shared" si="699"/>
        <v/>
      </c>
      <c r="Q8954" s="48" t="str">
        <f>IF(O8954="","",
   IF(OR(O8954&lt;EDA_Outlier_Analysis!$C$10, O8954&gt;EDA_Outlier_Analysis!$C$11),
      "Outlier",
      "Normal"))</f>
        <v>Normal</v>
      </c>
      <c r="R8954" t="str">
        <f>IF(P8954="","",
   IF(OR(P8954 &lt; EDA_Outlier_Analysis!$F$7, P8954 &gt; EDA_Outlier_Analysis!$F$8),
      "Outlier",
      "Normal"))</f>
        <v/>
      </c>
      <c r="S8954" t="str">
        <f>IF(N8954="","",
   IF(OR(N8954 &lt;EDA_Outlier_Analysis!$I$10, N8954 &gt; EDA_Outlier_Analysis!$I$11),
      "Outlier",
      "Normal"))</f>
        <v>Normal</v>
      </c>
    </row>
    <row r="8955" spans="1:19">
      <c r="A8955" t="s">
        <v>18879</v>
      </c>
      <c r="B8955" s="4">
        <v>44674</v>
      </c>
      <c r="C8955" s="2">
        <v>-32117.63</v>
      </c>
      <c r="D8955" t="s">
        <v>840</v>
      </c>
      <c r="E8955" t="s">
        <v>845</v>
      </c>
      <c r="F8955" t="s">
        <v>11</v>
      </c>
      <c r="G8955" t="s">
        <v>20</v>
      </c>
      <c r="I8955" t="s">
        <v>1519</v>
      </c>
      <c r="J8955" t="s">
        <v>18880</v>
      </c>
      <c r="K8955" t="str">
        <f>IF(COUNTIF(Customers!A:A, H8955)&gt;0, "Valid", "Invalid")</f>
        <v>Invalid</v>
      </c>
      <c r="L8955" t="str">
        <f t="shared" si="695"/>
        <v>4</v>
      </c>
      <c r="M8955" t="str">
        <f t="shared" si="696"/>
        <v>2022</v>
      </c>
      <c r="N8955">
        <f t="shared" si="697"/>
        <v>-32117.63</v>
      </c>
      <c r="O8955" t="str">
        <f t="shared" si="698"/>
        <v/>
      </c>
      <c r="P8955">
        <f t="shared" si="699"/>
        <v>32117.63</v>
      </c>
      <c r="Q8955" s="48" t="str">
        <f>IF(O8955="","",
   IF(OR(O8955&lt;EDA_Outlier_Analysis!$C$10, O8955&gt;EDA_Outlier_Analysis!$C$11),
      "Outlier",
      "Normal"))</f>
        <v/>
      </c>
      <c r="R8955" t="str">
        <f>IF(P8955="","",
   IF(OR(P8955 &lt; EDA_Outlier_Analysis!$F$7, P8955 &gt; EDA_Outlier_Analysis!$F$8),
      "Outlier",
      "Normal"))</f>
        <v>Normal</v>
      </c>
      <c r="S8955" t="str">
        <f>IF(N8955="","",
   IF(OR(N8955 &lt;EDA_Outlier_Analysis!$I$10, N8955 &gt; EDA_Outlier_Analysis!$I$11),
      "Outlier",
      "Normal"))</f>
        <v>Normal</v>
      </c>
    </row>
    <row r="8956" spans="1:19">
      <c r="A8956" t="s">
        <v>18881</v>
      </c>
      <c r="B8956" s="4">
        <v>45207</v>
      </c>
      <c r="C8956" s="2">
        <v>100110.31</v>
      </c>
      <c r="D8956" t="s">
        <v>849</v>
      </c>
      <c r="E8956" t="s">
        <v>868</v>
      </c>
      <c r="F8956" t="s">
        <v>9</v>
      </c>
      <c r="G8956" t="s">
        <v>31</v>
      </c>
      <c r="H8956" t="s">
        <v>197</v>
      </c>
      <c r="J8956" t="s">
        <v>18882</v>
      </c>
      <c r="K8956" t="str">
        <f>IF(COUNTIF(Customers!A:A, H8956)&gt;0, "Valid", "Invalid")</f>
        <v>Valid</v>
      </c>
      <c r="L8956" t="str">
        <f t="shared" si="695"/>
        <v>10</v>
      </c>
      <c r="M8956" t="str">
        <f t="shared" si="696"/>
        <v>2023</v>
      </c>
      <c r="N8956">
        <f t="shared" si="697"/>
        <v>100110.31</v>
      </c>
      <c r="O8956">
        <f t="shared" si="698"/>
        <v>100110.31</v>
      </c>
      <c r="P8956" t="str">
        <f t="shared" si="699"/>
        <v/>
      </c>
      <c r="Q8956" s="48" t="str">
        <f>IF(O8956="","",
   IF(OR(O8956&lt;EDA_Outlier_Analysis!$C$10, O8956&gt;EDA_Outlier_Analysis!$C$11),
      "Outlier",
      "Normal"))</f>
        <v>Normal</v>
      </c>
      <c r="R8956" t="str">
        <f>IF(P8956="","",
   IF(OR(P8956 &lt; EDA_Outlier_Analysis!$F$7, P8956 &gt; EDA_Outlier_Analysis!$F$8),
      "Outlier",
      "Normal"))</f>
        <v/>
      </c>
      <c r="S8956" t="str">
        <f>IF(N8956="","",
   IF(OR(N8956 &lt;EDA_Outlier_Analysis!$I$10, N8956 &gt; EDA_Outlier_Analysis!$I$11),
      "Outlier",
      "Normal"))</f>
        <v>Normal</v>
      </c>
    </row>
    <row r="8957" spans="1:19">
      <c r="A8957" t="s">
        <v>18883</v>
      </c>
      <c r="B8957" s="4">
        <v>44583</v>
      </c>
      <c r="C8957" s="2">
        <v>-67091.42</v>
      </c>
      <c r="D8957" t="s">
        <v>840</v>
      </c>
      <c r="E8957" t="s">
        <v>878</v>
      </c>
      <c r="F8957" t="s">
        <v>11</v>
      </c>
      <c r="G8957" t="s">
        <v>31</v>
      </c>
      <c r="I8957" t="s">
        <v>1453</v>
      </c>
      <c r="J8957" t="s">
        <v>18884</v>
      </c>
      <c r="K8957" t="str">
        <f>IF(COUNTIF(Customers!A:A, H8957)&gt;0, "Valid", "Invalid")</f>
        <v>Invalid</v>
      </c>
      <c r="L8957" t="str">
        <f t="shared" si="695"/>
        <v>1</v>
      </c>
      <c r="M8957" t="str">
        <f t="shared" si="696"/>
        <v>2022</v>
      </c>
      <c r="N8957">
        <f t="shared" si="697"/>
        <v>-67091.42</v>
      </c>
      <c r="O8957" t="str">
        <f t="shared" si="698"/>
        <v/>
      </c>
      <c r="P8957">
        <f t="shared" si="699"/>
        <v>67091.42</v>
      </c>
      <c r="Q8957" s="48" t="str">
        <f>IF(O8957="","",
   IF(OR(O8957&lt;EDA_Outlier_Analysis!$C$10, O8957&gt;EDA_Outlier_Analysis!$C$11),
      "Outlier",
      "Normal"))</f>
        <v/>
      </c>
      <c r="R8957" t="str">
        <f>IF(P8957="","",
   IF(OR(P8957 &lt; EDA_Outlier_Analysis!$F$7, P8957 &gt; EDA_Outlier_Analysis!$F$8),
      "Outlier",
      "Normal"))</f>
        <v>Outlier</v>
      </c>
      <c r="S8957" t="str">
        <f>IF(N8957="","",
   IF(OR(N8957 &lt;EDA_Outlier_Analysis!$I$10, N8957 &gt; EDA_Outlier_Analysis!$I$11),
      "Outlier",
      "Normal"))</f>
        <v>Normal</v>
      </c>
    </row>
    <row r="8958" spans="1:19">
      <c r="A8958" t="s">
        <v>18885</v>
      </c>
      <c r="B8958" s="4">
        <v>44716</v>
      </c>
      <c r="C8958" s="2">
        <v>60339.97</v>
      </c>
      <c r="D8958" t="s">
        <v>849</v>
      </c>
      <c r="E8958" t="s">
        <v>850</v>
      </c>
      <c r="F8958" t="s">
        <v>11</v>
      </c>
      <c r="G8958" t="s">
        <v>34</v>
      </c>
      <c r="H8958" t="s">
        <v>271</v>
      </c>
      <c r="J8958" t="s">
        <v>18886</v>
      </c>
      <c r="K8958" t="str">
        <f>IF(COUNTIF(Customers!A:A, H8958)&gt;0, "Valid", "Invalid")</f>
        <v>Valid</v>
      </c>
      <c r="L8958" t="str">
        <f t="shared" si="695"/>
        <v>6</v>
      </c>
      <c r="M8958" t="str">
        <f t="shared" si="696"/>
        <v>2022</v>
      </c>
      <c r="N8958">
        <f t="shared" si="697"/>
        <v>60339.97</v>
      </c>
      <c r="O8958">
        <f t="shared" si="698"/>
        <v>60339.97</v>
      </c>
      <c r="P8958" t="str">
        <f t="shared" si="699"/>
        <v/>
      </c>
      <c r="Q8958" s="48" t="str">
        <f>IF(O8958="","",
   IF(OR(O8958&lt;EDA_Outlier_Analysis!$C$10, O8958&gt;EDA_Outlier_Analysis!$C$11),
      "Outlier",
      "Normal"))</f>
        <v>Normal</v>
      </c>
      <c r="R8958" t="str">
        <f>IF(P8958="","",
   IF(OR(P8958 &lt; EDA_Outlier_Analysis!$F$7, P8958 &gt; EDA_Outlier_Analysis!$F$8),
      "Outlier",
      "Normal"))</f>
        <v/>
      </c>
      <c r="S8958" t="str">
        <f>IF(N8958="","",
   IF(OR(N8958 &lt;EDA_Outlier_Analysis!$I$10, N8958 &gt; EDA_Outlier_Analysis!$I$11),
      "Outlier",
      "Normal"))</f>
        <v>Normal</v>
      </c>
    </row>
    <row r="8959" spans="1:19">
      <c r="A8959" t="s">
        <v>18887</v>
      </c>
      <c r="B8959" s="4">
        <v>45061</v>
      </c>
      <c r="C8959" s="2">
        <v>-51262.25</v>
      </c>
      <c r="D8959" t="s">
        <v>840</v>
      </c>
      <c r="E8959" t="s">
        <v>878</v>
      </c>
      <c r="F8959" t="s">
        <v>9</v>
      </c>
      <c r="G8959" t="s">
        <v>20</v>
      </c>
      <c r="I8959" t="s">
        <v>960</v>
      </c>
      <c r="J8959" t="s">
        <v>18888</v>
      </c>
      <c r="K8959" t="str">
        <f>IF(COUNTIF(Customers!A:A, H8959)&gt;0, "Valid", "Invalid")</f>
        <v>Invalid</v>
      </c>
      <c r="L8959" t="str">
        <f t="shared" si="695"/>
        <v>5</v>
      </c>
      <c r="M8959" t="str">
        <f t="shared" si="696"/>
        <v>2023</v>
      </c>
      <c r="N8959">
        <f t="shared" si="697"/>
        <v>-51262.25</v>
      </c>
      <c r="O8959" t="str">
        <f t="shared" si="698"/>
        <v/>
      </c>
      <c r="P8959">
        <f t="shared" si="699"/>
        <v>51262.25</v>
      </c>
      <c r="Q8959" s="48" t="str">
        <f>IF(O8959="","",
   IF(OR(O8959&lt;EDA_Outlier_Analysis!$C$10, O8959&gt;EDA_Outlier_Analysis!$C$11),
      "Outlier",
      "Normal"))</f>
        <v/>
      </c>
      <c r="R8959" t="str">
        <f>IF(P8959="","",
   IF(OR(P8959 &lt; EDA_Outlier_Analysis!$F$7, P8959 &gt; EDA_Outlier_Analysis!$F$8),
      "Outlier",
      "Normal"))</f>
        <v>Normal</v>
      </c>
      <c r="S8959" t="str">
        <f>IF(N8959="","",
   IF(OR(N8959 &lt;EDA_Outlier_Analysis!$I$10, N8959 &gt; EDA_Outlier_Analysis!$I$11),
      "Outlier",
      "Normal"))</f>
        <v>Normal</v>
      </c>
    </row>
    <row r="8960" spans="1:19">
      <c r="A8960" t="s">
        <v>18889</v>
      </c>
      <c r="B8960" s="4">
        <v>45110</v>
      </c>
      <c r="C8960" s="2">
        <v>158570.76</v>
      </c>
      <c r="D8960" t="s">
        <v>849</v>
      </c>
      <c r="E8960" t="s">
        <v>868</v>
      </c>
      <c r="F8960" t="s">
        <v>9</v>
      </c>
      <c r="G8960" t="s">
        <v>34</v>
      </c>
      <c r="H8960" t="s">
        <v>109</v>
      </c>
      <c r="J8960" t="s">
        <v>18890</v>
      </c>
      <c r="K8960" t="str">
        <f>IF(COUNTIF(Customers!A:A, H8960)&gt;0, "Valid", "Invalid")</f>
        <v>Valid</v>
      </c>
      <c r="L8960" t="str">
        <f t="shared" si="695"/>
        <v>7</v>
      </c>
      <c r="M8960" t="str">
        <f t="shared" si="696"/>
        <v>2023</v>
      </c>
      <c r="N8960">
        <f t="shared" si="697"/>
        <v>158570.76</v>
      </c>
      <c r="O8960">
        <f t="shared" si="698"/>
        <v>158570.76</v>
      </c>
      <c r="P8960" t="str">
        <f t="shared" si="699"/>
        <v/>
      </c>
      <c r="Q8960" s="48" t="str">
        <f>IF(O8960="","",
   IF(OR(O8960&lt;EDA_Outlier_Analysis!$C$10, O8960&gt;EDA_Outlier_Analysis!$C$11),
      "Outlier",
      "Normal"))</f>
        <v>Normal</v>
      </c>
      <c r="R8960" t="str">
        <f>IF(P8960="","",
   IF(OR(P8960 &lt; EDA_Outlier_Analysis!$F$7, P8960 &gt; EDA_Outlier_Analysis!$F$8),
      "Outlier",
      "Normal"))</f>
        <v/>
      </c>
      <c r="S8960" t="str">
        <f>IF(N8960="","",
   IF(OR(N8960 &lt;EDA_Outlier_Analysis!$I$10, N8960 &gt; EDA_Outlier_Analysis!$I$11),
      "Outlier",
      "Normal"))</f>
        <v>Normal</v>
      </c>
    </row>
    <row r="8961" spans="1:19">
      <c r="A8961" t="s">
        <v>18891</v>
      </c>
      <c r="B8961" s="4">
        <v>45202</v>
      </c>
      <c r="C8961" s="2">
        <v>64781.35</v>
      </c>
      <c r="D8961" t="s">
        <v>849</v>
      </c>
      <c r="E8961" t="s">
        <v>853</v>
      </c>
      <c r="F8961" t="s">
        <v>11</v>
      </c>
      <c r="G8961" t="s">
        <v>20</v>
      </c>
      <c r="H8961" t="s">
        <v>623</v>
      </c>
      <c r="J8961" t="s">
        <v>18892</v>
      </c>
      <c r="K8961" t="str">
        <f>IF(COUNTIF(Customers!A:A, H8961)&gt;0, "Valid", "Invalid")</f>
        <v>Valid</v>
      </c>
      <c r="L8961" t="str">
        <f t="shared" si="695"/>
        <v>10</v>
      </c>
      <c r="M8961" t="str">
        <f t="shared" si="696"/>
        <v>2023</v>
      </c>
      <c r="N8961">
        <f t="shared" si="697"/>
        <v>64781.35</v>
      </c>
      <c r="O8961">
        <f t="shared" si="698"/>
        <v>64781.35</v>
      </c>
      <c r="P8961" t="str">
        <f t="shared" si="699"/>
        <v/>
      </c>
      <c r="Q8961" s="48" t="str">
        <f>IF(O8961="","",
   IF(OR(O8961&lt;EDA_Outlier_Analysis!$C$10, O8961&gt;EDA_Outlier_Analysis!$C$11),
      "Outlier",
      "Normal"))</f>
        <v>Normal</v>
      </c>
      <c r="R8961" t="str">
        <f>IF(P8961="","",
   IF(OR(P8961 &lt; EDA_Outlier_Analysis!$F$7, P8961 &gt; EDA_Outlier_Analysis!$F$8),
      "Outlier",
      "Normal"))</f>
        <v/>
      </c>
      <c r="S8961" t="str">
        <f>IF(N8961="","",
   IF(OR(N8961 &lt;EDA_Outlier_Analysis!$I$10, N8961 &gt; EDA_Outlier_Analysis!$I$11),
      "Outlier",
      "Normal"))</f>
        <v>Normal</v>
      </c>
    </row>
    <row r="8962" spans="1:19">
      <c r="A8962" t="s">
        <v>18893</v>
      </c>
      <c r="B8962" s="4">
        <v>45034</v>
      </c>
      <c r="C8962" s="2">
        <v>87057.61</v>
      </c>
      <c r="D8962" t="s">
        <v>849</v>
      </c>
      <c r="E8962" t="s">
        <v>853</v>
      </c>
      <c r="F8962" t="s">
        <v>9</v>
      </c>
      <c r="G8962" t="s">
        <v>34</v>
      </c>
      <c r="H8962" t="s">
        <v>175</v>
      </c>
      <c r="J8962" t="s">
        <v>18894</v>
      </c>
      <c r="K8962" t="str">
        <f>IF(COUNTIF(Customers!A:A, H8962)&gt;0, "Valid", "Invalid")</f>
        <v>Valid</v>
      </c>
      <c r="L8962" t="str">
        <f t="shared" si="695"/>
        <v>4</v>
      </c>
      <c r="M8962" t="str">
        <f t="shared" si="696"/>
        <v>2023</v>
      </c>
      <c r="N8962">
        <f t="shared" si="697"/>
        <v>87057.61</v>
      </c>
      <c r="O8962">
        <f t="shared" si="698"/>
        <v>87057.61</v>
      </c>
      <c r="P8962" t="str">
        <f t="shared" si="699"/>
        <v/>
      </c>
      <c r="Q8962" s="48" t="str">
        <f>IF(O8962="","",
   IF(OR(O8962&lt;EDA_Outlier_Analysis!$C$10, O8962&gt;EDA_Outlier_Analysis!$C$11),
      "Outlier",
      "Normal"))</f>
        <v>Normal</v>
      </c>
      <c r="R8962" t="str">
        <f>IF(P8962="","",
   IF(OR(P8962 &lt; EDA_Outlier_Analysis!$F$7, P8962 &gt; EDA_Outlier_Analysis!$F$8),
      "Outlier",
      "Normal"))</f>
        <v/>
      </c>
      <c r="S8962" t="str">
        <f>IF(N8962="","",
   IF(OR(N8962 &lt;EDA_Outlier_Analysis!$I$10, N8962 &gt; EDA_Outlier_Analysis!$I$11),
      "Outlier",
      "Normal"))</f>
        <v>Normal</v>
      </c>
    </row>
    <row r="8963" spans="1:19">
      <c r="A8963" t="s">
        <v>18895</v>
      </c>
      <c r="B8963" s="4">
        <v>44910</v>
      </c>
      <c r="C8963" s="2">
        <v>-51898.01</v>
      </c>
      <c r="D8963" t="s">
        <v>840</v>
      </c>
      <c r="E8963" t="s">
        <v>864</v>
      </c>
      <c r="F8963" t="s">
        <v>9</v>
      </c>
      <c r="G8963" t="s">
        <v>24</v>
      </c>
      <c r="I8963" t="s">
        <v>3102</v>
      </c>
      <c r="J8963" t="s">
        <v>18896</v>
      </c>
      <c r="K8963" t="str">
        <f>IF(COUNTIF(Customers!A:A, H8963)&gt;0, "Valid", "Invalid")</f>
        <v>Invalid</v>
      </c>
      <c r="L8963" t="str">
        <f t="shared" ref="L8963:L9026" si="700">TEXT(B8963,"m")</f>
        <v>12</v>
      </c>
      <c r="M8963" t="str">
        <f t="shared" ref="M8963:M9026" si="701">TEXT(B8963,"yyyy")</f>
        <v>2022</v>
      </c>
      <c r="N8963">
        <f t="shared" ref="N8963:N9026" si="702">IF(D8963="Revenue",C8963,-ABS(C8963))</f>
        <v>-51898.01</v>
      </c>
      <c r="O8963" t="str">
        <f t="shared" ref="O8963:O9026" si="703">IF(D8963="Revenue", C8963, "")</f>
        <v/>
      </c>
      <c r="P8963">
        <f t="shared" ref="P8963:P9026" si="704">IF(D8963="Expense", ABS(C8963), "")</f>
        <v>51898.01</v>
      </c>
      <c r="Q8963" s="48" t="str">
        <f>IF(O8963="","",
   IF(OR(O8963&lt;EDA_Outlier_Analysis!$C$10, O8963&gt;EDA_Outlier_Analysis!$C$11),
      "Outlier",
      "Normal"))</f>
        <v/>
      </c>
      <c r="R8963" t="str">
        <f>IF(P8963="","",
   IF(OR(P8963 &lt; EDA_Outlier_Analysis!$F$7, P8963 &gt; EDA_Outlier_Analysis!$F$8),
      "Outlier",
      "Normal"))</f>
        <v>Normal</v>
      </c>
      <c r="S8963" t="str">
        <f>IF(N8963="","",
   IF(OR(N8963 &lt;EDA_Outlier_Analysis!$I$10, N8963 &gt; EDA_Outlier_Analysis!$I$11),
      "Outlier",
      "Normal"))</f>
        <v>Normal</v>
      </c>
    </row>
    <row r="8964" spans="1:19">
      <c r="A8964" t="s">
        <v>18897</v>
      </c>
      <c r="B8964" s="4">
        <v>45096</v>
      </c>
      <c r="C8964" s="2">
        <v>-60679.69</v>
      </c>
      <c r="D8964" t="s">
        <v>840</v>
      </c>
      <c r="E8964" t="s">
        <v>864</v>
      </c>
      <c r="F8964" t="s">
        <v>10</v>
      </c>
      <c r="G8964" t="s">
        <v>24</v>
      </c>
      <c r="I8964" t="s">
        <v>1112</v>
      </c>
      <c r="J8964" t="s">
        <v>18898</v>
      </c>
      <c r="K8964" t="str">
        <f>IF(COUNTIF(Customers!A:A, H8964)&gt;0, "Valid", "Invalid")</f>
        <v>Invalid</v>
      </c>
      <c r="L8964" t="str">
        <f t="shared" si="700"/>
        <v>6</v>
      </c>
      <c r="M8964" t="str">
        <f t="shared" si="701"/>
        <v>2023</v>
      </c>
      <c r="N8964">
        <f t="shared" si="702"/>
        <v>-60679.69</v>
      </c>
      <c r="O8964" t="str">
        <f t="shared" si="703"/>
        <v/>
      </c>
      <c r="P8964">
        <f t="shared" si="704"/>
        <v>60679.69</v>
      </c>
      <c r="Q8964" s="48" t="str">
        <f>IF(O8964="","",
   IF(OR(O8964&lt;EDA_Outlier_Analysis!$C$10, O8964&gt;EDA_Outlier_Analysis!$C$11),
      "Outlier",
      "Normal"))</f>
        <v/>
      </c>
      <c r="R8964" t="str">
        <f>IF(P8964="","",
   IF(OR(P8964 &lt; EDA_Outlier_Analysis!$F$7, P8964 &gt; EDA_Outlier_Analysis!$F$8),
      "Outlier",
      "Normal"))</f>
        <v>Outlier</v>
      </c>
      <c r="S8964" t="str">
        <f>IF(N8964="","",
   IF(OR(N8964 &lt;EDA_Outlier_Analysis!$I$10, N8964 &gt; EDA_Outlier_Analysis!$I$11),
      "Outlier",
      "Normal"))</f>
        <v>Normal</v>
      </c>
    </row>
    <row r="8965" spans="1:19">
      <c r="A8965" t="s">
        <v>18899</v>
      </c>
      <c r="B8965" s="4">
        <v>44644</v>
      </c>
      <c r="C8965" s="2">
        <v>-29902.47</v>
      </c>
      <c r="D8965" t="s">
        <v>840</v>
      </c>
      <c r="E8965" t="s">
        <v>864</v>
      </c>
      <c r="F8965" t="s">
        <v>9</v>
      </c>
      <c r="G8965" t="s">
        <v>31</v>
      </c>
      <c r="I8965" t="s">
        <v>1080</v>
      </c>
      <c r="J8965" t="s">
        <v>18900</v>
      </c>
      <c r="K8965" t="str">
        <f>IF(COUNTIF(Customers!A:A, H8965)&gt;0, "Valid", "Invalid")</f>
        <v>Invalid</v>
      </c>
      <c r="L8965" t="str">
        <f t="shared" si="700"/>
        <v>3</v>
      </c>
      <c r="M8965" t="str">
        <f t="shared" si="701"/>
        <v>2022</v>
      </c>
      <c r="N8965">
        <f t="shared" si="702"/>
        <v>-29902.47</v>
      </c>
      <c r="O8965" t="str">
        <f t="shared" si="703"/>
        <v/>
      </c>
      <c r="P8965">
        <f t="shared" si="704"/>
        <v>29902.47</v>
      </c>
      <c r="Q8965" s="48" t="str">
        <f>IF(O8965="","",
   IF(OR(O8965&lt;EDA_Outlier_Analysis!$C$10, O8965&gt;EDA_Outlier_Analysis!$C$11),
      "Outlier",
      "Normal"))</f>
        <v/>
      </c>
      <c r="R8965" t="str">
        <f>IF(P8965="","",
   IF(OR(P8965 &lt; EDA_Outlier_Analysis!$F$7, P8965 &gt; EDA_Outlier_Analysis!$F$8),
      "Outlier",
      "Normal"))</f>
        <v>Normal</v>
      </c>
      <c r="S8965" t="str">
        <f>IF(N8965="","",
   IF(OR(N8965 &lt;EDA_Outlier_Analysis!$I$10, N8965 &gt; EDA_Outlier_Analysis!$I$11),
      "Outlier",
      "Normal"))</f>
        <v>Normal</v>
      </c>
    </row>
    <row r="8966" spans="1:19">
      <c r="A8966" t="s">
        <v>18901</v>
      </c>
      <c r="B8966" s="4">
        <v>44778</v>
      </c>
      <c r="C8966" s="2">
        <v>-34369.85</v>
      </c>
      <c r="D8966" t="s">
        <v>840</v>
      </c>
      <c r="E8966" t="s">
        <v>856</v>
      </c>
      <c r="F8966" t="s">
        <v>11</v>
      </c>
      <c r="G8966" t="s">
        <v>31</v>
      </c>
      <c r="I8966" t="s">
        <v>857</v>
      </c>
      <c r="J8966" t="s">
        <v>18902</v>
      </c>
      <c r="K8966" t="str">
        <f>IF(COUNTIF(Customers!A:A, H8966)&gt;0, "Valid", "Invalid")</f>
        <v>Invalid</v>
      </c>
      <c r="L8966" t="str">
        <f t="shared" si="700"/>
        <v>8</v>
      </c>
      <c r="M8966" t="str">
        <f t="shared" si="701"/>
        <v>2022</v>
      </c>
      <c r="N8966">
        <f t="shared" si="702"/>
        <v>-34369.85</v>
      </c>
      <c r="O8966" t="str">
        <f t="shared" si="703"/>
        <v/>
      </c>
      <c r="P8966">
        <f t="shared" si="704"/>
        <v>34369.85</v>
      </c>
      <c r="Q8966" s="48" t="str">
        <f>IF(O8966="","",
   IF(OR(O8966&lt;EDA_Outlier_Analysis!$C$10, O8966&gt;EDA_Outlier_Analysis!$C$11),
      "Outlier",
      "Normal"))</f>
        <v/>
      </c>
      <c r="R8966" t="str">
        <f>IF(P8966="","",
   IF(OR(P8966 &lt; EDA_Outlier_Analysis!$F$7, P8966 &gt; EDA_Outlier_Analysis!$F$8),
      "Outlier",
      "Normal"))</f>
        <v>Normal</v>
      </c>
      <c r="S8966" t="str">
        <f>IF(N8966="","",
   IF(OR(N8966 &lt;EDA_Outlier_Analysis!$I$10, N8966 &gt; EDA_Outlier_Analysis!$I$11),
      "Outlier",
      "Normal"))</f>
        <v>Normal</v>
      </c>
    </row>
    <row r="8967" spans="1:19">
      <c r="A8967" t="s">
        <v>18903</v>
      </c>
      <c r="B8967" s="4">
        <v>44881</v>
      </c>
      <c r="C8967" s="2">
        <v>-31105.54</v>
      </c>
      <c r="D8967" t="s">
        <v>840</v>
      </c>
      <c r="E8967" t="s">
        <v>845</v>
      </c>
      <c r="F8967" t="s">
        <v>11</v>
      </c>
      <c r="G8967" t="s">
        <v>24</v>
      </c>
      <c r="I8967" t="s">
        <v>979</v>
      </c>
      <c r="J8967" t="s">
        <v>18904</v>
      </c>
      <c r="K8967" t="str">
        <f>IF(COUNTIF(Customers!A:A, H8967)&gt;0, "Valid", "Invalid")</f>
        <v>Invalid</v>
      </c>
      <c r="L8967" t="str">
        <f t="shared" si="700"/>
        <v>11</v>
      </c>
      <c r="M8967" t="str">
        <f t="shared" si="701"/>
        <v>2022</v>
      </c>
      <c r="N8967">
        <f t="shared" si="702"/>
        <v>-31105.54</v>
      </c>
      <c r="O8967" t="str">
        <f t="shared" si="703"/>
        <v/>
      </c>
      <c r="P8967">
        <f t="shared" si="704"/>
        <v>31105.54</v>
      </c>
      <c r="Q8967" s="48" t="str">
        <f>IF(O8967="","",
   IF(OR(O8967&lt;EDA_Outlier_Analysis!$C$10, O8967&gt;EDA_Outlier_Analysis!$C$11),
      "Outlier",
      "Normal"))</f>
        <v/>
      </c>
      <c r="R8967" t="str">
        <f>IF(P8967="","",
   IF(OR(P8967 &lt; EDA_Outlier_Analysis!$F$7, P8967 &gt; EDA_Outlier_Analysis!$F$8),
      "Outlier",
      "Normal"))</f>
        <v>Normal</v>
      </c>
      <c r="S8967" t="str">
        <f>IF(N8967="","",
   IF(OR(N8967 &lt;EDA_Outlier_Analysis!$I$10, N8967 &gt; EDA_Outlier_Analysis!$I$11),
      "Outlier",
      "Normal"))</f>
        <v>Normal</v>
      </c>
    </row>
    <row r="8968" spans="1:19">
      <c r="A8968" t="s">
        <v>18905</v>
      </c>
      <c r="B8968" s="4">
        <v>45140</v>
      </c>
      <c r="C8968" s="2">
        <v>-39542.71</v>
      </c>
      <c r="D8968" t="s">
        <v>840</v>
      </c>
      <c r="E8968" t="s">
        <v>841</v>
      </c>
      <c r="F8968" t="s">
        <v>9</v>
      </c>
      <c r="G8968" t="s">
        <v>31</v>
      </c>
      <c r="I8968" t="s">
        <v>1438</v>
      </c>
      <c r="J8968" t="s">
        <v>18906</v>
      </c>
      <c r="K8968" t="str">
        <f>IF(COUNTIF(Customers!A:A, H8968)&gt;0, "Valid", "Invalid")</f>
        <v>Invalid</v>
      </c>
      <c r="L8968" t="str">
        <f t="shared" si="700"/>
        <v>8</v>
      </c>
      <c r="M8968" t="str">
        <f t="shared" si="701"/>
        <v>2023</v>
      </c>
      <c r="N8968">
        <f t="shared" si="702"/>
        <v>-39542.71</v>
      </c>
      <c r="O8968" t="str">
        <f t="shared" si="703"/>
        <v/>
      </c>
      <c r="P8968">
        <f t="shared" si="704"/>
        <v>39542.71</v>
      </c>
      <c r="Q8968" s="48" t="str">
        <f>IF(O8968="","",
   IF(OR(O8968&lt;EDA_Outlier_Analysis!$C$10, O8968&gt;EDA_Outlier_Analysis!$C$11),
      "Outlier",
      "Normal"))</f>
        <v/>
      </c>
      <c r="R8968" t="str">
        <f>IF(P8968="","",
   IF(OR(P8968 &lt; EDA_Outlier_Analysis!$F$7, P8968 &gt; EDA_Outlier_Analysis!$F$8),
      "Outlier",
      "Normal"))</f>
        <v>Normal</v>
      </c>
      <c r="S8968" t="str">
        <f>IF(N8968="","",
   IF(OR(N8968 &lt;EDA_Outlier_Analysis!$I$10, N8968 &gt; EDA_Outlier_Analysis!$I$11),
      "Outlier",
      "Normal"))</f>
        <v>Normal</v>
      </c>
    </row>
    <row r="8969" spans="1:19">
      <c r="A8969" t="s">
        <v>18907</v>
      </c>
      <c r="B8969" s="4">
        <v>44803</v>
      </c>
      <c r="C8969" s="2">
        <v>-48441.919999999998</v>
      </c>
      <c r="D8969" t="s">
        <v>840</v>
      </c>
      <c r="E8969" t="s">
        <v>864</v>
      </c>
      <c r="F8969" t="s">
        <v>11</v>
      </c>
      <c r="G8969" t="s">
        <v>20</v>
      </c>
      <c r="I8969" t="s">
        <v>1585</v>
      </c>
      <c r="J8969" t="s">
        <v>18908</v>
      </c>
      <c r="K8969" t="str">
        <f>IF(COUNTIF(Customers!A:A, H8969)&gt;0, "Valid", "Invalid")</f>
        <v>Invalid</v>
      </c>
      <c r="L8969" t="str">
        <f t="shared" si="700"/>
        <v>8</v>
      </c>
      <c r="M8969" t="str">
        <f t="shared" si="701"/>
        <v>2022</v>
      </c>
      <c r="N8969">
        <f t="shared" si="702"/>
        <v>-48441.919999999998</v>
      </c>
      <c r="O8969" t="str">
        <f t="shared" si="703"/>
        <v/>
      </c>
      <c r="P8969">
        <f t="shared" si="704"/>
        <v>48441.919999999998</v>
      </c>
      <c r="Q8969" s="48" t="str">
        <f>IF(O8969="","",
   IF(OR(O8969&lt;EDA_Outlier_Analysis!$C$10, O8969&gt;EDA_Outlier_Analysis!$C$11),
      "Outlier",
      "Normal"))</f>
        <v/>
      </c>
      <c r="R8969" t="str">
        <f>IF(P8969="","",
   IF(OR(P8969 &lt; EDA_Outlier_Analysis!$F$7, P8969 &gt; EDA_Outlier_Analysis!$F$8),
      "Outlier",
      "Normal"))</f>
        <v>Normal</v>
      </c>
      <c r="S8969" t="str">
        <f>IF(N8969="","",
   IF(OR(N8969 &lt;EDA_Outlier_Analysis!$I$10, N8969 &gt; EDA_Outlier_Analysis!$I$11),
      "Outlier",
      "Normal"))</f>
        <v>Normal</v>
      </c>
    </row>
    <row r="8970" spans="1:19">
      <c r="A8970" t="s">
        <v>18909</v>
      </c>
      <c r="B8970" s="4">
        <v>45259</v>
      </c>
      <c r="C8970" s="2">
        <v>-21152.13</v>
      </c>
      <c r="D8970" t="s">
        <v>840</v>
      </c>
      <c r="E8970" t="s">
        <v>878</v>
      </c>
      <c r="F8970" t="s">
        <v>11</v>
      </c>
      <c r="G8970" t="s">
        <v>34</v>
      </c>
      <c r="I8970" t="s">
        <v>1540</v>
      </c>
      <c r="J8970" t="s">
        <v>18910</v>
      </c>
      <c r="K8970" t="str">
        <f>IF(COUNTIF(Customers!A:A, H8970)&gt;0, "Valid", "Invalid")</f>
        <v>Invalid</v>
      </c>
      <c r="L8970" t="str">
        <f t="shared" si="700"/>
        <v>11</v>
      </c>
      <c r="M8970" t="str">
        <f t="shared" si="701"/>
        <v>2023</v>
      </c>
      <c r="N8970">
        <f t="shared" si="702"/>
        <v>-21152.13</v>
      </c>
      <c r="O8970" t="str">
        <f t="shared" si="703"/>
        <v/>
      </c>
      <c r="P8970">
        <f t="shared" si="704"/>
        <v>21152.13</v>
      </c>
      <c r="Q8970" s="48" t="str">
        <f>IF(O8970="","",
   IF(OR(O8970&lt;EDA_Outlier_Analysis!$C$10, O8970&gt;EDA_Outlier_Analysis!$C$11),
      "Outlier",
      "Normal"))</f>
        <v/>
      </c>
      <c r="R8970" t="str">
        <f>IF(P8970="","",
   IF(OR(P8970 &lt; EDA_Outlier_Analysis!$F$7, P8970 &gt; EDA_Outlier_Analysis!$F$8),
      "Outlier",
      "Normal"))</f>
        <v>Outlier</v>
      </c>
      <c r="S8970" t="str">
        <f>IF(N8970="","",
   IF(OR(N8970 &lt;EDA_Outlier_Analysis!$I$10, N8970 &gt; EDA_Outlier_Analysis!$I$11),
      "Outlier",
      "Normal"))</f>
        <v>Normal</v>
      </c>
    </row>
    <row r="8971" spans="1:19">
      <c r="A8971" t="s">
        <v>18911</v>
      </c>
      <c r="B8971" s="4">
        <v>45273</v>
      </c>
      <c r="C8971" s="2">
        <v>200514.18</v>
      </c>
      <c r="D8971" t="s">
        <v>849</v>
      </c>
      <c r="E8971" t="s">
        <v>853</v>
      </c>
      <c r="F8971" t="s">
        <v>9</v>
      </c>
      <c r="G8971" t="s">
        <v>34</v>
      </c>
      <c r="H8971" t="s">
        <v>715</v>
      </c>
      <c r="J8971" t="s">
        <v>18912</v>
      </c>
      <c r="K8971" t="str">
        <f>IF(COUNTIF(Customers!A:A, H8971)&gt;0, "Valid", "Invalid")</f>
        <v>Valid</v>
      </c>
      <c r="L8971" t="str">
        <f t="shared" si="700"/>
        <v>12</v>
      </c>
      <c r="M8971" t="str">
        <f t="shared" si="701"/>
        <v>2023</v>
      </c>
      <c r="N8971">
        <f t="shared" si="702"/>
        <v>200514.18</v>
      </c>
      <c r="O8971">
        <f t="shared" si="703"/>
        <v>200514.18</v>
      </c>
      <c r="P8971" t="str">
        <f t="shared" si="704"/>
        <v/>
      </c>
      <c r="Q8971" s="48" t="str">
        <f>IF(O8971="","",
   IF(OR(O8971&lt;EDA_Outlier_Analysis!$C$10, O8971&gt;EDA_Outlier_Analysis!$C$11),
      "Outlier",
      "Normal"))</f>
        <v>Normal</v>
      </c>
      <c r="R8971" t="str">
        <f>IF(P8971="","",
   IF(OR(P8971 &lt; EDA_Outlier_Analysis!$F$7, P8971 &gt; EDA_Outlier_Analysis!$F$8),
      "Outlier",
      "Normal"))</f>
        <v/>
      </c>
      <c r="S8971" t="str">
        <f>IF(N8971="","",
   IF(OR(N8971 &lt;EDA_Outlier_Analysis!$I$10, N8971 &gt; EDA_Outlier_Analysis!$I$11),
      "Outlier",
      "Normal"))</f>
        <v>Normal</v>
      </c>
    </row>
    <row r="8972" spans="1:19">
      <c r="A8972" t="s">
        <v>18913</v>
      </c>
      <c r="B8972" s="4">
        <v>44838</v>
      </c>
      <c r="C8972" s="2">
        <v>-35199.879999999997</v>
      </c>
      <c r="D8972" t="s">
        <v>840</v>
      </c>
      <c r="E8972" t="s">
        <v>878</v>
      </c>
      <c r="F8972" t="s">
        <v>9</v>
      </c>
      <c r="G8972" t="s">
        <v>34</v>
      </c>
      <c r="I8972" t="s">
        <v>1086</v>
      </c>
      <c r="J8972" t="s">
        <v>18914</v>
      </c>
      <c r="K8972" t="str">
        <f>IF(COUNTIF(Customers!A:A, H8972)&gt;0, "Valid", "Invalid")</f>
        <v>Invalid</v>
      </c>
      <c r="L8972" t="str">
        <f t="shared" si="700"/>
        <v>10</v>
      </c>
      <c r="M8972" t="str">
        <f t="shared" si="701"/>
        <v>2022</v>
      </c>
      <c r="N8972">
        <f t="shared" si="702"/>
        <v>-35199.879999999997</v>
      </c>
      <c r="O8972" t="str">
        <f t="shared" si="703"/>
        <v/>
      </c>
      <c r="P8972">
        <f t="shared" si="704"/>
        <v>35199.879999999997</v>
      </c>
      <c r="Q8972" s="48" t="str">
        <f>IF(O8972="","",
   IF(OR(O8972&lt;EDA_Outlier_Analysis!$C$10, O8972&gt;EDA_Outlier_Analysis!$C$11),
      "Outlier",
      "Normal"))</f>
        <v/>
      </c>
      <c r="R8972" t="str">
        <f>IF(P8972="","",
   IF(OR(P8972 &lt; EDA_Outlier_Analysis!$F$7, P8972 &gt; EDA_Outlier_Analysis!$F$8),
      "Outlier",
      "Normal"))</f>
        <v>Normal</v>
      </c>
      <c r="S8972" t="str">
        <f>IF(N8972="","",
   IF(OR(N8972 &lt;EDA_Outlier_Analysis!$I$10, N8972 &gt; EDA_Outlier_Analysis!$I$11),
      "Outlier",
      "Normal"))</f>
        <v>Normal</v>
      </c>
    </row>
    <row r="8973" spans="1:19">
      <c r="A8973" t="s">
        <v>18915</v>
      </c>
      <c r="B8973" s="4">
        <v>44628</v>
      </c>
      <c r="C8973" s="2">
        <v>97659.41</v>
      </c>
      <c r="D8973" t="s">
        <v>849</v>
      </c>
      <c r="E8973" t="s">
        <v>850</v>
      </c>
      <c r="F8973" t="s">
        <v>10</v>
      </c>
      <c r="G8973" t="s">
        <v>20</v>
      </c>
      <c r="H8973" t="s">
        <v>537</v>
      </c>
      <c r="J8973" t="s">
        <v>18916</v>
      </c>
      <c r="K8973" t="str">
        <f>IF(COUNTIF(Customers!A:A, H8973)&gt;0, "Valid", "Invalid")</f>
        <v>Valid</v>
      </c>
      <c r="L8973" t="str">
        <f t="shared" si="700"/>
        <v>3</v>
      </c>
      <c r="M8973" t="str">
        <f t="shared" si="701"/>
        <v>2022</v>
      </c>
      <c r="N8973">
        <f t="shared" si="702"/>
        <v>97659.41</v>
      </c>
      <c r="O8973">
        <f t="shared" si="703"/>
        <v>97659.41</v>
      </c>
      <c r="P8973" t="str">
        <f t="shared" si="704"/>
        <v/>
      </c>
      <c r="Q8973" s="48" t="str">
        <f>IF(O8973="","",
   IF(OR(O8973&lt;EDA_Outlier_Analysis!$C$10, O8973&gt;EDA_Outlier_Analysis!$C$11),
      "Outlier",
      "Normal"))</f>
        <v>Normal</v>
      </c>
      <c r="R8973" t="str">
        <f>IF(P8973="","",
   IF(OR(P8973 &lt; EDA_Outlier_Analysis!$F$7, P8973 &gt; EDA_Outlier_Analysis!$F$8),
      "Outlier",
      "Normal"))</f>
        <v/>
      </c>
      <c r="S8973" t="str">
        <f>IF(N8973="","",
   IF(OR(N8973 &lt;EDA_Outlier_Analysis!$I$10, N8973 &gt; EDA_Outlier_Analysis!$I$11),
      "Outlier",
      "Normal"))</f>
        <v>Normal</v>
      </c>
    </row>
    <row r="8974" spans="1:19">
      <c r="A8974" t="s">
        <v>18917</v>
      </c>
      <c r="B8974" s="4">
        <v>44766</v>
      </c>
      <c r="C8974" s="2">
        <v>190226.62</v>
      </c>
      <c r="D8974" t="s">
        <v>849</v>
      </c>
      <c r="E8974" t="s">
        <v>850</v>
      </c>
      <c r="F8974" t="s">
        <v>11</v>
      </c>
      <c r="G8974" t="s">
        <v>31</v>
      </c>
      <c r="H8974" t="s">
        <v>485</v>
      </c>
      <c r="J8974" t="s">
        <v>18918</v>
      </c>
      <c r="K8974" t="str">
        <f>IF(COUNTIF(Customers!A:A, H8974)&gt;0, "Valid", "Invalid")</f>
        <v>Valid</v>
      </c>
      <c r="L8974" t="str">
        <f t="shared" si="700"/>
        <v>7</v>
      </c>
      <c r="M8974" t="str">
        <f t="shared" si="701"/>
        <v>2022</v>
      </c>
      <c r="N8974">
        <f t="shared" si="702"/>
        <v>190226.62</v>
      </c>
      <c r="O8974">
        <f t="shared" si="703"/>
        <v>190226.62</v>
      </c>
      <c r="P8974" t="str">
        <f t="shared" si="704"/>
        <v/>
      </c>
      <c r="Q8974" s="48" t="str">
        <f>IF(O8974="","",
   IF(OR(O8974&lt;EDA_Outlier_Analysis!$C$10, O8974&gt;EDA_Outlier_Analysis!$C$11),
      "Outlier",
      "Normal"))</f>
        <v>Normal</v>
      </c>
      <c r="R8974" t="str">
        <f>IF(P8974="","",
   IF(OR(P8974 &lt; EDA_Outlier_Analysis!$F$7, P8974 &gt; EDA_Outlier_Analysis!$F$8),
      "Outlier",
      "Normal"))</f>
        <v/>
      </c>
      <c r="S8974" t="str">
        <f>IF(N8974="","",
   IF(OR(N8974 &lt;EDA_Outlier_Analysis!$I$10, N8974 &gt; EDA_Outlier_Analysis!$I$11),
      "Outlier",
      "Normal"))</f>
        <v>Normal</v>
      </c>
    </row>
    <row r="8975" spans="1:19">
      <c r="A8975" t="s">
        <v>18919</v>
      </c>
      <c r="B8975" s="4">
        <v>45145</v>
      </c>
      <c r="C8975" s="2">
        <v>-23850.080000000002</v>
      </c>
      <c r="D8975" t="s">
        <v>840</v>
      </c>
      <c r="E8975" t="s">
        <v>856</v>
      </c>
      <c r="F8975" t="s">
        <v>9</v>
      </c>
      <c r="G8975" t="s">
        <v>31</v>
      </c>
      <c r="I8975" t="s">
        <v>1109</v>
      </c>
      <c r="J8975" t="s">
        <v>18920</v>
      </c>
      <c r="K8975" t="str">
        <f>IF(COUNTIF(Customers!A:A, H8975)&gt;0, "Valid", "Invalid")</f>
        <v>Invalid</v>
      </c>
      <c r="L8975" t="str">
        <f t="shared" si="700"/>
        <v>8</v>
      </c>
      <c r="M8975" t="str">
        <f t="shared" si="701"/>
        <v>2023</v>
      </c>
      <c r="N8975">
        <f t="shared" si="702"/>
        <v>-23850.080000000002</v>
      </c>
      <c r="O8975" t="str">
        <f t="shared" si="703"/>
        <v/>
      </c>
      <c r="P8975">
        <f t="shared" si="704"/>
        <v>23850.080000000002</v>
      </c>
      <c r="Q8975" s="48" t="str">
        <f>IF(O8975="","",
   IF(OR(O8975&lt;EDA_Outlier_Analysis!$C$10, O8975&gt;EDA_Outlier_Analysis!$C$11),
      "Outlier",
      "Normal"))</f>
        <v/>
      </c>
      <c r="R8975" t="str">
        <f>IF(P8975="","",
   IF(OR(P8975 &lt; EDA_Outlier_Analysis!$F$7, P8975 &gt; EDA_Outlier_Analysis!$F$8),
      "Outlier",
      "Normal"))</f>
        <v>Outlier</v>
      </c>
      <c r="S8975" t="str">
        <f>IF(N8975="","",
   IF(OR(N8975 &lt;EDA_Outlier_Analysis!$I$10, N8975 &gt; EDA_Outlier_Analysis!$I$11),
      "Outlier",
      "Normal"))</f>
        <v>Normal</v>
      </c>
    </row>
    <row r="8976" spans="1:19">
      <c r="A8976" t="s">
        <v>18921</v>
      </c>
      <c r="B8976" s="4">
        <v>44987</v>
      </c>
      <c r="C8976" s="2">
        <v>256272.24</v>
      </c>
      <c r="D8976" t="s">
        <v>849</v>
      </c>
      <c r="E8976" t="s">
        <v>850</v>
      </c>
      <c r="F8976" t="s">
        <v>10</v>
      </c>
      <c r="G8976" t="s">
        <v>34</v>
      </c>
      <c r="H8976" t="s">
        <v>443</v>
      </c>
      <c r="J8976" t="s">
        <v>18922</v>
      </c>
      <c r="K8976" t="str">
        <f>IF(COUNTIF(Customers!A:A, H8976)&gt;0, "Valid", "Invalid")</f>
        <v>Valid</v>
      </c>
      <c r="L8976" t="str">
        <f t="shared" si="700"/>
        <v>3</v>
      </c>
      <c r="M8976" t="str">
        <f t="shared" si="701"/>
        <v>2023</v>
      </c>
      <c r="N8976">
        <f t="shared" si="702"/>
        <v>256272.24</v>
      </c>
      <c r="O8976">
        <f t="shared" si="703"/>
        <v>256272.24</v>
      </c>
      <c r="P8976" t="str">
        <f t="shared" si="704"/>
        <v/>
      </c>
      <c r="Q8976" s="48" t="str">
        <f>IF(O8976="","",
   IF(OR(O8976&lt;EDA_Outlier_Analysis!$C$10, O8976&gt;EDA_Outlier_Analysis!$C$11),
      "Outlier",
      "Normal"))</f>
        <v>Normal</v>
      </c>
      <c r="R8976" t="str">
        <f>IF(P8976="","",
   IF(OR(P8976 &lt; EDA_Outlier_Analysis!$F$7, P8976 &gt; EDA_Outlier_Analysis!$F$8),
      "Outlier",
      "Normal"))</f>
        <v/>
      </c>
      <c r="S8976" t="str">
        <f>IF(N8976="","",
   IF(OR(N8976 &lt;EDA_Outlier_Analysis!$I$10, N8976 &gt; EDA_Outlier_Analysis!$I$11),
      "Outlier",
      "Normal"))</f>
        <v>Normal</v>
      </c>
    </row>
    <row r="8977" spans="1:19">
      <c r="A8977" t="s">
        <v>18923</v>
      </c>
      <c r="B8977" s="4">
        <v>45140</v>
      </c>
      <c r="C8977" s="2">
        <v>164978.16</v>
      </c>
      <c r="D8977" t="s">
        <v>849</v>
      </c>
      <c r="E8977" t="s">
        <v>853</v>
      </c>
      <c r="F8977" t="s">
        <v>11</v>
      </c>
      <c r="G8977" t="s">
        <v>24</v>
      </c>
      <c r="H8977" t="s">
        <v>167</v>
      </c>
      <c r="J8977" t="s">
        <v>18924</v>
      </c>
      <c r="K8977" t="str">
        <f>IF(COUNTIF(Customers!A:A, H8977)&gt;0, "Valid", "Invalid")</f>
        <v>Valid</v>
      </c>
      <c r="L8977" t="str">
        <f t="shared" si="700"/>
        <v>8</v>
      </c>
      <c r="M8977" t="str">
        <f t="shared" si="701"/>
        <v>2023</v>
      </c>
      <c r="N8977">
        <f t="shared" si="702"/>
        <v>164978.16</v>
      </c>
      <c r="O8977">
        <f t="shared" si="703"/>
        <v>164978.16</v>
      </c>
      <c r="P8977" t="str">
        <f t="shared" si="704"/>
        <v/>
      </c>
      <c r="Q8977" s="48" t="str">
        <f>IF(O8977="","",
   IF(OR(O8977&lt;EDA_Outlier_Analysis!$C$10, O8977&gt;EDA_Outlier_Analysis!$C$11),
      "Outlier",
      "Normal"))</f>
        <v>Normal</v>
      </c>
      <c r="R8977" t="str">
        <f>IF(P8977="","",
   IF(OR(P8977 &lt; EDA_Outlier_Analysis!$F$7, P8977 &gt; EDA_Outlier_Analysis!$F$8),
      "Outlier",
      "Normal"))</f>
        <v/>
      </c>
      <c r="S8977" t="str">
        <f>IF(N8977="","",
   IF(OR(N8977 &lt;EDA_Outlier_Analysis!$I$10, N8977 &gt; EDA_Outlier_Analysis!$I$11),
      "Outlier",
      "Normal"))</f>
        <v>Normal</v>
      </c>
    </row>
    <row r="8978" spans="1:19">
      <c r="A8978" t="s">
        <v>18925</v>
      </c>
      <c r="B8978" s="4">
        <v>44704</v>
      </c>
      <c r="C8978" s="2">
        <v>-46145.58</v>
      </c>
      <c r="D8978" t="s">
        <v>840</v>
      </c>
      <c r="E8978" t="s">
        <v>856</v>
      </c>
      <c r="F8978" t="s">
        <v>9</v>
      </c>
      <c r="G8978" t="s">
        <v>34</v>
      </c>
      <c r="I8978" t="s">
        <v>1117</v>
      </c>
      <c r="J8978" t="s">
        <v>18926</v>
      </c>
      <c r="K8978" t="str">
        <f>IF(COUNTIF(Customers!A:A, H8978)&gt;0, "Valid", "Invalid")</f>
        <v>Invalid</v>
      </c>
      <c r="L8978" t="str">
        <f t="shared" si="700"/>
        <v>5</v>
      </c>
      <c r="M8978" t="str">
        <f t="shared" si="701"/>
        <v>2022</v>
      </c>
      <c r="N8978">
        <f t="shared" si="702"/>
        <v>-46145.58</v>
      </c>
      <c r="O8978" t="str">
        <f t="shared" si="703"/>
        <v/>
      </c>
      <c r="P8978">
        <f t="shared" si="704"/>
        <v>46145.58</v>
      </c>
      <c r="Q8978" s="48" t="str">
        <f>IF(O8978="","",
   IF(OR(O8978&lt;EDA_Outlier_Analysis!$C$10, O8978&gt;EDA_Outlier_Analysis!$C$11),
      "Outlier",
      "Normal"))</f>
        <v/>
      </c>
      <c r="R8978" t="str">
        <f>IF(P8978="","",
   IF(OR(P8978 &lt; EDA_Outlier_Analysis!$F$7, P8978 &gt; EDA_Outlier_Analysis!$F$8),
      "Outlier",
      "Normal"))</f>
        <v>Normal</v>
      </c>
      <c r="S8978" t="str">
        <f>IF(N8978="","",
   IF(OR(N8978 &lt;EDA_Outlier_Analysis!$I$10, N8978 &gt; EDA_Outlier_Analysis!$I$11),
      "Outlier",
      "Normal"))</f>
        <v>Normal</v>
      </c>
    </row>
    <row r="8979" spans="1:19">
      <c r="A8979" t="s">
        <v>18927</v>
      </c>
      <c r="B8979" s="4">
        <v>44888</v>
      </c>
      <c r="C8979" s="2">
        <v>-4182.0200000000004</v>
      </c>
      <c r="D8979" t="s">
        <v>840</v>
      </c>
      <c r="E8979" t="s">
        <v>864</v>
      </c>
      <c r="F8979" t="s">
        <v>10</v>
      </c>
      <c r="G8979" t="s">
        <v>34</v>
      </c>
      <c r="I8979" t="s">
        <v>1394</v>
      </c>
      <c r="J8979" t="s">
        <v>18928</v>
      </c>
      <c r="K8979" t="str">
        <f>IF(COUNTIF(Customers!A:A, H8979)&gt;0, "Valid", "Invalid")</f>
        <v>Invalid</v>
      </c>
      <c r="L8979" t="str">
        <f t="shared" si="700"/>
        <v>11</v>
      </c>
      <c r="M8979" t="str">
        <f t="shared" si="701"/>
        <v>2022</v>
      </c>
      <c r="N8979">
        <f t="shared" si="702"/>
        <v>-4182.0200000000004</v>
      </c>
      <c r="O8979" t="str">
        <f t="shared" si="703"/>
        <v/>
      </c>
      <c r="P8979">
        <f t="shared" si="704"/>
        <v>4182.0200000000004</v>
      </c>
      <c r="Q8979" s="48" t="str">
        <f>IF(O8979="","",
   IF(OR(O8979&lt;EDA_Outlier_Analysis!$C$10, O8979&gt;EDA_Outlier_Analysis!$C$11),
      "Outlier",
      "Normal"))</f>
        <v/>
      </c>
      <c r="R8979" t="str">
        <f>IF(P8979="","",
   IF(OR(P8979 &lt; EDA_Outlier_Analysis!$F$7, P8979 &gt; EDA_Outlier_Analysis!$F$8),
      "Outlier",
      "Normal"))</f>
        <v>Outlier</v>
      </c>
      <c r="S8979" t="str">
        <f>IF(N8979="","",
   IF(OR(N8979 &lt;EDA_Outlier_Analysis!$I$10, N8979 &gt; EDA_Outlier_Analysis!$I$11),
      "Outlier",
      "Normal"))</f>
        <v>Normal</v>
      </c>
    </row>
    <row r="8980" spans="1:19">
      <c r="A8980" t="s">
        <v>18929</v>
      </c>
      <c r="B8980" s="4">
        <v>44984</v>
      </c>
      <c r="C8980" s="2">
        <v>19927.66</v>
      </c>
      <c r="D8980" t="s">
        <v>873</v>
      </c>
      <c r="E8980" t="s">
        <v>873</v>
      </c>
      <c r="F8980" t="s">
        <v>10</v>
      </c>
      <c r="G8980" t="s">
        <v>24</v>
      </c>
      <c r="J8980" t="s">
        <v>18930</v>
      </c>
      <c r="K8980" t="str">
        <f>IF(COUNTIF(Customers!A:A, H8980)&gt;0, "Valid", "Invalid")</f>
        <v>Invalid</v>
      </c>
      <c r="L8980" t="str">
        <f t="shared" si="700"/>
        <v>2</v>
      </c>
      <c r="M8980" t="str">
        <f t="shared" si="701"/>
        <v>2023</v>
      </c>
      <c r="N8980">
        <f t="shared" si="702"/>
        <v>-19927.66</v>
      </c>
      <c r="O8980" t="str">
        <f t="shared" si="703"/>
        <v/>
      </c>
      <c r="P8980" t="str">
        <f t="shared" si="704"/>
        <v/>
      </c>
      <c r="Q8980" s="48" t="str">
        <f>IF(O8980="","",
   IF(OR(O8980&lt;EDA_Outlier_Analysis!$C$10, O8980&gt;EDA_Outlier_Analysis!$C$11),
      "Outlier",
      "Normal"))</f>
        <v/>
      </c>
      <c r="R8980" t="str">
        <f>IF(P8980="","",
   IF(OR(P8980 &lt; EDA_Outlier_Analysis!$F$7, P8980 &gt; EDA_Outlier_Analysis!$F$8),
      "Outlier",
      "Normal"))</f>
        <v/>
      </c>
      <c r="S8980" t="str">
        <f>IF(N8980="","",
   IF(OR(N8980 &lt;EDA_Outlier_Analysis!$I$10, N8980 &gt; EDA_Outlier_Analysis!$I$11),
      "Outlier",
      "Normal"))</f>
        <v>Normal</v>
      </c>
    </row>
    <row r="8981" spans="1:19">
      <c r="A8981" t="s">
        <v>18931</v>
      </c>
      <c r="B8981" s="4">
        <v>45232</v>
      </c>
      <c r="C8981" s="2">
        <v>180770.71</v>
      </c>
      <c r="D8981" t="s">
        <v>849</v>
      </c>
      <c r="E8981" t="s">
        <v>853</v>
      </c>
      <c r="F8981" t="s">
        <v>9</v>
      </c>
      <c r="G8981" t="s">
        <v>34</v>
      </c>
      <c r="H8981" t="s">
        <v>193</v>
      </c>
      <c r="J8981" t="s">
        <v>18932</v>
      </c>
      <c r="K8981" t="str">
        <f>IF(COUNTIF(Customers!A:A, H8981)&gt;0, "Valid", "Invalid")</f>
        <v>Valid</v>
      </c>
      <c r="L8981" t="str">
        <f t="shared" si="700"/>
        <v>11</v>
      </c>
      <c r="M8981" t="str">
        <f t="shared" si="701"/>
        <v>2023</v>
      </c>
      <c r="N8981">
        <f t="shared" si="702"/>
        <v>180770.71</v>
      </c>
      <c r="O8981">
        <f t="shared" si="703"/>
        <v>180770.71</v>
      </c>
      <c r="P8981" t="str">
        <f t="shared" si="704"/>
        <v/>
      </c>
      <c r="Q8981" s="48" t="str">
        <f>IF(O8981="","",
   IF(OR(O8981&lt;EDA_Outlier_Analysis!$C$10, O8981&gt;EDA_Outlier_Analysis!$C$11),
      "Outlier",
      "Normal"))</f>
        <v>Normal</v>
      </c>
      <c r="R8981" t="str">
        <f>IF(P8981="","",
   IF(OR(P8981 &lt; EDA_Outlier_Analysis!$F$7, P8981 &gt; EDA_Outlier_Analysis!$F$8),
      "Outlier",
      "Normal"))</f>
        <v/>
      </c>
      <c r="S8981" t="str">
        <f>IF(N8981="","",
   IF(OR(N8981 &lt;EDA_Outlier_Analysis!$I$10, N8981 &gt; EDA_Outlier_Analysis!$I$11),
      "Outlier",
      "Normal"))</f>
        <v>Normal</v>
      </c>
    </row>
    <row r="8982" spans="1:19">
      <c r="A8982" t="s">
        <v>18933</v>
      </c>
      <c r="B8982" s="4">
        <v>44888</v>
      </c>
      <c r="C8982" s="2">
        <v>145449.78</v>
      </c>
      <c r="D8982" t="s">
        <v>849</v>
      </c>
      <c r="E8982" t="s">
        <v>853</v>
      </c>
      <c r="F8982" t="s">
        <v>9</v>
      </c>
      <c r="G8982" t="s">
        <v>34</v>
      </c>
      <c r="H8982" t="s">
        <v>725</v>
      </c>
      <c r="J8982" t="s">
        <v>18934</v>
      </c>
      <c r="K8982" t="str">
        <f>IF(COUNTIF(Customers!A:A, H8982)&gt;0, "Valid", "Invalid")</f>
        <v>Valid</v>
      </c>
      <c r="L8982" t="str">
        <f t="shared" si="700"/>
        <v>11</v>
      </c>
      <c r="M8982" t="str">
        <f t="shared" si="701"/>
        <v>2022</v>
      </c>
      <c r="N8982">
        <f t="shared" si="702"/>
        <v>145449.78</v>
      </c>
      <c r="O8982">
        <f t="shared" si="703"/>
        <v>145449.78</v>
      </c>
      <c r="P8982" t="str">
        <f t="shared" si="704"/>
        <v/>
      </c>
      <c r="Q8982" s="48" t="str">
        <f>IF(O8982="","",
   IF(OR(O8982&lt;EDA_Outlier_Analysis!$C$10, O8982&gt;EDA_Outlier_Analysis!$C$11),
      "Outlier",
      "Normal"))</f>
        <v>Normal</v>
      </c>
      <c r="R8982" t="str">
        <f>IF(P8982="","",
   IF(OR(P8982 &lt; EDA_Outlier_Analysis!$F$7, P8982 &gt; EDA_Outlier_Analysis!$F$8),
      "Outlier",
      "Normal"))</f>
        <v/>
      </c>
      <c r="S8982" t="str">
        <f>IF(N8982="","",
   IF(OR(N8982 &lt;EDA_Outlier_Analysis!$I$10, N8982 &gt; EDA_Outlier_Analysis!$I$11),
      "Outlier",
      "Normal"))</f>
        <v>Normal</v>
      </c>
    </row>
    <row r="8983" spans="1:19">
      <c r="A8983" t="s">
        <v>18935</v>
      </c>
      <c r="B8983" s="4">
        <v>44891</v>
      </c>
      <c r="C8983" s="2">
        <v>199176.26</v>
      </c>
      <c r="D8983" t="s">
        <v>849</v>
      </c>
      <c r="E8983" t="s">
        <v>850</v>
      </c>
      <c r="F8983" t="s">
        <v>9</v>
      </c>
      <c r="G8983" t="s">
        <v>34</v>
      </c>
      <c r="H8983" t="s">
        <v>745</v>
      </c>
      <c r="J8983" t="s">
        <v>18936</v>
      </c>
      <c r="K8983" t="str">
        <f>IF(COUNTIF(Customers!A:A, H8983)&gt;0, "Valid", "Invalid")</f>
        <v>Valid</v>
      </c>
      <c r="L8983" t="str">
        <f t="shared" si="700"/>
        <v>11</v>
      </c>
      <c r="M8983" t="str">
        <f t="shared" si="701"/>
        <v>2022</v>
      </c>
      <c r="N8983">
        <f t="shared" si="702"/>
        <v>199176.26</v>
      </c>
      <c r="O8983">
        <f t="shared" si="703"/>
        <v>199176.26</v>
      </c>
      <c r="P8983" t="str">
        <f t="shared" si="704"/>
        <v/>
      </c>
      <c r="Q8983" s="48" t="str">
        <f>IF(O8983="","",
   IF(OR(O8983&lt;EDA_Outlier_Analysis!$C$10, O8983&gt;EDA_Outlier_Analysis!$C$11),
      "Outlier",
      "Normal"))</f>
        <v>Normal</v>
      </c>
      <c r="R8983" t="str">
        <f>IF(P8983="","",
   IF(OR(P8983 &lt; EDA_Outlier_Analysis!$F$7, P8983 &gt; EDA_Outlier_Analysis!$F$8),
      "Outlier",
      "Normal"))</f>
        <v/>
      </c>
      <c r="S8983" t="str">
        <f>IF(N8983="","",
   IF(OR(N8983 &lt;EDA_Outlier_Analysis!$I$10, N8983 &gt; EDA_Outlier_Analysis!$I$11),
      "Outlier",
      "Normal"))</f>
        <v>Normal</v>
      </c>
    </row>
    <row r="8984" spans="1:19">
      <c r="A8984" t="s">
        <v>18937</v>
      </c>
      <c r="B8984" s="4">
        <v>45290</v>
      </c>
      <c r="C8984" s="2">
        <v>-60644.160000000003</v>
      </c>
      <c r="D8984" t="s">
        <v>840</v>
      </c>
      <c r="E8984" t="s">
        <v>856</v>
      </c>
      <c r="F8984" t="s">
        <v>10</v>
      </c>
      <c r="G8984" t="s">
        <v>20</v>
      </c>
      <c r="I8984" t="s">
        <v>1448</v>
      </c>
      <c r="J8984" t="s">
        <v>18938</v>
      </c>
      <c r="K8984" t="str">
        <f>IF(COUNTIF(Customers!A:A, H8984)&gt;0, "Valid", "Invalid")</f>
        <v>Invalid</v>
      </c>
      <c r="L8984" t="str">
        <f t="shared" si="700"/>
        <v>12</v>
      </c>
      <c r="M8984" t="str">
        <f t="shared" si="701"/>
        <v>2023</v>
      </c>
      <c r="N8984">
        <f t="shared" si="702"/>
        <v>-60644.160000000003</v>
      </c>
      <c r="O8984" t="str">
        <f t="shared" si="703"/>
        <v/>
      </c>
      <c r="P8984">
        <f t="shared" si="704"/>
        <v>60644.160000000003</v>
      </c>
      <c r="Q8984" s="48" t="str">
        <f>IF(O8984="","",
   IF(OR(O8984&lt;EDA_Outlier_Analysis!$C$10, O8984&gt;EDA_Outlier_Analysis!$C$11),
      "Outlier",
      "Normal"))</f>
        <v/>
      </c>
      <c r="R8984" t="str">
        <f>IF(P8984="","",
   IF(OR(P8984 &lt; EDA_Outlier_Analysis!$F$7, P8984 &gt; EDA_Outlier_Analysis!$F$8),
      "Outlier",
      "Normal"))</f>
        <v>Outlier</v>
      </c>
      <c r="S8984" t="str">
        <f>IF(N8984="","",
   IF(OR(N8984 &lt;EDA_Outlier_Analysis!$I$10, N8984 &gt; EDA_Outlier_Analysis!$I$11),
      "Outlier",
      "Normal"))</f>
        <v>Normal</v>
      </c>
    </row>
    <row r="8985" spans="1:19">
      <c r="A8985" t="s">
        <v>18939</v>
      </c>
      <c r="B8985" s="4">
        <v>44762</v>
      </c>
      <c r="C8985" s="2">
        <v>-5248.37</v>
      </c>
      <c r="D8985" t="s">
        <v>840</v>
      </c>
      <c r="E8985" t="s">
        <v>841</v>
      </c>
      <c r="F8985" t="s">
        <v>11</v>
      </c>
      <c r="G8985" t="s">
        <v>34</v>
      </c>
      <c r="I8985" t="s">
        <v>1261</v>
      </c>
      <c r="J8985" t="s">
        <v>18940</v>
      </c>
      <c r="K8985" t="str">
        <f>IF(COUNTIF(Customers!A:A, H8985)&gt;0, "Valid", "Invalid")</f>
        <v>Invalid</v>
      </c>
      <c r="L8985" t="str">
        <f t="shared" si="700"/>
        <v>7</v>
      </c>
      <c r="M8985" t="str">
        <f t="shared" si="701"/>
        <v>2022</v>
      </c>
      <c r="N8985">
        <f t="shared" si="702"/>
        <v>-5248.37</v>
      </c>
      <c r="O8985" t="str">
        <f t="shared" si="703"/>
        <v/>
      </c>
      <c r="P8985">
        <f t="shared" si="704"/>
        <v>5248.37</v>
      </c>
      <c r="Q8985" s="48" t="str">
        <f>IF(O8985="","",
   IF(OR(O8985&lt;EDA_Outlier_Analysis!$C$10, O8985&gt;EDA_Outlier_Analysis!$C$11),
      "Outlier",
      "Normal"))</f>
        <v/>
      </c>
      <c r="R8985" t="str">
        <f>IF(P8985="","",
   IF(OR(P8985 &lt; EDA_Outlier_Analysis!$F$7, P8985 &gt; EDA_Outlier_Analysis!$F$8),
      "Outlier",
      "Normal"))</f>
        <v>Outlier</v>
      </c>
      <c r="S8985" t="str">
        <f>IF(N8985="","",
   IF(OR(N8985 &lt;EDA_Outlier_Analysis!$I$10, N8985 &gt; EDA_Outlier_Analysis!$I$11),
      "Outlier",
      "Normal"))</f>
        <v>Normal</v>
      </c>
    </row>
    <row r="8986" spans="1:19">
      <c r="A8986" t="s">
        <v>18941</v>
      </c>
      <c r="B8986" s="4">
        <v>44911</v>
      </c>
      <c r="C8986" s="2">
        <v>-36162.17</v>
      </c>
      <c r="D8986" t="s">
        <v>840</v>
      </c>
      <c r="E8986" t="s">
        <v>845</v>
      </c>
      <c r="F8986" t="s">
        <v>11</v>
      </c>
      <c r="G8986" t="s">
        <v>24</v>
      </c>
      <c r="I8986" t="s">
        <v>1940</v>
      </c>
      <c r="J8986" t="s">
        <v>18942</v>
      </c>
      <c r="K8986" t="str">
        <f>IF(COUNTIF(Customers!A:A, H8986)&gt;0, "Valid", "Invalid")</f>
        <v>Invalid</v>
      </c>
      <c r="L8986" t="str">
        <f t="shared" si="700"/>
        <v>12</v>
      </c>
      <c r="M8986" t="str">
        <f t="shared" si="701"/>
        <v>2022</v>
      </c>
      <c r="N8986">
        <f t="shared" si="702"/>
        <v>-36162.17</v>
      </c>
      <c r="O8986" t="str">
        <f t="shared" si="703"/>
        <v/>
      </c>
      <c r="P8986">
        <f t="shared" si="704"/>
        <v>36162.17</v>
      </c>
      <c r="Q8986" s="48" t="str">
        <f>IF(O8986="","",
   IF(OR(O8986&lt;EDA_Outlier_Analysis!$C$10, O8986&gt;EDA_Outlier_Analysis!$C$11),
      "Outlier",
      "Normal"))</f>
        <v/>
      </c>
      <c r="R8986" t="str">
        <f>IF(P8986="","",
   IF(OR(P8986 &lt; EDA_Outlier_Analysis!$F$7, P8986 &gt; EDA_Outlier_Analysis!$F$8),
      "Outlier",
      "Normal"))</f>
        <v>Normal</v>
      </c>
      <c r="S8986" t="str">
        <f>IF(N8986="","",
   IF(OR(N8986 &lt;EDA_Outlier_Analysis!$I$10, N8986 &gt; EDA_Outlier_Analysis!$I$11),
      "Outlier",
      "Normal"))</f>
        <v>Normal</v>
      </c>
    </row>
    <row r="8987" spans="1:19">
      <c r="A8987" t="s">
        <v>18943</v>
      </c>
      <c r="B8987" s="4">
        <v>44641</v>
      </c>
      <c r="C8987" s="2">
        <v>11229.43</v>
      </c>
      <c r="D8987" t="s">
        <v>1345</v>
      </c>
      <c r="E8987" t="s">
        <v>1345</v>
      </c>
      <c r="F8987" t="s">
        <v>9</v>
      </c>
      <c r="G8987" t="s">
        <v>20</v>
      </c>
      <c r="J8987" t="s">
        <v>18944</v>
      </c>
      <c r="K8987" t="str">
        <f>IF(COUNTIF(Customers!A:A, H8987)&gt;0, "Valid", "Invalid")</f>
        <v>Invalid</v>
      </c>
      <c r="L8987" t="str">
        <f t="shared" si="700"/>
        <v>3</v>
      </c>
      <c r="M8987" t="str">
        <f t="shared" si="701"/>
        <v>2022</v>
      </c>
      <c r="N8987">
        <f t="shared" si="702"/>
        <v>-11229.43</v>
      </c>
      <c r="O8987" t="str">
        <f t="shared" si="703"/>
        <v/>
      </c>
      <c r="P8987" t="str">
        <f t="shared" si="704"/>
        <v/>
      </c>
      <c r="Q8987" s="48" t="str">
        <f>IF(O8987="","",
   IF(OR(O8987&lt;EDA_Outlier_Analysis!$C$10, O8987&gt;EDA_Outlier_Analysis!$C$11),
      "Outlier",
      "Normal"))</f>
        <v/>
      </c>
      <c r="R8987" t="str">
        <f>IF(P8987="","",
   IF(OR(P8987 &lt; EDA_Outlier_Analysis!$F$7, P8987 &gt; EDA_Outlier_Analysis!$F$8),
      "Outlier",
      "Normal"))</f>
        <v/>
      </c>
      <c r="S8987" t="str">
        <f>IF(N8987="","",
   IF(OR(N8987 &lt;EDA_Outlier_Analysis!$I$10, N8987 &gt; EDA_Outlier_Analysis!$I$11),
      "Outlier",
      "Normal"))</f>
        <v>Normal</v>
      </c>
    </row>
    <row r="8988" spans="1:19">
      <c r="A8988" t="s">
        <v>18945</v>
      </c>
      <c r="B8988" s="4">
        <v>45025</v>
      </c>
      <c r="C8988" s="2">
        <v>108173.92</v>
      </c>
      <c r="D8988" t="s">
        <v>849</v>
      </c>
      <c r="E8988" t="s">
        <v>853</v>
      </c>
      <c r="F8988" t="s">
        <v>10</v>
      </c>
      <c r="G8988" t="s">
        <v>31</v>
      </c>
      <c r="H8988" t="s">
        <v>361</v>
      </c>
      <c r="J8988" t="s">
        <v>18946</v>
      </c>
      <c r="K8988" t="str">
        <f>IF(COUNTIF(Customers!A:A, H8988)&gt;0, "Valid", "Invalid")</f>
        <v>Valid</v>
      </c>
      <c r="L8988" t="str">
        <f t="shared" si="700"/>
        <v>4</v>
      </c>
      <c r="M8988" t="str">
        <f t="shared" si="701"/>
        <v>2023</v>
      </c>
      <c r="N8988">
        <f t="shared" si="702"/>
        <v>108173.92</v>
      </c>
      <c r="O8988">
        <f t="shared" si="703"/>
        <v>108173.92</v>
      </c>
      <c r="P8988" t="str">
        <f t="shared" si="704"/>
        <v/>
      </c>
      <c r="Q8988" s="48" t="str">
        <f>IF(O8988="","",
   IF(OR(O8988&lt;EDA_Outlier_Analysis!$C$10, O8988&gt;EDA_Outlier_Analysis!$C$11),
      "Outlier",
      "Normal"))</f>
        <v>Normal</v>
      </c>
      <c r="R8988" t="str">
        <f>IF(P8988="","",
   IF(OR(P8988 &lt; EDA_Outlier_Analysis!$F$7, P8988 &gt; EDA_Outlier_Analysis!$F$8),
      "Outlier",
      "Normal"))</f>
        <v/>
      </c>
      <c r="S8988" t="str">
        <f>IF(N8988="","",
   IF(OR(N8988 &lt;EDA_Outlier_Analysis!$I$10, N8988 &gt; EDA_Outlier_Analysis!$I$11),
      "Outlier",
      "Normal"))</f>
        <v>Normal</v>
      </c>
    </row>
    <row r="8989" spans="1:19">
      <c r="A8989" t="s">
        <v>18947</v>
      </c>
      <c r="B8989" s="4">
        <v>45251</v>
      </c>
      <c r="C8989" s="2">
        <v>-16925.05</v>
      </c>
      <c r="D8989" t="s">
        <v>840</v>
      </c>
      <c r="E8989" t="s">
        <v>864</v>
      </c>
      <c r="F8989" t="s">
        <v>11</v>
      </c>
      <c r="G8989" t="s">
        <v>24</v>
      </c>
      <c r="I8989" t="s">
        <v>1510</v>
      </c>
      <c r="J8989" t="s">
        <v>18948</v>
      </c>
      <c r="K8989" t="str">
        <f>IF(COUNTIF(Customers!A:A, H8989)&gt;0, "Valid", "Invalid")</f>
        <v>Invalid</v>
      </c>
      <c r="L8989" t="str">
        <f t="shared" si="700"/>
        <v>11</v>
      </c>
      <c r="M8989" t="str">
        <f t="shared" si="701"/>
        <v>2023</v>
      </c>
      <c r="N8989">
        <f t="shared" si="702"/>
        <v>-16925.05</v>
      </c>
      <c r="O8989" t="str">
        <f t="shared" si="703"/>
        <v/>
      </c>
      <c r="P8989">
        <f t="shared" si="704"/>
        <v>16925.05</v>
      </c>
      <c r="Q8989" s="48" t="str">
        <f>IF(O8989="","",
   IF(OR(O8989&lt;EDA_Outlier_Analysis!$C$10, O8989&gt;EDA_Outlier_Analysis!$C$11),
      "Outlier",
      "Normal"))</f>
        <v/>
      </c>
      <c r="R8989" t="str">
        <f>IF(P8989="","",
   IF(OR(P8989 &lt; EDA_Outlier_Analysis!$F$7, P8989 &gt; EDA_Outlier_Analysis!$F$8),
      "Outlier",
      "Normal"))</f>
        <v>Outlier</v>
      </c>
      <c r="S8989" t="str">
        <f>IF(N8989="","",
   IF(OR(N8989 &lt;EDA_Outlier_Analysis!$I$10, N8989 &gt; EDA_Outlier_Analysis!$I$11),
      "Outlier",
      "Normal"))</f>
        <v>Normal</v>
      </c>
    </row>
    <row r="8990" spans="1:19">
      <c r="A8990" t="s">
        <v>18949</v>
      </c>
      <c r="B8990" s="4">
        <v>45186</v>
      </c>
      <c r="C8990" s="2">
        <v>63271.08</v>
      </c>
      <c r="D8990" t="s">
        <v>849</v>
      </c>
      <c r="E8990" t="s">
        <v>850</v>
      </c>
      <c r="F8990" t="s">
        <v>10</v>
      </c>
      <c r="G8990" t="s">
        <v>20</v>
      </c>
      <c r="H8990" t="s">
        <v>203</v>
      </c>
      <c r="J8990" t="s">
        <v>18950</v>
      </c>
      <c r="K8990" t="str">
        <f>IF(COUNTIF(Customers!A:A, H8990)&gt;0, "Valid", "Invalid")</f>
        <v>Valid</v>
      </c>
      <c r="L8990" t="str">
        <f t="shared" si="700"/>
        <v>9</v>
      </c>
      <c r="M8990" t="str">
        <f t="shared" si="701"/>
        <v>2023</v>
      </c>
      <c r="N8990">
        <f t="shared" si="702"/>
        <v>63271.08</v>
      </c>
      <c r="O8990">
        <f t="shared" si="703"/>
        <v>63271.08</v>
      </c>
      <c r="P8990" t="str">
        <f t="shared" si="704"/>
        <v/>
      </c>
      <c r="Q8990" s="48" t="str">
        <f>IF(O8990="","",
   IF(OR(O8990&lt;EDA_Outlier_Analysis!$C$10, O8990&gt;EDA_Outlier_Analysis!$C$11),
      "Outlier",
      "Normal"))</f>
        <v>Normal</v>
      </c>
      <c r="R8990" t="str">
        <f>IF(P8990="","",
   IF(OR(P8990 &lt; EDA_Outlier_Analysis!$F$7, P8990 &gt; EDA_Outlier_Analysis!$F$8),
      "Outlier",
      "Normal"))</f>
        <v/>
      </c>
      <c r="S8990" t="str">
        <f>IF(N8990="","",
   IF(OR(N8990 &lt;EDA_Outlier_Analysis!$I$10, N8990 &gt; EDA_Outlier_Analysis!$I$11),
      "Outlier",
      "Normal"))</f>
        <v>Normal</v>
      </c>
    </row>
    <row r="8991" spans="1:19">
      <c r="A8991" t="s">
        <v>18951</v>
      </c>
      <c r="B8991" s="4">
        <v>44716</v>
      </c>
      <c r="C8991" s="2">
        <v>-8275.59</v>
      </c>
      <c r="D8991" t="s">
        <v>840</v>
      </c>
      <c r="E8991" t="s">
        <v>878</v>
      </c>
      <c r="F8991" t="s">
        <v>10</v>
      </c>
      <c r="G8991" t="s">
        <v>24</v>
      </c>
      <c r="I8991" t="s">
        <v>2105</v>
      </c>
      <c r="J8991" t="s">
        <v>18952</v>
      </c>
      <c r="K8991" t="str">
        <f>IF(COUNTIF(Customers!A:A, H8991)&gt;0, "Valid", "Invalid")</f>
        <v>Invalid</v>
      </c>
      <c r="L8991" t="str">
        <f t="shared" si="700"/>
        <v>6</v>
      </c>
      <c r="M8991" t="str">
        <f t="shared" si="701"/>
        <v>2022</v>
      </c>
      <c r="N8991">
        <f t="shared" si="702"/>
        <v>-8275.59</v>
      </c>
      <c r="O8991" t="str">
        <f t="shared" si="703"/>
        <v/>
      </c>
      <c r="P8991">
        <f t="shared" si="704"/>
        <v>8275.59</v>
      </c>
      <c r="Q8991" s="48" t="str">
        <f>IF(O8991="","",
   IF(OR(O8991&lt;EDA_Outlier_Analysis!$C$10, O8991&gt;EDA_Outlier_Analysis!$C$11),
      "Outlier",
      "Normal"))</f>
        <v/>
      </c>
      <c r="R8991" t="str">
        <f>IF(P8991="","",
   IF(OR(P8991 &lt; EDA_Outlier_Analysis!$F$7, P8991 &gt; EDA_Outlier_Analysis!$F$8),
      "Outlier",
      "Normal"))</f>
        <v>Outlier</v>
      </c>
      <c r="S8991" t="str">
        <f>IF(N8991="","",
   IF(OR(N8991 &lt;EDA_Outlier_Analysis!$I$10, N8991 &gt; EDA_Outlier_Analysis!$I$11),
      "Outlier",
      "Normal"))</f>
        <v>Normal</v>
      </c>
    </row>
    <row r="8992" spans="1:19">
      <c r="A8992" t="s">
        <v>18953</v>
      </c>
      <c r="B8992" s="4">
        <v>44565</v>
      </c>
      <c r="C8992" s="2">
        <v>157535.95000000001</v>
      </c>
      <c r="D8992" t="s">
        <v>849</v>
      </c>
      <c r="E8992" t="s">
        <v>853</v>
      </c>
      <c r="F8992" t="s">
        <v>9</v>
      </c>
      <c r="G8992" t="s">
        <v>24</v>
      </c>
      <c r="H8992" t="s">
        <v>303</v>
      </c>
      <c r="J8992" t="s">
        <v>18954</v>
      </c>
      <c r="K8992" t="str">
        <f>IF(COUNTIF(Customers!A:A, H8992)&gt;0, "Valid", "Invalid")</f>
        <v>Valid</v>
      </c>
      <c r="L8992" t="str">
        <f t="shared" si="700"/>
        <v>1</v>
      </c>
      <c r="M8992" t="str">
        <f t="shared" si="701"/>
        <v>2022</v>
      </c>
      <c r="N8992">
        <f t="shared" si="702"/>
        <v>157535.95000000001</v>
      </c>
      <c r="O8992">
        <f t="shared" si="703"/>
        <v>157535.95000000001</v>
      </c>
      <c r="P8992" t="str">
        <f t="shared" si="704"/>
        <v/>
      </c>
      <c r="Q8992" s="48" t="str">
        <f>IF(O8992="","",
   IF(OR(O8992&lt;EDA_Outlier_Analysis!$C$10, O8992&gt;EDA_Outlier_Analysis!$C$11),
      "Outlier",
      "Normal"))</f>
        <v>Normal</v>
      </c>
      <c r="R8992" t="str">
        <f>IF(P8992="","",
   IF(OR(P8992 &lt; EDA_Outlier_Analysis!$F$7, P8992 &gt; EDA_Outlier_Analysis!$F$8),
      "Outlier",
      "Normal"))</f>
        <v/>
      </c>
      <c r="S8992" t="str">
        <f>IF(N8992="","",
   IF(OR(N8992 &lt;EDA_Outlier_Analysis!$I$10, N8992 &gt; EDA_Outlier_Analysis!$I$11),
      "Outlier",
      "Normal"))</f>
        <v>Normal</v>
      </c>
    </row>
    <row r="8993" spans="1:19">
      <c r="A8993" t="s">
        <v>18955</v>
      </c>
      <c r="B8993" s="4">
        <v>44584</v>
      </c>
      <c r="C8993" s="2">
        <v>54984.12</v>
      </c>
      <c r="D8993" t="s">
        <v>849</v>
      </c>
      <c r="E8993" t="s">
        <v>868</v>
      </c>
      <c r="F8993" t="s">
        <v>9</v>
      </c>
      <c r="G8993" t="s">
        <v>24</v>
      </c>
      <c r="H8993" t="s">
        <v>537</v>
      </c>
      <c r="J8993" t="s">
        <v>18956</v>
      </c>
      <c r="K8993" t="str">
        <f>IF(COUNTIF(Customers!A:A, H8993)&gt;0, "Valid", "Invalid")</f>
        <v>Valid</v>
      </c>
      <c r="L8993" t="str">
        <f t="shared" si="700"/>
        <v>1</v>
      </c>
      <c r="M8993" t="str">
        <f t="shared" si="701"/>
        <v>2022</v>
      </c>
      <c r="N8993">
        <f t="shared" si="702"/>
        <v>54984.12</v>
      </c>
      <c r="O8993">
        <f t="shared" si="703"/>
        <v>54984.12</v>
      </c>
      <c r="P8993" t="str">
        <f t="shared" si="704"/>
        <v/>
      </c>
      <c r="Q8993" s="48" t="str">
        <f>IF(O8993="","",
   IF(OR(O8993&lt;EDA_Outlier_Analysis!$C$10, O8993&gt;EDA_Outlier_Analysis!$C$11),
      "Outlier",
      "Normal"))</f>
        <v>Normal</v>
      </c>
      <c r="R8993" t="str">
        <f>IF(P8993="","",
   IF(OR(P8993 &lt; EDA_Outlier_Analysis!$F$7, P8993 &gt; EDA_Outlier_Analysis!$F$8),
      "Outlier",
      "Normal"))</f>
        <v/>
      </c>
      <c r="S8993" t="str">
        <f>IF(N8993="","",
   IF(OR(N8993 &lt;EDA_Outlier_Analysis!$I$10, N8993 &gt; EDA_Outlier_Analysis!$I$11),
      "Outlier",
      "Normal"))</f>
        <v>Normal</v>
      </c>
    </row>
    <row r="8994" spans="1:19">
      <c r="A8994" t="s">
        <v>18957</v>
      </c>
      <c r="B8994" s="4">
        <v>44904</v>
      </c>
      <c r="C8994" s="2">
        <v>-51755.07</v>
      </c>
      <c r="D8994" t="s">
        <v>840</v>
      </c>
      <c r="E8994" t="s">
        <v>864</v>
      </c>
      <c r="F8994" t="s">
        <v>9</v>
      </c>
      <c r="G8994" t="s">
        <v>31</v>
      </c>
      <c r="I8994" t="s">
        <v>1261</v>
      </c>
      <c r="J8994" t="s">
        <v>18958</v>
      </c>
      <c r="K8994" t="str">
        <f>IF(COUNTIF(Customers!A:A, H8994)&gt;0, "Valid", "Invalid")</f>
        <v>Invalid</v>
      </c>
      <c r="L8994" t="str">
        <f t="shared" si="700"/>
        <v>12</v>
      </c>
      <c r="M8994" t="str">
        <f t="shared" si="701"/>
        <v>2022</v>
      </c>
      <c r="N8994">
        <f t="shared" si="702"/>
        <v>-51755.07</v>
      </c>
      <c r="O8994" t="str">
        <f t="shared" si="703"/>
        <v/>
      </c>
      <c r="P8994">
        <f t="shared" si="704"/>
        <v>51755.07</v>
      </c>
      <c r="Q8994" s="48" t="str">
        <f>IF(O8994="","",
   IF(OR(O8994&lt;EDA_Outlier_Analysis!$C$10, O8994&gt;EDA_Outlier_Analysis!$C$11),
      "Outlier",
      "Normal"))</f>
        <v/>
      </c>
      <c r="R8994" t="str">
        <f>IF(P8994="","",
   IF(OR(P8994 &lt; EDA_Outlier_Analysis!$F$7, P8994 &gt; EDA_Outlier_Analysis!$F$8),
      "Outlier",
      "Normal"))</f>
        <v>Normal</v>
      </c>
      <c r="S8994" t="str">
        <f>IF(N8994="","",
   IF(OR(N8994 &lt;EDA_Outlier_Analysis!$I$10, N8994 &gt; EDA_Outlier_Analysis!$I$11),
      "Outlier",
      "Normal"))</f>
        <v>Normal</v>
      </c>
    </row>
    <row r="8995" spans="1:19">
      <c r="A8995" t="s">
        <v>18959</v>
      </c>
      <c r="B8995" s="4">
        <v>44950</v>
      </c>
      <c r="C8995" s="2">
        <v>-40164.089999999997</v>
      </c>
      <c r="D8995" t="s">
        <v>840</v>
      </c>
      <c r="E8995" t="s">
        <v>856</v>
      </c>
      <c r="F8995" t="s">
        <v>11</v>
      </c>
      <c r="G8995" t="s">
        <v>31</v>
      </c>
      <c r="I8995" t="s">
        <v>1062</v>
      </c>
      <c r="J8995" t="s">
        <v>18960</v>
      </c>
      <c r="K8995" t="str">
        <f>IF(COUNTIF(Customers!A:A, H8995)&gt;0, "Valid", "Invalid")</f>
        <v>Invalid</v>
      </c>
      <c r="L8995" t="str">
        <f t="shared" si="700"/>
        <v>1</v>
      </c>
      <c r="M8995" t="str">
        <f t="shared" si="701"/>
        <v>2023</v>
      </c>
      <c r="N8995">
        <f t="shared" si="702"/>
        <v>-40164.089999999997</v>
      </c>
      <c r="O8995" t="str">
        <f t="shared" si="703"/>
        <v/>
      </c>
      <c r="P8995">
        <f t="shared" si="704"/>
        <v>40164.089999999997</v>
      </c>
      <c r="Q8995" s="48" t="str">
        <f>IF(O8995="","",
   IF(OR(O8995&lt;EDA_Outlier_Analysis!$C$10, O8995&gt;EDA_Outlier_Analysis!$C$11),
      "Outlier",
      "Normal"))</f>
        <v/>
      </c>
      <c r="R8995" t="str">
        <f>IF(P8995="","",
   IF(OR(P8995 &lt; EDA_Outlier_Analysis!$F$7, P8995 &gt; EDA_Outlier_Analysis!$F$8),
      "Outlier",
      "Normal"))</f>
        <v>Normal</v>
      </c>
      <c r="S8995" t="str">
        <f>IF(N8995="","",
   IF(OR(N8995 &lt;EDA_Outlier_Analysis!$I$10, N8995 &gt; EDA_Outlier_Analysis!$I$11),
      "Outlier",
      "Normal"))</f>
        <v>Normal</v>
      </c>
    </row>
    <row r="8996" spans="1:19">
      <c r="A8996" t="s">
        <v>18961</v>
      </c>
      <c r="B8996" s="4">
        <v>44769</v>
      </c>
      <c r="C8996" s="2">
        <v>-20745.810000000001</v>
      </c>
      <c r="D8996" t="s">
        <v>840</v>
      </c>
      <c r="E8996" t="s">
        <v>841</v>
      </c>
      <c r="F8996" t="s">
        <v>10</v>
      </c>
      <c r="G8996" t="s">
        <v>24</v>
      </c>
      <c r="I8996" t="s">
        <v>1156</v>
      </c>
      <c r="J8996" t="s">
        <v>18962</v>
      </c>
      <c r="K8996" t="str">
        <f>IF(COUNTIF(Customers!A:A, H8996)&gt;0, "Valid", "Invalid")</f>
        <v>Invalid</v>
      </c>
      <c r="L8996" t="str">
        <f t="shared" si="700"/>
        <v>7</v>
      </c>
      <c r="M8996" t="str">
        <f t="shared" si="701"/>
        <v>2022</v>
      </c>
      <c r="N8996">
        <f t="shared" si="702"/>
        <v>-20745.810000000001</v>
      </c>
      <c r="O8996" t="str">
        <f t="shared" si="703"/>
        <v/>
      </c>
      <c r="P8996">
        <f t="shared" si="704"/>
        <v>20745.810000000001</v>
      </c>
      <c r="Q8996" s="48" t="str">
        <f>IF(O8996="","",
   IF(OR(O8996&lt;EDA_Outlier_Analysis!$C$10, O8996&gt;EDA_Outlier_Analysis!$C$11),
      "Outlier",
      "Normal"))</f>
        <v/>
      </c>
      <c r="R8996" t="str">
        <f>IF(P8996="","",
   IF(OR(P8996 &lt; EDA_Outlier_Analysis!$F$7, P8996 &gt; EDA_Outlier_Analysis!$F$8),
      "Outlier",
      "Normal"))</f>
        <v>Outlier</v>
      </c>
      <c r="S8996" t="str">
        <f>IF(N8996="","",
   IF(OR(N8996 &lt;EDA_Outlier_Analysis!$I$10, N8996 &gt; EDA_Outlier_Analysis!$I$11),
      "Outlier",
      "Normal"))</f>
        <v>Normal</v>
      </c>
    </row>
    <row r="8997" spans="1:19">
      <c r="A8997" t="s">
        <v>18963</v>
      </c>
      <c r="B8997" s="4">
        <v>44659</v>
      </c>
      <c r="C8997" s="2">
        <v>294671.37</v>
      </c>
      <c r="D8997" t="s">
        <v>849</v>
      </c>
      <c r="E8997" t="s">
        <v>850</v>
      </c>
      <c r="F8997" t="s">
        <v>11</v>
      </c>
      <c r="G8997" t="s">
        <v>34</v>
      </c>
      <c r="H8997" t="s">
        <v>77</v>
      </c>
      <c r="J8997" t="s">
        <v>18964</v>
      </c>
      <c r="K8997" t="str">
        <f>IF(COUNTIF(Customers!A:A, H8997)&gt;0, "Valid", "Invalid")</f>
        <v>Valid</v>
      </c>
      <c r="L8997" t="str">
        <f t="shared" si="700"/>
        <v>4</v>
      </c>
      <c r="M8997" t="str">
        <f t="shared" si="701"/>
        <v>2022</v>
      </c>
      <c r="N8997">
        <f t="shared" si="702"/>
        <v>294671.37</v>
      </c>
      <c r="O8997">
        <f t="shared" si="703"/>
        <v>294671.37</v>
      </c>
      <c r="P8997" t="str">
        <f t="shared" si="704"/>
        <v/>
      </c>
      <c r="Q8997" s="48" t="str">
        <f>IF(O8997="","",
   IF(OR(O8997&lt;EDA_Outlier_Analysis!$C$10, O8997&gt;EDA_Outlier_Analysis!$C$11),
      "Outlier",
      "Normal"))</f>
        <v>Outlier</v>
      </c>
      <c r="R8997" t="str">
        <f>IF(P8997="","",
   IF(OR(P8997 &lt; EDA_Outlier_Analysis!$F$7, P8997 &gt; EDA_Outlier_Analysis!$F$8),
      "Outlier",
      "Normal"))</f>
        <v/>
      </c>
      <c r="S8997" t="str">
        <f>IF(N8997="","",
   IF(OR(N8997 &lt;EDA_Outlier_Analysis!$I$10, N8997 &gt; EDA_Outlier_Analysis!$I$11),
      "Outlier",
      "Normal"))</f>
        <v>Normal</v>
      </c>
    </row>
    <row r="8998" spans="1:19">
      <c r="A8998" t="s">
        <v>18965</v>
      </c>
      <c r="B8998" s="4">
        <v>45238</v>
      </c>
      <c r="C8998" s="2">
        <v>-29752.67</v>
      </c>
      <c r="D8998" t="s">
        <v>840</v>
      </c>
      <c r="E8998" t="s">
        <v>878</v>
      </c>
      <c r="F8998" t="s">
        <v>10</v>
      </c>
      <c r="G8998" t="s">
        <v>31</v>
      </c>
      <c r="I8998" t="s">
        <v>5118</v>
      </c>
      <c r="J8998" t="s">
        <v>18966</v>
      </c>
      <c r="K8998" t="str">
        <f>IF(COUNTIF(Customers!A:A, H8998)&gt;0, "Valid", "Invalid")</f>
        <v>Invalid</v>
      </c>
      <c r="L8998" t="str">
        <f t="shared" si="700"/>
        <v>11</v>
      </c>
      <c r="M8998" t="str">
        <f t="shared" si="701"/>
        <v>2023</v>
      </c>
      <c r="N8998">
        <f t="shared" si="702"/>
        <v>-29752.67</v>
      </c>
      <c r="O8998" t="str">
        <f t="shared" si="703"/>
        <v/>
      </c>
      <c r="P8998">
        <f t="shared" si="704"/>
        <v>29752.67</v>
      </c>
      <c r="Q8998" s="48" t="str">
        <f>IF(O8998="","",
   IF(OR(O8998&lt;EDA_Outlier_Analysis!$C$10, O8998&gt;EDA_Outlier_Analysis!$C$11),
      "Outlier",
      "Normal"))</f>
        <v/>
      </c>
      <c r="R8998" t="str">
        <f>IF(P8998="","",
   IF(OR(P8998 &lt; EDA_Outlier_Analysis!$F$7, P8998 &gt; EDA_Outlier_Analysis!$F$8),
      "Outlier",
      "Normal"))</f>
        <v>Normal</v>
      </c>
      <c r="S8998" t="str">
        <f>IF(N8998="","",
   IF(OR(N8998 &lt;EDA_Outlier_Analysis!$I$10, N8998 &gt; EDA_Outlier_Analysis!$I$11),
      "Outlier",
      "Normal"))</f>
        <v>Normal</v>
      </c>
    </row>
    <row r="8999" spans="1:19">
      <c r="A8999" t="s">
        <v>18967</v>
      </c>
      <c r="B8999" s="4">
        <v>44915</v>
      </c>
      <c r="C8999" s="2">
        <v>-20600.509999999998</v>
      </c>
      <c r="D8999" t="s">
        <v>840</v>
      </c>
      <c r="E8999" t="s">
        <v>905</v>
      </c>
      <c r="F8999" t="s">
        <v>10</v>
      </c>
      <c r="G8999" t="s">
        <v>34</v>
      </c>
      <c r="I8999" t="s">
        <v>1438</v>
      </c>
      <c r="J8999" t="s">
        <v>18968</v>
      </c>
      <c r="K8999" t="str">
        <f>IF(COUNTIF(Customers!A:A, H8999)&gt;0, "Valid", "Invalid")</f>
        <v>Invalid</v>
      </c>
      <c r="L8999" t="str">
        <f t="shared" si="700"/>
        <v>12</v>
      </c>
      <c r="M8999" t="str">
        <f t="shared" si="701"/>
        <v>2022</v>
      </c>
      <c r="N8999">
        <f t="shared" si="702"/>
        <v>-20600.509999999998</v>
      </c>
      <c r="O8999" t="str">
        <f t="shared" si="703"/>
        <v/>
      </c>
      <c r="P8999">
        <f t="shared" si="704"/>
        <v>20600.509999999998</v>
      </c>
      <c r="Q8999" s="48" t="str">
        <f>IF(O8999="","",
   IF(OR(O8999&lt;EDA_Outlier_Analysis!$C$10, O8999&gt;EDA_Outlier_Analysis!$C$11),
      "Outlier",
      "Normal"))</f>
        <v/>
      </c>
      <c r="R8999" t="str">
        <f>IF(P8999="","",
   IF(OR(P8999 &lt; EDA_Outlier_Analysis!$F$7, P8999 &gt; EDA_Outlier_Analysis!$F$8),
      "Outlier",
      "Normal"))</f>
        <v>Outlier</v>
      </c>
      <c r="S8999" t="str">
        <f>IF(N8999="","",
   IF(OR(N8999 &lt;EDA_Outlier_Analysis!$I$10, N8999 &gt; EDA_Outlier_Analysis!$I$11),
      "Outlier",
      "Normal"))</f>
        <v>Normal</v>
      </c>
    </row>
    <row r="9000" spans="1:19">
      <c r="A9000" t="s">
        <v>18969</v>
      </c>
      <c r="B9000" s="4">
        <v>44931</v>
      </c>
      <c r="C9000" s="2">
        <v>-39207.74</v>
      </c>
      <c r="D9000" t="s">
        <v>840</v>
      </c>
      <c r="E9000" t="s">
        <v>856</v>
      </c>
      <c r="F9000" t="s">
        <v>11</v>
      </c>
      <c r="G9000" t="s">
        <v>34</v>
      </c>
      <c r="I9000" t="s">
        <v>1232</v>
      </c>
      <c r="J9000" t="s">
        <v>18970</v>
      </c>
      <c r="K9000" t="str">
        <f>IF(COUNTIF(Customers!A:A, H9000)&gt;0, "Valid", "Invalid")</f>
        <v>Invalid</v>
      </c>
      <c r="L9000" t="str">
        <f t="shared" si="700"/>
        <v>1</v>
      </c>
      <c r="M9000" t="str">
        <f t="shared" si="701"/>
        <v>2023</v>
      </c>
      <c r="N9000">
        <f t="shared" si="702"/>
        <v>-39207.74</v>
      </c>
      <c r="O9000" t="str">
        <f t="shared" si="703"/>
        <v/>
      </c>
      <c r="P9000">
        <f t="shared" si="704"/>
        <v>39207.74</v>
      </c>
      <c r="Q9000" s="48" t="str">
        <f>IF(O9000="","",
   IF(OR(O9000&lt;EDA_Outlier_Analysis!$C$10, O9000&gt;EDA_Outlier_Analysis!$C$11),
      "Outlier",
      "Normal"))</f>
        <v/>
      </c>
      <c r="R9000" t="str">
        <f>IF(P9000="","",
   IF(OR(P9000 &lt; EDA_Outlier_Analysis!$F$7, P9000 &gt; EDA_Outlier_Analysis!$F$8),
      "Outlier",
      "Normal"))</f>
        <v>Normal</v>
      </c>
      <c r="S9000" t="str">
        <f>IF(N9000="","",
   IF(OR(N9000 &lt;EDA_Outlier_Analysis!$I$10, N9000 &gt; EDA_Outlier_Analysis!$I$11),
      "Outlier",
      "Normal"))</f>
        <v>Normal</v>
      </c>
    </row>
    <row r="9001" spans="1:19">
      <c r="A9001" t="s">
        <v>18971</v>
      </c>
      <c r="B9001" s="4">
        <v>44817</v>
      </c>
      <c r="C9001" s="2">
        <v>134453.01999999999</v>
      </c>
      <c r="D9001" t="s">
        <v>849</v>
      </c>
      <c r="E9001" t="s">
        <v>850</v>
      </c>
      <c r="F9001" t="s">
        <v>9</v>
      </c>
      <c r="G9001" t="s">
        <v>20</v>
      </c>
      <c r="H9001" t="s">
        <v>505</v>
      </c>
      <c r="J9001" t="s">
        <v>18972</v>
      </c>
      <c r="K9001" t="str">
        <f>IF(COUNTIF(Customers!A:A, H9001)&gt;0, "Valid", "Invalid")</f>
        <v>Valid</v>
      </c>
      <c r="L9001" t="str">
        <f t="shared" si="700"/>
        <v>9</v>
      </c>
      <c r="M9001" t="str">
        <f t="shared" si="701"/>
        <v>2022</v>
      </c>
      <c r="N9001">
        <f t="shared" si="702"/>
        <v>134453.01999999999</v>
      </c>
      <c r="O9001">
        <f t="shared" si="703"/>
        <v>134453.01999999999</v>
      </c>
      <c r="P9001" t="str">
        <f t="shared" si="704"/>
        <v/>
      </c>
      <c r="Q9001" s="48" t="str">
        <f>IF(O9001="","",
   IF(OR(O9001&lt;EDA_Outlier_Analysis!$C$10, O9001&gt;EDA_Outlier_Analysis!$C$11),
      "Outlier",
      "Normal"))</f>
        <v>Normal</v>
      </c>
      <c r="R9001" t="str">
        <f>IF(P9001="","",
   IF(OR(P9001 &lt; EDA_Outlier_Analysis!$F$7, P9001 &gt; EDA_Outlier_Analysis!$F$8),
      "Outlier",
      "Normal"))</f>
        <v/>
      </c>
      <c r="S9001" t="str">
        <f>IF(N9001="","",
   IF(OR(N9001 &lt;EDA_Outlier_Analysis!$I$10, N9001 &gt; EDA_Outlier_Analysis!$I$11),
      "Outlier",
      "Normal"))</f>
        <v>Normal</v>
      </c>
    </row>
    <row r="9002" spans="1:19">
      <c r="A9002" t="s">
        <v>18973</v>
      </c>
      <c r="B9002" s="4">
        <v>45060</v>
      </c>
      <c r="C9002" s="2">
        <v>-49320.95</v>
      </c>
      <c r="D9002" t="s">
        <v>840</v>
      </c>
      <c r="E9002" t="s">
        <v>864</v>
      </c>
      <c r="F9002" t="s">
        <v>11</v>
      </c>
      <c r="G9002" t="s">
        <v>31</v>
      </c>
      <c r="I9002" t="s">
        <v>1767</v>
      </c>
      <c r="J9002" t="s">
        <v>18974</v>
      </c>
      <c r="K9002" t="str">
        <f>IF(COUNTIF(Customers!A:A, H9002)&gt;0, "Valid", "Invalid")</f>
        <v>Invalid</v>
      </c>
      <c r="L9002" t="str">
        <f t="shared" si="700"/>
        <v>5</v>
      </c>
      <c r="M9002" t="str">
        <f t="shared" si="701"/>
        <v>2023</v>
      </c>
      <c r="N9002">
        <f t="shared" si="702"/>
        <v>-49320.95</v>
      </c>
      <c r="O9002" t="str">
        <f t="shared" si="703"/>
        <v/>
      </c>
      <c r="P9002">
        <f t="shared" si="704"/>
        <v>49320.95</v>
      </c>
      <c r="Q9002" s="48" t="str">
        <f>IF(O9002="","",
   IF(OR(O9002&lt;EDA_Outlier_Analysis!$C$10, O9002&gt;EDA_Outlier_Analysis!$C$11),
      "Outlier",
      "Normal"))</f>
        <v/>
      </c>
      <c r="R9002" t="str">
        <f>IF(P9002="","",
   IF(OR(P9002 &lt; EDA_Outlier_Analysis!$F$7, P9002 &gt; EDA_Outlier_Analysis!$F$8),
      "Outlier",
      "Normal"))</f>
        <v>Normal</v>
      </c>
      <c r="S9002" t="str">
        <f>IF(N9002="","",
   IF(OR(N9002 &lt;EDA_Outlier_Analysis!$I$10, N9002 &gt; EDA_Outlier_Analysis!$I$11),
      "Outlier",
      "Normal"))</f>
        <v>Normal</v>
      </c>
    </row>
    <row r="9003" spans="1:19">
      <c r="A9003" t="s">
        <v>18975</v>
      </c>
      <c r="B9003" s="4">
        <v>45125</v>
      </c>
      <c r="C9003" s="2">
        <v>181532.53</v>
      </c>
      <c r="D9003" t="s">
        <v>849</v>
      </c>
      <c r="E9003" t="s">
        <v>850</v>
      </c>
      <c r="F9003" t="s">
        <v>10</v>
      </c>
      <c r="G9003" t="s">
        <v>34</v>
      </c>
      <c r="H9003" t="s">
        <v>409</v>
      </c>
      <c r="J9003" t="s">
        <v>18976</v>
      </c>
      <c r="K9003" t="str">
        <f>IF(COUNTIF(Customers!A:A, H9003)&gt;0, "Valid", "Invalid")</f>
        <v>Valid</v>
      </c>
      <c r="L9003" t="str">
        <f t="shared" si="700"/>
        <v>7</v>
      </c>
      <c r="M9003" t="str">
        <f t="shared" si="701"/>
        <v>2023</v>
      </c>
      <c r="N9003">
        <f t="shared" si="702"/>
        <v>181532.53</v>
      </c>
      <c r="O9003">
        <f t="shared" si="703"/>
        <v>181532.53</v>
      </c>
      <c r="P9003" t="str">
        <f t="shared" si="704"/>
        <v/>
      </c>
      <c r="Q9003" s="48" t="str">
        <f>IF(O9003="","",
   IF(OR(O9003&lt;EDA_Outlier_Analysis!$C$10, O9003&gt;EDA_Outlier_Analysis!$C$11),
      "Outlier",
      "Normal"))</f>
        <v>Normal</v>
      </c>
      <c r="R9003" t="str">
        <f>IF(P9003="","",
   IF(OR(P9003 &lt; EDA_Outlier_Analysis!$F$7, P9003 &gt; EDA_Outlier_Analysis!$F$8),
      "Outlier",
      "Normal"))</f>
        <v/>
      </c>
      <c r="S9003" t="str">
        <f>IF(N9003="","",
   IF(OR(N9003 &lt;EDA_Outlier_Analysis!$I$10, N9003 &gt; EDA_Outlier_Analysis!$I$11),
      "Outlier",
      "Normal"))</f>
        <v>Normal</v>
      </c>
    </row>
    <row r="9004" spans="1:19">
      <c r="A9004" t="s">
        <v>18977</v>
      </c>
      <c r="B9004" s="4">
        <v>45091</v>
      </c>
      <c r="C9004" s="2">
        <v>27542.97</v>
      </c>
      <c r="D9004" t="s">
        <v>1345</v>
      </c>
      <c r="E9004" t="s">
        <v>1345</v>
      </c>
      <c r="F9004" t="s">
        <v>11</v>
      </c>
      <c r="G9004" t="s">
        <v>24</v>
      </c>
      <c r="J9004" t="s">
        <v>18978</v>
      </c>
      <c r="K9004" t="str">
        <f>IF(COUNTIF(Customers!A:A, H9004)&gt;0, "Valid", "Invalid")</f>
        <v>Invalid</v>
      </c>
      <c r="L9004" t="str">
        <f t="shared" si="700"/>
        <v>6</v>
      </c>
      <c r="M9004" t="str">
        <f t="shared" si="701"/>
        <v>2023</v>
      </c>
      <c r="N9004">
        <f t="shared" si="702"/>
        <v>-27542.97</v>
      </c>
      <c r="O9004" t="str">
        <f t="shared" si="703"/>
        <v/>
      </c>
      <c r="P9004" t="str">
        <f t="shared" si="704"/>
        <v/>
      </c>
      <c r="Q9004" s="48" t="str">
        <f>IF(O9004="","",
   IF(OR(O9004&lt;EDA_Outlier_Analysis!$C$10, O9004&gt;EDA_Outlier_Analysis!$C$11),
      "Outlier",
      "Normal"))</f>
        <v/>
      </c>
      <c r="R9004" t="str">
        <f>IF(P9004="","",
   IF(OR(P9004 &lt; EDA_Outlier_Analysis!$F$7, P9004 &gt; EDA_Outlier_Analysis!$F$8),
      "Outlier",
      "Normal"))</f>
        <v/>
      </c>
      <c r="S9004" t="str">
        <f>IF(N9004="","",
   IF(OR(N9004 &lt;EDA_Outlier_Analysis!$I$10, N9004 &gt; EDA_Outlier_Analysis!$I$11),
      "Outlier",
      "Normal"))</f>
        <v>Normal</v>
      </c>
    </row>
    <row r="9005" spans="1:19">
      <c r="A9005" t="s">
        <v>18979</v>
      </c>
      <c r="B9005" s="4">
        <v>45122</v>
      </c>
      <c r="C9005" s="2">
        <v>90944.82</v>
      </c>
      <c r="D9005" t="s">
        <v>849</v>
      </c>
      <c r="E9005" t="s">
        <v>853</v>
      </c>
      <c r="F9005" t="s">
        <v>10</v>
      </c>
      <c r="G9005" t="s">
        <v>20</v>
      </c>
      <c r="H9005" t="s">
        <v>549</v>
      </c>
      <c r="J9005" t="s">
        <v>18980</v>
      </c>
      <c r="K9005" t="str">
        <f>IF(COUNTIF(Customers!A:A, H9005)&gt;0, "Valid", "Invalid")</f>
        <v>Valid</v>
      </c>
      <c r="L9005" t="str">
        <f t="shared" si="700"/>
        <v>7</v>
      </c>
      <c r="M9005" t="str">
        <f t="shared" si="701"/>
        <v>2023</v>
      </c>
      <c r="N9005">
        <f t="shared" si="702"/>
        <v>90944.82</v>
      </c>
      <c r="O9005">
        <f t="shared" si="703"/>
        <v>90944.82</v>
      </c>
      <c r="P9005" t="str">
        <f t="shared" si="704"/>
        <v/>
      </c>
      <c r="Q9005" s="48" t="str">
        <f>IF(O9005="","",
   IF(OR(O9005&lt;EDA_Outlier_Analysis!$C$10, O9005&gt;EDA_Outlier_Analysis!$C$11),
      "Outlier",
      "Normal"))</f>
        <v>Normal</v>
      </c>
      <c r="R9005" t="str">
        <f>IF(P9005="","",
   IF(OR(P9005 &lt; EDA_Outlier_Analysis!$F$7, P9005 &gt; EDA_Outlier_Analysis!$F$8),
      "Outlier",
      "Normal"))</f>
        <v/>
      </c>
      <c r="S9005" t="str">
        <f>IF(N9005="","",
   IF(OR(N9005 &lt;EDA_Outlier_Analysis!$I$10, N9005 &gt; EDA_Outlier_Analysis!$I$11),
      "Outlier",
      "Normal"))</f>
        <v>Normal</v>
      </c>
    </row>
    <row r="9006" spans="1:19">
      <c r="A9006" t="s">
        <v>18981</v>
      </c>
      <c r="B9006" s="4">
        <v>45079</v>
      </c>
      <c r="C9006" s="2">
        <v>151124.91</v>
      </c>
      <c r="D9006" t="s">
        <v>849</v>
      </c>
      <c r="E9006" t="s">
        <v>853</v>
      </c>
      <c r="F9006" t="s">
        <v>11</v>
      </c>
      <c r="G9006" t="s">
        <v>24</v>
      </c>
      <c r="H9006" t="s">
        <v>751</v>
      </c>
      <c r="J9006" t="s">
        <v>18982</v>
      </c>
      <c r="K9006" t="str">
        <f>IF(COUNTIF(Customers!A:A, H9006)&gt;0, "Valid", "Invalid")</f>
        <v>Valid</v>
      </c>
      <c r="L9006" t="str">
        <f t="shared" si="700"/>
        <v>6</v>
      </c>
      <c r="M9006" t="str">
        <f t="shared" si="701"/>
        <v>2023</v>
      </c>
      <c r="N9006">
        <f t="shared" si="702"/>
        <v>151124.91</v>
      </c>
      <c r="O9006">
        <f t="shared" si="703"/>
        <v>151124.91</v>
      </c>
      <c r="P9006" t="str">
        <f t="shared" si="704"/>
        <v/>
      </c>
      <c r="Q9006" s="48" t="str">
        <f>IF(O9006="","",
   IF(OR(O9006&lt;EDA_Outlier_Analysis!$C$10, O9006&gt;EDA_Outlier_Analysis!$C$11),
      "Outlier",
      "Normal"))</f>
        <v>Normal</v>
      </c>
      <c r="R9006" t="str">
        <f>IF(P9006="","",
   IF(OR(P9006 &lt; EDA_Outlier_Analysis!$F$7, P9006 &gt; EDA_Outlier_Analysis!$F$8),
      "Outlier",
      "Normal"))</f>
        <v/>
      </c>
      <c r="S9006" t="str">
        <f>IF(N9006="","",
   IF(OR(N9006 &lt;EDA_Outlier_Analysis!$I$10, N9006 &gt; EDA_Outlier_Analysis!$I$11),
      "Outlier",
      "Normal"))</f>
        <v>Normal</v>
      </c>
    </row>
    <row r="9007" spans="1:19">
      <c r="A9007" t="s">
        <v>18983</v>
      </c>
      <c r="B9007" s="4">
        <v>45283</v>
      </c>
      <c r="C9007" s="2">
        <v>51050.9</v>
      </c>
      <c r="D9007" t="s">
        <v>849</v>
      </c>
      <c r="E9007" t="s">
        <v>850</v>
      </c>
      <c r="F9007" t="s">
        <v>11</v>
      </c>
      <c r="G9007" t="s">
        <v>24</v>
      </c>
      <c r="H9007" t="s">
        <v>311</v>
      </c>
      <c r="J9007" t="s">
        <v>18984</v>
      </c>
      <c r="K9007" t="str">
        <f>IF(COUNTIF(Customers!A:A, H9007)&gt;0, "Valid", "Invalid")</f>
        <v>Valid</v>
      </c>
      <c r="L9007" t="str">
        <f t="shared" si="700"/>
        <v>12</v>
      </c>
      <c r="M9007" t="str">
        <f t="shared" si="701"/>
        <v>2023</v>
      </c>
      <c r="N9007">
        <f t="shared" si="702"/>
        <v>51050.9</v>
      </c>
      <c r="O9007">
        <f t="shared" si="703"/>
        <v>51050.9</v>
      </c>
      <c r="P9007" t="str">
        <f t="shared" si="704"/>
        <v/>
      </c>
      <c r="Q9007" s="48" t="str">
        <f>IF(O9007="","",
   IF(OR(O9007&lt;EDA_Outlier_Analysis!$C$10, O9007&gt;EDA_Outlier_Analysis!$C$11),
      "Outlier",
      "Normal"))</f>
        <v>Normal</v>
      </c>
      <c r="R9007" t="str">
        <f>IF(P9007="","",
   IF(OR(P9007 &lt; EDA_Outlier_Analysis!$F$7, P9007 &gt; EDA_Outlier_Analysis!$F$8),
      "Outlier",
      "Normal"))</f>
        <v/>
      </c>
      <c r="S9007" t="str">
        <f>IF(N9007="","",
   IF(OR(N9007 &lt;EDA_Outlier_Analysis!$I$10, N9007 &gt; EDA_Outlier_Analysis!$I$11),
      "Outlier",
      "Normal"))</f>
        <v>Normal</v>
      </c>
    </row>
    <row r="9008" spans="1:19">
      <c r="A9008" t="s">
        <v>18985</v>
      </c>
      <c r="B9008" s="4">
        <v>44609</v>
      </c>
      <c r="C9008" s="2">
        <v>-2000</v>
      </c>
      <c r="D9008" t="s">
        <v>840</v>
      </c>
      <c r="E9008" t="s">
        <v>845</v>
      </c>
      <c r="F9008" t="s">
        <v>10</v>
      </c>
      <c r="G9008" t="s">
        <v>31</v>
      </c>
      <c r="I9008" t="s">
        <v>2053</v>
      </c>
      <c r="J9008" t="s">
        <v>18986</v>
      </c>
      <c r="K9008" t="str">
        <f>IF(COUNTIF(Customers!A:A, H9008)&gt;0, "Valid", "Invalid")</f>
        <v>Invalid</v>
      </c>
      <c r="L9008" t="str">
        <f t="shared" si="700"/>
        <v>2</v>
      </c>
      <c r="M9008" t="str">
        <f t="shared" si="701"/>
        <v>2022</v>
      </c>
      <c r="N9008">
        <f t="shared" si="702"/>
        <v>-2000</v>
      </c>
      <c r="O9008" t="str">
        <f t="shared" si="703"/>
        <v/>
      </c>
      <c r="P9008">
        <f t="shared" si="704"/>
        <v>2000</v>
      </c>
      <c r="Q9008" s="48" t="str">
        <f>IF(O9008="","",
   IF(OR(O9008&lt;EDA_Outlier_Analysis!$C$10, O9008&gt;EDA_Outlier_Analysis!$C$11),
      "Outlier",
      "Normal"))</f>
        <v/>
      </c>
      <c r="R9008" t="str">
        <f>IF(P9008="","",
   IF(OR(P9008 &lt; EDA_Outlier_Analysis!$F$7, P9008 &gt; EDA_Outlier_Analysis!$F$8),
      "Outlier",
      "Normal"))</f>
        <v>Outlier</v>
      </c>
      <c r="S9008" t="str">
        <f>IF(N9008="","",
   IF(OR(N9008 &lt;EDA_Outlier_Analysis!$I$10, N9008 &gt; EDA_Outlier_Analysis!$I$11),
      "Outlier",
      "Normal"))</f>
        <v>Normal</v>
      </c>
    </row>
    <row r="9009" spans="1:19">
      <c r="A9009" t="s">
        <v>18987</v>
      </c>
      <c r="B9009" s="4">
        <v>45060</v>
      </c>
      <c r="C9009" s="2">
        <v>-52709.91</v>
      </c>
      <c r="D9009" t="s">
        <v>840</v>
      </c>
      <c r="E9009" t="s">
        <v>864</v>
      </c>
      <c r="F9009" t="s">
        <v>10</v>
      </c>
      <c r="G9009" t="s">
        <v>31</v>
      </c>
      <c r="I9009" t="s">
        <v>1533</v>
      </c>
      <c r="J9009" t="s">
        <v>18988</v>
      </c>
      <c r="K9009" t="str">
        <f>IF(COUNTIF(Customers!A:A, H9009)&gt;0, "Valid", "Invalid")</f>
        <v>Invalid</v>
      </c>
      <c r="L9009" t="str">
        <f t="shared" si="700"/>
        <v>5</v>
      </c>
      <c r="M9009" t="str">
        <f t="shared" si="701"/>
        <v>2023</v>
      </c>
      <c r="N9009">
        <f t="shared" si="702"/>
        <v>-52709.91</v>
      </c>
      <c r="O9009" t="str">
        <f t="shared" si="703"/>
        <v/>
      </c>
      <c r="P9009">
        <f t="shared" si="704"/>
        <v>52709.91</v>
      </c>
      <c r="Q9009" s="48" t="str">
        <f>IF(O9009="","",
   IF(OR(O9009&lt;EDA_Outlier_Analysis!$C$10, O9009&gt;EDA_Outlier_Analysis!$C$11),
      "Outlier",
      "Normal"))</f>
        <v/>
      </c>
      <c r="R9009" t="str">
        <f>IF(P9009="","",
   IF(OR(P9009 &lt; EDA_Outlier_Analysis!$F$7, P9009 &gt; EDA_Outlier_Analysis!$F$8),
      "Outlier",
      "Normal"))</f>
        <v>Normal</v>
      </c>
      <c r="S9009" t="str">
        <f>IF(N9009="","",
   IF(OR(N9009 &lt;EDA_Outlier_Analysis!$I$10, N9009 &gt; EDA_Outlier_Analysis!$I$11),
      "Outlier",
      "Normal"))</f>
        <v>Normal</v>
      </c>
    </row>
    <row r="9010" spans="1:19">
      <c r="A9010" t="s">
        <v>18989</v>
      </c>
      <c r="B9010" s="4">
        <v>45075</v>
      </c>
      <c r="C9010" s="2">
        <v>-58449.03</v>
      </c>
      <c r="D9010" t="s">
        <v>840</v>
      </c>
      <c r="E9010" t="s">
        <v>864</v>
      </c>
      <c r="F9010" t="s">
        <v>9</v>
      </c>
      <c r="G9010" t="s">
        <v>24</v>
      </c>
      <c r="I9010" t="s">
        <v>929</v>
      </c>
      <c r="J9010" t="s">
        <v>18990</v>
      </c>
      <c r="K9010" t="str">
        <f>IF(COUNTIF(Customers!A:A, H9010)&gt;0, "Valid", "Invalid")</f>
        <v>Invalid</v>
      </c>
      <c r="L9010" t="str">
        <f t="shared" si="700"/>
        <v>5</v>
      </c>
      <c r="M9010" t="str">
        <f t="shared" si="701"/>
        <v>2023</v>
      </c>
      <c r="N9010">
        <f t="shared" si="702"/>
        <v>-58449.03</v>
      </c>
      <c r="O9010" t="str">
        <f t="shared" si="703"/>
        <v/>
      </c>
      <c r="P9010">
        <f t="shared" si="704"/>
        <v>58449.03</v>
      </c>
      <c r="Q9010" s="48" t="str">
        <f>IF(O9010="","",
   IF(OR(O9010&lt;EDA_Outlier_Analysis!$C$10, O9010&gt;EDA_Outlier_Analysis!$C$11),
      "Outlier",
      "Normal"))</f>
        <v/>
      </c>
      <c r="R9010" t="str">
        <f>IF(P9010="","",
   IF(OR(P9010 &lt; EDA_Outlier_Analysis!$F$7, P9010 &gt; EDA_Outlier_Analysis!$F$8),
      "Outlier",
      "Normal"))</f>
        <v>Outlier</v>
      </c>
      <c r="S9010" t="str">
        <f>IF(N9010="","",
   IF(OR(N9010 &lt;EDA_Outlier_Analysis!$I$10, N9010 &gt; EDA_Outlier_Analysis!$I$11),
      "Outlier",
      "Normal"))</f>
        <v>Normal</v>
      </c>
    </row>
    <row r="9011" spans="1:19">
      <c r="A9011" t="s">
        <v>18991</v>
      </c>
      <c r="B9011" s="4">
        <v>45166</v>
      </c>
      <c r="C9011" s="2">
        <v>131846.35</v>
      </c>
      <c r="D9011" t="s">
        <v>849</v>
      </c>
      <c r="E9011" t="s">
        <v>868</v>
      </c>
      <c r="F9011" t="s">
        <v>10</v>
      </c>
      <c r="G9011" t="s">
        <v>24</v>
      </c>
      <c r="H9011" t="s">
        <v>249</v>
      </c>
      <c r="J9011" t="s">
        <v>18992</v>
      </c>
      <c r="K9011" t="str">
        <f>IF(COUNTIF(Customers!A:A, H9011)&gt;0, "Valid", "Invalid")</f>
        <v>Valid</v>
      </c>
      <c r="L9011" t="str">
        <f t="shared" si="700"/>
        <v>8</v>
      </c>
      <c r="M9011" t="str">
        <f t="shared" si="701"/>
        <v>2023</v>
      </c>
      <c r="N9011">
        <f t="shared" si="702"/>
        <v>131846.35</v>
      </c>
      <c r="O9011">
        <f t="shared" si="703"/>
        <v>131846.35</v>
      </c>
      <c r="P9011" t="str">
        <f t="shared" si="704"/>
        <v/>
      </c>
      <c r="Q9011" s="48" t="str">
        <f>IF(O9011="","",
   IF(OR(O9011&lt;EDA_Outlier_Analysis!$C$10, O9011&gt;EDA_Outlier_Analysis!$C$11),
      "Outlier",
      "Normal"))</f>
        <v>Normal</v>
      </c>
      <c r="R9011" t="str">
        <f>IF(P9011="","",
   IF(OR(P9011 &lt; EDA_Outlier_Analysis!$F$7, P9011 &gt; EDA_Outlier_Analysis!$F$8),
      "Outlier",
      "Normal"))</f>
        <v/>
      </c>
      <c r="S9011" t="str">
        <f>IF(N9011="","",
   IF(OR(N9011 &lt;EDA_Outlier_Analysis!$I$10, N9011 &gt; EDA_Outlier_Analysis!$I$11),
      "Outlier",
      "Normal"))</f>
        <v>Normal</v>
      </c>
    </row>
    <row r="9012" spans="1:19">
      <c r="A9012" t="s">
        <v>18993</v>
      </c>
      <c r="B9012" s="4">
        <v>45039</v>
      </c>
      <c r="C9012" s="2">
        <v>142536.76999999999</v>
      </c>
      <c r="D9012" t="s">
        <v>849</v>
      </c>
      <c r="E9012" t="s">
        <v>853</v>
      </c>
      <c r="F9012" t="s">
        <v>9</v>
      </c>
      <c r="G9012" t="s">
        <v>34</v>
      </c>
      <c r="H9012" t="s">
        <v>623</v>
      </c>
      <c r="J9012" t="s">
        <v>18994</v>
      </c>
      <c r="K9012" t="str">
        <f>IF(COUNTIF(Customers!A:A, H9012)&gt;0, "Valid", "Invalid")</f>
        <v>Valid</v>
      </c>
      <c r="L9012" t="str">
        <f t="shared" si="700"/>
        <v>4</v>
      </c>
      <c r="M9012" t="str">
        <f t="shared" si="701"/>
        <v>2023</v>
      </c>
      <c r="N9012">
        <f t="shared" si="702"/>
        <v>142536.76999999999</v>
      </c>
      <c r="O9012">
        <f t="shared" si="703"/>
        <v>142536.76999999999</v>
      </c>
      <c r="P9012" t="str">
        <f t="shared" si="704"/>
        <v/>
      </c>
      <c r="Q9012" s="48" t="str">
        <f>IF(O9012="","",
   IF(OR(O9012&lt;EDA_Outlier_Analysis!$C$10, O9012&gt;EDA_Outlier_Analysis!$C$11),
      "Outlier",
      "Normal"))</f>
        <v>Normal</v>
      </c>
      <c r="R9012" t="str">
        <f>IF(P9012="","",
   IF(OR(P9012 &lt; EDA_Outlier_Analysis!$F$7, P9012 &gt; EDA_Outlier_Analysis!$F$8),
      "Outlier",
      "Normal"))</f>
        <v/>
      </c>
      <c r="S9012" t="str">
        <f>IF(N9012="","",
   IF(OR(N9012 &lt;EDA_Outlier_Analysis!$I$10, N9012 &gt; EDA_Outlier_Analysis!$I$11),
      "Outlier",
      "Normal"))</f>
        <v>Normal</v>
      </c>
    </row>
    <row r="9013" spans="1:19">
      <c r="A9013" t="s">
        <v>18995</v>
      </c>
      <c r="B9013" s="4">
        <v>45140</v>
      </c>
      <c r="C9013" s="2">
        <v>106952.78</v>
      </c>
      <c r="D9013" t="s">
        <v>849</v>
      </c>
      <c r="E9013" t="s">
        <v>868</v>
      </c>
      <c r="F9013" t="s">
        <v>11</v>
      </c>
      <c r="G9013" t="s">
        <v>24</v>
      </c>
      <c r="H9013" t="s">
        <v>623</v>
      </c>
      <c r="J9013" t="s">
        <v>18996</v>
      </c>
      <c r="K9013" t="str">
        <f>IF(COUNTIF(Customers!A:A, H9013)&gt;0, "Valid", "Invalid")</f>
        <v>Valid</v>
      </c>
      <c r="L9013" t="str">
        <f t="shared" si="700"/>
        <v>8</v>
      </c>
      <c r="M9013" t="str">
        <f t="shared" si="701"/>
        <v>2023</v>
      </c>
      <c r="N9013">
        <f t="shared" si="702"/>
        <v>106952.78</v>
      </c>
      <c r="O9013">
        <f t="shared" si="703"/>
        <v>106952.78</v>
      </c>
      <c r="P9013" t="str">
        <f t="shared" si="704"/>
        <v/>
      </c>
      <c r="Q9013" s="48" t="str">
        <f>IF(O9013="","",
   IF(OR(O9013&lt;EDA_Outlier_Analysis!$C$10, O9013&gt;EDA_Outlier_Analysis!$C$11),
      "Outlier",
      "Normal"))</f>
        <v>Normal</v>
      </c>
      <c r="R9013" t="str">
        <f>IF(P9013="","",
   IF(OR(P9013 &lt; EDA_Outlier_Analysis!$F$7, P9013 &gt; EDA_Outlier_Analysis!$F$8),
      "Outlier",
      "Normal"))</f>
        <v/>
      </c>
      <c r="S9013" t="str">
        <f>IF(N9013="","",
   IF(OR(N9013 &lt;EDA_Outlier_Analysis!$I$10, N9013 &gt; EDA_Outlier_Analysis!$I$11),
      "Outlier",
      "Normal"))</f>
        <v>Normal</v>
      </c>
    </row>
    <row r="9014" spans="1:19">
      <c r="A9014" t="s">
        <v>18997</v>
      </c>
      <c r="B9014" s="4">
        <v>45046</v>
      </c>
      <c r="C9014" s="2">
        <v>155810.6</v>
      </c>
      <c r="D9014" t="s">
        <v>849</v>
      </c>
      <c r="E9014" t="s">
        <v>853</v>
      </c>
      <c r="F9014" t="s">
        <v>11</v>
      </c>
      <c r="G9014" t="s">
        <v>34</v>
      </c>
      <c r="H9014" t="s">
        <v>667</v>
      </c>
      <c r="J9014" t="s">
        <v>18998</v>
      </c>
      <c r="K9014" t="str">
        <f>IF(COUNTIF(Customers!A:A, H9014)&gt;0, "Valid", "Invalid")</f>
        <v>Valid</v>
      </c>
      <c r="L9014" t="str">
        <f t="shared" si="700"/>
        <v>4</v>
      </c>
      <c r="M9014" t="str">
        <f t="shared" si="701"/>
        <v>2023</v>
      </c>
      <c r="N9014">
        <f t="shared" si="702"/>
        <v>155810.6</v>
      </c>
      <c r="O9014">
        <f t="shared" si="703"/>
        <v>155810.6</v>
      </c>
      <c r="P9014" t="str">
        <f t="shared" si="704"/>
        <v/>
      </c>
      <c r="Q9014" s="48" t="str">
        <f>IF(O9014="","",
   IF(OR(O9014&lt;EDA_Outlier_Analysis!$C$10, O9014&gt;EDA_Outlier_Analysis!$C$11),
      "Outlier",
      "Normal"))</f>
        <v>Normal</v>
      </c>
      <c r="R9014" t="str">
        <f>IF(P9014="","",
   IF(OR(P9014 &lt; EDA_Outlier_Analysis!$F$7, P9014 &gt; EDA_Outlier_Analysis!$F$8),
      "Outlier",
      "Normal"))</f>
        <v/>
      </c>
      <c r="S9014" t="str">
        <f>IF(N9014="","",
   IF(OR(N9014 &lt;EDA_Outlier_Analysis!$I$10, N9014 &gt; EDA_Outlier_Analysis!$I$11),
      "Outlier",
      "Normal"))</f>
        <v>Normal</v>
      </c>
    </row>
    <row r="9015" spans="1:19">
      <c r="A9015" t="s">
        <v>18999</v>
      </c>
      <c r="B9015" s="4">
        <v>44591</v>
      </c>
      <c r="C9015" s="2">
        <v>-38599.21</v>
      </c>
      <c r="D9015" t="s">
        <v>840</v>
      </c>
      <c r="E9015" t="s">
        <v>841</v>
      </c>
      <c r="F9015" t="s">
        <v>10</v>
      </c>
      <c r="G9015" t="s">
        <v>31</v>
      </c>
      <c r="I9015" t="s">
        <v>842</v>
      </c>
      <c r="J9015" t="s">
        <v>19000</v>
      </c>
      <c r="K9015" t="str">
        <f>IF(COUNTIF(Customers!A:A, H9015)&gt;0, "Valid", "Invalid")</f>
        <v>Invalid</v>
      </c>
      <c r="L9015" t="str">
        <f t="shared" si="700"/>
        <v>1</v>
      </c>
      <c r="M9015" t="str">
        <f t="shared" si="701"/>
        <v>2022</v>
      </c>
      <c r="N9015">
        <f t="shared" si="702"/>
        <v>-38599.21</v>
      </c>
      <c r="O9015" t="str">
        <f t="shared" si="703"/>
        <v/>
      </c>
      <c r="P9015">
        <f t="shared" si="704"/>
        <v>38599.21</v>
      </c>
      <c r="Q9015" s="48" t="str">
        <f>IF(O9015="","",
   IF(OR(O9015&lt;EDA_Outlier_Analysis!$C$10, O9015&gt;EDA_Outlier_Analysis!$C$11),
      "Outlier",
      "Normal"))</f>
        <v/>
      </c>
      <c r="R9015" t="str">
        <f>IF(P9015="","",
   IF(OR(P9015 &lt; EDA_Outlier_Analysis!$F$7, P9015 &gt; EDA_Outlier_Analysis!$F$8),
      "Outlier",
      "Normal"))</f>
        <v>Normal</v>
      </c>
      <c r="S9015" t="str">
        <f>IF(N9015="","",
   IF(OR(N9015 &lt;EDA_Outlier_Analysis!$I$10, N9015 &gt; EDA_Outlier_Analysis!$I$11),
      "Outlier",
      "Normal"))</f>
        <v>Normal</v>
      </c>
    </row>
    <row r="9016" spans="1:19">
      <c r="A9016" t="s">
        <v>19001</v>
      </c>
      <c r="B9016" s="4">
        <v>45096</v>
      </c>
      <c r="C9016" s="2">
        <v>166005.71</v>
      </c>
      <c r="D9016" t="s">
        <v>849</v>
      </c>
      <c r="E9016" t="s">
        <v>853</v>
      </c>
      <c r="F9016" t="s">
        <v>10</v>
      </c>
      <c r="G9016" t="s">
        <v>34</v>
      </c>
      <c r="H9016" t="s">
        <v>343</v>
      </c>
      <c r="J9016" t="s">
        <v>19002</v>
      </c>
      <c r="K9016" t="str">
        <f>IF(COUNTIF(Customers!A:A, H9016)&gt;0, "Valid", "Invalid")</f>
        <v>Valid</v>
      </c>
      <c r="L9016" t="str">
        <f t="shared" si="700"/>
        <v>6</v>
      </c>
      <c r="M9016" t="str">
        <f t="shared" si="701"/>
        <v>2023</v>
      </c>
      <c r="N9016">
        <f t="shared" si="702"/>
        <v>166005.71</v>
      </c>
      <c r="O9016">
        <f t="shared" si="703"/>
        <v>166005.71</v>
      </c>
      <c r="P9016" t="str">
        <f t="shared" si="704"/>
        <v/>
      </c>
      <c r="Q9016" s="48" t="str">
        <f>IF(O9016="","",
   IF(OR(O9016&lt;EDA_Outlier_Analysis!$C$10, O9016&gt;EDA_Outlier_Analysis!$C$11),
      "Outlier",
      "Normal"))</f>
        <v>Normal</v>
      </c>
      <c r="R9016" t="str">
        <f>IF(P9016="","",
   IF(OR(P9016 &lt; EDA_Outlier_Analysis!$F$7, P9016 &gt; EDA_Outlier_Analysis!$F$8),
      "Outlier",
      "Normal"))</f>
        <v/>
      </c>
      <c r="S9016" t="str">
        <f>IF(N9016="","",
   IF(OR(N9016 &lt;EDA_Outlier_Analysis!$I$10, N9016 &gt; EDA_Outlier_Analysis!$I$11),
      "Outlier",
      "Normal"))</f>
        <v>Normal</v>
      </c>
    </row>
    <row r="9017" spans="1:19">
      <c r="A9017" t="s">
        <v>19003</v>
      </c>
      <c r="B9017" s="4">
        <v>44793</v>
      </c>
      <c r="C9017" s="2">
        <v>-40102.769999999997</v>
      </c>
      <c r="D9017" t="s">
        <v>840</v>
      </c>
      <c r="E9017" t="s">
        <v>841</v>
      </c>
      <c r="F9017" t="s">
        <v>9</v>
      </c>
      <c r="G9017" t="s">
        <v>31</v>
      </c>
      <c r="I9017" t="s">
        <v>1524</v>
      </c>
      <c r="J9017" t="s">
        <v>19004</v>
      </c>
      <c r="K9017" t="str">
        <f>IF(COUNTIF(Customers!A:A, H9017)&gt;0, "Valid", "Invalid")</f>
        <v>Invalid</v>
      </c>
      <c r="L9017" t="str">
        <f t="shared" si="700"/>
        <v>8</v>
      </c>
      <c r="M9017" t="str">
        <f t="shared" si="701"/>
        <v>2022</v>
      </c>
      <c r="N9017">
        <f t="shared" si="702"/>
        <v>-40102.769999999997</v>
      </c>
      <c r="O9017" t="str">
        <f t="shared" si="703"/>
        <v/>
      </c>
      <c r="P9017">
        <f t="shared" si="704"/>
        <v>40102.769999999997</v>
      </c>
      <c r="Q9017" s="48" t="str">
        <f>IF(O9017="","",
   IF(OR(O9017&lt;EDA_Outlier_Analysis!$C$10, O9017&gt;EDA_Outlier_Analysis!$C$11),
      "Outlier",
      "Normal"))</f>
        <v/>
      </c>
      <c r="R9017" t="str">
        <f>IF(P9017="","",
   IF(OR(P9017 &lt; EDA_Outlier_Analysis!$F$7, P9017 &gt; EDA_Outlier_Analysis!$F$8),
      "Outlier",
      "Normal"))</f>
        <v>Normal</v>
      </c>
      <c r="S9017" t="str">
        <f>IF(N9017="","",
   IF(OR(N9017 &lt;EDA_Outlier_Analysis!$I$10, N9017 &gt; EDA_Outlier_Analysis!$I$11),
      "Outlier",
      "Normal"))</f>
        <v>Normal</v>
      </c>
    </row>
    <row r="9018" spans="1:19">
      <c r="A9018" t="s">
        <v>19005</v>
      </c>
      <c r="B9018" s="4">
        <v>45068</v>
      </c>
      <c r="C9018" s="2">
        <v>278966.13</v>
      </c>
      <c r="D9018" t="s">
        <v>849</v>
      </c>
      <c r="E9018" t="s">
        <v>853</v>
      </c>
      <c r="F9018" t="s">
        <v>10</v>
      </c>
      <c r="G9018" t="s">
        <v>31</v>
      </c>
      <c r="H9018" t="s">
        <v>477</v>
      </c>
      <c r="J9018" t="s">
        <v>19006</v>
      </c>
      <c r="K9018" t="str">
        <f>IF(COUNTIF(Customers!A:A, H9018)&gt;0, "Valid", "Invalid")</f>
        <v>Valid</v>
      </c>
      <c r="L9018" t="str">
        <f t="shared" si="700"/>
        <v>5</v>
      </c>
      <c r="M9018" t="str">
        <f t="shared" si="701"/>
        <v>2023</v>
      </c>
      <c r="N9018">
        <f t="shared" si="702"/>
        <v>278966.13</v>
      </c>
      <c r="O9018">
        <f t="shared" si="703"/>
        <v>278966.13</v>
      </c>
      <c r="P9018" t="str">
        <f t="shared" si="704"/>
        <v/>
      </c>
      <c r="Q9018" s="48" t="str">
        <f>IF(O9018="","",
   IF(OR(O9018&lt;EDA_Outlier_Analysis!$C$10, O9018&gt;EDA_Outlier_Analysis!$C$11),
      "Outlier",
      "Normal"))</f>
        <v>Normal</v>
      </c>
      <c r="R9018" t="str">
        <f>IF(P9018="","",
   IF(OR(P9018 &lt; EDA_Outlier_Analysis!$F$7, P9018 &gt; EDA_Outlier_Analysis!$F$8),
      "Outlier",
      "Normal"))</f>
        <v/>
      </c>
      <c r="S9018" t="str">
        <f>IF(N9018="","",
   IF(OR(N9018 &lt;EDA_Outlier_Analysis!$I$10, N9018 &gt; EDA_Outlier_Analysis!$I$11),
      "Outlier",
      "Normal"))</f>
        <v>Normal</v>
      </c>
    </row>
    <row r="9019" spans="1:19">
      <c r="A9019" t="s">
        <v>19007</v>
      </c>
      <c r="B9019" s="4">
        <v>44803</v>
      </c>
      <c r="C9019" s="2">
        <v>-34919.39</v>
      </c>
      <c r="D9019" t="s">
        <v>840</v>
      </c>
      <c r="E9019" t="s">
        <v>878</v>
      </c>
      <c r="F9019" t="s">
        <v>9</v>
      </c>
      <c r="G9019" t="s">
        <v>20</v>
      </c>
      <c r="I9019" t="s">
        <v>1953</v>
      </c>
      <c r="J9019" t="s">
        <v>19008</v>
      </c>
      <c r="K9019" t="str">
        <f>IF(COUNTIF(Customers!A:A, H9019)&gt;0, "Valid", "Invalid")</f>
        <v>Invalid</v>
      </c>
      <c r="L9019" t="str">
        <f t="shared" si="700"/>
        <v>8</v>
      </c>
      <c r="M9019" t="str">
        <f t="shared" si="701"/>
        <v>2022</v>
      </c>
      <c r="N9019">
        <f t="shared" si="702"/>
        <v>-34919.39</v>
      </c>
      <c r="O9019" t="str">
        <f t="shared" si="703"/>
        <v/>
      </c>
      <c r="P9019">
        <f t="shared" si="704"/>
        <v>34919.39</v>
      </c>
      <c r="Q9019" s="48" t="str">
        <f>IF(O9019="","",
   IF(OR(O9019&lt;EDA_Outlier_Analysis!$C$10, O9019&gt;EDA_Outlier_Analysis!$C$11),
      "Outlier",
      "Normal"))</f>
        <v/>
      </c>
      <c r="R9019" t="str">
        <f>IF(P9019="","",
   IF(OR(P9019 &lt; EDA_Outlier_Analysis!$F$7, P9019 &gt; EDA_Outlier_Analysis!$F$8),
      "Outlier",
      "Normal"))</f>
        <v>Normal</v>
      </c>
      <c r="S9019" t="str">
        <f>IF(N9019="","",
   IF(OR(N9019 &lt;EDA_Outlier_Analysis!$I$10, N9019 &gt; EDA_Outlier_Analysis!$I$11),
      "Outlier",
      "Normal"))</f>
        <v>Normal</v>
      </c>
    </row>
    <row r="9020" spans="1:19">
      <c r="A9020" t="s">
        <v>19009</v>
      </c>
      <c r="B9020" s="4">
        <v>45012</v>
      </c>
      <c r="C9020" s="2">
        <v>-48107.3</v>
      </c>
      <c r="D9020" t="s">
        <v>840</v>
      </c>
      <c r="E9020" t="s">
        <v>878</v>
      </c>
      <c r="F9020" t="s">
        <v>9</v>
      </c>
      <c r="G9020" t="s">
        <v>34</v>
      </c>
      <c r="I9020" t="s">
        <v>1468</v>
      </c>
      <c r="J9020" t="s">
        <v>19010</v>
      </c>
      <c r="K9020" t="str">
        <f>IF(COUNTIF(Customers!A:A, H9020)&gt;0, "Valid", "Invalid")</f>
        <v>Invalid</v>
      </c>
      <c r="L9020" t="str">
        <f t="shared" si="700"/>
        <v>3</v>
      </c>
      <c r="M9020" t="str">
        <f t="shared" si="701"/>
        <v>2023</v>
      </c>
      <c r="N9020">
        <f t="shared" si="702"/>
        <v>-48107.3</v>
      </c>
      <c r="O9020" t="str">
        <f t="shared" si="703"/>
        <v/>
      </c>
      <c r="P9020">
        <f t="shared" si="704"/>
        <v>48107.3</v>
      </c>
      <c r="Q9020" s="48" t="str">
        <f>IF(O9020="","",
   IF(OR(O9020&lt;EDA_Outlier_Analysis!$C$10, O9020&gt;EDA_Outlier_Analysis!$C$11),
      "Outlier",
      "Normal"))</f>
        <v/>
      </c>
      <c r="R9020" t="str">
        <f>IF(P9020="","",
   IF(OR(P9020 &lt; EDA_Outlier_Analysis!$F$7, P9020 &gt; EDA_Outlier_Analysis!$F$8),
      "Outlier",
      "Normal"))</f>
        <v>Normal</v>
      </c>
      <c r="S9020" t="str">
        <f>IF(N9020="","",
   IF(OR(N9020 &lt;EDA_Outlier_Analysis!$I$10, N9020 &gt; EDA_Outlier_Analysis!$I$11),
      "Outlier",
      "Normal"))</f>
        <v>Normal</v>
      </c>
    </row>
    <row r="9021" spans="1:19">
      <c r="A9021" t="s">
        <v>19011</v>
      </c>
      <c r="B9021" s="4">
        <v>45110</v>
      </c>
      <c r="C9021" s="2">
        <v>-62816</v>
      </c>
      <c r="D9021" t="s">
        <v>840</v>
      </c>
      <c r="E9021" t="s">
        <v>845</v>
      </c>
      <c r="F9021" t="s">
        <v>9</v>
      </c>
      <c r="G9021" t="s">
        <v>31</v>
      </c>
      <c r="I9021" t="s">
        <v>1132</v>
      </c>
      <c r="J9021" t="s">
        <v>19012</v>
      </c>
      <c r="K9021" t="str">
        <f>IF(COUNTIF(Customers!A:A, H9021)&gt;0, "Valid", "Invalid")</f>
        <v>Invalid</v>
      </c>
      <c r="L9021" t="str">
        <f t="shared" si="700"/>
        <v>7</v>
      </c>
      <c r="M9021" t="str">
        <f t="shared" si="701"/>
        <v>2023</v>
      </c>
      <c r="N9021">
        <f t="shared" si="702"/>
        <v>-62816</v>
      </c>
      <c r="O9021" t="str">
        <f t="shared" si="703"/>
        <v/>
      </c>
      <c r="P9021">
        <f t="shared" si="704"/>
        <v>62816</v>
      </c>
      <c r="Q9021" s="48" t="str">
        <f>IF(O9021="","",
   IF(OR(O9021&lt;EDA_Outlier_Analysis!$C$10, O9021&gt;EDA_Outlier_Analysis!$C$11),
      "Outlier",
      "Normal"))</f>
        <v/>
      </c>
      <c r="R9021" t="str">
        <f>IF(P9021="","",
   IF(OR(P9021 &lt; EDA_Outlier_Analysis!$F$7, P9021 &gt; EDA_Outlier_Analysis!$F$8),
      "Outlier",
      "Normal"))</f>
        <v>Outlier</v>
      </c>
      <c r="S9021" t="str">
        <f>IF(N9021="","",
   IF(OR(N9021 &lt;EDA_Outlier_Analysis!$I$10, N9021 &gt; EDA_Outlier_Analysis!$I$11),
      "Outlier",
      "Normal"))</f>
        <v>Normal</v>
      </c>
    </row>
    <row r="9022" spans="1:19">
      <c r="A9022" t="s">
        <v>19013</v>
      </c>
      <c r="B9022" s="4">
        <v>44661</v>
      </c>
      <c r="C9022" s="2">
        <v>-28952.84</v>
      </c>
      <c r="D9022" t="s">
        <v>840</v>
      </c>
      <c r="E9022" t="s">
        <v>856</v>
      </c>
      <c r="F9022" t="s">
        <v>10</v>
      </c>
      <c r="G9022" t="s">
        <v>31</v>
      </c>
      <c r="I9022" t="s">
        <v>1117</v>
      </c>
      <c r="J9022" t="s">
        <v>19014</v>
      </c>
      <c r="K9022" t="str">
        <f>IF(COUNTIF(Customers!A:A, H9022)&gt;0, "Valid", "Invalid")</f>
        <v>Invalid</v>
      </c>
      <c r="L9022" t="str">
        <f t="shared" si="700"/>
        <v>4</v>
      </c>
      <c r="M9022" t="str">
        <f t="shared" si="701"/>
        <v>2022</v>
      </c>
      <c r="N9022">
        <f t="shared" si="702"/>
        <v>-28952.84</v>
      </c>
      <c r="O9022" t="str">
        <f t="shared" si="703"/>
        <v/>
      </c>
      <c r="P9022">
        <f t="shared" si="704"/>
        <v>28952.84</v>
      </c>
      <c r="Q9022" s="48" t="str">
        <f>IF(O9022="","",
   IF(OR(O9022&lt;EDA_Outlier_Analysis!$C$10, O9022&gt;EDA_Outlier_Analysis!$C$11),
      "Outlier",
      "Normal"))</f>
        <v/>
      </c>
      <c r="R9022" t="str">
        <f>IF(P9022="","",
   IF(OR(P9022 &lt; EDA_Outlier_Analysis!$F$7, P9022 &gt; EDA_Outlier_Analysis!$F$8),
      "Outlier",
      "Normal"))</f>
        <v>Normal</v>
      </c>
      <c r="S9022" t="str">
        <f>IF(N9022="","",
   IF(OR(N9022 &lt;EDA_Outlier_Analysis!$I$10, N9022 &gt; EDA_Outlier_Analysis!$I$11),
      "Outlier",
      "Normal"))</f>
        <v>Normal</v>
      </c>
    </row>
    <row r="9023" spans="1:19">
      <c r="A9023" t="s">
        <v>19015</v>
      </c>
      <c r="B9023" s="4">
        <v>45071</v>
      </c>
      <c r="C9023" s="2">
        <v>-12958.16</v>
      </c>
      <c r="D9023" t="s">
        <v>840</v>
      </c>
      <c r="E9023" t="s">
        <v>878</v>
      </c>
      <c r="F9023" t="s">
        <v>9</v>
      </c>
      <c r="G9023" t="s">
        <v>34</v>
      </c>
      <c r="I9023" t="s">
        <v>1623</v>
      </c>
      <c r="J9023" t="s">
        <v>19016</v>
      </c>
      <c r="K9023" t="str">
        <f>IF(COUNTIF(Customers!A:A, H9023)&gt;0, "Valid", "Invalid")</f>
        <v>Invalid</v>
      </c>
      <c r="L9023" t="str">
        <f t="shared" si="700"/>
        <v>5</v>
      </c>
      <c r="M9023" t="str">
        <f t="shared" si="701"/>
        <v>2023</v>
      </c>
      <c r="N9023">
        <f t="shared" si="702"/>
        <v>-12958.16</v>
      </c>
      <c r="O9023" t="str">
        <f t="shared" si="703"/>
        <v/>
      </c>
      <c r="P9023">
        <f t="shared" si="704"/>
        <v>12958.16</v>
      </c>
      <c r="Q9023" s="48" t="str">
        <f>IF(O9023="","",
   IF(OR(O9023&lt;EDA_Outlier_Analysis!$C$10, O9023&gt;EDA_Outlier_Analysis!$C$11),
      "Outlier",
      "Normal"))</f>
        <v/>
      </c>
      <c r="R9023" t="str">
        <f>IF(P9023="","",
   IF(OR(P9023 &lt; EDA_Outlier_Analysis!$F$7, P9023 &gt; EDA_Outlier_Analysis!$F$8),
      "Outlier",
      "Normal"))</f>
        <v>Outlier</v>
      </c>
      <c r="S9023" t="str">
        <f>IF(N9023="","",
   IF(OR(N9023 &lt;EDA_Outlier_Analysis!$I$10, N9023 &gt; EDA_Outlier_Analysis!$I$11),
      "Outlier",
      "Normal"))</f>
        <v>Normal</v>
      </c>
    </row>
    <row r="9024" spans="1:19">
      <c r="A9024" t="s">
        <v>19017</v>
      </c>
      <c r="B9024" s="4">
        <v>45116</v>
      </c>
      <c r="C9024" s="2">
        <v>-48774.52</v>
      </c>
      <c r="D9024" t="s">
        <v>840</v>
      </c>
      <c r="E9024" t="s">
        <v>864</v>
      </c>
      <c r="F9024" t="s">
        <v>10</v>
      </c>
      <c r="G9024" t="s">
        <v>34</v>
      </c>
      <c r="I9024" t="s">
        <v>2424</v>
      </c>
      <c r="J9024" t="s">
        <v>19018</v>
      </c>
      <c r="K9024" t="str">
        <f>IF(COUNTIF(Customers!A:A, H9024)&gt;0, "Valid", "Invalid")</f>
        <v>Invalid</v>
      </c>
      <c r="L9024" t="str">
        <f t="shared" si="700"/>
        <v>7</v>
      </c>
      <c r="M9024" t="str">
        <f t="shared" si="701"/>
        <v>2023</v>
      </c>
      <c r="N9024">
        <f t="shared" si="702"/>
        <v>-48774.52</v>
      </c>
      <c r="O9024" t="str">
        <f t="shared" si="703"/>
        <v/>
      </c>
      <c r="P9024">
        <f t="shared" si="704"/>
        <v>48774.52</v>
      </c>
      <c r="Q9024" s="48" t="str">
        <f>IF(O9024="","",
   IF(OR(O9024&lt;EDA_Outlier_Analysis!$C$10, O9024&gt;EDA_Outlier_Analysis!$C$11),
      "Outlier",
      "Normal"))</f>
        <v/>
      </c>
      <c r="R9024" t="str">
        <f>IF(P9024="","",
   IF(OR(P9024 &lt; EDA_Outlier_Analysis!$F$7, P9024 &gt; EDA_Outlier_Analysis!$F$8),
      "Outlier",
      "Normal"))</f>
        <v>Normal</v>
      </c>
      <c r="S9024" t="str">
        <f>IF(N9024="","",
   IF(OR(N9024 &lt;EDA_Outlier_Analysis!$I$10, N9024 &gt; EDA_Outlier_Analysis!$I$11),
      "Outlier",
      "Normal"))</f>
        <v>Normal</v>
      </c>
    </row>
    <row r="9025" spans="1:19">
      <c r="A9025" t="s">
        <v>19019</v>
      </c>
      <c r="B9025" s="4">
        <v>44591</v>
      </c>
      <c r="C9025" s="2">
        <v>211927.87</v>
      </c>
      <c r="D9025" t="s">
        <v>849</v>
      </c>
      <c r="E9025" t="s">
        <v>868</v>
      </c>
      <c r="F9025" t="s">
        <v>10</v>
      </c>
      <c r="G9025" t="s">
        <v>34</v>
      </c>
      <c r="H9025" t="s">
        <v>285</v>
      </c>
      <c r="J9025" t="s">
        <v>19020</v>
      </c>
      <c r="K9025" t="str">
        <f>IF(COUNTIF(Customers!A:A, H9025)&gt;0, "Valid", "Invalid")</f>
        <v>Valid</v>
      </c>
      <c r="L9025" t="str">
        <f t="shared" si="700"/>
        <v>1</v>
      </c>
      <c r="M9025" t="str">
        <f t="shared" si="701"/>
        <v>2022</v>
      </c>
      <c r="N9025">
        <f t="shared" si="702"/>
        <v>211927.87</v>
      </c>
      <c r="O9025">
        <f t="shared" si="703"/>
        <v>211927.87</v>
      </c>
      <c r="P9025" t="str">
        <f t="shared" si="704"/>
        <v/>
      </c>
      <c r="Q9025" s="48" t="str">
        <f>IF(O9025="","",
   IF(OR(O9025&lt;EDA_Outlier_Analysis!$C$10, O9025&gt;EDA_Outlier_Analysis!$C$11),
      "Outlier",
      "Normal"))</f>
        <v>Normal</v>
      </c>
      <c r="R9025" t="str">
        <f>IF(P9025="","",
   IF(OR(P9025 &lt; EDA_Outlier_Analysis!$F$7, P9025 &gt; EDA_Outlier_Analysis!$F$8),
      "Outlier",
      "Normal"))</f>
        <v/>
      </c>
      <c r="S9025" t="str">
        <f>IF(N9025="","",
   IF(OR(N9025 &lt;EDA_Outlier_Analysis!$I$10, N9025 &gt; EDA_Outlier_Analysis!$I$11),
      "Outlier",
      "Normal"))</f>
        <v>Normal</v>
      </c>
    </row>
    <row r="9026" spans="1:19">
      <c r="A9026" t="s">
        <v>19021</v>
      </c>
      <c r="B9026" s="4">
        <v>44960</v>
      </c>
      <c r="C9026" s="2">
        <v>-62286.27</v>
      </c>
      <c r="D9026" t="s">
        <v>840</v>
      </c>
      <c r="E9026" t="s">
        <v>841</v>
      </c>
      <c r="F9026" t="s">
        <v>11</v>
      </c>
      <c r="G9026" t="s">
        <v>31</v>
      </c>
      <c r="I9026" t="s">
        <v>1261</v>
      </c>
      <c r="J9026" t="s">
        <v>19022</v>
      </c>
      <c r="K9026" t="str">
        <f>IF(COUNTIF(Customers!A:A, H9026)&gt;0, "Valid", "Invalid")</f>
        <v>Invalid</v>
      </c>
      <c r="L9026" t="str">
        <f t="shared" si="700"/>
        <v>2</v>
      </c>
      <c r="M9026" t="str">
        <f t="shared" si="701"/>
        <v>2023</v>
      </c>
      <c r="N9026">
        <f t="shared" si="702"/>
        <v>-62286.27</v>
      </c>
      <c r="O9026" t="str">
        <f t="shared" si="703"/>
        <v/>
      </c>
      <c r="P9026">
        <f t="shared" si="704"/>
        <v>62286.27</v>
      </c>
      <c r="Q9026" s="48" t="str">
        <f>IF(O9026="","",
   IF(OR(O9026&lt;EDA_Outlier_Analysis!$C$10, O9026&gt;EDA_Outlier_Analysis!$C$11),
      "Outlier",
      "Normal"))</f>
        <v/>
      </c>
      <c r="R9026" t="str">
        <f>IF(P9026="","",
   IF(OR(P9026 &lt; EDA_Outlier_Analysis!$F$7, P9026 &gt; EDA_Outlier_Analysis!$F$8),
      "Outlier",
      "Normal"))</f>
        <v>Outlier</v>
      </c>
      <c r="S9026" t="str">
        <f>IF(N9026="","",
   IF(OR(N9026 &lt;EDA_Outlier_Analysis!$I$10, N9026 &gt; EDA_Outlier_Analysis!$I$11),
      "Outlier",
      "Normal"))</f>
        <v>Normal</v>
      </c>
    </row>
    <row r="9027" spans="1:19">
      <c r="A9027" t="s">
        <v>19023</v>
      </c>
      <c r="B9027" s="4">
        <v>44625</v>
      </c>
      <c r="C9027" s="2">
        <v>180256.18</v>
      </c>
      <c r="D9027" t="s">
        <v>849</v>
      </c>
      <c r="E9027" t="s">
        <v>853</v>
      </c>
      <c r="F9027" t="s">
        <v>10</v>
      </c>
      <c r="G9027" t="s">
        <v>34</v>
      </c>
      <c r="H9027" t="s">
        <v>335</v>
      </c>
      <c r="J9027" t="s">
        <v>19024</v>
      </c>
      <c r="K9027" t="str">
        <f>IF(COUNTIF(Customers!A:A, H9027)&gt;0, "Valid", "Invalid")</f>
        <v>Valid</v>
      </c>
      <c r="L9027" t="str">
        <f t="shared" ref="L9027:L9090" si="705">TEXT(B9027,"m")</f>
        <v>3</v>
      </c>
      <c r="M9027" t="str">
        <f t="shared" ref="M9027:M9090" si="706">TEXT(B9027,"yyyy")</f>
        <v>2022</v>
      </c>
      <c r="N9027">
        <f t="shared" ref="N9027:N9090" si="707">IF(D9027="Revenue",C9027,-ABS(C9027))</f>
        <v>180256.18</v>
      </c>
      <c r="O9027">
        <f t="shared" ref="O9027:O9090" si="708">IF(D9027="Revenue", C9027, "")</f>
        <v>180256.18</v>
      </c>
      <c r="P9027" t="str">
        <f t="shared" ref="P9027:P9090" si="709">IF(D9027="Expense", ABS(C9027), "")</f>
        <v/>
      </c>
      <c r="Q9027" s="48" t="str">
        <f>IF(O9027="","",
   IF(OR(O9027&lt;EDA_Outlier_Analysis!$C$10, O9027&gt;EDA_Outlier_Analysis!$C$11),
      "Outlier",
      "Normal"))</f>
        <v>Normal</v>
      </c>
      <c r="R9027" t="str">
        <f>IF(P9027="","",
   IF(OR(P9027 &lt; EDA_Outlier_Analysis!$F$7, P9027 &gt; EDA_Outlier_Analysis!$F$8),
      "Outlier",
      "Normal"))</f>
        <v/>
      </c>
      <c r="S9027" t="str">
        <f>IF(N9027="","",
   IF(OR(N9027 &lt;EDA_Outlier_Analysis!$I$10, N9027 &gt; EDA_Outlier_Analysis!$I$11),
      "Outlier",
      "Normal"))</f>
        <v>Normal</v>
      </c>
    </row>
    <row r="9028" spans="1:19">
      <c r="A9028" t="s">
        <v>19025</v>
      </c>
      <c r="B9028" s="4">
        <v>44862</v>
      </c>
      <c r="C9028" s="2">
        <v>129221.7</v>
      </c>
      <c r="D9028" t="s">
        <v>849</v>
      </c>
      <c r="E9028" t="s">
        <v>850</v>
      </c>
      <c r="F9028" t="s">
        <v>9</v>
      </c>
      <c r="G9028" t="s">
        <v>34</v>
      </c>
      <c r="H9028" t="s">
        <v>473</v>
      </c>
      <c r="J9028" t="s">
        <v>19026</v>
      </c>
      <c r="K9028" t="str">
        <f>IF(COUNTIF(Customers!A:A, H9028)&gt;0, "Valid", "Invalid")</f>
        <v>Valid</v>
      </c>
      <c r="L9028" t="str">
        <f t="shared" si="705"/>
        <v>10</v>
      </c>
      <c r="M9028" t="str">
        <f t="shared" si="706"/>
        <v>2022</v>
      </c>
      <c r="N9028">
        <f t="shared" si="707"/>
        <v>129221.7</v>
      </c>
      <c r="O9028">
        <f t="shared" si="708"/>
        <v>129221.7</v>
      </c>
      <c r="P9028" t="str">
        <f t="shared" si="709"/>
        <v/>
      </c>
      <c r="Q9028" s="48" t="str">
        <f>IF(O9028="","",
   IF(OR(O9028&lt;EDA_Outlier_Analysis!$C$10, O9028&gt;EDA_Outlier_Analysis!$C$11),
      "Outlier",
      "Normal"))</f>
        <v>Normal</v>
      </c>
      <c r="R9028" t="str">
        <f>IF(P9028="","",
   IF(OR(P9028 &lt; EDA_Outlier_Analysis!$F$7, P9028 &gt; EDA_Outlier_Analysis!$F$8),
      "Outlier",
      "Normal"))</f>
        <v/>
      </c>
      <c r="S9028" t="str">
        <f>IF(N9028="","",
   IF(OR(N9028 &lt;EDA_Outlier_Analysis!$I$10, N9028 &gt; EDA_Outlier_Analysis!$I$11),
      "Outlier",
      "Normal"))</f>
        <v>Normal</v>
      </c>
    </row>
    <row r="9029" spans="1:19">
      <c r="A9029" t="s">
        <v>19027</v>
      </c>
      <c r="B9029" s="4">
        <v>44876</v>
      </c>
      <c r="C9029" s="2">
        <v>-64072.92</v>
      </c>
      <c r="D9029" t="s">
        <v>840</v>
      </c>
      <c r="E9029" t="s">
        <v>878</v>
      </c>
      <c r="F9029" t="s">
        <v>10</v>
      </c>
      <c r="G9029" t="s">
        <v>34</v>
      </c>
      <c r="I9029" t="s">
        <v>1237</v>
      </c>
      <c r="J9029" t="s">
        <v>19028</v>
      </c>
      <c r="K9029" t="str">
        <f>IF(COUNTIF(Customers!A:A, H9029)&gt;0, "Valid", "Invalid")</f>
        <v>Invalid</v>
      </c>
      <c r="L9029" t="str">
        <f t="shared" si="705"/>
        <v>11</v>
      </c>
      <c r="M9029" t="str">
        <f t="shared" si="706"/>
        <v>2022</v>
      </c>
      <c r="N9029">
        <f t="shared" si="707"/>
        <v>-64072.92</v>
      </c>
      <c r="O9029" t="str">
        <f t="shared" si="708"/>
        <v/>
      </c>
      <c r="P9029">
        <f t="shared" si="709"/>
        <v>64072.92</v>
      </c>
      <c r="Q9029" s="48" t="str">
        <f>IF(O9029="","",
   IF(OR(O9029&lt;EDA_Outlier_Analysis!$C$10, O9029&gt;EDA_Outlier_Analysis!$C$11),
      "Outlier",
      "Normal"))</f>
        <v/>
      </c>
      <c r="R9029" t="str">
        <f>IF(P9029="","",
   IF(OR(P9029 &lt; EDA_Outlier_Analysis!$F$7, P9029 &gt; EDA_Outlier_Analysis!$F$8),
      "Outlier",
      "Normal"))</f>
        <v>Outlier</v>
      </c>
      <c r="S9029" t="str">
        <f>IF(N9029="","",
   IF(OR(N9029 &lt;EDA_Outlier_Analysis!$I$10, N9029 &gt; EDA_Outlier_Analysis!$I$11),
      "Outlier",
      "Normal"))</f>
        <v>Normal</v>
      </c>
    </row>
    <row r="9030" spans="1:19">
      <c r="A9030" t="s">
        <v>19029</v>
      </c>
      <c r="B9030" s="4">
        <v>44738</v>
      </c>
      <c r="C9030" s="2">
        <v>-17656.009999999998</v>
      </c>
      <c r="D9030" t="s">
        <v>840</v>
      </c>
      <c r="E9030" t="s">
        <v>864</v>
      </c>
      <c r="F9030" t="s">
        <v>11</v>
      </c>
      <c r="G9030" t="s">
        <v>34</v>
      </c>
      <c r="I9030" t="s">
        <v>976</v>
      </c>
      <c r="J9030" t="s">
        <v>19030</v>
      </c>
      <c r="K9030" t="str">
        <f>IF(COUNTIF(Customers!A:A, H9030)&gt;0, "Valid", "Invalid")</f>
        <v>Invalid</v>
      </c>
      <c r="L9030" t="str">
        <f t="shared" si="705"/>
        <v>6</v>
      </c>
      <c r="M9030" t="str">
        <f t="shared" si="706"/>
        <v>2022</v>
      </c>
      <c r="N9030">
        <f t="shared" si="707"/>
        <v>-17656.009999999998</v>
      </c>
      <c r="O9030" t="str">
        <f t="shared" si="708"/>
        <v/>
      </c>
      <c r="P9030">
        <f t="shared" si="709"/>
        <v>17656.009999999998</v>
      </c>
      <c r="Q9030" s="48" t="str">
        <f>IF(O9030="","",
   IF(OR(O9030&lt;EDA_Outlier_Analysis!$C$10, O9030&gt;EDA_Outlier_Analysis!$C$11),
      "Outlier",
      "Normal"))</f>
        <v/>
      </c>
      <c r="R9030" t="str">
        <f>IF(P9030="","",
   IF(OR(P9030 &lt; EDA_Outlier_Analysis!$F$7, P9030 &gt; EDA_Outlier_Analysis!$F$8),
      "Outlier",
      "Normal"))</f>
        <v>Outlier</v>
      </c>
      <c r="S9030" t="str">
        <f>IF(N9030="","",
   IF(OR(N9030 &lt;EDA_Outlier_Analysis!$I$10, N9030 &gt; EDA_Outlier_Analysis!$I$11),
      "Outlier",
      "Normal"))</f>
        <v>Normal</v>
      </c>
    </row>
    <row r="9031" spans="1:19">
      <c r="A9031" t="s">
        <v>19031</v>
      </c>
      <c r="B9031" s="4">
        <v>44825</v>
      </c>
      <c r="C9031" s="2">
        <v>156268.01999999999</v>
      </c>
      <c r="D9031" t="s">
        <v>849</v>
      </c>
      <c r="E9031" t="s">
        <v>868</v>
      </c>
      <c r="F9031" t="s">
        <v>11</v>
      </c>
      <c r="G9031" t="s">
        <v>31</v>
      </c>
      <c r="H9031" t="s">
        <v>363</v>
      </c>
      <c r="J9031" t="s">
        <v>19032</v>
      </c>
      <c r="K9031" t="str">
        <f>IF(COUNTIF(Customers!A:A, H9031)&gt;0, "Valid", "Invalid")</f>
        <v>Valid</v>
      </c>
      <c r="L9031" t="str">
        <f t="shared" si="705"/>
        <v>9</v>
      </c>
      <c r="M9031" t="str">
        <f t="shared" si="706"/>
        <v>2022</v>
      </c>
      <c r="N9031">
        <f t="shared" si="707"/>
        <v>156268.01999999999</v>
      </c>
      <c r="O9031">
        <f t="shared" si="708"/>
        <v>156268.01999999999</v>
      </c>
      <c r="P9031" t="str">
        <f t="shared" si="709"/>
        <v/>
      </c>
      <c r="Q9031" s="48" t="str">
        <f>IF(O9031="","",
   IF(OR(O9031&lt;EDA_Outlier_Analysis!$C$10, O9031&gt;EDA_Outlier_Analysis!$C$11),
      "Outlier",
      "Normal"))</f>
        <v>Normal</v>
      </c>
      <c r="R9031" t="str">
        <f>IF(P9031="","",
   IF(OR(P9031 &lt; EDA_Outlier_Analysis!$F$7, P9031 &gt; EDA_Outlier_Analysis!$F$8),
      "Outlier",
      "Normal"))</f>
        <v/>
      </c>
      <c r="S9031" t="str">
        <f>IF(N9031="","",
   IF(OR(N9031 &lt;EDA_Outlier_Analysis!$I$10, N9031 &gt; EDA_Outlier_Analysis!$I$11),
      "Outlier",
      "Normal"))</f>
        <v>Normal</v>
      </c>
    </row>
    <row r="9032" spans="1:19">
      <c r="A9032" t="s">
        <v>19033</v>
      </c>
      <c r="B9032" s="4">
        <v>45210</v>
      </c>
      <c r="C9032" s="2">
        <v>204425.43</v>
      </c>
      <c r="D9032" t="s">
        <v>849</v>
      </c>
      <c r="E9032" t="s">
        <v>868</v>
      </c>
      <c r="F9032" t="s">
        <v>10</v>
      </c>
      <c r="G9032" t="s">
        <v>20</v>
      </c>
      <c r="H9032" t="s">
        <v>261</v>
      </c>
      <c r="J9032" t="s">
        <v>19034</v>
      </c>
      <c r="K9032" t="str">
        <f>IF(COUNTIF(Customers!A:A, H9032)&gt;0, "Valid", "Invalid")</f>
        <v>Valid</v>
      </c>
      <c r="L9032" t="str">
        <f t="shared" si="705"/>
        <v>10</v>
      </c>
      <c r="M9032" t="str">
        <f t="shared" si="706"/>
        <v>2023</v>
      </c>
      <c r="N9032">
        <f t="shared" si="707"/>
        <v>204425.43</v>
      </c>
      <c r="O9032">
        <f t="shared" si="708"/>
        <v>204425.43</v>
      </c>
      <c r="P9032" t="str">
        <f t="shared" si="709"/>
        <v/>
      </c>
      <c r="Q9032" s="48" t="str">
        <f>IF(O9032="","",
   IF(OR(O9032&lt;EDA_Outlier_Analysis!$C$10, O9032&gt;EDA_Outlier_Analysis!$C$11),
      "Outlier",
      "Normal"))</f>
        <v>Normal</v>
      </c>
      <c r="R9032" t="str">
        <f>IF(P9032="","",
   IF(OR(P9032 &lt; EDA_Outlier_Analysis!$F$7, P9032 &gt; EDA_Outlier_Analysis!$F$8),
      "Outlier",
      "Normal"))</f>
        <v/>
      </c>
      <c r="S9032" t="str">
        <f>IF(N9032="","",
   IF(OR(N9032 &lt;EDA_Outlier_Analysis!$I$10, N9032 &gt; EDA_Outlier_Analysis!$I$11),
      "Outlier",
      "Normal"))</f>
        <v>Normal</v>
      </c>
    </row>
    <row r="9033" spans="1:19">
      <c r="A9033" t="s">
        <v>19035</v>
      </c>
      <c r="B9033" s="4">
        <v>45145</v>
      </c>
      <c r="C9033" s="2">
        <v>184472.39</v>
      </c>
      <c r="D9033" t="s">
        <v>849</v>
      </c>
      <c r="E9033" t="s">
        <v>853</v>
      </c>
      <c r="F9033" t="s">
        <v>10</v>
      </c>
      <c r="G9033" t="s">
        <v>20</v>
      </c>
      <c r="H9033" t="s">
        <v>509</v>
      </c>
      <c r="J9033" t="s">
        <v>19036</v>
      </c>
      <c r="K9033" t="str">
        <f>IF(COUNTIF(Customers!A:A, H9033)&gt;0, "Valid", "Invalid")</f>
        <v>Valid</v>
      </c>
      <c r="L9033" t="str">
        <f t="shared" si="705"/>
        <v>8</v>
      </c>
      <c r="M9033" t="str">
        <f t="shared" si="706"/>
        <v>2023</v>
      </c>
      <c r="N9033">
        <f t="shared" si="707"/>
        <v>184472.39</v>
      </c>
      <c r="O9033">
        <f t="shared" si="708"/>
        <v>184472.39</v>
      </c>
      <c r="P9033" t="str">
        <f t="shared" si="709"/>
        <v/>
      </c>
      <c r="Q9033" s="48" t="str">
        <f>IF(O9033="","",
   IF(OR(O9033&lt;EDA_Outlier_Analysis!$C$10, O9033&gt;EDA_Outlier_Analysis!$C$11),
      "Outlier",
      "Normal"))</f>
        <v>Normal</v>
      </c>
      <c r="R9033" t="str">
        <f>IF(P9033="","",
   IF(OR(P9033 &lt; EDA_Outlier_Analysis!$F$7, P9033 &gt; EDA_Outlier_Analysis!$F$8),
      "Outlier",
      "Normal"))</f>
        <v/>
      </c>
      <c r="S9033" t="str">
        <f>IF(N9033="","",
   IF(OR(N9033 &lt;EDA_Outlier_Analysis!$I$10, N9033 &gt; EDA_Outlier_Analysis!$I$11),
      "Outlier",
      "Normal"))</f>
        <v>Normal</v>
      </c>
    </row>
    <row r="9034" spans="1:19">
      <c r="A9034" t="s">
        <v>19037</v>
      </c>
      <c r="B9034" s="4">
        <v>45037</v>
      </c>
      <c r="C9034" s="2">
        <v>176465.38</v>
      </c>
      <c r="D9034" t="s">
        <v>849</v>
      </c>
      <c r="E9034" t="s">
        <v>850</v>
      </c>
      <c r="F9034" t="s">
        <v>10</v>
      </c>
      <c r="G9034" t="s">
        <v>34</v>
      </c>
      <c r="H9034" t="s">
        <v>733</v>
      </c>
      <c r="J9034" t="s">
        <v>19038</v>
      </c>
      <c r="K9034" t="str">
        <f>IF(COUNTIF(Customers!A:A, H9034)&gt;0, "Valid", "Invalid")</f>
        <v>Valid</v>
      </c>
      <c r="L9034" t="str">
        <f t="shared" si="705"/>
        <v>4</v>
      </c>
      <c r="M9034" t="str">
        <f t="shared" si="706"/>
        <v>2023</v>
      </c>
      <c r="N9034">
        <f t="shared" si="707"/>
        <v>176465.38</v>
      </c>
      <c r="O9034">
        <f t="shared" si="708"/>
        <v>176465.38</v>
      </c>
      <c r="P9034" t="str">
        <f t="shared" si="709"/>
        <v/>
      </c>
      <c r="Q9034" s="48" t="str">
        <f>IF(O9034="","",
   IF(OR(O9034&lt;EDA_Outlier_Analysis!$C$10, O9034&gt;EDA_Outlier_Analysis!$C$11),
      "Outlier",
      "Normal"))</f>
        <v>Normal</v>
      </c>
      <c r="R9034" t="str">
        <f>IF(P9034="","",
   IF(OR(P9034 &lt; EDA_Outlier_Analysis!$F$7, P9034 &gt; EDA_Outlier_Analysis!$F$8),
      "Outlier",
      "Normal"))</f>
        <v/>
      </c>
      <c r="S9034" t="str">
        <f>IF(N9034="","",
   IF(OR(N9034 &lt;EDA_Outlier_Analysis!$I$10, N9034 &gt; EDA_Outlier_Analysis!$I$11),
      "Outlier",
      "Normal"))</f>
        <v>Normal</v>
      </c>
    </row>
    <row r="9035" spans="1:19">
      <c r="A9035" t="s">
        <v>19039</v>
      </c>
      <c r="B9035" s="4">
        <v>44795</v>
      </c>
      <c r="C9035" s="2">
        <v>166284.51999999999</v>
      </c>
      <c r="D9035" t="s">
        <v>849</v>
      </c>
      <c r="E9035" t="s">
        <v>853</v>
      </c>
      <c r="F9035" t="s">
        <v>9</v>
      </c>
      <c r="G9035" t="s">
        <v>31</v>
      </c>
      <c r="H9035" t="s">
        <v>139</v>
      </c>
      <c r="J9035" t="s">
        <v>19040</v>
      </c>
      <c r="K9035" t="str">
        <f>IF(COUNTIF(Customers!A:A, H9035)&gt;0, "Valid", "Invalid")</f>
        <v>Valid</v>
      </c>
      <c r="L9035" t="str">
        <f t="shared" si="705"/>
        <v>8</v>
      </c>
      <c r="M9035" t="str">
        <f t="shared" si="706"/>
        <v>2022</v>
      </c>
      <c r="N9035">
        <f t="shared" si="707"/>
        <v>166284.51999999999</v>
      </c>
      <c r="O9035">
        <f t="shared" si="708"/>
        <v>166284.51999999999</v>
      </c>
      <c r="P9035" t="str">
        <f t="shared" si="709"/>
        <v/>
      </c>
      <c r="Q9035" s="48" t="str">
        <f>IF(O9035="","",
   IF(OR(O9035&lt;EDA_Outlier_Analysis!$C$10, O9035&gt;EDA_Outlier_Analysis!$C$11),
      "Outlier",
      "Normal"))</f>
        <v>Normal</v>
      </c>
      <c r="R9035" t="str">
        <f>IF(P9035="","",
   IF(OR(P9035 &lt; EDA_Outlier_Analysis!$F$7, P9035 &gt; EDA_Outlier_Analysis!$F$8),
      "Outlier",
      "Normal"))</f>
        <v/>
      </c>
      <c r="S9035" t="str">
        <f>IF(N9035="","",
   IF(OR(N9035 &lt;EDA_Outlier_Analysis!$I$10, N9035 &gt; EDA_Outlier_Analysis!$I$11),
      "Outlier",
      "Normal"))</f>
        <v>Normal</v>
      </c>
    </row>
    <row r="9036" spans="1:19">
      <c r="A9036" t="s">
        <v>19041</v>
      </c>
      <c r="B9036" s="4">
        <v>45134</v>
      </c>
      <c r="C9036" s="2">
        <v>-51532.33</v>
      </c>
      <c r="D9036" t="s">
        <v>840</v>
      </c>
      <c r="E9036" t="s">
        <v>864</v>
      </c>
      <c r="F9036" t="s">
        <v>11</v>
      </c>
      <c r="G9036" t="s">
        <v>31</v>
      </c>
      <c r="I9036" t="s">
        <v>990</v>
      </c>
      <c r="J9036" t="s">
        <v>19042</v>
      </c>
      <c r="K9036" t="str">
        <f>IF(COUNTIF(Customers!A:A, H9036)&gt;0, "Valid", "Invalid")</f>
        <v>Invalid</v>
      </c>
      <c r="L9036" t="str">
        <f t="shared" si="705"/>
        <v>7</v>
      </c>
      <c r="M9036" t="str">
        <f t="shared" si="706"/>
        <v>2023</v>
      </c>
      <c r="N9036">
        <f t="shared" si="707"/>
        <v>-51532.33</v>
      </c>
      <c r="O9036" t="str">
        <f t="shared" si="708"/>
        <v/>
      </c>
      <c r="P9036">
        <f t="shared" si="709"/>
        <v>51532.33</v>
      </c>
      <c r="Q9036" s="48" t="str">
        <f>IF(O9036="","",
   IF(OR(O9036&lt;EDA_Outlier_Analysis!$C$10, O9036&gt;EDA_Outlier_Analysis!$C$11),
      "Outlier",
      "Normal"))</f>
        <v/>
      </c>
      <c r="R9036" t="str">
        <f>IF(P9036="","",
   IF(OR(P9036 &lt; EDA_Outlier_Analysis!$F$7, P9036 &gt; EDA_Outlier_Analysis!$F$8),
      "Outlier",
      "Normal"))</f>
        <v>Normal</v>
      </c>
      <c r="S9036" t="str">
        <f>IF(N9036="","",
   IF(OR(N9036 &lt;EDA_Outlier_Analysis!$I$10, N9036 &gt; EDA_Outlier_Analysis!$I$11),
      "Outlier",
      "Normal"))</f>
        <v>Normal</v>
      </c>
    </row>
    <row r="9037" spans="1:19">
      <c r="A9037" t="s">
        <v>19043</v>
      </c>
      <c r="B9037" s="4">
        <v>44963</v>
      </c>
      <c r="C9037" s="2">
        <v>-32557.09</v>
      </c>
      <c r="D9037" t="s">
        <v>840</v>
      </c>
      <c r="E9037" t="s">
        <v>841</v>
      </c>
      <c r="F9037" t="s">
        <v>10</v>
      </c>
      <c r="G9037" t="s">
        <v>31</v>
      </c>
      <c r="I9037" t="s">
        <v>1156</v>
      </c>
      <c r="J9037" t="s">
        <v>19044</v>
      </c>
      <c r="K9037" t="str">
        <f>IF(COUNTIF(Customers!A:A, H9037)&gt;0, "Valid", "Invalid")</f>
        <v>Invalid</v>
      </c>
      <c r="L9037" t="str">
        <f t="shared" si="705"/>
        <v>2</v>
      </c>
      <c r="M9037" t="str">
        <f t="shared" si="706"/>
        <v>2023</v>
      </c>
      <c r="N9037">
        <f t="shared" si="707"/>
        <v>-32557.09</v>
      </c>
      <c r="O9037" t="str">
        <f t="shared" si="708"/>
        <v/>
      </c>
      <c r="P9037">
        <f t="shared" si="709"/>
        <v>32557.09</v>
      </c>
      <c r="Q9037" s="48" t="str">
        <f>IF(O9037="","",
   IF(OR(O9037&lt;EDA_Outlier_Analysis!$C$10, O9037&gt;EDA_Outlier_Analysis!$C$11),
      "Outlier",
      "Normal"))</f>
        <v/>
      </c>
      <c r="R9037" t="str">
        <f>IF(P9037="","",
   IF(OR(P9037 &lt; EDA_Outlier_Analysis!$F$7, P9037 &gt; EDA_Outlier_Analysis!$F$8),
      "Outlier",
      "Normal"))</f>
        <v>Normal</v>
      </c>
      <c r="S9037" t="str">
        <f>IF(N9037="","",
   IF(OR(N9037 &lt;EDA_Outlier_Analysis!$I$10, N9037 &gt; EDA_Outlier_Analysis!$I$11),
      "Outlier",
      "Normal"))</f>
        <v>Normal</v>
      </c>
    </row>
    <row r="9038" spans="1:19">
      <c r="A9038" t="s">
        <v>19045</v>
      </c>
      <c r="B9038" s="4">
        <v>45266</v>
      </c>
      <c r="C9038" s="2">
        <v>-20939.39</v>
      </c>
      <c r="D9038" t="s">
        <v>840</v>
      </c>
      <c r="E9038" t="s">
        <v>864</v>
      </c>
      <c r="F9038" t="s">
        <v>11</v>
      </c>
      <c r="G9038" t="s">
        <v>31</v>
      </c>
      <c r="I9038" t="s">
        <v>1077</v>
      </c>
      <c r="J9038" t="s">
        <v>19046</v>
      </c>
      <c r="K9038" t="str">
        <f>IF(COUNTIF(Customers!A:A, H9038)&gt;0, "Valid", "Invalid")</f>
        <v>Invalid</v>
      </c>
      <c r="L9038" t="str">
        <f t="shared" si="705"/>
        <v>12</v>
      </c>
      <c r="M9038" t="str">
        <f t="shared" si="706"/>
        <v>2023</v>
      </c>
      <c r="N9038">
        <f t="shared" si="707"/>
        <v>-20939.39</v>
      </c>
      <c r="O9038" t="str">
        <f t="shared" si="708"/>
        <v/>
      </c>
      <c r="P9038">
        <f t="shared" si="709"/>
        <v>20939.39</v>
      </c>
      <c r="Q9038" s="48" t="str">
        <f>IF(O9038="","",
   IF(OR(O9038&lt;EDA_Outlier_Analysis!$C$10, O9038&gt;EDA_Outlier_Analysis!$C$11),
      "Outlier",
      "Normal"))</f>
        <v/>
      </c>
      <c r="R9038" t="str">
        <f>IF(P9038="","",
   IF(OR(P9038 &lt; EDA_Outlier_Analysis!$F$7, P9038 &gt; EDA_Outlier_Analysis!$F$8),
      "Outlier",
      "Normal"))</f>
        <v>Outlier</v>
      </c>
      <c r="S9038" t="str">
        <f>IF(N9038="","",
   IF(OR(N9038 &lt;EDA_Outlier_Analysis!$I$10, N9038 &gt; EDA_Outlier_Analysis!$I$11),
      "Outlier",
      "Normal"))</f>
        <v>Normal</v>
      </c>
    </row>
    <row r="9039" spans="1:19">
      <c r="A9039" t="s">
        <v>19047</v>
      </c>
      <c r="B9039" s="4">
        <v>44786</v>
      </c>
      <c r="C9039" s="2">
        <v>-6472.69</v>
      </c>
      <c r="D9039" t="s">
        <v>840</v>
      </c>
      <c r="E9039" t="s">
        <v>841</v>
      </c>
      <c r="F9039" t="s">
        <v>10</v>
      </c>
      <c r="G9039" t="s">
        <v>24</v>
      </c>
      <c r="I9039" t="s">
        <v>1415</v>
      </c>
      <c r="J9039" t="s">
        <v>19048</v>
      </c>
      <c r="K9039" t="str">
        <f>IF(COUNTIF(Customers!A:A, H9039)&gt;0, "Valid", "Invalid")</f>
        <v>Invalid</v>
      </c>
      <c r="L9039" t="str">
        <f t="shared" si="705"/>
        <v>8</v>
      </c>
      <c r="M9039" t="str">
        <f t="shared" si="706"/>
        <v>2022</v>
      </c>
      <c r="N9039">
        <f t="shared" si="707"/>
        <v>-6472.69</v>
      </c>
      <c r="O9039" t="str">
        <f t="shared" si="708"/>
        <v/>
      </c>
      <c r="P9039">
        <f t="shared" si="709"/>
        <v>6472.69</v>
      </c>
      <c r="Q9039" s="48" t="str">
        <f>IF(O9039="","",
   IF(OR(O9039&lt;EDA_Outlier_Analysis!$C$10, O9039&gt;EDA_Outlier_Analysis!$C$11),
      "Outlier",
      "Normal"))</f>
        <v/>
      </c>
      <c r="R9039" t="str">
        <f>IF(P9039="","",
   IF(OR(P9039 &lt; EDA_Outlier_Analysis!$F$7, P9039 &gt; EDA_Outlier_Analysis!$F$8),
      "Outlier",
      "Normal"))</f>
        <v>Outlier</v>
      </c>
      <c r="S9039" t="str">
        <f>IF(N9039="","",
   IF(OR(N9039 &lt;EDA_Outlier_Analysis!$I$10, N9039 &gt; EDA_Outlier_Analysis!$I$11),
      "Outlier",
      "Normal"))</f>
        <v>Normal</v>
      </c>
    </row>
    <row r="9040" spans="1:19">
      <c r="A9040" t="s">
        <v>19049</v>
      </c>
      <c r="B9040" s="4">
        <v>45052</v>
      </c>
      <c r="C9040" s="2">
        <v>-58505.23</v>
      </c>
      <c r="D9040" t="s">
        <v>840</v>
      </c>
      <c r="E9040" t="s">
        <v>878</v>
      </c>
      <c r="F9040" t="s">
        <v>10</v>
      </c>
      <c r="G9040" t="s">
        <v>20</v>
      </c>
      <c r="I9040" t="s">
        <v>2086</v>
      </c>
      <c r="J9040" t="s">
        <v>19050</v>
      </c>
      <c r="K9040" t="str">
        <f>IF(COUNTIF(Customers!A:A, H9040)&gt;0, "Valid", "Invalid")</f>
        <v>Invalid</v>
      </c>
      <c r="L9040" t="str">
        <f t="shared" si="705"/>
        <v>5</v>
      </c>
      <c r="M9040" t="str">
        <f t="shared" si="706"/>
        <v>2023</v>
      </c>
      <c r="N9040">
        <f t="shared" si="707"/>
        <v>-58505.23</v>
      </c>
      <c r="O9040" t="str">
        <f t="shared" si="708"/>
        <v/>
      </c>
      <c r="P9040">
        <f t="shared" si="709"/>
        <v>58505.23</v>
      </c>
      <c r="Q9040" s="48" t="str">
        <f>IF(O9040="","",
   IF(OR(O9040&lt;EDA_Outlier_Analysis!$C$10, O9040&gt;EDA_Outlier_Analysis!$C$11),
      "Outlier",
      "Normal"))</f>
        <v/>
      </c>
      <c r="R9040" t="str">
        <f>IF(P9040="","",
   IF(OR(P9040 &lt; EDA_Outlier_Analysis!$F$7, P9040 &gt; EDA_Outlier_Analysis!$F$8),
      "Outlier",
      "Normal"))</f>
        <v>Outlier</v>
      </c>
      <c r="S9040" t="str">
        <f>IF(N9040="","",
   IF(OR(N9040 &lt;EDA_Outlier_Analysis!$I$10, N9040 &gt; EDA_Outlier_Analysis!$I$11),
      "Outlier",
      "Normal"))</f>
        <v>Normal</v>
      </c>
    </row>
    <row r="9041" spans="1:19">
      <c r="A9041" t="s">
        <v>19051</v>
      </c>
      <c r="B9041" s="4">
        <v>45083</v>
      </c>
      <c r="C9041" s="2">
        <v>185818.37</v>
      </c>
      <c r="D9041" t="s">
        <v>849</v>
      </c>
      <c r="E9041" t="s">
        <v>868</v>
      </c>
      <c r="F9041" t="s">
        <v>10</v>
      </c>
      <c r="G9041" t="s">
        <v>20</v>
      </c>
      <c r="H9041" t="s">
        <v>703</v>
      </c>
      <c r="J9041" t="s">
        <v>19052</v>
      </c>
      <c r="K9041" t="str">
        <f>IF(COUNTIF(Customers!A:A, H9041)&gt;0, "Valid", "Invalid")</f>
        <v>Valid</v>
      </c>
      <c r="L9041" t="str">
        <f t="shared" si="705"/>
        <v>6</v>
      </c>
      <c r="M9041" t="str">
        <f t="shared" si="706"/>
        <v>2023</v>
      </c>
      <c r="N9041">
        <f t="shared" si="707"/>
        <v>185818.37</v>
      </c>
      <c r="O9041">
        <f t="shared" si="708"/>
        <v>185818.37</v>
      </c>
      <c r="P9041" t="str">
        <f t="shared" si="709"/>
        <v/>
      </c>
      <c r="Q9041" s="48" t="str">
        <f>IF(O9041="","",
   IF(OR(O9041&lt;EDA_Outlier_Analysis!$C$10, O9041&gt;EDA_Outlier_Analysis!$C$11),
      "Outlier",
      "Normal"))</f>
        <v>Normal</v>
      </c>
      <c r="R9041" t="str">
        <f>IF(P9041="","",
   IF(OR(P9041 &lt; EDA_Outlier_Analysis!$F$7, P9041 &gt; EDA_Outlier_Analysis!$F$8),
      "Outlier",
      "Normal"))</f>
        <v/>
      </c>
      <c r="S9041" t="str">
        <f>IF(N9041="","",
   IF(OR(N9041 &lt;EDA_Outlier_Analysis!$I$10, N9041 &gt; EDA_Outlier_Analysis!$I$11),
      "Outlier",
      "Normal"))</f>
        <v>Normal</v>
      </c>
    </row>
    <row r="9042" spans="1:19">
      <c r="A9042" t="s">
        <v>19053</v>
      </c>
      <c r="B9042" s="4">
        <v>44768</v>
      </c>
      <c r="C9042" s="2">
        <v>204790.96</v>
      </c>
      <c r="D9042" t="s">
        <v>849</v>
      </c>
      <c r="E9042" t="s">
        <v>850</v>
      </c>
      <c r="F9042" t="s">
        <v>11</v>
      </c>
      <c r="G9042" t="s">
        <v>20</v>
      </c>
      <c r="H9042" t="s">
        <v>387</v>
      </c>
      <c r="J9042" t="s">
        <v>19054</v>
      </c>
      <c r="K9042" t="str">
        <f>IF(COUNTIF(Customers!A:A, H9042)&gt;0, "Valid", "Invalid")</f>
        <v>Valid</v>
      </c>
      <c r="L9042" t="str">
        <f t="shared" si="705"/>
        <v>7</v>
      </c>
      <c r="M9042" t="str">
        <f t="shared" si="706"/>
        <v>2022</v>
      </c>
      <c r="N9042">
        <f t="shared" si="707"/>
        <v>204790.96</v>
      </c>
      <c r="O9042">
        <f t="shared" si="708"/>
        <v>204790.96</v>
      </c>
      <c r="P9042" t="str">
        <f t="shared" si="709"/>
        <v/>
      </c>
      <c r="Q9042" s="48" t="str">
        <f>IF(O9042="","",
   IF(OR(O9042&lt;EDA_Outlier_Analysis!$C$10, O9042&gt;EDA_Outlier_Analysis!$C$11),
      "Outlier",
      "Normal"))</f>
        <v>Normal</v>
      </c>
      <c r="R9042" t="str">
        <f>IF(P9042="","",
   IF(OR(P9042 &lt; EDA_Outlier_Analysis!$F$7, P9042 &gt; EDA_Outlier_Analysis!$F$8),
      "Outlier",
      "Normal"))</f>
        <v/>
      </c>
      <c r="S9042" t="str">
        <f>IF(N9042="","",
   IF(OR(N9042 &lt;EDA_Outlier_Analysis!$I$10, N9042 &gt; EDA_Outlier_Analysis!$I$11),
      "Outlier",
      "Normal"))</f>
        <v>Normal</v>
      </c>
    </row>
    <row r="9043" spans="1:19">
      <c r="A9043" t="s">
        <v>19055</v>
      </c>
      <c r="B9043" s="4">
        <v>44602</v>
      </c>
      <c r="C9043" s="2">
        <v>-63597.98</v>
      </c>
      <c r="D9043" t="s">
        <v>840</v>
      </c>
      <c r="E9043" t="s">
        <v>856</v>
      </c>
      <c r="F9043" t="s">
        <v>9</v>
      </c>
      <c r="G9043" t="s">
        <v>31</v>
      </c>
      <c r="I9043" t="s">
        <v>1533</v>
      </c>
      <c r="J9043" t="s">
        <v>19056</v>
      </c>
      <c r="K9043" t="str">
        <f>IF(COUNTIF(Customers!A:A, H9043)&gt;0, "Valid", "Invalid")</f>
        <v>Invalid</v>
      </c>
      <c r="L9043" t="str">
        <f t="shared" si="705"/>
        <v>2</v>
      </c>
      <c r="M9043" t="str">
        <f t="shared" si="706"/>
        <v>2022</v>
      </c>
      <c r="N9043">
        <f t="shared" si="707"/>
        <v>-63597.98</v>
      </c>
      <c r="O9043" t="str">
        <f t="shared" si="708"/>
        <v/>
      </c>
      <c r="P9043">
        <f t="shared" si="709"/>
        <v>63597.98</v>
      </c>
      <c r="Q9043" s="48" t="str">
        <f>IF(O9043="","",
   IF(OR(O9043&lt;EDA_Outlier_Analysis!$C$10, O9043&gt;EDA_Outlier_Analysis!$C$11),
      "Outlier",
      "Normal"))</f>
        <v/>
      </c>
      <c r="R9043" t="str">
        <f>IF(P9043="","",
   IF(OR(P9043 &lt; EDA_Outlier_Analysis!$F$7, P9043 &gt; EDA_Outlier_Analysis!$F$8),
      "Outlier",
      "Normal"))</f>
        <v>Outlier</v>
      </c>
      <c r="S9043" t="str">
        <f>IF(N9043="","",
   IF(OR(N9043 &lt;EDA_Outlier_Analysis!$I$10, N9043 &gt; EDA_Outlier_Analysis!$I$11),
      "Outlier",
      "Normal"))</f>
        <v>Normal</v>
      </c>
    </row>
    <row r="9044" spans="1:19">
      <c r="A9044" t="s">
        <v>19057</v>
      </c>
      <c r="B9044" s="4">
        <v>45235</v>
      </c>
      <c r="C9044" s="2">
        <v>-63646.99</v>
      </c>
      <c r="D9044" t="s">
        <v>840</v>
      </c>
      <c r="E9044" t="s">
        <v>878</v>
      </c>
      <c r="F9044" t="s">
        <v>11</v>
      </c>
      <c r="G9044" t="s">
        <v>34</v>
      </c>
      <c r="I9044" t="s">
        <v>932</v>
      </c>
      <c r="J9044" t="s">
        <v>19058</v>
      </c>
      <c r="K9044" t="str">
        <f>IF(COUNTIF(Customers!A:A, H9044)&gt;0, "Valid", "Invalid")</f>
        <v>Invalid</v>
      </c>
      <c r="L9044" t="str">
        <f t="shared" si="705"/>
        <v>11</v>
      </c>
      <c r="M9044" t="str">
        <f t="shared" si="706"/>
        <v>2023</v>
      </c>
      <c r="N9044">
        <f t="shared" si="707"/>
        <v>-63646.99</v>
      </c>
      <c r="O9044" t="str">
        <f t="shared" si="708"/>
        <v/>
      </c>
      <c r="P9044">
        <f t="shared" si="709"/>
        <v>63646.99</v>
      </c>
      <c r="Q9044" s="48" t="str">
        <f>IF(O9044="","",
   IF(OR(O9044&lt;EDA_Outlier_Analysis!$C$10, O9044&gt;EDA_Outlier_Analysis!$C$11),
      "Outlier",
      "Normal"))</f>
        <v/>
      </c>
      <c r="R9044" t="str">
        <f>IF(P9044="","",
   IF(OR(P9044 &lt; EDA_Outlier_Analysis!$F$7, P9044 &gt; EDA_Outlier_Analysis!$F$8),
      "Outlier",
      "Normal"))</f>
        <v>Outlier</v>
      </c>
      <c r="S9044" t="str">
        <f>IF(N9044="","",
   IF(OR(N9044 &lt;EDA_Outlier_Analysis!$I$10, N9044 &gt; EDA_Outlier_Analysis!$I$11),
      "Outlier",
      "Normal"))</f>
        <v>Normal</v>
      </c>
    </row>
    <row r="9045" spans="1:19">
      <c r="A9045" t="s">
        <v>19059</v>
      </c>
      <c r="B9045" s="4">
        <v>45201</v>
      </c>
      <c r="C9045" s="2">
        <v>143112.38</v>
      </c>
      <c r="D9045" t="s">
        <v>849</v>
      </c>
      <c r="E9045" t="s">
        <v>868</v>
      </c>
      <c r="F9045" t="s">
        <v>11</v>
      </c>
      <c r="G9045" t="s">
        <v>31</v>
      </c>
      <c r="H9045" t="s">
        <v>237</v>
      </c>
      <c r="J9045" t="s">
        <v>19060</v>
      </c>
      <c r="K9045" t="str">
        <f>IF(COUNTIF(Customers!A:A, H9045)&gt;0, "Valid", "Invalid")</f>
        <v>Valid</v>
      </c>
      <c r="L9045" t="str">
        <f t="shared" si="705"/>
        <v>10</v>
      </c>
      <c r="M9045" t="str">
        <f t="shared" si="706"/>
        <v>2023</v>
      </c>
      <c r="N9045">
        <f t="shared" si="707"/>
        <v>143112.38</v>
      </c>
      <c r="O9045">
        <f t="shared" si="708"/>
        <v>143112.38</v>
      </c>
      <c r="P9045" t="str">
        <f t="shared" si="709"/>
        <v/>
      </c>
      <c r="Q9045" s="48" t="str">
        <f>IF(O9045="","",
   IF(OR(O9045&lt;EDA_Outlier_Analysis!$C$10, O9045&gt;EDA_Outlier_Analysis!$C$11),
      "Outlier",
      "Normal"))</f>
        <v>Normal</v>
      </c>
      <c r="R9045" t="str">
        <f>IF(P9045="","",
   IF(OR(P9045 &lt; EDA_Outlier_Analysis!$F$7, P9045 &gt; EDA_Outlier_Analysis!$F$8),
      "Outlier",
      "Normal"))</f>
        <v/>
      </c>
      <c r="S9045" t="str">
        <f>IF(N9045="","",
   IF(OR(N9045 &lt;EDA_Outlier_Analysis!$I$10, N9045 &gt; EDA_Outlier_Analysis!$I$11),
      "Outlier",
      "Normal"))</f>
        <v>Normal</v>
      </c>
    </row>
    <row r="9046" spans="1:19">
      <c r="A9046" t="s">
        <v>19061</v>
      </c>
      <c r="B9046" s="4">
        <v>44837</v>
      </c>
      <c r="C9046" s="2">
        <v>117024.46</v>
      </c>
      <c r="D9046" t="s">
        <v>849</v>
      </c>
      <c r="E9046" t="s">
        <v>850</v>
      </c>
      <c r="F9046" t="s">
        <v>11</v>
      </c>
      <c r="G9046" t="s">
        <v>31</v>
      </c>
      <c r="H9046" t="s">
        <v>221</v>
      </c>
      <c r="J9046" t="s">
        <v>19062</v>
      </c>
      <c r="K9046" t="str">
        <f>IF(COUNTIF(Customers!A:A, H9046)&gt;0, "Valid", "Invalid")</f>
        <v>Valid</v>
      </c>
      <c r="L9046" t="str">
        <f t="shared" si="705"/>
        <v>10</v>
      </c>
      <c r="M9046" t="str">
        <f t="shared" si="706"/>
        <v>2022</v>
      </c>
      <c r="N9046">
        <f t="shared" si="707"/>
        <v>117024.46</v>
      </c>
      <c r="O9046">
        <f t="shared" si="708"/>
        <v>117024.46</v>
      </c>
      <c r="P9046" t="str">
        <f t="shared" si="709"/>
        <v/>
      </c>
      <c r="Q9046" s="48" t="str">
        <f>IF(O9046="","",
   IF(OR(O9046&lt;EDA_Outlier_Analysis!$C$10, O9046&gt;EDA_Outlier_Analysis!$C$11),
      "Outlier",
      "Normal"))</f>
        <v>Normal</v>
      </c>
      <c r="R9046" t="str">
        <f>IF(P9046="","",
   IF(OR(P9046 &lt; EDA_Outlier_Analysis!$F$7, P9046 &gt; EDA_Outlier_Analysis!$F$8),
      "Outlier",
      "Normal"))</f>
        <v/>
      </c>
      <c r="S9046" t="str">
        <f>IF(N9046="","",
   IF(OR(N9046 &lt;EDA_Outlier_Analysis!$I$10, N9046 &gt; EDA_Outlier_Analysis!$I$11),
      "Outlier",
      "Normal"))</f>
        <v>Normal</v>
      </c>
    </row>
    <row r="9047" spans="1:19">
      <c r="A9047" t="s">
        <v>19063</v>
      </c>
      <c r="B9047" s="4">
        <v>44803</v>
      </c>
      <c r="C9047" s="2">
        <v>203371.89</v>
      </c>
      <c r="D9047" t="s">
        <v>849</v>
      </c>
      <c r="E9047" t="s">
        <v>850</v>
      </c>
      <c r="F9047" t="s">
        <v>11</v>
      </c>
      <c r="G9047" t="s">
        <v>20</v>
      </c>
      <c r="H9047" t="s">
        <v>283</v>
      </c>
      <c r="J9047" t="s">
        <v>19064</v>
      </c>
      <c r="K9047" t="str">
        <f>IF(COUNTIF(Customers!A:A, H9047)&gt;0, "Valid", "Invalid")</f>
        <v>Valid</v>
      </c>
      <c r="L9047" t="str">
        <f t="shared" si="705"/>
        <v>8</v>
      </c>
      <c r="M9047" t="str">
        <f t="shared" si="706"/>
        <v>2022</v>
      </c>
      <c r="N9047">
        <f t="shared" si="707"/>
        <v>203371.89</v>
      </c>
      <c r="O9047">
        <f t="shared" si="708"/>
        <v>203371.89</v>
      </c>
      <c r="P9047" t="str">
        <f t="shared" si="709"/>
        <v/>
      </c>
      <c r="Q9047" s="48" t="str">
        <f>IF(O9047="","",
   IF(OR(O9047&lt;EDA_Outlier_Analysis!$C$10, O9047&gt;EDA_Outlier_Analysis!$C$11),
      "Outlier",
      "Normal"))</f>
        <v>Normal</v>
      </c>
      <c r="R9047" t="str">
        <f>IF(P9047="","",
   IF(OR(P9047 &lt; EDA_Outlier_Analysis!$F$7, P9047 &gt; EDA_Outlier_Analysis!$F$8),
      "Outlier",
      "Normal"))</f>
        <v/>
      </c>
      <c r="S9047" t="str">
        <f>IF(N9047="","",
   IF(OR(N9047 &lt;EDA_Outlier_Analysis!$I$10, N9047 &gt; EDA_Outlier_Analysis!$I$11),
      "Outlier",
      "Normal"))</f>
        <v>Normal</v>
      </c>
    </row>
    <row r="9048" spans="1:19">
      <c r="A9048" t="s">
        <v>19065</v>
      </c>
      <c r="B9048" s="4">
        <v>44696</v>
      </c>
      <c r="C9048" s="2">
        <v>162808.76999999999</v>
      </c>
      <c r="D9048" t="s">
        <v>849</v>
      </c>
      <c r="E9048" t="s">
        <v>850</v>
      </c>
      <c r="F9048" t="s">
        <v>10</v>
      </c>
      <c r="G9048" t="s">
        <v>31</v>
      </c>
      <c r="H9048" t="s">
        <v>643</v>
      </c>
      <c r="J9048" t="s">
        <v>19066</v>
      </c>
      <c r="K9048" t="str">
        <f>IF(COUNTIF(Customers!A:A, H9048)&gt;0, "Valid", "Invalid")</f>
        <v>Valid</v>
      </c>
      <c r="L9048" t="str">
        <f t="shared" si="705"/>
        <v>5</v>
      </c>
      <c r="M9048" t="str">
        <f t="shared" si="706"/>
        <v>2022</v>
      </c>
      <c r="N9048">
        <f t="shared" si="707"/>
        <v>162808.76999999999</v>
      </c>
      <c r="O9048">
        <f t="shared" si="708"/>
        <v>162808.76999999999</v>
      </c>
      <c r="P9048" t="str">
        <f t="shared" si="709"/>
        <v/>
      </c>
      <c r="Q9048" s="48" t="str">
        <f>IF(O9048="","",
   IF(OR(O9048&lt;EDA_Outlier_Analysis!$C$10, O9048&gt;EDA_Outlier_Analysis!$C$11),
      "Outlier",
      "Normal"))</f>
        <v>Normal</v>
      </c>
      <c r="R9048" t="str">
        <f>IF(P9048="","",
   IF(OR(P9048 &lt; EDA_Outlier_Analysis!$F$7, P9048 &gt; EDA_Outlier_Analysis!$F$8),
      "Outlier",
      "Normal"))</f>
        <v/>
      </c>
      <c r="S9048" t="str">
        <f>IF(N9048="","",
   IF(OR(N9048 &lt;EDA_Outlier_Analysis!$I$10, N9048 &gt; EDA_Outlier_Analysis!$I$11),
      "Outlier",
      "Normal"))</f>
        <v>Normal</v>
      </c>
    </row>
    <row r="9049" spans="1:19">
      <c r="A9049" t="s">
        <v>19067</v>
      </c>
      <c r="B9049" s="4">
        <v>44982</v>
      </c>
      <c r="C9049" s="2">
        <v>239830.94</v>
      </c>
      <c r="D9049" t="s">
        <v>849</v>
      </c>
      <c r="E9049" t="s">
        <v>853</v>
      </c>
      <c r="F9049" t="s">
        <v>9</v>
      </c>
      <c r="G9049" t="s">
        <v>20</v>
      </c>
      <c r="H9049" t="s">
        <v>729</v>
      </c>
      <c r="J9049" t="s">
        <v>19068</v>
      </c>
      <c r="K9049" t="str">
        <f>IF(COUNTIF(Customers!A:A, H9049)&gt;0, "Valid", "Invalid")</f>
        <v>Valid</v>
      </c>
      <c r="L9049" t="str">
        <f t="shared" si="705"/>
        <v>2</v>
      </c>
      <c r="M9049" t="str">
        <f t="shared" si="706"/>
        <v>2023</v>
      </c>
      <c r="N9049">
        <f t="shared" si="707"/>
        <v>239830.94</v>
      </c>
      <c r="O9049">
        <f t="shared" si="708"/>
        <v>239830.94</v>
      </c>
      <c r="P9049" t="str">
        <f t="shared" si="709"/>
        <v/>
      </c>
      <c r="Q9049" s="48" t="str">
        <f>IF(O9049="","",
   IF(OR(O9049&lt;EDA_Outlier_Analysis!$C$10, O9049&gt;EDA_Outlier_Analysis!$C$11),
      "Outlier",
      "Normal"))</f>
        <v>Normal</v>
      </c>
      <c r="R9049" t="str">
        <f>IF(P9049="","",
   IF(OR(P9049 &lt; EDA_Outlier_Analysis!$F$7, P9049 &gt; EDA_Outlier_Analysis!$F$8),
      "Outlier",
      "Normal"))</f>
        <v/>
      </c>
      <c r="S9049" t="str">
        <f>IF(N9049="","",
   IF(OR(N9049 &lt;EDA_Outlier_Analysis!$I$10, N9049 &gt; EDA_Outlier_Analysis!$I$11),
      "Outlier",
      "Normal"))</f>
        <v>Normal</v>
      </c>
    </row>
    <row r="9050" spans="1:19">
      <c r="A9050" t="s">
        <v>19069</v>
      </c>
      <c r="B9050" s="4">
        <v>45277</v>
      </c>
      <c r="C9050" s="2">
        <v>189804.21</v>
      </c>
      <c r="D9050" t="s">
        <v>849</v>
      </c>
      <c r="E9050" t="s">
        <v>850</v>
      </c>
      <c r="F9050" t="s">
        <v>10</v>
      </c>
      <c r="G9050" t="s">
        <v>31</v>
      </c>
      <c r="H9050" t="s">
        <v>275</v>
      </c>
      <c r="J9050" t="s">
        <v>19070</v>
      </c>
      <c r="K9050" t="str">
        <f>IF(COUNTIF(Customers!A:A, H9050)&gt;0, "Valid", "Invalid")</f>
        <v>Valid</v>
      </c>
      <c r="L9050" t="str">
        <f t="shared" si="705"/>
        <v>12</v>
      </c>
      <c r="M9050" t="str">
        <f t="shared" si="706"/>
        <v>2023</v>
      </c>
      <c r="N9050">
        <f t="shared" si="707"/>
        <v>189804.21</v>
      </c>
      <c r="O9050">
        <f t="shared" si="708"/>
        <v>189804.21</v>
      </c>
      <c r="P9050" t="str">
        <f t="shared" si="709"/>
        <v/>
      </c>
      <c r="Q9050" s="48" t="str">
        <f>IF(O9050="","",
   IF(OR(O9050&lt;EDA_Outlier_Analysis!$C$10, O9050&gt;EDA_Outlier_Analysis!$C$11),
      "Outlier",
      "Normal"))</f>
        <v>Normal</v>
      </c>
      <c r="R9050" t="str">
        <f>IF(P9050="","",
   IF(OR(P9050 &lt; EDA_Outlier_Analysis!$F$7, P9050 &gt; EDA_Outlier_Analysis!$F$8),
      "Outlier",
      "Normal"))</f>
        <v/>
      </c>
      <c r="S9050" t="str">
        <f>IF(N9050="","",
   IF(OR(N9050 &lt;EDA_Outlier_Analysis!$I$10, N9050 &gt; EDA_Outlier_Analysis!$I$11),
      "Outlier",
      "Normal"))</f>
        <v>Normal</v>
      </c>
    </row>
    <row r="9051" spans="1:19">
      <c r="A9051" t="s">
        <v>19071</v>
      </c>
      <c r="B9051" s="4">
        <v>44843</v>
      </c>
      <c r="C9051" s="2">
        <v>156602.39000000001</v>
      </c>
      <c r="D9051" t="s">
        <v>849</v>
      </c>
      <c r="E9051" t="s">
        <v>850</v>
      </c>
      <c r="F9051" t="s">
        <v>10</v>
      </c>
      <c r="G9051" t="s">
        <v>24</v>
      </c>
      <c r="H9051" t="s">
        <v>27</v>
      </c>
      <c r="J9051" t="s">
        <v>19072</v>
      </c>
      <c r="K9051" t="str">
        <f>IF(COUNTIF(Customers!A:A, H9051)&gt;0, "Valid", "Invalid")</f>
        <v>Valid</v>
      </c>
      <c r="L9051" t="str">
        <f t="shared" si="705"/>
        <v>10</v>
      </c>
      <c r="M9051" t="str">
        <f t="shared" si="706"/>
        <v>2022</v>
      </c>
      <c r="N9051">
        <f t="shared" si="707"/>
        <v>156602.39000000001</v>
      </c>
      <c r="O9051">
        <f t="shared" si="708"/>
        <v>156602.39000000001</v>
      </c>
      <c r="P9051" t="str">
        <f t="shared" si="709"/>
        <v/>
      </c>
      <c r="Q9051" s="48" t="str">
        <f>IF(O9051="","",
   IF(OR(O9051&lt;EDA_Outlier_Analysis!$C$10, O9051&gt;EDA_Outlier_Analysis!$C$11),
      "Outlier",
      "Normal"))</f>
        <v>Normal</v>
      </c>
      <c r="R9051" t="str">
        <f>IF(P9051="","",
   IF(OR(P9051 &lt; EDA_Outlier_Analysis!$F$7, P9051 &gt; EDA_Outlier_Analysis!$F$8),
      "Outlier",
      "Normal"))</f>
        <v/>
      </c>
      <c r="S9051" t="str">
        <f>IF(N9051="","",
   IF(OR(N9051 &lt;EDA_Outlier_Analysis!$I$10, N9051 &gt; EDA_Outlier_Analysis!$I$11),
      "Outlier",
      "Normal"))</f>
        <v>Normal</v>
      </c>
    </row>
    <row r="9052" spans="1:19">
      <c r="A9052" t="s">
        <v>19073</v>
      </c>
      <c r="B9052" s="4">
        <v>45109</v>
      </c>
      <c r="C9052" s="2">
        <v>122679.72</v>
      </c>
      <c r="D9052" t="s">
        <v>849</v>
      </c>
      <c r="E9052" t="s">
        <v>850</v>
      </c>
      <c r="F9052" t="s">
        <v>9</v>
      </c>
      <c r="G9052" t="s">
        <v>34</v>
      </c>
      <c r="H9052" t="s">
        <v>389</v>
      </c>
      <c r="J9052" t="s">
        <v>19074</v>
      </c>
      <c r="K9052" t="str">
        <f>IF(COUNTIF(Customers!A:A, H9052)&gt;0, "Valid", "Invalid")</f>
        <v>Valid</v>
      </c>
      <c r="L9052" t="str">
        <f t="shared" si="705"/>
        <v>7</v>
      </c>
      <c r="M9052" t="str">
        <f t="shared" si="706"/>
        <v>2023</v>
      </c>
      <c r="N9052">
        <f t="shared" si="707"/>
        <v>122679.72</v>
      </c>
      <c r="O9052">
        <f t="shared" si="708"/>
        <v>122679.72</v>
      </c>
      <c r="P9052" t="str">
        <f t="shared" si="709"/>
        <v/>
      </c>
      <c r="Q9052" s="48" t="str">
        <f>IF(O9052="","",
   IF(OR(O9052&lt;EDA_Outlier_Analysis!$C$10, O9052&gt;EDA_Outlier_Analysis!$C$11),
      "Outlier",
      "Normal"))</f>
        <v>Normal</v>
      </c>
      <c r="R9052" t="str">
        <f>IF(P9052="","",
   IF(OR(P9052 &lt; EDA_Outlier_Analysis!$F$7, P9052 &gt; EDA_Outlier_Analysis!$F$8),
      "Outlier",
      "Normal"))</f>
        <v/>
      </c>
      <c r="S9052" t="str">
        <f>IF(N9052="","",
   IF(OR(N9052 &lt;EDA_Outlier_Analysis!$I$10, N9052 &gt; EDA_Outlier_Analysis!$I$11),
      "Outlier",
      "Normal"))</f>
        <v>Normal</v>
      </c>
    </row>
    <row r="9053" spans="1:19">
      <c r="A9053" t="s">
        <v>19075</v>
      </c>
      <c r="B9053" s="4">
        <v>44632</v>
      </c>
      <c r="C9053" s="2">
        <v>78756.72</v>
      </c>
      <c r="D9053" t="s">
        <v>849</v>
      </c>
      <c r="E9053" t="s">
        <v>868</v>
      </c>
      <c r="F9053" t="s">
        <v>9</v>
      </c>
      <c r="G9053" t="s">
        <v>20</v>
      </c>
      <c r="H9053" t="s">
        <v>53</v>
      </c>
      <c r="J9053" t="s">
        <v>19076</v>
      </c>
      <c r="K9053" t="str">
        <f>IF(COUNTIF(Customers!A:A, H9053)&gt;0, "Valid", "Invalid")</f>
        <v>Valid</v>
      </c>
      <c r="L9053" t="str">
        <f t="shared" si="705"/>
        <v>3</v>
      </c>
      <c r="M9053" t="str">
        <f t="shared" si="706"/>
        <v>2022</v>
      </c>
      <c r="N9053">
        <f t="shared" si="707"/>
        <v>78756.72</v>
      </c>
      <c r="O9053">
        <f t="shared" si="708"/>
        <v>78756.72</v>
      </c>
      <c r="P9053" t="str">
        <f t="shared" si="709"/>
        <v/>
      </c>
      <c r="Q9053" s="48" t="str">
        <f>IF(O9053="","",
   IF(OR(O9053&lt;EDA_Outlier_Analysis!$C$10, O9053&gt;EDA_Outlier_Analysis!$C$11),
      "Outlier",
      "Normal"))</f>
        <v>Normal</v>
      </c>
      <c r="R9053" t="str">
        <f>IF(P9053="","",
   IF(OR(P9053 &lt; EDA_Outlier_Analysis!$F$7, P9053 &gt; EDA_Outlier_Analysis!$F$8),
      "Outlier",
      "Normal"))</f>
        <v/>
      </c>
      <c r="S9053" t="str">
        <f>IF(N9053="","",
   IF(OR(N9053 &lt;EDA_Outlier_Analysis!$I$10, N9053 &gt; EDA_Outlier_Analysis!$I$11),
      "Outlier",
      "Normal"))</f>
        <v>Normal</v>
      </c>
    </row>
    <row r="9054" spans="1:19">
      <c r="A9054" t="s">
        <v>19077</v>
      </c>
      <c r="B9054" s="4">
        <v>45275</v>
      </c>
      <c r="C9054" s="2">
        <v>-14418.34</v>
      </c>
      <c r="D9054" t="s">
        <v>840</v>
      </c>
      <c r="E9054" t="s">
        <v>864</v>
      </c>
      <c r="F9054" t="s">
        <v>10</v>
      </c>
      <c r="G9054" t="s">
        <v>24</v>
      </c>
      <c r="I9054" t="s">
        <v>1448</v>
      </c>
      <c r="J9054" t="s">
        <v>19078</v>
      </c>
      <c r="K9054" t="str">
        <f>IF(COUNTIF(Customers!A:A, H9054)&gt;0, "Valid", "Invalid")</f>
        <v>Invalid</v>
      </c>
      <c r="L9054" t="str">
        <f t="shared" si="705"/>
        <v>12</v>
      </c>
      <c r="M9054" t="str">
        <f t="shared" si="706"/>
        <v>2023</v>
      </c>
      <c r="N9054">
        <f t="shared" si="707"/>
        <v>-14418.34</v>
      </c>
      <c r="O9054" t="str">
        <f t="shared" si="708"/>
        <v/>
      </c>
      <c r="P9054">
        <f t="shared" si="709"/>
        <v>14418.34</v>
      </c>
      <c r="Q9054" s="48" t="str">
        <f>IF(O9054="","",
   IF(OR(O9054&lt;EDA_Outlier_Analysis!$C$10, O9054&gt;EDA_Outlier_Analysis!$C$11),
      "Outlier",
      "Normal"))</f>
        <v/>
      </c>
      <c r="R9054" t="str">
        <f>IF(P9054="","",
   IF(OR(P9054 &lt; EDA_Outlier_Analysis!$F$7, P9054 &gt; EDA_Outlier_Analysis!$F$8),
      "Outlier",
      "Normal"))</f>
        <v>Outlier</v>
      </c>
      <c r="S9054" t="str">
        <f>IF(N9054="","",
   IF(OR(N9054 &lt;EDA_Outlier_Analysis!$I$10, N9054 &gt; EDA_Outlier_Analysis!$I$11),
      "Outlier",
      "Normal"))</f>
        <v>Normal</v>
      </c>
    </row>
    <row r="9055" spans="1:19">
      <c r="A9055" t="s">
        <v>19079</v>
      </c>
      <c r="B9055" s="4">
        <v>44916</v>
      </c>
      <c r="C9055" s="2">
        <v>160559.85999999999</v>
      </c>
      <c r="D9055" t="s">
        <v>849</v>
      </c>
      <c r="E9055" t="s">
        <v>850</v>
      </c>
      <c r="F9055" t="s">
        <v>10</v>
      </c>
      <c r="G9055" t="s">
        <v>20</v>
      </c>
      <c r="H9055" t="s">
        <v>673</v>
      </c>
      <c r="J9055" t="s">
        <v>19080</v>
      </c>
      <c r="K9055" t="str">
        <f>IF(COUNTIF(Customers!A:A, H9055)&gt;0, "Valid", "Invalid")</f>
        <v>Valid</v>
      </c>
      <c r="L9055" t="str">
        <f t="shared" si="705"/>
        <v>12</v>
      </c>
      <c r="M9055" t="str">
        <f t="shared" si="706"/>
        <v>2022</v>
      </c>
      <c r="N9055">
        <f t="shared" si="707"/>
        <v>160559.85999999999</v>
      </c>
      <c r="O9055">
        <f t="shared" si="708"/>
        <v>160559.85999999999</v>
      </c>
      <c r="P9055" t="str">
        <f t="shared" si="709"/>
        <v/>
      </c>
      <c r="Q9055" s="48" t="str">
        <f>IF(O9055="","",
   IF(OR(O9055&lt;EDA_Outlier_Analysis!$C$10, O9055&gt;EDA_Outlier_Analysis!$C$11),
      "Outlier",
      "Normal"))</f>
        <v>Normal</v>
      </c>
      <c r="R9055" t="str">
        <f>IF(P9055="","",
   IF(OR(P9055 &lt; EDA_Outlier_Analysis!$F$7, P9055 &gt; EDA_Outlier_Analysis!$F$8),
      "Outlier",
      "Normal"))</f>
        <v/>
      </c>
      <c r="S9055" t="str">
        <f>IF(N9055="","",
   IF(OR(N9055 &lt;EDA_Outlier_Analysis!$I$10, N9055 &gt; EDA_Outlier_Analysis!$I$11),
      "Outlier",
      "Normal"))</f>
        <v>Normal</v>
      </c>
    </row>
    <row r="9056" spans="1:19">
      <c r="A9056" t="s">
        <v>19081</v>
      </c>
      <c r="B9056" s="4">
        <v>45167</v>
      </c>
      <c r="C9056" s="2">
        <v>97092.99</v>
      </c>
      <c r="D9056" t="s">
        <v>849</v>
      </c>
      <c r="E9056" t="s">
        <v>853</v>
      </c>
      <c r="F9056" t="s">
        <v>10</v>
      </c>
      <c r="G9056" t="s">
        <v>31</v>
      </c>
      <c r="H9056" t="s">
        <v>287</v>
      </c>
      <c r="J9056" t="s">
        <v>19082</v>
      </c>
      <c r="K9056" t="str">
        <f>IF(COUNTIF(Customers!A:A, H9056)&gt;0, "Valid", "Invalid")</f>
        <v>Valid</v>
      </c>
      <c r="L9056" t="str">
        <f t="shared" si="705"/>
        <v>8</v>
      </c>
      <c r="M9056" t="str">
        <f t="shared" si="706"/>
        <v>2023</v>
      </c>
      <c r="N9056">
        <f t="shared" si="707"/>
        <v>97092.99</v>
      </c>
      <c r="O9056">
        <f t="shared" si="708"/>
        <v>97092.99</v>
      </c>
      <c r="P9056" t="str">
        <f t="shared" si="709"/>
        <v/>
      </c>
      <c r="Q9056" s="48" t="str">
        <f>IF(O9056="","",
   IF(OR(O9056&lt;EDA_Outlier_Analysis!$C$10, O9056&gt;EDA_Outlier_Analysis!$C$11),
      "Outlier",
      "Normal"))</f>
        <v>Normal</v>
      </c>
      <c r="R9056" t="str">
        <f>IF(P9056="","",
   IF(OR(P9056 &lt; EDA_Outlier_Analysis!$F$7, P9056 &gt; EDA_Outlier_Analysis!$F$8),
      "Outlier",
      "Normal"))</f>
        <v/>
      </c>
      <c r="S9056" t="str">
        <f>IF(N9056="","",
   IF(OR(N9056 &lt;EDA_Outlier_Analysis!$I$10, N9056 &gt; EDA_Outlier_Analysis!$I$11),
      "Outlier",
      "Normal"))</f>
        <v>Normal</v>
      </c>
    </row>
    <row r="9057" spans="1:19">
      <c r="A9057" t="s">
        <v>19083</v>
      </c>
      <c r="B9057" s="4">
        <v>44665</v>
      </c>
      <c r="C9057" s="2">
        <v>30319.94</v>
      </c>
      <c r="D9057" t="s">
        <v>873</v>
      </c>
      <c r="E9057" t="s">
        <v>873</v>
      </c>
      <c r="F9057" t="s">
        <v>9</v>
      </c>
      <c r="G9057" t="s">
        <v>20</v>
      </c>
      <c r="J9057" t="s">
        <v>19084</v>
      </c>
      <c r="K9057" t="str">
        <f>IF(COUNTIF(Customers!A:A, H9057)&gt;0, "Valid", "Invalid")</f>
        <v>Invalid</v>
      </c>
      <c r="L9057" t="str">
        <f t="shared" si="705"/>
        <v>4</v>
      </c>
      <c r="M9057" t="str">
        <f t="shared" si="706"/>
        <v>2022</v>
      </c>
      <c r="N9057">
        <f t="shared" si="707"/>
        <v>-30319.94</v>
      </c>
      <c r="O9057" t="str">
        <f t="shared" si="708"/>
        <v/>
      </c>
      <c r="P9057" t="str">
        <f t="shared" si="709"/>
        <v/>
      </c>
      <c r="Q9057" s="48" t="str">
        <f>IF(O9057="","",
   IF(OR(O9057&lt;EDA_Outlier_Analysis!$C$10, O9057&gt;EDA_Outlier_Analysis!$C$11),
      "Outlier",
      "Normal"))</f>
        <v/>
      </c>
      <c r="R9057" t="str">
        <f>IF(P9057="","",
   IF(OR(P9057 &lt; EDA_Outlier_Analysis!$F$7, P9057 &gt; EDA_Outlier_Analysis!$F$8),
      "Outlier",
      "Normal"))</f>
        <v/>
      </c>
      <c r="S9057" t="str">
        <f>IF(N9057="","",
   IF(OR(N9057 &lt;EDA_Outlier_Analysis!$I$10, N9057 &gt; EDA_Outlier_Analysis!$I$11),
      "Outlier",
      "Normal"))</f>
        <v>Normal</v>
      </c>
    </row>
    <row r="9058" spans="1:19">
      <c r="A9058" t="s">
        <v>19085</v>
      </c>
      <c r="B9058" s="4">
        <v>44588</v>
      </c>
      <c r="C9058" s="2">
        <v>195675.87</v>
      </c>
      <c r="D9058" t="s">
        <v>849</v>
      </c>
      <c r="E9058" t="s">
        <v>853</v>
      </c>
      <c r="F9058" t="s">
        <v>11</v>
      </c>
      <c r="G9058" t="s">
        <v>31</v>
      </c>
      <c r="H9058" t="s">
        <v>183</v>
      </c>
      <c r="J9058" t="s">
        <v>19086</v>
      </c>
      <c r="K9058" t="str">
        <f>IF(COUNTIF(Customers!A:A, H9058)&gt;0, "Valid", "Invalid")</f>
        <v>Valid</v>
      </c>
      <c r="L9058" t="str">
        <f t="shared" si="705"/>
        <v>1</v>
      </c>
      <c r="M9058" t="str">
        <f t="shared" si="706"/>
        <v>2022</v>
      </c>
      <c r="N9058">
        <f t="shared" si="707"/>
        <v>195675.87</v>
      </c>
      <c r="O9058">
        <f t="shared" si="708"/>
        <v>195675.87</v>
      </c>
      <c r="P9058" t="str">
        <f t="shared" si="709"/>
        <v/>
      </c>
      <c r="Q9058" s="48" t="str">
        <f>IF(O9058="","",
   IF(OR(O9058&lt;EDA_Outlier_Analysis!$C$10, O9058&gt;EDA_Outlier_Analysis!$C$11),
      "Outlier",
      "Normal"))</f>
        <v>Normal</v>
      </c>
      <c r="R9058" t="str">
        <f>IF(P9058="","",
   IF(OR(P9058 &lt; EDA_Outlier_Analysis!$F$7, P9058 &gt; EDA_Outlier_Analysis!$F$8),
      "Outlier",
      "Normal"))</f>
        <v/>
      </c>
      <c r="S9058" t="str">
        <f>IF(N9058="","",
   IF(OR(N9058 &lt;EDA_Outlier_Analysis!$I$10, N9058 &gt; EDA_Outlier_Analysis!$I$11),
      "Outlier",
      "Normal"))</f>
        <v>Normal</v>
      </c>
    </row>
    <row r="9059" spans="1:19">
      <c r="A9059" t="s">
        <v>19087</v>
      </c>
      <c r="B9059" s="4">
        <v>45267</v>
      </c>
      <c r="C9059" s="2">
        <v>176776.49</v>
      </c>
      <c r="D9059" t="s">
        <v>849</v>
      </c>
      <c r="E9059" t="s">
        <v>850</v>
      </c>
      <c r="F9059" t="s">
        <v>9</v>
      </c>
      <c r="G9059" t="s">
        <v>31</v>
      </c>
      <c r="H9059" t="s">
        <v>613</v>
      </c>
      <c r="J9059" t="s">
        <v>19088</v>
      </c>
      <c r="K9059" t="str">
        <f>IF(COUNTIF(Customers!A:A, H9059)&gt;0, "Valid", "Invalid")</f>
        <v>Valid</v>
      </c>
      <c r="L9059" t="str">
        <f t="shared" si="705"/>
        <v>12</v>
      </c>
      <c r="M9059" t="str">
        <f t="shared" si="706"/>
        <v>2023</v>
      </c>
      <c r="N9059">
        <f t="shared" si="707"/>
        <v>176776.49</v>
      </c>
      <c r="O9059">
        <f t="shared" si="708"/>
        <v>176776.49</v>
      </c>
      <c r="P9059" t="str">
        <f t="shared" si="709"/>
        <v/>
      </c>
      <c r="Q9059" s="48" t="str">
        <f>IF(O9059="","",
   IF(OR(O9059&lt;EDA_Outlier_Analysis!$C$10, O9059&gt;EDA_Outlier_Analysis!$C$11),
      "Outlier",
      "Normal"))</f>
        <v>Normal</v>
      </c>
      <c r="R9059" t="str">
        <f>IF(P9059="","",
   IF(OR(P9059 &lt; EDA_Outlier_Analysis!$F$7, P9059 &gt; EDA_Outlier_Analysis!$F$8),
      "Outlier",
      "Normal"))</f>
        <v/>
      </c>
      <c r="S9059" t="str">
        <f>IF(N9059="","",
   IF(OR(N9059 &lt;EDA_Outlier_Analysis!$I$10, N9059 &gt; EDA_Outlier_Analysis!$I$11),
      "Outlier",
      "Normal"))</f>
        <v>Normal</v>
      </c>
    </row>
    <row r="9060" spans="1:19">
      <c r="A9060" t="s">
        <v>19089</v>
      </c>
      <c r="B9060" s="4">
        <v>44881</v>
      </c>
      <c r="C9060" s="2">
        <v>107727.01</v>
      </c>
      <c r="D9060" t="s">
        <v>849</v>
      </c>
      <c r="E9060" t="s">
        <v>853</v>
      </c>
      <c r="F9060" t="s">
        <v>9</v>
      </c>
      <c r="G9060" t="s">
        <v>20</v>
      </c>
      <c r="H9060" t="s">
        <v>39</v>
      </c>
      <c r="J9060" t="s">
        <v>19090</v>
      </c>
      <c r="K9060" t="str">
        <f>IF(COUNTIF(Customers!A:A, H9060)&gt;0, "Valid", "Invalid")</f>
        <v>Valid</v>
      </c>
      <c r="L9060" t="str">
        <f t="shared" si="705"/>
        <v>11</v>
      </c>
      <c r="M9060" t="str">
        <f t="shared" si="706"/>
        <v>2022</v>
      </c>
      <c r="N9060">
        <f t="shared" si="707"/>
        <v>107727.01</v>
      </c>
      <c r="O9060">
        <f t="shared" si="708"/>
        <v>107727.01</v>
      </c>
      <c r="P9060" t="str">
        <f t="shared" si="709"/>
        <v/>
      </c>
      <c r="Q9060" s="48" t="str">
        <f>IF(O9060="","",
   IF(OR(O9060&lt;EDA_Outlier_Analysis!$C$10, O9060&gt;EDA_Outlier_Analysis!$C$11),
      "Outlier",
      "Normal"))</f>
        <v>Normal</v>
      </c>
      <c r="R9060" t="str">
        <f>IF(P9060="","",
   IF(OR(P9060 &lt; EDA_Outlier_Analysis!$F$7, P9060 &gt; EDA_Outlier_Analysis!$F$8),
      "Outlier",
      "Normal"))</f>
        <v/>
      </c>
      <c r="S9060" t="str">
        <f>IF(N9060="","",
   IF(OR(N9060 &lt;EDA_Outlier_Analysis!$I$10, N9060 &gt; EDA_Outlier_Analysis!$I$11),
      "Outlier",
      "Normal"))</f>
        <v>Normal</v>
      </c>
    </row>
    <row r="9061" spans="1:19">
      <c r="A9061" t="s">
        <v>19091</v>
      </c>
      <c r="B9061" s="4">
        <v>45134</v>
      </c>
      <c r="C9061" s="2">
        <v>110997.23</v>
      </c>
      <c r="D9061" t="s">
        <v>849</v>
      </c>
      <c r="E9061" t="s">
        <v>868</v>
      </c>
      <c r="F9061" t="s">
        <v>9</v>
      </c>
      <c r="G9061" t="s">
        <v>24</v>
      </c>
      <c r="H9061" t="s">
        <v>717</v>
      </c>
      <c r="J9061" t="s">
        <v>19092</v>
      </c>
      <c r="K9061" t="str">
        <f>IF(COUNTIF(Customers!A:A, H9061)&gt;0, "Valid", "Invalid")</f>
        <v>Valid</v>
      </c>
      <c r="L9061" t="str">
        <f t="shared" si="705"/>
        <v>7</v>
      </c>
      <c r="M9061" t="str">
        <f t="shared" si="706"/>
        <v>2023</v>
      </c>
      <c r="N9061">
        <f t="shared" si="707"/>
        <v>110997.23</v>
      </c>
      <c r="O9061">
        <f t="shared" si="708"/>
        <v>110997.23</v>
      </c>
      <c r="P9061" t="str">
        <f t="shared" si="709"/>
        <v/>
      </c>
      <c r="Q9061" s="48" t="str">
        <f>IF(O9061="","",
   IF(OR(O9061&lt;EDA_Outlier_Analysis!$C$10, O9061&gt;EDA_Outlier_Analysis!$C$11),
      "Outlier",
      "Normal"))</f>
        <v>Normal</v>
      </c>
      <c r="R9061" t="str">
        <f>IF(P9061="","",
   IF(OR(P9061 &lt; EDA_Outlier_Analysis!$F$7, P9061 &gt; EDA_Outlier_Analysis!$F$8),
      "Outlier",
      "Normal"))</f>
        <v/>
      </c>
      <c r="S9061" t="str">
        <f>IF(N9061="","",
   IF(OR(N9061 &lt;EDA_Outlier_Analysis!$I$10, N9061 &gt; EDA_Outlier_Analysis!$I$11),
      "Outlier",
      "Normal"))</f>
        <v>Normal</v>
      </c>
    </row>
    <row r="9062" spans="1:19">
      <c r="A9062" t="s">
        <v>19093</v>
      </c>
      <c r="B9062" s="4">
        <v>44862</v>
      </c>
      <c r="C9062" s="2">
        <v>-83839.33</v>
      </c>
      <c r="D9062" t="s">
        <v>840</v>
      </c>
      <c r="E9062" t="s">
        <v>856</v>
      </c>
      <c r="F9062" t="s">
        <v>9</v>
      </c>
      <c r="G9062" t="s">
        <v>31</v>
      </c>
      <c r="I9062" t="s">
        <v>1013</v>
      </c>
      <c r="J9062" t="s">
        <v>19094</v>
      </c>
      <c r="K9062" t="str">
        <f>IF(COUNTIF(Customers!A:A, H9062)&gt;0, "Valid", "Invalid")</f>
        <v>Invalid</v>
      </c>
      <c r="L9062" t="str">
        <f t="shared" si="705"/>
        <v>10</v>
      </c>
      <c r="M9062" t="str">
        <f t="shared" si="706"/>
        <v>2022</v>
      </c>
      <c r="N9062">
        <f t="shared" si="707"/>
        <v>-83839.33</v>
      </c>
      <c r="O9062" t="str">
        <f t="shared" si="708"/>
        <v/>
      </c>
      <c r="P9062">
        <f t="shared" si="709"/>
        <v>83839.33</v>
      </c>
      <c r="Q9062" s="48" t="str">
        <f>IF(O9062="","",
   IF(OR(O9062&lt;EDA_Outlier_Analysis!$C$10, O9062&gt;EDA_Outlier_Analysis!$C$11),
      "Outlier",
      "Normal"))</f>
        <v/>
      </c>
      <c r="R9062" t="str">
        <f>IF(P9062="","",
   IF(OR(P9062 &lt; EDA_Outlier_Analysis!$F$7, P9062 &gt; EDA_Outlier_Analysis!$F$8),
      "Outlier",
      "Normal"))</f>
        <v>Outlier</v>
      </c>
      <c r="S9062" t="str">
        <f>IF(N9062="","",
   IF(OR(N9062 &lt;EDA_Outlier_Analysis!$I$10, N9062 &gt; EDA_Outlier_Analysis!$I$11),
      "Outlier",
      "Normal"))</f>
        <v>Normal</v>
      </c>
    </row>
    <row r="9063" spans="1:19">
      <c r="A9063" t="s">
        <v>19095</v>
      </c>
      <c r="B9063" s="4">
        <v>44595</v>
      </c>
      <c r="C9063" s="2">
        <v>-27094.09</v>
      </c>
      <c r="D9063" t="s">
        <v>840</v>
      </c>
      <c r="E9063" t="s">
        <v>856</v>
      </c>
      <c r="F9063" t="s">
        <v>9</v>
      </c>
      <c r="G9063" t="s">
        <v>20</v>
      </c>
      <c r="I9063" t="s">
        <v>942</v>
      </c>
      <c r="J9063" t="s">
        <v>19096</v>
      </c>
      <c r="K9063" t="str">
        <f>IF(COUNTIF(Customers!A:A, H9063)&gt;0, "Valid", "Invalid")</f>
        <v>Invalid</v>
      </c>
      <c r="L9063" t="str">
        <f t="shared" si="705"/>
        <v>2</v>
      </c>
      <c r="M9063" t="str">
        <f t="shared" si="706"/>
        <v>2022</v>
      </c>
      <c r="N9063">
        <f t="shared" si="707"/>
        <v>-27094.09</v>
      </c>
      <c r="O9063" t="str">
        <f t="shared" si="708"/>
        <v/>
      </c>
      <c r="P9063">
        <f t="shared" si="709"/>
        <v>27094.09</v>
      </c>
      <c r="Q9063" s="48" t="str">
        <f>IF(O9063="","",
   IF(OR(O9063&lt;EDA_Outlier_Analysis!$C$10, O9063&gt;EDA_Outlier_Analysis!$C$11),
      "Outlier",
      "Normal"))</f>
        <v/>
      </c>
      <c r="R9063" t="str">
        <f>IF(P9063="","",
   IF(OR(P9063 &lt; EDA_Outlier_Analysis!$F$7, P9063 &gt; EDA_Outlier_Analysis!$F$8),
      "Outlier",
      "Normal"))</f>
        <v>Outlier</v>
      </c>
      <c r="S9063" t="str">
        <f>IF(N9063="","",
   IF(OR(N9063 &lt;EDA_Outlier_Analysis!$I$10, N9063 &gt; EDA_Outlier_Analysis!$I$11),
      "Outlier",
      "Normal"))</f>
        <v>Normal</v>
      </c>
    </row>
    <row r="9064" spans="1:19">
      <c r="A9064" t="s">
        <v>19097</v>
      </c>
      <c r="B9064" s="4">
        <v>44748</v>
      </c>
      <c r="C9064" s="2">
        <v>-41733.629999999997</v>
      </c>
      <c r="D9064" t="s">
        <v>840</v>
      </c>
      <c r="E9064" t="s">
        <v>856</v>
      </c>
      <c r="F9064" t="s">
        <v>9</v>
      </c>
      <c r="G9064" t="s">
        <v>24</v>
      </c>
      <c r="I9064" t="s">
        <v>1010</v>
      </c>
      <c r="J9064" t="s">
        <v>19098</v>
      </c>
      <c r="K9064" t="str">
        <f>IF(COUNTIF(Customers!A:A, H9064)&gt;0, "Valid", "Invalid")</f>
        <v>Invalid</v>
      </c>
      <c r="L9064" t="str">
        <f t="shared" si="705"/>
        <v>7</v>
      </c>
      <c r="M9064" t="str">
        <f t="shared" si="706"/>
        <v>2022</v>
      </c>
      <c r="N9064">
        <f t="shared" si="707"/>
        <v>-41733.629999999997</v>
      </c>
      <c r="O9064" t="str">
        <f t="shared" si="708"/>
        <v/>
      </c>
      <c r="P9064">
        <f t="shared" si="709"/>
        <v>41733.629999999997</v>
      </c>
      <c r="Q9064" s="48" t="str">
        <f>IF(O9064="","",
   IF(OR(O9064&lt;EDA_Outlier_Analysis!$C$10, O9064&gt;EDA_Outlier_Analysis!$C$11),
      "Outlier",
      "Normal"))</f>
        <v/>
      </c>
      <c r="R9064" t="str">
        <f>IF(P9064="","",
   IF(OR(P9064 &lt; EDA_Outlier_Analysis!$F$7, P9064 &gt; EDA_Outlier_Analysis!$F$8),
      "Outlier",
      "Normal"))</f>
        <v>Normal</v>
      </c>
      <c r="S9064" t="str">
        <f>IF(N9064="","",
   IF(OR(N9064 &lt;EDA_Outlier_Analysis!$I$10, N9064 &gt; EDA_Outlier_Analysis!$I$11),
      "Outlier",
      "Normal"))</f>
        <v>Normal</v>
      </c>
    </row>
    <row r="9065" spans="1:19">
      <c r="A9065" t="s">
        <v>19099</v>
      </c>
      <c r="B9065" s="4">
        <v>44776</v>
      </c>
      <c r="C9065" s="2">
        <v>25957.57</v>
      </c>
      <c r="D9065" t="s">
        <v>873</v>
      </c>
      <c r="E9065" t="s">
        <v>873</v>
      </c>
      <c r="F9065" t="s">
        <v>9</v>
      </c>
      <c r="G9065" t="s">
        <v>31</v>
      </c>
      <c r="J9065" t="s">
        <v>19100</v>
      </c>
      <c r="K9065" t="str">
        <f>IF(COUNTIF(Customers!A:A, H9065)&gt;0, "Valid", "Invalid")</f>
        <v>Invalid</v>
      </c>
      <c r="L9065" t="str">
        <f t="shared" si="705"/>
        <v>8</v>
      </c>
      <c r="M9065" t="str">
        <f t="shared" si="706"/>
        <v>2022</v>
      </c>
      <c r="N9065">
        <f t="shared" si="707"/>
        <v>-25957.57</v>
      </c>
      <c r="O9065" t="str">
        <f t="shared" si="708"/>
        <v/>
      </c>
      <c r="P9065" t="str">
        <f t="shared" si="709"/>
        <v/>
      </c>
      <c r="Q9065" s="48" t="str">
        <f>IF(O9065="","",
   IF(OR(O9065&lt;EDA_Outlier_Analysis!$C$10, O9065&gt;EDA_Outlier_Analysis!$C$11),
      "Outlier",
      "Normal"))</f>
        <v/>
      </c>
      <c r="R9065" t="str">
        <f>IF(P9065="","",
   IF(OR(P9065 &lt; EDA_Outlier_Analysis!$F$7, P9065 &gt; EDA_Outlier_Analysis!$F$8),
      "Outlier",
      "Normal"))</f>
        <v/>
      </c>
      <c r="S9065" t="str">
        <f>IF(N9065="","",
   IF(OR(N9065 &lt;EDA_Outlier_Analysis!$I$10, N9065 &gt; EDA_Outlier_Analysis!$I$11),
      "Outlier",
      "Normal"))</f>
        <v>Normal</v>
      </c>
    </row>
    <row r="9066" spans="1:19">
      <c r="A9066" t="s">
        <v>19101</v>
      </c>
      <c r="B9066" s="4">
        <v>44725</v>
      </c>
      <c r="C9066" s="2">
        <v>84709.97</v>
      </c>
      <c r="D9066" t="s">
        <v>849</v>
      </c>
      <c r="E9066" t="s">
        <v>853</v>
      </c>
      <c r="F9066" t="s">
        <v>10</v>
      </c>
      <c r="G9066" t="s">
        <v>34</v>
      </c>
      <c r="H9066" t="s">
        <v>287</v>
      </c>
      <c r="J9066" t="s">
        <v>19102</v>
      </c>
      <c r="K9066" t="str">
        <f>IF(COUNTIF(Customers!A:A, H9066)&gt;0, "Valid", "Invalid")</f>
        <v>Valid</v>
      </c>
      <c r="L9066" t="str">
        <f t="shared" si="705"/>
        <v>6</v>
      </c>
      <c r="M9066" t="str">
        <f t="shared" si="706"/>
        <v>2022</v>
      </c>
      <c r="N9066">
        <f t="shared" si="707"/>
        <v>84709.97</v>
      </c>
      <c r="O9066">
        <f t="shared" si="708"/>
        <v>84709.97</v>
      </c>
      <c r="P9066" t="str">
        <f t="shared" si="709"/>
        <v/>
      </c>
      <c r="Q9066" s="48" t="str">
        <f>IF(O9066="","",
   IF(OR(O9066&lt;EDA_Outlier_Analysis!$C$10, O9066&gt;EDA_Outlier_Analysis!$C$11),
      "Outlier",
      "Normal"))</f>
        <v>Normal</v>
      </c>
      <c r="R9066" t="str">
        <f>IF(P9066="","",
   IF(OR(P9066 &lt; EDA_Outlier_Analysis!$F$7, P9066 &gt; EDA_Outlier_Analysis!$F$8),
      "Outlier",
      "Normal"))</f>
        <v/>
      </c>
      <c r="S9066" t="str">
        <f>IF(N9066="","",
   IF(OR(N9066 &lt;EDA_Outlier_Analysis!$I$10, N9066 &gt; EDA_Outlier_Analysis!$I$11),
      "Outlier",
      "Normal"))</f>
        <v>Normal</v>
      </c>
    </row>
    <row r="9067" spans="1:19">
      <c r="A9067" t="s">
        <v>19103</v>
      </c>
      <c r="B9067" s="4">
        <v>44656</v>
      </c>
      <c r="C9067" s="2">
        <v>-68838.61</v>
      </c>
      <c r="D9067" t="s">
        <v>840</v>
      </c>
      <c r="E9067" t="s">
        <v>856</v>
      </c>
      <c r="F9067" t="s">
        <v>11</v>
      </c>
      <c r="G9067" t="s">
        <v>20</v>
      </c>
      <c r="I9067" t="s">
        <v>1232</v>
      </c>
      <c r="J9067" t="s">
        <v>19104</v>
      </c>
      <c r="K9067" t="str">
        <f>IF(COUNTIF(Customers!A:A, H9067)&gt;0, "Valid", "Invalid")</f>
        <v>Invalid</v>
      </c>
      <c r="L9067" t="str">
        <f t="shared" si="705"/>
        <v>4</v>
      </c>
      <c r="M9067" t="str">
        <f t="shared" si="706"/>
        <v>2022</v>
      </c>
      <c r="N9067">
        <f t="shared" si="707"/>
        <v>-68838.61</v>
      </c>
      <c r="O9067" t="str">
        <f t="shared" si="708"/>
        <v/>
      </c>
      <c r="P9067">
        <f t="shared" si="709"/>
        <v>68838.61</v>
      </c>
      <c r="Q9067" s="48" t="str">
        <f>IF(O9067="","",
   IF(OR(O9067&lt;EDA_Outlier_Analysis!$C$10, O9067&gt;EDA_Outlier_Analysis!$C$11),
      "Outlier",
      "Normal"))</f>
        <v/>
      </c>
      <c r="R9067" t="str">
        <f>IF(P9067="","",
   IF(OR(P9067 &lt; EDA_Outlier_Analysis!$F$7, P9067 &gt; EDA_Outlier_Analysis!$F$8),
      "Outlier",
      "Normal"))</f>
        <v>Outlier</v>
      </c>
      <c r="S9067" t="str">
        <f>IF(N9067="","",
   IF(OR(N9067 &lt;EDA_Outlier_Analysis!$I$10, N9067 &gt; EDA_Outlier_Analysis!$I$11),
      "Outlier",
      "Normal"))</f>
        <v>Normal</v>
      </c>
    </row>
    <row r="9068" spans="1:19">
      <c r="A9068" t="s">
        <v>19105</v>
      </c>
      <c r="B9068" s="4">
        <v>45088</v>
      </c>
      <c r="C9068" s="2">
        <v>259257</v>
      </c>
      <c r="D9068" t="s">
        <v>849</v>
      </c>
      <c r="E9068" t="s">
        <v>853</v>
      </c>
      <c r="F9068" t="s">
        <v>11</v>
      </c>
      <c r="G9068" t="s">
        <v>34</v>
      </c>
      <c r="H9068" t="s">
        <v>63</v>
      </c>
      <c r="J9068" t="s">
        <v>19106</v>
      </c>
      <c r="K9068" t="str">
        <f>IF(COUNTIF(Customers!A:A, H9068)&gt;0, "Valid", "Invalid")</f>
        <v>Valid</v>
      </c>
      <c r="L9068" t="str">
        <f t="shared" si="705"/>
        <v>6</v>
      </c>
      <c r="M9068" t="str">
        <f t="shared" si="706"/>
        <v>2023</v>
      </c>
      <c r="N9068">
        <f t="shared" si="707"/>
        <v>259257</v>
      </c>
      <c r="O9068">
        <f t="shared" si="708"/>
        <v>259257</v>
      </c>
      <c r="P9068" t="str">
        <f t="shared" si="709"/>
        <v/>
      </c>
      <c r="Q9068" s="48" t="str">
        <f>IF(O9068="","",
   IF(OR(O9068&lt;EDA_Outlier_Analysis!$C$10, O9068&gt;EDA_Outlier_Analysis!$C$11),
      "Outlier",
      "Normal"))</f>
        <v>Normal</v>
      </c>
      <c r="R9068" t="str">
        <f>IF(P9068="","",
   IF(OR(P9068 &lt; EDA_Outlier_Analysis!$F$7, P9068 &gt; EDA_Outlier_Analysis!$F$8),
      "Outlier",
      "Normal"))</f>
        <v/>
      </c>
      <c r="S9068" t="str">
        <f>IF(N9068="","",
   IF(OR(N9068 &lt;EDA_Outlier_Analysis!$I$10, N9068 &gt; EDA_Outlier_Analysis!$I$11),
      "Outlier",
      "Normal"))</f>
        <v>Normal</v>
      </c>
    </row>
    <row r="9069" spans="1:19">
      <c r="A9069" t="s">
        <v>19107</v>
      </c>
      <c r="B9069" s="4">
        <v>44979</v>
      </c>
      <c r="C9069" s="2">
        <v>149475.89000000001</v>
      </c>
      <c r="D9069" t="s">
        <v>849</v>
      </c>
      <c r="E9069" t="s">
        <v>853</v>
      </c>
      <c r="F9069" t="s">
        <v>11</v>
      </c>
      <c r="G9069" t="s">
        <v>20</v>
      </c>
      <c r="H9069" t="s">
        <v>383</v>
      </c>
      <c r="J9069" t="s">
        <v>19108</v>
      </c>
      <c r="K9069" t="str">
        <f>IF(COUNTIF(Customers!A:A, H9069)&gt;0, "Valid", "Invalid")</f>
        <v>Valid</v>
      </c>
      <c r="L9069" t="str">
        <f t="shared" si="705"/>
        <v>2</v>
      </c>
      <c r="M9069" t="str">
        <f t="shared" si="706"/>
        <v>2023</v>
      </c>
      <c r="N9069">
        <f t="shared" si="707"/>
        <v>149475.89000000001</v>
      </c>
      <c r="O9069">
        <f t="shared" si="708"/>
        <v>149475.89000000001</v>
      </c>
      <c r="P9069" t="str">
        <f t="shared" si="709"/>
        <v/>
      </c>
      <c r="Q9069" s="48" t="str">
        <f>IF(O9069="","",
   IF(OR(O9069&lt;EDA_Outlier_Analysis!$C$10, O9069&gt;EDA_Outlier_Analysis!$C$11),
      "Outlier",
      "Normal"))</f>
        <v>Normal</v>
      </c>
      <c r="R9069" t="str">
        <f>IF(P9069="","",
   IF(OR(P9069 &lt; EDA_Outlier_Analysis!$F$7, P9069 &gt; EDA_Outlier_Analysis!$F$8),
      "Outlier",
      "Normal"))</f>
        <v/>
      </c>
      <c r="S9069" t="str">
        <f>IF(N9069="","",
   IF(OR(N9069 &lt;EDA_Outlier_Analysis!$I$10, N9069 &gt; EDA_Outlier_Analysis!$I$11),
      "Outlier",
      "Normal"))</f>
        <v>Normal</v>
      </c>
    </row>
    <row r="9070" spans="1:19">
      <c r="A9070" t="s">
        <v>19109</v>
      </c>
      <c r="B9070" s="4">
        <v>45113</v>
      </c>
      <c r="C9070" s="2">
        <v>182724.62</v>
      </c>
      <c r="D9070" t="s">
        <v>849</v>
      </c>
      <c r="E9070" t="s">
        <v>853</v>
      </c>
      <c r="F9070" t="s">
        <v>9</v>
      </c>
      <c r="G9070" t="s">
        <v>20</v>
      </c>
      <c r="H9070" t="s">
        <v>18</v>
      </c>
      <c r="J9070" t="s">
        <v>19110</v>
      </c>
      <c r="K9070" t="str">
        <f>IF(COUNTIF(Customers!A:A, H9070)&gt;0, "Valid", "Invalid")</f>
        <v>Valid</v>
      </c>
      <c r="L9070" t="str">
        <f t="shared" si="705"/>
        <v>7</v>
      </c>
      <c r="M9070" t="str">
        <f t="shared" si="706"/>
        <v>2023</v>
      </c>
      <c r="N9070">
        <f t="shared" si="707"/>
        <v>182724.62</v>
      </c>
      <c r="O9070">
        <f t="shared" si="708"/>
        <v>182724.62</v>
      </c>
      <c r="P9070" t="str">
        <f t="shared" si="709"/>
        <v/>
      </c>
      <c r="Q9070" s="48" t="str">
        <f>IF(O9070="","",
   IF(OR(O9070&lt;EDA_Outlier_Analysis!$C$10, O9070&gt;EDA_Outlier_Analysis!$C$11),
      "Outlier",
      "Normal"))</f>
        <v>Normal</v>
      </c>
      <c r="R9070" t="str">
        <f>IF(P9070="","",
   IF(OR(P9070 &lt; EDA_Outlier_Analysis!$F$7, P9070 &gt; EDA_Outlier_Analysis!$F$8),
      "Outlier",
      "Normal"))</f>
        <v/>
      </c>
      <c r="S9070" t="str">
        <f>IF(N9070="","",
   IF(OR(N9070 &lt;EDA_Outlier_Analysis!$I$10, N9070 &gt; EDA_Outlier_Analysis!$I$11),
      "Outlier",
      "Normal"))</f>
        <v>Normal</v>
      </c>
    </row>
    <row r="9071" spans="1:19">
      <c r="A9071" t="s">
        <v>19111</v>
      </c>
      <c r="B9071" s="4">
        <v>44576</v>
      </c>
      <c r="C9071" s="2">
        <v>143283.21</v>
      </c>
      <c r="D9071" t="s">
        <v>849</v>
      </c>
      <c r="E9071" t="s">
        <v>853</v>
      </c>
      <c r="F9071" t="s">
        <v>11</v>
      </c>
      <c r="G9071" t="s">
        <v>24</v>
      </c>
      <c r="H9071" t="s">
        <v>391</v>
      </c>
      <c r="J9071" t="s">
        <v>19112</v>
      </c>
      <c r="K9071" t="str">
        <f>IF(COUNTIF(Customers!A:A, H9071)&gt;0, "Valid", "Invalid")</f>
        <v>Valid</v>
      </c>
      <c r="L9071" t="str">
        <f t="shared" si="705"/>
        <v>1</v>
      </c>
      <c r="M9071" t="str">
        <f t="shared" si="706"/>
        <v>2022</v>
      </c>
      <c r="N9071">
        <f t="shared" si="707"/>
        <v>143283.21</v>
      </c>
      <c r="O9071">
        <f t="shared" si="708"/>
        <v>143283.21</v>
      </c>
      <c r="P9071" t="str">
        <f t="shared" si="709"/>
        <v/>
      </c>
      <c r="Q9071" s="48" t="str">
        <f>IF(O9071="","",
   IF(OR(O9071&lt;EDA_Outlier_Analysis!$C$10, O9071&gt;EDA_Outlier_Analysis!$C$11),
      "Outlier",
      "Normal"))</f>
        <v>Normal</v>
      </c>
      <c r="R9071" t="str">
        <f>IF(P9071="","",
   IF(OR(P9071 &lt; EDA_Outlier_Analysis!$F$7, P9071 &gt; EDA_Outlier_Analysis!$F$8),
      "Outlier",
      "Normal"))</f>
        <v/>
      </c>
      <c r="S9071" t="str">
        <f>IF(N9071="","",
   IF(OR(N9071 &lt;EDA_Outlier_Analysis!$I$10, N9071 &gt; EDA_Outlier_Analysis!$I$11),
      "Outlier",
      "Normal"))</f>
        <v>Normal</v>
      </c>
    </row>
    <row r="9072" spans="1:19">
      <c r="A9072" t="s">
        <v>19113</v>
      </c>
      <c r="B9072" s="4">
        <v>44742</v>
      </c>
      <c r="C9072" s="2">
        <v>-51832.05</v>
      </c>
      <c r="D9072" t="s">
        <v>840</v>
      </c>
      <c r="E9072" t="s">
        <v>905</v>
      </c>
      <c r="F9072" t="s">
        <v>10</v>
      </c>
      <c r="G9072" t="s">
        <v>20</v>
      </c>
      <c r="I9072" t="s">
        <v>1232</v>
      </c>
      <c r="J9072" t="s">
        <v>19114</v>
      </c>
      <c r="K9072" t="str">
        <f>IF(COUNTIF(Customers!A:A, H9072)&gt;0, "Valid", "Invalid")</f>
        <v>Invalid</v>
      </c>
      <c r="L9072" t="str">
        <f t="shared" si="705"/>
        <v>6</v>
      </c>
      <c r="M9072" t="str">
        <f t="shared" si="706"/>
        <v>2022</v>
      </c>
      <c r="N9072">
        <f t="shared" si="707"/>
        <v>-51832.05</v>
      </c>
      <c r="O9072" t="str">
        <f t="shared" si="708"/>
        <v/>
      </c>
      <c r="P9072">
        <f t="shared" si="709"/>
        <v>51832.05</v>
      </c>
      <c r="Q9072" s="48" t="str">
        <f>IF(O9072="","",
   IF(OR(O9072&lt;EDA_Outlier_Analysis!$C$10, O9072&gt;EDA_Outlier_Analysis!$C$11),
      "Outlier",
      "Normal"))</f>
        <v/>
      </c>
      <c r="R9072" t="str">
        <f>IF(P9072="","",
   IF(OR(P9072 &lt; EDA_Outlier_Analysis!$F$7, P9072 &gt; EDA_Outlier_Analysis!$F$8),
      "Outlier",
      "Normal"))</f>
        <v>Normal</v>
      </c>
      <c r="S9072" t="str">
        <f>IF(N9072="","",
   IF(OR(N9072 &lt;EDA_Outlier_Analysis!$I$10, N9072 &gt; EDA_Outlier_Analysis!$I$11),
      "Outlier",
      "Normal"))</f>
        <v>Normal</v>
      </c>
    </row>
    <row r="9073" spans="1:19">
      <c r="A9073" t="s">
        <v>19115</v>
      </c>
      <c r="B9073" s="4">
        <v>45289</v>
      </c>
      <c r="C9073" s="2">
        <v>226112.83</v>
      </c>
      <c r="D9073" t="s">
        <v>849</v>
      </c>
      <c r="E9073" t="s">
        <v>868</v>
      </c>
      <c r="F9073" t="s">
        <v>10</v>
      </c>
      <c r="G9073" t="s">
        <v>31</v>
      </c>
      <c r="H9073" t="s">
        <v>85</v>
      </c>
      <c r="J9073" t="s">
        <v>19116</v>
      </c>
      <c r="K9073" t="str">
        <f>IF(COUNTIF(Customers!A:A, H9073)&gt;0, "Valid", "Invalid")</f>
        <v>Valid</v>
      </c>
      <c r="L9073" t="str">
        <f t="shared" si="705"/>
        <v>12</v>
      </c>
      <c r="M9073" t="str">
        <f t="shared" si="706"/>
        <v>2023</v>
      </c>
      <c r="N9073">
        <f t="shared" si="707"/>
        <v>226112.83</v>
      </c>
      <c r="O9073">
        <f t="shared" si="708"/>
        <v>226112.83</v>
      </c>
      <c r="P9073" t="str">
        <f t="shared" si="709"/>
        <v/>
      </c>
      <c r="Q9073" s="48" t="str">
        <f>IF(O9073="","",
   IF(OR(O9073&lt;EDA_Outlier_Analysis!$C$10, O9073&gt;EDA_Outlier_Analysis!$C$11),
      "Outlier",
      "Normal"))</f>
        <v>Normal</v>
      </c>
      <c r="R9073" t="str">
        <f>IF(P9073="","",
   IF(OR(P9073 &lt; EDA_Outlier_Analysis!$F$7, P9073 &gt; EDA_Outlier_Analysis!$F$8),
      "Outlier",
      "Normal"))</f>
        <v/>
      </c>
      <c r="S9073" t="str">
        <f>IF(N9073="","",
   IF(OR(N9073 &lt;EDA_Outlier_Analysis!$I$10, N9073 &gt; EDA_Outlier_Analysis!$I$11),
      "Outlier",
      "Normal"))</f>
        <v>Normal</v>
      </c>
    </row>
    <row r="9074" spans="1:19">
      <c r="A9074" t="s">
        <v>19117</v>
      </c>
      <c r="B9074" s="4">
        <v>44564</v>
      </c>
      <c r="C9074" s="2">
        <v>-36862.269999999997</v>
      </c>
      <c r="D9074" t="s">
        <v>840</v>
      </c>
      <c r="E9074" t="s">
        <v>845</v>
      </c>
      <c r="F9074" t="s">
        <v>9</v>
      </c>
      <c r="G9074" t="s">
        <v>34</v>
      </c>
      <c r="I9074" t="s">
        <v>846</v>
      </c>
      <c r="J9074" t="s">
        <v>19118</v>
      </c>
      <c r="K9074" t="str">
        <f>IF(COUNTIF(Customers!A:A, H9074)&gt;0, "Valid", "Invalid")</f>
        <v>Invalid</v>
      </c>
      <c r="L9074" t="str">
        <f t="shared" si="705"/>
        <v>1</v>
      </c>
      <c r="M9074" t="str">
        <f t="shared" si="706"/>
        <v>2022</v>
      </c>
      <c r="N9074">
        <f t="shared" si="707"/>
        <v>-36862.269999999997</v>
      </c>
      <c r="O9074" t="str">
        <f t="shared" si="708"/>
        <v/>
      </c>
      <c r="P9074">
        <f t="shared" si="709"/>
        <v>36862.269999999997</v>
      </c>
      <c r="Q9074" s="48" t="str">
        <f>IF(O9074="","",
   IF(OR(O9074&lt;EDA_Outlier_Analysis!$C$10, O9074&gt;EDA_Outlier_Analysis!$C$11),
      "Outlier",
      "Normal"))</f>
        <v/>
      </c>
      <c r="R9074" t="str">
        <f>IF(P9074="","",
   IF(OR(P9074 &lt; EDA_Outlier_Analysis!$F$7, P9074 &gt; EDA_Outlier_Analysis!$F$8),
      "Outlier",
      "Normal"))</f>
        <v>Normal</v>
      </c>
      <c r="S9074" t="str">
        <f>IF(N9074="","",
   IF(OR(N9074 &lt;EDA_Outlier_Analysis!$I$10, N9074 &gt; EDA_Outlier_Analysis!$I$11),
      "Outlier",
      "Normal"))</f>
        <v>Normal</v>
      </c>
    </row>
    <row r="9075" spans="1:19">
      <c r="A9075" t="s">
        <v>19119</v>
      </c>
      <c r="B9075" s="4">
        <v>44627</v>
      </c>
      <c r="C9075" s="2">
        <v>-54905.61</v>
      </c>
      <c r="D9075" t="s">
        <v>840</v>
      </c>
      <c r="E9075" t="s">
        <v>845</v>
      </c>
      <c r="F9075" t="s">
        <v>11</v>
      </c>
      <c r="G9075" t="s">
        <v>24</v>
      </c>
      <c r="I9075" t="s">
        <v>1394</v>
      </c>
      <c r="J9075" t="s">
        <v>19120</v>
      </c>
      <c r="K9075" t="str">
        <f>IF(COUNTIF(Customers!A:A, H9075)&gt;0, "Valid", "Invalid")</f>
        <v>Invalid</v>
      </c>
      <c r="L9075" t="str">
        <f t="shared" si="705"/>
        <v>3</v>
      </c>
      <c r="M9075" t="str">
        <f t="shared" si="706"/>
        <v>2022</v>
      </c>
      <c r="N9075">
        <f t="shared" si="707"/>
        <v>-54905.61</v>
      </c>
      <c r="O9075" t="str">
        <f t="shared" si="708"/>
        <v/>
      </c>
      <c r="P9075">
        <f t="shared" si="709"/>
        <v>54905.61</v>
      </c>
      <c r="Q9075" s="48" t="str">
        <f>IF(O9075="","",
   IF(OR(O9075&lt;EDA_Outlier_Analysis!$C$10, O9075&gt;EDA_Outlier_Analysis!$C$11),
      "Outlier",
      "Normal"))</f>
        <v/>
      </c>
      <c r="R9075" t="str">
        <f>IF(P9075="","",
   IF(OR(P9075 &lt; EDA_Outlier_Analysis!$F$7, P9075 &gt; EDA_Outlier_Analysis!$F$8),
      "Outlier",
      "Normal"))</f>
        <v>Outlier</v>
      </c>
      <c r="S9075" t="str">
        <f>IF(N9075="","",
   IF(OR(N9075 &lt;EDA_Outlier_Analysis!$I$10, N9075 &gt; EDA_Outlier_Analysis!$I$11),
      "Outlier",
      "Normal"))</f>
        <v>Normal</v>
      </c>
    </row>
    <row r="9076" spans="1:19">
      <c r="A9076" t="s">
        <v>19121</v>
      </c>
      <c r="B9076" s="4">
        <v>44712</v>
      </c>
      <c r="C9076" s="2">
        <v>-44678.81</v>
      </c>
      <c r="D9076" t="s">
        <v>840</v>
      </c>
      <c r="E9076" t="s">
        <v>841</v>
      </c>
      <c r="F9076" t="s">
        <v>9</v>
      </c>
      <c r="G9076" t="s">
        <v>24</v>
      </c>
      <c r="I9076" t="s">
        <v>1524</v>
      </c>
      <c r="J9076" t="s">
        <v>19122</v>
      </c>
      <c r="K9076" t="str">
        <f>IF(COUNTIF(Customers!A:A, H9076)&gt;0, "Valid", "Invalid")</f>
        <v>Invalid</v>
      </c>
      <c r="L9076" t="str">
        <f t="shared" si="705"/>
        <v>5</v>
      </c>
      <c r="M9076" t="str">
        <f t="shared" si="706"/>
        <v>2022</v>
      </c>
      <c r="N9076">
        <f t="shared" si="707"/>
        <v>-44678.81</v>
      </c>
      <c r="O9076" t="str">
        <f t="shared" si="708"/>
        <v/>
      </c>
      <c r="P9076">
        <f t="shared" si="709"/>
        <v>44678.81</v>
      </c>
      <c r="Q9076" s="48" t="str">
        <f>IF(O9076="","",
   IF(OR(O9076&lt;EDA_Outlier_Analysis!$C$10, O9076&gt;EDA_Outlier_Analysis!$C$11),
      "Outlier",
      "Normal"))</f>
        <v/>
      </c>
      <c r="R9076" t="str">
        <f>IF(P9076="","",
   IF(OR(P9076 &lt; EDA_Outlier_Analysis!$F$7, P9076 &gt; EDA_Outlier_Analysis!$F$8),
      "Outlier",
      "Normal"))</f>
        <v>Normal</v>
      </c>
      <c r="S9076" t="str">
        <f>IF(N9076="","",
   IF(OR(N9076 &lt;EDA_Outlier_Analysis!$I$10, N9076 &gt; EDA_Outlier_Analysis!$I$11),
      "Outlier",
      "Normal"))</f>
        <v>Normal</v>
      </c>
    </row>
    <row r="9077" spans="1:19">
      <c r="A9077" t="s">
        <v>19123</v>
      </c>
      <c r="B9077" s="4">
        <v>44717</v>
      </c>
      <c r="C9077" s="2">
        <v>-27741.49</v>
      </c>
      <c r="D9077" t="s">
        <v>840</v>
      </c>
      <c r="E9077" t="s">
        <v>841</v>
      </c>
      <c r="F9077" t="s">
        <v>11</v>
      </c>
      <c r="G9077" t="s">
        <v>24</v>
      </c>
      <c r="I9077" t="s">
        <v>1035</v>
      </c>
      <c r="J9077" t="s">
        <v>19124</v>
      </c>
      <c r="K9077" t="str">
        <f>IF(COUNTIF(Customers!A:A, H9077)&gt;0, "Valid", "Invalid")</f>
        <v>Invalid</v>
      </c>
      <c r="L9077" t="str">
        <f t="shared" si="705"/>
        <v>6</v>
      </c>
      <c r="M9077" t="str">
        <f t="shared" si="706"/>
        <v>2022</v>
      </c>
      <c r="N9077">
        <f t="shared" si="707"/>
        <v>-27741.49</v>
      </c>
      <c r="O9077" t="str">
        <f t="shared" si="708"/>
        <v/>
      </c>
      <c r="P9077">
        <f t="shared" si="709"/>
        <v>27741.49</v>
      </c>
      <c r="Q9077" s="48" t="str">
        <f>IF(O9077="","",
   IF(OR(O9077&lt;EDA_Outlier_Analysis!$C$10, O9077&gt;EDA_Outlier_Analysis!$C$11),
      "Outlier",
      "Normal"))</f>
        <v/>
      </c>
      <c r="R9077" t="str">
        <f>IF(P9077="","",
   IF(OR(P9077 &lt; EDA_Outlier_Analysis!$F$7, P9077 &gt; EDA_Outlier_Analysis!$F$8),
      "Outlier",
      "Normal"))</f>
        <v>Normal</v>
      </c>
      <c r="S9077" t="str">
        <f>IF(N9077="","",
   IF(OR(N9077 &lt;EDA_Outlier_Analysis!$I$10, N9077 &gt; EDA_Outlier_Analysis!$I$11),
      "Outlier",
      "Normal"))</f>
        <v>Normal</v>
      </c>
    </row>
    <row r="9078" spans="1:19">
      <c r="A9078" t="s">
        <v>19125</v>
      </c>
      <c r="B9078" s="4">
        <v>45250</v>
      </c>
      <c r="C9078" s="2">
        <v>-31409.41</v>
      </c>
      <c r="D9078" t="s">
        <v>840</v>
      </c>
      <c r="E9078" t="s">
        <v>845</v>
      </c>
      <c r="F9078" t="s">
        <v>11</v>
      </c>
      <c r="G9078" t="s">
        <v>31</v>
      </c>
      <c r="I9078" t="s">
        <v>1394</v>
      </c>
      <c r="J9078" t="s">
        <v>19126</v>
      </c>
      <c r="K9078" t="str">
        <f>IF(COUNTIF(Customers!A:A, H9078)&gt;0, "Valid", "Invalid")</f>
        <v>Invalid</v>
      </c>
      <c r="L9078" t="str">
        <f t="shared" si="705"/>
        <v>11</v>
      </c>
      <c r="M9078" t="str">
        <f t="shared" si="706"/>
        <v>2023</v>
      </c>
      <c r="N9078">
        <f t="shared" si="707"/>
        <v>-31409.41</v>
      </c>
      <c r="O9078" t="str">
        <f t="shared" si="708"/>
        <v/>
      </c>
      <c r="P9078">
        <f t="shared" si="709"/>
        <v>31409.41</v>
      </c>
      <c r="Q9078" s="48" t="str">
        <f>IF(O9078="","",
   IF(OR(O9078&lt;EDA_Outlier_Analysis!$C$10, O9078&gt;EDA_Outlier_Analysis!$C$11),
      "Outlier",
      "Normal"))</f>
        <v/>
      </c>
      <c r="R9078" t="str">
        <f>IF(P9078="","",
   IF(OR(P9078 &lt; EDA_Outlier_Analysis!$F$7, P9078 &gt; EDA_Outlier_Analysis!$F$8),
      "Outlier",
      "Normal"))</f>
        <v>Normal</v>
      </c>
      <c r="S9078" t="str">
        <f>IF(N9078="","",
   IF(OR(N9078 &lt;EDA_Outlier_Analysis!$I$10, N9078 &gt; EDA_Outlier_Analysis!$I$11),
      "Outlier",
      "Normal"))</f>
        <v>Normal</v>
      </c>
    </row>
    <row r="9079" spans="1:19">
      <c r="A9079" t="s">
        <v>19127</v>
      </c>
      <c r="B9079" s="4">
        <v>45205</v>
      </c>
      <c r="C9079" s="2">
        <v>172863.3</v>
      </c>
      <c r="D9079" t="s">
        <v>849</v>
      </c>
      <c r="E9079" t="s">
        <v>853</v>
      </c>
      <c r="F9079" t="s">
        <v>11</v>
      </c>
      <c r="G9079" t="s">
        <v>24</v>
      </c>
      <c r="H9079" t="s">
        <v>241</v>
      </c>
      <c r="J9079" t="s">
        <v>19128</v>
      </c>
      <c r="K9079" t="str">
        <f>IF(COUNTIF(Customers!A:A, H9079)&gt;0, "Valid", "Invalid")</f>
        <v>Valid</v>
      </c>
      <c r="L9079" t="str">
        <f t="shared" si="705"/>
        <v>10</v>
      </c>
      <c r="M9079" t="str">
        <f t="shared" si="706"/>
        <v>2023</v>
      </c>
      <c r="N9079">
        <f t="shared" si="707"/>
        <v>172863.3</v>
      </c>
      <c r="O9079">
        <f t="shared" si="708"/>
        <v>172863.3</v>
      </c>
      <c r="P9079" t="str">
        <f t="shared" si="709"/>
        <v/>
      </c>
      <c r="Q9079" s="48" t="str">
        <f>IF(O9079="","",
   IF(OR(O9079&lt;EDA_Outlier_Analysis!$C$10, O9079&gt;EDA_Outlier_Analysis!$C$11),
      "Outlier",
      "Normal"))</f>
        <v>Normal</v>
      </c>
      <c r="R9079" t="str">
        <f>IF(P9079="","",
   IF(OR(P9079 &lt; EDA_Outlier_Analysis!$F$7, P9079 &gt; EDA_Outlier_Analysis!$F$8),
      "Outlier",
      "Normal"))</f>
        <v/>
      </c>
      <c r="S9079" t="str">
        <f>IF(N9079="","",
   IF(OR(N9079 &lt;EDA_Outlier_Analysis!$I$10, N9079 &gt; EDA_Outlier_Analysis!$I$11),
      "Outlier",
      "Normal"))</f>
        <v>Normal</v>
      </c>
    </row>
    <row r="9080" spans="1:19">
      <c r="A9080" t="s">
        <v>19129</v>
      </c>
      <c r="B9080" s="4">
        <v>44843</v>
      </c>
      <c r="C9080" s="2">
        <v>144027.17000000001</v>
      </c>
      <c r="D9080" t="s">
        <v>849</v>
      </c>
      <c r="E9080" t="s">
        <v>853</v>
      </c>
      <c r="F9080" t="s">
        <v>9</v>
      </c>
      <c r="G9080" t="s">
        <v>34</v>
      </c>
      <c r="H9080" t="s">
        <v>119</v>
      </c>
      <c r="J9080" t="s">
        <v>19130</v>
      </c>
      <c r="K9080" t="str">
        <f>IF(COUNTIF(Customers!A:A, H9080)&gt;0, "Valid", "Invalid")</f>
        <v>Valid</v>
      </c>
      <c r="L9080" t="str">
        <f t="shared" si="705"/>
        <v>10</v>
      </c>
      <c r="M9080" t="str">
        <f t="shared" si="706"/>
        <v>2022</v>
      </c>
      <c r="N9080">
        <f t="shared" si="707"/>
        <v>144027.17000000001</v>
      </c>
      <c r="O9080">
        <f t="shared" si="708"/>
        <v>144027.17000000001</v>
      </c>
      <c r="P9080" t="str">
        <f t="shared" si="709"/>
        <v/>
      </c>
      <c r="Q9080" s="48" t="str">
        <f>IF(O9080="","",
   IF(OR(O9080&lt;EDA_Outlier_Analysis!$C$10, O9080&gt;EDA_Outlier_Analysis!$C$11),
      "Outlier",
      "Normal"))</f>
        <v>Normal</v>
      </c>
      <c r="R9080" t="str">
        <f>IF(P9080="","",
   IF(OR(P9080 &lt; EDA_Outlier_Analysis!$F$7, P9080 &gt; EDA_Outlier_Analysis!$F$8),
      "Outlier",
      "Normal"))</f>
        <v/>
      </c>
      <c r="S9080" t="str">
        <f>IF(N9080="","",
   IF(OR(N9080 &lt;EDA_Outlier_Analysis!$I$10, N9080 &gt; EDA_Outlier_Analysis!$I$11),
      "Outlier",
      "Normal"))</f>
        <v>Normal</v>
      </c>
    </row>
    <row r="9081" spans="1:19">
      <c r="A9081" t="s">
        <v>19131</v>
      </c>
      <c r="B9081" s="4">
        <v>45056</v>
      </c>
      <c r="C9081" s="2">
        <v>-18077.48</v>
      </c>
      <c r="D9081" t="s">
        <v>840</v>
      </c>
      <c r="E9081" t="s">
        <v>905</v>
      </c>
      <c r="F9081" t="s">
        <v>11</v>
      </c>
      <c r="G9081" t="s">
        <v>31</v>
      </c>
      <c r="I9081" t="s">
        <v>4561</v>
      </c>
      <c r="J9081" t="s">
        <v>19132</v>
      </c>
      <c r="K9081" t="str">
        <f>IF(COUNTIF(Customers!A:A, H9081)&gt;0, "Valid", "Invalid")</f>
        <v>Invalid</v>
      </c>
      <c r="L9081" t="str">
        <f t="shared" si="705"/>
        <v>5</v>
      </c>
      <c r="M9081" t="str">
        <f t="shared" si="706"/>
        <v>2023</v>
      </c>
      <c r="N9081">
        <f t="shared" si="707"/>
        <v>-18077.48</v>
      </c>
      <c r="O9081" t="str">
        <f t="shared" si="708"/>
        <v/>
      </c>
      <c r="P9081">
        <f t="shared" si="709"/>
        <v>18077.48</v>
      </c>
      <c r="Q9081" s="48" t="str">
        <f>IF(O9081="","",
   IF(OR(O9081&lt;EDA_Outlier_Analysis!$C$10, O9081&gt;EDA_Outlier_Analysis!$C$11),
      "Outlier",
      "Normal"))</f>
        <v/>
      </c>
      <c r="R9081" t="str">
        <f>IF(P9081="","",
   IF(OR(P9081 &lt; EDA_Outlier_Analysis!$F$7, P9081 &gt; EDA_Outlier_Analysis!$F$8),
      "Outlier",
      "Normal"))</f>
        <v>Outlier</v>
      </c>
      <c r="S9081" t="str">
        <f>IF(N9081="","",
   IF(OR(N9081 &lt;EDA_Outlier_Analysis!$I$10, N9081 &gt; EDA_Outlier_Analysis!$I$11),
      "Outlier",
      "Normal"))</f>
        <v>Normal</v>
      </c>
    </row>
    <row r="9082" spans="1:19">
      <c r="A9082" t="s">
        <v>19133</v>
      </c>
      <c r="B9082" s="4">
        <v>45242</v>
      </c>
      <c r="C9082" s="2">
        <v>150569.32</v>
      </c>
      <c r="D9082" t="s">
        <v>849</v>
      </c>
      <c r="E9082" t="s">
        <v>850</v>
      </c>
      <c r="F9082" t="s">
        <v>11</v>
      </c>
      <c r="G9082" t="s">
        <v>31</v>
      </c>
      <c r="H9082" t="s">
        <v>379</v>
      </c>
      <c r="J9082" t="s">
        <v>19134</v>
      </c>
      <c r="K9082" t="str">
        <f>IF(COUNTIF(Customers!A:A, H9082)&gt;0, "Valid", "Invalid")</f>
        <v>Valid</v>
      </c>
      <c r="L9082" t="str">
        <f t="shared" si="705"/>
        <v>11</v>
      </c>
      <c r="M9082" t="str">
        <f t="shared" si="706"/>
        <v>2023</v>
      </c>
      <c r="N9082">
        <f t="shared" si="707"/>
        <v>150569.32</v>
      </c>
      <c r="O9082">
        <f t="shared" si="708"/>
        <v>150569.32</v>
      </c>
      <c r="P9082" t="str">
        <f t="shared" si="709"/>
        <v/>
      </c>
      <c r="Q9082" s="48" t="str">
        <f>IF(O9082="","",
   IF(OR(O9082&lt;EDA_Outlier_Analysis!$C$10, O9082&gt;EDA_Outlier_Analysis!$C$11),
      "Outlier",
      "Normal"))</f>
        <v>Normal</v>
      </c>
      <c r="R9082" t="str">
        <f>IF(P9082="","",
   IF(OR(P9082 &lt; EDA_Outlier_Analysis!$F$7, P9082 &gt; EDA_Outlier_Analysis!$F$8),
      "Outlier",
      "Normal"))</f>
        <v/>
      </c>
      <c r="S9082" t="str">
        <f>IF(N9082="","",
   IF(OR(N9082 &lt;EDA_Outlier_Analysis!$I$10, N9082 &gt; EDA_Outlier_Analysis!$I$11),
      "Outlier",
      "Normal"))</f>
        <v>Normal</v>
      </c>
    </row>
    <row r="9083" spans="1:19">
      <c r="A9083" t="s">
        <v>19135</v>
      </c>
      <c r="B9083" s="4">
        <v>44795</v>
      </c>
      <c r="C9083" s="2">
        <v>-19097.900000000001</v>
      </c>
      <c r="D9083" t="s">
        <v>840</v>
      </c>
      <c r="E9083" t="s">
        <v>845</v>
      </c>
      <c r="F9083" t="s">
        <v>10</v>
      </c>
      <c r="G9083" t="s">
        <v>31</v>
      </c>
      <c r="I9083" t="s">
        <v>1971</v>
      </c>
      <c r="J9083" t="s">
        <v>19136</v>
      </c>
      <c r="K9083" t="str">
        <f>IF(COUNTIF(Customers!A:A, H9083)&gt;0, "Valid", "Invalid")</f>
        <v>Invalid</v>
      </c>
      <c r="L9083" t="str">
        <f t="shared" si="705"/>
        <v>8</v>
      </c>
      <c r="M9083" t="str">
        <f t="shared" si="706"/>
        <v>2022</v>
      </c>
      <c r="N9083">
        <f t="shared" si="707"/>
        <v>-19097.900000000001</v>
      </c>
      <c r="O9083" t="str">
        <f t="shared" si="708"/>
        <v/>
      </c>
      <c r="P9083">
        <f t="shared" si="709"/>
        <v>19097.900000000001</v>
      </c>
      <c r="Q9083" s="48" t="str">
        <f>IF(O9083="","",
   IF(OR(O9083&lt;EDA_Outlier_Analysis!$C$10, O9083&gt;EDA_Outlier_Analysis!$C$11),
      "Outlier",
      "Normal"))</f>
        <v/>
      </c>
      <c r="R9083" t="str">
        <f>IF(P9083="","",
   IF(OR(P9083 &lt; EDA_Outlier_Analysis!$F$7, P9083 &gt; EDA_Outlier_Analysis!$F$8),
      "Outlier",
      "Normal"))</f>
        <v>Outlier</v>
      </c>
      <c r="S9083" t="str">
        <f>IF(N9083="","",
   IF(OR(N9083 &lt;EDA_Outlier_Analysis!$I$10, N9083 &gt; EDA_Outlier_Analysis!$I$11),
      "Outlier",
      "Normal"))</f>
        <v>Normal</v>
      </c>
    </row>
    <row r="9084" spans="1:19">
      <c r="A9084" t="s">
        <v>19137</v>
      </c>
      <c r="B9084" s="4">
        <v>44639</v>
      </c>
      <c r="C9084" s="2">
        <v>144384.26</v>
      </c>
      <c r="D9084" t="s">
        <v>849</v>
      </c>
      <c r="E9084" t="s">
        <v>850</v>
      </c>
      <c r="F9084" t="s">
        <v>10</v>
      </c>
      <c r="G9084" t="s">
        <v>31</v>
      </c>
      <c r="H9084" t="s">
        <v>497</v>
      </c>
      <c r="J9084" t="s">
        <v>19138</v>
      </c>
      <c r="K9084" t="str">
        <f>IF(COUNTIF(Customers!A:A, H9084)&gt;0, "Valid", "Invalid")</f>
        <v>Valid</v>
      </c>
      <c r="L9084" t="str">
        <f t="shared" si="705"/>
        <v>3</v>
      </c>
      <c r="M9084" t="str">
        <f t="shared" si="706"/>
        <v>2022</v>
      </c>
      <c r="N9084">
        <f t="shared" si="707"/>
        <v>144384.26</v>
      </c>
      <c r="O9084">
        <f t="shared" si="708"/>
        <v>144384.26</v>
      </c>
      <c r="P9084" t="str">
        <f t="shared" si="709"/>
        <v/>
      </c>
      <c r="Q9084" s="48" t="str">
        <f>IF(O9084="","",
   IF(OR(O9084&lt;EDA_Outlier_Analysis!$C$10, O9084&gt;EDA_Outlier_Analysis!$C$11),
      "Outlier",
      "Normal"))</f>
        <v>Normal</v>
      </c>
      <c r="R9084" t="str">
        <f>IF(P9084="","",
   IF(OR(P9084 &lt; EDA_Outlier_Analysis!$F$7, P9084 &gt; EDA_Outlier_Analysis!$F$8),
      "Outlier",
      "Normal"))</f>
        <v/>
      </c>
      <c r="S9084" t="str">
        <f>IF(N9084="","",
   IF(OR(N9084 &lt;EDA_Outlier_Analysis!$I$10, N9084 &gt; EDA_Outlier_Analysis!$I$11),
      "Outlier",
      "Normal"))</f>
        <v>Normal</v>
      </c>
    </row>
    <row r="9085" spans="1:19">
      <c r="A9085" t="s">
        <v>19139</v>
      </c>
      <c r="B9085" s="4">
        <v>45084</v>
      </c>
      <c r="C9085" s="2">
        <v>202368.9</v>
      </c>
      <c r="D9085" t="s">
        <v>849</v>
      </c>
      <c r="E9085" t="s">
        <v>868</v>
      </c>
      <c r="F9085" t="s">
        <v>10</v>
      </c>
      <c r="G9085" t="s">
        <v>24</v>
      </c>
      <c r="H9085" t="s">
        <v>559</v>
      </c>
      <c r="J9085" t="s">
        <v>19140</v>
      </c>
      <c r="K9085" t="str">
        <f>IF(COUNTIF(Customers!A:A, H9085)&gt;0, "Valid", "Invalid")</f>
        <v>Valid</v>
      </c>
      <c r="L9085" t="str">
        <f t="shared" si="705"/>
        <v>6</v>
      </c>
      <c r="M9085" t="str">
        <f t="shared" si="706"/>
        <v>2023</v>
      </c>
      <c r="N9085">
        <f t="shared" si="707"/>
        <v>202368.9</v>
      </c>
      <c r="O9085">
        <f t="shared" si="708"/>
        <v>202368.9</v>
      </c>
      <c r="P9085" t="str">
        <f t="shared" si="709"/>
        <v/>
      </c>
      <c r="Q9085" s="48" t="str">
        <f>IF(O9085="","",
   IF(OR(O9085&lt;EDA_Outlier_Analysis!$C$10, O9085&gt;EDA_Outlier_Analysis!$C$11),
      "Outlier",
      "Normal"))</f>
        <v>Normal</v>
      </c>
      <c r="R9085" t="str">
        <f>IF(P9085="","",
   IF(OR(P9085 &lt; EDA_Outlier_Analysis!$F$7, P9085 &gt; EDA_Outlier_Analysis!$F$8),
      "Outlier",
      "Normal"))</f>
        <v/>
      </c>
      <c r="S9085" t="str">
        <f>IF(N9085="","",
   IF(OR(N9085 &lt;EDA_Outlier_Analysis!$I$10, N9085 &gt; EDA_Outlier_Analysis!$I$11),
      "Outlier",
      "Normal"))</f>
        <v>Normal</v>
      </c>
    </row>
    <row r="9086" spans="1:19">
      <c r="A9086" t="s">
        <v>19141</v>
      </c>
      <c r="B9086" s="4">
        <v>44757</v>
      </c>
      <c r="C9086" s="2">
        <v>123258.09</v>
      </c>
      <c r="D9086" t="s">
        <v>849</v>
      </c>
      <c r="E9086" t="s">
        <v>868</v>
      </c>
      <c r="F9086" t="s">
        <v>10</v>
      </c>
      <c r="G9086" t="s">
        <v>34</v>
      </c>
      <c r="H9086" t="s">
        <v>281</v>
      </c>
      <c r="J9086" t="s">
        <v>19142</v>
      </c>
      <c r="K9086" t="str">
        <f>IF(COUNTIF(Customers!A:A, H9086)&gt;0, "Valid", "Invalid")</f>
        <v>Valid</v>
      </c>
      <c r="L9086" t="str">
        <f t="shared" si="705"/>
        <v>7</v>
      </c>
      <c r="M9086" t="str">
        <f t="shared" si="706"/>
        <v>2022</v>
      </c>
      <c r="N9086">
        <f t="shared" si="707"/>
        <v>123258.09</v>
      </c>
      <c r="O9086">
        <f t="shared" si="708"/>
        <v>123258.09</v>
      </c>
      <c r="P9086" t="str">
        <f t="shared" si="709"/>
        <v/>
      </c>
      <c r="Q9086" s="48" t="str">
        <f>IF(O9086="","",
   IF(OR(O9086&lt;EDA_Outlier_Analysis!$C$10, O9086&gt;EDA_Outlier_Analysis!$C$11),
      "Outlier",
      "Normal"))</f>
        <v>Normal</v>
      </c>
      <c r="R9086" t="str">
        <f>IF(P9086="","",
   IF(OR(P9086 &lt; EDA_Outlier_Analysis!$F$7, P9086 &gt; EDA_Outlier_Analysis!$F$8),
      "Outlier",
      "Normal"))</f>
        <v/>
      </c>
      <c r="S9086" t="str">
        <f>IF(N9086="","",
   IF(OR(N9086 &lt;EDA_Outlier_Analysis!$I$10, N9086 &gt; EDA_Outlier_Analysis!$I$11),
      "Outlier",
      "Normal"))</f>
        <v>Normal</v>
      </c>
    </row>
    <row r="9087" spans="1:19">
      <c r="A9087" t="s">
        <v>19143</v>
      </c>
      <c r="B9087" s="4">
        <v>44785</v>
      </c>
      <c r="C9087" s="2">
        <v>167528.34</v>
      </c>
      <c r="D9087" t="s">
        <v>849</v>
      </c>
      <c r="E9087" t="s">
        <v>868</v>
      </c>
      <c r="F9087" t="s">
        <v>11</v>
      </c>
      <c r="G9087" t="s">
        <v>24</v>
      </c>
      <c r="H9087" t="s">
        <v>325</v>
      </c>
      <c r="J9087" t="s">
        <v>19144</v>
      </c>
      <c r="K9087" t="str">
        <f>IF(COUNTIF(Customers!A:A, H9087)&gt;0, "Valid", "Invalid")</f>
        <v>Valid</v>
      </c>
      <c r="L9087" t="str">
        <f t="shared" si="705"/>
        <v>8</v>
      </c>
      <c r="M9087" t="str">
        <f t="shared" si="706"/>
        <v>2022</v>
      </c>
      <c r="N9087">
        <f t="shared" si="707"/>
        <v>167528.34</v>
      </c>
      <c r="O9087">
        <f t="shared" si="708"/>
        <v>167528.34</v>
      </c>
      <c r="P9087" t="str">
        <f t="shared" si="709"/>
        <v/>
      </c>
      <c r="Q9087" s="48" t="str">
        <f>IF(O9087="","",
   IF(OR(O9087&lt;EDA_Outlier_Analysis!$C$10, O9087&gt;EDA_Outlier_Analysis!$C$11),
      "Outlier",
      "Normal"))</f>
        <v>Normal</v>
      </c>
      <c r="R9087" t="str">
        <f>IF(P9087="","",
   IF(OR(P9087 &lt; EDA_Outlier_Analysis!$F$7, P9087 &gt; EDA_Outlier_Analysis!$F$8),
      "Outlier",
      "Normal"))</f>
        <v/>
      </c>
      <c r="S9087" t="str">
        <f>IF(N9087="","",
   IF(OR(N9087 &lt;EDA_Outlier_Analysis!$I$10, N9087 &gt; EDA_Outlier_Analysis!$I$11),
      "Outlier",
      "Normal"))</f>
        <v>Normal</v>
      </c>
    </row>
    <row r="9088" spans="1:19">
      <c r="A9088" t="s">
        <v>19145</v>
      </c>
      <c r="B9088" s="4">
        <v>45118</v>
      </c>
      <c r="C9088" s="2">
        <v>108959.72</v>
      </c>
      <c r="D9088" t="s">
        <v>849</v>
      </c>
      <c r="E9088" t="s">
        <v>853</v>
      </c>
      <c r="F9088" t="s">
        <v>11</v>
      </c>
      <c r="G9088" t="s">
        <v>34</v>
      </c>
      <c r="H9088" t="s">
        <v>183</v>
      </c>
      <c r="J9088" t="s">
        <v>19146</v>
      </c>
      <c r="K9088" t="str">
        <f>IF(COUNTIF(Customers!A:A, H9088)&gt;0, "Valid", "Invalid")</f>
        <v>Valid</v>
      </c>
      <c r="L9088" t="str">
        <f t="shared" si="705"/>
        <v>7</v>
      </c>
      <c r="M9088" t="str">
        <f t="shared" si="706"/>
        <v>2023</v>
      </c>
      <c r="N9088">
        <f t="shared" si="707"/>
        <v>108959.72</v>
      </c>
      <c r="O9088">
        <f t="shared" si="708"/>
        <v>108959.72</v>
      </c>
      <c r="P9088" t="str">
        <f t="shared" si="709"/>
        <v/>
      </c>
      <c r="Q9088" s="48" t="str">
        <f>IF(O9088="","",
   IF(OR(O9088&lt;EDA_Outlier_Analysis!$C$10, O9088&gt;EDA_Outlier_Analysis!$C$11),
      "Outlier",
      "Normal"))</f>
        <v>Normal</v>
      </c>
      <c r="R9088" t="str">
        <f>IF(P9088="","",
   IF(OR(P9088 &lt; EDA_Outlier_Analysis!$F$7, P9088 &gt; EDA_Outlier_Analysis!$F$8),
      "Outlier",
      "Normal"))</f>
        <v/>
      </c>
      <c r="S9088" t="str">
        <f>IF(N9088="","",
   IF(OR(N9088 &lt;EDA_Outlier_Analysis!$I$10, N9088 &gt; EDA_Outlier_Analysis!$I$11),
      "Outlier",
      "Normal"))</f>
        <v>Normal</v>
      </c>
    </row>
    <row r="9089" spans="1:19">
      <c r="A9089" t="s">
        <v>19147</v>
      </c>
      <c r="B9089" s="4">
        <v>44700</v>
      </c>
      <c r="C9089" s="2">
        <v>-55623.42</v>
      </c>
      <c r="D9089" t="s">
        <v>840</v>
      </c>
      <c r="E9089" t="s">
        <v>878</v>
      </c>
      <c r="F9089" t="s">
        <v>10</v>
      </c>
      <c r="G9089" t="s">
        <v>20</v>
      </c>
      <c r="I9089" t="s">
        <v>1132</v>
      </c>
      <c r="J9089" t="s">
        <v>19148</v>
      </c>
      <c r="K9089" t="str">
        <f>IF(COUNTIF(Customers!A:A, H9089)&gt;0, "Valid", "Invalid")</f>
        <v>Invalid</v>
      </c>
      <c r="L9089" t="str">
        <f t="shared" si="705"/>
        <v>5</v>
      </c>
      <c r="M9089" t="str">
        <f t="shared" si="706"/>
        <v>2022</v>
      </c>
      <c r="N9089">
        <f t="shared" si="707"/>
        <v>-55623.42</v>
      </c>
      <c r="O9089" t="str">
        <f t="shared" si="708"/>
        <v/>
      </c>
      <c r="P9089">
        <f t="shared" si="709"/>
        <v>55623.42</v>
      </c>
      <c r="Q9089" s="48" t="str">
        <f>IF(O9089="","",
   IF(OR(O9089&lt;EDA_Outlier_Analysis!$C$10, O9089&gt;EDA_Outlier_Analysis!$C$11),
      "Outlier",
      "Normal"))</f>
        <v/>
      </c>
      <c r="R9089" t="str">
        <f>IF(P9089="","",
   IF(OR(P9089 &lt; EDA_Outlier_Analysis!$F$7, P9089 &gt; EDA_Outlier_Analysis!$F$8),
      "Outlier",
      "Normal"))</f>
        <v>Outlier</v>
      </c>
      <c r="S9089" t="str">
        <f>IF(N9089="","",
   IF(OR(N9089 &lt;EDA_Outlier_Analysis!$I$10, N9089 &gt; EDA_Outlier_Analysis!$I$11),
      "Outlier",
      "Normal"))</f>
        <v>Normal</v>
      </c>
    </row>
    <row r="9090" spans="1:19">
      <c r="A9090" t="s">
        <v>19149</v>
      </c>
      <c r="B9090" s="4">
        <v>44670</v>
      </c>
      <c r="C9090" s="2">
        <v>-35278.370000000003</v>
      </c>
      <c r="D9090" t="s">
        <v>840</v>
      </c>
      <c r="E9090" t="s">
        <v>845</v>
      </c>
      <c r="F9090" t="s">
        <v>10</v>
      </c>
      <c r="G9090" t="s">
        <v>34</v>
      </c>
      <c r="I9090" t="s">
        <v>1468</v>
      </c>
      <c r="J9090" t="s">
        <v>19150</v>
      </c>
      <c r="K9090" t="str">
        <f>IF(COUNTIF(Customers!A:A, H9090)&gt;0, "Valid", "Invalid")</f>
        <v>Invalid</v>
      </c>
      <c r="L9090" t="str">
        <f t="shared" si="705"/>
        <v>4</v>
      </c>
      <c r="M9090" t="str">
        <f t="shared" si="706"/>
        <v>2022</v>
      </c>
      <c r="N9090">
        <f t="shared" si="707"/>
        <v>-35278.370000000003</v>
      </c>
      <c r="O9090" t="str">
        <f t="shared" si="708"/>
        <v/>
      </c>
      <c r="P9090">
        <f t="shared" si="709"/>
        <v>35278.370000000003</v>
      </c>
      <c r="Q9090" s="48" t="str">
        <f>IF(O9090="","",
   IF(OR(O9090&lt;EDA_Outlier_Analysis!$C$10, O9090&gt;EDA_Outlier_Analysis!$C$11),
      "Outlier",
      "Normal"))</f>
        <v/>
      </c>
      <c r="R9090" t="str">
        <f>IF(P9090="","",
   IF(OR(P9090 &lt; EDA_Outlier_Analysis!$F$7, P9090 &gt; EDA_Outlier_Analysis!$F$8),
      "Outlier",
      "Normal"))</f>
        <v>Normal</v>
      </c>
      <c r="S9090" t="str">
        <f>IF(N9090="","",
   IF(OR(N9090 &lt;EDA_Outlier_Analysis!$I$10, N9090 &gt; EDA_Outlier_Analysis!$I$11),
      "Outlier",
      "Normal"))</f>
        <v>Normal</v>
      </c>
    </row>
    <row r="9091" spans="1:19">
      <c r="A9091" t="s">
        <v>19151</v>
      </c>
      <c r="B9091" s="4">
        <v>44740</v>
      </c>
      <c r="C9091" s="2">
        <v>-58547.47</v>
      </c>
      <c r="D9091" t="s">
        <v>840</v>
      </c>
      <c r="E9091" t="s">
        <v>856</v>
      </c>
      <c r="F9091" t="s">
        <v>10</v>
      </c>
      <c r="G9091" t="s">
        <v>20</v>
      </c>
      <c r="I9091" t="s">
        <v>1018</v>
      </c>
      <c r="J9091" t="s">
        <v>19152</v>
      </c>
      <c r="K9091" t="str">
        <f>IF(COUNTIF(Customers!A:A, H9091)&gt;0, "Valid", "Invalid")</f>
        <v>Invalid</v>
      </c>
      <c r="L9091" t="str">
        <f t="shared" ref="L9091:L9154" si="710">TEXT(B9091,"m")</f>
        <v>6</v>
      </c>
      <c r="M9091" t="str">
        <f t="shared" ref="M9091:M9154" si="711">TEXT(B9091,"yyyy")</f>
        <v>2022</v>
      </c>
      <c r="N9091">
        <f t="shared" ref="N9091:N9154" si="712">IF(D9091="Revenue",C9091,-ABS(C9091))</f>
        <v>-58547.47</v>
      </c>
      <c r="O9091" t="str">
        <f t="shared" ref="O9091:O9154" si="713">IF(D9091="Revenue", C9091, "")</f>
        <v/>
      </c>
      <c r="P9091">
        <f t="shared" ref="P9091:P9154" si="714">IF(D9091="Expense", ABS(C9091), "")</f>
        <v>58547.47</v>
      </c>
      <c r="Q9091" s="48" t="str">
        <f>IF(O9091="","",
   IF(OR(O9091&lt;EDA_Outlier_Analysis!$C$10, O9091&gt;EDA_Outlier_Analysis!$C$11),
      "Outlier",
      "Normal"))</f>
        <v/>
      </c>
      <c r="R9091" t="str">
        <f>IF(P9091="","",
   IF(OR(P9091 &lt; EDA_Outlier_Analysis!$F$7, P9091 &gt; EDA_Outlier_Analysis!$F$8),
      "Outlier",
      "Normal"))</f>
        <v>Outlier</v>
      </c>
      <c r="S9091" t="str">
        <f>IF(N9091="","",
   IF(OR(N9091 &lt;EDA_Outlier_Analysis!$I$10, N9091 &gt; EDA_Outlier_Analysis!$I$11),
      "Outlier",
      "Normal"))</f>
        <v>Normal</v>
      </c>
    </row>
    <row r="9092" spans="1:19">
      <c r="A9092" t="s">
        <v>19153</v>
      </c>
      <c r="B9092" s="4">
        <v>44876</v>
      </c>
      <c r="C9092" s="2">
        <v>197324.74</v>
      </c>
      <c r="D9092" t="s">
        <v>849</v>
      </c>
      <c r="E9092" t="s">
        <v>853</v>
      </c>
      <c r="F9092" t="s">
        <v>10</v>
      </c>
      <c r="G9092" t="s">
        <v>34</v>
      </c>
      <c r="H9092" t="s">
        <v>317</v>
      </c>
      <c r="J9092" t="s">
        <v>19154</v>
      </c>
      <c r="K9092" t="str">
        <f>IF(COUNTIF(Customers!A:A, H9092)&gt;0, "Valid", "Invalid")</f>
        <v>Valid</v>
      </c>
      <c r="L9092" t="str">
        <f t="shared" si="710"/>
        <v>11</v>
      </c>
      <c r="M9092" t="str">
        <f t="shared" si="711"/>
        <v>2022</v>
      </c>
      <c r="N9092">
        <f t="shared" si="712"/>
        <v>197324.74</v>
      </c>
      <c r="O9092">
        <f t="shared" si="713"/>
        <v>197324.74</v>
      </c>
      <c r="P9092" t="str">
        <f t="shared" si="714"/>
        <v/>
      </c>
      <c r="Q9092" s="48" t="str">
        <f>IF(O9092="","",
   IF(OR(O9092&lt;EDA_Outlier_Analysis!$C$10, O9092&gt;EDA_Outlier_Analysis!$C$11),
      "Outlier",
      "Normal"))</f>
        <v>Normal</v>
      </c>
      <c r="R9092" t="str">
        <f>IF(P9092="","",
   IF(OR(P9092 &lt; EDA_Outlier_Analysis!$F$7, P9092 &gt; EDA_Outlier_Analysis!$F$8),
      "Outlier",
      "Normal"))</f>
        <v/>
      </c>
      <c r="S9092" t="str">
        <f>IF(N9092="","",
   IF(OR(N9092 &lt;EDA_Outlier_Analysis!$I$10, N9092 &gt; EDA_Outlier_Analysis!$I$11),
      "Outlier",
      "Normal"))</f>
        <v>Normal</v>
      </c>
    </row>
    <row r="9093" spans="1:19">
      <c r="A9093" t="s">
        <v>19155</v>
      </c>
      <c r="B9093" s="4">
        <v>44859</v>
      </c>
      <c r="C9093" s="2">
        <v>-69149.070000000007</v>
      </c>
      <c r="D9093" t="s">
        <v>840</v>
      </c>
      <c r="E9093" t="s">
        <v>841</v>
      </c>
      <c r="F9093" t="s">
        <v>10</v>
      </c>
      <c r="G9093" t="s">
        <v>34</v>
      </c>
      <c r="I9093" t="s">
        <v>1524</v>
      </c>
      <c r="J9093" t="s">
        <v>19156</v>
      </c>
      <c r="K9093" t="str">
        <f>IF(COUNTIF(Customers!A:A, H9093)&gt;0, "Valid", "Invalid")</f>
        <v>Invalid</v>
      </c>
      <c r="L9093" t="str">
        <f t="shared" si="710"/>
        <v>10</v>
      </c>
      <c r="M9093" t="str">
        <f t="shared" si="711"/>
        <v>2022</v>
      </c>
      <c r="N9093">
        <f t="shared" si="712"/>
        <v>-69149.070000000007</v>
      </c>
      <c r="O9093" t="str">
        <f t="shared" si="713"/>
        <v/>
      </c>
      <c r="P9093">
        <f t="shared" si="714"/>
        <v>69149.070000000007</v>
      </c>
      <c r="Q9093" s="48" t="str">
        <f>IF(O9093="","",
   IF(OR(O9093&lt;EDA_Outlier_Analysis!$C$10, O9093&gt;EDA_Outlier_Analysis!$C$11),
      "Outlier",
      "Normal"))</f>
        <v/>
      </c>
      <c r="R9093" t="str">
        <f>IF(P9093="","",
   IF(OR(P9093 &lt; EDA_Outlier_Analysis!$F$7, P9093 &gt; EDA_Outlier_Analysis!$F$8),
      "Outlier",
      "Normal"))</f>
        <v>Outlier</v>
      </c>
      <c r="S9093" t="str">
        <f>IF(N9093="","",
   IF(OR(N9093 &lt;EDA_Outlier_Analysis!$I$10, N9093 &gt; EDA_Outlier_Analysis!$I$11),
      "Outlier",
      "Normal"))</f>
        <v>Normal</v>
      </c>
    </row>
    <row r="9094" spans="1:19">
      <c r="A9094" t="s">
        <v>19157</v>
      </c>
      <c r="B9094" s="4">
        <v>44768</v>
      </c>
      <c r="C9094" s="2">
        <v>-6743.12</v>
      </c>
      <c r="D9094" t="s">
        <v>840</v>
      </c>
      <c r="E9094" t="s">
        <v>845</v>
      </c>
      <c r="F9094" t="s">
        <v>11</v>
      </c>
      <c r="G9094" t="s">
        <v>24</v>
      </c>
      <c r="I9094" t="s">
        <v>1237</v>
      </c>
      <c r="J9094" t="s">
        <v>19158</v>
      </c>
      <c r="K9094" t="str">
        <f>IF(COUNTIF(Customers!A:A, H9094)&gt;0, "Valid", "Invalid")</f>
        <v>Invalid</v>
      </c>
      <c r="L9094" t="str">
        <f t="shared" si="710"/>
        <v>7</v>
      </c>
      <c r="M9094" t="str">
        <f t="shared" si="711"/>
        <v>2022</v>
      </c>
      <c r="N9094">
        <f t="shared" si="712"/>
        <v>-6743.12</v>
      </c>
      <c r="O9094" t="str">
        <f t="shared" si="713"/>
        <v/>
      </c>
      <c r="P9094">
        <f t="shared" si="714"/>
        <v>6743.12</v>
      </c>
      <c r="Q9094" s="48" t="str">
        <f>IF(O9094="","",
   IF(OR(O9094&lt;EDA_Outlier_Analysis!$C$10, O9094&gt;EDA_Outlier_Analysis!$C$11),
      "Outlier",
      "Normal"))</f>
        <v/>
      </c>
      <c r="R9094" t="str">
        <f>IF(P9094="","",
   IF(OR(P9094 &lt; EDA_Outlier_Analysis!$F$7, P9094 &gt; EDA_Outlier_Analysis!$F$8),
      "Outlier",
      "Normal"))</f>
        <v>Outlier</v>
      </c>
      <c r="S9094" t="str">
        <f>IF(N9094="","",
   IF(OR(N9094 &lt;EDA_Outlier_Analysis!$I$10, N9094 &gt; EDA_Outlier_Analysis!$I$11),
      "Outlier",
      "Normal"))</f>
        <v>Normal</v>
      </c>
    </row>
    <row r="9095" spans="1:19">
      <c r="A9095" t="s">
        <v>19159</v>
      </c>
      <c r="B9095" s="4">
        <v>44729</v>
      </c>
      <c r="C9095" s="2">
        <v>-83169.509999999995</v>
      </c>
      <c r="D9095" t="s">
        <v>840</v>
      </c>
      <c r="E9095" t="s">
        <v>864</v>
      </c>
      <c r="F9095" t="s">
        <v>10</v>
      </c>
      <c r="G9095" t="s">
        <v>34</v>
      </c>
      <c r="I9095" t="s">
        <v>1080</v>
      </c>
      <c r="J9095" t="s">
        <v>19160</v>
      </c>
      <c r="K9095" t="str">
        <f>IF(COUNTIF(Customers!A:A, H9095)&gt;0, "Valid", "Invalid")</f>
        <v>Invalid</v>
      </c>
      <c r="L9095" t="str">
        <f t="shared" si="710"/>
        <v>6</v>
      </c>
      <c r="M9095" t="str">
        <f t="shared" si="711"/>
        <v>2022</v>
      </c>
      <c r="N9095">
        <f t="shared" si="712"/>
        <v>-83169.509999999995</v>
      </c>
      <c r="O9095" t="str">
        <f t="shared" si="713"/>
        <v/>
      </c>
      <c r="P9095">
        <f t="shared" si="714"/>
        <v>83169.509999999995</v>
      </c>
      <c r="Q9095" s="48" t="str">
        <f>IF(O9095="","",
   IF(OR(O9095&lt;EDA_Outlier_Analysis!$C$10, O9095&gt;EDA_Outlier_Analysis!$C$11),
      "Outlier",
      "Normal"))</f>
        <v/>
      </c>
      <c r="R9095" t="str">
        <f>IF(P9095="","",
   IF(OR(P9095 &lt; EDA_Outlier_Analysis!$F$7, P9095 &gt; EDA_Outlier_Analysis!$F$8),
      "Outlier",
      "Normal"))</f>
        <v>Outlier</v>
      </c>
      <c r="S9095" t="str">
        <f>IF(N9095="","",
   IF(OR(N9095 &lt;EDA_Outlier_Analysis!$I$10, N9095 &gt; EDA_Outlier_Analysis!$I$11),
      "Outlier",
      "Normal"))</f>
        <v>Normal</v>
      </c>
    </row>
    <row r="9096" spans="1:19">
      <c r="A9096" t="s">
        <v>19161</v>
      </c>
      <c r="B9096" s="4">
        <v>44859</v>
      </c>
      <c r="C9096" s="2">
        <v>-63320.91</v>
      </c>
      <c r="D9096" t="s">
        <v>840</v>
      </c>
      <c r="E9096" t="s">
        <v>905</v>
      </c>
      <c r="F9096" t="s">
        <v>11</v>
      </c>
      <c r="G9096" t="s">
        <v>31</v>
      </c>
      <c r="I9096" t="s">
        <v>1093</v>
      </c>
      <c r="J9096" t="s">
        <v>19162</v>
      </c>
      <c r="K9096" t="str">
        <f>IF(COUNTIF(Customers!A:A, H9096)&gt;0, "Valid", "Invalid")</f>
        <v>Invalid</v>
      </c>
      <c r="L9096" t="str">
        <f t="shared" si="710"/>
        <v>10</v>
      </c>
      <c r="M9096" t="str">
        <f t="shared" si="711"/>
        <v>2022</v>
      </c>
      <c r="N9096">
        <f t="shared" si="712"/>
        <v>-63320.91</v>
      </c>
      <c r="O9096" t="str">
        <f t="shared" si="713"/>
        <v/>
      </c>
      <c r="P9096">
        <f t="shared" si="714"/>
        <v>63320.91</v>
      </c>
      <c r="Q9096" s="48" t="str">
        <f>IF(O9096="","",
   IF(OR(O9096&lt;EDA_Outlier_Analysis!$C$10, O9096&gt;EDA_Outlier_Analysis!$C$11),
      "Outlier",
      "Normal"))</f>
        <v/>
      </c>
      <c r="R9096" t="str">
        <f>IF(P9096="","",
   IF(OR(P9096 &lt; EDA_Outlier_Analysis!$F$7, P9096 &gt; EDA_Outlier_Analysis!$F$8),
      "Outlier",
      "Normal"))</f>
        <v>Outlier</v>
      </c>
      <c r="S9096" t="str">
        <f>IF(N9096="","",
   IF(OR(N9096 &lt;EDA_Outlier_Analysis!$I$10, N9096 &gt; EDA_Outlier_Analysis!$I$11),
      "Outlier",
      "Normal"))</f>
        <v>Normal</v>
      </c>
    </row>
    <row r="9097" spans="1:19">
      <c r="A9097" t="s">
        <v>19163</v>
      </c>
      <c r="B9097" s="4">
        <v>45000</v>
      </c>
      <c r="C9097" s="2">
        <v>-48599.85</v>
      </c>
      <c r="D9097" t="s">
        <v>840</v>
      </c>
      <c r="E9097" t="s">
        <v>905</v>
      </c>
      <c r="F9097" t="s">
        <v>9</v>
      </c>
      <c r="G9097" t="s">
        <v>20</v>
      </c>
      <c r="I9097" t="s">
        <v>1261</v>
      </c>
      <c r="J9097" t="s">
        <v>19164</v>
      </c>
      <c r="K9097" t="str">
        <f>IF(COUNTIF(Customers!A:A, H9097)&gt;0, "Valid", "Invalid")</f>
        <v>Invalid</v>
      </c>
      <c r="L9097" t="str">
        <f t="shared" si="710"/>
        <v>3</v>
      </c>
      <c r="M9097" t="str">
        <f t="shared" si="711"/>
        <v>2023</v>
      </c>
      <c r="N9097">
        <f t="shared" si="712"/>
        <v>-48599.85</v>
      </c>
      <c r="O9097" t="str">
        <f t="shared" si="713"/>
        <v/>
      </c>
      <c r="P9097">
        <f t="shared" si="714"/>
        <v>48599.85</v>
      </c>
      <c r="Q9097" s="48" t="str">
        <f>IF(O9097="","",
   IF(OR(O9097&lt;EDA_Outlier_Analysis!$C$10, O9097&gt;EDA_Outlier_Analysis!$C$11),
      "Outlier",
      "Normal"))</f>
        <v/>
      </c>
      <c r="R9097" t="str">
        <f>IF(P9097="","",
   IF(OR(P9097 &lt; EDA_Outlier_Analysis!$F$7, P9097 &gt; EDA_Outlier_Analysis!$F$8),
      "Outlier",
      "Normal"))</f>
        <v>Normal</v>
      </c>
      <c r="S9097" t="str">
        <f>IF(N9097="","",
   IF(OR(N9097 &lt;EDA_Outlier_Analysis!$I$10, N9097 &gt; EDA_Outlier_Analysis!$I$11),
      "Outlier",
      "Normal"))</f>
        <v>Normal</v>
      </c>
    </row>
    <row r="9098" spans="1:19">
      <c r="A9098" t="s">
        <v>19165</v>
      </c>
      <c r="B9098" s="4">
        <v>44723</v>
      </c>
      <c r="C9098" s="2">
        <v>81681.98</v>
      </c>
      <c r="D9098" t="s">
        <v>849</v>
      </c>
      <c r="E9098" t="s">
        <v>850</v>
      </c>
      <c r="F9098" t="s">
        <v>10</v>
      </c>
      <c r="G9098" t="s">
        <v>31</v>
      </c>
      <c r="H9098" t="s">
        <v>755</v>
      </c>
      <c r="J9098" t="s">
        <v>19166</v>
      </c>
      <c r="K9098" t="str">
        <f>IF(COUNTIF(Customers!A:A, H9098)&gt;0, "Valid", "Invalid")</f>
        <v>Valid</v>
      </c>
      <c r="L9098" t="str">
        <f t="shared" si="710"/>
        <v>6</v>
      </c>
      <c r="M9098" t="str">
        <f t="shared" si="711"/>
        <v>2022</v>
      </c>
      <c r="N9098">
        <f t="shared" si="712"/>
        <v>81681.98</v>
      </c>
      <c r="O9098">
        <f t="shared" si="713"/>
        <v>81681.98</v>
      </c>
      <c r="P9098" t="str">
        <f t="shared" si="714"/>
        <v/>
      </c>
      <c r="Q9098" s="48" t="str">
        <f>IF(O9098="","",
   IF(OR(O9098&lt;EDA_Outlier_Analysis!$C$10, O9098&gt;EDA_Outlier_Analysis!$C$11),
      "Outlier",
      "Normal"))</f>
        <v>Normal</v>
      </c>
      <c r="R9098" t="str">
        <f>IF(P9098="","",
   IF(OR(P9098 &lt; EDA_Outlier_Analysis!$F$7, P9098 &gt; EDA_Outlier_Analysis!$F$8),
      "Outlier",
      "Normal"))</f>
        <v/>
      </c>
      <c r="S9098" t="str">
        <f>IF(N9098="","",
   IF(OR(N9098 &lt;EDA_Outlier_Analysis!$I$10, N9098 &gt; EDA_Outlier_Analysis!$I$11),
      "Outlier",
      "Normal"))</f>
        <v>Normal</v>
      </c>
    </row>
    <row r="9099" spans="1:19">
      <c r="A9099" t="s">
        <v>19167</v>
      </c>
      <c r="B9099" s="4">
        <v>44614</v>
      </c>
      <c r="C9099" s="2">
        <v>-35464.639999999999</v>
      </c>
      <c r="D9099" t="s">
        <v>840</v>
      </c>
      <c r="E9099" t="s">
        <v>864</v>
      </c>
      <c r="F9099" t="s">
        <v>9</v>
      </c>
      <c r="G9099" t="s">
        <v>20</v>
      </c>
      <c r="I9099" t="s">
        <v>4774</v>
      </c>
      <c r="J9099" t="s">
        <v>19168</v>
      </c>
      <c r="K9099" t="str">
        <f>IF(COUNTIF(Customers!A:A, H9099)&gt;0, "Valid", "Invalid")</f>
        <v>Invalid</v>
      </c>
      <c r="L9099" t="str">
        <f t="shared" si="710"/>
        <v>2</v>
      </c>
      <c r="M9099" t="str">
        <f t="shared" si="711"/>
        <v>2022</v>
      </c>
      <c r="N9099">
        <f t="shared" si="712"/>
        <v>-35464.639999999999</v>
      </c>
      <c r="O9099" t="str">
        <f t="shared" si="713"/>
        <v/>
      </c>
      <c r="P9099">
        <f t="shared" si="714"/>
        <v>35464.639999999999</v>
      </c>
      <c r="Q9099" s="48" t="str">
        <f>IF(O9099="","",
   IF(OR(O9099&lt;EDA_Outlier_Analysis!$C$10, O9099&gt;EDA_Outlier_Analysis!$C$11),
      "Outlier",
      "Normal"))</f>
        <v/>
      </c>
      <c r="R9099" t="str">
        <f>IF(P9099="","",
   IF(OR(P9099 &lt; EDA_Outlier_Analysis!$F$7, P9099 &gt; EDA_Outlier_Analysis!$F$8),
      "Outlier",
      "Normal"))</f>
        <v>Normal</v>
      </c>
      <c r="S9099" t="str">
        <f>IF(N9099="","",
   IF(OR(N9099 &lt;EDA_Outlier_Analysis!$I$10, N9099 &gt; EDA_Outlier_Analysis!$I$11),
      "Outlier",
      "Normal"))</f>
        <v>Normal</v>
      </c>
    </row>
    <row r="9100" spans="1:19">
      <c r="A9100" t="s">
        <v>19169</v>
      </c>
      <c r="B9100" s="4">
        <v>45036</v>
      </c>
      <c r="C9100" s="2">
        <v>-49487.6</v>
      </c>
      <c r="D9100" t="s">
        <v>840</v>
      </c>
      <c r="E9100" t="s">
        <v>905</v>
      </c>
      <c r="F9100" t="s">
        <v>11</v>
      </c>
      <c r="G9100" t="s">
        <v>31</v>
      </c>
      <c r="I9100" t="s">
        <v>909</v>
      </c>
      <c r="J9100" t="s">
        <v>19170</v>
      </c>
      <c r="K9100" t="str">
        <f>IF(COUNTIF(Customers!A:A, H9100)&gt;0, "Valid", "Invalid")</f>
        <v>Invalid</v>
      </c>
      <c r="L9100" t="str">
        <f t="shared" si="710"/>
        <v>4</v>
      </c>
      <c r="M9100" t="str">
        <f t="shared" si="711"/>
        <v>2023</v>
      </c>
      <c r="N9100">
        <f t="shared" si="712"/>
        <v>-49487.6</v>
      </c>
      <c r="O9100" t="str">
        <f t="shared" si="713"/>
        <v/>
      </c>
      <c r="P9100">
        <f t="shared" si="714"/>
        <v>49487.6</v>
      </c>
      <c r="Q9100" s="48" t="str">
        <f>IF(O9100="","",
   IF(OR(O9100&lt;EDA_Outlier_Analysis!$C$10, O9100&gt;EDA_Outlier_Analysis!$C$11),
      "Outlier",
      "Normal"))</f>
        <v/>
      </c>
      <c r="R9100" t="str">
        <f>IF(P9100="","",
   IF(OR(P9100 &lt; EDA_Outlier_Analysis!$F$7, P9100 &gt; EDA_Outlier_Analysis!$F$8),
      "Outlier",
      "Normal"))</f>
        <v>Normal</v>
      </c>
      <c r="S9100" t="str">
        <f>IF(N9100="","",
   IF(OR(N9100 &lt;EDA_Outlier_Analysis!$I$10, N9100 &gt; EDA_Outlier_Analysis!$I$11),
      "Outlier",
      "Normal"))</f>
        <v>Normal</v>
      </c>
    </row>
    <row r="9101" spans="1:19">
      <c r="A9101" t="s">
        <v>19171</v>
      </c>
      <c r="B9101" s="4">
        <v>45100</v>
      </c>
      <c r="C9101" s="2">
        <v>-2000</v>
      </c>
      <c r="D9101" t="s">
        <v>840</v>
      </c>
      <c r="E9101" t="s">
        <v>856</v>
      </c>
      <c r="F9101" t="s">
        <v>10</v>
      </c>
      <c r="G9101" t="s">
        <v>24</v>
      </c>
      <c r="I9101" t="s">
        <v>1232</v>
      </c>
      <c r="J9101" t="s">
        <v>19172</v>
      </c>
      <c r="K9101" t="str">
        <f>IF(COUNTIF(Customers!A:A, H9101)&gt;0, "Valid", "Invalid")</f>
        <v>Invalid</v>
      </c>
      <c r="L9101" t="str">
        <f t="shared" si="710"/>
        <v>6</v>
      </c>
      <c r="M9101" t="str">
        <f t="shared" si="711"/>
        <v>2023</v>
      </c>
      <c r="N9101">
        <f t="shared" si="712"/>
        <v>-2000</v>
      </c>
      <c r="O9101" t="str">
        <f t="shared" si="713"/>
        <v/>
      </c>
      <c r="P9101">
        <f t="shared" si="714"/>
        <v>2000</v>
      </c>
      <c r="Q9101" s="48" t="str">
        <f>IF(O9101="","",
   IF(OR(O9101&lt;EDA_Outlier_Analysis!$C$10, O9101&gt;EDA_Outlier_Analysis!$C$11),
      "Outlier",
      "Normal"))</f>
        <v/>
      </c>
      <c r="R9101" t="str">
        <f>IF(P9101="","",
   IF(OR(P9101 &lt; EDA_Outlier_Analysis!$F$7, P9101 &gt; EDA_Outlier_Analysis!$F$8),
      "Outlier",
      "Normal"))</f>
        <v>Outlier</v>
      </c>
      <c r="S9101" t="str">
        <f>IF(N9101="","",
   IF(OR(N9101 &lt;EDA_Outlier_Analysis!$I$10, N9101 &gt; EDA_Outlier_Analysis!$I$11),
      "Outlier",
      "Normal"))</f>
        <v>Normal</v>
      </c>
    </row>
    <row r="9102" spans="1:19">
      <c r="A9102" t="s">
        <v>19173</v>
      </c>
      <c r="B9102" s="4">
        <v>44621</v>
      </c>
      <c r="C9102" s="2">
        <v>-23119.81</v>
      </c>
      <c r="D9102" t="s">
        <v>840</v>
      </c>
      <c r="E9102" t="s">
        <v>864</v>
      </c>
      <c r="F9102" t="s">
        <v>10</v>
      </c>
      <c r="G9102" t="s">
        <v>20</v>
      </c>
      <c r="I9102" t="s">
        <v>1261</v>
      </c>
      <c r="J9102" t="s">
        <v>19174</v>
      </c>
      <c r="K9102" t="str">
        <f>IF(COUNTIF(Customers!A:A, H9102)&gt;0, "Valid", "Invalid")</f>
        <v>Invalid</v>
      </c>
      <c r="L9102" t="str">
        <f t="shared" si="710"/>
        <v>3</v>
      </c>
      <c r="M9102" t="str">
        <f t="shared" si="711"/>
        <v>2022</v>
      </c>
      <c r="N9102">
        <f t="shared" si="712"/>
        <v>-23119.81</v>
      </c>
      <c r="O9102" t="str">
        <f t="shared" si="713"/>
        <v/>
      </c>
      <c r="P9102">
        <f t="shared" si="714"/>
        <v>23119.81</v>
      </c>
      <c r="Q9102" s="48" t="str">
        <f>IF(O9102="","",
   IF(OR(O9102&lt;EDA_Outlier_Analysis!$C$10, O9102&gt;EDA_Outlier_Analysis!$C$11),
      "Outlier",
      "Normal"))</f>
        <v/>
      </c>
      <c r="R9102" t="str">
        <f>IF(P9102="","",
   IF(OR(P9102 &lt; EDA_Outlier_Analysis!$F$7, P9102 &gt; EDA_Outlier_Analysis!$F$8),
      "Outlier",
      "Normal"))</f>
        <v>Outlier</v>
      </c>
      <c r="S9102" t="str">
        <f>IF(N9102="","",
   IF(OR(N9102 &lt;EDA_Outlier_Analysis!$I$10, N9102 &gt; EDA_Outlier_Analysis!$I$11),
      "Outlier",
      "Normal"))</f>
        <v>Normal</v>
      </c>
    </row>
    <row r="9103" spans="1:19">
      <c r="A9103" t="s">
        <v>19175</v>
      </c>
      <c r="B9103" s="4">
        <v>44807</v>
      </c>
      <c r="C9103" s="2">
        <v>136286.09</v>
      </c>
      <c r="D9103" t="s">
        <v>849</v>
      </c>
      <c r="E9103" t="s">
        <v>850</v>
      </c>
      <c r="F9103" t="s">
        <v>11</v>
      </c>
      <c r="G9103" t="s">
        <v>31</v>
      </c>
      <c r="H9103" t="s">
        <v>499</v>
      </c>
      <c r="J9103" t="s">
        <v>19176</v>
      </c>
      <c r="K9103" t="str">
        <f>IF(COUNTIF(Customers!A:A, H9103)&gt;0, "Valid", "Invalid")</f>
        <v>Valid</v>
      </c>
      <c r="L9103" t="str">
        <f t="shared" si="710"/>
        <v>9</v>
      </c>
      <c r="M9103" t="str">
        <f t="shared" si="711"/>
        <v>2022</v>
      </c>
      <c r="N9103">
        <f t="shared" si="712"/>
        <v>136286.09</v>
      </c>
      <c r="O9103">
        <f t="shared" si="713"/>
        <v>136286.09</v>
      </c>
      <c r="P9103" t="str">
        <f t="shared" si="714"/>
        <v/>
      </c>
      <c r="Q9103" s="48" t="str">
        <f>IF(O9103="","",
   IF(OR(O9103&lt;EDA_Outlier_Analysis!$C$10, O9103&gt;EDA_Outlier_Analysis!$C$11),
      "Outlier",
      "Normal"))</f>
        <v>Normal</v>
      </c>
      <c r="R9103" t="str">
        <f>IF(P9103="","",
   IF(OR(P9103 &lt; EDA_Outlier_Analysis!$F$7, P9103 &gt; EDA_Outlier_Analysis!$F$8),
      "Outlier",
      "Normal"))</f>
        <v/>
      </c>
      <c r="S9103" t="str">
        <f>IF(N9103="","",
   IF(OR(N9103 &lt;EDA_Outlier_Analysis!$I$10, N9103 &gt; EDA_Outlier_Analysis!$I$11),
      "Outlier",
      "Normal"))</f>
        <v>Normal</v>
      </c>
    </row>
    <row r="9104" spans="1:19">
      <c r="A9104" t="s">
        <v>19177</v>
      </c>
      <c r="B9104" s="4">
        <v>44649</v>
      </c>
      <c r="C9104" s="2">
        <v>195758.22</v>
      </c>
      <c r="D9104" t="s">
        <v>849</v>
      </c>
      <c r="E9104" t="s">
        <v>868</v>
      </c>
      <c r="F9104" t="s">
        <v>9</v>
      </c>
      <c r="G9104" t="s">
        <v>24</v>
      </c>
      <c r="H9104" t="s">
        <v>487</v>
      </c>
      <c r="J9104" t="s">
        <v>19178</v>
      </c>
      <c r="K9104" t="str">
        <f>IF(COUNTIF(Customers!A:A, H9104)&gt;0, "Valid", "Invalid")</f>
        <v>Valid</v>
      </c>
      <c r="L9104" t="str">
        <f t="shared" si="710"/>
        <v>3</v>
      </c>
      <c r="M9104" t="str">
        <f t="shared" si="711"/>
        <v>2022</v>
      </c>
      <c r="N9104">
        <f t="shared" si="712"/>
        <v>195758.22</v>
      </c>
      <c r="O9104">
        <f t="shared" si="713"/>
        <v>195758.22</v>
      </c>
      <c r="P9104" t="str">
        <f t="shared" si="714"/>
        <v/>
      </c>
      <c r="Q9104" s="48" t="str">
        <f>IF(O9104="","",
   IF(OR(O9104&lt;EDA_Outlier_Analysis!$C$10, O9104&gt;EDA_Outlier_Analysis!$C$11),
      "Outlier",
      "Normal"))</f>
        <v>Normal</v>
      </c>
      <c r="R9104" t="str">
        <f>IF(P9104="","",
   IF(OR(P9104 &lt; EDA_Outlier_Analysis!$F$7, P9104 &gt; EDA_Outlier_Analysis!$F$8),
      "Outlier",
      "Normal"))</f>
        <v/>
      </c>
      <c r="S9104" t="str">
        <f>IF(N9104="","",
   IF(OR(N9104 &lt;EDA_Outlier_Analysis!$I$10, N9104 &gt; EDA_Outlier_Analysis!$I$11),
      "Outlier",
      "Normal"))</f>
        <v>Normal</v>
      </c>
    </row>
    <row r="9105" spans="1:19">
      <c r="A9105" t="s">
        <v>19179</v>
      </c>
      <c r="B9105" s="4">
        <v>45069</v>
      </c>
      <c r="C9105" s="2">
        <v>257396.45</v>
      </c>
      <c r="D9105" t="s">
        <v>849</v>
      </c>
      <c r="E9105" t="s">
        <v>853</v>
      </c>
      <c r="F9105" t="s">
        <v>10</v>
      </c>
      <c r="G9105" t="s">
        <v>34</v>
      </c>
      <c r="H9105" t="s">
        <v>105</v>
      </c>
      <c r="J9105" t="s">
        <v>19180</v>
      </c>
      <c r="K9105" t="str">
        <f>IF(COUNTIF(Customers!A:A, H9105)&gt;0, "Valid", "Invalid")</f>
        <v>Valid</v>
      </c>
      <c r="L9105" t="str">
        <f t="shared" si="710"/>
        <v>5</v>
      </c>
      <c r="M9105" t="str">
        <f t="shared" si="711"/>
        <v>2023</v>
      </c>
      <c r="N9105">
        <f t="shared" si="712"/>
        <v>257396.45</v>
      </c>
      <c r="O9105">
        <f t="shared" si="713"/>
        <v>257396.45</v>
      </c>
      <c r="P9105" t="str">
        <f t="shared" si="714"/>
        <v/>
      </c>
      <c r="Q9105" s="48" t="str">
        <f>IF(O9105="","",
   IF(OR(O9105&lt;EDA_Outlier_Analysis!$C$10, O9105&gt;EDA_Outlier_Analysis!$C$11),
      "Outlier",
      "Normal"))</f>
        <v>Normal</v>
      </c>
      <c r="R9105" t="str">
        <f>IF(P9105="","",
   IF(OR(P9105 &lt; EDA_Outlier_Analysis!$F$7, P9105 &gt; EDA_Outlier_Analysis!$F$8),
      "Outlier",
      "Normal"))</f>
        <v/>
      </c>
      <c r="S9105" t="str">
        <f>IF(N9105="","",
   IF(OR(N9105 &lt;EDA_Outlier_Analysis!$I$10, N9105 &gt; EDA_Outlier_Analysis!$I$11),
      "Outlier",
      "Normal"))</f>
        <v>Normal</v>
      </c>
    </row>
    <row r="9106" spans="1:19">
      <c r="A9106" t="s">
        <v>19181</v>
      </c>
      <c r="B9106" s="4">
        <v>44851</v>
      </c>
      <c r="C9106" s="2">
        <v>87839.89</v>
      </c>
      <c r="D9106" t="s">
        <v>849</v>
      </c>
      <c r="E9106" t="s">
        <v>853</v>
      </c>
      <c r="F9106" t="s">
        <v>11</v>
      </c>
      <c r="G9106" t="s">
        <v>34</v>
      </c>
      <c r="H9106" t="s">
        <v>109</v>
      </c>
      <c r="J9106" t="s">
        <v>19182</v>
      </c>
      <c r="K9106" t="str">
        <f>IF(COUNTIF(Customers!A:A, H9106)&gt;0, "Valid", "Invalid")</f>
        <v>Valid</v>
      </c>
      <c r="L9106" t="str">
        <f t="shared" si="710"/>
        <v>10</v>
      </c>
      <c r="M9106" t="str">
        <f t="shared" si="711"/>
        <v>2022</v>
      </c>
      <c r="N9106">
        <f t="shared" si="712"/>
        <v>87839.89</v>
      </c>
      <c r="O9106">
        <f t="shared" si="713"/>
        <v>87839.89</v>
      </c>
      <c r="P9106" t="str">
        <f t="shared" si="714"/>
        <v/>
      </c>
      <c r="Q9106" s="48" t="str">
        <f>IF(O9106="","",
   IF(OR(O9106&lt;EDA_Outlier_Analysis!$C$10, O9106&gt;EDA_Outlier_Analysis!$C$11),
      "Outlier",
      "Normal"))</f>
        <v>Normal</v>
      </c>
      <c r="R9106" t="str">
        <f>IF(P9106="","",
   IF(OR(P9106 &lt; EDA_Outlier_Analysis!$F$7, P9106 &gt; EDA_Outlier_Analysis!$F$8),
      "Outlier",
      "Normal"))</f>
        <v/>
      </c>
      <c r="S9106" t="str">
        <f>IF(N9106="","",
   IF(OR(N9106 &lt;EDA_Outlier_Analysis!$I$10, N9106 &gt; EDA_Outlier_Analysis!$I$11),
      "Outlier",
      "Normal"))</f>
        <v>Normal</v>
      </c>
    </row>
    <row r="9107" spans="1:19">
      <c r="A9107" t="s">
        <v>19183</v>
      </c>
      <c r="B9107" s="4">
        <v>45195</v>
      </c>
      <c r="C9107" s="2">
        <v>-65629.47</v>
      </c>
      <c r="D9107" t="s">
        <v>840</v>
      </c>
      <c r="E9107" t="s">
        <v>864</v>
      </c>
      <c r="F9107" t="s">
        <v>10</v>
      </c>
      <c r="G9107" t="s">
        <v>31</v>
      </c>
      <c r="I9107" t="s">
        <v>1317</v>
      </c>
      <c r="J9107" t="s">
        <v>19184</v>
      </c>
      <c r="K9107" t="str">
        <f>IF(COUNTIF(Customers!A:A, H9107)&gt;0, "Valid", "Invalid")</f>
        <v>Invalid</v>
      </c>
      <c r="L9107" t="str">
        <f t="shared" si="710"/>
        <v>9</v>
      </c>
      <c r="M9107" t="str">
        <f t="shared" si="711"/>
        <v>2023</v>
      </c>
      <c r="N9107">
        <f t="shared" si="712"/>
        <v>-65629.47</v>
      </c>
      <c r="O9107" t="str">
        <f t="shared" si="713"/>
        <v/>
      </c>
      <c r="P9107">
        <f t="shared" si="714"/>
        <v>65629.47</v>
      </c>
      <c r="Q9107" s="48" t="str">
        <f>IF(O9107="","",
   IF(OR(O9107&lt;EDA_Outlier_Analysis!$C$10, O9107&gt;EDA_Outlier_Analysis!$C$11),
      "Outlier",
      "Normal"))</f>
        <v/>
      </c>
      <c r="R9107" t="str">
        <f>IF(P9107="","",
   IF(OR(P9107 &lt; EDA_Outlier_Analysis!$F$7, P9107 &gt; EDA_Outlier_Analysis!$F$8),
      "Outlier",
      "Normal"))</f>
        <v>Outlier</v>
      </c>
      <c r="S9107" t="str">
        <f>IF(N9107="","",
   IF(OR(N9107 &lt;EDA_Outlier_Analysis!$I$10, N9107 &gt; EDA_Outlier_Analysis!$I$11),
      "Outlier",
      "Normal"))</f>
        <v>Normal</v>
      </c>
    </row>
    <row r="9108" spans="1:19">
      <c r="A9108" t="s">
        <v>19185</v>
      </c>
      <c r="B9108" s="4">
        <v>44631</v>
      </c>
      <c r="C9108" s="2">
        <v>-23477.57</v>
      </c>
      <c r="D9108" t="s">
        <v>840</v>
      </c>
      <c r="E9108" t="s">
        <v>856</v>
      </c>
      <c r="F9108" t="s">
        <v>9</v>
      </c>
      <c r="G9108" t="s">
        <v>20</v>
      </c>
      <c r="I9108" t="s">
        <v>1505</v>
      </c>
      <c r="J9108" t="s">
        <v>19186</v>
      </c>
      <c r="K9108" t="str">
        <f>IF(COUNTIF(Customers!A:A, H9108)&gt;0, "Valid", "Invalid")</f>
        <v>Invalid</v>
      </c>
      <c r="L9108" t="str">
        <f t="shared" si="710"/>
        <v>3</v>
      </c>
      <c r="M9108" t="str">
        <f t="shared" si="711"/>
        <v>2022</v>
      </c>
      <c r="N9108">
        <f t="shared" si="712"/>
        <v>-23477.57</v>
      </c>
      <c r="O9108" t="str">
        <f t="shared" si="713"/>
        <v/>
      </c>
      <c r="P9108">
        <f t="shared" si="714"/>
        <v>23477.57</v>
      </c>
      <c r="Q9108" s="48" t="str">
        <f>IF(O9108="","",
   IF(OR(O9108&lt;EDA_Outlier_Analysis!$C$10, O9108&gt;EDA_Outlier_Analysis!$C$11),
      "Outlier",
      "Normal"))</f>
        <v/>
      </c>
      <c r="R9108" t="str">
        <f>IF(P9108="","",
   IF(OR(P9108 &lt; EDA_Outlier_Analysis!$F$7, P9108 &gt; EDA_Outlier_Analysis!$F$8),
      "Outlier",
      "Normal"))</f>
        <v>Outlier</v>
      </c>
      <c r="S9108" t="str">
        <f>IF(N9108="","",
   IF(OR(N9108 &lt;EDA_Outlier_Analysis!$I$10, N9108 &gt; EDA_Outlier_Analysis!$I$11),
      "Outlier",
      "Normal"))</f>
        <v>Normal</v>
      </c>
    </row>
    <row r="9109" spans="1:19">
      <c r="A9109" t="s">
        <v>19187</v>
      </c>
      <c r="B9109" s="4">
        <v>44842</v>
      </c>
      <c r="C9109" s="2">
        <v>152436.71</v>
      </c>
      <c r="D9109" t="s">
        <v>849</v>
      </c>
      <c r="E9109" t="s">
        <v>868</v>
      </c>
      <c r="F9109" t="s">
        <v>10</v>
      </c>
      <c r="G9109" t="s">
        <v>34</v>
      </c>
      <c r="H9109" t="s">
        <v>741</v>
      </c>
      <c r="J9109" t="s">
        <v>19188</v>
      </c>
      <c r="K9109" t="str">
        <f>IF(COUNTIF(Customers!A:A, H9109)&gt;0, "Valid", "Invalid")</f>
        <v>Valid</v>
      </c>
      <c r="L9109" t="str">
        <f t="shared" si="710"/>
        <v>10</v>
      </c>
      <c r="M9109" t="str">
        <f t="shared" si="711"/>
        <v>2022</v>
      </c>
      <c r="N9109">
        <f t="shared" si="712"/>
        <v>152436.71</v>
      </c>
      <c r="O9109">
        <f t="shared" si="713"/>
        <v>152436.71</v>
      </c>
      <c r="P9109" t="str">
        <f t="shared" si="714"/>
        <v/>
      </c>
      <c r="Q9109" s="48" t="str">
        <f>IF(O9109="","",
   IF(OR(O9109&lt;EDA_Outlier_Analysis!$C$10, O9109&gt;EDA_Outlier_Analysis!$C$11),
      "Outlier",
      "Normal"))</f>
        <v>Normal</v>
      </c>
      <c r="R9109" t="str">
        <f>IF(P9109="","",
   IF(OR(P9109 &lt; EDA_Outlier_Analysis!$F$7, P9109 &gt; EDA_Outlier_Analysis!$F$8),
      "Outlier",
      "Normal"))</f>
        <v/>
      </c>
      <c r="S9109" t="str">
        <f>IF(N9109="","",
   IF(OR(N9109 &lt;EDA_Outlier_Analysis!$I$10, N9109 &gt; EDA_Outlier_Analysis!$I$11),
      "Outlier",
      "Normal"))</f>
        <v>Normal</v>
      </c>
    </row>
    <row r="9110" spans="1:19">
      <c r="A9110" t="s">
        <v>19189</v>
      </c>
      <c r="B9110" s="4">
        <v>44815</v>
      </c>
      <c r="C9110" s="2">
        <v>175735.11</v>
      </c>
      <c r="D9110" t="s">
        <v>849</v>
      </c>
      <c r="E9110" t="s">
        <v>850</v>
      </c>
      <c r="F9110" t="s">
        <v>10</v>
      </c>
      <c r="G9110" t="s">
        <v>34</v>
      </c>
      <c r="H9110" t="s">
        <v>285</v>
      </c>
      <c r="J9110" t="s">
        <v>19190</v>
      </c>
      <c r="K9110" t="str">
        <f>IF(COUNTIF(Customers!A:A, H9110)&gt;0, "Valid", "Invalid")</f>
        <v>Valid</v>
      </c>
      <c r="L9110" t="str">
        <f t="shared" si="710"/>
        <v>9</v>
      </c>
      <c r="M9110" t="str">
        <f t="shared" si="711"/>
        <v>2022</v>
      </c>
      <c r="N9110">
        <f t="shared" si="712"/>
        <v>175735.11</v>
      </c>
      <c r="O9110">
        <f t="shared" si="713"/>
        <v>175735.11</v>
      </c>
      <c r="P9110" t="str">
        <f t="shared" si="714"/>
        <v/>
      </c>
      <c r="Q9110" s="48" t="str">
        <f>IF(O9110="","",
   IF(OR(O9110&lt;EDA_Outlier_Analysis!$C$10, O9110&gt;EDA_Outlier_Analysis!$C$11),
      "Outlier",
      "Normal"))</f>
        <v>Normal</v>
      </c>
      <c r="R9110" t="str">
        <f>IF(P9110="","",
   IF(OR(P9110 &lt; EDA_Outlier_Analysis!$F$7, P9110 &gt; EDA_Outlier_Analysis!$F$8),
      "Outlier",
      "Normal"))</f>
        <v/>
      </c>
      <c r="S9110" t="str">
        <f>IF(N9110="","",
   IF(OR(N9110 &lt;EDA_Outlier_Analysis!$I$10, N9110 &gt; EDA_Outlier_Analysis!$I$11),
      "Outlier",
      "Normal"))</f>
        <v>Normal</v>
      </c>
    </row>
    <row r="9111" spans="1:19">
      <c r="A9111" t="s">
        <v>19191</v>
      </c>
      <c r="B9111" s="4">
        <v>45035</v>
      </c>
      <c r="C9111" s="2">
        <v>-71909.88</v>
      </c>
      <c r="D9111" t="s">
        <v>840</v>
      </c>
      <c r="E9111" t="s">
        <v>845</v>
      </c>
      <c r="F9111" t="s">
        <v>9</v>
      </c>
      <c r="G9111" t="s">
        <v>24</v>
      </c>
      <c r="I9111" t="s">
        <v>1132</v>
      </c>
      <c r="J9111" t="s">
        <v>19192</v>
      </c>
      <c r="K9111" t="str">
        <f>IF(COUNTIF(Customers!A:A, H9111)&gt;0, "Valid", "Invalid")</f>
        <v>Invalid</v>
      </c>
      <c r="L9111" t="str">
        <f t="shared" si="710"/>
        <v>4</v>
      </c>
      <c r="M9111" t="str">
        <f t="shared" si="711"/>
        <v>2023</v>
      </c>
      <c r="N9111">
        <f t="shared" si="712"/>
        <v>-71909.88</v>
      </c>
      <c r="O9111" t="str">
        <f t="shared" si="713"/>
        <v/>
      </c>
      <c r="P9111">
        <f t="shared" si="714"/>
        <v>71909.88</v>
      </c>
      <c r="Q9111" s="48" t="str">
        <f>IF(O9111="","",
   IF(OR(O9111&lt;EDA_Outlier_Analysis!$C$10, O9111&gt;EDA_Outlier_Analysis!$C$11),
      "Outlier",
      "Normal"))</f>
        <v/>
      </c>
      <c r="R9111" t="str">
        <f>IF(P9111="","",
   IF(OR(P9111 &lt; EDA_Outlier_Analysis!$F$7, P9111 &gt; EDA_Outlier_Analysis!$F$8),
      "Outlier",
      "Normal"))</f>
        <v>Outlier</v>
      </c>
      <c r="S9111" t="str">
        <f>IF(N9111="","",
   IF(OR(N9111 &lt;EDA_Outlier_Analysis!$I$10, N9111 &gt; EDA_Outlier_Analysis!$I$11),
      "Outlier",
      "Normal"))</f>
        <v>Normal</v>
      </c>
    </row>
    <row r="9112" spans="1:19">
      <c r="A9112" t="s">
        <v>19193</v>
      </c>
      <c r="B9112" s="4">
        <v>44648</v>
      </c>
      <c r="C9112" s="2">
        <v>170868.39</v>
      </c>
      <c r="D9112" t="s">
        <v>849</v>
      </c>
      <c r="E9112" t="s">
        <v>850</v>
      </c>
      <c r="F9112" t="s">
        <v>9</v>
      </c>
      <c r="G9112" t="s">
        <v>34</v>
      </c>
      <c r="H9112" t="s">
        <v>151</v>
      </c>
      <c r="J9112" t="s">
        <v>19194</v>
      </c>
      <c r="K9112" t="str">
        <f>IF(COUNTIF(Customers!A:A, H9112)&gt;0, "Valid", "Invalid")</f>
        <v>Valid</v>
      </c>
      <c r="L9112" t="str">
        <f t="shared" si="710"/>
        <v>3</v>
      </c>
      <c r="M9112" t="str">
        <f t="shared" si="711"/>
        <v>2022</v>
      </c>
      <c r="N9112">
        <f t="shared" si="712"/>
        <v>170868.39</v>
      </c>
      <c r="O9112">
        <f t="shared" si="713"/>
        <v>170868.39</v>
      </c>
      <c r="P9112" t="str">
        <f t="shared" si="714"/>
        <v/>
      </c>
      <c r="Q9112" s="48" t="str">
        <f>IF(O9112="","",
   IF(OR(O9112&lt;EDA_Outlier_Analysis!$C$10, O9112&gt;EDA_Outlier_Analysis!$C$11),
      "Outlier",
      "Normal"))</f>
        <v>Normal</v>
      </c>
      <c r="R9112" t="str">
        <f>IF(P9112="","",
   IF(OR(P9112 &lt; EDA_Outlier_Analysis!$F$7, P9112 &gt; EDA_Outlier_Analysis!$F$8),
      "Outlier",
      "Normal"))</f>
        <v/>
      </c>
      <c r="S9112" t="str">
        <f>IF(N9112="","",
   IF(OR(N9112 &lt;EDA_Outlier_Analysis!$I$10, N9112 &gt; EDA_Outlier_Analysis!$I$11),
      "Outlier",
      "Normal"))</f>
        <v>Normal</v>
      </c>
    </row>
    <row r="9113" spans="1:19">
      <c r="A9113" t="s">
        <v>19195</v>
      </c>
      <c r="B9113" s="4">
        <v>44896</v>
      </c>
      <c r="C9113" s="2">
        <v>230230.8</v>
      </c>
      <c r="D9113" t="s">
        <v>849</v>
      </c>
      <c r="E9113" t="s">
        <v>868</v>
      </c>
      <c r="F9113" t="s">
        <v>11</v>
      </c>
      <c r="G9113" t="s">
        <v>31</v>
      </c>
      <c r="H9113" t="s">
        <v>401</v>
      </c>
      <c r="J9113" t="s">
        <v>19196</v>
      </c>
      <c r="K9113" t="str">
        <f>IF(COUNTIF(Customers!A:A, H9113)&gt;0, "Valid", "Invalid")</f>
        <v>Valid</v>
      </c>
      <c r="L9113" t="str">
        <f t="shared" si="710"/>
        <v>12</v>
      </c>
      <c r="M9113" t="str">
        <f t="shared" si="711"/>
        <v>2022</v>
      </c>
      <c r="N9113">
        <f t="shared" si="712"/>
        <v>230230.8</v>
      </c>
      <c r="O9113">
        <f t="shared" si="713"/>
        <v>230230.8</v>
      </c>
      <c r="P9113" t="str">
        <f t="shared" si="714"/>
        <v/>
      </c>
      <c r="Q9113" s="48" t="str">
        <f>IF(O9113="","",
   IF(OR(O9113&lt;EDA_Outlier_Analysis!$C$10, O9113&gt;EDA_Outlier_Analysis!$C$11),
      "Outlier",
      "Normal"))</f>
        <v>Normal</v>
      </c>
      <c r="R9113" t="str">
        <f>IF(P9113="","",
   IF(OR(P9113 &lt; EDA_Outlier_Analysis!$F$7, P9113 &gt; EDA_Outlier_Analysis!$F$8),
      "Outlier",
      "Normal"))</f>
        <v/>
      </c>
      <c r="S9113" t="str">
        <f>IF(N9113="","",
   IF(OR(N9113 &lt;EDA_Outlier_Analysis!$I$10, N9113 &gt; EDA_Outlier_Analysis!$I$11),
      "Outlier",
      "Normal"))</f>
        <v>Normal</v>
      </c>
    </row>
    <row r="9114" spans="1:19">
      <c r="A9114" t="s">
        <v>19197</v>
      </c>
      <c r="B9114" s="4">
        <v>45177</v>
      </c>
      <c r="C9114" s="2">
        <v>-95063.66</v>
      </c>
      <c r="D9114" t="s">
        <v>840</v>
      </c>
      <c r="E9114" t="s">
        <v>905</v>
      </c>
      <c r="F9114" t="s">
        <v>10</v>
      </c>
      <c r="G9114" t="s">
        <v>34</v>
      </c>
      <c r="I9114" t="s">
        <v>1167</v>
      </c>
      <c r="J9114" t="s">
        <v>19198</v>
      </c>
      <c r="K9114" t="str">
        <f>IF(COUNTIF(Customers!A:A, H9114)&gt;0, "Valid", "Invalid")</f>
        <v>Invalid</v>
      </c>
      <c r="L9114" t="str">
        <f t="shared" si="710"/>
        <v>9</v>
      </c>
      <c r="M9114" t="str">
        <f t="shared" si="711"/>
        <v>2023</v>
      </c>
      <c r="N9114">
        <f t="shared" si="712"/>
        <v>-95063.66</v>
      </c>
      <c r="O9114" t="str">
        <f t="shared" si="713"/>
        <v/>
      </c>
      <c r="P9114">
        <f t="shared" si="714"/>
        <v>95063.66</v>
      </c>
      <c r="Q9114" s="48" t="str">
        <f>IF(O9114="","",
   IF(OR(O9114&lt;EDA_Outlier_Analysis!$C$10, O9114&gt;EDA_Outlier_Analysis!$C$11),
      "Outlier",
      "Normal"))</f>
        <v/>
      </c>
      <c r="R9114" t="str">
        <f>IF(P9114="","",
   IF(OR(P9114 &lt; EDA_Outlier_Analysis!$F$7, P9114 &gt; EDA_Outlier_Analysis!$F$8),
      "Outlier",
      "Normal"))</f>
        <v>Outlier</v>
      </c>
      <c r="S9114" t="str">
        <f>IF(N9114="","",
   IF(OR(N9114 &lt;EDA_Outlier_Analysis!$I$10, N9114 &gt; EDA_Outlier_Analysis!$I$11),
      "Outlier",
      "Normal"))</f>
        <v>Normal</v>
      </c>
    </row>
    <row r="9115" spans="1:19">
      <c r="A9115" t="s">
        <v>19199</v>
      </c>
      <c r="B9115" s="4">
        <v>44610</v>
      </c>
      <c r="C9115" s="2">
        <v>224069.71</v>
      </c>
      <c r="D9115" t="s">
        <v>849</v>
      </c>
      <c r="E9115" t="s">
        <v>853</v>
      </c>
      <c r="F9115" t="s">
        <v>9</v>
      </c>
      <c r="G9115" t="s">
        <v>24</v>
      </c>
      <c r="H9115" t="s">
        <v>525</v>
      </c>
      <c r="J9115" t="s">
        <v>19200</v>
      </c>
      <c r="K9115" t="str">
        <f>IF(COUNTIF(Customers!A:A, H9115)&gt;0, "Valid", "Invalid")</f>
        <v>Valid</v>
      </c>
      <c r="L9115" t="str">
        <f t="shared" si="710"/>
        <v>2</v>
      </c>
      <c r="M9115" t="str">
        <f t="shared" si="711"/>
        <v>2022</v>
      </c>
      <c r="N9115">
        <f t="shared" si="712"/>
        <v>224069.71</v>
      </c>
      <c r="O9115">
        <f t="shared" si="713"/>
        <v>224069.71</v>
      </c>
      <c r="P9115" t="str">
        <f t="shared" si="714"/>
        <v/>
      </c>
      <c r="Q9115" s="48" t="str">
        <f>IF(O9115="","",
   IF(OR(O9115&lt;EDA_Outlier_Analysis!$C$10, O9115&gt;EDA_Outlier_Analysis!$C$11),
      "Outlier",
      "Normal"))</f>
        <v>Normal</v>
      </c>
      <c r="R9115" t="str">
        <f>IF(P9115="","",
   IF(OR(P9115 &lt; EDA_Outlier_Analysis!$F$7, P9115 &gt; EDA_Outlier_Analysis!$F$8),
      "Outlier",
      "Normal"))</f>
        <v/>
      </c>
      <c r="S9115" t="str">
        <f>IF(N9115="","",
   IF(OR(N9115 &lt;EDA_Outlier_Analysis!$I$10, N9115 &gt; EDA_Outlier_Analysis!$I$11),
      "Outlier",
      "Normal"))</f>
        <v>Normal</v>
      </c>
    </row>
    <row r="9116" spans="1:19">
      <c r="A9116" t="s">
        <v>19201</v>
      </c>
      <c r="B9116" s="4">
        <v>44856</v>
      </c>
      <c r="C9116" s="2">
        <v>3303.56</v>
      </c>
      <c r="D9116" t="s">
        <v>873</v>
      </c>
      <c r="E9116" t="s">
        <v>873</v>
      </c>
      <c r="F9116" t="s">
        <v>9</v>
      </c>
      <c r="G9116" t="s">
        <v>31</v>
      </c>
      <c r="J9116" t="s">
        <v>19202</v>
      </c>
      <c r="K9116" t="str">
        <f>IF(COUNTIF(Customers!A:A, H9116)&gt;0, "Valid", "Invalid")</f>
        <v>Invalid</v>
      </c>
      <c r="L9116" t="str">
        <f t="shared" si="710"/>
        <v>10</v>
      </c>
      <c r="M9116" t="str">
        <f t="shared" si="711"/>
        <v>2022</v>
      </c>
      <c r="N9116">
        <f t="shared" si="712"/>
        <v>-3303.56</v>
      </c>
      <c r="O9116" t="str">
        <f t="shared" si="713"/>
        <v/>
      </c>
      <c r="P9116" t="str">
        <f t="shared" si="714"/>
        <v/>
      </c>
      <c r="Q9116" s="48" t="str">
        <f>IF(O9116="","",
   IF(OR(O9116&lt;EDA_Outlier_Analysis!$C$10, O9116&gt;EDA_Outlier_Analysis!$C$11),
      "Outlier",
      "Normal"))</f>
        <v/>
      </c>
      <c r="R9116" t="str">
        <f>IF(P9116="","",
   IF(OR(P9116 &lt; EDA_Outlier_Analysis!$F$7, P9116 &gt; EDA_Outlier_Analysis!$F$8),
      "Outlier",
      "Normal"))</f>
        <v/>
      </c>
      <c r="S9116" t="str">
        <f>IF(N9116="","",
   IF(OR(N9116 &lt;EDA_Outlier_Analysis!$I$10, N9116 &gt; EDA_Outlier_Analysis!$I$11),
      "Outlier",
      "Normal"))</f>
        <v>Normal</v>
      </c>
    </row>
    <row r="9117" spans="1:19">
      <c r="A9117" t="s">
        <v>19203</v>
      </c>
      <c r="B9117" s="4">
        <v>44648</v>
      </c>
      <c r="C9117" s="2">
        <v>-75520.160000000003</v>
      </c>
      <c r="D9117" t="s">
        <v>840</v>
      </c>
      <c r="E9117" t="s">
        <v>878</v>
      </c>
      <c r="F9117" t="s">
        <v>11</v>
      </c>
      <c r="G9117" t="s">
        <v>31</v>
      </c>
      <c r="I9117" t="s">
        <v>939</v>
      </c>
      <c r="J9117" t="s">
        <v>19204</v>
      </c>
      <c r="K9117" t="str">
        <f>IF(COUNTIF(Customers!A:A, H9117)&gt;0, "Valid", "Invalid")</f>
        <v>Invalid</v>
      </c>
      <c r="L9117" t="str">
        <f t="shared" si="710"/>
        <v>3</v>
      </c>
      <c r="M9117" t="str">
        <f t="shared" si="711"/>
        <v>2022</v>
      </c>
      <c r="N9117">
        <f t="shared" si="712"/>
        <v>-75520.160000000003</v>
      </c>
      <c r="O9117" t="str">
        <f t="shared" si="713"/>
        <v/>
      </c>
      <c r="P9117">
        <f t="shared" si="714"/>
        <v>75520.160000000003</v>
      </c>
      <c r="Q9117" s="48" t="str">
        <f>IF(O9117="","",
   IF(OR(O9117&lt;EDA_Outlier_Analysis!$C$10, O9117&gt;EDA_Outlier_Analysis!$C$11),
      "Outlier",
      "Normal"))</f>
        <v/>
      </c>
      <c r="R9117" t="str">
        <f>IF(P9117="","",
   IF(OR(P9117 &lt; EDA_Outlier_Analysis!$F$7, P9117 &gt; EDA_Outlier_Analysis!$F$8),
      "Outlier",
      "Normal"))</f>
        <v>Outlier</v>
      </c>
      <c r="S9117" t="str">
        <f>IF(N9117="","",
   IF(OR(N9117 &lt;EDA_Outlier_Analysis!$I$10, N9117 &gt; EDA_Outlier_Analysis!$I$11),
      "Outlier",
      "Normal"))</f>
        <v>Normal</v>
      </c>
    </row>
    <row r="9118" spans="1:19">
      <c r="A9118" t="s">
        <v>19205</v>
      </c>
      <c r="B9118" s="4">
        <v>45033</v>
      </c>
      <c r="C9118" s="2">
        <v>-52615.76</v>
      </c>
      <c r="D9118" t="s">
        <v>840</v>
      </c>
      <c r="E9118" t="s">
        <v>878</v>
      </c>
      <c r="F9118" t="s">
        <v>10</v>
      </c>
      <c r="G9118" t="s">
        <v>20</v>
      </c>
      <c r="I9118" t="s">
        <v>3102</v>
      </c>
      <c r="J9118" t="s">
        <v>19206</v>
      </c>
      <c r="K9118" t="str">
        <f>IF(COUNTIF(Customers!A:A, H9118)&gt;0, "Valid", "Invalid")</f>
        <v>Invalid</v>
      </c>
      <c r="L9118" t="str">
        <f t="shared" si="710"/>
        <v>4</v>
      </c>
      <c r="M9118" t="str">
        <f t="shared" si="711"/>
        <v>2023</v>
      </c>
      <c r="N9118">
        <f t="shared" si="712"/>
        <v>-52615.76</v>
      </c>
      <c r="O9118" t="str">
        <f t="shared" si="713"/>
        <v/>
      </c>
      <c r="P9118">
        <f t="shared" si="714"/>
        <v>52615.76</v>
      </c>
      <c r="Q9118" s="48" t="str">
        <f>IF(O9118="","",
   IF(OR(O9118&lt;EDA_Outlier_Analysis!$C$10, O9118&gt;EDA_Outlier_Analysis!$C$11),
      "Outlier",
      "Normal"))</f>
        <v/>
      </c>
      <c r="R9118" t="str">
        <f>IF(P9118="","",
   IF(OR(P9118 &lt; EDA_Outlier_Analysis!$F$7, P9118 &gt; EDA_Outlier_Analysis!$F$8),
      "Outlier",
      "Normal"))</f>
        <v>Normal</v>
      </c>
      <c r="S9118" t="str">
        <f>IF(N9118="","",
   IF(OR(N9118 &lt;EDA_Outlier_Analysis!$I$10, N9118 &gt; EDA_Outlier_Analysis!$I$11),
      "Outlier",
      "Normal"))</f>
        <v>Normal</v>
      </c>
    </row>
    <row r="9119" spans="1:19">
      <c r="A9119" t="s">
        <v>19207</v>
      </c>
      <c r="B9119" s="4">
        <v>45281</v>
      </c>
      <c r="C9119" s="2">
        <v>-50285.46</v>
      </c>
      <c r="D9119" t="s">
        <v>840</v>
      </c>
      <c r="E9119" t="s">
        <v>845</v>
      </c>
      <c r="F9119" t="s">
        <v>11</v>
      </c>
      <c r="G9119" t="s">
        <v>24</v>
      </c>
      <c r="I9119" t="s">
        <v>979</v>
      </c>
      <c r="J9119" t="s">
        <v>19208</v>
      </c>
      <c r="K9119" t="str">
        <f>IF(COUNTIF(Customers!A:A, H9119)&gt;0, "Valid", "Invalid")</f>
        <v>Invalid</v>
      </c>
      <c r="L9119" t="str">
        <f t="shared" si="710"/>
        <v>12</v>
      </c>
      <c r="M9119" t="str">
        <f t="shared" si="711"/>
        <v>2023</v>
      </c>
      <c r="N9119">
        <f t="shared" si="712"/>
        <v>-50285.46</v>
      </c>
      <c r="O9119" t="str">
        <f t="shared" si="713"/>
        <v/>
      </c>
      <c r="P9119">
        <f t="shared" si="714"/>
        <v>50285.46</v>
      </c>
      <c r="Q9119" s="48" t="str">
        <f>IF(O9119="","",
   IF(OR(O9119&lt;EDA_Outlier_Analysis!$C$10, O9119&gt;EDA_Outlier_Analysis!$C$11),
      "Outlier",
      "Normal"))</f>
        <v/>
      </c>
      <c r="R9119" t="str">
        <f>IF(P9119="","",
   IF(OR(P9119 &lt; EDA_Outlier_Analysis!$F$7, P9119 &gt; EDA_Outlier_Analysis!$F$8),
      "Outlier",
      "Normal"))</f>
        <v>Normal</v>
      </c>
      <c r="S9119" t="str">
        <f>IF(N9119="","",
   IF(OR(N9119 &lt;EDA_Outlier_Analysis!$I$10, N9119 &gt; EDA_Outlier_Analysis!$I$11),
      "Outlier",
      "Normal"))</f>
        <v>Normal</v>
      </c>
    </row>
    <row r="9120" spans="1:19">
      <c r="A9120" t="s">
        <v>19209</v>
      </c>
      <c r="B9120" s="4">
        <v>45019</v>
      </c>
      <c r="C9120" s="2">
        <v>178876.17</v>
      </c>
      <c r="D9120" t="s">
        <v>849</v>
      </c>
      <c r="E9120" t="s">
        <v>868</v>
      </c>
      <c r="F9120" t="s">
        <v>10</v>
      </c>
      <c r="G9120" t="s">
        <v>34</v>
      </c>
      <c r="H9120" t="s">
        <v>331</v>
      </c>
      <c r="J9120" t="s">
        <v>19210</v>
      </c>
      <c r="K9120" t="str">
        <f>IF(COUNTIF(Customers!A:A, H9120)&gt;0, "Valid", "Invalid")</f>
        <v>Valid</v>
      </c>
      <c r="L9120" t="str">
        <f t="shared" si="710"/>
        <v>4</v>
      </c>
      <c r="M9120" t="str">
        <f t="shared" si="711"/>
        <v>2023</v>
      </c>
      <c r="N9120">
        <f t="shared" si="712"/>
        <v>178876.17</v>
      </c>
      <c r="O9120">
        <f t="shared" si="713"/>
        <v>178876.17</v>
      </c>
      <c r="P9120" t="str">
        <f t="shared" si="714"/>
        <v/>
      </c>
      <c r="Q9120" s="48" t="str">
        <f>IF(O9120="","",
   IF(OR(O9120&lt;EDA_Outlier_Analysis!$C$10, O9120&gt;EDA_Outlier_Analysis!$C$11),
      "Outlier",
      "Normal"))</f>
        <v>Normal</v>
      </c>
      <c r="R9120" t="str">
        <f>IF(P9120="","",
   IF(OR(P9120 &lt; EDA_Outlier_Analysis!$F$7, P9120 &gt; EDA_Outlier_Analysis!$F$8),
      "Outlier",
      "Normal"))</f>
        <v/>
      </c>
      <c r="S9120" t="str">
        <f>IF(N9120="","",
   IF(OR(N9120 &lt;EDA_Outlier_Analysis!$I$10, N9120 &gt; EDA_Outlier_Analysis!$I$11),
      "Outlier",
      "Normal"))</f>
        <v>Normal</v>
      </c>
    </row>
    <row r="9121" spans="1:19">
      <c r="A9121" t="s">
        <v>19211</v>
      </c>
      <c r="B9121" s="4">
        <v>44911</v>
      </c>
      <c r="C9121" s="2">
        <v>134242.98000000001</v>
      </c>
      <c r="D9121" t="s">
        <v>849</v>
      </c>
      <c r="E9121" t="s">
        <v>853</v>
      </c>
      <c r="F9121" t="s">
        <v>10</v>
      </c>
      <c r="G9121" t="s">
        <v>34</v>
      </c>
      <c r="H9121" t="s">
        <v>431</v>
      </c>
      <c r="J9121" t="s">
        <v>19212</v>
      </c>
      <c r="K9121" t="str">
        <f>IF(COUNTIF(Customers!A:A, H9121)&gt;0, "Valid", "Invalid")</f>
        <v>Valid</v>
      </c>
      <c r="L9121" t="str">
        <f t="shared" si="710"/>
        <v>12</v>
      </c>
      <c r="M9121" t="str">
        <f t="shared" si="711"/>
        <v>2022</v>
      </c>
      <c r="N9121">
        <f t="shared" si="712"/>
        <v>134242.98000000001</v>
      </c>
      <c r="O9121">
        <f t="shared" si="713"/>
        <v>134242.98000000001</v>
      </c>
      <c r="P9121" t="str">
        <f t="shared" si="714"/>
        <v/>
      </c>
      <c r="Q9121" s="48" t="str">
        <f>IF(O9121="","",
   IF(OR(O9121&lt;EDA_Outlier_Analysis!$C$10, O9121&gt;EDA_Outlier_Analysis!$C$11),
      "Outlier",
      "Normal"))</f>
        <v>Normal</v>
      </c>
      <c r="R9121" t="str">
        <f>IF(P9121="","",
   IF(OR(P9121 &lt; EDA_Outlier_Analysis!$F$7, P9121 &gt; EDA_Outlier_Analysis!$F$8),
      "Outlier",
      "Normal"))</f>
        <v/>
      </c>
      <c r="S9121" t="str">
        <f>IF(N9121="","",
   IF(OR(N9121 &lt;EDA_Outlier_Analysis!$I$10, N9121 &gt; EDA_Outlier_Analysis!$I$11),
      "Outlier",
      "Normal"))</f>
        <v>Normal</v>
      </c>
    </row>
    <row r="9122" spans="1:19">
      <c r="A9122" t="s">
        <v>19213</v>
      </c>
      <c r="B9122" s="4">
        <v>44933</v>
      </c>
      <c r="C9122" s="2">
        <v>169374.43</v>
      </c>
      <c r="D9122" t="s">
        <v>849</v>
      </c>
      <c r="E9122" t="s">
        <v>868</v>
      </c>
      <c r="F9122" t="s">
        <v>11</v>
      </c>
      <c r="G9122" t="s">
        <v>20</v>
      </c>
      <c r="H9122" t="s">
        <v>457</v>
      </c>
      <c r="J9122" t="s">
        <v>19214</v>
      </c>
      <c r="K9122" t="str">
        <f>IF(COUNTIF(Customers!A:A, H9122)&gt;0, "Valid", "Invalid")</f>
        <v>Valid</v>
      </c>
      <c r="L9122" t="str">
        <f t="shared" si="710"/>
        <v>1</v>
      </c>
      <c r="M9122" t="str">
        <f t="shared" si="711"/>
        <v>2023</v>
      </c>
      <c r="N9122">
        <f t="shared" si="712"/>
        <v>169374.43</v>
      </c>
      <c r="O9122">
        <f t="shared" si="713"/>
        <v>169374.43</v>
      </c>
      <c r="P9122" t="str">
        <f t="shared" si="714"/>
        <v/>
      </c>
      <c r="Q9122" s="48" t="str">
        <f>IF(O9122="","",
   IF(OR(O9122&lt;EDA_Outlier_Analysis!$C$10, O9122&gt;EDA_Outlier_Analysis!$C$11),
      "Outlier",
      "Normal"))</f>
        <v>Normal</v>
      </c>
      <c r="R9122" t="str">
        <f>IF(P9122="","",
   IF(OR(P9122 &lt; EDA_Outlier_Analysis!$F$7, P9122 &gt; EDA_Outlier_Analysis!$F$8),
      "Outlier",
      "Normal"))</f>
        <v/>
      </c>
      <c r="S9122" t="str">
        <f>IF(N9122="","",
   IF(OR(N9122 &lt;EDA_Outlier_Analysis!$I$10, N9122 &gt; EDA_Outlier_Analysis!$I$11),
      "Outlier",
      "Normal"))</f>
        <v>Normal</v>
      </c>
    </row>
    <row r="9123" spans="1:19">
      <c r="A9123" t="s">
        <v>19215</v>
      </c>
      <c r="B9123" s="4">
        <v>44960</v>
      </c>
      <c r="C9123" s="2">
        <v>-26493.21</v>
      </c>
      <c r="D9123" t="s">
        <v>840</v>
      </c>
      <c r="E9123" t="s">
        <v>841</v>
      </c>
      <c r="F9123" t="s">
        <v>9</v>
      </c>
      <c r="G9123" t="s">
        <v>20</v>
      </c>
      <c r="I9123" t="s">
        <v>965</v>
      </c>
      <c r="J9123" t="s">
        <v>19216</v>
      </c>
      <c r="K9123" t="str">
        <f>IF(COUNTIF(Customers!A:A, H9123)&gt;0, "Valid", "Invalid")</f>
        <v>Invalid</v>
      </c>
      <c r="L9123" t="str">
        <f t="shared" si="710"/>
        <v>2</v>
      </c>
      <c r="M9123" t="str">
        <f t="shared" si="711"/>
        <v>2023</v>
      </c>
      <c r="N9123">
        <f t="shared" si="712"/>
        <v>-26493.21</v>
      </c>
      <c r="O9123" t="str">
        <f t="shared" si="713"/>
        <v/>
      </c>
      <c r="P9123">
        <f t="shared" si="714"/>
        <v>26493.21</v>
      </c>
      <c r="Q9123" s="48" t="str">
        <f>IF(O9123="","",
   IF(OR(O9123&lt;EDA_Outlier_Analysis!$C$10, O9123&gt;EDA_Outlier_Analysis!$C$11),
      "Outlier",
      "Normal"))</f>
        <v/>
      </c>
      <c r="R9123" t="str">
        <f>IF(P9123="","",
   IF(OR(P9123 &lt; EDA_Outlier_Analysis!$F$7, P9123 &gt; EDA_Outlier_Analysis!$F$8),
      "Outlier",
      "Normal"))</f>
        <v>Outlier</v>
      </c>
      <c r="S9123" t="str">
        <f>IF(N9123="","",
   IF(OR(N9123 &lt;EDA_Outlier_Analysis!$I$10, N9123 &gt; EDA_Outlier_Analysis!$I$11),
      "Outlier",
      "Normal"))</f>
        <v>Normal</v>
      </c>
    </row>
    <row r="9124" spans="1:19">
      <c r="A9124" t="s">
        <v>19217</v>
      </c>
      <c r="B9124" s="4">
        <v>45175</v>
      </c>
      <c r="C9124" s="2">
        <v>-2000</v>
      </c>
      <c r="D9124" t="s">
        <v>840</v>
      </c>
      <c r="E9124" t="s">
        <v>864</v>
      </c>
      <c r="F9124" t="s">
        <v>11</v>
      </c>
      <c r="G9124" t="s">
        <v>24</v>
      </c>
      <c r="I9124" t="s">
        <v>1156</v>
      </c>
      <c r="J9124" t="s">
        <v>19218</v>
      </c>
      <c r="K9124" t="str">
        <f>IF(COUNTIF(Customers!A:A, H9124)&gt;0, "Valid", "Invalid")</f>
        <v>Invalid</v>
      </c>
      <c r="L9124" t="str">
        <f t="shared" si="710"/>
        <v>9</v>
      </c>
      <c r="M9124" t="str">
        <f t="shared" si="711"/>
        <v>2023</v>
      </c>
      <c r="N9124">
        <f t="shared" si="712"/>
        <v>-2000</v>
      </c>
      <c r="O9124" t="str">
        <f t="shared" si="713"/>
        <v/>
      </c>
      <c r="P9124">
        <f t="shared" si="714"/>
        <v>2000</v>
      </c>
      <c r="Q9124" s="48" t="str">
        <f>IF(O9124="","",
   IF(OR(O9124&lt;EDA_Outlier_Analysis!$C$10, O9124&gt;EDA_Outlier_Analysis!$C$11),
      "Outlier",
      "Normal"))</f>
        <v/>
      </c>
      <c r="R9124" t="str">
        <f>IF(P9124="","",
   IF(OR(P9124 &lt; EDA_Outlier_Analysis!$F$7, P9124 &gt; EDA_Outlier_Analysis!$F$8),
      "Outlier",
      "Normal"))</f>
        <v>Outlier</v>
      </c>
      <c r="S9124" t="str">
        <f>IF(N9124="","",
   IF(OR(N9124 &lt;EDA_Outlier_Analysis!$I$10, N9124 &gt; EDA_Outlier_Analysis!$I$11),
      "Outlier",
      "Normal"))</f>
        <v>Normal</v>
      </c>
    </row>
    <row r="9125" spans="1:19">
      <c r="A9125" t="s">
        <v>19219</v>
      </c>
      <c r="B9125" s="4">
        <v>44765</v>
      </c>
      <c r="C9125" s="2">
        <v>146960.24</v>
      </c>
      <c r="D9125" t="s">
        <v>849</v>
      </c>
      <c r="E9125" t="s">
        <v>850</v>
      </c>
      <c r="F9125" t="s">
        <v>11</v>
      </c>
      <c r="G9125" t="s">
        <v>20</v>
      </c>
      <c r="H9125" t="s">
        <v>541</v>
      </c>
      <c r="J9125" t="s">
        <v>19220</v>
      </c>
      <c r="K9125" t="str">
        <f>IF(COUNTIF(Customers!A:A, H9125)&gt;0, "Valid", "Invalid")</f>
        <v>Valid</v>
      </c>
      <c r="L9125" t="str">
        <f t="shared" si="710"/>
        <v>7</v>
      </c>
      <c r="M9125" t="str">
        <f t="shared" si="711"/>
        <v>2022</v>
      </c>
      <c r="N9125">
        <f t="shared" si="712"/>
        <v>146960.24</v>
      </c>
      <c r="O9125">
        <f t="shared" si="713"/>
        <v>146960.24</v>
      </c>
      <c r="P9125" t="str">
        <f t="shared" si="714"/>
        <v/>
      </c>
      <c r="Q9125" s="48" t="str">
        <f>IF(O9125="","",
   IF(OR(O9125&lt;EDA_Outlier_Analysis!$C$10, O9125&gt;EDA_Outlier_Analysis!$C$11),
      "Outlier",
      "Normal"))</f>
        <v>Normal</v>
      </c>
      <c r="R9125" t="str">
        <f>IF(P9125="","",
   IF(OR(P9125 &lt; EDA_Outlier_Analysis!$F$7, P9125 &gt; EDA_Outlier_Analysis!$F$8),
      "Outlier",
      "Normal"))</f>
        <v/>
      </c>
      <c r="S9125" t="str">
        <f>IF(N9125="","",
   IF(OR(N9125 &lt;EDA_Outlier_Analysis!$I$10, N9125 &gt; EDA_Outlier_Analysis!$I$11),
      "Outlier",
      "Normal"))</f>
        <v>Normal</v>
      </c>
    </row>
    <row r="9126" spans="1:19">
      <c r="A9126" t="s">
        <v>19221</v>
      </c>
      <c r="B9126" s="4">
        <v>44729</v>
      </c>
      <c r="C9126" s="2">
        <v>173546.99</v>
      </c>
      <c r="D9126" t="s">
        <v>849</v>
      </c>
      <c r="E9126" t="s">
        <v>850</v>
      </c>
      <c r="F9126" t="s">
        <v>9</v>
      </c>
      <c r="G9126" t="s">
        <v>20</v>
      </c>
      <c r="H9126" t="s">
        <v>497</v>
      </c>
      <c r="J9126" t="s">
        <v>19222</v>
      </c>
      <c r="K9126" t="str">
        <f>IF(COUNTIF(Customers!A:A, H9126)&gt;0, "Valid", "Invalid")</f>
        <v>Valid</v>
      </c>
      <c r="L9126" t="str">
        <f t="shared" si="710"/>
        <v>6</v>
      </c>
      <c r="M9126" t="str">
        <f t="shared" si="711"/>
        <v>2022</v>
      </c>
      <c r="N9126">
        <f t="shared" si="712"/>
        <v>173546.99</v>
      </c>
      <c r="O9126">
        <f t="shared" si="713"/>
        <v>173546.99</v>
      </c>
      <c r="P9126" t="str">
        <f t="shared" si="714"/>
        <v/>
      </c>
      <c r="Q9126" s="48" t="str">
        <f>IF(O9126="","",
   IF(OR(O9126&lt;EDA_Outlier_Analysis!$C$10, O9126&gt;EDA_Outlier_Analysis!$C$11),
      "Outlier",
      "Normal"))</f>
        <v>Normal</v>
      </c>
      <c r="R9126" t="str">
        <f>IF(P9126="","",
   IF(OR(P9126 &lt; EDA_Outlier_Analysis!$F$7, P9126 &gt; EDA_Outlier_Analysis!$F$8),
      "Outlier",
      "Normal"))</f>
        <v/>
      </c>
      <c r="S9126" t="str">
        <f>IF(N9126="","",
   IF(OR(N9126 &lt;EDA_Outlier_Analysis!$I$10, N9126 &gt; EDA_Outlier_Analysis!$I$11),
      "Outlier",
      "Normal"))</f>
        <v>Normal</v>
      </c>
    </row>
    <row r="9127" spans="1:19">
      <c r="A9127" t="s">
        <v>19223</v>
      </c>
      <c r="B9127" s="4">
        <v>45260</v>
      </c>
      <c r="C9127" s="2">
        <v>-13253.95</v>
      </c>
      <c r="D9127" t="s">
        <v>840</v>
      </c>
      <c r="E9127" t="s">
        <v>905</v>
      </c>
      <c r="F9127" t="s">
        <v>10</v>
      </c>
      <c r="G9127" t="s">
        <v>31</v>
      </c>
      <c r="I9127" t="s">
        <v>846</v>
      </c>
      <c r="J9127" t="s">
        <v>19224</v>
      </c>
      <c r="K9127" t="str">
        <f>IF(COUNTIF(Customers!A:A, H9127)&gt;0, "Valid", "Invalid")</f>
        <v>Invalid</v>
      </c>
      <c r="L9127" t="str">
        <f t="shared" si="710"/>
        <v>11</v>
      </c>
      <c r="M9127" t="str">
        <f t="shared" si="711"/>
        <v>2023</v>
      </c>
      <c r="N9127">
        <f t="shared" si="712"/>
        <v>-13253.95</v>
      </c>
      <c r="O9127" t="str">
        <f t="shared" si="713"/>
        <v/>
      </c>
      <c r="P9127">
        <f t="shared" si="714"/>
        <v>13253.95</v>
      </c>
      <c r="Q9127" s="48" t="str">
        <f>IF(O9127="","",
   IF(OR(O9127&lt;EDA_Outlier_Analysis!$C$10, O9127&gt;EDA_Outlier_Analysis!$C$11),
      "Outlier",
      "Normal"))</f>
        <v/>
      </c>
      <c r="R9127" t="str">
        <f>IF(P9127="","",
   IF(OR(P9127 &lt; EDA_Outlier_Analysis!$F$7, P9127 &gt; EDA_Outlier_Analysis!$F$8),
      "Outlier",
      "Normal"))</f>
        <v>Outlier</v>
      </c>
      <c r="S9127" t="str">
        <f>IF(N9127="","",
   IF(OR(N9127 &lt;EDA_Outlier_Analysis!$I$10, N9127 &gt; EDA_Outlier_Analysis!$I$11),
      "Outlier",
      "Normal"))</f>
        <v>Normal</v>
      </c>
    </row>
    <row r="9128" spans="1:19">
      <c r="A9128" t="s">
        <v>19225</v>
      </c>
      <c r="B9128" s="4">
        <v>45199</v>
      </c>
      <c r="C9128" s="2">
        <v>257717.99</v>
      </c>
      <c r="D9128" t="s">
        <v>849</v>
      </c>
      <c r="E9128" t="s">
        <v>853</v>
      </c>
      <c r="F9128" t="s">
        <v>9</v>
      </c>
      <c r="G9128" t="s">
        <v>20</v>
      </c>
      <c r="H9128" t="s">
        <v>707</v>
      </c>
      <c r="J9128" t="s">
        <v>19226</v>
      </c>
      <c r="K9128" t="str">
        <f>IF(COUNTIF(Customers!A:A, H9128)&gt;0, "Valid", "Invalid")</f>
        <v>Valid</v>
      </c>
      <c r="L9128" t="str">
        <f t="shared" si="710"/>
        <v>9</v>
      </c>
      <c r="M9128" t="str">
        <f t="shared" si="711"/>
        <v>2023</v>
      </c>
      <c r="N9128">
        <f t="shared" si="712"/>
        <v>257717.99</v>
      </c>
      <c r="O9128">
        <f t="shared" si="713"/>
        <v>257717.99</v>
      </c>
      <c r="P9128" t="str">
        <f t="shared" si="714"/>
        <v/>
      </c>
      <c r="Q9128" s="48" t="str">
        <f>IF(O9128="","",
   IF(OR(O9128&lt;EDA_Outlier_Analysis!$C$10, O9128&gt;EDA_Outlier_Analysis!$C$11),
      "Outlier",
      "Normal"))</f>
        <v>Normal</v>
      </c>
      <c r="R9128" t="str">
        <f>IF(P9128="","",
   IF(OR(P9128 &lt; EDA_Outlier_Analysis!$F$7, P9128 &gt; EDA_Outlier_Analysis!$F$8),
      "Outlier",
      "Normal"))</f>
        <v/>
      </c>
      <c r="S9128" t="str">
        <f>IF(N9128="","",
   IF(OR(N9128 &lt;EDA_Outlier_Analysis!$I$10, N9128 &gt; EDA_Outlier_Analysis!$I$11),
      "Outlier",
      "Normal"))</f>
        <v>Normal</v>
      </c>
    </row>
    <row r="9129" spans="1:19">
      <c r="A9129" t="s">
        <v>19227</v>
      </c>
      <c r="B9129" s="4">
        <v>44715</v>
      </c>
      <c r="C9129" s="2">
        <v>-29184.18</v>
      </c>
      <c r="D9129" t="s">
        <v>840</v>
      </c>
      <c r="E9129" t="s">
        <v>841</v>
      </c>
      <c r="F9129" t="s">
        <v>9</v>
      </c>
      <c r="G9129" t="s">
        <v>20</v>
      </c>
      <c r="I9129" t="s">
        <v>1415</v>
      </c>
      <c r="J9129" t="s">
        <v>19228</v>
      </c>
      <c r="K9129" t="str">
        <f>IF(COUNTIF(Customers!A:A, H9129)&gt;0, "Valid", "Invalid")</f>
        <v>Invalid</v>
      </c>
      <c r="L9129" t="str">
        <f t="shared" si="710"/>
        <v>6</v>
      </c>
      <c r="M9129" t="str">
        <f t="shared" si="711"/>
        <v>2022</v>
      </c>
      <c r="N9129">
        <f t="shared" si="712"/>
        <v>-29184.18</v>
      </c>
      <c r="O9129" t="str">
        <f t="shared" si="713"/>
        <v/>
      </c>
      <c r="P9129">
        <f t="shared" si="714"/>
        <v>29184.18</v>
      </c>
      <c r="Q9129" s="48" t="str">
        <f>IF(O9129="","",
   IF(OR(O9129&lt;EDA_Outlier_Analysis!$C$10, O9129&gt;EDA_Outlier_Analysis!$C$11),
      "Outlier",
      "Normal"))</f>
        <v/>
      </c>
      <c r="R9129" t="str">
        <f>IF(P9129="","",
   IF(OR(P9129 &lt; EDA_Outlier_Analysis!$F$7, P9129 &gt; EDA_Outlier_Analysis!$F$8),
      "Outlier",
      "Normal"))</f>
        <v>Normal</v>
      </c>
      <c r="S9129" t="str">
        <f>IF(N9129="","",
   IF(OR(N9129 &lt;EDA_Outlier_Analysis!$I$10, N9129 &gt; EDA_Outlier_Analysis!$I$11),
      "Outlier",
      "Normal"))</f>
        <v>Normal</v>
      </c>
    </row>
    <row r="9130" spans="1:19">
      <c r="A9130" t="s">
        <v>19229</v>
      </c>
      <c r="B9130" s="4">
        <v>45045</v>
      </c>
      <c r="C9130" s="2">
        <v>33407.519999999997</v>
      </c>
      <c r="D9130" t="s">
        <v>849</v>
      </c>
      <c r="E9130" t="s">
        <v>850</v>
      </c>
      <c r="F9130" t="s">
        <v>10</v>
      </c>
      <c r="G9130" t="s">
        <v>31</v>
      </c>
      <c r="H9130" t="s">
        <v>619</v>
      </c>
      <c r="J9130" t="s">
        <v>19230</v>
      </c>
      <c r="K9130" t="str">
        <f>IF(COUNTIF(Customers!A:A, H9130)&gt;0, "Valid", "Invalid")</f>
        <v>Valid</v>
      </c>
      <c r="L9130" t="str">
        <f t="shared" si="710"/>
        <v>4</v>
      </c>
      <c r="M9130" t="str">
        <f t="shared" si="711"/>
        <v>2023</v>
      </c>
      <c r="N9130">
        <f t="shared" si="712"/>
        <v>33407.519999999997</v>
      </c>
      <c r="O9130">
        <f t="shared" si="713"/>
        <v>33407.519999999997</v>
      </c>
      <c r="P9130" t="str">
        <f t="shared" si="714"/>
        <v/>
      </c>
      <c r="Q9130" s="48" t="str">
        <f>IF(O9130="","",
   IF(OR(O9130&lt;EDA_Outlier_Analysis!$C$10, O9130&gt;EDA_Outlier_Analysis!$C$11),
      "Outlier",
      "Normal"))</f>
        <v>Normal</v>
      </c>
      <c r="R9130" t="str">
        <f>IF(P9130="","",
   IF(OR(P9130 &lt; EDA_Outlier_Analysis!$F$7, P9130 &gt; EDA_Outlier_Analysis!$F$8),
      "Outlier",
      "Normal"))</f>
        <v/>
      </c>
      <c r="S9130" t="str">
        <f>IF(N9130="","",
   IF(OR(N9130 &lt;EDA_Outlier_Analysis!$I$10, N9130 &gt; EDA_Outlier_Analysis!$I$11),
      "Outlier",
      "Normal"))</f>
        <v>Normal</v>
      </c>
    </row>
    <row r="9131" spans="1:19">
      <c r="A9131" t="s">
        <v>19231</v>
      </c>
      <c r="B9131" s="4">
        <v>44728</v>
      </c>
      <c r="C9131" s="2">
        <v>-46816.63</v>
      </c>
      <c r="D9131" t="s">
        <v>840</v>
      </c>
      <c r="E9131" t="s">
        <v>905</v>
      </c>
      <c r="F9131" t="s">
        <v>11</v>
      </c>
      <c r="G9131" t="s">
        <v>34</v>
      </c>
      <c r="I9131" t="s">
        <v>3502</v>
      </c>
      <c r="J9131" t="s">
        <v>19232</v>
      </c>
      <c r="K9131" t="str">
        <f>IF(COUNTIF(Customers!A:A, H9131)&gt;0, "Valid", "Invalid")</f>
        <v>Invalid</v>
      </c>
      <c r="L9131" t="str">
        <f t="shared" si="710"/>
        <v>6</v>
      </c>
      <c r="M9131" t="str">
        <f t="shared" si="711"/>
        <v>2022</v>
      </c>
      <c r="N9131">
        <f t="shared" si="712"/>
        <v>-46816.63</v>
      </c>
      <c r="O9131" t="str">
        <f t="shared" si="713"/>
        <v/>
      </c>
      <c r="P9131">
        <f t="shared" si="714"/>
        <v>46816.63</v>
      </c>
      <c r="Q9131" s="48" t="str">
        <f>IF(O9131="","",
   IF(OR(O9131&lt;EDA_Outlier_Analysis!$C$10, O9131&gt;EDA_Outlier_Analysis!$C$11),
      "Outlier",
      "Normal"))</f>
        <v/>
      </c>
      <c r="R9131" t="str">
        <f>IF(P9131="","",
   IF(OR(P9131 &lt; EDA_Outlier_Analysis!$F$7, P9131 &gt; EDA_Outlier_Analysis!$F$8),
      "Outlier",
      "Normal"))</f>
        <v>Normal</v>
      </c>
      <c r="S9131" t="str">
        <f>IF(N9131="","",
   IF(OR(N9131 &lt;EDA_Outlier_Analysis!$I$10, N9131 &gt; EDA_Outlier_Analysis!$I$11),
      "Outlier",
      "Normal"))</f>
        <v>Normal</v>
      </c>
    </row>
    <row r="9132" spans="1:19">
      <c r="A9132" t="s">
        <v>19233</v>
      </c>
      <c r="B9132" s="4">
        <v>45113</v>
      </c>
      <c r="C9132" s="2">
        <v>-34914.46</v>
      </c>
      <c r="D9132" t="s">
        <v>840</v>
      </c>
      <c r="E9132" t="s">
        <v>864</v>
      </c>
      <c r="F9132" t="s">
        <v>9</v>
      </c>
      <c r="G9132" t="s">
        <v>20</v>
      </c>
      <c r="I9132" t="s">
        <v>1368</v>
      </c>
      <c r="J9132" t="s">
        <v>19234</v>
      </c>
      <c r="K9132" t="str">
        <f>IF(COUNTIF(Customers!A:A, H9132)&gt;0, "Valid", "Invalid")</f>
        <v>Invalid</v>
      </c>
      <c r="L9132" t="str">
        <f t="shared" si="710"/>
        <v>7</v>
      </c>
      <c r="M9132" t="str">
        <f t="shared" si="711"/>
        <v>2023</v>
      </c>
      <c r="N9132">
        <f t="shared" si="712"/>
        <v>-34914.46</v>
      </c>
      <c r="O9132" t="str">
        <f t="shared" si="713"/>
        <v/>
      </c>
      <c r="P9132">
        <f t="shared" si="714"/>
        <v>34914.46</v>
      </c>
      <c r="Q9132" s="48" t="str">
        <f>IF(O9132="","",
   IF(OR(O9132&lt;EDA_Outlier_Analysis!$C$10, O9132&gt;EDA_Outlier_Analysis!$C$11),
      "Outlier",
      "Normal"))</f>
        <v/>
      </c>
      <c r="R9132" t="str">
        <f>IF(P9132="","",
   IF(OR(P9132 &lt; EDA_Outlier_Analysis!$F$7, P9132 &gt; EDA_Outlier_Analysis!$F$8),
      "Outlier",
      "Normal"))</f>
        <v>Normal</v>
      </c>
      <c r="S9132" t="str">
        <f>IF(N9132="","",
   IF(OR(N9132 &lt;EDA_Outlier_Analysis!$I$10, N9132 &gt; EDA_Outlier_Analysis!$I$11),
      "Outlier",
      "Normal"))</f>
        <v>Normal</v>
      </c>
    </row>
    <row r="9133" spans="1:19">
      <c r="A9133" t="s">
        <v>19235</v>
      </c>
      <c r="B9133" s="4">
        <v>44943</v>
      </c>
      <c r="C9133" s="2">
        <v>164989.49</v>
      </c>
      <c r="D9133" t="s">
        <v>849</v>
      </c>
      <c r="E9133" t="s">
        <v>868</v>
      </c>
      <c r="F9133" t="s">
        <v>9</v>
      </c>
      <c r="G9133" t="s">
        <v>34</v>
      </c>
      <c r="H9133" t="s">
        <v>651</v>
      </c>
      <c r="J9133" t="s">
        <v>19236</v>
      </c>
      <c r="K9133" t="str">
        <f>IF(COUNTIF(Customers!A:A, H9133)&gt;0, "Valid", "Invalid")</f>
        <v>Valid</v>
      </c>
      <c r="L9133" t="str">
        <f t="shared" si="710"/>
        <v>1</v>
      </c>
      <c r="M9133" t="str">
        <f t="shared" si="711"/>
        <v>2023</v>
      </c>
      <c r="N9133">
        <f t="shared" si="712"/>
        <v>164989.49</v>
      </c>
      <c r="O9133">
        <f t="shared" si="713"/>
        <v>164989.49</v>
      </c>
      <c r="P9133" t="str">
        <f t="shared" si="714"/>
        <v/>
      </c>
      <c r="Q9133" s="48" t="str">
        <f>IF(O9133="","",
   IF(OR(O9133&lt;EDA_Outlier_Analysis!$C$10, O9133&gt;EDA_Outlier_Analysis!$C$11),
      "Outlier",
      "Normal"))</f>
        <v>Normal</v>
      </c>
      <c r="R9133" t="str">
        <f>IF(P9133="","",
   IF(OR(P9133 &lt; EDA_Outlier_Analysis!$F$7, P9133 &gt; EDA_Outlier_Analysis!$F$8),
      "Outlier",
      "Normal"))</f>
        <v/>
      </c>
      <c r="S9133" t="str">
        <f>IF(N9133="","",
   IF(OR(N9133 &lt;EDA_Outlier_Analysis!$I$10, N9133 &gt; EDA_Outlier_Analysis!$I$11),
      "Outlier",
      "Normal"))</f>
        <v>Normal</v>
      </c>
    </row>
    <row r="9134" spans="1:19">
      <c r="A9134" t="s">
        <v>19237</v>
      </c>
      <c r="B9134" s="4">
        <v>44686</v>
      </c>
      <c r="C9134" s="2">
        <v>98284.28</v>
      </c>
      <c r="D9134" t="s">
        <v>849</v>
      </c>
      <c r="E9134" t="s">
        <v>868</v>
      </c>
      <c r="F9134" t="s">
        <v>10</v>
      </c>
      <c r="G9134" t="s">
        <v>24</v>
      </c>
      <c r="H9134" t="s">
        <v>631</v>
      </c>
      <c r="J9134" t="s">
        <v>19238</v>
      </c>
      <c r="K9134" t="str">
        <f>IF(COUNTIF(Customers!A:A, H9134)&gt;0, "Valid", "Invalid")</f>
        <v>Valid</v>
      </c>
      <c r="L9134" t="str">
        <f t="shared" si="710"/>
        <v>5</v>
      </c>
      <c r="M9134" t="str">
        <f t="shared" si="711"/>
        <v>2022</v>
      </c>
      <c r="N9134">
        <f t="shared" si="712"/>
        <v>98284.28</v>
      </c>
      <c r="O9134">
        <f t="shared" si="713"/>
        <v>98284.28</v>
      </c>
      <c r="P9134" t="str">
        <f t="shared" si="714"/>
        <v/>
      </c>
      <c r="Q9134" s="48" t="str">
        <f>IF(O9134="","",
   IF(OR(O9134&lt;EDA_Outlier_Analysis!$C$10, O9134&gt;EDA_Outlier_Analysis!$C$11),
      "Outlier",
      "Normal"))</f>
        <v>Normal</v>
      </c>
      <c r="R9134" t="str">
        <f>IF(P9134="","",
   IF(OR(P9134 &lt; EDA_Outlier_Analysis!$F$7, P9134 &gt; EDA_Outlier_Analysis!$F$8),
      "Outlier",
      "Normal"))</f>
        <v/>
      </c>
      <c r="S9134" t="str">
        <f>IF(N9134="","",
   IF(OR(N9134 &lt;EDA_Outlier_Analysis!$I$10, N9134 &gt; EDA_Outlier_Analysis!$I$11),
      "Outlier",
      "Normal"))</f>
        <v>Normal</v>
      </c>
    </row>
    <row r="9135" spans="1:19">
      <c r="A9135" t="s">
        <v>19239</v>
      </c>
      <c r="B9135" s="4">
        <v>45151</v>
      </c>
      <c r="C9135" s="2">
        <v>-41103.74</v>
      </c>
      <c r="D9135" t="s">
        <v>840</v>
      </c>
      <c r="E9135" t="s">
        <v>845</v>
      </c>
      <c r="F9135" t="s">
        <v>10</v>
      </c>
      <c r="G9135" t="s">
        <v>24</v>
      </c>
      <c r="I9135" t="s">
        <v>1237</v>
      </c>
      <c r="J9135" t="s">
        <v>19240</v>
      </c>
      <c r="K9135" t="str">
        <f>IF(COUNTIF(Customers!A:A, H9135)&gt;0, "Valid", "Invalid")</f>
        <v>Invalid</v>
      </c>
      <c r="L9135" t="str">
        <f t="shared" si="710"/>
        <v>8</v>
      </c>
      <c r="M9135" t="str">
        <f t="shared" si="711"/>
        <v>2023</v>
      </c>
      <c r="N9135">
        <f t="shared" si="712"/>
        <v>-41103.74</v>
      </c>
      <c r="O9135" t="str">
        <f t="shared" si="713"/>
        <v/>
      </c>
      <c r="P9135">
        <f t="shared" si="714"/>
        <v>41103.74</v>
      </c>
      <c r="Q9135" s="48" t="str">
        <f>IF(O9135="","",
   IF(OR(O9135&lt;EDA_Outlier_Analysis!$C$10, O9135&gt;EDA_Outlier_Analysis!$C$11),
      "Outlier",
      "Normal"))</f>
        <v/>
      </c>
      <c r="R9135" t="str">
        <f>IF(P9135="","",
   IF(OR(P9135 &lt; EDA_Outlier_Analysis!$F$7, P9135 &gt; EDA_Outlier_Analysis!$F$8),
      "Outlier",
      "Normal"))</f>
        <v>Normal</v>
      </c>
      <c r="S9135" t="str">
        <f>IF(N9135="","",
   IF(OR(N9135 &lt;EDA_Outlier_Analysis!$I$10, N9135 &gt; EDA_Outlier_Analysis!$I$11),
      "Outlier",
      "Normal"))</f>
        <v>Normal</v>
      </c>
    </row>
    <row r="9136" spans="1:19">
      <c r="A9136" t="s">
        <v>19241</v>
      </c>
      <c r="B9136" s="4">
        <v>45047</v>
      </c>
      <c r="C9136" s="2">
        <v>186342.48</v>
      </c>
      <c r="D9136" t="s">
        <v>849</v>
      </c>
      <c r="E9136" t="s">
        <v>850</v>
      </c>
      <c r="F9136" t="s">
        <v>10</v>
      </c>
      <c r="G9136" t="s">
        <v>24</v>
      </c>
      <c r="H9136" t="s">
        <v>303</v>
      </c>
      <c r="J9136" t="s">
        <v>19242</v>
      </c>
      <c r="K9136" t="str">
        <f>IF(COUNTIF(Customers!A:A, H9136)&gt;0, "Valid", "Invalid")</f>
        <v>Valid</v>
      </c>
      <c r="L9136" t="str">
        <f t="shared" si="710"/>
        <v>5</v>
      </c>
      <c r="M9136" t="str">
        <f t="shared" si="711"/>
        <v>2023</v>
      </c>
      <c r="N9136">
        <f t="shared" si="712"/>
        <v>186342.48</v>
      </c>
      <c r="O9136">
        <f t="shared" si="713"/>
        <v>186342.48</v>
      </c>
      <c r="P9136" t="str">
        <f t="shared" si="714"/>
        <v/>
      </c>
      <c r="Q9136" s="48" t="str">
        <f>IF(O9136="","",
   IF(OR(O9136&lt;EDA_Outlier_Analysis!$C$10, O9136&gt;EDA_Outlier_Analysis!$C$11),
      "Outlier",
      "Normal"))</f>
        <v>Normal</v>
      </c>
      <c r="R9136" t="str">
        <f>IF(P9136="","",
   IF(OR(P9136 &lt; EDA_Outlier_Analysis!$F$7, P9136 &gt; EDA_Outlier_Analysis!$F$8),
      "Outlier",
      "Normal"))</f>
        <v/>
      </c>
      <c r="S9136" t="str">
        <f>IF(N9136="","",
   IF(OR(N9136 &lt;EDA_Outlier_Analysis!$I$10, N9136 &gt; EDA_Outlier_Analysis!$I$11),
      "Outlier",
      "Normal"))</f>
        <v>Normal</v>
      </c>
    </row>
    <row r="9137" spans="1:19">
      <c r="A9137" t="s">
        <v>19243</v>
      </c>
      <c r="B9137" s="4">
        <v>44905</v>
      </c>
      <c r="C9137" s="2">
        <v>39287.21</v>
      </c>
      <c r="D9137" t="s">
        <v>849</v>
      </c>
      <c r="E9137" t="s">
        <v>850</v>
      </c>
      <c r="F9137" t="s">
        <v>10</v>
      </c>
      <c r="G9137" t="s">
        <v>31</v>
      </c>
      <c r="H9137" t="s">
        <v>133</v>
      </c>
      <c r="J9137" t="s">
        <v>19244</v>
      </c>
      <c r="K9137" t="str">
        <f>IF(COUNTIF(Customers!A:A, H9137)&gt;0, "Valid", "Invalid")</f>
        <v>Valid</v>
      </c>
      <c r="L9137" t="str">
        <f t="shared" si="710"/>
        <v>12</v>
      </c>
      <c r="M9137" t="str">
        <f t="shared" si="711"/>
        <v>2022</v>
      </c>
      <c r="N9137">
        <f t="shared" si="712"/>
        <v>39287.21</v>
      </c>
      <c r="O9137">
        <f t="shared" si="713"/>
        <v>39287.21</v>
      </c>
      <c r="P9137" t="str">
        <f t="shared" si="714"/>
        <v/>
      </c>
      <c r="Q9137" s="48" t="str">
        <f>IF(O9137="","",
   IF(OR(O9137&lt;EDA_Outlier_Analysis!$C$10, O9137&gt;EDA_Outlier_Analysis!$C$11),
      "Outlier",
      "Normal"))</f>
        <v>Normal</v>
      </c>
      <c r="R9137" t="str">
        <f>IF(P9137="","",
   IF(OR(P9137 &lt; EDA_Outlier_Analysis!$F$7, P9137 &gt; EDA_Outlier_Analysis!$F$8),
      "Outlier",
      "Normal"))</f>
        <v/>
      </c>
      <c r="S9137" t="str">
        <f>IF(N9137="","",
   IF(OR(N9137 &lt;EDA_Outlier_Analysis!$I$10, N9137 &gt; EDA_Outlier_Analysis!$I$11),
      "Outlier",
      "Normal"))</f>
        <v>Normal</v>
      </c>
    </row>
    <row r="9138" spans="1:19">
      <c r="A9138" t="s">
        <v>19245</v>
      </c>
      <c r="B9138" s="4">
        <v>44868</v>
      </c>
      <c r="C9138" s="2">
        <v>126569.76</v>
      </c>
      <c r="D9138" t="s">
        <v>849</v>
      </c>
      <c r="E9138" t="s">
        <v>868</v>
      </c>
      <c r="F9138" t="s">
        <v>9</v>
      </c>
      <c r="G9138" t="s">
        <v>31</v>
      </c>
      <c r="H9138" t="s">
        <v>663</v>
      </c>
      <c r="J9138" t="s">
        <v>19246</v>
      </c>
      <c r="K9138" t="str">
        <f>IF(COUNTIF(Customers!A:A, H9138)&gt;0, "Valid", "Invalid")</f>
        <v>Valid</v>
      </c>
      <c r="L9138" t="str">
        <f t="shared" si="710"/>
        <v>11</v>
      </c>
      <c r="M9138" t="str">
        <f t="shared" si="711"/>
        <v>2022</v>
      </c>
      <c r="N9138">
        <f t="shared" si="712"/>
        <v>126569.76</v>
      </c>
      <c r="O9138">
        <f t="shared" si="713"/>
        <v>126569.76</v>
      </c>
      <c r="P9138" t="str">
        <f t="shared" si="714"/>
        <v/>
      </c>
      <c r="Q9138" s="48" t="str">
        <f>IF(O9138="","",
   IF(OR(O9138&lt;EDA_Outlier_Analysis!$C$10, O9138&gt;EDA_Outlier_Analysis!$C$11),
      "Outlier",
      "Normal"))</f>
        <v>Normal</v>
      </c>
      <c r="R9138" t="str">
        <f>IF(P9138="","",
   IF(OR(P9138 &lt; EDA_Outlier_Analysis!$F$7, P9138 &gt; EDA_Outlier_Analysis!$F$8),
      "Outlier",
      "Normal"))</f>
        <v/>
      </c>
      <c r="S9138" t="str">
        <f>IF(N9138="","",
   IF(OR(N9138 &lt;EDA_Outlier_Analysis!$I$10, N9138 &gt; EDA_Outlier_Analysis!$I$11),
      "Outlier",
      "Normal"))</f>
        <v>Normal</v>
      </c>
    </row>
    <row r="9139" spans="1:19">
      <c r="A9139" t="s">
        <v>19247</v>
      </c>
      <c r="B9139" s="4">
        <v>45151</v>
      </c>
      <c r="C9139" s="2">
        <v>61065.279999999999</v>
      </c>
      <c r="D9139" t="s">
        <v>849</v>
      </c>
      <c r="E9139" t="s">
        <v>850</v>
      </c>
      <c r="F9139" t="s">
        <v>10</v>
      </c>
      <c r="G9139" t="s">
        <v>24</v>
      </c>
      <c r="H9139" t="s">
        <v>579</v>
      </c>
      <c r="J9139" t="s">
        <v>19248</v>
      </c>
      <c r="K9139" t="str">
        <f>IF(COUNTIF(Customers!A:A, H9139)&gt;0, "Valid", "Invalid")</f>
        <v>Valid</v>
      </c>
      <c r="L9139" t="str">
        <f t="shared" si="710"/>
        <v>8</v>
      </c>
      <c r="M9139" t="str">
        <f t="shared" si="711"/>
        <v>2023</v>
      </c>
      <c r="N9139">
        <f t="shared" si="712"/>
        <v>61065.279999999999</v>
      </c>
      <c r="O9139">
        <f t="shared" si="713"/>
        <v>61065.279999999999</v>
      </c>
      <c r="P9139" t="str">
        <f t="shared" si="714"/>
        <v/>
      </c>
      <c r="Q9139" s="48" t="str">
        <f>IF(O9139="","",
   IF(OR(O9139&lt;EDA_Outlier_Analysis!$C$10, O9139&gt;EDA_Outlier_Analysis!$C$11),
      "Outlier",
      "Normal"))</f>
        <v>Normal</v>
      </c>
      <c r="R9139" t="str">
        <f>IF(P9139="","",
   IF(OR(P9139 &lt; EDA_Outlier_Analysis!$F$7, P9139 &gt; EDA_Outlier_Analysis!$F$8),
      "Outlier",
      "Normal"))</f>
        <v/>
      </c>
      <c r="S9139" t="str">
        <f>IF(N9139="","",
   IF(OR(N9139 &lt;EDA_Outlier_Analysis!$I$10, N9139 &gt; EDA_Outlier_Analysis!$I$11),
      "Outlier",
      "Normal"))</f>
        <v>Normal</v>
      </c>
    </row>
    <row r="9140" spans="1:19">
      <c r="A9140" t="s">
        <v>19249</v>
      </c>
      <c r="B9140" s="4">
        <v>45039</v>
      </c>
      <c r="C9140" s="2">
        <v>140866.53</v>
      </c>
      <c r="D9140" t="s">
        <v>849</v>
      </c>
      <c r="E9140" t="s">
        <v>853</v>
      </c>
      <c r="F9140" t="s">
        <v>9</v>
      </c>
      <c r="G9140" t="s">
        <v>31</v>
      </c>
      <c r="H9140" t="s">
        <v>205</v>
      </c>
      <c r="J9140" t="s">
        <v>19250</v>
      </c>
      <c r="K9140" t="str">
        <f>IF(COUNTIF(Customers!A:A, H9140)&gt;0, "Valid", "Invalid")</f>
        <v>Valid</v>
      </c>
      <c r="L9140" t="str">
        <f t="shared" si="710"/>
        <v>4</v>
      </c>
      <c r="M9140" t="str">
        <f t="shared" si="711"/>
        <v>2023</v>
      </c>
      <c r="N9140">
        <f t="shared" si="712"/>
        <v>140866.53</v>
      </c>
      <c r="O9140">
        <f t="shared" si="713"/>
        <v>140866.53</v>
      </c>
      <c r="P9140" t="str">
        <f t="shared" si="714"/>
        <v/>
      </c>
      <c r="Q9140" s="48" t="str">
        <f>IF(O9140="","",
   IF(OR(O9140&lt;EDA_Outlier_Analysis!$C$10, O9140&gt;EDA_Outlier_Analysis!$C$11),
      "Outlier",
      "Normal"))</f>
        <v>Normal</v>
      </c>
      <c r="R9140" t="str">
        <f>IF(P9140="","",
   IF(OR(P9140 &lt; EDA_Outlier_Analysis!$F$7, P9140 &gt; EDA_Outlier_Analysis!$F$8),
      "Outlier",
      "Normal"))</f>
        <v/>
      </c>
      <c r="S9140" t="str">
        <f>IF(N9140="","",
   IF(OR(N9140 &lt;EDA_Outlier_Analysis!$I$10, N9140 &gt; EDA_Outlier_Analysis!$I$11),
      "Outlier",
      "Normal"))</f>
        <v>Normal</v>
      </c>
    </row>
    <row r="9141" spans="1:19">
      <c r="A9141" t="s">
        <v>19251</v>
      </c>
      <c r="B9141" s="4">
        <v>45068</v>
      </c>
      <c r="C9141" s="2">
        <v>-5428.8</v>
      </c>
      <c r="D9141" t="s">
        <v>840</v>
      </c>
      <c r="E9141" t="s">
        <v>905</v>
      </c>
      <c r="F9141" t="s">
        <v>11</v>
      </c>
      <c r="G9141" t="s">
        <v>20</v>
      </c>
      <c r="I9141" t="s">
        <v>1358</v>
      </c>
      <c r="J9141" t="s">
        <v>19252</v>
      </c>
      <c r="K9141" t="str">
        <f>IF(COUNTIF(Customers!A:A, H9141)&gt;0, "Valid", "Invalid")</f>
        <v>Invalid</v>
      </c>
      <c r="L9141" t="str">
        <f t="shared" si="710"/>
        <v>5</v>
      </c>
      <c r="M9141" t="str">
        <f t="shared" si="711"/>
        <v>2023</v>
      </c>
      <c r="N9141">
        <f t="shared" si="712"/>
        <v>-5428.8</v>
      </c>
      <c r="O9141" t="str">
        <f t="shared" si="713"/>
        <v/>
      </c>
      <c r="P9141">
        <f t="shared" si="714"/>
        <v>5428.8</v>
      </c>
      <c r="Q9141" s="48" t="str">
        <f>IF(O9141="","",
   IF(OR(O9141&lt;EDA_Outlier_Analysis!$C$10, O9141&gt;EDA_Outlier_Analysis!$C$11),
      "Outlier",
      "Normal"))</f>
        <v/>
      </c>
      <c r="R9141" t="str">
        <f>IF(P9141="","",
   IF(OR(P9141 &lt; EDA_Outlier_Analysis!$F$7, P9141 &gt; EDA_Outlier_Analysis!$F$8),
      "Outlier",
      "Normal"))</f>
        <v>Outlier</v>
      </c>
      <c r="S9141" t="str">
        <f>IF(N9141="","",
   IF(OR(N9141 &lt;EDA_Outlier_Analysis!$I$10, N9141 &gt; EDA_Outlier_Analysis!$I$11),
      "Outlier",
      "Normal"))</f>
        <v>Normal</v>
      </c>
    </row>
    <row r="9142" spans="1:19">
      <c r="A9142" t="s">
        <v>19253</v>
      </c>
      <c r="B9142" s="4">
        <v>44982</v>
      </c>
      <c r="C9142" s="2">
        <v>154630.45000000001</v>
      </c>
      <c r="D9142" t="s">
        <v>849</v>
      </c>
      <c r="E9142" t="s">
        <v>850</v>
      </c>
      <c r="F9142" t="s">
        <v>10</v>
      </c>
      <c r="G9142" t="s">
        <v>34</v>
      </c>
      <c r="H9142" t="s">
        <v>143</v>
      </c>
      <c r="J9142" t="s">
        <v>19254</v>
      </c>
      <c r="K9142" t="str">
        <f>IF(COUNTIF(Customers!A:A, H9142)&gt;0, "Valid", "Invalid")</f>
        <v>Valid</v>
      </c>
      <c r="L9142" t="str">
        <f t="shared" si="710"/>
        <v>2</v>
      </c>
      <c r="M9142" t="str">
        <f t="shared" si="711"/>
        <v>2023</v>
      </c>
      <c r="N9142">
        <f t="shared" si="712"/>
        <v>154630.45000000001</v>
      </c>
      <c r="O9142">
        <f t="shared" si="713"/>
        <v>154630.45000000001</v>
      </c>
      <c r="P9142" t="str">
        <f t="shared" si="714"/>
        <v/>
      </c>
      <c r="Q9142" s="48" t="str">
        <f>IF(O9142="","",
   IF(OR(O9142&lt;EDA_Outlier_Analysis!$C$10, O9142&gt;EDA_Outlier_Analysis!$C$11),
      "Outlier",
      "Normal"))</f>
        <v>Normal</v>
      </c>
      <c r="R9142" t="str">
        <f>IF(P9142="","",
   IF(OR(P9142 &lt; EDA_Outlier_Analysis!$F$7, P9142 &gt; EDA_Outlier_Analysis!$F$8),
      "Outlier",
      "Normal"))</f>
        <v/>
      </c>
      <c r="S9142" t="str">
        <f>IF(N9142="","",
   IF(OR(N9142 &lt;EDA_Outlier_Analysis!$I$10, N9142 &gt; EDA_Outlier_Analysis!$I$11),
      "Outlier",
      "Normal"))</f>
        <v>Normal</v>
      </c>
    </row>
    <row r="9143" spans="1:19">
      <c r="A9143" t="s">
        <v>19255</v>
      </c>
      <c r="B9143" s="4">
        <v>44921</v>
      </c>
      <c r="C9143" s="2">
        <v>-41173.42</v>
      </c>
      <c r="D9143" t="s">
        <v>840</v>
      </c>
      <c r="E9143" t="s">
        <v>864</v>
      </c>
      <c r="F9143" t="s">
        <v>10</v>
      </c>
      <c r="G9143" t="s">
        <v>20</v>
      </c>
      <c r="I9143" t="s">
        <v>4371</v>
      </c>
      <c r="J9143" t="s">
        <v>19256</v>
      </c>
      <c r="K9143" t="str">
        <f>IF(COUNTIF(Customers!A:A, H9143)&gt;0, "Valid", "Invalid")</f>
        <v>Invalid</v>
      </c>
      <c r="L9143" t="str">
        <f t="shared" si="710"/>
        <v>12</v>
      </c>
      <c r="M9143" t="str">
        <f t="shared" si="711"/>
        <v>2022</v>
      </c>
      <c r="N9143">
        <f t="shared" si="712"/>
        <v>-41173.42</v>
      </c>
      <c r="O9143" t="str">
        <f t="shared" si="713"/>
        <v/>
      </c>
      <c r="P9143">
        <f t="shared" si="714"/>
        <v>41173.42</v>
      </c>
      <c r="Q9143" s="48" t="str">
        <f>IF(O9143="","",
   IF(OR(O9143&lt;EDA_Outlier_Analysis!$C$10, O9143&gt;EDA_Outlier_Analysis!$C$11),
      "Outlier",
      "Normal"))</f>
        <v/>
      </c>
      <c r="R9143" t="str">
        <f>IF(P9143="","",
   IF(OR(P9143 &lt; EDA_Outlier_Analysis!$F$7, P9143 &gt; EDA_Outlier_Analysis!$F$8),
      "Outlier",
      "Normal"))</f>
        <v>Normal</v>
      </c>
      <c r="S9143" t="str">
        <f>IF(N9143="","",
   IF(OR(N9143 &lt;EDA_Outlier_Analysis!$I$10, N9143 &gt; EDA_Outlier_Analysis!$I$11),
      "Outlier",
      "Normal"))</f>
        <v>Normal</v>
      </c>
    </row>
    <row r="9144" spans="1:19">
      <c r="A9144" t="s">
        <v>19257</v>
      </c>
      <c r="B9144" s="4">
        <v>45173</v>
      </c>
      <c r="C9144" s="2">
        <v>-37660.959999999999</v>
      </c>
      <c r="D9144" t="s">
        <v>840</v>
      </c>
      <c r="E9144" t="s">
        <v>878</v>
      </c>
      <c r="F9144" t="s">
        <v>11</v>
      </c>
      <c r="G9144" t="s">
        <v>24</v>
      </c>
      <c r="I9144" t="s">
        <v>857</v>
      </c>
      <c r="J9144" t="s">
        <v>19258</v>
      </c>
      <c r="K9144" t="str">
        <f>IF(COUNTIF(Customers!A:A, H9144)&gt;0, "Valid", "Invalid")</f>
        <v>Invalid</v>
      </c>
      <c r="L9144" t="str">
        <f t="shared" si="710"/>
        <v>9</v>
      </c>
      <c r="M9144" t="str">
        <f t="shared" si="711"/>
        <v>2023</v>
      </c>
      <c r="N9144">
        <f t="shared" si="712"/>
        <v>-37660.959999999999</v>
      </c>
      <c r="O9144" t="str">
        <f t="shared" si="713"/>
        <v/>
      </c>
      <c r="P9144">
        <f t="shared" si="714"/>
        <v>37660.959999999999</v>
      </c>
      <c r="Q9144" s="48" t="str">
        <f>IF(O9144="","",
   IF(OR(O9144&lt;EDA_Outlier_Analysis!$C$10, O9144&gt;EDA_Outlier_Analysis!$C$11),
      "Outlier",
      "Normal"))</f>
        <v/>
      </c>
      <c r="R9144" t="str">
        <f>IF(P9144="","",
   IF(OR(P9144 &lt; EDA_Outlier_Analysis!$F$7, P9144 &gt; EDA_Outlier_Analysis!$F$8),
      "Outlier",
      "Normal"))</f>
        <v>Normal</v>
      </c>
      <c r="S9144" t="str">
        <f>IF(N9144="","",
   IF(OR(N9144 &lt;EDA_Outlier_Analysis!$I$10, N9144 &gt; EDA_Outlier_Analysis!$I$11),
      "Outlier",
      "Normal"))</f>
        <v>Normal</v>
      </c>
    </row>
    <row r="9145" spans="1:19">
      <c r="A9145" t="s">
        <v>19259</v>
      </c>
      <c r="B9145" s="4">
        <v>44701</v>
      </c>
      <c r="C9145" s="2">
        <v>142703.67999999999</v>
      </c>
      <c r="D9145" t="s">
        <v>849</v>
      </c>
      <c r="E9145" t="s">
        <v>850</v>
      </c>
      <c r="F9145" t="s">
        <v>10</v>
      </c>
      <c r="G9145" t="s">
        <v>20</v>
      </c>
      <c r="H9145" t="s">
        <v>281</v>
      </c>
      <c r="J9145" t="s">
        <v>19260</v>
      </c>
      <c r="K9145" t="str">
        <f>IF(COUNTIF(Customers!A:A, H9145)&gt;0, "Valid", "Invalid")</f>
        <v>Valid</v>
      </c>
      <c r="L9145" t="str">
        <f t="shared" si="710"/>
        <v>5</v>
      </c>
      <c r="M9145" t="str">
        <f t="shared" si="711"/>
        <v>2022</v>
      </c>
      <c r="N9145">
        <f t="shared" si="712"/>
        <v>142703.67999999999</v>
      </c>
      <c r="O9145">
        <f t="shared" si="713"/>
        <v>142703.67999999999</v>
      </c>
      <c r="P9145" t="str">
        <f t="shared" si="714"/>
        <v/>
      </c>
      <c r="Q9145" s="48" t="str">
        <f>IF(O9145="","",
   IF(OR(O9145&lt;EDA_Outlier_Analysis!$C$10, O9145&gt;EDA_Outlier_Analysis!$C$11),
      "Outlier",
      "Normal"))</f>
        <v>Normal</v>
      </c>
      <c r="R9145" t="str">
        <f>IF(P9145="","",
   IF(OR(P9145 &lt; EDA_Outlier_Analysis!$F$7, P9145 &gt; EDA_Outlier_Analysis!$F$8),
      "Outlier",
      "Normal"))</f>
        <v/>
      </c>
      <c r="S9145" t="str">
        <f>IF(N9145="","",
   IF(OR(N9145 &lt;EDA_Outlier_Analysis!$I$10, N9145 &gt; EDA_Outlier_Analysis!$I$11),
      "Outlier",
      "Normal"))</f>
        <v>Normal</v>
      </c>
    </row>
    <row r="9146" spans="1:19">
      <c r="A9146" t="s">
        <v>19261</v>
      </c>
      <c r="B9146" s="4">
        <v>44832</v>
      </c>
      <c r="C9146" s="2">
        <v>169938.72</v>
      </c>
      <c r="D9146" t="s">
        <v>849</v>
      </c>
      <c r="E9146" t="s">
        <v>850</v>
      </c>
      <c r="F9146" t="s">
        <v>9</v>
      </c>
      <c r="G9146" t="s">
        <v>20</v>
      </c>
      <c r="H9146" t="s">
        <v>225</v>
      </c>
      <c r="J9146" t="s">
        <v>19262</v>
      </c>
      <c r="K9146" t="str">
        <f>IF(COUNTIF(Customers!A:A, H9146)&gt;0, "Valid", "Invalid")</f>
        <v>Valid</v>
      </c>
      <c r="L9146" t="str">
        <f t="shared" si="710"/>
        <v>9</v>
      </c>
      <c r="M9146" t="str">
        <f t="shared" si="711"/>
        <v>2022</v>
      </c>
      <c r="N9146">
        <f t="shared" si="712"/>
        <v>169938.72</v>
      </c>
      <c r="O9146">
        <f t="shared" si="713"/>
        <v>169938.72</v>
      </c>
      <c r="P9146" t="str">
        <f t="shared" si="714"/>
        <v/>
      </c>
      <c r="Q9146" s="48" t="str">
        <f>IF(O9146="","",
   IF(OR(O9146&lt;EDA_Outlier_Analysis!$C$10, O9146&gt;EDA_Outlier_Analysis!$C$11),
      "Outlier",
      "Normal"))</f>
        <v>Normal</v>
      </c>
      <c r="R9146" t="str">
        <f>IF(P9146="","",
   IF(OR(P9146 &lt; EDA_Outlier_Analysis!$F$7, P9146 &gt; EDA_Outlier_Analysis!$F$8),
      "Outlier",
      "Normal"))</f>
        <v/>
      </c>
      <c r="S9146" t="str">
        <f>IF(N9146="","",
   IF(OR(N9146 &lt;EDA_Outlier_Analysis!$I$10, N9146 &gt; EDA_Outlier_Analysis!$I$11),
      "Outlier",
      "Normal"))</f>
        <v>Normal</v>
      </c>
    </row>
    <row r="9147" spans="1:19">
      <c r="A9147" t="s">
        <v>19263</v>
      </c>
      <c r="B9147" s="4">
        <v>45114</v>
      </c>
      <c r="C9147" s="2">
        <v>115988.78</v>
      </c>
      <c r="D9147" t="s">
        <v>849</v>
      </c>
      <c r="E9147" t="s">
        <v>868</v>
      </c>
      <c r="F9147" t="s">
        <v>9</v>
      </c>
      <c r="G9147" t="s">
        <v>34</v>
      </c>
      <c r="H9147" t="s">
        <v>389</v>
      </c>
      <c r="J9147" t="s">
        <v>19264</v>
      </c>
      <c r="K9147" t="str">
        <f>IF(COUNTIF(Customers!A:A, H9147)&gt;0, "Valid", "Invalid")</f>
        <v>Valid</v>
      </c>
      <c r="L9147" t="str">
        <f t="shared" si="710"/>
        <v>7</v>
      </c>
      <c r="M9147" t="str">
        <f t="shared" si="711"/>
        <v>2023</v>
      </c>
      <c r="N9147">
        <f t="shared" si="712"/>
        <v>115988.78</v>
      </c>
      <c r="O9147">
        <f t="shared" si="713"/>
        <v>115988.78</v>
      </c>
      <c r="P9147" t="str">
        <f t="shared" si="714"/>
        <v/>
      </c>
      <c r="Q9147" s="48" t="str">
        <f>IF(O9147="","",
   IF(OR(O9147&lt;EDA_Outlier_Analysis!$C$10, O9147&gt;EDA_Outlier_Analysis!$C$11),
      "Outlier",
      "Normal"))</f>
        <v>Normal</v>
      </c>
      <c r="R9147" t="str">
        <f>IF(P9147="","",
   IF(OR(P9147 &lt; EDA_Outlier_Analysis!$F$7, P9147 &gt; EDA_Outlier_Analysis!$F$8),
      "Outlier",
      "Normal"))</f>
        <v/>
      </c>
      <c r="S9147" t="str">
        <f>IF(N9147="","",
   IF(OR(N9147 &lt;EDA_Outlier_Analysis!$I$10, N9147 &gt; EDA_Outlier_Analysis!$I$11),
      "Outlier",
      "Normal"))</f>
        <v>Normal</v>
      </c>
    </row>
    <row r="9148" spans="1:19">
      <c r="A9148" t="s">
        <v>19265</v>
      </c>
      <c r="B9148" s="4">
        <v>44859</v>
      </c>
      <c r="C9148" s="2">
        <v>-29665.71</v>
      </c>
      <c r="D9148" t="s">
        <v>840</v>
      </c>
      <c r="E9148" t="s">
        <v>864</v>
      </c>
      <c r="F9148" t="s">
        <v>10</v>
      </c>
      <c r="G9148" t="s">
        <v>34</v>
      </c>
      <c r="I9148" t="s">
        <v>1412</v>
      </c>
      <c r="J9148" t="s">
        <v>19266</v>
      </c>
      <c r="K9148" t="str">
        <f>IF(COUNTIF(Customers!A:A, H9148)&gt;0, "Valid", "Invalid")</f>
        <v>Invalid</v>
      </c>
      <c r="L9148" t="str">
        <f t="shared" si="710"/>
        <v>10</v>
      </c>
      <c r="M9148" t="str">
        <f t="shared" si="711"/>
        <v>2022</v>
      </c>
      <c r="N9148">
        <f t="shared" si="712"/>
        <v>-29665.71</v>
      </c>
      <c r="O9148" t="str">
        <f t="shared" si="713"/>
        <v/>
      </c>
      <c r="P9148">
        <f t="shared" si="714"/>
        <v>29665.71</v>
      </c>
      <c r="Q9148" s="48" t="str">
        <f>IF(O9148="","",
   IF(OR(O9148&lt;EDA_Outlier_Analysis!$C$10, O9148&gt;EDA_Outlier_Analysis!$C$11),
      "Outlier",
      "Normal"))</f>
        <v/>
      </c>
      <c r="R9148" t="str">
        <f>IF(P9148="","",
   IF(OR(P9148 &lt; EDA_Outlier_Analysis!$F$7, P9148 &gt; EDA_Outlier_Analysis!$F$8),
      "Outlier",
      "Normal"))</f>
        <v>Normal</v>
      </c>
      <c r="S9148" t="str">
        <f>IF(N9148="","",
   IF(OR(N9148 &lt;EDA_Outlier_Analysis!$I$10, N9148 &gt; EDA_Outlier_Analysis!$I$11),
      "Outlier",
      "Normal"))</f>
        <v>Normal</v>
      </c>
    </row>
    <row r="9149" spans="1:19">
      <c r="A9149" t="s">
        <v>19267</v>
      </c>
      <c r="B9149" s="4">
        <v>44763</v>
      </c>
      <c r="C9149" s="2">
        <v>66600.84</v>
      </c>
      <c r="D9149" t="s">
        <v>849</v>
      </c>
      <c r="E9149" t="s">
        <v>868</v>
      </c>
      <c r="F9149" t="s">
        <v>10</v>
      </c>
      <c r="G9149" t="s">
        <v>24</v>
      </c>
      <c r="H9149" t="s">
        <v>215</v>
      </c>
      <c r="J9149" t="s">
        <v>19268</v>
      </c>
      <c r="K9149" t="str">
        <f>IF(COUNTIF(Customers!A:A, H9149)&gt;0, "Valid", "Invalid")</f>
        <v>Valid</v>
      </c>
      <c r="L9149" t="str">
        <f t="shared" si="710"/>
        <v>7</v>
      </c>
      <c r="M9149" t="str">
        <f t="shared" si="711"/>
        <v>2022</v>
      </c>
      <c r="N9149">
        <f t="shared" si="712"/>
        <v>66600.84</v>
      </c>
      <c r="O9149">
        <f t="shared" si="713"/>
        <v>66600.84</v>
      </c>
      <c r="P9149" t="str">
        <f t="shared" si="714"/>
        <v/>
      </c>
      <c r="Q9149" s="48" t="str">
        <f>IF(O9149="","",
   IF(OR(O9149&lt;EDA_Outlier_Analysis!$C$10, O9149&gt;EDA_Outlier_Analysis!$C$11),
      "Outlier",
      "Normal"))</f>
        <v>Normal</v>
      </c>
      <c r="R9149" t="str">
        <f>IF(P9149="","",
   IF(OR(P9149 &lt; EDA_Outlier_Analysis!$F$7, P9149 &gt; EDA_Outlier_Analysis!$F$8),
      "Outlier",
      "Normal"))</f>
        <v/>
      </c>
      <c r="S9149" t="str">
        <f>IF(N9149="","",
   IF(OR(N9149 &lt;EDA_Outlier_Analysis!$I$10, N9149 &gt; EDA_Outlier_Analysis!$I$11),
      "Outlier",
      "Normal"))</f>
        <v>Normal</v>
      </c>
    </row>
    <row r="9150" spans="1:19">
      <c r="A9150" t="s">
        <v>19269</v>
      </c>
      <c r="B9150" s="4">
        <v>45231</v>
      </c>
      <c r="C9150" s="2">
        <v>276932.09999999998</v>
      </c>
      <c r="D9150" t="s">
        <v>849</v>
      </c>
      <c r="E9150" t="s">
        <v>868</v>
      </c>
      <c r="F9150" t="s">
        <v>10</v>
      </c>
      <c r="G9150" t="s">
        <v>24</v>
      </c>
      <c r="H9150" t="s">
        <v>161</v>
      </c>
      <c r="J9150" t="s">
        <v>19270</v>
      </c>
      <c r="K9150" t="str">
        <f>IF(COUNTIF(Customers!A:A, H9150)&gt;0, "Valid", "Invalid")</f>
        <v>Valid</v>
      </c>
      <c r="L9150" t="str">
        <f t="shared" si="710"/>
        <v>11</v>
      </c>
      <c r="M9150" t="str">
        <f t="shared" si="711"/>
        <v>2023</v>
      </c>
      <c r="N9150">
        <f t="shared" si="712"/>
        <v>276932.09999999998</v>
      </c>
      <c r="O9150">
        <f t="shared" si="713"/>
        <v>276932.09999999998</v>
      </c>
      <c r="P9150" t="str">
        <f t="shared" si="714"/>
        <v/>
      </c>
      <c r="Q9150" s="48" t="str">
        <f>IF(O9150="","",
   IF(OR(O9150&lt;EDA_Outlier_Analysis!$C$10, O9150&gt;EDA_Outlier_Analysis!$C$11),
      "Outlier",
      "Normal"))</f>
        <v>Normal</v>
      </c>
      <c r="R9150" t="str">
        <f>IF(P9150="","",
   IF(OR(P9150 &lt; EDA_Outlier_Analysis!$F$7, P9150 &gt; EDA_Outlier_Analysis!$F$8),
      "Outlier",
      "Normal"))</f>
        <v/>
      </c>
      <c r="S9150" t="str">
        <f>IF(N9150="","",
   IF(OR(N9150 &lt;EDA_Outlier_Analysis!$I$10, N9150 &gt; EDA_Outlier_Analysis!$I$11),
      "Outlier",
      "Normal"))</f>
        <v>Normal</v>
      </c>
    </row>
    <row r="9151" spans="1:19">
      <c r="A9151" t="s">
        <v>19271</v>
      </c>
      <c r="B9151" s="4">
        <v>45028</v>
      </c>
      <c r="C9151" s="2">
        <v>107851.26</v>
      </c>
      <c r="D9151" t="s">
        <v>849</v>
      </c>
      <c r="E9151" t="s">
        <v>868</v>
      </c>
      <c r="F9151" t="s">
        <v>11</v>
      </c>
      <c r="G9151" t="s">
        <v>31</v>
      </c>
      <c r="H9151" t="s">
        <v>639</v>
      </c>
      <c r="J9151" t="s">
        <v>19272</v>
      </c>
      <c r="K9151" t="str">
        <f>IF(COUNTIF(Customers!A:A, H9151)&gt;0, "Valid", "Invalid")</f>
        <v>Valid</v>
      </c>
      <c r="L9151" t="str">
        <f t="shared" si="710"/>
        <v>4</v>
      </c>
      <c r="M9151" t="str">
        <f t="shared" si="711"/>
        <v>2023</v>
      </c>
      <c r="N9151">
        <f t="shared" si="712"/>
        <v>107851.26</v>
      </c>
      <c r="O9151">
        <f t="shared" si="713"/>
        <v>107851.26</v>
      </c>
      <c r="P9151" t="str">
        <f t="shared" si="714"/>
        <v/>
      </c>
      <c r="Q9151" s="48" t="str">
        <f>IF(O9151="","",
   IF(OR(O9151&lt;EDA_Outlier_Analysis!$C$10, O9151&gt;EDA_Outlier_Analysis!$C$11),
      "Outlier",
      "Normal"))</f>
        <v>Normal</v>
      </c>
      <c r="R9151" t="str">
        <f>IF(P9151="","",
   IF(OR(P9151 &lt; EDA_Outlier_Analysis!$F$7, P9151 &gt; EDA_Outlier_Analysis!$F$8),
      "Outlier",
      "Normal"))</f>
        <v/>
      </c>
      <c r="S9151" t="str">
        <f>IF(N9151="","",
   IF(OR(N9151 &lt;EDA_Outlier_Analysis!$I$10, N9151 &gt; EDA_Outlier_Analysis!$I$11),
      "Outlier",
      "Normal"))</f>
        <v>Normal</v>
      </c>
    </row>
    <row r="9152" spans="1:19">
      <c r="A9152" t="s">
        <v>19273</v>
      </c>
      <c r="B9152" s="4">
        <v>44981</v>
      </c>
      <c r="C9152" s="2">
        <v>186517.24</v>
      </c>
      <c r="D9152" t="s">
        <v>849</v>
      </c>
      <c r="E9152" t="s">
        <v>868</v>
      </c>
      <c r="F9152" t="s">
        <v>9</v>
      </c>
      <c r="G9152" t="s">
        <v>20</v>
      </c>
      <c r="H9152" t="s">
        <v>187</v>
      </c>
      <c r="J9152" t="s">
        <v>19274</v>
      </c>
      <c r="K9152" t="str">
        <f>IF(COUNTIF(Customers!A:A, H9152)&gt;0, "Valid", "Invalid")</f>
        <v>Valid</v>
      </c>
      <c r="L9152" t="str">
        <f t="shared" si="710"/>
        <v>2</v>
      </c>
      <c r="M9152" t="str">
        <f t="shared" si="711"/>
        <v>2023</v>
      </c>
      <c r="N9152">
        <f t="shared" si="712"/>
        <v>186517.24</v>
      </c>
      <c r="O9152">
        <f t="shared" si="713"/>
        <v>186517.24</v>
      </c>
      <c r="P9152" t="str">
        <f t="shared" si="714"/>
        <v/>
      </c>
      <c r="Q9152" s="48" t="str">
        <f>IF(O9152="","",
   IF(OR(O9152&lt;EDA_Outlier_Analysis!$C$10, O9152&gt;EDA_Outlier_Analysis!$C$11),
      "Outlier",
      "Normal"))</f>
        <v>Normal</v>
      </c>
      <c r="R9152" t="str">
        <f>IF(P9152="","",
   IF(OR(P9152 &lt; EDA_Outlier_Analysis!$F$7, P9152 &gt; EDA_Outlier_Analysis!$F$8),
      "Outlier",
      "Normal"))</f>
        <v/>
      </c>
      <c r="S9152" t="str">
        <f>IF(N9152="","",
   IF(OR(N9152 &lt;EDA_Outlier_Analysis!$I$10, N9152 &gt; EDA_Outlier_Analysis!$I$11),
      "Outlier",
      "Normal"))</f>
        <v>Normal</v>
      </c>
    </row>
    <row r="9153" spans="1:19">
      <c r="A9153" t="s">
        <v>19275</v>
      </c>
      <c r="B9153" s="4">
        <v>44659</v>
      </c>
      <c r="C9153" s="2">
        <v>-42292.959999999999</v>
      </c>
      <c r="D9153" t="s">
        <v>840</v>
      </c>
      <c r="E9153" t="s">
        <v>878</v>
      </c>
      <c r="F9153" t="s">
        <v>9</v>
      </c>
      <c r="G9153" t="s">
        <v>34</v>
      </c>
      <c r="I9153" t="s">
        <v>1062</v>
      </c>
      <c r="J9153" t="s">
        <v>19276</v>
      </c>
      <c r="K9153" t="str">
        <f>IF(COUNTIF(Customers!A:A, H9153)&gt;0, "Valid", "Invalid")</f>
        <v>Invalid</v>
      </c>
      <c r="L9153" t="str">
        <f t="shared" si="710"/>
        <v>4</v>
      </c>
      <c r="M9153" t="str">
        <f t="shared" si="711"/>
        <v>2022</v>
      </c>
      <c r="N9153">
        <f t="shared" si="712"/>
        <v>-42292.959999999999</v>
      </c>
      <c r="O9153" t="str">
        <f t="shared" si="713"/>
        <v/>
      </c>
      <c r="P9153">
        <f t="shared" si="714"/>
        <v>42292.959999999999</v>
      </c>
      <c r="Q9153" s="48" t="str">
        <f>IF(O9153="","",
   IF(OR(O9153&lt;EDA_Outlier_Analysis!$C$10, O9153&gt;EDA_Outlier_Analysis!$C$11),
      "Outlier",
      "Normal"))</f>
        <v/>
      </c>
      <c r="R9153" t="str">
        <f>IF(P9153="","",
   IF(OR(P9153 &lt; EDA_Outlier_Analysis!$F$7, P9153 &gt; EDA_Outlier_Analysis!$F$8),
      "Outlier",
      "Normal"))</f>
        <v>Normal</v>
      </c>
      <c r="S9153" t="str">
        <f>IF(N9153="","",
   IF(OR(N9153 &lt;EDA_Outlier_Analysis!$I$10, N9153 &gt; EDA_Outlier_Analysis!$I$11),
      "Outlier",
      "Normal"))</f>
        <v>Normal</v>
      </c>
    </row>
    <row r="9154" spans="1:19">
      <c r="A9154" t="s">
        <v>19277</v>
      </c>
      <c r="B9154" s="4">
        <v>45141</v>
      </c>
      <c r="C9154" s="2">
        <v>-44377</v>
      </c>
      <c r="D9154" t="s">
        <v>840</v>
      </c>
      <c r="E9154" t="s">
        <v>905</v>
      </c>
      <c r="F9154" t="s">
        <v>11</v>
      </c>
      <c r="G9154" t="s">
        <v>24</v>
      </c>
      <c r="I9154" t="s">
        <v>1415</v>
      </c>
      <c r="J9154" t="s">
        <v>19278</v>
      </c>
      <c r="K9154" t="str">
        <f>IF(COUNTIF(Customers!A:A, H9154)&gt;0, "Valid", "Invalid")</f>
        <v>Invalid</v>
      </c>
      <c r="L9154" t="str">
        <f t="shared" si="710"/>
        <v>8</v>
      </c>
      <c r="M9154" t="str">
        <f t="shared" si="711"/>
        <v>2023</v>
      </c>
      <c r="N9154">
        <f t="shared" si="712"/>
        <v>-44377</v>
      </c>
      <c r="O9154" t="str">
        <f t="shared" si="713"/>
        <v/>
      </c>
      <c r="P9154">
        <f t="shared" si="714"/>
        <v>44377</v>
      </c>
      <c r="Q9154" s="48" t="str">
        <f>IF(O9154="","",
   IF(OR(O9154&lt;EDA_Outlier_Analysis!$C$10, O9154&gt;EDA_Outlier_Analysis!$C$11),
      "Outlier",
      "Normal"))</f>
        <v/>
      </c>
      <c r="R9154" t="str">
        <f>IF(P9154="","",
   IF(OR(P9154 &lt; EDA_Outlier_Analysis!$F$7, P9154 &gt; EDA_Outlier_Analysis!$F$8),
      "Outlier",
      "Normal"))</f>
        <v>Normal</v>
      </c>
      <c r="S9154" t="str">
        <f>IF(N9154="","",
   IF(OR(N9154 &lt;EDA_Outlier_Analysis!$I$10, N9154 &gt; EDA_Outlier_Analysis!$I$11),
      "Outlier",
      "Normal"))</f>
        <v>Normal</v>
      </c>
    </row>
    <row r="9155" spans="1:19">
      <c r="A9155" t="s">
        <v>19279</v>
      </c>
      <c r="B9155" s="4">
        <v>44793</v>
      </c>
      <c r="C9155" s="2">
        <v>-61367.02</v>
      </c>
      <c r="D9155" t="s">
        <v>840</v>
      </c>
      <c r="E9155" t="s">
        <v>845</v>
      </c>
      <c r="F9155" t="s">
        <v>9</v>
      </c>
      <c r="G9155" t="s">
        <v>24</v>
      </c>
      <c r="I9155" t="s">
        <v>1468</v>
      </c>
      <c r="J9155" t="s">
        <v>19280</v>
      </c>
      <c r="K9155" t="str">
        <f>IF(COUNTIF(Customers!A:A, H9155)&gt;0, "Valid", "Invalid")</f>
        <v>Invalid</v>
      </c>
      <c r="L9155" t="str">
        <f t="shared" ref="L9155:L9218" si="715">TEXT(B9155,"m")</f>
        <v>8</v>
      </c>
      <c r="M9155" t="str">
        <f t="shared" ref="M9155:M9218" si="716">TEXT(B9155,"yyyy")</f>
        <v>2022</v>
      </c>
      <c r="N9155">
        <f t="shared" ref="N9155:N9218" si="717">IF(D9155="Revenue",C9155,-ABS(C9155))</f>
        <v>-61367.02</v>
      </c>
      <c r="O9155" t="str">
        <f t="shared" ref="O9155:O9218" si="718">IF(D9155="Revenue", C9155, "")</f>
        <v/>
      </c>
      <c r="P9155">
        <f t="shared" ref="P9155:P9218" si="719">IF(D9155="Expense", ABS(C9155), "")</f>
        <v>61367.02</v>
      </c>
      <c r="Q9155" s="48" t="str">
        <f>IF(O9155="","",
   IF(OR(O9155&lt;EDA_Outlier_Analysis!$C$10, O9155&gt;EDA_Outlier_Analysis!$C$11),
      "Outlier",
      "Normal"))</f>
        <v/>
      </c>
      <c r="R9155" t="str">
        <f>IF(P9155="","",
   IF(OR(P9155 &lt; EDA_Outlier_Analysis!$F$7, P9155 &gt; EDA_Outlier_Analysis!$F$8),
      "Outlier",
      "Normal"))</f>
        <v>Outlier</v>
      </c>
      <c r="S9155" t="str">
        <f>IF(N9155="","",
   IF(OR(N9155 &lt;EDA_Outlier_Analysis!$I$10, N9155 &gt; EDA_Outlier_Analysis!$I$11),
      "Outlier",
      "Normal"))</f>
        <v>Normal</v>
      </c>
    </row>
    <row r="9156" spans="1:19">
      <c r="A9156" t="s">
        <v>19281</v>
      </c>
      <c r="B9156" s="4">
        <v>44959</v>
      </c>
      <c r="C9156" s="2">
        <v>52718.63</v>
      </c>
      <c r="D9156" t="s">
        <v>849</v>
      </c>
      <c r="E9156" t="s">
        <v>850</v>
      </c>
      <c r="F9156" t="s">
        <v>11</v>
      </c>
      <c r="G9156" t="s">
        <v>34</v>
      </c>
      <c r="H9156" t="s">
        <v>585</v>
      </c>
      <c r="J9156" t="s">
        <v>19282</v>
      </c>
      <c r="K9156" t="str">
        <f>IF(COUNTIF(Customers!A:A, H9156)&gt;0, "Valid", "Invalid")</f>
        <v>Valid</v>
      </c>
      <c r="L9156" t="str">
        <f t="shared" si="715"/>
        <v>2</v>
      </c>
      <c r="M9156" t="str">
        <f t="shared" si="716"/>
        <v>2023</v>
      </c>
      <c r="N9156">
        <f t="shared" si="717"/>
        <v>52718.63</v>
      </c>
      <c r="O9156">
        <f t="shared" si="718"/>
        <v>52718.63</v>
      </c>
      <c r="P9156" t="str">
        <f t="shared" si="719"/>
        <v/>
      </c>
      <c r="Q9156" s="48" t="str">
        <f>IF(O9156="","",
   IF(OR(O9156&lt;EDA_Outlier_Analysis!$C$10, O9156&gt;EDA_Outlier_Analysis!$C$11),
      "Outlier",
      "Normal"))</f>
        <v>Normal</v>
      </c>
      <c r="R9156" t="str">
        <f>IF(P9156="","",
   IF(OR(P9156 &lt; EDA_Outlier_Analysis!$F$7, P9156 &gt; EDA_Outlier_Analysis!$F$8),
      "Outlier",
      "Normal"))</f>
        <v/>
      </c>
      <c r="S9156" t="str">
        <f>IF(N9156="","",
   IF(OR(N9156 &lt;EDA_Outlier_Analysis!$I$10, N9156 &gt; EDA_Outlier_Analysis!$I$11),
      "Outlier",
      "Normal"))</f>
        <v>Normal</v>
      </c>
    </row>
    <row r="9157" spans="1:19">
      <c r="A9157" t="s">
        <v>19283</v>
      </c>
      <c r="B9157" s="4">
        <v>45080</v>
      </c>
      <c r="C9157" s="2">
        <v>-37658.35</v>
      </c>
      <c r="D9157" t="s">
        <v>840</v>
      </c>
      <c r="E9157" t="s">
        <v>845</v>
      </c>
      <c r="F9157" t="s">
        <v>11</v>
      </c>
      <c r="G9157" t="s">
        <v>31</v>
      </c>
      <c r="I9157" t="s">
        <v>1358</v>
      </c>
      <c r="J9157" t="s">
        <v>19284</v>
      </c>
      <c r="K9157" t="str">
        <f>IF(COUNTIF(Customers!A:A, H9157)&gt;0, "Valid", "Invalid")</f>
        <v>Invalid</v>
      </c>
      <c r="L9157" t="str">
        <f t="shared" si="715"/>
        <v>6</v>
      </c>
      <c r="M9157" t="str">
        <f t="shared" si="716"/>
        <v>2023</v>
      </c>
      <c r="N9157">
        <f t="shared" si="717"/>
        <v>-37658.35</v>
      </c>
      <c r="O9157" t="str">
        <f t="shared" si="718"/>
        <v/>
      </c>
      <c r="P9157">
        <f t="shared" si="719"/>
        <v>37658.35</v>
      </c>
      <c r="Q9157" s="48" t="str">
        <f>IF(O9157="","",
   IF(OR(O9157&lt;EDA_Outlier_Analysis!$C$10, O9157&gt;EDA_Outlier_Analysis!$C$11),
      "Outlier",
      "Normal"))</f>
        <v/>
      </c>
      <c r="R9157" t="str">
        <f>IF(P9157="","",
   IF(OR(P9157 &lt; EDA_Outlier_Analysis!$F$7, P9157 &gt; EDA_Outlier_Analysis!$F$8),
      "Outlier",
      "Normal"))</f>
        <v>Normal</v>
      </c>
      <c r="S9157" t="str">
        <f>IF(N9157="","",
   IF(OR(N9157 &lt;EDA_Outlier_Analysis!$I$10, N9157 &gt; EDA_Outlier_Analysis!$I$11),
      "Outlier",
      "Normal"))</f>
        <v>Normal</v>
      </c>
    </row>
    <row r="9158" spans="1:19">
      <c r="A9158" t="s">
        <v>19285</v>
      </c>
      <c r="B9158" s="4">
        <v>45177</v>
      </c>
      <c r="C9158" s="2">
        <v>109541.87</v>
      </c>
      <c r="D9158" t="s">
        <v>849</v>
      </c>
      <c r="E9158" t="s">
        <v>850</v>
      </c>
      <c r="F9158" t="s">
        <v>10</v>
      </c>
      <c r="G9158" t="s">
        <v>31</v>
      </c>
      <c r="H9158" t="s">
        <v>357</v>
      </c>
      <c r="J9158" t="s">
        <v>19286</v>
      </c>
      <c r="K9158" t="str">
        <f>IF(COUNTIF(Customers!A:A, H9158)&gt;0, "Valid", "Invalid")</f>
        <v>Valid</v>
      </c>
      <c r="L9158" t="str">
        <f t="shared" si="715"/>
        <v>9</v>
      </c>
      <c r="M9158" t="str">
        <f t="shared" si="716"/>
        <v>2023</v>
      </c>
      <c r="N9158">
        <f t="shared" si="717"/>
        <v>109541.87</v>
      </c>
      <c r="O9158">
        <f t="shared" si="718"/>
        <v>109541.87</v>
      </c>
      <c r="P9158" t="str">
        <f t="shared" si="719"/>
        <v/>
      </c>
      <c r="Q9158" s="48" t="str">
        <f>IF(O9158="","",
   IF(OR(O9158&lt;EDA_Outlier_Analysis!$C$10, O9158&gt;EDA_Outlier_Analysis!$C$11),
      "Outlier",
      "Normal"))</f>
        <v>Normal</v>
      </c>
      <c r="R9158" t="str">
        <f>IF(P9158="","",
   IF(OR(P9158 &lt; EDA_Outlier_Analysis!$F$7, P9158 &gt; EDA_Outlier_Analysis!$F$8),
      "Outlier",
      "Normal"))</f>
        <v/>
      </c>
      <c r="S9158" t="str">
        <f>IF(N9158="","",
   IF(OR(N9158 &lt;EDA_Outlier_Analysis!$I$10, N9158 &gt; EDA_Outlier_Analysis!$I$11),
      "Outlier",
      "Normal"))</f>
        <v>Normal</v>
      </c>
    </row>
    <row r="9159" spans="1:19">
      <c r="A9159" t="s">
        <v>19287</v>
      </c>
      <c r="B9159" s="4">
        <v>44763</v>
      </c>
      <c r="C9159" s="2">
        <v>-51200.84</v>
      </c>
      <c r="D9159" t="s">
        <v>840</v>
      </c>
      <c r="E9159" t="s">
        <v>905</v>
      </c>
      <c r="F9159" t="s">
        <v>10</v>
      </c>
      <c r="G9159" t="s">
        <v>34</v>
      </c>
      <c r="I9159" t="s">
        <v>1428</v>
      </c>
      <c r="J9159" t="s">
        <v>19288</v>
      </c>
      <c r="K9159" t="str">
        <f>IF(COUNTIF(Customers!A:A, H9159)&gt;0, "Valid", "Invalid")</f>
        <v>Invalid</v>
      </c>
      <c r="L9159" t="str">
        <f t="shared" si="715"/>
        <v>7</v>
      </c>
      <c r="M9159" t="str">
        <f t="shared" si="716"/>
        <v>2022</v>
      </c>
      <c r="N9159">
        <f t="shared" si="717"/>
        <v>-51200.84</v>
      </c>
      <c r="O9159" t="str">
        <f t="shared" si="718"/>
        <v/>
      </c>
      <c r="P9159">
        <f t="shared" si="719"/>
        <v>51200.84</v>
      </c>
      <c r="Q9159" s="48" t="str">
        <f>IF(O9159="","",
   IF(OR(O9159&lt;EDA_Outlier_Analysis!$C$10, O9159&gt;EDA_Outlier_Analysis!$C$11),
      "Outlier",
      "Normal"))</f>
        <v/>
      </c>
      <c r="R9159" t="str">
        <f>IF(P9159="","",
   IF(OR(P9159 &lt; EDA_Outlier_Analysis!$F$7, P9159 &gt; EDA_Outlier_Analysis!$F$8),
      "Outlier",
      "Normal"))</f>
        <v>Normal</v>
      </c>
      <c r="S9159" t="str">
        <f>IF(N9159="","",
   IF(OR(N9159 &lt;EDA_Outlier_Analysis!$I$10, N9159 &gt; EDA_Outlier_Analysis!$I$11),
      "Outlier",
      "Normal"))</f>
        <v>Normal</v>
      </c>
    </row>
    <row r="9160" spans="1:19">
      <c r="A9160" t="s">
        <v>19289</v>
      </c>
      <c r="B9160" s="4">
        <v>45261</v>
      </c>
      <c r="C9160" s="2">
        <v>16373.59</v>
      </c>
      <c r="D9160" t="s">
        <v>873</v>
      </c>
      <c r="E9160" t="s">
        <v>873</v>
      </c>
      <c r="F9160" t="s">
        <v>10</v>
      </c>
      <c r="G9160" t="s">
        <v>20</v>
      </c>
      <c r="J9160" t="s">
        <v>19290</v>
      </c>
      <c r="K9160" t="str">
        <f>IF(COUNTIF(Customers!A:A, H9160)&gt;0, "Valid", "Invalid")</f>
        <v>Invalid</v>
      </c>
      <c r="L9160" t="str">
        <f t="shared" si="715"/>
        <v>12</v>
      </c>
      <c r="M9160" t="str">
        <f t="shared" si="716"/>
        <v>2023</v>
      </c>
      <c r="N9160">
        <f t="shared" si="717"/>
        <v>-16373.59</v>
      </c>
      <c r="O9160" t="str">
        <f t="shared" si="718"/>
        <v/>
      </c>
      <c r="P9160" t="str">
        <f t="shared" si="719"/>
        <v/>
      </c>
      <c r="Q9160" s="48" t="str">
        <f>IF(O9160="","",
   IF(OR(O9160&lt;EDA_Outlier_Analysis!$C$10, O9160&gt;EDA_Outlier_Analysis!$C$11),
      "Outlier",
      "Normal"))</f>
        <v/>
      </c>
      <c r="R9160" t="str">
        <f>IF(P9160="","",
   IF(OR(P9160 &lt; EDA_Outlier_Analysis!$F$7, P9160 &gt; EDA_Outlier_Analysis!$F$8),
      "Outlier",
      "Normal"))</f>
        <v/>
      </c>
      <c r="S9160" t="str">
        <f>IF(N9160="","",
   IF(OR(N9160 &lt;EDA_Outlier_Analysis!$I$10, N9160 &gt; EDA_Outlier_Analysis!$I$11),
      "Outlier",
      "Normal"))</f>
        <v>Normal</v>
      </c>
    </row>
    <row r="9161" spans="1:19">
      <c r="A9161" t="s">
        <v>19291</v>
      </c>
      <c r="B9161" s="4">
        <v>44593</v>
      </c>
      <c r="C9161" s="2">
        <v>97470.2</v>
      </c>
      <c r="D9161" t="s">
        <v>849</v>
      </c>
      <c r="E9161" t="s">
        <v>868</v>
      </c>
      <c r="F9161" t="s">
        <v>11</v>
      </c>
      <c r="G9161" t="s">
        <v>20</v>
      </c>
      <c r="H9161" t="s">
        <v>367</v>
      </c>
      <c r="J9161" t="s">
        <v>19292</v>
      </c>
      <c r="K9161" t="str">
        <f>IF(COUNTIF(Customers!A:A, H9161)&gt;0, "Valid", "Invalid")</f>
        <v>Valid</v>
      </c>
      <c r="L9161" t="str">
        <f t="shared" si="715"/>
        <v>2</v>
      </c>
      <c r="M9161" t="str">
        <f t="shared" si="716"/>
        <v>2022</v>
      </c>
      <c r="N9161">
        <f t="shared" si="717"/>
        <v>97470.2</v>
      </c>
      <c r="O9161">
        <f t="shared" si="718"/>
        <v>97470.2</v>
      </c>
      <c r="P9161" t="str">
        <f t="shared" si="719"/>
        <v/>
      </c>
      <c r="Q9161" s="48" t="str">
        <f>IF(O9161="","",
   IF(OR(O9161&lt;EDA_Outlier_Analysis!$C$10, O9161&gt;EDA_Outlier_Analysis!$C$11),
      "Outlier",
      "Normal"))</f>
        <v>Normal</v>
      </c>
      <c r="R9161" t="str">
        <f>IF(P9161="","",
   IF(OR(P9161 &lt; EDA_Outlier_Analysis!$F$7, P9161 &gt; EDA_Outlier_Analysis!$F$8),
      "Outlier",
      "Normal"))</f>
        <v/>
      </c>
      <c r="S9161" t="str">
        <f>IF(N9161="","",
   IF(OR(N9161 &lt;EDA_Outlier_Analysis!$I$10, N9161 &gt; EDA_Outlier_Analysis!$I$11),
      "Outlier",
      "Normal"))</f>
        <v>Normal</v>
      </c>
    </row>
    <row r="9162" spans="1:19">
      <c r="A9162" t="s">
        <v>19293</v>
      </c>
      <c r="B9162" s="4">
        <v>45035</v>
      </c>
      <c r="C9162" s="2">
        <v>140808.94</v>
      </c>
      <c r="D9162" t="s">
        <v>849</v>
      </c>
      <c r="E9162" t="s">
        <v>868</v>
      </c>
      <c r="F9162" t="s">
        <v>11</v>
      </c>
      <c r="G9162" t="s">
        <v>34</v>
      </c>
      <c r="H9162" t="s">
        <v>415</v>
      </c>
      <c r="J9162" t="s">
        <v>19294</v>
      </c>
      <c r="K9162" t="str">
        <f>IF(COUNTIF(Customers!A:A, H9162)&gt;0, "Valid", "Invalid")</f>
        <v>Valid</v>
      </c>
      <c r="L9162" t="str">
        <f t="shared" si="715"/>
        <v>4</v>
      </c>
      <c r="M9162" t="str">
        <f t="shared" si="716"/>
        <v>2023</v>
      </c>
      <c r="N9162">
        <f t="shared" si="717"/>
        <v>140808.94</v>
      </c>
      <c r="O9162">
        <f t="shared" si="718"/>
        <v>140808.94</v>
      </c>
      <c r="P9162" t="str">
        <f t="shared" si="719"/>
        <v/>
      </c>
      <c r="Q9162" s="48" t="str">
        <f>IF(O9162="","",
   IF(OR(O9162&lt;EDA_Outlier_Analysis!$C$10, O9162&gt;EDA_Outlier_Analysis!$C$11),
      "Outlier",
      "Normal"))</f>
        <v>Normal</v>
      </c>
      <c r="R9162" t="str">
        <f>IF(P9162="","",
   IF(OR(P9162 &lt; EDA_Outlier_Analysis!$F$7, P9162 &gt; EDA_Outlier_Analysis!$F$8),
      "Outlier",
      "Normal"))</f>
        <v/>
      </c>
      <c r="S9162" t="str">
        <f>IF(N9162="","",
   IF(OR(N9162 &lt;EDA_Outlier_Analysis!$I$10, N9162 &gt; EDA_Outlier_Analysis!$I$11),
      "Outlier",
      "Normal"))</f>
        <v>Normal</v>
      </c>
    </row>
    <row r="9163" spans="1:19">
      <c r="A9163" t="s">
        <v>19295</v>
      </c>
      <c r="B9163" s="4">
        <v>45259</v>
      </c>
      <c r="C9163" s="2">
        <v>-43935.839999999997</v>
      </c>
      <c r="D9163" t="s">
        <v>840</v>
      </c>
      <c r="E9163" t="s">
        <v>878</v>
      </c>
      <c r="F9163" t="s">
        <v>9</v>
      </c>
      <c r="G9163" t="s">
        <v>24</v>
      </c>
      <c r="I9163" t="s">
        <v>1013</v>
      </c>
      <c r="J9163" t="s">
        <v>19296</v>
      </c>
      <c r="K9163" t="str">
        <f>IF(COUNTIF(Customers!A:A, H9163)&gt;0, "Valid", "Invalid")</f>
        <v>Invalid</v>
      </c>
      <c r="L9163" t="str">
        <f t="shared" si="715"/>
        <v>11</v>
      </c>
      <c r="M9163" t="str">
        <f t="shared" si="716"/>
        <v>2023</v>
      </c>
      <c r="N9163">
        <f t="shared" si="717"/>
        <v>-43935.839999999997</v>
      </c>
      <c r="O9163" t="str">
        <f t="shared" si="718"/>
        <v/>
      </c>
      <c r="P9163">
        <f t="shared" si="719"/>
        <v>43935.839999999997</v>
      </c>
      <c r="Q9163" s="48" t="str">
        <f>IF(O9163="","",
   IF(OR(O9163&lt;EDA_Outlier_Analysis!$C$10, O9163&gt;EDA_Outlier_Analysis!$C$11),
      "Outlier",
      "Normal"))</f>
        <v/>
      </c>
      <c r="R9163" t="str">
        <f>IF(P9163="","",
   IF(OR(P9163 &lt; EDA_Outlier_Analysis!$F$7, P9163 &gt; EDA_Outlier_Analysis!$F$8),
      "Outlier",
      "Normal"))</f>
        <v>Normal</v>
      </c>
      <c r="S9163" t="str">
        <f>IF(N9163="","",
   IF(OR(N9163 &lt;EDA_Outlier_Analysis!$I$10, N9163 &gt; EDA_Outlier_Analysis!$I$11),
      "Outlier",
      "Normal"))</f>
        <v>Normal</v>
      </c>
    </row>
    <row r="9164" spans="1:19">
      <c r="A9164" t="s">
        <v>19297</v>
      </c>
      <c r="B9164" s="4">
        <v>45048</v>
      </c>
      <c r="C9164" s="2">
        <v>-69447.039999999994</v>
      </c>
      <c r="D9164" t="s">
        <v>840</v>
      </c>
      <c r="E9164" t="s">
        <v>864</v>
      </c>
      <c r="F9164" t="s">
        <v>11</v>
      </c>
      <c r="G9164" t="s">
        <v>31</v>
      </c>
      <c r="I9164" t="s">
        <v>1438</v>
      </c>
      <c r="J9164" t="s">
        <v>19298</v>
      </c>
      <c r="K9164" t="str">
        <f>IF(COUNTIF(Customers!A:A, H9164)&gt;0, "Valid", "Invalid")</f>
        <v>Invalid</v>
      </c>
      <c r="L9164" t="str">
        <f t="shared" si="715"/>
        <v>5</v>
      </c>
      <c r="M9164" t="str">
        <f t="shared" si="716"/>
        <v>2023</v>
      </c>
      <c r="N9164">
        <f t="shared" si="717"/>
        <v>-69447.039999999994</v>
      </c>
      <c r="O9164" t="str">
        <f t="shared" si="718"/>
        <v/>
      </c>
      <c r="P9164">
        <f t="shared" si="719"/>
        <v>69447.039999999994</v>
      </c>
      <c r="Q9164" s="48" t="str">
        <f>IF(O9164="","",
   IF(OR(O9164&lt;EDA_Outlier_Analysis!$C$10, O9164&gt;EDA_Outlier_Analysis!$C$11),
      "Outlier",
      "Normal"))</f>
        <v/>
      </c>
      <c r="R9164" t="str">
        <f>IF(P9164="","",
   IF(OR(P9164 &lt; EDA_Outlier_Analysis!$F$7, P9164 &gt; EDA_Outlier_Analysis!$F$8),
      "Outlier",
      "Normal"))</f>
        <v>Outlier</v>
      </c>
      <c r="S9164" t="str">
        <f>IF(N9164="","",
   IF(OR(N9164 &lt;EDA_Outlier_Analysis!$I$10, N9164 &gt; EDA_Outlier_Analysis!$I$11),
      "Outlier",
      "Normal"))</f>
        <v>Normal</v>
      </c>
    </row>
    <row r="9165" spans="1:19">
      <c r="A9165" t="s">
        <v>19299</v>
      </c>
      <c r="B9165" s="4">
        <v>45124</v>
      </c>
      <c r="C9165" s="2">
        <v>-12845.01</v>
      </c>
      <c r="D9165" t="s">
        <v>840</v>
      </c>
      <c r="E9165" t="s">
        <v>856</v>
      </c>
      <c r="F9165" t="s">
        <v>9</v>
      </c>
      <c r="G9165" t="s">
        <v>20</v>
      </c>
      <c r="I9165" t="s">
        <v>1494</v>
      </c>
      <c r="J9165" t="s">
        <v>19300</v>
      </c>
      <c r="K9165" t="str">
        <f>IF(COUNTIF(Customers!A:A, H9165)&gt;0, "Valid", "Invalid")</f>
        <v>Invalid</v>
      </c>
      <c r="L9165" t="str">
        <f t="shared" si="715"/>
        <v>7</v>
      </c>
      <c r="M9165" t="str">
        <f t="shared" si="716"/>
        <v>2023</v>
      </c>
      <c r="N9165">
        <f t="shared" si="717"/>
        <v>-12845.01</v>
      </c>
      <c r="O9165" t="str">
        <f t="shared" si="718"/>
        <v/>
      </c>
      <c r="P9165">
        <f t="shared" si="719"/>
        <v>12845.01</v>
      </c>
      <c r="Q9165" s="48" t="str">
        <f>IF(O9165="","",
   IF(OR(O9165&lt;EDA_Outlier_Analysis!$C$10, O9165&gt;EDA_Outlier_Analysis!$C$11),
      "Outlier",
      "Normal"))</f>
        <v/>
      </c>
      <c r="R9165" t="str">
        <f>IF(P9165="","",
   IF(OR(P9165 &lt; EDA_Outlier_Analysis!$F$7, P9165 &gt; EDA_Outlier_Analysis!$F$8),
      "Outlier",
      "Normal"))</f>
        <v>Outlier</v>
      </c>
      <c r="S9165" t="str">
        <f>IF(N9165="","",
   IF(OR(N9165 &lt;EDA_Outlier_Analysis!$I$10, N9165 &gt; EDA_Outlier_Analysis!$I$11),
      "Outlier",
      "Normal"))</f>
        <v>Normal</v>
      </c>
    </row>
    <row r="9166" spans="1:19">
      <c r="A9166" t="s">
        <v>19301</v>
      </c>
      <c r="B9166" s="4">
        <v>44915</v>
      </c>
      <c r="C9166" s="2">
        <v>60072.34</v>
      </c>
      <c r="D9166" t="s">
        <v>849</v>
      </c>
      <c r="E9166" t="s">
        <v>853</v>
      </c>
      <c r="F9166" t="s">
        <v>10</v>
      </c>
      <c r="G9166" t="s">
        <v>24</v>
      </c>
      <c r="H9166" t="s">
        <v>233</v>
      </c>
      <c r="J9166" t="s">
        <v>19302</v>
      </c>
      <c r="K9166" t="str">
        <f>IF(COUNTIF(Customers!A:A, H9166)&gt;0, "Valid", "Invalid")</f>
        <v>Valid</v>
      </c>
      <c r="L9166" t="str">
        <f t="shared" si="715"/>
        <v>12</v>
      </c>
      <c r="M9166" t="str">
        <f t="shared" si="716"/>
        <v>2022</v>
      </c>
      <c r="N9166">
        <f t="shared" si="717"/>
        <v>60072.34</v>
      </c>
      <c r="O9166">
        <f t="shared" si="718"/>
        <v>60072.34</v>
      </c>
      <c r="P9166" t="str">
        <f t="shared" si="719"/>
        <v/>
      </c>
      <c r="Q9166" s="48" t="str">
        <f>IF(O9166="","",
   IF(OR(O9166&lt;EDA_Outlier_Analysis!$C$10, O9166&gt;EDA_Outlier_Analysis!$C$11),
      "Outlier",
      "Normal"))</f>
        <v>Normal</v>
      </c>
      <c r="R9166" t="str">
        <f>IF(P9166="","",
   IF(OR(P9166 &lt; EDA_Outlier_Analysis!$F$7, P9166 &gt; EDA_Outlier_Analysis!$F$8),
      "Outlier",
      "Normal"))</f>
        <v/>
      </c>
      <c r="S9166" t="str">
        <f>IF(N9166="","",
   IF(OR(N9166 &lt;EDA_Outlier_Analysis!$I$10, N9166 &gt; EDA_Outlier_Analysis!$I$11),
      "Outlier",
      "Normal"))</f>
        <v>Normal</v>
      </c>
    </row>
    <row r="9167" spans="1:19">
      <c r="A9167" t="s">
        <v>19303</v>
      </c>
      <c r="B9167" s="4">
        <v>44778</v>
      </c>
      <c r="C9167" s="2">
        <v>148945.03</v>
      </c>
      <c r="D9167" t="s">
        <v>849</v>
      </c>
      <c r="E9167" t="s">
        <v>853</v>
      </c>
      <c r="F9167" t="s">
        <v>10</v>
      </c>
      <c r="G9167" t="s">
        <v>20</v>
      </c>
      <c r="H9167" t="s">
        <v>191</v>
      </c>
      <c r="J9167" t="s">
        <v>19304</v>
      </c>
      <c r="K9167" t="str">
        <f>IF(COUNTIF(Customers!A:A, H9167)&gt;0, "Valid", "Invalid")</f>
        <v>Valid</v>
      </c>
      <c r="L9167" t="str">
        <f t="shared" si="715"/>
        <v>8</v>
      </c>
      <c r="M9167" t="str">
        <f t="shared" si="716"/>
        <v>2022</v>
      </c>
      <c r="N9167">
        <f t="shared" si="717"/>
        <v>148945.03</v>
      </c>
      <c r="O9167">
        <f t="shared" si="718"/>
        <v>148945.03</v>
      </c>
      <c r="P9167" t="str">
        <f t="shared" si="719"/>
        <v/>
      </c>
      <c r="Q9167" s="48" t="str">
        <f>IF(O9167="","",
   IF(OR(O9167&lt;EDA_Outlier_Analysis!$C$10, O9167&gt;EDA_Outlier_Analysis!$C$11),
      "Outlier",
      "Normal"))</f>
        <v>Normal</v>
      </c>
      <c r="R9167" t="str">
        <f>IF(P9167="","",
   IF(OR(P9167 &lt; EDA_Outlier_Analysis!$F$7, P9167 &gt; EDA_Outlier_Analysis!$F$8),
      "Outlier",
      "Normal"))</f>
        <v/>
      </c>
      <c r="S9167" t="str">
        <f>IF(N9167="","",
   IF(OR(N9167 &lt;EDA_Outlier_Analysis!$I$10, N9167 &gt; EDA_Outlier_Analysis!$I$11),
      "Outlier",
      "Normal"))</f>
        <v>Normal</v>
      </c>
    </row>
    <row r="9168" spans="1:19">
      <c r="A9168" t="s">
        <v>19305</v>
      </c>
      <c r="B9168" s="4">
        <v>45248</v>
      </c>
      <c r="C9168" s="2">
        <v>191913.77</v>
      </c>
      <c r="D9168" t="s">
        <v>849</v>
      </c>
      <c r="E9168" t="s">
        <v>868</v>
      </c>
      <c r="F9168" t="s">
        <v>10</v>
      </c>
      <c r="G9168" t="s">
        <v>34</v>
      </c>
      <c r="H9168" t="s">
        <v>679</v>
      </c>
      <c r="J9168" t="s">
        <v>19306</v>
      </c>
      <c r="K9168" t="str">
        <f>IF(COUNTIF(Customers!A:A, H9168)&gt;0, "Valid", "Invalid")</f>
        <v>Valid</v>
      </c>
      <c r="L9168" t="str">
        <f t="shared" si="715"/>
        <v>11</v>
      </c>
      <c r="M9168" t="str">
        <f t="shared" si="716"/>
        <v>2023</v>
      </c>
      <c r="N9168">
        <f t="shared" si="717"/>
        <v>191913.77</v>
      </c>
      <c r="O9168">
        <f t="shared" si="718"/>
        <v>191913.77</v>
      </c>
      <c r="P9168" t="str">
        <f t="shared" si="719"/>
        <v/>
      </c>
      <c r="Q9168" s="48" t="str">
        <f>IF(O9168="","",
   IF(OR(O9168&lt;EDA_Outlier_Analysis!$C$10, O9168&gt;EDA_Outlier_Analysis!$C$11),
      "Outlier",
      "Normal"))</f>
        <v>Normal</v>
      </c>
      <c r="R9168" t="str">
        <f>IF(P9168="","",
   IF(OR(P9168 &lt; EDA_Outlier_Analysis!$F$7, P9168 &gt; EDA_Outlier_Analysis!$F$8),
      "Outlier",
      "Normal"))</f>
        <v/>
      </c>
      <c r="S9168" t="str">
        <f>IF(N9168="","",
   IF(OR(N9168 &lt;EDA_Outlier_Analysis!$I$10, N9168 &gt; EDA_Outlier_Analysis!$I$11),
      "Outlier",
      "Normal"))</f>
        <v>Normal</v>
      </c>
    </row>
    <row r="9169" spans="1:19">
      <c r="A9169" t="s">
        <v>19307</v>
      </c>
      <c r="B9169" s="4">
        <v>45217</v>
      </c>
      <c r="C9169" s="2">
        <v>213274.94</v>
      </c>
      <c r="D9169" t="s">
        <v>849</v>
      </c>
      <c r="E9169" t="s">
        <v>850</v>
      </c>
      <c r="F9169" t="s">
        <v>10</v>
      </c>
      <c r="G9169" t="s">
        <v>31</v>
      </c>
      <c r="H9169" t="s">
        <v>189</v>
      </c>
      <c r="J9169" t="s">
        <v>19308</v>
      </c>
      <c r="K9169" t="str">
        <f>IF(COUNTIF(Customers!A:A, H9169)&gt;0, "Valid", "Invalid")</f>
        <v>Valid</v>
      </c>
      <c r="L9169" t="str">
        <f t="shared" si="715"/>
        <v>10</v>
      </c>
      <c r="M9169" t="str">
        <f t="shared" si="716"/>
        <v>2023</v>
      </c>
      <c r="N9169">
        <f t="shared" si="717"/>
        <v>213274.94</v>
      </c>
      <c r="O9169">
        <f t="shared" si="718"/>
        <v>213274.94</v>
      </c>
      <c r="P9169" t="str">
        <f t="shared" si="719"/>
        <v/>
      </c>
      <c r="Q9169" s="48" t="str">
        <f>IF(O9169="","",
   IF(OR(O9169&lt;EDA_Outlier_Analysis!$C$10, O9169&gt;EDA_Outlier_Analysis!$C$11),
      "Outlier",
      "Normal"))</f>
        <v>Normal</v>
      </c>
      <c r="R9169" t="str">
        <f>IF(P9169="","",
   IF(OR(P9169 &lt; EDA_Outlier_Analysis!$F$7, P9169 &gt; EDA_Outlier_Analysis!$F$8),
      "Outlier",
      "Normal"))</f>
        <v/>
      </c>
      <c r="S9169" t="str">
        <f>IF(N9169="","",
   IF(OR(N9169 &lt;EDA_Outlier_Analysis!$I$10, N9169 &gt; EDA_Outlier_Analysis!$I$11),
      "Outlier",
      "Normal"))</f>
        <v>Normal</v>
      </c>
    </row>
    <row r="9170" spans="1:19">
      <c r="A9170" t="s">
        <v>19309</v>
      </c>
      <c r="B9170" s="4">
        <v>45059</v>
      </c>
      <c r="C9170" s="2">
        <v>-52322.63</v>
      </c>
      <c r="D9170" t="s">
        <v>840</v>
      </c>
      <c r="E9170" t="s">
        <v>864</v>
      </c>
      <c r="F9170" t="s">
        <v>11</v>
      </c>
      <c r="G9170" t="s">
        <v>24</v>
      </c>
      <c r="I9170" t="s">
        <v>1361</v>
      </c>
      <c r="J9170" t="s">
        <v>19310</v>
      </c>
      <c r="K9170" t="str">
        <f>IF(COUNTIF(Customers!A:A, H9170)&gt;0, "Valid", "Invalid")</f>
        <v>Invalid</v>
      </c>
      <c r="L9170" t="str">
        <f t="shared" si="715"/>
        <v>5</v>
      </c>
      <c r="M9170" t="str">
        <f t="shared" si="716"/>
        <v>2023</v>
      </c>
      <c r="N9170">
        <f t="shared" si="717"/>
        <v>-52322.63</v>
      </c>
      <c r="O9170" t="str">
        <f t="shared" si="718"/>
        <v/>
      </c>
      <c r="P9170">
        <f t="shared" si="719"/>
        <v>52322.63</v>
      </c>
      <c r="Q9170" s="48" t="str">
        <f>IF(O9170="","",
   IF(OR(O9170&lt;EDA_Outlier_Analysis!$C$10, O9170&gt;EDA_Outlier_Analysis!$C$11),
      "Outlier",
      "Normal"))</f>
        <v/>
      </c>
      <c r="R9170" t="str">
        <f>IF(P9170="","",
   IF(OR(P9170 &lt; EDA_Outlier_Analysis!$F$7, P9170 &gt; EDA_Outlier_Analysis!$F$8),
      "Outlier",
      "Normal"))</f>
        <v>Normal</v>
      </c>
      <c r="S9170" t="str">
        <f>IF(N9170="","",
   IF(OR(N9170 &lt;EDA_Outlier_Analysis!$I$10, N9170 &gt; EDA_Outlier_Analysis!$I$11),
      "Outlier",
      "Normal"))</f>
        <v>Normal</v>
      </c>
    </row>
    <row r="9171" spans="1:19">
      <c r="A9171" t="s">
        <v>19311</v>
      </c>
      <c r="B9171" s="4">
        <v>44608</v>
      </c>
      <c r="C9171" s="2">
        <v>128352.55</v>
      </c>
      <c r="D9171" t="s">
        <v>849</v>
      </c>
      <c r="E9171" t="s">
        <v>850</v>
      </c>
      <c r="F9171" t="s">
        <v>9</v>
      </c>
      <c r="G9171" t="s">
        <v>34</v>
      </c>
      <c r="H9171" t="s">
        <v>741</v>
      </c>
      <c r="J9171" t="s">
        <v>19312</v>
      </c>
      <c r="K9171" t="str">
        <f>IF(COUNTIF(Customers!A:A, H9171)&gt;0, "Valid", "Invalid")</f>
        <v>Valid</v>
      </c>
      <c r="L9171" t="str">
        <f t="shared" si="715"/>
        <v>2</v>
      </c>
      <c r="M9171" t="str">
        <f t="shared" si="716"/>
        <v>2022</v>
      </c>
      <c r="N9171">
        <f t="shared" si="717"/>
        <v>128352.55</v>
      </c>
      <c r="O9171">
        <f t="shared" si="718"/>
        <v>128352.55</v>
      </c>
      <c r="P9171" t="str">
        <f t="shared" si="719"/>
        <v/>
      </c>
      <c r="Q9171" s="48" t="str">
        <f>IF(O9171="","",
   IF(OR(O9171&lt;EDA_Outlier_Analysis!$C$10, O9171&gt;EDA_Outlier_Analysis!$C$11),
      "Outlier",
      "Normal"))</f>
        <v>Normal</v>
      </c>
      <c r="R9171" t="str">
        <f>IF(P9171="","",
   IF(OR(P9171 &lt; EDA_Outlier_Analysis!$F$7, P9171 &gt; EDA_Outlier_Analysis!$F$8),
      "Outlier",
      "Normal"))</f>
        <v/>
      </c>
      <c r="S9171" t="str">
        <f>IF(N9171="","",
   IF(OR(N9171 &lt;EDA_Outlier_Analysis!$I$10, N9171 &gt; EDA_Outlier_Analysis!$I$11),
      "Outlier",
      "Normal"))</f>
        <v>Normal</v>
      </c>
    </row>
    <row r="9172" spans="1:19">
      <c r="A9172" t="s">
        <v>19313</v>
      </c>
      <c r="B9172" s="4">
        <v>44566</v>
      </c>
      <c r="C9172" s="2">
        <v>142297.72</v>
      </c>
      <c r="D9172" t="s">
        <v>849</v>
      </c>
      <c r="E9172" t="s">
        <v>868</v>
      </c>
      <c r="F9172" t="s">
        <v>10</v>
      </c>
      <c r="G9172" t="s">
        <v>31</v>
      </c>
      <c r="H9172" t="s">
        <v>389</v>
      </c>
      <c r="J9172" t="s">
        <v>19314</v>
      </c>
      <c r="K9172" t="str">
        <f>IF(COUNTIF(Customers!A:A, H9172)&gt;0, "Valid", "Invalid")</f>
        <v>Valid</v>
      </c>
      <c r="L9172" t="str">
        <f t="shared" si="715"/>
        <v>1</v>
      </c>
      <c r="M9172" t="str">
        <f t="shared" si="716"/>
        <v>2022</v>
      </c>
      <c r="N9172">
        <f t="shared" si="717"/>
        <v>142297.72</v>
      </c>
      <c r="O9172">
        <f t="shared" si="718"/>
        <v>142297.72</v>
      </c>
      <c r="P9172" t="str">
        <f t="shared" si="719"/>
        <v/>
      </c>
      <c r="Q9172" s="48" t="str">
        <f>IF(O9172="","",
   IF(OR(O9172&lt;EDA_Outlier_Analysis!$C$10, O9172&gt;EDA_Outlier_Analysis!$C$11),
      "Outlier",
      "Normal"))</f>
        <v>Normal</v>
      </c>
      <c r="R9172" t="str">
        <f>IF(P9172="","",
   IF(OR(P9172 &lt; EDA_Outlier_Analysis!$F$7, P9172 &gt; EDA_Outlier_Analysis!$F$8),
      "Outlier",
      "Normal"))</f>
        <v/>
      </c>
      <c r="S9172" t="str">
        <f>IF(N9172="","",
   IF(OR(N9172 &lt;EDA_Outlier_Analysis!$I$10, N9172 &gt; EDA_Outlier_Analysis!$I$11),
      "Outlier",
      "Normal"))</f>
        <v>Normal</v>
      </c>
    </row>
    <row r="9173" spans="1:19">
      <c r="A9173" t="s">
        <v>19315</v>
      </c>
      <c r="B9173" s="4">
        <v>45289</v>
      </c>
      <c r="C9173" s="2">
        <v>-60562.91</v>
      </c>
      <c r="D9173" t="s">
        <v>840</v>
      </c>
      <c r="E9173" t="s">
        <v>856</v>
      </c>
      <c r="F9173" t="s">
        <v>11</v>
      </c>
      <c r="G9173" t="s">
        <v>24</v>
      </c>
      <c r="I9173" t="s">
        <v>1013</v>
      </c>
      <c r="J9173" t="s">
        <v>19316</v>
      </c>
      <c r="K9173" t="str">
        <f>IF(COUNTIF(Customers!A:A, H9173)&gt;0, "Valid", "Invalid")</f>
        <v>Invalid</v>
      </c>
      <c r="L9173" t="str">
        <f t="shared" si="715"/>
        <v>12</v>
      </c>
      <c r="M9173" t="str">
        <f t="shared" si="716"/>
        <v>2023</v>
      </c>
      <c r="N9173">
        <f t="shared" si="717"/>
        <v>-60562.91</v>
      </c>
      <c r="O9173" t="str">
        <f t="shared" si="718"/>
        <v/>
      </c>
      <c r="P9173">
        <f t="shared" si="719"/>
        <v>60562.91</v>
      </c>
      <c r="Q9173" s="48" t="str">
        <f>IF(O9173="","",
   IF(OR(O9173&lt;EDA_Outlier_Analysis!$C$10, O9173&gt;EDA_Outlier_Analysis!$C$11),
      "Outlier",
      "Normal"))</f>
        <v/>
      </c>
      <c r="R9173" t="str">
        <f>IF(P9173="","",
   IF(OR(P9173 &lt; EDA_Outlier_Analysis!$F$7, P9173 &gt; EDA_Outlier_Analysis!$F$8),
      "Outlier",
      "Normal"))</f>
        <v>Outlier</v>
      </c>
      <c r="S9173" t="str">
        <f>IF(N9173="","",
   IF(OR(N9173 &lt;EDA_Outlier_Analysis!$I$10, N9173 &gt; EDA_Outlier_Analysis!$I$11),
      "Outlier",
      "Normal"))</f>
        <v>Normal</v>
      </c>
    </row>
    <row r="9174" spans="1:19">
      <c r="A9174" t="s">
        <v>19317</v>
      </c>
      <c r="B9174" s="4">
        <v>44939</v>
      </c>
      <c r="C9174" s="2">
        <v>-39949.57</v>
      </c>
      <c r="D9174" t="s">
        <v>840</v>
      </c>
      <c r="E9174" t="s">
        <v>841</v>
      </c>
      <c r="F9174" t="s">
        <v>9</v>
      </c>
      <c r="G9174" t="s">
        <v>34</v>
      </c>
      <c r="I9174" t="s">
        <v>842</v>
      </c>
      <c r="J9174" t="s">
        <v>19318</v>
      </c>
      <c r="K9174" t="str">
        <f>IF(COUNTIF(Customers!A:A, H9174)&gt;0, "Valid", "Invalid")</f>
        <v>Invalid</v>
      </c>
      <c r="L9174" t="str">
        <f t="shared" si="715"/>
        <v>1</v>
      </c>
      <c r="M9174" t="str">
        <f t="shared" si="716"/>
        <v>2023</v>
      </c>
      <c r="N9174">
        <f t="shared" si="717"/>
        <v>-39949.57</v>
      </c>
      <c r="O9174" t="str">
        <f t="shared" si="718"/>
        <v/>
      </c>
      <c r="P9174">
        <f t="shared" si="719"/>
        <v>39949.57</v>
      </c>
      <c r="Q9174" s="48" t="str">
        <f>IF(O9174="","",
   IF(OR(O9174&lt;EDA_Outlier_Analysis!$C$10, O9174&gt;EDA_Outlier_Analysis!$C$11),
      "Outlier",
      "Normal"))</f>
        <v/>
      </c>
      <c r="R9174" t="str">
        <f>IF(P9174="","",
   IF(OR(P9174 &lt; EDA_Outlier_Analysis!$F$7, P9174 &gt; EDA_Outlier_Analysis!$F$8),
      "Outlier",
      "Normal"))</f>
        <v>Normal</v>
      </c>
      <c r="S9174" t="str">
        <f>IF(N9174="","",
   IF(OR(N9174 &lt;EDA_Outlier_Analysis!$I$10, N9174 &gt; EDA_Outlier_Analysis!$I$11),
      "Outlier",
      "Normal"))</f>
        <v>Normal</v>
      </c>
    </row>
    <row r="9175" spans="1:19">
      <c r="A9175" t="s">
        <v>19319</v>
      </c>
      <c r="B9175" s="4">
        <v>45236</v>
      </c>
      <c r="C9175" s="2">
        <v>19436.150000000001</v>
      </c>
      <c r="D9175" t="s">
        <v>873</v>
      </c>
      <c r="E9175" t="s">
        <v>873</v>
      </c>
      <c r="F9175" t="s">
        <v>9</v>
      </c>
      <c r="G9175" t="s">
        <v>31</v>
      </c>
      <c r="J9175" t="s">
        <v>19320</v>
      </c>
      <c r="K9175" t="str">
        <f>IF(COUNTIF(Customers!A:A, H9175)&gt;0, "Valid", "Invalid")</f>
        <v>Invalid</v>
      </c>
      <c r="L9175" t="str">
        <f t="shared" si="715"/>
        <v>11</v>
      </c>
      <c r="M9175" t="str">
        <f t="shared" si="716"/>
        <v>2023</v>
      </c>
      <c r="N9175">
        <f t="shared" si="717"/>
        <v>-19436.150000000001</v>
      </c>
      <c r="O9175" t="str">
        <f t="shared" si="718"/>
        <v/>
      </c>
      <c r="P9175" t="str">
        <f t="shared" si="719"/>
        <v/>
      </c>
      <c r="Q9175" s="48" t="str">
        <f>IF(O9175="","",
   IF(OR(O9175&lt;EDA_Outlier_Analysis!$C$10, O9175&gt;EDA_Outlier_Analysis!$C$11),
      "Outlier",
      "Normal"))</f>
        <v/>
      </c>
      <c r="R9175" t="str">
        <f>IF(P9175="","",
   IF(OR(P9175 &lt; EDA_Outlier_Analysis!$F$7, P9175 &gt; EDA_Outlier_Analysis!$F$8),
      "Outlier",
      "Normal"))</f>
        <v/>
      </c>
      <c r="S9175" t="str">
        <f>IF(N9175="","",
   IF(OR(N9175 &lt;EDA_Outlier_Analysis!$I$10, N9175 &gt; EDA_Outlier_Analysis!$I$11),
      "Outlier",
      "Normal"))</f>
        <v>Normal</v>
      </c>
    </row>
    <row r="9176" spans="1:19">
      <c r="A9176" t="s">
        <v>19321</v>
      </c>
      <c r="B9176" s="4">
        <v>44985</v>
      </c>
      <c r="C9176" s="2">
        <v>-48999.79</v>
      </c>
      <c r="D9176" t="s">
        <v>840</v>
      </c>
      <c r="E9176" t="s">
        <v>845</v>
      </c>
      <c r="F9176" t="s">
        <v>9</v>
      </c>
      <c r="G9176" t="s">
        <v>20</v>
      </c>
      <c r="I9176" t="s">
        <v>879</v>
      </c>
      <c r="J9176" t="s">
        <v>19322</v>
      </c>
      <c r="K9176" t="str">
        <f>IF(COUNTIF(Customers!A:A, H9176)&gt;0, "Valid", "Invalid")</f>
        <v>Invalid</v>
      </c>
      <c r="L9176" t="str">
        <f t="shared" si="715"/>
        <v>2</v>
      </c>
      <c r="M9176" t="str">
        <f t="shared" si="716"/>
        <v>2023</v>
      </c>
      <c r="N9176">
        <f t="shared" si="717"/>
        <v>-48999.79</v>
      </c>
      <c r="O9176" t="str">
        <f t="shared" si="718"/>
        <v/>
      </c>
      <c r="P9176">
        <f t="shared" si="719"/>
        <v>48999.79</v>
      </c>
      <c r="Q9176" s="48" t="str">
        <f>IF(O9176="","",
   IF(OR(O9176&lt;EDA_Outlier_Analysis!$C$10, O9176&gt;EDA_Outlier_Analysis!$C$11),
      "Outlier",
      "Normal"))</f>
        <v/>
      </c>
      <c r="R9176" t="str">
        <f>IF(P9176="","",
   IF(OR(P9176 &lt; EDA_Outlier_Analysis!$F$7, P9176 &gt; EDA_Outlier_Analysis!$F$8),
      "Outlier",
      "Normal"))</f>
        <v>Normal</v>
      </c>
      <c r="S9176" t="str">
        <f>IF(N9176="","",
   IF(OR(N9176 &lt;EDA_Outlier_Analysis!$I$10, N9176 &gt; EDA_Outlier_Analysis!$I$11),
      "Outlier",
      "Normal"))</f>
        <v>Normal</v>
      </c>
    </row>
    <row r="9177" spans="1:19">
      <c r="A9177" t="s">
        <v>19323</v>
      </c>
      <c r="B9177" s="4">
        <v>44583</v>
      </c>
      <c r="C9177" s="2">
        <v>77649.42</v>
      </c>
      <c r="D9177" t="s">
        <v>849</v>
      </c>
      <c r="E9177" t="s">
        <v>868</v>
      </c>
      <c r="F9177" t="s">
        <v>10</v>
      </c>
      <c r="G9177" t="s">
        <v>20</v>
      </c>
      <c r="H9177" t="s">
        <v>89</v>
      </c>
      <c r="J9177" t="s">
        <v>19324</v>
      </c>
      <c r="K9177" t="str">
        <f>IF(COUNTIF(Customers!A:A, H9177)&gt;0, "Valid", "Invalid")</f>
        <v>Valid</v>
      </c>
      <c r="L9177" t="str">
        <f t="shared" si="715"/>
        <v>1</v>
      </c>
      <c r="M9177" t="str">
        <f t="shared" si="716"/>
        <v>2022</v>
      </c>
      <c r="N9177">
        <f t="shared" si="717"/>
        <v>77649.42</v>
      </c>
      <c r="O9177">
        <f t="shared" si="718"/>
        <v>77649.42</v>
      </c>
      <c r="P9177" t="str">
        <f t="shared" si="719"/>
        <v/>
      </c>
      <c r="Q9177" s="48" t="str">
        <f>IF(O9177="","",
   IF(OR(O9177&lt;EDA_Outlier_Analysis!$C$10, O9177&gt;EDA_Outlier_Analysis!$C$11),
      "Outlier",
      "Normal"))</f>
        <v>Normal</v>
      </c>
      <c r="R9177" t="str">
        <f>IF(P9177="","",
   IF(OR(P9177 &lt; EDA_Outlier_Analysis!$F$7, P9177 &gt; EDA_Outlier_Analysis!$F$8),
      "Outlier",
      "Normal"))</f>
        <v/>
      </c>
      <c r="S9177" t="str">
        <f>IF(N9177="","",
   IF(OR(N9177 &lt;EDA_Outlier_Analysis!$I$10, N9177 &gt; EDA_Outlier_Analysis!$I$11),
      "Outlier",
      "Normal"))</f>
        <v>Normal</v>
      </c>
    </row>
    <row r="9178" spans="1:19">
      <c r="A9178" t="s">
        <v>19325</v>
      </c>
      <c r="B9178" s="4">
        <v>45057</v>
      </c>
      <c r="C9178" s="2">
        <v>-50170.02</v>
      </c>
      <c r="D9178" t="s">
        <v>840</v>
      </c>
      <c r="E9178" t="s">
        <v>864</v>
      </c>
      <c r="F9178" t="s">
        <v>10</v>
      </c>
      <c r="G9178" t="s">
        <v>24</v>
      </c>
      <c r="I9178" t="s">
        <v>1485</v>
      </c>
      <c r="J9178" t="s">
        <v>19326</v>
      </c>
      <c r="K9178" t="str">
        <f>IF(COUNTIF(Customers!A:A, H9178)&gt;0, "Valid", "Invalid")</f>
        <v>Invalid</v>
      </c>
      <c r="L9178" t="str">
        <f t="shared" si="715"/>
        <v>5</v>
      </c>
      <c r="M9178" t="str">
        <f t="shared" si="716"/>
        <v>2023</v>
      </c>
      <c r="N9178">
        <f t="shared" si="717"/>
        <v>-50170.02</v>
      </c>
      <c r="O9178" t="str">
        <f t="shared" si="718"/>
        <v/>
      </c>
      <c r="P9178">
        <f t="shared" si="719"/>
        <v>50170.02</v>
      </c>
      <c r="Q9178" s="48" t="str">
        <f>IF(O9178="","",
   IF(OR(O9178&lt;EDA_Outlier_Analysis!$C$10, O9178&gt;EDA_Outlier_Analysis!$C$11),
      "Outlier",
      "Normal"))</f>
        <v/>
      </c>
      <c r="R9178" t="str">
        <f>IF(P9178="","",
   IF(OR(P9178 &lt; EDA_Outlier_Analysis!$F$7, P9178 &gt; EDA_Outlier_Analysis!$F$8),
      "Outlier",
      "Normal"))</f>
        <v>Normal</v>
      </c>
      <c r="S9178" t="str">
        <f>IF(N9178="","",
   IF(OR(N9178 &lt;EDA_Outlier_Analysis!$I$10, N9178 &gt; EDA_Outlier_Analysis!$I$11),
      "Outlier",
      "Normal"))</f>
        <v>Normal</v>
      </c>
    </row>
    <row r="9179" spans="1:19">
      <c r="A9179" t="s">
        <v>19327</v>
      </c>
      <c r="B9179" s="4">
        <v>44750</v>
      </c>
      <c r="C9179" s="2">
        <v>-39549.339999999997</v>
      </c>
      <c r="D9179" t="s">
        <v>840</v>
      </c>
      <c r="E9179" t="s">
        <v>841</v>
      </c>
      <c r="F9179" t="s">
        <v>11</v>
      </c>
      <c r="G9179" t="s">
        <v>24</v>
      </c>
      <c r="I9179" t="s">
        <v>1524</v>
      </c>
      <c r="J9179" t="s">
        <v>19328</v>
      </c>
      <c r="K9179" t="str">
        <f>IF(COUNTIF(Customers!A:A, H9179)&gt;0, "Valid", "Invalid")</f>
        <v>Invalid</v>
      </c>
      <c r="L9179" t="str">
        <f t="shared" si="715"/>
        <v>7</v>
      </c>
      <c r="M9179" t="str">
        <f t="shared" si="716"/>
        <v>2022</v>
      </c>
      <c r="N9179">
        <f t="shared" si="717"/>
        <v>-39549.339999999997</v>
      </c>
      <c r="O9179" t="str">
        <f t="shared" si="718"/>
        <v/>
      </c>
      <c r="P9179">
        <f t="shared" si="719"/>
        <v>39549.339999999997</v>
      </c>
      <c r="Q9179" s="48" t="str">
        <f>IF(O9179="","",
   IF(OR(O9179&lt;EDA_Outlier_Analysis!$C$10, O9179&gt;EDA_Outlier_Analysis!$C$11),
      "Outlier",
      "Normal"))</f>
        <v/>
      </c>
      <c r="R9179" t="str">
        <f>IF(P9179="","",
   IF(OR(P9179 &lt; EDA_Outlier_Analysis!$F$7, P9179 &gt; EDA_Outlier_Analysis!$F$8),
      "Outlier",
      "Normal"))</f>
        <v>Normal</v>
      </c>
      <c r="S9179" t="str">
        <f>IF(N9179="","",
   IF(OR(N9179 &lt;EDA_Outlier_Analysis!$I$10, N9179 &gt; EDA_Outlier_Analysis!$I$11),
      "Outlier",
      "Normal"))</f>
        <v>Normal</v>
      </c>
    </row>
    <row r="9180" spans="1:19">
      <c r="A9180" t="s">
        <v>19329</v>
      </c>
      <c r="B9180" s="4">
        <v>45215</v>
      </c>
      <c r="C9180" s="2">
        <v>138122.47</v>
      </c>
      <c r="D9180" t="s">
        <v>849</v>
      </c>
      <c r="E9180" t="s">
        <v>853</v>
      </c>
      <c r="F9180" t="s">
        <v>9</v>
      </c>
      <c r="G9180" t="s">
        <v>31</v>
      </c>
      <c r="H9180" t="s">
        <v>51</v>
      </c>
      <c r="J9180" t="s">
        <v>19330</v>
      </c>
      <c r="K9180" t="str">
        <f>IF(COUNTIF(Customers!A:A, H9180)&gt;0, "Valid", "Invalid")</f>
        <v>Valid</v>
      </c>
      <c r="L9180" t="str">
        <f t="shared" si="715"/>
        <v>10</v>
      </c>
      <c r="M9180" t="str">
        <f t="shared" si="716"/>
        <v>2023</v>
      </c>
      <c r="N9180">
        <f t="shared" si="717"/>
        <v>138122.47</v>
      </c>
      <c r="O9180">
        <f t="shared" si="718"/>
        <v>138122.47</v>
      </c>
      <c r="P9180" t="str">
        <f t="shared" si="719"/>
        <v/>
      </c>
      <c r="Q9180" s="48" t="str">
        <f>IF(O9180="","",
   IF(OR(O9180&lt;EDA_Outlier_Analysis!$C$10, O9180&gt;EDA_Outlier_Analysis!$C$11),
      "Outlier",
      "Normal"))</f>
        <v>Normal</v>
      </c>
      <c r="R9180" t="str">
        <f>IF(P9180="","",
   IF(OR(P9180 &lt; EDA_Outlier_Analysis!$F$7, P9180 &gt; EDA_Outlier_Analysis!$F$8),
      "Outlier",
      "Normal"))</f>
        <v/>
      </c>
      <c r="S9180" t="str">
        <f>IF(N9180="","",
   IF(OR(N9180 &lt;EDA_Outlier_Analysis!$I$10, N9180 &gt; EDA_Outlier_Analysis!$I$11),
      "Outlier",
      "Normal"))</f>
        <v>Normal</v>
      </c>
    </row>
    <row r="9181" spans="1:19">
      <c r="A9181" t="s">
        <v>19331</v>
      </c>
      <c r="B9181" s="4">
        <v>44581</v>
      </c>
      <c r="C9181" s="2">
        <v>105195.95</v>
      </c>
      <c r="D9181" t="s">
        <v>849</v>
      </c>
      <c r="E9181" t="s">
        <v>850</v>
      </c>
      <c r="F9181" t="s">
        <v>10</v>
      </c>
      <c r="G9181" t="s">
        <v>24</v>
      </c>
      <c r="H9181" t="s">
        <v>621</v>
      </c>
      <c r="J9181" t="s">
        <v>19332</v>
      </c>
      <c r="K9181" t="str">
        <f>IF(COUNTIF(Customers!A:A, H9181)&gt;0, "Valid", "Invalid")</f>
        <v>Valid</v>
      </c>
      <c r="L9181" t="str">
        <f t="shared" si="715"/>
        <v>1</v>
      </c>
      <c r="M9181" t="str">
        <f t="shared" si="716"/>
        <v>2022</v>
      </c>
      <c r="N9181">
        <f t="shared" si="717"/>
        <v>105195.95</v>
      </c>
      <c r="O9181">
        <f t="shared" si="718"/>
        <v>105195.95</v>
      </c>
      <c r="P9181" t="str">
        <f t="shared" si="719"/>
        <v/>
      </c>
      <c r="Q9181" s="48" t="str">
        <f>IF(O9181="","",
   IF(OR(O9181&lt;EDA_Outlier_Analysis!$C$10, O9181&gt;EDA_Outlier_Analysis!$C$11),
      "Outlier",
      "Normal"))</f>
        <v>Normal</v>
      </c>
      <c r="R9181" t="str">
        <f>IF(P9181="","",
   IF(OR(P9181 &lt; EDA_Outlier_Analysis!$F$7, P9181 &gt; EDA_Outlier_Analysis!$F$8),
      "Outlier",
      "Normal"))</f>
        <v/>
      </c>
      <c r="S9181" t="str">
        <f>IF(N9181="","",
   IF(OR(N9181 &lt;EDA_Outlier_Analysis!$I$10, N9181 &gt; EDA_Outlier_Analysis!$I$11),
      "Outlier",
      "Normal"))</f>
        <v>Normal</v>
      </c>
    </row>
    <row r="9182" spans="1:19">
      <c r="A9182" t="s">
        <v>19333</v>
      </c>
      <c r="B9182" s="4">
        <v>45262</v>
      </c>
      <c r="C9182" s="2">
        <v>-46071.06</v>
      </c>
      <c r="D9182" t="s">
        <v>840</v>
      </c>
      <c r="E9182" t="s">
        <v>856</v>
      </c>
      <c r="F9182" t="s">
        <v>10</v>
      </c>
      <c r="G9182" t="s">
        <v>20</v>
      </c>
      <c r="I9182" t="s">
        <v>1623</v>
      </c>
      <c r="J9182" t="s">
        <v>19334</v>
      </c>
      <c r="K9182" t="str">
        <f>IF(COUNTIF(Customers!A:A, H9182)&gt;0, "Valid", "Invalid")</f>
        <v>Invalid</v>
      </c>
      <c r="L9182" t="str">
        <f t="shared" si="715"/>
        <v>12</v>
      </c>
      <c r="M9182" t="str">
        <f t="shared" si="716"/>
        <v>2023</v>
      </c>
      <c r="N9182">
        <f t="shared" si="717"/>
        <v>-46071.06</v>
      </c>
      <c r="O9182" t="str">
        <f t="shared" si="718"/>
        <v/>
      </c>
      <c r="P9182">
        <f t="shared" si="719"/>
        <v>46071.06</v>
      </c>
      <c r="Q9182" s="48" t="str">
        <f>IF(O9182="","",
   IF(OR(O9182&lt;EDA_Outlier_Analysis!$C$10, O9182&gt;EDA_Outlier_Analysis!$C$11),
      "Outlier",
      "Normal"))</f>
        <v/>
      </c>
      <c r="R9182" t="str">
        <f>IF(P9182="","",
   IF(OR(P9182 &lt; EDA_Outlier_Analysis!$F$7, P9182 &gt; EDA_Outlier_Analysis!$F$8),
      "Outlier",
      "Normal"))</f>
        <v>Normal</v>
      </c>
      <c r="S9182" t="str">
        <f>IF(N9182="","",
   IF(OR(N9182 &lt;EDA_Outlier_Analysis!$I$10, N9182 &gt; EDA_Outlier_Analysis!$I$11),
      "Outlier",
      "Normal"))</f>
        <v>Normal</v>
      </c>
    </row>
    <row r="9183" spans="1:19">
      <c r="A9183" t="s">
        <v>19335</v>
      </c>
      <c r="B9183" s="4">
        <v>45088</v>
      </c>
      <c r="C9183" s="2">
        <v>-49510.76</v>
      </c>
      <c r="D9183" t="s">
        <v>840</v>
      </c>
      <c r="E9183" t="s">
        <v>841</v>
      </c>
      <c r="F9183" t="s">
        <v>11</v>
      </c>
      <c r="G9183" t="s">
        <v>31</v>
      </c>
      <c r="I9183" t="s">
        <v>1080</v>
      </c>
      <c r="J9183" t="s">
        <v>19336</v>
      </c>
      <c r="K9183" t="str">
        <f>IF(COUNTIF(Customers!A:A, H9183)&gt;0, "Valid", "Invalid")</f>
        <v>Invalid</v>
      </c>
      <c r="L9183" t="str">
        <f t="shared" si="715"/>
        <v>6</v>
      </c>
      <c r="M9183" t="str">
        <f t="shared" si="716"/>
        <v>2023</v>
      </c>
      <c r="N9183">
        <f t="shared" si="717"/>
        <v>-49510.76</v>
      </c>
      <c r="O9183" t="str">
        <f t="shared" si="718"/>
        <v/>
      </c>
      <c r="P9183">
        <f t="shared" si="719"/>
        <v>49510.76</v>
      </c>
      <c r="Q9183" s="48" t="str">
        <f>IF(O9183="","",
   IF(OR(O9183&lt;EDA_Outlier_Analysis!$C$10, O9183&gt;EDA_Outlier_Analysis!$C$11),
      "Outlier",
      "Normal"))</f>
        <v/>
      </c>
      <c r="R9183" t="str">
        <f>IF(P9183="","",
   IF(OR(P9183 &lt; EDA_Outlier_Analysis!$F$7, P9183 &gt; EDA_Outlier_Analysis!$F$8),
      "Outlier",
      "Normal"))</f>
        <v>Normal</v>
      </c>
      <c r="S9183" t="str">
        <f>IF(N9183="","",
   IF(OR(N9183 &lt;EDA_Outlier_Analysis!$I$10, N9183 &gt; EDA_Outlier_Analysis!$I$11),
      "Outlier",
      "Normal"))</f>
        <v>Normal</v>
      </c>
    </row>
    <row r="9184" spans="1:19">
      <c r="A9184" t="s">
        <v>19337</v>
      </c>
      <c r="B9184" s="4">
        <v>44570</v>
      </c>
      <c r="C9184" s="2">
        <v>17368.48</v>
      </c>
      <c r="D9184" t="s">
        <v>873</v>
      </c>
      <c r="E9184" t="s">
        <v>873</v>
      </c>
      <c r="F9184" t="s">
        <v>10</v>
      </c>
      <c r="G9184" t="s">
        <v>24</v>
      </c>
      <c r="J9184" t="s">
        <v>19338</v>
      </c>
      <c r="K9184" t="str">
        <f>IF(COUNTIF(Customers!A:A, H9184)&gt;0, "Valid", "Invalid")</f>
        <v>Invalid</v>
      </c>
      <c r="L9184" t="str">
        <f t="shared" si="715"/>
        <v>1</v>
      </c>
      <c r="M9184" t="str">
        <f t="shared" si="716"/>
        <v>2022</v>
      </c>
      <c r="N9184">
        <f t="shared" si="717"/>
        <v>-17368.48</v>
      </c>
      <c r="O9184" t="str">
        <f t="shared" si="718"/>
        <v/>
      </c>
      <c r="P9184" t="str">
        <f t="shared" si="719"/>
        <v/>
      </c>
      <c r="Q9184" s="48" t="str">
        <f>IF(O9184="","",
   IF(OR(O9184&lt;EDA_Outlier_Analysis!$C$10, O9184&gt;EDA_Outlier_Analysis!$C$11),
      "Outlier",
      "Normal"))</f>
        <v/>
      </c>
      <c r="R9184" t="str">
        <f>IF(P9184="","",
   IF(OR(P9184 &lt; EDA_Outlier_Analysis!$F$7, P9184 &gt; EDA_Outlier_Analysis!$F$8),
      "Outlier",
      "Normal"))</f>
        <v/>
      </c>
      <c r="S9184" t="str">
        <f>IF(N9184="","",
   IF(OR(N9184 &lt;EDA_Outlier_Analysis!$I$10, N9184 &gt; EDA_Outlier_Analysis!$I$11),
      "Outlier",
      "Normal"))</f>
        <v>Normal</v>
      </c>
    </row>
    <row r="9185" spans="1:19">
      <c r="A9185" t="s">
        <v>19339</v>
      </c>
      <c r="B9185" s="4">
        <v>45212</v>
      </c>
      <c r="C9185" s="2">
        <v>140428.65</v>
      </c>
      <c r="D9185" t="s">
        <v>849</v>
      </c>
      <c r="E9185" t="s">
        <v>853</v>
      </c>
      <c r="F9185" t="s">
        <v>10</v>
      </c>
      <c r="G9185" t="s">
        <v>20</v>
      </c>
      <c r="H9185" t="s">
        <v>557</v>
      </c>
      <c r="J9185" t="s">
        <v>19340</v>
      </c>
      <c r="K9185" t="str">
        <f>IF(COUNTIF(Customers!A:A, H9185)&gt;0, "Valid", "Invalid")</f>
        <v>Valid</v>
      </c>
      <c r="L9185" t="str">
        <f t="shared" si="715"/>
        <v>10</v>
      </c>
      <c r="M9185" t="str">
        <f t="shared" si="716"/>
        <v>2023</v>
      </c>
      <c r="N9185">
        <f t="shared" si="717"/>
        <v>140428.65</v>
      </c>
      <c r="O9185">
        <f t="shared" si="718"/>
        <v>140428.65</v>
      </c>
      <c r="P9185" t="str">
        <f t="shared" si="719"/>
        <v/>
      </c>
      <c r="Q9185" s="48" t="str">
        <f>IF(O9185="","",
   IF(OR(O9185&lt;EDA_Outlier_Analysis!$C$10, O9185&gt;EDA_Outlier_Analysis!$C$11),
      "Outlier",
      "Normal"))</f>
        <v>Normal</v>
      </c>
      <c r="R9185" t="str">
        <f>IF(P9185="","",
   IF(OR(P9185 &lt; EDA_Outlier_Analysis!$F$7, P9185 &gt; EDA_Outlier_Analysis!$F$8),
      "Outlier",
      "Normal"))</f>
        <v/>
      </c>
      <c r="S9185" t="str">
        <f>IF(N9185="","",
   IF(OR(N9185 &lt;EDA_Outlier_Analysis!$I$10, N9185 &gt; EDA_Outlier_Analysis!$I$11),
      "Outlier",
      "Normal"))</f>
        <v>Normal</v>
      </c>
    </row>
    <row r="9186" spans="1:19">
      <c r="A9186" t="s">
        <v>19341</v>
      </c>
      <c r="B9186" s="4">
        <v>44876</v>
      </c>
      <c r="C9186" s="2">
        <v>193210.62</v>
      </c>
      <c r="D9186" t="s">
        <v>849</v>
      </c>
      <c r="E9186" t="s">
        <v>853</v>
      </c>
      <c r="F9186" t="s">
        <v>10</v>
      </c>
      <c r="G9186" t="s">
        <v>24</v>
      </c>
      <c r="H9186" t="s">
        <v>565</v>
      </c>
      <c r="J9186" t="s">
        <v>19342</v>
      </c>
      <c r="K9186" t="str">
        <f>IF(COUNTIF(Customers!A:A, H9186)&gt;0, "Valid", "Invalid")</f>
        <v>Valid</v>
      </c>
      <c r="L9186" t="str">
        <f t="shared" si="715"/>
        <v>11</v>
      </c>
      <c r="M9186" t="str">
        <f t="shared" si="716"/>
        <v>2022</v>
      </c>
      <c r="N9186">
        <f t="shared" si="717"/>
        <v>193210.62</v>
      </c>
      <c r="O9186">
        <f t="shared" si="718"/>
        <v>193210.62</v>
      </c>
      <c r="P9186" t="str">
        <f t="shared" si="719"/>
        <v/>
      </c>
      <c r="Q9186" s="48" t="str">
        <f>IF(O9186="","",
   IF(OR(O9186&lt;EDA_Outlier_Analysis!$C$10, O9186&gt;EDA_Outlier_Analysis!$C$11),
      "Outlier",
      "Normal"))</f>
        <v>Normal</v>
      </c>
      <c r="R9186" t="str">
        <f>IF(P9186="","",
   IF(OR(P9186 &lt; EDA_Outlier_Analysis!$F$7, P9186 &gt; EDA_Outlier_Analysis!$F$8),
      "Outlier",
      "Normal"))</f>
        <v/>
      </c>
      <c r="S9186" t="str">
        <f>IF(N9186="","",
   IF(OR(N9186 &lt;EDA_Outlier_Analysis!$I$10, N9186 &gt; EDA_Outlier_Analysis!$I$11),
      "Outlier",
      "Normal"))</f>
        <v>Normal</v>
      </c>
    </row>
    <row r="9187" spans="1:19">
      <c r="A9187" t="s">
        <v>19343</v>
      </c>
      <c r="B9187" s="4">
        <v>44567</v>
      </c>
      <c r="C9187" s="2">
        <v>163244.21</v>
      </c>
      <c r="D9187" t="s">
        <v>849</v>
      </c>
      <c r="E9187" t="s">
        <v>868</v>
      </c>
      <c r="F9187" t="s">
        <v>11</v>
      </c>
      <c r="G9187" t="s">
        <v>20</v>
      </c>
      <c r="H9187" t="s">
        <v>595</v>
      </c>
      <c r="J9187" t="s">
        <v>19344</v>
      </c>
      <c r="K9187" t="str">
        <f>IF(COUNTIF(Customers!A:A, H9187)&gt;0, "Valid", "Invalid")</f>
        <v>Valid</v>
      </c>
      <c r="L9187" t="str">
        <f t="shared" si="715"/>
        <v>1</v>
      </c>
      <c r="M9187" t="str">
        <f t="shared" si="716"/>
        <v>2022</v>
      </c>
      <c r="N9187">
        <f t="shared" si="717"/>
        <v>163244.21</v>
      </c>
      <c r="O9187">
        <f t="shared" si="718"/>
        <v>163244.21</v>
      </c>
      <c r="P9187" t="str">
        <f t="shared" si="719"/>
        <v/>
      </c>
      <c r="Q9187" s="48" t="str">
        <f>IF(O9187="","",
   IF(OR(O9187&lt;EDA_Outlier_Analysis!$C$10, O9187&gt;EDA_Outlier_Analysis!$C$11),
      "Outlier",
      "Normal"))</f>
        <v>Normal</v>
      </c>
      <c r="R9187" t="str">
        <f>IF(P9187="","",
   IF(OR(P9187 &lt; EDA_Outlier_Analysis!$F$7, P9187 &gt; EDA_Outlier_Analysis!$F$8),
      "Outlier",
      "Normal"))</f>
        <v/>
      </c>
      <c r="S9187" t="str">
        <f>IF(N9187="","",
   IF(OR(N9187 &lt;EDA_Outlier_Analysis!$I$10, N9187 &gt; EDA_Outlier_Analysis!$I$11),
      "Outlier",
      "Normal"))</f>
        <v>Normal</v>
      </c>
    </row>
    <row r="9188" spans="1:19">
      <c r="A9188" t="s">
        <v>19345</v>
      </c>
      <c r="B9188" s="4">
        <v>45178</v>
      </c>
      <c r="C9188" s="2">
        <v>126050.51</v>
      </c>
      <c r="D9188" t="s">
        <v>849</v>
      </c>
      <c r="E9188" t="s">
        <v>868</v>
      </c>
      <c r="F9188" t="s">
        <v>10</v>
      </c>
      <c r="G9188" t="s">
        <v>34</v>
      </c>
      <c r="H9188" t="s">
        <v>201</v>
      </c>
      <c r="J9188" t="s">
        <v>19346</v>
      </c>
      <c r="K9188" t="str">
        <f>IF(COUNTIF(Customers!A:A, H9188)&gt;0, "Valid", "Invalid")</f>
        <v>Valid</v>
      </c>
      <c r="L9188" t="str">
        <f t="shared" si="715"/>
        <v>9</v>
      </c>
      <c r="M9188" t="str">
        <f t="shared" si="716"/>
        <v>2023</v>
      </c>
      <c r="N9188">
        <f t="shared" si="717"/>
        <v>126050.51</v>
      </c>
      <c r="O9188">
        <f t="shared" si="718"/>
        <v>126050.51</v>
      </c>
      <c r="P9188" t="str">
        <f t="shared" si="719"/>
        <v/>
      </c>
      <c r="Q9188" s="48" t="str">
        <f>IF(O9188="","",
   IF(OR(O9188&lt;EDA_Outlier_Analysis!$C$10, O9188&gt;EDA_Outlier_Analysis!$C$11),
      "Outlier",
      "Normal"))</f>
        <v>Normal</v>
      </c>
      <c r="R9188" t="str">
        <f>IF(P9188="","",
   IF(OR(P9188 &lt; EDA_Outlier_Analysis!$F$7, P9188 &gt; EDA_Outlier_Analysis!$F$8),
      "Outlier",
      "Normal"))</f>
        <v/>
      </c>
      <c r="S9188" t="str">
        <f>IF(N9188="","",
   IF(OR(N9188 &lt;EDA_Outlier_Analysis!$I$10, N9188 &gt; EDA_Outlier_Analysis!$I$11),
      "Outlier",
      "Normal"))</f>
        <v>Normal</v>
      </c>
    </row>
    <row r="9189" spans="1:19">
      <c r="A9189" t="s">
        <v>19347</v>
      </c>
      <c r="B9189" s="4">
        <v>44931</v>
      </c>
      <c r="C9189" s="2">
        <v>-13543.85</v>
      </c>
      <c r="D9189" t="s">
        <v>840</v>
      </c>
      <c r="E9189" t="s">
        <v>856</v>
      </c>
      <c r="F9189" t="s">
        <v>9</v>
      </c>
      <c r="G9189" t="s">
        <v>24</v>
      </c>
      <c r="I9189" t="s">
        <v>1109</v>
      </c>
      <c r="J9189" t="s">
        <v>19348</v>
      </c>
      <c r="K9189" t="str">
        <f>IF(COUNTIF(Customers!A:A, H9189)&gt;0, "Valid", "Invalid")</f>
        <v>Invalid</v>
      </c>
      <c r="L9189" t="str">
        <f t="shared" si="715"/>
        <v>1</v>
      </c>
      <c r="M9189" t="str">
        <f t="shared" si="716"/>
        <v>2023</v>
      </c>
      <c r="N9189">
        <f t="shared" si="717"/>
        <v>-13543.85</v>
      </c>
      <c r="O9189" t="str">
        <f t="shared" si="718"/>
        <v/>
      </c>
      <c r="P9189">
        <f t="shared" si="719"/>
        <v>13543.85</v>
      </c>
      <c r="Q9189" s="48" t="str">
        <f>IF(O9189="","",
   IF(OR(O9189&lt;EDA_Outlier_Analysis!$C$10, O9189&gt;EDA_Outlier_Analysis!$C$11),
      "Outlier",
      "Normal"))</f>
        <v/>
      </c>
      <c r="R9189" t="str">
        <f>IF(P9189="","",
   IF(OR(P9189 &lt; EDA_Outlier_Analysis!$F$7, P9189 &gt; EDA_Outlier_Analysis!$F$8),
      "Outlier",
      "Normal"))</f>
        <v>Outlier</v>
      </c>
      <c r="S9189" t="str">
        <f>IF(N9189="","",
   IF(OR(N9189 &lt;EDA_Outlier_Analysis!$I$10, N9189 &gt; EDA_Outlier_Analysis!$I$11),
      "Outlier",
      "Normal"))</f>
        <v>Normal</v>
      </c>
    </row>
    <row r="9190" spans="1:19">
      <c r="A9190" t="s">
        <v>19349</v>
      </c>
      <c r="B9190" s="4">
        <v>44720</v>
      </c>
      <c r="C9190" s="2">
        <v>-60805.22</v>
      </c>
      <c r="D9190" t="s">
        <v>840</v>
      </c>
      <c r="E9190" t="s">
        <v>845</v>
      </c>
      <c r="F9190" t="s">
        <v>9</v>
      </c>
      <c r="G9190" t="s">
        <v>31</v>
      </c>
      <c r="I9190" t="s">
        <v>865</v>
      </c>
      <c r="J9190" t="s">
        <v>19350</v>
      </c>
      <c r="K9190" t="str">
        <f>IF(COUNTIF(Customers!A:A, H9190)&gt;0, "Valid", "Invalid")</f>
        <v>Invalid</v>
      </c>
      <c r="L9190" t="str">
        <f t="shared" si="715"/>
        <v>6</v>
      </c>
      <c r="M9190" t="str">
        <f t="shared" si="716"/>
        <v>2022</v>
      </c>
      <c r="N9190">
        <f t="shared" si="717"/>
        <v>-60805.22</v>
      </c>
      <c r="O9190" t="str">
        <f t="shared" si="718"/>
        <v/>
      </c>
      <c r="P9190">
        <f t="shared" si="719"/>
        <v>60805.22</v>
      </c>
      <c r="Q9190" s="48" t="str">
        <f>IF(O9190="","",
   IF(OR(O9190&lt;EDA_Outlier_Analysis!$C$10, O9190&gt;EDA_Outlier_Analysis!$C$11),
      "Outlier",
      "Normal"))</f>
        <v/>
      </c>
      <c r="R9190" t="str">
        <f>IF(P9190="","",
   IF(OR(P9190 &lt; EDA_Outlier_Analysis!$F$7, P9190 &gt; EDA_Outlier_Analysis!$F$8),
      "Outlier",
      "Normal"))</f>
        <v>Outlier</v>
      </c>
      <c r="S9190" t="str">
        <f>IF(N9190="","",
   IF(OR(N9190 &lt;EDA_Outlier_Analysis!$I$10, N9190 &gt; EDA_Outlier_Analysis!$I$11),
      "Outlier",
      "Normal"))</f>
        <v>Normal</v>
      </c>
    </row>
    <row r="9191" spans="1:19">
      <c r="A9191" t="s">
        <v>19351</v>
      </c>
      <c r="B9191" s="4">
        <v>44730</v>
      </c>
      <c r="C9191" s="2">
        <v>-25240.74</v>
      </c>
      <c r="D9191" t="s">
        <v>840</v>
      </c>
      <c r="E9191" t="s">
        <v>845</v>
      </c>
      <c r="F9191" t="s">
        <v>11</v>
      </c>
      <c r="G9191" t="s">
        <v>24</v>
      </c>
      <c r="I9191" t="s">
        <v>879</v>
      </c>
      <c r="J9191" t="s">
        <v>19352</v>
      </c>
      <c r="K9191" t="str">
        <f>IF(COUNTIF(Customers!A:A, H9191)&gt;0, "Valid", "Invalid")</f>
        <v>Invalid</v>
      </c>
      <c r="L9191" t="str">
        <f t="shared" si="715"/>
        <v>6</v>
      </c>
      <c r="M9191" t="str">
        <f t="shared" si="716"/>
        <v>2022</v>
      </c>
      <c r="N9191">
        <f t="shared" si="717"/>
        <v>-25240.74</v>
      </c>
      <c r="O9191" t="str">
        <f t="shared" si="718"/>
        <v/>
      </c>
      <c r="P9191">
        <f t="shared" si="719"/>
        <v>25240.74</v>
      </c>
      <c r="Q9191" s="48" t="str">
        <f>IF(O9191="","",
   IF(OR(O9191&lt;EDA_Outlier_Analysis!$C$10, O9191&gt;EDA_Outlier_Analysis!$C$11),
      "Outlier",
      "Normal"))</f>
        <v/>
      </c>
      <c r="R9191" t="str">
        <f>IF(P9191="","",
   IF(OR(P9191 &lt; EDA_Outlier_Analysis!$F$7, P9191 &gt; EDA_Outlier_Analysis!$F$8),
      "Outlier",
      "Normal"))</f>
        <v>Outlier</v>
      </c>
      <c r="S9191" t="str">
        <f>IF(N9191="","",
   IF(OR(N9191 &lt;EDA_Outlier_Analysis!$I$10, N9191 &gt; EDA_Outlier_Analysis!$I$11),
      "Outlier",
      "Normal"))</f>
        <v>Normal</v>
      </c>
    </row>
    <row r="9192" spans="1:19">
      <c r="A9192" t="s">
        <v>19353</v>
      </c>
      <c r="B9192" s="4">
        <v>44850</v>
      </c>
      <c r="C9192" s="2">
        <v>-25221.86</v>
      </c>
      <c r="D9192" t="s">
        <v>840</v>
      </c>
      <c r="E9192" t="s">
        <v>841</v>
      </c>
      <c r="F9192" t="s">
        <v>9</v>
      </c>
      <c r="G9192" t="s">
        <v>20</v>
      </c>
      <c r="I9192" t="s">
        <v>1415</v>
      </c>
      <c r="J9192" t="s">
        <v>19354</v>
      </c>
      <c r="K9192" t="str">
        <f>IF(COUNTIF(Customers!A:A, H9192)&gt;0, "Valid", "Invalid")</f>
        <v>Invalid</v>
      </c>
      <c r="L9192" t="str">
        <f t="shared" si="715"/>
        <v>10</v>
      </c>
      <c r="M9192" t="str">
        <f t="shared" si="716"/>
        <v>2022</v>
      </c>
      <c r="N9192">
        <f t="shared" si="717"/>
        <v>-25221.86</v>
      </c>
      <c r="O9192" t="str">
        <f t="shared" si="718"/>
        <v/>
      </c>
      <c r="P9192">
        <f t="shared" si="719"/>
        <v>25221.86</v>
      </c>
      <c r="Q9192" s="48" t="str">
        <f>IF(O9192="","",
   IF(OR(O9192&lt;EDA_Outlier_Analysis!$C$10, O9192&gt;EDA_Outlier_Analysis!$C$11),
      "Outlier",
      "Normal"))</f>
        <v/>
      </c>
      <c r="R9192" t="str">
        <f>IF(P9192="","",
   IF(OR(P9192 &lt; EDA_Outlier_Analysis!$F$7, P9192 &gt; EDA_Outlier_Analysis!$F$8),
      "Outlier",
      "Normal"))</f>
        <v>Outlier</v>
      </c>
      <c r="S9192" t="str">
        <f>IF(N9192="","",
   IF(OR(N9192 &lt;EDA_Outlier_Analysis!$I$10, N9192 &gt; EDA_Outlier_Analysis!$I$11),
      "Outlier",
      "Normal"))</f>
        <v>Normal</v>
      </c>
    </row>
    <row r="9193" spans="1:19">
      <c r="A9193" t="s">
        <v>19355</v>
      </c>
      <c r="B9193" s="4">
        <v>44836</v>
      </c>
      <c r="C9193" s="2">
        <v>29165.33</v>
      </c>
      <c r="D9193" t="s">
        <v>849</v>
      </c>
      <c r="E9193" t="s">
        <v>853</v>
      </c>
      <c r="F9193" t="s">
        <v>10</v>
      </c>
      <c r="G9193" t="s">
        <v>34</v>
      </c>
      <c r="H9193" t="s">
        <v>243</v>
      </c>
      <c r="J9193" t="s">
        <v>19356</v>
      </c>
      <c r="K9193" t="str">
        <f>IF(COUNTIF(Customers!A:A, H9193)&gt;0, "Valid", "Invalid")</f>
        <v>Valid</v>
      </c>
      <c r="L9193" t="str">
        <f t="shared" si="715"/>
        <v>10</v>
      </c>
      <c r="M9193" t="str">
        <f t="shared" si="716"/>
        <v>2022</v>
      </c>
      <c r="N9193">
        <f t="shared" si="717"/>
        <v>29165.33</v>
      </c>
      <c r="O9193">
        <f t="shared" si="718"/>
        <v>29165.33</v>
      </c>
      <c r="P9193" t="str">
        <f t="shared" si="719"/>
        <v/>
      </c>
      <c r="Q9193" s="48" t="str">
        <f>IF(O9193="","",
   IF(OR(O9193&lt;EDA_Outlier_Analysis!$C$10, O9193&gt;EDA_Outlier_Analysis!$C$11),
      "Outlier",
      "Normal"))</f>
        <v>Normal</v>
      </c>
      <c r="R9193" t="str">
        <f>IF(P9193="","",
   IF(OR(P9193 &lt; EDA_Outlier_Analysis!$F$7, P9193 &gt; EDA_Outlier_Analysis!$F$8),
      "Outlier",
      "Normal"))</f>
        <v/>
      </c>
      <c r="S9193" t="str">
        <f>IF(N9193="","",
   IF(OR(N9193 &lt;EDA_Outlier_Analysis!$I$10, N9193 &gt; EDA_Outlier_Analysis!$I$11),
      "Outlier",
      "Normal"))</f>
        <v>Normal</v>
      </c>
    </row>
    <row r="9194" spans="1:19">
      <c r="A9194" t="s">
        <v>19357</v>
      </c>
      <c r="B9194" s="4">
        <v>45262</v>
      </c>
      <c r="C9194" s="2">
        <v>166192.4</v>
      </c>
      <c r="D9194" t="s">
        <v>849</v>
      </c>
      <c r="E9194" t="s">
        <v>850</v>
      </c>
      <c r="F9194" t="s">
        <v>11</v>
      </c>
      <c r="G9194" t="s">
        <v>31</v>
      </c>
      <c r="H9194" t="s">
        <v>189</v>
      </c>
      <c r="J9194" t="s">
        <v>19358</v>
      </c>
      <c r="K9194" t="str">
        <f>IF(COUNTIF(Customers!A:A, H9194)&gt;0, "Valid", "Invalid")</f>
        <v>Valid</v>
      </c>
      <c r="L9194" t="str">
        <f t="shared" si="715"/>
        <v>12</v>
      </c>
      <c r="M9194" t="str">
        <f t="shared" si="716"/>
        <v>2023</v>
      </c>
      <c r="N9194">
        <f t="shared" si="717"/>
        <v>166192.4</v>
      </c>
      <c r="O9194">
        <f t="shared" si="718"/>
        <v>166192.4</v>
      </c>
      <c r="P9194" t="str">
        <f t="shared" si="719"/>
        <v/>
      </c>
      <c r="Q9194" s="48" t="str">
        <f>IF(O9194="","",
   IF(OR(O9194&lt;EDA_Outlier_Analysis!$C$10, O9194&gt;EDA_Outlier_Analysis!$C$11),
      "Outlier",
      "Normal"))</f>
        <v>Normal</v>
      </c>
      <c r="R9194" t="str">
        <f>IF(P9194="","",
   IF(OR(P9194 &lt; EDA_Outlier_Analysis!$F$7, P9194 &gt; EDA_Outlier_Analysis!$F$8),
      "Outlier",
      "Normal"))</f>
        <v/>
      </c>
      <c r="S9194" t="str">
        <f>IF(N9194="","",
   IF(OR(N9194 &lt;EDA_Outlier_Analysis!$I$10, N9194 &gt; EDA_Outlier_Analysis!$I$11),
      "Outlier",
      "Normal"))</f>
        <v>Normal</v>
      </c>
    </row>
    <row r="9195" spans="1:19">
      <c r="A9195" t="s">
        <v>19359</v>
      </c>
      <c r="B9195" s="4">
        <v>44992</v>
      </c>
      <c r="C9195" s="2">
        <v>76025.08</v>
      </c>
      <c r="D9195" t="s">
        <v>849</v>
      </c>
      <c r="E9195" t="s">
        <v>850</v>
      </c>
      <c r="F9195" t="s">
        <v>11</v>
      </c>
      <c r="G9195" t="s">
        <v>31</v>
      </c>
      <c r="H9195" t="s">
        <v>425</v>
      </c>
      <c r="J9195" t="s">
        <v>19360</v>
      </c>
      <c r="K9195" t="str">
        <f>IF(COUNTIF(Customers!A:A, H9195)&gt;0, "Valid", "Invalid")</f>
        <v>Valid</v>
      </c>
      <c r="L9195" t="str">
        <f t="shared" si="715"/>
        <v>3</v>
      </c>
      <c r="M9195" t="str">
        <f t="shared" si="716"/>
        <v>2023</v>
      </c>
      <c r="N9195">
        <f t="shared" si="717"/>
        <v>76025.08</v>
      </c>
      <c r="O9195">
        <f t="shared" si="718"/>
        <v>76025.08</v>
      </c>
      <c r="P9195" t="str">
        <f t="shared" si="719"/>
        <v/>
      </c>
      <c r="Q9195" s="48" t="str">
        <f>IF(O9195="","",
   IF(OR(O9195&lt;EDA_Outlier_Analysis!$C$10, O9195&gt;EDA_Outlier_Analysis!$C$11),
      "Outlier",
      "Normal"))</f>
        <v>Normal</v>
      </c>
      <c r="R9195" t="str">
        <f>IF(P9195="","",
   IF(OR(P9195 &lt; EDA_Outlier_Analysis!$F$7, P9195 &gt; EDA_Outlier_Analysis!$F$8),
      "Outlier",
      "Normal"))</f>
        <v/>
      </c>
      <c r="S9195" t="str">
        <f>IF(N9195="","",
   IF(OR(N9195 &lt;EDA_Outlier_Analysis!$I$10, N9195 &gt; EDA_Outlier_Analysis!$I$11),
      "Outlier",
      "Normal"))</f>
        <v>Normal</v>
      </c>
    </row>
    <row r="9196" spans="1:19">
      <c r="A9196" t="s">
        <v>19361</v>
      </c>
      <c r="B9196" s="4">
        <v>44776</v>
      </c>
      <c r="C9196" s="2">
        <v>-66649.289999999994</v>
      </c>
      <c r="D9196" t="s">
        <v>840</v>
      </c>
      <c r="E9196" t="s">
        <v>845</v>
      </c>
      <c r="F9196" t="s">
        <v>11</v>
      </c>
      <c r="G9196" t="s">
        <v>34</v>
      </c>
      <c r="I9196" t="s">
        <v>1468</v>
      </c>
      <c r="J9196" t="s">
        <v>19362</v>
      </c>
      <c r="K9196" t="str">
        <f>IF(COUNTIF(Customers!A:A, H9196)&gt;0, "Valid", "Invalid")</f>
        <v>Invalid</v>
      </c>
      <c r="L9196" t="str">
        <f t="shared" si="715"/>
        <v>8</v>
      </c>
      <c r="M9196" t="str">
        <f t="shared" si="716"/>
        <v>2022</v>
      </c>
      <c r="N9196">
        <f t="shared" si="717"/>
        <v>-66649.289999999994</v>
      </c>
      <c r="O9196" t="str">
        <f t="shared" si="718"/>
        <v/>
      </c>
      <c r="P9196">
        <f t="shared" si="719"/>
        <v>66649.289999999994</v>
      </c>
      <c r="Q9196" s="48" t="str">
        <f>IF(O9196="","",
   IF(OR(O9196&lt;EDA_Outlier_Analysis!$C$10, O9196&gt;EDA_Outlier_Analysis!$C$11),
      "Outlier",
      "Normal"))</f>
        <v/>
      </c>
      <c r="R9196" t="str">
        <f>IF(P9196="","",
   IF(OR(P9196 &lt; EDA_Outlier_Analysis!$F$7, P9196 &gt; EDA_Outlier_Analysis!$F$8),
      "Outlier",
      "Normal"))</f>
        <v>Outlier</v>
      </c>
      <c r="S9196" t="str">
        <f>IF(N9196="","",
   IF(OR(N9196 &lt;EDA_Outlier_Analysis!$I$10, N9196 &gt; EDA_Outlier_Analysis!$I$11),
      "Outlier",
      "Normal"))</f>
        <v>Normal</v>
      </c>
    </row>
    <row r="9197" spans="1:19">
      <c r="A9197" t="s">
        <v>19363</v>
      </c>
      <c r="B9197" s="4">
        <v>44971</v>
      </c>
      <c r="C9197" s="2">
        <v>18031.38</v>
      </c>
      <c r="D9197" t="s">
        <v>873</v>
      </c>
      <c r="E9197" t="s">
        <v>873</v>
      </c>
      <c r="F9197" t="s">
        <v>11</v>
      </c>
      <c r="G9197" t="s">
        <v>31</v>
      </c>
      <c r="J9197" t="s">
        <v>19364</v>
      </c>
      <c r="K9197" t="str">
        <f>IF(COUNTIF(Customers!A:A, H9197)&gt;0, "Valid", "Invalid")</f>
        <v>Invalid</v>
      </c>
      <c r="L9197" t="str">
        <f t="shared" si="715"/>
        <v>2</v>
      </c>
      <c r="M9197" t="str">
        <f t="shared" si="716"/>
        <v>2023</v>
      </c>
      <c r="N9197">
        <f t="shared" si="717"/>
        <v>-18031.38</v>
      </c>
      <c r="O9197" t="str">
        <f t="shared" si="718"/>
        <v/>
      </c>
      <c r="P9197" t="str">
        <f t="shared" si="719"/>
        <v/>
      </c>
      <c r="Q9197" s="48" t="str">
        <f>IF(O9197="","",
   IF(OR(O9197&lt;EDA_Outlier_Analysis!$C$10, O9197&gt;EDA_Outlier_Analysis!$C$11),
      "Outlier",
      "Normal"))</f>
        <v/>
      </c>
      <c r="R9197" t="str">
        <f>IF(P9197="","",
   IF(OR(P9197 &lt; EDA_Outlier_Analysis!$F$7, P9197 &gt; EDA_Outlier_Analysis!$F$8),
      "Outlier",
      "Normal"))</f>
        <v/>
      </c>
      <c r="S9197" t="str">
        <f>IF(N9197="","",
   IF(OR(N9197 &lt;EDA_Outlier_Analysis!$I$10, N9197 &gt; EDA_Outlier_Analysis!$I$11),
      "Outlier",
      "Normal"))</f>
        <v>Normal</v>
      </c>
    </row>
    <row r="9198" spans="1:19">
      <c r="A9198" t="s">
        <v>19365</v>
      </c>
      <c r="B9198" s="4">
        <v>45228</v>
      </c>
      <c r="C9198" s="2">
        <v>-44404.67</v>
      </c>
      <c r="D9198" t="s">
        <v>840</v>
      </c>
      <c r="E9198" t="s">
        <v>841</v>
      </c>
      <c r="F9198" t="s">
        <v>10</v>
      </c>
      <c r="G9198" t="s">
        <v>20</v>
      </c>
      <c r="I9198" t="s">
        <v>965</v>
      </c>
      <c r="J9198" t="s">
        <v>19366</v>
      </c>
      <c r="K9198" t="str">
        <f>IF(COUNTIF(Customers!A:A, H9198)&gt;0, "Valid", "Invalid")</f>
        <v>Invalid</v>
      </c>
      <c r="L9198" t="str">
        <f t="shared" si="715"/>
        <v>10</v>
      </c>
      <c r="M9198" t="str">
        <f t="shared" si="716"/>
        <v>2023</v>
      </c>
      <c r="N9198">
        <f t="shared" si="717"/>
        <v>-44404.67</v>
      </c>
      <c r="O9198" t="str">
        <f t="shared" si="718"/>
        <v/>
      </c>
      <c r="P9198">
        <f t="shared" si="719"/>
        <v>44404.67</v>
      </c>
      <c r="Q9198" s="48" t="str">
        <f>IF(O9198="","",
   IF(OR(O9198&lt;EDA_Outlier_Analysis!$C$10, O9198&gt;EDA_Outlier_Analysis!$C$11),
      "Outlier",
      "Normal"))</f>
        <v/>
      </c>
      <c r="R9198" t="str">
        <f>IF(P9198="","",
   IF(OR(P9198 &lt; EDA_Outlier_Analysis!$F$7, P9198 &gt; EDA_Outlier_Analysis!$F$8),
      "Outlier",
      "Normal"))</f>
        <v>Normal</v>
      </c>
      <c r="S9198" t="str">
        <f>IF(N9198="","",
   IF(OR(N9198 &lt;EDA_Outlier_Analysis!$I$10, N9198 &gt; EDA_Outlier_Analysis!$I$11),
      "Outlier",
      "Normal"))</f>
        <v>Normal</v>
      </c>
    </row>
    <row r="9199" spans="1:19">
      <c r="A9199" t="s">
        <v>19367</v>
      </c>
      <c r="B9199" s="4">
        <v>45053</v>
      </c>
      <c r="C9199" s="2">
        <v>192919.63</v>
      </c>
      <c r="D9199" t="s">
        <v>849</v>
      </c>
      <c r="E9199" t="s">
        <v>868</v>
      </c>
      <c r="F9199" t="s">
        <v>11</v>
      </c>
      <c r="G9199" t="s">
        <v>34</v>
      </c>
      <c r="H9199" t="s">
        <v>421</v>
      </c>
      <c r="J9199" t="s">
        <v>19368</v>
      </c>
      <c r="K9199" t="str">
        <f>IF(COUNTIF(Customers!A:A, H9199)&gt;0, "Valid", "Invalid")</f>
        <v>Valid</v>
      </c>
      <c r="L9199" t="str">
        <f t="shared" si="715"/>
        <v>5</v>
      </c>
      <c r="M9199" t="str">
        <f t="shared" si="716"/>
        <v>2023</v>
      </c>
      <c r="N9199">
        <f t="shared" si="717"/>
        <v>192919.63</v>
      </c>
      <c r="O9199">
        <f t="shared" si="718"/>
        <v>192919.63</v>
      </c>
      <c r="P9199" t="str">
        <f t="shared" si="719"/>
        <v/>
      </c>
      <c r="Q9199" s="48" t="str">
        <f>IF(O9199="","",
   IF(OR(O9199&lt;EDA_Outlier_Analysis!$C$10, O9199&gt;EDA_Outlier_Analysis!$C$11),
      "Outlier",
      "Normal"))</f>
        <v>Normal</v>
      </c>
      <c r="R9199" t="str">
        <f>IF(P9199="","",
   IF(OR(P9199 &lt; EDA_Outlier_Analysis!$F$7, P9199 &gt; EDA_Outlier_Analysis!$F$8),
      "Outlier",
      "Normal"))</f>
        <v/>
      </c>
      <c r="S9199" t="str">
        <f>IF(N9199="","",
   IF(OR(N9199 &lt;EDA_Outlier_Analysis!$I$10, N9199 &gt; EDA_Outlier_Analysis!$I$11),
      "Outlier",
      "Normal"))</f>
        <v>Normal</v>
      </c>
    </row>
    <row r="9200" spans="1:19">
      <c r="A9200" t="s">
        <v>19369</v>
      </c>
      <c r="B9200" s="4">
        <v>44951</v>
      </c>
      <c r="C9200" s="2">
        <v>-11379.58</v>
      </c>
      <c r="D9200" t="s">
        <v>840</v>
      </c>
      <c r="E9200" t="s">
        <v>841</v>
      </c>
      <c r="F9200" t="s">
        <v>9</v>
      </c>
      <c r="G9200" t="s">
        <v>20</v>
      </c>
      <c r="I9200" t="s">
        <v>1261</v>
      </c>
      <c r="J9200" t="s">
        <v>19370</v>
      </c>
      <c r="K9200" t="str">
        <f>IF(COUNTIF(Customers!A:A, H9200)&gt;0, "Valid", "Invalid")</f>
        <v>Invalid</v>
      </c>
      <c r="L9200" t="str">
        <f t="shared" si="715"/>
        <v>1</v>
      </c>
      <c r="M9200" t="str">
        <f t="shared" si="716"/>
        <v>2023</v>
      </c>
      <c r="N9200">
        <f t="shared" si="717"/>
        <v>-11379.58</v>
      </c>
      <c r="O9200" t="str">
        <f t="shared" si="718"/>
        <v/>
      </c>
      <c r="P9200">
        <f t="shared" si="719"/>
        <v>11379.58</v>
      </c>
      <c r="Q9200" s="48" t="str">
        <f>IF(O9200="","",
   IF(OR(O9200&lt;EDA_Outlier_Analysis!$C$10, O9200&gt;EDA_Outlier_Analysis!$C$11),
      "Outlier",
      "Normal"))</f>
        <v/>
      </c>
      <c r="R9200" t="str">
        <f>IF(P9200="","",
   IF(OR(P9200 &lt; EDA_Outlier_Analysis!$F$7, P9200 &gt; EDA_Outlier_Analysis!$F$8),
      "Outlier",
      "Normal"))</f>
        <v>Outlier</v>
      </c>
      <c r="S9200" t="str">
        <f>IF(N9200="","",
   IF(OR(N9200 &lt;EDA_Outlier_Analysis!$I$10, N9200 &gt; EDA_Outlier_Analysis!$I$11),
      "Outlier",
      "Normal"))</f>
        <v>Normal</v>
      </c>
    </row>
    <row r="9201" spans="1:19">
      <c r="A9201" t="s">
        <v>19371</v>
      </c>
      <c r="B9201" s="4">
        <v>44859</v>
      </c>
      <c r="C9201" s="2">
        <v>123039.7</v>
      </c>
      <c r="D9201" t="s">
        <v>849</v>
      </c>
      <c r="E9201" t="s">
        <v>853</v>
      </c>
      <c r="F9201" t="s">
        <v>9</v>
      </c>
      <c r="G9201" t="s">
        <v>20</v>
      </c>
      <c r="H9201" t="s">
        <v>451</v>
      </c>
      <c r="J9201" t="s">
        <v>19372</v>
      </c>
      <c r="K9201" t="str">
        <f>IF(COUNTIF(Customers!A:A, H9201)&gt;0, "Valid", "Invalid")</f>
        <v>Valid</v>
      </c>
      <c r="L9201" t="str">
        <f t="shared" si="715"/>
        <v>10</v>
      </c>
      <c r="M9201" t="str">
        <f t="shared" si="716"/>
        <v>2022</v>
      </c>
      <c r="N9201">
        <f t="shared" si="717"/>
        <v>123039.7</v>
      </c>
      <c r="O9201">
        <f t="shared" si="718"/>
        <v>123039.7</v>
      </c>
      <c r="P9201" t="str">
        <f t="shared" si="719"/>
        <v/>
      </c>
      <c r="Q9201" s="48" t="str">
        <f>IF(O9201="","",
   IF(OR(O9201&lt;EDA_Outlier_Analysis!$C$10, O9201&gt;EDA_Outlier_Analysis!$C$11),
      "Outlier",
      "Normal"))</f>
        <v>Normal</v>
      </c>
      <c r="R9201" t="str">
        <f>IF(P9201="","",
   IF(OR(P9201 &lt; EDA_Outlier_Analysis!$F$7, P9201 &gt; EDA_Outlier_Analysis!$F$8),
      "Outlier",
      "Normal"))</f>
        <v/>
      </c>
      <c r="S9201" t="str">
        <f>IF(N9201="","",
   IF(OR(N9201 &lt;EDA_Outlier_Analysis!$I$10, N9201 &gt; EDA_Outlier_Analysis!$I$11),
      "Outlier",
      "Normal"))</f>
        <v>Normal</v>
      </c>
    </row>
    <row r="9202" spans="1:19">
      <c r="A9202" t="s">
        <v>19373</v>
      </c>
      <c r="B9202" s="4">
        <v>45220</v>
      </c>
      <c r="C9202" s="2">
        <v>196321.46</v>
      </c>
      <c r="D9202" t="s">
        <v>849</v>
      </c>
      <c r="E9202" t="s">
        <v>853</v>
      </c>
      <c r="F9202" t="s">
        <v>11</v>
      </c>
      <c r="G9202" t="s">
        <v>20</v>
      </c>
      <c r="H9202" t="s">
        <v>47</v>
      </c>
      <c r="J9202" t="s">
        <v>19374</v>
      </c>
      <c r="K9202" t="str">
        <f>IF(COUNTIF(Customers!A:A, H9202)&gt;0, "Valid", "Invalid")</f>
        <v>Valid</v>
      </c>
      <c r="L9202" t="str">
        <f t="shared" si="715"/>
        <v>10</v>
      </c>
      <c r="M9202" t="str">
        <f t="shared" si="716"/>
        <v>2023</v>
      </c>
      <c r="N9202">
        <f t="shared" si="717"/>
        <v>196321.46</v>
      </c>
      <c r="O9202">
        <f t="shared" si="718"/>
        <v>196321.46</v>
      </c>
      <c r="P9202" t="str">
        <f t="shared" si="719"/>
        <v/>
      </c>
      <c r="Q9202" s="48" t="str">
        <f>IF(O9202="","",
   IF(OR(O9202&lt;EDA_Outlier_Analysis!$C$10, O9202&gt;EDA_Outlier_Analysis!$C$11),
      "Outlier",
      "Normal"))</f>
        <v>Normal</v>
      </c>
      <c r="R9202" t="str">
        <f>IF(P9202="","",
   IF(OR(P9202 &lt; EDA_Outlier_Analysis!$F$7, P9202 &gt; EDA_Outlier_Analysis!$F$8),
      "Outlier",
      "Normal"))</f>
        <v/>
      </c>
      <c r="S9202" t="str">
        <f>IF(N9202="","",
   IF(OR(N9202 &lt;EDA_Outlier_Analysis!$I$10, N9202 &gt; EDA_Outlier_Analysis!$I$11),
      "Outlier",
      "Normal"))</f>
        <v>Normal</v>
      </c>
    </row>
    <row r="9203" spans="1:19">
      <c r="A9203" t="s">
        <v>19375</v>
      </c>
      <c r="B9203" s="4">
        <v>44745</v>
      </c>
      <c r="C9203" s="2">
        <v>18955.12</v>
      </c>
      <c r="D9203" t="s">
        <v>971</v>
      </c>
      <c r="E9203" t="s">
        <v>971</v>
      </c>
      <c r="F9203" t="s">
        <v>9</v>
      </c>
      <c r="G9203" t="s">
        <v>24</v>
      </c>
      <c r="J9203" t="s">
        <v>19376</v>
      </c>
      <c r="K9203" t="str">
        <f>IF(COUNTIF(Customers!A:A, H9203)&gt;0, "Valid", "Invalid")</f>
        <v>Invalid</v>
      </c>
      <c r="L9203" t="str">
        <f t="shared" si="715"/>
        <v>7</v>
      </c>
      <c r="M9203" t="str">
        <f t="shared" si="716"/>
        <v>2022</v>
      </c>
      <c r="N9203">
        <f t="shared" si="717"/>
        <v>-18955.12</v>
      </c>
      <c r="O9203" t="str">
        <f t="shared" si="718"/>
        <v/>
      </c>
      <c r="P9203" t="str">
        <f t="shared" si="719"/>
        <v/>
      </c>
      <c r="Q9203" s="48" t="str">
        <f>IF(O9203="","",
   IF(OR(O9203&lt;EDA_Outlier_Analysis!$C$10, O9203&gt;EDA_Outlier_Analysis!$C$11),
      "Outlier",
      "Normal"))</f>
        <v/>
      </c>
      <c r="R9203" t="str">
        <f>IF(P9203="","",
   IF(OR(P9203 &lt; EDA_Outlier_Analysis!$F$7, P9203 &gt; EDA_Outlier_Analysis!$F$8),
      "Outlier",
      "Normal"))</f>
        <v/>
      </c>
      <c r="S9203" t="str">
        <f>IF(N9203="","",
   IF(OR(N9203 &lt;EDA_Outlier_Analysis!$I$10, N9203 &gt; EDA_Outlier_Analysis!$I$11),
      "Outlier",
      "Normal"))</f>
        <v>Normal</v>
      </c>
    </row>
    <row r="9204" spans="1:19">
      <c r="A9204" t="s">
        <v>19377</v>
      </c>
      <c r="B9204" s="4">
        <v>44749</v>
      </c>
      <c r="C9204" s="2">
        <v>-47513.99</v>
      </c>
      <c r="D9204" t="s">
        <v>840</v>
      </c>
      <c r="E9204" t="s">
        <v>841</v>
      </c>
      <c r="F9204" t="s">
        <v>10</v>
      </c>
      <c r="G9204" t="s">
        <v>34</v>
      </c>
      <c r="I9204" t="s">
        <v>1453</v>
      </c>
      <c r="J9204" t="s">
        <v>19378</v>
      </c>
      <c r="K9204" t="str">
        <f>IF(COUNTIF(Customers!A:A, H9204)&gt;0, "Valid", "Invalid")</f>
        <v>Invalid</v>
      </c>
      <c r="L9204" t="str">
        <f t="shared" si="715"/>
        <v>7</v>
      </c>
      <c r="M9204" t="str">
        <f t="shared" si="716"/>
        <v>2022</v>
      </c>
      <c r="N9204">
        <f t="shared" si="717"/>
        <v>-47513.99</v>
      </c>
      <c r="O9204" t="str">
        <f t="shared" si="718"/>
        <v/>
      </c>
      <c r="P9204">
        <f t="shared" si="719"/>
        <v>47513.99</v>
      </c>
      <c r="Q9204" s="48" t="str">
        <f>IF(O9204="","",
   IF(OR(O9204&lt;EDA_Outlier_Analysis!$C$10, O9204&gt;EDA_Outlier_Analysis!$C$11),
      "Outlier",
      "Normal"))</f>
        <v/>
      </c>
      <c r="R9204" t="str">
        <f>IF(P9204="","",
   IF(OR(P9204 &lt; EDA_Outlier_Analysis!$F$7, P9204 &gt; EDA_Outlier_Analysis!$F$8),
      "Outlier",
      "Normal"))</f>
        <v>Normal</v>
      </c>
      <c r="S9204" t="str">
        <f>IF(N9204="","",
   IF(OR(N9204 &lt;EDA_Outlier_Analysis!$I$10, N9204 &gt; EDA_Outlier_Analysis!$I$11),
      "Outlier",
      "Normal"))</f>
        <v>Normal</v>
      </c>
    </row>
    <row r="9205" spans="1:19">
      <c r="A9205" t="s">
        <v>19379</v>
      </c>
      <c r="B9205" s="4">
        <v>44880</v>
      </c>
      <c r="C9205" s="2">
        <v>119560.84</v>
      </c>
      <c r="D9205" t="s">
        <v>849</v>
      </c>
      <c r="E9205" t="s">
        <v>853</v>
      </c>
      <c r="F9205" t="s">
        <v>11</v>
      </c>
      <c r="G9205" t="s">
        <v>20</v>
      </c>
      <c r="H9205" t="s">
        <v>57</v>
      </c>
      <c r="J9205" t="s">
        <v>19380</v>
      </c>
      <c r="K9205" t="str">
        <f>IF(COUNTIF(Customers!A:A, H9205)&gt;0, "Valid", "Invalid")</f>
        <v>Valid</v>
      </c>
      <c r="L9205" t="str">
        <f t="shared" si="715"/>
        <v>11</v>
      </c>
      <c r="M9205" t="str">
        <f t="shared" si="716"/>
        <v>2022</v>
      </c>
      <c r="N9205">
        <f t="shared" si="717"/>
        <v>119560.84</v>
      </c>
      <c r="O9205">
        <f t="shared" si="718"/>
        <v>119560.84</v>
      </c>
      <c r="P9205" t="str">
        <f t="shared" si="719"/>
        <v/>
      </c>
      <c r="Q9205" s="48" t="str">
        <f>IF(O9205="","",
   IF(OR(O9205&lt;EDA_Outlier_Analysis!$C$10, O9205&gt;EDA_Outlier_Analysis!$C$11),
      "Outlier",
      "Normal"))</f>
        <v>Normal</v>
      </c>
      <c r="R9205" t="str">
        <f>IF(P9205="","",
   IF(OR(P9205 &lt; EDA_Outlier_Analysis!$F$7, P9205 &gt; EDA_Outlier_Analysis!$F$8),
      "Outlier",
      "Normal"))</f>
        <v/>
      </c>
      <c r="S9205" t="str">
        <f>IF(N9205="","",
   IF(OR(N9205 &lt;EDA_Outlier_Analysis!$I$10, N9205 &gt; EDA_Outlier_Analysis!$I$11),
      "Outlier",
      "Normal"))</f>
        <v>Normal</v>
      </c>
    </row>
    <row r="9206" spans="1:19">
      <c r="A9206" t="s">
        <v>19381</v>
      </c>
      <c r="B9206" s="4">
        <v>45045</v>
      </c>
      <c r="C9206" s="2">
        <v>-63124.87</v>
      </c>
      <c r="D9206" t="s">
        <v>840</v>
      </c>
      <c r="E9206" t="s">
        <v>878</v>
      </c>
      <c r="F9206" t="s">
        <v>10</v>
      </c>
      <c r="G9206" t="s">
        <v>34</v>
      </c>
      <c r="I9206" t="s">
        <v>1510</v>
      </c>
      <c r="J9206" t="s">
        <v>19382</v>
      </c>
      <c r="K9206" t="str">
        <f>IF(COUNTIF(Customers!A:A, H9206)&gt;0, "Valid", "Invalid")</f>
        <v>Invalid</v>
      </c>
      <c r="L9206" t="str">
        <f t="shared" si="715"/>
        <v>4</v>
      </c>
      <c r="M9206" t="str">
        <f t="shared" si="716"/>
        <v>2023</v>
      </c>
      <c r="N9206">
        <f t="shared" si="717"/>
        <v>-63124.87</v>
      </c>
      <c r="O9206" t="str">
        <f t="shared" si="718"/>
        <v/>
      </c>
      <c r="P9206">
        <f t="shared" si="719"/>
        <v>63124.87</v>
      </c>
      <c r="Q9206" s="48" t="str">
        <f>IF(O9206="","",
   IF(OR(O9206&lt;EDA_Outlier_Analysis!$C$10, O9206&gt;EDA_Outlier_Analysis!$C$11),
      "Outlier",
      "Normal"))</f>
        <v/>
      </c>
      <c r="R9206" t="str">
        <f>IF(P9206="","",
   IF(OR(P9206 &lt; EDA_Outlier_Analysis!$F$7, P9206 &gt; EDA_Outlier_Analysis!$F$8),
      "Outlier",
      "Normal"))</f>
        <v>Outlier</v>
      </c>
      <c r="S9206" t="str">
        <f>IF(N9206="","",
   IF(OR(N9206 &lt;EDA_Outlier_Analysis!$I$10, N9206 &gt; EDA_Outlier_Analysis!$I$11),
      "Outlier",
      "Normal"))</f>
        <v>Normal</v>
      </c>
    </row>
    <row r="9207" spans="1:19">
      <c r="A9207" t="s">
        <v>19383</v>
      </c>
      <c r="B9207" s="4">
        <v>44707</v>
      </c>
      <c r="C9207" s="2">
        <v>-10208.6</v>
      </c>
      <c r="D9207" t="s">
        <v>840</v>
      </c>
      <c r="E9207" t="s">
        <v>845</v>
      </c>
      <c r="F9207" t="s">
        <v>10</v>
      </c>
      <c r="G9207" t="s">
        <v>20</v>
      </c>
      <c r="I9207" t="s">
        <v>2017</v>
      </c>
      <c r="J9207" t="s">
        <v>19384</v>
      </c>
      <c r="K9207" t="str">
        <f>IF(COUNTIF(Customers!A:A, H9207)&gt;0, "Valid", "Invalid")</f>
        <v>Invalid</v>
      </c>
      <c r="L9207" t="str">
        <f t="shared" si="715"/>
        <v>5</v>
      </c>
      <c r="M9207" t="str">
        <f t="shared" si="716"/>
        <v>2022</v>
      </c>
      <c r="N9207">
        <f t="shared" si="717"/>
        <v>-10208.6</v>
      </c>
      <c r="O9207" t="str">
        <f t="shared" si="718"/>
        <v/>
      </c>
      <c r="P9207">
        <f t="shared" si="719"/>
        <v>10208.6</v>
      </c>
      <c r="Q9207" s="48" t="str">
        <f>IF(O9207="","",
   IF(OR(O9207&lt;EDA_Outlier_Analysis!$C$10, O9207&gt;EDA_Outlier_Analysis!$C$11),
      "Outlier",
      "Normal"))</f>
        <v/>
      </c>
      <c r="R9207" t="str">
        <f>IF(P9207="","",
   IF(OR(P9207 &lt; EDA_Outlier_Analysis!$F$7, P9207 &gt; EDA_Outlier_Analysis!$F$8),
      "Outlier",
      "Normal"))</f>
        <v>Outlier</v>
      </c>
      <c r="S9207" t="str">
        <f>IF(N9207="","",
   IF(OR(N9207 &lt;EDA_Outlier_Analysis!$I$10, N9207 &gt; EDA_Outlier_Analysis!$I$11),
      "Outlier",
      "Normal"))</f>
        <v>Normal</v>
      </c>
    </row>
    <row r="9208" spans="1:19">
      <c r="A9208" t="s">
        <v>19385</v>
      </c>
      <c r="B9208" s="4">
        <v>44809</v>
      </c>
      <c r="C9208" s="2">
        <v>-2972.83</v>
      </c>
      <c r="D9208" t="s">
        <v>840</v>
      </c>
      <c r="E9208" t="s">
        <v>856</v>
      </c>
      <c r="F9208" t="s">
        <v>10</v>
      </c>
      <c r="G9208" t="s">
        <v>24</v>
      </c>
      <c r="I9208" t="s">
        <v>1083</v>
      </c>
      <c r="J9208" t="s">
        <v>19386</v>
      </c>
      <c r="K9208" t="str">
        <f>IF(COUNTIF(Customers!A:A, H9208)&gt;0, "Valid", "Invalid")</f>
        <v>Invalid</v>
      </c>
      <c r="L9208" t="str">
        <f t="shared" si="715"/>
        <v>9</v>
      </c>
      <c r="M9208" t="str">
        <f t="shared" si="716"/>
        <v>2022</v>
      </c>
      <c r="N9208">
        <f t="shared" si="717"/>
        <v>-2972.83</v>
      </c>
      <c r="O9208" t="str">
        <f t="shared" si="718"/>
        <v/>
      </c>
      <c r="P9208">
        <f t="shared" si="719"/>
        <v>2972.83</v>
      </c>
      <c r="Q9208" s="48" t="str">
        <f>IF(O9208="","",
   IF(OR(O9208&lt;EDA_Outlier_Analysis!$C$10, O9208&gt;EDA_Outlier_Analysis!$C$11),
      "Outlier",
      "Normal"))</f>
        <v/>
      </c>
      <c r="R9208" t="str">
        <f>IF(P9208="","",
   IF(OR(P9208 &lt; EDA_Outlier_Analysis!$F$7, P9208 &gt; EDA_Outlier_Analysis!$F$8),
      "Outlier",
      "Normal"))</f>
        <v>Outlier</v>
      </c>
      <c r="S9208" t="str">
        <f>IF(N9208="","",
   IF(OR(N9208 &lt;EDA_Outlier_Analysis!$I$10, N9208 &gt; EDA_Outlier_Analysis!$I$11),
      "Outlier",
      "Normal"))</f>
        <v>Normal</v>
      </c>
    </row>
    <row r="9209" spans="1:19">
      <c r="A9209" t="s">
        <v>19387</v>
      </c>
      <c r="B9209" s="4">
        <v>44910</v>
      </c>
      <c r="C9209" s="2">
        <v>20449.89</v>
      </c>
      <c r="D9209" t="s">
        <v>1345</v>
      </c>
      <c r="E9209" t="s">
        <v>1345</v>
      </c>
      <c r="F9209" t="s">
        <v>10</v>
      </c>
      <c r="G9209" t="s">
        <v>31</v>
      </c>
      <c r="J9209" t="s">
        <v>19388</v>
      </c>
      <c r="K9209" t="str">
        <f>IF(COUNTIF(Customers!A:A, H9209)&gt;0, "Valid", "Invalid")</f>
        <v>Invalid</v>
      </c>
      <c r="L9209" t="str">
        <f t="shared" si="715"/>
        <v>12</v>
      </c>
      <c r="M9209" t="str">
        <f t="shared" si="716"/>
        <v>2022</v>
      </c>
      <c r="N9209">
        <f t="shared" si="717"/>
        <v>-20449.89</v>
      </c>
      <c r="O9209" t="str">
        <f t="shared" si="718"/>
        <v/>
      </c>
      <c r="P9209" t="str">
        <f t="shared" si="719"/>
        <v/>
      </c>
      <c r="Q9209" s="48" t="str">
        <f>IF(O9209="","",
   IF(OR(O9209&lt;EDA_Outlier_Analysis!$C$10, O9209&gt;EDA_Outlier_Analysis!$C$11),
      "Outlier",
      "Normal"))</f>
        <v/>
      </c>
      <c r="R9209" t="str">
        <f>IF(P9209="","",
   IF(OR(P9209 &lt; EDA_Outlier_Analysis!$F$7, P9209 &gt; EDA_Outlier_Analysis!$F$8),
      "Outlier",
      "Normal"))</f>
        <v/>
      </c>
      <c r="S9209" t="str">
        <f>IF(N9209="","",
   IF(OR(N9209 &lt;EDA_Outlier_Analysis!$I$10, N9209 &gt; EDA_Outlier_Analysis!$I$11),
      "Outlier",
      "Normal"))</f>
        <v>Normal</v>
      </c>
    </row>
    <row r="9210" spans="1:19">
      <c r="A9210" t="s">
        <v>19389</v>
      </c>
      <c r="B9210" s="4">
        <v>45240</v>
      </c>
      <c r="C9210" s="2">
        <v>195758.04</v>
      </c>
      <c r="D9210" t="s">
        <v>849</v>
      </c>
      <c r="E9210" t="s">
        <v>853</v>
      </c>
      <c r="F9210" t="s">
        <v>11</v>
      </c>
      <c r="G9210" t="s">
        <v>34</v>
      </c>
      <c r="H9210" t="s">
        <v>723</v>
      </c>
      <c r="J9210" t="s">
        <v>19390</v>
      </c>
      <c r="K9210" t="str">
        <f>IF(COUNTIF(Customers!A:A, H9210)&gt;0, "Valid", "Invalid")</f>
        <v>Valid</v>
      </c>
      <c r="L9210" t="str">
        <f t="shared" si="715"/>
        <v>11</v>
      </c>
      <c r="M9210" t="str">
        <f t="shared" si="716"/>
        <v>2023</v>
      </c>
      <c r="N9210">
        <f t="shared" si="717"/>
        <v>195758.04</v>
      </c>
      <c r="O9210">
        <f t="shared" si="718"/>
        <v>195758.04</v>
      </c>
      <c r="P9210" t="str">
        <f t="shared" si="719"/>
        <v/>
      </c>
      <c r="Q9210" s="48" t="str">
        <f>IF(O9210="","",
   IF(OR(O9210&lt;EDA_Outlier_Analysis!$C$10, O9210&gt;EDA_Outlier_Analysis!$C$11),
      "Outlier",
      "Normal"))</f>
        <v>Normal</v>
      </c>
      <c r="R9210" t="str">
        <f>IF(P9210="","",
   IF(OR(P9210 &lt; EDA_Outlier_Analysis!$F$7, P9210 &gt; EDA_Outlier_Analysis!$F$8),
      "Outlier",
      "Normal"))</f>
        <v/>
      </c>
      <c r="S9210" t="str">
        <f>IF(N9210="","",
   IF(OR(N9210 &lt;EDA_Outlier_Analysis!$I$10, N9210 &gt; EDA_Outlier_Analysis!$I$11),
      "Outlier",
      "Normal"))</f>
        <v>Normal</v>
      </c>
    </row>
    <row r="9211" spans="1:19">
      <c r="A9211" t="s">
        <v>19391</v>
      </c>
      <c r="B9211" s="4">
        <v>45166</v>
      </c>
      <c r="C9211" s="2">
        <v>18019.28</v>
      </c>
      <c r="D9211" t="s">
        <v>971</v>
      </c>
      <c r="E9211" t="s">
        <v>971</v>
      </c>
      <c r="F9211" t="s">
        <v>10</v>
      </c>
      <c r="G9211" t="s">
        <v>31</v>
      </c>
      <c r="J9211" t="s">
        <v>19392</v>
      </c>
      <c r="K9211" t="str">
        <f>IF(COUNTIF(Customers!A:A, H9211)&gt;0, "Valid", "Invalid")</f>
        <v>Invalid</v>
      </c>
      <c r="L9211" t="str">
        <f t="shared" si="715"/>
        <v>8</v>
      </c>
      <c r="M9211" t="str">
        <f t="shared" si="716"/>
        <v>2023</v>
      </c>
      <c r="N9211">
        <f t="shared" si="717"/>
        <v>-18019.28</v>
      </c>
      <c r="O9211" t="str">
        <f t="shared" si="718"/>
        <v/>
      </c>
      <c r="P9211" t="str">
        <f t="shared" si="719"/>
        <v/>
      </c>
      <c r="Q9211" s="48" t="str">
        <f>IF(O9211="","",
   IF(OR(O9211&lt;EDA_Outlier_Analysis!$C$10, O9211&gt;EDA_Outlier_Analysis!$C$11),
      "Outlier",
      "Normal"))</f>
        <v/>
      </c>
      <c r="R9211" t="str">
        <f>IF(P9211="","",
   IF(OR(P9211 &lt; EDA_Outlier_Analysis!$F$7, P9211 &gt; EDA_Outlier_Analysis!$F$8),
      "Outlier",
      "Normal"))</f>
        <v/>
      </c>
      <c r="S9211" t="str">
        <f>IF(N9211="","",
   IF(OR(N9211 &lt;EDA_Outlier_Analysis!$I$10, N9211 &gt; EDA_Outlier_Analysis!$I$11),
      "Outlier",
      "Normal"))</f>
        <v>Normal</v>
      </c>
    </row>
    <row r="9212" spans="1:19">
      <c r="A9212" t="s">
        <v>19393</v>
      </c>
      <c r="B9212" s="4">
        <v>44766</v>
      </c>
      <c r="C9212" s="2">
        <v>147166.74</v>
      </c>
      <c r="D9212" t="s">
        <v>849</v>
      </c>
      <c r="E9212" t="s">
        <v>868</v>
      </c>
      <c r="F9212" t="s">
        <v>10</v>
      </c>
      <c r="G9212" t="s">
        <v>20</v>
      </c>
      <c r="H9212" t="s">
        <v>365</v>
      </c>
      <c r="J9212" t="s">
        <v>19394</v>
      </c>
      <c r="K9212" t="str">
        <f>IF(COUNTIF(Customers!A:A, H9212)&gt;0, "Valid", "Invalid")</f>
        <v>Valid</v>
      </c>
      <c r="L9212" t="str">
        <f t="shared" si="715"/>
        <v>7</v>
      </c>
      <c r="M9212" t="str">
        <f t="shared" si="716"/>
        <v>2022</v>
      </c>
      <c r="N9212">
        <f t="shared" si="717"/>
        <v>147166.74</v>
      </c>
      <c r="O9212">
        <f t="shared" si="718"/>
        <v>147166.74</v>
      </c>
      <c r="P9212" t="str">
        <f t="shared" si="719"/>
        <v/>
      </c>
      <c r="Q9212" s="48" t="str">
        <f>IF(O9212="","",
   IF(OR(O9212&lt;EDA_Outlier_Analysis!$C$10, O9212&gt;EDA_Outlier_Analysis!$C$11),
      "Outlier",
      "Normal"))</f>
        <v>Normal</v>
      </c>
      <c r="R9212" t="str">
        <f>IF(P9212="","",
   IF(OR(P9212 &lt; EDA_Outlier_Analysis!$F$7, P9212 &gt; EDA_Outlier_Analysis!$F$8),
      "Outlier",
      "Normal"))</f>
        <v/>
      </c>
      <c r="S9212" t="str">
        <f>IF(N9212="","",
   IF(OR(N9212 &lt;EDA_Outlier_Analysis!$I$10, N9212 &gt; EDA_Outlier_Analysis!$I$11),
      "Outlier",
      "Normal"))</f>
        <v>Normal</v>
      </c>
    </row>
    <row r="9213" spans="1:19">
      <c r="A9213" t="s">
        <v>19395</v>
      </c>
      <c r="B9213" s="4">
        <v>45236</v>
      </c>
      <c r="C9213" s="2">
        <v>143472.82999999999</v>
      </c>
      <c r="D9213" t="s">
        <v>849</v>
      </c>
      <c r="E9213" t="s">
        <v>868</v>
      </c>
      <c r="F9213" t="s">
        <v>9</v>
      </c>
      <c r="G9213" t="s">
        <v>31</v>
      </c>
      <c r="H9213" t="s">
        <v>651</v>
      </c>
      <c r="J9213" t="s">
        <v>19396</v>
      </c>
      <c r="K9213" t="str">
        <f>IF(COUNTIF(Customers!A:A, H9213)&gt;0, "Valid", "Invalid")</f>
        <v>Valid</v>
      </c>
      <c r="L9213" t="str">
        <f t="shared" si="715"/>
        <v>11</v>
      </c>
      <c r="M9213" t="str">
        <f t="shared" si="716"/>
        <v>2023</v>
      </c>
      <c r="N9213">
        <f t="shared" si="717"/>
        <v>143472.82999999999</v>
      </c>
      <c r="O9213">
        <f t="shared" si="718"/>
        <v>143472.82999999999</v>
      </c>
      <c r="P9213" t="str">
        <f t="shared" si="719"/>
        <v/>
      </c>
      <c r="Q9213" s="48" t="str">
        <f>IF(O9213="","",
   IF(OR(O9213&lt;EDA_Outlier_Analysis!$C$10, O9213&gt;EDA_Outlier_Analysis!$C$11),
      "Outlier",
      "Normal"))</f>
        <v>Normal</v>
      </c>
      <c r="R9213" t="str">
        <f>IF(P9213="","",
   IF(OR(P9213 &lt; EDA_Outlier_Analysis!$F$7, P9213 &gt; EDA_Outlier_Analysis!$F$8),
      "Outlier",
      "Normal"))</f>
        <v/>
      </c>
      <c r="S9213" t="str">
        <f>IF(N9213="","",
   IF(OR(N9213 &lt;EDA_Outlier_Analysis!$I$10, N9213 &gt; EDA_Outlier_Analysis!$I$11),
      "Outlier",
      "Normal"))</f>
        <v>Normal</v>
      </c>
    </row>
    <row r="9214" spans="1:19">
      <c r="A9214" t="s">
        <v>19397</v>
      </c>
      <c r="B9214" s="4">
        <v>45075</v>
      </c>
      <c r="C9214" s="2">
        <v>-30324.25</v>
      </c>
      <c r="D9214" t="s">
        <v>840</v>
      </c>
      <c r="E9214" t="s">
        <v>864</v>
      </c>
      <c r="F9214" t="s">
        <v>9</v>
      </c>
      <c r="G9214" t="s">
        <v>24</v>
      </c>
      <c r="I9214" t="s">
        <v>1438</v>
      </c>
      <c r="J9214" t="s">
        <v>19398</v>
      </c>
      <c r="K9214" t="str">
        <f>IF(COUNTIF(Customers!A:A, H9214)&gt;0, "Valid", "Invalid")</f>
        <v>Invalid</v>
      </c>
      <c r="L9214" t="str">
        <f t="shared" si="715"/>
        <v>5</v>
      </c>
      <c r="M9214" t="str">
        <f t="shared" si="716"/>
        <v>2023</v>
      </c>
      <c r="N9214">
        <f t="shared" si="717"/>
        <v>-30324.25</v>
      </c>
      <c r="O9214" t="str">
        <f t="shared" si="718"/>
        <v/>
      </c>
      <c r="P9214">
        <f t="shared" si="719"/>
        <v>30324.25</v>
      </c>
      <c r="Q9214" s="48" t="str">
        <f>IF(O9214="","",
   IF(OR(O9214&lt;EDA_Outlier_Analysis!$C$10, O9214&gt;EDA_Outlier_Analysis!$C$11),
      "Outlier",
      "Normal"))</f>
        <v/>
      </c>
      <c r="R9214" t="str">
        <f>IF(P9214="","",
   IF(OR(P9214 &lt; EDA_Outlier_Analysis!$F$7, P9214 &gt; EDA_Outlier_Analysis!$F$8),
      "Outlier",
      "Normal"))</f>
        <v>Normal</v>
      </c>
      <c r="S9214" t="str">
        <f>IF(N9214="","",
   IF(OR(N9214 &lt;EDA_Outlier_Analysis!$I$10, N9214 &gt; EDA_Outlier_Analysis!$I$11),
      "Outlier",
      "Normal"))</f>
        <v>Normal</v>
      </c>
    </row>
    <row r="9215" spans="1:19">
      <c r="A9215" t="s">
        <v>19399</v>
      </c>
      <c r="B9215" s="4">
        <v>44781</v>
      </c>
      <c r="C9215" s="2">
        <v>82004.37</v>
      </c>
      <c r="D9215" t="s">
        <v>849</v>
      </c>
      <c r="E9215" t="s">
        <v>850</v>
      </c>
      <c r="F9215" t="s">
        <v>11</v>
      </c>
      <c r="G9215" t="s">
        <v>24</v>
      </c>
      <c r="H9215" t="s">
        <v>427</v>
      </c>
      <c r="J9215" t="s">
        <v>19400</v>
      </c>
      <c r="K9215" t="str">
        <f>IF(COUNTIF(Customers!A:A, H9215)&gt;0, "Valid", "Invalid")</f>
        <v>Valid</v>
      </c>
      <c r="L9215" t="str">
        <f t="shared" si="715"/>
        <v>8</v>
      </c>
      <c r="M9215" t="str">
        <f t="shared" si="716"/>
        <v>2022</v>
      </c>
      <c r="N9215">
        <f t="shared" si="717"/>
        <v>82004.37</v>
      </c>
      <c r="O9215">
        <f t="shared" si="718"/>
        <v>82004.37</v>
      </c>
      <c r="P9215" t="str">
        <f t="shared" si="719"/>
        <v/>
      </c>
      <c r="Q9215" s="48" t="str">
        <f>IF(O9215="","",
   IF(OR(O9215&lt;EDA_Outlier_Analysis!$C$10, O9215&gt;EDA_Outlier_Analysis!$C$11),
      "Outlier",
      "Normal"))</f>
        <v>Normal</v>
      </c>
      <c r="R9215" t="str">
        <f>IF(P9215="","",
   IF(OR(P9215 &lt; EDA_Outlier_Analysis!$F$7, P9215 &gt; EDA_Outlier_Analysis!$F$8),
      "Outlier",
      "Normal"))</f>
        <v/>
      </c>
      <c r="S9215" t="str">
        <f>IF(N9215="","",
   IF(OR(N9215 &lt;EDA_Outlier_Analysis!$I$10, N9215 &gt; EDA_Outlier_Analysis!$I$11),
      "Outlier",
      "Normal"))</f>
        <v>Normal</v>
      </c>
    </row>
    <row r="9216" spans="1:19">
      <c r="A9216" t="s">
        <v>19401</v>
      </c>
      <c r="B9216" s="4">
        <v>44769</v>
      </c>
      <c r="C9216" s="2">
        <v>208364.27</v>
      </c>
      <c r="D9216" t="s">
        <v>849</v>
      </c>
      <c r="E9216" t="s">
        <v>868</v>
      </c>
      <c r="F9216" t="s">
        <v>9</v>
      </c>
      <c r="G9216" t="s">
        <v>20</v>
      </c>
      <c r="H9216" t="s">
        <v>285</v>
      </c>
      <c r="J9216" t="s">
        <v>19402</v>
      </c>
      <c r="K9216" t="str">
        <f>IF(COUNTIF(Customers!A:A, H9216)&gt;0, "Valid", "Invalid")</f>
        <v>Valid</v>
      </c>
      <c r="L9216" t="str">
        <f t="shared" si="715"/>
        <v>7</v>
      </c>
      <c r="M9216" t="str">
        <f t="shared" si="716"/>
        <v>2022</v>
      </c>
      <c r="N9216">
        <f t="shared" si="717"/>
        <v>208364.27</v>
      </c>
      <c r="O9216">
        <f t="shared" si="718"/>
        <v>208364.27</v>
      </c>
      <c r="P9216" t="str">
        <f t="shared" si="719"/>
        <v/>
      </c>
      <c r="Q9216" s="48" t="str">
        <f>IF(O9216="","",
   IF(OR(O9216&lt;EDA_Outlier_Analysis!$C$10, O9216&gt;EDA_Outlier_Analysis!$C$11),
      "Outlier",
      "Normal"))</f>
        <v>Normal</v>
      </c>
      <c r="R9216" t="str">
        <f>IF(P9216="","",
   IF(OR(P9216 &lt; EDA_Outlier_Analysis!$F$7, P9216 &gt; EDA_Outlier_Analysis!$F$8),
      "Outlier",
      "Normal"))</f>
        <v/>
      </c>
      <c r="S9216" t="str">
        <f>IF(N9216="","",
   IF(OR(N9216 &lt;EDA_Outlier_Analysis!$I$10, N9216 &gt; EDA_Outlier_Analysis!$I$11),
      "Outlier",
      "Normal"))</f>
        <v>Normal</v>
      </c>
    </row>
    <row r="9217" spans="1:19">
      <c r="A9217" t="s">
        <v>19403</v>
      </c>
      <c r="B9217" s="4">
        <v>44781</v>
      </c>
      <c r="C9217" s="2">
        <v>220858.57</v>
      </c>
      <c r="D9217" t="s">
        <v>849</v>
      </c>
      <c r="E9217" t="s">
        <v>868</v>
      </c>
      <c r="F9217" t="s">
        <v>9</v>
      </c>
      <c r="G9217" t="s">
        <v>20</v>
      </c>
      <c r="H9217" t="s">
        <v>729</v>
      </c>
      <c r="J9217" t="s">
        <v>19404</v>
      </c>
      <c r="K9217" t="str">
        <f>IF(COUNTIF(Customers!A:A, H9217)&gt;0, "Valid", "Invalid")</f>
        <v>Valid</v>
      </c>
      <c r="L9217" t="str">
        <f t="shared" si="715"/>
        <v>8</v>
      </c>
      <c r="M9217" t="str">
        <f t="shared" si="716"/>
        <v>2022</v>
      </c>
      <c r="N9217">
        <f t="shared" si="717"/>
        <v>220858.57</v>
      </c>
      <c r="O9217">
        <f t="shared" si="718"/>
        <v>220858.57</v>
      </c>
      <c r="P9217" t="str">
        <f t="shared" si="719"/>
        <v/>
      </c>
      <c r="Q9217" s="48" t="str">
        <f>IF(O9217="","",
   IF(OR(O9217&lt;EDA_Outlier_Analysis!$C$10, O9217&gt;EDA_Outlier_Analysis!$C$11),
      "Outlier",
      "Normal"))</f>
        <v>Normal</v>
      </c>
      <c r="R9217" t="str">
        <f>IF(P9217="","",
   IF(OR(P9217 &lt; EDA_Outlier_Analysis!$F$7, P9217 &gt; EDA_Outlier_Analysis!$F$8),
      "Outlier",
      "Normal"))</f>
        <v/>
      </c>
      <c r="S9217" t="str">
        <f>IF(N9217="","",
   IF(OR(N9217 &lt;EDA_Outlier_Analysis!$I$10, N9217 &gt; EDA_Outlier_Analysis!$I$11),
      "Outlier",
      "Normal"))</f>
        <v>Normal</v>
      </c>
    </row>
    <row r="9218" spans="1:19">
      <c r="A9218" t="s">
        <v>19405</v>
      </c>
      <c r="B9218" s="4">
        <v>45073</v>
      </c>
      <c r="C9218" s="2">
        <v>115632.27</v>
      </c>
      <c r="D9218" t="s">
        <v>849</v>
      </c>
      <c r="E9218" t="s">
        <v>850</v>
      </c>
      <c r="F9218" t="s">
        <v>9</v>
      </c>
      <c r="G9218" t="s">
        <v>20</v>
      </c>
      <c r="H9218" t="s">
        <v>577</v>
      </c>
      <c r="J9218" t="s">
        <v>19406</v>
      </c>
      <c r="K9218" t="str">
        <f>IF(COUNTIF(Customers!A:A, H9218)&gt;0, "Valid", "Invalid")</f>
        <v>Valid</v>
      </c>
      <c r="L9218" t="str">
        <f t="shared" si="715"/>
        <v>5</v>
      </c>
      <c r="M9218" t="str">
        <f t="shared" si="716"/>
        <v>2023</v>
      </c>
      <c r="N9218">
        <f t="shared" si="717"/>
        <v>115632.27</v>
      </c>
      <c r="O9218">
        <f t="shared" si="718"/>
        <v>115632.27</v>
      </c>
      <c r="P9218" t="str">
        <f t="shared" si="719"/>
        <v/>
      </c>
      <c r="Q9218" s="48" t="str">
        <f>IF(O9218="","",
   IF(OR(O9218&lt;EDA_Outlier_Analysis!$C$10, O9218&gt;EDA_Outlier_Analysis!$C$11),
      "Outlier",
      "Normal"))</f>
        <v>Normal</v>
      </c>
      <c r="R9218" t="str">
        <f>IF(P9218="","",
   IF(OR(P9218 &lt; EDA_Outlier_Analysis!$F$7, P9218 &gt; EDA_Outlier_Analysis!$F$8),
      "Outlier",
      "Normal"))</f>
        <v/>
      </c>
      <c r="S9218" t="str">
        <f>IF(N9218="","",
   IF(OR(N9218 &lt;EDA_Outlier_Analysis!$I$10, N9218 &gt; EDA_Outlier_Analysis!$I$11),
      "Outlier",
      "Normal"))</f>
        <v>Normal</v>
      </c>
    </row>
    <row r="9219" spans="1:19">
      <c r="A9219" t="s">
        <v>19407</v>
      </c>
      <c r="B9219" s="4">
        <v>45236</v>
      </c>
      <c r="C9219" s="2">
        <v>213292.47</v>
      </c>
      <c r="D9219" t="s">
        <v>849</v>
      </c>
      <c r="E9219" t="s">
        <v>853</v>
      </c>
      <c r="F9219" t="s">
        <v>10</v>
      </c>
      <c r="G9219" t="s">
        <v>34</v>
      </c>
      <c r="H9219" t="s">
        <v>583</v>
      </c>
      <c r="J9219" t="s">
        <v>19408</v>
      </c>
      <c r="K9219" t="str">
        <f>IF(COUNTIF(Customers!A:A, H9219)&gt;0, "Valid", "Invalid")</f>
        <v>Valid</v>
      </c>
      <c r="L9219" t="str">
        <f t="shared" ref="L9219:L9282" si="720">TEXT(B9219,"m")</f>
        <v>11</v>
      </c>
      <c r="M9219" t="str">
        <f t="shared" ref="M9219:M9282" si="721">TEXT(B9219,"yyyy")</f>
        <v>2023</v>
      </c>
      <c r="N9219">
        <f t="shared" ref="N9219:N9282" si="722">IF(D9219="Revenue",C9219,-ABS(C9219))</f>
        <v>213292.47</v>
      </c>
      <c r="O9219">
        <f t="shared" ref="O9219:O9282" si="723">IF(D9219="Revenue", C9219, "")</f>
        <v>213292.47</v>
      </c>
      <c r="P9219" t="str">
        <f t="shared" ref="P9219:P9282" si="724">IF(D9219="Expense", ABS(C9219), "")</f>
        <v/>
      </c>
      <c r="Q9219" s="48" t="str">
        <f>IF(O9219="","",
   IF(OR(O9219&lt;EDA_Outlier_Analysis!$C$10, O9219&gt;EDA_Outlier_Analysis!$C$11),
      "Outlier",
      "Normal"))</f>
        <v>Normal</v>
      </c>
      <c r="R9219" t="str">
        <f>IF(P9219="","",
   IF(OR(P9219 &lt; EDA_Outlier_Analysis!$F$7, P9219 &gt; EDA_Outlier_Analysis!$F$8),
      "Outlier",
      "Normal"))</f>
        <v/>
      </c>
      <c r="S9219" t="str">
        <f>IF(N9219="","",
   IF(OR(N9219 &lt;EDA_Outlier_Analysis!$I$10, N9219 &gt; EDA_Outlier_Analysis!$I$11),
      "Outlier",
      "Normal"))</f>
        <v>Normal</v>
      </c>
    </row>
    <row r="9220" spans="1:19">
      <c r="A9220" t="s">
        <v>19409</v>
      </c>
      <c r="B9220" s="4">
        <v>44941</v>
      </c>
      <c r="C9220" s="2">
        <v>125651.12</v>
      </c>
      <c r="D9220" t="s">
        <v>849</v>
      </c>
      <c r="E9220" t="s">
        <v>853</v>
      </c>
      <c r="F9220" t="s">
        <v>9</v>
      </c>
      <c r="G9220" t="s">
        <v>31</v>
      </c>
      <c r="H9220" t="s">
        <v>655</v>
      </c>
      <c r="J9220" t="s">
        <v>19410</v>
      </c>
      <c r="K9220" t="str">
        <f>IF(COUNTIF(Customers!A:A, H9220)&gt;0, "Valid", "Invalid")</f>
        <v>Valid</v>
      </c>
      <c r="L9220" t="str">
        <f t="shared" si="720"/>
        <v>1</v>
      </c>
      <c r="M9220" t="str">
        <f t="shared" si="721"/>
        <v>2023</v>
      </c>
      <c r="N9220">
        <f t="shared" si="722"/>
        <v>125651.12</v>
      </c>
      <c r="O9220">
        <f t="shared" si="723"/>
        <v>125651.12</v>
      </c>
      <c r="P9220" t="str">
        <f t="shared" si="724"/>
        <v/>
      </c>
      <c r="Q9220" s="48" t="str">
        <f>IF(O9220="","",
   IF(OR(O9220&lt;EDA_Outlier_Analysis!$C$10, O9220&gt;EDA_Outlier_Analysis!$C$11),
      "Outlier",
      "Normal"))</f>
        <v>Normal</v>
      </c>
      <c r="R9220" t="str">
        <f>IF(P9220="","",
   IF(OR(P9220 &lt; EDA_Outlier_Analysis!$F$7, P9220 &gt; EDA_Outlier_Analysis!$F$8),
      "Outlier",
      "Normal"))</f>
        <v/>
      </c>
      <c r="S9220" t="str">
        <f>IF(N9220="","",
   IF(OR(N9220 &lt;EDA_Outlier_Analysis!$I$10, N9220 &gt; EDA_Outlier_Analysis!$I$11),
      "Outlier",
      "Normal"))</f>
        <v>Normal</v>
      </c>
    </row>
    <row r="9221" spans="1:19">
      <c r="A9221" t="s">
        <v>19411</v>
      </c>
      <c r="B9221" s="4">
        <v>44773</v>
      </c>
      <c r="C9221" s="2">
        <v>-27949.86</v>
      </c>
      <c r="D9221" t="s">
        <v>840</v>
      </c>
      <c r="E9221" t="s">
        <v>905</v>
      </c>
      <c r="F9221" t="s">
        <v>9</v>
      </c>
      <c r="G9221" t="s">
        <v>34</v>
      </c>
      <c r="I9221" t="s">
        <v>1714</v>
      </c>
      <c r="J9221" t="s">
        <v>19412</v>
      </c>
      <c r="K9221" t="str">
        <f>IF(COUNTIF(Customers!A:A, H9221)&gt;0, "Valid", "Invalid")</f>
        <v>Invalid</v>
      </c>
      <c r="L9221" t="str">
        <f t="shared" si="720"/>
        <v>7</v>
      </c>
      <c r="M9221" t="str">
        <f t="shared" si="721"/>
        <v>2022</v>
      </c>
      <c r="N9221">
        <f t="shared" si="722"/>
        <v>-27949.86</v>
      </c>
      <c r="O9221" t="str">
        <f t="shared" si="723"/>
        <v/>
      </c>
      <c r="P9221">
        <f t="shared" si="724"/>
        <v>27949.86</v>
      </c>
      <c r="Q9221" s="48" t="str">
        <f>IF(O9221="","",
   IF(OR(O9221&lt;EDA_Outlier_Analysis!$C$10, O9221&gt;EDA_Outlier_Analysis!$C$11),
      "Outlier",
      "Normal"))</f>
        <v/>
      </c>
      <c r="R9221" t="str">
        <f>IF(P9221="","",
   IF(OR(P9221 &lt; EDA_Outlier_Analysis!$F$7, P9221 &gt; EDA_Outlier_Analysis!$F$8),
      "Outlier",
      "Normal"))</f>
        <v>Normal</v>
      </c>
      <c r="S9221" t="str">
        <f>IF(N9221="","",
   IF(OR(N9221 &lt;EDA_Outlier_Analysis!$I$10, N9221 &gt; EDA_Outlier_Analysis!$I$11),
      "Outlier",
      "Normal"))</f>
        <v>Normal</v>
      </c>
    </row>
    <row r="9222" spans="1:19">
      <c r="A9222" t="s">
        <v>19413</v>
      </c>
      <c r="B9222" s="4">
        <v>44797</v>
      </c>
      <c r="C9222" s="2">
        <v>158492.22</v>
      </c>
      <c r="D9222" t="s">
        <v>849</v>
      </c>
      <c r="E9222" t="s">
        <v>853</v>
      </c>
      <c r="F9222" t="s">
        <v>9</v>
      </c>
      <c r="G9222" t="s">
        <v>31</v>
      </c>
      <c r="H9222" t="s">
        <v>627</v>
      </c>
      <c r="J9222" t="s">
        <v>19414</v>
      </c>
      <c r="K9222" t="str">
        <f>IF(COUNTIF(Customers!A:A, H9222)&gt;0, "Valid", "Invalid")</f>
        <v>Valid</v>
      </c>
      <c r="L9222" t="str">
        <f t="shared" si="720"/>
        <v>8</v>
      </c>
      <c r="M9222" t="str">
        <f t="shared" si="721"/>
        <v>2022</v>
      </c>
      <c r="N9222">
        <f t="shared" si="722"/>
        <v>158492.22</v>
      </c>
      <c r="O9222">
        <f t="shared" si="723"/>
        <v>158492.22</v>
      </c>
      <c r="P9222" t="str">
        <f t="shared" si="724"/>
        <v/>
      </c>
      <c r="Q9222" s="48" t="str">
        <f>IF(O9222="","",
   IF(OR(O9222&lt;EDA_Outlier_Analysis!$C$10, O9222&gt;EDA_Outlier_Analysis!$C$11),
      "Outlier",
      "Normal"))</f>
        <v>Normal</v>
      </c>
      <c r="R9222" t="str">
        <f>IF(P9222="","",
   IF(OR(P9222 &lt; EDA_Outlier_Analysis!$F$7, P9222 &gt; EDA_Outlier_Analysis!$F$8),
      "Outlier",
      "Normal"))</f>
        <v/>
      </c>
      <c r="S9222" t="str">
        <f>IF(N9222="","",
   IF(OR(N9222 &lt;EDA_Outlier_Analysis!$I$10, N9222 &gt; EDA_Outlier_Analysis!$I$11),
      "Outlier",
      "Normal"))</f>
        <v>Normal</v>
      </c>
    </row>
    <row r="9223" spans="1:19">
      <c r="A9223" t="s">
        <v>19415</v>
      </c>
      <c r="B9223" s="4">
        <v>45091</v>
      </c>
      <c r="C9223" s="2">
        <v>239621.25</v>
      </c>
      <c r="D9223" t="s">
        <v>849</v>
      </c>
      <c r="E9223" t="s">
        <v>868</v>
      </c>
      <c r="F9223" t="s">
        <v>11</v>
      </c>
      <c r="G9223" t="s">
        <v>31</v>
      </c>
      <c r="H9223" t="s">
        <v>653</v>
      </c>
      <c r="J9223" t="s">
        <v>19416</v>
      </c>
      <c r="K9223" t="str">
        <f>IF(COUNTIF(Customers!A:A, H9223)&gt;0, "Valid", "Invalid")</f>
        <v>Valid</v>
      </c>
      <c r="L9223" t="str">
        <f t="shared" si="720"/>
        <v>6</v>
      </c>
      <c r="M9223" t="str">
        <f t="shared" si="721"/>
        <v>2023</v>
      </c>
      <c r="N9223">
        <f t="shared" si="722"/>
        <v>239621.25</v>
      </c>
      <c r="O9223">
        <f t="shared" si="723"/>
        <v>239621.25</v>
      </c>
      <c r="P9223" t="str">
        <f t="shared" si="724"/>
        <v/>
      </c>
      <c r="Q9223" s="48" t="str">
        <f>IF(O9223="","",
   IF(OR(O9223&lt;EDA_Outlier_Analysis!$C$10, O9223&gt;EDA_Outlier_Analysis!$C$11),
      "Outlier",
      "Normal"))</f>
        <v>Normal</v>
      </c>
      <c r="R9223" t="str">
        <f>IF(P9223="","",
   IF(OR(P9223 &lt; EDA_Outlier_Analysis!$F$7, P9223 &gt; EDA_Outlier_Analysis!$F$8),
      "Outlier",
      "Normal"))</f>
        <v/>
      </c>
      <c r="S9223" t="str">
        <f>IF(N9223="","",
   IF(OR(N9223 &lt;EDA_Outlier_Analysis!$I$10, N9223 &gt; EDA_Outlier_Analysis!$I$11),
      "Outlier",
      "Normal"))</f>
        <v>Normal</v>
      </c>
    </row>
    <row r="9224" spans="1:19">
      <c r="A9224" t="s">
        <v>19417</v>
      </c>
      <c r="B9224" s="4">
        <v>44693</v>
      </c>
      <c r="C9224" s="2">
        <v>168767.93</v>
      </c>
      <c r="D9224" t="s">
        <v>849</v>
      </c>
      <c r="E9224" t="s">
        <v>868</v>
      </c>
      <c r="F9224" t="s">
        <v>10</v>
      </c>
      <c r="G9224" t="s">
        <v>34</v>
      </c>
      <c r="H9224" t="s">
        <v>191</v>
      </c>
      <c r="J9224" t="s">
        <v>19418</v>
      </c>
      <c r="K9224" t="str">
        <f>IF(COUNTIF(Customers!A:A, H9224)&gt;0, "Valid", "Invalid")</f>
        <v>Valid</v>
      </c>
      <c r="L9224" t="str">
        <f t="shared" si="720"/>
        <v>5</v>
      </c>
      <c r="M9224" t="str">
        <f t="shared" si="721"/>
        <v>2022</v>
      </c>
      <c r="N9224">
        <f t="shared" si="722"/>
        <v>168767.93</v>
      </c>
      <c r="O9224">
        <f t="shared" si="723"/>
        <v>168767.93</v>
      </c>
      <c r="P9224" t="str">
        <f t="shared" si="724"/>
        <v/>
      </c>
      <c r="Q9224" s="48" t="str">
        <f>IF(O9224="","",
   IF(OR(O9224&lt;EDA_Outlier_Analysis!$C$10, O9224&gt;EDA_Outlier_Analysis!$C$11),
      "Outlier",
      "Normal"))</f>
        <v>Normal</v>
      </c>
      <c r="R9224" t="str">
        <f>IF(P9224="","",
   IF(OR(P9224 &lt; EDA_Outlier_Analysis!$F$7, P9224 &gt; EDA_Outlier_Analysis!$F$8),
      "Outlier",
      "Normal"))</f>
        <v/>
      </c>
      <c r="S9224" t="str">
        <f>IF(N9224="","",
   IF(OR(N9224 &lt;EDA_Outlier_Analysis!$I$10, N9224 &gt; EDA_Outlier_Analysis!$I$11),
      "Outlier",
      "Normal"))</f>
        <v>Normal</v>
      </c>
    </row>
    <row r="9225" spans="1:19">
      <c r="A9225" t="s">
        <v>19419</v>
      </c>
      <c r="B9225" s="4">
        <v>44608</v>
      </c>
      <c r="C9225" s="2">
        <v>-27452.03</v>
      </c>
      <c r="D9225" t="s">
        <v>840</v>
      </c>
      <c r="E9225" t="s">
        <v>841</v>
      </c>
      <c r="F9225" t="s">
        <v>11</v>
      </c>
      <c r="G9225" t="s">
        <v>34</v>
      </c>
      <c r="I9225" t="s">
        <v>1317</v>
      </c>
      <c r="J9225" t="s">
        <v>19420</v>
      </c>
      <c r="K9225" t="str">
        <f>IF(COUNTIF(Customers!A:A, H9225)&gt;0, "Valid", "Invalid")</f>
        <v>Invalid</v>
      </c>
      <c r="L9225" t="str">
        <f t="shared" si="720"/>
        <v>2</v>
      </c>
      <c r="M9225" t="str">
        <f t="shared" si="721"/>
        <v>2022</v>
      </c>
      <c r="N9225">
        <f t="shared" si="722"/>
        <v>-27452.03</v>
      </c>
      <c r="O9225" t="str">
        <f t="shared" si="723"/>
        <v/>
      </c>
      <c r="P9225">
        <f t="shared" si="724"/>
        <v>27452.03</v>
      </c>
      <c r="Q9225" s="48" t="str">
        <f>IF(O9225="","",
   IF(OR(O9225&lt;EDA_Outlier_Analysis!$C$10, O9225&gt;EDA_Outlier_Analysis!$C$11),
      "Outlier",
      "Normal"))</f>
        <v/>
      </c>
      <c r="R9225" t="str">
        <f>IF(P9225="","",
   IF(OR(P9225 &lt; EDA_Outlier_Analysis!$F$7, P9225 &gt; EDA_Outlier_Analysis!$F$8),
      "Outlier",
      "Normal"))</f>
        <v>Normal</v>
      </c>
      <c r="S9225" t="str">
        <f>IF(N9225="","",
   IF(OR(N9225 &lt;EDA_Outlier_Analysis!$I$10, N9225 &gt; EDA_Outlier_Analysis!$I$11),
      "Outlier",
      "Normal"))</f>
        <v>Normal</v>
      </c>
    </row>
    <row r="9226" spans="1:19">
      <c r="A9226" t="s">
        <v>19421</v>
      </c>
      <c r="B9226" s="4">
        <v>45277</v>
      </c>
      <c r="C9226" s="2">
        <v>173094.1</v>
      </c>
      <c r="D9226" t="s">
        <v>849</v>
      </c>
      <c r="E9226" t="s">
        <v>853</v>
      </c>
      <c r="F9226" t="s">
        <v>9</v>
      </c>
      <c r="G9226" t="s">
        <v>20</v>
      </c>
      <c r="H9226" t="s">
        <v>391</v>
      </c>
      <c r="J9226" t="s">
        <v>19422</v>
      </c>
      <c r="K9226" t="str">
        <f>IF(COUNTIF(Customers!A:A, H9226)&gt;0, "Valid", "Invalid")</f>
        <v>Valid</v>
      </c>
      <c r="L9226" t="str">
        <f t="shared" si="720"/>
        <v>12</v>
      </c>
      <c r="M9226" t="str">
        <f t="shared" si="721"/>
        <v>2023</v>
      </c>
      <c r="N9226">
        <f t="shared" si="722"/>
        <v>173094.1</v>
      </c>
      <c r="O9226">
        <f t="shared" si="723"/>
        <v>173094.1</v>
      </c>
      <c r="P9226" t="str">
        <f t="shared" si="724"/>
        <v/>
      </c>
      <c r="Q9226" s="48" t="str">
        <f>IF(O9226="","",
   IF(OR(O9226&lt;EDA_Outlier_Analysis!$C$10, O9226&gt;EDA_Outlier_Analysis!$C$11),
      "Outlier",
      "Normal"))</f>
        <v>Normal</v>
      </c>
      <c r="R9226" t="str">
        <f>IF(P9226="","",
   IF(OR(P9226 &lt; EDA_Outlier_Analysis!$F$7, P9226 &gt; EDA_Outlier_Analysis!$F$8),
      "Outlier",
      "Normal"))</f>
        <v/>
      </c>
      <c r="S9226" t="str">
        <f>IF(N9226="","",
   IF(OR(N9226 &lt;EDA_Outlier_Analysis!$I$10, N9226 &gt; EDA_Outlier_Analysis!$I$11),
      "Outlier",
      "Normal"))</f>
        <v>Normal</v>
      </c>
    </row>
    <row r="9227" spans="1:19">
      <c r="A9227" t="s">
        <v>19423</v>
      </c>
      <c r="B9227" s="4">
        <v>45218</v>
      </c>
      <c r="C9227" s="2">
        <v>-22432.42</v>
      </c>
      <c r="D9227" t="s">
        <v>840</v>
      </c>
      <c r="E9227" t="s">
        <v>845</v>
      </c>
      <c r="F9227" t="s">
        <v>11</v>
      </c>
      <c r="G9227" t="s">
        <v>24</v>
      </c>
      <c r="I9227" t="s">
        <v>1141</v>
      </c>
      <c r="J9227" t="s">
        <v>19424</v>
      </c>
      <c r="K9227" t="str">
        <f>IF(COUNTIF(Customers!A:A, H9227)&gt;0, "Valid", "Invalid")</f>
        <v>Invalid</v>
      </c>
      <c r="L9227" t="str">
        <f t="shared" si="720"/>
        <v>10</v>
      </c>
      <c r="M9227" t="str">
        <f t="shared" si="721"/>
        <v>2023</v>
      </c>
      <c r="N9227">
        <f t="shared" si="722"/>
        <v>-22432.42</v>
      </c>
      <c r="O9227" t="str">
        <f t="shared" si="723"/>
        <v/>
      </c>
      <c r="P9227">
        <f t="shared" si="724"/>
        <v>22432.42</v>
      </c>
      <c r="Q9227" s="48" t="str">
        <f>IF(O9227="","",
   IF(OR(O9227&lt;EDA_Outlier_Analysis!$C$10, O9227&gt;EDA_Outlier_Analysis!$C$11),
      "Outlier",
      "Normal"))</f>
        <v/>
      </c>
      <c r="R9227" t="str">
        <f>IF(P9227="","",
   IF(OR(P9227 &lt; EDA_Outlier_Analysis!$F$7, P9227 &gt; EDA_Outlier_Analysis!$F$8),
      "Outlier",
      "Normal"))</f>
        <v>Outlier</v>
      </c>
      <c r="S9227" t="str">
        <f>IF(N9227="","",
   IF(OR(N9227 &lt;EDA_Outlier_Analysis!$I$10, N9227 &gt; EDA_Outlier_Analysis!$I$11),
      "Outlier",
      "Normal"))</f>
        <v>Normal</v>
      </c>
    </row>
    <row r="9228" spans="1:19">
      <c r="A9228" t="s">
        <v>19425</v>
      </c>
      <c r="B9228" s="4">
        <v>44598</v>
      </c>
      <c r="C9228" s="2">
        <v>-8416.42</v>
      </c>
      <c r="D9228" t="s">
        <v>840</v>
      </c>
      <c r="E9228" t="s">
        <v>905</v>
      </c>
      <c r="F9228" t="s">
        <v>9</v>
      </c>
      <c r="G9228" t="s">
        <v>20</v>
      </c>
      <c r="I9228" t="s">
        <v>4774</v>
      </c>
      <c r="J9228" t="s">
        <v>19426</v>
      </c>
      <c r="K9228" t="str">
        <f>IF(COUNTIF(Customers!A:A, H9228)&gt;0, "Valid", "Invalid")</f>
        <v>Invalid</v>
      </c>
      <c r="L9228" t="str">
        <f t="shared" si="720"/>
        <v>2</v>
      </c>
      <c r="M9228" t="str">
        <f t="shared" si="721"/>
        <v>2022</v>
      </c>
      <c r="N9228">
        <f t="shared" si="722"/>
        <v>-8416.42</v>
      </c>
      <c r="O9228" t="str">
        <f t="shared" si="723"/>
        <v/>
      </c>
      <c r="P9228">
        <f t="shared" si="724"/>
        <v>8416.42</v>
      </c>
      <c r="Q9228" s="48" t="str">
        <f>IF(O9228="","",
   IF(OR(O9228&lt;EDA_Outlier_Analysis!$C$10, O9228&gt;EDA_Outlier_Analysis!$C$11),
      "Outlier",
      "Normal"))</f>
        <v/>
      </c>
      <c r="R9228" t="str">
        <f>IF(P9228="","",
   IF(OR(P9228 &lt; EDA_Outlier_Analysis!$F$7, P9228 &gt; EDA_Outlier_Analysis!$F$8),
      "Outlier",
      "Normal"))</f>
        <v>Outlier</v>
      </c>
      <c r="S9228" t="str">
        <f>IF(N9228="","",
   IF(OR(N9228 &lt;EDA_Outlier_Analysis!$I$10, N9228 &gt; EDA_Outlier_Analysis!$I$11),
      "Outlier",
      "Normal"))</f>
        <v>Normal</v>
      </c>
    </row>
    <row r="9229" spans="1:19">
      <c r="A9229" t="s">
        <v>19427</v>
      </c>
      <c r="B9229" s="4">
        <v>44636</v>
      </c>
      <c r="C9229" s="2">
        <v>130442</v>
      </c>
      <c r="D9229" t="s">
        <v>849</v>
      </c>
      <c r="E9229" t="s">
        <v>850</v>
      </c>
      <c r="F9229" t="s">
        <v>9</v>
      </c>
      <c r="G9229" t="s">
        <v>31</v>
      </c>
      <c r="H9229" t="s">
        <v>101</v>
      </c>
      <c r="J9229" t="s">
        <v>19428</v>
      </c>
      <c r="K9229" t="str">
        <f>IF(COUNTIF(Customers!A:A, H9229)&gt;0, "Valid", "Invalid")</f>
        <v>Valid</v>
      </c>
      <c r="L9229" t="str">
        <f t="shared" si="720"/>
        <v>3</v>
      </c>
      <c r="M9229" t="str">
        <f t="shared" si="721"/>
        <v>2022</v>
      </c>
      <c r="N9229">
        <f t="shared" si="722"/>
        <v>130442</v>
      </c>
      <c r="O9229">
        <f t="shared" si="723"/>
        <v>130442</v>
      </c>
      <c r="P9229" t="str">
        <f t="shared" si="724"/>
        <v/>
      </c>
      <c r="Q9229" s="48" t="str">
        <f>IF(O9229="","",
   IF(OR(O9229&lt;EDA_Outlier_Analysis!$C$10, O9229&gt;EDA_Outlier_Analysis!$C$11),
      "Outlier",
      "Normal"))</f>
        <v>Normal</v>
      </c>
      <c r="R9229" t="str">
        <f>IF(P9229="","",
   IF(OR(P9229 &lt; EDA_Outlier_Analysis!$F$7, P9229 &gt; EDA_Outlier_Analysis!$F$8),
      "Outlier",
      "Normal"))</f>
        <v/>
      </c>
      <c r="S9229" t="str">
        <f>IF(N9229="","",
   IF(OR(N9229 &lt;EDA_Outlier_Analysis!$I$10, N9229 &gt; EDA_Outlier_Analysis!$I$11),
      "Outlier",
      "Normal"))</f>
        <v>Normal</v>
      </c>
    </row>
    <row r="9230" spans="1:19">
      <c r="A9230" t="s">
        <v>19429</v>
      </c>
      <c r="B9230" s="4">
        <v>44694</v>
      </c>
      <c r="C9230" s="2">
        <v>48132.7</v>
      </c>
      <c r="D9230" t="s">
        <v>849</v>
      </c>
      <c r="E9230" t="s">
        <v>853</v>
      </c>
      <c r="F9230" t="s">
        <v>11</v>
      </c>
      <c r="G9230" t="s">
        <v>34</v>
      </c>
      <c r="H9230" t="s">
        <v>313</v>
      </c>
      <c r="J9230" t="s">
        <v>19430</v>
      </c>
      <c r="K9230" t="str">
        <f>IF(COUNTIF(Customers!A:A, H9230)&gt;0, "Valid", "Invalid")</f>
        <v>Valid</v>
      </c>
      <c r="L9230" t="str">
        <f t="shared" si="720"/>
        <v>5</v>
      </c>
      <c r="M9230" t="str">
        <f t="shared" si="721"/>
        <v>2022</v>
      </c>
      <c r="N9230">
        <f t="shared" si="722"/>
        <v>48132.7</v>
      </c>
      <c r="O9230">
        <f t="shared" si="723"/>
        <v>48132.7</v>
      </c>
      <c r="P9230" t="str">
        <f t="shared" si="724"/>
        <v/>
      </c>
      <c r="Q9230" s="48" t="str">
        <f>IF(O9230="","",
   IF(OR(O9230&lt;EDA_Outlier_Analysis!$C$10, O9230&gt;EDA_Outlier_Analysis!$C$11),
      "Outlier",
      "Normal"))</f>
        <v>Normal</v>
      </c>
      <c r="R9230" t="str">
        <f>IF(P9230="","",
   IF(OR(P9230 &lt; EDA_Outlier_Analysis!$F$7, P9230 &gt; EDA_Outlier_Analysis!$F$8),
      "Outlier",
      "Normal"))</f>
        <v/>
      </c>
      <c r="S9230" t="str">
        <f>IF(N9230="","",
   IF(OR(N9230 &lt;EDA_Outlier_Analysis!$I$10, N9230 &gt; EDA_Outlier_Analysis!$I$11),
      "Outlier",
      "Normal"))</f>
        <v>Normal</v>
      </c>
    </row>
    <row r="9231" spans="1:19">
      <c r="A9231" t="s">
        <v>19431</v>
      </c>
      <c r="B9231" s="4">
        <v>44833</v>
      </c>
      <c r="C9231" s="2">
        <v>251557.64</v>
      </c>
      <c r="D9231" t="s">
        <v>849</v>
      </c>
      <c r="E9231" t="s">
        <v>853</v>
      </c>
      <c r="F9231" t="s">
        <v>10</v>
      </c>
      <c r="G9231" t="s">
        <v>24</v>
      </c>
      <c r="H9231" t="s">
        <v>253</v>
      </c>
      <c r="J9231" t="s">
        <v>19432</v>
      </c>
      <c r="K9231" t="str">
        <f>IF(COUNTIF(Customers!A:A, H9231)&gt;0, "Valid", "Invalid")</f>
        <v>Valid</v>
      </c>
      <c r="L9231" t="str">
        <f t="shared" si="720"/>
        <v>9</v>
      </c>
      <c r="M9231" t="str">
        <f t="shared" si="721"/>
        <v>2022</v>
      </c>
      <c r="N9231">
        <f t="shared" si="722"/>
        <v>251557.64</v>
      </c>
      <c r="O9231">
        <f t="shared" si="723"/>
        <v>251557.64</v>
      </c>
      <c r="P9231" t="str">
        <f t="shared" si="724"/>
        <v/>
      </c>
      <c r="Q9231" s="48" t="str">
        <f>IF(O9231="","",
   IF(OR(O9231&lt;EDA_Outlier_Analysis!$C$10, O9231&gt;EDA_Outlier_Analysis!$C$11),
      "Outlier",
      "Normal"))</f>
        <v>Normal</v>
      </c>
      <c r="R9231" t="str">
        <f>IF(P9231="","",
   IF(OR(P9231 &lt; EDA_Outlier_Analysis!$F$7, P9231 &gt; EDA_Outlier_Analysis!$F$8),
      "Outlier",
      "Normal"))</f>
        <v/>
      </c>
      <c r="S9231" t="str">
        <f>IF(N9231="","",
   IF(OR(N9231 &lt;EDA_Outlier_Analysis!$I$10, N9231 &gt; EDA_Outlier_Analysis!$I$11),
      "Outlier",
      "Normal"))</f>
        <v>Normal</v>
      </c>
    </row>
    <row r="9232" spans="1:19">
      <c r="A9232" t="s">
        <v>19433</v>
      </c>
      <c r="B9232" s="4">
        <v>45210</v>
      </c>
      <c r="C9232" s="2">
        <v>92250.65</v>
      </c>
      <c r="D9232" t="s">
        <v>849</v>
      </c>
      <c r="E9232" t="s">
        <v>853</v>
      </c>
      <c r="F9232" t="s">
        <v>9</v>
      </c>
      <c r="G9232" t="s">
        <v>20</v>
      </c>
      <c r="H9232" t="s">
        <v>89</v>
      </c>
      <c r="J9232" t="s">
        <v>19434</v>
      </c>
      <c r="K9232" t="str">
        <f>IF(COUNTIF(Customers!A:A, H9232)&gt;0, "Valid", "Invalid")</f>
        <v>Valid</v>
      </c>
      <c r="L9232" t="str">
        <f t="shared" si="720"/>
        <v>10</v>
      </c>
      <c r="M9232" t="str">
        <f t="shared" si="721"/>
        <v>2023</v>
      </c>
      <c r="N9232">
        <f t="shared" si="722"/>
        <v>92250.65</v>
      </c>
      <c r="O9232">
        <f t="shared" si="723"/>
        <v>92250.65</v>
      </c>
      <c r="P9232" t="str">
        <f t="shared" si="724"/>
        <v/>
      </c>
      <c r="Q9232" s="48" t="str">
        <f>IF(O9232="","",
   IF(OR(O9232&lt;EDA_Outlier_Analysis!$C$10, O9232&gt;EDA_Outlier_Analysis!$C$11),
      "Outlier",
      "Normal"))</f>
        <v>Normal</v>
      </c>
      <c r="R9232" t="str">
        <f>IF(P9232="","",
   IF(OR(P9232 &lt; EDA_Outlier_Analysis!$F$7, P9232 &gt; EDA_Outlier_Analysis!$F$8),
      "Outlier",
      "Normal"))</f>
        <v/>
      </c>
      <c r="S9232" t="str">
        <f>IF(N9232="","",
   IF(OR(N9232 &lt;EDA_Outlier_Analysis!$I$10, N9232 &gt; EDA_Outlier_Analysis!$I$11),
      "Outlier",
      "Normal"))</f>
        <v>Normal</v>
      </c>
    </row>
    <row r="9233" spans="1:19">
      <c r="A9233" t="s">
        <v>19435</v>
      </c>
      <c r="B9233" s="4">
        <v>44720</v>
      </c>
      <c r="C9233" s="2">
        <v>163334.1</v>
      </c>
      <c r="D9233" t="s">
        <v>849</v>
      </c>
      <c r="E9233" t="s">
        <v>850</v>
      </c>
      <c r="F9233" t="s">
        <v>10</v>
      </c>
      <c r="G9233" t="s">
        <v>20</v>
      </c>
      <c r="H9233" t="s">
        <v>631</v>
      </c>
      <c r="J9233" t="s">
        <v>19436</v>
      </c>
      <c r="K9233" t="str">
        <f>IF(COUNTIF(Customers!A:A, H9233)&gt;0, "Valid", "Invalid")</f>
        <v>Valid</v>
      </c>
      <c r="L9233" t="str">
        <f t="shared" si="720"/>
        <v>6</v>
      </c>
      <c r="M9233" t="str">
        <f t="shared" si="721"/>
        <v>2022</v>
      </c>
      <c r="N9233">
        <f t="shared" si="722"/>
        <v>163334.1</v>
      </c>
      <c r="O9233">
        <f t="shared" si="723"/>
        <v>163334.1</v>
      </c>
      <c r="P9233" t="str">
        <f t="shared" si="724"/>
        <v/>
      </c>
      <c r="Q9233" s="48" t="str">
        <f>IF(O9233="","",
   IF(OR(O9233&lt;EDA_Outlier_Analysis!$C$10, O9233&gt;EDA_Outlier_Analysis!$C$11),
      "Outlier",
      "Normal"))</f>
        <v>Normal</v>
      </c>
      <c r="R9233" t="str">
        <f>IF(P9233="","",
   IF(OR(P9233 &lt; EDA_Outlier_Analysis!$F$7, P9233 &gt; EDA_Outlier_Analysis!$F$8),
      "Outlier",
      "Normal"))</f>
        <v/>
      </c>
      <c r="S9233" t="str">
        <f>IF(N9233="","",
   IF(OR(N9233 &lt;EDA_Outlier_Analysis!$I$10, N9233 &gt; EDA_Outlier_Analysis!$I$11),
      "Outlier",
      "Normal"))</f>
        <v>Normal</v>
      </c>
    </row>
    <row r="9234" spans="1:19">
      <c r="A9234" t="s">
        <v>19437</v>
      </c>
      <c r="B9234" s="4">
        <v>44888</v>
      </c>
      <c r="C9234" s="2">
        <v>215886.47</v>
      </c>
      <c r="D9234" t="s">
        <v>849</v>
      </c>
      <c r="E9234" t="s">
        <v>868</v>
      </c>
      <c r="F9234" t="s">
        <v>10</v>
      </c>
      <c r="G9234" t="s">
        <v>34</v>
      </c>
      <c r="H9234" t="s">
        <v>677</v>
      </c>
      <c r="J9234" t="s">
        <v>19438</v>
      </c>
      <c r="K9234" t="str">
        <f>IF(COUNTIF(Customers!A:A, H9234)&gt;0, "Valid", "Invalid")</f>
        <v>Valid</v>
      </c>
      <c r="L9234" t="str">
        <f t="shared" si="720"/>
        <v>11</v>
      </c>
      <c r="M9234" t="str">
        <f t="shared" si="721"/>
        <v>2022</v>
      </c>
      <c r="N9234">
        <f t="shared" si="722"/>
        <v>215886.47</v>
      </c>
      <c r="O9234">
        <f t="shared" si="723"/>
        <v>215886.47</v>
      </c>
      <c r="P9234" t="str">
        <f t="shared" si="724"/>
        <v/>
      </c>
      <c r="Q9234" s="48" t="str">
        <f>IF(O9234="","",
   IF(OR(O9234&lt;EDA_Outlier_Analysis!$C$10, O9234&gt;EDA_Outlier_Analysis!$C$11),
      "Outlier",
      "Normal"))</f>
        <v>Normal</v>
      </c>
      <c r="R9234" t="str">
        <f>IF(P9234="","",
   IF(OR(P9234 &lt; EDA_Outlier_Analysis!$F$7, P9234 &gt; EDA_Outlier_Analysis!$F$8),
      "Outlier",
      "Normal"))</f>
        <v/>
      </c>
      <c r="S9234" t="str">
        <f>IF(N9234="","",
   IF(OR(N9234 &lt;EDA_Outlier_Analysis!$I$10, N9234 &gt; EDA_Outlier_Analysis!$I$11),
      "Outlier",
      "Normal"))</f>
        <v>Normal</v>
      </c>
    </row>
    <row r="9235" spans="1:19">
      <c r="A9235" t="s">
        <v>19439</v>
      </c>
      <c r="B9235" s="4">
        <v>44825</v>
      </c>
      <c r="C9235" s="2">
        <v>-74326.03</v>
      </c>
      <c r="D9235" t="s">
        <v>840</v>
      </c>
      <c r="E9235" t="s">
        <v>878</v>
      </c>
      <c r="F9235" t="s">
        <v>10</v>
      </c>
      <c r="G9235" t="s">
        <v>20</v>
      </c>
      <c r="I9235" t="s">
        <v>857</v>
      </c>
      <c r="J9235" t="s">
        <v>19440</v>
      </c>
      <c r="K9235" t="str">
        <f>IF(COUNTIF(Customers!A:A, H9235)&gt;0, "Valid", "Invalid")</f>
        <v>Invalid</v>
      </c>
      <c r="L9235" t="str">
        <f t="shared" si="720"/>
        <v>9</v>
      </c>
      <c r="M9235" t="str">
        <f t="shared" si="721"/>
        <v>2022</v>
      </c>
      <c r="N9235">
        <f t="shared" si="722"/>
        <v>-74326.03</v>
      </c>
      <c r="O9235" t="str">
        <f t="shared" si="723"/>
        <v/>
      </c>
      <c r="P9235">
        <f t="shared" si="724"/>
        <v>74326.03</v>
      </c>
      <c r="Q9235" s="48" t="str">
        <f>IF(O9235="","",
   IF(OR(O9235&lt;EDA_Outlier_Analysis!$C$10, O9235&gt;EDA_Outlier_Analysis!$C$11),
      "Outlier",
      "Normal"))</f>
        <v/>
      </c>
      <c r="R9235" t="str">
        <f>IF(P9235="","",
   IF(OR(P9235 &lt; EDA_Outlier_Analysis!$F$7, P9235 &gt; EDA_Outlier_Analysis!$F$8),
      "Outlier",
      "Normal"))</f>
        <v>Outlier</v>
      </c>
      <c r="S9235" t="str">
        <f>IF(N9235="","",
   IF(OR(N9235 &lt;EDA_Outlier_Analysis!$I$10, N9235 &gt; EDA_Outlier_Analysis!$I$11),
      "Outlier",
      "Normal"))</f>
        <v>Normal</v>
      </c>
    </row>
    <row r="9236" spans="1:19">
      <c r="A9236" t="s">
        <v>19441</v>
      </c>
      <c r="B9236" s="4">
        <v>44798</v>
      </c>
      <c r="C9236" s="2">
        <v>173068.51</v>
      </c>
      <c r="D9236" t="s">
        <v>849</v>
      </c>
      <c r="E9236" t="s">
        <v>853</v>
      </c>
      <c r="F9236" t="s">
        <v>11</v>
      </c>
      <c r="G9236" t="s">
        <v>34</v>
      </c>
      <c r="H9236" t="s">
        <v>601</v>
      </c>
      <c r="J9236" t="s">
        <v>19442</v>
      </c>
      <c r="K9236" t="str">
        <f>IF(COUNTIF(Customers!A:A, H9236)&gt;0, "Valid", "Invalid")</f>
        <v>Valid</v>
      </c>
      <c r="L9236" t="str">
        <f t="shared" si="720"/>
        <v>8</v>
      </c>
      <c r="M9236" t="str">
        <f t="shared" si="721"/>
        <v>2022</v>
      </c>
      <c r="N9236">
        <f t="shared" si="722"/>
        <v>173068.51</v>
      </c>
      <c r="O9236">
        <f t="shared" si="723"/>
        <v>173068.51</v>
      </c>
      <c r="P9236" t="str">
        <f t="shared" si="724"/>
        <v/>
      </c>
      <c r="Q9236" s="48" t="str">
        <f>IF(O9236="","",
   IF(OR(O9236&lt;EDA_Outlier_Analysis!$C$10, O9236&gt;EDA_Outlier_Analysis!$C$11),
      "Outlier",
      "Normal"))</f>
        <v>Normal</v>
      </c>
      <c r="R9236" t="str">
        <f>IF(P9236="","",
   IF(OR(P9236 &lt; EDA_Outlier_Analysis!$F$7, P9236 &gt; EDA_Outlier_Analysis!$F$8),
      "Outlier",
      "Normal"))</f>
        <v/>
      </c>
      <c r="S9236" t="str">
        <f>IF(N9236="","",
   IF(OR(N9236 &lt;EDA_Outlier_Analysis!$I$10, N9236 &gt; EDA_Outlier_Analysis!$I$11),
      "Outlier",
      "Normal"))</f>
        <v>Normal</v>
      </c>
    </row>
    <row r="9237" spans="1:19">
      <c r="A9237" t="s">
        <v>19443</v>
      </c>
      <c r="B9237" s="4">
        <v>44829</v>
      </c>
      <c r="C9237" s="2">
        <v>107826.57</v>
      </c>
      <c r="D9237" t="s">
        <v>849</v>
      </c>
      <c r="E9237" t="s">
        <v>850</v>
      </c>
      <c r="F9237" t="s">
        <v>10</v>
      </c>
      <c r="G9237" t="s">
        <v>31</v>
      </c>
      <c r="H9237" t="s">
        <v>539</v>
      </c>
      <c r="J9237" t="s">
        <v>19444</v>
      </c>
      <c r="K9237" t="str">
        <f>IF(COUNTIF(Customers!A:A, H9237)&gt;0, "Valid", "Invalid")</f>
        <v>Valid</v>
      </c>
      <c r="L9237" t="str">
        <f t="shared" si="720"/>
        <v>9</v>
      </c>
      <c r="M9237" t="str">
        <f t="shared" si="721"/>
        <v>2022</v>
      </c>
      <c r="N9237">
        <f t="shared" si="722"/>
        <v>107826.57</v>
      </c>
      <c r="O9237">
        <f t="shared" si="723"/>
        <v>107826.57</v>
      </c>
      <c r="P9237" t="str">
        <f t="shared" si="724"/>
        <v/>
      </c>
      <c r="Q9237" s="48" t="str">
        <f>IF(O9237="","",
   IF(OR(O9237&lt;EDA_Outlier_Analysis!$C$10, O9237&gt;EDA_Outlier_Analysis!$C$11),
      "Outlier",
      "Normal"))</f>
        <v>Normal</v>
      </c>
      <c r="R9237" t="str">
        <f>IF(P9237="","",
   IF(OR(P9237 &lt; EDA_Outlier_Analysis!$F$7, P9237 &gt; EDA_Outlier_Analysis!$F$8),
      "Outlier",
      "Normal"))</f>
        <v/>
      </c>
      <c r="S9237" t="str">
        <f>IF(N9237="","",
   IF(OR(N9237 &lt;EDA_Outlier_Analysis!$I$10, N9237 &gt; EDA_Outlier_Analysis!$I$11),
      "Outlier",
      "Normal"))</f>
        <v>Normal</v>
      </c>
    </row>
    <row r="9238" spans="1:19">
      <c r="A9238" t="s">
        <v>19445</v>
      </c>
      <c r="B9238" s="4">
        <v>45234</v>
      </c>
      <c r="C9238" s="2">
        <v>184986.4</v>
      </c>
      <c r="D9238" t="s">
        <v>849</v>
      </c>
      <c r="E9238" t="s">
        <v>868</v>
      </c>
      <c r="F9238" t="s">
        <v>11</v>
      </c>
      <c r="G9238" t="s">
        <v>31</v>
      </c>
      <c r="H9238" t="s">
        <v>365</v>
      </c>
      <c r="J9238" t="s">
        <v>19446</v>
      </c>
      <c r="K9238" t="str">
        <f>IF(COUNTIF(Customers!A:A, H9238)&gt;0, "Valid", "Invalid")</f>
        <v>Valid</v>
      </c>
      <c r="L9238" t="str">
        <f t="shared" si="720"/>
        <v>11</v>
      </c>
      <c r="M9238" t="str">
        <f t="shared" si="721"/>
        <v>2023</v>
      </c>
      <c r="N9238">
        <f t="shared" si="722"/>
        <v>184986.4</v>
      </c>
      <c r="O9238">
        <f t="shared" si="723"/>
        <v>184986.4</v>
      </c>
      <c r="P9238" t="str">
        <f t="shared" si="724"/>
        <v/>
      </c>
      <c r="Q9238" s="48" t="str">
        <f>IF(O9238="","",
   IF(OR(O9238&lt;EDA_Outlier_Analysis!$C$10, O9238&gt;EDA_Outlier_Analysis!$C$11),
      "Outlier",
      "Normal"))</f>
        <v>Normal</v>
      </c>
      <c r="R9238" t="str">
        <f>IF(P9238="","",
   IF(OR(P9238 &lt; EDA_Outlier_Analysis!$F$7, P9238 &gt; EDA_Outlier_Analysis!$F$8),
      "Outlier",
      "Normal"))</f>
        <v/>
      </c>
      <c r="S9238" t="str">
        <f>IF(N9238="","",
   IF(OR(N9238 &lt;EDA_Outlier_Analysis!$I$10, N9238 &gt; EDA_Outlier_Analysis!$I$11),
      "Outlier",
      "Normal"))</f>
        <v>Normal</v>
      </c>
    </row>
    <row r="9239" spans="1:19">
      <c r="A9239" t="s">
        <v>19447</v>
      </c>
      <c r="B9239" s="4">
        <v>45025</v>
      </c>
      <c r="C9239" s="2">
        <v>81742.03</v>
      </c>
      <c r="D9239" t="s">
        <v>849</v>
      </c>
      <c r="E9239" t="s">
        <v>868</v>
      </c>
      <c r="F9239" t="s">
        <v>9</v>
      </c>
      <c r="G9239" t="s">
        <v>20</v>
      </c>
      <c r="H9239" t="s">
        <v>569</v>
      </c>
      <c r="J9239" t="s">
        <v>19448</v>
      </c>
      <c r="K9239" t="str">
        <f>IF(COUNTIF(Customers!A:A, H9239)&gt;0, "Valid", "Invalid")</f>
        <v>Valid</v>
      </c>
      <c r="L9239" t="str">
        <f t="shared" si="720"/>
        <v>4</v>
      </c>
      <c r="M9239" t="str">
        <f t="shared" si="721"/>
        <v>2023</v>
      </c>
      <c r="N9239">
        <f t="shared" si="722"/>
        <v>81742.03</v>
      </c>
      <c r="O9239">
        <f t="shared" si="723"/>
        <v>81742.03</v>
      </c>
      <c r="P9239" t="str">
        <f t="shared" si="724"/>
        <v/>
      </c>
      <c r="Q9239" s="48" t="str">
        <f>IF(O9239="","",
   IF(OR(O9239&lt;EDA_Outlier_Analysis!$C$10, O9239&gt;EDA_Outlier_Analysis!$C$11),
      "Outlier",
      "Normal"))</f>
        <v>Normal</v>
      </c>
      <c r="R9239" t="str">
        <f>IF(P9239="","",
   IF(OR(P9239 &lt; EDA_Outlier_Analysis!$F$7, P9239 &gt; EDA_Outlier_Analysis!$F$8),
      "Outlier",
      "Normal"))</f>
        <v/>
      </c>
      <c r="S9239" t="str">
        <f>IF(N9239="","",
   IF(OR(N9239 &lt;EDA_Outlier_Analysis!$I$10, N9239 &gt; EDA_Outlier_Analysis!$I$11),
      "Outlier",
      "Normal"))</f>
        <v>Normal</v>
      </c>
    </row>
    <row r="9240" spans="1:19">
      <c r="A9240" t="s">
        <v>19449</v>
      </c>
      <c r="B9240" s="4">
        <v>45140</v>
      </c>
      <c r="C9240" s="2">
        <v>-16393.830000000002</v>
      </c>
      <c r="D9240" t="s">
        <v>840</v>
      </c>
      <c r="E9240" t="s">
        <v>841</v>
      </c>
      <c r="F9240" t="s">
        <v>9</v>
      </c>
      <c r="G9240" t="s">
        <v>31</v>
      </c>
      <c r="I9240" t="s">
        <v>1524</v>
      </c>
      <c r="J9240" t="s">
        <v>19450</v>
      </c>
      <c r="K9240" t="str">
        <f>IF(COUNTIF(Customers!A:A, H9240)&gt;0, "Valid", "Invalid")</f>
        <v>Invalid</v>
      </c>
      <c r="L9240" t="str">
        <f t="shared" si="720"/>
        <v>8</v>
      </c>
      <c r="M9240" t="str">
        <f t="shared" si="721"/>
        <v>2023</v>
      </c>
      <c r="N9240">
        <f t="shared" si="722"/>
        <v>-16393.830000000002</v>
      </c>
      <c r="O9240" t="str">
        <f t="shared" si="723"/>
        <v/>
      </c>
      <c r="P9240">
        <f t="shared" si="724"/>
        <v>16393.830000000002</v>
      </c>
      <c r="Q9240" s="48" t="str">
        <f>IF(O9240="","",
   IF(OR(O9240&lt;EDA_Outlier_Analysis!$C$10, O9240&gt;EDA_Outlier_Analysis!$C$11),
      "Outlier",
      "Normal"))</f>
        <v/>
      </c>
      <c r="R9240" t="str">
        <f>IF(P9240="","",
   IF(OR(P9240 &lt; EDA_Outlier_Analysis!$F$7, P9240 &gt; EDA_Outlier_Analysis!$F$8),
      "Outlier",
      "Normal"))</f>
        <v>Outlier</v>
      </c>
      <c r="S9240" t="str">
        <f>IF(N9240="","",
   IF(OR(N9240 &lt;EDA_Outlier_Analysis!$I$10, N9240 &gt; EDA_Outlier_Analysis!$I$11),
      "Outlier",
      "Normal"))</f>
        <v>Normal</v>
      </c>
    </row>
    <row r="9241" spans="1:19">
      <c r="A9241" t="s">
        <v>19451</v>
      </c>
      <c r="B9241" s="4">
        <v>44916</v>
      </c>
      <c r="C9241" s="2">
        <v>10426.879999999999</v>
      </c>
      <c r="D9241" t="s">
        <v>1345</v>
      </c>
      <c r="E9241" t="s">
        <v>1345</v>
      </c>
      <c r="F9241" t="s">
        <v>11</v>
      </c>
      <c r="G9241" t="s">
        <v>34</v>
      </c>
      <c r="J9241" t="s">
        <v>19452</v>
      </c>
      <c r="K9241" t="str">
        <f>IF(COUNTIF(Customers!A:A, H9241)&gt;0, "Valid", "Invalid")</f>
        <v>Invalid</v>
      </c>
      <c r="L9241" t="str">
        <f t="shared" si="720"/>
        <v>12</v>
      </c>
      <c r="M9241" t="str">
        <f t="shared" si="721"/>
        <v>2022</v>
      </c>
      <c r="N9241">
        <f t="shared" si="722"/>
        <v>-10426.879999999999</v>
      </c>
      <c r="O9241" t="str">
        <f t="shared" si="723"/>
        <v/>
      </c>
      <c r="P9241" t="str">
        <f t="shared" si="724"/>
        <v/>
      </c>
      <c r="Q9241" s="48" t="str">
        <f>IF(O9241="","",
   IF(OR(O9241&lt;EDA_Outlier_Analysis!$C$10, O9241&gt;EDA_Outlier_Analysis!$C$11),
      "Outlier",
      "Normal"))</f>
        <v/>
      </c>
      <c r="R9241" t="str">
        <f>IF(P9241="","",
   IF(OR(P9241 &lt; EDA_Outlier_Analysis!$F$7, P9241 &gt; EDA_Outlier_Analysis!$F$8),
      "Outlier",
      "Normal"))</f>
        <v/>
      </c>
      <c r="S9241" t="str">
        <f>IF(N9241="","",
   IF(OR(N9241 &lt;EDA_Outlier_Analysis!$I$10, N9241 &gt; EDA_Outlier_Analysis!$I$11),
      "Outlier",
      "Normal"))</f>
        <v>Normal</v>
      </c>
    </row>
    <row r="9242" spans="1:19">
      <c r="A9242" t="s">
        <v>19453</v>
      </c>
      <c r="B9242" s="4">
        <v>45105</v>
      </c>
      <c r="C9242" s="2">
        <v>101380.61</v>
      </c>
      <c r="D9242" t="s">
        <v>849</v>
      </c>
      <c r="E9242" t="s">
        <v>853</v>
      </c>
      <c r="F9242" t="s">
        <v>9</v>
      </c>
      <c r="G9242" t="s">
        <v>24</v>
      </c>
      <c r="H9242" t="s">
        <v>475</v>
      </c>
      <c r="J9242" t="s">
        <v>19454</v>
      </c>
      <c r="K9242" t="str">
        <f>IF(COUNTIF(Customers!A:A, H9242)&gt;0, "Valid", "Invalid")</f>
        <v>Valid</v>
      </c>
      <c r="L9242" t="str">
        <f t="shared" si="720"/>
        <v>6</v>
      </c>
      <c r="M9242" t="str">
        <f t="shared" si="721"/>
        <v>2023</v>
      </c>
      <c r="N9242">
        <f t="shared" si="722"/>
        <v>101380.61</v>
      </c>
      <c r="O9242">
        <f t="shared" si="723"/>
        <v>101380.61</v>
      </c>
      <c r="P9242" t="str">
        <f t="shared" si="724"/>
        <v/>
      </c>
      <c r="Q9242" s="48" t="str">
        <f>IF(O9242="","",
   IF(OR(O9242&lt;EDA_Outlier_Analysis!$C$10, O9242&gt;EDA_Outlier_Analysis!$C$11),
      "Outlier",
      "Normal"))</f>
        <v>Normal</v>
      </c>
      <c r="R9242" t="str">
        <f>IF(P9242="","",
   IF(OR(P9242 &lt; EDA_Outlier_Analysis!$F$7, P9242 &gt; EDA_Outlier_Analysis!$F$8),
      "Outlier",
      "Normal"))</f>
        <v/>
      </c>
      <c r="S9242" t="str">
        <f>IF(N9242="","",
   IF(OR(N9242 &lt;EDA_Outlier_Analysis!$I$10, N9242 &gt; EDA_Outlier_Analysis!$I$11),
      "Outlier",
      "Normal"))</f>
        <v>Normal</v>
      </c>
    </row>
    <row r="9243" spans="1:19">
      <c r="A9243" t="s">
        <v>19455</v>
      </c>
      <c r="B9243" s="4">
        <v>45039</v>
      </c>
      <c r="C9243" s="2">
        <v>92301.27</v>
      </c>
      <c r="D9243" t="s">
        <v>849</v>
      </c>
      <c r="E9243" t="s">
        <v>868</v>
      </c>
      <c r="F9243" t="s">
        <v>11</v>
      </c>
      <c r="G9243" t="s">
        <v>24</v>
      </c>
      <c r="H9243" t="s">
        <v>205</v>
      </c>
      <c r="J9243" t="s">
        <v>19456</v>
      </c>
      <c r="K9243" t="str">
        <f>IF(COUNTIF(Customers!A:A, H9243)&gt;0, "Valid", "Invalid")</f>
        <v>Valid</v>
      </c>
      <c r="L9243" t="str">
        <f t="shared" si="720"/>
        <v>4</v>
      </c>
      <c r="M9243" t="str">
        <f t="shared" si="721"/>
        <v>2023</v>
      </c>
      <c r="N9243">
        <f t="shared" si="722"/>
        <v>92301.27</v>
      </c>
      <c r="O9243">
        <f t="shared" si="723"/>
        <v>92301.27</v>
      </c>
      <c r="P9243" t="str">
        <f t="shared" si="724"/>
        <v/>
      </c>
      <c r="Q9243" s="48" t="str">
        <f>IF(O9243="","",
   IF(OR(O9243&lt;EDA_Outlier_Analysis!$C$10, O9243&gt;EDA_Outlier_Analysis!$C$11),
      "Outlier",
      "Normal"))</f>
        <v>Normal</v>
      </c>
      <c r="R9243" t="str">
        <f>IF(P9243="","",
   IF(OR(P9243 &lt; EDA_Outlier_Analysis!$F$7, P9243 &gt; EDA_Outlier_Analysis!$F$8),
      "Outlier",
      "Normal"))</f>
        <v/>
      </c>
      <c r="S9243" t="str">
        <f>IF(N9243="","",
   IF(OR(N9243 &lt;EDA_Outlier_Analysis!$I$10, N9243 &gt; EDA_Outlier_Analysis!$I$11),
      "Outlier",
      "Normal"))</f>
        <v>Normal</v>
      </c>
    </row>
    <row r="9244" spans="1:19">
      <c r="A9244" t="s">
        <v>19457</v>
      </c>
      <c r="B9244" s="4">
        <v>44697</v>
      </c>
      <c r="C9244" s="2">
        <v>-26616.41</v>
      </c>
      <c r="D9244" t="s">
        <v>840</v>
      </c>
      <c r="E9244" t="s">
        <v>878</v>
      </c>
      <c r="F9244" t="s">
        <v>11</v>
      </c>
      <c r="G9244" t="s">
        <v>31</v>
      </c>
      <c r="I9244" t="s">
        <v>1438</v>
      </c>
      <c r="J9244" t="s">
        <v>19458</v>
      </c>
      <c r="K9244" t="str">
        <f>IF(COUNTIF(Customers!A:A, H9244)&gt;0, "Valid", "Invalid")</f>
        <v>Invalid</v>
      </c>
      <c r="L9244" t="str">
        <f t="shared" si="720"/>
        <v>5</v>
      </c>
      <c r="M9244" t="str">
        <f t="shared" si="721"/>
        <v>2022</v>
      </c>
      <c r="N9244">
        <f t="shared" si="722"/>
        <v>-26616.41</v>
      </c>
      <c r="O9244" t="str">
        <f t="shared" si="723"/>
        <v/>
      </c>
      <c r="P9244">
        <f t="shared" si="724"/>
        <v>26616.41</v>
      </c>
      <c r="Q9244" s="48" t="str">
        <f>IF(O9244="","",
   IF(OR(O9244&lt;EDA_Outlier_Analysis!$C$10, O9244&gt;EDA_Outlier_Analysis!$C$11),
      "Outlier",
      "Normal"))</f>
        <v/>
      </c>
      <c r="R9244" t="str">
        <f>IF(P9244="","",
   IF(OR(P9244 &lt; EDA_Outlier_Analysis!$F$7, P9244 &gt; EDA_Outlier_Analysis!$F$8),
      "Outlier",
      "Normal"))</f>
        <v>Outlier</v>
      </c>
      <c r="S9244" t="str">
        <f>IF(N9244="","",
   IF(OR(N9244 &lt;EDA_Outlier_Analysis!$I$10, N9244 &gt; EDA_Outlier_Analysis!$I$11),
      "Outlier",
      "Normal"))</f>
        <v>Normal</v>
      </c>
    </row>
    <row r="9245" spans="1:19">
      <c r="A9245" t="s">
        <v>19459</v>
      </c>
      <c r="B9245" s="4">
        <v>44680</v>
      </c>
      <c r="C9245" s="2">
        <v>-26712.79</v>
      </c>
      <c r="D9245" t="s">
        <v>840</v>
      </c>
      <c r="E9245" t="s">
        <v>905</v>
      </c>
      <c r="F9245" t="s">
        <v>9</v>
      </c>
      <c r="G9245" t="s">
        <v>20</v>
      </c>
      <c r="I9245" t="s">
        <v>1394</v>
      </c>
      <c r="J9245" t="s">
        <v>19460</v>
      </c>
      <c r="K9245" t="str">
        <f>IF(COUNTIF(Customers!A:A, H9245)&gt;0, "Valid", "Invalid")</f>
        <v>Invalid</v>
      </c>
      <c r="L9245" t="str">
        <f t="shared" si="720"/>
        <v>4</v>
      </c>
      <c r="M9245" t="str">
        <f t="shared" si="721"/>
        <v>2022</v>
      </c>
      <c r="N9245">
        <f t="shared" si="722"/>
        <v>-26712.79</v>
      </c>
      <c r="O9245" t="str">
        <f t="shared" si="723"/>
        <v/>
      </c>
      <c r="P9245">
        <f t="shared" si="724"/>
        <v>26712.79</v>
      </c>
      <c r="Q9245" s="48" t="str">
        <f>IF(O9245="","",
   IF(OR(O9245&lt;EDA_Outlier_Analysis!$C$10, O9245&gt;EDA_Outlier_Analysis!$C$11),
      "Outlier",
      "Normal"))</f>
        <v/>
      </c>
      <c r="R9245" t="str">
        <f>IF(P9245="","",
   IF(OR(P9245 &lt; EDA_Outlier_Analysis!$F$7, P9245 &gt; EDA_Outlier_Analysis!$F$8),
      "Outlier",
      "Normal"))</f>
        <v>Outlier</v>
      </c>
      <c r="S9245" t="str">
        <f>IF(N9245="","",
   IF(OR(N9245 &lt;EDA_Outlier_Analysis!$I$10, N9245 &gt; EDA_Outlier_Analysis!$I$11),
      "Outlier",
      "Normal"))</f>
        <v>Normal</v>
      </c>
    </row>
    <row r="9246" spans="1:19">
      <c r="A9246" t="s">
        <v>19461</v>
      </c>
      <c r="B9246" s="4">
        <v>45087</v>
      </c>
      <c r="C9246" s="2">
        <v>-44583.4</v>
      </c>
      <c r="D9246" t="s">
        <v>840</v>
      </c>
      <c r="E9246" t="s">
        <v>864</v>
      </c>
      <c r="F9246" t="s">
        <v>10</v>
      </c>
      <c r="G9246" t="s">
        <v>20</v>
      </c>
      <c r="I9246" t="s">
        <v>1141</v>
      </c>
      <c r="J9246" t="s">
        <v>19462</v>
      </c>
      <c r="K9246" t="str">
        <f>IF(COUNTIF(Customers!A:A, H9246)&gt;0, "Valid", "Invalid")</f>
        <v>Invalid</v>
      </c>
      <c r="L9246" t="str">
        <f t="shared" si="720"/>
        <v>6</v>
      </c>
      <c r="M9246" t="str">
        <f t="shared" si="721"/>
        <v>2023</v>
      </c>
      <c r="N9246">
        <f t="shared" si="722"/>
        <v>-44583.4</v>
      </c>
      <c r="O9246" t="str">
        <f t="shared" si="723"/>
        <v/>
      </c>
      <c r="P9246">
        <f t="shared" si="724"/>
        <v>44583.4</v>
      </c>
      <c r="Q9246" s="48" t="str">
        <f>IF(O9246="","",
   IF(OR(O9246&lt;EDA_Outlier_Analysis!$C$10, O9246&gt;EDA_Outlier_Analysis!$C$11),
      "Outlier",
      "Normal"))</f>
        <v/>
      </c>
      <c r="R9246" t="str">
        <f>IF(P9246="","",
   IF(OR(P9246 &lt; EDA_Outlier_Analysis!$F$7, P9246 &gt; EDA_Outlier_Analysis!$F$8),
      "Outlier",
      "Normal"))</f>
        <v>Normal</v>
      </c>
      <c r="S9246" t="str">
        <f>IF(N9246="","",
   IF(OR(N9246 &lt;EDA_Outlier_Analysis!$I$10, N9246 &gt; EDA_Outlier_Analysis!$I$11),
      "Outlier",
      "Normal"))</f>
        <v>Normal</v>
      </c>
    </row>
    <row r="9247" spans="1:19">
      <c r="A9247" t="s">
        <v>19463</v>
      </c>
      <c r="B9247" s="4">
        <v>45084</v>
      </c>
      <c r="C9247" s="2">
        <v>130261.98</v>
      </c>
      <c r="D9247" t="s">
        <v>849</v>
      </c>
      <c r="E9247" t="s">
        <v>850</v>
      </c>
      <c r="F9247" t="s">
        <v>9</v>
      </c>
      <c r="G9247" t="s">
        <v>24</v>
      </c>
      <c r="H9247" t="s">
        <v>127</v>
      </c>
      <c r="J9247" t="s">
        <v>19464</v>
      </c>
      <c r="K9247" t="str">
        <f>IF(COUNTIF(Customers!A:A, H9247)&gt;0, "Valid", "Invalid")</f>
        <v>Valid</v>
      </c>
      <c r="L9247" t="str">
        <f t="shared" si="720"/>
        <v>6</v>
      </c>
      <c r="M9247" t="str">
        <f t="shared" si="721"/>
        <v>2023</v>
      </c>
      <c r="N9247">
        <f t="shared" si="722"/>
        <v>130261.98</v>
      </c>
      <c r="O9247">
        <f t="shared" si="723"/>
        <v>130261.98</v>
      </c>
      <c r="P9247" t="str">
        <f t="shared" si="724"/>
        <v/>
      </c>
      <c r="Q9247" s="48" t="str">
        <f>IF(O9247="","",
   IF(OR(O9247&lt;EDA_Outlier_Analysis!$C$10, O9247&gt;EDA_Outlier_Analysis!$C$11),
      "Outlier",
      "Normal"))</f>
        <v>Normal</v>
      </c>
      <c r="R9247" t="str">
        <f>IF(P9247="","",
   IF(OR(P9247 &lt; EDA_Outlier_Analysis!$F$7, P9247 &gt; EDA_Outlier_Analysis!$F$8),
      "Outlier",
      "Normal"))</f>
        <v/>
      </c>
      <c r="S9247" t="str">
        <f>IF(N9247="","",
   IF(OR(N9247 &lt;EDA_Outlier_Analysis!$I$10, N9247 &gt; EDA_Outlier_Analysis!$I$11),
      "Outlier",
      "Normal"))</f>
        <v>Normal</v>
      </c>
    </row>
    <row r="9248" spans="1:19">
      <c r="A9248" t="s">
        <v>19465</v>
      </c>
      <c r="B9248" s="4">
        <v>44643</v>
      </c>
      <c r="C9248" s="2">
        <v>-49047.14</v>
      </c>
      <c r="D9248" t="s">
        <v>840</v>
      </c>
      <c r="E9248" t="s">
        <v>878</v>
      </c>
      <c r="F9248" t="s">
        <v>11</v>
      </c>
      <c r="G9248" t="s">
        <v>24</v>
      </c>
      <c r="I9248" t="s">
        <v>1545</v>
      </c>
      <c r="J9248" t="s">
        <v>19466</v>
      </c>
      <c r="K9248" t="str">
        <f>IF(COUNTIF(Customers!A:A, H9248)&gt;0, "Valid", "Invalid")</f>
        <v>Invalid</v>
      </c>
      <c r="L9248" t="str">
        <f t="shared" si="720"/>
        <v>3</v>
      </c>
      <c r="M9248" t="str">
        <f t="shared" si="721"/>
        <v>2022</v>
      </c>
      <c r="N9248">
        <f t="shared" si="722"/>
        <v>-49047.14</v>
      </c>
      <c r="O9248" t="str">
        <f t="shared" si="723"/>
        <v/>
      </c>
      <c r="P9248">
        <f t="shared" si="724"/>
        <v>49047.14</v>
      </c>
      <c r="Q9248" s="48" t="str">
        <f>IF(O9248="","",
   IF(OR(O9248&lt;EDA_Outlier_Analysis!$C$10, O9248&gt;EDA_Outlier_Analysis!$C$11),
      "Outlier",
      "Normal"))</f>
        <v/>
      </c>
      <c r="R9248" t="str">
        <f>IF(P9248="","",
   IF(OR(P9248 &lt; EDA_Outlier_Analysis!$F$7, P9248 &gt; EDA_Outlier_Analysis!$F$8),
      "Outlier",
      "Normal"))</f>
        <v>Normal</v>
      </c>
      <c r="S9248" t="str">
        <f>IF(N9248="","",
   IF(OR(N9248 &lt;EDA_Outlier_Analysis!$I$10, N9248 &gt; EDA_Outlier_Analysis!$I$11),
      "Outlier",
      "Normal"))</f>
        <v>Normal</v>
      </c>
    </row>
    <row r="9249" spans="1:19">
      <c r="A9249" t="s">
        <v>19467</v>
      </c>
      <c r="B9249" s="4">
        <v>44732</v>
      </c>
      <c r="C9249" s="2">
        <v>-54454.09</v>
      </c>
      <c r="D9249" t="s">
        <v>840</v>
      </c>
      <c r="E9249" t="s">
        <v>864</v>
      </c>
      <c r="F9249" t="s">
        <v>11</v>
      </c>
      <c r="G9249" t="s">
        <v>34</v>
      </c>
      <c r="I9249" t="s">
        <v>1368</v>
      </c>
      <c r="J9249" t="s">
        <v>19468</v>
      </c>
      <c r="K9249" t="str">
        <f>IF(COUNTIF(Customers!A:A, H9249)&gt;0, "Valid", "Invalid")</f>
        <v>Invalid</v>
      </c>
      <c r="L9249" t="str">
        <f t="shared" si="720"/>
        <v>6</v>
      </c>
      <c r="M9249" t="str">
        <f t="shared" si="721"/>
        <v>2022</v>
      </c>
      <c r="N9249">
        <f t="shared" si="722"/>
        <v>-54454.09</v>
      </c>
      <c r="O9249" t="str">
        <f t="shared" si="723"/>
        <v/>
      </c>
      <c r="P9249">
        <f t="shared" si="724"/>
        <v>54454.09</v>
      </c>
      <c r="Q9249" s="48" t="str">
        <f>IF(O9249="","",
   IF(OR(O9249&lt;EDA_Outlier_Analysis!$C$10, O9249&gt;EDA_Outlier_Analysis!$C$11),
      "Outlier",
      "Normal"))</f>
        <v/>
      </c>
      <c r="R9249" t="str">
        <f>IF(P9249="","",
   IF(OR(P9249 &lt; EDA_Outlier_Analysis!$F$7, P9249 &gt; EDA_Outlier_Analysis!$F$8),
      "Outlier",
      "Normal"))</f>
        <v>Outlier</v>
      </c>
      <c r="S9249" t="str">
        <f>IF(N9249="","",
   IF(OR(N9249 &lt;EDA_Outlier_Analysis!$I$10, N9249 &gt; EDA_Outlier_Analysis!$I$11),
      "Outlier",
      "Normal"))</f>
        <v>Normal</v>
      </c>
    </row>
    <row r="9250" spans="1:19">
      <c r="A9250" t="s">
        <v>19469</v>
      </c>
      <c r="B9250" s="4">
        <v>45199</v>
      </c>
      <c r="C9250" s="2">
        <v>-46601.77</v>
      </c>
      <c r="D9250" t="s">
        <v>840</v>
      </c>
      <c r="E9250" t="s">
        <v>845</v>
      </c>
      <c r="F9250" t="s">
        <v>10</v>
      </c>
      <c r="G9250" t="s">
        <v>20</v>
      </c>
      <c r="I9250" t="s">
        <v>932</v>
      </c>
      <c r="J9250" t="s">
        <v>19470</v>
      </c>
      <c r="K9250" t="str">
        <f>IF(COUNTIF(Customers!A:A, H9250)&gt;0, "Valid", "Invalid")</f>
        <v>Invalid</v>
      </c>
      <c r="L9250" t="str">
        <f t="shared" si="720"/>
        <v>9</v>
      </c>
      <c r="M9250" t="str">
        <f t="shared" si="721"/>
        <v>2023</v>
      </c>
      <c r="N9250">
        <f t="shared" si="722"/>
        <v>-46601.77</v>
      </c>
      <c r="O9250" t="str">
        <f t="shared" si="723"/>
        <v/>
      </c>
      <c r="P9250">
        <f t="shared" si="724"/>
        <v>46601.77</v>
      </c>
      <c r="Q9250" s="48" t="str">
        <f>IF(O9250="","",
   IF(OR(O9250&lt;EDA_Outlier_Analysis!$C$10, O9250&gt;EDA_Outlier_Analysis!$C$11),
      "Outlier",
      "Normal"))</f>
        <v/>
      </c>
      <c r="R9250" t="str">
        <f>IF(P9250="","",
   IF(OR(P9250 &lt; EDA_Outlier_Analysis!$F$7, P9250 &gt; EDA_Outlier_Analysis!$F$8),
      "Outlier",
      "Normal"))</f>
        <v>Normal</v>
      </c>
      <c r="S9250" t="str">
        <f>IF(N9250="","",
   IF(OR(N9250 &lt;EDA_Outlier_Analysis!$I$10, N9250 &gt; EDA_Outlier_Analysis!$I$11),
      "Outlier",
      "Normal"))</f>
        <v>Normal</v>
      </c>
    </row>
    <row r="9251" spans="1:19">
      <c r="A9251" t="s">
        <v>19471</v>
      </c>
      <c r="B9251" s="4">
        <v>45211</v>
      </c>
      <c r="C9251" s="2">
        <v>25462.19</v>
      </c>
      <c r="D9251" t="s">
        <v>1345</v>
      </c>
      <c r="E9251" t="s">
        <v>1345</v>
      </c>
      <c r="F9251" t="s">
        <v>9</v>
      </c>
      <c r="G9251" t="s">
        <v>34</v>
      </c>
      <c r="J9251" t="s">
        <v>19472</v>
      </c>
      <c r="K9251" t="str">
        <f>IF(COUNTIF(Customers!A:A, H9251)&gt;0, "Valid", "Invalid")</f>
        <v>Invalid</v>
      </c>
      <c r="L9251" t="str">
        <f t="shared" si="720"/>
        <v>10</v>
      </c>
      <c r="M9251" t="str">
        <f t="shared" si="721"/>
        <v>2023</v>
      </c>
      <c r="N9251">
        <f t="shared" si="722"/>
        <v>-25462.19</v>
      </c>
      <c r="O9251" t="str">
        <f t="shared" si="723"/>
        <v/>
      </c>
      <c r="P9251" t="str">
        <f t="shared" si="724"/>
        <v/>
      </c>
      <c r="Q9251" s="48" t="str">
        <f>IF(O9251="","",
   IF(OR(O9251&lt;EDA_Outlier_Analysis!$C$10, O9251&gt;EDA_Outlier_Analysis!$C$11),
      "Outlier",
      "Normal"))</f>
        <v/>
      </c>
      <c r="R9251" t="str">
        <f>IF(P9251="","",
   IF(OR(P9251 &lt; EDA_Outlier_Analysis!$F$7, P9251 &gt; EDA_Outlier_Analysis!$F$8),
      "Outlier",
      "Normal"))</f>
        <v/>
      </c>
      <c r="S9251" t="str">
        <f>IF(N9251="","",
   IF(OR(N9251 &lt;EDA_Outlier_Analysis!$I$10, N9251 &gt; EDA_Outlier_Analysis!$I$11),
      "Outlier",
      "Normal"))</f>
        <v>Normal</v>
      </c>
    </row>
    <row r="9252" spans="1:19">
      <c r="A9252" t="s">
        <v>19473</v>
      </c>
      <c r="B9252" s="4">
        <v>45005</v>
      </c>
      <c r="C9252" s="2">
        <v>-31547.27</v>
      </c>
      <c r="D9252" t="s">
        <v>840</v>
      </c>
      <c r="E9252" t="s">
        <v>878</v>
      </c>
      <c r="F9252" t="s">
        <v>11</v>
      </c>
      <c r="G9252" t="s">
        <v>31</v>
      </c>
      <c r="I9252" t="s">
        <v>909</v>
      </c>
      <c r="J9252" t="s">
        <v>19474</v>
      </c>
      <c r="K9252" t="str">
        <f>IF(COUNTIF(Customers!A:A, H9252)&gt;0, "Valid", "Invalid")</f>
        <v>Invalid</v>
      </c>
      <c r="L9252" t="str">
        <f t="shared" si="720"/>
        <v>3</v>
      </c>
      <c r="M9252" t="str">
        <f t="shared" si="721"/>
        <v>2023</v>
      </c>
      <c r="N9252">
        <f t="shared" si="722"/>
        <v>-31547.27</v>
      </c>
      <c r="O9252" t="str">
        <f t="shared" si="723"/>
        <v/>
      </c>
      <c r="P9252">
        <f t="shared" si="724"/>
        <v>31547.27</v>
      </c>
      <c r="Q9252" s="48" t="str">
        <f>IF(O9252="","",
   IF(OR(O9252&lt;EDA_Outlier_Analysis!$C$10, O9252&gt;EDA_Outlier_Analysis!$C$11),
      "Outlier",
      "Normal"))</f>
        <v/>
      </c>
      <c r="R9252" t="str">
        <f>IF(P9252="","",
   IF(OR(P9252 &lt; EDA_Outlier_Analysis!$F$7, P9252 &gt; EDA_Outlier_Analysis!$F$8),
      "Outlier",
      "Normal"))</f>
        <v>Normal</v>
      </c>
      <c r="S9252" t="str">
        <f>IF(N9252="","",
   IF(OR(N9252 &lt;EDA_Outlier_Analysis!$I$10, N9252 &gt; EDA_Outlier_Analysis!$I$11),
      "Outlier",
      "Normal"))</f>
        <v>Normal</v>
      </c>
    </row>
    <row r="9253" spans="1:19">
      <c r="A9253" t="s">
        <v>19475</v>
      </c>
      <c r="B9253" s="4">
        <v>44724</v>
      </c>
      <c r="C9253" s="2">
        <v>-54000.17</v>
      </c>
      <c r="D9253" t="s">
        <v>840</v>
      </c>
      <c r="E9253" t="s">
        <v>845</v>
      </c>
      <c r="F9253" t="s">
        <v>11</v>
      </c>
      <c r="G9253" t="s">
        <v>24</v>
      </c>
      <c r="I9253" t="s">
        <v>1971</v>
      </c>
      <c r="J9253" t="s">
        <v>19476</v>
      </c>
      <c r="K9253" t="str">
        <f>IF(COUNTIF(Customers!A:A, H9253)&gt;0, "Valid", "Invalid")</f>
        <v>Invalid</v>
      </c>
      <c r="L9253" t="str">
        <f t="shared" si="720"/>
        <v>6</v>
      </c>
      <c r="M9253" t="str">
        <f t="shared" si="721"/>
        <v>2022</v>
      </c>
      <c r="N9253">
        <f t="shared" si="722"/>
        <v>-54000.17</v>
      </c>
      <c r="O9253" t="str">
        <f t="shared" si="723"/>
        <v/>
      </c>
      <c r="P9253">
        <f t="shared" si="724"/>
        <v>54000.17</v>
      </c>
      <c r="Q9253" s="48" t="str">
        <f>IF(O9253="","",
   IF(OR(O9253&lt;EDA_Outlier_Analysis!$C$10, O9253&gt;EDA_Outlier_Analysis!$C$11),
      "Outlier",
      "Normal"))</f>
        <v/>
      </c>
      <c r="R9253" t="str">
        <f>IF(P9253="","",
   IF(OR(P9253 &lt; EDA_Outlier_Analysis!$F$7, P9253 &gt; EDA_Outlier_Analysis!$F$8),
      "Outlier",
      "Normal"))</f>
        <v>Outlier</v>
      </c>
      <c r="S9253" t="str">
        <f>IF(N9253="","",
   IF(OR(N9253 &lt;EDA_Outlier_Analysis!$I$10, N9253 &gt; EDA_Outlier_Analysis!$I$11),
      "Outlier",
      "Normal"))</f>
        <v>Normal</v>
      </c>
    </row>
    <row r="9254" spans="1:19">
      <c r="A9254" t="s">
        <v>19477</v>
      </c>
      <c r="B9254" s="4">
        <v>44764</v>
      </c>
      <c r="C9254" s="2">
        <v>-40817.050000000003</v>
      </c>
      <c r="D9254" t="s">
        <v>840</v>
      </c>
      <c r="E9254" t="s">
        <v>905</v>
      </c>
      <c r="F9254" t="s">
        <v>10</v>
      </c>
      <c r="G9254" t="s">
        <v>31</v>
      </c>
      <c r="I9254" t="s">
        <v>1368</v>
      </c>
      <c r="J9254" t="s">
        <v>19478</v>
      </c>
      <c r="K9254" t="str">
        <f>IF(COUNTIF(Customers!A:A, H9254)&gt;0, "Valid", "Invalid")</f>
        <v>Invalid</v>
      </c>
      <c r="L9254" t="str">
        <f t="shared" si="720"/>
        <v>7</v>
      </c>
      <c r="M9254" t="str">
        <f t="shared" si="721"/>
        <v>2022</v>
      </c>
      <c r="N9254">
        <f t="shared" si="722"/>
        <v>-40817.050000000003</v>
      </c>
      <c r="O9254" t="str">
        <f t="shared" si="723"/>
        <v/>
      </c>
      <c r="P9254">
        <f t="shared" si="724"/>
        <v>40817.050000000003</v>
      </c>
      <c r="Q9254" s="48" t="str">
        <f>IF(O9254="","",
   IF(OR(O9254&lt;EDA_Outlier_Analysis!$C$10, O9254&gt;EDA_Outlier_Analysis!$C$11),
      "Outlier",
      "Normal"))</f>
        <v/>
      </c>
      <c r="R9254" t="str">
        <f>IF(P9254="","",
   IF(OR(P9254 &lt; EDA_Outlier_Analysis!$F$7, P9254 &gt; EDA_Outlier_Analysis!$F$8),
      "Outlier",
      "Normal"))</f>
        <v>Normal</v>
      </c>
      <c r="S9254" t="str">
        <f>IF(N9254="","",
   IF(OR(N9254 &lt;EDA_Outlier_Analysis!$I$10, N9254 &gt; EDA_Outlier_Analysis!$I$11),
      "Outlier",
      "Normal"))</f>
        <v>Normal</v>
      </c>
    </row>
    <row r="9255" spans="1:19">
      <c r="A9255" t="s">
        <v>19479</v>
      </c>
      <c r="B9255" s="4">
        <v>44581</v>
      </c>
      <c r="C9255" s="2">
        <v>-62144.29</v>
      </c>
      <c r="D9255" t="s">
        <v>840</v>
      </c>
      <c r="E9255" t="s">
        <v>905</v>
      </c>
      <c r="F9255" t="s">
        <v>10</v>
      </c>
      <c r="G9255" t="s">
        <v>34</v>
      </c>
      <c r="I9255" t="s">
        <v>1767</v>
      </c>
      <c r="J9255" t="s">
        <v>19480</v>
      </c>
      <c r="K9255" t="str">
        <f>IF(COUNTIF(Customers!A:A, H9255)&gt;0, "Valid", "Invalid")</f>
        <v>Invalid</v>
      </c>
      <c r="L9255" t="str">
        <f t="shared" si="720"/>
        <v>1</v>
      </c>
      <c r="M9255" t="str">
        <f t="shared" si="721"/>
        <v>2022</v>
      </c>
      <c r="N9255">
        <f t="shared" si="722"/>
        <v>-62144.29</v>
      </c>
      <c r="O9255" t="str">
        <f t="shared" si="723"/>
        <v/>
      </c>
      <c r="P9255">
        <f t="shared" si="724"/>
        <v>62144.29</v>
      </c>
      <c r="Q9255" s="48" t="str">
        <f>IF(O9255="","",
   IF(OR(O9255&lt;EDA_Outlier_Analysis!$C$10, O9255&gt;EDA_Outlier_Analysis!$C$11),
      "Outlier",
      "Normal"))</f>
        <v/>
      </c>
      <c r="R9255" t="str">
        <f>IF(P9255="","",
   IF(OR(P9255 &lt; EDA_Outlier_Analysis!$F$7, P9255 &gt; EDA_Outlier_Analysis!$F$8),
      "Outlier",
      "Normal"))</f>
        <v>Outlier</v>
      </c>
      <c r="S9255" t="str">
        <f>IF(N9255="","",
   IF(OR(N9255 &lt;EDA_Outlier_Analysis!$I$10, N9255 &gt; EDA_Outlier_Analysis!$I$11),
      "Outlier",
      "Normal"))</f>
        <v>Normal</v>
      </c>
    </row>
    <row r="9256" spans="1:19">
      <c r="A9256" t="s">
        <v>19481</v>
      </c>
      <c r="B9256" s="4">
        <v>44601</v>
      </c>
      <c r="C9256" s="2">
        <v>107261.08</v>
      </c>
      <c r="D9256" t="s">
        <v>849</v>
      </c>
      <c r="E9256" t="s">
        <v>868</v>
      </c>
      <c r="F9256" t="s">
        <v>11</v>
      </c>
      <c r="G9256" t="s">
        <v>24</v>
      </c>
      <c r="H9256" t="s">
        <v>335</v>
      </c>
      <c r="J9256" t="s">
        <v>19482</v>
      </c>
      <c r="K9256" t="str">
        <f>IF(COUNTIF(Customers!A:A, H9256)&gt;0, "Valid", "Invalid")</f>
        <v>Valid</v>
      </c>
      <c r="L9256" t="str">
        <f t="shared" si="720"/>
        <v>2</v>
      </c>
      <c r="M9256" t="str">
        <f t="shared" si="721"/>
        <v>2022</v>
      </c>
      <c r="N9256">
        <f t="shared" si="722"/>
        <v>107261.08</v>
      </c>
      <c r="O9256">
        <f t="shared" si="723"/>
        <v>107261.08</v>
      </c>
      <c r="P9256" t="str">
        <f t="shared" si="724"/>
        <v/>
      </c>
      <c r="Q9256" s="48" t="str">
        <f>IF(O9256="","",
   IF(OR(O9256&lt;EDA_Outlier_Analysis!$C$10, O9256&gt;EDA_Outlier_Analysis!$C$11),
      "Outlier",
      "Normal"))</f>
        <v>Normal</v>
      </c>
      <c r="R9256" t="str">
        <f>IF(P9256="","",
   IF(OR(P9256 &lt; EDA_Outlier_Analysis!$F$7, P9256 &gt; EDA_Outlier_Analysis!$F$8),
      "Outlier",
      "Normal"))</f>
        <v/>
      </c>
      <c r="S9256" t="str">
        <f>IF(N9256="","",
   IF(OR(N9256 &lt;EDA_Outlier_Analysis!$I$10, N9256 &gt; EDA_Outlier_Analysis!$I$11),
      "Outlier",
      "Normal"))</f>
        <v>Normal</v>
      </c>
    </row>
    <row r="9257" spans="1:19">
      <c r="A9257" t="s">
        <v>19483</v>
      </c>
      <c r="B9257" s="4">
        <v>45244</v>
      </c>
      <c r="C9257" s="2">
        <v>159074.85999999999</v>
      </c>
      <c r="D9257" t="s">
        <v>849</v>
      </c>
      <c r="E9257" t="s">
        <v>868</v>
      </c>
      <c r="F9257" t="s">
        <v>9</v>
      </c>
      <c r="G9257" t="s">
        <v>20</v>
      </c>
      <c r="H9257" t="s">
        <v>231</v>
      </c>
      <c r="J9257" t="s">
        <v>19484</v>
      </c>
      <c r="K9257" t="str">
        <f>IF(COUNTIF(Customers!A:A, H9257)&gt;0, "Valid", "Invalid")</f>
        <v>Valid</v>
      </c>
      <c r="L9257" t="str">
        <f t="shared" si="720"/>
        <v>11</v>
      </c>
      <c r="M9257" t="str">
        <f t="shared" si="721"/>
        <v>2023</v>
      </c>
      <c r="N9257">
        <f t="shared" si="722"/>
        <v>159074.85999999999</v>
      </c>
      <c r="O9257">
        <f t="shared" si="723"/>
        <v>159074.85999999999</v>
      </c>
      <c r="P9257" t="str">
        <f t="shared" si="724"/>
        <v/>
      </c>
      <c r="Q9257" s="48" t="str">
        <f>IF(O9257="","",
   IF(OR(O9257&lt;EDA_Outlier_Analysis!$C$10, O9257&gt;EDA_Outlier_Analysis!$C$11),
      "Outlier",
      "Normal"))</f>
        <v>Normal</v>
      </c>
      <c r="R9257" t="str">
        <f>IF(P9257="","",
   IF(OR(P9257 &lt; EDA_Outlier_Analysis!$F$7, P9257 &gt; EDA_Outlier_Analysis!$F$8),
      "Outlier",
      "Normal"))</f>
        <v/>
      </c>
      <c r="S9257" t="str">
        <f>IF(N9257="","",
   IF(OR(N9257 &lt;EDA_Outlier_Analysis!$I$10, N9257 &gt; EDA_Outlier_Analysis!$I$11),
      "Outlier",
      "Normal"))</f>
        <v>Normal</v>
      </c>
    </row>
    <row r="9258" spans="1:19">
      <c r="A9258" t="s">
        <v>19485</v>
      </c>
      <c r="B9258" s="4">
        <v>45141</v>
      </c>
      <c r="C9258" s="2">
        <v>-37074.68</v>
      </c>
      <c r="D9258" t="s">
        <v>840</v>
      </c>
      <c r="E9258" t="s">
        <v>864</v>
      </c>
      <c r="F9258" t="s">
        <v>9</v>
      </c>
      <c r="G9258" t="s">
        <v>31</v>
      </c>
      <c r="I9258" t="s">
        <v>1940</v>
      </c>
      <c r="J9258" t="s">
        <v>19486</v>
      </c>
      <c r="K9258" t="str">
        <f>IF(COUNTIF(Customers!A:A, H9258)&gt;0, "Valid", "Invalid")</f>
        <v>Invalid</v>
      </c>
      <c r="L9258" t="str">
        <f t="shared" si="720"/>
        <v>8</v>
      </c>
      <c r="M9258" t="str">
        <f t="shared" si="721"/>
        <v>2023</v>
      </c>
      <c r="N9258">
        <f t="shared" si="722"/>
        <v>-37074.68</v>
      </c>
      <c r="O9258" t="str">
        <f t="shared" si="723"/>
        <v/>
      </c>
      <c r="P9258">
        <f t="shared" si="724"/>
        <v>37074.68</v>
      </c>
      <c r="Q9258" s="48" t="str">
        <f>IF(O9258="","",
   IF(OR(O9258&lt;EDA_Outlier_Analysis!$C$10, O9258&gt;EDA_Outlier_Analysis!$C$11),
      "Outlier",
      "Normal"))</f>
        <v/>
      </c>
      <c r="R9258" t="str">
        <f>IF(P9258="","",
   IF(OR(P9258 &lt; EDA_Outlier_Analysis!$F$7, P9258 &gt; EDA_Outlier_Analysis!$F$8),
      "Outlier",
      "Normal"))</f>
        <v>Normal</v>
      </c>
      <c r="S9258" t="str">
        <f>IF(N9258="","",
   IF(OR(N9258 &lt;EDA_Outlier_Analysis!$I$10, N9258 &gt; EDA_Outlier_Analysis!$I$11),
      "Outlier",
      "Normal"))</f>
        <v>Normal</v>
      </c>
    </row>
    <row r="9259" spans="1:19">
      <c r="A9259" t="s">
        <v>19487</v>
      </c>
      <c r="B9259" s="4">
        <v>44635</v>
      </c>
      <c r="C9259" s="2">
        <v>-28389.15</v>
      </c>
      <c r="D9259" t="s">
        <v>840</v>
      </c>
      <c r="E9259" t="s">
        <v>905</v>
      </c>
      <c r="F9259" t="s">
        <v>11</v>
      </c>
      <c r="G9259" t="s">
        <v>31</v>
      </c>
      <c r="I9259" t="s">
        <v>4500</v>
      </c>
      <c r="J9259" t="s">
        <v>19488</v>
      </c>
      <c r="K9259" t="str">
        <f>IF(COUNTIF(Customers!A:A, H9259)&gt;0, "Valid", "Invalid")</f>
        <v>Invalid</v>
      </c>
      <c r="L9259" t="str">
        <f t="shared" si="720"/>
        <v>3</v>
      </c>
      <c r="M9259" t="str">
        <f t="shared" si="721"/>
        <v>2022</v>
      </c>
      <c r="N9259">
        <f t="shared" si="722"/>
        <v>-28389.15</v>
      </c>
      <c r="O9259" t="str">
        <f t="shared" si="723"/>
        <v/>
      </c>
      <c r="P9259">
        <f t="shared" si="724"/>
        <v>28389.15</v>
      </c>
      <c r="Q9259" s="48" t="str">
        <f>IF(O9259="","",
   IF(OR(O9259&lt;EDA_Outlier_Analysis!$C$10, O9259&gt;EDA_Outlier_Analysis!$C$11),
      "Outlier",
      "Normal"))</f>
        <v/>
      </c>
      <c r="R9259" t="str">
        <f>IF(P9259="","",
   IF(OR(P9259 &lt; EDA_Outlier_Analysis!$F$7, P9259 &gt; EDA_Outlier_Analysis!$F$8),
      "Outlier",
      "Normal"))</f>
        <v>Normal</v>
      </c>
      <c r="S9259" t="str">
        <f>IF(N9259="","",
   IF(OR(N9259 &lt;EDA_Outlier_Analysis!$I$10, N9259 &gt; EDA_Outlier_Analysis!$I$11),
      "Outlier",
      "Normal"))</f>
        <v>Normal</v>
      </c>
    </row>
    <row r="9260" spans="1:19">
      <c r="A9260" t="s">
        <v>19489</v>
      </c>
      <c r="B9260" s="4">
        <v>44685</v>
      </c>
      <c r="C9260" s="2">
        <v>-8502.5</v>
      </c>
      <c r="D9260" t="s">
        <v>840</v>
      </c>
      <c r="E9260" t="s">
        <v>856</v>
      </c>
      <c r="F9260" t="s">
        <v>10</v>
      </c>
      <c r="G9260" t="s">
        <v>31</v>
      </c>
      <c r="I9260" t="s">
        <v>939</v>
      </c>
      <c r="J9260" t="s">
        <v>19490</v>
      </c>
      <c r="K9260" t="str">
        <f>IF(COUNTIF(Customers!A:A, H9260)&gt;0, "Valid", "Invalid")</f>
        <v>Invalid</v>
      </c>
      <c r="L9260" t="str">
        <f t="shared" si="720"/>
        <v>5</v>
      </c>
      <c r="M9260" t="str">
        <f t="shared" si="721"/>
        <v>2022</v>
      </c>
      <c r="N9260">
        <f t="shared" si="722"/>
        <v>-8502.5</v>
      </c>
      <c r="O9260" t="str">
        <f t="shared" si="723"/>
        <v/>
      </c>
      <c r="P9260">
        <f t="shared" si="724"/>
        <v>8502.5</v>
      </c>
      <c r="Q9260" s="48" t="str">
        <f>IF(O9260="","",
   IF(OR(O9260&lt;EDA_Outlier_Analysis!$C$10, O9260&gt;EDA_Outlier_Analysis!$C$11),
      "Outlier",
      "Normal"))</f>
        <v/>
      </c>
      <c r="R9260" t="str">
        <f>IF(P9260="","",
   IF(OR(P9260 &lt; EDA_Outlier_Analysis!$F$7, P9260 &gt; EDA_Outlier_Analysis!$F$8),
      "Outlier",
      "Normal"))</f>
        <v>Outlier</v>
      </c>
      <c r="S9260" t="str">
        <f>IF(N9260="","",
   IF(OR(N9260 &lt;EDA_Outlier_Analysis!$I$10, N9260 &gt; EDA_Outlier_Analysis!$I$11),
      "Outlier",
      "Normal"))</f>
        <v>Normal</v>
      </c>
    </row>
    <row r="9261" spans="1:19">
      <c r="A9261" t="s">
        <v>19491</v>
      </c>
      <c r="B9261" s="4">
        <v>44844</v>
      </c>
      <c r="C9261" s="2">
        <v>11712.02</v>
      </c>
      <c r="D9261" t="s">
        <v>1345</v>
      </c>
      <c r="E9261" t="s">
        <v>1345</v>
      </c>
      <c r="F9261" t="s">
        <v>11</v>
      </c>
      <c r="G9261" t="s">
        <v>20</v>
      </c>
      <c r="J9261" t="s">
        <v>19492</v>
      </c>
      <c r="K9261" t="str">
        <f>IF(COUNTIF(Customers!A:A, H9261)&gt;0, "Valid", "Invalid")</f>
        <v>Invalid</v>
      </c>
      <c r="L9261" t="str">
        <f t="shared" si="720"/>
        <v>10</v>
      </c>
      <c r="M9261" t="str">
        <f t="shared" si="721"/>
        <v>2022</v>
      </c>
      <c r="N9261">
        <f t="shared" si="722"/>
        <v>-11712.02</v>
      </c>
      <c r="O9261" t="str">
        <f t="shared" si="723"/>
        <v/>
      </c>
      <c r="P9261" t="str">
        <f t="shared" si="724"/>
        <v/>
      </c>
      <c r="Q9261" s="48" t="str">
        <f>IF(O9261="","",
   IF(OR(O9261&lt;EDA_Outlier_Analysis!$C$10, O9261&gt;EDA_Outlier_Analysis!$C$11),
      "Outlier",
      "Normal"))</f>
        <v/>
      </c>
      <c r="R9261" t="str">
        <f>IF(P9261="","",
   IF(OR(P9261 &lt; EDA_Outlier_Analysis!$F$7, P9261 &gt; EDA_Outlier_Analysis!$F$8),
      "Outlier",
      "Normal"))</f>
        <v/>
      </c>
      <c r="S9261" t="str">
        <f>IF(N9261="","",
   IF(OR(N9261 &lt;EDA_Outlier_Analysis!$I$10, N9261 &gt; EDA_Outlier_Analysis!$I$11),
      "Outlier",
      "Normal"))</f>
        <v>Normal</v>
      </c>
    </row>
    <row r="9262" spans="1:19">
      <c r="A9262" t="s">
        <v>19493</v>
      </c>
      <c r="B9262" s="4">
        <v>44847</v>
      </c>
      <c r="C9262" s="2">
        <v>17794.38</v>
      </c>
      <c r="D9262" t="s">
        <v>971</v>
      </c>
      <c r="E9262" t="s">
        <v>971</v>
      </c>
      <c r="F9262" t="s">
        <v>9</v>
      </c>
      <c r="G9262" t="s">
        <v>20</v>
      </c>
      <c r="J9262" t="s">
        <v>19494</v>
      </c>
      <c r="K9262" t="str">
        <f>IF(COUNTIF(Customers!A:A, H9262)&gt;0, "Valid", "Invalid")</f>
        <v>Invalid</v>
      </c>
      <c r="L9262" t="str">
        <f t="shared" si="720"/>
        <v>10</v>
      </c>
      <c r="M9262" t="str">
        <f t="shared" si="721"/>
        <v>2022</v>
      </c>
      <c r="N9262">
        <f t="shared" si="722"/>
        <v>-17794.38</v>
      </c>
      <c r="O9262" t="str">
        <f t="shared" si="723"/>
        <v/>
      </c>
      <c r="P9262" t="str">
        <f t="shared" si="724"/>
        <v/>
      </c>
      <c r="Q9262" s="48" t="str">
        <f>IF(O9262="","",
   IF(OR(O9262&lt;EDA_Outlier_Analysis!$C$10, O9262&gt;EDA_Outlier_Analysis!$C$11),
      "Outlier",
      "Normal"))</f>
        <v/>
      </c>
      <c r="R9262" t="str">
        <f>IF(P9262="","",
   IF(OR(P9262 &lt; EDA_Outlier_Analysis!$F$7, P9262 &gt; EDA_Outlier_Analysis!$F$8),
      "Outlier",
      "Normal"))</f>
        <v/>
      </c>
      <c r="S9262" t="str">
        <f>IF(N9262="","",
   IF(OR(N9262 &lt;EDA_Outlier_Analysis!$I$10, N9262 &gt; EDA_Outlier_Analysis!$I$11),
      "Outlier",
      "Normal"))</f>
        <v>Normal</v>
      </c>
    </row>
    <row r="9263" spans="1:19">
      <c r="A9263" t="s">
        <v>19495</v>
      </c>
      <c r="B9263" s="4">
        <v>44680</v>
      </c>
      <c r="C9263" s="2">
        <v>-18861.73</v>
      </c>
      <c r="D9263" t="s">
        <v>840</v>
      </c>
      <c r="E9263" t="s">
        <v>878</v>
      </c>
      <c r="F9263" t="s">
        <v>9</v>
      </c>
      <c r="G9263" t="s">
        <v>34</v>
      </c>
      <c r="I9263" t="s">
        <v>3081</v>
      </c>
      <c r="J9263" t="s">
        <v>19496</v>
      </c>
      <c r="K9263" t="str">
        <f>IF(COUNTIF(Customers!A:A, H9263)&gt;0, "Valid", "Invalid")</f>
        <v>Invalid</v>
      </c>
      <c r="L9263" t="str">
        <f t="shared" si="720"/>
        <v>4</v>
      </c>
      <c r="M9263" t="str">
        <f t="shared" si="721"/>
        <v>2022</v>
      </c>
      <c r="N9263">
        <f t="shared" si="722"/>
        <v>-18861.73</v>
      </c>
      <c r="O9263" t="str">
        <f t="shared" si="723"/>
        <v/>
      </c>
      <c r="P9263">
        <f t="shared" si="724"/>
        <v>18861.73</v>
      </c>
      <c r="Q9263" s="48" t="str">
        <f>IF(O9263="","",
   IF(OR(O9263&lt;EDA_Outlier_Analysis!$C$10, O9263&gt;EDA_Outlier_Analysis!$C$11),
      "Outlier",
      "Normal"))</f>
        <v/>
      </c>
      <c r="R9263" t="str">
        <f>IF(P9263="","",
   IF(OR(P9263 &lt; EDA_Outlier_Analysis!$F$7, P9263 &gt; EDA_Outlier_Analysis!$F$8),
      "Outlier",
      "Normal"))</f>
        <v>Outlier</v>
      </c>
      <c r="S9263" t="str">
        <f>IF(N9263="","",
   IF(OR(N9263 &lt;EDA_Outlier_Analysis!$I$10, N9263 &gt; EDA_Outlier_Analysis!$I$11),
      "Outlier",
      "Normal"))</f>
        <v>Normal</v>
      </c>
    </row>
    <row r="9264" spans="1:19">
      <c r="A9264" t="s">
        <v>19497</v>
      </c>
      <c r="B9264" s="4">
        <v>45082</v>
      </c>
      <c r="C9264" s="2">
        <v>-48484.4</v>
      </c>
      <c r="D9264" t="s">
        <v>840</v>
      </c>
      <c r="E9264" t="s">
        <v>878</v>
      </c>
      <c r="F9264" t="s">
        <v>10</v>
      </c>
      <c r="G9264" t="s">
        <v>31</v>
      </c>
      <c r="I9264" t="s">
        <v>1412</v>
      </c>
      <c r="J9264" t="s">
        <v>19498</v>
      </c>
      <c r="K9264" t="str">
        <f>IF(COUNTIF(Customers!A:A, H9264)&gt;0, "Valid", "Invalid")</f>
        <v>Invalid</v>
      </c>
      <c r="L9264" t="str">
        <f t="shared" si="720"/>
        <v>6</v>
      </c>
      <c r="M9264" t="str">
        <f t="shared" si="721"/>
        <v>2023</v>
      </c>
      <c r="N9264">
        <f t="shared" si="722"/>
        <v>-48484.4</v>
      </c>
      <c r="O9264" t="str">
        <f t="shared" si="723"/>
        <v/>
      </c>
      <c r="P9264">
        <f t="shared" si="724"/>
        <v>48484.4</v>
      </c>
      <c r="Q9264" s="48" t="str">
        <f>IF(O9264="","",
   IF(OR(O9264&lt;EDA_Outlier_Analysis!$C$10, O9264&gt;EDA_Outlier_Analysis!$C$11),
      "Outlier",
      "Normal"))</f>
        <v/>
      </c>
      <c r="R9264" t="str">
        <f>IF(P9264="","",
   IF(OR(P9264 &lt; EDA_Outlier_Analysis!$F$7, P9264 &gt; EDA_Outlier_Analysis!$F$8),
      "Outlier",
      "Normal"))</f>
        <v>Normal</v>
      </c>
      <c r="S9264" t="str">
        <f>IF(N9264="","",
   IF(OR(N9264 &lt;EDA_Outlier_Analysis!$I$10, N9264 &gt; EDA_Outlier_Analysis!$I$11),
      "Outlier",
      "Normal"))</f>
        <v>Normal</v>
      </c>
    </row>
    <row r="9265" spans="1:19">
      <c r="A9265" t="s">
        <v>19499</v>
      </c>
      <c r="B9265" s="4">
        <v>44928</v>
      </c>
      <c r="C9265" s="2">
        <v>16279.59</v>
      </c>
      <c r="D9265" t="s">
        <v>1345</v>
      </c>
      <c r="E9265" t="s">
        <v>1345</v>
      </c>
      <c r="F9265" t="s">
        <v>9</v>
      </c>
      <c r="G9265" t="s">
        <v>20</v>
      </c>
      <c r="J9265" t="s">
        <v>19500</v>
      </c>
      <c r="K9265" t="str">
        <f>IF(COUNTIF(Customers!A:A, H9265)&gt;0, "Valid", "Invalid")</f>
        <v>Invalid</v>
      </c>
      <c r="L9265" t="str">
        <f t="shared" si="720"/>
        <v>1</v>
      </c>
      <c r="M9265" t="str">
        <f t="shared" si="721"/>
        <v>2023</v>
      </c>
      <c r="N9265">
        <f t="shared" si="722"/>
        <v>-16279.59</v>
      </c>
      <c r="O9265" t="str">
        <f t="shared" si="723"/>
        <v/>
      </c>
      <c r="P9265" t="str">
        <f t="shared" si="724"/>
        <v/>
      </c>
      <c r="Q9265" s="48" t="str">
        <f>IF(O9265="","",
   IF(OR(O9265&lt;EDA_Outlier_Analysis!$C$10, O9265&gt;EDA_Outlier_Analysis!$C$11),
      "Outlier",
      "Normal"))</f>
        <v/>
      </c>
      <c r="R9265" t="str">
        <f>IF(P9265="","",
   IF(OR(P9265 &lt; EDA_Outlier_Analysis!$F$7, P9265 &gt; EDA_Outlier_Analysis!$F$8),
      "Outlier",
      "Normal"))</f>
        <v/>
      </c>
      <c r="S9265" t="str">
        <f>IF(N9265="","",
   IF(OR(N9265 &lt;EDA_Outlier_Analysis!$I$10, N9265 &gt; EDA_Outlier_Analysis!$I$11),
      "Outlier",
      "Normal"))</f>
        <v>Normal</v>
      </c>
    </row>
    <row r="9266" spans="1:19">
      <c r="A9266" t="s">
        <v>19501</v>
      </c>
      <c r="B9266" s="4">
        <v>44610</v>
      </c>
      <c r="C9266" s="2">
        <v>17967.46</v>
      </c>
      <c r="D9266" t="s">
        <v>971</v>
      </c>
      <c r="E9266" t="s">
        <v>971</v>
      </c>
      <c r="F9266" t="s">
        <v>10</v>
      </c>
      <c r="G9266" t="s">
        <v>20</v>
      </c>
      <c r="J9266" t="s">
        <v>19502</v>
      </c>
      <c r="K9266" t="str">
        <f>IF(COUNTIF(Customers!A:A, H9266)&gt;0, "Valid", "Invalid")</f>
        <v>Invalid</v>
      </c>
      <c r="L9266" t="str">
        <f t="shared" si="720"/>
        <v>2</v>
      </c>
      <c r="M9266" t="str">
        <f t="shared" si="721"/>
        <v>2022</v>
      </c>
      <c r="N9266">
        <f t="shared" si="722"/>
        <v>-17967.46</v>
      </c>
      <c r="O9266" t="str">
        <f t="shared" si="723"/>
        <v/>
      </c>
      <c r="P9266" t="str">
        <f t="shared" si="724"/>
        <v/>
      </c>
      <c r="Q9266" s="48" t="str">
        <f>IF(O9266="","",
   IF(OR(O9266&lt;EDA_Outlier_Analysis!$C$10, O9266&gt;EDA_Outlier_Analysis!$C$11),
      "Outlier",
      "Normal"))</f>
        <v/>
      </c>
      <c r="R9266" t="str">
        <f>IF(P9266="","",
   IF(OR(P9266 &lt; EDA_Outlier_Analysis!$F$7, P9266 &gt; EDA_Outlier_Analysis!$F$8),
      "Outlier",
      "Normal"))</f>
        <v/>
      </c>
      <c r="S9266" t="str">
        <f>IF(N9266="","",
   IF(OR(N9266 &lt;EDA_Outlier_Analysis!$I$10, N9266 &gt; EDA_Outlier_Analysis!$I$11),
      "Outlier",
      "Normal"))</f>
        <v>Normal</v>
      </c>
    </row>
    <row r="9267" spans="1:19">
      <c r="A9267" t="s">
        <v>19503</v>
      </c>
      <c r="B9267" s="4">
        <v>45253</v>
      </c>
      <c r="C9267" s="2">
        <v>-32050.55</v>
      </c>
      <c r="D9267" t="s">
        <v>840</v>
      </c>
      <c r="E9267" t="s">
        <v>856</v>
      </c>
      <c r="F9267" t="s">
        <v>10</v>
      </c>
      <c r="G9267" t="s">
        <v>31</v>
      </c>
      <c r="I9267" t="s">
        <v>1340</v>
      </c>
      <c r="J9267" t="s">
        <v>19504</v>
      </c>
      <c r="K9267" t="str">
        <f>IF(COUNTIF(Customers!A:A, H9267)&gt;0, "Valid", "Invalid")</f>
        <v>Invalid</v>
      </c>
      <c r="L9267" t="str">
        <f t="shared" si="720"/>
        <v>11</v>
      </c>
      <c r="M9267" t="str">
        <f t="shared" si="721"/>
        <v>2023</v>
      </c>
      <c r="N9267">
        <f t="shared" si="722"/>
        <v>-32050.55</v>
      </c>
      <c r="O9267" t="str">
        <f t="shared" si="723"/>
        <v/>
      </c>
      <c r="P9267">
        <f t="shared" si="724"/>
        <v>32050.55</v>
      </c>
      <c r="Q9267" s="48" t="str">
        <f>IF(O9267="","",
   IF(OR(O9267&lt;EDA_Outlier_Analysis!$C$10, O9267&gt;EDA_Outlier_Analysis!$C$11),
      "Outlier",
      "Normal"))</f>
        <v/>
      </c>
      <c r="R9267" t="str">
        <f>IF(P9267="","",
   IF(OR(P9267 &lt; EDA_Outlier_Analysis!$F$7, P9267 &gt; EDA_Outlier_Analysis!$F$8),
      "Outlier",
      "Normal"))</f>
        <v>Normal</v>
      </c>
      <c r="S9267" t="str">
        <f>IF(N9267="","",
   IF(OR(N9267 &lt;EDA_Outlier_Analysis!$I$10, N9267 &gt; EDA_Outlier_Analysis!$I$11),
      "Outlier",
      "Normal"))</f>
        <v>Normal</v>
      </c>
    </row>
    <row r="9268" spans="1:19">
      <c r="A9268" t="s">
        <v>19505</v>
      </c>
      <c r="B9268" s="4">
        <v>45103</v>
      </c>
      <c r="C9268" s="2">
        <v>-49048.2</v>
      </c>
      <c r="D9268" t="s">
        <v>840</v>
      </c>
      <c r="E9268" t="s">
        <v>841</v>
      </c>
      <c r="F9268" t="s">
        <v>10</v>
      </c>
      <c r="G9268" t="s">
        <v>24</v>
      </c>
      <c r="I9268" t="s">
        <v>1443</v>
      </c>
      <c r="J9268" t="s">
        <v>19506</v>
      </c>
      <c r="K9268" t="str">
        <f>IF(COUNTIF(Customers!A:A, H9268)&gt;0, "Valid", "Invalid")</f>
        <v>Invalid</v>
      </c>
      <c r="L9268" t="str">
        <f t="shared" si="720"/>
        <v>6</v>
      </c>
      <c r="M9268" t="str">
        <f t="shared" si="721"/>
        <v>2023</v>
      </c>
      <c r="N9268">
        <f t="shared" si="722"/>
        <v>-49048.2</v>
      </c>
      <c r="O9268" t="str">
        <f t="shared" si="723"/>
        <v/>
      </c>
      <c r="P9268">
        <f t="shared" si="724"/>
        <v>49048.2</v>
      </c>
      <c r="Q9268" s="48" t="str">
        <f>IF(O9268="","",
   IF(OR(O9268&lt;EDA_Outlier_Analysis!$C$10, O9268&gt;EDA_Outlier_Analysis!$C$11),
      "Outlier",
      "Normal"))</f>
        <v/>
      </c>
      <c r="R9268" t="str">
        <f>IF(P9268="","",
   IF(OR(P9268 &lt; EDA_Outlier_Analysis!$F$7, P9268 &gt; EDA_Outlier_Analysis!$F$8),
      "Outlier",
      "Normal"))</f>
        <v>Normal</v>
      </c>
      <c r="S9268" t="str">
        <f>IF(N9268="","",
   IF(OR(N9268 &lt;EDA_Outlier_Analysis!$I$10, N9268 &gt; EDA_Outlier_Analysis!$I$11),
      "Outlier",
      "Normal"))</f>
        <v>Normal</v>
      </c>
    </row>
    <row r="9269" spans="1:19">
      <c r="A9269" t="s">
        <v>19507</v>
      </c>
      <c r="B9269" s="4">
        <v>45262</v>
      </c>
      <c r="C9269" s="2">
        <v>-39358.32</v>
      </c>
      <c r="D9269" t="s">
        <v>840</v>
      </c>
      <c r="E9269" t="s">
        <v>841</v>
      </c>
      <c r="F9269" t="s">
        <v>11</v>
      </c>
      <c r="G9269" t="s">
        <v>20</v>
      </c>
      <c r="I9269" t="s">
        <v>1156</v>
      </c>
      <c r="J9269" t="s">
        <v>19508</v>
      </c>
      <c r="K9269" t="str">
        <f>IF(COUNTIF(Customers!A:A, H9269)&gt;0, "Valid", "Invalid")</f>
        <v>Invalid</v>
      </c>
      <c r="L9269" t="str">
        <f t="shared" si="720"/>
        <v>12</v>
      </c>
      <c r="M9269" t="str">
        <f t="shared" si="721"/>
        <v>2023</v>
      </c>
      <c r="N9269">
        <f t="shared" si="722"/>
        <v>-39358.32</v>
      </c>
      <c r="O9269" t="str">
        <f t="shared" si="723"/>
        <v/>
      </c>
      <c r="P9269">
        <f t="shared" si="724"/>
        <v>39358.32</v>
      </c>
      <c r="Q9269" s="48" t="str">
        <f>IF(O9269="","",
   IF(OR(O9269&lt;EDA_Outlier_Analysis!$C$10, O9269&gt;EDA_Outlier_Analysis!$C$11),
      "Outlier",
      "Normal"))</f>
        <v/>
      </c>
      <c r="R9269" t="str">
        <f>IF(P9269="","",
   IF(OR(P9269 &lt; EDA_Outlier_Analysis!$F$7, P9269 &gt; EDA_Outlier_Analysis!$F$8),
      "Outlier",
      "Normal"))</f>
        <v>Normal</v>
      </c>
      <c r="S9269" t="str">
        <f>IF(N9269="","",
   IF(OR(N9269 &lt;EDA_Outlier_Analysis!$I$10, N9269 &gt; EDA_Outlier_Analysis!$I$11),
      "Outlier",
      "Normal"))</f>
        <v>Normal</v>
      </c>
    </row>
    <row r="9270" spans="1:19">
      <c r="A9270" t="s">
        <v>19509</v>
      </c>
      <c r="B9270" s="4">
        <v>44703</v>
      </c>
      <c r="C9270" s="2">
        <v>86552.04</v>
      </c>
      <c r="D9270" t="s">
        <v>849</v>
      </c>
      <c r="E9270" t="s">
        <v>853</v>
      </c>
      <c r="F9270" t="s">
        <v>10</v>
      </c>
      <c r="G9270" t="s">
        <v>24</v>
      </c>
      <c r="H9270" t="s">
        <v>661</v>
      </c>
      <c r="J9270" t="s">
        <v>19510</v>
      </c>
      <c r="K9270" t="str">
        <f>IF(COUNTIF(Customers!A:A, H9270)&gt;0, "Valid", "Invalid")</f>
        <v>Valid</v>
      </c>
      <c r="L9270" t="str">
        <f t="shared" si="720"/>
        <v>5</v>
      </c>
      <c r="M9270" t="str">
        <f t="shared" si="721"/>
        <v>2022</v>
      </c>
      <c r="N9270">
        <f t="shared" si="722"/>
        <v>86552.04</v>
      </c>
      <c r="O9270">
        <f t="shared" si="723"/>
        <v>86552.04</v>
      </c>
      <c r="P9270" t="str">
        <f t="shared" si="724"/>
        <v/>
      </c>
      <c r="Q9270" s="48" t="str">
        <f>IF(O9270="","",
   IF(OR(O9270&lt;EDA_Outlier_Analysis!$C$10, O9270&gt;EDA_Outlier_Analysis!$C$11),
      "Outlier",
      "Normal"))</f>
        <v>Normal</v>
      </c>
      <c r="R9270" t="str">
        <f>IF(P9270="","",
   IF(OR(P9270 &lt; EDA_Outlier_Analysis!$F$7, P9270 &gt; EDA_Outlier_Analysis!$F$8),
      "Outlier",
      "Normal"))</f>
        <v/>
      </c>
      <c r="S9270" t="str">
        <f>IF(N9270="","",
   IF(OR(N9270 &lt;EDA_Outlier_Analysis!$I$10, N9270 &gt; EDA_Outlier_Analysis!$I$11),
      "Outlier",
      "Normal"))</f>
        <v>Normal</v>
      </c>
    </row>
    <row r="9271" spans="1:19">
      <c r="A9271" t="s">
        <v>19511</v>
      </c>
      <c r="B9271" s="4">
        <v>45027</v>
      </c>
      <c r="C9271" s="2">
        <v>58403.89</v>
      </c>
      <c r="D9271" t="s">
        <v>849</v>
      </c>
      <c r="E9271" t="s">
        <v>853</v>
      </c>
      <c r="F9271" t="s">
        <v>10</v>
      </c>
      <c r="G9271" t="s">
        <v>34</v>
      </c>
      <c r="H9271" t="s">
        <v>621</v>
      </c>
      <c r="J9271" t="s">
        <v>19512</v>
      </c>
      <c r="K9271" t="str">
        <f>IF(COUNTIF(Customers!A:A, H9271)&gt;0, "Valid", "Invalid")</f>
        <v>Valid</v>
      </c>
      <c r="L9271" t="str">
        <f t="shared" si="720"/>
        <v>4</v>
      </c>
      <c r="M9271" t="str">
        <f t="shared" si="721"/>
        <v>2023</v>
      </c>
      <c r="N9271">
        <f t="shared" si="722"/>
        <v>58403.89</v>
      </c>
      <c r="O9271">
        <f t="shared" si="723"/>
        <v>58403.89</v>
      </c>
      <c r="P9271" t="str">
        <f t="shared" si="724"/>
        <v/>
      </c>
      <c r="Q9271" s="48" t="str">
        <f>IF(O9271="","",
   IF(OR(O9271&lt;EDA_Outlier_Analysis!$C$10, O9271&gt;EDA_Outlier_Analysis!$C$11),
      "Outlier",
      "Normal"))</f>
        <v>Normal</v>
      </c>
      <c r="R9271" t="str">
        <f>IF(P9271="","",
   IF(OR(P9271 &lt; EDA_Outlier_Analysis!$F$7, P9271 &gt; EDA_Outlier_Analysis!$F$8),
      "Outlier",
      "Normal"))</f>
        <v/>
      </c>
      <c r="S9271" t="str">
        <f>IF(N9271="","",
   IF(OR(N9271 &lt;EDA_Outlier_Analysis!$I$10, N9271 &gt; EDA_Outlier_Analysis!$I$11),
      "Outlier",
      "Normal"))</f>
        <v>Normal</v>
      </c>
    </row>
    <row r="9272" spans="1:19">
      <c r="A9272" t="s">
        <v>19513</v>
      </c>
      <c r="B9272" s="4">
        <v>45151</v>
      </c>
      <c r="C9272" s="2">
        <v>220864.97</v>
      </c>
      <c r="D9272" t="s">
        <v>849</v>
      </c>
      <c r="E9272" t="s">
        <v>850</v>
      </c>
      <c r="F9272" t="s">
        <v>11</v>
      </c>
      <c r="G9272" t="s">
        <v>34</v>
      </c>
      <c r="H9272" t="s">
        <v>47</v>
      </c>
      <c r="J9272" t="s">
        <v>19514</v>
      </c>
      <c r="K9272" t="str">
        <f>IF(COUNTIF(Customers!A:A, H9272)&gt;0, "Valid", "Invalid")</f>
        <v>Valid</v>
      </c>
      <c r="L9272" t="str">
        <f t="shared" si="720"/>
        <v>8</v>
      </c>
      <c r="M9272" t="str">
        <f t="shared" si="721"/>
        <v>2023</v>
      </c>
      <c r="N9272">
        <f t="shared" si="722"/>
        <v>220864.97</v>
      </c>
      <c r="O9272">
        <f t="shared" si="723"/>
        <v>220864.97</v>
      </c>
      <c r="P9272" t="str">
        <f t="shared" si="724"/>
        <v/>
      </c>
      <c r="Q9272" s="48" t="str">
        <f>IF(O9272="","",
   IF(OR(O9272&lt;EDA_Outlier_Analysis!$C$10, O9272&gt;EDA_Outlier_Analysis!$C$11),
      "Outlier",
      "Normal"))</f>
        <v>Normal</v>
      </c>
      <c r="R9272" t="str">
        <f>IF(P9272="","",
   IF(OR(P9272 &lt; EDA_Outlier_Analysis!$F$7, P9272 &gt; EDA_Outlier_Analysis!$F$8),
      "Outlier",
      "Normal"))</f>
        <v/>
      </c>
      <c r="S9272" t="str">
        <f>IF(N9272="","",
   IF(OR(N9272 &lt;EDA_Outlier_Analysis!$I$10, N9272 &gt; EDA_Outlier_Analysis!$I$11),
      "Outlier",
      "Normal"))</f>
        <v>Normal</v>
      </c>
    </row>
    <row r="9273" spans="1:19">
      <c r="A9273" t="s">
        <v>19515</v>
      </c>
      <c r="B9273" s="4">
        <v>44791</v>
      </c>
      <c r="C9273" s="2">
        <v>-48526.79</v>
      </c>
      <c r="D9273" t="s">
        <v>840</v>
      </c>
      <c r="E9273" t="s">
        <v>864</v>
      </c>
      <c r="F9273" t="s">
        <v>9</v>
      </c>
      <c r="G9273" t="s">
        <v>34</v>
      </c>
      <c r="I9273" t="s">
        <v>1505</v>
      </c>
      <c r="J9273" t="s">
        <v>19516</v>
      </c>
      <c r="K9273" t="str">
        <f>IF(COUNTIF(Customers!A:A, H9273)&gt;0, "Valid", "Invalid")</f>
        <v>Invalid</v>
      </c>
      <c r="L9273" t="str">
        <f t="shared" si="720"/>
        <v>8</v>
      </c>
      <c r="M9273" t="str">
        <f t="shared" si="721"/>
        <v>2022</v>
      </c>
      <c r="N9273">
        <f t="shared" si="722"/>
        <v>-48526.79</v>
      </c>
      <c r="O9273" t="str">
        <f t="shared" si="723"/>
        <v/>
      </c>
      <c r="P9273">
        <f t="shared" si="724"/>
        <v>48526.79</v>
      </c>
      <c r="Q9273" s="48" t="str">
        <f>IF(O9273="","",
   IF(OR(O9273&lt;EDA_Outlier_Analysis!$C$10, O9273&gt;EDA_Outlier_Analysis!$C$11),
      "Outlier",
      "Normal"))</f>
        <v/>
      </c>
      <c r="R9273" t="str">
        <f>IF(P9273="","",
   IF(OR(P9273 &lt; EDA_Outlier_Analysis!$F$7, P9273 &gt; EDA_Outlier_Analysis!$F$8),
      "Outlier",
      "Normal"))</f>
        <v>Normal</v>
      </c>
      <c r="S9273" t="str">
        <f>IF(N9273="","",
   IF(OR(N9273 &lt;EDA_Outlier_Analysis!$I$10, N9273 &gt; EDA_Outlier_Analysis!$I$11),
      "Outlier",
      "Normal"))</f>
        <v>Normal</v>
      </c>
    </row>
    <row r="9274" spans="1:19">
      <c r="A9274" t="s">
        <v>19517</v>
      </c>
      <c r="B9274" s="4">
        <v>44998</v>
      </c>
      <c r="C9274" s="2">
        <v>-20307.990000000002</v>
      </c>
      <c r="D9274" t="s">
        <v>840</v>
      </c>
      <c r="E9274" t="s">
        <v>856</v>
      </c>
      <c r="F9274" t="s">
        <v>11</v>
      </c>
      <c r="G9274" t="s">
        <v>31</v>
      </c>
      <c r="I9274" t="s">
        <v>898</v>
      </c>
      <c r="J9274" t="s">
        <v>19518</v>
      </c>
      <c r="K9274" t="str">
        <f>IF(COUNTIF(Customers!A:A, H9274)&gt;0, "Valid", "Invalid")</f>
        <v>Invalid</v>
      </c>
      <c r="L9274" t="str">
        <f t="shared" si="720"/>
        <v>3</v>
      </c>
      <c r="M9274" t="str">
        <f t="shared" si="721"/>
        <v>2023</v>
      </c>
      <c r="N9274">
        <f t="shared" si="722"/>
        <v>-20307.990000000002</v>
      </c>
      <c r="O9274" t="str">
        <f t="shared" si="723"/>
        <v/>
      </c>
      <c r="P9274">
        <f t="shared" si="724"/>
        <v>20307.990000000002</v>
      </c>
      <c r="Q9274" s="48" t="str">
        <f>IF(O9274="","",
   IF(OR(O9274&lt;EDA_Outlier_Analysis!$C$10, O9274&gt;EDA_Outlier_Analysis!$C$11),
      "Outlier",
      "Normal"))</f>
        <v/>
      </c>
      <c r="R9274" t="str">
        <f>IF(P9274="","",
   IF(OR(P9274 &lt; EDA_Outlier_Analysis!$F$7, P9274 &gt; EDA_Outlier_Analysis!$F$8),
      "Outlier",
      "Normal"))</f>
        <v>Outlier</v>
      </c>
      <c r="S9274" t="str">
        <f>IF(N9274="","",
   IF(OR(N9274 &lt;EDA_Outlier_Analysis!$I$10, N9274 &gt; EDA_Outlier_Analysis!$I$11),
      "Outlier",
      "Normal"))</f>
        <v>Normal</v>
      </c>
    </row>
    <row r="9275" spans="1:19">
      <c r="A9275" t="s">
        <v>19519</v>
      </c>
      <c r="B9275" s="4">
        <v>45108</v>
      </c>
      <c r="C9275" s="2">
        <v>100108.57</v>
      </c>
      <c r="D9275" t="s">
        <v>849</v>
      </c>
      <c r="E9275" t="s">
        <v>853</v>
      </c>
      <c r="F9275" t="s">
        <v>11</v>
      </c>
      <c r="G9275" t="s">
        <v>34</v>
      </c>
      <c r="H9275" t="s">
        <v>759</v>
      </c>
      <c r="J9275" t="s">
        <v>19520</v>
      </c>
      <c r="K9275" t="str">
        <f>IF(COUNTIF(Customers!A:A, H9275)&gt;0, "Valid", "Invalid")</f>
        <v>Valid</v>
      </c>
      <c r="L9275" t="str">
        <f t="shared" si="720"/>
        <v>7</v>
      </c>
      <c r="M9275" t="str">
        <f t="shared" si="721"/>
        <v>2023</v>
      </c>
      <c r="N9275">
        <f t="shared" si="722"/>
        <v>100108.57</v>
      </c>
      <c r="O9275">
        <f t="shared" si="723"/>
        <v>100108.57</v>
      </c>
      <c r="P9275" t="str">
        <f t="shared" si="724"/>
        <v/>
      </c>
      <c r="Q9275" s="48" t="str">
        <f>IF(O9275="","",
   IF(OR(O9275&lt;EDA_Outlier_Analysis!$C$10, O9275&gt;EDA_Outlier_Analysis!$C$11),
      "Outlier",
      "Normal"))</f>
        <v>Normal</v>
      </c>
      <c r="R9275" t="str">
        <f>IF(P9275="","",
   IF(OR(P9275 &lt; EDA_Outlier_Analysis!$F$7, P9275 &gt; EDA_Outlier_Analysis!$F$8),
      "Outlier",
      "Normal"))</f>
        <v/>
      </c>
      <c r="S9275" t="str">
        <f>IF(N9275="","",
   IF(OR(N9275 &lt;EDA_Outlier_Analysis!$I$10, N9275 &gt; EDA_Outlier_Analysis!$I$11),
      "Outlier",
      "Normal"))</f>
        <v>Normal</v>
      </c>
    </row>
    <row r="9276" spans="1:19">
      <c r="A9276" t="s">
        <v>19521</v>
      </c>
      <c r="B9276" s="4">
        <v>44771</v>
      </c>
      <c r="C9276" s="2">
        <v>-46901.23</v>
      </c>
      <c r="D9276" t="s">
        <v>840</v>
      </c>
      <c r="E9276" t="s">
        <v>856</v>
      </c>
      <c r="F9276" t="s">
        <v>11</v>
      </c>
      <c r="G9276" t="s">
        <v>24</v>
      </c>
      <c r="I9276" t="s">
        <v>1953</v>
      </c>
      <c r="J9276" t="s">
        <v>19522</v>
      </c>
      <c r="K9276" t="str">
        <f>IF(COUNTIF(Customers!A:A, H9276)&gt;0, "Valid", "Invalid")</f>
        <v>Invalid</v>
      </c>
      <c r="L9276" t="str">
        <f t="shared" si="720"/>
        <v>7</v>
      </c>
      <c r="M9276" t="str">
        <f t="shared" si="721"/>
        <v>2022</v>
      </c>
      <c r="N9276">
        <f t="shared" si="722"/>
        <v>-46901.23</v>
      </c>
      <c r="O9276" t="str">
        <f t="shared" si="723"/>
        <v/>
      </c>
      <c r="P9276">
        <f t="shared" si="724"/>
        <v>46901.23</v>
      </c>
      <c r="Q9276" s="48" t="str">
        <f>IF(O9276="","",
   IF(OR(O9276&lt;EDA_Outlier_Analysis!$C$10, O9276&gt;EDA_Outlier_Analysis!$C$11),
      "Outlier",
      "Normal"))</f>
        <v/>
      </c>
      <c r="R9276" t="str">
        <f>IF(P9276="","",
   IF(OR(P9276 &lt; EDA_Outlier_Analysis!$F$7, P9276 &gt; EDA_Outlier_Analysis!$F$8),
      "Outlier",
      "Normal"))</f>
        <v>Normal</v>
      </c>
      <c r="S9276" t="str">
        <f>IF(N9276="","",
   IF(OR(N9276 &lt;EDA_Outlier_Analysis!$I$10, N9276 &gt; EDA_Outlier_Analysis!$I$11),
      "Outlier",
      "Normal"))</f>
        <v>Normal</v>
      </c>
    </row>
    <row r="9277" spans="1:19">
      <c r="A9277" t="s">
        <v>19523</v>
      </c>
      <c r="B9277" s="4">
        <v>44727</v>
      </c>
      <c r="C9277" s="2">
        <v>-67741.490000000005</v>
      </c>
      <c r="D9277" t="s">
        <v>840</v>
      </c>
      <c r="E9277" t="s">
        <v>878</v>
      </c>
      <c r="F9277" t="s">
        <v>10</v>
      </c>
      <c r="G9277" t="s">
        <v>24</v>
      </c>
      <c r="I9277" t="s">
        <v>2017</v>
      </c>
      <c r="J9277" t="s">
        <v>19524</v>
      </c>
      <c r="K9277" t="str">
        <f>IF(COUNTIF(Customers!A:A, H9277)&gt;0, "Valid", "Invalid")</f>
        <v>Invalid</v>
      </c>
      <c r="L9277" t="str">
        <f t="shared" si="720"/>
        <v>6</v>
      </c>
      <c r="M9277" t="str">
        <f t="shared" si="721"/>
        <v>2022</v>
      </c>
      <c r="N9277">
        <f t="shared" si="722"/>
        <v>-67741.490000000005</v>
      </c>
      <c r="O9277" t="str">
        <f t="shared" si="723"/>
        <v/>
      </c>
      <c r="P9277">
        <f t="shared" si="724"/>
        <v>67741.490000000005</v>
      </c>
      <c r="Q9277" s="48" t="str">
        <f>IF(O9277="","",
   IF(OR(O9277&lt;EDA_Outlier_Analysis!$C$10, O9277&gt;EDA_Outlier_Analysis!$C$11),
      "Outlier",
      "Normal"))</f>
        <v/>
      </c>
      <c r="R9277" t="str">
        <f>IF(P9277="","",
   IF(OR(P9277 &lt; EDA_Outlier_Analysis!$F$7, P9277 &gt; EDA_Outlier_Analysis!$F$8),
      "Outlier",
      "Normal"))</f>
        <v>Outlier</v>
      </c>
      <c r="S9277" t="str">
        <f>IF(N9277="","",
   IF(OR(N9277 &lt;EDA_Outlier_Analysis!$I$10, N9277 &gt; EDA_Outlier_Analysis!$I$11),
      "Outlier",
      "Normal"))</f>
        <v>Normal</v>
      </c>
    </row>
    <row r="9278" spans="1:19">
      <c r="A9278" t="s">
        <v>19525</v>
      </c>
      <c r="B9278" s="4">
        <v>45004</v>
      </c>
      <c r="C9278" s="2">
        <v>176992.63</v>
      </c>
      <c r="D9278" t="s">
        <v>849</v>
      </c>
      <c r="E9278" t="s">
        <v>850</v>
      </c>
      <c r="F9278" t="s">
        <v>11</v>
      </c>
      <c r="G9278" t="s">
        <v>31</v>
      </c>
      <c r="H9278" t="s">
        <v>749</v>
      </c>
      <c r="J9278" t="s">
        <v>19526</v>
      </c>
      <c r="K9278" t="str">
        <f>IF(COUNTIF(Customers!A:A, H9278)&gt;0, "Valid", "Invalid")</f>
        <v>Valid</v>
      </c>
      <c r="L9278" t="str">
        <f t="shared" si="720"/>
        <v>3</v>
      </c>
      <c r="M9278" t="str">
        <f t="shared" si="721"/>
        <v>2023</v>
      </c>
      <c r="N9278">
        <f t="shared" si="722"/>
        <v>176992.63</v>
      </c>
      <c r="O9278">
        <f t="shared" si="723"/>
        <v>176992.63</v>
      </c>
      <c r="P9278" t="str">
        <f t="shared" si="724"/>
        <v/>
      </c>
      <c r="Q9278" s="48" t="str">
        <f>IF(O9278="","",
   IF(OR(O9278&lt;EDA_Outlier_Analysis!$C$10, O9278&gt;EDA_Outlier_Analysis!$C$11),
      "Outlier",
      "Normal"))</f>
        <v>Normal</v>
      </c>
      <c r="R9278" t="str">
        <f>IF(P9278="","",
   IF(OR(P9278 &lt; EDA_Outlier_Analysis!$F$7, P9278 &gt; EDA_Outlier_Analysis!$F$8),
      "Outlier",
      "Normal"))</f>
        <v/>
      </c>
      <c r="S9278" t="str">
        <f>IF(N9278="","",
   IF(OR(N9278 &lt;EDA_Outlier_Analysis!$I$10, N9278 &gt; EDA_Outlier_Analysis!$I$11),
      "Outlier",
      "Normal"))</f>
        <v>Normal</v>
      </c>
    </row>
    <row r="9279" spans="1:19">
      <c r="A9279" t="s">
        <v>19527</v>
      </c>
      <c r="B9279" s="4">
        <v>44864</v>
      </c>
      <c r="C9279" s="2">
        <v>128577.44</v>
      </c>
      <c r="D9279" t="s">
        <v>849</v>
      </c>
      <c r="E9279" t="s">
        <v>868</v>
      </c>
      <c r="F9279" t="s">
        <v>10</v>
      </c>
      <c r="G9279" t="s">
        <v>24</v>
      </c>
      <c r="H9279" t="s">
        <v>129</v>
      </c>
      <c r="J9279" t="s">
        <v>19528</v>
      </c>
      <c r="K9279" t="str">
        <f>IF(COUNTIF(Customers!A:A, H9279)&gt;0, "Valid", "Invalid")</f>
        <v>Valid</v>
      </c>
      <c r="L9279" t="str">
        <f t="shared" si="720"/>
        <v>10</v>
      </c>
      <c r="M9279" t="str">
        <f t="shared" si="721"/>
        <v>2022</v>
      </c>
      <c r="N9279">
        <f t="shared" si="722"/>
        <v>128577.44</v>
      </c>
      <c r="O9279">
        <f t="shared" si="723"/>
        <v>128577.44</v>
      </c>
      <c r="P9279" t="str">
        <f t="shared" si="724"/>
        <v/>
      </c>
      <c r="Q9279" s="48" t="str">
        <f>IF(O9279="","",
   IF(OR(O9279&lt;EDA_Outlier_Analysis!$C$10, O9279&gt;EDA_Outlier_Analysis!$C$11),
      "Outlier",
      "Normal"))</f>
        <v>Normal</v>
      </c>
      <c r="R9279" t="str">
        <f>IF(P9279="","",
   IF(OR(P9279 &lt; EDA_Outlier_Analysis!$F$7, P9279 &gt; EDA_Outlier_Analysis!$F$8),
      "Outlier",
      "Normal"))</f>
        <v/>
      </c>
      <c r="S9279" t="str">
        <f>IF(N9279="","",
   IF(OR(N9279 &lt;EDA_Outlier_Analysis!$I$10, N9279 &gt; EDA_Outlier_Analysis!$I$11),
      "Outlier",
      "Normal"))</f>
        <v>Normal</v>
      </c>
    </row>
    <row r="9280" spans="1:19">
      <c r="A9280" t="s">
        <v>19529</v>
      </c>
      <c r="B9280" s="4">
        <v>44781</v>
      </c>
      <c r="C9280" s="2">
        <v>92427.06</v>
      </c>
      <c r="D9280" t="s">
        <v>849</v>
      </c>
      <c r="E9280" t="s">
        <v>853</v>
      </c>
      <c r="F9280" t="s">
        <v>11</v>
      </c>
      <c r="G9280" t="s">
        <v>31</v>
      </c>
      <c r="H9280" t="s">
        <v>199</v>
      </c>
      <c r="J9280" t="s">
        <v>19530</v>
      </c>
      <c r="K9280" t="str">
        <f>IF(COUNTIF(Customers!A:A, H9280)&gt;0, "Valid", "Invalid")</f>
        <v>Valid</v>
      </c>
      <c r="L9280" t="str">
        <f t="shared" si="720"/>
        <v>8</v>
      </c>
      <c r="M9280" t="str">
        <f t="shared" si="721"/>
        <v>2022</v>
      </c>
      <c r="N9280">
        <f t="shared" si="722"/>
        <v>92427.06</v>
      </c>
      <c r="O9280">
        <f t="shared" si="723"/>
        <v>92427.06</v>
      </c>
      <c r="P9280" t="str">
        <f t="shared" si="724"/>
        <v/>
      </c>
      <c r="Q9280" s="48" t="str">
        <f>IF(O9280="","",
   IF(OR(O9280&lt;EDA_Outlier_Analysis!$C$10, O9280&gt;EDA_Outlier_Analysis!$C$11),
      "Outlier",
      "Normal"))</f>
        <v>Normal</v>
      </c>
      <c r="R9280" t="str">
        <f>IF(P9280="","",
   IF(OR(P9280 &lt; EDA_Outlier_Analysis!$F$7, P9280 &gt; EDA_Outlier_Analysis!$F$8),
      "Outlier",
      "Normal"))</f>
        <v/>
      </c>
      <c r="S9280" t="str">
        <f>IF(N9280="","",
   IF(OR(N9280 &lt;EDA_Outlier_Analysis!$I$10, N9280 &gt; EDA_Outlier_Analysis!$I$11),
      "Outlier",
      "Normal"))</f>
        <v>Normal</v>
      </c>
    </row>
    <row r="9281" spans="1:19">
      <c r="A9281" t="s">
        <v>19531</v>
      </c>
      <c r="B9281" s="4">
        <v>44742</v>
      </c>
      <c r="C9281" s="2">
        <v>33809.440000000002</v>
      </c>
      <c r="D9281" t="s">
        <v>971</v>
      </c>
      <c r="E9281" t="s">
        <v>971</v>
      </c>
      <c r="F9281" t="s">
        <v>11</v>
      </c>
      <c r="G9281" t="s">
        <v>34</v>
      </c>
      <c r="J9281" t="s">
        <v>19532</v>
      </c>
      <c r="K9281" t="str">
        <f>IF(COUNTIF(Customers!A:A, H9281)&gt;0, "Valid", "Invalid")</f>
        <v>Invalid</v>
      </c>
      <c r="L9281" t="str">
        <f t="shared" si="720"/>
        <v>6</v>
      </c>
      <c r="M9281" t="str">
        <f t="shared" si="721"/>
        <v>2022</v>
      </c>
      <c r="N9281">
        <f t="shared" si="722"/>
        <v>-33809.440000000002</v>
      </c>
      <c r="O9281" t="str">
        <f t="shared" si="723"/>
        <v/>
      </c>
      <c r="P9281" t="str">
        <f t="shared" si="724"/>
        <v/>
      </c>
      <c r="Q9281" s="48" t="str">
        <f>IF(O9281="","",
   IF(OR(O9281&lt;EDA_Outlier_Analysis!$C$10, O9281&gt;EDA_Outlier_Analysis!$C$11),
      "Outlier",
      "Normal"))</f>
        <v/>
      </c>
      <c r="R9281" t="str">
        <f>IF(P9281="","",
   IF(OR(P9281 &lt; EDA_Outlier_Analysis!$F$7, P9281 &gt; EDA_Outlier_Analysis!$F$8),
      "Outlier",
      "Normal"))</f>
        <v/>
      </c>
      <c r="S9281" t="str">
        <f>IF(N9281="","",
   IF(OR(N9281 &lt;EDA_Outlier_Analysis!$I$10, N9281 &gt; EDA_Outlier_Analysis!$I$11),
      "Outlier",
      "Normal"))</f>
        <v>Normal</v>
      </c>
    </row>
    <row r="9282" spans="1:19">
      <c r="A9282" t="s">
        <v>19533</v>
      </c>
      <c r="B9282" s="4">
        <v>45093</v>
      </c>
      <c r="C9282" s="2">
        <v>171466.4</v>
      </c>
      <c r="D9282" t="s">
        <v>849</v>
      </c>
      <c r="E9282" t="s">
        <v>868</v>
      </c>
      <c r="F9282" t="s">
        <v>11</v>
      </c>
      <c r="G9282" t="s">
        <v>20</v>
      </c>
      <c r="H9282" t="s">
        <v>687</v>
      </c>
      <c r="J9282" t="s">
        <v>19534</v>
      </c>
      <c r="K9282" t="str">
        <f>IF(COUNTIF(Customers!A:A, H9282)&gt;0, "Valid", "Invalid")</f>
        <v>Valid</v>
      </c>
      <c r="L9282" t="str">
        <f t="shared" si="720"/>
        <v>6</v>
      </c>
      <c r="M9282" t="str">
        <f t="shared" si="721"/>
        <v>2023</v>
      </c>
      <c r="N9282">
        <f t="shared" si="722"/>
        <v>171466.4</v>
      </c>
      <c r="O9282">
        <f t="shared" si="723"/>
        <v>171466.4</v>
      </c>
      <c r="P9282" t="str">
        <f t="shared" si="724"/>
        <v/>
      </c>
      <c r="Q9282" s="48" t="str">
        <f>IF(O9282="","",
   IF(OR(O9282&lt;EDA_Outlier_Analysis!$C$10, O9282&gt;EDA_Outlier_Analysis!$C$11),
      "Outlier",
      "Normal"))</f>
        <v>Normal</v>
      </c>
      <c r="R9282" t="str">
        <f>IF(P9282="","",
   IF(OR(P9282 &lt; EDA_Outlier_Analysis!$F$7, P9282 &gt; EDA_Outlier_Analysis!$F$8),
      "Outlier",
      "Normal"))</f>
        <v/>
      </c>
      <c r="S9282" t="str">
        <f>IF(N9282="","",
   IF(OR(N9282 &lt;EDA_Outlier_Analysis!$I$10, N9282 &gt; EDA_Outlier_Analysis!$I$11),
      "Outlier",
      "Normal"))</f>
        <v>Normal</v>
      </c>
    </row>
    <row r="9283" spans="1:19">
      <c r="A9283" t="s">
        <v>19535</v>
      </c>
      <c r="B9283" s="4">
        <v>45186</v>
      </c>
      <c r="C9283" s="2">
        <v>255644.31</v>
      </c>
      <c r="D9283" t="s">
        <v>849</v>
      </c>
      <c r="E9283" t="s">
        <v>850</v>
      </c>
      <c r="F9283" t="s">
        <v>11</v>
      </c>
      <c r="G9283" t="s">
        <v>34</v>
      </c>
      <c r="H9283" t="s">
        <v>739</v>
      </c>
      <c r="J9283" t="s">
        <v>19536</v>
      </c>
      <c r="K9283" t="str">
        <f>IF(COUNTIF(Customers!A:A, H9283)&gt;0, "Valid", "Invalid")</f>
        <v>Valid</v>
      </c>
      <c r="L9283" t="str">
        <f t="shared" ref="L9283:L9346" si="725">TEXT(B9283,"m")</f>
        <v>9</v>
      </c>
      <c r="M9283" t="str">
        <f t="shared" ref="M9283:M9346" si="726">TEXT(B9283,"yyyy")</f>
        <v>2023</v>
      </c>
      <c r="N9283">
        <f t="shared" ref="N9283:N9346" si="727">IF(D9283="Revenue",C9283,-ABS(C9283))</f>
        <v>255644.31</v>
      </c>
      <c r="O9283">
        <f t="shared" ref="O9283:O9346" si="728">IF(D9283="Revenue", C9283, "")</f>
        <v>255644.31</v>
      </c>
      <c r="P9283" t="str">
        <f t="shared" ref="P9283:P9346" si="729">IF(D9283="Expense", ABS(C9283), "")</f>
        <v/>
      </c>
      <c r="Q9283" s="48" t="str">
        <f>IF(O9283="","",
   IF(OR(O9283&lt;EDA_Outlier_Analysis!$C$10, O9283&gt;EDA_Outlier_Analysis!$C$11),
      "Outlier",
      "Normal"))</f>
        <v>Normal</v>
      </c>
      <c r="R9283" t="str">
        <f>IF(P9283="","",
   IF(OR(P9283 &lt; EDA_Outlier_Analysis!$F$7, P9283 &gt; EDA_Outlier_Analysis!$F$8),
      "Outlier",
      "Normal"))</f>
        <v/>
      </c>
      <c r="S9283" t="str">
        <f>IF(N9283="","",
   IF(OR(N9283 &lt;EDA_Outlier_Analysis!$I$10, N9283 &gt; EDA_Outlier_Analysis!$I$11),
      "Outlier",
      "Normal"))</f>
        <v>Normal</v>
      </c>
    </row>
    <row r="9284" spans="1:19">
      <c r="A9284" t="s">
        <v>19537</v>
      </c>
      <c r="B9284" s="4">
        <v>44760</v>
      </c>
      <c r="C9284" s="2">
        <v>176343.64</v>
      </c>
      <c r="D9284" t="s">
        <v>849</v>
      </c>
      <c r="E9284" t="s">
        <v>868</v>
      </c>
      <c r="F9284" t="s">
        <v>11</v>
      </c>
      <c r="G9284" t="s">
        <v>34</v>
      </c>
      <c r="H9284" t="s">
        <v>173</v>
      </c>
      <c r="J9284" t="s">
        <v>19538</v>
      </c>
      <c r="K9284" t="str">
        <f>IF(COUNTIF(Customers!A:A, H9284)&gt;0, "Valid", "Invalid")</f>
        <v>Valid</v>
      </c>
      <c r="L9284" t="str">
        <f t="shared" si="725"/>
        <v>7</v>
      </c>
      <c r="M9284" t="str">
        <f t="shared" si="726"/>
        <v>2022</v>
      </c>
      <c r="N9284">
        <f t="shared" si="727"/>
        <v>176343.64</v>
      </c>
      <c r="O9284">
        <f t="shared" si="728"/>
        <v>176343.64</v>
      </c>
      <c r="P9284" t="str">
        <f t="shared" si="729"/>
        <v/>
      </c>
      <c r="Q9284" s="48" t="str">
        <f>IF(O9284="","",
   IF(OR(O9284&lt;EDA_Outlier_Analysis!$C$10, O9284&gt;EDA_Outlier_Analysis!$C$11),
      "Outlier",
      "Normal"))</f>
        <v>Normal</v>
      </c>
      <c r="R9284" t="str">
        <f>IF(P9284="","",
   IF(OR(P9284 &lt; EDA_Outlier_Analysis!$F$7, P9284 &gt; EDA_Outlier_Analysis!$F$8),
      "Outlier",
      "Normal"))</f>
        <v/>
      </c>
      <c r="S9284" t="str">
        <f>IF(N9284="","",
   IF(OR(N9284 &lt;EDA_Outlier_Analysis!$I$10, N9284 &gt; EDA_Outlier_Analysis!$I$11),
      "Outlier",
      "Normal"))</f>
        <v>Normal</v>
      </c>
    </row>
    <row r="9285" spans="1:19">
      <c r="A9285" t="s">
        <v>19539</v>
      </c>
      <c r="B9285" s="4">
        <v>45233</v>
      </c>
      <c r="C9285" s="2">
        <v>172799.52</v>
      </c>
      <c r="D9285" t="s">
        <v>849</v>
      </c>
      <c r="E9285" t="s">
        <v>868</v>
      </c>
      <c r="F9285" t="s">
        <v>9</v>
      </c>
      <c r="G9285" t="s">
        <v>20</v>
      </c>
      <c r="H9285" t="s">
        <v>387</v>
      </c>
      <c r="J9285" t="s">
        <v>19540</v>
      </c>
      <c r="K9285" t="str">
        <f>IF(COUNTIF(Customers!A:A, H9285)&gt;0, "Valid", "Invalid")</f>
        <v>Valid</v>
      </c>
      <c r="L9285" t="str">
        <f t="shared" si="725"/>
        <v>11</v>
      </c>
      <c r="M9285" t="str">
        <f t="shared" si="726"/>
        <v>2023</v>
      </c>
      <c r="N9285">
        <f t="shared" si="727"/>
        <v>172799.52</v>
      </c>
      <c r="O9285">
        <f t="shared" si="728"/>
        <v>172799.52</v>
      </c>
      <c r="P9285" t="str">
        <f t="shared" si="729"/>
        <v/>
      </c>
      <c r="Q9285" s="48" t="str">
        <f>IF(O9285="","",
   IF(OR(O9285&lt;EDA_Outlier_Analysis!$C$10, O9285&gt;EDA_Outlier_Analysis!$C$11),
      "Outlier",
      "Normal"))</f>
        <v>Normal</v>
      </c>
      <c r="R9285" t="str">
        <f>IF(P9285="","",
   IF(OR(P9285 &lt; EDA_Outlier_Analysis!$F$7, P9285 &gt; EDA_Outlier_Analysis!$F$8),
      "Outlier",
      "Normal"))</f>
        <v/>
      </c>
      <c r="S9285" t="str">
        <f>IF(N9285="","",
   IF(OR(N9285 &lt;EDA_Outlier_Analysis!$I$10, N9285 &gt; EDA_Outlier_Analysis!$I$11),
      "Outlier",
      "Normal"))</f>
        <v>Normal</v>
      </c>
    </row>
    <row r="9286" spans="1:19">
      <c r="A9286" t="s">
        <v>19541</v>
      </c>
      <c r="B9286" s="4">
        <v>45134</v>
      </c>
      <c r="C9286" s="2">
        <v>125279.25</v>
      </c>
      <c r="D9286" t="s">
        <v>849</v>
      </c>
      <c r="E9286" t="s">
        <v>853</v>
      </c>
      <c r="F9286" t="s">
        <v>10</v>
      </c>
      <c r="G9286" t="s">
        <v>24</v>
      </c>
      <c r="H9286" t="s">
        <v>669</v>
      </c>
      <c r="J9286" t="s">
        <v>19542</v>
      </c>
      <c r="K9286" t="str">
        <f>IF(COUNTIF(Customers!A:A, H9286)&gt;0, "Valid", "Invalid")</f>
        <v>Valid</v>
      </c>
      <c r="L9286" t="str">
        <f t="shared" si="725"/>
        <v>7</v>
      </c>
      <c r="M9286" t="str">
        <f t="shared" si="726"/>
        <v>2023</v>
      </c>
      <c r="N9286">
        <f t="shared" si="727"/>
        <v>125279.25</v>
      </c>
      <c r="O9286">
        <f t="shared" si="728"/>
        <v>125279.25</v>
      </c>
      <c r="P9286" t="str">
        <f t="shared" si="729"/>
        <v/>
      </c>
      <c r="Q9286" s="48" t="str">
        <f>IF(O9286="","",
   IF(OR(O9286&lt;EDA_Outlier_Analysis!$C$10, O9286&gt;EDA_Outlier_Analysis!$C$11),
      "Outlier",
      "Normal"))</f>
        <v>Normal</v>
      </c>
      <c r="R9286" t="str">
        <f>IF(P9286="","",
   IF(OR(P9286 &lt; EDA_Outlier_Analysis!$F$7, P9286 &gt; EDA_Outlier_Analysis!$F$8),
      "Outlier",
      "Normal"))</f>
        <v/>
      </c>
      <c r="S9286" t="str">
        <f>IF(N9286="","",
   IF(OR(N9286 &lt;EDA_Outlier_Analysis!$I$10, N9286 &gt; EDA_Outlier_Analysis!$I$11),
      "Outlier",
      "Normal"))</f>
        <v>Normal</v>
      </c>
    </row>
    <row r="9287" spans="1:19">
      <c r="A9287" t="s">
        <v>19543</v>
      </c>
      <c r="B9287" s="4">
        <v>44861</v>
      </c>
      <c r="C9287" s="2">
        <v>-33107.97</v>
      </c>
      <c r="D9287" t="s">
        <v>840</v>
      </c>
      <c r="E9287" t="s">
        <v>841</v>
      </c>
      <c r="F9287" t="s">
        <v>11</v>
      </c>
      <c r="G9287" t="s">
        <v>20</v>
      </c>
      <c r="I9287" t="s">
        <v>1438</v>
      </c>
      <c r="J9287" t="s">
        <v>19544</v>
      </c>
      <c r="K9287" t="str">
        <f>IF(COUNTIF(Customers!A:A, H9287)&gt;0, "Valid", "Invalid")</f>
        <v>Invalid</v>
      </c>
      <c r="L9287" t="str">
        <f t="shared" si="725"/>
        <v>10</v>
      </c>
      <c r="M9287" t="str">
        <f t="shared" si="726"/>
        <v>2022</v>
      </c>
      <c r="N9287">
        <f t="shared" si="727"/>
        <v>-33107.97</v>
      </c>
      <c r="O9287" t="str">
        <f t="shared" si="728"/>
        <v/>
      </c>
      <c r="P9287">
        <f t="shared" si="729"/>
        <v>33107.97</v>
      </c>
      <c r="Q9287" s="48" t="str">
        <f>IF(O9287="","",
   IF(OR(O9287&lt;EDA_Outlier_Analysis!$C$10, O9287&gt;EDA_Outlier_Analysis!$C$11),
      "Outlier",
      "Normal"))</f>
        <v/>
      </c>
      <c r="R9287" t="str">
        <f>IF(P9287="","",
   IF(OR(P9287 &lt; EDA_Outlier_Analysis!$F$7, P9287 &gt; EDA_Outlier_Analysis!$F$8),
      "Outlier",
      "Normal"))</f>
        <v>Normal</v>
      </c>
      <c r="S9287" t="str">
        <f>IF(N9287="","",
   IF(OR(N9287 &lt;EDA_Outlier_Analysis!$I$10, N9287 &gt; EDA_Outlier_Analysis!$I$11),
      "Outlier",
      "Normal"))</f>
        <v>Normal</v>
      </c>
    </row>
    <row r="9288" spans="1:19">
      <c r="A9288" t="s">
        <v>19545</v>
      </c>
      <c r="B9288" s="4">
        <v>45053</v>
      </c>
      <c r="C9288" s="2">
        <v>141308.75</v>
      </c>
      <c r="D9288" t="s">
        <v>849</v>
      </c>
      <c r="E9288" t="s">
        <v>850</v>
      </c>
      <c r="F9288" t="s">
        <v>9</v>
      </c>
      <c r="G9288" t="s">
        <v>24</v>
      </c>
      <c r="H9288" t="s">
        <v>57</v>
      </c>
      <c r="J9288" t="s">
        <v>19546</v>
      </c>
      <c r="K9288" t="str">
        <f>IF(COUNTIF(Customers!A:A, H9288)&gt;0, "Valid", "Invalid")</f>
        <v>Valid</v>
      </c>
      <c r="L9288" t="str">
        <f t="shared" si="725"/>
        <v>5</v>
      </c>
      <c r="M9288" t="str">
        <f t="shared" si="726"/>
        <v>2023</v>
      </c>
      <c r="N9288">
        <f t="shared" si="727"/>
        <v>141308.75</v>
      </c>
      <c r="O9288">
        <f t="shared" si="728"/>
        <v>141308.75</v>
      </c>
      <c r="P9288" t="str">
        <f t="shared" si="729"/>
        <v/>
      </c>
      <c r="Q9288" s="48" t="str">
        <f>IF(O9288="","",
   IF(OR(O9288&lt;EDA_Outlier_Analysis!$C$10, O9288&gt;EDA_Outlier_Analysis!$C$11),
      "Outlier",
      "Normal"))</f>
        <v>Normal</v>
      </c>
      <c r="R9288" t="str">
        <f>IF(P9288="","",
   IF(OR(P9288 &lt; EDA_Outlier_Analysis!$F$7, P9288 &gt; EDA_Outlier_Analysis!$F$8),
      "Outlier",
      "Normal"))</f>
        <v/>
      </c>
      <c r="S9288" t="str">
        <f>IF(N9288="","",
   IF(OR(N9288 &lt;EDA_Outlier_Analysis!$I$10, N9288 &gt; EDA_Outlier_Analysis!$I$11),
      "Outlier",
      "Normal"))</f>
        <v>Normal</v>
      </c>
    </row>
    <row r="9289" spans="1:19">
      <c r="A9289" t="s">
        <v>19547</v>
      </c>
      <c r="B9289" s="4">
        <v>44951</v>
      </c>
      <c r="C9289" s="2">
        <v>-2000</v>
      </c>
      <c r="D9289" t="s">
        <v>840</v>
      </c>
      <c r="E9289" t="s">
        <v>878</v>
      </c>
      <c r="F9289" t="s">
        <v>9</v>
      </c>
      <c r="G9289" t="s">
        <v>31</v>
      </c>
      <c r="I9289" t="s">
        <v>1940</v>
      </c>
      <c r="J9289" t="s">
        <v>19548</v>
      </c>
      <c r="K9289" t="str">
        <f>IF(COUNTIF(Customers!A:A, H9289)&gt;0, "Valid", "Invalid")</f>
        <v>Invalid</v>
      </c>
      <c r="L9289" t="str">
        <f t="shared" si="725"/>
        <v>1</v>
      </c>
      <c r="M9289" t="str">
        <f t="shared" si="726"/>
        <v>2023</v>
      </c>
      <c r="N9289">
        <f t="shared" si="727"/>
        <v>-2000</v>
      </c>
      <c r="O9289" t="str">
        <f t="shared" si="728"/>
        <v/>
      </c>
      <c r="P9289">
        <f t="shared" si="729"/>
        <v>2000</v>
      </c>
      <c r="Q9289" s="48" t="str">
        <f>IF(O9289="","",
   IF(OR(O9289&lt;EDA_Outlier_Analysis!$C$10, O9289&gt;EDA_Outlier_Analysis!$C$11),
      "Outlier",
      "Normal"))</f>
        <v/>
      </c>
      <c r="R9289" t="str">
        <f>IF(P9289="","",
   IF(OR(P9289 &lt; EDA_Outlier_Analysis!$F$7, P9289 &gt; EDA_Outlier_Analysis!$F$8),
      "Outlier",
      "Normal"))</f>
        <v>Outlier</v>
      </c>
      <c r="S9289" t="str">
        <f>IF(N9289="","",
   IF(OR(N9289 &lt;EDA_Outlier_Analysis!$I$10, N9289 &gt; EDA_Outlier_Analysis!$I$11),
      "Outlier",
      "Normal"))</f>
        <v>Normal</v>
      </c>
    </row>
    <row r="9290" spans="1:19">
      <c r="A9290" t="s">
        <v>19549</v>
      </c>
      <c r="B9290" s="4">
        <v>45077</v>
      </c>
      <c r="C9290" s="2">
        <v>-94285.72</v>
      </c>
      <c r="D9290" t="s">
        <v>840</v>
      </c>
      <c r="E9290" t="s">
        <v>856</v>
      </c>
      <c r="F9290" t="s">
        <v>11</v>
      </c>
      <c r="G9290" t="s">
        <v>24</v>
      </c>
      <c r="I9290" t="s">
        <v>1083</v>
      </c>
      <c r="J9290" t="s">
        <v>19550</v>
      </c>
      <c r="K9290" t="str">
        <f>IF(COUNTIF(Customers!A:A, H9290)&gt;0, "Valid", "Invalid")</f>
        <v>Invalid</v>
      </c>
      <c r="L9290" t="str">
        <f t="shared" si="725"/>
        <v>5</v>
      </c>
      <c r="M9290" t="str">
        <f t="shared" si="726"/>
        <v>2023</v>
      </c>
      <c r="N9290">
        <f t="shared" si="727"/>
        <v>-94285.72</v>
      </c>
      <c r="O9290" t="str">
        <f t="shared" si="728"/>
        <v/>
      </c>
      <c r="P9290">
        <f t="shared" si="729"/>
        <v>94285.72</v>
      </c>
      <c r="Q9290" s="48" t="str">
        <f>IF(O9290="","",
   IF(OR(O9290&lt;EDA_Outlier_Analysis!$C$10, O9290&gt;EDA_Outlier_Analysis!$C$11),
      "Outlier",
      "Normal"))</f>
        <v/>
      </c>
      <c r="R9290" t="str">
        <f>IF(P9290="","",
   IF(OR(P9290 &lt; EDA_Outlier_Analysis!$F$7, P9290 &gt; EDA_Outlier_Analysis!$F$8),
      "Outlier",
      "Normal"))</f>
        <v>Outlier</v>
      </c>
      <c r="S9290" t="str">
        <f>IF(N9290="","",
   IF(OR(N9290 &lt;EDA_Outlier_Analysis!$I$10, N9290 &gt; EDA_Outlier_Analysis!$I$11),
      "Outlier",
      "Normal"))</f>
        <v>Normal</v>
      </c>
    </row>
    <row r="9291" spans="1:19">
      <c r="A9291" t="s">
        <v>19551</v>
      </c>
      <c r="B9291" s="4">
        <v>45141</v>
      </c>
      <c r="C9291" s="2">
        <v>189259.54</v>
      </c>
      <c r="D9291" t="s">
        <v>849</v>
      </c>
      <c r="E9291" t="s">
        <v>850</v>
      </c>
      <c r="F9291" t="s">
        <v>9</v>
      </c>
      <c r="G9291" t="s">
        <v>24</v>
      </c>
      <c r="H9291" t="s">
        <v>99</v>
      </c>
      <c r="J9291" t="s">
        <v>19552</v>
      </c>
      <c r="K9291" t="str">
        <f>IF(COUNTIF(Customers!A:A, H9291)&gt;0, "Valid", "Invalid")</f>
        <v>Valid</v>
      </c>
      <c r="L9291" t="str">
        <f t="shared" si="725"/>
        <v>8</v>
      </c>
      <c r="M9291" t="str">
        <f t="shared" si="726"/>
        <v>2023</v>
      </c>
      <c r="N9291">
        <f t="shared" si="727"/>
        <v>189259.54</v>
      </c>
      <c r="O9291">
        <f t="shared" si="728"/>
        <v>189259.54</v>
      </c>
      <c r="P9291" t="str">
        <f t="shared" si="729"/>
        <v/>
      </c>
      <c r="Q9291" s="48" t="str">
        <f>IF(O9291="","",
   IF(OR(O9291&lt;EDA_Outlier_Analysis!$C$10, O9291&gt;EDA_Outlier_Analysis!$C$11),
      "Outlier",
      "Normal"))</f>
        <v>Normal</v>
      </c>
      <c r="R9291" t="str">
        <f>IF(P9291="","",
   IF(OR(P9291 &lt; EDA_Outlier_Analysis!$F$7, P9291 &gt; EDA_Outlier_Analysis!$F$8),
      "Outlier",
      "Normal"))</f>
        <v/>
      </c>
      <c r="S9291" t="str">
        <f>IF(N9291="","",
   IF(OR(N9291 &lt;EDA_Outlier_Analysis!$I$10, N9291 &gt; EDA_Outlier_Analysis!$I$11),
      "Outlier",
      "Normal"))</f>
        <v>Normal</v>
      </c>
    </row>
    <row r="9292" spans="1:19">
      <c r="A9292" t="s">
        <v>19553</v>
      </c>
      <c r="B9292" s="4">
        <v>45140</v>
      </c>
      <c r="C9292" s="2">
        <v>176151.13</v>
      </c>
      <c r="D9292" t="s">
        <v>849</v>
      </c>
      <c r="E9292" t="s">
        <v>853</v>
      </c>
      <c r="F9292" t="s">
        <v>10</v>
      </c>
      <c r="G9292" t="s">
        <v>24</v>
      </c>
      <c r="H9292" t="s">
        <v>167</v>
      </c>
      <c r="J9292" t="s">
        <v>19554</v>
      </c>
      <c r="K9292" t="str">
        <f>IF(COUNTIF(Customers!A:A, H9292)&gt;0, "Valid", "Invalid")</f>
        <v>Valid</v>
      </c>
      <c r="L9292" t="str">
        <f t="shared" si="725"/>
        <v>8</v>
      </c>
      <c r="M9292" t="str">
        <f t="shared" si="726"/>
        <v>2023</v>
      </c>
      <c r="N9292">
        <f t="shared" si="727"/>
        <v>176151.13</v>
      </c>
      <c r="O9292">
        <f t="shared" si="728"/>
        <v>176151.13</v>
      </c>
      <c r="P9292" t="str">
        <f t="shared" si="729"/>
        <v/>
      </c>
      <c r="Q9292" s="48" t="str">
        <f>IF(O9292="","",
   IF(OR(O9292&lt;EDA_Outlier_Analysis!$C$10, O9292&gt;EDA_Outlier_Analysis!$C$11),
      "Outlier",
      "Normal"))</f>
        <v>Normal</v>
      </c>
      <c r="R9292" t="str">
        <f>IF(P9292="","",
   IF(OR(P9292 &lt; EDA_Outlier_Analysis!$F$7, P9292 &gt; EDA_Outlier_Analysis!$F$8),
      "Outlier",
      "Normal"))</f>
        <v/>
      </c>
      <c r="S9292" t="str">
        <f>IF(N9292="","",
   IF(OR(N9292 &lt;EDA_Outlier_Analysis!$I$10, N9292 &gt; EDA_Outlier_Analysis!$I$11),
      "Outlier",
      "Normal"))</f>
        <v>Normal</v>
      </c>
    </row>
    <row r="9293" spans="1:19">
      <c r="A9293" t="s">
        <v>19555</v>
      </c>
      <c r="B9293" s="4">
        <v>45022</v>
      </c>
      <c r="C9293" s="2">
        <v>128018.05</v>
      </c>
      <c r="D9293" t="s">
        <v>849</v>
      </c>
      <c r="E9293" t="s">
        <v>850</v>
      </c>
      <c r="F9293" t="s">
        <v>11</v>
      </c>
      <c r="G9293" t="s">
        <v>24</v>
      </c>
      <c r="H9293" t="s">
        <v>503</v>
      </c>
      <c r="J9293" t="s">
        <v>19556</v>
      </c>
      <c r="K9293" t="str">
        <f>IF(COUNTIF(Customers!A:A, H9293)&gt;0, "Valid", "Invalid")</f>
        <v>Valid</v>
      </c>
      <c r="L9293" t="str">
        <f t="shared" si="725"/>
        <v>4</v>
      </c>
      <c r="M9293" t="str">
        <f t="shared" si="726"/>
        <v>2023</v>
      </c>
      <c r="N9293">
        <f t="shared" si="727"/>
        <v>128018.05</v>
      </c>
      <c r="O9293">
        <f t="shared" si="728"/>
        <v>128018.05</v>
      </c>
      <c r="P9293" t="str">
        <f t="shared" si="729"/>
        <v/>
      </c>
      <c r="Q9293" s="48" t="str">
        <f>IF(O9293="","",
   IF(OR(O9293&lt;EDA_Outlier_Analysis!$C$10, O9293&gt;EDA_Outlier_Analysis!$C$11),
      "Outlier",
      "Normal"))</f>
        <v>Normal</v>
      </c>
      <c r="R9293" t="str">
        <f>IF(P9293="","",
   IF(OR(P9293 &lt; EDA_Outlier_Analysis!$F$7, P9293 &gt; EDA_Outlier_Analysis!$F$8),
      "Outlier",
      "Normal"))</f>
        <v/>
      </c>
      <c r="S9293" t="str">
        <f>IF(N9293="","",
   IF(OR(N9293 &lt;EDA_Outlier_Analysis!$I$10, N9293 &gt; EDA_Outlier_Analysis!$I$11),
      "Outlier",
      "Normal"))</f>
        <v>Normal</v>
      </c>
    </row>
    <row r="9294" spans="1:19">
      <c r="A9294" t="s">
        <v>19557</v>
      </c>
      <c r="B9294" s="4">
        <v>44715</v>
      </c>
      <c r="C9294" s="2">
        <v>-48890.54</v>
      </c>
      <c r="D9294" t="s">
        <v>840</v>
      </c>
      <c r="E9294" t="s">
        <v>841</v>
      </c>
      <c r="F9294" t="s">
        <v>9</v>
      </c>
      <c r="G9294" t="s">
        <v>20</v>
      </c>
      <c r="I9294" t="s">
        <v>965</v>
      </c>
      <c r="J9294" t="s">
        <v>19558</v>
      </c>
      <c r="K9294" t="str">
        <f>IF(COUNTIF(Customers!A:A, H9294)&gt;0, "Valid", "Invalid")</f>
        <v>Invalid</v>
      </c>
      <c r="L9294" t="str">
        <f t="shared" si="725"/>
        <v>6</v>
      </c>
      <c r="M9294" t="str">
        <f t="shared" si="726"/>
        <v>2022</v>
      </c>
      <c r="N9294">
        <f t="shared" si="727"/>
        <v>-48890.54</v>
      </c>
      <c r="O9294" t="str">
        <f t="shared" si="728"/>
        <v/>
      </c>
      <c r="P9294">
        <f t="shared" si="729"/>
        <v>48890.54</v>
      </c>
      <c r="Q9294" s="48" t="str">
        <f>IF(O9294="","",
   IF(OR(O9294&lt;EDA_Outlier_Analysis!$C$10, O9294&gt;EDA_Outlier_Analysis!$C$11),
      "Outlier",
      "Normal"))</f>
        <v/>
      </c>
      <c r="R9294" t="str">
        <f>IF(P9294="","",
   IF(OR(P9294 &lt; EDA_Outlier_Analysis!$F$7, P9294 &gt; EDA_Outlier_Analysis!$F$8),
      "Outlier",
      "Normal"))</f>
        <v>Normal</v>
      </c>
      <c r="S9294" t="str">
        <f>IF(N9294="","",
   IF(OR(N9294 &lt;EDA_Outlier_Analysis!$I$10, N9294 &gt; EDA_Outlier_Analysis!$I$11),
      "Outlier",
      "Normal"))</f>
        <v>Normal</v>
      </c>
    </row>
    <row r="9295" spans="1:19">
      <c r="A9295" t="s">
        <v>19559</v>
      </c>
      <c r="B9295" s="4">
        <v>44907</v>
      </c>
      <c r="C9295" s="2">
        <v>-2509.4299999999998</v>
      </c>
      <c r="D9295" t="s">
        <v>840</v>
      </c>
      <c r="E9295" t="s">
        <v>864</v>
      </c>
      <c r="F9295" t="s">
        <v>11</v>
      </c>
      <c r="G9295" t="s">
        <v>20</v>
      </c>
      <c r="I9295" t="s">
        <v>1767</v>
      </c>
      <c r="J9295" t="s">
        <v>19560</v>
      </c>
      <c r="K9295" t="str">
        <f>IF(COUNTIF(Customers!A:A, H9295)&gt;0, "Valid", "Invalid")</f>
        <v>Invalid</v>
      </c>
      <c r="L9295" t="str">
        <f t="shared" si="725"/>
        <v>12</v>
      </c>
      <c r="M9295" t="str">
        <f t="shared" si="726"/>
        <v>2022</v>
      </c>
      <c r="N9295">
        <f t="shared" si="727"/>
        <v>-2509.4299999999998</v>
      </c>
      <c r="O9295" t="str">
        <f t="shared" si="728"/>
        <v/>
      </c>
      <c r="P9295">
        <f t="shared" si="729"/>
        <v>2509.4299999999998</v>
      </c>
      <c r="Q9295" s="48" t="str">
        <f>IF(O9295="","",
   IF(OR(O9295&lt;EDA_Outlier_Analysis!$C$10, O9295&gt;EDA_Outlier_Analysis!$C$11),
      "Outlier",
      "Normal"))</f>
        <v/>
      </c>
      <c r="R9295" t="str">
        <f>IF(P9295="","",
   IF(OR(P9295 &lt; EDA_Outlier_Analysis!$F$7, P9295 &gt; EDA_Outlier_Analysis!$F$8),
      "Outlier",
      "Normal"))</f>
        <v>Outlier</v>
      </c>
      <c r="S9295" t="str">
        <f>IF(N9295="","",
   IF(OR(N9295 &lt;EDA_Outlier_Analysis!$I$10, N9295 &gt; EDA_Outlier_Analysis!$I$11),
      "Outlier",
      "Normal"))</f>
        <v>Normal</v>
      </c>
    </row>
    <row r="9296" spans="1:19">
      <c r="A9296" t="s">
        <v>19561</v>
      </c>
      <c r="B9296" s="4">
        <v>44817</v>
      </c>
      <c r="C9296" s="2">
        <v>286309.14</v>
      </c>
      <c r="D9296" t="s">
        <v>849</v>
      </c>
      <c r="E9296" t="s">
        <v>853</v>
      </c>
      <c r="F9296" t="s">
        <v>11</v>
      </c>
      <c r="G9296" t="s">
        <v>34</v>
      </c>
      <c r="H9296" t="s">
        <v>747</v>
      </c>
      <c r="J9296" t="s">
        <v>19562</v>
      </c>
      <c r="K9296" t="str">
        <f>IF(COUNTIF(Customers!A:A, H9296)&gt;0, "Valid", "Invalid")</f>
        <v>Valid</v>
      </c>
      <c r="L9296" t="str">
        <f t="shared" si="725"/>
        <v>9</v>
      </c>
      <c r="M9296" t="str">
        <f t="shared" si="726"/>
        <v>2022</v>
      </c>
      <c r="N9296">
        <f t="shared" si="727"/>
        <v>286309.14</v>
      </c>
      <c r="O9296">
        <f t="shared" si="728"/>
        <v>286309.14</v>
      </c>
      <c r="P9296" t="str">
        <f t="shared" si="729"/>
        <v/>
      </c>
      <c r="Q9296" s="48" t="str">
        <f>IF(O9296="","",
   IF(OR(O9296&lt;EDA_Outlier_Analysis!$C$10, O9296&gt;EDA_Outlier_Analysis!$C$11),
      "Outlier",
      "Normal"))</f>
        <v>Normal</v>
      </c>
      <c r="R9296" t="str">
        <f>IF(P9296="","",
   IF(OR(P9296 &lt; EDA_Outlier_Analysis!$F$7, P9296 &gt; EDA_Outlier_Analysis!$F$8),
      "Outlier",
      "Normal"))</f>
        <v/>
      </c>
      <c r="S9296" t="str">
        <f>IF(N9296="","",
   IF(OR(N9296 &lt;EDA_Outlier_Analysis!$I$10, N9296 &gt; EDA_Outlier_Analysis!$I$11),
      "Outlier",
      "Normal"))</f>
        <v>Normal</v>
      </c>
    </row>
    <row r="9297" spans="1:19">
      <c r="A9297" t="s">
        <v>19563</v>
      </c>
      <c r="B9297" s="4">
        <v>44662</v>
      </c>
      <c r="C9297" s="2">
        <v>-51239.94</v>
      </c>
      <c r="D9297" t="s">
        <v>840</v>
      </c>
      <c r="E9297" t="s">
        <v>878</v>
      </c>
      <c r="F9297" t="s">
        <v>11</v>
      </c>
      <c r="G9297" t="s">
        <v>34</v>
      </c>
      <c r="I9297" t="s">
        <v>954</v>
      </c>
      <c r="J9297" t="s">
        <v>19564</v>
      </c>
      <c r="K9297" t="str">
        <f>IF(COUNTIF(Customers!A:A, H9297)&gt;0, "Valid", "Invalid")</f>
        <v>Invalid</v>
      </c>
      <c r="L9297" t="str">
        <f t="shared" si="725"/>
        <v>4</v>
      </c>
      <c r="M9297" t="str">
        <f t="shared" si="726"/>
        <v>2022</v>
      </c>
      <c r="N9297">
        <f t="shared" si="727"/>
        <v>-51239.94</v>
      </c>
      <c r="O9297" t="str">
        <f t="shared" si="728"/>
        <v/>
      </c>
      <c r="P9297">
        <f t="shared" si="729"/>
        <v>51239.94</v>
      </c>
      <c r="Q9297" s="48" t="str">
        <f>IF(O9297="","",
   IF(OR(O9297&lt;EDA_Outlier_Analysis!$C$10, O9297&gt;EDA_Outlier_Analysis!$C$11),
      "Outlier",
      "Normal"))</f>
        <v/>
      </c>
      <c r="R9297" t="str">
        <f>IF(P9297="","",
   IF(OR(P9297 &lt; EDA_Outlier_Analysis!$F$7, P9297 &gt; EDA_Outlier_Analysis!$F$8),
      "Outlier",
      "Normal"))</f>
        <v>Normal</v>
      </c>
      <c r="S9297" t="str">
        <f>IF(N9297="","",
   IF(OR(N9297 &lt;EDA_Outlier_Analysis!$I$10, N9297 &gt; EDA_Outlier_Analysis!$I$11),
      "Outlier",
      "Normal"))</f>
        <v>Normal</v>
      </c>
    </row>
    <row r="9298" spans="1:19">
      <c r="A9298" t="s">
        <v>19565</v>
      </c>
      <c r="B9298" s="4">
        <v>44869</v>
      </c>
      <c r="C9298" s="2">
        <v>-40469.879999999997</v>
      </c>
      <c r="D9298" t="s">
        <v>840</v>
      </c>
      <c r="E9298" t="s">
        <v>856</v>
      </c>
      <c r="F9298" t="s">
        <v>10</v>
      </c>
      <c r="G9298" t="s">
        <v>20</v>
      </c>
      <c r="I9298" t="s">
        <v>1485</v>
      </c>
      <c r="J9298" t="s">
        <v>19566</v>
      </c>
      <c r="K9298" t="str">
        <f>IF(COUNTIF(Customers!A:A, H9298)&gt;0, "Valid", "Invalid")</f>
        <v>Invalid</v>
      </c>
      <c r="L9298" t="str">
        <f t="shared" si="725"/>
        <v>11</v>
      </c>
      <c r="M9298" t="str">
        <f t="shared" si="726"/>
        <v>2022</v>
      </c>
      <c r="N9298">
        <f t="shared" si="727"/>
        <v>-40469.879999999997</v>
      </c>
      <c r="O9298" t="str">
        <f t="shared" si="728"/>
        <v/>
      </c>
      <c r="P9298">
        <f t="shared" si="729"/>
        <v>40469.879999999997</v>
      </c>
      <c r="Q9298" s="48" t="str">
        <f>IF(O9298="","",
   IF(OR(O9298&lt;EDA_Outlier_Analysis!$C$10, O9298&gt;EDA_Outlier_Analysis!$C$11),
      "Outlier",
      "Normal"))</f>
        <v/>
      </c>
      <c r="R9298" t="str">
        <f>IF(P9298="","",
   IF(OR(P9298 &lt; EDA_Outlier_Analysis!$F$7, P9298 &gt; EDA_Outlier_Analysis!$F$8),
      "Outlier",
      "Normal"))</f>
        <v>Normal</v>
      </c>
      <c r="S9298" t="str">
        <f>IF(N9298="","",
   IF(OR(N9298 &lt;EDA_Outlier_Analysis!$I$10, N9298 &gt; EDA_Outlier_Analysis!$I$11),
      "Outlier",
      "Normal"))</f>
        <v>Normal</v>
      </c>
    </row>
    <row r="9299" spans="1:19">
      <c r="A9299" t="s">
        <v>19567</v>
      </c>
      <c r="B9299" s="4">
        <v>44579</v>
      </c>
      <c r="C9299" s="2">
        <v>65258.64</v>
      </c>
      <c r="D9299" t="s">
        <v>849</v>
      </c>
      <c r="E9299" t="s">
        <v>850</v>
      </c>
      <c r="F9299" t="s">
        <v>10</v>
      </c>
      <c r="G9299" t="s">
        <v>24</v>
      </c>
      <c r="H9299" t="s">
        <v>741</v>
      </c>
      <c r="J9299" t="s">
        <v>19568</v>
      </c>
      <c r="K9299" t="str">
        <f>IF(COUNTIF(Customers!A:A, H9299)&gt;0, "Valid", "Invalid")</f>
        <v>Valid</v>
      </c>
      <c r="L9299" t="str">
        <f t="shared" si="725"/>
        <v>1</v>
      </c>
      <c r="M9299" t="str">
        <f t="shared" si="726"/>
        <v>2022</v>
      </c>
      <c r="N9299">
        <f t="shared" si="727"/>
        <v>65258.64</v>
      </c>
      <c r="O9299">
        <f t="shared" si="728"/>
        <v>65258.64</v>
      </c>
      <c r="P9299" t="str">
        <f t="shared" si="729"/>
        <v/>
      </c>
      <c r="Q9299" s="48" t="str">
        <f>IF(O9299="","",
   IF(OR(O9299&lt;EDA_Outlier_Analysis!$C$10, O9299&gt;EDA_Outlier_Analysis!$C$11),
      "Outlier",
      "Normal"))</f>
        <v>Normal</v>
      </c>
      <c r="R9299" t="str">
        <f>IF(P9299="","",
   IF(OR(P9299 &lt; EDA_Outlier_Analysis!$F$7, P9299 &gt; EDA_Outlier_Analysis!$F$8),
      "Outlier",
      "Normal"))</f>
        <v/>
      </c>
      <c r="S9299" t="str">
        <f>IF(N9299="","",
   IF(OR(N9299 &lt;EDA_Outlier_Analysis!$I$10, N9299 &gt; EDA_Outlier_Analysis!$I$11),
      "Outlier",
      "Normal"))</f>
        <v>Normal</v>
      </c>
    </row>
    <row r="9300" spans="1:19">
      <c r="A9300" t="s">
        <v>19569</v>
      </c>
      <c r="B9300" s="4">
        <v>45264</v>
      </c>
      <c r="C9300" s="2">
        <v>-10357.209999999999</v>
      </c>
      <c r="D9300" t="s">
        <v>840</v>
      </c>
      <c r="E9300" t="s">
        <v>845</v>
      </c>
      <c r="F9300" t="s">
        <v>10</v>
      </c>
      <c r="G9300" t="s">
        <v>20</v>
      </c>
      <c r="I9300" t="s">
        <v>1141</v>
      </c>
      <c r="J9300" t="s">
        <v>19570</v>
      </c>
      <c r="K9300" t="str">
        <f>IF(COUNTIF(Customers!A:A, H9300)&gt;0, "Valid", "Invalid")</f>
        <v>Invalid</v>
      </c>
      <c r="L9300" t="str">
        <f t="shared" si="725"/>
        <v>12</v>
      </c>
      <c r="M9300" t="str">
        <f t="shared" si="726"/>
        <v>2023</v>
      </c>
      <c r="N9300">
        <f t="shared" si="727"/>
        <v>-10357.209999999999</v>
      </c>
      <c r="O9300" t="str">
        <f t="shared" si="728"/>
        <v/>
      </c>
      <c r="P9300">
        <f t="shared" si="729"/>
        <v>10357.209999999999</v>
      </c>
      <c r="Q9300" s="48" t="str">
        <f>IF(O9300="","",
   IF(OR(O9300&lt;EDA_Outlier_Analysis!$C$10, O9300&gt;EDA_Outlier_Analysis!$C$11),
      "Outlier",
      "Normal"))</f>
        <v/>
      </c>
      <c r="R9300" t="str">
        <f>IF(P9300="","",
   IF(OR(P9300 &lt; EDA_Outlier_Analysis!$F$7, P9300 &gt; EDA_Outlier_Analysis!$F$8),
      "Outlier",
      "Normal"))</f>
        <v>Outlier</v>
      </c>
      <c r="S9300" t="str">
        <f>IF(N9300="","",
   IF(OR(N9300 &lt;EDA_Outlier_Analysis!$I$10, N9300 &gt; EDA_Outlier_Analysis!$I$11),
      "Outlier",
      "Normal"))</f>
        <v>Normal</v>
      </c>
    </row>
    <row r="9301" spans="1:19">
      <c r="A9301" t="s">
        <v>19571</v>
      </c>
      <c r="B9301" s="4">
        <v>44999</v>
      </c>
      <c r="C9301" s="2">
        <v>88671.73</v>
      </c>
      <c r="D9301" t="s">
        <v>849</v>
      </c>
      <c r="E9301" t="s">
        <v>850</v>
      </c>
      <c r="F9301" t="s">
        <v>9</v>
      </c>
      <c r="G9301" t="s">
        <v>20</v>
      </c>
      <c r="H9301" t="s">
        <v>193</v>
      </c>
      <c r="J9301" t="s">
        <v>19572</v>
      </c>
      <c r="K9301" t="str">
        <f>IF(COUNTIF(Customers!A:A, H9301)&gt;0, "Valid", "Invalid")</f>
        <v>Valid</v>
      </c>
      <c r="L9301" t="str">
        <f t="shared" si="725"/>
        <v>3</v>
      </c>
      <c r="M9301" t="str">
        <f t="shared" si="726"/>
        <v>2023</v>
      </c>
      <c r="N9301">
        <f t="shared" si="727"/>
        <v>88671.73</v>
      </c>
      <c r="O9301">
        <f t="shared" si="728"/>
        <v>88671.73</v>
      </c>
      <c r="P9301" t="str">
        <f t="shared" si="729"/>
        <v/>
      </c>
      <c r="Q9301" s="48" t="str">
        <f>IF(O9301="","",
   IF(OR(O9301&lt;EDA_Outlier_Analysis!$C$10, O9301&gt;EDA_Outlier_Analysis!$C$11),
      "Outlier",
      "Normal"))</f>
        <v>Normal</v>
      </c>
      <c r="R9301" t="str">
        <f>IF(P9301="","",
   IF(OR(P9301 &lt; EDA_Outlier_Analysis!$F$7, P9301 &gt; EDA_Outlier_Analysis!$F$8),
      "Outlier",
      "Normal"))</f>
        <v/>
      </c>
      <c r="S9301" t="str">
        <f>IF(N9301="","",
   IF(OR(N9301 &lt;EDA_Outlier_Analysis!$I$10, N9301 &gt; EDA_Outlier_Analysis!$I$11),
      "Outlier",
      "Normal"))</f>
        <v>Normal</v>
      </c>
    </row>
    <row r="9302" spans="1:19">
      <c r="A9302" t="s">
        <v>19573</v>
      </c>
      <c r="B9302" s="4">
        <v>44961</v>
      </c>
      <c r="C9302" s="2">
        <v>-31790.76</v>
      </c>
      <c r="D9302" t="s">
        <v>840</v>
      </c>
      <c r="E9302" t="s">
        <v>878</v>
      </c>
      <c r="F9302" t="s">
        <v>9</v>
      </c>
      <c r="G9302" t="s">
        <v>31</v>
      </c>
      <c r="I9302" t="s">
        <v>898</v>
      </c>
      <c r="J9302" t="s">
        <v>19574</v>
      </c>
      <c r="K9302" t="str">
        <f>IF(COUNTIF(Customers!A:A, H9302)&gt;0, "Valid", "Invalid")</f>
        <v>Invalid</v>
      </c>
      <c r="L9302" t="str">
        <f t="shared" si="725"/>
        <v>2</v>
      </c>
      <c r="M9302" t="str">
        <f t="shared" si="726"/>
        <v>2023</v>
      </c>
      <c r="N9302">
        <f t="shared" si="727"/>
        <v>-31790.76</v>
      </c>
      <c r="O9302" t="str">
        <f t="shared" si="728"/>
        <v/>
      </c>
      <c r="P9302">
        <f t="shared" si="729"/>
        <v>31790.76</v>
      </c>
      <c r="Q9302" s="48" t="str">
        <f>IF(O9302="","",
   IF(OR(O9302&lt;EDA_Outlier_Analysis!$C$10, O9302&gt;EDA_Outlier_Analysis!$C$11),
      "Outlier",
      "Normal"))</f>
        <v/>
      </c>
      <c r="R9302" t="str">
        <f>IF(P9302="","",
   IF(OR(P9302 &lt; EDA_Outlier_Analysis!$F$7, P9302 &gt; EDA_Outlier_Analysis!$F$8),
      "Outlier",
      "Normal"))</f>
        <v>Normal</v>
      </c>
      <c r="S9302" t="str">
        <f>IF(N9302="","",
   IF(OR(N9302 &lt;EDA_Outlier_Analysis!$I$10, N9302 &gt; EDA_Outlier_Analysis!$I$11),
      "Outlier",
      "Normal"))</f>
        <v>Normal</v>
      </c>
    </row>
    <row r="9303" spans="1:19">
      <c r="A9303" t="s">
        <v>19575</v>
      </c>
      <c r="B9303" s="4">
        <v>45232</v>
      </c>
      <c r="C9303" s="2">
        <v>214573.41</v>
      </c>
      <c r="D9303" t="s">
        <v>849</v>
      </c>
      <c r="E9303" t="s">
        <v>853</v>
      </c>
      <c r="F9303" t="s">
        <v>10</v>
      </c>
      <c r="G9303" t="s">
        <v>24</v>
      </c>
      <c r="H9303" t="s">
        <v>655</v>
      </c>
      <c r="J9303" t="s">
        <v>19576</v>
      </c>
      <c r="K9303" t="str">
        <f>IF(COUNTIF(Customers!A:A, H9303)&gt;0, "Valid", "Invalid")</f>
        <v>Valid</v>
      </c>
      <c r="L9303" t="str">
        <f t="shared" si="725"/>
        <v>11</v>
      </c>
      <c r="M9303" t="str">
        <f t="shared" si="726"/>
        <v>2023</v>
      </c>
      <c r="N9303">
        <f t="shared" si="727"/>
        <v>214573.41</v>
      </c>
      <c r="O9303">
        <f t="shared" si="728"/>
        <v>214573.41</v>
      </c>
      <c r="P9303" t="str">
        <f t="shared" si="729"/>
        <v/>
      </c>
      <c r="Q9303" s="48" t="str">
        <f>IF(O9303="","",
   IF(OR(O9303&lt;EDA_Outlier_Analysis!$C$10, O9303&gt;EDA_Outlier_Analysis!$C$11),
      "Outlier",
      "Normal"))</f>
        <v>Normal</v>
      </c>
      <c r="R9303" t="str">
        <f>IF(P9303="","",
   IF(OR(P9303 &lt; EDA_Outlier_Analysis!$F$7, P9303 &gt; EDA_Outlier_Analysis!$F$8),
      "Outlier",
      "Normal"))</f>
        <v/>
      </c>
      <c r="S9303" t="str">
        <f>IF(N9303="","",
   IF(OR(N9303 &lt;EDA_Outlier_Analysis!$I$10, N9303 &gt; EDA_Outlier_Analysis!$I$11),
      "Outlier",
      "Normal"))</f>
        <v>Normal</v>
      </c>
    </row>
    <row r="9304" spans="1:19">
      <c r="A9304" t="s">
        <v>19577</v>
      </c>
      <c r="B9304" s="4">
        <v>45006</v>
      </c>
      <c r="C9304" s="2">
        <v>-48530.14</v>
      </c>
      <c r="D9304" t="s">
        <v>840</v>
      </c>
      <c r="E9304" t="s">
        <v>845</v>
      </c>
      <c r="F9304" t="s">
        <v>11</v>
      </c>
      <c r="G9304" t="s">
        <v>24</v>
      </c>
      <c r="I9304" t="s">
        <v>2053</v>
      </c>
      <c r="J9304" t="s">
        <v>19578</v>
      </c>
      <c r="K9304" t="str">
        <f>IF(COUNTIF(Customers!A:A, H9304)&gt;0, "Valid", "Invalid")</f>
        <v>Invalid</v>
      </c>
      <c r="L9304" t="str">
        <f t="shared" si="725"/>
        <v>3</v>
      </c>
      <c r="M9304" t="str">
        <f t="shared" si="726"/>
        <v>2023</v>
      </c>
      <c r="N9304">
        <f t="shared" si="727"/>
        <v>-48530.14</v>
      </c>
      <c r="O9304" t="str">
        <f t="shared" si="728"/>
        <v/>
      </c>
      <c r="P9304">
        <f t="shared" si="729"/>
        <v>48530.14</v>
      </c>
      <c r="Q9304" s="48" t="str">
        <f>IF(O9304="","",
   IF(OR(O9304&lt;EDA_Outlier_Analysis!$C$10, O9304&gt;EDA_Outlier_Analysis!$C$11),
      "Outlier",
      "Normal"))</f>
        <v/>
      </c>
      <c r="R9304" t="str">
        <f>IF(P9304="","",
   IF(OR(P9304 &lt; EDA_Outlier_Analysis!$F$7, P9304 &gt; EDA_Outlier_Analysis!$F$8),
      "Outlier",
      "Normal"))</f>
        <v>Normal</v>
      </c>
      <c r="S9304" t="str">
        <f>IF(N9304="","",
   IF(OR(N9304 &lt;EDA_Outlier_Analysis!$I$10, N9304 &gt; EDA_Outlier_Analysis!$I$11),
      "Outlier",
      "Normal"))</f>
        <v>Normal</v>
      </c>
    </row>
    <row r="9305" spans="1:19">
      <c r="A9305" t="s">
        <v>19579</v>
      </c>
      <c r="B9305" s="4">
        <v>45216</v>
      </c>
      <c r="C9305" s="2">
        <v>221660.53</v>
      </c>
      <c r="D9305" t="s">
        <v>849</v>
      </c>
      <c r="E9305" t="s">
        <v>868</v>
      </c>
      <c r="F9305" t="s">
        <v>11</v>
      </c>
      <c r="G9305" t="s">
        <v>34</v>
      </c>
      <c r="H9305" t="s">
        <v>399</v>
      </c>
      <c r="J9305" t="s">
        <v>19580</v>
      </c>
      <c r="K9305" t="str">
        <f>IF(COUNTIF(Customers!A:A, H9305)&gt;0, "Valid", "Invalid")</f>
        <v>Valid</v>
      </c>
      <c r="L9305" t="str">
        <f t="shared" si="725"/>
        <v>10</v>
      </c>
      <c r="M9305" t="str">
        <f t="shared" si="726"/>
        <v>2023</v>
      </c>
      <c r="N9305">
        <f t="shared" si="727"/>
        <v>221660.53</v>
      </c>
      <c r="O9305">
        <f t="shared" si="728"/>
        <v>221660.53</v>
      </c>
      <c r="P9305" t="str">
        <f t="shared" si="729"/>
        <v/>
      </c>
      <c r="Q9305" s="48" t="str">
        <f>IF(O9305="","",
   IF(OR(O9305&lt;EDA_Outlier_Analysis!$C$10, O9305&gt;EDA_Outlier_Analysis!$C$11),
      "Outlier",
      "Normal"))</f>
        <v>Normal</v>
      </c>
      <c r="R9305" t="str">
        <f>IF(P9305="","",
   IF(OR(P9305 &lt; EDA_Outlier_Analysis!$F$7, P9305 &gt; EDA_Outlier_Analysis!$F$8),
      "Outlier",
      "Normal"))</f>
        <v/>
      </c>
      <c r="S9305" t="str">
        <f>IF(N9305="","",
   IF(OR(N9305 &lt;EDA_Outlier_Analysis!$I$10, N9305 &gt; EDA_Outlier_Analysis!$I$11),
      "Outlier",
      "Normal"))</f>
        <v>Normal</v>
      </c>
    </row>
    <row r="9306" spans="1:19">
      <c r="A9306" t="s">
        <v>19581</v>
      </c>
      <c r="B9306" s="4">
        <v>45113</v>
      </c>
      <c r="C9306" s="2">
        <v>102717.79</v>
      </c>
      <c r="D9306" t="s">
        <v>849</v>
      </c>
      <c r="E9306" t="s">
        <v>868</v>
      </c>
      <c r="F9306" t="s">
        <v>11</v>
      </c>
      <c r="G9306" t="s">
        <v>20</v>
      </c>
      <c r="H9306" t="s">
        <v>241</v>
      </c>
      <c r="J9306" t="s">
        <v>19582</v>
      </c>
      <c r="K9306" t="str">
        <f>IF(COUNTIF(Customers!A:A, H9306)&gt;0, "Valid", "Invalid")</f>
        <v>Valid</v>
      </c>
      <c r="L9306" t="str">
        <f t="shared" si="725"/>
        <v>7</v>
      </c>
      <c r="M9306" t="str">
        <f t="shared" si="726"/>
        <v>2023</v>
      </c>
      <c r="N9306">
        <f t="shared" si="727"/>
        <v>102717.79</v>
      </c>
      <c r="O9306">
        <f t="shared" si="728"/>
        <v>102717.79</v>
      </c>
      <c r="P9306" t="str">
        <f t="shared" si="729"/>
        <v/>
      </c>
      <c r="Q9306" s="48" t="str">
        <f>IF(O9306="","",
   IF(OR(O9306&lt;EDA_Outlier_Analysis!$C$10, O9306&gt;EDA_Outlier_Analysis!$C$11),
      "Outlier",
      "Normal"))</f>
        <v>Normal</v>
      </c>
      <c r="R9306" t="str">
        <f>IF(P9306="","",
   IF(OR(P9306 &lt; EDA_Outlier_Analysis!$F$7, P9306 &gt; EDA_Outlier_Analysis!$F$8),
      "Outlier",
      "Normal"))</f>
        <v/>
      </c>
      <c r="S9306" t="str">
        <f>IF(N9306="","",
   IF(OR(N9306 &lt;EDA_Outlier_Analysis!$I$10, N9306 &gt; EDA_Outlier_Analysis!$I$11),
      "Outlier",
      "Normal"))</f>
        <v>Normal</v>
      </c>
    </row>
    <row r="9307" spans="1:19">
      <c r="A9307" t="s">
        <v>19583</v>
      </c>
      <c r="B9307" s="4">
        <v>45256</v>
      </c>
      <c r="C9307" s="2">
        <v>212835.72</v>
      </c>
      <c r="D9307" t="s">
        <v>849</v>
      </c>
      <c r="E9307" t="s">
        <v>868</v>
      </c>
      <c r="F9307" t="s">
        <v>10</v>
      </c>
      <c r="G9307" t="s">
        <v>31</v>
      </c>
      <c r="H9307" t="s">
        <v>279</v>
      </c>
      <c r="J9307" t="s">
        <v>19584</v>
      </c>
      <c r="K9307" t="str">
        <f>IF(COUNTIF(Customers!A:A, H9307)&gt;0, "Valid", "Invalid")</f>
        <v>Valid</v>
      </c>
      <c r="L9307" t="str">
        <f t="shared" si="725"/>
        <v>11</v>
      </c>
      <c r="M9307" t="str">
        <f t="shared" si="726"/>
        <v>2023</v>
      </c>
      <c r="N9307">
        <f t="shared" si="727"/>
        <v>212835.72</v>
      </c>
      <c r="O9307">
        <f t="shared" si="728"/>
        <v>212835.72</v>
      </c>
      <c r="P9307" t="str">
        <f t="shared" si="729"/>
        <v/>
      </c>
      <c r="Q9307" s="48" t="str">
        <f>IF(O9307="","",
   IF(OR(O9307&lt;EDA_Outlier_Analysis!$C$10, O9307&gt;EDA_Outlier_Analysis!$C$11),
      "Outlier",
      "Normal"))</f>
        <v>Normal</v>
      </c>
      <c r="R9307" t="str">
        <f>IF(P9307="","",
   IF(OR(P9307 &lt; EDA_Outlier_Analysis!$F$7, P9307 &gt; EDA_Outlier_Analysis!$F$8),
      "Outlier",
      "Normal"))</f>
        <v/>
      </c>
      <c r="S9307" t="str">
        <f>IF(N9307="","",
   IF(OR(N9307 &lt;EDA_Outlier_Analysis!$I$10, N9307 &gt; EDA_Outlier_Analysis!$I$11),
      "Outlier",
      "Normal"))</f>
        <v>Normal</v>
      </c>
    </row>
    <row r="9308" spans="1:19">
      <c r="A9308" t="s">
        <v>19585</v>
      </c>
      <c r="B9308" s="4">
        <v>44640</v>
      </c>
      <c r="C9308" s="2">
        <v>182366.63</v>
      </c>
      <c r="D9308" t="s">
        <v>849</v>
      </c>
      <c r="E9308" t="s">
        <v>850</v>
      </c>
      <c r="F9308" t="s">
        <v>11</v>
      </c>
      <c r="G9308" t="s">
        <v>34</v>
      </c>
      <c r="H9308" t="s">
        <v>505</v>
      </c>
      <c r="J9308" t="s">
        <v>19586</v>
      </c>
      <c r="K9308" t="str">
        <f>IF(COUNTIF(Customers!A:A, H9308)&gt;0, "Valid", "Invalid")</f>
        <v>Valid</v>
      </c>
      <c r="L9308" t="str">
        <f t="shared" si="725"/>
        <v>3</v>
      </c>
      <c r="M9308" t="str">
        <f t="shared" si="726"/>
        <v>2022</v>
      </c>
      <c r="N9308">
        <f t="shared" si="727"/>
        <v>182366.63</v>
      </c>
      <c r="O9308">
        <f t="shared" si="728"/>
        <v>182366.63</v>
      </c>
      <c r="P9308" t="str">
        <f t="shared" si="729"/>
        <v/>
      </c>
      <c r="Q9308" s="48" t="str">
        <f>IF(O9308="","",
   IF(OR(O9308&lt;EDA_Outlier_Analysis!$C$10, O9308&gt;EDA_Outlier_Analysis!$C$11),
      "Outlier",
      "Normal"))</f>
        <v>Normal</v>
      </c>
      <c r="R9308" t="str">
        <f>IF(P9308="","",
   IF(OR(P9308 &lt; EDA_Outlier_Analysis!$F$7, P9308 &gt; EDA_Outlier_Analysis!$F$8),
      "Outlier",
      "Normal"))</f>
        <v/>
      </c>
      <c r="S9308" t="str">
        <f>IF(N9308="","",
   IF(OR(N9308 &lt;EDA_Outlier_Analysis!$I$10, N9308 &gt; EDA_Outlier_Analysis!$I$11),
      "Outlier",
      "Normal"))</f>
        <v>Normal</v>
      </c>
    </row>
    <row r="9309" spans="1:19">
      <c r="A9309" t="s">
        <v>19587</v>
      </c>
      <c r="B9309" s="4">
        <v>44707</v>
      </c>
      <c r="C9309" s="2">
        <v>-33609.269999999997</v>
      </c>
      <c r="D9309" t="s">
        <v>840</v>
      </c>
      <c r="E9309" t="s">
        <v>856</v>
      </c>
      <c r="F9309" t="s">
        <v>10</v>
      </c>
      <c r="G9309" t="s">
        <v>34</v>
      </c>
      <c r="I9309" t="s">
        <v>1340</v>
      </c>
      <c r="J9309" t="s">
        <v>19588</v>
      </c>
      <c r="K9309" t="str">
        <f>IF(COUNTIF(Customers!A:A, H9309)&gt;0, "Valid", "Invalid")</f>
        <v>Invalid</v>
      </c>
      <c r="L9309" t="str">
        <f t="shared" si="725"/>
        <v>5</v>
      </c>
      <c r="M9309" t="str">
        <f t="shared" si="726"/>
        <v>2022</v>
      </c>
      <c r="N9309">
        <f t="shared" si="727"/>
        <v>-33609.269999999997</v>
      </c>
      <c r="O9309" t="str">
        <f t="shared" si="728"/>
        <v/>
      </c>
      <c r="P9309">
        <f t="shared" si="729"/>
        <v>33609.269999999997</v>
      </c>
      <c r="Q9309" s="48" t="str">
        <f>IF(O9309="","",
   IF(OR(O9309&lt;EDA_Outlier_Analysis!$C$10, O9309&gt;EDA_Outlier_Analysis!$C$11),
      "Outlier",
      "Normal"))</f>
        <v/>
      </c>
      <c r="R9309" t="str">
        <f>IF(P9309="","",
   IF(OR(P9309 &lt; EDA_Outlier_Analysis!$F$7, P9309 &gt; EDA_Outlier_Analysis!$F$8),
      "Outlier",
      "Normal"))</f>
        <v>Normal</v>
      </c>
      <c r="S9309" t="str">
        <f>IF(N9309="","",
   IF(OR(N9309 &lt;EDA_Outlier_Analysis!$I$10, N9309 &gt; EDA_Outlier_Analysis!$I$11),
      "Outlier",
      "Normal"))</f>
        <v>Normal</v>
      </c>
    </row>
    <row r="9310" spans="1:19">
      <c r="A9310" t="s">
        <v>19589</v>
      </c>
      <c r="B9310" s="4">
        <v>44674</v>
      </c>
      <c r="C9310" s="2">
        <v>-28489.64</v>
      </c>
      <c r="D9310" t="s">
        <v>840</v>
      </c>
      <c r="E9310" t="s">
        <v>841</v>
      </c>
      <c r="F9310" t="s">
        <v>10</v>
      </c>
      <c r="G9310" t="s">
        <v>24</v>
      </c>
      <c r="I9310" t="s">
        <v>1453</v>
      </c>
      <c r="J9310" t="s">
        <v>19590</v>
      </c>
      <c r="K9310" t="str">
        <f>IF(COUNTIF(Customers!A:A, H9310)&gt;0, "Valid", "Invalid")</f>
        <v>Invalid</v>
      </c>
      <c r="L9310" t="str">
        <f t="shared" si="725"/>
        <v>4</v>
      </c>
      <c r="M9310" t="str">
        <f t="shared" si="726"/>
        <v>2022</v>
      </c>
      <c r="N9310">
        <f t="shared" si="727"/>
        <v>-28489.64</v>
      </c>
      <c r="O9310" t="str">
        <f t="shared" si="728"/>
        <v/>
      </c>
      <c r="P9310">
        <f t="shared" si="729"/>
        <v>28489.64</v>
      </c>
      <c r="Q9310" s="48" t="str">
        <f>IF(O9310="","",
   IF(OR(O9310&lt;EDA_Outlier_Analysis!$C$10, O9310&gt;EDA_Outlier_Analysis!$C$11),
      "Outlier",
      "Normal"))</f>
        <v/>
      </c>
      <c r="R9310" t="str">
        <f>IF(P9310="","",
   IF(OR(P9310 &lt; EDA_Outlier_Analysis!$F$7, P9310 &gt; EDA_Outlier_Analysis!$F$8),
      "Outlier",
      "Normal"))</f>
        <v>Normal</v>
      </c>
      <c r="S9310" t="str">
        <f>IF(N9310="","",
   IF(OR(N9310 &lt;EDA_Outlier_Analysis!$I$10, N9310 &gt; EDA_Outlier_Analysis!$I$11),
      "Outlier",
      "Normal"))</f>
        <v>Normal</v>
      </c>
    </row>
    <row r="9311" spans="1:19">
      <c r="A9311" t="s">
        <v>19591</v>
      </c>
      <c r="B9311" s="4">
        <v>45238</v>
      </c>
      <c r="C9311" s="2">
        <v>30879.21</v>
      </c>
      <c r="D9311" t="s">
        <v>1345</v>
      </c>
      <c r="E9311" t="s">
        <v>1345</v>
      </c>
      <c r="F9311" t="s">
        <v>9</v>
      </c>
      <c r="G9311" t="s">
        <v>34</v>
      </c>
      <c r="J9311" t="s">
        <v>19592</v>
      </c>
      <c r="K9311" t="str">
        <f>IF(COUNTIF(Customers!A:A, H9311)&gt;0, "Valid", "Invalid")</f>
        <v>Invalid</v>
      </c>
      <c r="L9311" t="str">
        <f t="shared" si="725"/>
        <v>11</v>
      </c>
      <c r="M9311" t="str">
        <f t="shared" si="726"/>
        <v>2023</v>
      </c>
      <c r="N9311">
        <f t="shared" si="727"/>
        <v>-30879.21</v>
      </c>
      <c r="O9311" t="str">
        <f t="shared" si="728"/>
        <v/>
      </c>
      <c r="P9311" t="str">
        <f t="shared" si="729"/>
        <v/>
      </c>
      <c r="Q9311" s="48" t="str">
        <f>IF(O9311="","",
   IF(OR(O9311&lt;EDA_Outlier_Analysis!$C$10, O9311&gt;EDA_Outlier_Analysis!$C$11),
      "Outlier",
      "Normal"))</f>
        <v/>
      </c>
      <c r="R9311" t="str">
        <f>IF(P9311="","",
   IF(OR(P9311 &lt; EDA_Outlier_Analysis!$F$7, P9311 &gt; EDA_Outlier_Analysis!$F$8),
      "Outlier",
      "Normal"))</f>
        <v/>
      </c>
      <c r="S9311" t="str">
        <f>IF(N9311="","",
   IF(OR(N9311 &lt;EDA_Outlier_Analysis!$I$10, N9311 &gt; EDA_Outlier_Analysis!$I$11),
      "Outlier",
      "Normal"))</f>
        <v>Normal</v>
      </c>
    </row>
    <row r="9312" spans="1:19">
      <c r="A9312" t="s">
        <v>19593</v>
      </c>
      <c r="B9312" s="4">
        <v>45115</v>
      </c>
      <c r="C9312" s="2">
        <v>116594.98</v>
      </c>
      <c r="D9312" t="s">
        <v>849</v>
      </c>
      <c r="E9312" t="s">
        <v>850</v>
      </c>
      <c r="F9312" t="s">
        <v>9</v>
      </c>
      <c r="G9312" t="s">
        <v>24</v>
      </c>
      <c r="H9312" t="s">
        <v>271</v>
      </c>
      <c r="J9312" t="s">
        <v>19594</v>
      </c>
      <c r="K9312" t="str">
        <f>IF(COUNTIF(Customers!A:A, H9312)&gt;0, "Valid", "Invalid")</f>
        <v>Valid</v>
      </c>
      <c r="L9312" t="str">
        <f t="shared" si="725"/>
        <v>7</v>
      </c>
      <c r="M9312" t="str">
        <f t="shared" si="726"/>
        <v>2023</v>
      </c>
      <c r="N9312">
        <f t="shared" si="727"/>
        <v>116594.98</v>
      </c>
      <c r="O9312">
        <f t="shared" si="728"/>
        <v>116594.98</v>
      </c>
      <c r="P9312" t="str">
        <f t="shared" si="729"/>
        <v/>
      </c>
      <c r="Q9312" s="48" t="str">
        <f>IF(O9312="","",
   IF(OR(O9312&lt;EDA_Outlier_Analysis!$C$10, O9312&gt;EDA_Outlier_Analysis!$C$11),
      "Outlier",
      "Normal"))</f>
        <v>Normal</v>
      </c>
      <c r="R9312" t="str">
        <f>IF(P9312="","",
   IF(OR(P9312 &lt; EDA_Outlier_Analysis!$F$7, P9312 &gt; EDA_Outlier_Analysis!$F$8),
      "Outlier",
      "Normal"))</f>
        <v/>
      </c>
      <c r="S9312" t="str">
        <f>IF(N9312="","",
   IF(OR(N9312 &lt;EDA_Outlier_Analysis!$I$10, N9312 &gt; EDA_Outlier_Analysis!$I$11),
      "Outlier",
      "Normal"))</f>
        <v>Normal</v>
      </c>
    </row>
    <row r="9313" spans="1:19">
      <c r="A9313" t="s">
        <v>19595</v>
      </c>
      <c r="B9313" s="4">
        <v>45178</v>
      </c>
      <c r="C9313" s="2">
        <v>-32273.29</v>
      </c>
      <c r="D9313" t="s">
        <v>840</v>
      </c>
      <c r="E9313" t="s">
        <v>864</v>
      </c>
      <c r="F9313" t="s">
        <v>9</v>
      </c>
      <c r="G9313" t="s">
        <v>31</v>
      </c>
      <c r="I9313" t="s">
        <v>1968</v>
      </c>
      <c r="J9313" t="s">
        <v>19596</v>
      </c>
      <c r="K9313" t="str">
        <f>IF(COUNTIF(Customers!A:A, H9313)&gt;0, "Valid", "Invalid")</f>
        <v>Invalid</v>
      </c>
      <c r="L9313" t="str">
        <f t="shared" si="725"/>
        <v>9</v>
      </c>
      <c r="M9313" t="str">
        <f t="shared" si="726"/>
        <v>2023</v>
      </c>
      <c r="N9313">
        <f t="shared" si="727"/>
        <v>-32273.29</v>
      </c>
      <c r="O9313" t="str">
        <f t="shared" si="728"/>
        <v/>
      </c>
      <c r="P9313">
        <f t="shared" si="729"/>
        <v>32273.29</v>
      </c>
      <c r="Q9313" s="48" t="str">
        <f>IF(O9313="","",
   IF(OR(O9313&lt;EDA_Outlier_Analysis!$C$10, O9313&gt;EDA_Outlier_Analysis!$C$11),
      "Outlier",
      "Normal"))</f>
        <v/>
      </c>
      <c r="R9313" t="str">
        <f>IF(P9313="","",
   IF(OR(P9313 &lt; EDA_Outlier_Analysis!$F$7, P9313 &gt; EDA_Outlier_Analysis!$F$8),
      "Outlier",
      "Normal"))</f>
        <v>Normal</v>
      </c>
      <c r="S9313" t="str">
        <f>IF(N9313="","",
   IF(OR(N9313 &lt;EDA_Outlier_Analysis!$I$10, N9313 &gt; EDA_Outlier_Analysis!$I$11),
      "Outlier",
      "Normal"))</f>
        <v>Normal</v>
      </c>
    </row>
    <row r="9314" spans="1:19">
      <c r="A9314" t="s">
        <v>19597</v>
      </c>
      <c r="B9314" s="4">
        <v>44629</v>
      </c>
      <c r="C9314" s="2">
        <v>107584.34</v>
      </c>
      <c r="D9314" t="s">
        <v>849</v>
      </c>
      <c r="E9314" t="s">
        <v>850</v>
      </c>
      <c r="F9314" t="s">
        <v>10</v>
      </c>
      <c r="G9314" t="s">
        <v>34</v>
      </c>
      <c r="H9314" t="s">
        <v>237</v>
      </c>
      <c r="J9314" t="s">
        <v>19598</v>
      </c>
      <c r="K9314" t="str">
        <f>IF(COUNTIF(Customers!A:A, H9314)&gt;0, "Valid", "Invalid")</f>
        <v>Valid</v>
      </c>
      <c r="L9314" t="str">
        <f t="shared" si="725"/>
        <v>3</v>
      </c>
      <c r="M9314" t="str">
        <f t="shared" si="726"/>
        <v>2022</v>
      </c>
      <c r="N9314">
        <f t="shared" si="727"/>
        <v>107584.34</v>
      </c>
      <c r="O9314">
        <f t="shared" si="728"/>
        <v>107584.34</v>
      </c>
      <c r="P9314" t="str">
        <f t="shared" si="729"/>
        <v/>
      </c>
      <c r="Q9314" s="48" t="str">
        <f>IF(O9314="","",
   IF(OR(O9314&lt;EDA_Outlier_Analysis!$C$10, O9314&gt;EDA_Outlier_Analysis!$C$11),
      "Outlier",
      "Normal"))</f>
        <v>Normal</v>
      </c>
      <c r="R9314" t="str">
        <f>IF(P9314="","",
   IF(OR(P9314 &lt; EDA_Outlier_Analysis!$F$7, P9314 &gt; EDA_Outlier_Analysis!$F$8),
      "Outlier",
      "Normal"))</f>
        <v/>
      </c>
      <c r="S9314" t="str">
        <f>IF(N9314="","",
   IF(OR(N9314 &lt;EDA_Outlier_Analysis!$I$10, N9314 &gt; EDA_Outlier_Analysis!$I$11),
      "Outlier",
      "Normal"))</f>
        <v>Normal</v>
      </c>
    </row>
    <row r="9315" spans="1:19">
      <c r="A9315" t="s">
        <v>19599</v>
      </c>
      <c r="B9315" s="4">
        <v>45007</v>
      </c>
      <c r="C9315" s="2">
        <v>138465.94</v>
      </c>
      <c r="D9315" t="s">
        <v>849</v>
      </c>
      <c r="E9315" t="s">
        <v>868</v>
      </c>
      <c r="F9315" t="s">
        <v>9</v>
      </c>
      <c r="G9315" t="s">
        <v>20</v>
      </c>
      <c r="H9315" t="s">
        <v>325</v>
      </c>
      <c r="J9315" t="s">
        <v>19600</v>
      </c>
      <c r="K9315" t="str">
        <f>IF(COUNTIF(Customers!A:A, H9315)&gt;0, "Valid", "Invalid")</f>
        <v>Valid</v>
      </c>
      <c r="L9315" t="str">
        <f t="shared" si="725"/>
        <v>3</v>
      </c>
      <c r="M9315" t="str">
        <f t="shared" si="726"/>
        <v>2023</v>
      </c>
      <c r="N9315">
        <f t="shared" si="727"/>
        <v>138465.94</v>
      </c>
      <c r="O9315">
        <f t="shared" si="728"/>
        <v>138465.94</v>
      </c>
      <c r="P9315" t="str">
        <f t="shared" si="729"/>
        <v/>
      </c>
      <c r="Q9315" s="48" t="str">
        <f>IF(O9315="","",
   IF(OR(O9315&lt;EDA_Outlier_Analysis!$C$10, O9315&gt;EDA_Outlier_Analysis!$C$11),
      "Outlier",
      "Normal"))</f>
        <v>Normal</v>
      </c>
      <c r="R9315" t="str">
        <f>IF(P9315="","",
   IF(OR(P9315 &lt; EDA_Outlier_Analysis!$F$7, P9315 &gt; EDA_Outlier_Analysis!$F$8),
      "Outlier",
      "Normal"))</f>
        <v/>
      </c>
      <c r="S9315" t="str">
        <f>IF(N9315="","",
   IF(OR(N9315 &lt;EDA_Outlier_Analysis!$I$10, N9315 &gt; EDA_Outlier_Analysis!$I$11),
      "Outlier",
      "Normal"))</f>
        <v>Normal</v>
      </c>
    </row>
    <row r="9316" spans="1:19">
      <c r="A9316" t="s">
        <v>19601</v>
      </c>
      <c r="B9316" s="4">
        <v>45113</v>
      </c>
      <c r="C9316" s="2">
        <v>83051.31</v>
      </c>
      <c r="D9316" t="s">
        <v>849</v>
      </c>
      <c r="E9316" t="s">
        <v>850</v>
      </c>
      <c r="F9316" t="s">
        <v>11</v>
      </c>
      <c r="G9316" t="s">
        <v>34</v>
      </c>
      <c r="H9316" t="s">
        <v>241</v>
      </c>
      <c r="J9316" t="s">
        <v>19602</v>
      </c>
      <c r="K9316" t="str">
        <f>IF(COUNTIF(Customers!A:A, H9316)&gt;0, "Valid", "Invalid")</f>
        <v>Valid</v>
      </c>
      <c r="L9316" t="str">
        <f t="shared" si="725"/>
        <v>7</v>
      </c>
      <c r="M9316" t="str">
        <f t="shared" si="726"/>
        <v>2023</v>
      </c>
      <c r="N9316">
        <f t="shared" si="727"/>
        <v>83051.31</v>
      </c>
      <c r="O9316">
        <f t="shared" si="728"/>
        <v>83051.31</v>
      </c>
      <c r="P9316" t="str">
        <f t="shared" si="729"/>
        <v/>
      </c>
      <c r="Q9316" s="48" t="str">
        <f>IF(O9316="","",
   IF(OR(O9316&lt;EDA_Outlier_Analysis!$C$10, O9316&gt;EDA_Outlier_Analysis!$C$11),
      "Outlier",
      "Normal"))</f>
        <v>Normal</v>
      </c>
      <c r="R9316" t="str">
        <f>IF(P9316="","",
   IF(OR(P9316 &lt; EDA_Outlier_Analysis!$F$7, P9316 &gt; EDA_Outlier_Analysis!$F$8),
      "Outlier",
      "Normal"))</f>
        <v/>
      </c>
      <c r="S9316" t="str">
        <f>IF(N9316="","",
   IF(OR(N9316 &lt;EDA_Outlier_Analysis!$I$10, N9316 &gt; EDA_Outlier_Analysis!$I$11),
      "Outlier",
      "Normal"))</f>
        <v>Normal</v>
      </c>
    </row>
    <row r="9317" spans="1:19">
      <c r="A9317" t="s">
        <v>19603</v>
      </c>
      <c r="B9317" s="4">
        <v>45015</v>
      </c>
      <c r="C9317" s="2">
        <v>137273.79999999999</v>
      </c>
      <c r="D9317" t="s">
        <v>849</v>
      </c>
      <c r="E9317" t="s">
        <v>853</v>
      </c>
      <c r="F9317" t="s">
        <v>9</v>
      </c>
      <c r="G9317" t="s">
        <v>20</v>
      </c>
      <c r="H9317" t="s">
        <v>119</v>
      </c>
      <c r="J9317" t="s">
        <v>19604</v>
      </c>
      <c r="K9317" t="str">
        <f>IF(COUNTIF(Customers!A:A, H9317)&gt;0, "Valid", "Invalid")</f>
        <v>Valid</v>
      </c>
      <c r="L9317" t="str">
        <f t="shared" si="725"/>
        <v>3</v>
      </c>
      <c r="M9317" t="str">
        <f t="shared" si="726"/>
        <v>2023</v>
      </c>
      <c r="N9317">
        <f t="shared" si="727"/>
        <v>137273.79999999999</v>
      </c>
      <c r="O9317">
        <f t="shared" si="728"/>
        <v>137273.79999999999</v>
      </c>
      <c r="P9317" t="str">
        <f t="shared" si="729"/>
        <v/>
      </c>
      <c r="Q9317" s="48" t="str">
        <f>IF(O9317="","",
   IF(OR(O9317&lt;EDA_Outlier_Analysis!$C$10, O9317&gt;EDA_Outlier_Analysis!$C$11),
      "Outlier",
      "Normal"))</f>
        <v>Normal</v>
      </c>
      <c r="R9317" t="str">
        <f>IF(P9317="","",
   IF(OR(P9317 &lt; EDA_Outlier_Analysis!$F$7, P9317 &gt; EDA_Outlier_Analysis!$F$8),
      "Outlier",
      "Normal"))</f>
        <v/>
      </c>
      <c r="S9317" t="str">
        <f>IF(N9317="","",
   IF(OR(N9317 &lt;EDA_Outlier_Analysis!$I$10, N9317 &gt; EDA_Outlier_Analysis!$I$11),
      "Outlier",
      "Normal"))</f>
        <v>Normal</v>
      </c>
    </row>
    <row r="9318" spans="1:19">
      <c r="A9318" t="s">
        <v>19605</v>
      </c>
      <c r="B9318" s="4">
        <v>44848</v>
      </c>
      <c r="C9318" s="2">
        <v>93517.74</v>
      </c>
      <c r="D9318" t="s">
        <v>849</v>
      </c>
      <c r="E9318" t="s">
        <v>853</v>
      </c>
      <c r="F9318" t="s">
        <v>11</v>
      </c>
      <c r="G9318" t="s">
        <v>24</v>
      </c>
      <c r="H9318" t="s">
        <v>545</v>
      </c>
      <c r="J9318" t="s">
        <v>19606</v>
      </c>
      <c r="K9318" t="str">
        <f>IF(COUNTIF(Customers!A:A, H9318)&gt;0, "Valid", "Invalid")</f>
        <v>Valid</v>
      </c>
      <c r="L9318" t="str">
        <f t="shared" si="725"/>
        <v>10</v>
      </c>
      <c r="M9318" t="str">
        <f t="shared" si="726"/>
        <v>2022</v>
      </c>
      <c r="N9318">
        <f t="shared" si="727"/>
        <v>93517.74</v>
      </c>
      <c r="O9318">
        <f t="shared" si="728"/>
        <v>93517.74</v>
      </c>
      <c r="P9318" t="str">
        <f t="shared" si="729"/>
        <v/>
      </c>
      <c r="Q9318" s="48" t="str">
        <f>IF(O9318="","",
   IF(OR(O9318&lt;EDA_Outlier_Analysis!$C$10, O9318&gt;EDA_Outlier_Analysis!$C$11),
      "Outlier",
      "Normal"))</f>
        <v>Normal</v>
      </c>
      <c r="R9318" t="str">
        <f>IF(P9318="","",
   IF(OR(P9318 &lt; EDA_Outlier_Analysis!$F$7, P9318 &gt; EDA_Outlier_Analysis!$F$8),
      "Outlier",
      "Normal"))</f>
        <v/>
      </c>
      <c r="S9318" t="str">
        <f>IF(N9318="","",
   IF(OR(N9318 &lt;EDA_Outlier_Analysis!$I$10, N9318 &gt; EDA_Outlier_Analysis!$I$11),
      "Outlier",
      "Normal"))</f>
        <v>Normal</v>
      </c>
    </row>
    <row r="9319" spans="1:19">
      <c r="A9319" t="s">
        <v>19607</v>
      </c>
      <c r="B9319" s="4">
        <v>44926</v>
      </c>
      <c r="C9319" s="2">
        <v>181997.47</v>
      </c>
      <c r="D9319" t="s">
        <v>849</v>
      </c>
      <c r="E9319" t="s">
        <v>853</v>
      </c>
      <c r="F9319" t="s">
        <v>10</v>
      </c>
      <c r="G9319" t="s">
        <v>24</v>
      </c>
      <c r="H9319" t="s">
        <v>743</v>
      </c>
      <c r="J9319" t="s">
        <v>19608</v>
      </c>
      <c r="K9319" t="str">
        <f>IF(COUNTIF(Customers!A:A, H9319)&gt;0, "Valid", "Invalid")</f>
        <v>Valid</v>
      </c>
      <c r="L9319" t="str">
        <f t="shared" si="725"/>
        <v>12</v>
      </c>
      <c r="M9319" t="str">
        <f t="shared" si="726"/>
        <v>2022</v>
      </c>
      <c r="N9319">
        <f t="shared" si="727"/>
        <v>181997.47</v>
      </c>
      <c r="O9319">
        <f t="shared" si="728"/>
        <v>181997.47</v>
      </c>
      <c r="P9319" t="str">
        <f t="shared" si="729"/>
        <v/>
      </c>
      <c r="Q9319" s="48" t="str">
        <f>IF(O9319="","",
   IF(OR(O9319&lt;EDA_Outlier_Analysis!$C$10, O9319&gt;EDA_Outlier_Analysis!$C$11),
      "Outlier",
      "Normal"))</f>
        <v>Normal</v>
      </c>
      <c r="R9319" t="str">
        <f>IF(P9319="","",
   IF(OR(P9319 &lt; EDA_Outlier_Analysis!$F$7, P9319 &gt; EDA_Outlier_Analysis!$F$8),
      "Outlier",
      "Normal"))</f>
        <v/>
      </c>
      <c r="S9319" t="str">
        <f>IF(N9319="","",
   IF(OR(N9319 &lt;EDA_Outlier_Analysis!$I$10, N9319 &gt; EDA_Outlier_Analysis!$I$11),
      "Outlier",
      "Normal"))</f>
        <v>Normal</v>
      </c>
    </row>
    <row r="9320" spans="1:19">
      <c r="A9320" t="s">
        <v>19609</v>
      </c>
      <c r="B9320" s="4">
        <v>45170</v>
      </c>
      <c r="C9320" s="2">
        <v>108482.6</v>
      </c>
      <c r="D9320" t="s">
        <v>849</v>
      </c>
      <c r="E9320" t="s">
        <v>850</v>
      </c>
      <c r="F9320" t="s">
        <v>10</v>
      </c>
      <c r="G9320" t="s">
        <v>31</v>
      </c>
      <c r="H9320" t="s">
        <v>695</v>
      </c>
      <c r="J9320" t="s">
        <v>19610</v>
      </c>
      <c r="K9320" t="str">
        <f>IF(COUNTIF(Customers!A:A, H9320)&gt;0, "Valid", "Invalid")</f>
        <v>Valid</v>
      </c>
      <c r="L9320" t="str">
        <f t="shared" si="725"/>
        <v>9</v>
      </c>
      <c r="M9320" t="str">
        <f t="shared" si="726"/>
        <v>2023</v>
      </c>
      <c r="N9320">
        <f t="shared" si="727"/>
        <v>108482.6</v>
      </c>
      <c r="O9320">
        <f t="shared" si="728"/>
        <v>108482.6</v>
      </c>
      <c r="P9320" t="str">
        <f t="shared" si="729"/>
        <v/>
      </c>
      <c r="Q9320" s="48" t="str">
        <f>IF(O9320="","",
   IF(OR(O9320&lt;EDA_Outlier_Analysis!$C$10, O9320&gt;EDA_Outlier_Analysis!$C$11),
      "Outlier",
      "Normal"))</f>
        <v>Normal</v>
      </c>
      <c r="R9320" t="str">
        <f>IF(P9320="","",
   IF(OR(P9320 &lt; EDA_Outlier_Analysis!$F$7, P9320 &gt; EDA_Outlier_Analysis!$F$8),
      "Outlier",
      "Normal"))</f>
        <v/>
      </c>
      <c r="S9320" t="str">
        <f>IF(N9320="","",
   IF(OR(N9320 &lt;EDA_Outlier_Analysis!$I$10, N9320 &gt; EDA_Outlier_Analysis!$I$11),
      "Outlier",
      "Normal"))</f>
        <v>Normal</v>
      </c>
    </row>
    <row r="9321" spans="1:19">
      <c r="A9321" t="s">
        <v>19611</v>
      </c>
      <c r="B9321" s="4">
        <v>44664</v>
      </c>
      <c r="C9321" s="2">
        <v>-33598.050000000003</v>
      </c>
      <c r="D9321" t="s">
        <v>840</v>
      </c>
      <c r="E9321" t="s">
        <v>856</v>
      </c>
      <c r="F9321" t="s">
        <v>10</v>
      </c>
      <c r="G9321" t="s">
        <v>34</v>
      </c>
      <c r="I9321" t="s">
        <v>1620</v>
      </c>
      <c r="J9321" t="s">
        <v>19612</v>
      </c>
      <c r="K9321" t="str">
        <f>IF(COUNTIF(Customers!A:A, H9321)&gt;0, "Valid", "Invalid")</f>
        <v>Invalid</v>
      </c>
      <c r="L9321" t="str">
        <f t="shared" si="725"/>
        <v>4</v>
      </c>
      <c r="M9321" t="str">
        <f t="shared" si="726"/>
        <v>2022</v>
      </c>
      <c r="N9321">
        <f t="shared" si="727"/>
        <v>-33598.050000000003</v>
      </c>
      <c r="O9321" t="str">
        <f t="shared" si="728"/>
        <v/>
      </c>
      <c r="P9321">
        <f t="shared" si="729"/>
        <v>33598.050000000003</v>
      </c>
      <c r="Q9321" s="48" t="str">
        <f>IF(O9321="","",
   IF(OR(O9321&lt;EDA_Outlier_Analysis!$C$10, O9321&gt;EDA_Outlier_Analysis!$C$11),
      "Outlier",
      "Normal"))</f>
        <v/>
      </c>
      <c r="R9321" t="str">
        <f>IF(P9321="","",
   IF(OR(P9321 &lt; EDA_Outlier_Analysis!$F$7, P9321 &gt; EDA_Outlier_Analysis!$F$8),
      "Outlier",
      "Normal"))</f>
        <v>Normal</v>
      </c>
      <c r="S9321" t="str">
        <f>IF(N9321="","",
   IF(OR(N9321 &lt;EDA_Outlier_Analysis!$I$10, N9321 &gt; EDA_Outlier_Analysis!$I$11),
      "Outlier",
      "Normal"))</f>
        <v>Normal</v>
      </c>
    </row>
    <row r="9322" spans="1:19">
      <c r="A9322" t="s">
        <v>19613</v>
      </c>
      <c r="B9322" s="4">
        <v>44611</v>
      </c>
      <c r="C9322" s="2">
        <v>25596.87</v>
      </c>
      <c r="D9322" t="s">
        <v>971</v>
      </c>
      <c r="E9322" t="s">
        <v>971</v>
      </c>
      <c r="F9322" t="s">
        <v>11</v>
      </c>
      <c r="G9322" t="s">
        <v>24</v>
      </c>
      <c r="J9322" t="s">
        <v>19614</v>
      </c>
      <c r="K9322" t="str">
        <f>IF(COUNTIF(Customers!A:A, H9322)&gt;0, "Valid", "Invalid")</f>
        <v>Invalid</v>
      </c>
      <c r="L9322" t="str">
        <f t="shared" si="725"/>
        <v>2</v>
      </c>
      <c r="M9322" t="str">
        <f t="shared" si="726"/>
        <v>2022</v>
      </c>
      <c r="N9322">
        <f t="shared" si="727"/>
        <v>-25596.87</v>
      </c>
      <c r="O9322" t="str">
        <f t="shared" si="728"/>
        <v/>
      </c>
      <c r="P9322" t="str">
        <f t="shared" si="729"/>
        <v/>
      </c>
      <c r="Q9322" s="48" t="str">
        <f>IF(O9322="","",
   IF(OR(O9322&lt;EDA_Outlier_Analysis!$C$10, O9322&gt;EDA_Outlier_Analysis!$C$11),
      "Outlier",
      "Normal"))</f>
        <v/>
      </c>
      <c r="R9322" t="str">
        <f>IF(P9322="","",
   IF(OR(P9322 &lt; EDA_Outlier_Analysis!$F$7, P9322 &gt; EDA_Outlier_Analysis!$F$8),
      "Outlier",
      "Normal"))</f>
        <v/>
      </c>
      <c r="S9322" t="str">
        <f>IF(N9322="","",
   IF(OR(N9322 &lt;EDA_Outlier_Analysis!$I$10, N9322 &gt; EDA_Outlier_Analysis!$I$11),
      "Outlier",
      "Normal"))</f>
        <v>Normal</v>
      </c>
    </row>
    <row r="9323" spans="1:19">
      <c r="A9323" t="s">
        <v>19615</v>
      </c>
      <c r="B9323" s="4">
        <v>44925</v>
      </c>
      <c r="C9323" s="2">
        <v>-37590.28</v>
      </c>
      <c r="D9323" t="s">
        <v>840</v>
      </c>
      <c r="E9323" t="s">
        <v>864</v>
      </c>
      <c r="F9323" t="s">
        <v>9</v>
      </c>
      <c r="G9323" t="s">
        <v>24</v>
      </c>
      <c r="I9323" t="s">
        <v>957</v>
      </c>
      <c r="J9323" t="s">
        <v>19616</v>
      </c>
      <c r="K9323" t="str">
        <f>IF(COUNTIF(Customers!A:A, H9323)&gt;0, "Valid", "Invalid")</f>
        <v>Invalid</v>
      </c>
      <c r="L9323" t="str">
        <f t="shared" si="725"/>
        <v>12</v>
      </c>
      <c r="M9323" t="str">
        <f t="shared" si="726"/>
        <v>2022</v>
      </c>
      <c r="N9323">
        <f t="shared" si="727"/>
        <v>-37590.28</v>
      </c>
      <c r="O9323" t="str">
        <f t="shared" si="728"/>
        <v/>
      </c>
      <c r="P9323">
        <f t="shared" si="729"/>
        <v>37590.28</v>
      </c>
      <c r="Q9323" s="48" t="str">
        <f>IF(O9323="","",
   IF(OR(O9323&lt;EDA_Outlier_Analysis!$C$10, O9323&gt;EDA_Outlier_Analysis!$C$11),
      "Outlier",
      "Normal"))</f>
        <v/>
      </c>
      <c r="R9323" t="str">
        <f>IF(P9323="","",
   IF(OR(P9323 &lt; EDA_Outlier_Analysis!$F$7, P9323 &gt; EDA_Outlier_Analysis!$F$8),
      "Outlier",
      "Normal"))</f>
        <v>Normal</v>
      </c>
      <c r="S9323" t="str">
        <f>IF(N9323="","",
   IF(OR(N9323 &lt;EDA_Outlier_Analysis!$I$10, N9323 &gt; EDA_Outlier_Analysis!$I$11),
      "Outlier",
      "Normal"))</f>
        <v>Normal</v>
      </c>
    </row>
    <row r="9324" spans="1:19">
      <c r="A9324" t="s">
        <v>19617</v>
      </c>
      <c r="B9324" s="4">
        <v>44941</v>
      </c>
      <c r="C9324" s="2">
        <v>16566.599999999999</v>
      </c>
      <c r="D9324" t="s">
        <v>1345</v>
      </c>
      <c r="E9324" t="s">
        <v>1345</v>
      </c>
      <c r="F9324" t="s">
        <v>10</v>
      </c>
      <c r="G9324" t="s">
        <v>34</v>
      </c>
      <c r="J9324" t="s">
        <v>19618</v>
      </c>
      <c r="K9324" t="str">
        <f>IF(COUNTIF(Customers!A:A, H9324)&gt;0, "Valid", "Invalid")</f>
        <v>Invalid</v>
      </c>
      <c r="L9324" t="str">
        <f t="shared" si="725"/>
        <v>1</v>
      </c>
      <c r="M9324" t="str">
        <f t="shared" si="726"/>
        <v>2023</v>
      </c>
      <c r="N9324">
        <f t="shared" si="727"/>
        <v>-16566.599999999999</v>
      </c>
      <c r="O9324" t="str">
        <f t="shared" si="728"/>
        <v/>
      </c>
      <c r="P9324" t="str">
        <f t="shared" si="729"/>
        <v/>
      </c>
      <c r="Q9324" s="48" t="str">
        <f>IF(O9324="","",
   IF(OR(O9324&lt;EDA_Outlier_Analysis!$C$10, O9324&gt;EDA_Outlier_Analysis!$C$11),
      "Outlier",
      "Normal"))</f>
        <v/>
      </c>
      <c r="R9324" t="str">
        <f>IF(P9324="","",
   IF(OR(P9324 &lt; EDA_Outlier_Analysis!$F$7, P9324 &gt; EDA_Outlier_Analysis!$F$8),
      "Outlier",
      "Normal"))</f>
        <v/>
      </c>
      <c r="S9324" t="str">
        <f>IF(N9324="","",
   IF(OR(N9324 &lt;EDA_Outlier_Analysis!$I$10, N9324 &gt; EDA_Outlier_Analysis!$I$11),
      "Outlier",
      "Normal"))</f>
        <v>Normal</v>
      </c>
    </row>
    <row r="9325" spans="1:19">
      <c r="A9325" t="s">
        <v>19619</v>
      </c>
      <c r="B9325" s="4">
        <v>44595</v>
      </c>
      <c r="C9325" s="2">
        <v>146629.51</v>
      </c>
      <c r="D9325" t="s">
        <v>849</v>
      </c>
      <c r="E9325" t="s">
        <v>850</v>
      </c>
      <c r="F9325" t="s">
        <v>9</v>
      </c>
      <c r="G9325" t="s">
        <v>24</v>
      </c>
      <c r="H9325" t="s">
        <v>453</v>
      </c>
      <c r="J9325" t="s">
        <v>19620</v>
      </c>
      <c r="K9325" t="str">
        <f>IF(COUNTIF(Customers!A:A, H9325)&gt;0, "Valid", "Invalid")</f>
        <v>Valid</v>
      </c>
      <c r="L9325" t="str">
        <f t="shared" si="725"/>
        <v>2</v>
      </c>
      <c r="M9325" t="str">
        <f t="shared" si="726"/>
        <v>2022</v>
      </c>
      <c r="N9325">
        <f t="shared" si="727"/>
        <v>146629.51</v>
      </c>
      <c r="O9325">
        <f t="shared" si="728"/>
        <v>146629.51</v>
      </c>
      <c r="P9325" t="str">
        <f t="shared" si="729"/>
        <v/>
      </c>
      <c r="Q9325" s="48" t="str">
        <f>IF(O9325="","",
   IF(OR(O9325&lt;EDA_Outlier_Analysis!$C$10, O9325&gt;EDA_Outlier_Analysis!$C$11),
      "Outlier",
      "Normal"))</f>
        <v>Normal</v>
      </c>
      <c r="R9325" t="str">
        <f>IF(P9325="","",
   IF(OR(P9325 &lt; EDA_Outlier_Analysis!$F$7, P9325 &gt; EDA_Outlier_Analysis!$F$8),
      "Outlier",
      "Normal"))</f>
        <v/>
      </c>
      <c r="S9325" t="str">
        <f>IF(N9325="","",
   IF(OR(N9325 &lt;EDA_Outlier_Analysis!$I$10, N9325 &gt; EDA_Outlier_Analysis!$I$11),
      "Outlier",
      "Normal"))</f>
        <v>Normal</v>
      </c>
    </row>
    <row r="9326" spans="1:19">
      <c r="A9326" t="s">
        <v>19621</v>
      </c>
      <c r="B9326" s="4">
        <v>44577</v>
      </c>
      <c r="C9326" s="2">
        <v>311927.01</v>
      </c>
      <c r="D9326" t="s">
        <v>849</v>
      </c>
      <c r="E9326" t="s">
        <v>868</v>
      </c>
      <c r="F9326" t="s">
        <v>11</v>
      </c>
      <c r="G9326" t="s">
        <v>31</v>
      </c>
      <c r="H9326" t="s">
        <v>577</v>
      </c>
      <c r="J9326" t="s">
        <v>19622</v>
      </c>
      <c r="K9326" t="str">
        <f>IF(COUNTIF(Customers!A:A, H9326)&gt;0, "Valid", "Invalid")</f>
        <v>Valid</v>
      </c>
      <c r="L9326" t="str">
        <f t="shared" si="725"/>
        <v>1</v>
      </c>
      <c r="M9326" t="str">
        <f t="shared" si="726"/>
        <v>2022</v>
      </c>
      <c r="N9326">
        <f t="shared" si="727"/>
        <v>311927.01</v>
      </c>
      <c r="O9326">
        <f t="shared" si="728"/>
        <v>311927.01</v>
      </c>
      <c r="P9326" t="str">
        <f t="shared" si="729"/>
        <v/>
      </c>
      <c r="Q9326" s="48" t="str">
        <f>IF(O9326="","",
   IF(OR(O9326&lt;EDA_Outlier_Analysis!$C$10, O9326&gt;EDA_Outlier_Analysis!$C$11),
      "Outlier",
      "Normal"))</f>
        <v>Outlier</v>
      </c>
      <c r="R9326" t="str">
        <f>IF(P9326="","",
   IF(OR(P9326 &lt; EDA_Outlier_Analysis!$F$7, P9326 &gt; EDA_Outlier_Analysis!$F$8),
      "Outlier",
      "Normal"))</f>
        <v/>
      </c>
      <c r="S9326" t="str">
        <f>IF(N9326="","",
   IF(OR(N9326 &lt;EDA_Outlier_Analysis!$I$10, N9326 &gt; EDA_Outlier_Analysis!$I$11),
      "Outlier",
      "Normal"))</f>
        <v>Normal</v>
      </c>
    </row>
    <row r="9327" spans="1:19">
      <c r="A9327" t="s">
        <v>19623</v>
      </c>
      <c r="B9327" s="4">
        <v>44625</v>
      </c>
      <c r="C9327" s="2">
        <v>-63473.86</v>
      </c>
      <c r="D9327" t="s">
        <v>840</v>
      </c>
      <c r="E9327" t="s">
        <v>878</v>
      </c>
      <c r="F9327" t="s">
        <v>9</v>
      </c>
      <c r="G9327" t="s">
        <v>20</v>
      </c>
      <c r="I9327" t="s">
        <v>2105</v>
      </c>
      <c r="J9327" t="s">
        <v>19624</v>
      </c>
      <c r="K9327" t="str">
        <f>IF(COUNTIF(Customers!A:A, H9327)&gt;0, "Valid", "Invalid")</f>
        <v>Invalid</v>
      </c>
      <c r="L9327" t="str">
        <f t="shared" si="725"/>
        <v>3</v>
      </c>
      <c r="M9327" t="str">
        <f t="shared" si="726"/>
        <v>2022</v>
      </c>
      <c r="N9327">
        <f t="shared" si="727"/>
        <v>-63473.86</v>
      </c>
      <c r="O9327" t="str">
        <f t="shared" si="728"/>
        <v/>
      </c>
      <c r="P9327">
        <f t="shared" si="729"/>
        <v>63473.86</v>
      </c>
      <c r="Q9327" s="48" t="str">
        <f>IF(O9327="","",
   IF(OR(O9327&lt;EDA_Outlier_Analysis!$C$10, O9327&gt;EDA_Outlier_Analysis!$C$11),
      "Outlier",
      "Normal"))</f>
        <v/>
      </c>
      <c r="R9327" t="str">
        <f>IF(P9327="","",
   IF(OR(P9327 &lt; EDA_Outlier_Analysis!$F$7, P9327 &gt; EDA_Outlier_Analysis!$F$8),
      "Outlier",
      "Normal"))</f>
        <v>Outlier</v>
      </c>
      <c r="S9327" t="str">
        <f>IF(N9327="","",
   IF(OR(N9327 &lt;EDA_Outlier_Analysis!$I$10, N9327 &gt; EDA_Outlier_Analysis!$I$11),
      "Outlier",
      "Normal"))</f>
        <v>Normal</v>
      </c>
    </row>
    <row r="9328" spans="1:19">
      <c r="A9328" t="s">
        <v>19625</v>
      </c>
      <c r="B9328" s="4">
        <v>45122</v>
      </c>
      <c r="C9328" s="2">
        <v>94026.59</v>
      </c>
      <c r="D9328" t="s">
        <v>849</v>
      </c>
      <c r="E9328" t="s">
        <v>868</v>
      </c>
      <c r="F9328" t="s">
        <v>10</v>
      </c>
      <c r="G9328" t="s">
        <v>34</v>
      </c>
      <c r="H9328" t="s">
        <v>545</v>
      </c>
      <c r="J9328" t="s">
        <v>19626</v>
      </c>
      <c r="K9328" t="str">
        <f>IF(COUNTIF(Customers!A:A, H9328)&gt;0, "Valid", "Invalid")</f>
        <v>Valid</v>
      </c>
      <c r="L9328" t="str">
        <f t="shared" si="725"/>
        <v>7</v>
      </c>
      <c r="M9328" t="str">
        <f t="shared" si="726"/>
        <v>2023</v>
      </c>
      <c r="N9328">
        <f t="shared" si="727"/>
        <v>94026.59</v>
      </c>
      <c r="O9328">
        <f t="shared" si="728"/>
        <v>94026.59</v>
      </c>
      <c r="P9328" t="str">
        <f t="shared" si="729"/>
        <v/>
      </c>
      <c r="Q9328" s="48" t="str">
        <f>IF(O9328="","",
   IF(OR(O9328&lt;EDA_Outlier_Analysis!$C$10, O9328&gt;EDA_Outlier_Analysis!$C$11),
      "Outlier",
      "Normal"))</f>
        <v>Normal</v>
      </c>
      <c r="R9328" t="str">
        <f>IF(P9328="","",
   IF(OR(P9328 &lt; EDA_Outlier_Analysis!$F$7, P9328 &gt; EDA_Outlier_Analysis!$F$8),
      "Outlier",
      "Normal"))</f>
        <v/>
      </c>
      <c r="S9328" t="str">
        <f>IF(N9328="","",
   IF(OR(N9328 &lt;EDA_Outlier_Analysis!$I$10, N9328 &gt; EDA_Outlier_Analysis!$I$11),
      "Outlier",
      "Normal"))</f>
        <v>Normal</v>
      </c>
    </row>
    <row r="9329" spans="1:19">
      <c r="A9329" t="s">
        <v>19627</v>
      </c>
      <c r="B9329" s="4">
        <v>45005</v>
      </c>
      <c r="C9329" s="2">
        <v>85022.55</v>
      </c>
      <c r="D9329" t="s">
        <v>849</v>
      </c>
      <c r="E9329" t="s">
        <v>853</v>
      </c>
      <c r="F9329" t="s">
        <v>11</v>
      </c>
      <c r="G9329" t="s">
        <v>20</v>
      </c>
      <c r="H9329" t="s">
        <v>679</v>
      </c>
      <c r="J9329" t="s">
        <v>19628</v>
      </c>
      <c r="K9329" t="str">
        <f>IF(COUNTIF(Customers!A:A, H9329)&gt;0, "Valid", "Invalid")</f>
        <v>Valid</v>
      </c>
      <c r="L9329" t="str">
        <f t="shared" si="725"/>
        <v>3</v>
      </c>
      <c r="M9329" t="str">
        <f t="shared" si="726"/>
        <v>2023</v>
      </c>
      <c r="N9329">
        <f t="shared" si="727"/>
        <v>85022.55</v>
      </c>
      <c r="O9329">
        <f t="shared" si="728"/>
        <v>85022.55</v>
      </c>
      <c r="P9329" t="str">
        <f t="shared" si="729"/>
        <v/>
      </c>
      <c r="Q9329" s="48" t="str">
        <f>IF(O9329="","",
   IF(OR(O9329&lt;EDA_Outlier_Analysis!$C$10, O9329&gt;EDA_Outlier_Analysis!$C$11),
      "Outlier",
      "Normal"))</f>
        <v>Normal</v>
      </c>
      <c r="R9329" t="str">
        <f>IF(P9329="","",
   IF(OR(P9329 &lt; EDA_Outlier_Analysis!$F$7, P9329 &gt; EDA_Outlier_Analysis!$F$8),
      "Outlier",
      "Normal"))</f>
        <v/>
      </c>
      <c r="S9329" t="str">
        <f>IF(N9329="","",
   IF(OR(N9329 &lt;EDA_Outlier_Analysis!$I$10, N9329 &gt; EDA_Outlier_Analysis!$I$11),
      "Outlier",
      "Normal"))</f>
        <v>Normal</v>
      </c>
    </row>
    <row r="9330" spans="1:19">
      <c r="A9330" t="s">
        <v>19629</v>
      </c>
      <c r="B9330" s="4">
        <v>44938</v>
      </c>
      <c r="C9330" s="2">
        <v>101364</v>
      </c>
      <c r="D9330" t="s">
        <v>849</v>
      </c>
      <c r="E9330" t="s">
        <v>850</v>
      </c>
      <c r="F9330" t="s">
        <v>10</v>
      </c>
      <c r="G9330" t="s">
        <v>20</v>
      </c>
      <c r="H9330" t="s">
        <v>45</v>
      </c>
      <c r="J9330" t="s">
        <v>19630</v>
      </c>
      <c r="K9330" t="str">
        <f>IF(COUNTIF(Customers!A:A, H9330)&gt;0, "Valid", "Invalid")</f>
        <v>Valid</v>
      </c>
      <c r="L9330" t="str">
        <f t="shared" si="725"/>
        <v>1</v>
      </c>
      <c r="M9330" t="str">
        <f t="shared" si="726"/>
        <v>2023</v>
      </c>
      <c r="N9330">
        <f t="shared" si="727"/>
        <v>101364</v>
      </c>
      <c r="O9330">
        <f t="shared" si="728"/>
        <v>101364</v>
      </c>
      <c r="P9330" t="str">
        <f t="shared" si="729"/>
        <v/>
      </c>
      <c r="Q9330" s="48" t="str">
        <f>IF(O9330="","",
   IF(OR(O9330&lt;EDA_Outlier_Analysis!$C$10, O9330&gt;EDA_Outlier_Analysis!$C$11),
      "Outlier",
      "Normal"))</f>
        <v>Normal</v>
      </c>
      <c r="R9330" t="str">
        <f>IF(P9330="","",
   IF(OR(P9330 &lt; EDA_Outlier_Analysis!$F$7, P9330 &gt; EDA_Outlier_Analysis!$F$8),
      "Outlier",
      "Normal"))</f>
        <v/>
      </c>
      <c r="S9330" t="str">
        <f>IF(N9330="","",
   IF(OR(N9330 &lt;EDA_Outlier_Analysis!$I$10, N9330 &gt; EDA_Outlier_Analysis!$I$11),
      "Outlier",
      "Normal"))</f>
        <v>Normal</v>
      </c>
    </row>
    <row r="9331" spans="1:19">
      <c r="A9331" t="s">
        <v>19631</v>
      </c>
      <c r="B9331" s="4">
        <v>44969</v>
      </c>
      <c r="C9331" s="2">
        <v>143785.76999999999</v>
      </c>
      <c r="D9331" t="s">
        <v>849</v>
      </c>
      <c r="E9331" t="s">
        <v>853</v>
      </c>
      <c r="F9331" t="s">
        <v>11</v>
      </c>
      <c r="G9331" t="s">
        <v>31</v>
      </c>
      <c r="H9331" t="s">
        <v>425</v>
      </c>
      <c r="J9331" t="s">
        <v>19632</v>
      </c>
      <c r="K9331" t="str">
        <f>IF(COUNTIF(Customers!A:A, H9331)&gt;0, "Valid", "Invalid")</f>
        <v>Valid</v>
      </c>
      <c r="L9331" t="str">
        <f t="shared" si="725"/>
        <v>2</v>
      </c>
      <c r="M9331" t="str">
        <f t="shared" si="726"/>
        <v>2023</v>
      </c>
      <c r="N9331">
        <f t="shared" si="727"/>
        <v>143785.76999999999</v>
      </c>
      <c r="O9331">
        <f t="shared" si="728"/>
        <v>143785.76999999999</v>
      </c>
      <c r="P9331" t="str">
        <f t="shared" si="729"/>
        <v/>
      </c>
      <c r="Q9331" s="48" t="str">
        <f>IF(O9331="","",
   IF(OR(O9331&lt;EDA_Outlier_Analysis!$C$10, O9331&gt;EDA_Outlier_Analysis!$C$11),
      "Outlier",
      "Normal"))</f>
        <v>Normal</v>
      </c>
      <c r="R9331" t="str">
        <f>IF(P9331="","",
   IF(OR(P9331 &lt; EDA_Outlier_Analysis!$F$7, P9331 &gt; EDA_Outlier_Analysis!$F$8),
      "Outlier",
      "Normal"))</f>
        <v/>
      </c>
      <c r="S9331" t="str">
        <f>IF(N9331="","",
   IF(OR(N9331 &lt;EDA_Outlier_Analysis!$I$10, N9331 &gt; EDA_Outlier_Analysis!$I$11),
      "Outlier",
      "Normal"))</f>
        <v>Normal</v>
      </c>
    </row>
    <row r="9332" spans="1:19">
      <c r="A9332" t="s">
        <v>19633</v>
      </c>
      <c r="B9332" s="4">
        <v>45261</v>
      </c>
      <c r="C9332" s="2">
        <v>-32649</v>
      </c>
      <c r="D9332" t="s">
        <v>840</v>
      </c>
      <c r="E9332" t="s">
        <v>864</v>
      </c>
      <c r="F9332" t="s">
        <v>9</v>
      </c>
      <c r="G9332" t="s">
        <v>34</v>
      </c>
      <c r="I9332" t="s">
        <v>932</v>
      </c>
      <c r="J9332" t="s">
        <v>19634</v>
      </c>
      <c r="K9332" t="str">
        <f>IF(COUNTIF(Customers!A:A, H9332)&gt;0, "Valid", "Invalid")</f>
        <v>Invalid</v>
      </c>
      <c r="L9332" t="str">
        <f t="shared" si="725"/>
        <v>12</v>
      </c>
      <c r="M9332" t="str">
        <f t="shared" si="726"/>
        <v>2023</v>
      </c>
      <c r="N9332">
        <f t="shared" si="727"/>
        <v>-32649</v>
      </c>
      <c r="O9332" t="str">
        <f t="shared" si="728"/>
        <v/>
      </c>
      <c r="P9332">
        <f t="shared" si="729"/>
        <v>32649</v>
      </c>
      <c r="Q9332" s="48" t="str">
        <f>IF(O9332="","",
   IF(OR(O9332&lt;EDA_Outlier_Analysis!$C$10, O9332&gt;EDA_Outlier_Analysis!$C$11),
      "Outlier",
      "Normal"))</f>
        <v/>
      </c>
      <c r="R9332" t="str">
        <f>IF(P9332="","",
   IF(OR(P9332 &lt; EDA_Outlier_Analysis!$F$7, P9332 &gt; EDA_Outlier_Analysis!$F$8),
      "Outlier",
      "Normal"))</f>
        <v>Normal</v>
      </c>
      <c r="S9332" t="str">
        <f>IF(N9332="","",
   IF(OR(N9332 &lt;EDA_Outlier_Analysis!$I$10, N9332 &gt; EDA_Outlier_Analysis!$I$11),
      "Outlier",
      "Normal"))</f>
        <v>Normal</v>
      </c>
    </row>
    <row r="9333" spans="1:19">
      <c r="A9333" t="s">
        <v>19635</v>
      </c>
      <c r="B9333" s="4">
        <v>45214</v>
      </c>
      <c r="C9333" s="2">
        <v>-32093.62</v>
      </c>
      <c r="D9333" t="s">
        <v>840</v>
      </c>
      <c r="E9333" t="s">
        <v>841</v>
      </c>
      <c r="F9333" t="s">
        <v>10</v>
      </c>
      <c r="G9333" t="s">
        <v>24</v>
      </c>
      <c r="I9333" t="s">
        <v>968</v>
      </c>
      <c r="J9333" t="s">
        <v>19636</v>
      </c>
      <c r="K9333" t="str">
        <f>IF(COUNTIF(Customers!A:A, H9333)&gt;0, "Valid", "Invalid")</f>
        <v>Invalid</v>
      </c>
      <c r="L9333" t="str">
        <f t="shared" si="725"/>
        <v>10</v>
      </c>
      <c r="M9333" t="str">
        <f t="shared" si="726"/>
        <v>2023</v>
      </c>
      <c r="N9333">
        <f t="shared" si="727"/>
        <v>-32093.62</v>
      </c>
      <c r="O9333" t="str">
        <f t="shared" si="728"/>
        <v/>
      </c>
      <c r="P9333">
        <f t="shared" si="729"/>
        <v>32093.62</v>
      </c>
      <c r="Q9333" s="48" t="str">
        <f>IF(O9333="","",
   IF(OR(O9333&lt;EDA_Outlier_Analysis!$C$10, O9333&gt;EDA_Outlier_Analysis!$C$11),
      "Outlier",
      "Normal"))</f>
        <v/>
      </c>
      <c r="R9333" t="str">
        <f>IF(P9333="","",
   IF(OR(P9333 &lt; EDA_Outlier_Analysis!$F$7, P9333 &gt; EDA_Outlier_Analysis!$F$8),
      "Outlier",
      "Normal"))</f>
        <v>Normal</v>
      </c>
      <c r="S9333" t="str">
        <f>IF(N9333="","",
   IF(OR(N9333 &lt;EDA_Outlier_Analysis!$I$10, N9333 &gt; EDA_Outlier_Analysis!$I$11),
      "Outlier",
      "Normal"))</f>
        <v>Normal</v>
      </c>
    </row>
    <row r="9334" spans="1:19">
      <c r="A9334" t="s">
        <v>19637</v>
      </c>
      <c r="B9334" s="4">
        <v>45266</v>
      </c>
      <c r="C9334" s="2">
        <v>-2000</v>
      </c>
      <c r="D9334" t="s">
        <v>840</v>
      </c>
      <c r="E9334" t="s">
        <v>878</v>
      </c>
      <c r="F9334" t="s">
        <v>10</v>
      </c>
      <c r="G9334" t="s">
        <v>20</v>
      </c>
      <c r="I9334" t="s">
        <v>982</v>
      </c>
      <c r="J9334" t="s">
        <v>19638</v>
      </c>
      <c r="K9334" t="str">
        <f>IF(COUNTIF(Customers!A:A, H9334)&gt;0, "Valid", "Invalid")</f>
        <v>Invalid</v>
      </c>
      <c r="L9334" t="str">
        <f t="shared" si="725"/>
        <v>12</v>
      </c>
      <c r="M9334" t="str">
        <f t="shared" si="726"/>
        <v>2023</v>
      </c>
      <c r="N9334">
        <f t="shared" si="727"/>
        <v>-2000</v>
      </c>
      <c r="O9334" t="str">
        <f t="shared" si="728"/>
        <v/>
      </c>
      <c r="P9334">
        <f t="shared" si="729"/>
        <v>2000</v>
      </c>
      <c r="Q9334" s="48" t="str">
        <f>IF(O9334="","",
   IF(OR(O9334&lt;EDA_Outlier_Analysis!$C$10, O9334&gt;EDA_Outlier_Analysis!$C$11),
      "Outlier",
      "Normal"))</f>
        <v/>
      </c>
      <c r="R9334" t="str">
        <f>IF(P9334="","",
   IF(OR(P9334 &lt; EDA_Outlier_Analysis!$F$7, P9334 &gt; EDA_Outlier_Analysis!$F$8),
      "Outlier",
      "Normal"))</f>
        <v>Outlier</v>
      </c>
      <c r="S9334" t="str">
        <f>IF(N9334="","",
   IF(OR(N9334 &lt;EDA_Outlier_Analysis!$I$10, N9334 &gt; EDA_Outlier_Analysis!$I$11),
      "Outlier",
      "Normal"))</f>
        <v>Normal</v>
      </c>
    </row>
    <row r="9335" spans="1:19">
      <c r="A9335" t="s">
        <v>19639</v>
      </c>
      <c r="B9335" s="4">
        <v>44766</v>
      </c>
      <c r="C9335" s="2">
        <v>132086.25</v>
      </c>
      <c r="D9335" t="s">
        <v>849</v>
      </c>
      <c r="E9335" t="s">
        <v>850</v>
      </c>
      <c r="F9335" t="s">
        <v>10</v>
      </c>
      <c r="G9335" t="s">
        <v>31</v>
      </c>
      <c r="H9335" t="s">
        <v>207</v>
      </c>
      <c r="J9335" t="s">
        <v>19640</v>
      </c>
      <c r="K9335" t="str">
        <f>IF(COUNTIF(Customers!A:A, H9335)&gt;0, "Valid", "Invalid")</f>
        <v>Valid</v>
      </c>
      <c r="L9335" t="str">
        <f t="shared" si="725"/>
        <v>7</v>
      </c>
      <c r="M9335" t="str">
        <f t="shared" si="726"/>
        <v>2022</v>
      </c>
      <c r="N9335">
        <f t="shared" si="727"/>
        <v>132086.25</v>
      </c>
      <c r="O9335">
        <f t="shared" si="728"/>
        <v>132086.25</v>
      </c>
      <c r="P9335" t="str">
        <f t="shared" si="729"/>
        <v/>
      </c>
      <c r="Q9335" s="48" t="str">
        <f>IF(O9335="","",
   IF(OR(O9335&lt;EDA_Outlier_Analysis!$C$10, O9335&gt;EDA_Outlier_Analysis!$C$11),
      "Outlier",
      "Normal"))</f>
        <v>Normal</v>
      </c>
      <c r="R9335" t="str">
        <f>IF(P9335="","",
   IF(OR(P9335 &lt; EDA_Outlier_Analysis!$F$7, P9335 &gt; EDA_Outlier_Analysis!$F$8),
      "Outlier",
      "Normal"))</f>
        <v/>
      </c>
      <c r="S9335" t="str">
        <f>IF(N9335="","",
   IF(OR(N9335 &lt;EDA_Outlier_Analysis!$I$10, N9335 &gt; EDA_Outlier_Analysis!$I$11),
      "Outlier",
      "Normal"))</f>
        <v>Normal</v>
      </c>
    </row>
    <row r="9336" spans="1:19">
      <c r="A9336" t="s">
        <v>19641</v>
      </c>
      <c r="B9336" s="4">
        <v>44750</v>
      </c>
      <c r="C9336" s="2">
        <v>-44739.93</v>
      </c>
      <c r="D9336" t="s">
        <v>840</v>
      </c>
      <c r="E9336" t="s">
        <v>841</v>
      </c>
      <c r="F9336" t="s">
        <v>11</v>
      </c>
      <c r="G9336" t="s">
        <v>24</v>
      </c>
      <c r="I9336" t="s">
        <v>1453</v>
      </c>
      <c r="J9336" t="s">
        <v>19642</v>
      </c>
      <c r="K9336" t="str">
        <f>IF(COUNTIF(Customers!A:A, H9336)&gt;0, "Valid", "Invalid")</f>
        <v>Invalid</v>
      </c>
      <c r="L9336" t="str">
        <f t="shared" si="725"/>
        <v>7</v>
      </c>
      <c r="M9336" t="str">
        <f t="shared" si="726"/>
        <v>2022</v>
      </c>
      <c r="N9336">
        <f t="shared" si="727"/>
        <v>-44739.93</v>
      </c>
      <c r="O9336" t="str">
        <f t="shared" si="728"/>
        <v/>
      </c>
      <c r="P9336">
        <f t="shared" si="729"/>
        <v>44739.93</v>
      </c>
      <c r="Q9336" s="48" t="str">
        <f>IF(O9336="","",
   IF(OR(O9336&lt;EDA_Outlier_Analysis!$C$10, O9336&gt;EDA_Outlier_Analysis!$C$11),
      "Outlier",
      "Normal"))</f>
        <v/>
      </c>
      <c r="R9336" t="str">
        <f>IF(P9336="","",
   IF(OR(P9336 &lt; EDA_Outlier_Analysis!$F$7, P9336 &gt; EDA_Outlier_Analysis!$F$8),
      "Outlier",
      "Normal"))</f>
        <v>Normal</v>
      </c>
      <c r="S9336" t="str">
        <f>IF(N9336="","",
   IF(OR(N9336 &lt;EDA_Outlier_Analysis!$I$10, N9336 &gt; EDA_Outlier_Analysis!$I$11),
      "Outlier",
      "Normal"))</f>
        <v>Normal</v>
      </c>
    </row>
    <row r="9337" spans="1:19">
      <c r="A9337" t="s">
        <v>19643</v>
      </c>
      <c r="B9337" s="4">
        <v>44609</v>
      </c>
      <c r="C9337" s="2">
        <v>-34297.71</v>
      </c>
      <c r="D9337" t="s">
        <v>840</v>
      </c>
      <c r="E9337" t="s">
        <v>905</v>
      </c>
      <c r="F9337" t="s">
        <v>9</v>
      </c>
      <c r="G9337" t="s">
        <v>31</v>
      </c>
      <c r="I9337" t="s">
        <v>1013</v>
      </c>
      <c r="J9337" t="s">
        <v>19644</v>
      </c>
      <c r="K9337" t="str">
        <f>IF(COUNTIF(Customers!A:A, H9337)&gt;0, "Valid", "Invalid")</f>
        <v>Invalid</v>
      </c>
      <c r="L9337" t="str">
        <f t="shared" si="725"/>
        <v>2</v>
      </c>
      <c r="M9337" t="str">
        <f t="shared" si="726"/>
        <v>2022</v>
      </c>
      <c r="N9337">
        <f t="shared" si="727"/>
        <v>-34297.71</v>
      </c>
      <c r="O9337" t="str">
        <f t="shared" si="728"/>
        <v/>
      </c>
      <c r="P9337">
        <f t="shared" si="729"/>
        <v>34297.71</v>
      </c>
      <c r="Q9337" s="48" t="str">
        <f>IF(O9337="","",
   IF(OR(O9337&lt;EDA_Outlier_Analysis!$C$10, O9337&gt;EDA_Outlier_Analysis!$C$11),
      "Outlier",
      "Normal"))</f>
        <v/>
      </c>
      <c r="R9337" t="str">
        <f>IF(P9337="","",
   IF(OR(P9337 &lt; EDA_Outlier_Analysis!$F$7, P9337 &gt; EDA_Outlier_Analysis!$F$8),
      "Outlier",
      "Normal"))</f>
        <v>Normal</v>
      </c>
      <c r="S9337" t="str">
        <f>IF(N9337="","",
   IF(OR(N9337 &lt;EDA_Outlier_Analysis!$I$10, N9337 &gt; EDA_Outlier_Analysis!$I$11),
      "Outlier",
      "Normal"))</f>
        <v>Normal</v>
      </c>
    </row>
    <row r="9338" spans="1:19">
      <c r="A9338" t="s">
        <v>19645</v>
      </c>
      <c r="B9338" s="4">
        <v>44780</v>
      </c>
      <c r="C9338" s="2">
        <v>-18664.93</v>
      </c>
      <c r="D9338" t="s">
        <v>840</v>
      </c>
      <c r="E9338" t="s">
        <v>878</v>
      </c>
      <c r="F9338" t="s">
        <v>10</v>
      </c>
      <c r="G9338" t="s">
        <v>24</v>
      </c>
      <c r="I9338" t="s">
        <v>1585</v>
      </c>
      <c r="J9338" t="s">
        <v>19646</v>
      </c>
      <c r="K9338" t="str">
        <f>IF(COUNTIF(Customers!A:A, H9338)&gt;0, "Valid", "Invalid")</f>
        <v>Invalid</v>
      </c>
      <c r="L9338" t="str">
        <f t="shared" si="725"/>
        <v>8</v>
      </c>
      <c r="M9338" t="str">
        <f t="shared" si="726"/>
        <v>2022</v>
      </c>
      <c r="N9338">
        <f t="shared" si="727"/>
        <v>-18664.93</v>
      </c>
      <c r="O9338" t="str">
        <f t="shared" si="728"/>
        <v/>
      </c>
      <c r="P9338">
        <f t="shared" si="729"/>
        <v>18664.93</v>
      </c>
      <c r="Q9338" s="48" t="str">
        <f>IF(O9338="","",
   IF(OR(O9338&lt;EDA_Outlier_Analysis!$C$10, O9338&gt;EDA_Outlier_Analysis!$C$11),
      "Outlier",
      "Normal"))</f>
        <v/>
      </c>
      <c r="R9338" t="str">
        <f>IF(P9338="","",
   IF(OR(P9338 &lt; EDA_Outlier_Analysis!$F$7, P9338 &gt; EDA_Outlier_Analysis!$F$8),
      "Outlier",
      "Normal"))</f>
        <v>Outlier</v>
      </c>
      <c r="S9338" t="str">
        <f>IF(N9338="","",
   IF(OR(N9338 &lt;EDA_Outlier_Analysis!$I$10, N9338 &gt; EDA_Outlier_Analysis!$I$11),
      "Outlier",
      "Normal"))</f>
        <v>Normal</v>
      </c>
    </row>
    <row r="9339" spans="1:19">
      <c r="A9339" t="s">
        <v>19647</v>
      </c>
      <c r="B9339" s="4">
        <v>44703</v>
      </c>
      <c r="C9339" s="2">
        <v>-34414.01</v>
      </c>
      <c r="D9339" t="s">
        <v>840</v>
      </c>
      <c r="E9339" t="s">
        <v>856</v>
      </c>
      <c r="F9339" t="s">
        <v>11</v>
      </c>
      <c r="G9339" t="s">
        <v>34</v>
      </c>
      <c r="I9339" t="s">
        <v>1485</v>
      </c>
      <c r="J9339" t="s">
        <v>19648</v>
      </c>
      <c r="K9339" t="str">
        <f>IF(COUNTIF(Customers!A:A, H9339)&gt;0, "Valid", "Invalid")</f>
        <v>Invalid</v>
      </c>
      <c r="L9339" t="str">
        <f t="shared" si="725"/>
        <v>5</v>
      </c>
      <c r="M9339" t="str">
        <f t="shared" si="726"/>
        <v>2022</v>
      </c>
      <c r="N9339">
        <f t="shared" si="727"/>
        <v>-34414.01</v>
      </c>
      <c r="O9339" t="str">
        <f t="shared" si="728"/>
        <v/>
      </c>
      <c r="P9339">
        <f t="shared" si="729"/>
        <v>34414.01</v>
      </c>
      <c r="Q9339" s="48" t="str">
        <f>IF(O9339="","",
   IF(OR(O9339&lt;EDA_Outlier_Analysis!$C$10, O9339&gt;EDA_Outlier_Analysis!$C$11),
      "Outlier",
      "Normal"))</f>
        <v/>
      </c>
      <c r="R9339" t="str">
        <f>IF(P9339="","",
   IF(OR(P9339 &lt; EDA_Outlier_Analysis!$F$7, P9339 &gt; EDA_Outlier_Analysis!$F$8),
      "Outlier",
      "Normal"))</f>
        <v>Normal</v>
      </c>
      <c r="S9339" t="str">
        <f>IF(N9339="","",
   IF(OR(N9339 &lt;EDA_Outlier_Analysis!$I$10, N9339 &gt; EDA_Outlier_Analysis!$I$11),
      "Outlier",
      "Normal"))</f>
        <v>Normal</v>
      </c>
    </row>
    <row r="9340" spans="1:19">
      <c r="A9340" t="s">
        <v>19649</v>
      </c>
      <c r="B9340" s="4">
        <v>44600</v>
      </c>
      <c r="C9340" s="2">
        <v>111253.24</v>
      </c>
      <c r="D9340" t="s">
        <v>849</v>
      </c>
      <c r="E9340" t="s">
        <v>850</v>
      </c>
      <c r="F9340" t="s">
        <v>9</v>
      </c>
      <c r="G9340" t="s">
        <v>24</v>
      </c>
      <c r="H9340" t="s">
        <v>81</v>
      </c>
      <c r="J9340" t="s">
        <v>19650</v>
      </c>
      <c r="K9340" t="str">
        <f>IF(COUNTIF(Customers!A:A, H9340)&gt;0, "Valid", "Invalid")</f>
        <v>Valid</v>
      </c>
      <c r="L9340" t="str">
        <f t="shared" si="725"/>
        <v>2</v>
      </c>
      <c r="M9340" t="str">
        <f t="shared" si="726"/>
        <v>2022</v>
      </c>
      <c r="N9340">
        <f t="shared" si="727"/>
        <v>111253.24</v>
      </c>
      <c r="O9340">
        <f t="shared" si="728"/>
        <v>111253.24</v>
      </c>
      <c r="P9340" t="str">
        <f t="shared" si="729"/>
        <v/>
      </c>
      <c r="Q9340" s="48" t="str">
        <f>IF(O9340="","",
   IF(OR(O9340&lt;EDA_Outlier_Analysis!$C$10, O9340&gt;EDA_Outlier_Analysis!$C$11),
      "Outlier",
      "Normal"))</f>
        <v>Normal</v>
      </c>
      <c r="R9340" t="str">
        <f>IF(P9340="","",
   IF(OR(P9340 &lt; EDA_Outlier_Analysis!$F$7, P9340 &gt; EDA_Outlier_Analysis!$F$8),
      "Outlier",
      "Normal"))</f>
        <v/>
      </c>
      <c r="S9340" t="str">
        <f>IF(N9340="","",
   IF(OR(N9340 &lt;EDA_Outlier_Analysis!$I$10, N9340 &gt; EDA_Outlier_Analysis!$I$11),
      "Outlier",
      "Normal"))</f>
        <v>Normal</v>
      </c>
    </row>
    <row r="9341" spans="1:19">
      <c r="A9341" t="s">
        <v>19651</v>
      </c>
      <c r="B9341" s="4">
        <v>45094</v>
      </c>
      <c r="C9341" s="2">
        <v>75933.47</v>
      </c>
      <c r="D9341" t="s">
        <v>849</v>
      </c>
      <c r="E9341" t="s">
        <v>868</v>
      </c>
      <c r="F9341" t="s">
        <v>9</v>
      </c>
      <c r="G9341" t="s">
        <v>20</v>
      </c>
      <c r="H9341" t="s">
        <v>579</v>
      </c>
      <c r="J9341" t="s">
        <v>19652</v>
      </c>
      <c r="K9341" t="str">
        <f>IF(COUNTIF(Customers!A:A, H9341)&gt;0, "Valid", "Invalid")</f>
        <v>Valid</v>
      </c>
      <c r="L9341" t="str">
        <f t="shared" si="725"/>
        <v>6</v>
      </c>
      <c r="M9341" t="str">
        <f t="shared" si="726"/>
        <v>2023</v>
      </c>
      <c r="N9341">
        <f t="shared" si="727"/>
        <v>75933.47</v>
      </c>
      <c r="O9341">
        <f t="shared" si="728"/>
        <v>75933.47</v>
      </c>
      <c r="P9341" t="str">
        <f t="shared" si="729"/>
        <v/>
      </c>
      <c r="Q9341" s="48" t="str">
        <f>IF(O9341="","",
   IF(OR(O9341&lt;EDA_Outlier_Analysis!$C$10, O9341&gt;EDA_Outlier_Analysis!$C$11),
      "Outlier",
      "Normal"))</f>
        <v>Normal</v>
      </c>
      <c r="R9341" t="str">
        <f>IF(P9341="","",
   IF(OR(P9341 &lt; EDA_Outlier_Analysis!$F$7, P9341 &gt; EDA_Outlier_Analysis!$F$8),
      "Outlier",
      "Normal"))</f>
        <v/>
      </c>
      <c r="S9341" t="str">
        <f>IF(N9341="","",
   IF(OR(N9341 &lt;EDA_Outlier_Analysis!$I$10, N9341 &gt; EDA_Outlier_Analysis!$I$11),
      "Outlier",
      "Normal"))</f>
        <v>Normal</v>
      </c>
    </row>
    <row r="9342" spans="1:19">
      <c r="A9342" t="s">
        <v>19653</v>
      </c>
      <c r="B9342" s="4">
        <v>45076</v>
      </c>
      <c r="C9342" s="2">
        <v>-42643.72</v>
      </c>
      <c r="D9342" t="s">
        <v>840</v>
      </c>
      <c r="E9342" t="s">
        <v>856</v>
      </c>
      <c r="F9342" t="s">
        <v>11</v>
      </c>
      <c r="G9342" t="s">
        <v>34</v>
      </c>
      <c r="I9342" t="s">
        <v>1109</v>
      </c>
      <c r="J9342" t="s">
        <v>19654</v>
      </c>
      <c r="K9342" t="str">
        <f>IF(COUNTIF(Customers!A:A, H9342)&gt;0, "Valid", "Invalid")</f>
        <v>Invalid</v>
      </c>
      <c r="L9342" t="str">
        <f t="shared" si="725"/>
        <v>5</v>
      </c>
      <c r="M9342" t="str">
        <f t="shared" si="726"/>
        <v>2023</v>
      </c>
      <c r="N9342">
        <f t="shared" si="727"/>
        <v>-42643.72</v>
      </c>
      <c r="O9342" t="str">
        <f t="shared" si="728"/>
        <v/>
      </c>
      <c r="P9342">
        <f t="shared" si="729"/>
        <v>42643.72</v>
      </c>
      <c r="Q9342" s="48" t="str">
        <f>IF(O9342="","",
   IF(OR(O9342&lt;EDA_Outlier_Analysis!$C$10, O9342&gt;EDA_Outlier_Analysis!$C$11),
      "Outlier",
      "Normal"))</f>
        <v/>
      </c>
      <c r="R9342" t="str">
        <f>IF(P9342="","",
   IF(OR(P9342 &lt; EDA_Outlier_Analysis!$F$7, P9342 &gt; EDA_Outlier_Analysis!$F$8),
      "Outlier",
      "Normal"))</f>
        <v>Normal</v>
      </c>
      <c r="S9342" t="str">
        <f>IF(N9342="","",
   IF(OR(N9342 &lt;EDA_Outlier_Analysis!$I$10, N9342 &gt; EDA_Outlier_Analysis!$I$11),
      "Outlier",
      "Normal"))</f>
        <v>Normal</v>
      </c>
    </row>
    <row r="9343" spans="1:19">
      <c r="A9343" t="s">
        <v>19655</v>
      </c>
      <c r="B9343" s="4">
        <v>44768</v>
      </c>
      <c r="C9343" s="2">
        <v>220974.37</v>
      </c>
      <c r="D9343" t="s">
        <v>849</v>
      </c>
      <c r="E9343" t="s">
        <v>868</v>
      </c>
      <c r="F9343" t="s">
        <v>9</v>
      </c>
      <c r="G9343" t="s">
        <v>20</v>
      </c>
      <c r="H9343" t="s">
        <v>409</v>
      </c>
      <c r="J9343" t="s">
        <v>19656</v>
      </c>
      <c r="K9343" t="str">
        <f>IF(COUNTIF(Customers!A:A, H9343)&gt;0, "Valid", "Invalid")</f>
        <v>Valid</v>
      </c>
      <c r="L9343" t="str">
        <f t="shared" si="725"/>
        <v>7</v>
      </c>
      <c r="M9343" t="str">
        <f t="shared" si="726"/>
        <v>2022</v>
      </c>
      <c r="N9343">
        <f t="shared" si="727"/>
        <v>220974.37</v>
      </c>
      <c r="O9343">
        <f t="shared" si="728"/>
        <v>220974.37</v>
      </c>
      <c r="P9343" t="str">
        <f t="shared" si="729"/>
        <v/>
      </c>
      <c r="Q9343" s="48" t="str">
        <f>IF(O9343="","",
   IF(OR(O9343&lt;EDA_Outlier_Analysis!$C$10, O9343&gt;EDA_Outlier_Analysis!$C$11),
      "Outlier",
      "Normal"))</f>
        <v>Normal</v>
      </c>
      <c r="R9343" t="str">
        <f>IF(P9343="","",
   IF(OR(P9343 &lt; EDA_Outlier_Analysis!$F$7, P9343 &gt; EDA_Outlier_Analysis!$F$8),
      "Outlier",
      "Normal"))</f>
        <v/>
      </c>
      <c r="S9343" t="str">
        <f>IF(N9343="","",
   IF(OR(N9343 &lt;EDA_Outlier_Analysis!$I$10, N9343 &gt; EDA_Outlier_Analysis!$I$11),
      "Outlier",
      "Normal"))</f>
        <v>Normal</v>
      </c>
    </row>
    <row r="9344" spans="1:19">
      <c r="A9344" t="s">
        <v>19657</v>
      </c>
      <c r="B9344" s="4">
        <v>44646</v>
      </c>
      <c r="C9344" s="2">
        <v>150517.96</v>
      </c>
      <c r="D9344" t="s">
        <v>849</v>
      </c>
      <c r="E9344" t="s">
        <v>868</v>
      </c>
      <c r="F9344" t="s">
        <v>9</v>
      </c>
      <c r="G9344" t="s">
        <v>24</v>
      </c>
      <c r="H9344" t="s">
        <v>283</v>
      </c>
      <c r="J9344" t="s">
        <v>19658</v>
      </c>
      <c r="K9344" t="str">
        <f>IF(COUNTIF(Customers!A:A, H9344)&gt;0, "Valid", "Invalid")</f>
        <v>Valid</v>
      </c>
      <c r="L9344" t="str">
        <f t="shared" si="725"/>
        <v>3</v>
      </c>
      <c r="M9344" t="str">
        <f t="shared" si="726"/>
        <v>2022</v>
      </c>
      <c r="N9344">
        <f t="shared" si="727"/>
        <v>150517.96</v>
      </c>
      <c r="O9344">
        <f t="shared" si="728"/>
        <v>150517.96</v>
      </c>
      <c r="P9344" t="str">
        <f t="shared" si="729"/>
        <v/>
      </c>
      <c r="Q9344" s="48" t="str">
        <f>IF(O9344="","",
   IF(OR(O9344&lt;EDA_Outlier_Analysis!$C$10, O9344&gt;EDA_Outlier_Analysis!$C$11),
      "Outlier",
      "Normal"))</f>
        <v>Normal</v>
      </c>
      <c r="R9344" t="str">
        <f>IF(P9344="","",
   IF(OR(P9344 &lt; EDA_Outlier_Analysis!$F$7, P9344 &gt; EDA_Outlier_Analysis!$F$8),
      "Outlier",
      "Normal"))</f>
        <v/>
      </c>
      <c r="S9344" t="str">
        <f>IF(N9344="","",
   IF(OR(N9344 &lt;EDA_Outlier_Analysis!$I$10, N9344 &gt; EDA_Outlier_Analysis!$I$11),
      "Outlier",
      "Normal"))</f>
        <v>Normal</v>
      </c>
    </row>
    <row r="9345" spans="1:19">
      <c r="A9345" t="s">
        <v>19659</v>
      </c>
      <c r="B9345" s="4">
        <v>44745</v>
      </c>
      <c r="C9345" s="2">
        <v>146311.07</v>
      </c>
      <c r="D9345" t="s">
        <v>849</v>
      </c>
      <c r="E9345" t="s">
        <v>868</v>
      </c>
      <c r="F9345" t="s">
        <v>11</v>
      </c>
      <c r="G9345" t="s">
        <v>20</v>
      </c>
      <c r="H9345" t="s">
        <v>139</v>
      </c>
      <c r="J9345" t="s">
        <v>19660</v>
      </c>
      <c r="K9345" t="str">
        <f>IF(COUNTIF(Customers!A:A, H9345)&gt;0, "Valid", "Invalid")</f>
        <v>Valid</v>
      </c>
      <c r="L9345" t="str">
        <f t="shared" si="725"/>
        <v>7</v>
      </c>
      <c r="M9345" t="str">
        <f t="shared" si="726"/>
        <v>2022</v>
      </c>
      <c r="N9345">
        <f t="shared" si="727"/>
        <v>146311.07</v>
      </c>
      <c r="O9345">
        <f t="shared" si="728"/>
        <v>146311.07</v>
      </c>
      <c r="P9345" t="str">
        <f t="shared" si="729"/>
        <v/>
      </c>
      <c r="Q9345" s="48" t="str">
        <f>IF(O9345="","",
   IF(OR(O9345&lt;EDA_Outlier_Analysis!$C$10, O9345&gt;EDA_Outlier_Analysis!$C$11),
      "Outlier",
      "Normal"))</f>
        <v>Normal</v>
      </c>
      <c r="R9345" t="str">
        <f>IF(P9345="","",
   IF(OR(P9345 &lt; EDA_Outlier_Analysis!$F$7, P9345 &gt; EDA_Outlier_Analysis!$F$8),
      "Outlier",
      "Normal"))</f>
        <v/>
      </c>
      <c r="S9345" t="str">
        <f>IF(N9345="","",
   IF(OR(N9345 &lt;EDA_Outlier_Analysis!$I$10, N9345 &gt; EDA_Outlier_Analysis!$I$11),
      "Outlier",
      "Normal"))</f>
        <v>Normal</v>
      </c>
    </row>
    <row r="9346" spans="1:19">
      <c r="A9346" t="s">
        <v>19661</v>
      </c>
      <c r="B9346" s="4">
        <v>44801</v>
      </c>
      <c r="C9346" s="2">
        <v>14622.53</v>
      </c>
      <c r="D9346" t="s">
        <v>971</v>
      </c>
      <c r="E9346" t="s">
        <v>971</v>
      </c>
      <c r="F9346" t="s">
        <v>10</v>
      </c>
      <c r="G9346" t="s">
        <v>20</v>
      </c>
      <c r="J9346" t="s">
        <v>19662</v>
      </c>
      <c r="K9346" t="str">
        <f>IF(COUNTIF(Customers!A:A, H9346)&gt;0, "Valid", "Invalid")</f>
        <v>Invalid</v>
      </c>
      <c r="L9346" t="str">
        <f t="shared" si="725"/>
        <v>8</v>
      </c>
      <c r="M9346" t="str">
        <f t="shared" si="726"/>
        <v>2022</v>
      </c>
      <c r="N9346">
        <f t="shared" si="727"/>
        <v>-14622.53</v>
      </c>
      <c r="O9346" t="str">
        <f t="shared" si="728"/>
        <v/>
      </c>
      <c r="P9346" t="str">
        <f t="shared" si="729"/>
        <v/>
      </c>
      <c r="Q9346" s="48" t="str">
        <f>IF(O9346="","",
   IF(OR(O9346&lt;EDA_Outlier_Analysis!$C$10, O9346&gt;EDA_Outlier_Analysis!$C$11),
      "Outlier",
      "Normal"))</f>
        <v/>
      </c>
      <c r="R9346" t="str">
        <f>IF(P9346="","",
   IF(OR(P9346 &lt; EDA_Outlier_Analysis!$F$7, P9346 &gt; EDA_Outlier_Analysis!$F$8),
      "Outlier",
      "Normal"))</f>
        <v/>
      </c>
      <c r="S9346" t="str">
        <f>IF(N9346="","",
   IF(OR(N9346 &lt;EDA_Outlier_Analysis!$I$10, N9346 &gt; EDA_Outlier_Analysis!$I$11),
      "Outlier",
      "Normal"))</f>
        <v>Normal</v>
      </c>
    </row>
    <row r="9347" spans="1:19">
      <c r="A9347" t="s">
        <v>19663</v>
      </c>
      <c r="B9347" s="4">
        <v>45257</v>
      </c>
      <c r="C9347" s="2">
        <v>170712.84</v>
      </c>
      <c r="D9347" t="s">
        <v>849</v>
      </c>
      <c r="E9347" t="s">
        <v>868</v>
      </c>
      <c r="F9347" t="s">
        <v>11</v>
      </c>
      <c r="G9347" t="s">
        <v>24</v>
      </c>
      <c r="H9347" t="s">
        <v>347</v>
      </c>
      <c r="J9347" t="s">
        <v>19664</v>
      </c>
      <c r="K9347" t="str">
        <f>IF(COUNTIF(Customers!A:A, H9347)&gt;0, "Valid", "Invalid")</f>
        <v>Valid</v>
      </c>
      <c r="L9347" t="str">
        <f t="shared" ref="L9347:L9410" si="730">TEXT(B9347,"m")</f>
        <v>11</v>
      </c>
      <c r="M9347" t="str">
        <f t="shared" ref="M9347:M9410" si="731">TEXT(B9347,"yyyy")</f>
        <v>2023</v>
      </c>
      <c r="N9347">
        <f t="shared" ref="N9347:N9410" si="732">IF(D9347="Revenue",C9347,-ABS(C9347))</f>
        <v>170712.84</v>
      </c>
      <c r="O9347">
        <f t="shared" ref="O9347:O9410" si="733">IF(D9347="Revenue", C9347, "")</f>
        <v>170712.84</v>
      </c>
      <c r="P9347" t="str">
        <f t="shared" ref="P9347:P9410" si="734">IF(D9347="Expense", ABS(C9347), "")</f>
        <v/>
      </c>
      <c r="Q9347" s="48" t="str">
        <f>IF(O9347="","",
   IF(OR(O9347&lt;EDA_Outlier_Analysis!$C$10, O9347&gt;EDA_Outlier_Analysis!$C$11),
      "Outlier",
      "Normal"))</f>
        <v>Normal</v>
      </c>
      <c r="R9347" t="str">
        <f>IF(P9347="","",
   IF(OR(P9347 &lt; EDA_Outlier_Analysis!$F$7, P9347 &gt; EDA_Outlier_Analysis!$F$8),
      "Outlier",
      "Normal"))</f>
        <v/>
      </c>
      <c r="S9347" t="str">
        <f>IF(N9347="","",
   IF(OR(N9347 &lt;EDA_Outlier_Analysis!$I$10, N9347 &gt; EDA_Outlier_Analysis!$I$11),
      "Outlier",
      "Normal"))</f>
        <v>Normal</v>
      </c>
    </row>
    <row r="9348" spans="1:19">
      <c r="A9348" t="s">
        <v>19665</v>
      </c>
      <c r="B9348" s="4">
        <v>45195</v>
      </c>
      <c r="C9348" s="2">
        <v>147702.18</v>
      </c>
      <c r="D9348" t="s">
        <v>849</v>
      </c>
      <c r="E9348" t="s">
        <v>850</v>
      </c>
      <c r="F9348" t="s">
        <v>10</v>
      </c>
      <c r="G9348" t="s">
        <v>20</v>
      </c>
      <c r="H9348" t="s">
        <v>119</v>
      </c>
      <c r="J9348" t="s">
        <v>19666</v>
      </c>
      <c r="K9348" t="str">
        <f>IF(COUNTIF(Customers!A:A, H9348)&gt;0, "Valid", "Invalid")</f>
        <v>Valid</v>
      </c>
      <c r="L9348" t="str">
        <f t="shared" si="730"/>
        <v>9</v>
      </c>
      <c r="M9348" t="str">
        <f t="shared" si="731"/>
        <v>2023</v>
      </c>
      <c r="N9348">
        <f t="shared" si="732"/>
        <v>147702.18</v>
      </c>
      <c r="O9348">
        <f t="shared" si="733"/>
        <v>147702.18</v>
      </c>
      <c r="P9348" t="str">
        <f t="shared" si="734"/>
        <v/>
      </c>
      <c r="Q9348" s="48" t="str">
        <f>IF(O9348="","",
   IF(OR(O9348&lt;EDA_Outlier_Analysis!$C$10, O9348&gt;EDA_Outlier_Analysis!$C$11),
      "Outlier",
      "Normal"))</f>
        <v>Normal</v>
      </c>
      <c r="R9348" t="str">
        <f>IF(P9348="","",
   IF(OR(P9348 &lt; EDA_Outlier_Analysis!$F$7, P9348 &gt; EDA_Outlier_Analysis!$F$8),
      "Outlier",
      "Normal"))</f>
        <v/>
      </c>
      <c r="S9348" t="str">
        <f>IF(N9348="","",
   IF(OR(N9348 &lt;EDA_Outlier_Analysis!$I$10, N9348 &gt; EDA_Outlier_Analysis!$I$11),
      "Outlier",
      "Normal"))</f>
        <v>Normal</v>
      </c>
    </row>
    <row r="9349" spans="1:19">
      <c r="A9349" t="s">
        <v>19667</v>
      </c>
      <c r="B9349" s="4">
        <v>45121</v>
      </c>
      <c r="C9349" s="2">
        <v>111213.3</v>
      </c>
      <c r="D9349" t="s">
        <v>849</v>
      </c>
      <c r="E9349" t="s">
        <v>868</v>
      </c>
      <c r="F9349" t="s">
        <v>9</v>
      </c>
      <c r="G9349" t="s">
        <v>34</v>
      </c>
      <c r="H9349" t="s">
        <v>125</v>
      </c>
      <c r="J9349" t="s">
        <v>19668</v>
      </c>
      <c r="K9349" t="str">
        <f>IF(COUNTIF(Customers!A:A, H9349)&gt;0, "Valid", "Invalid")</f>
        <v>Valid</v>
      </c>
      <c r="L9349" t="str">
        <f t="shared" si="730"/>
        <v>7</v>
      </c>
      <c r="M9349" t="str">
        <f t="shared" si="731"/>
        <v>2023</v>
      </c>
      <c r="N9349">
        <f t="shared" si="732"/>
        <v>111213.3</v>
      </c>
      <c r="O9349">
        <f t="shared" si="733"/>
        <v>111213.3</v>
      </c>
      <c r="P9349" t="str">
        <f t="shared" si="734"/>
        <v/>
      </c>
      <c r="Q9349" s="48" t="str">
        <f>IF(O9349="","",
   IF(OR(O9349&lt;EDA_Outlier_Analysis!$C$10, O9349&gt;EDA_Outlier_Analysis!$C$11),
      "Outlier",
      "Normal"))</f>
        <v>Normal</v>
      </c>
      <c r="R9349" t="str">
        <f>IF(P9349="","",
   IF(OR(P9349 &lt; EDA_Outlier_Analysis!$F$7, P9349 &gt; EDA_Outlier_Analysis!$F$8),
      "Outlier",
      "Normal"))</f>
        <v/>
      </c>
      <c r="S9349" t="str">
        <f>IF(N9349="","",
   IF(OR(N9349 &lt;EDA_Outlier_Analysis!$I$10, N9349 &gt; EDA_Outlier_Analysis!$I$11),
      "Outlier",
      "Normal"))</f>
        <v>Normal</v>
      </c>
    </row>
    <row r="9350" spans="1:19">
      <c r="A9350" t="s">
        <v>19669</v>
      </c>
      <c r="B9350" s="4">
        <v>44752</v>
      </c>
      <c r="C9350" s="2">
        <v>13317.37</v>
      </c>
      <c r="D9350" t="s">
        <v>873</v>
      </c>
      <c r="E9350" t="s">
        <v>873</v>
      </c>
      <c r="F9350" t="s">
        <v>9</v>
      </c>
      <c r="G9350" t="s">
        <v>20</v>
      </c>
      <c r="J9350" t="s">
        <v>19670</v>
      </c>
      <c r="K9350" t="str">
        <f>IF(COUNTIF(Customers!A:A, H9350)&gt;0, "Valid", "Invalid")</f>
        <v>Invalid</v>
      </c>
      <c r="L9350" t="str">
        <f t="shared" si="730"/>
        <v>7</v>
      </c>
      <c r="M9350" t="str">
        <f t="shared" si="731"/>
        <v>2022</v>
      </c>
      <c r="N9350">
        <f t="shared" si="732"/>
        <v>-13317.37</v>
      </c>
      <c r="O9350" t="str">
        <f t="shared" si="733"/>
        <v/>
      </c>
      <c r="P9350" t="str">
        <f t="shared" si="734"/>
        <v/>
      </c>
      <c r="Q9350" s="48" t="str">
        <f>IF(O9350="","",
   IF(OR(O9350&lt;EDA_Outlier_Analysis!$C$10, O9350&gt;EDA_Outlier_Analysis!$C$11),
      "Outlier",
      "Normal"))</f>
        <v/>
      </c>
      <c r="R9350" t="str">
        <f>IF(P9350="","",
   IF(OR(P9350 &lt; EDA_Outlier_Analysis!$F$7, P9350 &gt; EDA_Outlier_Analysis!$F$8),
      "Outlier",
      "Normal"))</f>
        <v/>
      </c>
      <c r="S9350" t="str">
        <f>IF(N9350="","",
   IF(OR(N9350 &lt;EDA_Outlier_Analysis!$I$10, N9350 &gt; EDA_Outlier_Analysis!$I$11),
      "Outlier",
      "Normal"))</f>
        <v>Normal</v>
      </c>
    </row>
    <row r="9351" spans="1:19">
      <c r="A9351" t="s">
        <v>19671</v>
      </c>
      <c r="B9351" s="4">
        <v>45274</v>
      </c>
      <c r="C9351" s="2">
        <v>-34020.53</v>
      </c>
      <c r="D9351" t="s">
        <v>840</v>
      </c>
      <c r="E9351" t="s">
        <v>905</v>
      </c>
      <c r="F9351" t="s">
        <v>9</v>
      </c>
      <c r="G9351" t="s">
        <v>31</v>
      </c>
      <c r="I9351" t="s">
        <v>965</v>
      </c>
      <c r="J9351" t="s">
        <v>19672</v>
      </c>
      <c r="K9351" t="str">
        <f>IF(COUNTIF(Customers!A:A, H9351)&gt;0, "Valid", "Invalid")</f>
        <v>Invalid</v>
      </c>
      <c r="L9351" t="str">
        <f t="shared" si="730"/>
        <v>12</v>
      </c>
      <c r="M9351" t="str">
        <f t="shared" si="731"/>
        <v>2023</v>
      </c>
      <c r="N9351">
        <f t="shared" si="732"/>
        <v>-34020.53</v>
      </c>
      <c r="O9351" t="str">
        <f t="shared" si="733"/>
        <v/>
      </c>
      <c r="P9351">
        <f t="shared" si="734"/>
        <v>34020.53</v>
      </c>
      <c r="Q9351" s="48" t="str">
        <f>IF(O9351="","",
   IF(OR(O9351&lt;EDA_Outlier_Analysis!$C$10, O9351&gt;EDA_Outlier_Analysis!$C$11),
      "Outlier",
      "Normal"))</f>
        <v/>
      </c>
      <c r="R9351" t="str">
        <f>IF(P9351="","",
   IF(OR(P9351 &lt; EDA_Outlier_Analysis!$F$7, P9351 &gt; EDA_Outlier_Analysis!$F$8),
      "Outlier",
      "Normal"))</f>
        <v>Normal</v>
      </c>
      <c r="S9351" t="str">
        <f>IF(N9351="","",
   IF(OR(N9351 &lt;EDA_Outlier_Analysis!$I$10, N9351 &gt; EDA_Outlier_Analysis!$I$11),
      "Outlier",
      "Normal"))</f>
        <v>Normal</v>
      </c>
    </row>
    <row r="9352" spans="1:19">
      <c r="A9352" t="s">
        <v>19673</v>
      </c>
      <c r="B9352" s="4">
        <v>44897</v>
      </c>
      <c r="C9352" s="2">
        <v>-34409.910000000003</v>
      </c>
      <c r="D9352" t="s">
        <v>840</v>
      </c>
      <c r="E9352" t="s">
        <v>845</v>
      </c>
      <c r="F9352" t="s">
        <v>10</v>
      </c>
      <c r="G9352" t="s">
        <v>20</v>
      </c>
      <c r="I9352" t="s">
        <v>1412</v>
      </c>
      <c r="J9352" t="s">
        <v>19674</v>
      </c>
      <c r="K9352" t="str">
        <f>IF(COUNTIF(Customers!A:A, H9352)&gt;0, "Valid", "Invalid")</f>
        <v>Invalid</v>
      </c>
      <c r="L9352" t="str">
        <f t="shared" si="730"/>
        <v>12</v>
      </c>
      <c r="M9352" t="str">
        <f t="shared" si="731"/>
        <v>2022</v>
      </c>
      <c r="N9352">
        <f t="shared" si="732"/>
        <v>-34409.910000000003</v>
      </c>
      <c r="O9352" t="str">
        <f t="shared" si="733"/>
        <v/>
      </c>
      <c r="P9352">
        <f t="shared" si="734"/>
        <v>34409.910000000003</v>
      </c>
      <c r="Q9352" s="48" t="str">
        <f>IF(O9352="","",
   IF(OR(O9352&lt;EDA_Outlier_Analysis!$C$10, O9352&gt;EDA_Outlier_Analysis!$C$11),
      "Outlier",
      "Normal"))</f>
        <v/>
      </c>
      <c r="R9352" t="str">
        <f>IF(P9352="","",
   IF(OR(P9352 &lt; EDA_Outlier_Analysis!$F$7, P9352 &gt; EDA_Outlier_Analysis!$F$8),
      "Outlier",
      "Normal"))</f>
        <v>Normal</v>
      </c>
      <c r="S9352" t="str">
        <f>IF(N9352="","",
   IF(OR(N9352 &lt;EDA_Outlier_Analysis!$I$10, N9352 &gt; EDA_Outlier_Analysis!$I$11),
      "Outlier",
      "Normal"))</f>
        <v>Normal</v>
      </c>
    </row>
    <row r="9353" spans="1:19">
      <c r="A9353" t="s">
        <v>19675</v>
      </c>
      <c r="B9353" s="4">
        <v>45078</v>
      </c>
      <c r="C9353" s="2">
        <v>-41712.019999999997</v>
      </c>
      <c r="D9353" t="s">
        <v>840</v>
      </c>
      <c r="E9353" t="s">
        <v>905</v>
      </c>
      <c r="F9353" t="s">
        <v>9</v>
      </c>
      <c r="G9353" t="s">
        <v>24</v>
      </c>
      <c r="I9353" t="s">
        <v>1443</v>
      </c>
      <c r="J9353" t="s">
        <v>19676</v>
      </c>
      <c r="K9353" t="str">
        <f>IF(COUNTIF(Customers!A:A, H9353)&gt;0, "Valid", "Invalid")</f>
        <v>Invalid</v>
      </c>
      <c r="L9353" t="str">
        <f t="shared" si="730"/>
        <v>6</v>
      </c>
      <c r="M9353" t="str">
        <f t="shared" si="731"/>
        <v>2023</v>
      </c>
      <c r="N9353">
        <f t="shared" si="732"/>
        <v>-41712.019999999997</v>
      </c>
      <c r="O9353" t="str">
        <f t="shared" si="733"/>
        <v/>
      </c>
      <c r="P9353">
        <f t="shared" si="734"/>
        <v>41712.019999999997</v>
      </c>
      <c r="Q9353" s="48" t="str">
        <f>IF(O9353="","",
   IF(OR(O9353&lt;EDA_Outlier_Analysis!$C$10, O9353&gt;EDA_Outlier_Analysis!$C$11),
      "Outlier",
      "Normal"))</f>
        <v/>
      </c>
      <c r="R9353" t="str">
        <f>IF(P9353="","",
   IF(OR(P9353 &lt; EDA_Outlier_Analysis!$F$7, P9353 &gt; EDA_Outlier_Analysis!$F$8),
      "Outlier",
      "Normal"))</f>
        <v>Normal</v>
      </c>
      <c r="S9353" t="str">
        <f>IF(N9353="","",
   IF(OR(N9353 &lt;EDA_Outlier_Analysis!$I$10, N9353 &gt; EDA_Outlier_Analysis!$I$11),
      "Outlier",
      "Normal"))</f>
        <v>Normal</v>
      </c>
    </row>
    <row r="9354" spans="1:19">
      <c r="A9354" t="s">
        <v>19677</v>
      </c>
      <c r="B9354" s="4">
        <v>45283</v>
      </c>
      <c r="C9354" s="2">
        <v>-33166.83</v>
      </c>
      <c r="D9354" t="s">
        <v>840</v>
      </c>
      <c r="E9354" t="s">
        <v>878</v>
      </c>
      <c r="F9354" t="s">
        <v>10</v>
      </c>
      <c r="G9354" t="s">
        <v>20</v>
      </c>
      <c r="I9354" t="s">
        <v>1018</v>
      </c>
      <c r="J9354" t="s">
        <v>19678</v>
      </c>
      <c r="K9354" t="str">
        <f>IF(COUNTIF(Customers!A:A, H9354)&gt;0, "Valid", "Invalid")</f>
        <v>Invalid</v>
      </c>
      <c r="L9354" t="str">
        <f t="shared" si="730"/>
        <v>12</v>
      </c>
      <c r="M9354" t="str">
        <f t="shared" si="731"/>
        <v>2023</v>
      </c>
      <c r="N9354">
        <f t="shared" si="732"/>
        <v>-33166.83</v>
      </c>
      <c r="O9354" t="str">
        <f t="shared" si="733"/>
        <v/>
      </c>
      <c r="P9354">
        <f t="shared" si="734"/>
        <v>33166.83</v>
      </c>
      <c r="Q9354" s="48" t="str">
        <f>IF(O9354="","",
   IF(OR(O9354&lt;EDA_Outlier_Analysis!$C$10, O9354&gt;EDA_Outlier_Analysis!$C$11),
      "Outlier",
      "Normal"))</f>
        <v/>
      </c>
      <c r="R9354" t="str">
        <f>IF(P9354="","",
   IF(OR(P9354 &lt; EDA_Outlier_Analysis!$F$7, P9354 &gt; EDA_Outlier_Analysis!$F$8),
      "Outlier",
      "Normal"))</f>
        <v>Normal</v>
      </c>
      <c r="S9354" t="str">
        <f>IF(N9354="","",
   IF(OR(N9354 &lt;EDA_Outlier_Analysis!$I$10, N9354 &gt; EDA_Outlier_Analysis!$I$11),
      "Outlier",
      "Normal"))</f>
        <v>Normal</v>
      </c>
    </row>
    <row r="9355" spans="1:19">
      <c r="A9355" t="s">
        <v>19679</v>
      </c>
      <c r="B9355" s="4">
        <v>44588</v>
      </c>
      <c r="C9355" s="2">
        <v>-60344.88</v>
      </c>
      <c r="D9355" t="s">
        <v>840</v>
      </c>
      <c r="E9355" t="s">
        <v>905</v>
      </c>
      <c r="F9355" t="s">
        <v>11</v>
      </c>
      <c r="G9355" t="s">
        <v>31</v>
      </c>
      <c r="I9355" t="s">
        <v>4371</v>
      </c>
      <c r="J9355" t="s">
        <v>19680</v>
      </c>
      <c r="K9355" t="str">
        <f>IF(COUNTIF(Customers!A:A, H9355)&gt;0, "Valid", "Invalid")</f>
        <v>Invalid</v>
      </c>
      <c r="L9355" t="str">
        <f t="shared" si="730"/>
        <v>1</v>
      </c>
      <c r="M9355" t="str">
        <f t="shared" si="731"/>
        <v>2022</v>
      </c>
      <c r="N9355">
        <f t="shared" si="732"/>
        <v>-60344.88</v>
      </c>
      <c r="O9355" t="str">
        <f t="shared" si="733"/>
        <v/>
      </c>
      <c r="P9355">
        <f t="shared" si="734"/>
        <v>60344.88</v>
      </c>
      <c r="Q9355" s="48" t="str">
        <f>IF(O9355="","",
   IF(OR(O9355&lt;EDA_Outlier_Analysis!$C$10, O9355&gt;EDA_Outlier_Analysis!$C$11),
      "Outlier",
      "Normal"))</f>
        <v/>
      </c>
      <c r="R9355" t="str">
        <f>IF(P9355="","",
   IF(OR(P9355 &lt; EDA_Outlier_Analysis!$F$7, P9355 &gt; EDA_Outlier_Analysis!$F$8),
      "Outlier",
      "Normal"))</f>
        <v>Outlier</v>
      </c>
      <c r="S9355" t="str">
        <f>IF(N9355="","",
   IF(OR(N9355 &lt;EDA_Outlier_Analysis!$I$10, N9355 &gt; EDA_Outlier_Analysis!$I$11),
      "Outlier",
      "Normal"))</f>
        <v>Normal</v>
      </c>
    </row>
    <row r="9356" spans="1:19">
      <c r="A9356" t="s">
        <v>19681</v>
      </c>
      <c r="B9356" s="4">
        <v>44927</v>
      </c>
      <c r="C9356" s="2">
        <v>181284.23</v>
      </c>
      <c r="D9356" t="s">
        <v>849</v>
      </c>
      <c r="E9356" t="s">
        <v>853</v>
      </c>
      <c r="F9356" t="s">
        <v>9</v>
      </c>
      <c r="G9356" t="s">
        <v>20</v>
      </c>
      <c r="H9356" t="s">
        <v>413</v>
      </c>
      <c r="J9356" t="s">
        <v>19682</v>
      </c>
      <c r="K9356" t="str">
        <f>IF(COUNTIF(Customers!A:A, H9356)&gt;0, "Valid", "Invalid")</f>
        <v>Valid</v>
      </c>
      <c r="L9356" t="str">
        <f t="shared" si="730"/>
        <v>1</v>
      </c>
      <c r="M9356" t="str">
        <f t="shared" si="731"/>
        <v>2023</v>
      </c>
      <c r="N9356">
        <f t="shared" si="732"/>
        <v>181284.23</v>
      </c>
      <c r="O9356">
        <f t="shared" si="733"/>
        <v>181284.23</v>
      </c>
      <c r="P9356" t="str">
        <f t="shared" si="734"/>
        <v/>
      </c>
      <c r="Q9356" s="48" t="str">
        <f>IF(O9356="","",
   IF(OR(O9356&lt;EDA_Outlier_Analysis!$C$10, O9356&gt;EDA_Outlier_Analysis!$C$11),
      "Outlier",
      "Normal"))</f>
        <v>Normal</v>
      </c>
      <c r="R9356" t="str">
        <f>IF(P9356="","",
   IF(OR(P9356 &lt; EDA_Outlier_Analysis!$F$7, P9356 &gt; EDA_Outlier_Analysis!$F$8),
      "Outlier",
      "Normal"))</f>
        <v/>
      </c>
      <c r="S9356" t="str">
        <f>IF(N9356="","",
   IF(OR(N9356 &lt;EDA_Outlier_Analysis!$I$10, N9356 &gt; EDA_Outlier_Analysis!$I$11),
      "Outlier",
      "Normal"))</f>
        <v>Normal</v>
      </c>
    </row>
    <row r="9357" spans="1:19">
      <c r="A9357" t="s">
        <v>19683</v>
      </c>
      <c r="B9357" s="4">
        <v>45052</v>
      </c>
      <c r="C9357" s="2">
        <v>217013.82</v>
      </c>
      <c r="D9357" t="s">
        <v>849</v>
      </c>
      <c r="E9357" t="s">
        <v>853</v>
      </c>
      <c r="F9357" t="s">
        <v>11</v>
      </c>
      <c r="G9357" t="s">
        <v>31</v>
      </c>
      <c r="H9357" t="s">
        <v>115</v>
      </c>
      <c r="J9357" t="s">
        <v>19684</v>
      </c>
      <c r="K9357" t="str">
        <f>IF(COUNTIF(Customers!A:A, H9357)&gt;0, "Valid", "Invalid")</f>
        <v>Valid</v>
      </c>
      <c r="L9357" t="str">
        <f t="shared" si="730"/>
        <v>5</v>
      </c>
      <c r="M9357" t="str">
        <f t="shared" si="731"/>
        <v>2023</v>
      </c>
      <c r="N9357">
        <f t="shared" si="732"/>
        <v>217013.82</v>
      </c>
      <c r="O9357">
        <f t="shared" si="733"/>
        <v>217013.82</v>
      </c>
      <c r="P9357" t="str">
        <f t="shared" si="734"/>
        <v/>
      </c>
      <c r="Q9357" s="48" t="str">
        <f>IF(O9357="","",
   IF(OR(O9357&lt;EDA_Outlier_Analysis!$C$10, O9357&gt;EDA_Outlier_Analysis!$C$11),
      "Outlier",
      "Normal"))</f>
        <v>Normal</v>
      </c>
      <c r="R9357" t="str">
        <f>IF(P9357="","",
   IF(OR(P9357 &lt; EDA_Outlier_Analysis!$F$7, P9357 &gt; EDA_Outlier_Analysis!$F$8),
      "Outlier",
      "Normal"))</f>
        <v/>
      </c>
      <c r="S9357" t="str">
        <f>IF(N9357="","",
   IF(OR(N9357 &lt;EDA_Outlier_Analysis!$I$10, N9357 &gt; EDA_Outlier_Analysis!$I$11),
      "Outlier",
      "Normal"))</f>
        <v>Normal</v>
      </c>
    </row>
    <row r="9358" spans="1:19">
      <c r="A9358" t="s">
        <v>19685</v>
      </c>
      <c r="B9358" s="4">
        <v>44671</v>
      </c>
      <c r="C9358" s="2">
        <v>-59081.77</v>
      </c>
      <c r="D9358" t="s">
        <v>840</v>
      </c>
      <c r="E9358" t="s">
        <v>856</v>
      </c>
      <c r="F9358" t="s">
        <v>11</v>
      </c>
      <c r="G9358" t="s">
        <v>31</v>
      </c>
      <c r="I9358" t="s">
        <v>1010</v>
      </c>
      <c r="J9358" t="s">
        <v>19686</v>
      </c>
      <c r="K9358" t="str">
        <f>IF(COUNTIF(Customers!A:A, H9358)&gt;0, "Valid", "Invalid")</f>
        <v>Invalid</v>
      </c>
      <c r="L9358" t="str">
        <f t="shared" si="730"/>
        <v>4</v>
      </c>
      <c r="M9358" t="str">
        <f t="shared" si="731"/>
        <v>2022</v>
      </c>
      <c r="N9358">
        <f t="shared" si="732"/>
        <v>-59081.77</v>
      </c>
      <c r="O9358" t="str">
        <f t="shared" si="733"/>
        <v/>
      </c>
      <c r="P9358">
        <f t="shared" si="734"/>
        <v>59081.77</v>
      </c>
      <c r="Q9358" s="48" t="str">
        <f>IF(O9358="","",
   IF(OR(O9358&lt;EDA_Outlier_Analysis!$C$10, O9358&gt;EDA_Outlier_Analysis!$C$11),
      "Outlier",
      "Normal"))</f>
        <v/>
      </c>
      <c r="R9358" t="str">
        <f>IF(P9358="","",
   IF(OR(P9358 &lt; EDA_Outlier_Analysis!$F$7, P9358 &gt; EDA_Outlier_Analysis!$F$8),
      "Outlier",
      "Normal"))</f>
        <v>Outlier</v>
      </c>
      <c r="S9358" t="str">
        <f>IF(N9358="","",
   IF(OR(N9358 &lt;EDA_Outlier_Analysis!$I$10, N9358 &gt; EDA_Outlier_Analysis!$I$11),
      "Outlier",
      "Normal"))</f>
        <v>Normal</v>
      </c>
    </row>
    <row r="9359" spans="1:19">
      <c r="A9359" t="s">
        <v>19687</v>
      </c>
      <c r="B9359" s="4">
        <v>44770</v>
      </c>
      <c r="C9359" s="2">
        <v>-86320.29</v>
      </c>
      <c r="D9359" t="s">
        <v>840</v>
      </c>
      <c r="E9359" t="s">
        <v>905</v>
      </c>
      <c r="F9359" t="s">
        <v>10</v>
      </c>
      <c r="G9359" t="s">
        <v>20</v>
      </c>
      <c r="I9359" t="s">
        <v>1083</v>
      </c>
      <c r="J9359" t="s">
        <v>19688</v>
      </c>
      <c r="K9359" t="str">
        <f>IF(COUNTIF(Customers!A:A, H9359)&gt;0, "Valid", "Invalid")</f>
        <v>Invalid</v>
      </c>
      <c r="L9359" t="str">
        <f t="shared" si="730"/>
        <v>7</v>
      </c>
      <c r="M9359" t="str">
        <f t="shared" si="731"/>
        <v>2022</v>
      </c>
      <c r="N9359">
        <f t="shared" si="732"/>
        <v>-86320.29</v>
      </c>
      <c r="O9359" t="str">
        <f t="shared" si="733"/>
        <v/>
      </c>
      <c r="P9359">
        <f t="shared" si="734"/>
        <v>86320.29</v>
      </c>
      <c r="Q9359" s="48" t="str">
        <f>IF(O9359="","",
   IF(OR(O9359&lt;EDA_Outlier_Analysis!$C$10, O9359&gt;EDA_Outlier_Analysis!$C$11),
      "Outlier",
      "Normal"))</f>
        <v/>
      </c>
      <c r="R9359" t="str">
        <f>IF(P9359="","",
   IF(OR(P9359 &lt; EDA_Outlier_Analysis!$F$7, P9359 &gt; EDA_Outlier_Analysis!$F$8),
      "Outlier",
      "Normal"))</f>
        <v>Outlier</v>
      </c>
      <c r="S9359" t="str">
        <f>IF(N9359="","",
   IF(OR(N9359 &lt;EDA_Outlier_Analysis!$I$10, N9359 &gt; EDA_Outlier_Analysis!$I$11),
      "Outlier",
      "Normal"))</f>
        <v>Normal</v>
      </c>
    </row>
    <row r="9360" spans="1:19">
      <c r="A9360" t="s">
        <v>19689</v>
      </c>
      <c r="B9360" s="4">
        <v>44845</v>
      </c>
      <c r="C9360" s="2">
        <v>-14624.78</v>
      </c>
      <c r="D9360" t="s">
        <v>840</v>
      </c>
      <c r="E9360" t="s">
        <v>878</v>
      </c>
      <c r="F9360" t="s">
        <v>10</v>
      </c>
      <c r="G9360" t="s">
        <v>20</v>
      </c>
      <c r="I9360" t="s">
        <v>1494</v>
      </c>
      <c r="J9360" t="s">
        <v>19690</v>
      </c>
      <c r="K9360" t="str">
        <f>IF(COUNTIF(Customers!A:A, H9360)&gt;0, "Valid", "Invalid")</f>
        <v>Invalid</v>
      </c>
      <c r="L9360" t="str">
        <f t="shared" si="730"/>
        <v>10</v>
      </c>
      <c r="M9360" t="str">
        <f t="shared" si="731"/>
        <v>2022</v>
      </c>
      <c r="N9360">
        <f t="shared" si="732"/>
        <v>-14624.78</v>
      </c>
      <c r="O9360" t="str">
        <f t="shared" si="733"/>
        <v/>
      </c>
      <c r="P9360">
        <f t="shared" si="734"/>
        <v>14624.78</v>
      </c>
      <c r="Q9360" s="48" t="str">
        <f>IF(O9360="","",
   IF(OR(O9360&lt;EDA_Outlier_Analysis!$C$10, O9360&gt;EDA_Outlier_Analysis!$C$11),
      "Outlier",
      "Normal"))</f>
        <v/>
      </c>
      <c r="R9360" t="str">
        <f>IF(P9360="","",
   IF(OR(P9360 &lt; EDA_Outlier_Analysis!$F$7, P9360 &gt; EDA_Outlier_Analysis!$F$8),
      "Outlier",
      "Normal"))</f>
        <v>Outlier</v>
      </c>
      <c r="S9360" t="str">
        <f>IF(N9360="","",
   IF(OR(N9360 &lt;EDA_Outlier_Analysis!$I$10, N9360 &gt; EDA_Outlier_Analysis!$I$11),
      "Outlier",
      "Normal"))</f>
        <v>Normal</v>
      </c>
    </row>
    <row r="9361" spans="1:19">
      <c r="A9361" t="s">
        <v>19691</v>
      </c>
      <c r="B9361" s="4">
        <v>44642</v>
      </c>
      <c r="C9361" s="2">
        <v>-34682.9</v>
      </c>
      <c r="D9361" t="s">
        <v>840</v>
      </c>
      <c r="E9361" t="s">
        <v>878</v>
      </c>
      <c r="F9361" t="s">
        <v>10</v>
      </c>
      <c r="G9361" t="s">
        <v>31</v>
      </c>
      <c r="I9361" t="s">
        <v>1435</v>
      </c>
      <c r="J9361" t="s">
        <v>19692</v>
      </c>
      <c r="K9361" t="str">
        <f>IF(COUNTIF(Customers!A:A, H9361)&gt;0, "Valid", "Invalid")</f>
        <v>Invalid</v>
      </c>
      <c r="L9361" t="str">
        <f t="shared" si="730"/>
        <v>3</v>
      </c>
      <c r="M9361" t="str">
        <f t="shared" si="731"/>
        <v>2022</v>
      </c>
      <c r="N9361">
        <f t="shared" si="732"/>
        <v>-34682.9</v>
      </c>
      <c r="O9361" t="str">
        <f t="shared" si="733"/>
        <v/>
      </c>
      <c r="P9361">
        <f t="shared" si="734"/>
        <v>34682.9</v>
      </c>
      <c r="Q9361" s="48" t="str">
        <f>IF(O9361="","",
   IF(OR(O9361&lt;EDA_Outlier_Analysis!$C$10, O9361&gt;EDA_Outlier_Analysis!$C$11),
      "Outlier",
      "Normal"))</f>
        <v/>
      </c>
      <c r="R9361" t="str">
        <f>IF(P9361="","",
   IF(OR(P9361 &lt; EDA_Outlier_Analysis!$F$7, P9361 &gt; EDA_Outlier_Analysis!$F$8),
      "Outlier",
      "Normal"))</f>
        <v>Normal</v>
      </c>
      <c r="S9361" t="str">
        <f>IF(N9361="","",
   IF(OR(N9361 &lt;EDA_Outlier_Analysis!$I$10, N9361 &gt; EDA_Outlier_Analysis!$I$11),
      "Outlier",
      "Normal"))</f>
        <v>Normal</v>
      </c>
    </row>
    <row r="9362" spans="1:19">
      <c r="A9362" t="s">
        <v>19693</v>
      </c>
      <c r="B9362" s="4">
        <v>45010</v>
      </c>
      <c r="C9362" s="2">
        <v>-43283.22</v>
      </c>
      <c r="D9362" t="s">
        <v>840</v>
      </c>
      <c r="E9362" t="s">
        <v>856</v>
      </c>
      <c r="F9362" t="s">
        <v>9</v>
      </c>
      <c r="G9362" t="s">
        <v>31</v>
      </c>
      <c r="I9362" t="s">
        <v>942</v>
      </c>
      <c r="J9362" t="s">
        <v>19694</v>
      </c>
      <c r="K9362" t="str">
        <f>IF(COUNTIF(Customers!A:A, H9362)&gt;0, "Valid", "Invalid")</f>
        <v>Invalid</v>
      </c>
      <c r="L9362" t="str">
        <f t="shared" si="730"/>
        <v>3</v>
      </c>
      <c r="M9362" t="str">
        <f t="shared" si="731"/>
        <v>2023</v>
      </c>
      <c r="N9362">
        <f t="shared" si="732"/>
        <v>-43283.22</v>
      </c>
      <c r="O9362" t="str">
        <f t="shared" si="733"/>
        <v/>
      </c>
      <c r="P9362">
        <f t="shared" si="734"/>
        <v>43283.22</v>
      </c>
      <c r="Q9362" s="48" t="str">
        <f>IF(O9362="","",
   IF(OR(O9362&lt;EDA_Outlier_Analysis!$C$10, O9362&gt;EDA_Outlier_Analysis!$C$11),
      "Outlier",
      "Normal"))</f>
        <v/>
      </c>
      <c r="R9362" t="str">
        <f>IF(P9362="","",
   IF(OR(P9362 &lt; EDA_Outlier_Analysis!$F$7, P9362 &gt; EDA_Outlier_Analysis!$F$8),
      "Outlier",
      "Normal"))</f>
        <v>Normal</v>
      </c>
      <c r="S9362" t="str">
        <f>IF(N9362="","",
   IF(OR(N9362 &lt;EDA_Outlier_Analysis!$I$10, N9362 &gt; EDA_Outlier_Analysis!$I$11),
      "Outlier",
      "Normal"))</f>
        <v>Normal</v>
      </c>
    </row>
    <row r="9363" spans="1:19">
      <c r="A9363" t="s">
        <v>19695</v>
      </c>
      <c r="B9363" s="4">
        <v>44896</v>
      </c>
      <c r="C9363" s="2">
        <v>80703.070000000007</v>
      </c>
      <c r="D9363" t="s">
        <v>849</v>
      </c>
      <c r="E9363" t="s">
        <v>868</v>
      </c>
      <c r="F9363" t="s">
        <v>11</v>
      </c>
      <c r="G9363" t="s">
        <v>31</v>
      </c>
      <c r="H9363" t="s">
        <v>525</v>
      </c>
      <c r="J9363" t="s">
        <v>19696</v>
      </c>
      <c r="K9363" t="str">
        <f>IF(COUNTIF(Customers!A:A, H9363)&gt;0, "Valid", "Invalid")</f>
        <v>Valid</v>
      </c>
      <c r="L9363" t="str">
        <f t="shared" si="730"/>
        <v>12</v>
      </c>
      <c r="M9363" t="str">
        <f t="shared" si="731"/>
        <v>2022</v>
      </c>
      <c r="N9363">
        <f t="shared" si="732"/>
        <v>80703.070000000007</v>
      </c>
      <c r="O9363">
        <f t="shared" si="733"/>
        <v>80703.070000000007</v>
      </c>
      <c r="P9363" t="str">
        <f t="shared" si="734"/>
        <v/>
      </c>
      <c r="Q9363" s="48" t="str">
        <f>IF(O9363="","",
   IF(OR(O9363&lt;EDA_Outlier_Analysis!$C$10, O9363&gt;EDA_Outlier_Analysis!$C$11),
      "Outlier",
      "Normal"))</f>
        <v>Normal</v>
      </c>
      <c r="R9363" t="str">
        <f>IF(P9363="","",
   IF(OR(P9363 &lt; EDA_Outlier_Analysis!$F$7, P9363 &gt; EDA_Outlier_Analysis!$F$8),
      "Outlier",
      "Normal"))</f>
        <v/>
      </c>
      <c r="S9363" t="str">
        <f>IF(N9363="","",
   IF(OR(N9363 &lt;EDA_Outlier_Analysis!$I$10, N9363 &gt; EDA_Outlier_Analysis!$I$11),
      "Outlier",
      "Normal"))</f>
        <v>Normal</v>
      </c>
    </row>
    <row r="9364" spans="1:19">
      <c r="A9364" t="s">
        <v>19697</v>
      </c>
      <c r="B9364" s="4">
        <v>45134</v>
      </c>
      <c r="C9364" s="2">
        <v>124917.67</v>
      </c>
      <c r="D9364" t="s">
        <v>849</v>
      </c>
      <c r="E9364" t="s">
        <v>853</v>
      </c>
      <c r="F9364" t="s">
        <v>10</v>
      </c>
      <c r="G9364" t="s">
        <v>24</v>
      </c>
      <c r="H9364" t="s">
        <v>717</v>
      </c>
      <c r="J9364" t="s">
        <v>19698</v>
      </c>
      <c r="K9364" t="str">
        <f>IF(COUNTIF(Customers!A:A, H9364)&gt;0, "Valid", "Invalid")</f>
        <v>Valid</v>
      </c>
      <c r="L9364" t="str">
        <f t="shared" si="730"/>
        <v>7</v>
      </c>
      <c r="M9364" t="str">
        <f t="shared" si="731"/>
        <v>2023</v>
      </c>
      <c r="N9364">
        <f t="shared" si="732"/>
        <v>124917.67</v>
      </c>
      <c r="O9364">
        <f t="shared" si="733"/>
        <v>124917.67</v>
      </c>
      <c r="P9364" t="str">
        <f t="shared" si="734"/>
        <v/>
      </c>
      <c r="Q9364" s="48" t="str">
        <f>IF(O9364="","",
   IF(OR(O9364&lt;EDA_Outlier_Analysis!$C$10, O9364&gt;EDA_Outlier_Analysis!$C$11),
      "Outlier",
      "Normal"))</f>
        <v>Normal</v>
      </c>
      <c r="R9364" t="str">
        <f>IF(P9364="","",
   IF(OR(P9364 &lt; EDA_Outlier_Analysis!$F$7, P9364 &gt; EDA_Outlier_Analysis!$F$8),
      "Outlier",
      "Normal"))</f>
        <v/>
      </c>
      <c r="S9364" t="str">
        <f>IF(N9364="","",
   IF(OR(N9364 &lt;EDA_Outlier_Analysis!$I$10, N9364 &gt; EDA_Outlier_Analysis!$I$11),
      "Outlier",
      "Normal"))</f>
        <v>Normal</v>
      </c>
    </row>
    <row r="9365" spans="1:19">
      <c r="A9365" t="s">
        <v>19699</v>
      </c>
      <c r="B9365" s="4">
        <v>45042</v>
      </c>
      <c r="C9365" s="2">
        <v>-23750.94</v>
      </c>
      <c r="D9365" t="s">
        <v>840</v>
      </c>
      <c r="E9365" t="s">
        <v>841</v>
      </c>
      <c r="F9365" t="s">
        <v>11</v>
      </c>
      <c r="G9365" t="s">
        <v>24</v>
      </c>
      <c r="I9365" t="s">
        <v>968</v>
      </c>
      <c r="J9365" t="s">
        <v>19700</v>
      </c>
      <c r="K9365" t="str">
        <f>IF(COUNTIF(Customers!A:A, H9365)&gt;0, "Valid", "Invalid")</f>
        <v>Invalid</v>
      </c>
      <c r="L9365" t="str">
        <f t="shared" si="730"/>
        <v>4</v>
      </c>
      <c r="M9365" t="str">
        <f t="shared" si="731"/>
        <v>2023</v>
      </c>
      <c r="N9365">
        <f t="shared" si="732"/>
        <v>-23750.94</v>
      </c>
      <c r="O9365" t="str">
        <f t="shared" si="733"/>
        <v/>
      </c>
      <c r="P9365">
        <f t="shared" si="734"/>
        <v>23750.94</v>
      </c>
      <c r="Q9365" s="48" t="str">
        <f>IF(O9365="","",
   IF(OR(O9365&lt;EDA_Outlier_Analysis!$C$10, O9365&gt;EDA_Outlier_Analysis!$C$11),
      "Outlier",
      "Normal"))</f>
        <v/>
      </c>
      <c r="R9365" t="str">
        <f>IF(P9365="","",
   IF(OR(P9365 &lt; EDA_Outlier_Analysis!$F$7, P9365 &gt; EDA_Outlier_Analysis!$F$8),
      "Outlier",
      "Normal"))</f>
        <v>Outlier</v>
      </c>
      <c r="S9365" t="str">
        <f>IF(N9365="","",
   IF(OR(N9365 &lt;EDA_Outlier_Analysis!$I$10, N9365 &gt; EDA_Outlier_Analysis!$I$11),
      "Outlier",
      "Normal"))</f>
        <v>Normal</v>
      </c>
    </row>
    <row r="9366" spans="1:19">
      <c r="A9366" t="s">
        <v>19701</v>
      </c>
      <c r="B9366" s="4">
        <v>45227</v>
      </c>
      <c r="C9366" s="2">
        <v>186872.74</v>
      </c>
      <c r="D9366" t="s">
        <v>849</v>
      </c>
      <c r="E9366" t="s">
        <v>868</v>
      </c>
      <c r="F9366" t="s">
        <v>10</v>
      </c>
      <c r="G9366" t="s">
        <v>31</v>
      </c>
      <c r="H9366" t="s">
        <v>709</v>
      </c>
      <c r="J9366" t="s">
        <v>19702</v>
      </c>
      <c r="K9366" t="str">
        <f>IF(COUNTIF(Customers!A:A, H9366)&gt;0, "Valid", "Invalid")</f>
        <v>Valid</v>
      </c>
      <c r="L9366" t="str">
        <f t="shared" si="730"/>
        <v>10</v>
      </c>
      <c r="M9366" t="str">
        <f t="shared" si="731"/>
        <v>2023</v>
      </c>
      <c r="N9366">
        <f t="shared" si="732"/>
        <v>186872.74</v>
      </c>
      <c r="O9366">
        <f t="shared" si="733"/>
        <v>186872.74</v>
      </c>
      <c r="P9366" t="str">
        <f t="shared" si="734"/>
        <v/>
      </c>
      <c r="Q9366" s="48" t="str">
        <f>IF(O9366="","",
   IF(OR(O9366&lt;EDA_Outlier_Analysis!$C$10, O9366&gt;EDA_Outlier_Analysis!$C$11),
      "Outlier",
      "Normal"))</f>
        <v>Normal</v>
      </c>
      <c r="R9366" t="str">
        <f>IF(P9366="","",
   IF(OR(P9366 &lt; EDA_Outlier_Analysis!$F$7, P9366 &gt; EDA_Outlier_Analysis!$F$8),
      "Outlier",
      "Normal"))</f>
        <v/>
      </c>
      <c r="S9366" t="str">
        <f>IF(N9366="","",
   IF(OR(N9366 &lt;EDA_Outlier_Analysis!$I$10, N9366 &gt; EDA_Outlier_Analysis!$I$11),
      "Outlier",
      "Normal"))</f>
        <v>Normal</v>
      </c>
    </row>
    <row r="9367" spans="1:19">
      <c r="A9367" t="s">
        <v>19703</v>
      </c>
      <c r="B9367" s="4">
        <v>44716</v>
      </c>
      <c r="C9367" s="2">
        <v>74884.63</v>
      </c>
      <c r="D9367" t="s">
        <v>849</v>
      </c>
      <c r="E9367" t="s">
        <v>850</v>
      </c>
      <c r="F9367" t="s">
        <v>10</v>
      </c>
      <c r="G9367" t="s">
        <v>34</v>
      </c>
      <c r="H9367" t="s">
        <v>389</v>
      </c>
      <c r="J9367" t="s">
        <v>19704</v>
      </c>
      <c r="K9367" t="str">
        <f>IF(COUNTIF(Customers!A:A, H9367)&gt;0, "Valid", "Invalid")</f>
        <v>Valid</v>
      </c>
      <c r="L9367" t="str">
        <f t="shared" si="730"/>
        <v>6</v>
      </c>
      <c r="M9367" t="str">
        <f t="shared" si="731"/>
        <v>2022</v>
      </c>
      <c r="N9367">
        <f t="shared" si="732"/>
        <v>74884.63</v>
      </c>
      <c r="O9367">
        <f t="shared" si="733"/>
        <v>74884.63</v>
      </c>
      <c r="P9367" t="str">
        <f t="shared" si="734"/>
        <v/>
      </c>
      <c r="Q9367" s="48" t="str">
        <f>IF(O9367="","",
   IF(OR(O9367&lt;EDA_Outlier_Analysis!$C$10, O9367&gt;EDA_Outlier_Analysis!$C$11),
      "Outlier",
      "Normal"))</f>
        <v>Normal</v>
      </c>
      <c r="R9367" t="str">
        <f>IF(P9367="","",
   IF(OR(P9367 &lt; EDA_Outlier_Analysis!$F$7, P9367 &gt; EDA_Outlier_Analysis!$F$8),
      "Outlier",
      "Normal"))</f>
        <v/>
      </c>
      <c r="S9367" t="str">
        <f>IF(N9367="","",
   IF(OR(N9367 &lt;EDA_Outlier_Analysis!$I$10, N9367 &gt; EDA_Outlier_Analysis!$I$11),
      "Outlier",
      "Normal"))</f>
        <v>Normal</v>
      </c>
    </row>
    <row r="9368" spans="1:19">
      <c r="A9368" t="s">
        <v>19705</v>
      </c>
      <c r="B9368" s="4">
        <v>44762</v>
      </c>
      <c r="C9368" s="2">
        <v>-19171.599999999999</v>
      </c>
      <c r="D9368" t="s">
        <v>840</v>
      </c>
      <c r="E9368" t="s">
        <v>841</v>
      </c>
      <c r="F9368" t="s">
        <v>9</v>
      </c>
      <c r="G9368" t="s">
        <v>31</v>
      </c>
      <c r="I9368" t="s">
        <v>1443</v>
      </c>
      <c r="J9368" t="s">
        <v>19706</v>
      </c>
      <c r="K9368" t="str">
        <f>IF(COUNTIF(Customers!A:A, H9368)&gt;0, "Valid", "Invalid")</f>
        <v>Invalid</v>
      </c>
      <c r="L9368" t="str">
        <f t="shared" si="730"/>
        <v>7</v>
      </c>
      <c r="M9368" t="str">
        <f t="shared" si="731"/>
        <v>2022</v>
      </c>
      <c r="N9368">
        <f t="shared" si="732"/>
        <v>-19171.599999999999</v>
      </c>
      <c r="O9368" t="str">
        <f t="shared" si="733"/>
        <v/>
      </c>
      <c r="P9368">
        <f t="shared" si="734"/>
        <v>19171.599999999999</v>
      </c>
      <c r="Q9368" s="48" t="str">
        <f>IF(O9368="","",
   IF(OR(O9368&lt;EDA_Outlier_Analysis!$C$10, O9368&gt;EDA_Outlier_Analysis!$C$11),
      "Outlier",
      "Normal"))</f>
        <v/>
      </c>
      <c r="R9368" t="str">
        <f>IF(P9368="","",
   IF(OR(P9368 &lt; EDA_Outlier_Analysis!$F$7, P9368 &gt; EDA_Outlier_Analysis!$F$8),
      "Outlier",
      "Normal"))</f>
        <v>Outlier</v>
      </c>
      <c r="S9368" t="str">
        <f>IF(N9368="","",
   IF(OR(N9368 &lt;EDA_Outlier_Analysis!$I$10, N9368 &gt; EDA_Outlier_Analysis!$I$11),
      "Outlier",
      "Normal"))</f>
        <v>Normal</v>
      </c>
    </row>
    <row r="9369" spans="1:19">
      <c r="A9369" t="s">
        <v>19707</v>
      </c>
      <c r="B9369" s="4">
        <v>45028</v>
      </c>
      <c r="C9369" s="2">
        <v>95376.94</v>
      </c>
      <c r="D9369" t="s">
        <v>849</v>
      </c>
      <c r="E9369" t="s">
        <v>853</v>
      </c>
      <c r="F9369" t="s">
        <v>10</v>
      </c>
      <c r="G9369" t="s">
        <v>20</v>
      </c>
      <c r="H9369" t="s">
        <v>271</v>
      </c>
      <c r="J9369" t="s">
        <v>19708</v>
      </c>
      <c r="K9369" t="str">
        <f>IF(COUNTIF(Customers!A:A, H9369)&gt;0, "Valid", "Invalid")</f>
        <v>Valid</v>
      </c>
      <c r="L9369" t="str">
        <f t="shared" si="730"/>
        <v>4</v>
      </c>
      <c r="M9369" t="str">
        <f t="shared" si="731"/>
        <v>2023</v>
      </c>
      <c r="N9369">
        <f t="shared" si="732"/>
        <v>95376.94</v>
      </c>
      <c r="O9369">
        <f t="shared" si="733"/>
        <v>95376.94</v>
      </c>
      <c r="P9369" t="str">
        <f t="shared" si="734"/>
        <v/>
      </c>
      <c r="Q9369" s="48" t="str">
        <f>IF(O9369="","",
   IF(OR(O9369&lt;EDA_Outlier_Analysis!$C$10, O9369&gt;EDA_Outlier_Analysis!$C$11),
      "Outlier",
      "Normal"))</f>
        <v>Normal</v>
      </c>
      <c r="R9369" t="str">
        <f>IF(P9369="","",
   IF(OR(P9369 &lt; EDA_Outlier_Analysis!$F$7, P9369 &gt; EDA_Outlier_Analysis!$F$8),
      "Outlier",
      "Normal"))</f>
        <v/>
      </c>
      <c r="S9369" t="str">
        <f>IF(N9369="","",
   IF(OR(N9369 &lt;EDA_Outlier_Analysis!$I$10, N9369 &gt; EDA_Outlier_Analysis!$I$11),
      "Outlier",
      "Normal"))</f>
        <v>Normal</v>
      </c>
    </row>
    <row r="9370" spans="1:19">
      <c r="A9370" t="s">
        <v>19709</v>
      </c>
      <c r="B9370" s="4">
        <v>44647</v>
      </c>
      <c r="C9370" s="2">
        <v>76860.53</v>
      </c>
      <c r="D9370" t="s">
        <v>849</v>
      </c>
      <c r="E9370" t="s">
        <v>850</v>
      </c>
      <c r="F9370" t="s">
        <v>10</v>
      </c>
      <c r="G9370" t="s">
        <v>34</v>
      </c>
      <c r="H9370" t="s">
        <v>49</v>
      </c>
      <c r="J9370" t="s">
        <v>19710</v>
      </c>
      <c r="K9370" t="str">
        <f>IF(COUNTIF(Customers!A:A, H9370)&gt;0, "Valid", "Invalid")</f>
        <v>Valid</v>
      </c>
      <c r="L9370" t="str">
        <f t="shared" si="730"/>
        <v>3</v>
      </c>
      <c r="M9370" t="str">
        <f t="shared" si="731"/>
        <v>2022</v>
      </c>
      <c r="N9370">
        <f t="shared" si="732"/>
        <v>76860.53</v>
      </c>
      <c r="O9370">
        <f t="shared" si="733"/>
        <v>76860.53</v>
      </c>
      <c r="P9370" t="str">
        <f t="shared" si="734"/>
        <v/>
      </c>
      <c r="Q9370" s="48" t="str">
        <f>IF(O9370="","",
   IF(OR(O9370&lt;EDA_Outlier_Analysis!$C$10, O9370&gt;EDA_Outlier_Analysis!$C$11),
      "Outlier",
      "Normal"))</f>
        <v>Normal</v>
      </c>
      <c r="R9370" t="str">
        <f>IF(P9370="","",
   IF(OR(P9370 &lt; EDA_Outlier_Analysis!$F$7, P9370 &gt; EDA_Outlier_Analysis!$F$8),
      "Outlier",
      "Normal"))</f>
        <v/>
      </c>
      <c r="S9370" t="str">
        <f>IF(N9370="","",
   IF(OR(N9370 &lt;EDA_Outlier_Analysis!$I$10, N9370 &gt; EDA_Outlier_Analysis!$I$11),
      "Outlier",
      "Normal"))</f>
        <v>Normal</v>
      </c>
    </row>
    <row r="9371" spans="1:19">
      <c r="A9371" t="s">
        <v>19711</v>
      </c>
      <c r="B9371" s="4">
        <v>44769</v>
      </c>
      <c r="C9371" s="2">
        <v>169402.99</v>
      </c>
      <c r="D9371" t="s">
        <v>849</v>
      </c>
      <c r="E9371" t="s">
        <v>853</v>
      </c>
      <c r="F9371" t="s">
        <v>11</v>
      </c>
      <c r="G9371" t="s">
        <v>31</v>
      </c>
      <c r="H9371" t="s">
        <v>531</v>
      </c>
      <c r="J9371" t="s">
        <v>19712</v>
      </c>
      <c r="K9371" t="str">
        <f>IF(COUNTIF(Customers!A:A, H9371)&gt;0, "Valid", "Invalid")</f>
        <v>Valid</v>
      </c>
      <c r="L9371" t="str">
        <f t="shared" si="730"/>
        <v>7</v>
      </c>
      <c r="M9371" t="str">
        <f t="shared" si="731"/>
        <v>2022</v>
      </c>
      <c r="N9371">
        <f t="shared" si="732"/>
        <v>169402.99</v>
      </c>
      <c r="O9371">
        <f t="shared" si="733"/>
        <v>169402.99</v>
      </c>
      <c r="P9371" t="str">
        <f t="shared" si="734"/>
        <v/>
      </c>
      <c r="Q9371" s="48" t="str">
        <f>IF(O9371="","",
   IF(OR(O9371&lt;EDA_Outlier_Analysis!$C$10, O9371&gt;EDA_Outlier_Analysis!$C$11),
      "Outlier",
      "Normal"))</f>
        <v>Normal</v>
      </c>
      <c r="R9371" t="str">
        <f>IF(P9371="","",
   IF(OR(P9371 &lt; EDA_Outlier_Analysis!$F$7, P9371 &gt; EDA_Outlier_Analysis!$F$8),
      "Outlier",
      "Normal"))</f>
        <v/>
      </c>
      <c r="S9371" t="str">
        <f>IF(N9371="","",
   IF(OR(N9371 &lt;EDA_Outlier_Analysis!$I$10, N9371 &gt; EDA_Outlier_Analysis!$I$11),
      "Outlier",
      "Normal"))</f>
        <v>Normal</v>
      </c>
    </row>
    <row r="9372" spans="1:19">
      <c r="A9372" t="s">
        <v>19713</v>
      </c>
      <c r="B9372" s="4">
        <v>45144</v>
      </c>
      <c r="C9372" s="2">
        <v>9974.39</v>
      </c>
      <c r="D9372" t="s">
        <v>873</v>
      </c>
      <c r="E9372" t="s">
        <v>873</v>
      </c>
      <c r="F9372" t="s">
        <v>9</v>
      </c>
      <c r="G9372" t="s">
        <v>34</v>
      </c>
      <c r="J9372" t="s">
        <v>19714</v>
      </c>
      <c r="K9372" t="str">
        <f>IF(COUNTIF(Customers!A:A, H9372)&gt;0, "Valid", "Invalid")</f>
        <v>Invalid</v>
      </c>
      <c r="L9372" t="str">
        <f t="shared" si="730"/>
        <v>8</v>
      </c>
      <c r="M9372" t="str">
        <f t="shared" si="731"/>
        <v>2023</v>
      </c>
      <c r="N9372">
        <f t="shared" si="732"/>
        <v>-9974.39</v>
      </c>
      <c r="O9372" t="str">
        <f t="shared" si="733"/>
        <v/>
      </c>
      <c r="P9372" t="str">
        <f t="shared" si="734"/>
        <v/>
      </c>
      <c r="Q9372" s="48" t="str">
        <f>IF(O9372="","",
   IF(OR(O9372&lt;EDA_Outlier_Analysis!$C$10, O9372&gt;EDA_Outlier_Analysis!$C$11),
      "Outlier",
      "Normal"))</f>
        <v/>
      </c>
      <c r="R9372" t="str">
        <f>IF(P9372="","",
   IF(OR(P9372 &lt; EDA_Outlier_Analysis!$F$7, P9372 &gt; EDA_Outlier_Analysis!$F$8),
      "Outlier",
      "Normal"))</f>
        <v/>
      </c>
      <c r="S9372" t="str">
        <f>IF(N9372="","",
   IF(OR(N9372 &lt;EDA_Outlier_Analysis!$I$10, N9372 &gt; EDA_Outlier_Analysis!$I$11),
      "Outlier",
      "Normal"))</f>
        <v>Normal</v>
      </c>
    </row>
    <row r="9373" spans="1:19">
      <c r="A9373" t="s">
        <v>19715</v>
      </c>
      <c r="B9373" s="4">
        <v>45168</v>
      </c>
      <c r="C9373" s="2">
        <v>266927.28999999998</v>
      </c>
      <c r="D9373" t="s">
        <v>849</v>
      </c>
      <c r="E9373" t="s">
        <v>853</v>
      </c>
      <c r="F9373" t="s">
        <v>9</v>
      </c>
      <c r="G9373" t="s">
        <v>20</v>
      </c>
      <c r="H9373" t="s">
        <v>591</v>
      </c>
      <c r="J9373" t="s">
        <v>19716</v>
      </c>
      <c r="K9373" t="str">
        <f>IF(COUNTIF(Customers!A:A, H9373)&gt;0, "Valid", "Invalid")</f>
        <v>Valid</v>
      </c>
      <c r="L9373" t="str">
        <f t="shared" si="730"/>
        <v>8</v>
      </c>
      <c r="M9373" t="str">
        <f t="shared" si="731"/>
        <v>2023</v>
      </c>
      <c r="N9373">
        <f t="shared" si="732"/>
        <v>266927.28999999998</v>
      </c>
      <c r="O9373">
        <f t="shared" si="733"/>
        <v>266927.28999999998</v>
      </c>
      <c r="P9373" t="str">
        <f t="shared" si="734"/>
        <v/>
      </c>
      <c r="Q9373" s="48" t="str">
        <f>IF(O9373="","",
   IF(OR(O9373&lt;EDA_Outlier_Analysis!$C$10, O9373&gt;EDA_Outlier_Analysis!$C$11),
      "Outlier",
      "Normal"))</f>
        <v>Normal</v>
      </c>
      <c r="R9373" t="str">
        <f>IF(P9373="","",
   IF(OR(P9373 &lt; EDA_Outlier_Analysis!$F$7, P9373 &gt; EDA_Outlier_Analysis!$F$8),
      "Outlier",
      "Normal"))</f>
        <v/>
      </c>
      <c r="S9373" t="str">
        <f>IF(N9373="","",
   IF(OR(N9373 &lt;EDA_Outlier_Analysis!$I$10, N9373 &gt; EDA_Outlier_Analysis!$I$11),
      "Outlier",
      "Normal"))</f>
        <v>Normal</v>
      </c>
    </row>
    <row r="9374" spans="1:19">
      <c r="A9374" t="s">
        <v>19717</v>
      </c>
      <c r="B9374" s="4">
        <v>45191</v>
      </c>
      <c r="C9374" s="2">
        <v>166033.65</v>
      </c>
      <c r="D9374" t="s">
        <v>849</v>
      </c>
      <c r="E9374" t="s">
        <v>868</v>
      </c>
      <c r="F9374" t="s">
        <v>10</v>
      </c>
      <c r="G9374" t="s">
        <v>20</v>
      </c>
      <c r="H9374" t="s">
        <v>223</v>
      </c>
      <c r="J9374" t="s">
        <v>19718</v>
      </c>
      <c r="K9374" t="str">
        <f>IF(COUNTIF(Customers!A:A, H9374)&gt;0, "Valid", "Invalid")</f>
        <v>Valid</v>
      </c>
      <c r="L9374" t="str">
        <f t="shared" si="730"/>
        <v>9</v>
      </c>
      <c r="M9374" t="str">
        <f t="shared" si="731"/>
        <v>2023</v>
      </c>
      <c r="N9374">
        <f t="shared" si="732"/>
        <v>166033.65</v>
      </c>
      <c r="O9374">
        <f t="shared" si="733"/>
        <v>166033.65</v>
      </c>
      <c r="P9374" t="str">
        <f t="shared" si="734"/>
        <v/>
      </c>
      <c r="Q9374" s="48" t="str">
        <f>IF(O9374="","",
   IF(OR(O9374&lt;EDA_Outlier_Analysis!$C$10, O9374&gt;EDA_Outlier_Analysis!$C$11),
      "Outlier",
      "Normal"))</f>
        <v>Normal</v>
      </c>
      <c r="R9374" t="str">
        <f>IF(P9374="","",
   IF(OR(P9374 &lt; EDA_Outlier_Analysis!$F$7, P9374 &gt; EDA_Outlier_Analysis!$F$8),
      "Outlier",
      "Normal"))</f>
        <v/>
      </c>
      <c r="S9374" t="str">
        <f>IF(N9374="","",
   IF(OR(N9374 &lt;EDA_Outlier_Analysis!$I$10, N9374 &gt; EDA_Outlier_Analysis!$I$11),
      "Outlier",
      "Normal"))</f>
        <v>Normal</v>
      </c>
    </row>
    <row r="9375" spans="1:19">
      <c r="A9375" t="s">
        <v>19719</v>
      </c>
      <c r="B9375" s="4">
        <v>45290</v>
      </c>
      <c r="C9375" s="2">
        <v>-62867.47</v>
      </c>
      <c r="D9375" t="s">
        <v>840</v>
      </c>
      <c r="E9375" t="s">
        <v>905</v>
      </c>
      <c r="F9375" t="s">
        <v>10</v>
      </c>
      <c r="G9375" t="s">
        <v>24</v>
      </c>
      <c r="I9375" t="s">
        <v>846</v>
      </c>
      <c r="J9375" t="s">
        <v>19720</v>
      </c>
      <c r="K9375" t="str">
        <f>IF(COUNTIF(Customers!A:A, H9375)&gt;0, "Valid", "Invalid")</f>
        <v>Invalid</v>
      </c>
      <c r="L9375" t="str">
        <f t="shared" si="730"/>
        <v>12</v>
      </c>
      <c r="M9375" t="str">
        <f t="shared" si="731"/>
        <v>2023</v>
      </c>
      <c r="N9375">
        <f t="shared" si="732"/>
        <v>-62867.47</v>
      </c>
      <c r="O9375" t="str">
        <f t="shared" si="733"/>
        <v/>
      </c>
      <c r="P9375">
        <f t="shared" si="734"/>
        <v>62867.47</v>
      </c>
      <c r="Q9375" s="48" t="str">
        <f>IF(O9375="","",
   IF(OR(O9375&lt;EDA_Outlier_Analysis!$C$10, O9375&gt;EDA_Outlier_Analysis!$C$11),
      "Outlier",
      "Normal"))</f>
        <v/>
      </c>
      <c r="R9375" t="str">
        <f>IF(P9375="","",
   IF(OR(P9375 &lt; EDA_Outlier_Analysis!$F$7, P9375 &gt; EDA_Outlier_Analysis!$F$8),
      "Outlier",
      "Normal"))</f>
        <v>Outlier</v>
      </c>
      <c r="S9375" t="str">
        <f>IF(N9375="","",
   IF(OR(N9375 &lt;EDA_Outlier_Analysis!$I$10, N9375 &gt; EDA_Outlier_Analysis!$I$11),
      "Outlier",
      "Normal"))</f>
        <v>Normal</v>
      </c>
    </row>
    <row r="9376" spans="1:19">
      <c r="A9376" t="s">
        <v>19721</v>
      </c>
      <c r="B9376" s="4">
        <v>44870</v>
      </c>
      <c r="C9376" s="2">
        <v>-47217.26</v>
      </c>
      <c r="D9376" t="s">
        <v>840</v>
      </c>
      <c r="E9376" t="s">
        <v>841</v>
      </c>
      <c r="F9376" t="s">
        <v>9</v>
      </c>
      <c r="G9376" t="s">
        <v>20</v>
      </c>
      <c r="I9376" t="s">
        <v>1524</v>
      </c>
      <c r="J9376" t="s">
        <v>19722</v>
      </c>
      <c r="K9376" t="str">
        <f>IF(COUNTIF(Customers!A:A, H9376)&gt;0, "Valid", "Invalid")</f>
        <v>Invalid</v>
      </c>
      <c r="L9376" t="str">
        <f t="shared" si="730"/>
        <v>11</v>
      </c>
      <c r="M9376" t="str">
        <f t="shared" si="731"/>
        <v>2022</v>
      </c>
      <c r="N9376">
        <f t="shared" si="732"/>
        <v>-47217.26</v>
      </c>
      <c r="O9376" t="str">
        <f t="shared" si="733"/>
        <v/>
      </c>
      <c r="P9376">
        <f t="shared" si="734"/>
        <v>47217.26</v>
      </c>
      <c r="Q9376" s="48" t="str">
        <f>IF(O9376="","",
   IF(OR(O9376&lt;EDA_Outlier_Analysis!$C$10, O9376&gt;EDA_Outlier_Analysis!$C$11),
      "Outlier",
      "Normal"))</f>
        <v/>
      </c>
      <c r="R9376" t="str">
        <f>IF(P9376="","",
   IF(OR(P9376 &lt; EDA_Outlier_Analysis!$F$7, P9376 &gt; EDA_Outlier_Analysis!$F$8),
      "Outlier",
      "Normal"))</f>
        <v>Normal</v>
      </c>
      <c r="S9376" t="str">
        <f>IF(N9376="","",
   IF(OR(N9376 &lt;EDA_Outlier_Analysis!$I$10, N9376 &gt; EDA_Outlier_Analysis!$I$11),
      "Outlier",
      "Normal"))</f>
        <v>Normal</v>
      </c>
    </row>
    <row r="9377" spans="1:19">
      <c r="A9377" t="s">
        <v>19723</v>
      </c>
      <c r="B9377" s="4">
        <v>44919</v>
      </c>
      <c r="C9377" s="2">
        <v>10311.030000000001</v>
      </c>
      <c r="D9377" t="s">
        <v>873</v>
      </c>
      <c r="E9377" t="s">
        <v>873</v>
      </c>
      <c r="F9377" t="s">
        <v>11</v>
      </c>
      <c r="G9377" t="s">
        <v>31</v>
      </c>
      <c r="J9377" t="s">
        <v>19724</v>
      </c>
      <c r="K9377" t="str">
        <f>IF(COUNTIF(Customers!A:A, H9377)&gt;0, "Valid", "Invalid")</f>
        <v>Invalid</v>
      </c>
      <c r="L9377" t="str">
        <f t="shared" si="730"/>
        <v>12</v>
      </c>
      <c r="M9377" t="str">
        <f t="shared" si="731"/>
        <v>2022</v>
      </c>
      <c r="N9377">
        <f t="shared" si="732"/>
        <v>-10311.030000000001</v>
      </c>
      <c r="O9377" t="str">
        <f t="shared" si="733"/>
        <v/>
      </c>
      <c r="P9377" t="str">
        <f t="shared" si="734"/>
        <v/>
      </c>
      <c r="Q9377" s="48" t="str">
        <f>IF(O9377="","",
   IF(OR(O9377&lt;EDA_Outlier_Analysis!$C$10, O9377&gt;EDA_Outlier_Analysis!$C$11),
      "Outlier",
      "Normal"))</f>
        <v/>
      </c>
      <c r="R9377" t="str">
        <f>IF(P9377="","",
   IF(OR(P9377 &lt; EDA_Outlier_Analysis!$F$7, P9377 &gt; EDA_Outlier_Analysis!$F$8),
      "Outlier",
      "Normal"))</f>
        <v/>
      </c>
      <c r="S9377" t="str">
        <f>IF(N9377="","",
   IF(OR(N9377 &lt;EDA_Outlier_Analysis!$I$10, N9377 &gt; EDA_Outlier_Analysis!$I$11),
      "Outlier",
      "Normal"))</f>
        <v>Normal</v>
      </c>
    </row>
    <row r="9378" spans="1:19">
      <c r="A9378" t="s">
        <v>19725</v>
      </c>
      <c r="B9378" s="4">
        <v>45159</v>
      </c>
      <c r="C9378" s="2">
        <v>-26206.720000000001</v>
      </c>
      <c r="D9378" t="s">
        <v>840</v>
      </c>
      <c r="E9378" t="s">
        <v>905</v>
      </c>
      <c r="F9378" t="s">
        <v>11</v>
      </c>
      <c r="G9378" t="s">
        <v>34</v>
      </c>
      <c r="I9378" t="s">
        <v>1485</v>
      </c>
      <c r="J9378" t="s">
        <v>19726</v>
      </c>
      <c r="K9378" t="str">
        <f>IF(COUNTIF(Customers!A:A, H9378)&gt;0, "Valid", "Invalid")</f>
        <v>Invalid</v>
      </c>
      <c r="L9378" t="str">
        <f t="shared" si="730"/>
        <v>8</v>
      </c>
      <c r="M9378" t="str">
        <f t="shared" si="731"/>
        <v>2023</v>
      </c>
      <c r="N9378">
        <f t="shared" si="732"/>
        <v>-26206.720000000001</v>
      </c>
      <c r="O9378" t="str">
        <f t="shared" si="733"/>
        <v/>
      </c>
      <c r="P9378">
        <f t="shared" si="734"/>
        <v>26206.720000000001</v>
      </c>
      <c r="Q9378" s="48" t="str">
        <f>IF(O9378="","",
   IF(OR(O9378&lt;EDA_Outlier_Analysis!$C$10, O9378&gt;EDA_Outlier_Analysis!$C$11),
      "Outlier",
      "Normal"))</f>
        <v/>
      </c>
      <c r="R9378" t="str">
        <f>IF(P9378="","",
   IF(OR(P9378 &lt; EDA_Outlier_Analysis!$F$7, P9378 &gt; EDA_Outlier_Analysis!$F$8),
      "Outlier",
      "Normal"))</f>
        <v>Outlier</v>
      </c>
      <c r="S9378" t="str">
        <f>IF(N9378="","",
   IF(OR(N9378 &lt;EDA_Outlier_Analysis!$I$10, N9378 &gt; EDA_Outlier_Analysis!$I$11),
      "Outlier",
      "Normal"))</f>
        <v>Normal</v>
      </c>
    </row>
    <row r="9379" spans="1:19">
      <c r="A9379" t="s">
        <v>19727</v>
      </c>
      <c r="B9379" s="4">
        <v>44840</v>
      </c>
      <c r="C9379" s="2">
        <v>216271.64</v>
      </c>
      <c r="D9379" t="s">
        <v>849</v>
      </c>
      <c r="E9379" t="s">
        <v>853</v>
      </c>
      <c r="F9379" t="s">
        <v>10</v>
      </c>
      <c r="G9379" t="s">
        <v>34</v>
      </c>
      <c r="H9379" t="s">
        <v>189</v>
      </c>
      <c r="J9379" t="s">
        <v>19728</v>
      </c>
      <c r="K9379" t="str">
        <f>IF(COUNTIF(Customers!A:A, H9379)&gt;0, "Valid", "Invalid")</f>
        <v>Valid</v>
      </c>
      <c r="L9379" t="str">
        <f t="shared" si="730"/>
        <v>10</v>
      </c>
      <c r="M9379" t="str">
        <f t="shared" si="731"/>
        <v>2022</v>
      </c>
      <c r="N9379">
        <f t="shared" si="732"/>
        <v>216271.64</v>
      </c>
      <c r="O9379">
        <f t="shared" si="733"/>
        <v>216271.64</v>
      </c>
      <c r="P9379" t="str">
        <f t="shared" si="734"/>
        <v/>
      </c>
      <c r="Q9379" s="48" t="str">
        <f>IF(O9379="","",
   IF(OR(O9379&lt;EDA_Outlier_Analysis!$C$10, O9379&gt;EDA_Outlier_Analysis!$C$11),
      "Outlier",
      "Normal"))</f>
        <v>Normal</v>
      </c>
      <c r="R9379" t="str">
        <f>IF(P9379="","",
   IF(OR(P9379 &lt; EDA_Outlier_Analysis!$F$7, P9379 &gt; EDA_Outlier_Analysis!$F$8),
      "Outlier",
      "Normal"))</f>
        <v/>
      </c>
      <c r="S9379" t="str">
        <f>IF(N9379="","",
   IF(OR(N9379 &lt;EDA_Outlier_Analysis!$I$10, N9379 &gt; EDA_Outlier_Analysis!$I$11),
      "Outlier",
      "Normal"))</f>
        <v>Normal</v>
      </c>
    </row>
    <row r="9380" spans="1:19">
      <c r="A9380" t="s">
        <v>19729</v>
      </c>
      <c r="B9380" s="4">
        <v>44799</v>
      </c>
      <c r="C9380" s="2">
        <v>113721.81</v>
      </c>
      <c r="D9380" t="s">
        <v>849</v>
      </c>
      <c r="E9380" t="s">
        <v>850</v>
      </c>
      <c r="F9380" t="s">
        <v>9</v>
      </c>
      <c r="G9380" t="s">
        <v>24</v>
      </c>
      <c r="H9380" t="s">
        <v>713</v>
      </c>
      <c r="J9380" t="s">
        <v>19730</v>
      </c>
      <c r="K9380" t="str">
        <f>IF(COUNTIF(Customers!A:A, H9380)&gt;0, "Valid", "Invalid")</f>
        <v>Valid</v>
      </c>
      <c r="L9380" t="str">
        <f t="shared" si="730"/>
        <v>8</v>
      </c>
      <c r="M9380" t="str">
        <f t="shared" si="731"/>
        <v>2022</v>
      </c>
      <c r="N9380">
        <f t="shared" si="732"/>
        <v>113721.81</v>
      </c>
      <c r="O9380">
        <f t="shared" si="733"/>
        <v>113721.81</v>
      </c>
      <c r="P9380" t="str">
        <f t="shared" si="734"/>
        <v/>
      </c>
      <c r="Q9380" s="48" t="str">
        <f>IF(O9380="","",
   IF(OR(O9380&lt;EDA_Outlier_Analysis!$C$10, O9380&gt;EDA_Outlier_Analysis!$C$11),
      "Outlier",
      "Normal"))</f>
        <v>Normal</v>
      </c>
      <c r="R9380" t="str">
        <f>IF(P9380="","",
   IF(OR(P9380 &lt; EDA_Outlier_Analysis!$F$7, P9380 &gt; EDA_Outlier_Analysis!$F$8),
      "Outlier",
      "Normal"))</f>
        <v/>
      </c>
      <c r="S9380" t="str">
        <f>IF(N9380="","",
   IF(OR(N9380 &lt;EDA_Outlier_Analysis!$I$10, N9380 &gt; EDA_Outlier_Analysis!$I$11),
      "Outlier",
      "Normal"))</f>
        <v>Normal</v>
      </c>
    </row>
    <row r="9381" spans="1:19">
      <c r="A9381" t="s">
        <v>19731</v>
      </c>
      <c r="B9381" s="4">
        <v>44757</v>
      </c>
      <c r="C9381" s="2">
        <v>-56117.63</v>
      </c>
      <c r="D9381" t="s">
        <v>840</v>
      </c>
      <c r="E9381" t="s">
        <v>845</v>
      </c>
      <c r="F9381" t="s">
        <v>9</v>
      </c>
      <c r="G9381" t="s">
        <v>24</v>
      </c>
      <c r="I9381" t="s">
        <v>1358</v>
      </c>
      <c r="J9381" t="s">
        <v>19732</v>
      </c>
      <c r="K9381" t="str">
        <f>IF(COUNTIF(Customers!A:A, H9381)&gt;0, "Valid", "Invalid")</f>
        <v>Invalid</v>
      </c>
      <c r="L9381" t="str">
        <f t="shared" si="730"/>
        <v>7</v>
      </c>
      <c r="M9381" t="str">
        <f t="shared" si="731"/>
        <v>2022</v>
      </c>
      <c r="N9381">
        <f t="shared" si="732"/>
        <v>-56117.63</v>
      </c>
      <c r="O9381" t="str">
        <f t="shared" si="733"/>
        <v/>
      </c>
      <c r="P9381">
        <f t="shared" si="734"/>
        <v>56117.63</v>
      </c>
      <c r="Q9381" s="48" t="str">
        <f>IF(O9381="","",
   IF(OR(O9381&lt;EDA_Outlier_Analysis!$C$10, O9381&gt;EDA_Outlier_Analysis!$C$11),
      "Outlier",
      "Normal"))</f>
        <v/>
      </c>
      <c r="R9381" t="str">
        <f>IF(P9381="","",
   IF(OR(P9381 &lt; EDA_Outlier_Analysis!$F$7, P9381 &gt; EDA_Outlier_Analysis!$F$8),
      "Outlier",
      "Normal"))</f>
        <v>Outlier</v>
      </c>
      <c r="S9381" t="str">
        <f>IF(N9381="","",
   IF(OR(N9381 &lt;EDA_Outlier_Analysis!$I$10, N9381 &gt; EDA_Outlier_Analysis!$I$11),
      "Outlier",
      "Normal"))</f>
        <v>Normal</v>
      </c>
    </row>
    <row r="9382" spans="1:19">
      <c r="A9382" t="s">
        <v>19733</v>
      </c>
      <c r="B9382" s="4">
        <v>44921</v>
      </c>
      <c r="C9382" s="2">
        <v>15045.34</v>
      </c>
      <c r="D9382" t="s">
        <v>971</v>
      </c>
      <c r="E9382" t="s">
        <v>971</v>
      </c>
      <c r="F9382" t="s">
        <v>10</v>
      </c>
      <c r="G9382" t="s">
        <v>24</v>
      </c>
      <c r="J9382" t="s">
        <v>19734</v>
      </c>
      <c r="K9382" t="str">
        <f>IF(COUNTIF(Customers!A:A, H9382)&gt;0, "Valid", "Invalid")</f>
        <v>Invalid</v>
      </c>
      <c r="L9382" t="str">
        <f t="shared" si="730"/>
        <v>12</v>
      </c>
      <c r="M9382" t="str">
        <f t="shared" si="731"/>
        <v>2022</v>
      </c>
      <c r="N9382">
        <f t="shared" si="732"/>
        <v>-15045.34</v>
      </c>
      <c r="O9382" t="str">
        <f t="shared" si="733"/>
        <v/>
      </c>
      <c r="P9382" t="str">
        <f t="shared" si="734"/>
        <v/>
      </c>
      <c r="Q9382" s="48" t="str">
        <f>IF(O9382="","",
   IF(OR(O9382&lt;EDA_Outlier_Analysis!$C$10, O9382&gt;EDA_Outlier_Analysis!$C$11),
      "Outlier",
      "Normal"))</f>
        <v/>
      </c>
      <c r="R9382" t="str">
        <f>IF(P9382="","",
   IF(OR(P9382 &lt; EDA_Outlier_Analysis!$F$7, P9382 &gt; EDA_Outlier_Analysis!$F$8),
      "Outlier",
      "Normal"))</f>
        <v/>
      </c>
      <c r="S9382" t="str">
        <f>IF(N9382="","",
   IF(OR(N9382 &lt;EDA_Outlier_Analysis!$I$10, N9382 &gt; EDA_Outlier_Analysis!$I$11),
      "Outlier",
      "Normal"))</f>
        <v>Normal</v>
      </c>
    </row>
    <row r="9383" spans="1:19">
      <c r="A9383" t="s">
        <v>19735</v>
      </c>
      <c r="B9383" s="4">
        <v>44719</v>
      </c>
      <c r="C9383" s="2">
        <v>-62114.080000000002</v>
      </c>
      <c r="D9383" t="s">
        <v>840</v>
      </c>
      <c r="E9383" t="s">
        <v>856</v>
      </c>
      <c r="F9383" t="s">
        <v>11</v>
      </c>
      <c r="G9383" t="s">
        <v>24</v>
      </c>
      <c r="I9383" t="s">
        <v>1485</v>
      </c>
      <c r="J9383" t="s">
        <v>19736</v>
      </c>
      <c r="K9383" t="str">
        <f>IF(COUNTIF(Customers!A:A, H9383)&gt;0, "Valid", "Invalid")</f>
        <v>Invalid</v>
      </c>
      <c r="L9383" t="str">
        <f t="shared" si="730"/>
        <v>6</v>
      </c>
      <c r="M9383" t="str">
        <f t="shared" si="731"/>
        <v>2022</v>
      </c>
      <c r="N9383">
        <f t="shared" si="732"/>
        <v>-62114.080000000002</v>
      </c>
      <c r="O9383" t="str">
        <f t="shared" si="733"/>
        <v/>
      </c>
      <c r="P9383">
        <f t="shared" si="734"/>
        <v>62114.080000000002</v>
      </c>
      <c r="Q9383" s="48" t="str">
        <f>IF(O9383="","",
   IF(OR(O9383&lt;EDA_Outlier_Analysis!$C$10, O9383&gt;EDA_Outlier_Analysis!$C$11),
      "Outlier",
      "Normal"))</f>
        <v/>
      </c>
      <c r="R9383" t="str">
        <f>IF(P9383="","",
   IF(OR(P9383 &lt; EDA_Outlier_Analysis!$F$7, P9383 &gt; EDA_Outlier_Analysis!$F$8),
      "Outlier",
      "Normal"))</f>
        <v>Outlier</v>
      </c>
      <c r="S9383" t="str">
        <f>IF(N9383="","",
   IF(OR(N9383 &lt;EDA_Outlier_Analysis!$I$10, N9383 &gt; EDA_Outlier_Analysis!$I$11),
      "Outlier",
      "Normal"))</f>
        <v>Normal</v>
      </c>
    </row>
    <row r="9384" spans="1:19">
      <c r="A9384" t="s">
        <v>19737</v>
      </c>
      <c r="B9384" s="4">
        <v>45258</v>
      </c>
      <c r="C9384" s="2">
        <v>86618.7</v>
      </c>
      <c r="D9384" t="s">
        <v>849</v>
      </c>
      <c r="E9384" t="s">
        <v>850</v>
      </c>
      <c r="F9384" t="s">
        <v>9</v>
      </c>
      <c r="G9384" t="s">
        <v>24</v>
      </c>
      <c r="H9384" t="s">
        <v>501</v>
      </c>
      <c r="J9384" t="s">
        <v>19738</v>
      </c>
      <c r="K9384" t="str">
        <f>IF(COUNTIF(Customers!A:A, H9384)&gt;0, "Valid", "Invalid")</f>
        <v>Valid</v>
      </c>
      <c r="L9384" t="str">
        <f t="shared" si="730"/>
        <v>11</v>
      </c>
      <c r="M9384" t="str">
        <f t="shared" si="731"/>
        <v>2023</v>
      </c>
      <c r="N9384">
        <f t="shared" si="732"/>
        <v>86618.7</v>
      </c>
      <c r="O9384">
        <f t="shared" si="733"/>
        <v>86618.7</v>
      </c>
      <c r="P9384" t="str">
        <f t="shared" si="734"/>
        <v/>
      </c>
      <c r="Q9384" s="48" t="str">
        <f>IF(O9384="","",
   IF(OR(O9384&lt;EDA_Outlier_Analysis!$C$10, O9384&gt;EDA_Outlier_Analysis!$C$11),
      "Outlier",
      "Normal"))</f>
        <v>Normal</v>
      </c>
      <c r="R9384" t="str">
        <f>IF(P9384="","",
   IF(OR(P9384 &lt; EDA_Outlier_Analysis!$F$7, P9384 &gt; EDA_Outlier_Analysis!$F$8),
      "Outlier",
      "Normal"))</f>
        <v/>
      </c>
      <c r="S9384" t="str">
        <f>IF(N9384="","",
   IF(OR(N9384 &lt;EDA_Outlier_Analysis!$I$10, N9384 &gt; EDA_Outlier_Analysis!$I$11),
      "Outlier",
      "Normal"))</f>
        <v>Normal</v>
      </c>
    </row>
    <row r="9385" spans="1:19">
      <c r="A9385" t="s">
        <v>19739</v>
      </c>
      <c r="B9385" s="4">
        <v>45167</v>
      </c>
      <c r="C9385" s="2">
        <v>193716.27</v>
      </c>
      <c r="D9385" t="s">
        <v>849</v>
      </c>
      <c r="E9385" t="s">
        <v>850</v>
      </c>
      <c r="F9385" t="s">
        <v>11</v>
      </c>
      <c r="G9385" t="s">
        <v>31</v>
      </c>
      <c r="H9385" t="s">
        <v>711</v>
      </c>
      <c r="J9385" t="s">
        <v>19740</v>
      </c>
      <c r="K9385" t="str">
        <f>IF(COUNTIF(Customers!A:A, H9385)&gt;0, "Valid", "Invalid")</f>
        <v>Valid</v>
      </c>
      <c r="L9385" t="str">
        <f t="shared" si="730"/>
        <v>8</v>
      </c>
      <c r="M9385" t="str">
        <f t="shared" si="731"/>
        <v>2023</v>
      </c>
      <c r="N9385">
        <f t="shared" si="732"/>
        <v>193716.27</v>
      </c>
      <c r="O9385">
        <f t="shared" si="733"/>
        <v>193716.27</v>
      </c>
      <c r="P9385" t="str">
        <f t="shared" si="734"/>
        <v/>
      </c>
      <c r="Q9385" s="48" t="str">
        <f>IF(O9385="","",
   IF(OR(O9385&lt;EDA_Outlier_Analysis!$C$10, O9385&gt;EDA_Outlier_Analysis!$C$11),
      "Outlier",
      "Normal"))</f>
        <v>Normal</v>
      </c>
      <c r="R9385" t="str">
        <f>IF(P9385="","",
   IF(OR(P9385 &lt; EDA_Outlier_Analysis!$F$7, P9385 &gt; EDA_Outlier_Analysis!$F$8),
      "Outlier",
      "Normal"))</f>
        <v/>
      </c>
      <c r="S9385" t="str">
        <f>IF(N9385="","",
   IF(OR(N9385 &lt;EDA_Outlier_Analysis!$I$10, N9385 &gt; EDA_Outlier_Analysis!$I$11),
      "Outlier",
      "Normal"))</f>
        <v>Normal</v>
      </c>
    </row>
    <row r="9386" spans="1:19">
      <c r="A9386" t="s">
        <v>19741</v>
      </c>
      <c r="B9386" s="4">
        <v>45161</v>
      </c>
      <c r="C9386" s="2">
        <v>-47315.46</v>
      </c>
      <c r="D9386" t="s">
        <v>840</v>
      </c>
      <c r="E9386" t="s">
        <v>841</v>
      </c>
      <c r="F9386" t="s">
        <v>11</v>
      </c>
      <c r="G9386" t="s">
        <v>31</v>
      </c>
      <c r="I9386" t="s">
        <v>1443</v>
      </c>
      <c r="J9386" t="s">
        <v>19742</v>
      </c>
      <c r="K9386" t="str">
        <f>IF(COUNTIF(Customers!A:A, H9386)&gt;0, "Valid", "Invalid")</f>
        <v>Invalid</v>
      </c>
      <c r="L9386" t="str">
        <f t="shared" si="730"/>
        <v>8</v>
      </c>
      <c r="M9386" t="str">
        <f t="shared" si="731"/>
        <v>2023</v>
      </c>
      <c r="N9386">
        <f t="shared" si="732"/>
        <v>-47315.46</v>
      </c>
      <c r="O9386" t="str">
        <f t="shared" si="733"/>
        <v/>
      </c>
      <c r="P9386">
        <f t="shared" si="734"/>
        <v>47315.46</v>
      </c>
      <c r="Q9386" s="48" t="str">
        <f>IF(O9386="","",
   IF(OR(O9386&lt;EDA_Outlier_Analysis!$C$10, O9386&gt;EDA_Outlier_Analysis!$C$11),
      "Outlier",
      "Normal"))</f>
        <v/>
      </c>
      <c r="R9386" t="str">
        <f>IF(P9386="","",
   IF(OR(P9386 &lt; EDA_Outlier_Analysis!$F$7, P9386 &gt; EDA_Outlier_Analysis!$F$8),
      "Outlier",
      "Normal"))</f>
        <v>Normal</v>
      </c>
      <c r="S9386" t="str">
        <f>IF(N9386="","",
   IF(OR(N9386 &lt;EDA_Outlier_Analysis!$I$10, N9386 &gt; EDA_Outlier_Analysis!$I$11),
      "Outlier",
      "Normal"))</f>
        <v>Normal</v>
      </c>
    </row>
    <row r="9387" spans="1:19">
      <c r="A9387" t="s">
        <v>19743</v>
      </c>
      <c r="B9387" s="4">
        <v>45115</v>
      </c>
      <c r="C9387" s="2">
        <v>140857.18</v>
      </c>
      <c r="D9387" t="s">
        <v>849</v>
      </c>
      <c r="E9387" t="s">
        <v>850</v>
      </c>
      <c r="F9387" t="s">
        <v>11</v>
      </c>
      <c r="G9387" t="s">
        <v>31</v>
      </c>
      <c r="H9387" t="s">
        <v>151</v>
      </c>
      <c r="J9387" t="s">
        <v>19744</v>
      </c>
      <c r="K9387" t="str">
        <f>IF(COUNTIF(Customers!A:A, H9387)&gt;0, "Valid", "Invalid")</f>
        <v>Valid</v>
      </c>
      <c r="L9387" t="str">
        <f t="shared" si="730"/>
        <v>7</v>
      </c>
      <c r="M9387" t="str">
        <f t="shared" si="731"/>
        <v>2023</v>
      </c>
      <c r="N9387">
        <f t="shared" si="732"/>
        <v>140857.18</v>
      </c>
      <c r="O9387">
        <f t="shared" si="733"/>
        <v>140857.18</v>
      </c>
      <c r="P9387" t="str">
        <f t="shared" si="734"/>
        <v/>
      </c>
      <c r="Q9387" s="48" t="str">
        <f>IF(O9387="","",
   IF(OR(O9387&lt;EDA_Outlier_Analysis!$C$10, O9387&gt;EDA_Outlier_Analysis!$C$11),
      "Outlier",
      "Normal"))</f>
        <v>Normal</v>
      </c>
      <c r="R9387" t="str">
        <f>IF(P9387="","",
   IF(OR(P9387 &lt; EDA_Outlier_Analysis!$F$7, P9387 &gt; EDA_Outlier_Analysis!$F$8),
      "Outlier",
      "Normal"))</f>
        <v/>
      </c>
      <c r="S9387" t="str">
        <f>IF(N9387="","",
   IF(OR(N9387 &lt;EDA_Outlier_Analysis!$I$10, N9387 &gt; EDA_Outlier_Analysis!$I$11),
      "Outlier",
      "Normal"))</f>
        <v>Normal</v>
      </c>
    </row>
    <row r="9388" spans="1:19">
      <c r="A9388" t="s">
        <v>19745</v>
      </c>
      <c r="B9388" s="4">
        <v>44702</v>
      </c>
      <c r="C9388" s="2">
        <v>222211.02</v>
      </c>
      <c r="D9388" t="s">
        <v>849</v>
      </c>
      <c r="E9388" t="s">
        <v>850</v>
      </c>
      <c r="F9388" t="s">
        <v>11</v>
      </c>
      <c r="G9388" t="s">
        <v>31</v>
      </c>
      <c r="H9388" t="s">
        <v>351</v>
      </c>
      <c r="J9388" t="s">
        <v>19746</v>
      </c>
      <c r="K9388" t="str">
        <f>IF(COUNTIF(Customers!A:A, H9388)&gt;0, "Valid", "Invalid")</f>
        <v>Valid</v>
      </c>
      <c r="L9388" t="str">
        <f t="shared" si="730"/>
        <v>5</v>
      </c>
      <c r="M9388" t="str">
        <f t="shared" si="731"/>
        <v>2022</v>
      </c>
      <c r="N9388">
        <f t="shared" si="732"/>
        <v>222211.02</v>
      </c>
      <c r="O9388">
        <f t="shared" si="733"/>
        <v>222211.02</v>
      </c>
      <c r="P9388" t="str">
        <f t="shared" si="734"/>
        <v/>
      </c>
      <c r="Q9388" s="48" t="str">
        <f>IF(O9388="","",
   IF(OR(O9388&lt;EDA_Outlier_Analysis!$C$10, O9388&gt;EDA_Outlier_Analysis!$C$11),
      "Outlier",
      "Normal"))</f>
        <v>Normal</v>
      </c>
      <c r="R9388" t="str">
        <f>IF(P9388="","",
   IF(OR(P9388 &lt; EDA_Outlier_Analysis!$F$7, P9388 &gt; EDA_Outlier_Analysis!$F$8),
      "Outlier",
      "Normal"))</f>
        <v/>
      </c>
      <c r="S9388" t="str">
        <f>IF(N9388="","",
   IF(OR(N9388 &lt;EDA_Outlier_Analysis!$I$10, N9388 &gt; EDA_Outlier_Analysis!$I$11),
      "Outlier",
      "Normal"))</f>
        <v>Normal</v>
      </c>
    </row>
    <row r="9389" spans="1:19">
      <c r="A9389" t="s">
        <v>19747</v>
      </c>
      <c r="B9389" s="4">
        <v>44736</v>
      </c>
      <c r="C9389" s="2">
        <v>125683.3</v>
      </c>
      <c r="D9389" t="s">
        <v>849</v>
      </c>
      <c r="E9389" t="s">
        <v>850</v>
      </c>
      <c r="F9389" t="s">
        <v>11</v>
      </c>
      <c r="G9389" t="s">
        <v>24</v>
      </c>
      <c r="H9389" t="s">
        <v>677</v>
      </c>
      <c r="J9389" t="s">
        <v>19748</v>
      </c>
      <c r="K9389" t="str">
        <f>IF(COUNTIF(Customers!A:A, H9389)&gt;0, "Valid", "Invalid")</f>
        <v>Valid</v>
      </c>
      <c r="L9389" t="str">
        <f t="shared" si="730"/>
        <v>6</v>
      </c>
      <c r="M9389" t="str">
        <f t="shared" si="731"/>
        <v>2022</v>
      </c>
      <c r="N9389">
        <f t="shared" si="732"/>
        <v>125683.3</v>
      </c>
      <c r="O9389">
        <f t="shared" si="733"/>
        <v>125683.3</v>
      </c>
      <c r="P9389" t="str">
        <f t="shared" si="734"/>
        <v/>
      </c>
      <c r="Q9389" s="48" t="str">
        <f>IF(O9389="","",
   IF(OR(O9389&lt;EDA_Outlier_Analysis!$C$10, O9389&gt;EDA_Outlier_Analysis!$C$11),
      "Outlier",
      "Normal"))</f>
        <v>Normal</v>
      </c>
      <c r="R9389" t="str">
        <f>IF(P9389="","",
   IF(OR(P9389 &lt; EDA_Outlier_Analysis!$F$7, P9389 &gt; EDA_Outlier_Analysis!$F$8),
      "Outlier",
      "Normal"))</f>
        <v/>
      </c>
      <c r="S9389" t="str">
        <f>IF(N9389="","",
   IF(OR(N9389 &lt;EDA_Outlier_Analysis!$I$10, N9389 &gt; EDA_Outlier_Analysis!$I$11),
      "Outlier",
      "Normal"))</f>
        <v>Normal</v>
      </c>
    </row>
    <row r="9390" spans="1:19">
      <c r="A9390" t="s">
        <v>19749</v>
      </c>
      <c r="B9390" s="4">
        <v>45023</v>
      </c>
      <c r="C9390" s="2">
        <v>21883.59</v>
      </c>
      <c r="D9390" t="s">
        <v>849</v>
      </c>
      <c r="E9390" t="s">
        <v>853</v>
      </c>
      <c r="F9390" t="s">
        <v>9</v>
      </c>
      <c r="G9390" t="s">
        <v>31</v>
      </c>
      <c r="H9390" t="s">
        <v>277</v>
      </c>
      <c r="J9390" t="s">
        <v>19750</v>
      </c>
      <c r="K9390" t="str">
        <f>IF(COUNTIF(Customers!A:A, H9390)&gt;0, "Valid", "Invalid")</f>
        <v>Valid</v>
      </c>
      <c r="L9390" t="str">
        <f t="shared" si="730"/>
        <v>4</v>
      </c>
      <c r="M9390" t="str">
        <f t="shared" si="731"/>
        <v>2023</v>
      </c>
      <c r="N9390">
        <f t="shared" si="732"/>
        <v>21883.59</v>
      </c>
      <c r="O9390">
        <f t="shared" si="733"/>
        <v>21883.59</v>
      </c>
      <c r="P9390" t="str">
        <f t="shared" si="734"/>
        <v/>
      </c>
      <c r="Q9390" s="48" t="str">
        <f>IF(O9390="","",
   IF(OR(O9390&lt;EDA_Outlier_Analysis!$C$10, O9390&gt;EDA_Outlier_Analysis!$C$11),
      "Outlier",
      "Normal"))</f>
        <v>Normal</v>
      </c>
      <c r="R9390" t="str">
        <f>IF(P9390="","",
   IF(OR(P9390 &lt; EDA_Outlier_Analysis!$F$7, P9390 &gt; EDA_Outlier_Analysis!$F$8),
      "Outlier",
      "Normal"))</f>
        <v/>
      </c>
      <c r="S9390" t="str">
        <f>IF(N9390="","",
   IF(OR(N9390 &lt;EDA_Outlier_Analysis!$I$10, N9390 &gt; EDA_Outlier_Analysis!$I$11),
      "Outlier",
      "Normal"))</f>
        <v>Normal</v>
      </c>
    </row>
    <row r="9391" spans="1:19">
      <c r="A9391" t="s">
        <v>19751</v>
      </c>
      <c r="B9391" s="4">
        <v>44752</v>
      </c>
      <c r="C9391" s="2">
        <v>129163.3</v>
      </c>
      <c r="D9391" t="s">
        <v>849</v>
      </c>
      <c r="E9391" t="s">
        <v>853</v>
      </c>
      <c r="F9391" t="s">
        <v>11</v>
      </c>
      <c r="G9391" t="s">
        <v>31</v>
      </c>
      <c r="H9391" t="s">
        <v>597</v>
      </c>
      <c r="J9391" t="s">
        <v>19752</v>
      </c>
      <c r="K9391" t="str">
        <f>IF(COUNTIF(Customers!A:A, H9391)&gt;0, "Valid", "Invalid")</f>
        <v>Valid</v>
      </c>
      <c r="L9391" t="str">
        <f t="shared" si="730"/>
        <v>7</v>
      </c>
      <c r="M9391" t="str">
        <f t="shared" si="731"/>
        <v>2022</v>
      </c>
      <c r="N9391">
        <f t="shared" si="732"/>
        <v>129163.3</v>
      </c>
      <c r="O9391">
        <f t="shared" si="733"/>
        <v>129163.3</v>
      </c>
      <c r="P9391" t="str">
        <f t="shared" si="734"/>
        <v/>
      </c>
      <c r="Q9391" s="48" t="str">
        <f>IF(O9391="","",
   IF(OR(O9391&lt;EDA_Outlier_Analysis!$C$10, O9391&gt;EDA_Outlier_Analysis!$C$11),
      "Outlier",
      "Normal"))</f>
        <v>Normal</v>
      </c>
      <c r="R9391" t="str">
        <f>IF(P9391="","",
   IF(OR(P9391 &lt; EDA_Outlier_Analysis!$F$7, P9391 &gt; EDA_Outlier_Analysis!$F$8),
      "Outlier",
      "Normal"))</f>
        <v/>
      </c>
      <c r="S9391" t="str">
        <f>IF(N9391="","",
   IF(OR(N9391 &lt;EDA_Outlier_Analysis!$I$10, N9391 &gt; EDA_Outlier_Analysis!$I$11),
      "Outlier",
      "Normal"))</f>
        <v>Normal</v>
      </c>
    </row>
    <row r="9392" spans="1:19">
      <c r="A9392" t="s">
        <v>19753</v>
      </c>
      <c r="B9392" s="4">
        <v>44868</v>
      </c>
      <c r="C9392" s="2">
        <v>-35799.33</v>
      </c>
      <c r="D9392" t="s">
        <v>840</v>
      </c>
      <c r="E9392" t="s">
        <v>845</v>
      </c>
      <c r="F9392" t="s">
        <v>11</v>
      </c>
      <c r="G9392" t="s">
        <v>31</v>
      </c>
      <c r="I9392" t="s">
        <v>1177</v>
      </c>
      <c r="J9392" t="s">
        <v>19754</v>
      </c>
      <c r="K9392" t="str">
        <f>IF(COUNTIF(Customers!A:A, H9392)&gt;0, "Valid", "Invalid")</f>
        <v>Invalid</v>
      </c>
      <c r="L9392" t="str">
        <f t="shared" si="730"/>
        <v>11</v>
      </c>
      <c r="M9392" t="str">
        <f t="shared" si="731"/>
        <v>2022</v>
      </c>
      <c r="N9392">
        <f t="shared" si="732"/>
        <v>-35799.33</v>
      </c>
      <c r="O9392" t="str">
        <f t="shared" si="733"/>
        <v/>
      </c>
      <c r="P9392">
        <f t="shared" si="734"/>
        <v>35799.33</v>
      </c>
      <c r="Q9392" s="48" t="str">
        <f>IF(O9392="","",
   IF(OR(O9392&lt;EDA_Outlier_Analysis!$C$10, O9392&gt;EDA_Outlier_Analysis!$C$11),
      "Outlier",
      "Normal"))</f>
        <v/>
      </c>
      <c r="R9392" t="str">
        <f>IF(P9392="","",
   IF(OR(P9392 &lt; EDA_Outlier_Analysis!$F$7, P9392 &gt; EDA_Outlier_Analysis!$F$8),
      "Outlier",
      "Normal"))</f>
        <v>Normal</v>
      </c>
      <c r="S9392" t="str">
        <f>IF(N9392="","",
   IF(OR(N9392 &lt;EDA_Outlier_Analysis!$I$10, N9392 &gt; EDA_Outlier_Analysis!$I$11),
      "Outlier",
      "Normal"))</f>
        <v>Normal</v>
      </c>
    </row>
    <row r="9393" spans="1:19">
      <c r="A9393" t="s">
        <v>19755</v>
      </c>
      <c r="B9393" s="4">
        <v>44714</v>
      </c>
      <c r="C9393" s="2">
        <v>-32207.439999999999</v>
      </c>
      <c r="D9393" t="s">
        <v>840</v>
      </c>
      <c r="E9393" t="s">
        <v>841</v>
      </c>
      <c r="F9393" t="s">
        <v>9</v>
      </c>
      <c r="G9393" t="s">
        <v>24</v>
      </c>
      <c r="I9393" t="s">
        <v>1415</v>
      </c>
      <c r="J9393" t="s">
        <v>19756</v>
      </c>
      <c r="K9393" t="str">
        <f>IF(COUNTIF(Customers!A:A, H9393)&gt;0, "Valid", "Invalid")</f>
        <v>Invalid</v>
      </c>
      <c r="L9393" t="str">
        <f t="shared" si="730"/>
        <v>6</v>
      </c>
      <c r="M9393" t="str">
        <f t="shared" si="731"/>
        <v>2022</v>
      </c>
      <c r="N9393">
        <f t="shared" si="732"/>
        <v>-32207.439999999999</v>
      </c>
      <c r="O9393" t="str">
        <f t="shared" si="733"/>
        <v/>
      </c>
      <c r="P9393">
        <f t="shared" si="734"/>
        <v>32207.439999999999</v>
      </c>
      <c r="Q9393" s="48" t="str">
        <f>IF(O9393="","",
   IF(OR(O9393&lt;EDA_Outlier_Analysis!$C$10, O9393&gt;EDA_Outlier_Analysis!$C$11),
      "Outlier",
      "Normal"))</f>
        <v/>
      </c>
      <c r="R9393" t="str">
        <f>IF(P9393="","",
   IF(OR(P9393 &lt; EDA_Outlier_Analysis!$F$7, P9393 &gt; EDA_Outlier_Analysis!$F$8),
      "Outlier",
      "Normal"))</f>
        <v>Normal</v>
      </c>
      <c r="S9393" t="str">
        <f>IF(N9393="","",
   IF(OR(N9393 &lt;EDA_Outlier_Analysis!$I$10, N9393 &gt; EDA_Outlier_Analysis!$I$11),
      "Outlier",
      "Normal"))</f>
        <v>Normal</v>
      </c>
    </row>
    <row r="9394" spans="1:19">
      <c r="A9394" t="s">
        <v>19757</v>
      </c>
      <c r="B9394" s="4">
        <v>44700</v>
      </c>
      <c r="C9394" s="2">
        <v>-48923.3</v>
      </c>
      <c r="D9394" t="s">
        <v>840</v>
      </c>
      <c r="E9394" t="s">
        <v>878</v>
      </c>
      <c r="F9394" t="s">
        <v>11</v>
      </c>
      <c r="G9394" t="s">
        <v>34</v>
      </c>
      <c r="I9394" t="s">
        <v>1254</v>
      </c>
      <c r="J9394" t="s">
        <v>19758</v>
      </c>
      <c r="K9394" t="str">
        <f>IF(COUNTIF(Customers!A:A, H9394)&gt;0, "Valid", "Invalid")</f>
        <v>Invalid</v>
      </c>
      <c r="L9394" t="str">
        <f t="shared" si="730"/>
        <v>5</v>
      </c>
      <c r="M9394" t="str">
        <f t="shared" si="731"/>
        <v>2022</v>
      </c>
      <c r="N9394">
        <f t="shared" si="732"/>
        <v>-48923.3</v>
      </c>
      <c r="O9394" t="str">
        <f t="shared" si="733"/>
        <v/>
      </c>
      <c r="P9394">
        <f t="shared" si="734"/>
        <v>48923.3</v>
      </c>
      <c r="Q9394" s="48" t="str">
        <f>IF(O9394="","",
   IF(OR(O9394&lt;EDA_Outlier_Analysis!$C$10, O9394&gt;EDA_Outlier_Analysis!$C$11),
      "Outlier",
      "Normal"))</f>
        <v/>
      </c>
      <c r="R9394" t="str">
        <f>IF(P9394="","",
   IF(OR(P9394 &lt; EDA_Outlier_Analysis!$F$7, P9394 &gt; EDA_Outlier_Analysis!$F$8),
      "Outlier",
      "Normal"))</f>
        <v>Normal</v>
      </c>
      <c r="S9394" t="str">
        <f>IF(N9394="","",
   IF(OR(N9394 &lt;EDA_Outlier_Analysis!$I$10, N9394 &gt; EDA_Outlier_Analysis!$I$11),
      "Outlier",
      "Normal"))</f>
        <v>Normal</v>
      </c>
    </row>
    <row r="9395" spans="1:19">
      <c r="A9395" t="s">
        <v>19759</v>
      </c>
      <c r="B9395" s="4">
        <v>44715</v>
      </c>
      <c r="C9395" s="2">
        <v>20403.16</v>
      </c>
      <c r="D9395" t="s">
        <v>971</v>
      </c>
      <c r="E9395" t="s">
        <v>971</v>
      </c>
      <c r="F9395" t="s">
        <v>10</v>
      </c>
      <c r="G9395" t="s">
        <v>31</v>
      </c>
      <c r="J9395" t="s">
        <v>19760</v>
      </c>
      <c r="K9395" t="str">
        <f>IF(COUNTIF(Customers!A:A, H9395)&gt;0, "Valid", "Invalid")</f>
        <v>Invalid</v>
      </c>
      <c r="L9395" t="str">
        <f t="shared" si="730"/>
        <v>6</v>
      </c>
      <c r="M9395" t="str">
        <f t="shared" si="731"/>
        <v>2022</v>
      </c>
      <c r="N9395">
        <f t="shared" si="732"/>
        <v>-20403.16</v>
      </c>
      <c r="O9395" t="str">
        <f t="shared" si="733"/>
        <v/>
      </c>
      <c r="P9395" t="str">
        <f t="shared" si="734"/>
        <v/>
      </c>
      <c r="Q9395" s="48" t="str">
        <f>IF(O9395="","",
   IF(OR(O9395&lt;EDA_Outlier_Analysis!$C$10, O9395&gt;EDA_Outlier_Analysis!$C$11),
      "Outlier",
      "Normal"))</f>
        <v/>
      </c>
      <c r="R9395" t="str">
        <f>IF(P9395="","",
   IF(OR(P9395 &lt; EDA_Outlier_Analysis!$F$7, P9395 &gt; EDA_Outlier_Analysis!$F$8),
      "Outlier",
      "Normal"))</f>
        <v/>
      </c>
      <c r="S9395" t="str">
        <f>IF(N9395="","",
   IF(OR(N9395 &lt;EDA_Outlier_Analysis!$I$10, N9395 &gt; EDA_Outlier_Analysis!$I$11),
      "Outlier",
      "Normal"))</f>
        <v>Normal</v>
      </c>
    </row>
    <row r="9396" spans="1:19">
      <c r="A9396" t="s">
        <v>19761</v>
      </c>
      <c r="B9396" s="4">
        <v>45122</v>
      </c>
      <c r="C9396" s="2">
        <v>61579.46</v>
      </c>
      <c r="D9396" t="s">
        <v>849</v>
      </c>
      <c r="E9396" t="s">
        <v>868</v>
      </c>
      <c r="F9396" t="s">
        <v>10</v>
      </c>
      <c r="G9396" t="s">
        <v>34</v>
      </c>
      <c r="H9396" t="s">
        <v>549</v>
      </c>
      <c r="J9396" t="s">
        <v>19762</v>
      </c>
      <c r="K9396" t="str">
        <f>IF(COUNTIF(Customers!A:A, H9396)&gt;0, "Valid", "Invalid")</f>
        <v>Valid</v>
      </c>
      <c r="L9396" t="str">
        <f t="shared" si="730"/>
        <v>7</v>
      </c>
      <c r="M9396" t="str">
        <f t="shared" si="731"/>
        <v>2023</v>
      </c>
      <c r="N9396">
        <f t="shared" si="732"/>
        <v>61579.46</v>
      </c>
      <c r="O9396">
        <f t="shared" si="733"/>
        <v>61579.46</v>
      </c>
      <c r="P9396" t="str">
        <f t="shared" si="734"/>
        <v/>
      </c>
      <c r="Q9396" s="48" t="str">
        <f>IF(O9396="","",
   IF(OR(O9396&lt;EDA_Outlier_Analysis!$C$10, O9396&gt;EDA_Outlier_Analysis!$C$11),
      "Outlier",
      "Normal"))</f>
        <v>Normal</v>
      </c>
      <c r="R9396" t="str">
        <f>IF(P9396="","",
   IF(OR(P9396 &lt; EDA_Outlier_Analysis!$F$7, P9396 &gt; EDA_Outlier_Analysis!$F$8),
      "Outlier",
      "Normal"))</f>
        <v/>
      </c>
      <c r="S9396" t="str">
        <f>IF(N9396="","",
   IF(OR(N9396 &lt;EDA_Outlier_Analysis!$I$10, N9396 &gt; EDA_Outlier_Analysis!$I$11),
      "Outlier",
      "Normal"))</f>
        <v>Normal</v>
      </c>
    </row>
    <row r="9397" spans="1:19">
      <c r="A9397" t="s">
        <v>19763</v>
      </c>
      <c r="B9397" s="4">
        <v>44882</v>
      </c>
      <c r="C9397" s="2">
        <v>137865.82999999999</v>
      </c>
      <c r="D9397" t="s">
        <v>849</v>
      </c>
      <c r="E9397" t="s">
        <v>853</v>
      </c>
      <c r="F9397" t="s">
        <v>10</v>
      </c>
      <c r="G9397" t="s">
        <v>20</v>
      </c>
      <c r="H9397" t="s">
        <v>189</v>
      </c>
      <c r="J9397" t="s">
        <v>19764</v>
      </c>
      <c r="K9397" t="str">
        <f>IF(COUNTIF(Customers!A:A, H9397)&gt;0, "Valid", "Invalid")</f>
        <v>Valid</v>
      </c>
      <c r="L9397" t="str">
        <f t="shared" si="730"/>
        <v>11</v>
      </c>
      <c r="M9397" t="str">
        <f t="shared" si="731"/>
        <v>2022</v>
      </c>
      <c r="N9397">
        <f t="shared" si="732"/>
        <v>137865.82999999999</v>
      </c>
      <c r="O9397">
        <f t="shared" si="733"/>
        <v>137865.82999999999</v>
      </c>
      <c r="P9397" t="str">
        <f t="shared" si="734"/>
        <v/>
      </c>
      <c r="Q9397" s="48" t="str">
        <f>IF(O9397="","",
   IF(OR(O9397&lt;EDA_Outlier_Analysis!$C$10, O9397&gt;EDA_Outlier_Analysis!$C$11),
      "Outlier",
      "Normal"))</f>
        <v>Normal</v>
      </c>
      <c r="R9397" t="str">
        <f>IF(P9397="","",
   IF(OR(P9397 &lt; EDA_Outlier_Analysis!$F$7, P9397 &gt; EDA_Outlier_Analysis!$F$8),
      "Outlier",
      "Normal"))</f>
        <v/>
      </c>
      <c r="S9397" t="str">
        <f>IF(N9397="","",
   IF(OR(N9397 &lt;EDA_Outlier_Analysis!$I$10, N9397 &gt; EDA_Outlier_Analysis!$I$11),
      "Outlier",
      "Normal"))</f>
        <v>Normal</v>
      </c>
    </row>
    <row r="9398" spans="1:19">
      <c r="A9398" t="s">
        <v>19765</v>
      </c>
      <c r="B9398" s="4">
        <v>45076</v>
      </c>
      <c r="C9398" s="2">
        <v>-23258.1</v>
      </c>
      <c r="D9398" t="s">
        <v>840</v>
      </c>
      <c r="E9398" t="s">
        <v>841</v>
      </c>
      <c r="F9398" t="s">
        <v>11</v>
      </c>
      <c r="G9398" t="s">
        <v>34</v>
      </c>
      <c r="I9398" t="s">
        <v>968</v>
      </c>
      <c r="J9398" t="s">
        <v>19766</v>
      </c>
      <c r="K9398" t="str">
        <f>IF(COUNTIF(Customers!A:A, H9398)&gt;0, "Valid", "Invalid")</f>
        <v>Invalid</v>
      </c>
      <c r="L9398" t="str">
        <f t="shared" si="730"/>
        <v>5</v>
      </c>
      <c r="M9398" t="str">
        <f t="shared" si="731"/>
        <v>2023</v>
      </c>
      <c r="N9398">
        <f t="shared" si="732"/>
        <v>-23258.1</v>
      </c>
      <c r="O9398" t="str">
        <f t="shared" si="733"/>
        <v/>
      </c>
      <c r="P9398">
        <f t="shared" si="734"/>
        <v>23258.1</v>
      </c>
      <c r="Q9398" s="48" t="str">
        <f>IF(O9398="","",
   IF(OR(O9398&lt;EDA_Outlier_Analysis!$C$10, O9398&gt;EDA_Outlier_Analysis!$C$11),
      "Outlier",
      "Normal"))</f>
        <v/>
      </c>
      <c r="R9398" t="str">
        <f>IF(P9398="","",
   IF(OR(P9398 &lt; EDA_Outlier_Analysis!$F$7, P9398 &gt; EDA_Outlier_Analysis!$F$8),
      "Outlier",
      "Normal"))</f>
        <v>Outlier</v>
      </c>
      <c r="S9398" t="str">
        <f>IF(N9398="","",
   IF(OR(N9398 &lt;EDA_Outlier_Analysis!$I$10, N9398 &gt; EDA_Outlier_Analysis!$I$11),
      "Outlier",
      "Normal"))</f>
        <v>Normal</v>
      </c>
    </row>
    <row r="9399" spans="1:19">
      <c r="A9399" t="s">
        <v>19767</v>
      </c>
      <c r="B9399" s="4">
        <v>45228</v>
      </c>
      <c r="C9399" s="2">
        <v>260518.73</v>
      </c>
      <c r="D9399" t="s">
        <v>849</v>
      </c>
      <c r="E9399" t="s">
        <v>850</v>
      </c>
      <c r="F9399" t="s">
        <v>11</v>
      </c>
      <c r="G9399" t="s">
        <v>34</v>
      </c>
      <c r="H9399" t="s">
        <v>167</v>
      </c>
      <c r="J9399" t="s">
        <v>19768</v>
      </c>
      <c r="K9399" t="str">
        <f>IF(COUNTIF(Customers!A:A, H9399)&gt;0, "Valid", "Invalid")</f>
        <v>Valid</v>
      </c>
      <c r="L9399" t="str">
        <f t="shared" si="730"/>
        <v>10</v>
      </c>
      <c r="M9399" t="str">
        <f t="shared" si="731"/>
        <v>2023</v>
      </c>
      <c r="N9399">
        <f t="shared" si="732"/>
        <v>260518.73</v>
      </c>
      <c r="O9399">
        <f t="shared" si="733"/>
        <v>260518.73</v>
      </c>
      <c r="P9399" t="str">
        <f t="shared" si="734"/>
        <v/>
      </c>
      <c r="Q9399" s="48" t="str">
        <f>IF(O9399="","",
   IF(OR(O9399&lt;EDA_Outlier_Analysis!$C$10, O9399&gt;EDA_Outlier_Analysis!$C$11),
      "Outlier",
      "Normal"))</f>
        <v>Normal</v>
      </c>
      <c r="R9399" t="str">
        <f>IF(P9399="","",
   IF(OR(P9399 &lt; EDA_Outlier_Analysis!$F$7, P9399 &gt; EDA_Outlier_Analysis!$F$8),
      "Outlier",
      "Normal"))</f>
        <v/>
      </c>
      <c r="S9399" t="str">
        <f>IF(N9399="","",
   IF(OR(N9399 &lt;EDA_Outlier_Analysis!$I$10, N9399 &gt; EDA_Outlier_Analysis!$I$11),
      "Outlier",
      "Normal"))</f>
        <v>Normal</v>
      </c>
    </row>
    <row r="9400" spans="1:19">
      <c r="A9400" t="s">
        <v>19769</v>
      </c>
      <c r="B9400" s="4">
        <v>45211</v>
      </c>
      <c r="C9400" s="2">
        <v>-54148.05</v>
      </c>
      <c r="D9400" t="s">
        <v>840</v>
      </c>
      <c r="E9400" t="s">
        <v>856</v>
      </c>
      <c r="F9400" t="s">
        <v>9</v>
      </c>
      <c r="G9400" t="s">
        <v>34</v>
      </c>
      <c r="I9400" t="s">
        <v>909</v>
      </c>
      <c r="J9400" t="s">
        <v>19770</v>
      </c>
      <c r="K9400" t="str">
        <f>IF(COUNTIF(Customers!A:A, H9400)&gt;0, "Valid", "Invalid")</f>
        <v>Invalid</v>
      </c>
      <c r="L9400" t="str">
        <f t="shared" si="730"/>
        <v>10</v>
      </c>
      <c r="M9400" t="str">
        <f t="shared" si="731"/>
        <v>2023</v>
      </c>
      <c r="N9400">
        <f t="shared" si="732"/>
        <v>-54148.05</v>
      </c>
      <c r="O9400" t="str">
        <f t="shared" si="733"/>
        <v/>
      </c>
      <c r="P9400">
        <f t="shared" si="734"/>
        <v>54148.05</v>
      </c>
      <c r="Q9400" s="48" t="str">
        <f>IF(O9400="","",
   IF(OR(O9400&lt;EDA_Outlier_Analysis!$C$10, O9400&gt;EDA_Outlier_Analysis!$C$11),
      "Outlier",
      "Normal"))</f>
        <v/>
      </c>
      <c r="R9400" t="str">
        <f>IF(P9400="","",
   IF(OR(P9400 &lt; EDA_Outlier_Analysis!$F$7, P9400 &gt; EDA_Outlier_Analysis!$F$8),
      "Outlier",
      "Normal"))</f>
        <v>Outlier</v>
      </c>
      <c r="S9400" t="str">
        <f>IF(N9400="","",
   IF(OR(N9400 &lt;EDA_Outlier_Analysis!$I$10, N9400 &gt; EDA_Outlier_Analysis!$I$11),
      "Outlier",
      "Normal"))</f>
        <v>Normal</v>
      </c>
    </row>
    <row r="9401" spans="1:19">
      <c r="A9401" t="s">
        <v>19771</v>
      </c>
      <c r="B9401" s="4">
        <v>45272</v>
      </c>
      <c r="C9401" s="2">
        <v>84659.69</v>
      </c>
      <c r="D9401" t="s">
        <v>849</v>
      </c>
      <c r="E9401" t="s">
        <v>850</v>
      </c>
      <c r="F9401" t="s">
        <v>10</v>
      </c>
      <c r="G9401" t="s">
        <v>31</v>
      </c>
      <c r="H9401" t="s">
        <v>413</v>
      </c>
      <c r="J9401" t="s">
        <v>19772</v>
      </c>
      <c r="K9401" t="str">
        <f>IF(COUNTIF(Customers!A:A, H9401)&gt;0, "Valid", "Invalid")</f>
        <v>Valid</v>
      </c>
      <c r="L9401" t="str">
        <f t="shared" si="730"/>
        <v>12</v>
      </c>
      <c r="M9401" t="str">
        <f t="shared" si="731"/>
        <v>2023</v>
      </c>
      <c r="N9401">
        <f t="shared" si="732"/>
        <v>84659.69</v>
      </c>
      <c r="O9401">
        <f t="shared" si="733"/>
        <v>84659.69</v>
      </c>
      <c r="P9401" t="str">
        <f t="shared" si="734"/>
        <v/>
      </c>
      <c r="Q9401" s="48" t="str">
        <f>IF(O9401="","",
   IF(OR(O9401&lt;EDA_Outlier_Analysis!$C$10, O9401&gt;EDA_Outlier_Analysis!$C$11),
      "Outlier",
      "Normal"))</f>
        <v>Normal</v>
      </c>
      <c r="R9401" t="str">
        <f>IF(P9401="","",
   IF(OR(P9401 &lt; EDA_Outlier_Analysis!$F$7, P9401 &gt; EDA_Outlier_Analysis!$F$8),
      "Outlier",
      "Normal"))</f>
        <v/>
      </c>
      <c r="S9401" t="str">
        <f>IF(N9401="","",
   IF(OR(N9401 &lt;EDA_Outlier_Analysis!$I$10, N9401 &gt; EDA_Outlier_Analysis!$I$11),
      "Outlier",
      "Normal"))</f>
        <v>Normal</v>
      </c>
    </row>
    <row r="9402" spans="1:19">
      <c r="A9402" t="s">
        <v>19773</v>
      </c>
      <c r="B9402" s="4">
        <v>44970</v>
      </c>
      <c r="C9402" s="2">
        <v>106400.77</v>
      </c>
      <c r="D9402" t="s">
        <v>849</v>
      </c>
      <c r="E9402" t="s">
        <v>868</v>
      </c>
      <c r="F9402" t="s">
        <v>10</v>
      </c>
      <c r="G9402" t="s">
        <v>34</v>
      </c>
      <c r="H9402" t="s">
        <v>343</v>
      </c>
      <c r="J9402" t="s">
        <v>19774</v>
      </c>
      <c r="K9402" t="str">
        <f>IF(COUNTIF(Customers!A:A, H9402)&gt;0, "Valid", "Invalid")</f>
        <v>Valid</v>
      </c>
      <c r="L9402" t="str">
        <f t="shared" si="730"/>
        <v>2</v>
      </c>
      <c r="M9402" t="str">
        <f t="shared" si="731"/>
        <v>2023</v>
      </c>
      <c r="N9402">
        <f t="shared" si="732"/>
        <v>106400.77</v>
      </c>
      <c r="O9402">
        <f t="shared" si="733"/>
        <v>106400.77</v>
      </c>
      <c r="P9402" t="str">
        <f t="shared" si="734"/>
        <v/>
      </c>
      <c r="Q9402" s="48" t="str">
        <f>IF(O9402="","",
   IF(OR(O9402&lt;EDA_Outlier_Analysis!$C$10, O9402&gt;EDA_Outlier_Analysis!$C$11),
      "Outlier",
      "Normal"))</f>
        <v>Normal</v>
      </c>
      <c r="R9402" t="str">
        <f>IF(P9402="","",
   IF(OR(P9402 &lt; EDA_Outlier_Analysis!$F$7, P9402 &gt; EDA_Outlier_Analysis!$F$8),
      "Outlier",
      "Normal"))</f>
        <v/>
      </c>
      <c r="S9402" t="str">
        <f>IF(N9402="","",
   IF(OR(N9402 &lt;EDA_Outlier_Analysis!$I$10, N9402 &gt; EDA_Outlier_Analysis!$I$11),
      "Outlier",
      "Normal"))</f>
        <v>Normal</v>
      </c>
    </row>
    <row r="9403" spans="1:19">
      <c r="A9403" t="s">
        <v>19775</v>
      </c>
      <c r="B9403" s="4">
        <v>44811</v>
      </c>
      <c r="C9403" s="2">
        <v>174332.11</v>
      </c>
      <c r="D9403" t="s">
        <v>849</v>
      </c>
      <c r="E9403" t="s">
        <v>853</v>
      </c>
      <c r="F9403" t="s">
        <v>11</v>
      </c>
      <c r="G9403" t="s">
        <v>34</v>
      </c>
      <c r="H9403" t="s">
        <v>589</v>
      </c>
      <c r="J9403" t="s">
        <v>19776</v>
      </c>
      <c r="K9403" t="str">
        <f>IF(COUNTIF(Customers!A:A, H9403)&gt;0, "Valid", "Invalid")</f>
        <v>Valid</v>
      </c>
      <c r="L9403" t="str">
        <f t="shared" si="730"/>
        <v>9</v>
      </c>
      <c r="M9403" t="str">
        <f t="shared" si="731"/>
        <v>2022</v>
      </c>
      <c r="N9403">
        <f t="shared" si="732"/>
        <v>174332.11</v>
      </c>
      <c r="O9403">
        <f t="shared" si="733"/>
        <v>174332.11</v>
      </c>
      <c r="P9403" t="str">
        <f t="shared" si="734"/>
        <v/>
      </c>
      <c r="Q9403" s="48" t="str">
        <f>IF(O9403="","",
   IF(OR(O9403&lt;EDA_Outlier_Analysis!$C$10, O9403&gt;EDA_Outlier_Analysis!$C$11),
      "Outlier",
      "Normal"))</f>
        <v>Normal</v>
      </c>
      <c r="R9403" t="str">
        <f>IF(P9403="","",
   IF(OR(P9403 &lt; EDA_Outlier_Analysis!$F$7, P9403 &gt; EDA_Outlier_Analysis!$F$8),
      "Outlier",
      "Normal"))</f>
        <v/>
      </c>
      <c r="S9403" t="str">
        <f>IF(N9403="","",
   IF(OR(N9403 &lt;EDA_Outlier_Analysis!$I$10, N9403 &gt; EDA_Outlier_Analysis!$I$11),
      "Outlier",
      "Normal"))</f>
        <v>Normal</v>
      </c>
    </row>
    <row r="9404" spans="1:19">
      <c r="A9404" t="s">
        <v>19777</v>
      </c>
      <c r="B9404" s="4">
        <v>44924</v>
      </c>
      <c r="C9404" s="2">
        <v>162245.51999999999</v>
      </c>
      <c r="D9404" t="s">
        <v>849</v>
      </c>
      <c r="E9404" t="s">
        <v>850</v>
      </c>
      <c r="F9404" t="s">
        <v>9</v>
      </c>
      <c r="G9404" t="s">
        <v>34</v>
      </c>
      <c r="H9404" t="s">
        <v>161</v>
      </c>
      <c r="J9404" t="s">
        <v>19778</v>
      </c>
      <c r="K9404" t="str">
        <f>IF(COUNTIF(Customers!A:A, H9404)&gt;0, "Valid", "Invalid")</f>
        <v>Valid</v>
      </c>
      <c r="L9404" t="str">
        <f t="shared" si="730"/>
        <v>12</v>
      </c>
      <c r="M9404" t="str">
        <f t="shared" si="731"/>
        <v>2022</v>
      </c>
      <c r="N9404">
        <f t="shared" si="732"/>
        <v>162245.51999999999</v>
      </c>
      <c r="O9404">
        <f t="shared" si="733"/>
        <v>162245.51999999999</v>
      </c>
      <c r="P9404" t="str">
        <f t="shared" si="734"/>
        <v/>
      </c>
      <c r="Q9404" s="48" t="str">
        <f>IF(O9404="","",
   IF(OR(O9404&lt;EDA_Outlier_Analysis!$C$10, O9404&gt;EDA_Outlier_Analysis!$C$11),
      "Outlier",
      "Normal"))</f>
        <v>Normal</v>
      </c>
      <c r="R9404" t="str">
        <f>IF(P9404="","",
   IF(OR(P9404 &lt; EDA_Outlier_Analysis!$F$7, P9404 &gt; EDA_Outlier_Analysis!$F$8),
      "Outlier",
      "Normal"))</f>
        <v/>
      </c>
      <c r="S9404" t="str">
        <f>IF(N9404="","",
   IF(OR(N9404 &lt;EDA_Outlier_Analysis!$I$10, N9404 &gt; EDA_Outlier_Analysis!$I$11),
      "Outlier",
      "Normal"))</f>
        <v>Normal</v>
      </c>
    </row>
    <row r="9405" spans="1:19">
      <c r="A9405" t="s">
        <v>19779</v>
      </c>
      <c r="B9405" s="4">
        <v>44821</v>
      </c>
      <c r="C9405" s="2">
        <v>-25558.35</v>
      </c>
      <c r="D9405" t="s">
        <v>840</v>
      </c>
      <c r="E9405" t="s">
        <v>905</v>
      </c>
      <c r="F9405" t="s">
        <v>10</v>
      </c>
      <c r="G9405" t="s">
        <v>24</v>
      </c>
      <c r="I9405" t="s">
        <v>4929</v>
      </c>
      <c r="J9405" t="s">
        <v>19780</v>
      </c>
      <c r="K9405" t="str">
        <f>IF(COUNTIF(Customers!A:A, H9405)&gt;0, "Valid", "Invalid")</f>
        <v>Invalid</v>
      </c>
      <c r="L9405" t="str">
        <f t="shared" si="730"/>
        <v>9</v>
      </c>
      <c r="M9405" t="str">
        <f t="shared" si="731"/>
        <v>2022</v>
      </c>
      <c r="N9405">
        <f t="shared" si="732"/>
        <v>-25558.35</v>
      </c>
      <c r="O9405" t="str">
        <f t="shared" si="733"/>
        <v/>
      </c>
      <c r="P9405">
        <f t="shared" si="734"/>
        <v>25558.35</v>
      </c>
      <c r="Q9405" s="48" t="str">
        <f>IF(O9405="","",
   IF(OR(O9405&lt;EDA_Outlier_Analysis!$C$10, O9405&gt;EDA_Outlier_Analysis!$C$11),
      "Outlier",
      "Normal"))</f>
        <v/>
      </c>
      <c r="R9405" t="str">
        <f>IF(P9405="","",
   IF(OR(P9405 &lt; EDA_Outlier_Analysis!$F$7, P9405 &gt; EDA_Outlier_Analysis!$F$8),
      "Outlier",
      "Normal"))</f>
        <v>Outlier</v>
      </c>
      <c r="S9405" t="str">
        <f>IF(N9405="","",
   IF(OR(N9405 &lt;EDA_Outlier_Analysis!$I$10, N9405 &gt; EDA_Outlier_Analysis!$I$11),
      "Outlier",
      "Normal"))</f>
        <v>Normal</v>
      </c>
    </row>
    <row r="9406" spans="1:19">
      <c r="A9406" t="s">
        <v>19781</v>
      </c>
      <c r="B9406" s="4">
        <v>45076</v>
      </c>
      <c r="C9406" s="2">
        <v>-33142.82</v>
      </c>
      <c r="D9406" t="s">
        <v>840</v>
      </c>
      <c r="E9406" t="s">
        <v>864</v>
      </c>
      <c r="F9406" t="s">
        <v>9</v>
      </c>
      <c r="G9406" t="s">
        <v>34</v>
      </c>
      <c r="I9406" t="s">
        <v>1340</v>
      </c>
      <c r="J9406" t="s">
        <v>19782</v>
      </c>
      <c r="K9406" t="str">
        <f>IF(COUNTIF(Customers!A:A, H9406)&gt;0, "Valid", "Invalid")</f>
        <v>Invalid</v>
      </c>
      <c r="L9406" t="str">
        <f t="shared" si="730"/>
        <v>5</v>
      </c>
      <c r="M9406" t="str">
        <f t="shared" si="731"/>
        <v>2023</v>
      </c>
      <c r="N9406">
        <f t="shared" si="732"/>
        <v>-33142.82</v>
      </c>
      <c r="O9406" t="str">
        <f t="shared" si="733"/>
        <v/>
      </c>
      <c r="P9406">
        <f t="shared" si="734"/>
        <v>33142.82</v>
      </c>
      <c r="Q9406" s="48" t="str">
        <f>IF(O9406="","",
   IF(OR(O9406&lt;EDA_Outlier_Analysis!$C$10, O9406&gt;EDA_Outlier_Analysis!$C$11),
      "Outlier",
      "Normal"))</f>
        <v/>
      </c>
      <c r="R9406" t="str">
        <f>IF(P9406="","",
   IF(OR(P9406 &lt; EDA_Outlier_Analysis!$F$7, P9406 &gt; EDA_Outlier_Analysis!$F$8),
      "Outlier",
      "Normal"))</f>
        <v>Normal</v>
      </c>
      <c r="S9406" t="str">
        <f>IF(N9406="","",
   IF(OR(N9406 &lt;EDA_Outlier_Analysis!$I$10, N9406 &gt; EDA_Outlier_Analysis!$I$11),
      "Outlier",
      "Normal"))</f>
        <v>Normal</v>
      </c>
    </row>
    <row r="9407" spans="1:19">
      <c r="A9407" t="s">
        <v>19783</v>
      </c>
      <c r="B9407" s="4">
        <v>45275</v>
      </c>
      <c r="C9407" s="2">
        <v>22291.71</v>
      </c>
      <c r="D9407" t="s">
        <v>873</v>
      </c>
      <c r="E9407" t="s">
        <v>873</v>
      </c>
      <c r="F9407" t="s">
        <v>11</v>
      </c>
      <c r="G9407" t="s">
        <v>31</v>
      </c>
      <c r="J9407" t="s">
        <v>19784</v>
      </c>
      <c r="K9407" t="str">
        <f>IF(COUNTIF(Customers!A:A, H9407)&gt;0, "Valid", "Invalid")</f>
        <v>Invalid</v>
      </c>
      <c r="L9407" t="str">
        <f t="shared" si="730"/>
        <v>12</v>
      </c>
      <c r="M9407" t="str">
        <f t="shared" si="731"/>
        <v>2023</v>
      </c>
      <c r="N9407">
        <f t="shared" si="732"/>
        <v>-22291.71</v>
      </c>
      <c r="O9407" t="str">
        <f t="shared" si="733"/>
        <v/>
      </c>
      <c r="P9407" t="str">
        <f t="shared" si="734"/>
        <v/>
      </c>
      <c r="Q9407" s="48" t="str">
        <f>IF(O9407="","",
   IF(OR(O9407&lt;EDA_Outlier_Analysis!$C$10, O9407&gt;EDA_Outlier_Analysis!$C$11),
      "Outlier",
      "Normal"))</f>
        <v/>
      </c>
      <c r="R9407" t="str">
        <f>IF(P9407="","",
   IF(OR(P9407 &lt; EDA_Outlier_Analysis!$F$7, P9407 &gt; EDA_Outlier_Analysis!$F$8),
      "Outlier",
      "Normal"))</f>
        <v/>
      </c>
      <c r="S9407" t="str">
        <f>IF(N9407="","",
   IF(OR(N9407 &lt;EDA_Outlier_Analysis!$I$10, N9407 &gt; EDA_Outlier_Analysis!$I$11),
      "Outlier",
      "Normal"))</f>
        <v>Normal</v>
      </c>
    </row>
    <row r="9408" spans="1:19">
      <c r="A9408" t="s">
        <v>19785</v>
      </c>
      <c r="B9408" s="4">
        <v>44577</v>
      </c>
      <c r="C9408" s="2">
        <v>8356.16</v>
      </c>
      <c r="D9408" t="s">
        <v>971</v>
      </c>
      <c r="E9408" t="s">
        <v>971</v>
      </c>
      <c r="F9408" t="s">
        <v>11</v>
      </c>
      <c r="G9408" t="s">
        <v>31</v>
      </c>
      <c r="J9408" t="s">
        <v>19786</v>
      </c>
      <c r="K9408" t="str">
        <f>IF(COUNTIF(Customers!A:A, H9408)&gt;0, "Valid", "Invalid")</f>
        <v>Invalid</v>
      </c>
      <c r="L9408" t="str">
        <f t="shared" si="730"/>
        <v>1</v>
      </c>
      <c r="M9408" t="str">
        <f t="shared" si="731"/>
        <v>2022</v>
      </c>
      <c r="N9408">
        <f t="shared" si="732"/>
        <v>-8356.16</v>
      </c>
      <c r="O9408" t="str">
        <f t="shared" si="733"/>
        <v/>
      </c>
      <c r="P9408" t="str">
        <f t="shared" si="734"/>
        <v/>
      </c>
      <c r="Q9408" s="48" t="str">
        <f>IF(O9408="","",
   IF(OR(O9408&lt;EDA_Outlier_Analysis!$C$10, O9408&gt;EDA_Outlier_Analysis!$C$11),
      "Outlier",
      "Normal"))</f>
        <v/>
      </c>
      <c r="R9408" t="str">
        <f>IF(P9408="","",
   IF(OR(P9408 &lt; EDA_Outlier_Analysis!$F$7, P9408 &gt; EDA_Outlier_Analysis!$F$8),
      "Outlier",
      "Normal"))</f>
        <v/>
      </c>
      <c r="S9408" t="str">
        <f>IF(N9408="","",
   IF(OR(N9408 &lt;EDA_Outlier_Analysis!$I$10, N9408 &gt; EDA_Outlier_Analysis!$I$11),
      "Outlier",
      "Normal"))</f>
        <v>Normal</v>
      </c>
    </row>
    <row r="9409" spans="1:19">
      <c r="A9409" t="s">
        <v>19787</v>
      </c>
      <c r="B9409" s="4">
        <v>44774</v>
      </c>
      <c r="C9409" s="2">
        <v>118676.8</v>
      </c>
      <c r="D9409" t="s">
        <v>849</v>
      </c>
      <c r="E9409" t="s">
        <v>868</v>
      </c>
      <c r="F9409" t="s">
        <v>10</v>
      </c>
      <c r="G9409" t="s">
        <v>34</v>
      </c>
      <c r="H9409" t="s">
        <v>219</v>
      </c>
      <c r="J9409" t="s">
        <v>19788</v>
      </c>
      <c r="K9409" t="str">
        <f>IF(COUNTIF(Customers!A:A, H9409)&gt;0, "Valid", "Invalid")</f>
        <v>Valid</v>
      </c>
      <c r="L9409" t="str">
        <f t="shared" si="730"/>
        <v>8</v>
      </c>
      <c r="M9409" t="str">
        <f t="shared" si="731"/>
        <v>2022</v>
      </c>
      <c r="N9409">
        <f t="shared" si="732"/>
        <v>118676.8</v>
      </c>
      <c r="O9409">
        <f t="shared" si="733"/>
        <v>118676.8</v>
      </c>
      <c r="P9409" t="str">
        <f t="shared" si="734"/>
        <v/>
      </c>
      <c r="Q9409" s="48" t="str">
        <f>IF(O9409="","",
   IF(OR(O9409&lt;EDA_Outlier_Analysis!$C$10, O9409&gt;EDA_Outlier_Analysis!$C$11),
      "Outlier",
      "Normal"))</f>
        <v>Normal</v>
      </c>
      <c r="R9409" t="str">
        <f>IF(P9409="","",
   IF(OR(P9409 &lt; EDA_Outlier_Analysis!$F$7, P9409 &gt; EDA_Outlier_Analysis!$F$8),
      "Outlier",
      "Normal"))</f>
        <v/>
      </c>
      <c r="S9409" t="str">
        <f>IF(N9409="","",
   IF(OR(N9409 &lt;EDA_Outlier_Analysis!$I$10, N9409 &gt; EDA_Outlier_Analysis!$I$11),
      "Outlier",
      "Normal"))</f>
        <v>Normal</v>
      </c>
    </row>
    <row r="9410" spans="1:19">
      <c r="A9410" t="s">
        <v>19789</v>
      </c>
      <c r="B9410" s="4">
        <v>45269</v>
      </c>
      <c r="C9410" s="2">
        <v>-27476.41</v>
      </c>
      <c r="D9410" t="s">
        <v>840</v>
      </c>
      <c r="E9410" t="s">
        <v>878</v>
      </c>
      <c r="F9410" t="s">
        <v>9</v>
      </c>
      <c r="G9410" t="s">
        <v>24</v>
      </c>
      <c r="I9410" t="s">
        <v>1453</v>
      </c>
      <c r="J9410" t="s">
        <v>19790</v>
      </c>
      <c r="K9410" t="str">
        <f>IF(COUNTIF(Customers!A:A, H9410)&gt;0, "Valid", "Invalid")</f>
        <v>Invalid</v>
      </c>
      <c r="L9410" t="str">
        <f t="shared" si="730"/>
        <v>12</v>
      </c>
      <c r="M9410" t="str">
        <f t="shared" si="731"/>
        <v>2023</v>
      </c>
      <c r="N9410">
        <f t="shared" si="732"/>
        <v>-27476.41</v>
      </c>
      <c r="O9410" t="str">
        <f t="shared" si="733"/>
        <v/>
      </c>
      <c r="P9410">
        <f t="shared" si="734"/>
        <v>27476.41</v>
      </c>
      <c r="Q9410" s="48" t="str">
        <f>IF(O9410="","",
   IF(OR(O9410&lt;EDA_Outlier_Analysis!$C$10, O9410&gt;EDA_Outlier_Analysis!$C$11),
      "Outlier",
      "Normal"))</f>
        <v/>
      </c>
      <c r="R9410" t="str">
        <f>IF(P9410="","",
   IF(OR(P9410 &lt; EDA_Outlier_Analysis!$F$7, P9410 &gt; EDA_Outlier_Analysis!$F$8),
      "Outlier",
      "Normal"))</f>
        <v>Normal</v>
      </c>
      <c r="S9410" t="str">
        <f>IF(N9410="","",
   IF(OR(N9410 &lt;EDA_Outlier_Analysis!$I$10, N9410 &gt; EDA_Outlier_Analysis!$I$11),
      "Outlier",
      "Normal"))</f>
        <v>Normal</v>
      </c>
    </row>
    <row r="9411" spans="1:19">
      <c r="A9411" t="s">
        <v>19791</v>
      </c>
      <c r="B9411" s="4">
        <v>44972</v>
      </c>
      <c r="C9411" s="2">
        <v>-92261.55</v>
      </c>
      <c r="D9411" t="s">
        <v>840</v>
      </c>
      <c r="E9411" t="s">
        <v>905</v>
      </c>
      <c r="F9411" t="s">
        <v>11</v>
      </c>
      <c r="G9411" t="s">
        <v>31</v>
      </c>
      <c r="I9411" t="s">
        <v>1540</v>
      </c>
      <c r="J9411" t="s">
        <v>19792</v>
      </c>
      <c r="K9411" t="str">
        <f>IF(COUNTIF(Customers!A:A, H9411)&gt;0, "Valid", "Invalid")</f>
        <v>Invalid</v>
      </c>
      <c r="L9411" t="str">
        <f t="shared" ref="L9411:L9474" si="735">TEXT(B9411,"m")</f>
        <v>2</v>
      </c>
      <c r="M9411" t="str">
        <f t="shared" ref="M9411:M9474" si="736">TEXT(B9411,"yyyy")</f>
        <v>2023</v>
      </c>
      <c r="N9411">
        <f t="shared" ref="N9411:N9474" si="737">IF(D9411="Revenue",C9411,-ABS(C9411))</f>
        <v>-92261.55</v>
      </c>
      <c r="O9411" t="str">
        <f t="shared" ref="O9411:O9474" si="738">IF(D9411="Revenue", C9411, "")</f>
        <v/>
      </c>
      <c r="P9411">
        <f t="shared" ref="P9411:P9474" si="739">IF(D9411="Expense", ABS(C9411), "")</f>
        <v>92261.55</v>
      </c>
      <c r="Q9411" s="48" t="str">
        <f>IF(O9411="","",
   IF(OR(O9411&lt;EDA_Outlier_Analysis!$C$10, O9411&gt;EDA_Outlier_Analysis!$C$11),
      "Outlier",
      "Normal"))</f>
        <v/>
      </c>
      <c r="R9411" t="str">
        <f>IF(P9411="","",
   IF(OR(P9411 &lt; EDA_Outlier_Analysis!$F$7, P9411 &gt; EDA_Outlier_Analysis!$F$8),
      "Outlier",
      "Normal"))</f>
        <v>Outlier</v>
      </c>
      <c r="S9411" t="str">
        <f>IF(N9411="","",
   IF(OR(N9411 &lt;EDA_Outlier_Analysis!$I$10, N9411 &gt; EDA_Outlier_Analysis!$I$11),
      "Outlier",
      "Normal"))</f>
        <v>Normal</v>
      </c>
    </row>
    <row r="9412" spans="1:19">
      <c r="A9412" t="s">
        <v>19793</v>
      </c>
      <c r="B9412" s="4">
        <v>44966</v>
      </c>
      <c r="C9412" s="2">
        <v>157028.12</v>
      </c>
      <c r="D9412" t="s">
        <v>849</v>
      </c>
      <c r="E9412" t="s">
        <v>850</v>
      </c>
      <c r="F9412" t="s">
        <v>9</v>
      </c>
      <c r="G9412" t="s">
        <v>24</v>
      </c>
      <c r="H9412" t="s">
        <v>369</v>
      </c>
      <c r="J9412" t="s">
        <v>19794</v>
      </c>
      <c r="K9412" t="str">
        <f>IF(COUNTIF(Customers!A:A, H9412)&gt;0, "Valid", "Invalid")</f>
        <v>Valid</v>
      </c>
      <c r="L9412" t="str">
        <f t="shared" si="735"/>
        <v>2</v>
      </c>
      <c r="M9412" t="str">
        <f t="shared" si="736"/>
        <v>2023</v>
      </c>
      <c r="N9412">
        <f t="shared" si="737"/>
        <v>157028.12</v>
      </c>
      <c r="O9412">
        <f t="shared" si="738"/>
        <v>157028.12</v>
      </c>
      <c r="P9412" t="str">
        <f t="shared" si="739"/>
        <v/>
      </c>
      <c r="Q9412" s="48" t="str">
        <f>IF(O9412="","",
   IF(OR(O9412&lt;EDA_Outlier_Analysis!$C$10, O9412&gt;EDA_Outlier_Analysis!$C$11),
      "Outlier",
      "Normal"))</f>
        <v>Normal</v>
      </c>
      <c r="R9412" t="str">
        <f>IF(P9412="","",
   IF(OR(P9412 &lt; EDA_Outlier_Analysis!$F$7, P9412 &gt; EDA_Outlier_Analysis!$F$8),
      "Outlier",
      "Normal"))</f>
        <v/>
      </c>
      <c r="S9412" t="str">
        <f>IF(N9412="","",
   IF(OR(N9412 &lt;EDA_Outlier_Analysis!$I$10, N9412 &gt; EDA_Outlier_Analysis!$I$11),
      "Outlier",
      "Normal"))</f>
        <v>Normal</v>
      </c>
    </row>
    <row r="9413" spans="1:19">
      <c r="A9413" t="s">
        <v>19795</v>
      </c>
      <c r="B9413" s="4">
        <v>44987</v>
      </c>
      <c r="C9413" s="2">
        <v>254043.92</v>
      </c>
      <c r="D9413" t="s">
        <v>849</v>
      </c>
      <c r="E9413" t="s">
        <v>853</v>
      </c>
      <c r="F9413" t="s">
        <v>11</v>
      </c>
      <c r="G9413" t="s">
        <v>31</v>
      </c>
      <c r="H9413" t="s">
        <v>267</v>
      </c>
      <c r="J9413" t="s">
        <v>19796</v>
      </c>
      <c r="K9413" t="str">
        <f>IF(COUNTIF(Customers!A:A, H9413)&gt;0, "Valid", "Invalid")</f>
        <v>Valid</v>
      </c>
      <c r="L9413" t="str">
        <f t="shared" si="735"/>
        <v>3</v>
      </c>
      <c r="M9413" t="str">
        <f t="shared" si="736"/>
        <v>2023</v>
      </c>
      <c r="N9413">
        <f t="shared" si="737"/>
        <v>254043.92</v>
      </c>
      <c r="O9413">
        <f t="shared" si="738"/>
        <v>254043.92</v>
      </c>
      <c r="P9413" t="str">
        <f t="shared" si="739"/>
        <v/>
      </c>
      <c r="Q9413" s="48" t="str">
        <f>IF(O9413="","",
   IF(OR(O9413&lt;EDA_Outlier_Analysis!$C$10, O9413&gt;EDA_Outlier_Analysis!$C$11),
      "Outlier",
      "Normal"))</f>
        <v>Normal</v>
      </c>
      <c r="R9413" t="str">
        <f>IF(P9413="","",
   IF(OR(P9413 &lt; EDA_Outlier_Analysis!$F$7, P9413 &gt; EDA_Outlier_Analysis!$F$8),
      "Outlier",
      "Normal"))</f>
        <v/>
      </c>
      <c r="S9413" t="str">
        <f>IF(N9413="","",
   IF(OR(N9413 &lt;EDA_Outlier_Analysis!$I$10, N9413 &gt; EDA_Outlier_Analysis!$I$11),
      "Outlier",
      "Normal"))</f>
        <v>Normal</v>
      </c>
    </row>
    <row r="9414" spans="1:19">
      <c r="A9414" t="s">
        <v>19797</v>
      </c>
      <c r="B9414" s="4">
        <v>45246</v>
      </c>
      <c r="C9414" s="2">
        <v>94141.43</v>
      </c>
      <c r="D9414" t="s">
        <v>849</v>
      </c>
      <c r="E9414" t="s">
        <v>853</v>
      </c>
      <c r="F9414" t="s">
        <v>11</v>
      </c>
      <c r="G9414" t="s">
        <v>20</v>
      </c>
      <c r="H9414" t="s">
        <v>363</v>
      </c>
      <c r="J9414" t="s">
        <v>19798</v>
      </c>
      <c r="K9414" t="str">
        <f>IF(COUNTIF(Customers!A:A, H9414)&gt;0, "Valid", "Invalid")</f>
        <v>Valid</v>
      </c>
      <c r="L9414" t="str">
        <f t="shared" si="735"/>
        <v>11</v>
      </c>
      <c r="M9414" t="str">
        <f t="shared" si="736"/>
        <v>2023</v>
      </c>
      <c r="N9414">
        <f t="shared" si="737"/>
        <v>94141.43</v>
      </c>
      <c r="O9414">
        <f t="shared" si="738"/>
        <v>94141.43</v>
      </c>
      <c r="P9414" t="str">
        <f t="shared" si="739"/>
        <v/>
      </c>
      <c r="Q9414" s="48" t="str">
        <f>IF(O9414="","",
   IF(OR(O9414&lt;EDA_Outlier_Analysis!$C$10, O9414&gt;EDA_Outlier_Analysis!$C$11),
      "Outlier",
      "Normal"))</f>
        <v>Normal</v>
      </c>
      <c r="R9414" t="str">
        <f>IF(P9414="","",
   IF(OR(P9414 &lt; EDA_Outlier_Analysis!$F$7, P9414 &gt; EDA_Outlier_Analysis!$F$8),
      "Outlier",
      "Normal"))</f>
        <v/>
      </c>
      <c r="S9414" t="str">
        <f>IF(N9414="","",
   IF(OR(N9414 &lt;EDA_Outlier_Analysis!$I$10, N9414 &gt; EDA_Outlier_Analysis!$I$11),
      "Outlier",
      "Normal"))</f>
        <v>Normal</v>
      </c>
    </row>
    <row r="9415" spans="1:19">
      <c r="A9415" t="s">
        <v>19799</v>
      </c>
      <c r="B9415" s="4">
        <v>45238</v>
      </c>
      <c r="C9415" s="2">
        <v>-53348.26</v>
      </c>
      <c r="D9415" t="s">
        <v>840</v>
      </c>
      <c r="E9415" t="s">
        <v>856</v>
      </c>
      <c r="F9415" t="s">
        <v>11</v>
      </c>
      <c r="G9415" t="s">
        <v>34</v>
      </c>
      <c r="I9415" t="s">
        <v>1448</v>
      </c>
      <c r="J9415" t="s">
        <v>19800</v>
      </c>
      <c r="K9415" t="str">
        <f>IF(COUNTIF(Customers!A:A, H9415)&gt;0, "Valid", "Invalid")</f>
        <v>Invalid</v>
      </c>
      <c r="L9415" t="str">
        <f t="shared" si="735"/>
        <v>11</v>
      </c>
      <c r="M9415" t="str">
        <f t="shared" si="736"/>
        <v>2023</v>
      </c>
      <c r="N9415">
        <f t="shared" si="737"/>
        <v>-53348.26</v>
      </c>
      <c r="O9415" t="str">
        <f t="shared" si="738"/>
        <v/>
      </c>
      <c r="P9415">
        <f t="shared" si="739"/>
        <v>53348.26</v>
      </c>
      <c r="Q9415" s="48" t="str">
        <f>IF(O9415="","",
   IF(OR(O9415&lt;EDA_Outlier_Analysis!$C$10, O9415&gt;EDA_Outlier_Analysis!$C$11),
      "Outlier",
      "Normal"))</f>
        <v/>
      </c>
      <c r="R9415" t="str">
        <f>IF(P9415="","",
   IF(OR(P9415 &lt; EDA_Outlier_Analysis!$F$7, P9415 &gt; EDA_Outlier_Analysis!$F$8),
      "Outlier",
      "Normal"))</f>
        <v>Normal</v>
      </c>
      <c r="S9415" t="str">
        <f>IF(N9415="","",
   IF(OR(N9415 &lt;EDA_Outlier_Analysis!$I$10, N9415 &gt; EDA_Outlier_Analysis!$I$11),
      "Outlier",
      "Normal"))</f>
        <v>Normal</v>
      </c>
    </row>
    <row r="9416" spans="1:19">
      <c r="A9416" t="s">
        <v>19801</v>
      </c>
      <c r="B9416" s="4">
        <v>44902</v>
      </c>
      <c r="C9416" s="2">
        <v>181801.99</v>
      </c>
      <c r="D9416" t="s">
        <v>849</v>
      </c>
      <c r="E9416" t="s">
        <v>868</v>
      </c>
      <c r="F9416" t="s">
        <v>11</v>
      </c>
      <c r="G9416" t="s">
        <v>24</v>
      </c>
      <c r="H9416" t="s">
        <v>203</v>
      </c>
      <c r="J9416" t="s">
        <v>19802</v>
      </c>
      <c r="K9416" t="str">
        <f>IF(COUNTIF(Customers!A:A, H9416)&gt;0, "Valid", "Invalid")</f>
        <v>Valid</v>
      </c>
      <c r="L9416" t="str">
        <f t="shared" si="735"/>
        <v>12</v>
      </c>
      <c r="M9416" t="str">
        <f t="shared" si="736"/>
        <v>2022</v>
      </c>
      <c r="N9416">
        <f t="shared" si="737"/>
        <v>181801.99</v>
      </c>
      <c r="O9416">
        <f t="shared" si="738"/>
        <v>181801.99</v>
      </c>
      <c r="P9416" t="str">
        <f t="shared" si="739"/>
        <v/>
      </c>
      <c r="Q9416" s="48" t="str">
        <f>IF(O9416="","",
   IF(OR(O9416&lt;EDA_Outlier_Analysis!$C$10, O9416&gt;EDA_Outlier_Analysis!$C$11),
      "Outlier",
      "Normal"))</f>
        <v>Normal</v>
      </c>
      <c r="R9416" t="str">
        <f>IF(P9416="","",
   IF(OR(P9416 &lt; EDA_Outlier_Analysis!$F$7, P9416 &gt; EDA_Outlier_Analysis!$F$8),
      "Outlier",
      "Normal"))</f>
        <v/>
      </c>
      <c r="S9416" t="str">
        <f>IF(N9416="","",
   IF(OR(N9416 &lt;EDA_Outlier_Analysis!$I$10, N9416 &gt; EDA_Outlier_Analysis!$I$11),
      "Outlier",
      "Normal"))</f>
        <v>Normal</v>
      </c>
    </row>
    <row r="9417" spans="1:19">
      <c r="A9417" t="s">
        <v>19803</v>
      </c>
      <c r="B9417" s="4">
        <v>44728</v>
      </c>
      <c r="C9417" s="2">
        <v>283684.74</v>
      </c>
      <c r="D9417" t="s">
        <v>849</v>
      </c>
      <c r="E9417" t="s">
        <v>868</v>
      </c>
      <c r="F9417" t="s">
        <v>10</v>
      </c>
      <c r="G9417" t="s">
        <v>20</v>
      </c>
      <c r="H9417" t="s">
        <v>71</v>
      </c>
      <c r="J9417" t="s">
        <v>19804</v>
      </c>
      <c r="K9417" t="str">
        <f>IF(COUNTIF(Customers!A:A, H9417)&gt;0, "Valid", "Invalid")</f>
        <v>Valid</v>
      </c>
      <c r="L9417" t="str">
        <f t="shared" si="735"/>
        <v>6</v>
      </c>
      <c r="M9417" t="str">
        <f t="shared" si="736"/>
        <v>2022</v>
      </c>
      <c r="N9417">
        <f t="shared" si="737"/>
        <v>283684.74</v>
      </c>
      <c r="O9417">
        <f t="shared" si="738"/>
        <v>283684.74</v>
      </c>
      <c r="P9417" t="str">
        <f t="shared" si="739"/>
        <v/>
      </c>
      <c r="Q9417" s="48" t="str">
        <f>IF(O9417="","",
   IF(OR(O9417&lt;EDA_Outlier_Analysis!$C$10, O9417&gt;EDA_Outlier_Analysis!$C$11),
      "Outlier",
      "Normal"))</f>
        <v>Normal</v>
      </c>
      <c r="R9417" t="str">
        <f>IF(P9417="","",
   IF(OR(P9417 &lt; EDA_Outlier_Analysis!$F$7, P9417 &gt; EDA_Outlier_Analysis!$F$8),
      "Outlier",
      "Normal"))</f>
        <v/>
      </c>
      <c r="S9417" t="str">
        <f>IF(N9417="","",
   IF(OR(N9417 &lt;EDA_Outlier_Analysis!$I$10, N9417 &gt; EDA_Outlier_Analysis!$I$11),
      "Outlier",
      "Normal"))</f>
        <v>Normal</v>
      </c>
    </row>
    <row r="9418" spans="1:19">
      <c r="A9418" t="s">
        <v>19805</v>
      </c>
      <c r="B9418" s="4">
        <v>44721</v>
      </c>
      <c r="C9418" s="2">
        <v>-32111.1</v>
      </c>
      <c r="D9418" t="s">
        <v>840</v>
      </c>
      <c r="E9418" t="s">
        <v>864</v>
      </c>
      <c r="F9418" t="s">
        <v>10</v>
      </c>
      <c r="G9418" t="s">
        <v>20</v>
      </c>
      <c r="I9418" t="s">
        <v>960</v>
      </c>
      <c r="J9418" t="s">
        <v>19806</v>
      </c>
      <c r="K9418" t="str">
        <f>IF(COUNTIF(Customers!A:A, H9418)&gt;0, "Valid", "Invalid")</f>
        <v>Invalid</v>
      </c>
      <c r="L9418" t="str">
        <f t="shared" si="735"/>
        <v>6</v>
      </c>
      <c r="M9418" t="str">
        <f t="shared" si="736"/>
        <v>2022</v>
      </c>
      <c r="N9418">
        <f t="shared" si="737"/>
        <v>-32111.1</v>
      </c>
      <c r="O9418" t="str">
        <f t="shared" si="738"/>
        <v/>
      </c>
      <c r="P9418">
        <f t="shared" si="739"/>
        <v>32111.1</v>
      </c>
      <c r="Q9418" s="48" t="str">
        <f>IF(O9418="","",
   IF(OR(O9418&lt;EDA_Outlier_Analysis!$C$10, O9418&gt;EDA_Outlier_Analysis!$C$11),
      "Outlier",
      "Normal"))</f>
        <v/>
      </c>
      <c r="R9418" t="str">
        <f>IF(P9418="","",
   IF(OR(P9418 &lt; EDA_Outlier_Analysis!$F$7, P9418 &gt; EDA_Outlier_Analysis!$F$8),
      "Outlier",
      "Normal"))</f>
        <v>Normal</v>
      </c>
      <c r="S9418" t="str">
        <f>IF(N9418="","",
   IF(OR(N9418 &lt;EDA_Outlier_Analysis!$I$10, N9418 &gt; EDA_Outlier_Analysis!$I$11),
      "Outlier",
      "Normal"))</f>
        <v>Normal</v>
      </c>
    </row>
    <row r="9419" spans="1:19">
      <c r="A9419" t="s">
        <v>19807</v>
      </c>
      <c r="B9419" s="4">
        <v>44782</v>
      </c>
      <c r="C9419" s="2">
        <v>-52100.25</v>
      </c>
      <c r="D9419" t="s">
        <v>840</v>
      </c>
      <c r="E9419" t="s">
        <v>878</v>
      </c>
      <c r="F9419" t="s">
        <v>9</v>
      </c>
      <c r="G9419" t="s">
        <v>24</v>
      </c>
      <c r="I9419" t="s">
        <v>5493</v>
      </c>
      <c r="J9419" t="s">
        <v>19808</v>
      </c>
      <c r="K9419" t="str">
        <f>IF(COUNTIF(Customers!A:A, H9419)&gt;0, "Valid", "Invalid")</f>
        <v>Invalid</v>
      </c>
      <c r="L9419" t="str">
        <f t="shared" si="735"/>
        <v>8</v>
      </c>
      <c r="M9419" t="str">
        <f t="shared" si="736"/>
        <v>2022</v>
      </c>
      <c r="N9419">
        <f t="shared" si="737"/>
        <v>-52100.25</v>
      </c>
      <c r="O9419" t="str">
        <f t="shared" si="738"/>
        <v/>
      </c>
      <c r="P9419">
        <f t="shared" si="739"/>
        <v>52100.25</v>
      </c>
      <c r="Q9419" s="48" t="str">
        <f>IF(O9419="","",
   IF(OR(O9419&lt;EDA_Outlier_Analysis!$C$10, O9419&gt;EDA_Outlier_Analysis!$C$11),
      "Outlier",
      "Normal"))</f>
        <v/>
      </c>
      <c r="R9419" t="str">
        <f>IF(P9419="","",
   IF(OR(P9419 &lt; EDA_Outlier_Analysis!$F$7, P9419 &gt; EDA_Outlier_Analysis!$F$8),
      "Outlier",
      "Normal"))</f>
        <v>Normal</v>
      </c>
      <c r="S9419" t="str">
        <f>IF(N9419="","",
   IF(OR(N9419 &lt;EDA_Outlier_Analysis!$I$10, N9419 &gt; EDA_Outlier_Analysis!$I$11),
      "Outlier",
      "Normal"))</f>
        <v>Normal</v>
      </c>
    </row>
    <row r="9420" spans="1:19">
      <c r="A9420" t="s">
        <v>19809</v>
      </c>
      <c r="B9420" s="4">
        <v>44607</v>
      </c>
      <c r="C9420" s="2">
        <v>146903.54</v>
      </c>
      <c r="D9420" t="s">
        <v>849</v>
      </c>
      <c r="E9420" t="s">
        <v>850</v>
      </c>
      <c r="F9420" t="s">
        <v>11</v>
      </c>
      <c r="G9420" t="s">
        <v>20</v>
      </c>
      <c r="H9420" t="s">
        <v>497</v>
      </c>
      <c r="J9420" t="s">
        <v>19810</v>
      </c>
      <c r="K9420" t="str">
        <f>IF(COUNTIF(Customers!A:A, H9420)&gt;0, "Valid", "Invalid")</f>
        <v>Valid</v>
      </c>
      <c r="L9420" t="str">
        <f t="shared" si="735"/>
        <v>2</v>
      </c>
      <c r="M9420" t="str">
        <f t="shared" si="736"/>
        <v>2022</v>
      </c>
      <c r="N9420">
        <f t="shared" si="737"/>
        <v>146903.54</v>
      </c>
      <c r="O9420">
        <f t="shared" si="738"/>
        <v>146903.54</v>
      </c>
      <c r="P9420" t="str">
        <f t="shared" si="739"/>
        <v/>
      </c>
      <c r="Q9420" s="48" t="str">
        <f>IF(O9420="","",
   IF(OR(O9420&lt;EDA_Outlier_Analysis!$C$10, O9420&gt;EDA_Outlier_Analysis!$C$11),
      "Outlier",
      "Normal"))</f>
        <v>Normal</v>
      </c>
      <c r="R9420" t="str">
        <f>IF(P9420="","",
   IF(OR(P9420 &lt; EDA_Outlier_Analysis!$F$7, P9420 &gt; EDA_Outlier_Analysis!$F$8),
      "Outlier",
      "Normal"))</f>
        <v/>
      </c>
      <c r="S9420" t="str">
        <f>IF(N9420="","",
   IF(OR(N9420 &lt;EDA_Outlier_Analysis!$I$10, N9420 &gt; EDA_Outlier_Analysis!$I$11),
      "Outlier",
      "Normal"))</f>
        <v>Normal</v>
      </c>
    </row>
    <row r="9421" spans="1:19">
      <c r="A9421" t="s">
        <v>19811</v>
      </c>
      <c r="B9421" s="4">
        <v>44954</v>
      </c>
      <c r="C9421" s="2">
        <v>14840.27</v>
      </c>
      <c r="D9421" t="s">
        <v>873</v>
      </c>
      <c r="E9421" t="s">
        <v>873</v>
      </c>
      <c r="F9421" t="s">
        <v>11</v>
      </c>
      <c r="G9421" t="s">
        <v>20</v>
      </c>
      <c r="J9421" t="s">
        <v>19812</v>
      </c>
      <c r="K9421" t="str">
        <f>IF(COUNTIF(Customers!A:A, H9421)&gt;0, "Valid", "Invalid")</f>
        <v>Invalid</v>
      </c>
      <c r="L9421" t="str">
        <f t="shared" si="735"/>
        <v>1</v>
      </c>
      <c r="M9421" t="str">
        <f t="shared" si="736"/>
        <v>2023</v>
      </c>
      <c r="N9421">
        <f t="shared" si="737"/>
        <v>-14840.27</v>
      </c>
      <c r="O9421" t="str">
        <f t="shared" si="738"/>
        <v/>
      </c>
      <c r="P9421" t="str">
        <f t="shared" si="739"/>
        <v/>
      </c>
      <c r="Q9421" s="48" t="str">
        <f>IF(O9421="","",
   IF(OR(O9421&lt;EDA_Outlier_Analysis!$C$10, O9421&gt;EDA_Outlier_Analysis!$C$11),
      "Outlier",
      "Normal"))</f>
        <v/>
      </c>
      <c r="R9421" t="str">
        <f>IF(P9421="","",
   IF(OR(P9421 &lt; EDA_Outlier_Analysis!$F$7, P9421 &gt; EDA_Outlier_Analysis!$F$8),
      "Outlier",
      "Normal"))</f>
        <v/>
      </c>
      <c r="S9421" t="str">
        <f>IF(N9421="","",
   IF(OR(N9421 &lt;EDA_Outlier_Analysis!$I$10, N9421 &gt; EDA_Outlier_Analysis!$I$11),
      "Outlier",
      "Normal"))</f>
        <v>Normal</v>
      </c>
    </row>
    <row r="9422" spans="1:19">
      <c r="A9422" t="s">
        <v>19813</v>
      </c>
      <c r="B9422" s="4">
        <v>45148</v>
      </c>
      <c r="C9422" s="2">
        <v>236710.06</v>
      </c>
      <c r="D9422" t="s">
        <v>849</v>
      </c>
      <c r="E9422" t="s">
        <v>853</v>
      </c>
      <c r="F9422" t="s">
        <v>11</v>
      </c>
      <c r="G9422" t="s">
        <v>34</v>
      </c>
      <c r="H9422" t="s">
        <v>323</v>
      </c>
      <c r="J9422" t="s">
        <v>19814</v>
      </c>
      <c r="K9422" t="str">
        <f>IF(COUNTIF(Customers!A:A, H9422)&gt;0, "Valid", "Invalid")</f>
        <v>Valid</v>
      </c>
      <c r="L9422" t="str">
        <f t="shared" si="735"/>
        <v>8</v>
      </c>
      <c r="M9422" t="str">
        <f t="shared" si="736"/>
        <v>2023</v>
      </c>
      <c r="N9422">
        <f t="shared" si="737"/>
        <v>236710.06</v>
      </c>
      <c r="O9422">
        <f t="shared" si="738"/>
        <v>236710.06</v>
      </c>
      <c r="P9422" t="str">
        <f t="shared" si="739"/>
        <v/>
      </c>
      <c r="Q9422" s="48" t="str">
        <f>IF(O9422="","",
   IF(OR(O9422&lt;EDA_Outlier_Analysis!$C$10, O9422&gt;EDA_Outlier_Analysis!$C$11),
      "Outlier",
      "Normal"))</f>
        <v>Normal</v>
      </c>
      <c r="R9422" t="str">
        <f>IF(P9422="","",
   IF(OR(P9422 &lt; EDA_Outlier_Analysis!$F$7, P9422 &gt; EDA_Outlier_Analysis!$F$8),
      "Outlier",
      "Normal"))</f>
        <v/>
      </c>
      <c r="S9422" t="str">
        <f>IF(N9422="","",
   IF(OR(N9422 &lt;EDA_Outlier_Analysis!$I$10, N9422 &gt; EDA_Outlier_Analysis!$I$11),
      "Outlier",
      "Normal"))</f>
        <v>Normal</v>
      </c>
    </row>
    <row r="9423" spans="1:19">
      <c r="A9423" t="s">
        <v>19815</v>
      </c>
      <c r="B9423" s="4">
        <v>45172</v>
      </c>
      <c r="C9423" s="2">
        <v>-46513.54</v>
      </c>
      <c r="D9423" t="s">
        <v>840</v>
      </c>
      <c r="E9423" t="s">
        <v>845</v>
      </c>
      <c r="F9423" t="s">
        <v>10</v>
      </c>
      <c r="G9423" t="s">
        <v>31</v>
      </c>
      <c r="I9423" t="s">
        <v>1468</v>
      </c>
      <c r="J9423" t="s">
        <v>19816</v>
      </c>
      <c r="K9423" t="str">
        <f>IF(COUNTIF(Customers!A:A, H9423)&gt;0, "Valid", "Invalid")</f>
        <v>Invalid</v>
      </c>
      <c r="L9423" t="str">
        <f t="shared" si="735"/>
        <v>9</v>
      </c>
      <c r="M9423" t="str">
        <f t="shared" si="736"/>
        <v>2023</v>
      </c>
      <c r="N9423">
        <f t="shared" si="737"/>
        <v>-46513.54</v>
      </c>
      <c r="O9423" t="str">
        <f t="shared" si="738"/>
        <v/>
      </c>
      <c r="P9423">
        <f t="shared" si="739"/>
        <v>46513.54</v>
      </c>
      <c r="Q9423" s="48" t="str">
        <f>IF(O9423="","",
   IF(OR(O9423&lt;EDA_Outlier_Analysis!$C$10, O9423&gt;EDA_Outlier_Analysis!$C$11),
      "Outlier",
      "Normal"))</f>
        <v/>
      </c>
      <c r="R9423" t="str">
        <f>IF(P9423="","",
   IF(OR(P9423 &lt; EDA_Outlier_Analysis!$F$7, P9423 &gt; EDA_Outlier_Analysis!$F$8),
      "Outlier",
      "Normal"))</f>
        <v>Normal</v>
      </c>
      <c r="S9423" t="str">
        <f>IF(N9423="","",
   IF(OR(N9423 &lt;EDA_Outlier_Analysis!$I$10, N9423 &gt; EDA_Outlier_Analysis!$I$11),
      "Outlier",
      "Normal"))</f>
        <v>Normal</v>
      </c>
    </row>
    <row r="9424" spans="1:19">
      <c r="A9424" t="s">
        <v>19817</v>
      </c>
      <c r="B9424" s="4">
        <v>44911</v>
      </c>
      <c r="C9424" s="2">
        <v>-31130.14</v>
      </c>
      <c r="D9424" t="s">
        <v>840</v>
      </c>
      <c r="E9424" t="s">
        <v>905</v>
      </c>
      <c r="F9424" t="s">
        <v>9</v>
      </c>
      <c r="G9424" t="s">
        <v>31</v>
      </c>
      <c r="I9424" t="s">
        <v>1132</v>
      </c>
      <c r="J9424" t="s">
        <v>19818</v>
      </c>
      <c r="K9424" t="str">
        <f>IF(COUNTIF(Customers!A:A, H9424)&gt;0, "Valid", "Invalid")</f>
        <v>Invalid</v>
      </c>
      <c r="L9424" t="str">
        <f t="shared" si="735"/>
        <v>12</v>
      </c>
      <c r="M9424" t="str">
        <f t="shared" si="736"/>
        <v>2022</v>
      </c>
      <c r="N9424">
        <f t="shared" si="737"/>
        <v>-31130.14</v>
      </c>
      <c r="O9424" t="str">
        <f t="shared" si="738"/>
        <v/>
      </c>
      <c r="P9424">
        <f t="shared" si="739"/>
        <v>31130.14</v>
      </c>
      <c r="Q9424" s="48" t="str">
        <f>IF(O9424="","",
   IF(OR(O9424&lt;EDA_Outlier_Analysis!$C$10, O9424&gt;EDA_Outlier_Analysis!$C$11),
      "Outlier",
      "Normal"))</f>
        <v/>
      </c>
      <c r="R9424" t="str">
        <f>IF(P9424="","",
   IF(OR(P9424 &lt; EDA_Outlier_Analysis!$F$7, P9424 &gt; EDA_Outlier_Analysis!$F$8),
      "Outlier",
      "Normal"))</f>
        <v>Normal</v>
      </c>
      <c r="S9424" t="str">
        <f>IF(N9424="","",
   IF(OR(N9424 &lt;EDA_Outlier_Analysis!$I$10, N9424 &gt; EDA_Outlier_Analysis!$I$11),
      "Outlier",
      "Normal"))</f>
        <v>Normal</v>
      </c>
    </row>
    <row r="9425" spans="1:19">
      <c r="A9425" t="s">
        <v>19819</v>
      </c>
      <c r="B9425" s="4">
        <v>44577</v>
      </c>
      <c r="C9425" s="2">
        <v>-27980.28</v>
      </c>
      <c r="D9425" t="s">
        <v>840</v>
      </c>
      <c r="E9425" t="s">
        <v>864</v>
      </c>
      <c r="F9425" t="s">
        <v>10</v>
      </c>
      <c r="G9425" t="s">
        <v>34</v>
      </c>
      <c r="I9425" t="s">
        <v>1254</v>
      </c>
      <c r="J9425" t="s">
        <v>19820</v>
      </c>
      <c r="K9425" t="str">
        <f>IF(COUNTIF(Customers!A:A, H9425)&gt;0, "Valid", "Invalid")</f>
        <v>Invalid</v>
      </c>
      <c r="L9425" t="str">
        <f t="shared" si="735"/>
        <v>1</v>
      </c>
      <c r="M9425" t="str">
        <f t="shared" si="736"/>
        <v>2022</v>
      </c>
      <c r="N9425">
        <f t="shared" si="737"/>
        <v>-27980.28</v>
      </c>
      <c r="O9425" t="str">
        <f t="shared" si="738"/>
        <v/>
      </c>
      <c r="P9425">
        <f t="shared" si="739"/>
        <v>27980.28</v>
      </c>
      <c r="Q9425" s="48" t="str">
        <f>IF(O9425="","",
   IF(OR(O9425&lt;EDA_Outlier_Analysis!$C$10, O9425&gt;EDA_Outlier_Analysis!$C$11),
      "Outlier",
      "Normal"))</f>
        <v/>
      </c>
      <c r="R9425" t="str">
        <f>IF(P9425="","",
   IF(OR(P9425 &lt; EDA_Outlier_Analysis!$F$7, P9425 &gt; EDA_Outlier_Analysis!$F$8),
      "Outlier",
      "Normal"))</f>
        <v>Normal</v>
      </c>
      <c r="S9425" t="str">
        <f>IF(N9425="","",
   IF(OR(N9425 &lt;EDA_Outlier_Analysis!$I$10, N9425 &gt; EDA_Outlier_Analysis!$I$11),
      "Outlier",
      "Normal"))</f>
        <v>Normal</v>
      </c>
    </row>
    <row r="9426" spans="1:19">
      <c r="A9426" t="s">
        <v>19821</v>
      </c>
      <c r="B9426" s="4">
        <v>44793</v>
      </c>
      <c r="C9426" s="2">
        <v>-21149.78</v>
      </c>
      <c r="D9426" t="s">
        <v>840</v>
      </c>
      <c r="E9426" t="s">
        <v>841</v>
      </c>
      <c r="F9426" t="s">
        <v>10</v>
      </c>
      <c r="G9426" t="s">
        <v>31</v>
      </c>
      <c r="I9426" t="s">
        <v>1210</v>
      </c>
      <c r="J9426" t="s">
        <v>19822</v>
      </c>
      <c r="K9426" t="str">
        <f>IF(COUNTIF(Customers!A:A, H9426)&gt;0, "Valid", "Invalid")</f>
        <v>Invalid</v>
      </c>
      <c r="L9426" t="str">
        <f t="shared" si="735"/>
        <v>8</v>
      </c>
      <c r="M9426" t="str">
        <f t="shared" si="736"/>
        <v>2022</v>
      </c>
      <c r="N9426">
        <f t="shared" si="737"/>
        <v>-21149.78</v>
      </c>
      <c r="O9426" t="str">
        <f t="shared" si="738"/>
        <v/>
      </c>
      <c r="P9426">
        <f t="shared" si="739"/>
        <v>21149.78</v>
      </c>
      <c r="Q9426" s="48" t="str">
        <f>IF(O9426="","",
   IF(OR(O9426&lt;EDA_Outlier_Analysis!$C$10, O9426&gt;EDA_Outlier_Analysis!$C$11),
      "Outlier",
      "Normal"))</f>
        <v/>
      </c>
      <c r="R9426" t="str">
        <f>IF(P9426="","",
   IF(OR(P9426 &lt; EDA_Outlier_Analysis!$F$7, P9426 &gt; EDA_Outlier_Analysis!$F$8),
      "Outlier",
      "Normal"))</f>
        <v>Outlier</v>
      </c>
      <c r="S9426" t="str">
        <f>IF(N9426="","",
   IF(OR(N9426 &lt;EDA_Outlier_Analysis!$I$10, N9426 &gt; EDA_Outlier_Analysis!$I$11),
      "Outlier",
      "Normal"))</f>
        <v>Normal</v>
      </c>
    </row>
    <row r="9427" spans="1:19">
      <c r="A9427" t="s">
        <v>19823</v>
      </c>
      <c r="B9427" s="4">
        <v>44850</v>
      </c>
      <c r="C9427" s="2">
        <v>-36996.730000000003</v>
      </c>
      <c r="D9427" t="s">
        <v>840</v>
      </c>
      <c r="E9427" t="s">
        <v>845</v>
      </c>
      <c r="F9427" t="s">
        <v>11</v>
      </c>
      <c r="G9427" t="s">
        <v>31</v>
      </c>
      <c r="I9427" t="s">
        <v>1141</v>
      </c>
      <c r="J9427" t="s">
        <v>19824</v>
      </c>
      <c r="K9427" t="str">
        <f>IF(COUNTIF(Customers!A:A, H9427)&gt;0, "Valid", "Invalid")</f>
        <v>Invalid</v>
      </c>
      <c r="L9427" t="str">
        <f t="shared" si="735"/>
        <v>10</v>
      </c>
      <c r="M9427" t="str">
        <f t="shared" si="736"/>
        <v>2022</v>
      </c>
      <c r="N9427">
        <f t="shared" si="737"/>
        <v>-36996.730000000003</v>
      </c>
      <c r="O9427" t="str">
        <f t="shared" si="738"/>
        <v/>
      </c>
      <c r="P9427">
        <f t="shared" si="739"/>
        <v>36996.730000000003</v>
      </c>
      <c r="Q9427" s="48" t="str">
        <f>IF(O9427="","",
   IF(OR(O9427&lt;EDA_Outlier_Analysis!$C$10, O9427&gt;EDA_Outlier_Analysis!$C$11),
      "Outlier",
      "Normal"))</f>
        <v/>
      </c>
      <c r="R9427" t="str">
        <f>IF(P9427="","",
   IF(OR(P9427 &lt; EDA_Outlier_Analysis!$F$7, P9427 &gt; EDA_Outlier_Analysis!$F$8),
      "Outlier",
      "Normal"))</f>
        <v>Normal</v>
      </c>
      <c r="S9427" t="str">
        <f>IF(N9427="","",
   IF(OR(N9427 &lt;EDA_Outlier_Analysis!$I$10, N9427 &gt; EDA_Outlier_Analysis!$I$11),
      "Outlier",
      "Normal"))</f>
        <v>Normal</v>
      </c>
    </row>
    <row r="9428" spans="1:19">
      <c r="A9428" t="s">
        <v>19825</v>
      </c>
      <c r="B9428" s="4">
        <v>45173</v>
      </c>
      <c r="C9428" s="2">
        <v>178710.13</v>
      </c>
      <c r="D9428" t="s">
        <v>849</v>
      </c>
      <c r="E9428" t="s">
        <v>853</v>
      </c>
      <c r="F9428" t="s">
        <v>11</v>
      </c>
      <c r="G9428" t="s">
        <v>24</v>
      </c>
      <c r="H9428" t="s">
        <v>289</v>
      </c>
      <c r="J9428" t="s">
        <v>19826</v>
      </c>
      <c r="K9428" t="str">
        <f>IF(COUNTIF(Customers!A:A, H9428)&gt;0, "Valid", "Invalid")</f>
        <v>Valid</v>
      </c>
      <c r="L9428" t="str">
        <f t="shared" si="735"/>
        <v>9</v>
      </c>
      <c r="M9428" t="str">
        <f t="shared" si="736"/>
        <v>2023</v>
      </c>
      <c r="N9428">
        <f t="shared" si="737"/>
        <v>178710.13</v>
      </c>
      <c r="O9428">
        <f t="shared" si="738"/>
        <v>178710.13</v>
      </c>
      <c r="P9428" t="str">
        <f t="shared" si="739"/>
        <v/>
      </c>
      <c r="Q9428" s="48" t="str">
        <f>IF(O9428="","",
   IF(OR(O9428&lt;EDA_Outlier_Analysis!$C$10, O9428&gt;EDA_Outlier_Analysis!$C$11),
      "Outlier",
      "Normal"))</f>
        <v>Normal</v>
      </c>
      <c r="R9428" t="str">
        <f>IF(P9428="","",
   IF(OR(P9428 &lt; EDA_Outlier_Analysis!$F$7, P9428 &gt; EDA_Outlier_Analysis!$F$8),
      "Outlier",
      "Normal"))</f>
        <v/>
      </c>
      <c r="S9428" t="str">
        <f>IF(N9428="","",
   IF(OR(N9428 &lt;EDA_Outlier_Analysis!$I$10, N9428 &gt; EDA_Outlier_Analysis!$I$11),
      "Outlier",
      "Normal"))</f>
        <v>Normal</v>
      </c>
    </row>
    <row r="9429" spans="1:19">
      <c r="A9429" t="s">
        <v>19827</v>
      </c>
      <c r="B9429" s="4">
        <v>44829</v>
      </c>
      <c r="C9429" s="2">
        <v>252110.49</v>
      </c>
      <c r="D9429" t="s">
        <v>849</v>
      </c>
      <c r="E9429" t="s">
        <v>868</v>
      </c>
      <c r="F9429" t="s">
        <v>11</v>
      </c>
      <c r="G9429" t="s">
        <v>20</v>
      </c>
      <c r="H9429" t="s">
        <v>639</v>
      </c>
      <c r="J9429" t="s">
        <v>19828</v>
      </c>
      <c r="K9429" t="str">
        <f>IF(COUNTIF(Customers!A:A, H9429)&gt;0, "Valid", "Invalid")</f>
        <v>Valid</v>
      </c>
      <c r="L9429" t="str">
        <f t="shared" si="735"/>
        <v>9</v>
      </c>
      <c r="M9429" t="str">
        <f t="shared" si="736"/>
        <v>2022</v>
      </c>
      <c r="N9429">
        <f t="shared" si="737"/>
        <v>252110.49</v>
      </c>
      <c r="O9429">
        <f t="shared" si="738"/>
        <v>252110.49</v>
      </c>
      <c r="P9429" t="str">
        <f t="shared" si="739"/>
        <v/>
      </c>
      <c r="Q9429" s="48" t="str">
        <f>IF(O9429="","",
   IF(OR(O9429&lt;EDA_Outlier_Analysis!$C$10, O9429&gt;EDA_Outlier_Analysis!$C$11),
      "Outlier",
      "Normal"))</f>
        <v>Normal</v>
      </c>
      <c r="R9429" t="str">
        <f>IF(P9429="","",
   IF(OR(P9429 &lt; EDA_Outlier_Analysis!$F$7, P9429 &gt; EDA_Outlier_Analysis!$F$8),
      "Outlier",
      "Normal"))</f>
        <v/>
      </c>
      <c r="S9429" t="str">
        <f>IF(N9429="","",
   IF(OR(N9429 &lt;EDA_Outlier_Analysis!$I$10, N9429 &gt; EDA_Outlier_Analysis!$I$11),
      "Outlier",
      "Normal"))</f>
        <v>Normal</v>
      </c>
    </row>
    <row r="9430" spans="1:19">
      <c r="A9430" t="s">
        <v>19829</v>
      </c>
      <c r="B9430" s="4">
        <v>44740</v>
      </c>
      <c r="C9430" s="2">
        <v>-41061.61</v>
      </c>
      <c r="D9430" t="s">
        <v>840</v>
      </c>
      <c r="E9430" t="s">
        <v>856</v>
      </c>
      <c r="F9430" t="s">
        <v>9</v>
      </c>
      <c r="G9430" t="s">
        <v>20</v>
      </c>
      <c r="I9430" t="s">
        <v>1494</v>
      </c>
      <c r="J9430" t="s">
        <v>19830</v>
      </c>
      <c r="K9430" t="str">
        <f>IF(COUNTIF(Customers!A:A, H9430)&gt;0, "Valid", "Invalid")</f>
        <v>Invalid</v>
      </c>
      <c r="L9430" t="str">
        <f t="shared" si="735"/>
        <v>6</v>
      </c>
      <c r="M9430" t="str">
        <f t="shared" si="736"/>
        <v>2022</v>
      </c>
      <c r="N9430">
        <f t="shared" si="737"/>
        <v>-41061.61</v>
      </c>
      <c r="O9430" t="str">
        <f t="shared" si="738"/>
        <v/>
      </c>
      <c r="P9430">
        <f t="shared" si="739"/>
        <v>41061.61</v>
      </c>
      <c r="Q9430" s="48" t="str">
        <f>IF(O9430="","",
   IF(OR(O9430&lt;EDA_Outlier_Analysis!$C$10, O9430&gt;EDA_Outlier_Analysis!$C$11),
      "Outlier",
      "Normal"))</f>
        <v/>
      </c>
      <c r="R9430" t="str">
        <f>IF(P9430="","",
   IF(OR(P9430 &lt; EDA_Outlier_Analysis!$F$7, P9430 &gt; EDA_Outlier_Analysis!$F$8),
      "Outlier",
      "Normal"))</f>
        <v>Normal</v>
      </c>
      <c r="S9430" t="str">
        <f>IF(N9430="","",
   IF(OR(N9430 &lt;EDA_Outlier_Analysis!$I$10, N9430 &gt; EDA_Outlier_Analysis!$I$11),
      "Outlier",
      "Normal"))</f>
        <v>Normal</v>
      </c>
    </row>
    <row r="9431" spans="1:19">
      <c r="A9431" t="s">
        <v>19831</v>
      </c>
      <c r="B9431" s="4">
        <v>45161</v>
      </c>
      <c r="C9431" s="2">
        <v>154514.29999999999</v>
      </c>
      <c r="D9431" t="s">
        <v>849</v>
      </c>
      <c r="E9431" t="s">
        <v>850</v>
      </c>
      <c r="F9431" t="s">
        <v>9</v>
      </c>
      <c r="G9431" t="s">
        <v>20</v>
      </c>
      <c r="H9431" t="s">
        <v>143</v>
      </c>
      <c r="J9431" t="s">
        <v>19832</v>
      </c>
      <c r="K9431" t="str">
        <f>IF(COUNTIF(Customers!A:A, H9431)&gt;0, "Valid", "Invalid")</f>
        <v>Valid</v>
      </c>
      <c r="L9431" t="str">
        <f t="shared" si="735"/>
        <v>8</v>
      </c>
      <c r="M9431" t="str">
        <f t="shared" si="736"/>
        <v>2023</v>
      </c>
      <c r="N9431">
        <f t="shared" si="737"/>
        <v>154514.29999999999</v>
      </c>
      <c r="O9431">
        <f t="shared" si="738"/>
        <v>154514.29999999999</v>
      </c>
      <c r="P9431" t="str">
        <f t="shared" si="739"/>
        <v/>
      </c>
      <c r="Q9431" s="48" t="str">
        <f>IF(O9431="","",
   IF(OR(O9431&lt;EDA_Outlier_Analysis!$C$10, O9431&gt;EDA_Outlier_Analysis!$C$11),
      "Outlier",
      "Normal"))</f>
        <v>Normal</v>
      </c>
      <c r="R9431" t="str">
        <f>IF(P9431="","",
   IF(OR(P9431 &lt; EDA_Outlier_Analysis!$F$7, P9431 &gt; EDA_Outlier_Analysis!$F$8),
      "Outlier",
      "Normal"))</f>
        <v/>
      </c>
      <c r="S9431" t="str">
        <f>IF(N9431="","",
   IF(OR(N9431 &lt;EDA_Outlier_Analysis!$I$10, N9431 &gt; EDA_Outlier_Analysis!$I$11),
      "Outlier",
      "Normal"))</f>
        <v>Normal</v>
      </c>
    </row>
    <row r="9432" spans="1:19">
      <c r="A9432" t="s">
        <v>19833</v>
      </c>
      <c r="B9432" s="4">
        <v>45084</v>
      </c>
      <c r="C9432" s="2">
        <v>-44364.959999999999</v>
      </c>
      <c r="D9432" t="s">
        <v>840</v>
      </c>
      <c r="E9432" t="s">
        <v>841</v>
      </c>
      <c r="F9432" t="s">
        <v>11</v>
      </c>
      <c r="G9432" t="s">
        <v>31</v>
      </c>
      <c r="I9432" t="s">
        <v>1317</v>
      </c>
      <c r="J9432" t="s">
        <v>19834</v>
      </c>
      <c r="K9432" t="str">
        <f>IF(COUNTIF(Customers!A:A, H9432)&gt;0, "Valid", "Invalid")</f>
        <v>Invalid</v>
      </c>
      <c r="L9432" t="str">
        <f t="shared" si="735"/>
        <v>6</v>
      </c>
      <c r="M9432" t="str">
        <f t="shared" si="736"/>
        <v>2023</v>
      </c>
      <c r="N9432">
        <f t="shared" si="737"/>
        <v>-44364.959999999999</v>
      </c>
      <c r="O9432" t="str">
        <f t="shared" si="738"/>
        <v/>
      </c>
      <c r="P9432">
        <f t="shared" si="739"/>
        <v>44364.959999999999</v>
      </c>
      <c r="Q9432" s="48" t="str">
        <f>IF(O9432="","",
   IF(OR(O9432&lt;EDA_Outlier_Analysis!$C$10, O9432&gt;EDA_Outlier_Analysis!$C$11),
      "Outlier",
      "Normal"))</f>
        <v/>
      </c>
      <c r="R9432" t="str">
        <f>IF(P9432="","",
   IF(OR(P9432 &lt; EDA_Outlier_Analysis!$F$7, P9432 &gt; EDA_Outlier_Analysis!$F$8),
      "Outlier",
      "Normal"))</f>
        <v>Normal</v>
      </c>
      <c r="S9432" t="str">
        <f>IF(N9432="","",
   IF(OR(N9432 &lt;EDA_Outlier_Analysis!$I$10, N9432 &gt; EDA_Outlier_Analysis!$I$11),
      "Outlier",
      "Normal"))</f>
        <v>Normal</v>
      </c>
    </row>
    <row r="9433" spans="1:19">
      <c r="A9433" t="s">
        <v>19835</v>
      </c>
      <c r="B9433" s="4">
        <v>44837</v>
      </c>
      <c r="C9433" s="2">
        <v>22366.71</v>
      </c>
      <c r="D9433" t="s">
        <v>873</v>
      </c>
      <c r="E9433" t="s">
        <v>873</v>
      </c>
      <c r="F9433" t="s">
        <v>9</v>
      </c>
      <c r="G9433" t="s">
        <v>31</v>
      </c>
      <c r="J9433" t="s">
        <v>19836</v>
      </c>
      <c r="K9433" t="str">
        <f>IF(COUNTIF(Customers!A:A, H9433)&gt;0, "Valid", "Invalid")</f>
        <v>Invalid</v>
      </c>
      <c r="L9433" t="str">
        <f t="shared" si="735"/>
        <v>10</v>
      </c>
      <c r="M9433" t="str">
        <f t="shared" si="736"/>
        <v>2022</v>
      </c>
      <c r="N9433">
        <f t="shared" si="737"/>
        <v>-22366.71</v>
      </c>
      <c r="O9433" t="str">
        <f t="shared" si="738"/>
        <v/>
      </c>
      <c r="P9433" t="str">
        <f t="shared" si="739"/>
        <v/>
      </c>
      <c r="Q9433" s="48" t="str">
        <f>IF(O9433="","",
   IF(OR(O9433&lt;EDA_Outlier_Analysis!$C$10, O9433&gt;EDA_Outlier_Analysis!$C$11),
      "Outlier",
      "Normal"))</f>
        <v/>
      </c>
      <c r="R9433" t="str">
        <f>IF(P9433="","",
   IF(OR(P9433 &lt; EDA_Outlier_Analysis!$F$7, P9433 &gt; EDA_Outlier_Analysis!$F$8),
      "Outlier",
      "Normal"))</f>
        <v/>
      </c>
      <c r="S9433" t="str">
        <f>IF(N9433="","",
   IF(OR(N9433 &lt;EDA_Outlier_Analysis!$I$10, N9433 &gt; EDA_Outlier_Analysis!$I$11),
      "Outlier",
      "Normal"))</f>
        <v>Normal</v>
      </c>
    </row>
    <row r="9434" spans="1:19">
      <c r="A9434" t="s">
        <v>19837</v>
      </c>
      <c r="B9434" s="4">
        <v>44804</v>
      </c>
      <c r="C9434" s="2">
        <v>134337.68</v>
      </c>
      <c r="D9434" t="s">
        <v>849</v>
      </c>
      <c r="E9434" t="s">
        <v>850</v>
      </c>
      <c r="F9434" t="s">
        <v>9</v>
      </c>
      <c r="G9434" t="s">
        <v>24</v>
      </c>
      <c r="H9434" t="s">
        <v>577</v>
      </c>
      <c r="J9434" t="s">
        <v>19838</v>
      </c>
      <c r="K9434" t="str">
        <f>IF(COUNTIF(Customers!A:A, H9434)&gt;0, "Valid", "Invalid")</f>
        <v>Valid</v>
      </c>
      <c r="L9434" t="str">
        <f t="shared" si="735"/>
        <v>8</v>
      </c>
      <c r="M9434" t="str">
        <f t="shared" si="736"/>
        <v>2022</v>
      </c>
      <c r="N9434">
        <f t="shared" si="737"/>
        <v>134337.68</v>
      </c>
      <c r="O9434">
        <f t="shared" si="738"/>
        <v>134337.68</v>
      </c>
      <c r="P9434" t="str">
        <f t="shared" si="739"/>
        <v/>
      </c>
      <c r="Q9434" s="48" t="str">
        <f>IF(O9434="","",
   IF(OR(O9434&lt;EDA_Outlier_Analysis!$C$10, O9434&gt;EDA_Outlier_Analysis!$C$11),
      "Outlier",
      "Normal"))</f>
        <v>Normal</v>
      </c>
      <c r="R9434" t="str">
        <f>IF(P9434="","",
   IF(OR(P9434 &lt; EDA_Outlier_Analysis!$F$7, P9434 &gt; EDA_Outlier_Analysis!$F$8),
      "Outlier",
      "Normal"))</f>
        <v/>
      </c>
      <c r="S9434" t="str">
        <f>IF(N9434="","",
   IF(OR(N9434 &lt;EDA_Outlier_Analysis!$I$10, N9434 &gt; EDA_Outlier_Analysis!$I$11),
      "Outlier",
      "Normal"))</f>
        <v>Normal</v>
      </c>
    </row>
    <row r="9435" spans="1:19">
      <c r="A9435" t="s">
        <v>19839</v>
      </c>
      <c r="B9435" s="4">
        <v>45127</v>
      </c>
      <c r="C9435" s="2">
        <v>-36327.599999999999</v>
      </c>
      <c r="D9435" t="s">
        <v>840</v>
      </c>
      <c r="E9435" t="s">
        <v>905</v>
      </c>
      <c r="F9435" t="s">
        <v>9</v>
      </c>
      <c r="G9435" t="s">
        <v>31</v>
      </c>
      <c r="I9435" t="s">
        <v>1083</v>
      </c>
      <c r="J9435" t="s">
        <v>19840</v>
      </c>
      <c r="K9435" t="str">
        <f>IF(COUNTIF(Customers!A:A, H9435)&gt;0, "Valid", "Invalid")</f>
        <v>Invalid</v>
      </c>
      <c r="L9435" t="str">
        <f t="shared" si="735"/>
        <v>7</v>
      </c>
      <c r="M9435" t="str">
        <f t="shared" si="736"/>
        <v>2023</v>
      </c>
      <c r="N9435">
        <f t="shared" si="737"/>
        <v>-36327.599999999999</v>
      </c>
      <c r="O9435" t="str">
        <f t="shared" si="738"/>
        <v/>
      </c>
      <c r="P9435">
        <f t="shared" si="739"/>
        <v>36327.599999999999</v>
      </c>
      <c r="Q9435" s="48" t="str">
        <f>IF(O9435="","",
   IF(OR(O9435&lt;EDA_Outlier_Analysis!$C$10, O9435&gt;EDA_Outlier_Analysis!$C$11),
      "Outlier",
      "Normal"))</f>
        <v/>
      </c>
      <c r="R9435" t="str">
        <f>IF(P9435="","",
   IF(OR(P9435 &lt; EDA_Outlier_Analysis!$F$7, P9435 &gt; EDA_Outlier_Analysis!$F$8),
      "Outlier",
      "Normal"))</f>
        <v>Normal</v>
      </c>
      <c r="S9435" t="str">
        <f>IF(N9435="","",
   IF(OR(N9435 &lt;EDA_Outlier_Analysis!$I$10, N9435 &gt; EDA_Outlier_Analysis!$I$11),
      "Outlier",
      "Normal"))</f>
        <v>Normal</v>
      </c>
    </row>
    <row r="9436" spans="1:19">
      <c r="A9436" t="s">
        <v>19841</v>
      </c>
      <c r="B9436" s="4">
        <v>44687</v>
      </c>
      <c r="C9436" s="2">
        <v>237816.24</v>
      </c>
      <c r="D9436" t="s">
        <v>849</v>
      </c>
      <c r="E9436" t="s">
        <v>868</v>
      </c>
      <c r="F9436" t="s">
        <v>11</v>
      </c>
      <c r="G9436" t="s">
        <v>31</v>
      </c>
      <c r="H9436" t="s">
        <v>383</v>
      </c>
      <c r="J9436" t="s">
        <v>19842</v>
      </c>
      <c r="K9436" t="str">
        <f>IF(COUNTIF(Customers!A:A, H9436)&gt;0, "Valid", "Invalid")</f>
        <v>Valid</v>
      </c>
      <c r="L9436" t="str">
        <f t="shared" si="735"/>
        <v>5</v>
      </c>
      <c r="M9436" t="str">
        <f t="shared" si="736"/>
        <v>2022</v>
      </c>
      <c r="N9436">
        <f t="shared" si="737"/>
        <v>237816.24</v>
      </c>
      <c r="O9436">
        <f t="shared" si="738"/>
        <v>237816.24</v>
      </c>
      <c r="P9436" t="str">
        <f t="shared" si="739"/>
        <v/>
      </c>
      <c r="Q9436" s="48" t="str">
        <f>IF(O9436="","",
   IF(OR(O9436&lt;EDA_Outlier_Analysis!$C$10, O9436&gt;EDA_Outlier_Analysis!$C$11),
      "Outlier",
      "Normal"))</f>
        <v>Normal</v>
      </c>
      <c r="R9436" t="str">
        <f>IF(P9436="","",
   IF(OR(P9436 &lt; EDA_Outlier_Analysis!$F$7, P9436 &gt; EDA_Outlier_Analysis!$F$8),
      "Outlier",
      "Normal"))</f>
        <v/>
      </c>
      <c r="S9436" t="str">
        <f>IF(N9436="","",
   IF(OR(N9436 &lt;EDA_Outlier_Analysis!$I$10, N9436 &gt; EDA_Outlier_Analysis!$I$11),
      "Outlier",
      "Normal"))</f>
        <v>Normal</v>
      </c>
    </row>
    <row r="9437" spans="1:19">
      <c r="A9437" t="s">
        <v>19843</v>
      </c>
      <c r="B9437" s="4">
        <v>45226</v>
      </c>
      <c r="C9437" s="2">
        <v>237031.81</v>
      </c>
      <c r="D9437" t="s">
        <v>849</v>
      </c>
      <c r="E9437" t="s">
        <v>868</v>
      </c>
      <c r="F9437" t="s">
        <v>11</v>
      </c>
      <c r="G9437" t="s">
        <v>31</v>
      </c>
      <c r="H9437" t="s">
        <v>175</v>
      </c>
      <c r="J9437" t="s">
        <v>19844</v>
      </c>
      <c r="K9437" t="str">
        <f>IF(COUNTIF(Customers!A:A, H9437)&gt;0, "Valid", "Invalid")</f>
        <v>Valid</v>
      </c>
      <c r="L9437" t="str">
        <f t="shared" si="735"/>
        <v>10</v>
      </c>
      <c r="M9437" t="str">
        <f t="shared" si="736"/>
        <v>2023</v>
      </c>
      <c r="N9437">
        <f t="shared" si="737"/>
        <v>237031.81</v>
      </c>
      <c r="O9437">
        <f t="shared" si="738"/>
        <v>237031.81</v>
      </c>
      <c r="P9437" t="str">
        <f t="shared" si="739"/>
        <v/>
      </c>
      <c r="Q9437" s="48" t="str">
        <f>IF(O9437="","",
   IF(OR(O9437&lt;EDA_Outlier_Analysis!$C$10, O9437&gt;EDA_Outlier_Analysis!$C$11),
      "Outlier",
      "Normal"))</f>
        <v>Normal</v>
      </c>
      <c r="R9437" t="str">
        <f>IF(P9437="","",
   IF(OR(P9437 &lt; EDA_Outlier_Analysis!$F$7, P9437 &gt; EDA_Outlier_Analysis!$F$8),
      "Outlier",
      "Normal"))</f>
        <v/>
      </c>
      <c r="S9437" t="str">
        <f>IF(N9437="","",
   IF(OR(N9437 &lt;EDA_Outlier_Analysis!$I$10, N9437 &gt; EDA_Outlier_Analysis!$I$11),
      "Outlier",
      "Normal"))</f>
        <v>Normal</v>
      </c>
    </row>
    <row r="9438" spans="1:19">
      <c r="A9438" t="s">
        <v>19845</v>
      </c>
      <c r="B9438" s="4">
        <v>44731</v>
      </c>
      <c r="C9438" s="2">
        <v>253666.5</v>
      </c>
      <c r="D9438" t="s">
        <v>849</v>
      </c>
      <c r="E9438" t="s">
        <v>850</v>
      </c>
      <c r="F9438" t="s">
        <v>9</v>
      </c>
      <c r="G9438" t="s">
        <v>20</v>
      </c>
      <c r="H9438" t="s">
        <v>77</v>
      </c>
      <c r="J9438" t="s">
        <v>19846</v>
      </c>
      <c r="K9438" t="str">
        <f>IF(COUNTIF(Customers!A:A, H9438)&gt;0, "Valid", "Invalid")</f>
        <v>Valid</v>
      </c>
      <c r="L9438" t="str">
        <f t="shared" si="735"/>
        <v>6</v>
      </c>
      <c r="M9438" t="str">
        <f t="shared" si="736"/>
        <v>2022</v>
      </c>
      <c r="N9438">
        <f t="shared" si="737"/>
        <v>253666.5</v>
      </c>
      <c r="O9438">
        <f t="shared" si="738"/>
        <v>253666.5</v>
      </c>
      <c r="P9438" t="str">
        <f t="shared" si="739"/>
        <v/>
      </c>
      <c r="Q9438" s="48" t="str">
        <f>IF(O9438="","",
   IF(OR(O9438&lt;EDA_Outlier_Analysis!$C$10, O9438&gt;EDA_Outlier_Analysis!$C$11),
      "Outlier",
      "Normal"))</f>
        <v>Normal</v>
      </c>
      <c r="R9438" t="str">
        <f>IF(P9438="","",
   IF(OR(P9438 &lt; EDA_Outlier_Analysis!$F$7, P9438 &gt; EDA_Outlier_Analysis!$F$8),
      "Outlier",
      "Normal"))</f>
        <v/>
      </c>
      <c r="S9438" t="str">
        <f>IF(N9438="","",
   IF(OR(N9438 &lt;EDA_Outlier_Analysis!$I$10, N9438 &gt; EDA_Outlier_Analysis!$I$11),
      "Outlier",
      "Normal"))</f>
        <v>Normal</v>
      </c>
    </row>
    <row r="9439" spans="1:19">
      <c r="A9439" t="s">
        <v>19847</v>
      </c>
      <c r="B9439" s="4">
        <v>45163</v>
      </c>
      <c r="C9439" s="2">
        <v>-72603.73</v>
      </c>
      <c r="D9439" t="s">
        <v>840</v>
      </c>
      <c r="E9439" t="s">
        <v>841</v>
      </c>
      <c r="F9439" t="s">
        <v>11</v>
      </c>
      <c r="G9439" t="s">
        <v>20</v>
      </c>
      <c r="I9439" t="s">
        <v>1035</v>
      </c>
      <c r="J9439" t="s">
        <v>19848</v>
      </c>
      <c r="K9439" t="str">
        <f>IF(COUNTIF(Customers!A:A, H9439)&gt;0, "Valid", "Invalid")</f>
        <v>Invalid</v>
      </c>
      <c r="L9439" t="str">
        <f t="shared" si="735"/>
        <v>8</v>
      </c>
      <c r="M9439" t="str">
        <f t="shared" si="736"/>
        <v>2023</v>
      </c>
      <c r="N9439">
        <f t="shared" si="737"/>
        <v>-72603.73</v>
      </c>
      <c r="O9439" t="str">
        <f t="shared" si="738"/>
        <v/>
      </c>
      <c r="P9439">
        <f t="shared" si="739"/>
        <v>72603.73</v>
      </c>
      <c r="Q9439" s="48" t="str">
        <f>IF(O9439="","",
   IF(OR(O9439&lt;EDA_Outlier_Analysis!$C$10, O9439&gt;EDA_Outlier_Analysis!$C$11),
      "Outlier",
      "Normal"))</f>
        <v/>
      </c>
      <c r="R9439" t="str">
        <f>IF(P9439="","",
   IF(OR(P9439 &lt; EDA_Outlier_Analysis!$F$7, P9439 &gt; EDA_Outlier_Analysis!$F$8),
      "Outlier",
      "Normal"))</f>
        <v>Outlier</v>
      </c>
      <c r="S9439" t="str">
        <f>IF(N9439="","",
   IF(OR(N9439 &lt;EDA_Outlier_Analysis!$I$10, N9439 &gt; EDA_Outlier_Analysis!$I$11),
      "Outlier",
      "Normal"))</f>
        <v>Normal</v>
      </c>
    </row>
    <row r="9440" spans="1:19">
      <c r="A9440" t="s">
        <v>19849</v>
      </c>
      <c r="B9440" s="4">
        <v>44878</v>
      </c>
      <c r="C9440" s="2">
        <v>183733.85</v>
      </c>
      <c r="D9440" t="s">
        <v>849</v>
      </c>
      <c r="E9440" t="s">
        <v>850</v>
      </c>
      <c r="F9440" t="s">
        <v>9</v>
      </c>
      <c r="G9440" t="s">
        <v>20</v>
      </c>
      <c r="H9440" t="s">
        <v>463</v>
      </c>
      <c r="J9440" t="s">
        <v>19850</v>
      </c>
      <c r="K9440" t="str">
        <f>IF(COUNTIF(Customers!A:A, H9440)&gt;0, "Valid", "Invalid")</f>
        <v>Valid</v>
      </c>
      <c r="L9440" t="str">
        <f t="shared" si="735"/>
        <v>11</v>
      </c>
      <c r="M9440" t="str">
        <f t="shared" si="736"/>
        <v>2022</v>
      </c>
      <c r="N9440">
        <f t="shared" si="737"/>
        <v>183733.85</v>
      </c>
      <c r="O9440">
        <f t="shared" si="738"/>
        <v>183733.85</v>
      </c>
      <c r="P9440" t="str">
        <f t="shared" si="739"/>
        <v/>
      </c>
      <c r="Q9440" s="48" t="str">
        <f>IF(O9440="","",
   IF(OR(O9440&lt;EDA_Outlier_Analysis!$C$10, O9440&gt;EDA_Outlier_Analysis!$C$11),
      "Outlier",
      "Normal"))</f>
        <v>Normal</v>
      </c>
      <c r="R9440" t="str">
        <f>IF(P9440="","",
   IF(OR(P9440 &lt; EDA_Outlier_Analysis!$F$7, P9440 &gt; EDA_Outlier_Analysis!$F$8),
      "Outlier",
      "Normal"))</f>
        <v/>
      </c>
      <c r="S9440" t="str">
        <f>IF(N9440="","",
   IF(OR(N9440 &lt;EDA_Outlier_Analysis!$I$10, N9440 &gt; EDA_Outlier_Analysis!$I$11),
      "Outlier",
      "Normal"))</f>
        <v>Normal</v>
      </c>
    </row>
    <row r="9441" spans="1:19">
      <c r="A9441" t="s">
        <v>19851</v>
      </c>
      <c r="B9441" s="4">
        <v>44918</v>
      </c>
      <c r="C9441" s="2">
        <v>55572.53</v>
      </c>
      <c r="D9441" t="s">
        <v>849</v>
      </c>
      <c r="E9441" t="s">
        <v>868</v>
      </c>
      <c r="F9441" t="s">
        <v>11</v>
      </c>
      <c r="G9441" t="s">
        <v>31</v>
      </c>
      <c r="H9441" t="s">
        <v>211</v>
      </c>
      <c r="J9441" t="s">
        <v>19852</v>
      </c>
      <c r="K9441" t="str">
        <f>IF(COUNTIF(Customers!A:A, H9441)&gt;0, "Valid", "Invalid")</f>
        <v>Valid</v>
      </c>
      <c r="L9441" t="str">
        <f t="shared" si="735"/>
        <v>12</v>
      </c>
      <c r="M9441" t="str">
        <f t="shared" si="736"/>
        <v>2022</v>
      </c>
      <c r="N9441">
        <f t="shared" si="737"/>
        <v>55572.53</v>
      </c>
      <c r="O9441">
        <f t="shared" si="738"/>
        <v>55572.53</v>
      </c>
      <c r="P9441" t="str">
        <f t="shared" si="739"/>
        <v/>
      </c>
      <c r="Q9441" s="48" t="str">
        <f>IF(O9441="","",
   IF(OR(O9441&lt;EDA_Outlier_Analysis!$C$10, O9441&gt;EDA_Outlier_Analysis!$C$11),
      "Outlier",
      "Normal"))</f>
        <v>Normal</v>
      </c>
      <c r="R9441" t="str">
        <f>IF(P9441="","",
   IF(OR(P9441 &lt; EDA_Outlier_Analysis!$F$7, P9441 &gt; EDA_Outlier_Analysis!$F$8),
      "Outlier",
      "Normal"))</f>
        <v/>
      </c>
      <c r="S9441" t="str">
        <f>IF(N9441="","",
   IF(OR(N9441 &lt;EDA_Outlier_Analysis!$I$10, N9441 &gt; EDA_Outlier_Analysis!$I$11),
      "Outlier",
      "Normal"))</f>
        <v>Normal</v>
      </c>
    </row>
    <row r="9442" spans="1:19">
      <c r="A9442" t="s">
        <v>19853</v>
      </c>
      <c r="B9442" s="4">
        <v>44914</v>
      </c>
      <c r="C9442" s="2">
        <v>111947.79</v>
      </c>
      <c r="D9442" t="s">
        <v>849</v>
      </c>
      <c r="E9442" t="s">
        <v>853</v>
      </c>
      <c r="F9442" t="s">
        <v>9</v>
      </c>
      <c r="G9442" t="s">
        <v>20</v>
      </c>
      <c r="H9442" t="s">
        <v>653</v>
      </c>
      <c r="J9442" t="s">
        <v>19854</v>
      </c>
      <c r="K9442" t="str">
        <f>IF(COUNTIF(Customers!A:A, H9442)&gt;0, "Valid", "Invalid")</f>
        <v>Valid</v>
      </c>
      <c r="L9442" t="str">
        <f t="shared" si="735"/>
        <v>12</v>
      </c>
      <c r="M9442" t="str">
        <f t="shared" si="736"/>
        <v>2022</v>
      </c>
      <c r="N9442">
        <f t="shared" si="737"/>
        <v>111947.79</v>
      </c>
      <c r="O9442">
        <f t="shared" si="738"/>
        <v>111947.79</v>
      </c>
      <c r="P9442" t="str">
        <f t="shared" si="739"/>
        <v/>
      </c>
      <c r="Q9442" s="48" t="str">
        <f>IF(O9442="","",
   IF(OR(O9442&lt;EDA_Outlier_Analysis!$C$10, O9442&gt;EDA_Outlier_Analysis!$C$11),
      "Outlier",
      "Normal"))</f>
        <v>Normal</v>
      </c>
      <c r="R9442" t="str">
        <f>IF(P9442="","",
   IF(OR(P9442 &lt; EDA_Outlier_Analysis!$F$7, P9442 &gt; EDA_Outlier_Analysis!$F$8),
      "Outlier",
      "Normal"))</f>
        <v/>
      </c>
      <c r="S9442" t="str">
        <f>IF(N9442="","",
   IF(OR(N9442 &lt;EDA_Outlier_Analysis!$I$10, N9442 &gt; EDA_Outlier_Analysis!$I$11),
      "Outlier",
      "Normal"))</f>
        <v>Normal</v>
      </c>
    </row>
    <row r="9443" spans="1:19">
      <c r="A9443" t="s">
        <v>19855</v>
      </c>
      <c r="B9443" s="4">
        <v>45035</v>
      </c>
      <c r="C9443" s="2">
        <v>117302.07</v>
      </c>
      <c r="D9443" t="s">
        <v>849</v>
      </c>
      <c r="E9443" t="s">
        <v>853</v>
      </c>
      <c r="F9443" t="s">
        <v>11</v>
      </c>
      <c r="G9443" t="s">
        <v>20</v>
      </c>
      <c r="H9443" t="s">
        <v>741</v>
      </c>
      <c r="J9443" t="s">
        <v>19856</v>
      </c>
      <c r="K9443" t="str">
        <f>IF(COUNTIF(Customers!A:A, H9443)&gt;0, "Valid", "Invalid")</f>
        <v>Valid</v>
      </c>
      <c r="L9443" t="str">
        <f t="shared" si="735"/>
        <v>4</v>
      </c>
      <c r="M9443" t="str">
        <f t="shared" si="736"/>
        <v>2023</v>
      </c>
      <c r="N9443">
        <f t="shared" si="737"/>
        <v>117302.07</v>
      </c>
      <c r="O9443">
        <f t="shared" si="738"/>
        <v>117302.07</v>
      </c>
      <c r="P9443" t="str">
        <f t="shared" si="739"/>
        <v/>
      </c>
      <c r="Q9443" s="48" t="str">
        <f>IF(O9443="","",
   IF(OR(O9443&lt;EDA_Outlier_Analysis!$C$10, O9443&gt;EDA_Outlier_Analysis!$C$11),
      "Outlier",
      "Normal"))</f>
        <v>Normal</v>
      </c>
      <c r="R9443" t="str">
        <f>IF(P9443="","",
   IF(OR(P9443 &lt; EDA_Outlier_Analysis!$F$7, P9443 &gt; EDA_Outlier_Analysis!$F$8),
      "Outlier",
      "Normal"))</f>
        <v/>
      </c>
      <c r="S9443" t="str">
        <f>IF(N9443="","",
   IF(OR(N9443 &lt;EDA_Outlier_Analysis!$I$10, N9443 &gt; EDA_Outlier_Analysis!$I$11),
      "Outlier",
      "Normal"))</f>
        <v>Normal</v>
      </c>
    </row>
    <row r="9444" spans="1:19">
      <c r="A9444" t="s">
        <v>19857</v>
      </c>
      <c r="B9444" s="4">
        <v>45248</v>
      </c>
      <c r="C9444" s="2">
        <v>124834.85</v>
      </c>
      <c r="D9444" t="s">
        <v>849</v>
      </c>
      <c r="E9444" t="s">
        <v>868</v>
      </c>
      <c r="F9444" t="s">
        <v>9</v>
      </c>
      <c r="G9444" t="s">
        <v>31</v>
      </c>
      <c r="H9444" t="s">
        <v>617</v>
      </c>
      <c r="J9444" t="s">
        <v>19858</v>
      </c>
      <c r="K9444" t="str">
        <f>IF(COUNTIF(Customers!A:A, H9444)&gt;0, "Valid", "Invalid")</f>
        <v>Valid</v>
      </c>
      <c r="L9444" t="str">
        <f t="shared" si="735"/>
        <v>11</v>
      </c>
      <c r="M9444" t="str">
        <f t="shared" si="736"/>
        <v>2023</v>
      </c>
      <c r="N9444">
        <f t="shared" si="737"/>
        <v>124834.85</v>
      </c>
      <c r="O9444">
        <f t="shared" si="738"/>
        <v>124834.85</v>
      </c>
      <c r="P9444" t="str">
        <f t="shared" si="739"/>
        <v/>
      </c>
      <c r="Q9444" s="48" t="str">
        <f>IF(O9444="","",
   IF(OR(O9444&lt;EDA_Outlier_Analysis!$C$10, O9444&gt;EDA_Outlier_Analysis!$C$11),
      "Outlier",
      "Normal"))</f>
        <v>Normal</v>
      </c>
      <c r="R9444" t="str">
        <f>IF(P9444="","",
   IF(OR(P9444 &lt; EDA_Outlier_Analysis!$F$7, P9444 &gt; EDA_Outlier_Analysis!$F$8),
      "Outlier",
      "Normal"))</f>
        <v/>
      </c>
      <c r="S9444" t="str">
        <f>IF(N9444="","",
   IF(OR(N9444 &lt;EDA_Outlier_Analysis!$I$10, N9444 &gt; EDA_Outlier_Analysis!$I$11),
      "Outlier",
      "Normal"))</f>
        <v>Normal</v>
      </c>
    </row>
    <row r="9445" spans="1:19">
      <c r="A9445" t="s">
        <v>19859</v>
      </c>
      <c r="B9445" s="4">
        <v>45001</v>
      </c>
      <c r="C9445" s="2">
        <v>213911.44</v>
      </c>
      <c r="D9445" t="s">
        <v>849</v>
      </c>
      <c r="E9445" t="s">
        <v>853</v>
      </c>
      <c r="F9445" t="s">
        <v>11</v>
      </c>
      <c r="G9445" t="s">
        <v>24</v>
      </c>
      <c r="H9445" t="s">
        <v>481</v>
      </c>
      <c r="J9445" t="s">
        <v>19860</v>
      </c>
      <c r="K9445" t="str">
        <f>IF(COUNTIF(Customers!A:A, H9445)&gt;0, "Valid", "Invalid")</f>
        <v>Valid</v>
      </c>
      <c r="L9445" t="str">
        <f t="shared" si="735"/>
        <v>3</v>
      </c>
      <c r="M9445" t="str">
        <f t="shared" si="736"/>
        <v>2023</v>
      </c>
      <c r="N9445">
        <f t="shared" si="737"/>
        <v>213911.44</v>
      </c>
      <c r="O9445">
        <f t="shared" si="738"/>
        <v>213911.44</v>
      </c>
      <c r="P9445" t="str">
        <f t="shared" si="739"/>
        <v/>
      </c>
      <c r="Q9445" s="48" t="str">
        <f>IF(O9445="","",
   IF(OR(O9445&lt;EDA_Outlier_Analysis!$C$10, O9445&gt;EDA_Outlier_Analysis!$C$11),
      "Outlier",
      "Normal"))</f>
        <v>Normal</v>
      </c>
      <c r="R9445" t="str">
        <f>IF(P9445="","",
   IF(OR(P9445 &lt; EDA_Outlier_Analysis!$F$7, P9445 &gt; EDA_Outlier_Analysis!$F$8),
      "Outlier",
      "Normal"))</f>
        <v/>
      </c>
      <c r="S9445" t="str">
        <f>IF(N9445="","",
   IF(OR(N9445 &lt;EDA_Outlier_Analysis!$I$10, N9445 &gt; EDA_Outlier_Analysis!$I$11),
      "Outlier",
      "Normal"))</f>
        <v>Normal</v>
      </c>
    </row>
    <row r="9446" spans="1:19">
      <c r="A9446" t="s">
        <v>19861</v>
      </c>
      <c r="B9446" s="4">
        <v>45250</v>
      </c>
      <c r="C9446" s="2">
        <v>207512.07</v>
      </c>
      <c r="D9446" t="s">
        <v>849</v>
      </c>
      <c r="E9446" t="s">
        <v>850</v>
      </c>
      <c r="F9446" t="s">
        <v>11</v>
      </c>
      <c r="G9446" t="s">
        <v>31</v>
      </c>
      <c r="H9446" t="s">
        <v>67</v>
      </c>
      <c r="J9446" t="s">
        <v>19862</v>
      </c>
      <c r="K9446" t="str">
        <f>IF(COUNTIF(Customers!A:A, H9446)&gt;0, "Valid", "Invalid")</f>
        <v>Valid</v>
      </c>
      <c r="L9446" t="str">
        <f t="shared" si="735"/>
        <v>11</v>
      </c>
      <c r="M9446" t="str">
        <f t="shared" si="736"/>
        <v>2023</v>
      </c>
      <c r="N9446">
        <f t="shared" si="737"/>
        <v>207512.07</v>
      </c>
      <c r="O9446">
        <f t="shared" si="738"/>
        <v>207512.07</v>
      </c>
      <c r="P9446" t="str">
        <f t="shared" si="739"/>
        <v/>
      </c>
      <c r="Q9446" s="48" t="str">
        <f>IF(O9446="","",
   IF(OR(O9446&lt;EDA_Outlier_Analysis!$C$10, O9446&gt;EDA_Outlier_Analysis!$C$11),
      "Outlier",
      "Normal"))</f>
        <v>Normal</v>
      </c>
      <c r="R9446" t="str">
        <f>IF(P9446="","",
   IF(OR(P9446 &lt; EDA_Outlier_Analysis!$F$7, P9446 &gt; EDA_Outlier_Analysis!$F$8),
      "Outlier",
      "Normal"))</f>
        <v/>
      </c>
      <c r="S9446" t="str">
        <f>IF(N9446="","",
   IF(OR(N9446 &lt;EDA_Outlier_Analysis!$I$10, N9446 &gt; EDA_Outlier_Analysis!$I$11),
      "Outlier",
      "Normal"))</f>
        <v>Normal</v>
      </c>
    </row>
    <row r="9447" spans="1:19">
      <c r="A9447" t="s">
        <v>19863</v>
      </c>
      <c r="B9447" s="4">
        <v>45189</v>
      </c>
      <c r="C9447" s="2">
        <v>108937.47</v>
      </c>
      <c r="D9447" t="s">
        <v>849</v>
      </c>
      <c r="E9447" t="s">
        <v>850</v>
      </c>
      <c r="F9447" t="s">
        <v>11</v>
      </c>
      <c r="G9447" t="s">
        <v>20</v>
      </c>
      <c r="H9447" t="s">
        <v>607</v>
      </c>
      <c r="J9447" t="s">
        <v>19864</v>
      </c>
      <c r="K9447" t="str">
        <f>IF(COUNTIF(Customers!A:A, H9447)&gt;0, "Valid", "Invalid")</f>
        <v>Valid</v>
      </c>
      <c r="L9447" t="str">
        <f t="shared" si="735"/>
        <v>9</v>
      </c>
      <c r="M9447" t="str">
        <f t="shared" si="736"/>
        <v>2023</v>
      </c>
      <c r="N9447">
        <f t="shared" si="737"/>
        <v>108937.47</v>
      </c>
      <c r="O9447">
        <f t="shared" si="738"/>
        <v>108937.47</v>
      </c>
      <c r="P9447" t="str">
        <f t="shared" si="739"/>
        <v/>
      </c>
      <c r="Q9447" s="48" t="str">
        <f>IF(O9447="","",
   IF(OR(O9447&lt;EDA_Outlier_Analysis!$C$10, O9447&gt;EDA_Outlier_Analysis!$C$11),
      "Outlier",
      "Normal"))</f>
        <v>Normal</v>
      </c>
      <c r="R9447" t="str">
        <f>IF(P9447="","",
   IF(OR(P9447 &lt; EDA_Outlier_Analysis!$F$7, P9447 &gt; EDA_Outlier_Analysis!$F$8),
      "Outlier",
      "Normal"))</f>
        <v/>
      </c>
      <c r="S9447" t="str">
        <f>IF(N9447="","",
   IF(OR(N9447 &lt;EDA_Outlier_Analysis!$I$10, N9447 &gt; EDA_Outlier_Analysis!$I$11),
      "Outlier",
      "Normal"))</f>
        <v>Normal</v>
      </c>
    </row>
    <row r="9448" spans="1:19">
      <c r="A9448" t="s">
        <v>19865</v>
      </c>
      <c r="B9448" s="4">
        <v>44992</v>
      </c>
      <c r="C9448" s="2">
        <v>174117.56</v>
      </c>
      <c r="D9448" t="s">
        <v>849</v>
      </c>
      <c r="E9448" t="s">
        <v>850</v>
      </c>
      <c r="F9448" t="s">
        <v>10</v>
      </c>
      <c r="G9448" t="s">
        <v>31</v>
      </c>
      <c r="H9448" t="s">
        <v>55</v>
      </c>
      <c r="J9448" t="s">
        <v>19866</v>
      </c>
      <c r="K9448" t="str">
        <f>IF(COUNTIF(Customers!A:A, H9448)&gt;0, "Valid", "Invalid")</f>
        <v>Valid</v>
      </c>
      <c r="L9448" t="str">
        <f t="shared" si="735"/>
        <v>3</v>
      </c>
      <c r="M9448" t="str">
        <f t="shared" si="736"/>
        <v>2023</v>
      </c>
      <c r="N9448">
        <f t="shared" si="737"/>
        <v>174117.56</v>
      </c>
      <c r="O9448">
        <f t="shared" si="738"/>
        <v>174117.56</v>
      </c>
      <c r="P9448" t="str">
        <f t="shared" si="739"/>
        <v/>
      </c>
      <c r="Q9448" s="48" t="str">
        <f>IF(O9448="","",
   IF(OR(O9448&lt;EDA_Outlier_Analysis!$C$10, O9448&gt;EDA_Outlier_Analysis!$C$11),
      "Outlier",
      "Normal"))</f>
        <v>Normal</v>
      </c>
      <c r="R9448" t="str">
        <f>IF(P9448="","",
   IF(OR(P9448 &lt; EDA_Outlier_Analysis!$F$7, P9448 &gt; EDA_Outlier_Analysis!$F$8),
      "Outlier",
      "Normal"))</f>
        <v/>
      </c>
      <c r="S9448" t="str">
        <f>IF(N9448="","",
   IF(OR(N9448 &lt;EDA_Outlier_Analysis!$I$10, N9448 &gt; EDA_Outlier_Analysis!$I$11),
      "Outlier",
      "Normal"))</f>
        <v>Normal</v>
      </c>
    </row>
    <row r="9449" spans="1:19">
      <c r="A9449" t="s">
        <v>19867</v>
      </c>
      <c r="B9449" s="4">
        <v>45021</v>
      </c>
      <c r="C9449" s="2">
        <v>141218.6</v>
      </c>
      <c r="D9449" t="s">
        <v>849</v>
      </c>
      <c r="E9449" t="s">
        <v>853</v>
      </c>
      <c r="F9449" t="s">
        <v>9</v>
      </c>
      <c r="G9449" t="s">
        <v>24</v>
      </c>
      <c r="H9449" t="s">
        <v>545</v>
      </c>
      <c r="J9449" t="s">
        <v>19868</v>
      </c>
      <c r="K9449" t="str">
        <f>IF(COUNTIF(Customers!A:A, H9449)&gt;0, "Valid", "Invalid")</f>
        <v>Valid</v>
      </c>
      <c r="L9449" t="str">
        <f t="shared" si="735"/>
        <v>4</v>
      </c>
      <c r="M9449" t="str">
        <f t="shared" si="736"/>
        <v>2023</v>
      </c>
      <c r="N9449">
        <f t="shared" si="737"/>
        <v>141218.6</v>
      </c>
      <c r="O9449">
        <f t="shared" si="738"/>
        <v>141218.6</v>
      </c>
      <c r="P9449" t="str">
        <f t="shared" si="739"/>
        <v/>
      </c>
      <c r="Q9449" s="48" t="str">
        <f>IF(O9449="","",
   IF(OR(O9449&lt;EDA_Outlier_Analysis!$C$10, O9449&gt;EDA_Outlier_Analysis!$C$11),
      "Outlier",
      "Normal"))</f>
        <v>Normal</v>
      </c>
      <c r="R9449" t="str">
        <f>IF(P9449="","",
   IF(OR(P9449 &lt; EDA_Outlier_Analysis!$F$7, P9449 &gt; EDA_Outlier_Analysis!$F$8),
      "Outlier",
      "Normal"))</f>
        <v/>
      </c>
      <c r="S9449" t="str">
        <f>IF(N9449="","",
   IF(OR(N9449 &lt;EDA_Outlier_Analysis!$I$10, N9449 &gt; EDA_Outlier_Analysis!$I$11),
      "Outlier",
      "Normal"))</f>
        <v>Normal</v>
      </c>
    </row>
    <row r="9450" spans="1:19">
      <c r="A9450" t="s">
        <v>19869</v>
      </c>
      <c r="B9450" s="4">
        <v>44992</v>
      </c>
      <c r="C9450" s="2">
        <v>-34498.49</v>
      </c>
      <c r="D9450" t="s">
        <v>840</v>
      </c>
      <c r="E9450" t="s">
        <v>864</v>
      </c>
      <c r="F9450" t="s">
        <v>10</v>
      </c>
      <c r="G9450" t="s">
        <v>34</v>
      </c>
      <c r="I9450" t="s">
        <v>954</v>
      </c>
      <c r="J9450" t="s">
        <v>19870</v>
      </c>
      <c r="K9450" t="str">
        <f>IF(COUNTIF(Customers!A:A, H9450)&gt;0, "Valid", "Invalid")</f>
        <v>Invalid</v>
      </c>
      <c r="L9450" t="str">
        <f t="shared" si="735"/>
        <v>3</v>
      </c>
      <c r="M9450" t="str">
        <f t="shared" si="736"/>
        <v>2023</v>
      </c>
      <c r="N9450">
        <f t="shared" si="737"/>
        <v>-34498.49</v>
      </c>
      <c r="O9450" t="str">
        <f t="shared" si="738"/>
        <v/>
      </c>
      <c r="P9450">
        <f t="shared" si="739"/>
        <v>34498.49</v>
      </c>
      <c r="Q9450" s="48" t="str">
        <f>IF(O9450="","",
   IF(OR(O9450&lt;EDA_Outlier_Analysis!$C$10, O9450&gt;EDA_Outlier_Analysis!$C$11),
      "Outlier",
      "Normal"))</f>
        <v/>
      </c>
      <c r="R9450" t="str">
        <f>IF(P9450="","",
   IF(OR(P9450 &lt; EDA_Outlier_Analysis!$F$7, P9450 &gt; EDA_Outlier_Analysis!$F$8),
      "Outlier",
      "Normal"))</f>
        <v>Normal</v>
      </c>
      <c r="S9450" t="str">
        <f>IF(N9450="","",
   IF(OR(N9450 &lt;EDA_Outlier_Analysis!$I$10, N9450 &gt; EDA_Outlier_Analysis!$I$11),
      "Outlier",
      "Normal"))</f>
        <v>Normal</v>
      </c>
    </row>
    <row r="9451" spans="1:19">
      <c r="A9451" t="s">
        <v>19871</v>
      </c>
      <c r="B9451" s="4">
        <v>45052</v>
      </c>
      <c r="C9451" s="2">
        <v>-43309.55</v>
      </c>
      <c r="D9451" t="s">
        <v>840</v>
      </c>
      <c r="E9451" t="s">
        <v>856</v>
      </c>
      <c r="F9451" t="s">
        <v>10</v>
      </c>
      <c r="G9451" t="s">
        <v>34</v>
      </c>
      <c r="I9451" t="s">
        <v>898</v>
      </c>
      <c r="J9451" t="s">
        <v>19872</v>
      </c>
      <c r="K9451" t="str">
        <f>IF(COUNTIF(Customers!A:A, H9451)&gt;0, "Valid", "Invalid")</f>
        <v>Invalid</v>
      </c>
      <c r="L9451" t="str">
        <f t="shared" si="735"/>
        <v>5</v>
      </c>
      <c r="M9451" t="str">
        <f t="shared" si="736"/>
        <v>2023</v>
      </c>
      <c r="N9451">
        <f t="shared" si="737"/>
        <v>-43309.55</v>
      </c>
      <c r="O9451" t="str">
        <f t="shared" si="738"/>
        <v/>
      </c>
      <c r="P9451">
        <f t="shared" si="739"/>
        <v>43309.55</v>
      </c>
      <c r="Q9451" s="48" t="str">
        <f>IF(O9451="","",
   IF(OR(O9451&lt;EDA_Outlier_Analysis!$C$10, O9451&gt;EDA_Outlier_Analysis!$C$11),
      "Outlier",
      "Normal"))</f>
        <v/>
      </c>
      <c r="R9451" t="str">
        <f>IF(P9451="","",
   IF(OR(P9451 &lt; EDA_Outlier_Analysis!$F$7, P9451 &gt; EDA_Outlier_Analysis!$F$8),
      "Outlier",
      "Normal"))</f>
        <v>Normal</v>
      </c>
      <c r="S9451" t="str">
        <f>IF(N9451="","",
   IF(OR(N9451 &lt;EDA_Outlier_Analysis!$I$10, N9451 &gt; EDA_Outlier_Analysis!$I$11),
      "Outlier",
      "Normal"))</f>
        <v>Normal</v>
      </c>
    </row>
    <row r="9452" spans="1:19">
      <c r="A9452" t="s">
        <v>19873</v>
      </c>
      <c r="B9452" s="4">
        <v>45247</v>
      </c>
      <c r="C9452" s="2">
        <v>21050.7</v>
      </c>
      <c r="D9452" t="s">
        <v>873</v>
      </c>
      <c r="E9452" t="s">
        <v>873</v>
      </c>
      <c r="F9452" t="s">
        <v>10</v>
      </c>
      <c r="G9452" t="s">
        <v>34</v>
      </c>
      <c r="J9452" t="s">
        <v>19874</v>
      </c>
      <c r="K9452" t="str">
        <f>IF(COUNTIF(Customers!A:A, H9452)&gt;0, "Valid", "Invalid")</f>
        <v>Invalid</v>
      </c>
      <c r="L9452" t="str">
        <f t="shared" si="735"/>
        <v>11</v>
      </c>
      <c r="M9452" t="str">
        <f t="shared" si="736"/>
        <v>2023</v>
      </c>
      <c r="N9452">
        <f t="shared" si="737"/>
        <v>-21050.7</v>
      </c>
      <c r="O9452" t="str">
        <f t="shared" si="738"/>
        <v/>
      </c>
      <c r="P9452" t="str">
        <f t="shared" si="739"/>
        <v/>
      </c>
      <c r="Q9452" s="48" t="str">
        <f>IF(O9452="","",
   IF(OR(O9452&lt;EDA_Outlier_Analysis!$C$10, O9452&gt;EDA_Outlier_Analysis!$C$11),
      "Outlier",
      "Normal"))</f>
        <v/>
      </c>
      <c r="R9452" t="str">
        <f>IF(P9452="","",
   IF(OR(P9452 &lt; EDA_Outlier_Analysis!$F$7, P9452 &gt; EDA_Outlier_Analysis!$F$8),
      "Outlier",
      "Normal"))</f>
        <v/>
      </c>
      <c r="S9452" t="str">
        <f>IF(N9452="","",
   IF(OR(N9452 &lt;EDA_Outlier_Analysis!$I$10, N9452 &gt; EDA_Outlier_Analysis!$I$11),
      "Outlier",
      "Normal"))</f>
        <v>Normal</v>
      </c>
    </row>
    <row r="9453" spans="1:19">
      <c r="A9453" t="s">
        <v>19875</v>
      </c>
      <c r="B9453" s="4">
        <v>44741</v>
      </c>
      <c r="C9453" s="2">
        <v>147601.82999999999</v>
      </c>
      <c r="D9453" t="s">
        <v>849</v>
      </c>
      <c r="E9453" t="s">
        <v>868</v>
      </c>
      <c r="F9453" t="s">
        <v>10</v>
      </c>
      <c r="G9453" t="s">
        <v>34</v>
      </c>
      <c r="H9453" t="s">
        <v>655</v>
      </c>
      <c r="J9453" t="s">
        <v>19876</v>
      </c>
      <c r="K9453" t="str">
        <f>IF(COUNTIF(Customers!A:A, H9453)&gt;0, "Valid", "Invalid")</f>
        <v>Valid</v>
      </c>
      <c r="L9453" t="str">
        <f t="shared" si="735"/>
        <v>6</v>
      </c>
      <c r="M9453" t="str">
        <f t="shared" si="736"/>
        <v>2022</v>
      </c>
      <c r="N9453">
        <f t="shared" si="737"/>
        <v>147601.82999999999</v>
      </c>
      <c r="O9453">
        <f t="shared" si="738"/>
        <v>147601.82999999999</v>
      </c>
      <c r="P9453" t="str">
        <f t="shared" si="739"/>
        <v/>
      </c>
      <c r="Q9453" s="48" t="str">
        <f>IF(O9453="","",
   IF(OR(O9453&lt;EDA_Outlier_Analysis!$C$10, O9453&gt;EDA_Outlier_Analysis!$C$11),
      "Outlier",
      "Normal"))</f>
        <v>Normal</v>
      </c>
      <c r="R9453" t="str">
        <f>IF(P9453="","",
   IF(OR(P9453 &lt; EDA_Outlier_Analysis!$F$7, P9453 &gt; EDA_Outlier_Analysis!$F$8),
      "Outlier",
      "Normal"))</f>
        <v/>
      </c>
      <c r="S9453" t="str">
        <f>IF(N9453="","",
   IF(OR(N9453 &lt;EDA_Outlier_Analysis!$I$10, N9453 &gt; EDA_Outlier_Analysis!$I$11),
      "Outlier",
      "Normal"))</f>
        <v>Normal</v>
      </c>
    </row>
    <row r="9454" spans="1:19">
      <c r="A9454" t="s">
        <v>19877</v>
      </c>
      <c r="B9454" s="4">
        <v>44977</v>
      </c>
      <c r="C9454" s="2">
        <v>142069.32999999999</v>
      </c>
      <c r="D9454" t="s">
        <v>849</v>
      </c>
      <c r="E9454" t="s">
        <v>850</v>
      </c>
      <c r="F9454" t="s">
        <v>9</v>
      </c>
      <c r="G9454" t="s">
        <v>24</v>
      </c>
      <c r="H9454" t="s">
        <v>427</v>
      </c>
      <c r="J9454" t="s">
        <v>19878</v>
      </c>
      <c r="K9454" t="str">
        <f>IF(COUNTIF(Customers!A:A, H9454)&gt;0, "Valid", "Invalid")</f>
        <v>Valid</v>
      </c>
      <c r="L9454" t="str">
        <f t="shared" si="735"/>
        <v>2</v>
      </c>
      <c r="M9454" t="str">
        <f t="shared" si="736"/>
        <v>2023</v>
      </c>
      <c r="N9454">
        <f t="shared" si="737"/>
        <v>142069.32999999999</v>
      </c>
      <c r="O9454">
        <f t="shared" si="738"/>
        <v>142069.32999999999</v>
      </c>
      <c r="P9454" t="str">
        <f t="shared" si="739"/>
        <v/>
      </c>
      <c r="Q9454" s="48" t="str">
        <f>IF(O9454="","",
   IF(OR(O9454&lt;EDA_Outlier_Analysis!$C$10, O9454&gt;EDA_Outlier_Analysis!$C$11),
      "Outlier",
      "Normal"))</f>
        <v>Normal</v>
      </c>
      <c r="R9454" t="str">
        <f>IF(P9454="","",
   IF(OR(P9454 &lt; EDA_Outlier_Analysis!$F$7, P9454 &gt; EDA_Outlier_Analysis!$F$8),
      "Outlier",
      "Normal"))</f>
        <v/>
      </c>
      <c r="S9454" t="str">
        <f>IF(N9454="","",
   IF(OR(N9454 &lt;EDA_Outlier_Analysis!$I$10, N9454 &gt; EDA_Outlier_Analysis!$I$11),
      "Outlier",
      "Normal"))</f>
        <v>Normal</v>
      </c>
    </row>
    <row r="9455" spans="1:19">
      <c r="A9455" t="s">
        <v>19879</v>
      </c>
      <c r="B9455" s="4">
        <v>45244</v>
      </c>
      <c r="C9455" s="2">
        <v>72215.179999999993</v>
      </c>
      <c r="D9455" t="s">
        <v>849</v>
      </c>
      <c r="E9455" t="s">
        <v>853</v>
      </c>
      <c r="F9455" t="s">
        <v>11</v>
      </c>
      <c r="G9455" t="s">
        <v>31</v>
      </c>
      <c r="H9455" t="s">
        <v>231</v>
      </c>
      <c r="J9455" t="s">
        <v>19880</v>
      </c>
      <c r="K9455" t="str">
        <f>IF(COUNTIF(Customers!A:A, H9455)&gt;0, "Valid", "Invalid")</f>
        <v>Valid</v>
      </c>
      <c r="L9455" t="str">
        <f t="shared" si="735"/>
        <v>11</v>
      </c>
      <c r="M9455" t="str">
        <f t="shared" si="736"/>
        <v>2023</v>
      </c>
      <c r="N9455">
        <f t="shared" si="737"/>
        <v>72215.179999999993</v>
      </c>
      <c r="O9455">
        <f t="shared" si="738"/>
        <v>72215.179999999993</v>
      </c>
      <c r="P9455" t="str">
        <f t="shared" si="739"/>
        <v/>
      </c>
      <c r="Q9455" s="48" t="str">
        <f>IF(O9455="","",
   IF(OR(O9455&lt;EDA_Outlier_Analysis!$C$10, O9455&gt;EDA_Outlier_Analysis!$C$11),
      "Outlier",
      "Normal"))</f>
        <v>Normal</v>
      </c>
      <c r="R9455" t="str">
        <f>IF(P9455="","",
   IF(OR(P9455 &lt; EDA_Outlier_Analysis!$F$7, P9455 &gt; EDA_Outlier_Analysis!$F$8),
      "Outlier",
      "Normal"))</f>
        <v/>
      </c>
      <c r="S9455" t="str">
        <f>IF(N9455="","",
   IF(OR(N9455 &lt;EDA_Outlier_Analysis!$I$10, N9455 &gt; EDA_Outlier_Analysis!$I$11),
      "Outlier",
      "Normal"))</f>
        <v>Normal</v>
      </c>
    </row>
    <row r="9456" spans="1:19">
      <c r="A9456" t="s">
        <v>19881</v>
      </c>
      <c r="B9456" s="4">
        <v>44860</v>
      </c>
      <c r="C9456" s="2">
        <v>124364.66</v>
      </c>
      <c r="D9456" t="s">
        <v>849</v>
      </c>
      <c r="E9456" t="s">
        <v>853</v>
      </c>
      <c r="F9456" t="s">
        <v>9</v>
      </c>
      <c r="G9456" t="s">
        <v>24</v>
      </c>
      <c r="H9456" t="s">
        <v>77</v>
      </c>
      <c r="J9456" t="s">
        <v>19882</v>
      </c>
      <c r="K9456" t="str">
        <f>IF(COUNTIF(Customers!A:A, H9456)&gt;0, "Valid", "Invalid")</f>
        <v>Valid</v>
      </c>
      <c r="L9456" t="str">
        <f t="shared" si="735"/>
        <v>10</v>
      </c>
      <c r="M9456" t="str">
        <f t="shared" si="736"/>
        <v>2022</v>
      </c>
      <c r="N9456">
        <f t="shared" si="737"/>
        <v>124364.66</v>
      </c>
      <c r="O9456">
        <f t="shared" si="738"/>
        <v>124364.66</v>
      </c>
      <c r="P9456" t="str">
        <f t="shared" si="739"/>
        <v/>
      </c>
      <c r="Q9456" s="48" t="str">
        <f>IF(O9456="","",
   IF(OR(O9456&lt;EDA_Outlier_Analysis!$C$10, O9456&gt;EDA_Outlier_Analysis!$C$11),
      "Outlier",
      "Normal"))</f>
        <v>Normal</v>
      </c>
      <c r="R9456" t="str">
        <f>IF(P9456="","",
   IF(OR(P9456 &lt; EDA_Outlier_Analysis!$F$7, P9456 &gt; EDA_Outlier_Analysis!$F$8),
      "Outlier",
      "Normal"))</f>
        <v/>
      </c>
      <c r="S9456" t="str">
        <f>IF(N9456="","",
   IF(OR(N9456 &lt;EDA_Outlier_Analysis!$I$10, N9456 &gt; EDA_Outlier_Analysis!$I$11),
      "Outlier",
      "Normal"))</f>
        <v>Normal</v>
      </c>
    </row>
    <row r="9457" spans="1:19">
      <c r="A9457" t="s">
        <v>19883</v>
      </c>
      <c r="B9457" s="4">
        <v>44886</v>
      </c>
      <c r="C9457" s="2">
        <v>-11185.17</v>
      </c>
      <c r="D9457" t="s">
        <v>840</v>
      </c>
      <c r="E9457" t="s">
        <v>905</v>
      </c>
      <c r="F9457" t="s">
        <v>10</v>
      </c>
      <c r="G9457" t="s">
        <v>24</v>
      </c>
      <c r="I9457" t="s">
        <v>1971</v>
      </c>
      <c r="J9457" t="s">
        <v>19884</v>
      </c>
      <c r="K9457" t="str">
        <f>IF(COUNTIF(Customers!A:A, H9457)&gt;0, "Valid", "Invalid")</f>
        <v>Invalid</v>
      </c>
      <c r="L9457" t="str">
        <f t="shared" si="735"/>
        <v>11</v>
      </c>
      <c r="M9457" t="str">
        <f t="shared" si="736"/>
        <v>2022</v>
      </c>
      <c r="N9457">
        <f t="shared" si="737"/>
        <v>-11185.17</v>
      </c>
      <c r="O9457" t="str">
        <f t="shared" si="738"/>
        <v/>
      </c>
      <c r="P9457">
        <f t="shared" si="739"/>
        <v>11185.17</v>
      </c>
      <c r="Q9457" s="48" t="str">
        <f>IF(O9457="","",
   IF(OR(O9457&lt;EDA_Outlier_Analysis!$C$10, O9457&gt;EDA_Outlier_Analysis!$C$11),
      "Outlier",
      "Normal"))</f>
        <v/>
      </c>
      <c r="R9457" t="str">
        <f>IF(P9457="","",
   IF(OR(P9457 &lt; EDA_Outlier_Analysis!$F$7, P9457 &gt; EDA_Outlier_Analysis!$F$8),
      "Outlier",
      "Normal"))</f>
        <v>Outlier</v>
      </c>
      <c r="S9457" t="str">
        <f>IF(N9457="","",
   IF(OR(N9457 &lt;EDA_Outlier_Analysis!$I$10, N9457 &gt; EDA_Outlier_Analysis!$I$11),
      "Outlier",
      "Normal"))</f>
        <v>Normal</v>
      </c>
    </row>
    <row r="9458" spans="1:19">
      <c r="A9458" t="s">
        <v>19885</v>
      </c>
      <c r="B9458" s="4">
        <v>44754</v>
      </c>
      <c r="C9458" s="2">
        <v>117450.15</v>
      </c>
      <c r="D9458" t="s">
        <v>849</v>
      </c>
      <c r="E9458" t="s">
        <v>868</v>
      </c>
      <c r="F9458" t="s">
        <v>9</v>
      </c>
      <c r="G9458" t="s">
        <v>34</v>
      </c>
      <c r="H9458" t="s">
        <v>735</v>
      </c>
      <c r="J9458" t="s">
        <v>19886</v>
      </c>
      <c r="K9458" t="str">
        <f>IF(COUNTIF(Customers!A:A, H9458)&gt;0, "Valid", "Invalid")</f>
        <v>Valid</v>
      </c>
      <c r="L9458" t="str">
        <f t="shared" si="735"/>
        <v>7</v>
      </c>
      <c r="M9458" t="str">
        <f t="shared" si="736"/>
        <v>2022</v>
      </c>
      <c r="N9458">
        <f t="shared" si="737"/>
        <v>117450.15</v>
      </c>
      <c r="O9458">
        <f t="shared" si="738"/>
        <v>117450.15</v>
      </c>
      <c r="P9458" t="str">
        <f t="shared" si="739"/>
        <v/>
      </c>
      <c r="Q9458" s="48" t="str">
        <f>IF(O9458="","",
   IF(OR(O9458&lt;EDA_Outlier_Analysis!$C$10, O9458&gt;EDA_Outlier_Analysis!$C$11),
      "Outlier",
      "Normal"))</f>
        <v>Normal</v>
      </c>
      <c r="R9458" t="str">
        <f>IF(P9458="","",
   IF(OR(P9458 &lt; EDA_Outlier_Analysis!$F$7, P9458 &gt; EDA_Outlier_Analysis!$F$8),
      "Outlier",
      "Normal"))</f>
        <v/>
      </c>
      <c r="S9458" t="str">
        <f>IF(N9458="","",
   IF(OR(N9458 &lt;EDA_Outlier_Analysis!$I$10, N9458 &gt; EDA_Outlier_Analysis!$I$11),
      "Outlier",
      "Normal"))</f>
        <v>Normal</v>
      </c>
    </row>
    <row r="9459" spans="1:19">
      <c r="A9459" t="s">
        <v>19887</v>
      </c>
      <c r="B9459" s="4">
        <v>45230</v>
      </c>
      <c r="C9459" s="2">
        <v>25566.76</v>
      </c>
      <c r="D9459" t="s">
        <v>873</v>
      </c>
      <c r="E9459" t="s">
        <v>873</v>
      </c>
      <c r="F9459" t="s">
        <v>10</v>
      </c>
      <c r="G9459" t="s">
        <v>24</v>
      </c>
      <c r="J9459" t="s">
        <v>19888</v>
      </c>
      <c r="K9459" t="str">
        <f>IF(COUNTIF(Customers!A:A, H9459)&gt;0, "Valid", "Invalid")</f>
        <v>Invalid</v>
      </c>
      <c r="L9459" t="str">
        <f t="shared" si="735"/>
        <v>10</v>
      </c>
      <c r="M9459" t="str">
        <f t="shared" si="736"/>
        <v>2023</v>
      </c>
      <c r="N9459">
        <f t="shared" si="737"/>
        <v>-25566.76</v>
      </c>
      <c r="O9459" t="str">
        <f t="shared" si="738"/>
        <v/>
      </c>
      <c r="P9459" t="str">
        <f t="shared" si="739"/>
        <v/>
      </c>
      <c r="Q9459" s="48" t="str">
        <f>IF(O9459="","",
   IF(OR(O9459&lt;EDA_Outlier_Analysis!$C$10, O9459&gt;EDA_Outlier_Analysis!$C$11),
      "Outlier",
      "Normal"))</f>
        <v/>
      </c>
      <c r="R9459" t="str">
        <f>IF(P9459="","",
   IF(OR(P9459 &lt; EDA_Outlier_Analysis!$F$7, P9459 &gt; EDA_Outlier_Analysis!$F$8),
      "Outlier",
      "Normal"))</f>
        <v/>
      </c>
      <c r="S9459" t="str">
        <f>IF(N9459="","",
   IF(OR(N9459 &lt;EDA_Outlier_Analysis!$I$10, N9459 &gt; EDA_Outlier_Analysis!$I$11),
      "Outlier",
      "Normal"))</f>
        <v>Normal</v>
      </c>
    </row>
    <row r="9460" spans="1:19">
      <c r="A9460" t="s">
        <v>19889</v>
      </c>
      <c r="B9460" s="4">
        <v>45178</v>
      </c>
      <c r="C9460" s="2">
        <v>-50552.78</v>
      </c>
      <c r="D9460" t="s">
        <v>840</v>
      </c>
      <c r="E9460" t="s">
        <v>856</v>
      </c>
      <c r="F9460" t="s">
        <v>9</v>
      </c>
      <c r="G9460" t="s">
        <v>20</v>
      </c>
      <c r="I9460" t="s">
        <v>1284</v>
      </c>
      <c r="J9460" t="s">
        <v>19890</v>
      </c>
      <c r="K9460" t="str">
        <f>IF(COUNTIF(Customers!A:A, H9460)&gt;0, "Valid", "Invalid")</f>
        <v>Invalid</v>
      </c>
      <c r="L9460" t="str">
        <f t="shared" si="735"/>
        <v>9</v>
      </c>
      <c r="M9460" t="str">
        <f t="shared" si="736"/>
        <v>2023</v>
      </c>
      <c r="N9460">
        <f t="shared" si="737"/>
        <v>-50552.78</v>
      </c>
      <c r="O9460" t="str">
        <f t="shared" si="738"/>
        <v/>
      </c>
      <c r="P9460">
        <f t="shared" si="739"/>
        <v>50552.78</v>
      </c>
      <c r="Q9460" s="48" t="str">
        <f>IF(O9460="","",
   IF(OR(O9460&lt;EDA_Outlier_Analysis!$C$10, O9460&gt;EDA_Outlier_Analysis!$C$11),
      "Outlier",
      "Normal"))</f>
        <v/>
      </c>
      <c r="R9460" t="str">
        <f>IF(P9460="","",
   IF(OR(P9460 &lt; EDA_Outlier_Analysis!$F$7, P9460 &gt; EDA_Outlier_Analysis!$F$8),
      "Outlier",
      "Normal"))</f>
        <v>Normal</v>
      </c>
      <c r="S9460" t="str">
        <f>IF(N9460="","",
   IF(OR(N9460 &lt;EDA_Outlier_Analysis!$I$10, N9460 &gt; EDA_Outlier_Analysis!$I$11),
      "Outlier",
      "Normal"))</f>
        <v>Normal</v>
      </c>
    </row>
    <row r="9461" spans="1:19">
      <c r="A9461" t="s">
        <v>19891</v>
      </c>
      <c r="B9461" s="4">
        <v>45055</v>
      </c>
      <c r="C9461" s="2">
        <v>-52554.080000000002</v>
      </c>
      <c r="D9461" t="s">
        <v>840</v>
      </c>
      <c r="E9461" t="s">
        <v>856</v>
      </c>
      <c r="F9461" t="s">
        <v>9</v>
      </c>
      <c r="G9461" t="s">
        <v>20</v>
      </c>
      <c r="I9461" t="s">
        <v>1232</v>
      </c>
      <c r="J9461" t="s">
        <v>19892</v>
      </c>
      <c r="K9461" t="str">
        <f>IF(COUNTIF(Customers!A:A, H9461)&gt;0, "Valid", "Invalid")</f>
        <v>Invalid</v>
      </c>
      <c r="L9461" t="str">
        <f t="shared" si="735"/>
        <v>5</v>
      </c>
      <c r="M9461" t="str">
        <f t="shared" si="736"/>
        <v>2023</v>
      </c>
      <c r="N9461">
        <f t="shared" si="737"/>
        <v>-52554.080000000002</v>
      </c>
      <c r="O9461" t="str">
        <f t="shared" si="738"/>
        <v/>
      </c>
      <c r="P9461">
        <f t="shared" si="739"/>
        <v>52554.080000000002</v>
      </c>
      <c r="Q9461" s="48" t="str">
        <f>IF(O9461="","",
   IF(OR(O9461&lt;EDA_Outlier_Analysis!$C$10, O9461&gt;EDA_Outlier_Analysis!$C$11),
      "Outlier",
      "Normal"))</f>
        <v/>
      </c>
      <c r="R9461" t="str">
        <f>IF(P9461="","",
   IF(OR(P9461 &lt; EDA_Outlier_Analysis!$F$7, P9461 &gt; EDA_Outlier_Analysis!$F$8),
      "Outlier",
      "Normal"))</f>
        <v>Normal</v>
      </c>
      <c r="S9461" t="str">
        <f>IF(N9461="","",
   IF(OR(N9461 &lt;EDA_Outlier_Analysis!$I$10, N9461 &gt; EDA_Outlier_Analysis!$I$11),
      "Outlier",
      "Normal"))</f>
        <v>Normal</v>
      </c>
    </row>
    <row r="9462" spans="1:19">
      <c r="A9462" t="s">
        <v>19893</v>
      </c>
      <c r="B9462" s="4">
        <v>45151</v>
      </c>
      <c r="C9462" s="2">
        <v>-18367.45</v>
      </c>
      <c r="D9462" t="s">
        <v>840</v>
      </c>
      <c r="E9462" t="s">
        <v>864</v>
      </c>
      <c r="F9462" t="s">
        <v>9</v>
      </c>
      <c r="G9462" t="s">
        <v>31</v>
      </c>
      <c r="I9462" t="s">
        <v>1062</v>
      </c>
      <c r="J9462" t="s">
        <v>19894</v>
      </c>
      <c r="K9462" t="str">
        <f>IF(COUNTIF(Customers!A:A, H9462)&gt;0, "Valid", "Invalid")</f>
        <v>Invalid</v>
      </c>
      <c r="L9462" t="str">
        <f t="shared" si="735"/>
        <v>8</v>
      </c>
      <c r="M9462" t="str">
        <f t="shared" si="736"/>
        <v>2023</v>
      </c>
      <c r="N9462">
        <f t="shared" si="737"/>
        <v>-18367.45</v>
      </c>
      <c r="O9462" t="str">
        <f t="shared" si="738"/>
        <v/>
      </c>
      <c r="P9462">
        <f t="shared" si="739"/>
        <v>18367.45</v>
      </c>
      <c r="Q9462" s="48" t="str">
        <f>IF(O9462="","",
   IF(OR(O9462&lt;EDA_Outlier_Analysis!$C$10, O9462&gt;EDA_Outlier_Analysis!$C$11),
      "Outlier",
      "Normal"))</f>
        <v/>
      </c>
      <c r="R9462" t="str">
        <f>IF(P9462="","",
   IF(OR(P9462 &lt; EDA_Outlier_Analysis!$F$7, P9462 &gt; EDA_Outlier_Analysis!$F$8),
      "Outlier",
      "Normal"))</f>
        <v>Outlier</v>
      </c>
      <c r="S9462" t="str">
        <f>IF(N9462="","",
   IF(OR(N9462 &lt;EDA_Outlier_Analysis!$I$10, N9462 &gt; EDA_Outlier_Analysis!$I$11),
      "Outlier",
      "Normal"))</f>
        <v>Normal</v>
      </c>
    </row>
    <row r="9463" spans="1:19">
      <c r="A9463" t="s">
        <v>19895</v>
      </c>
      <c r="B9463" s="4">
        <v>45284</v>
      </c>
      <c r="C9463" s="2">
        <v>167287.85999999999</v>
      </c>
      <c r="D9463" t="s">
        <v>849</v>
      </c>
      <c r="E9463" t="s">
        <v>868</v>
      </c>
      <c r="F9463" t="s">
        <v>10</v>
      </c>
      <c r="G9463" t="s">
        <v>31</v>
      </c>
      <c r="H9463" t="s">
        <v>403</v>
      </c>
      <c r="J9463" t="s">
        <v>19896</v>
      </c>
      <c r="K9463" t="str">
        <f>IF(COUNTIF(Customers!A:A, H9463)&gt;0, "Valid", "Invalid")</f>
        <v>Valid</v>
      </c>
      <c r="L9463" t="str">
        <f t="shared" si="735"/>
        <v>12</v>
      </c>
      <c r="M9463" t="str">
        <f t="shared" si="736"/>
        <v>2023</v>
      </c>
      <c r="N9463">
        <f t="shared" si="737"/>
        <v>167287.85999999999</v>
      </c>
      <c r="O9463">
        <f t="shared" si="738"/>
        <v>167287.85999999999</v>
      </c>
      <c r="P9463" t="str">
        <f t="shared" si="739"/>
        <v/>
      </c>
      <c r="Q9463" s="48" t="str">
        <f>IF(O9463="","",
   IF(OR(O9463&lt;EDA_Outlier_Analysis!$C$10, O9463&gt;EDA_Outlier_Analysis!$C$11),
      "Outlier",
      "Normal"))</f>
        <v>Normal</v>
      </c>
      <c r="R9463" t="str">
        <f>IF(P9463="","",
   IF(OR(P9463 &lt; EDA_Outlier_Analysis!$F$7, P9463 &gt; EDA_Outlier_Analysis!$F$8),
      "Outlier",
      "Normal"))</f>
        <v/>
      </c>
      <c r="S9463" t="str">
        <f>IF(N9463="","",
   IF(OR(N9463 &lt;EDA_Outlier_Analysis!$I$10, N9463 &gt; EDA_Outlier_Analysis!$I$11),
      "Outlier",
      "Normal"))</f>
        <v>Normal</v>
      </c>
    </row>
    <row r="9464" spans="1:19">
      <c r="A9464" t="s">
        <v>19897</v>
      </c>
      <c r="B9464" s="4">
        <v>44942</v>
      </c>
      <c r="C9464" s="2">
        <v>-56316.07</v>
      </c>
      <c r="D9464" t="s">
        <v>840</v>
      </c>
      <c r="E9464" t="s">
        <v>845</v>
      </c>
      <c r="F9464" t="s">
        <v>10</v>
      </c>
      <c r="G9464" t="s">
        <v>24</v>
      </c>
      <c r="I9464" t="s">
        <v>2053</v>
      </c>
      <c r="J9464" t="s">
        <v>19898</v>
      </c>
      <c r="K9464" t="str">
        <f>IF(COUNTIF(Customers!A:A, H9464)&gt;0, "Valid", "Invalid")</f>
        <v>Invalid</v>
      </c>
      <c r="L9464" t="str">
        <f t="shared" si="735"/>
        <v>1</v>
      </c>
      <c r="M9464" t="str">
        <f t="shared" si="736"/>
        <v>2023</v>
      </c>
      <c r="N9464">
        <f t="shared" si="737"/>
        <v>-56316.07</v>
      </c>
      <c r="O9464" t="str">
        <f t="shared" si="738"/>
        <v/>
      </c>
      <c r="P9464">
        <f t="shared" si="739"/>
        <v>56316.07</v>
      </c>
      <c r="Q9464" s="48" t="str">
        <f>IF(O9464="","",
   IF(OR(O9464&lt;EDA_Outlier_Analysis!$C$10, O9464&gt;EDA_Outlier_Analysis!$C$11),
      "Outlier",
      "Normal"))</f>
        <v/>
      </c>
      <c r="R9464" t="str">
        <f>IF(P9464="","",
   IF(OR(P9464 &lt; EDA_Outlier_Analysis!$F$7, P9464 &gt; EDA_Outlier_Analysis!$F$8),
      "Outlier",
      "Normal"))</f>
        <v>Outlier</v>
      </c>
      <c r="S9464" t="str">
        <f>IF(N9464="","",
   IF(OR(N9464 &lt;EDA_Outlier_Analysis!$I$10, N9464 &gt; EDA_Outlier_Analysis!$I$11),
      "Outlier",
      "Normal"))</f>
        <v>Normal</v>
      </c>
    </row>
    <row r="9465" spans="1:19">
      <c r="A9465" t="s">
        <v>19899</v>
      </c>
      <c r="B9465" s="4">
        <v>45023</v>
      </c>
      <c r="C9465" s="2">
        <v>118144.7</v>
      </c>
      <c r="D9465" t="s">
        <v>849</v>
      </c>
      <c r="E9465" t="s">
        <v>850</v>
      </c>
      <c r="F9465" t="s">
        <v>11</v>
      </c>
      <c r="G9465" t="s">
        <v>20</v>
      </c>
      <c r="H9465" t="s">
        <v>299</v>
      </c>
      <c r="J9465" t="s">
        <v>19900</v>
      </c>
      <c r="K9465" t="str">
        <f>IF(COUNTIF(Customers!A:A, H9465)&gt;0, "Valid", "Invalid")</f>
        <v>Valid</v>
      </c>
      <c r="L9465" t="str">
        <f t="shared" si="735"/>
        <v>4</v>
      </c>
      <c r="M9465" t="str">
        <f t="shared" si="736"/>
        <v>2023</v>
      </c>
      <c r="N9465">
        <f t="shared" si="737"/>
        <v>118144.7</v>
      </c>
      <c r="O9465">
        <f t="shared" si="738"/>
        <v>118144.7</v>
      </c>
      <c r="P9465" t="str">
        <f t="shared" si="739"/>
        <v/>
      </c>
      <c r="Q9465" s="48" t="str">
        <f>IF(O9465="","",
   IF(OR(O9465&lt;EDA_Outlier_Analysis!$C$10, O9465&gt;EDA_Outlier_Analysis!$C$11),
      "Outlier",
      "Normal"))</f>
        <v>Normal</v>
      </c>
      <c r="R9465" t="str">
        <f>IF(P9465="","",
   IF(OR(P9465 &lt; EDA_Outlier_Analysis!$F$7, P9465 &gt; EDA_Outlier_Analysis!$F$8),
      "Outlier",
      "Normal"))</f>
        <v/>
      </c>
      <c r="S9465" t="str">
        <f>IF(N9465="","",
   IF(OR(N9465 &lt;EDA_Outlier_Analysis!$I$10, N9465 &gt; EDA_Outlier_Analysis!$I$11),
      "Outlier",
      "Normal"))</f>
        <v>Normal</v>
      </c>
    </row>
    <row r="9466" spans="1:19">
      <c r="A9466" t="s">
        <v>19901</v>
      </c>
      <c r="B9466" s="4">
        <v>44750</v>
      </c>
      <c r="C9466" s="2">
        <v>-79474.039999999994</v>
      </c>
      <c r="D9466" t="s">
        <v>840</v>
      </c>
      <c r="E9466" t="s">
        <v>856</v>
      </c>
      <c r="F9466" t="s">
        <v>10</v>
      </c>
      <c r="G9466" t="s">
        <v>20</v>
      </c>
      <c r="I9466" t="s">
        <v>1505</v>
      </c>
      <c r="J9466" t="s">
        <v>19902</v>
      </c>
      <c r="K9466" t="str">
        <f>IF(COUNTIF(Customers!A:A, H9466)&gt;0, "Valid", "Invalid")</f>
        <v>Invalid</v>
      </c>
      <c r="L9466" t="str">
        <f t="shared" si="735"/>
        <v>7</v>
      </c>
      <c r="M9466" t="str">
        <f t="shared" si="736"/>
        <v>2022</v>
      </c>
      <c r="N9466">
        <f t="shared" si="737"/>
        <v>-79474.039999999994</v>
      </c>
      <c r="O9466" t="str">
        <f t="shared" si="738"/>
        <v/>
      </c>
      <c r="P9466">
        <f t="shared" si="739"/>
        <v>79474.039999999994</v>
      </c>
      <c r="Q9466" s="48" t="str">
        <f>IF(O9466="","",
   IF(OR(O9466&lt;EDA_Outlier_Analysis!$C$10, O9466&gt;EDA_Outlier_Analysis!$C$11),
      "Outlier",
      "Normal"))</f>
        <v/>
      </c>
      <c r="R9466" t="str">
        <f>IF(P9466="","",
   IF(OR(P9466 &lt; EDA_Outlier_Analysis!$F$7, P9466 &gt; EDA_Outlier_Analysis!$F$8),
      "Outlier",
      "Normal"))</f>
        <v>Outlier</v>
      </c>
      <c r="S9466" t="str">
        <f>IF(N9466="","",
   IF(OR(N9466 &lt;EDA_Outlier_Analysis!$I$10, N9466 &gt; EDA_Outlier_Analysis!$I$11),
      "Outlier",
      "Normal"))</f>
        <v>Normal</v>
      </c>
    </row>
    <row r="9467" spans="1:19">
      <c r="A9467" t="s">
        <v>19903</v>
      </c>
      <c r="B9467" s="4">
        <v>44904</v>
      </c>
      <c r="C9467" s="2">
        <v>-65388.160000000003</v>
      </c>
      <c r="D9467" t="s">
        <v>840</v>
      </c>
      <c r="E9467" t="s">
        <v>878</v>
      </c>
      <c r="F9467" t="s">
        <v>10</v>
      </c>
      <c r="G9467" t="s">
        <v>31</v>
      </c>
      <c r="I9467" t="s">
        <v>1086</v>
      </c>
      <c r="J9467" t="s">
        <v>19904</v>
      </c>
      <c r="K9467" t="str">
        <f>IF(COUNTIF(Customers!A:A, H9467)&gt;0, "Valid", "Invalid")</f>
        <v>Invalid</v>
      </c>
      <c r="L9467" t="str">
        <f t="shared" si="735"/>
        <v>12</v>
      </c>
      <c r="M9467" t="str">
        <f t="shared" si="736"/>
        <v>2022</v>
      </c>
      <c r="N9467">
        <f t="shared" si="737"/>
        <v>-65388.160000000003</v>
      </c>
      <c r="O9467" t="str">
        <f t="shared" si="738"/>
        <v/>
      </c>
      <c r="P9467">
        <f t="shared" si="739"/>
        <v>65388.160000000003</v>
      </c>
      <c r="Q9467" s="48" t="str">
        <f>IF(O9467="","",
   IF(OR(O9467&lt;EDA_Outlier_Analysis!$C$10, O9467&gt;EDA_Outlier_Analysis!$C$11),
      "Outlier",
      "Normal"))</f>
        <v/>
      </c>
      <c r="R9467" t="str">
        <f>IF(P9467="","",
   IF(OR(P9467 &lt; EDA_Outlier_Analysis!$F$7, P9467 &gt; EDA_Outlier_Analysis!$F$8),
      "Outlier",
      "Normal"))</f>
        <v>Outlier</v>
      </c>
      <c r="S9467" t="str">
        <f>IF(N9467="","",
   IF(OR(N9467 &lt;EDA_Outlier_Analysis!$I$10, N9467 &gt; EDA_Outlier_Analysis!$I$11),
      "Outlier",
      "Normal"))</f>
        <v>Normal</v>
      </c>
    </row>
    <row r="9468" spans="1:19">
      <c r="A9468" t="s">
        <v>19905</v>
      </c>
      <c r="B9468" s="4">
        <v>45147</v>
      </c>
      <c r="C9468" s="2">
        <v>74827.710000000006</v>
      </c>
      <c r="D9468" t="s">
        <v>849</v>
      </c>
      <c r="E9468" t="s">
        <v>850</v>
      </c>
      <c r="F9468" t="s">
        <v>10</v>
      </c>
      <c r="G9468" t="s">
        <v>20</v>
      </c>
      <c r="H9468" t="s">
        <v>437</v>
      </c>
      <c r="J9468" t="s">
        <v>19906</v>
      </c>
      <c r="K9468" t="str">
        <f>IF(COUNTIF(Customers!A:A, H9468)&gt;0, "Valid", "Invalid")</f>
        <v>Valid</v>
      </c>
      <c r="L9468" t="str">
        <f t="shared" si="735"/>
        <v>8</v>
      </c>
      <c r="M9468" t="str">
        <f t="shared" si="736"/>
        <v>2023</v>
      </c>
      <c r="N9468">
        <f t="shared" si="737"/>
        <v>74827.710000000006</v>
      </c>
      <c r="O9468">
        <f t="shared" si="738"/>
        <v>74827.710000000006</v>
      </c>
      <c r="P9468" t="str">
        <f t="shared" si="739"/>
        <v/>
      </c>
      <c r="Q9468" s="48" t="str">
        <f>IF(O9468="","",
   IF(OR(O9468&lt;EDA_Outlier_Analysis!$C$10, O9468&gt;EDA_Outlier_Analysis!$C$11),
      "Outlier",
      "Normal"))</f>
        <v>Normal</v>
      </c>
      <c r="R9468" t="str">
        <f>IF(P9468="","",
   IF(OR(P9468 &lt; EDA_Outlier_Analysis!$F$7, P9468 &gt; EDA_Outlier_Analysis!$F$8),
      "Outlier",
      "Normal"))</f>
        <v/>
      </c>
      <c r="S9468" t="str">
        <f>IF(N9468="","",
   IF(OR(N9468 &lt;EDA_Outlier_Analysis!$I$10, N9468 &gt; EDA_Outlier_Analysis!$I$11),
      "Outlier",
      "Normal"))</f>
        <v>Normal</v>
      </c>
    </row>
    <row r="9469" spans="1:19">
      <c r="A9469" t="s">
        <v>19907</v>
      </c>
      <c r="B9469" s="4">
        <v>45163</v>
      </c>
      <c r="C9469" s="2">
        <v>123352.21</v>
      </c>
      <c r="D9469" t="s">
        <v>849</v>
      </c>
      <c r="E9469" t="s">
        <v>853</v>
      </c>
      <c r="F9469" t="s">
        <v>10</v>
      </c>
      <c r="G9469" t="s">
        <v>31</v>
      </c>
      <c r="H9469" t="s">
        <v>459</v>
      </c>
      <c r="J9469" t="s">
        <v>19908</v>
      </c>
      <c r="K9469" t="str">
        <f>IF(COUNTIF(Customers!A:A, H9469)&gt;0, "Valid", "Invalid")</f>
        <v>Valid</v>
      </c>
      <c r="L9469" t="str">
        <f t="shared" si="735"/>
        <v>8</v>
      </c>
      <c r="M9469" t="str">
        <f t="shared" si="736"/>
        <v>2023</v>
      </c>
      <c r="N9469">
        <f t="shared" si="737"/>
        <v>123352.21</v>
      </c>
      <c r="O9469">
        <f t="shared" si="738"/>
        <v>123352.21</v>
      </c>
      <c r="P9469" t="str">
        <f t="shared" si="739"/>
        <v/>
      </c>
      <c r="Q9469" s="48" t="str">
        <f>IF(O9469="","",
   IF(OR(O9469&lt;EDA_Outlier_Analysis!$C$10, O9469&gt;EDA_Outlier_Analysis!$C$11),
      "Outlier",
      "Normal"))</f>
        <v>Normal</v>
      </c>
      <c r="R9469" t="str">
        <f>IF(P9469="","",
   IF(OR(P9469 &lt; EDA_Outlier_Analysis!$F$7, P9469 &gt; EDA_Outlier_Analysis!$F$8),
      "Outlier",
      "Normal"))</f>
        <v/>
      </c>
      <c r="S9469" t="str">
        <f>IF(N9469="","",
   IF(OR(N9469 &lt;EDA_Outlier_Analysis!$I$10, N9469 &gt; EDA_Outlier_Analysis!$I$11),
      "Outlier",
      "Normal"))</f>
        <v>Normal</v>
      </c>
    </row>
    <row r="9470" spans="1:19">
      <c r="A9470" t="s">
        <v>19909</v>
      </c>
      <c r="B9470" s="4">
        <v>44937</v>
      </c>
      <c r="C9470" s="2">
        <v>-55671.14</v>
      </c>
      <c r="D9470" t="s">
        <v>840</v>
      </c>
      <c r="E9470" t="s">
        <v>841</v>
      </c>
      <c r="F9470" t="s">
        <v>10</v>
      </c>
      <c r="G9470" t="s">
        <v>24</v>
      </c>
      <c r="I9470" t="s">
        <v>1035</v>
      </c>
      <c r="J9470" t="s">
        <v>19910</v>
      </c>
      <c r="K9470" t="str">
        <f>IF(COUNTIF(Customers!A:A, H9470)&gt;0, "Valid", "Invalid")</f>
        <v>Invalid</v>
      </c>
      <c r="L9470" t="str">
        <f t="shared" si="735"/>
        <v>1</v>
      </c>
      <c r="M9470" t="str">
        <f t="shared" si="736"/>
        <v>2023</v>
      </c>
      <c r="N9470">
        <f t="shared" si="737"/>
        <v>-55671.14</v>
      </c>
      <c r="O9470" t="str">
        <f t="shared" si="738"/>
        <v/>
      </c>
      <c r="P9470">
        <f t="shared" si="739"/>
        <v>55671.14</v>
      </c>
      <c r="Q9470" s="48" t="str">
        <f>IF(O9470="","",
   IF(OR(O9470&lt;EDA_Outlier_Analysis!$C$10, O9470&gt;EDA_Outlier_Analysis!$C$11),
      "Outlier",
      "Normal"))</f>
        <v/>
      </c>
      <c r="R9470" t="str">
        <f>IF(P9470="","",
   IF(OR(P9470 &lt; EDA_Outlier_Analysis!$F$7, P9470 &gt; EDA_Outlier_Analysis!$F$8),
      "Outlier",
      "Normal"))</f>
        <v>Outlier</v>
      </c>
      <c r="S9470" t="str">
        <f>IF(N9470="","",
   IF(OR(N9470 &lt;EDA_Outlier_Analysis!$I$10, N9470 &gt; EDA_Outlier_Analysis!$I$11),
      "Outlier",
      "Normal"))</f>
        <v>Normal</v>
      </c>
    </row>
    <row r="9471" spans="1:19">
      <c r="A9471" t="s">
        <v>19911</v>
      </c>
      <c r="B9471" s="4">
        <v>45050</v>
      </c>
      <c r="C9471" s="2">
        <v>22242.55</v>
      </c>
      <c r="D9471" t="s">
        <v>1345</v>
      </c>
      <c r="E9471" t="s">
        <v>1345</v>
      </c>
      <c r="F9471" t="s">
        <v>11</v>
      </c>
      <c r="G9471" t="s">
        <v>20</v>
      </c>
      <c r="J9471" t="s">
        <v>19912</v>
      </c>
      <c r="K9471" t="str">
        <f>IF(COUNTIF(Customers!A:A, H9471)&gt;0, "Valid", "Invalid")</f>
        <v>Invalid</v>
      </c>
      <c r="L9471" t="str">
        <f t="shared" si="735"/>
        <v>5</v>
      </c>
      <c r="M9471" t="str">
        <f t="shared" si="736"/>
        <v>2023</v>
      </c>
      <c r="N9471">
        <f t="shared" si="737"/>
        <v>-22242.55</v>
      </c>
      <c r="O9471" t="str">
        <f t="shared" si="738"/>
        <v/>
      </c>
      <c r="P9471" t="str">
        <f t="shared" si="739"/>
        <v/>
      </c>
      <c r="Q9471" s="48" t="str">
        <f>IF(O9471="","",
   IF(OR(O9471&lt;EDA_Outlier_Analysis!$C$10, O9471&gt;EDA_Outlier_Analysis!$C$11),
      "Outlier",
      "Normal"))</f>
        <v/>
      </c>
      <c r="R9471" t="str">
        <f>IF(P9471="","",
   IF(OR(P9471 &lt; EDA_Outlier_Analysis!$F$7, P9471 &gt; EDA_Outlier_Analysis!$F$8),
      "Outlier",
      "Normal"))</f>
        <v/>
      </c>
      <c r="S9471" t="str">
        <f>IF(N9471="","",
   IF(OR(N9471 &lt;EDA_Outlier_Analysis!$I$10, N9471 &gt; EDA_Outlier_Analysis!$I$11),
      "Outlier",
      "Normal"))</f>
        <v>Normal</v>
      </c>
    </row>
    <row r="9472" spans="1:19">
      <c r="A9472" t="s">
        <v>19913</v>
      </c>
      <c r="B9472" s="4">
        <v>44997</v>
      </c>
      <c r="C9472" s="2">
        <v>156413.57</v>
      </c>
      <c r="D9472" t="s">
        <v>849</v>
      </c>
      <c r="E9472" t="s">
        <v>850</v>
      </c>
      <c r="F9472" t="s">
        <v>10</v>
      </c>
      <c r="G9472" t="s">
        <v>31</v>
      </c>
      <c r="H9472" t="s">
        <v>703</v>
      </c>
      <c r="J9472" t="s">
        <v>19914</v>
      </c>
      <c r="K9472" t="str">
        <f>IF(COUNTIF(Customers!A:A, H9472)&gt;0, "Valid", "Invalid")</f>
        <v>Valid</v>
      </c>
      <c r="L9472" t="str">
        <f t="shared" si="735"/>
        <v>3</v>
      </c>
      <c r="M9472" t="str">
        <f t="shared" si="736"/>
        <v>2023</v>
      </c>
      <c r="N9472">
        <f t="shared" si="737"/>
        <v>156413.57</v>
      </c>
      <c r="O9472">
        <f t="shared" si="738"/>
        <v>156413.57</v>
      </c>
      <c r="P9472" t="str">
        <f t="shared" si="739"/>
        <v/>
      </c>
      <c r="Q9472" s="48" t="str">
        <f>IF(O9472="","",
   IF(OR(O9472&lt;EDA_Outlier_Analysis!$C$10, O9472&gt;EDA_Outlier_Analysis!$C$11),
      "Outlier",
      "Normal"))</f>
        <v>Normal</v>
      </c>
      <c r="R9472" t="str">
        <f>IF(P9472="","",
   IF(OR(P9472 &lt; EDA_Outlier_Analysis!$F$7, P9472 &gt; EDA_Outlier_Analysis!$F$8),
      "Outlier",
      "Normal"))</f>
        <v/>
      </c>
      <c r="S9472" t="str">
        <f>IF(N9472="","",
   IF(OR(N9472 &lt;EDA_Outlier_Analysis!$I$10, N9472 &gt; EDA_Outlier_Analysis!$I$11),
      "Outlier",
      "Normal"))</f>
        <v>Normal</v>
      </c>
    </row>
    <row r="9473" spans="1:19">
      <c r="A9473" t="s">
        <v>19915</v>
      </c>
      <c r="B9473" s="4">
        <v>44604</v>
      </c>
      <c r="C9473" s="2">
        <v>21660.21</v>
      </c>
      <c r="D9473" t="s">
        <v>1345</v>
      </c>
      <c r="E9473" t="s">
        <v>1345</v>
      </c>
      <c r="F9473" t="s">
        <v>9</v>
      </c>
      <c r="G9473" t="s">
        <v>24</v>
      </c>
      <c r="J9473" t="s">
        <v>19916</v>
      </c>
      <c r="K9473" t="str">
        <f>IF(COUNTIF(Customers!A:A, H9473)&gt;0, "Valid", "Invalid")</f>
        <v>Invalid</v>
      </c>
      <c r="L9473" t="str">
        <f t="shared" si="735"/>
        <v>2</v>
      </c>
      <c r="M9473" t="str">
        <f t="shared" si="736"/>
        <v>2022</v>
      </c>
      <c r="N9473">
        <f t="shared" si="737"/>
        <v>-21660.21</v>
      </c>
      <c r="O9473" t="str">
        <f t="shared" si="738"/>
        <v/>
      </c>
      <c r="P9473" t="str">
        <f t="shared" si="739"/>
        <v/>
      </c>
      <c r="Q9473" s="48" t="str">
        <f>IF(O9473="","",
   IF(OR(O9473&lt;EDA_Outlier_Analysis!$C$10, O9473&gt;EDA_Outlier_Analysis!$C$11),
      "Outlier",
      "Normal"))</f>
        <v/>
      </c>
      <c r="R9473" t="str">
        <f>IF(P9473="","",
   IF(OR(P9473 &lt; EDA_Outlier_Analysis!$F$7, P9473 &gt; EDA_Outlier_Analysis!$F$8),
      "Outlier",
      "Normal"))</f>
        <v/>
      </c>
      <c r="S9473" t="str">
        <f>IF(N9473="","",
   IF(OR(N9473 &lt;EDA_Outlier_Analysis!$I$10, N9473 &gt; EDA_Outlier_Analysis!$I$11),
      "Outlier",
      "Normal"))</f>
        <v>Normal</v>
      </c>
    </row>
    <row r="9474" spans="1:19">
      <c r="A9474" t="s">
        <v>19917</v>
      </c>
      <c r="B9474" s="4">
        <v>44792</v>
      </c>
      <c r="C9474" s="2">
        <v>23647.63</v>
      </c>
      <c r="D9474" t="s">
        <v>1345</v>
      </c>
      <c r="E9474" t="s">
        <v>1345</v>
      </c>
      <c r="F9474" t="s">
        <v>11</v>
      </c>
      <c r="G9474" t="s">
        <v>24</v>
      </c>
      <c r="J9474" t="s">
        <v>19918</v>
      </c>
      <c r="K9474" t="str">
        <f>IF(COUNTIF(Customers!A:A, H9474)&gt;0, "Valid", "Invalid")</f>
        <v>Invalid</v>
      </c>
      <c r="L9474" t="str">
        <f t="shared" si="735"/>
        <v>8</v>
      </c>
      <c r="M9474" t="str">
        <f t="shared" si="736"/>
        <v>2022</v>
      </c>
      <c r="N9474">
        <f t="shared" si="737"/>
        <v>-23647.63</v>
      </c>
      <c r="O9474" t="str">
        <f t="shared" si="738"/>
        <v/>
      </c>
      <c r="P9474" t="str">
        <f t="shared" si="739"/>
        <v/>
      </c>
      <c r="Q9474" s="48" t="str">
        <f>IF(O9474="","",
   IF(OR(O9474&lt;EDA_Outlier_Analysis!$C$10, O9474&gt;EDA_Outlier_Analysis!$C$11),
      "Outlier",
      "Normal"))</f>
        <v/>
      </c>
      <c r="R9474" t="str">
        <f>IF(P9474="","",
   IF(OR(P9474 &lt; EDA_Outlier_Analysis!$F$7, P9474 &gt; EDA_Outlier_Analysis!$F$8),
      "Outlier",
      "Normal"))</f>
        <v/>
      </c>
      <c r="S9474" t="str">
        <f>IF(N9474="","",
   IF(OR(N9474 &lt;EDA_Outlier_Analysis!$I$10, N9474 &gt; EDA_Outlier_Analysis!$I$11),
      "Outlier",
      "Normal"))</f>
        <v>Normal</v>
      </c>
    </row>
    <row r="9475" spans="1:19">
      <c r="A9475" t="s">
        <v>19919</v>
      </c>
      <c r="B9475" s="4">
        <v>44954</v>
      </c>
      <c r="C9475" s="2">
        <v>87504.12</v>
      </c>
      <c r="D9475" t="s">
        <v>849</v>
      </c>
      <c r="E9475" t="s">
        <v>853</v>
      </c>
      <c r="F9475" t="s">
        <v>9</v>
      </c>
      <c r="G9475" t="s">
        <v>24</v>
      </c>
      <c r="H9475" t="s">
        <v>591</v>
      </c>
      <c r="J9475" t="s">
        <v>19920</v>
      </c>
      <c r="K9475" t="str">
        <f>IF(COUNTIF(Customers!A:A, H9475)&gt;0, "Valid", "Invalid")</f>
        <v>Valid</v>
      </c>
      <c r="L9475" t="str">
        <f t="shared" ref="L9475:L9538" si="740">TEXT(B9475,"m")</f>
        <v>1</v>
      </c>
      <c r="M9475" t="str">
        <f t="shared" ref="M9475:M9538" si="741">TEXT(B9475,"yyyy")</f>
        <v>2023</v>
      </c>
      <c r="N9475">
        <f t="shared" ref="N9475:N9538" si="742">IF(D9475="Revenue",C9475,-ABS(C9475))</f>
        <v>87504.12</v>
      </c>
      <c r="O9475">
        <f t="shared" ref="O9475:O9538" si="743">IF(D9475="Revenue", C9475, "")</f>
        <v>87504.12</v>
      </c>
      <c r="P9475" t="str">
        <f t="shared" ref="P9475:P9538" si="744">IF(D9475="Expense", ABS(C9475), "")</f>
        <v/>
      </c>
      <c r="Q9475" s="48" t="str">
        <f>IF(O9475="","",
   IF(OR(O9475&lt;EDA_Outlier_Analysis!$C$10, O9475&gt;EDA_Outlier_Analysis!$C$11),
      "Outlier",
      "Normal"))</f>
        <v>Normal</v>
      </c>
      <c r="R9475" t="str">
        <f>IF(P9475="","",
   IF(OR(P9475 &lt; EDA_Outlier_Analysis!$F$7, P9475 &gt; EDA_Outlier_Analysis!$F$8),
      "Outlier",
      "Normal"))</f>
        <v/>
      </c>
      <c r="S9475" t="str">
        <f>IF(N9475="","",
   IF(OR(N9475 &lt;EDA_Outlier_Analysis!$I$10, N9475 &gt; EDA_Outlier_Analysis!$I$11),
      "Outlier",
      "Normal"))</f>
        <v>Normal</v>
      </c>
    </row>
    <row r="9476" spans="1:19">
      <c r="A9476" t="s">
        <v>19921</v>
      </c>
      <c r="B9476" s="4">
        <v>45068</v>
      </c>
      <c r="C9476" s="2">
        <v>225649.27</v>
      </c>
      <c r="D9476" t="s">
        <v>849</v>
      </c>
      <c r="E9476" t="s">
        <v>853</v>
      </c>
      <c r="F9476" t="s">
        <v>10</v>
      </c>
      <c r="G9476" t="s">
        <v>31</v>
      </c>
      <c r="H9476" t="s">
        <v>477</v>
      </c>
      <c r="J9476" t="s">
        <v>19922</v>
      </c>
      <c r="K9476" t="str">
        <f>IF(COUNTIF(Customers!A:A, H9476)&gt;0, "Valid", "Invalid")</f>
        <v>Valid</v>
      </c>
      <c r="L9476" t="str">
        <f t="shared" si="740"/>
        <v>5</v>
      </c>
      <c r="M9476" t="str">
        <f t="shared" si="741"/>
        <v>2023</v>
      </c>
      <c r="N9476">
        <f t="shared" si="742"/>
        <v>225649.27</v>
      </c>
      <c r="O9476">
        <f t="shared" si="743"/>
        <v>225649.27</v>
      </c>
      <c r="P9476" t="str">
        <f t="shared" si="744"/>
        <v/>
      </c>
      <c r="Q9476" s="48" t="str">
        <f>IF(O9476="","",
   IF(OR(O9476&lt;EDA_Outlier_Analysis!$C$10, O9476&gt;EDA_Outlier_Analysis!$C$11),
      "Outlier",
      "Normal"))</f>
        <v>Normal</v>
      </c>
      <c r="R9476" t="str">
        <f>IF(P9476="","",
   IF(OR(P9476 &lt; EDA_Outlier_Analysis!$F$7, P9476 &gt; EDA_Outlier_Analysis!$F$8),
      "Outlier",
      "Normal"))</f>
        <v/>
      </c>
      <c r="S9476" t="str">
        <f>IF(N9476="","",
   IF(OR(N9476 &lt;EDA_Outlier_Analysis!$I$10, N9476 &gt; EDA_Outlier_Analysis!$I$11),
      "Outlier",
      "Normal"))</f>
        <v>Normal</v>
      </c>
    </row>
    <row r="9477" spans="1:19">
      <c r="A9477" t="s">
        <v>19923</v>
      </c>
      <c r="B9477" s="4">
        <v>44744</v>
      </c>
      <c r="C9477" s="2">
        <v>110083.69</v>
      </c>
      <c r="D9477" t="s">
        <v>849</v>
      </c>
      <c r="E9477" t="s">
        <v>853</v>
      </c>
      <c r="F9477" t="s">
        <v>10</v>
      </c>
      <c r="G9477" t="s">
        <v>31</v>
      </c>
      <c r="H9477" t="s">
        <v>287</v>
      </c>
      <c r="J9477" t="s">
        <v>19924</v>
      </c>
      <c r="K9477" t="str">
        <f>IF(COUNTIF(Customers!A:A, H9477)&gt;0, "Valid", "Invalid")</f>
        <v>Valid</v>
      </c>
      <c r="L9477" t="str">
        <f t="shared" si="740"/>
        <v>7</v>
      </c>
      <c r="M9477" t="str">
        <f t="shared" si="741"/>
        <v>2022</v>
      </c>
      <c r="N9477">
        <f t="shared" si="742"/>
        <v>110083.69</v>
      </c>
      <c r="O9477">
        <f t="shared" si="743"/>
        <v>110083.69</v>
      </c>
      <c r="P9477" t="str">
        <f t="shared" si="744"/>
        <v/>
      </c>
      <c r="Q9477" s="48" t="str">
        <f>IF(O9477="","",
   IF(OR(O9477&lt;EDA_Outlier_Analysis!$C$10, O9477&gt;EDA_Outlier_Analysis!$C$11),
      "Outlier",
      "Normal"))</f>
        <v>Normal</v>
      </c>
      <c r="R9477" t="str">
        <f>IF(P9477="","",
   IF(OR(P9477 &lt; EDA_Outlier_Analysis!$F$7, P9477 &gt; EDA_Outlier_Analysis!$F$8),
      "Outlier",
      "Normal"))</f>
        <v/>
      </c>
      <c r="S9477" t="str">
        <f>IF(N9477="","",
   IF(OR(N9477 &lt;EDA_Outlier_Analysis!$I$10, N9477 &gt; EDA_Outlier_Analysis!$I$11),
      "Outlier",
      "Normal"))</f>
        <v>Normal</v>
      </c>
    </row>
    <row r="9478" spans="1:19">
      <c r="A9478" t="s">
        <v>19925</v>
      </c>
      <c r="B9478" s="4">
        <v>45151</v>
      </c>
      <c r="C9478" s="2">
        <v>-36181.06</v>
      </c>
      <c r="D9478" t="s">
        <v>840</v>
      </c>
      <c r="E9478" t="s">
        <v>841</v>
      </c>
      <c r="F9478" t="s">
        <v>11</v>
      </c>
      <c r="G9478" t="s">
        <v>20</v>
      </c>
      <c r="I9478" t="s">
        <v>1210</v>
      </c>
      <c r="J9478" t="s">
        <v>19926</v>
      </c>
      <c r="K9478" t="str">
        <f>IF(COUNTIF(Customers!A:A, H9478)&gt;0, "Valid", "Invalid")</f>
        <v>Invalid</v>
      </c>
      <c r="L9478" t="str">
        <f t="shared" si="740"/>
        <v>8</v>
      </c>
      <c r="M9478" t="str">
        <f t="shared" si="741"/>
        <v>2023</v>
      </c>
      <c r="N9478">
        <f t="shared" si="742"/>
        <v>-36181.06</v>
      </c>
      <c r="O9478" t="str">
        <f t="shared" si="743"/>
        <v/>
      </c>
      <c r="P9478">
        <f t="shared" si="744"/>
        <v>36181.06</v>
      </c>
      <c r="Q9478" s="48" t="str">
        <f>IF(O9478="","",
   IF(OR(O9478&lt;EDA_Outlier_Analysis!$C$10, O9478&gt;EDA_Outlier_Analysis!$C$11),
      "Outlier",
      "Normal"))</f>
        <v/>
      </c>
      <c r="R9478" t="str">
        <f>IF(P9478="","",
   IF(OR(P9478 &lt; EDA_Outlier_Analysis!$F$7, P9478 &gt; EDA_Outlier_Analysis!$F$8),
      "Outlier",
      "Normal"))</f>
        <v>Normal</v>
      </c>
      <c r="S9478" t="str">
        <f>IF(N9478="","",
   IF(OR(N9478 &lt;EDA_Outlier_Analysis!$I$10, N9478 &gt; EDA_Outlier_Analysis!$I$11),
      "Outlier",
      "Normal"))</f>
        <v>Normal</v>
      </c>
    </row>
    <row r="9479" spans="1:19">
      <c r="A9479" t="s">
        <v>19927</v>
      </c>
      <c r="B9479" s="4">
        <v>45215</v>
      </c>
      <c r="C9479" s="2">
        <v>234921.26</v>
      </c>
      <c r="D9479" t="s">
        <v>849</v>
      </c>
      <c r="E9479" t="s">
        <v>853</v>
      </c>
      <c r="F9479" t="s">
        <v>11</v>
      </c>
      <c r="G9479" t="s">
        <v>34</v>
      </c>
      <c r="H9479" t="s">
        <v>51</v>
      </c>
      <c r="J9479" t="s">
        <v>19928</v>
      </c>
      <c r="K9479" t="str">
        <f>IF(COUNTIF(Customers!A:A, H9479)&gt;0, "Valid", "Invalid")</f>
        <v>Valid</v>
      </c>
      <c r="L9479" t="str">
        <f t="shared" si="740"/>
        <v>10</v>
      </c>
      <c r="M9479" t="str">
        <f t="shared" si="741"/>
        <v>2023</v>
      </c>
      <c r="N9479">
        <f t="shared" si="742"/>
        <v>234921.26</v>
      </c>
      <c r="O9479">
        <f t="shared" si="743"/>
        <v>234921.26</v>
      </c>
      <c r="P9479" t="str">
        <f t="shared" si="744"/>
        <v/>
      </c>
      <c r="Q9479" s="48" t="str">
        <f>IF(O9479="","",
   IF(OR(O9479&lt;EDA_Outlier_Analysis!$C$10, O9479&gt;EDA_Outlier_Analysis!$C$11),
      "Outlier",
      "Normal"))</f>
        <v>Normal</v>
      </c>
      <c r="R9479" t="str">
        <f>IF(P9479="","",
   IF(OR(P9479 &lt; EDA_Outlier_Analysis!$F$7, P9479 &gt; EDA_Outlier_Analysis!$F$8),
      "Outlier",
      "Normal"))</f>
        <v/>
      </c>
      <c r="S9479" t="str">
        <f>IF(N9479="","",
   IF(OR(N9479 &lt;EDA_Outlier_Analysis!$I$10, N9479 &gt; EDA_Outlier_Analysis!$I$11),
      "Outlier",
      "Normal"))</f>
        <v>Normal</v>
      </c>
    </row>
    <row r="9480" spans="1:19">
      <c r="A9480" t="s">
        <v>19929</v>
      </c>
      <c r="B9480" s="4">
        <v>44562</v>
      </c>
      <c r="C9480" s="2">
        <v>-73694.89</v>
      </c>
      <c r="D9480" t="s">
        <v>840</v>
      </c>
      <c r="E9480" t="s">
        <v>878</v>
      </c>
      <c r="F9480" t="s">
        <v>9</v>
      </c>
      <c r="G9480" t="s">
        <v>20</v>
      </c>
      <c r="I9480" t="s">
        <v>3307</v>
      </c>
      <c r="J9480" t="s">
        <v>19930</v>
      </c>
      <c r="K9480" t="str">
        <f>IF(COUNTIF(Customers!A:A, H9480)&gt;0, "Valid", "Invalid")</f>
        <v>Invalid</v>
      </c>
      <c r="L9480" t="str">
        <f t="shared" si="740"/>
        <v>1</v>
      </c>
      <c r="M9480" t="str">
        <f t="shared" si="741"/>
        <v>2022</v>
      </c>
      <c r="N9480">
        <f t="shared" si="742"/>
        <v>-73694.89</v>
      </c>
      <c r="O9480" t="str">
        <f t="shared" si="743"/>
        <v/>
      </c>
      <c r="P9480">
        <f t="shared" si="744"/>
        <v>73694.89</v>
      </c>
      <c r="Q9480" s="48" t="str">
        <f>IF(O9480="","",
   IF(OR(O9480&lt;EDA_Outlier_Analysis!$C$10, O9480&gt;EDA_Outlier_Analysis!$C$11),
      "Outlier",
      "Normal"))</f>
        <v/>
      </c>
      <c r="R9480" t="str">
        <f>IF(P9480="","",
   IF(OR(P9480 &lt; EDA_Outlier_Analysis!$F$7, P9480 &gt; EDA_Outlier_Analysis!$F$8),
      "Outlier",
      "Normal"))</f>
        <v>Outlier</v>
      </c>
      <c r="S9480" t="str">
        <f>IF(N9480="","",
   IF(OR(N9480 &lt;EDA_Outlier_Analysis!$I$10, N9480 &gt; EDA_Outlier_Analysis!$I$11),
      "Outlier",
      "Normal"))</f>
        <v>Normal</v>
      </c>
    </row>
    <row r="9481" spans="1:19">
      <c r="A9481" t="s">
        <v>19931</v>
      </c>
      <c r="B9481" s="4">
        <v>44617</v>
      </c>
      <c r="C9481" s="2">
        <v>20400.189999999999</v>
      </c>
      <c r="D9481" t="s">
        <v>971</v>
      </c>
      <c r="E9481" t="s">
        <v>971</v>
      </c>
      <c r="F9481" t="s">
        <v>11</v>
      </c>
      <c r="G9481" t="s">
        <v>20</v>
      </c>
      <c r="J9481" t="s">
        <v>19932</v>
      </c>
      <c r="K9481" t="str">
        <f>IF(COUNTIF(Customers!A:A, H9481)&gt;0, "Valid", "Invalid")</f>
        <v>Invalid</v>
      </c>
      <c r="L9481" t="str">
        <f t="shared" si="740"/>
        <v>2</v>
      </c>
      <c r="M9481" t="str">
        <f t="shared" si="741"/>
        <v>2022</v>
      </c>
      <c r="N9481">
        <f t="shared" si="742"/>
        <v>-20400.189999999999</v>
      </c>
      <c r="O9481" t="str">
        <f t="shared" si="743"/>
        <v/>
      </c>
      <c r="P9481" t="str">
        <f t="shared" si="744"/>
        <v/>
      </c>
      <c r="Q9481" s="48" t="str">
        <f>IF(O9481="","",
   IF(OR(O9481&lt;EDA_Outlier_Analysis!$C$10, O9481&gt;EDA_Outlier_Analysis!$C$11),
      "Outlier",
      "Normal"))</f>
        <v/>
      </c>
      <c r="R9481" t="str">
        <f>IF(P9481="","",
   IF(OR(P9481 &lt; EDA_Outlier_Analysis!$F$7, P9481 &gt; EDA_Outlier_Analysis!$F$8),
      "Outlier",
      "Normal"))</f>
        <v/>
      </c>
      <c r="S9481" t="str">
        <f>IF(N9481="","",
   IF(OR(N9481 &lt;EDA_Outlier_Analysis!$I$10, N9481 &gt; EDA_Outlier_Analysis!$I$11),
      "Outlier",
      "Normal"))</f>
        <v>Normal</v>
      </c>
    </row>
    <row r="9482" spans="1:19">
      <c r="A9482" t="s">
        <v>19933</v>
      </c>
      <c r="B9482" s="4">
        <v>44619</v>
      </c>
      <c r="C9482" s="2">
        <v>95792.99</v>
      </c>
      <c r="D9482" t="s">
        <v>849</v>
      </c>
      <c r="E9482" t="s">
        <v>868</v>
      </c>
      <c r="F9482" t="s">
        <v>11</v>
      </c>
      <c r="G9482" t="s">
        <v>24</v>
      </c>
      <c r="H9482" t="s">
        <v>535</v>
      </c>
      <c r="J9482" t="s">
        <v>19934</v>
      </c>
      <c r="K9482" t="str">
        <f>IF(COUNTIF(Customers!A:A, H9482)&gt;0, "Valid", "Invalid")</f>
        <v>Valid</v>
      </c>
      <c r="L9482" t="str">
        <f t="shared" si="740"/>
        <v>2</v>
      </c>
      <c r="M9482" t="str">
        <f t="shared" si="741"/>
        <v>2022</v>
      </c>
      <c r="N9482">
        <f t="shared" si="742"/>
        <v>95792.99</v>
      </c>
      <c r="O9482">
        <f t="shared" si="743"/>
        <v>95792.99</v>
      </c>
      <c r="P9482" t="str">
        <f t="shared" si="744"/>
        <v/>
      </c>
      <c r="Q9482" s="48" t="str">
        <f>IF(O9482="","",
   IF(OR(O9482&lt;EDA_Outlier_Analysis!$C$10, O9482&gt;EDA_Outlier_Analysis!$C$11),
      "Outlier",
      "Normal"))</f>
        <v>Normal</v>
      </c>
      <c r="R9482" t="str">
        <f>IF(P9482="","",
   IF(OR(P9482 &lt; EDA_Outlier_Analysis!$F$7, P9482 &gt; EDA_Outlier_Analysis!$F$8),
      "Outlier",
      "Normal"))</f>
        <v/>
      </c>
      <c r="S9482" t="str">
        <f>IF(N9482="","",
   IF(OR(N9482 &lt;EDA_Outlier_Analysis!$I$10, N9482 &gt; EDA_Outlier_Analysis!$I$11),
      "Outlier",
      "Normal"))</f>
        <v>Normal</v>
      </c>
    </row>
    <row r="9483" spans="1:19">
      <c r="A9483" t="s">
        <v>19935</v>
      </c>
      <c r="B9483" s="4">
        <v>44998</v>
      </c>
      <c r="C9483" s="2">
        <v>161878.15</v>
      </c>
      <c r="D9483" t="s">
        <v>849</v>
      </c>
      <c r="E9483" t="s">
        <v>868</v>
      </c>
      <c r="F9483" t="s">
        <v>10</v>
      </c>
      <c r="G9483" t="s">
        <v>20</v>
      </c>
      <c r="H9483" t="s">
        <v>389</v>
      </c>
      <c r="J9483" t="s">
        <v>19936</v>
      </c>
      <c r="K9483" t="str">
        <f>IF(COUNTIF(Customers!A:A, H9483)&gt;0, "Valid", "Invalid")</f>
        <v>Valid</v>
      </c>
      <c r="L9483" t="str">
        <f t="shared" si="740"/>
        <v>3</v>
      </c>
      <c r="M9483" t="str">
        <f t="shared" si="741"/>
        <v>2023</v>
      </c>
      <c r="N9483">
        <f t="shared" si="742"/>
        <v>161878.15</v>
      </c>
      <c r="O9483">
        <f t="shared" si="743"/>
        <v>161878.15</v>
      </c>
      <c r="P9483" t="str">
        <f t="shared" si="744"/>
        <v/>
      </c>
      <c r="Q9483" s="48" t="str">
        <f>IF(O9483="","",
   IF(OR(O9483&lt;EDA_Outlier_Analysis!$C$10, O9483&gt;EDA_Outlier_Analysis!$C$11),
      "Outlier",
      "Normal"))</f>
        <v>Normal</v>
      </c>
      <c r="R9483" t="str">
        <f>IF(P9483="","",
   IF(OR(P9483 &lt; EDA_Outlier_Analysis!$F$7, P9483 &gt; EDA_Outlier_Analysis!$F$8),
      "Outlier",
      "Normal"))</f>
        <v/>
      </c>
      <c r="S9483" t="str">
        <f>IF(N9483="","",
   IF(OR(N9483 &lt;EDA_Outlier_Analysis!$I$10, N9483 &gt; EDA_Outlier_Analysis!$I$11),
      "Outlier",
      "Normal"))</f>
        <v>Normal</v>
      </c>
    </row>
    <row r="9484" spans="1:19">
      <c r="A9484" t="s">
        <v>19937</v>
      </c>
      <c r="B9484" s="4">
        <v>45121</v>
      </c>
      <c r="C9484" s="2">
        <v>-37010.120000000003</v>
      </c>
      <c r="D9484" t="s">
        <v>840</v>
      </c>
      <c r="E9484" t="s">
        <v>841</v>
      </c>
      <c r="F9484" t="s">
        <v>11</v>
      </c>
      <c r="G9484" t="s">
        <v>31</v>
      </c>
      <c r="I9484" t="s">
        <v>1317</v>
      </c>
      <c r="J9484" t="s">
        <v>19938</v>
      </c>
      <c r="K9484" t="str">
        <f>IF(COUNTIF(Customers!A:A, H9484)&gt;0, "Valid", "Invalid")</f>
        <v>Invalid</v>
      </c>
      <c r="L9484" t="str">
        <f t="shared" si="740"/>
        <v>7</v>
      </c>
      <c r="M9484" t="str">
        <f t="shared" si="741"/>
        <v>2023</v>
      </c>
      <c r="N9484">
        <f t="shared" si="742"/>
        <v>-37010.120000000003</v>
      </c>
      <c r="O9484" t="str">
        <f t="shared" si="743"/>
        <v/>
      </c>
      <c r="P9484">
        <f t="shared" si="744"/>
        <v>37010.120000000003</v>
      </c>
      <c r="Q9484" s="48" t="str">
        <f>IF(O9484="","",
   IF(OR(O9484&lt;EDA_Outlier_Analysis!$C$10, O9484&gt;EDA_Outlier_Analysis!$C$11),
      "Outlier",
      "Normal"))</f>
        <v/>
      </c>
      <c r="R9484" t="str">
        <f>IF(P9484="","",
   IF(OR(P9484 &lt; EDA_Outlier_Analysis!$F$7, P9484 &gt; EDA_Outlier_Analysis!$F$8),
      "Outlier",
      "Normal"))</f>
        <v>Normal</v>
      </c>
      <c r="S9484" t="str">
        <f>IF(N9484="","",
   IF(OR(N9484 &lt;EDA_Outlier_Analysis!$I$10, N9484 &gt; EDA_Outlier_Analysis!$I$11),
      "Outlier",
      "Normal"))</f>
        <v>Normal</v>
      </c>
    </row>
    <row r="9485" spans="1:19">
      <c r="A9485" t="s">
        <v>19939</v>
      </c>
      <c r="B9485" s="4">
        <v>45168</v>
      </c>
      <c r="C9485" s="2">
        <v>136250.85999999999</v>
      </c>
      <c r="D9485" t="s">
        <v>849</v>
      </c>
      <c r="E9485" t="s">
        <v>850</v>
      </c>
      <c r="F9485" t="s">
        <v>10</v>
      </c>
      <c r="G9485" t="s">
        <v>34</v>
      </c>
      <c r="H9485" t="s">
        <v>571</v>
      </c>
      <c r="J9485" t="s">
        <v>19940</v>
      </c>
      <c r="K9485" t="str">
        <f>IF(COUNTIF(Customers!A:A, H9485)&gt;0, "Valid", "Invalid")</f>
        <v>Valid</v>
      </c>
      <c r="L9485" t="str">
        <f t="shared" si="740"/>
        <v>8</v>
      </c>
      <c r="M9485" t="str">
        <f t="shared" si="741"/>
        <v>2023</v>
      </c>
      <c r="N9485">
        <f t="shared" si="742"/>
        <v>136250.85999999999</v>
      </c>
      <c r="O9485">
        <f t="shared" si="743"/>
        <v>136250.85999999999</v>
      </c>
      <c r="P9485" t="str">
        <f t="shared" si="744"/>
        <v/>
      </c>
      <c r="Q9485" s="48" t="str">
        <f>IF(O9485="","",
   IF(OR(O9485&lt;EDA_Outlier_Analysis!$C$10, O9485&gt;EDA_Outlier_Analysis!$C$11),
      "Outlier",
      "Normal"))</f>
        <v>Normal</v>
      </c>
      <c r="R9485" t="str">
        <f>IF(P9485="","",
   IF(OR(P9485 &lt; EDA_Outlier_Analysis!$F$7, P9485 &gt; EDA_Outlier_Analysis!$F$8),
      "Outlier",
      "Normal"))</f>
        <v/>
      </c>
      <c r="S9485" t="str">
        <f>IF(N9485="","",
   IF(OR(N9485 &lt;EDA_Outlier_Analysis!$I$10, N9485 &gt; EDA_Outlier_Analysis!$I$11),
      "Outlier",
      "Normal"))</f>
        <v>Normal</v>
      </c>
    </row>
    <row r="9486" spans="1:19">
      <c r="A9486" t="s">
        <v>19941</v>
      </c>
      <c r="B9486" s="4">
        <v>44722</v>
      </c>
      <c r="C9486" s="2">
        <v>-10311.65</v>
      </c>
      <c r="D9486" t="s">
        <v>840</v>
      </c>
      <c r="E9486" t="s">
        <v>856</v>
      </c>
      <c r="F9486" t="s">
        <v>10</v>
      </c>
      <c r="G9486" t="s">
        <v>34</v>
      </c>
      <c r="I9486" t="s">
        <v>1109</v>
      </c>
      <c r="J9486" t="s">
        <v>19942</v>
      </c>
      <c r="K9486" t="str">
        <f>IF(COUNTIF(Customers!A:A, H9486)&gt;0, "Valid", "Invalid")</f>
        <v>Invalid</v>
      </c>
      <c r="L9486" t="str">
        <f t="shared" si="740"/>
        <v>6</v>
      </c>
      <c r="M9486" t="str">
        <f t="shared" si="741"/>
        <v>2022</v>
      </c>
      <c r="N9486">
        <f t="shared" si="742"/>
        <v>-10311.65</v>
      </c>
      <c r="O9486" t="str">
        <f t="shared" si="743"/>
        <v/>
      </c>
      <c r="P9486">
        <f t="shared" si="744"/>
        <v>10311.65</v>
      </c>
      <c r="Q9486" s="48" t="str">
        <f>IF(O9486="","",
   IF(OR(O9486&lt;EDA_Outlier_Analysis!$C$10, O9486&gt;EDA_Outlier_Analysis!$C$11),
      "Outlier",
      "Normal"))</f>
        <v/>
      </c>
      <c r="R9486" t="str">
        <f>IF(P9486="","",
   IF(OR(P9486 &lt; EDA_Outlier_Analysis!$F$7, P9486 &gt; EDA_Outlier_Analysis!$F$8),
      "Outlier",
      "Normal"))</f>
        <v>Outlier</v>
      </c>
      <c r="S9486" t="str">
        <f>IF(N9486="","",
   IF(OR(N9486 &lt;EDA_Outlier_Analysis!$I$10, N9486 &gt; EDA_Outlier_Analysis!$I$11),
      "Outlier",
      "Normal"))</f>
        <v>Normal</v>
      </c>
    </row>
    <row r="9487" spans="1:19">
      <c r="A9487" t="s">
        <v>19943</v>
      </c>
      <c r="B9487" s="4">
        <v>44576</v>
      </c>
      <c r="C9487" s="2">
        <v>135408.75</v>
      </c>
      <c r="D9487" t="s">
        <v>849</v>
      </c>
      <c r="E9487" t="s">
        <v>850</v>
      </c>
      <c r="F9487" t="s">
        <v>11</v>
      </c>
      <c r="G9487" t="s">
        <v>31</v>
      </c>
      <c r="H9487" t="s">
        <v>407</v>
      </c>
      <c r="J9487" t="s">
        <v>19944</v>
      </c>
      <c r="K9487" t="str">
        <f>IF(COUNTIF(Customers!A:A, H9487)&gt;0, "Valid", "Invalid")</f>
        <v>Valid</v>
      </c>
      <c r="L9487" t="str">
        <f t="shared" si="740"/>
        <v>1</v>
      </c>
      <c r="M9487" t="str">
        <f t="shared" si="741"/>
        <v>2022</v>
      </c>
      <c r="N9487">
        <f t="shared" si="742"/>
        <v>135408.75</v>
      </c>
      <c r="O9487">
        <f t="shared" si="743"/>
        <v>135408.75</v>
      </c>
      <c r="P9487" t="str">
        <f t="shared" si="744"/>
        <v/>
      </c>
      <c r="Q9487" s="48" t="str">
        <f>IF(O9487="","",
   IF(OR(O9487&lt;EDA_Outlier_Analysis!$C$10, O9487&gt;EDA_Outlier_Analysis!$C$11),
      "Outlier",
      "Normal"))</f>
        <v>Normal</v>
      </c>
      <c r="R9487" t="str">
        <f>IF(P9487="","",
   IF(OR(P9487 &lt; EDA_Outlier_Analysis!$F$7, P9487 &gt; EDA_Outlier_Analysis!$F$8),
      "Outlier",
      "Normal"))</f>
        <v/>
      </c>
      <c r="S9487" t="str">
        <f>IF(N9487="","",
   IF(OR(N9487 &lt;EDA_Outlier_Analysis!$I$10, N9487 &gt; EDA_Outlier_Analysis!$I$11),
      "Outlier",
      "Normal"))</f>
        <v>Normal</v>
      </c>
    </row>
    <row r="9488" spans="1:19">
      <c r="A9488" t="s">
        <v>19945</v>
      </c>
      <c r="B9488" s="4">
        <v>44923</v>
      </c>
      <c r="C9488" s="2">
        <v>105180.5</v>
      </c>
      <c r="D9488" t="s">
        <v>849</v>
      </c>
      <c r="E9488" t="s">
        <v>868</v>
      </c>
      <c r="F9488" t="s">
        <v>11</v>
      </c>
      <c r="G9488" t="s">
        <v>20</v>
      </c>
      <c r="H9488" t="s">
        <v>537</v>
      </c>
      <c r="J9488" t="s">
        <v>19946</v>
      </c>
      <c r="K9488" t="str">
        <f>IF(COUNTIF(Customers!A:A, H9488)&gt;0, "Valid", "Invalid")</f>
        <v>Valid</v>
      </c>
      <c r="L9488" t="str">
        <f t="shared" si="740"/>
        <v>12</v>
      </c>
      <c r="M9488" t="str">
        <f t="shared" si="741"/>
        <v>2022</v>
      </c>
      <c r="N9488">
        <f t="shared" si="742"/>
        <v>105180.5</v>
      </c>
      <c r="O9488">
        <f t="shared" si="743"/>
        <v>105180.5</v>
      </c>
      <c r="P9488" t="str">
        <f t="shared" si="744"/>
        <v/>
      </c>
      <c r="Q9488" s="48" t="str">
        <f>IF(O9488="","",
   IF(OR(O9488&lt;EDA_Outlier_Analysis!$C$10, O9488&gt;EDA_Outlier_Analysis!$C$11),
      "Outlier",
      "Normal"))</f>
        <v>Normal</v>
      </c>
      <c r="R9488" t="str">
        <f>IF(P9488="","",
   IF(OR(P9488 &lt; EDA_Outlier_Analysis!$F$7, P9488 &gt; EDA_Outlier_Analysis!$F$8),
      "Outlier",
      "Normal"))</f>
        <v/>
      </c>
      <c r="S9488" t="str">
        <f>IF(N9488="","",
   IF(OR(N9488 &lt;EDA_Outlier_Analysis!$I$10, N9488 &gt; EDA_Outlier_Analysis!$I$11),
      "Outlier",
      "Normal"))</f>
        <v>Normal</v>
      </c>
    </row>
    <row r="9489" spans="1:19">
      <c r="A9489" t="s">
        <v>19947</v>
      </c>
      <c r="B9489" s="4">
        <v>45042</v>
      </c>
      <c r="C9489" s="2">
        <v>86411.35</v>
      </c>
      <c r="D9489" t="s">
        <v>849</v>
      </c>
      <c r="E9489" t="s">
        <v>868</v>
      </c>
      <c r="F9489" t="s">
        <v>9</v>
      </c>
      <c r="G9489" t="s">
        <v>34</v>
      </c>
      <c r="H9489" t="s">
        <v>189</v>
      </c>
      <c r="J9489" t="s">
        <v>19948</v>
      </c>
      <c r="K9489" t="str">
        <f>IF(COUNTIF(Customers!A:A, H9489)&gt;0, "Valid", "Invalid")</f>
        <v>Valid</v>
      </c>
      <c r="L9489" t="str">
        <f t="shared" si="740"/>
        <v>4</v>
      </c>
      <c r="M9489" t="str">
        <f t="shared" si="741"/>
        <v>2023</v>
      </c>
      <c r="N9489">
        <f t="shared" si="742"/>
        <v>86411.35</v>
      </c>
      <c r="O9489">
        <f t="shared" si="743"/>
        <v>86411.35</v>
      </c>
      <c r="P9489" t="str">
        <f t="shared" si="744"/>
        <v/>
      </c>
      <c r="Q9489" s="48" t="str">
        <f>IF(O9489="","",
   IF(OR(O9489&lt;EDA_Outlier_Analysis!$C$10, O9489&gt;EDA_Outlier_Analysis!$C$11),
      "Outlier",
      "Normal"))</f>
        <v>Normal</v>
      </c>
      <c r="R9489" t="str">
        <f>IF(P9489="","",
   IF(OR(P9489 &lt; EDA_Outlier_Analysis!$F$7, P9489 &gt; EDA_Outlier_Analysis!$F$8),
      "Outlier",
      "Normal"))</f>
        <v/>
      </c>
      <c r="S9489" t="str">
        <f>IF(N9489="","",
   IF(OR(N9489 &lt;EDA_Outlier_Analysis!$I$10, N9489 &gt; EDA_Outlier_Analysis!$I$11),
      "Outlier",
      "Normal"))</f>
        <v>Normal</v>
      </c>
    </row>
    <row r="9490" spans="1:19">
      <c r="A9490" t="s">
        <v>19949</v>
      </c>
      <c r="B9490" s="4">
        <v>45050</v>
      </c>
      <c r="C9490" s="2">
        <v>125417.77</v>
      </c>
      <c r="D9490" t="s">
        <v>849</v>
      </c>
      <c r="E9490" t="s">
        <v>850</v>
      </c>
      <c r="F9490" t="s">
        <v>10</v>
      </c>
      <c r="G9490" t="s">
        <v>24</v>
      </c>
      <c r="H9490" t="s">
        <v>577</v>
      </c>
      <c r="J9490" t="s">
        <v>19950</v>
      </c>
      <c r="K9490" t="str">
        <f>IF(COUNTIF(Customers!A:A, H9490)&gt;0, "Valid", "Invalid")</f>
        <v>Valid</v>
      </c>
      <c r="L9490" t="str">
        <f t="shared" si="740"/>
        <v>5</v>
      </c>
      <c r="M9490" t="str">
        <f t="shared" si="741"/>
        <v>2023</v>
      </c>
      <c r="N9490">
        <f t="shared" si="742"/>
        <v>125417.77</v>
      </c>
      <c r="O9490">
        <f t="shared" si="743"/>
        <v>125417.77</v>
      </c>
      <c r="P9490" t="str">
        <f t="shared" si="744"/>
        <v/>
      </c>
      <c r="Q9490" s="48" t="str">
        <f>IF(O9490="","",
   IF(OR(O9490&lt;EDA_Outlier_Analysis!$C$10, O9490&gt;EDA_Outlier_Analysis!$C$11),
      "Outlier",
      "Normal"))</f>
        <v>Normal</v>
      </c>
      <c r="R9490" t="str">
        <f>IF(P9490="","",
   IF(OR(P9490 &lt; EDA_Outlier_Analysis!$F$7, P9490 &gt; EDA_Outlier_Analysis!$F$8),
      "Outlier",
      "Normal"))</f>
        <v/>
      </c>
      <c r="S9490" t="str">
        <f>IF(N9490="","",
   IF(OR(N9490 &lt;EDA_Outlier_Analysis!$I$10, N9490 &gt; EDA_Outlier_Analysis!$I$11),
      "Outlier",
      "Normal"))</f>
        <v>Normal</v>
      </c>
    </row>
    <row r="9491" spans="1:19">
      <c r="A9491" t="s">
        <v>19951</v>
      </c>
      <c r="B9491" s="4">
        <v>45239</v>
      </c>
      <c r="C9491" s="2">
        <v>-49528.35</v>
      </c>
      <c r="D9491" t="s">
        <v>840</v>
      </c>
      <c r="E9491" t="s">
        <v>856</v>
      </c>
      <c r="F9491" t="s">
        <v>11</v>
      </c>
      <c r="G9491" t="s">
        <v>34</v>
      </c>
      <c r="I9491" t="s">
        <v>1232</v>
      </c>
      <c r="J9491" t="s">
        <v>19952</v>
      </c>
      <c r="K9491" t="str">
        <f>IF(COUNTIF(Customers!A:A, H9491)&gt;0, "Valid", "Invalid")</f>
        <v>Invalid</v>
      </c>
      <c r="L9491" t="str">
        <f t="shared" si="740"/>
        <v>11</v>
      </c>
      <c r="M9491" t="str">
        <f t="shared" si="741"/>
        <v>2023</v>
      </c>
      <c r="N9491">
        <f t="shared" si="742"/>
        <v>-49528.35</v>
      </c>
      <c r="O9491" t="str">
        <f t="shared" si="743"/>
        <v/>
      </c>
      <c r="P9491">
        <f t="shared" si="744"/>
        <v>49528.35</v>
      </c>
      <c r="Q9491" s="48" t="str">
        <f>IF(O9491="","",
   IF(OR(O9491&lt;EDA_Outlier_Analysis!$C$10, O9491&gt;EDA_Outlier_Analysis!$C$11),
      "Outlier",
      "Normal"))</f>
        <v/>
      </c>
      <c r="R9491" t="str">
        <f>IF(P9491="","",
   IF(OR(P9491 &lt; EDA_Outlier_Analysis!$F$7, P9491 &gt; EDA_Outlier_Analysis!$F$8),
      "Outlier",
      "Normal"))</f>
        <v>Normal</v>
      </c>
      <c r="S9491" t="str">
        <f>IF(N9491="","",
   IF(OR(N9491 &lt;EDA_Outlier_Analysis!$I$10, N9491 &gt; EDA_Outlier_Analysis!$I$11),
      "Outlier",
      "Normal"))</f>
        <v>Normal</v>
      </c>
    </row>
    <row r="9492" spans="1:19">
      <c r="A9492" t="s">
        <v>19953</v>
      </c>
      <c r="B9492" s="4">
        <v>44601</v>
      </c>
      <c r="C9492" s="2">
        <v>175578.75</v>
      </c>
      <c r="D9492" t="s">
        <v>849</v>
      </c>
      <c r="E9492" t="s">
        <v>868</v>
      </c>
      <c r="F9492" t="s">
        <v>10</v>
      </c>
      <c r="G9492" t="s">
        <v>24</v>
      </c>
      <c r="H9492" t="s">
        <v>335</v>
      </c>
      <c r="J9492" t="s">
        <v>19954</v>
      </c>
      <c r="K9492" t="str">
        <f>IF(COUNTIF(Customers!A:A, H9492)&gt;0, "Valid", "Invalid")</f>
        <v>Valid</v>
      </c>
      <c r="L9492" t="str">
        <f t="shared" si="740"/>
        <v>2</v>
      </c>
      <c r="M9492" t="str">
        <f t="shared" si="741"/>
        <v>2022</v>
      </c>
      <c r="N9492">
        <f t="shared" si="742"/>
        <v>175578.75</v>
      </c>
      <c r="O9492">
        <f t="shared" si="743"/>
        <v>175578.75</v>
      </c>
      <c r="P9492" t="str">
        <f t="shared" si="744"/>
        <v/>
      </c>
      <c r="Q9492" s="48" t="str">
        <f>IF(O9492="","",
   IF(OR(O9492&lt;EDA_Outlier_Analysis!$C$10, O9492&gt;EDA_Outlier_Analysis!$C$11),
      "Outlier",
      "Normal"))</f>
        <v>Normal</v>
      </c>
      <c r="R9492" t="str">
        <f>IF(P9492="","",
   IF(OR(P9492 &lt; EDA_Outlier_Analysis!$F$7, P9492 &gt; EDA_Outlier_Analysis!$F$8),
      "Outlier",
      "Normal"))</f>
        <v/>
      </c>
      <c r="S9492" t="str">
        <f>IF(N9492="","",
   IF(OR(N9492 &lt;EDA_Outlier_Analysis!$I$10, N9492 &gt; EDA_Outlier_Analysis!$I$11),
      "Outlier",
      "Normal"))</f>
        <v>Normal</v>
      </c>
    </row>
    <row r="9493" spans="1:19">
      <c r="A9493" t="s">
        <v>19955</v>
      </c>
      <c r="B9493" s="4">
        <v>45270</v>
      </c>
      <c r="C9493" s="2">
        <v>-57968.76</v>
      </c>
      <c r="D9493" t="s">
        <v>840</v>
      </c>
      <c r="E9493" t="s">
        <v>845</v>
      </c>
      <c r="F9493" t="s">
        <v>10</v>
      </c>
      <c r="G9493" t="s">
        <v>24</v>
      </c>
      <c r="I9493" t="s">
        <v>1141</v>
      </c>
      <c r="J9493" t="s">
        <v>19956</v>
      </c>
      <c r="K9493" t="str">
        <f>IF(COUNTIF(Customers!A:A, H9493)&gt;0, "Valid", "Invalid")</f>
        <v>Invalid</v>
      </c>
      <c r="L9493" t="str">
        <f t="shared" si="740"/>
        <v>12</v>
      </c>
      <c r="M9493" t="str">
        <f t="shared" si="741"/>
        <v>2023</v>
      </c>
      <c r="N9493">
        <f t="shared" si="742"/>
        <v>-57968.76</v>
      </c>
      <c r="O9493" t="str">
        <f t="shared" si="743"/>
        <v/>
      </c>
      <c r="P9493">
        <f t="shared" si="744"/>
        <v>57968.76</v>
      </c>
      <c r="Q9493" s="48" t="str">
        <f>IF(O9493="","",
   IF(OR(O9493&lt;EDA_Outlier_Analysis!$C$10, O9493&gt;EDA_Outlier_Analysis!$C$11),
      "Outlier",
      "Normal"))</f>
        <v/>
      </c>
      <c r="R9493" t="str">
        <f>IF(P9493="","",
   IF(OR(P9493 &lt; EDA_Outlier_Analysis!$F$7, P9493 &gt; EDA_Outlier_Analysis!$F$8),
      "Outlier",
      "Normal"))</f>
        <v>Outlier</v>
      </c>
      <c r="S9493" t="str">
        <f>IF(N9493="","",
   IF(OR(N9493 &lt;EDA_Outlier_Analysis!$I$10, N9493 &gt; EDA_Outlier_Analysis!$I$11),
      "Outlier",
      "Normal"))</f>
        <v>Normal</v>
      </c>
    </row>
    <row r="9494" spans="1:19">
      <c r="A9494" t="s">
        <v>19957</v>
      </c>
      <c r="B9494" s="4">
        <v>45136</v>
      </c>
      <c r="C9494" s="2">
        <v>52974.03</v>
      </c>
      <c r="D9494" t="s">
        <v>849</v>
      </c>
      <c r="E9494" t="s">
        <v>850</v>
      </c>
      <c r="F9494" t="s">
        <v>9</v>
      </c>
      <c r="G9494" t="s">
        <v>20</v>
      </c>
      <c r="H9494" t="s">
        <v>541</v>
      </c>
      <c r="J9494" t="s">
        <v>19958</v>
      </c>
      <c r="K9494" t="str">
        <f>IF(COUNTIF(Customers!A:A, H9494)&gt;0, "Valid", "Invalid")</f>
        <v>Valid</v>
      </c>
      <c r="L9494" t="str">
        <f t="shared" si="740"/>
        <v>7</v>
      </c>
      <c r="M9494" t="str">
        <f t="shared" si="741"/>
        <v>2023</v>
      </c>
      <c r="N9494">
        <f t="shared" si="742"/>
        <v>52974.03</v>
      </c>
      <c r="O9494">
        <f t="shared" si="743"/>
        <v>52974.03</v>
      </c>
      <c r="P9494" t="str">
        <f t="shared" si="744"/>
        <v/>
      </c>
      <c r="Q9494" s="48" t="str">
        <f>IF(O9494="","",
   IF(OR(O9494&lt;EDA_Outlier_Analysis!$C$10, O9494&gt;EDA_Outlier_Analysis!$C$11),
      "Outlier",
      "Normal"))</f>
        <v>Normal</v>
      </c>
      <c r="R9494" t="str">
        <f>IF(P9494="","",
   IF(OR(P9494 &lt; EDA_Outlier_Analysis!$F$7, P9494 &gt; EDA_Outlier_Analysis!$F$8),
      "Outlier",
      "Normal"))</f>
        <v/>
      </c>
      <c r="S9494" t="str">
        <f>IF(N9494="","",
   IF(OR(N9494 &lt;EDA_Outlier_Analysis!$I$10, N9494 &gt; EDA_Outlier_Analysis!$I$11),
      "Outlier",
      "Normal"))</f>
        <v>Normal</v>
      </c>
    </row>
    <row r="9495" spans="1:19">
      <c r="A9495" t="s">
        <v>19959</v>
      </c>
      <c r="B9495" s="4">
        <v>44737</v>
      </c>
      <c r="C9495" s="2">
        <v>-23432.67</v>
      </c>
      <c r="D9495" t="s">
        <v>840</v>
      </c>
      <c r="E9495" t="s">
        <v>845</v>
      </c>
      <c r="F9495" t="s">
        <v>9</v>
      </c>
      <c r="G9495" t="s">
        <v>31</v>
      </c>
      <c r="I9495" t="s">
        <v>1237</v>
      </c>
      <c r="J9495" t="s">
        <v>19960</v>
      </c>
      <c r="K9495" t="str">
        <f>IF(COUNTIF(Customers!A:A, H9495)&gt;0, "Valid", "Invalid")</f>
        <v>Invalid</v>
      </c>
      <c r="L9495" t="str">
        <f t="shared" si="740"/>
        <v>6</v>
      </c>
      <c r="M9495" t="str">
        <f t="shared" si="741"/>
        <v>2022</v>
      </c>
      <c r="N9495">
        <f t="shared" si="742"/>
        <v>-23432.67</v>
      </c>
      <c r="O9495" t="str">
        <f t="shared" si="743"/>
        <v/>
      </c>
      <c r="P9495">
        <f t="shared" si="744"/>
        <v>23432.67</v>
      </c>
      <c r="Q9495" s="48" t="str">
        <f>IF(O9495="","",
   IF(OR(O9495&lt;EDA_Outlier_Analysis!$C$10, O9495&gt;EDA_Outlier_Analysis!$C$11),
      "Outlier",
      "Normal"))</f>
        <v/>
      </c>
      <c r="R9495" t="str">
        <f>IF(P9495="","",
   IF(OR(P9495 &lt; EDA_Outlier_Analysis!$F$7, P9495 &gt; EDA_Outlier_Analysis!$F$8),
      "Outlier",
      "Normal"))</f>
        <v>Outlier</v>
      </c>
      <c r="S9495" t="str">
        <f>IF(N9495="","",
   IF(OR(N9495 &lt;EDA_Outlier_Analysis!$I$10, N9495 &gt; EDA_Outlier_Analysis!$I$11),
      "Outlier",
      "Normal"))</f>
        <v>Normal</v>
      </c>
    </row>
    <row r="9496" spans="1:19">
      <c r="A9496" t="s">
        <v>19961</v>
      </c>
      <c r="B9496" s="4">
        <v>44673</v>
      </c>
      <c r="C9496" s="2">
        <v>187965.08</v>
      </c>
      <c r="D9496" t="s">
        <v>849</v>
      </c>
      <c r="E9496" t="s">
        <v>850</v>
      </c>
      <c r="F9496" t="s">
        <v>11</v>
      </c>
      <c r="G9496" t="s">
        <v>31</v>
      </c>
      <c r="H9496" t="s">
        <v>599</v>
      </c>
      <c r="J9496" t="s">
        <v>19962</v>
      </c>
      <c r="K9496" t="str">
        <f>IF(COUNTIF(Customers!A:A, H9496)&gt;0, "Valid", "Invalid")</f>
        <v>Valid</v>
      </c>
      <c r="L9496" t="str">
        <f t="shared" si="740"/>
        <v>4</v>
      </c>
      <c r="M9496" t="str">
        <f t="shared" si="741"/>
        <v>2022</v>
      </c>
      <c r="N9496">
        <f t="shared" si="742"/>
        <v>187965.08</v>
      </c>
      <c r="O9496">
        <f t="shared" si="743"/>
        <v>187965.08</v>
      </c>
      <c r="P9496" t="str">
        <f t="shared" si="744"/>
        <v/>
      </c>
      <c r="Q9496" s="48" t="str">
        <f>IF(O9496="","",
   IF(OR(O9496&lt;EDA_Outlier_Analysis!$C$10, O9496&gt;EDA_Outlier_Analysis!$C$11),
      "Outlier",
      "Normal"))</f>
        <v>Normal</v>
      </c>
      <c r="R9496" t="str">
        <f>IF(P9496="","",
   IF(OR(P9496 &lt; EDA_Outlier_Analysis!$F$7, P9496 &gt; EDA_Outlier_Analysis!$F$8),
      "Outlier",
      "Normal"))</f>
        <v/>
      </c>
      <c r="S9496" t="str">
        <f>IF(N9496="","",
   IF(OR(N9496 &lt;EDA_Outlier_Analysis!$I$10, N9496 &gt; EDA_Outlier_Analysis!$I$11),
      "Outlier",
      "Normal"))</f>
        <v>Normal</v>
      </c>
    </row>
    <row r="9497" spans="1:19">
      <c r="A9497" t="s">
        <v>19963</v>
      </c>
      <c r="B9497" s="4">
        <v>45154</v>
      </c>
      <c r="C9497" s="2">
        <v>-30850.58</v>
      </c>
      <c r="D9497" t="s">
        <v>840</v>
      </c>
      <c r="E9497" t="s">
        <v>878</v>
      </c>
      <c r="F9497" t="s">
        <v>9</v>
      </c>
      <c r="G9497" t="s">
        <v>34</v>
      </c>
      <c r="I9497" t="s">
        <v>1007</v>
      </c>
      <c r="J9497" t="s">
        <v>19964</v>
      </c>
      <c r="K9497" t="str">
        <f>IF(COUNTIF(Customers!A:A, H9497)&gt;0, "Valid", "Invalid")</f>
        <v>Invalid</v>
      </c>
      <c r="L9497" t="str">
        <f t="shared" si="740"/>
        <v>8</v>
      </c>
      <c r="M9497" t="str">
        <f t="shared" si="741"/>
        <v>2023</v>
      </c>
      <c r="N9497">
        <f t="shared" si="742"/>
        <v>-30850.58</v>
      </c>
      <c r="O9497" t="str">
        <f t="shared" si="743"/>
        <v/>
      </c>
      <c r="P9497">
        <f t="shared" si="744"/>
        <v>30850.58</v>
      </c>
      <c r="Q9497" s="48" t="str">
        <f>IF(O9497="","",
   IF(OR(O9497&lt;EDA_Outlier_Analysis!$C$10, O9497&gt;EDA_Outlier_Analysis!$C$11),
      "Outlier",
      "Normal"))</f>
        <v/>
      </c>
      <c r="R9497" t="str">
        <f>IF(P9497="","",
   IF(OR(P9497 &lt; EDA_Outlier_Analysis!$F$7, P9497 &gt; EDA_Outlier_Analysis!$F$8),
      "Outlier",
      "Normal"))</f>
        <v>Normal</v>
      </c>
      <c r="S9497" t="str">
        <f>IF(N9497="","",
   IF(OR(N9497 &lt;EDA_Outlier_Analysis!$I$10, N9497 &gt; EDA_Outlier_Analysis!$I$11),
      "Outlier",
      "Normal"))</f>
        <v>Normal</v>
      </c>
    </row>
    <row r="9498" spans="1:19">
      <c r="A9498" t="s">
        <v>19965</v>
      </c>
      <c r="B9498" s="4">
        <v>44936</v>
      </c>
      <c r="C9498" s="2">
        <v>126659.02</v>
      </c>
      <c r="D9498" t="s">
        <v>849</v>
      </c>
      <c r="E9498" t="s">
        <v>853</v>
      </c>
      <c r="F9498" t="s">
        <v>9</v>
      </c>
      <c r="G9498" t="s">
        <v>31</v>
      </c>
      <c r="H9498" t="s">
        <v>551</v>
      </c>
      <c r="J9498" t="s">
        <v>19966</v>
      </c>
      <c r="K9498" t="str">
        <f>IF(COUNTIF(Customers!A:A, H9498)&gt;0, "Valid", "Invalid")</f>
        <v>Valid</v>
      </c>
      <c r="L9498" t="str">
        <f t="shared" si="740"/>
        <v>1</v>
      </c>
      <c r="M9498" t="str">
        <f t="shared" si="741"/>
        <v>2023</v>
      </c>
      <c r="N9498">
        <f t="shared" si="742"/>
        <v>126659.02</v>
      </c>
      <c r="O9498">
        <f t="shared" si="743"/>
        <v>126659.02</v>
      </c>
      <c r="P9498" t="str">
        <f t="shared" si="744"/>
        <v/>
      </c>
      <c r="Q9498" s="48" t="str">
        <f>IF(O9498="","",
   IF(OR(O9498&lt;EDA_Outlier_Analysis!$C$10, O9498&gt;EDA_Outlier_Analysis!$C$11),
      "Outlier",
      "Normal"))</f>
        <v>Normal</v>
      </c>
      <c r="R9498" t="str">
        <f>IF(P9498="","",
   IF(OR(P9498 &lt; EDA_Outlier_Analysis!$F$7, P9498 &gt; EDA_Outlier_Analysis!$F$8),
      "Outlier",
      "Normal"))</f>
        <v/>
      </c>
      <c r="S9498" t="str">
        <f>IF(N9498="","",
   IF(OR(N9498 &lt;EDA_Outlier_Analysis!$I$10, N9498 &gt; EDA_Outlier_Analysis!$I$11),
      "Outlier",
      "Normal"))</f>
        <v>Normal</v>
      </c>
    </row>
    <row r="9499" spans="1:19">
      <c r="A9499" t="s">
        <v>19967</v>
      </c>
      <c r="B9499" s="4">
        <v>45201</v>
      </c>
      <c r="C9499" s="2">
        <v>127412.85</v>
      </c>
      <c r="D9499" t="s">
        <v>849</v>
      </c>
      <c r="E9499" t="s">
        <v>868</v>
      </c>
      <c r="F9499" t="s">
        <v>9</v>
      </c>
      <c r="G9499" t="s">
        <v>31</v>
      </c>
      <c r="H9499" t="s">
        <v>547</v>
      </c>
      <c r="J9499" t="s">
        <v>19968</v>
      </c>
      <c r="K9499" t="str">
        <f>IF(COUNTIF(Customers!A:A, H9499)&gt;0, "Valid", "Invalid")</f>
        <v>Valid</v>
      </c>
      <c r="L9499" t="str">
        <f t="shared" si="740"/>
        <v>10</v>
      </c>
      <c r="M9499" t="str">
        <f t="shared" si="741"/>
        <v>2023</v>
      </c>
      <c r="N9499">
        <f t="shared" si="742"/>
        <v>127412.85</v>
      </c>
      <c r="O9499">
        <f t="shared" si="743"/>
        <v>127412.85</v>
      </c>
      <c r="P9499" t="str">
        <f t="shared" si="744"/>
        <v/>
      </c>
      <c r="Q9499" s="48" t="str">
        <f>IF(O9499="","",
   IF(OR(O9499&lt;EDA_Outlier_Analysis!$C$10, O9499&gt;EDA_Outlier_Analysis!$C$11),
      "Outlier",
      "Normal"))</f>
        <v>Normal</v>
      </c>
      <c r="R9499" t="str">
        <f>IF(P9499="","",
   IF(OR(P9499 &lt; EDA_Outlier_Analysis!$F$7, P9499 &gt; EDA_Outlier_Analysis!$F$8),
      "Outlier",
      "Normal"))</f>
        <v/>
      </c>
      <c r="S9499" t="str">
        <f>IF(N9499="","",
   IF(OR(N9499 &lt;EDA_Outlier_Analysis!$I$10, N9499 &gt; EDA_Outlier_Analysis!$I$11),
      "Outlier",
      "Normal"))</f>
        <v>Normal</v>
      </c>
    </row>
    <row r="9500" spans="1:19">
      <c r="A9500" t="s">
        <v>19969</v>
      </c>
      <c r="B9500" s="4">
        <v>45285</v>
      </c>
      <c r="C9500" s="2">
        <v>208570.14</v>
      </c>
      <c r="D9500" t="s">
        <v>849</v>
      </c>
      <c r="E9500" t="s">
        <v>868</v>
      </c>
      <c r="F9500" t="s">
        <v>9</v>
      </c>
      <c r="G9500" t="s">
        <v>31</v>
      </c>
      <c r="H9500" t="s">
        <v>459</v>
      </c>
      <c r="J9500" t="s">
        <v>19970</v>
      </c>
      <c r="K9500" t="str">
        <f>IF(COUNTIF(Customers!A:A, H9500)&gt;0, "Valid", "Invalid")</f>
        <v>Valid</v>
      </c>
      <c r="L9500" t="str">
        <f t="shared" si="740"/>
        <v>12</v>
      </c>
      <c r="M9500" t="str">
        <f t="shared" si="741"/>
        <v>2023</v>
      </c>
      <c r="N9500">
        <f t="shared" si="742"/>
        <v>208570.14</v>
      </c>
      <c r="O9500">
        <f t="shared" si="743"/>
        <v>208570.14</v>
      </c>
      <c r="P9500" t="str">
        <f t="shared" si="744"/>
        <v/>
      </c>
      <c r="Q9500" s="48" t="str">
        <f>IF(O9500="","",
   IF(OR(O9500&lt;EDA_Outlier_Analysis!$C$10, O9500&gt;EDA_Outlier_Analysis!$C$11),
      "Outlier",
      "Normal"))</f>
        <v>Normal</v>
      </c>
      <c r="R9500" t="str">
        <f>IF(P9500="","",
   IF(OR(P9500 &lt; EDA_Outlier_Analysis!$F$7, P9500 &gt; EDA_Outlier_Analysis!$F$8),
      "Outlier",
      "Normal"))</f>
        <v/>
      </c>
      <c r="S9500" t="str">
        <f>IF(N9500="","",
   IF(OR(N9500 &lt;EDA_Outlier_Analysis!$I$10, N9500 &gt; EDA_Outlier_Analysis!$I$11),
      "Outlier",
      "Normal"))</f>
        <v>Normal</v>
      </c>
    </row>
    <row r="9501" spans="1:19">
      <c r="A9501" t="s">
        <v>19971</v>
      </c>
      <c r="B9501" s="4">
        <v>45241</v>
      </c>
      <c r="C9501" s="2">
        <v>179919.45</v>
      </c>
      <c r="D9501" t="s">
        <v>849</v>
      </c>
      <c r="E9501" t="s">
        <v>853</v>
      </c>
      <c r="F9501" t="s">
        <v>9</v>
      </c>
      <c r="G9501" t="s">
        <v>24</v>
      </c>
      <c r="H9501" t="s">
        <v>163</v>
      </c>
      <c r="J9501" t="s">
        <v>19972</v>
      </c>
      <c r="K9501" t="str">
        <f>IF(COUNTIF(Customers!A:A, H9501)&gt;0, "Valid", "Invalid")</f>
        <v>Valid</v>
      </c>
      <c r="L9501" t="str">
        <f t="shared" si="740"/>
        <v>11</v>
      </c>
      <c r="M9501" t="str">
        <f t="shared" si="741"/>
        <v>2023</v>
      </c>
      <c r="N9501">
        <f t="shared" si="742"/>
        <v>179919.45</v>
      </c>
      <c r="O9501">
        <f t="shared" si="743"/>
        <v>179919.45</v>
      </c>
      <c r="P9501" t="str">
        <f t="shared" si="744"/>
        <v/>
      </c>
      <c r="Q9501" s="48" t="str">
        <f>IF(O9501="","",
   IF(OR(O9501&lt;EDA_Outlier_Analysis!$C$10, O9501&gt;EDA_Outlier_Analysis!$C$11),
      "Outlier",
      "Normal"))</f>
        <v>Normal</v>
      </c>
      <c r="R9501" t="str">
        <f>IF(P9501="","",
   IF(OR(P9501 &lt; EDA_Outlier_Analysis!$F$7, P9501 &gt; EDA_Outlier_Analysis!$F$8),
      "Outlier",
      "Normal"))</f>
        <v/>
      </c>
      <c r="S9501" t="str">
        <f>IF(N9501="","",
   IF(OR(N9501 &lt;EDA_Outlier_Analysis!$I$10, N9501 &gt; EDA_Outlier_Analysis!$I$11),
      "Outlier",
      "Normal"))</f>
        <v>Normal</v>
      </c>
    </row>
    <row r="9502" spans="1:19">
      <c r="A9502" t="s">
        <v>19973</v>
      </c>
      <c r="B9502" s="4">
        <v>44907</v>
      </c>
      <c r="C9502" s="2">
        <v>184378.99</v>
      </c>
      <c r="D9502" t="s">
        <v>849</v>
      </c>
      <c r="E9502" t="s">
        <v>853</v>
      </c>
      <c r="F9502" t="s">
        <v>10</v>
      </c>
      <c r="G9502" t="s">
        <v>34</v>
      </c>
      <c r="H9502" t="s">
        <v>163</v>
      </c>
      <c r="J9502" t="s">
        <v>19974</v>
      </c>
      <c r="K9502" t="str">
        <f>IF(COUNTIF(Customers!A:A, H9502)&gt;0, "Valid", "Invalid")</f>
        <v>Valid</v>
      </c>
      <c r="L9502" t="str">
        <f t="shared" si="740"/>
        <v>12</v>
      </c>
      <c r="M9502" t="str">
        <f t="shared" si="741"/>
        <v>2022</v>
      </c>
      <c r="N9502">
        <f t="shared" si="742"/>
        <v>184378.99</v>
      </c>
      <c r="O9502">
        <f t="shared" si="743"/>
        <v>184378.99</v>
      </c>
      <c r="P9502" t="str">
        <f t="shared" si="744"/>
        <v/>
      </c>
      <c r="Q9502" s="48" t="str">
        <f>IF(O9502="","",
   IF(OR(O9502&lt;EDA_Outlier_Analysis!$C$10, O9502&gt;EDA_Outlier_Analysis!$C$11),
      "Outlier",
      "Normal"))</f>
        <v>Normal</v>
      </c>
      <c r="R9502" t="str">
        <f>IF(P9502="","",
   IF(OR(P9502 &lt; EDA_Outlier_Analysis!$F$7, P9502 &gt; EDA_Outlier_Analysis!$F$8),
      "Outlier",
      "Normal"))</f>
        <v/>
      </c>
      <c r="S9502" t="str">
        <f>IF(N9502="","",
   IF(OR(N9502 &lt;EDA_Outlier_Analysis!$I$10, N9502 &gt; EDA_Outlier_Analysis!$I$11),
      "Outlier",
      "Normal"))</f>
        <v>Normal</v>
      </c>
    </row>
    <row r="9503" spans="1:19">
      <c r="A9503" t="s">
        <v>19975</v>
      </c>
      <c r="B9503" s="4">
        <v>45101</v>
      </c>
      <c r="C9503" s="2">
        <v>10333.82</v>
      </c>
      <c r="D9503" t="s">
        <v>1345</v>
      </c>
      <c r="E9503" t="s">
        <v>1345</v>
      </c>
      <c r="F9503" t="s">
        <v>9</v>
      </c>
      <c r="G9503" t="s">
        <v>31</v>
      </c>
      <c r="J9503" t="s">
        <v>19976</v>
      </c>
      <c r="K9503" t="str">
        <f>IF(COUNTIF(Customers!A:A, H9503)&gt;0, "Valid", "Invalid")</f>
        <v>Invalid</v>
      </c>
      <c r="L9503" t="str">
        <f t="shared" si="740"/>
        <v>6</v>
      </c>
      <c r="M9503" t="str">
        <f t="shared" si="741"/>
        <v>2023</v>
      </c>
      <c r="N9503">
        <f t="shared" si="742"/>
        <v>-10333.82</v>
      </c>
      <c r="O9503" t="str">
        <f t="shared" si="743"/>
        <v/>
      </c>
      <c r="P9503" t="str">
        <f t="shared" si="744"/>
        <v/>
      </c>
      <c r="Q9503" s="48" t="str">
        <f>IF(O9503="","",
   IF(OR(O9503&lt;EDA_Outlier_Analysis!$C$10, O9503&gt;EDA_Outlier_Analysis!$C$11),
      "Outlier",
      "Normal"))</f>
        <v/>
      </c>
      <c r="R9503" t="str">
        <f>IF(P9503="","",
   IF(OR(P9503 &lt; EDA_Outlier_Analysis!$F$7, P9503 &gt; EDA_Outlier_Analysis!$F$8),
      "Outlier",
      "Normal"))</f>
        <v/>
      </c>
      <c r="S9503" t="str">
        <f>IF(N9503="","",
   IF(OR(N9503 &lt;EDA_Outlier_Analysis!$I$10, N9503 &gt; EDA_Outlier_Analysis!$I$11),
      "Outlier",
      "Normal"))</f>
        <v>Normal</v>
      </c>
    </row>
    <row r="9504" spans="1:19">
      <c r="A9504" t="s">
        <v>19977</v>
      </c>
      <c r="B9504" s="4">
        <v>44887</v>
      </c>
      <c r="C9504" s="2">
        <v>260120.23</v>
      </c>
      <c r="D9504" t="s">
        <v>849</v>
      </c>
      <c r="E9504" t="s">
        <v>853</v>
      </c>
      <c r="F9504" t="s">
        <v>11</v>
      </c>
      <c r="G9504" t="s">
        <v>34</v>
      </c>
      <c r="H9504" t="s">
        <v>641</v>
      </c>
      <c r="J9504" t="s">
        <v>19978</v>
      </c>
      <c r="K9504" t="str">
        <f>IF(COUNTIF(Customers!A:A, H9504)&gt;0, "Valid", "Invalid")</f>
        <v>Valid</v>
      </c>
      <c r="L9504" t="str">
        <f t="shared" si="740"/>
        <v>11</v>
      </c>
      <c r="M9504" t="str">
        <f t="shared" si="741"/>
        <v>2022</v>
      </c>
      <c r="N9504">
        <f t="shared" si="742"/>
        <v>260120.23</v>
      </c>
      <c r="O9504">
        <f t="shared" si="743"/>
        <v>260120.23</v>
      </c>
      <c r="P9504" t="str">
        <f t="shared" si="744"/>
        <v/>
      </c>
      <c r="Q9504" s="48" t="str">
        <f>IF(O9504="","",
   IF(OR(O9504&lt;EDA_Outlier_Analysis!$C$10, O9504&gt;EDA_Outlier_Analysis!$C$11),
      "Outlier",
      "Normal"))</f>
        <v>Normal</v>
      </c>
      <c r="R9504" t="str">
        <f>IF(P9504="","",
   IF(OR(P9504 &lt; EDA_Outlier_Analysis!$F$7, P9504 &gt; EDA_Outlier_Analysis!$F$8),
      "Outlier",
      "Normal"))</f>
        <v/>
      </c>
      <c r="S9504" t="str">
        <f>IF(N9504="","",
   IF(OR(N9504 &lt;EDA_Outlier_Analysis!$I$10, N9504 &gt; EDA_Outlier_Analysis!$I$11),
      "Outlier",
      "Normal"))</f>
        <v>Normal</v>
      </c>
    </row>
    <row r="9505" spans="1:19">
      <c r="A9505" t="s">
        <v>19979</v>
      </c>
      <c r="B9505" s="4">
        <v>44851</v>
      </c>
      <c r="C9505" s="2">
        <v>135180.32</v>
      </c>
      <c r="D9505" t="s">
        <v>849</v>
      </c>
      <c r="E9505" t="s">
        <v>868</v>
      </c>
      <c r="F9505" t="s">
        <v>10</v>
      </c>
      <c r="G9505" t="s">
        <v>20</v>
      </c>
      <c r="H9505" t="s">
        <v>741</v>
      </c>
      <c r="J9505" t="s">
        <v>19980</v>
      </c>
      <c r="K9505" t="str">
        <f>IF(COUNTIF(Customers!A:A, H9505)&gt;0, "Valid", "Invalid")</f>
        <v>Valid</v>
      </c>
      <c r="L9505" t="str">
        <f t="shared" si="740"/>
        <v>10</v>
      </c>
      <c r="M9505" t="str">
        <f t="shared" si="741"/>
        <v>2022</v>
      </c>
      <c r="N9505">
        <f t="shared" si="742"/>
        <v>135180.32</v>
      </c>
      <c r="O9505">
        <f t="shared" si="743"/>
        <v>135180.32</v>
      </c>
      <c r="P9505" t="str">
        <f t="shared" si="744"/>
        <v/>
      </c>
      <c r="Q9505" s="48" t="str">
        <f>IF(O9505="","",
   IF(OR(O9505&lt;EDA_Outlier_Analysis!$C$10, O9505&gt;EDA_Outlier_Analysis!$C$11),
      "Outlier",
      "Normal"))</f>
        <v>Normal</v>
      </c>
      <c r="R9505" t="str">
        <f>IF(P9505="","",
   IF(OR(P9505 &lt; EDA_Outlier_Analysis!$F$7, P9505 &gt; EDA_Outlier_Analysis!$F$8),
      "Outlier",
      "Normal"))</f>
        <v/>
      </c>
      <c r="S9505" t="str">
        <f>IF(N9505="","",
   IF(OR(N9505 &lt;EDA_Outlier_Analysis!$I$10, N9505 &gt; EDA_Outlier_Analysis!$I$11),
      "Outlier",
      "Normal"))</f>
        <v>Normal</v>
      </c>
    </row>
    <row r="9506" spans="1:19">
      <c r="A9506" t="s">
        <v>19981</v>
      </c>
      <c r="B9506" s="4">
        <v>44927</v>
      </c>
      <c r="C9506" s="2">
        <v>-76358.679999999993</v>
      </c>
      <c r="D9506" t="s">
        <v>840</v>
      </c>
      <c r="E9506" t="s">
        <v>856</v>
      </c>
      <c r="F9506" t="s">
        <v>10</v>
      </c>
      <c r="G9506" t="s">
        <v>34</v>
      </c>
      <c r="I9506" t="s">
        <v>1545</v>
      </c>
      <c r="J9506" t="s">
        <v>19982</v>
      </c>
      <c r="K9506" t="str">
        <f>IF(COUNTIF(Customers!A:A, H9506)&gt;0, "Valid", "Invalid")</f>
        <v>Invalid</v>
      </c>
      <c r="L9506" t="str">
        <f t="shared" si="740"/>
        <v>1</v>
      </c>
      <c r="M9506" t="str">
        <f t="shared" si="741"/>
        <v>2023</v>
      </c>
      <c r="N9506">
        <f t="shared" si="742"/>
        <v>-76358.679999999993</v>
      </c>
      <c r="O9506" t="str">
        <f t="shared" si="743"/>
        <v/>
      </c>
      <c r="P9506">
        <f t="shared" si="744"/>
        <v>76358.679999999993</v>
      </c>
      <c r="Q9506" s="48" t="str">
        <f>IF(O9506="","",
   IF(OR(O9506&lt;EDA_Outlier_Analysis!$C$10, O9506&gt;EDA_Outlier_Analysis!$C$11),
      "Outlier",
      "Normal"))</f>
        <v/>
      </c>
      <c r="R9506" t="str">
        <f>IF(P9506="","",
   IF(OR(P9506 &lt; EDA_Outlier_Analysis!$F$7, P9506 &gt; EDA_Outlier_Analysis!$F$8),
      "Outlier",
      "Normal"))</f>
        <v>Outlier</v>
      </c>
      <c r="S9506" t="str">
        <f>IF(N9506="","",
   IF(OR(N9506 &lt;EDA_Outlier_Analysis!$I$10, N9506 &gt; EDA_Outlier_Analysis!$I$11),
      "Outlier",
      "Normal"))</f>
        <v>Normal</v>
      </c>
    </row>
    <row r="9507" spans="1:19">
      <c r="A9507" t="s">
        <v>19983</v>
      </c>
      <c r="B9507" s="4">
        <v>45064</v>
      </c>
      <c r="C9507" s="2">
        <v>-29684.45</v>
      </c>
      <c r="D9507" t="s">
        <v>840</v>
      </c>
      <c r="E9507" t="s">
        <v>878</v>
      </c>
      <c r="F9507" t="s">
        <v>9</v>
      </c>
      <c r="G9507" t="s">
        <v>34</v>
      </c>
      <c r="I9507" t="s">
        <v>965</v>
      </c>
      <c r="J9507" t="s">
        <v>19984</v>
      </c>
      <c r="K9507" t="str">
        <f>IF(COUNTIF(Customers!A:A, H9507)&gt;0, "Valid", "Invalid")</f>
        <v>Invalid</v>
      </c>
      <c r="L9507" t="str">
        <f t="shared" si="740"/>
        <v>5</v>
      </c>
      <c r="M9507" t="str">
        <f t="shared" si="741"/>
        <v>2023</v>
      </c>
      <c r="N9507">
        <f t="shared" si="742"/>
        <v>-29684.45</v>
      </c>
      <c r="O9507" t="str">
        <f t="shared" si="743"/>
        <v/>
      </c>
      <c r="P9507">
        <f t="shared" si="744"/>
        <v>29684.45</v>
      </c>
      <c r="Q9507" s="48" t="str">
        <f>IF(O9507="","",
   IF(OR(O9507&lt;EDA_Outlier_Analysis!$C$10, O9507&gt;EDA_Outlier_Analysis!$C$11),
      "Outlier",
      "Normal"))</f>
        <v/>
      </c>
      <c r="R9507" t="str">
        <f>IF(P9507="","",
   IF(OR(P9507 &lt; EDA_Outlier_Analysis!$F$7, P9507 &gt; EDA_Outlier_Analysis!$F$8),
      "Outlier",
      "Normal"))</f>
        <v>Normal</v>
      </c>
      <c r="S9507" t="str">
        <f>IF(N9507="","",
   IF(OR(N9507 &lt;EDA_Outlier_Analysis!$I$10, N9507 &gt; EDA_Outlier_Analysis!$I$11),
      "Outlier",
      "Normal"))</f>
        <v>Normal</v>
      </c>
    </row>
    <row r="9508" spans="1:19">
      <c r="A9508" t="s">
        <v>19985</v>
      </c>
      <c r="B9508" s="4">
        <v>44642</v>
      </c>
      <c r="C9508" s="2">
        <v>46697.86</v>
      </c>
      <c r="D9508" t="s">
        <v>849</v>
      </c>
      <c r="E9508" t="s">
        <v>850</v>
      </c>
      <c r="F9508" t="s">
        <v>9</v>
      </c>
      <c r="G9508" t="s">
        <v>20</v>
      </c>
      <c r="H9508" t="s">
        <v>609</v>
      </c>
      <c r="J9508" t="s">
        <v>19986</v>
      </c>
      <c r="K9508" t="str">
        <f>IF(COUNTIF(Customers!A:A, H9508)&gt;0, "Valid", "Invalid")</f>
        <v>Valid</v>
      </c>
      <c r="L9508" t="str">
        <f t="shared" si="740"/>
        <v>3</v>
      </c>
      <c r="M9508" t="str">
        <f t="shared" si="741"/>
        <v>2022</v>
      </c>
      <c r="N9508">
        <f t="shared" si="742"/>
        <v>46697.86</v>
      </c>
      <c r="O9508">
        <f t="shared" si="743"/>
        <v>46697.86</v>
      </c>
      <c r="P9508" t="str">
        <f t="shared" si="744"/>
        <v/>
      </c>
      <c r="Q9508" s="48" t="str">
        <f>IF(O9508="","",
   IF(OR(O9508&lt;EDA_Outlier_Analysis!$C$10, O9508&gt;EDA_Outlier_Analysis!$C$11),
      "Outlier",
      "Normal"))</f>
        <v>Normal</v>
      </c>
      <c r="R9508" t="str">
        <f>IF(P9508="","",
   IF(OR(P9508 &lt; EDA_Outlier_Analysis!$F$7, P9508 &gt; EDA_Outlier_Analysis!$F$8),
      "Outlier",
      "Normal"))</f>
        <v/>
      </c>
      <c r="S9508" t="str">
        <f>IF(N9508="","",
   IF(OR(N9508 &lt;EDA_Outlier_Analysis!$I$10, N9508 &gt; EDA_Outlier_Analysis!$I$11),
      "Outlier",
      "Normal"))</f>
        <v>Normal</v>
      </c>
    </row>
    <row r="9509" spans="1:19">
      <c r="A9509" t="s">
        <v>19987</v>
      </c>
      <c r="B9509" s="4">
        <v>44696</v>
      </c>
      <c r="C9509" s="2">
        <v>-72417.350000000006</v>
      </c>
      <c r="D9509" t="s">
        <v>840</v>
      </c>
      <c r="E9509" t="s">
        <v>878</v>
      </c>
      <c r="F9509" t="s">
        <v>9</v>
      </c>
      <c r="G9509" t="s">
        <v>34</v>
      </c>
      <c r="I9509" t="s">
        <v>879</v>
      </c>
      <c r="J9509" t="s">
        <v>19988</v>
      </c>
      <c r="K9509" t="str">
        <f>IF(COUNTIF(Customers!A:A, H9509)&gt;0, "Valid", "Invalid")</f>
        <v>Invalid</v>
      </c>
      <c r="L9509" t="str">
        <f t="shared" si="740"/>
        <v>5</v>
      </c>
      <c r="M9509" t="str">
        <f t="shared" si="741"/>
        <v>2022</v>
      </c>
      <c r="N9509">
        <f t="shared" si="742"/>
        <v>-72417.350000000006</v>
      </c>
      <c r="O9509" t="str">
        <f t="shared" si="743"/>
        <v/>
      </c>
      <c r="P9509">
        <f t="shared" si="744"/>
        <v>72417.350000000006</v>
      </c>
      <c r="Q9509" s="48" t="str">
        <f>IF(O9509="","",
   IF(OR(O9509&lt;EDA_Outlier_Analysis!$C$10, O9509&gt;EDA_Outlier_Analysis!$C$11),
      "Outlier",
      "Normal"))</f>
        <v/>
      </c>
      <c r="R9509" t="str">
        <f>IF(P9509="","",
   IF(OR(P9509 &lt; EDA_Outlier_Analysis!$F$7, P9509 &gt; EDA_Outlier_Analysis!$F$8),
      "Outlier",
      "Normal"))</f>
        <v>Outlier</v>
      </c>
      <c r="S9509" t="str">
        <f>IF(N9509="","",
   IF(OR(N9509 &lt;EDA_Outlier_Analysis!$I$10, N9509 &gt; EDA_Outlier_Analysis!$I$11),
      "Outlier",
      "Normal"))</f>
        <v>Normal</v>
      </c>
    </row>
    <row r="9510" spans="1:19">
      <c r="A9510" t="s">
        <v>19989</v>
      </c>
      <c r="B9510" s="4">
        <v>45288</v>
      </c>
      <c r="C9510" s="2">
        <v>181452.54</v>
      </c>
      <c r="D9510" t="s">
        <v>849</v>
      </c>
      <c r="E9510" t="s">
        <v>868</v>
      </c>
      <c r="F9510" t="s">
        <v>10</v>
      </c>
      <c r="G9510" t="s">
        <v>34</v>
      </c>
      <c r="H9510" t="s">
        <v>749</v>
      </c>
      <c r="J9510" t="s">
        <v>19990</v>
      </c>
      <c r="K9510" t="str">
        <f>IF(COUNTIF(Customers!A:A, H9510)&gt;0, "Valid", "Invalid")</f>
        <v>Valid</v>
      </c>
      <c r="L9510" t="str">
        <f t="shared" si="740"/>
        <v>12</v>
      </c>
      <c r="M9510" t="str">
        <f t="shared" si="741"/>
        <v>2023</v>
      </c>
      <c r="N9510">
        <f t="shared" si="742"/>
        <v>181452.54</v>
      </c>
      <c r="O9510">
        <f t="shared" si="743"/>
        <v>181452.54</v>
      </c>
      <c r="P9510" t="str">
        <f t="shared" si="744"/>
        <v/>
      </c>
      <c r="Q9510" s="48" t="str">
        <f>IF(O9510="","",
   IF(OR(O9510&lt;EDA_Outlier_Analysis!$C$10, O9510&gt;EDA_Outlier_Analysis!$C$11),
      "Outlier",
      "Normal"))</f>
        <v>Normal</v>
      </c>
      <c r="R9510" t="str">
        <f>IF(P9510="","",
   IF(OR(P9510 &lt; EDA_Outlier_Analysis!$F$7, P9510 &gt; EDA_Outlier_Analysis!$F$8),
      "Outlier",
      "Normal"))</f>
        <v/>
      </c>
      <c r="S9510" t="str">
        <f>IF(N9510="","",
   IF(OR(N9510 &lt;EDA_Outlier_Analysis!$I$10, N9510 &gt; EDA_Outlier_Analysis!$I$11),
      "Outlier",
      "Normal"))</f>
        <v>Normal</v>
      </c>
    </row>
    <row r="9511" spans="1:19">
      <c r="A9511" t="s">
        <v>19991</v>
      </c>
      <c r="B9511" s="4">
        <v>44914</v>
      </c>
      <c r="C9511" s="2">
        <v>162475.23000000001</v>
      </c>
      <c r="D9511" t="s">
        <v>849</v>
      </c>
      <c r="E9511" t="s">
        <v>868</v>
      </c>
      <c r="F9511" t="s">
        <v>11</v>
      </c>
      <c r="G9511" t="s">
        <v>20</v>
      </c>
      <c r="H9511" t="s">
        <v>431</v>
      </c>
      <c r="J9511" t="s">
        <v>19992</v>
      </c>
      <c r="K9511" t="str">
        <f>IF(COUNTIF(Customers!A:A, H9511)&gt;0, "Valid", "Invalid")</f>
        <v>Valid</v>
      </c>
      <c r="L9511" t="str">
        <f t="shared" si="740"/>
        <v>12</v>
      </c>
      <c r="M9511" t="str">
        <f t="shared" si="741"/>
        <v>2022</v>
      </c>
      <c r="N9511">
        <f t="shared" si="742"/>
        <v>162475.23000000001</v>
      </c>
      <c r="O9511">
        <f t="shared" si="743"/>
        <v>162475.23000000001</v>
      </c>
      <c r="P9511" t="str">
        <f t="shared" si="744"/>
        <v/>
      </c>
      <c r="Q9511" s="48" t="str">
        <f>IF(O9511="","",
   IF(OR(O9511&lt;EDA_Outlier_Analysis!$C$10, O9511&gt;EDA_Outlier_Analysis!$C$11),
      "Outlier",
      "Normal"))</f>
        <v>Normal</v>
      </c>
      <c r="R9511" t="str">
        <f>IF(P9511="","",
   IF(OR(P9511 &lt; EDA_Outlier_Analysis!$F$7, P9511 &gt; EDA_Outlier_Analysis!$F$8),
      "Outlier",
      "Normal"))</f>
        <v/>
      </c>
      <c r="S9511" t="str">
        <f>IF(N9511="","",
   IF(OR(N9511 &lt;EDA_Outlier_Analysis!$I$10, N9511 &gt; EDA_Outlier_Analysis!$I$11),
      "Outlier",
      "Normal"))</f>
        <v>Normal</v>
      </c>
    </row>
    <row r="9512" spans="1:19">
      <c r="A9512" t="s">
        <v>19993</v>
      </c>
      <c r="B9512" s="4">
        <v>44840</v>
      </c>
      <c r="C9512" s="2">
        <v>128071.83</v>
      </c>
      <c r="D9512" t="s">
        <v>849</v>
      </c>
      <c r="E9512" t="s">
        <v>850</v>
      </c>
      <c r="F9512" t="s">
        <v>10</v>
      </c>
      <c r="G9512" t="s">
        <v>24</v>
      </c>
      <c r="H9512" t="s">
        <v>521</v>
      </c>
      <c r="J9512" t="s">
        <v>19994</v>
      </c>
      <c r="K9512" t="str">
        <f>IF(COUNTIF(Customers!A:A, H9512)&gt;0, "Valid", "Invalid")</f>
        <v>Valid</v>
      </c>
      <c r="L9512" t="str">
        <f t="shared" si="740"/>
        <v>10</v>
      </c>
      <c r="M9512" t="str">
        <f t="shared" si="741"/>
        <v>2022</v>
      </c>
      <c r="N9512">
        <f t="shared" si="742"/>
        <v>128071.83</v>
      </c>
      <c r="O9512">
        <f t="shared" si="743"/>
        <v>128071.83</v>
      </c>
      <c r="P9512" t="str">
        <f t="shared" si="744"/>
        <v/>
      </c>
      <c r="Q9512" s="48" t="str">
        <f>IF(O9512="","",
   IF(OR(O9512&lt;EDA_Outlier_Analysis!$C$10, O9512&gt;EDA_Outlier_Analysis!$C$11),
      "Outlier",
      "Normal"))</f>
        <v>Normal</v>
      </c>
      <c r="R9512" t="str">
        <f>IF(P9512="","",
   IF(OR(P9512 &lt; EDA_Outlier_Analysis!$F$7, P9512 &gt; EDA_Outlier_Analysis!$F$8),
      "Outlier",
      "Normal"))</f>
        <v/>
      </c>
      <c r="S9512" t="str">
        <f>IF(N9512="","",
   IF(OR(N9512 &lt;EDA_Outlier_Analysis!$I$10, N9512 &gt; EDA_Outlier_Analysis!$I$11),
      "Outlier",
      "Normal"))</f>
        <v>Normal</v>
      </c>
    </row>
    <row r="9513" spans="1:19">
      <c r="A9513" t="s">
        <v>19995</v>
      </c>
      <c r="B9513" s="4">
        <v>44772</v>
      </c>
      <c r="C9513" s="2">
        <v>137739.92000000001</v>
      </c>
      <c r="D9513" t="s">
        <v>849</v>
      </c>
      <c r="E9513" t="s">
        <v>850</v>
      </c>
      <c r="F9513" t="s">
        <v>10</v>
      </c>
      <c r="G9513" t="s">
        <v>31</v>
      </c>
      <c r="H9513" t="s">
        <v>433</v>
      </c>
      <c r="J9513" t="s">
        <v>19996</v>
      </c>
      <c r="K9513" t="str">
        <f>IF(COUNTIF(Customers!A:A, H9513)&gt;0, "Valid", "Invalid")</f>
        <v>Valid</v>
      </c>
      <c r="L9513" t="str">
        <f t="shared" si="740"/>
        <v>7</v>
      </c>
      <c r="M9513" t="str">
        <f t="shared" si="741"/>
        <v>2022</v>
      </c>
      <c r="N9513">
        <f t="shared" si="742"/>
        <v>137739.92000000001</v>
      </c>
      <c r="O9513">
        <f t="shared" si="743"/>
        <v>137739.92000000001</v>
      </c>
      <c r="P9513" t="str">
        <f t="shared" si="744"/>
        <v/>
      </c>
      <c r="Q9513" s="48" t="str">
        <f>IF(O9513="","",
   IF(OR(O9513&lt;EDA_Outlier_Analysis!$C$10, O9513&gt;EDA_Outlier_Analysis!$C$11),
      "Outlier",
      "Normal"))</f>
        <v>Normal</v>
      </c>
      <c r="R9513" t="str">
        <f>IF(P9513="","",
   IF(OR(P9513 &lt; EDA_Outlier_Analysis!$F$7, P9513 &gt; EDA_Outlier_Analysis!$F$8),
      "Outlier",
      "Normal"))</f>
        <v/>
      </c>
      <c r="S9513" t="str">
        <f>IF(N9513="","",
   IF(OR(N9513 &lt;EDA_Outlier_Analysis!$I$10, N9513 &gt; EDA_Outlier_Analysis!$I$11),
      "Outlier",
      "Normal"))</f>
        <v>Normal</v>
      </c>
    </row>
    <row r="9514" spans="1:19">
      <c r="A9514" t="s">
        <v>19997</v>
      </c>
      <c r="B9514" s="4">
        <v>45115</v>
      </c>
      <c r="C9514" s="2">
        <v>-18008.330000000002</v>
      </c>
      <c r="D9514" t="s">
        <v>840</v>
      </c>
      <c r="E9514" t="s">
        <v>864</v>
      </c>
      <c r="F9514" t="s">
        <v>11</v>
      </c>
      <c r="G9514" t="s">
        <v>20</v>
      </c>
      <c r="I9514" t="s">
        <v>1210</v>
      </c>
      <c r="J9514" t="s">
        <v>19998</v>
      </c>
      <c r="K9514" t="str">
        <f>IF(COUNTIF(Customers!A:A, H9514)&gt;0, "Valid", "Invalid")</f>
        <v>Invalid</v>
      </c>
      <c r="L9514" t="str">
        <f t="shared" si="740"/>
        <v>7</v>
      </c>
      <c r="M9514" t="str">
        <f t="shared" si="741"/>
        <v>2023</v>
      </c>
      <c r="N9514">
        <f t="shared" si="742"/>
        <v>-18008.330000000002</v>
      </c>
      <c r="O9514" t="str">
        <f t="shared" si="743"/>
        <v/>
      </c>
      <c r="P9514">
        <f t="shared" si="744"/>
        <v>18008.330000000002</v>
      </c>
      <c r="Q9514" s="48" t="str">
        <f>IF(O9514="","",
   IF(OR(O9514&lt;EDA_Outlier_Analysis!$C$10, O9514&gt;EDA_Outlier_Analysis!$C$11),
      "Outlier",
      "Normal"))</f>
        <v/>
      </c>
      <c r="R9514" t="str">
        <f>IF(P9514="","",
   IF(OR(P9514 &lt; EDA_Outlier_Analysis!$F$7, P9514 &gt; EDA_Outlier_Analysis!$F$8),
      "Outlier",
      "Normal"))</f>
        <v>Outlier</v>
      </c>
      <c r="S9514" t="str">
        <f>IF(N9514="","",
   IF(OR(N9514 &lt;EDA_Outlier_Analysis!$I$10, N9514 &gt; EDA_Outlier_Analysis!$I$11),
      "Outlier",
      "Normal"))</f>
        <v>Normal</v>
      </c>
    </row>
    <row r="9515" spans="1:19">
      <c r="A9515" t="s">
        <v>19999</v>
      </c>
      <c r="B9515" s="4">
        <v>44648</v>
      </c>
      <c r="C9515" s="2">
        <v>272559.27</v>
      </c>
      <c r="D9515" t="s">
        <v>849</v>
      </c>
      <c r="E9515" t="s">
        <v>850</v>
      </c>
      <c r="F9515" t="s">
        <v>11</v>
      </c>
      <c r="G9515" t="s">
        <v>34</v>
      </c>
      <c r="H9515" t="s">
        <v>633</v>
      </c>
      <c r="J9515" t="s">
        <v>20000</v>
      </c>
      <c r="K9515" t="str">
        <f>IF(COUNTIF(Customers!A:A, H9515)&gt;0, "Valid", "Invalid")</f>
        <v>Valid</v>
      </c>
      <c r="L9515" t="str">
        <f t="shared" si="740"/>
        <v>3</v>
      </c>
      <c r="M9515" t="str">
        <f t="shared" si="741"/>
        <v>2022</v>
      </c>
      <c r="N9515">
        <f t="shared" si="742"/>
        <v>272559.27</v>
      </c>
      <c r="O9515">
        <f t="shared" si="743"/>
        <v>272559.27</v>
      </c>
      <c r="P9515" t="str">
        <f t="shared" si="744"/>
        <v/>
      </c>
      <c r="Q9515" s="48" t="str">
        <f>IF(O9515="","",
   IF(OR(O9515&lt;EDA_Outlier_Analysis!$C$10, O9515&gt;EDA_Outlier_Analysis!$C$11),
      "Outlier",
      "Normal"))</f>
        <v>Normal</v>
      </c>
      <c r="R9515" t="str">
        <f>IF(P9515="","",
   IF(OR(P9515 &lt; EDA_Outlier_Analysis!$F$7, P9515 &gt; EDA_Outlier_Analysis!$F$8),
      "Outlier",
      "Normal"))</f>
        <v/>
      </c>
      <c r="S9515" t="str">
        <f>IF(N9515="","",
   IF(OR(N9515 &lt;EDA_Outlier_Analysis!$I$10, N9515 &gt; EDA_Outlier_Analysis!$I$11),
      "Outlier",
      "Normal"))</f>
        <v>Normal</v>
      </c>
    </row>
    <row r="9516" spans="1:19">
      <c r="A9516" t="s">
        <v>20001</v>
      </c>
      <c r="B9516" s="4">
        <v>44987</v>
      </c>
      <c r="C9516" s="2">
        <v>151208.88</v>
      </c>
      <c r="D9516" t="s">
        <v>849</v>
      </c>
      <c r="E9516" t="s">
        <v>853</v>
      </c>
      <c r="F9516" t="s">
        <v>9</v>
      </c>
      <c r="G9516" t="s">
        <v>31</v>
      </c>
      <c r="H9516" t="s">
        <v>755</v>
      </c>
      <c r="J9516" t="s">
        <v>20002</v>
      </c>
      <c r="K9516" t="str">
        <f>IF(COUNTIF(Customers!A:A, H9516)&gt;0, "Valid", "Invalid")</f>
        <v>Valid</v>
      </c>
      <c r="L9516" t="str">
        <f t="shared" si="740"/>
        <v>3</v>
      </c>
      <c r="M9516" t="str">
        <f t="shared" si="741"/>
        <v>2023</v>
      </c>
      <c r="N9516">
        <f t="shared" si="742"/>
        <v>151208.88</v>
      </c>
      <c r="O9516">
        <f t="shared" si="743"/>
        <v>151208.88</v>
      </c>
      <c r="P9516" t="str">
        <f t="shared" si="744"/>
        <v/>
      </c>
      <c r="Q9516" s="48" t="str">
        <f>IF(O9516="","",
   IF(OR(O9516&lt;EDA_Outlier_Analysis!$C$10, O9516&gt;EDA_Outlier_Analysis!$C$11),
      "Outlier",
      "Normal"))</f>
        <v>Normal</v>
      </c>
      <c r="R9516" t="str">
        <f>IF(P9516="","",
   IF(OR(P9516 &lt; EDA_Outlier_Analysis!$F$7, P9516 &gt; EDA_Outlier_Analysis!$F$8),
      "Outlier",
      "Normal"))</f>
        <v/>
      </c>
      <c r="S9516" t="str">
        <f>IF(N9516="","",
   IF(OR(N9516 &lt;EDA_Outlier_Analysis!$I$10, N9516 &gt; EDA_Outlier_Analysis!$I$11),
      "Outlier",
      "Normal"))</f>
        <v>Normal</v>
      </c>
    </row>
    <row r="9517" spans="1:19">
      <c r="A9517" t="s">
        <v>20003</v>
      </c>
      <c r="B9517" s="4">
        <v>44989</v>
      </c>
      <c r="C9517" s="2">
        <v>90196.62</v>
      </c>
      <c r="D9517" t="s">
        <v>849</v>
      </c>
      <c r="E9517" t="s">
        <v>850</v>
      </c>
      <c r="F9517" t="s">
        <v>11</v>
      </c>
      <c r="G9517" t="s">
        <v>31</v>
      </c>
      <c r="H9517" t="s">
        <v>553</v>
      </c>
      <c r="J9517" t="s">
        <v>20004</v>
      </c>
      <c r="K9517" t="str">
        <f>IF(COUNTIF(Customers!A:A, H9517)&gt;0, "Valid", "Invalid")</f>
        <v>Valid</v>
      </c>
      <c r="L9517" t="str">
        <f t="shared" si="740"/>
        <v>3</v>
      </c>
      <c r="M9517" t="str">
        <f t="shared" si="741"/>
        <v>2023</v>
      </c>
      <c r="N9517">
        <f t="shared" si="742"/>
        <v>90196.62</v>
      </c>
      <c r="O9517">
        <f t="shared" si="743"/>
        <v>90196.62</v>
      </c>
      <c r="P9517" t="str">
        <f t="shared" si="744"/>
        <v/>
      </c>
      <c r="Q9517" s="48" t="str">
        <f>IF(O9517="","",
   IF(OR(O9517&lt;EDA_Outlier_Analysis!$C$10, O9517&gt;EDA_Outlier_Analysis!$C$11),
      "Outlier",
      "Normal"))</f>
        <v>Normal</v>
      </c>
      <c r="R9517" t="str">
        <f>IF(P9517="","",
   IF(OR(P9517 &lt; EDA_Outlier_Analysis!$F$7, P9517 &gt; EDA_Outlier_Analysis!$F$8),
      "Outlier",
      "Normal"))</f>
        <v/>
      </c>
      <c r="S9517" t="str">
        <f>IF(N9517="","",
   IF(OR(N9517 &lt;EDA_Outlier_Analysis!$I$10, N9517 &gt; EDA_Outlier_Analysis!$I$11),
      "Outlier",
      "Normal"))</f>
        <v>Normal</v>
      </c>
    </row>
    <row r="9518" spans="1:19">
      <c r="A9518" t="s">
        <v>20005</v>
      </c>
      <c r="B9518" s="4">
        <v>44584</v>
      </c>
      <c r="C9518" s="2">
        <v>219902.54</v>
      </c>
      <c r="D9518" t="s">
        <v>849</v>
      </c>
      <c r="E9518" t="s">
        <v>868</v>
      </c>
      <c r="F9518" t="s">
        <v>11</v>
      </c>
      <c r="G9518" t="s">
        <v>31</v>
      </c>
      <c r="H9518" t="s">
        <v>295</v>
      </c>
      <c r="J9518" t="s">
        <v>20006</v>
      </c>
      <c r="K9518" t="str">
        <f>IF(COUNTIF(Customers!A:A, H9518)&gt;0, "Valid", "Invalid")</f>
        <v>Valid</v>
      </c>
      <c r="L9518" t="str">
        <f t="shared" si="740"/>
        <v>1</v>
      </c>
      <c r="M9518" t="str">
        <f t="shared" si="741"/>
        <v>2022</v>
      </c>
      <c r="N9518">
        <f t="shared" si="742"/>
        <v>219902.54</v>
      </c>
      <c r="O9518">
        <f t="shared" si="743"/>
        <v>219902.54</v>
      </c>
      <c r="P9518" t="str">
        <f t="shared" si="744"/>
        <v/>
      </c>
      <c r="Q9518" s="48" t="str">
        <f>IF(O9518="","",
   IF(OR(O9518&lt;EDA_Outlier_Analysis!$C$10, O9518&gt;EDA_Outlier_Analysis!$C$11),
      "Outlier",
      "Normal"))</f>
        <v>Normal</v>
      </c>
      <c r="R9518" t="str">
        <f>IF(P9518="","",
   IF(OR(P9518 &lt; EDA_Outlier_Analysis!$F$7, P9518 &gt; EDA_Outlier_Analysis!$F$8),
      "Outlier",
      "Normal"))</f>
        <v/>
      </c>
      <c r="S9518" t="str">
        <f>IF(N9518="","",
   IF(OR(N9518 &lt;EDA_Outlier_Analysis!$I$10, N9518 &gt; EDA_Outlier_Analysis!$I$11),
      "Outlier",
      "Normal"))</f>
        <v>Normal</v>
      </c>
    </row>
    <row r="9519" spans="1:19">
      <c r="A9519" t="s">
        <v>20007</v>
      </c>
      <c r="B9519" s="4">
        <v>44691</v>
      </c>
      <c r="C9519" s="2">
        <v>-43654.38</v>
      </c>
      <c r="D9519" t="s">
        <v>840</v>
      </c>
      <c r="E9519" t="s">
        <v>905</v>
      </c>
      <c r="F9519" t="s">
        <v>10</v>
      </c>
      <c r="G9519" t="s">
        <v>34</v>
      </c>
      <c r="I9519" t="s">
        <v>4929</v>
      </c>
      <c r="J9519" t="s">
        <v>20008</v>
      </c>
      <c r="K9519" t="str">
        <f>IF(COUNTIF(Customers!A:A, H9519)&gt;0, "Valid", "Invalid")</f>
        <v>Invalid</v>
      </c>
      <c r="L9519" t="str">
        <f t="shared" si="740"/>
        <v>5</v>
      </c>
      <c r="M9519" t="str">
        <f t="shared" si="741"/>
        <v>2022</v>
      </c>
      <c r="N9519">
        <f t="shared" si="742"/>
        <v>-43654.38</v>
      </c>
      <c r="O9519" t="str">
        <f t="shared" si="743"/>
        <v/>
      </c>
      <c r="P9519">
        <f t="shared" si="744"/>
        <v>43654.38</v>
      </c>
      <c r="Q9519" s="48" t="str">
        <f>IF(O9519="","",
   IF(OR(O9519&lt;EDA_Outlier_Analysis!$C$10, O9519&gt;EDA_Outlier_Analysis!$C$11),
      "Outlier",
      "Normal"))</f>
        <v/>
      </c>
      <c r="R9519" t="str">
        <f>IF(P9519="","",
   IF(OR(P9519 &lt; EDA_Outlier_Analysis!$F$7, P9519 &gt; EDA_Outlier_Analysis!$F$8),
      "Outlier",
      "Normal"))</f>
        <v>Normal</v>
      </c>
      <c r="S9519" t="str">
        <f>IF(N9519="","",
   IF(OR(N9519 &lt;EDA_Outlier_Analysis!$I$10, N9519 &gt; EDA_Outlier_Analysis!$I$11),
      "Outlier",
      "Normal"))</f>
        <v>Normal</v>
      </c>
    </row>
    <row r="9520" spans="1:19">
      <c r="A9520" t="s">
        <v>20009</v>
      </c>
      <c r="B9520" s="4">
        <v>45130</v>
      </c>
      <c r="C9520" s="2">
        <v>113717.38</v>
      </c>
      <c r="D9520" t="s">
        <v>849</v>
      </c>
      <c r="E9520" t="s">
        <v>853</v>
      </c>
      <c r="F9520" t="s">
        <v>11</v>
      </c>
      <c r="G9520" t="s">
        <v>20</v>
      </c>
      <c r="H9520" t="s">
        <v>75</v>
      </c>
      <c r="J9520" t="s">
        <v>20010</v>
      </c>
      <c r="K9520" t="str">
        <f>IF(COUNTIF(Customers!A:A, H9520)&gt;0, "Valid", "Invalid")</f>
        <v>Valid</v>
      </c>
      <c r="L9520" t="str">
        <f t="shared" si="740"/>
        <v>7</v>
      </c>
      <c r="M9520" t="str">
        <f t="shared" si="741"/>
        <v>2023</v>
      </c>
      <c r="N9520">
        <f t="shared" si="742"/>
        <v>113717.38</v>
      </c>
      <c r="O9520">
        <f t="shared" si="743"/>
        <v>113717.38</v>
      </c>
      <c r="P9520" t="str">
        <f t="shared" si="744"/>
        <v/>
      </c>
      <c r="Q9520" s="48" t="str">
        <f>IF(O9520="","",
   IF(OR(O9520&lt;EDA_Outlier_Analysis!$C$10, O9520&gt;EDA_Outlier_Analysis!$C$11),
      "Outlier",
      "Normal"))</f>
        <v>Normal</v>
      </c>
      <c r="R9520" t="str">
        <f>IF(P9520="","",
   IF(OR(P9520 &lt; EDA_Outlier_Analysis!$F$7, P9520 &gt; EDA_Outlier_Analysis!$F$8),
      "Outlier",
      "Normal"))</f>
        <v/>
      </c>
      <c r="S9520" t="str">
        <f>IF(N9520="","",
   IF(OR(N9520 &lt;EDA_Outlier_Analysis!$I$10, N9520 &gt; EDA_Outlier_Analysis!$I$11),
      "Outlier",
      "Normal"))</f>
        <v>Normal</v>
      </c>
    </row>
    <row r="9521" spans="1:19">
      <c r="A9521" t="s">
        <v>20011</v>
      </c>
      <c r="B9521" s="4">
        <v>44737</v>
      </c>
      <c r="C9521" s="2">
        <v>130427.02</v>
      </c>
      <c r="D9521" t="s">
        <v>849</v>
      </c>
      <c r="E9521" t="s">
        <v>868</v>
      </c>
      <c r="F9521" t="s">
        <v>11</v>
      </c>
      <c r="G9521" t="s">
        <v>34</v>
      </c>
      <c r="H9521" t="s">
        <v>413</v>
      </c>
      <c r="J9521" t="s">
        <v>20012</v>
      </c>
      <c r="K9521" t="str">
        <f>IF(COUNTIF(Customers!A:A, H9521)&gt;0, "Valid", "Invalid")</f>
        <v>Valid</v>
      </c>
      <c r="L9521" t="str">
        <f t="shared" si="740"/>
        <v>6</v>
      </c>
      <c r="M9521" t="str">
        <f t="shared" si="741"/>
        <v>2022</v>
      </c>
      <c r="N9521">
        <f t="shared" si="742"/>
        <v>130427.02</v>
      </c>
      <c r="O9521">
        <f t="shared" si="743"/>
        <v>130427.02</v>
      </c>
      <c r="P9521" t="str">
        <f t="shared" si="744"/>
        <v/>
      </c>
      <c r="Q9521" s="48" t="str">
        <f>IF(O9521="","",
   IF(OR(O9521&lt;EDA_Outlier_Analysis!$C$10, O9521&gt;EDA_Outlier_Analysis!$C$11),
      "Outlier",
      "Normal"))</f>
        <v>Normal</v>
      </c>
      <c r="R9521" t="str">
        <f>IF(P9521="","",
   IF(OR(P9521 &lt; EDA_Outlier_Analysis!$F$7, P9521 &gt; EDA_Outlier_Analysis!$F$8),
      "Outlier",
      "Normal"))</f>
        <v/>
      </c>
      <c r="S9521" t="str">
        <f>IF(N9521="","",
   IF(OR(N9521 &lt;EDA_Outlier_Analysis!$I$10, N9521 &gt; EDA_Outlier_Analysis!$I$11),
      "Outlier",
      "Normal"))</f>
        <v>Normal</v>
      </c>
    </row>
    <row r="9522" spans="1:19">
      <c r="A9522" t="s">
        <v>20013</v>
      </c>
      <c r="B9522" s="4">
        <v>45280</v>
      </c>
      <c r="C9522" s="2">
        <v>-25709.39</v>
      </c>
      <c r="D9522" t="s">
        <v>840</v>
      </c>
      <c r="E9522" t="s">
        <v>845</v>
      </c>
      <c r="F9522" t="s">
        <v>11</v>
      </c>
      <c r="G9522" t="s">
        <v>34</v>
      </c>
      <c r="I9522" t="s">
        <v>1468</v>
      </c>
      <c r="J9522" t="s">
        <v>20014</v>
      </c>
      <c r="K9522" t="str">
        <f>IF(COUNTIF(Customers!A:A, H9522)&gt;0, "Valid", "Invalid")</f>
        <v>Invalid</v>
      </c>
      <c r="L9522" t="str">
        <f t="shared" si="740"/>
        <v>12</v>
      </c>
      <c r="M9522" t="str">
        <f t="shared" si="741"/>
        <v>2023</v>
      </c>
      <c r="N9522">
        <f t="shared" si="742"/>
        <v>-25709.39</v>
      </c>
      <c r="O9522" t="str">
        <f t="shared" si="743"/>
        <v/>
      </c>
      <c r="P9522">
        <f t="shared" si="744"/>
        <v>25709.39</v>
      </c>
      <c r="Q9522" s="48" t="str">
        <f>IF(O9522="","",
   IF(OR(O9522&lt;EDA_Outlier_Analysis!$C$10, O9522&gt;EDA_Outlier_Analysis!$C$11),
      "Outlier",
      "Normal"))</f>
        <v/>
      </c>
      <c r="R9522" t="str">
        <f>IF(P9522="","",
   IF(OR(P9522 &lt; EDA_Outlier_Analysis!$F$7, P9522 &gt; EDA_Outlier_Analysis!$F$8),
      "Outlier",
      "Normal"))</f>
        <v>Outlier</v>
      </c>
      <c r="S9522" t="str">
        <f>IF(N9522="","",
   IF(OR(N9522 &lt;EDA_Outlier_Analysis!$I$10, N9522 &gt; EDA_Outlier_Analysis!$I$11),
      "Outlier",
      "Normal"))</f>
        <v>Normal</v>
      </c>
    </row>
    <row r="9523" spans="1:19">
      <c r="A9523" t="s">
        <v>20015</v>
      </c>
      <c r="B9523" s="4">
        <v>44570</v>
      </c>
      <c r="C9523" s="2">
        <v>251558.82</v>
      </c>
      <c r="D9523" t="s">
        <v>849</v>
      </c>
      <c r="E9523" t="s">
        <v>853</v>
      </c>
      <c r="F9523" t="s">
        <v>11</v>
      </c>
      <c r="G9523" t="s">
        <v>20</v>
      </c>
      <c r="H9523" t="s">
        <v>335</v>
      </c>
      <c r="J9523" t="s">
        <v>20016</v>
      </c>
      <c r="K9523" t="str">
        <f>IF(COUNTIF(Customers!A:A, H9523)&gt;0, "Valid", "Invalid")</f>
        <v>Valid</v>
      </c>
      <c r="L9523" t="str">
        <f t="shared" si="740"/>
        <v>1</v>
      </c>
      <c r="M9523" t="str">
        <f t="shared" si="741"/>
        <v>2022</v>
      </c>
      <c r="N9523">
        <f t="shared" si="742"/>
        <v>251558.82</v>
      </c>
      <c r="O9523">
        <f t="shared" si="743"/>
        <v>251558.82</v>
      </c>
      <c r="P9523" t="str">
        <f t="shared" si="744"/>
        <v/>
      </c>
      <c r="Q9523" s="48" t="str">
        <f>IF(O9523="","",
   IF(OR(O9523&lt;EDA_Outlier_Analysis!$C$10, O9523&gt;EDA_Outlier_Analysis!$C$11),
      "Outlier",
      "Normal"))</f>
        <v>Normal</v>
      </c>
      <c r="R9523" t="str">
        <f>IF(P9523="","",
   IF(OR(P9523 &lt; EDA_Outlier_Analysis!$F$7, P9523 &gt; EDA_Outlier_Analysis!$F$8),
      "Outlier",
      "Normal"))</f>
        <v/>
      </c>
      <c r="S9523" t="str">
        <f>IF(N9523="","",
   IF(OR(N9523 &lt;EDA_Outlier_Analysis!$I$10, N9523 &gt; EDA_Outlier_Analysis!$I$11),
      "Outlier",
      "Normal"))</f>
        <v>Normal</v>
      </c>
    </row>
    <row r="9524" spans="1:19">
      <c r="A9524" t="s">
        <v>20017</v>
      </c>
      <c r="B9524" s="4">
        <v>44611</v>
      </c>
      <c r="C9524" s="2">
        <v>158269.10999999999</v>
      </c>
      <c r="D9524" t="s">
        <v>849</v>
      </c>
      <c r="E9524" t="s">
        <v>868</v>
      </c>
      <c r="F9524" t="s">
        <v>10</v>
      </c>
      <c r="G9524" t="s">
        <v>34</v>
      </c>
      <c r="H9524" t="s">
        <v>501</v>
      </c>
      <c r="J9524" t="s">
        <v>20018</v>
      </c>
      <c r="K9524" t="str">
        <f>IF(COUNTIF(Customers!A:A, H9524)&gt;0, "Valid", "Invalid")</f>
        <v>Valid</v>
      </c>
      <c r="L9524" t="str">
        <f t="shared" si="740"/>
        <v>2</v>
      </c>
      <c r="M9524" t="str">
        <f t="shared" si="741"/>
        <v>2022</v>
      </c>
      <c r="N9524">
        <f t="shared" si="742"/>
        <v>158269.10999999999</v>
      </c>
      <c r="O9524">
        <f t="shared" si="743"/>
        <v>158269.10999999999</v>
      </c>
      <c r="P9524" t="str">
        <f t="shared" si="744"/>
        <v/>
      </c>
      <c r="Q9524" s="48" t="str">
        <f>IF(O9524="","",
   IF(OR(O9524&lt;EDA_Outlier_Analysis!$C$10, O9524&gt;EDA_Outlier_Analysis!$C$11),
      "Outlier",
      "Normal"))</f>
        <v>Normal</v>
      </c>
      <c r="R9524" t="str">
        <f>IF(P9524="","",
   IF(OR(P9524 &lt; EDA_Outlier_Analysis!$F$7, P9524 &gt; EDA_Outlier_Analysis!$F$8),
      "Outlier",
      "Normal"))</f>
        <v/>
      </c>
      <c r="S9524" t="str">
        <f>IF(N9524="","",
   IF(OR(N9524 &lt;EDA_Outlier_Analysis!$I$10, N9524 &gt; EDA_Outlier_Analysis!$I$11),
      "Outlier",
      "Normal"))</f>
        <v>Normal</v>
      </c>
    </row>
    <row r="9525" spans="1:19">
      <c r="A9525" t="s">
        <v>20019</v>
      </c>
      <c r="B9525" s="4">
        <v>44970</v>
      </c>
      <c r="C9525" s="2">
        <v>165316.71</v>
      </c>
      <c r="D9525" t="s">
        <v>849</v>
      </c>
      <c r="E9525" t="s">
        <v>850</v>
      </c>
      <c r="F9525" t="s">
        <v>11</v>
      </c>
      <c r="G9525" t="s">
        <v>20</v>
      </c>
      <c r="H9525" t="s">
        <v>69</v>
      </c>
      <c r="J9525" t="s">
        <v>20020</v>
      </c>
      <c r="K9525" t="str">
        <f>IF(COUNTIF(Customers!A:A, H9525)&gt;0, "Valid", "Invalid")</f>
        <v>Valid</v>
      </c>
      <c r="L9525" t="str">
        <f t="shared" si="740"/>
        <v>2</v>
      </c>
      <c r="M9525" t="str">
        <f t="shared" si="741"/>
        <v>2023</v>
      </c>
      <c r="N9525">
        <f t="shared" si="742"/>
        <v>165316.71</v>
      </c>
      <c r="O9525">
        <f t="shared" si="743"/>
        <v>165316.71</v>
      </c>
      <c r="P9525" t="str">
        <f t="shared" si="744"/>
        <v/>
      </c>
      <c r="Q9525" s="48" t="str">
        <f>IF(O9525="","",
   IF(OR(O9525&lt;EDA_Outlier_Analysis!$C$10, O9525&gt;EDA_Outlier_Analysis!$C$11),
      "Outlier",
      "Normal"))</f>
        <v>Normal</v>
      </c>
      <c r="R9525" t="str">
        <f>IF(P9525="","",
   IF(OR(P9525 &lt; EDA_Outlier_Analysis!$F$7, P9525 &gt; EDA_Outlier_Analysis!$F$8),
      "Outlier",
      "Normal"))</f>
        <v/>
      </c>
      <c r="S9525" t="str">
        <f>IF(N9525="","",
   IF(OR(N9525 &lt;EDA_Outlier_Analysis!$I$10, N9525 &gt; EDA_Outlier_Analysis!$I$11),
      "Outlier",
      "Normal"))</f>
        <v>Normal</v>
      </c>
    </row>
    <row r="9526" spans="1:19">
      <c r="A9526" t="s">
        <v>20021</v>
      </c>
      <c r="B9526" s="4">
        <v>45276</v>
      </c>
      <c r="C9526" s="2">
        <v>263455.65999999997</v>
      </c>
      <c r="D9526" t="s">
        <v>849</v>
      </c>
      <c r="E9526" t="s">
        <v>850</v>
      </c>
      <c r="F9526" t="s">
        <v>9</v>
      </c>
      <c r="G9526" t="s">
        <v>34</v>
      </c>
      <c r="H9526" t="s">
        <v>669</v>
      </c>
      <c r="J9526" t="s">
        <v>20022</v>
      </c>
      <c r="K9526" t="str">
        <f>IF(COUNTIF(Customers!A:A, H9526)&gt;0, "Valid", "Invalid")</f>
        <v>Valid</v>
      </c>
      <c r="L9526" t="str">
        <f t="shared" si="740"/>
        <v>12</v>
      </c>
      <c r="M9526" t="str">
        <f t="shared" si="741"/>
        <v>2023</v>
      </c>
      <c r="N9526">
        <f t="shared" si="742"/>
        <v>263455.65999999997</v>
      </c>
      <c r="O9526">
        <f t="shared" si="743"/>
        <v>263455.65999999997</v>
      </c>
      <c r="P9526" t="str">
        <f t="shared" si="744"/>
        <v/>
      </c>
      <c r="Q9526" s="48" t="str">
        <f>IF(O9526="","",
   IF(OR(O9526&lt;EDA_Outlier_Analysis!$C$10, O9526&gt;EDA_Outlier_Analysis!$C$11),
      "Outlier",
      "Normal"))</f>
        <v>Normal</v>
      </c>
      <c r="R9526" t="str">
        <f>IF(P9526="","",
   IF(OR(P9526 &lt; EDA_Outlier_Analysis!$F$7, P9526 &gt; EDA_Outlier_Analysis!$F$8),
      "Outlier",
      "Normal"))</f>
        <v/>
      </c>
      <c r="S9526" t="str">
        <f>IF(N9526="","",
   IF(OR(N9526 &lt;EDA_Outlier_Analysis!$I$10, N9526 &gt; EDA_Outlier_Analysis!$I$11),
      "Outlier",
      "Normal"))</f>
        <v>Normal</v>
      </c>
    </row>
    <row r="9527" spans="1:19">
      <c r="A9527" t="s">
        <v>20023</v>
      </c>
      <c r="B9527" s="4">
        <v>45044</v>
      </c>
      <c r="C9527" s="2">
        <v>95648.27</v>
      </c>
      <c r="D9527" t="s">
        <v>849</v>
      </c>
      <c r="E9527" t="s">
        <v>868</v>
      </c>
      <c r="F9527" t="s">
        <v>10</v>
      </c>
      <c r="G9527" t="s">
        <v>34</v>
      </c>
      <c r="H9527" t="s">
        <v>323</v>
      </c>
      <c r="J9527" t="s">
        <v>20024</v>
      </c>
      <c r="K9527" t="str">
        <f>IF(COUNTIF(Customers!A:A, H9527)&gt;0, "Valid", "Invalid")</f>
        <v>Valid</v>
      </c>
      <c r="L9527" t="str">
        <f t="shared" si="740"/>
        <v>4</v>
      </c>
      <c r="M9527" t="str">
        <f t="shared" si="741"/>
        <v>2023</v>
      </c>
      <c r="N9527">
        <f t="shared" si="742"/>
        <v>95648.27</v>
      </c>
      <c r="O9527">
        <f t="shared" si="743"/>
        <v>95648.27</v>
      </c>
      <c r="P9527" t="str">
        <f t="shared" si="744"/>
        <v/>
      </c>
      <c r="Q9527" s="48" t="str">
        <f>IF(O9527="","",
   IF(OR(O9527&lt;EDA_Outlier_Analysis!$C$10, O9527&gt;EDA_Outlier_Analysis!$C$11),
      "Outlier",
      "Normal"))</f>
        <v>Normal</v>
      </c>
      <c r="R9527" t="str">
        <f>IF(P9527="","",
   IF(OR(P9527 &lt; EDA_Outlier_Analysis!$F$7, P9527 &gt; EDA_Outlier_Analysis!$F$8),
      "Outlier",
      "Normal"))</f>
        <v/>
      </c>
      <c r="S9527" t="str">
        <f>IF(N9527="","",
   IF(OR(N9527 &lt;EDA_Outlier_Analysis!$I$10, N9527 &gt; EDA_Outlier_Analysis!$I$11),
      "Outlier",
      "Normal"))</f>
        <v>Normal</v>
      </c>
    </row>
    <row r="9528" spans="1:19">
      <c r="A9528" t="s">
        <v>20025</v>
      </c>
      <c r="B9528" s="4">
        <v>44815</v>
      </c>
      <c r="C9528" s="2">
        <v>-36508.15</v>
      </c>
      <c r="D9528" t="s">
        <v>840</v>
      </c>
      <c r="E9528" t="s">
        <v>864</v>
      </c>
      <c r="F9528" t="s">
        <v>9</v>
      </c>
      <c r="G9528" t="s">
        <v>31</v>
      </c>
      <c r="I9528" t="s">
        <v>1174</v>
      </c>
      <c r="J9528" t="s">
        <v>20026</v>
      </c>
      <c r="K9528" t="str">
        <f>IF(COUNTIF(Customers!A:A, H9528)&gt;0, "Valid", "Invalid")</f>
        <v>Invalid</v>
      </c>
      <c r="L9528" t="str">
        <f t="shared" si="740"/>
        <v>9</v>
      </c>
      <c r="M9528" t="str">
        <f t="shared" si="741"/>
        <v>2022</v>
      </c>
      <c r="N9528">
        <f t="shared" si="742"/>
        <v>-36508.15</v>
      </c>
      <c r="O9528" t="str">
        <f t="shared" si="743"/>
        <v/>
      </c>
      <c r="P9528">
        <f t="shared" si="744"/>
        <v>36508.15</v>
      </c>
      <c r="Q9528" s="48" t="str">
        <f>IF(O9528="","",
   IF(OR(O9528&lt;EDA_Outlier_Analysis!$C$10, O9528&gt;EDA_Outlier_Analysis!$C$11),
      "Outlier",
      "Normal"))</f>
        <v/>
      </c>
      <c r="R9528" t="str">
        <f>IF(P9528="","",
   IF(OR(P9528 &lt; EDA_Outlier_Analysis!$F$7, P9528 &gt; EDA_Outlier_Analysis!$F$8),
      "Outlier",
      "Normal"))</f>
        <v>Normal</v>
      </c>
      <c r="S9528" t="str">
        <f>IF(N9528="","",
   IF(OR(N9528 &lt;EDA_Outlier_Analysis!$I$10, N9528 &gt; EDA_Outlier_Analysis!$I$11),
      "Outlier",
      "Normal"))</f>
        <v>Normal</v>
      </c>
    </row>
    <row r="9529" spans="1:19">
      <c r="A9529" t="s">
        <v>20027</v>
      </c>
      <c r="B9529" s="4">
        <v>44656</v>
      </c>
      <c r="C9529" s="2">
        <v>25676.61</v>
      </c>
      <c r="D9529" t="s">
        <v>1345</v>
      </c>
      <c r="E9529" t="s">
        <v>1345</v>
      </c>
      <c r="F9529" t="s">
        <v>10</v>
      </c>
      <c r="G9529" t="s">
        <v>34</v>
      </c>
      <c r="J9529" t="s">
        <v>20028</v>
      </c>
      <c r="K9529" t="str">
        <f>IF(COUNTIF(Customers!A:A, H9529)&gt;0, "Valid", "Invalid")</f>
        <v>Invalid</v>
      </c>
      <c r="L9529" t="str">
        <f t="shared" si="740"/>
        <v>4</v>
      </c>
      <c r="M9529" t="str">
        <f t="shared" si="741"/>
        <v>2022</v>
      </c>
      <c r="N9529">
        <f t="shared" si="742"/>
        <v>-25676.61</v>
      </c>
      <c r="O9529" t="str">
        <f t="shared" si="743"/>
        <v/>
      </c>
      <c r="P9529" t="str">
        <f t="shared" si="744"/>
        <v/>
      </c>
      <c r="Q9529" s="48" t="str">
        <f>IF(O9529="","",
   IF(OR(O9529&lt;EDA_Outlier_Analysis!$C$10, O9529&gt;EDA_Outlier_Analysis!$C$11),
      "Outlier",
      "Normal"))</f>
        <v/>
      </c>
      <c r="R9529" t="str">
        <f>IF(P9529="","",
   IF(OR(P9529 &lt; EDA_Outlier_Analysis!$F$7, P9529 &gt; EDA_Outlier_Analysis!$F$8),
      "Outlier",
      "Normal"))</f>
        <v/>
      </c>
      <c r="S9529" t="str">
        <f>IF(N9529="","",
   IF(OR(N9529 &lt;EDA_Outlier_Analysis!$I$10, N9529 &gt; EDA_Outlier_Analysis!$I$11),
      "Outlier",
      "Normal"))</f>
        <v>Normal</v>
      </c>
    </row>
    <row r="9530" spans="1:19">
      <c r="A9530" t="s">
        <v>20029</v>
      </c>
      <c r="B9530" s="4">
        <v>44713</v>
      </c>
      <c r="C9530" s="2">
        <v>273494.83</v>
      </c>
      <c r="D9530" t="s">
        <v>849</v>
      </c>
      <c r="E9530" t="s">
        <v>853</v>
      </c>
      <c r="F9530" t="s">
        <v>10</v>
      </c>
      <c r="G9530" t="s">
        <v>24</v>
      </c>
      <c r="H9530" t="s">
        <v>607</v>
      </c>
      <c r="J9530" t="s">
        <v>20030</v>
      </c>
      <c r="K9530" t="str">
        <f>IF(COUNTIF(Customers!A:A, H9530)&gt;0, "Valid", "Invalid")</f>
        <v>Valid</v>
      </c>
      <c r="L9530" t="str">
        <f t="shared" si="740"/>
        <v>6</v>
      </c>
      <c r="M9530" t="str">
        <f t="shared" si="741"/>
        <v>2022</v>
      </c>
      <c r="N9530">
        <f t="shared" si="742"/>
        <v>273494.83</v>
      </c>
      <c r="O9530">
        <f t="shared" si="743"/>
        <v>273494.83</v>
      </c>
      <c r="P9530" t="str">
        <f t="shared" si="744"/>
        <v/>
      </c>
      <c r="Q9530" s="48" t="str">
        <f>IF(O9530="","",
   IF(OR(O9530&lt;EDA_Outlier_Analysis!$C$10, O9530&gt;EDA_Outlier_Analysis!$C$11),
      "Outlier",
      "Normal"))</f>
        <v>Normal</v>
      </c>
      <c r="R9530" t="str">
        <f>IF(P9530="","",
   IF(OR(P9530 &lt; EDA_Outlier_Analysis!$F$7, P9530 &gt; EDA_Outlier_Analysis!$F$8),
      "Outlier",
      "Normal"))</f>
        <v/>
      </c>
      <c r="S9530" t="str">
        <f>IF(N9530="","",
   IF(OR(N9530 &lt;EDA_Outlier_Analysis!$I$10, N9530 &gt; EDA_Outlier_Analysis!$I$11),
      "Outlier",
      "Normal"))</f>
        <v>Normal</v>
      </c>
    </row>
    <row r="9531" spans="1:19">
      <c r="A9531" t="s">
        <v>20031</v>
      </c>
      <c r="B9531" s="4">
        <v>44850</v>
      </c>
      <c r="C9531" s="2">
        <v>169983.42</v>
      </c>
      <c r="D9531" t="s">
        <v>849</v>
      </c>
      <c r="E9531" t="s">
        <v>868</v>
      </c>
      <c r="F9531" t="s">
        <v>11</v>
      </c>
      <c r="G9531" t="s">
        <v>34</v>
      </c>
      <c r="H9531" t="s">
        <v>149</v>
      </c>
      <c r="J9531" t="s">
        <v>20032</v>
      </c>
      <c r="K9531" t="str">
        <f>IF(COUNTIF(Customers!A:A, H9531)&gt;0, "Valid", "Invalid")</f>
        <v>Valid</v>
      </c>
      <c r="L9531" t="str">
        <f t="shared" si="740"/>
        <v>10</v>
      </c>
      <c r="M9531" t="str">
        <f t="shared" si="741"/>
        <v>2022</v>
      </c>
      <c r="N9531">
        <f t="shared" si="742"/>
        <v>169983.42</v>
      </c>
      <c r="O9531">
        <f t="shared" si="743"/>
        <v>169983.42</v>
      </c>
      <c r="P9531" t="str">
        <f t="shared" si="744"/>
        <v/>
      </c>
      <c r="Q9531" s="48" t="str">
        <f>IF(O9531="","",
   IF(OR(O9531&lt;EDA_Outlier_Analysis!$C$10, O9531&gt;EDA_Outlier_Analysis!$C$11),
      "Outlier",
      "Normal"))</f>
        <v>Normal</v>
      </c>
      <c r="R9531" t="str">
        <f>IF(P9531="","",
   IF(OR(P9531 &lt; EDA_Outlier_Analysis!$F$7, P9531 &gt; EDA_Outlier_Analysis!$F$8),
      "Outlier",
      "Normal"))</f>
        <v/>
      </c>
      <c r="S9531" t="str">
        <f>IF(N9531="","",
   IF(OR(N9531 &lt;EDA_Outlier_Analysis!$I$10, N9531 &gt; EDA_Outlier_Analysis!$I$11),
      "Outlier",
      "Normal"))</f>
        <v>Normal</v>
      </c>
    </row>
    <row r="9532" spans="1:19">
      <c r="A9532" t="s">
        <v>20033</v>
      </c>
      <c r="B9532" s="4">
        <v>44716</v>
      </c>
      <c r="C9532" s="2">
        <v>212536.73</v>
      </c>
      <c r="D9532" t="s">
        <v>849</v>
      </c>
      <c r="E9532" t="s">
        <v>853</v>
      </c>
      <c r="F9532" t="s">
        <v>10</v>
      </c>
      <c r="G9532" t="s">
        <v>31</v>
      </c>
      <c r="H9532" t="s">
        <v>567</v>
      </c>
      <c r="J9532" t="s">
        <v>20034</v>
      </c>
      <c r="K9532" t="str">
        <f>IF(COUNTIF(Customers!A:A, H9532)&gt;0, "Valid", "Invalid")</f>
        <v>Valid</v>
      </c>
      <c r="L9532" t="str">
        <f t="shared" si="740"/>
        <v>6</v>
      </c>
      <c r="M9532" t="str">
        <f t="shared" si="741"/>
        <v>2022</v>
      </c>
      <c r="N9532">
        <f t="shared" si="742"/>
        <v>212536.73</v>
      </c>
      <c r="O9532">
        <f t="shared" si="743"/>
        <v>212536.73</v>
      </c>
      <c r="P9532" t="str">
        <f t="shared" si="744"/>
        <v/>
      </c>
      <c r="Q9532" s="48" t="str">
        <f>IF(O9532="","",
   IF(OR(O9532&lt;EDA_Outlier_Analysis!$C$10, O9532&gt;EDA_Outlier_Analysis!$C$11),
      "Outlier",
      "Normal"))</f>
        <v>Normal</v>
      </c>
      <c r="R9532" t="str">
        <f>IF(P9532="","",
   IF(OR(P9532 &lt; EDA_Outlier_Analysis!$F$7, P9532 &gt; EDA_Outlier_Analysis!$F$8),
      "Outlier",
      "Normal"))</f>
        <v/>
      </c>
      <c r="S9532" t="str">
        <f>IF(N9532="","",
   IF(OR(N9532 &lt;EDA_Outlier_Analysis!$I$10, N9532 &gt; EDA_Outlier_Analysis!$I$11),
      "Outlier",
      "Normal"))</f>
        <v>Normal</v>
      </c>
    </row>
    <row r="9533" spans="1:19">
      <c r="A9533" t="s">
        <v>20035</v>
      </c>
      <c r="B9533" s="4">
        <v>45097</v>
      </c>
      <c r="C9533" s="2">
        <v>-37329.480000000003</v>
      </c>
      <c r="D9533" t="s">
        <v>840</v>
      </c>
      <c r="E9533" t="s">
        <v>856</v>
      </c>
      <c r="F9533" t="s">
        <v>10</v>
      </c>
      <c r="G9533" t="s">
        <v>31</v>
      </c>
      <c r="I9533" t="s">
        <v>1086</v>
      </c>
      <c r="J9533" t="s">
        <v>20036</v>
      </c>
      <c r="K9533" t="str">
        <f>IF(COUNTIF(Customers!A:A, H9533)&gt;0, "Valid", "Invalid")</f>
        <v>Invalid</v>
      </c>
      <c r="L9533" t="str">
        <f t="shared" si="740"/>
        <v>6</v>
      </c>
      <c r="M9533" t="str">
        <f t="shared" si="741"/>
        <v>2023</v>
      </c>
      <c r="N9533">
        <f t="shared" si="742"/>
        <v>-37329.480000000003</v>
      </c>
      <c r="O9533" t="str">
        <f t="shared" si="743"/>
        <v/>
      </c>
      <c r="P9533">
        <f t="shared" si="744"/>
        <v>37329.480000000003</v>
      </c>
      <c r="Q9533" s="48" t="str">
        <f>IF(O9533="","",
   IF(OR(O9533&lt;EDA_Outlier_Analysis!$C$10, O9533&gt;EDA_Outlier_Analysis!$C$11),
      "Outlier",
      "Normal"))</f>
        <v/>
      </c>
      <c r="R9533" t="str">
        <f>IF(P9533="","",
   IF(OR(P9533 &lt; EDA_Outlier_Analysis!$F$7, P9533 &gt; EDA_Outlier_Analysis!$F$8),
      "Outlier",
      "Normal"))</f>
        <v>Normal</v>
      </c>
      <c r="S9533" t="str">
        <f>IF(N9533="","",
   IF(OR(N9533 &lt;EDA_Outlier_Analysis!$I$10, N9533 &gt; EDA_Outlier_Analysis!$I$11),
      "Outlier",
      "Normal"))</f>
        <v>Normal</v>
      </c>
    </row>
    <row r="9534" spans="1:19">
      <c r="A9534" t="s">
        <v>20037</v>
      </c>
      <c r="B9534" s="4">
        <v>45029</v>
      </c>
      <c r="C9534" s="2">
        <v>172616.71</v>
      </c>
      <c r="D9534" t="s">
        <v>849</v>
      </c>
      <c r="E9534" t="s">
        <v>850</v>
      </c>
      <c r="F9534" t="s">
        <v>9</v>
      </c>
      <c r="G9534" t="s">
        <v>20</v>
      </c>
      <c r="H9534" t="s">
        <v>749</v>
      </c>
      <c r="J9534" t="s">
        <v>20038</v>
      </c>
      <c r="K9534" t="str">
        <f>IF(COUNTIF(Customers!A:A, H9534)&gt;0, "Valid", "Invalid")</f>
        <v>Valid</v>
      </c>
      <c r="L9534" t="str">
        <f t="shared" si="740"/>
        <v>4</v>
      </c>
      <c r="M9534" t="str">
        <f t="shared" si="741"/>
        <v>2023</v>
      </c>
      <c r="N9534">
        <f t="shared" si="742"/>
        <v>172616.71</v>
      </c>
      <c r="O9534">
        <f t="shared" si="743"/>
        <v>172616.71</v>
      </c>
      <c r="P9534" t="str">
        <f t="shared" si="744"/>
        <v/>
      </c>
      <c r="Q9534" s="48" t="str">
        <f>IF(O9534="","",
   IF(OR(O9534&lt;EDA_Outlier_Analysis!$C$10, O9534&gt;EDA_Outlier_Analysis!$C$11),
      "Outlier",
      "Normal"))</f>
        <v>Normal</v>
      </c>
      <c r="R9534" t="str">
        <f>IF(P9534="","",
   IF(OR(P9534 &lt; EDA_Outlier_Analysis!$F$7, P9534 &gt; EDA_Outlier_Analysis!$F$8),
      "Outlier",
      "Normal"))</f>
        <v/>
      </c>
      <c r="S9534" t="str">
        <f>IF(N9534="","",
   IF(OR(N9534 &lt;EDA_Outlier_Analysis!$I$10, N9534 &gt; EDA_Outlier_Analysis!$I$11),
      "Outlier",
      "Normal"))</f>
        <v>Normal</v>
      </c>
    </row>
    <row r="9535" spans="1:19">
      <c r="A9535" t="s">
        <v>20039</v>
      </c>
      <c r="B9535" s="4">
        <v>44954</v>
      </c>
      <c r="C9535" s="2">
        <v>-20604.990000000002</v>
      </c>
      <c r="D9535" t="s">
        <v>840</v>
      </c>
      <c r="E9535" t="s">
        <v>856</v>
      </c>
      <c r="F9535" t="s">
        <v>10</v>
      </c>
      <c r="G9535" t="s">
        <v>34</v>
      </c>
      <c r="I9535" t="s">
        <v>1623</v>
      </c>
      <c r="J9535" t="s">
        <v>20040</v>
      </c>
      <c r="K9535" t="str">
        <f>IF(COUNTIF(Customers!A:A, H9535)&gt;0, "Valid", "Invalid")</f>
        <v>Invalid</v>
      </c>
      <c r="L9535" t="str">
        <f t="shared" si="740"/>
        <v>1</v>
      </c>
      <c r="M9535" t="str">
        <f t="shared" si="741"/>
        <v>2023</v>
      </c>
      <c r="N9535">
        <f t="shared" si="742"/>
        <v>-20604.990000000002</v>
      </c>
      <c r="O9535" t="str">
        <f t="shared" si="743"/>
        <v/>
      </c>
      <c r="P9535">
        <f t="shared" si="744"/>
        <v>20604.990000000002</v>
      </c>
      <c r="Q9535" s="48" t="str">
        <f>IF(O9535="","",
   IF(OR(O9535&lt;EDA_Outlier_Analysis!$C$10, O9535&gt;EDA_Outlier_Analysis!$C$11),
      "Outlier",
      "Normal"))</f>
        <v/>
      </c>
      <c r="R9535" t="str">
        <f>IF(P9535="","",
   IF(OR(P9535 &lt; EDA_Outlier_Analysis!$F$7, P9535 &gt; EDA_Outlier_Analysis!$F$8),
      "Outlier",
      "Normal"))</f>
        <v>Outlier</v>
      </c>
      <c r="S9535" t="str">
        <f>IF(N9535="","",
   IF(OR(N9535 &lt;EDA_Outlier_Analysis!$I$10, N9535 &gt; EDA_Outlier_Analysis!$I$11),
      "Outlier",
      "Normal"))</f>
        <v>Normal</v>
      </c>
    </row>
    <row r="9536" spans="1:19">
      <c r="A9536" t="s">
        <v>20041</v>
      </c>
      <c r="B9536" s="4">
        <v>44629</v>
      </c>
      <c r="C9536" s="2">
        <v>-58408.52</v>
      </c>
      <c r="D9536" t="s">
        <v>840</v>
      </c>
      <c r="E9536" t="s">
        <v>864</v>
      </c>
      <c r="F9536" t="s">
        <v>11</v>
      </c>
      <c r="G9536" t="s">
        <v>24</v>
      </c>
      <c r="I9536" t="s">
        <v>1156</v>
      </c>
      <c r="J9536" t="s">
        <v>20042</v>
      </c>
      <c r="K9536" t="str">
        <f>IF(COUNTIF(Customers!A:A, H9536)&gt;0, "Valid", "Invalid")</f>
        <v>Invalid</v>
      </c>
      <c r="L9536" t="str">
        <f t="shared" si="740"/>
        <v>3</v>
      </c>
      <c r="M9536" t="str">
        <f t="shared" si="741"/>
        <v>2022</v>
      </c>
      <c r="N9536">
        <f t="shared" si="742"/>
        <v>-58408.52</v>
      </c>
      <c r="O9536" t="str">
        <f t="shared" si="743"/>
        <v/>
      </c>
      <c r="P9536">
        <f t="shared" si="744"/>
        <v>58408.52</v>
      </c>
      <c r="Q9536" s="48" t="str">
        <f>IF(O9536="","",
   IF(OR(O9536&lt;EDA_Outlier_Analysis!$C$10, O9536&gt;EDA_Outlier_Analysis!$C$11),
      "Outlier",
      "Normal"))</f>
        <v/>
      </c>
      <c r="R9536" t="str">
        <f>IF(P9536="","",
   IF(OR(P9536 &lt; EDA_Outlier_Analysis!$F$7, P9536 &gt; EDA_Outlier_Analysis!$F$8),
      "Outlier",
      "Normal"))</f>
        <v>Outlier</v>
      </c>
      <c r="S9536" t="str">
        <f>IF(N9536="","",
   IF(OR(N9536 &lt;EDA_Outlier_Analysis!$I$10, N9536 &gt; EDA_Outlier_Analysis!$I$11),
      "Outlier",
      "Normal"))</f>
        <v>Normal</v>
      </c>
    </row>
    <row r="9537" spans="1:19">
      <c r="A9537" t="s">
        <v>20043</v>
      </c>
      <c r="B9537" s="4">
        <v>44826</v>
      </c>
      <c r="C9537" s="2">
        <v>-56138.55</v>
      </c>
      <c r="D9537" t="s">
        <v>840</v>
      </c>
      <c r="E9537" t="s">
        <v>878</v>
      </c>
      <c r="F9537" t="s">
        <v>9</v>
      </c>
      <c r="G9537" t="s">
        <v>34</v>
      </c>
      <c r="I9537" t="s">
        <v>979</v>
      </c>
      <c r="J9537" t="s">
        <v>20044</v>
      </c>
      <c r="K9537" t="str">
        <f>IF(COUNTIF(Customers!A:A, H9537)&gt;0, "Valid", "Invalid")</f>
        <v>Invalid</v>
      </c>
      <c r="L9537" t="str">
        <f t="shared" si="740"/>
        <v>9</v>
      </c>
      <c r="M9537" t="str">
        <f t="shared" si="741"/>
        <v>2022</v>
      </c>
      <c r="N9537">
        <f t="shared" si="742"/>
        <v>-56138.55</v>
      </c>
      <c r="O9537" t="str">
        <f t="shared" si="743"/>
        <v/>
      </c>
      <c r="P9537">
        <f t="shared" si="744"/>
        <v>56138.55</v>
      </c>
      <c r="Q9537" s="48" t="str">
        <f>IF(O9537="","",
   IF(OR(O9537&lt;EDA_Outlier_Analysis!$C$10, O9537&gt;EDA_Outlier_Analysis!$C$11),
      "Outlier",
      "Normal"))</f>
        <v/>
      </c>
      <c r="R9537" t="str">
        <f>IF(P9537="","",
   IF(OR(P9537 &lt; EDA_Outlier_Analysis!$F$7, P9537 &gt; EDA_Outlier_Analysis!$F$8),
      "Outlier",
      "Normal"))</f>
        <v>Outlier</v>
      </c>
      <c r="S9537" t="str">
        <f>IF(N9537="","",
   IF(OR(N9537 &lt;EDA_Outlier_Analysis!$I$10, N9537 &gt; EDA_Outlier_Analysis!$I$11),
      "Outlier",
      "Normal"))</f>
        <v>Normal</v>
      </c>
    </row>
    <row r="9538" spans="1:19">
      <c r="A9538" t="s">
        <v>20045</v>
      </c>
      <c r="B9538" s="4">
        <v>44747</v>
      </c>
      <c r="C9538" s="2">
        <v>4533.82</v>
      </c>
      <c r="D9538" t="s">
        <v>1345</v>
      </c>
      <c r="E9538" t="s">
        <v>1345</v>
      </c>
      <c r="F9538" t="s">
        <v>10</v>
      </c>
      <c r="G9538" t="s">
        <v>31</v>
      </c>
      <c r="J9538" t="s">
        <v>20046</v>
      </c>
      <c r="K9538" t="str">
        <f>IF(COUNTIF(Customers!A:A, H9538)&gt;0, "Valid", "Invalid")</f>
        <v>Invalid</v>
      </c>
      <c r="L9538" t="str">
        <f t="shared" si="740"/>
        <v>7</v>
      </c>
      <c r="M9538" t="str">
        <f t="shared" si="741"/>
        <v>2022</v>
      </c>
      <c r="N9538">
        <f t="shared" si="742"/>
        <v>-4533.82</v>
      </c>
      <c r="O9538" t="str">
        <f t="shared" si="743"/>
        <v/>
      </c>
      <c r="P9538" t="str">
        <f t="shared" si="744"/>
        <v/>
      </c>
      <c r="Q9538" s="48" t="str">
        <f>IF(O9538="","",
   IF(OR(O9538&lt;EDA_Outlier_Analysis!$C$10, O9538&gt;EDA_Outlier_Analysis!$C$11),
      "Outlier",
      "Normal"))</f>
        <v/>
      </c>
      <c r="R9538" t="str">
        <f>IF(P9538="","",
   IF(OR(P9538 &lt; EDA_Outlier_Analysis!$F$7, P9538 &gt; EDA_Outlier_Analysis!$F$8),
      "Outlier",
      "Normal"))</f>
        <v/>
      </c>
      <c r="S9538" t="str">
        <f>IF(N9538="","",
   IF(OR(N9538 &lt;EDA_Outlier_Analysis!$I$10, N9538 &gt; EDA_Outlier_Analysis!$I$11),
      "Outlier",
      "Normal"))</f>
        <v>Normal</v>
      </c>
    </row>
    <row r="9539" spans="1:19">
      <c r="A9539" t="s">
        <v>20047</v>
      </c>
      <c r="B9539" s="4">
        <v>45186</v>
      </c>
      <c r="C9539" s="2">
        <v>153843.35</v>
      </c>
      <c r="D9539" t="s">
        <v>849</v>
      </c>
      <c r="E9539" t="s">
        <v>868</v>
      </c>
      <c r="F9539" t="s">
        <v>10</v>
      </c>
      <c r="G9539" t="s">
        <v>34</v>
      </c>
      <c r="H9539" t="s">
        <v>195</v>
      </c>
      <c r="J9539" t="s">
        <v>20048</v>
      </c>
      <c r="K9539" t="str">
        <f>IF(COUNTIF(Customers!A:A, H9539)&gt;0, "Valid", "Invalid")</f>
        <v>Valid</v>
      </c>
      <c r="L9539" t="str">
        <f t="shared" ref="L9539:L9602" si="745">TEXT(B9539,"m")</f>
        <v>9</v>
      </c>
      <c r="M9539" t="str">
        <f t="shared" ref="M9539:M9602" si="746">TEXT(B9539,"yyyy")</f>
        <v>2023</v>
      </c>
      <c r="N9539">
        <f t="shared" ref="N9539:N9602" si="747">IF(D9539="Revenue",C9539,-ABS(C9539))</f>
        <v>153843.35</v>
      </c>
      <c r="O9539">
        <f t="shared" ref="O9539:O9602" si="748">IF(D9539="Revenue", C9539, "")</f>
        <v>153843.35</v>
      </c>
      <c r="P9539" t="str">
        <f t="shared" ref="P9539:P9602" si="749">IF(D9539="Expense", ABS(C9539), "")</f>
        <v/>
      </c>
      <c r="Q9539" s="48" t="str">
        <f>IF(O9539="","",
   IF(OR(O9539&lt;EDA_Outlier_Analysis!$C$10, O9539&gt;EDA_Outlier_Analysis!$C$11),
      "Outlier",
      "Normal"))</f>
        <v>Normal</v>
      </c>
      <c r="R9539" t="str">
        <f>IF(P9539="","",
   IF(OR(P9539 &lt; EDA_Outlier_Analysis!$F$7, P9539 &gt; EDA_Outlier_Analysis!$F$8),
      "Outlier",
      "Normal"))</f>
        <v/>
      </c>
      <c r="S9539" t="str">
        <f>IF(N9539="","",
   IF(OR(N9539 &lt;EDA_Outlier_Analysis!$I$10, N9539 &gt; EDA_Outlier_Analysis!$I$11),
      "Outlier",
      "Normal"))</f>
        <v>Normal</v>
      </c>
    </row>
    <row r="9540" spans="1:19">
      <c r="A9540" t="s">
        <v>20049</v>
      </c>
      <c r="B9540" s="4">
        <v>44590</v>
      </c>
      <c r="C9540" s="2">
        <v>85640.75</v>
      </c>
      <c r="D9540" t="s">
        <v>849</v>
      </c>
      <c r="E9540" t="s">
        <v>850</v>
      </c>
      <c r="F9540" t="s">
        <v>9</v>
      </c>
      <c r="G9540" t="s">
        <v>24</v>
      </c>
      <c r="H9540" t="s">
        <v>471</v>
      </c>
      <c r="J9540" t="s">
        <v>20050</v>
      </c>
      <c r="K9540" t="str">
        <f>IF(COUNTIF(Customers!A:A, H9540)&gt;0, "Valid", "Invalid")</f>
        <v>Valid</v>
      </c>
      <c r="L9540" t="str">
        <f t="shared" si="745"/>
        <v>1</v>
      </c>
      <c r="M9540" t="str">
        <f t="shared" si="746"/>
        <v>2022</v>
      </c>
      <c r="N9540">
        <f t="shared" si="747"/>
        <v>85640.75</v>
      </c>
      <c r="O9540">
        <f t="shared" si="748"/>
        <v>85640.75</v>
      </c>
      <c r="P9540" t="str">
        <f t="shared" si="749"/>
        <v/>
      </c>
      <c r="Q9540" s="48" t="str">
        <f>IF(O9540="","",
   IF(OR(O9540&lt;EDA_Outlier_Analysis!$C$10, O9540&gt;EDA_Outlier_Analysis!$C$11),
      "Outlier",
      "Normal"))</f>
        <v>Normal</v>
      </c>
      <c r="R9540" t="str">
        <f>IF(P9540="","",
   IF(OR(P9540 &lt; EDA_Outlier_Analysis!$F$7, P9540 &gt; EDA_Outlier_Analysis!$F$8),
      "Outlier",
      "Normal"))</f>
        <v/>
      </c>
      <c r="S9540" t="str">
        <f>IF(N9540="","",
   IF(OR(N9540 &lt;EDA_Outlier_Analysis!$I$10, N9540 &gt; EDA_Outlier_Analysis!$I$11),
      "Outlier",
      "Normal"))</f>
        <v>Normal</v>
      </c>
    </row>
    <row r="9541" spans="1:19">
      <c r="A9541" t="s">
        <v>20051</v>
      </c>
      <c r="B9541" s="4">
        <v>44720</v>
      </c>
      <c r="C9541" s="2">
        <v>70272.490000000005</v>
      </c>
      <c r="D9541" t="s">
        <v>849</v>
      </c>
      <c r="E9541" t="s">
        <v>850</v>
      </c>
      <c r="F9541" t="s">
        <v>11</v>
      </c>
      <c r="G9541" t="s">
        <v>20</v>
      </c>
      <c r="H9541" t="s">
        <v>113</v>
      </c>
      <c r="J9541" t="s">
        <v>20052</v>
      </c>
      <c r="K9541" t="str">
        <f>IF(COUNTIF(Customers!A:A, H9541)&gt;0, "Valid", "Invalid")</f>
        <v>Valid</v>
      </c>
      <c r="L9541" t="str">
        <f t="shared" si="745"/>
        <v>6</v>
      </c>
      <c r="M9541" t="str">
        <f t="shared" si="746"/>
        <v>2022</v>
      </c>
      <c r="N9541">
        <f t="shared" si="747"/>
        <v>70272.490000000005</v>
      </c>
      <c r="O9541">
        <f t="shared" si="748"/>
        <v>70272.490000000005</v>
      </c>
      <c r="P9541" t="str">
        <f t="shared" si="749"/>
        <v/>
      </c>
      <c r="Q9541" s="48" t="str">
        <f>IF(O9541="","",
   IF(OR(O9541&lt;EDA_Outlier_Analysis!$C$10, O9541&gt;EDA_Outlier_Analysis!$C$11),
      "Outlier",
      "Normal"))</f>
        <v>Normal</v>
      </c>
      <c r="R9541" t="str">
        <f>IF(P9541="","",
   IF(OR(P9541 &lt; EDA_Outlier_Analysis!$F$7, P9541 &gt; EDA_Outlier_Analysis!$F$8),
      "Outlier",
      "Normal"))</f>
        <v/>
      </c>
      <c r="S9541" t="str">
        <f>IF(N9541="","",
   IF(OR(N9541 &lt;EDA_Outlier_Analysis!$I$10, N9541 &gt; EDA_Outlier_Analysis!$I$11),
      "Outlier",
      "Normal"))</f>
        <v>Normal</v>
      </c>
    </row>
    <row r="9542" spans="1:19">
      <c r="A9542" t="s">
        <v>20053</v>
      </c>
      <c r="B9542" s="4">
        <v>44896</v>
      </c>
      <c r="C9542" s="2">
        <v>124213.99</v>
      </c>
      <c r="D9542" t="s">
        <v>849</v>
      </c>
      <c r="E9542" t="s">
        <v>850</v>
      </c>
      <c r="F9542" t="s">
        <v>9</v>
      </c>
      <c r="G9542" t="s">
        <v>24</v>
      </c>
      <c r="H9542" t="s">
        <v>401</v>
      </c>
      <c r="J9542" t="s">
        <v>20054</v>
      </c>
      <c r="K9542" t="str">
        <f>IF(COUNTIF(Customers!A:A, H9542)&gt;0, "Valid", "Invalid")</f>
        <v>Valid</v>
      </c>
      <c r="L9542" t="str">
        <f t="shared" si="745"/>
        <v>12</v>
      </c>
      <c r="M9542" t="str">
        <f t="shared" si="746"/>
        <v>2022</v>
      </c>
      <c r="N9542">
        <f t="shared" si="747"/>
        <v>124213.99</v>
      </c>
      <c r="O9542">
        <f t="shared" si="748"/>
        <v>124213.99</v>
      </c>
      <c r="P9542" t="str">
        <f t="shared" si="749"/>
        <v/>
      </c>
      <c r="Q9542" s="48" t="str">
        <f>IF(O9542="","",
   IF(OR(O9542&lt;EDA_Outlier_Analysis!$C$10, O9542&gt;EDA_Outlier_Analysis!$C$11),
      "Outlier",
      "Normal"))</f>
        <v>Normal</v>
      </c>
      <c r="R9542" t="str">
        <f>IF(P9542="","",
   IF(OR(P9542 &lt; EDA_Outlier_Analysis!$F$7, P9542 &gt; EDA_Outlier_Analysis!$F$8),
      "Outlier",
      "Normal"))</f>
        <v/>
      </c>
      <c r="S9542" t="str">
        <f>IF(N9542="","",
   IF(OR(N9542 &lt;EDA_Outlier_Analysis!$I$10, N9542 &gt; EDA_Outlier_Analysis!$I$11),
      "Outlier",
      "Normal"))</f>
        <v>Normal</v>
      </c>
    </row>
    <row r="9543" spans="1:19">
      <c r="A9543" t="s">
        <v>20055</v>
      </c>
      <c r="B9543" s="4">
        <v>44670</v>
      </c>
      <c r="C9543" s="2">
        <v>112609.82</v>
      </c>
      <c r="D9543" t="s">
        <v>849</v>
      </c>
      <c r="E9543" t="s">
        <v>853</v>
      </c>
      <c r="F9543" t="s">
        <v>10</v>
      </c>
      <c r="G9543" t="s">
        <v>31</v>
      </c>
      <c r="H9543" t="s">
        <v>465</v>
      </c>
      <c r="J9543" t="s">
        <v>20056</v>
      </c>
      <c r="K9543" t="str">
        <f>IF(COUNTIF(Customers!A:A, H9543)&gt;0, "Valid", "Invalid")</f>
        <v>Valid</v>
      </c>
      <c r="L9543" t="str">
        <f t="shared" si="745"/>
        <v>4</v>
      </c>
      <c r="M9543" t="str">
        <f t="shared" si="746"/>
        <v>2022</v>
      </c>
      <c r="N9543">
        <f t="shared" si="747"/>
        <v>112609.82</v>
      </c>
      <c r="O9543">
        <f t="shared" si="748"/>
        <v>112609.82</v>
      </c>
      <c r="P9543" t="str">
        <f t="shared" si="749"/>
        <v/>
      </c>
      <c r="Q9543" s="48" t="str">
        <f>IF(O9543="","",
   IF(OR(O9543&lt;EDA_Outlier_Analysis!$C$10, O9543&gt;EDA_Outlier_Analysis!$C$11),
      "Outlier",
      "Normal"))</f>
        <v>Normal</v>
      </c>
      <c r="R9543" t="str">
        <f>IF(P9543="","",
   IF(OR(P9543 &lt; EDA_Outlier_Analysis!$F$7, P9543 &gt; EDA_Outlier_Analysis!$F$8),
      "Outlier",
      "Normal"))</f>
        <v/>
      </c>
      <c r="S9543" t="str">
        <f>IF(N9543="","",
   IF(OR(N9543 &lt;EDA_Outlier_Analysis!$I$10, N9543 &gt; EDA_Outlier_Analysis!$I$11),
      "Outlier",
      "Normal"))</f>
        <v>Normal</v>
      </c>
    </row>
    <row r="9544" spans="1:19">
      <c r="A9544" t="s">
        <v>20057</v>
      </c>
      <c r="B9544" s="4">
        <v>45137</v>
      </c>
      <c r="C9544" s="2">
        <v>95460.4</v>
      </c>
      <c r="D9544" t="s">
        <v>849</v>
      </c>
      <c r="E9544" t="s">
        <v>868</v>
      </c>
      <c r="F9544" t="s">
        <v>10</v>
      </c>
      <c r="G9544" t="s">
        <v>31</v>
      </c>
      <c r="H9544" t="s">
        <v>493</v>
      </c>
      <c r="J9544" t="s">
        <v>20058</v>
      </c>
      <c r="K9544" t="str">
        <f>IF(COUNTIF(Customers!A:A, H9544)&gt;0, "Valid", "Invalid")</f>
        <v>Valid</v>
      </c>
      <c r="L9544" t="str">
        <f t="shared" si="745"/>
        <v>7</v>
      </c>
      <c r="M9544" t="str">
        <f t="shared" si="746"/>
        <v>2023</v>
      </c>
      <c r="N9544">
        <f t="shared" si="747"/>
        <v>95460.4</v>
      </c>
      <c r="O9544">
        <f t="shared" si="748"/>
        <v>95460.4</v>
      </c>
      <c r="P9544" t="str">
        <f t="shared" si="749"/>
        <v/>
      </c>
      <c r="Q9544" s="48" t="str">
        <f>IF(O9544="","",
   IF(OR(O9544&lt;EDA_Outlier_Analysis!$C$10, O9544&gt;EDA_Outlier_Analysis!$C$11),
      "Outlier",
      "Normal"))</f>
        <v>Normal</v>
      </c>
      <c r="R9544" t="str">
        <f>IF(P9544="","",
   IF(OR(P9544 &lt; EDA_Outlier_Analysis!$F$7, P9544 &gt; EDA_Outlier_Analysis!$F$8),
      "Outlier",
      "Normal"))</f>
        <v/>
      </c>
      <c r="S9544" t="str">
        <f>IF(N9544="","",
   IF(OR(N9544 &lt;EDA_Outlier_Analysis!$I$10, N9544 &gt; EDA_Outlier_Analysis!$I$11),
      "Outlier",
      "Normal"))</f>
        <v>Normal</v>
      </c>
    </row>
    <row r="9545" spans="1:19">
      <c r="A9545" t="s">
        <v>20059</v>
      </c>
      <c r="B9545" s="4">
        <v>44939</v>
      </c>
      <c r="C9545" s="2">
        <v>161028.74</v>
      </c>
      <c r="D9545" t="s">
        <v>849</v>
      </c>
      <c r="E9545" t="s">
        <v>850</v>
      </c>
      <c r="F9545" t="s">
        <v>10</v>
      </c>
      <c r="G9545" t="s">
        <v>31</v>
      </c>
      <c r="H9545" t="s">
        <v>211</v>
      </c>
      <c r="J9545" t="s">
        <v>20060</v>
      </c>
      <c r="K9545" t="str">
        <f>IF(COUNTIF(Customers!A:A, H9545)&gt;0, "Valid", "Invalid")</f>
        <v>Valid</v>
      </c>
      <c r="L9545" t="str">
        <f t="shared" si="745"/>
        <v>1</v>
      </c>
      <c r="M9545" t="str">
        <f t="shared" si="746"/>
        <v>2023</v>
      </c>
      <c r="N9545">
        <f t="shared" si="747"/>
        <v>161028.74</v>
      </c>
      <c r="O9545">
        <f t="shared" si="748"/>
        <v>161028.74</v>
      </c>
      <c r="P9545" t="str">
        <f t="shared" si="749"/>
        <v/>
      </c>
      <c r="Q9545" s="48" t="str">
        <f>IF(O9545="","",
   IF(OR(O9545&lt;EDA_Outlier_Analysis!$C$10, O9545&gt;EDA_Outlier_Analysis!$C$11),
      "Outlier",
      "Normal"))</f>
        <v>Normal</v>
      </c>
      <c r="R9545" t="str">
        <f>IF(P9545="","",
   IF(OR(P9545 &lt; EDA_Outlier_Analysis!$F$7, P9545 &gt; EDA_Outlier_Analysis!$F$8),
      "Outlier",
      "Normal"))</f>
        <v/>
      </c>
      <c r="S9545" t="str">
        <f>IF(N9545="","",
   IF(OR(N9545 &lt;EDA_Outlier_Analysis!$I$10, N9545 &gt; EDA_Outlier_Analysis!$I$11),
      "Outlier",
      "Normal"))</f>
        <v>Normal</v>
      </c>
    </row>
    <row r="9546" spans="1:19">
      <c r="A9546" t="s">
        <v>20061</v>
      </c>
      <c r="B9546" s="4">
        <v>45092</v>
      </c>
      <c r="C9546" s="2">
        <v>-41710.42</v>
      </c>
      <c r="D9546" t="s">
        <v>840</v>
      </c>
      <c r="E9546" t="s">
        <v>864</v>
      </c>
      <c r="F9546" t="s">
        <v>10</v>
      </c>
      <c r="G9546" t="s">
        <v>34</v>
      </c>
      <c r="I9546" t="s">
        <v>3502</v>
      </c>
      <c r="J9546" t="s">
        <v>20062</v>
      </c>
      <c r="K9546" t="str">
        <f>IF(COUNTIF(Customers!A:A, H9546)&gt;0, "Valid", "Invalid")</f>
        <v>Invalid</v>
      </c>
      <c r="L9546" t="str">
        <f t="shared" si="745"/>
        <v>6</v>
      </c>
      <c r="M9546" t="str">
        <f t="shared" si="746"/>
        <v>2023</v>
      </c>
      <c r="N9546">
        <f t="shared" si="747"/>
        <v>-41710.42</v>
      </c>
      <c r="O9546" t="str">
        <f t="shared" si="748"/>
        <v/>
      </c>
      <c r="P9546">
        <f t="shared" si="749"/>
        <v>41710.42</v>
      </c>
      <c r="Q9546" s="48" t="str">
        <f>IF(O9546="","",
   IF(OR(O9546&lt;EDA_Outlier_Analysis!$C$10, O9546&gt;EDA_Outlier_Analysis!$C$11),
      "Outlier",
      "Normal"))</f>
        <v/>
      </c>
      <c r="R9546" t="str">
        <f>IF(P9546="","",
   IF(OR(P9546 &lt; EDA_Outlier_Analysis!$F$7, P9546 &gt; EDA_Outlier_Analysis!$F$8),
      "Outlier",
      "Normal"))</f>
        <v>Normal</v>
      </c>
      <c r="S9546" t="str">
        <f>IF(N9546="","",
   IF(OR(N9546 &lt;EDA_Outlier_Analysis!$I$10, N9546 &gt; EDA_Outlier_Analysis!$I$11),
      "Outlier",
      "Normal"))</f>
        <v>Normal</v>
      </c>
    </row>
    <row r="9547" spans="1:19">
      <c r="A9547" t="s">
        <v>20063</v>
      </c>
      <c r="B9547" s="4">
        <v>44972</v>
      </c>
      <c r="C9547" s="2">
        <v>-37760.910000000003</v>
      </c>
      <c r="D9547" t="s">
        <v>840</v>
      </c>
      <c r="E9547" t="s">
        <v>856</v>
      </c>
      <c r="F9547" t="s">
        <v>11</v>
      </c>
      <c r="G9547" t="s">
        <v>20</v>
      </c>
      <c r="I9547" t="s">
        <v>1623</v>
      </c>
      <c r="J9547" t="s">
        <v>20064</v>
      </c>
      <c r="K9547" t="str">
        <f>IF(COUNTIF(Customers!A:A, H9547)&gt;0, "Valid", "Invalid")</f>
        <v>Invalid</v>
      </c>
      <c r="L9547" t="str">
        <f t="shared" si="745"/>
        <v>2</v>
      </c>
      <c r="M9547" t="str">
        <f t="shared" si="746"/>
        <v>2023</v>
      </c>
      <c r="N9547">
        <f t="shared" si="747"/>
        <v>-37760.910000000003</v>
      </c>
      <c r="O9547" t="str">
        <f t="shared" si="748"/>
        <v/>
      </c>
      <c r="P9547">
        <f t="shared" si="749"/>
        <v>37760.910000000003</v>
      </c>
      <c r="Q9547" s="48" t="str">
        <f>IF(O9547="","",
   IF(OR(O9547&lt;EDA_Outlier_Analysis!$C$10, O9547&gt;EDA_Outlier_Analysis!$C$11),
      "Outlier",
      "Normal"))</f>
        <v/>
      </c>
      <c r="R9547" t="str">
        <f>IF(P9547="","",
   IF(OR(P9547 &lt; EDA_Outlier_Analysis!$F$7, P9547 &gt; EDA_Outlier_Analysis!$F$8),
      "Outlier",
      "Normal"))</f>
        <v>Normal</v>
      </c>
      <c r="S9547" t="str">
        <f>IF(N9547="","",
   IF(OR(N9547 &lt;EDA_Outlier_Analysis!$I$10, N9547 &gt; EDA_Outlier_Analysis!$I$11),
      "Outlier",
      "Normal"))</f>
        <v>Normal</v>
      </c>
    </row>
    <row r="9548" spans="1:19">
      <c r="A9548" t="s">
        <v>20065</v>
      </c>
      <c r="B9548" s="4">
        <v>45192</v>
      </c>
      <c r="C9548" s="2">
        <v>-5587.6</v>
      </c>
      <c r="D9548" t="s">
        <v>840</v>
      </c>
      <c r="E9548" t="s">
        <v>905</v>
      </c>
      <c r="F9548" t="s">
        <v>10</v>
      </c>
      <c r="G9548" t="s">
        <v>34</v>
      </c>
      <c r="I9548" t="s">
        <v>987</v>
      </c>
      <c r="J9548" t="s">
        <v>20066</v>
      </c>
      <c r="K9548" t="str">
        <f>IF(COUNTIF(Customers!A:A, H9548)&gt;0, "Valid", "Invalid")</f>
        <v>Invalid</v>
      </c>
      <c r="L9548" t="str">
        <f t="shared" si="745"/>
        <v>9</v>
      </c>
      <c r="M9548" t="str">
        <f t="shared" si="746"/>
        <v>2023</v>
      </c>
      <c r="N9548">
        <f t="shared" si="747"/>
        <v>-5587.6</v>
      </c>
      <c r="O9548" t="str">
        <f t="shared" si="748"/>
        <v/>
      </c>
      <c r="P9548">
        <f t="shared" si="749"/>
        <v>5587.6</v>
      </c>
      <c r="Q9548" s="48" t="str">
        <f>IF(O9548="","",
   IF(OR(O9548&lt;EDA_Outlier_Analysis!$C$10, O9548&gt;EDA_Outlier_Analysis!$C$11),
      "Outlier",
      "Normal"))</f>
        <v/>
      </c>
      <c r="R9548" t="str">
        <f>IF(P9548="","",
   IF(OR(P9548 &lt; EDA_Outlier_Analysis!$F$7, P9548 &gt; EDA_Outlier_Analysis!$F$8),
      "Outlier",
      "Normal"))</f>
        <v>Outlier</v>
      </c>
      <c r="S9548" t="str">
        <f>IF(N9548="","",
   IF(OR(N9548 &lt;EDA_Outlier_Analysis!$I$10, N9548 &gt; EDA_Outlier_Analysis!$I$11),
      "Outlier",
      "Normal"))</f>
        <v>Normal</v>
      </c>
    </row>
    <row r="9549" spans="1:19">
      <c r="A9549" t="s">
        <v>20067</v>
      </c>
      <c r="B9549" s="4">
        <v>44707</v>
      </c>
      <c r="C9549" s="2">
        <v>-53615.4</v>
      </c>
      <c r="D9549" t="s">
        <v>840</v>
      </c>
      <c r="E9549" t="s">
        <v>878</v>
      </c>
      <c r="F9549" t="s">
        <v>11</v>
      </c>
      <c r="G9549" t="s">
        <v>34</v>
      </c>
      <c r="I9549" t="s">
        <v>1968</v>
      </c>
      <c r="J9549" t="s">
        <v>20068</v>
      </c>
      <c r="K9549" t="str">
        <f>IF(COUNTIF(Customers!A:A, H9549)&gt;0, "Valid", "Invalid")</f>
        <v>Invalid</v>
      </c>
      <c r="L9549" t="str">
        <f t="shared" si="745"/>
        <v>5</v>
      </c>
      <c r="M9549" t="str">
        <f t="shared" si="746"/>
        <v>2022</v>
      </c>
      <c r="N9549">
        <f t="shared" si="747"/>
        <v>-53615.4</v>
      </c>
      <c r="O9549" t="str">
        <f t="shared" si="748"/>
        <v/>
      </c>
      <c r="P9549">
        <f t="shared" si="749"/>
        <v>53615.4</v>
      </c>
      <c r="Q9549" s="48" t="str">
        <f>IF(O9549="","",
   IF(OR(O9549&lt;EDA_Outlier_Analysis!$C$10, O9549&gt;EDA_Outlier_Analysis!$C$11),
      "Outlier",
      "Normal"))</f>
        <v/>
      </c>
      <c r="R9549" t="str">
        <f>IF(P9549="","",
   IF(OR(P9549 &lt; EDA_Outlier_Analysis!$F$7, P9549 &gt; EDA_Outlier_Analysis!$F$8),
      "Outlier",
      "Normal"))</f>
        <v>Normal</v>
      </c>
      <c r="S9549" t="str">
        <f>IF(N9549="","",
   IF(OR(N9549 &lt;EDA_Outlier_Analysis!$I$10, N9549 &gt; EDA_Outlier_Analysis!$I$11),
      "Outlier",
      "Normal"))</f>
        <v>Normal</v>
      </c>
    </row>
    <row r="9550" spans="1:19">
      <c r="A9550" t="s">
        <v>20069</v>
      </c>
      <c r="B9550" s="4">
        <v>44742</v>
      </c>
      <c r="C9550" s="2">
        <v>204490.27</v>
      </c>
      <c r="D9550" t="s">
        <v>849</v>
      </c>
      <c r="E9550" t="s">
        <v>850</v>
      </c>
      <c r="F9550" t="s">
        <v>9</v>
      </c>
      <c r="G9550" t="s">
        <v>24</v>
      </c>
      <c r="H9550" t="s">
        <v>237</v>
      </c>
      <c r="J9550" t="s">
        <v>20070</v>
      </c>
      <c r="K9550" t="str">
        <f>IF(COUNTIF(Customers!A:A, H9550)&gt;0, "Valid", "Invalid")</f>
        <v>Valid</v>
      </c>
      <c r="L9550" t="str">
        <f t="shared" si="745"/>
        <v>6</v>
      </c>
      <c r="M9550" t="str">
        <f t="shared" si="746"/>
        <v>2022</v>
      </c>
      <c r="N9550">
        <f t="shared" si="747"/>
        <v>204490.27</v>
      </c>
      <c r="O9550">
        <f t="shared" si="748"/>
        <v>204490.27</v>
      </c>
      <c r="P9550" t="str">
        <f t="shared" si="749"/>
        <v/>
      </c>
      <c r="Q9550" s="48" t="str">
        <f>IF(O9550="","",
   IF(OR(O9550&lt;EDA_Outlier_Analysis!$C$10, O9550&gt;EDA_Outlier_Analysis!$C$11),
      "Outlier",
      "Normal"))</f>
        <v>Normal</v>
      </c>
      <c r="R9550" t="str">
        <f>IF(P9550="","",
   IF(OR(P9550 &lt; EDA_Outlier_Analysis!$F$7, P9550 &gt; EDA_Outlier_Analysis!$F$8),
      "Outlier",
      "Normal"))</f>
        <v/>
      </c>
      <c r="S9550" t="str">
        <f>IF(N9550="","",
   IF(OR(N9550 &lt;EDA_Outlier_Analysis!$I$10, N9550 &gt; EDA_Outlier_Analysis!$I$11),
      "Outlier",
      "Normal"))</f>
        <v>Normal</v>
      </c>
    </row>
    <row r="9551" spans="1:19">
      <c r="A9551" t="s">
        <v>20071</v>
      </c>
      <c r="B9551" s="4">
        <v>45257</v>
      </c>
      <c r="C9551" s="2">
        <v>133108.59</v>
      </c>
      <c r="D9551" t="s">
        <v>849</v>
      </c>
      <c r="E9551" t="s">
        <v>850</v>
      </c>
      <c r="F9551" t="s">
        <v>9</v>
      </c>
      <c r="G9551" t="s">
        <v>20</v>
      </c>
      <c r="H9551" t="s">
        <v>393</v>
      </c>
      <c r="J9551" t="s">
        <v>20072</v>
      </c>
      <c r="K9551" t="str">
        <f>IF(COUNTIF(Customers!A:A, H9551)&gt;0, "Valid", "Invalid")</f>
        <v>Valid</v>
      </c>
      <c r="L9551" t="str">
        <f t="shared" si="745"/>
        <v>11</v>
      </c>
      <c r="M9551" t="str">
        <f t="shared" si="746"/>
        <v>2023</v>
      </c>
      <c r="N9551">
        <f t="shared" si="747"/>
        <v>133108.59</v>
      </c>
      <c r="O9551">
        <f t="shared" si="748"/>
        <v>133108.59</v>
      </c>
      <c r="P9551" t="str">
        <f t="shared" si="749"/>
        <v/>
      </c>
      <c r="Q9551" s="48" t="str">
        <f>IF(O9551="","",
   IF(OR(O9551&lt;EDA_Outlier_Analysis!$C$10, O9551&gt;EDA_Outlier_Analysis!$C$11),
      "Outlier",
      "Normal"))</f>
        <v>Normal</v>
      </c>
      <c r="R9551" t="str">
        <f>IF(P9551="","",
   IF(OR(P9551 &lt; EDA_Outlier_Analysis!$F$7, P9551 &gt; EDA_Outlier_Analysis!$F$8),
      "Outlier",
      "Normal"))</f>
        <v/>
      </c>
      <c r="S9551" t="str">
        <f>IF(N9551="","",
   IF(OR(N9551 &lt;EDA_Outlier_Analysis!$I$10, N9551 &gt; EDA_Outlier_Analysis!$I$11),
      "Outlier",
      "Normal"))</f>
        <v>Normal</v>
      </c>
    </row>
    <row r="9552" spans="1:19">
      <c r="A9552" t="s">
        <v>20073</v>
      </c>
      <c r="B9552" s="4">
        <v>44883</v>
      </c>
      <c r="C9552" s="2">
        <v>-41143.29</v>
      </c>
      <c r="D9552" t="s">
        <v>840</v>
      </c>
      <c r="E9552" t="s">
        <v>856</v>
      </c>
      <c r="F9552" t="s">
        <v>10</v>
      </c>
      <c r="G9552" t="s">
        <v>31</v>
      </c>
      <c r="I9552" t="s">
        <v>1505</v>
      </c>
      <c r="J9552" t="s">
        <v>20074</v>
      </c>
      <c r="K9552" t="str">
        <f>IF(COUNTIF(Customers!A:A, H9552)&gt;0, "Valid", "Invalid")</f>
        <v>Invalid</v>
      </c>
      <c r="L9552" t="str">
        <f t="shared" si="745"/>
        <v>11</v>
      </c>
      <c r="M9552" t="str">
        <f t="shared" si="746"/>
        <v>2022</v>
      </c>
      <c r="N9552">
        <f t="shared" si="747"/>
        <v>-41143.29</v>
      </c>
      <c r="O9552" t="str">
        <f t="shared" si="748"/>
        <v/>
      </c>
      <c r="P9552">
        <f t="shared" si="749"/>
        <v>41143.29</v>
      </c>
      <c r="Q9552" s="48" t="str">
        <f>IF(O9552="","",
   IF(OR(O9552&lt;EDA_Outlier_Analysis!$C$10, O9552&gt;EDA_Outlier_Analysis!$C$11),
      "Outlier",
      "Normal"))</f>
        <v/>
      </c>
      <c r="R9552" t="str">
        <f>IF(P9552="","",
   IF(OR(P9552 &lt; EDA_Outlier_Analysis!$F$7, P9552 &gt; EDA_Outlier_Analysis!$F$8),
      "Outlier",
      "Normal"))</f>
        <v>Normal</v>
      </c>
      <c r="S9552" t="str">
        <f>IF(N9552="","",
   IF(OR(N9552 &lt;EDA_Outlier_Analysis!$I$10, N9552 &gt; EDA_Outlier_Analysis!$I$11),
      "Outlier",
      "Normal"))</f>
        <v>Normal</v>
      </c>
    </row>
    <row r="9553" spans="1:19">
      <c r="A9553" t="s">
        <v>20075</v>
      </c>
      <c r="B9553" s="4">
        <v>44702</v>
      </c>
      <c r="C9553" s="2">
        <v>-28333.57</v>
      </c>
      <c r="D9553" t="s">
        <v>840</v>
      </c>
      <c r="E9553" t="s">
        <v>878</v>
      </c>
      <c r="F9553" t="s">
        <v>10</v>
      </c>
      <c r="G9553" t="s">
        <v>31</v>
      </c>
      <c r="I9553" t="s">
        <v>1096</v>
      </c>
      <c r="J9553" t="s">
        <v>20076</v>
      </c>
      <c r="K9553" t="str">
        <f>IF(COUNTIF(Customers!A:A, H9553)&gt;0, "Valid", "Invalid")</f>
        <v>Invalid</v>
      </c>
      <c r="L9553" t="str">
        <f t="shared" si="745"/>
        <v>5</v>
      </c>
      <c r="M9553" t="str">
        <f t="shared" si="746"/>
        <v>2022</v>
      </c>
      <c r="N9553">
        <f t="shared" si="747"/>
        <v>-28333.57</v>
      </c>
      <c r="O9553" t="str">
        <f t="shared" si="748"/>
        <v/>
      </c>
      <c r="P9553">
        <f t="shared" si="749"/>
        <v>28333.57</v>
      </c>
      <c r="Q9553" s="48" t="str">
        <f>IF(O9553="","",
   IF(OR(O9553&lt;EDA_Outlier_Analysis!$C$10, O9553&gt;EDA_Outlier_Analysis!$C$11),
      "Outlier",
      "Normal"))</f>
        <v/>
      </c>
      <c r="R9553" t="str">
        <f>IF(P9553="","",
   IF(OR(P9553 &lt; EDA_Outlier_Analysis!$F$7, P9553 &gt; EDA_Outlier_Analysis!$F$8),
      "Outlier",
      "Normal"))</f>
        <v>Normal</v>
      </c>
      <c r="S9553" t="str">
        <f>IF(N9553="","",
   IF(OR(N9553 &lt;EDA_Outlier_Analysis!$I$10, N9553 &gt; EDA_Outlier_Analysis!$I$11),
      "Outlier",
      "Normal"))</f>
        <v>Normal</v>
      </c>
    </row>
    <row r="9554" spans="1:19">
      <c r="A9554" t="s">
        <v>20077</v>
      </c>
      <c r="B9554" s="4">
        <v>44609</v>
      </c>
      <c r="C9554" s="2">
        <v>157930</v>
      </c>
      <c r="D9554" t="s">
        <v>849</v>
      </c>
      <c r="E9554" t="s">
        <v>853</v>
      </c>
      <c r="F9554" t="s">
        <v>11</v>
      </c>
      <c r="G9554" t="s">
        <v>34</v>
      </c>
      <c r="H9554" t="s">
        <v>123</v>
      </c>
      <c r="J9554" t="s">
        <v>20078</v>
      </c>
      <c r="K9554" t="str">
        <f>IF(COUNTIF(Customers!A:A, H9554)&gt;0, "Valid", "Invalid")</f>
        <v>Valid</v>
      </c>
      <c r="L9554" t="str">
        <f t="shared" si="745"/>
        <v>2</v>
      </c>
      <c r="M9554" t="str">
        <f t="shared" si="746"/>
        <v>2022</v>
      </c>
      <c r="N9554">
        <f t="shared" si="747"/>
        <v>157930</v>
      </c>
      <c r="O9554">
        <f t="shared" si="748"/>
        <v>157930</v>
      </c>
      <c r="P9554" t="str">
        <f t="shared" si="749"/>
        <v/>
      </c>
      <c r="Q9554" s="48" t="str">
        <f>IF(O9554="","",
   IF(OR(O9554&lt;EDA_Outlier_Analysis!$C$10, O9554&gt;EDA_Outlier_Analysis!$C$11),
      "Outlier",
      "Normal"))</f>
        <v>Normal</v>
      </c>
      <c r="R9554" t="str">
        <f>IF(P9554="","",
   IF(OR(P9554 &lt; EDA_Outlier_Analysis!$F$7, P9554 &gt; EDA_Outlier_Analysis!$F$8),
      "Outlier",
      "Normal"))</f>
        <v/>
      </c>
      <c r="S9554" t="str">
        <f>IF(N9554="","",
   IF(OR(N9554 &lt;EDA_Outlier_Analysis!$I$10, N9554 &gt; EDA_Outlier_Analysis!$I$11),
      "Outlier",
      "Normal"))</f>
        <v>Normal</v>
      </c>
    </row>
    <row r="9555" spans="1:19">
      <c r="A9555" t="s">
        <v>20079</v>
      </c>
      <c r="B9555" s="4">
        <v>45118</v>
      </c>
      <c r="C9555" s="2">
        <v>-60765.42</v>
      </c>
      <c r="D9555" t="s">
        <v>840</v>
      </c>
      <c r="E9555" t="s">
        <v>841</v>
      </c>
      <c r="F9555" t="s">
        <v>10</v>
      </c>
      <c r="G9555" t="s">
        <v>24</v>
      </c>
      <c r="I9555" t="s">
        <v>1261</v>
      </c>
      <c r="J9555" t="s">
        <v>20080</v>
      </c>
      <c r="K9555" t="str">
        <f>IF(COUNTIF(Customers!A:A, H9555)&gt;0, "Valid", "Invalid")</f>
        <v>Invalid</v>
      </c>
      <c r="L9555" t="str">
        <f t="shared" si="745"/>
        <v>7</v>
      </c>
      <c r="M9555" t="str">
        <f t="shared" si="746"/>
        <v>2023</v>
      </c>
      <c r="N9555">
        <f t="shared" si="747"/>
        <v>-60765.42</v>
      </c>
      <c r="O9555" t="str">
        <f t="shared" si="748"/>
        <v/>
      </c>
      <c r="P9555">
        <f t="shared" si="749"/>
        <v>60765.42</v>
      </c>
      <c r="Q9555" s="48" t="str">
        <f>IF(O9555="","",
   IF(OR(O9555&lt;EDA_Outlier_Analysis!$C$10, O9555&gt;EDA_Outlier_Analysis!$C$11),
      "Outlier",
      "Normal"))</f>
        <v/>
      </c>
      <c r="R9555" t="str">
        <f>IF(P9555="","",
   IF(OR(P9555 &lt; EDA_Outlier_Analysis!$F$7, P9555 &gt; EDA_Outlier_Analysis!$F$8),
      "Outlier",
      "Normal"))</f>
        <v>Outlier</v>
      </c>
      <c r="S9555" t="str">
        <f>IF(N9555="","",
   IF(OR(N9555 &lt;EDA_Outlier_Analysis!$I$10, N9555 &gt; EDA_Outlier_Analysis!$I$11),
      "Outlier",
      "Normal"))</f>
        <v>Normal</v>
      </c>
    </row>
    <row r="9556" spans="1:19">
      <c r="A9556" t="s">
        <v>20081</v>
      </c>
      <c r="B9556" s="4">
        <v>45163</v>
      </c>
      <c r="C9556" s="2">
        <v>144268.66</v>
      </c>
      <c r="D9556" t="s">
        <v>849</v>
      </c>
      <c r="E9556" t="s">
        <v>868</v>
      </c>
      <c r="F9556" t="s">
        <v>10</v>
      </c>
      <c r="G9556" t="s">
        <v>34</v>
      </c>
      <c r="H9556" t="s">
        <v>315</v>
      </c>
      <c r="J9556" t="s">
        <v>20082</v>
      </c>
      <c r="K9556" t="str">
        <f>IF(COUNTIF(Customers!A:A, H9556)&gt;0, "Valid", "Invalid")</f>
        <v>Valid</v>
      </c>
      <c r="L9556" t="str">
        <f t="shared" si="745"/>
        <v>8</v>
      </c>
      <c r="M9556" t="str">
        <f t="shared" si="746"/>
        <v>2023</v>
      </c>
      <c r="N9556">
        <f t="shared" si="747"/>
        <v>144268.66</v>
      </c>
      <c r="O9556">
        <f t="shared" si="748"/>
        <v>144268.66</v>
      </c>
      <c r="P9556" t="str">
        <f t="shared" si="749"/>
        <v/>
      </c>
      <c r="Q9556" s="48" t="str">
        <f>IF(O9556="","",
   IF(OR(O9556&lt;EDA_Outlier_Analysis!$C$10, O9556&gt;EDA_Outlier_Analysis!$C$11),
      "Outlier",
      "Normal"))</f>
        <v>Normal</v>
      </c>
      <c r="R9556" t="str">
        <f>IF(P9556="","",
   IF(OR(P9556 &lt; EDA_Outlier_Analysis!$F$7, P9556 &gt; EDA_Outlier_Analysis!$F$8),
      "Outlier",
      "Normal"))</f>
        <v/>
      </c>
      <c r="S9556" t="str">
        <f>IF(N9556="","",
   IF(OR(N9556 &lt;EDA_Outlier_Analysis!$I$10, N9556 &gt; EDA_Outlier_Analysis!$I$11),
      "Outlier",
      "Normal"))</f>
        <v>Normal</v>
      </c>
    </row>
    <row r="9557" spans="1:19">
      <c r="A9557" t="s">
        <v>20083</v>
      </c>
      <c r="B9557" s="4">
        <v>44577</v>
      </c>
      <c r="C9557" s="2">
        <v>-26886.43</v>
      </c>
      <c r="D9557" t="s">
        <v>840</v>
      </c>
      <c r="E9557" t="s">
        <v>864</v>
      </c>
      <c r="F9557" t="s">
        <v>11</v>
      </c>
      <c r="G9557" t="s">
        <v>34</v>
      </c>
      <c r="I9557" t="s">
        <v>1093</v>
      </c>
      <c r="J9557" t="s">
        <v>20084</v>
      </c>
      <c r="K9557" t="str">
        <f>IF(COUNTIF(Customers!A:A, H9557)&gt;0, "Valid", "Invalid")</f>
        <v>Invalid</v>
      </c>
      <c r="L9557" t="str">
        <f t="shared" si="745"/>
        <v>1</v>
      </c>
      <c r="M9557" t="str">
        <f t="shared" si="746"/>
        <v>2022</v>
      </c>
      <c r="N9557">
        <f t="shared" si="747"/>
        <v>-26886.43</v>
      </c>
      <c r="O9557" t="str">
        <f t="shared" si="748"/>
        <v/>
      </c>
      <c r="P9557">
        <f t="shared" si="749"/>
        <v>26886.43</v>
      </c>
      <c r="Q9557" s="48" t="str">
        <f>IF(O9557="","",
   IF(OR(O9557&lt;EDA_Outlier_Analysis!$C$10, O9557&gt;EDA_Outlier_Analysis!$C$11),
      "Outlier",
      "Normal"))</f>
        <v/>
      </c>
      <c r="R9557" t="str">
        <f>IF(P9557="","",
   IF(OR(P9557 &lt; EDA_Outlier_Analysis!$F$7, P9557 &gt; EDA_Outlier_Analysis!$F$8),
      "Outlier",
      "Normal"))</f>
        <v>Outlier</v>
      </c>
      <c r="S9557" t="str">
        <f>IF(N9557="","",
   IF(OR(N9557 &lt;EDA_Outlier_Analysis!$I$10, N9557 &gt; EDA_Outlier_Analysis!$I$11),
      "Outlier",
      "Normal"))</f>
        <v>Normal</v>
      </c>
    </row>
    <row r="9558" spans="1:19">
      <c r="A9558" t="s">
        <v>20085</v>
      </c>
      <c r="B9558" s="4">
        <v>45277</v>
      </c>
      <c r="C9558" s="2">
        <v>271126.14</v>
      </c>
      <c r="D9558" t="s">
        <v>849</v>
      </c>
      <c r="E9558" t="s">
        <v>850</v>
      </c>
      <c r="F9558" t="s">
        <v>10</v>
      </c>
      <c r="G9558" t="s">
        <v>20</v>
      </c>
      <c r="H9558" t="s">
        <v>69</v>
      </c>
      <c r="J9558" t="s">
        <v>20086</v>
      </c>
      <c r="K9558" t="str">
        <f>IF(COUNTIF(Customers!A:A, H9558)&gt;0, "Valid", "Invalid")</f>
        <v>Valid</v>
      </c>
      <c r="L9558" t="str">
        <f t="shared" si="745"/>
        <v>12</v>
      </c>
      <c r="M9558" t="str">
        <f t="shared" si="746"/>
        <v>2023</v>
      </c>
      <c r="N9558">
        <f t="shared" si="747"/>
        <v>271126.14</v>
      </c>
      <c r="O9558">
        <f t="shared" si="748"/>
        <v>271126.14</v>
      </c>
      <c r="P9558" t="str">
        <f t="shared" si="749"/>
        <v/>
      </c>
      <c r="Q9558" s="48" t="str">
        <f>IF(O9558="","",
   IF(OR(O9558&lt;EDA_Outlier_Analysis!$C$10, O9558&gt;EDA_Outlier_Analysis!$C$11),
      "Outlier",
      "Normal"))</f>
        <v>Normal</v>
      </c>
      <c r="R9558" t="str">
        <f>IF(P9558="","",
   IF(OR(P9558 &lt; EDA_Outlier_Analysis!$F$7, P9558 &gt; EDA_Outlier_Analysis!$F$8),
      "Outlier",
      "Normal"))</f>
        <v/>
      </c>
      <c r="S9558" t="str">
        <f>IF(N9558="","",
   IF(OR(N9558 &lt;EDA_Outlier_Analysis!$I$10, N9558 &gt; EDA_Outlier_Analysis!$I$11),
      "Outlier",
      "Normal"))</f>
        <v>Normal</v>
      </c>
    </row>
    <row r="9559" spans="1:19">
      <c r="A9559" t="s">
        <v>20087</v>
      </c>
      <c r="B9559" s="4">
        <v>45139</v>
      </c>
      <c r="C9559" s="2">
        <v>137246.47</v>
      </c>
      <c r="D9559" t="s">
        <v>849</v>
      </c>
      <c r="E9559" t="s">
        <v>868</v>
      </c>
      <c r="F9559" t="s">
        <v>10</v>
      </c>
      <c r="G9559" t="s">
        <v>20</v>
      </c>
      <c r="H9559" t="s">
        <v>401</v>
      </c>
      <c r="J9559" t="s">
        <v>20088</v>
      </c>
      <c r="K9559" t="str">
        <f>IF(COUNTIF(Customers!A:A, H9559)&gt;0, "Valid", "Invalid")</f>
        <v>Valid</v>
      </c>
      <c r="L9559" t="str">
        <f t="shared" si="745"/>
        <v>8</v>
      </c>
      <c r="M9559" t="str">
        <f t="shared" si="746"/>
        <v>2023</v>
      </c>
      <c r="N9559">
        <f t="shared" si="747"/>
        <v>137246.47</v>
      </c>
      <c r="O9559">
        <f t="shared" si="748"/>
        <v>137246.47</v>
      </c>
      <c r="P9559" t="str">
        <f t="shared" si="749"/>
        <v/>
      </c>
      <c r="Q9559" s="48" t="str">
        <f>IF(O9559="","",
   IF(OR(O9559&lt;EDA_Outlier_Analysis!$C$10, O9559&gt;EDA_Outlier_Analysis!$C$11),
      "Outlier",
      "Normal"))</f>
        <v>Normal</v>
      </c>
      <c r="R9559" t="str">
        <f>IF(P9559="","",
   IF(OR(P9559 &lt; EDA_Outlier_Analysis!$F$7, P9559 &gt; EDA_Outlier_Analysis!$F$8),
      "Outlier",
      "Normal"))</f>
        <v/>
      </c>
      <c r="S9559" t="str">
        <f>IF(N9559="","",
   IF(OR(N9559 &lt;EDA_Outlier_Analysis!$I$10, N9559 &gt; EDA_Outlier_Analysis!$I$11),
      "Outlier",
      "Normal"))</f>
        <v>Normal</v>
      </c>
    </row>
    <row r="9560" spans="1:19">
      <c r="A9560" t="s">
        <v>20089</v>
      </c>
      <c r="B9560" s="4">
        <v>44825</v>
      </c>
      <c r="C9560" s="2">
        <v>-24297.52</v>
      </c>
      <c r="D9560" t="s">
        <v>840</v>
      </c>
      <c r="E9560" t="s">
        <v>878</v>
      </c>
      <c r="F9560" t="s">
        <v>11</v>
      </c>
      <c r="G9560" t="s">
        <v>24</v>
      </c>
      <c r="I9560" t="s">
        <v>4500</v>
      </c>
      <c r="J9560" t="s">
        <v>20090</v>
      </c>
      <c r="K9560" t="str">
        <f>IF(COUNTIF(Customers!A:A, H9560)&gt;0, "Valid", "Invalid")</f>
        <v>Invalid</v>
      </c>
      <c r="L9560" t="str">
        <f t="shared" si="745"/>
        <v>9</v>
      </c>
      <c r="M9560" t="str">
        <f t="shared" si="746"/>
        <v>2022</v>
      </c>
      <c r="N9560">
        <f t="shared" si="747"/>
        <v>-24297.52</v>
      </c>
      <c r="O9560" t="str">
        <f t="shared" si="748"/>
        <v/>
      </c>
      <c r="P9560">
        <f t="shared" si="749"/>
        <v>24297.52</v>
      </c>
      <c r="Q9560" s="48" t="str">
        <f>IF(O9560="","",
   IF(OR(O9560&lt;EDA_Outlier_Analysis!$C$10, O9560&gt;EDA_Outlier_Analysis!$C$11),
      "Outlier",
      "Normal"))</f>
        <v/>
      </c>
      <c r="R9560" t="str">
        <f>IF(P9560="","",
   IF(OR(P9560 &lt; EDA_Outlier_Analysis!$F$7, P9560 &gt; EDA_Outlier_Analysis!$F$8),
      "Outlier",
      "Normal"))</f>
        <v>Outlier</v>
      </c>
      <c r="S9560" t="str">
        <f>IF(N9560="","",
   IF(OR(N9560 &lt;EDA_Outlier_Analysis!$I$10, N9560 &gt; EDA_Outlier_Analysis!$I$11),
      "Outlier",
      "Normal"))</f>
        <v>Normal</v>
      </c>
    </row>
    <row r="9561" spans="1:19">
      <c r="A9561" t="s">
        <v>20091</v>
      </c>
      <c r="B9561" s="4">
        <v>44708</v>
      </c>
      <c r="C9561" s="2">
        <v>141563.59</v>
      </c>
      <c r="D9561" t="s">
        <v>849</v>
      </c>
      <c r="E9561" t="s">
        <v>850</v>
      </c>
      <c r="F9561" t="s">
        <v>10</v>
      </c>
      <c r="G9561" t="s">
        <v>24</v>
      </c>
      <c r="H9561" t="s">
        <v>565</v>
      </c>
      <c r="J9561" t="s">
        <v>20092</v>
      </c>
      <c r="K9561" t="str">
        <f>IF(COUNTIF(Customers!A:A, H9561)&gt;0, "Valid", "Invalid")</f>
        <v>Valid</v>
      </c>
      <c r="L9561" t="str">
        <f t="shared" si="745"/>
        <v>5</v>
      </c>
      <c r="M9561" t="str">
        <f t="shared" si="746"/>
        <v>2022</v>
      </c>
      <c r="N9561">
        <f t="shared" si="747"/>
        <v>141563.59</v>
      </c>
      <c r="O9561">
        <f t="shared" si="748"/>
        <v>141563.59</v>
      </c>
      <c r="P9561" t="str">
        <f t="shared" si="749"/>
        <v/>
      </c>
      <c r="Q9561" s="48" t="str">
        <f>IF(O9561="","",
   IF(OR(O9561&lt;EDA_Outlier_Analysis!$C$10, O9561&gt;EDA_Outlier_Analysis!$C$11),
      "Outlier",
      "Normal"))</f>
        <v>Normal</v>
      </c>
      <c r="R9561" t="str">
        <f>IF(P9561="","",
   IF(OR(P9561 &lt; EDA_Outlier_Analysis!$F$7, P9561 &gt; EDA_Outlier_Analysis!$F$8),
      "Outlier",
      "Normal"))</f>
        <v/>
      </c>
      <c r="S9561" t="str">
        <f>IF(N9561="","",
   IF(OR(N9561 &lt;EDA_Outlier_Analysis!$I$10, N9561 &gt; EDA_Outlier_Analysis!$I$11),
      "Outlier",
      "Normal"))</f>
        <v>Normal</v>
      </c>
    </row>
    <row r="9562" spans="1:19">
      <c r="A9562" t="s">
        <v>20093</v>
      </c>
      <c r="B9562" s="4">
        <v>44944</v>
      </c>
      <c r="C9562" s="2">
        <v>13803</v>
      </c>
      <c r="D9562" t="s">
        <v>971</v>
      </c>
      <c r="E9562" t="s">
        <v>971</v>
      </c>
      <c r="F9562" t="s">
        <v>9</v>
      </c>
      <c r="G9562" t="s">
        <v>31</v>
      </c>
      <c r="J9562" t="s">
        <v>20094</v>
      </c>
      <c r="K9562" t="str">
        <f>IF(COUNTIF(Customers!A:A, H9562)&gt;0, "Valid", "Invalid")</f>
        <v>Invalid</v>
      </c>
      <c r="L9562" t="str">
        <f t="shared" si="745"/>
        <v>1</v>
      </c>
      <c r="M9562" t="str">
        <f t="shared" si="746"/>
        <v>2023</v>
      </c>
      <c r="N9562">
        <f t="shared" si="747"/>
        <v>-13803</v>
      </c>
      <c r="O9562" t="str">
        <f t="shared" si="748"/>
        <v/>
      </c>
      <c r="P9562" t="str">
        <f t="shared" si="749"/>
        <v/>
      </c>
      <c r="Q9562" s="48" t="str">
        <f>IF(O9562="","",
   IF(OR(O9562&lt;EDA_Outlier_Analysis!$C$10, O9562&gt;EDA_Outlier_Analysis!$C$11),
      "Outlier",
      "Normal"))</f>
        <v/>
      </c>
      <c r="R9562" t="str">
        <f>IF(P9562="","",
   IF(OR(P9562 &lt; EDA_Outlier_Analysis!$F$7, P9562 &gt; EDA_Outlier_Analysis!$F$8),
      "Outlier",
      "Normal"))</f>
        <v/>
      </c>
      <c r="S9562" t="str">
        <f>IF(N9562="","",
   IF(OR(N9562 &lt;EDA_Outlier_Analysis!$I$10, N9562 &gt; EDA_Outlier_Analysis!$I$11),
      "Outlier",
      "Normal"))</f>
        <v>Normal</v>
      </c>
    </row>
    <row r="9563" spans="1:19">
      <c r="A9563" t="s">
        <v>20095</v>
      </c>
      <c r="B9563" s="4">
        <v>45099</v>
      </c>
      <c r="C9563" s="2">
        <v>118294.91</v>
      </c>
      <c r="D9563" t="s">
        <v>849</v>
      </c>
      <c r="E9563" t="s">
        <v>853</v>
      </c>
      <c r="F9563" t="s">
        <v>11</v>
      </c>
      <c r="G9563" t="s">
        <v>31</v>
      </c>
      <c r="H9563" t="s">
        <v>367</v>
      </c>
      <c r="J9563" t="s">
        <v>20096</v>
      </c>
      <c r="K9563" t="str">
        <f>IF(COUNTIF(Customers!A:A, H9563)&gt;0, "Valid", "Invalid")</f>
        <v>Valid</v>
      </c>
      <c r="L9563" t="str">
        <f t="shared" si="745"/>
        <v>6</v>
      </c>
      <c r="M9563" t="str">
        <f t="shared" si="746"/>
        <v>2023</v>
      </c>
      <c r="N9563">
        <f t="shared" si="747"/>
        <v>118294.91</v>
      </c>
      <c r="O9563">
        <f t="shared" si="748"/>
        <v>118294.91</v>
      </c>
      <c r="P9563" t="str">
        <f t="shared" si="749"/>
        <v/>
      </c>
      <c r="Q9563" s="48" t="str">
        <f>IF(O9563="","",
   IF(OR(O9563&lt;EDA_Outlier_Analysis!$C$10, O9563&gt;EDA_Outlier_Analysis!$C$11),
      "Outlier",
      "Normal"))</f>
        <v>Normal</v>
      </c>
      <c r="R9563" t="str">
        <f>IF(P9563="","",
   IF(OR(P9563 &lt; EDA_Outlier_Analysis!$F$7, P9563 &gt; EDA_Outlier_Analysis!$F$8),
      "Outlier",
      "Normal"))</f>
        <v/>
      </c>
      <c r="S9563" t="str">
        <f>IF(N9563="","",
   IF(OR(N9563 &lt;EDA_Outlier_Analysis!$I$10, N9563 &gt; EDA_Outlier_Analysis!$I$11),
      "Outlier",
      "Normal"))</f>
        <v>Normal</v>
      </c>
    </row>
    <row r="9564" spans="1:19">
      <c r="A9564" t="s">
        <v>20097</v>
      </c>
      <c r="B9564" s="4">
        <v>45092</v>
      </c>
      <c r="C9564" s="2">
        <v>59931.17</v>
      </c>
      <c r="D9564" t="s">
        <v>849</v>
      </c>
      <c r="E9564" t="s">
        <v>850</v>
      </c>
      <c r="F9564" t="s">
        <v>9</v>
      </c>
      <c r="G9564" t="s">
        <v>20</v>
      </c>
      <c r="H9564" t="s">
        <v>199</v>
      </c>
      <c r="J9564" t="s">
        <v>20098</v>
      </c>
      <c r="K9564" t="str">
        <f>IF(COUNTIF(Customers!A:A, H9564)&gt;0, "Valid", "Invalid")</f>
        <v>Valid</v>
      </c>
      <c r="L9564" t="str">
        <f t="shared" si="745"/>
        <v>6</v>
      </c>
      <c r="M9564" t="str">
        <f t="shared" si="746"/>
        <v>2023</v>
      </c>
      <c r="N9564">
        <f t="shared" si="747"/>
        <v>59931.17</v>
      </c>
      <c r="O9564">
        <f t="shared" si="748"/>
        <v>59931.17</v>
      </c>
      <c r="P9564" t="str">
        <f t="shared" si="749"/>
        <v/>
      </c>
      <c r="Q9564" s="48" t="str">
        <f>IF(O9564="","",
   IF(OR(O9564&lt;EDA_Outlier_Analysis!$C$10, O9564&gt;EDA_Outlier_Analysis!$C$11),
      "Outlier",
      "Normal"))</f>
        <v>Normal</v>
      </c>
      <c r="R9564" t="str">
        <f>IF(P9564="","",
   IF(OR(P9564 &lt; EDA_Outlier_Analysis!$F$7, P9564 &gt; EDA_Outlier_Analysis!$F$8),
      "Outlier",
      "Normal"))</f>
        <v/>
      </c>
      <c r="S9564" t="str">
        <f>IF(N9564="","",
   IF(OR(N9564 &lt;EDA_Outlier_Analysis!$I$10, N9564 &gt; EDA_Outlier_Analysis!$I$11),
      "Outlier",
      "Normal"))</f>
        <v>Normal</v>
      </c>
    </row>
    <row r="9565" spans="1:19">
      <c r="A9565" t="s">
        <v>20099</v>
      </c>
      <c r="B9565" s="4">
        <v>45131</v>
      </c>
      <c r="C9565" s="2">
        <v>186353.3</v>
      </c>
      <c r="D9565" t="s">
        <v>849</v>
      </c>
      <c r="E9565" t="s">
        <v>850</v>
      </c>
      <c r="F9565" t="s">
        <v>9</v>
      </c>
      <c r="G9565" t="s">
        <v>34</v>
      </c>
      <c r="H9565" t="s">
        <v>73</v>
      </c>
      <c r="J9565" t="s">
        <v>20100</v>
      </c>
      <c r="K9565" t="str">
        <f>IF(COUNTIF(Customers!A:A, H9565)&gt;0, "Valid", "Invalid")</f>
        <v>Valid</v>
      </c>
      <c r="L9565" t="str">
        <f t="shared" si="745"/>
        <v>7</v>
      </c>
      <c r="M9565" t="str">
        <f t="shared" si="746"/>
        <v>2023</v>
      </c>
      <c r="N9565">
        <f t="shared" si="747"/>
        <v>186353.3</v>
      </c>
      <c r="O9565">
        <f t="shared" si="748"/>
        <v>186353.3</v>
      </c>
      <c r="P9565" t="str">
        <f t="shared" si="749"/>
        <v/>
      </c>
      <c r="Q9565" s="48" t="str">
        <f>IF(O9565="","",
   IF(OR(O9565&lt;EDA_Outlier_Analysis!$C$10, O9565&gt;EDA_Outlier_Analysis!$C$11),
      "Outlier",
      "Normal"))</f>
        <v>Normal</v>
      </c>
      <c r="R9565" t="str">
        <f>IF(P9565="","",
   IF(OR(P9565 &lt; EDA_Outlier_Analysis!$F$7, P9565 &gt; EDA_Outlier_Analysis!$F$8),
      "Outlier",
      "Normal"))</f>
        <v/>
      </c>
      <c r="S9565" t="str">
        <f>IF(N9565="","",
   IF(OR(N9565 &lt;EDA_Outlier_Analysis!$I$10, N9565 &gt; EDA_Outlier_Analysis!$I$11),
      "Outlier",
      "Normal"))</f>
        <v>Normal</v>
      </c>
    </row>
    <row r="9566" spans="1:19">
      <c r="A9566" t="s">
        <v>20101</v>
      </c>
      <c r="B9566" s="4">
        <v>44621</v>
      </c>
      <c r="C9566" s="2">
        <v>-55234.31</v>
      </c>
      <c r="D9566" t="s">
        <v>840</v>
      </c>
      <c r="E9566" t="s">
        <v>841</v>
      </c>
      <c r="F9566" t="s">
        <v>10</v>
      </c>
      <c r="G9566" t="s">
        <v>31</v>
      </c>
      <c r="I9566" t="s">
        <v>1415</v>
      </c>
      <c r="J9566" t="s">
        <v>20102</v>
      </c>
      <c r="K9566" t="str">
        <f>IF(COUNTIF(Customers!A:A, H9566)&gt;0, "Valid", "Invalid")</f>
        <v>Invalid</v>
      </c>
      <c r="L9566" t="str">
        <f t="shared" si="745"/>
        <v>3</v>
      </c>
      <c r="M9566" t="str">
        <f t="shared" si="746"/>
        <v>2022</v>
      </c>
      <c r="N9566">
        <f t="shared" si="747"/>
        <v>-55234.31</v>
      </c>
      <c r="O9566" t="str">
        <f t="shared" si="748"/>
        <v/>
      </c>
      <c r="P9566">
        <f t="shared" si="749"/>
        <v>55234.31</v>
      </c>
      <c r="Q9566" s="48" t="str">
        <f>IF(O9566="","",
   IF(OR(O9566&lt;EDA_Outlier_Analysis!$C$10, O9566&gt;EDA_Outlier_Analysis!$C$11),
      "Outlier",
      "Normal"))</f>
        <v/>
      </c>
      <c r="R9566" t="str">
        <f>IF(P9566="","",
   IF(OR(P9566 &lt; EDA_Outlier_Analysis!$F$7, P9566 &gt; EDA_Outlier_Analysis!$F$8),
      "Outlier",
      "Normal"))</f>
        <v>Outlier</v>
      </c>
      <c r="S9566" t="str">
        <f>IF(N9566="","",
   IF(OR(N9566 &lt;EDA_Outlier_Analysis!$I$10, N9566 &gt; EDA_Outlier_Analysis!$I$11),
      "Outlier",
      "Normal"))</f>
        <v>Normal</v>
      </c>
    </row>
    <row r="9567" spans="1:19">
      <c r="A9567" t="s">
        <v>20103</v>
      </c>
      <c r="B9567" s="4">
        <v>44819</v>
      </c>
      <c r="C9567" s="2">
        <v>125326.82</v>
      </c>
      <c r="D9567" t="s">
        <v>849</v>
      </c>
      <c r="E9567" t="s">
        <v>853</v>
      </c>
      <c r="F9567" t="s">
        <v>9</v>
      </c>
      <c r="G9567" t="s">
        <v>20</v>
      </c>
      <c r="H9567" t="s">
        <v>535</v>
      </c>
      <c r="J9567" t="s">
        <v>20104</v>
      </c>
      <c r="K9567" t="str">
        <f>IF(COUNTIF(Customers!A:A, H9567)&gt;0, "Valid", "Invalid")</f>
        <v>Valid</v>
      </c>
      <c r="L9567" t="str">
        <f t="shared" si="745"/>
        <v>9</v>
      </c>
      <c r="M9567" t="str">
        <f t="shared" si="746"/>
        <v>2022</v>
      </c>
      <c r="N9567">
        <f t="shared" si="747"/>
        <v>125326.82</v>
      </c>
      <c r="O9567">
        <f t="shared" si="748"/>
        <v>125326.82</v>
      </c>
      <c r="P9567" t="str">
        <f t="shared" si="749"/>
        <v/>
      </c>
      <c r="Q9567" s="48" t="str">
        <f>IF(O9567="","",
   IF(OR(O9567&lt;EDA_Outlier_Analysis!$C$10, O9567&gt;EDA_Outlier_Analysis!$C$11),
      "Outlier",
      "Normal"))</f>
        <v>Normal</v>
      </c>
      <c r="R9567" t="str">
        <f>IF(P9567="","",
   IF(OR(P9567 &lt; EDA_Outlier_Analysis!$F$7, P9567 &gt; EDA_Outlier_Analysis!$F$8),
      "Outlier",
      "Normal"))</f>
        <v/>
      </c>
      <c r="S9567" t="str">
        <f>IF(N9567="","",
   IF(OR(N9567 &lt;EDA_Outlier_Analysis!$I$10, N9567 &gt; EDA_Outlier_Analysis!$I$11),
      "Outlier",
      "Normal"))</f>
        <v>Normal</v>
      </c>
    </row>
    <row r="9568" spans="1:19">
      <c r="A9568" t="s">
        <v>20105</v>
      </c>
      <c r="B9568" s="4">
        <v>45078</v>
      </c>
      <c r="C9568" s="2">
        <v>198302.95</v>
      </c>
      <c r="D9568" t="s">
        <v>849</v>
      </c>
      <c r="E9568" t="s">
        <v>850</v>
      </c>
      <c r="F9568" t="s">
        <v>10</v>
      </c>
      <c r="G9568" t="s">
        <v>20</v>
      </c>
      <c r="H9568" t="s">
        <v>157</v>
      </c>
      <c r="J9568" t="s">
        <v>20106</v>
      </c>
      <c r="K9568" t="str">
        <f>IF(COUNTIF(Customers!A:A, H9568)&gt;0, "Valid", "Invalid")</f>
        <v>Valid</v>
      </c>
      <c r="L9568" t="str">
        <f t="shared" si="745"/>
        <v>6</v>
      </c>
      <c r="M9568" t="str">
        <f t="shared" si="746"/>
        <v>2023</v>
      </c>
      <c r="N9568">
        <f t="shared" si="747"/>
        <v>198302.95</v>
      </c>
      <c r="O9568">
        <f t="shared" si="748"/>
        <v>198302.95</v>
      </c>
      <c r="P9568" t="str">
        <f t="shared" si="749"/>
        <v/>
      </c>
      <c r="Q9568" s="48" t="str">
        <f>IF(O9568="","",
   IF(OR(O9568&lt;EDA_Outlier_Analysis!$C$10, O9568&gt;EDA_Outlier_Analysis!$C$11),
      "Outlier",
      "Normal"))</f>
        <v>Normal</v>
      </c>
      <c r="R9568" t="str">
        <f>IF(P9568="","",
   IF(OR(P9568 &lt; EDA_Outlier_Analysis!$F$7, P9568 &gt; EDA_Outlier_Analysis!$F$8),
      "Outlier",
      "Normal"))</f>
        <v/>
      </c>
      <c r="S9568" t="str">
        <f>IF(N9568="","",
   IF(OR(N9568 &lt;EDA_Outlier_Analysis!$I$10, N9568 &gt; EDA_Outlier_Analysis!$I$11),
      "Outlier",
      "Normal"))</f>
        <v>Normal</v>
      </c>
    </row>
    <row r="9569" spans="1:19">
      <c r="A9569" t="s">
        <v>20107</v>
      </c>
      <c r="B9569" s="4">
        <v>45037</v>
      </c>
      <c r="C9569" s="2">
        <v>-36006.42</v>
      </c>
      <c r="D9569" t="s">
        <v>840</v>
      </c>
      <c r="E9569" t="s">
        <v>845</v>
      </c>
      <c r="F9569" t="s">
        <v>10</v>
      </c>
      <c r="G9569" t="s">
        <v>24</v>
      </c>
      <c r="I9569" t="s">
        <v>929</v>
      </c>
      <c r="J9569" t="s">
        <v>20108</v>
      </c>
      <c r="K9569" t="str">
        <f>IF(COUNTIF(Customers!A:A, H9569)&gt;0, "Valid", "Invalid")</f>
        <v>Invalid</v>
      </c>
      <c r="L9569" t="str">
        <f t="shared" si="745"/>
        <v>4</v>
      </c>
      <c r="M9569" t="str">
        <f t="shared" si="746"/>
        <v>2023</v>
      </c>
      <c r="N9569">
        <f t="shared" si="747"/>
        <v>-36006.42</v>
      </c>
      <c r="O9569" t="str">
        <f t="shared" si="748"/>
        <v/>
      </c>
      <c r="P9569">
        <f t="shared" si="749"/>
        <v>36006.42</v>
      </c>
      <c r="Q9569" s="48" t="str">
        <f>IF(O9569="","",
   IF(OR(O9569&lt;EDA_Outlier_Analysis!$C$10, O9569&gt;EDA_Outlier_Analysis!$C$11),
      "Outlier",
      "Normal"))</f>
        <v/>
      </c>
      <c r="R9569" t="str">
        <f>IF(P9569="","",
   IF(OR(P9569 &lt; EDA_Outlier_Analysis!$F$7, P9569 &gt; EDA_Outlier_Analysis!$F$8),
      "Outlier",
      "Normal"))</f>
        <v>Normal</v>
      </c>
      <c r="S9569" t="str">
        <f>IF(N9569="","",
   IF(OR(N9569 &lt;EDA_Outlier_Analysis!$I$10, N9569 &gt; EDA_Outlier_Analysis!$I$11),
      "Outlier",
      "Normal"))</f>
        <v>Normal</v>
      </c>
    </row>
    <row r="9570" spans="1:19">
      <c r="A9570" t="s">
        <v>20109</v>
      </c>
      <c r="B9570" s="4">
        <v>45040</v>
      </c>
      <c r="C9570" s="2">
        <v>173523.58</v>
      </c>
      <c r="D9570" t="s">
        <v>849</v>
      </c>
      <c r="E9570" t="s">
        <v>850</v>
      </c>
      <c r="F9570" t="s">
        <v>10</v>
      </c>
      <c r="G9570" t="s">
        <v>34</v>
      </c>
      <c r="H9570" t="s">
        <v>733</v>
      </c>
      <c r="J9570" t="s">
        <v>20110</v>
      </c>
      <c r="K9570" t="str">
        <f>IF(COUNTIF(Customers!A:A, H9570)&gt;0, "Valid", "Invalid")</f>
        <v>Valid</v>
      </c>
      <c r="L9570" t="str">
        <f t="shared" si="745"/>
        <v>4</v>
      </c>
      <c r="M9570" t="str">
        <f t="shared" si="746"/>
        <v>2023</v>
      </c>
      <c r="N9570">
        <f t="shared" si="747"/>
        <v>173523.58</v>
      </c>
      <c r="O9570">
        <f t="shared" si="748"/>
        <v>173523.58</v>
      </c>
      <c r="P9570" t="str">
        <f t="shared" si="749"/>
        <v/>
      </c>
      <c r="Q9570" s="48" t="str">
        <f>IF(O9570="","",
   IF(OR(O9570&lt;EDA_Outlier_Analysis!$C$10, O9570&gt;EDA_Outlier_Analysis!$C$11),
      "Outlier",
      "Normal"))</f>
        <v>Normal</v>
      </c>
      <c r="R9570" t="str">
        <f>IF(P9570="","",
   IF(OR(P9570 &lt; EDA_Outlier_Analysis!$F$7, P9570 &gt; EDA_Outlier_Analysis!$F$8),
      "Outlier",
      "Normal"))</f>
        <v/>
      </c>
      <c r="S9570" t="str">
        <f>IF(N9570="","",
   IF(OR(N9570 &lt;EDA_Outlier_Analysis!$I$10, N9570 &gt; EDA_Outlier_Analysis!$I$11),
      "Outlier",
      "Normal"))</f>
        <v>Normal</v>
      </c>
    </row>
    <row r="9571" spans="1:19">
      <c r="A9571" t="s">
        <v>20111</v>
      </c>
      <c r="B9571" s="4">
        <v>44700</v>
      </c>
      <c r="C9571" s="2">
        <v>-65945.73</v>
      </c>
      <c r="D9571" t="s">
        <v>840</v>
      </c>
      <c r="E9571" t="s">
        <v>845</v>
      </c>
      <c r="F9571" t="s">
        <v>11</v>
      </c>
      <c r="G9571" t="s">
        <v>34</v>
      </c>
      <c r="I9571" t="s">
        <v>2017</v>
      </c>
      <c r="J9571" t="s">
        <v>20112</v>
      </c>
      <c r="K9571" t="str">
        <f>IF(COUNTIF(Customers!A:A, H9571)&gt;0, "Valid", "Invalid")</f>
        <v>Invalid</v>
      </c>
      <c r="L9571" t="str">
        <f t="shared" si="745"/>
        <v>5</v>
      </c>
      <c r="M9571" t="str">
        <f t="shared" si="746"/>
        <v>2022</v>
      </c>
      <c r="N9571">
        <f t="shared" si="747"/>
        <v>-65945.73</v>
      </c>
      <c r="O9571" t="str">
        <f t="shared" si="748"/>
        <v/>
      </c>
      <c r="P9571">
        <f t="shared" si="749"/>
        <v>65945.73</v>
      </c>
      <c r="Q9571" s="48" t="str">
        <f>IF(O9571="","",
   IF(OR(O9571&lt;EDA_Outlier_Analysis!$C$10, O9571&gt;EDA_Outlier_Analysis!$C$11),
      "Outlier",
      "Normal"))</f>
        <v/>
      </c>
      <c r="R9571" t="str">
        <f>IF(P9571="","",
   IF(OR(P9571 &lt; EDA_Outlier_Analysis!$F$7, P9571 &gt; EDA_Outlier_Analysis!$F$8),
      "Outlier",
      "Normal"))</f>
        <v>Outlier</v>
      </c>
      <c r="S9571" t="str">
        <f>IF(N9571="","",
   IF(OR(N9571 &lt;EDA_Outlier_Analysis!$I$10, N9571 &gt; EDA_Outlier_Analysis!$I$11),
      "Outlier",
      "Normal"))</f>
        <v>Normal</v>
      </c>
    </row>
    <row r="9572" spans="1:19">
      <c r="A9572" t="s">
        <v>20113</v>
      </c>
      <c r="B9572" s="4">
        <v>45184</v>
      </c>
      <c r="C9572" s="2">
        <v>82591.179999999993</v>
      </c>
      <c r="D9572" t="s">
        <v>849</v>
      </c>
      <c r="E9572" t="s">
        <v>850</v>
      </c>
      <c r="F9572" t="s">
        <v>9</v>
      </c>
      <c r="G9572" t="s">
        <v>31</v>
      </c>
      <c r="H9572" t="s">
        <v>185</v>
      </c>
      <c r="J9572" t="s">
        <v>20114</v>
      </c>
      <c r="K9572" t="str">
        <f>IF(COUNTIF(Customers!A:A, H9572)&gt;0, "Valid", "Invalid")</f>
        <v>Valid</v>
      </c>
      <c r="L9572" t="str">
        <f t="shared" si="745"/>
        <v>9</v>
      </c>
      <c r="M9572" t="str">
        <f t="shared" si="746"/>
        <v>2023</v>
      </c>
      <c r="N9572">
        <f t="shared" si="747"/>
        <v>82591.179999999993</v>
      </c>
      <c r="O9572">
        <f t="shared" si="748"/>
        <v>82591.179999999993</v>
      </c>
      <c r="P9572" t="str">
        <f t="shared" si="749"/>
        <v/>
      </c>
      <c r="Q9572" s="48" t="str">
        <f>IF(O9572="","",
   IF(OR(O9572&lt;EDA_Outlier_Analysis!$C$10, O9572&gt;EDA_Outlier_Analysis!$C$11),
      "Outlier",
      "Normal"))</f>
        <v>Normal</v>
      </c>
      <c r="R9572" t="str">
        <f>IF(P9572="","",
   IF(OR(P9572 &lt; EDA_Outlier_Analysis!$F$7, P9572 &gt; EDA_Outlier_Analysis!$F$8),
      "Outlier",
      "Normal"))</f>
        <v/>
      </c>
      <c r="S9572" t="str">
        <f>IF(N9572="","",
   IF(OR(N9572 &lt;EDA_Outlier_Analysis!$I$10, N9572 &gt; EDA_Outlier_Analysis!$I$11),
      "Outlier",
      "Normal"))</f>
        <v>Normal</v>
      </c>
    </row>
    <row r="9573" spans="1:19">
      <c r="A9573" t="s">
        <v>20115</v>
      </c>
      <c r="B9573" s="4">
        <v>44890</v>
      </c>
      <c r="C9573" s="2">
        <v>180934.94</v>
      </c>
      <c r="D9573" t="s">
        <v>849</v>
      </c>
      <c r="E9573" t="s">
        <v>868</v>
      </c>
      <c r="F9573" t="s">
        <v>11</v>
      </c>
      <c r="G9573" t="s">
        <v>31</v>
      </c>
      <c r="H9573" t="s">
        <v>751</v>
      </c>
      <c r="J9573" t="s">
        <v>20116</v>
      </c>
      <c r="K9573" t="str">
        <f>IF(COUNTIF(Customers!A:A, H9573)&gt;0, "Valid", "Invalid")</f>
        <v>Valid</v>
      </c>
      <c r="L9573" t="str">
        <f t="shared" si="745"/>
        <v>11</v>
      </c>
      <c r="M9573" t="str">
        <f t="shared" si="746"/>
        <v>2022</v>
      </c>
      <c r="N9573">
        <f t="shared" si="747"/>
        <v>180934.94</v>
      </c>
      <c r="O9573">
        <f t="shared" si="748"/>
        <v>180934.94</v>
      </c>
      <c r="P9573" t="str">
        <f t="shared" si="749"/>
        <v/>
      </c>
      <c r="Q9573" s="48" t="str">
        <f>IF(O9573="","",
   IF(OR(O9573&lt;EDA_Outlier_Analysis!$C$10, O9573&gt;EDA_Outlier_Analysis!$C$11),
      "Outlier",
      "Normal"))</f>
        <v>Normal</v>
      </c>
      <c r="R9573" t="str">
        <f>IF(P9573="","",
   IF(OR(P9573 &lt; EDA_Outlier_Analysis!$F$7, P9573 &gt; EDA_Outlier_Analysis!$F$8),
      "Outlier",
      "Normal"))</f>
        <v/>
      </c>
      <c r="S9573" t="str">
        <f>IF(N9573="","",
   IF(OR(N9573 &lt;EDA_Outlier_Analysis!$I$10, N9573 &gt; EDA_Outlier_Analysis!$I$11),
      "Outlier",
      "Normal"))</f>
        <v>Normal</v>
      </c>
    </row>
    <row r="9574" spans="1:19">
      <c r="A9574" t="s">
        <v>20117</v>
      </c>
      <c r="B9574" s="4">
        <v>44773</v>
      </c>
      <c r="C9574" s="2">
        <v>222842.23</v>
      </c>
      <c r="D9574" t="s">
        <v>849</v>
      </c>
      <c r="E9574" t="s">
        <v>850</v>
      </c>
      <c r="F9574" t="s">
        <v>11</v>
      </c>
      <c r="G9574" t="s">
        <v>31</v>
      </c>
      <c r="H9574" t="s">
        <v>631</v>
      </c>
      <c r="J9574" t="s">
        <v>20118</v>
      </c>
      <c r="K9574" t="str">
        <f>IF(COUNTIF(Customers!A:A, H9574)&gt;0, "Valid", "Invalid")</f>
        <v>Valid</v>
      </c>
      <c r="L9574" t="str">
        <f t="shared" si="745"/>
        <v>7</v>
      </c>
      <c r="M9574" t="str">
        <f t="shared" si="746"/>
        <v>2022</v>
      </c>
      <c r="N9574">
        <f t="shared" si="747"/>
        <v>222842.23</v>
      </c>
      <c r="O9574">
        <f t="shared" si="748"/>
        <v>222842.23</v>
      </c>
      <c r="P9574" t="str">
        <f t="shared" si="749"/>
        <v/>
      </c>
      <c r="Q9574" s="48" t="str">
        <f>IF(O9574="","",
   IF(OR(O9574&lt;EDA_Outlier_Analysis!$C$10, O9574&gt;EDA_Outlier_Analysis!$C$11),
      "Outlier",
      "Normal"))</f>
        <v>Normal</v>
      </c>
      <c r="R9574" t="str">
        <f>IF(P9574="","",
   IF(OR(P9574 &lt; EDA_Outlier_Analysis!$F$7, P9574 &gt; EDA_Outlier_Analysis!$F$8),
      "Outlier",
      "Normal"))</f>
        <v/>
      </c>
      <c r="S9574" t="str">
        <f>IF(N9574="","",
   IF(OR(N9574 &lt;EDA_Outlier_Analysis!$I$10, N9574 &gt; EDA_Outlier_Analysis!$I$11),
      "Outlier",
      "Normal"))</f>
        <v>Normal</v>
      </c>
    </row>
    <row r="9575" spans="1:19">
      <c r="A9575" t="s">
        <v>20119</v>
      </c>
      <c r="B9575" s="4">
        <v>44860</v>
      </c>
      <c r="C9575" s="2">
        <v>-34044.14</v>
      </c>
      <c r="D9575" t="s">
        <v>840</v>
      </c>
      <c r="E9575" t="s">
        <v>841</v>
      </c>
      <c r="F9575" t="s">
        <v>9</v>
      </c>
      <c r="G9575" t="s">
        <v>34</v>
      </c>
      <c r="I9575" t="s">
        <v>1524</v>
      </c>
      <c r="J9575" t="s">
        <v>20120</v>
      </c>
      <c r="K9575" t="str">
        <f>IF(COUNTIF(Customers!A:A, H9575)&gt;0, "Valid", "Invalid")</f>
        <v>Invalid</v>
      </c>
      <c r="L9575" t="str">
        <f t="shared" si="745"/>
        <v>10</v>
      </c>
      <c r="M9575" t="str">
        <f t="shared" si="746"/>
        <v>2022</v>
      </c>
      <c r="N9575">
        <f t="shared" si="747"/>
        <v>-34044.14</v>
      </c>
      <c r="O9575" t="str">
        <f t="shared" si="748"/>
        <v/>
      </c>
      <c r="P9575">
        <f t="shared" si="749"/>
        <v>34044.14</v>
      </c>
      <c r="Q9575" s="48" t="str">
        <f>IF(O9575="","",
   IF(OR(O9575&lt;EDA_Outlier_Analysis!$C$10, O9575&gt;EDA_Outlier_Analysis!$C$11),
      "Outlier",
      "Normal"))</f>
        <v/>
      </c>
      <c r="R9575" t="str">
        <f>IF(P9575="","",
   IF(OR(P9575 &lt; EDA_Outlier_Analysis!$F$7, P9575 &gt; EDA_Outlier_Analysis!$F$8),
      "Outlier",
      "Normal"))</f>
        <v>Normal</v>
      </c>
      <c r="S9575" t="str">
        <f>IF(N9575="","",
   IF(OR(N9575 &lt;EDA_Outlier_Analysis!$I$10, N9575 &gt; EDA_Outlier_Analysis!$I$11),
      "Outlier",
      "Normal"))</f>
        <v>Normal</v>
      </c>
    </row>
    <row r="9576" spans="1:19">
      <c r="A9576" t="s">
        <v>20121</v>
      </c>
      <c r="B9576" s="4">
        <v>44685</v>
      </c>
      <c r="C9576" s="2">
        <v>-9766.74</v>
      </c>
      <c r="D9576" t="s">
        <v>840</v>
      </c>
      <c r="E9576" t="s">
        <v>856</v>
      </c>
      <c r="F9576" t="s">
        <v>10</v>
      </c>
      <c r="G9576" t="s">
        <v>31</v>
      </c>
      <c r="I9576" t="s">
        <v>1010</v>
      </c>
      <c r="J9576" t="s">
        <v>20122</v>
      </c>
      <c r="K9576" t="str">
        <f>IF(COUNTIF(Customers!A:A, H9576)&gt;0, "Valid", "Invalid")</f>
        <v>Invalid</v>
      </c>
      <c r="L9576" t="str">
        <f t="shared" si="745"/>
        <v>5</v>
      </c>
      <c r="M9576" t="str">
        <f t="shared" si="746"/>
        <v>2022</v>
      </c>
      <c r="N9576">
        <f t="shared" si="747"/>
        <v>-9766.74</v>
      </c>
      <c r="O9576" t="str">
        <f t="shared" si="748"/>
        <v/>
      </c>
      <c r="P9576">
        <f t="shared" si="749"/>
        <v>9766.74</v>
      </c>
      <c r="Q9576" s="48" t="str">
        <f>IF(O9576="","",
   IF(OR(O9576&lt;EDA_Outlier_Analysis!$C$10, O9576&gt;EDA_Outlier_Analysis!$C$11),
      "Outlier",
      "Normal"))</f>
        <v/>
      </c>
      <c r="R9576" t="str">
        <f>IF(P9576="","",
   IF(OR(P9576 &lt; EDA_Outlier_Analysis!$F$7, P9576 &gt; EDA_Outlier_Analysis!$F$8),
      "Outlier",
      "Normal"))</f>
        <v>Outlier</v>
      </c>
      <c r="S9576" t="str">
        <f>IF(N9576="","",
   IF(OR(N9576 &lt;EDA_Outlier_Analysis!$I$10, N9576 &gt; EDA_Outlier_Analysis!$I$11),
      "Outlier",
      "Normal"))</f>
        <v>Normal</v>
      </c>
    </row>
    <row r="9577" spans="1:19">
      <c r="A9577" t="s">
        <v>20123</v>
      </c>
      <c r="B9577" s="4">
        <v>45044</v>
      </c>
      <c r="C9577" s="2">
        <v>181866.71</v>
      </c>
      <c r="D9577" t="s">
        <v>849</v>
      </c>
      <c r="E9577" t="s">
        <v>853</v>
      </c>
      <c r="F9577" t="s">
        <v>11</v>
      </c>
      <c r="G9577" t="s">
        <v>34</v>
      </c>
      <c r="H9577" t="s">
        <v>293</v>
      </c>
      <c r="J9577" t="s">
        <v>20124</v>
      </c>
      <c r="K9577" t="str">
        <f>IF(COUNTIF(Customers!A:A, H9577)&gt;0, "Valid", "Invalid")</f>
        <v>Valid</v>
      </c>
      <c r="L9577" t="str">
        <f t="shared" si="745"/>
        <v>4</v>
      </c>
      <c r="M9577" t="str">
        <f t="shared" si="746"/>
        <v>2023</v>
      </c>
      <c r="N9577">
        <f t="shared" si="747"/>
        <v>181866.71</v>
      </c>
      <c r="O9577">
        <f t="shared" si="748"/>
        <v>181866.71</v>
      </c>
      <c r="P9577" t="str">
        <f t="shared" si="749"/>
        <v/>
      </c>
      <c r="Q9577" s="48" t="str">
        <f>IF(O9577="","",
   IF(OR(O9577&lt;EDA_Outlier_Analysis!$C$10, O9577&gt;EDA_Outlier_Analysis!$C$11),
      "Outlier",
      "Normal"))</f>
        <v>Normal</v>
      </c>
      <c r="R9577" t="str">
        <f>IF(P9577="","",
   IF(OR(P9577 &lt; EDA_Outlier_Analysis!$F$7, P9577 &gt; EDA_Outlier_Analysis!$F$8),
      "Outlier",
      "Normal"))</f>
        <v/>
      </c>
      <c r="S9577" t="str">
        <f>IF(N9577="","",
   IF(OR(N9577 &lt;EDA_Outlier_Analysis!$I$10, N9577 &gt; EDA_Outlier_Analysis!$I$11),
      "Outlier",
      "Normal"))</f>
        <v>Normal</v>
      </c>
    </row>
    <row r="9578" spans="1:19">
      <c r="A9578" t="s">
        <v>20125</v>
      </c>
      <c r="B9578" s="4">
        <v>44794</v>
      </c>
      <c r="C9578" s="2">
        <v>-10589.34</v>
      </c>
      <c r="D9578" t="s">
        <v>840</v>
      </c>
      <c r="E9578" t="s">
        <v>878</v>
      </c>
      <c r="F9578" t="s">
        <v>9</v>
      </c>
      <c r="G9578" t="s">
        <v>20</v>
      </c>
      <c r="I9578" t="s">
        <v>976</v>
      </c>
      <c r="J9578" t="s">
        <v>20126</v>
      </c>
      <c r="K9578" t="str">
        <f>IF(COUNTIF(Customers!A:A, H9578)&gt;0, "Valid", "Invalid")</f>
        <v>Invalid</v>
      </c>
      <c r="L9578" t="str">
        <f t="shared" si="745"/>
        <v>8</v>
      </c>
      <c r="M9578" t="str">
        <f t="shared" si="746"/>
        <v>2022</v>
      </c>
      <c r="N9578">
        <f t="shared" si="747"/>
        <v>-10589.34</v>
      </c>
      <c r="O9578" t="str">
        <f t="shared" si="748"/>
        <v/>
      </c>
      <c r="P9578">
        <f t="shared" si="749"/>
        <v>10589.34</v>
      </c>
      <c r="Q9578" s="48" t="str">
        <f>IF(O9578="","",
   IF(OR(O9578&lt;EDA_Outlier_Analysis!$C$10, O9578&gt;EDA_Outlier_Analysis!$C$11),
      "Outlier",
      "Normal"))</f>
        <v/>
      </c>
      <c r="R9578" t="str">
        <f>IF(P9578="","",
   IF(OR(P9578 &lt; EDA_Outlier_Analysis!$F$7, P9578 &gt; EDA_Outlier_Analysis!$F$8),
      "Outlier",
      "Normal"))</f>
        <v>Outlier</v>
      </c>
      <c r="S9578" t="str">
        <f>IF(N9578="","",
   IF(OR(N9578 &lt;EDA_Outlier_Analysis!$I$10, N9578 &gt; EDA_Outlier_Analysis!$I$11),
      "Outlier",
      "Normal"))</f>
        <v>Normal</v>
      </c>
    </row>
    <row r="9579" spans="1:19">
      <c r="A9579" t="s">
        <v>20127</v>
      </c>
      <c r="B9579" s="4">
        <v>44605</v>
      </c>
      <c r="C9579" s="2">
        <v>228004.62</v>
      </c>
      <c r="D9579" t="s">
        <v>849</v>
      </c>
      <c r="E9579" t="s">
        <v>850</v>
      </c>
      <c r="F9579" t="s">
        <v>9</v>
      </c>
      <c r="G9579" t="s">
        <v>24</v>
      </c>
      <c r="H9579" t="s">
        <v>631</v>
      </c>
      <c r="J9579" t="s">
        <v>20128</v>
      </c>
      <c r="K9579" t="str">
        <f>IF(COUNTIF(Customers!A:A, H9579)&gt;0, "Valid", "Invalid")</f>
        <v>Valid</v>
      </c>
      <c r="L9579" t="str">
        <f t="shared" si="745"/>
        <v>2</v>
      </c>
      <c r="M9579" t="str">
        <f t="shared" si="746"/>
        <v>2022</v>
      </c>
      <c r="N9579">
        <f t="shared" si="747"/>
        <v>228004.62</v>
      </c>
      <c r="O9579">
        <f t="shared" si="748"/>
        <v>228004.62</v>
      </c>
      <c r="P9579" t="str">
        <f t="shared" si="749"/>
        <v/>
      </c>
      <c r="Q9579" s="48" t="str">
        <f>IF(O9579="","",
   IF(OR(O9579&lt;EDA_Outlier_Analysis!$C$10, O9579&gt;EDA_Outlier_Analysis!$C$11),
      "Outlier",
      "Normal"))</f>
        <v>Normal</v>
      </c>
      <c r="R9579" t="str">
        <f>IF(P9579="","",
   IF(OR(P9579 &lt; EDA_Outlier_Analysis!$F$7, P9579 &gt; EDA_Outlier_Analysis!$F$8),
      "Outlier",
      "Normal"))</f>
        <v/>
      </c>
      <c r="S9579" t="str">
        <f>IF(N9579="","",
   IF(OR(N9579 &lt;EDA_Outlier_Analysis!$I$10, N9579 &gt; EDA_Outlier_Analysis!$I$11),
      "Outlier",
      "Normal"))</f>
        <v>Normal</v>
      </c>
    </row>
    <row r="9580" spans="1:19">
      <c r="A9580" t="s">
        <v>20129</v>
      </c>
      <c r="B9580" s="4">
        <v>44981</v>
      </c>
      <c r="C9580" s="2">
        <v>-17756.72</v>
      </c>
      <c r="D9580" t="s">
        <v>840</v>
      </c>
      <c r="E9580" t="s">
        <v>864</v>
      </c>
      <c r="F9580" t="s">
        <v>9</v>
      </c>
      <c r="G9580" t="s">
        <v>34</v>
      </c>
      <c r="I9580" t="s">
        <v>1167</v>
      </c>
      <c r="J9580" t="s">
        <v>20130</v>
      </c>
      <c r="K9580" t="str">
        <f>IF(COUNTIF(Customers!A:A, H9580)&gt;0, "Valid", "Invalid")</f>
        <v>Invalid</v>
      </c>
      <c r="L9580" t="str">
        <f t="shared" si="745"/>
        <v>2</v>
      </c>
      <c r="M9580" t="str">
        <f t="shared" si="746"/>
        <v>2023</v>
      </c>
      <c r="N9580">
        <f t="shared" si="747"/>
        <v>-17756.72</v>
      </c>
      <c r="O9580" t="str">
        <f t="shared" si="748"/>
        <v/>
      </c>
      <c r="P9580">
        <f t="shared" si="749"/>
        <v>17756.72</v>
      </c>
      <c r="Q9580" s="48" t="str">
        <f>IF(O9580="","",
   IF(OR(O9580&lt;EDA_Outlier_Analysis!$C$10, O9580&gt;EDA_Outlier_Analysis!$C$11),
      "Outlier",
      "Normal"))</f>
        <v/>
      </c>
      <c r="R9580" t="str">
        <f>IF(P9580="","",
   IF(OR(P9580 &lt; EDA_Outlier_Analysis!$F$7, P9580 &gt; EDA_Outlier_Analysis!$F$8),
      "Outlier",
      "Normal"))</f>
        <v>Outlier</v>
      </c>
      <c r="S9580" t="str">
        <f>IF(N9580="","",
   IF(OR(N9580 &lt;EDA_Outlier_Analysis!$I$10, N9580 &gt; EDA_Outlier_Analysis!$I$11),
      "Outlier",
      "Normal"))</f>
        <v>Normal</v>
      </c>
    </row>
    <row r="9581" spans="1:19">
      <c r="A9581" t="s">
        <v>20131</v>
      </c>
      <c r="B9581" s="4">
        <v>44936</v>
      </c>
      <c r="C9581" s="2">
        <v>-33401.21</v>
      </c>
      <c r="D9581" t="s">
        <v>840</v>
      </c>
      <c r="E9581" t="s">
        <v>864</v>
      </c>
      <c r="F9581" t="s">
        <v>11</v>
      </c>
      <c r="G9581" t="s">
        <v>24</v>
      </c>
      <c r="I9581" t="s">
        <v>1623</v>
      </c>
      <c r="J9581" t="s">
        <v>20132</v>
      </c>
      <c r="K9581" t="str">
        <f>IF(COUNTIF(Customers!A:A, H9581)&gt;0, "Valid", "Invalid")</f>
        <v>Invalid</v>
      </c>
      <c r="L9581" t="str">
        <f t="shared" si="745"/>
        <v>1</v>
      </c>
      <c r="M9581" t="str">
        <f t="shared" si="746"/>
        <v>2023</v>
      </c>
      <c r="N9581">
        <f t="shared" si="747"/>
        <v>-33401.21</v>
      </c>
      <c r="O9581" t="str">
        <f t="shared" si="748"/>
        <v/>
      </c>
      <c r="P9581">
        <f t="shared" si="749"/>
        <v>33401.21</v>
      </c>
      <c r="Q9581" s="48" t="str">
        <f>IF(O9581="","",
   IF(OR(O9581&lt;EDA_Outlier_Analysis!$C$10, O9581&gt;EDA_Outlier_Analysis!$C$11),
      "Outlier",
      "Normal"))</f>
        <v/>
      </c>
      <c r="R9581" t="str">
        <f>IF(P9581="","",
   IF(OR(P9581 &lt; EDA_Outlier_Analysis!$F$7, P9581 &gt; EDA_Outlier_Analysis!$F$8),
      "Outlier",
      "Normal"))</f>
        <v>Normal</v>
      </c>
      <c r="S9581" t="str">
        <f>IF(N9581="","",
   IF(OR(N9581 &lt;EDA_Outlier_Analysis!$I$10, N9581 &gt; EDA_Outlier_Analysis!$I$11),
      "Outlier",
      "Normal"))</f>
        <v>Normal</v>
      </c>
    </row>
    <row r="9582" spans="1:19">
      <c r="A9582" t="s">
        <v>20133</v>
      </c>
      <c r="B9582" s="4">
        <v>45196</v>
      </c>
      <c r="C9582" s="2">
        <v>102991.49</v>
      </c>
      <c r="D9582" t="s">
        <v>849</v>
      </c>
      <c r="E9582" t="s">
        <v>853</v>
      </c>
      <c r="F9582" t="s">
        <v>10</v>
      </c>
      <c r="G9582" t="s">
        <v>31</v>
      </c>
      <c r="H9582" t="s">
        <v>125</v>
      </c>
      <c r="J9582" t="s">
        <v>20134</v>
      </c>
      <c r="K9582" t="str">
        <f>IF(COUNTIF(Customers!A:A, H9582)&gt;0, "Valid", "Invalid")</f>
        <v>Valid</v>
      </c>
      <c r="L9582" t="str">
        <f t="shared" si="745"/>
        <v>9</v>
      </c>
      <c r="M9582" t="str">
        <f t="shared" si="746"/>
        <v>2023</v>
      </c>
      <c r="N9582">
        <f t="shared" si="747"/>
        <v>102991.49</v>
      </c>
      <c r="O9582">
        <f t="shared" si="748"/>
        <v>102991.49</v>
      </c>
      <c r="P9582" t="str">
        <f t="shared" si="749"/>
        <v/>
      </c>
      <c r="Q9582" s="48" t="str">
        <f>IF(O9582="","",
   IF(OR(O9582&lt;EDA_Outlier_Analysis!$C$10, O9582&gt;EDA_Outlier_Analysis!$C$11),
      "Outlier",
      "Normal"))</f>
        <v>Normal</v>
      </c>
      <c r="R9582" t="str">
        <f>IF(P9582="","",
   IF(OR(P9582 &lt; EDA_Outlier_Analysis!$F$7, P9582 &gt; EDA_Outlier_Analysis!$F$8),
      "Outlier",
      "Normal"))</f>
        <v/>
      </c>
      <c r="S9582" t="str">
        <f>IF(N9582="","",
   IF(OR(N9582 &lt;EDA_Outlier_Analysis!$I$10, N9582 &gt; EDA_Outlier_Analysis!$I$11),
      "Outlier",
      "Normal"))</f>
        <v>Normal</v>
      </c>
    </row>
    <row r="9583" spans="1:19">
      <c r="A9583" t="s">
        <v>20135</v>
      </c>
      <c r="B9583" s="4">
        <v>44949</v>
      </c>
      <c r="C9583" s="2">
        <v>211061.19</v>
      </c>
      <c r="D9583" t="s">
        <v>849</v>
      </c>
      <c r="E9583" t="s">
        <v>853</v>
      </c>
      <c r="F9583" t="s">
        <v>11</v>
      </c>
      <c r="G9583" t="s">
        <v>20</v>
      </c>
      <c r="H9583" t="s">
        <v>445</v>
      </c>
      <c r="J9583" t="s">
        <v>20136</v>
      </c>
      <c r="K9583" t="str">
        <f>IF(COUNTIF(Customers!A:A, H9583)&gt;0, "Valid", "Invalid")</f>
        <v>Valid</v>
      </c>
      <c r="L9583" t="str">
        <f t="shared" si="745"/>
        <v>1</v>
      </c>
      <c r="M9583" t="str">
        <f t="shared" si="746"/>
        <v>2023</v>
      </c>
      <c r="N9583">
        <f t="shared" si="747"/>
        <v>211061.19</v>
      </c>
      <c r="O9583">
        <f t="shared" si="748"/>
        <v>211061.19</v>
      </c>
      <c r="P9583" t="str">
        <f t="shared" si="749"/>
        <v/>
      </c>
      <c r="Q9583" s="48" t="str">
        <f>IF(O9583="","",
   IF(OR(O9583&lt;EDA_Outlier_Analysis!$C$10, O9583&gt;EDA_Outlier_Analysis!$C$11),
      "Outlier",
      "Normal"))</f>
        <v>Normal</v>
      </c>
      <c r="R9583" t="str">
        <f>IF(P9583="","",
   IF(OR(P9583 &lt; EDA_Outlier_Analysis!$F$7, P9583 &gt; EDA_Outlier_Analysis!$F$8),
      "Outlier",
      "Normal"))</f>
        <v/>
      </c>
      <c r="S9583" t="str">
        <f>IF(N9583="","",
   IF(OR(N9583 &lt;EDA_Outlier_Analysis!$I$10, N9583 &gt; EDA_Outlier_Analysis!$I$11),
      "Outlier",
      "Normal"))</f>
        <v>Normal</v>
      </c>
    </row>
    <row r="9584" spans="1:19">
      <c r="A9584" t="s">
        <v>20137</v>
      </c>
      <c r="B9584" s="4">
        <v>44569</v>
      </c>
      <c r="C9584" s="2">
        <v>-41032.050000000003</v>
      </c>
      <c r="D9584" t="s">
        <v>840</v>
      </c>
      <c r="E9584" t="s">
        <v>841</v>
      </c>
      <c r="F9584" t="s">
        <v>11</v>
      </c>
      <c r="G9584" t="s">
        <v>34</v>
      </c>
      <c r="I9584" t="s">
        <v>1443</v>
      </c>
      <c r="J9584" t="s">
        <v>20138</v>
      </c>
      <c r="K9584" t="str">
        <f>IF(COUNTIF(Customers!A:A, H9584)&gt;0, "Valid", "Invalid")</f>
        <v>Invalid</v>
      </c>
      <c r="L9584" t="str">
        <f t="shared" si="745"/>
        <v>1</v>
      </c>
      <c r="M9584" t="str">
        <f t="shared" si="746"/>
        <v>2022</v>
      </c>
      <c r="N9584">
        <f t="shared" si="747"/>
        <v>-41032.050000000003</v>
      </c>
      <c r="O9584" t="str">
        <f t="shared" si="748"/>
        <v/>
      </c>
      <c r="P9584">
        <f t="shared" si="749"/>
        <v>41032.050000000003</v>
      </c>
      <c r="Q9584" s="48" t="str">
        <f>IF(O9584="","",
   IF(OR(O9584&lt;EDA_Outlier_Analysis!$C$10, O9584&gt;EDA_Outlier_Analysis!$C$11),
      "Outlier",
      "Normal"))</f>
        <v/>
      </c>
      <c r="R9584" t="str">
        <f>IF(P9584="","",
   IF(OR(P9584 &lt; EDA_Outlier_Analysis!$F$7, P9584 &gt; EDA_Outlier_Analysis!$F$8),
      "Outlier",
      "Normal"))</f>
        <v>Normal</v>
      </c>
      <c r="S9584" t="str">
        <f>IF(N9584="","",
   IF(OR(N9584 &lt;EDA_Outlier_Analysis!$I$10, N9584 &gt; EDA_Outlier_Analysis!$I$11),
      "Outlier",
      "Normal"))</f>
        <v>Normal</v>
      </c>
    </row>
    <row r="9585" spans="1:19">
      <c r="A9585" t="s">
        <v>20139</v>
      </c>
      <c r="B9585" s="4">
        <v>44916</v>
      </c>
      <c r="C9585" s="2">
        <v>-31667.06</v>
      </c>
      <c r="D9585" t="s">
        <v>840</v>
      </c>
      <c r="E9585" t="s">
        <v>841</v>
      </c>
      <c r="F9585" t="s">
        <v>9</v>
      </c>
      <c r="G9585" t="s">
        <v>24</v>
      </c>
      <c r="I9585" t="s">
        <v>968</v>
      </c>
      <c r="J9585" t="s">
        <v>20140</v>
      </c>
      <c r="K9585" t="str">
        <f>IF(COUNTIF(Customers!A:A, H9585)&gt;0, "Valid", "Invalid")</f>
        <v>Invalid</v>
      </c>
      <c r="L9585" t="str">
        <f t="shared" si="745"/>
        <v>12</v>
      </c>
      <c r="M9585" t="str">
        <f t="shared" si="746"/>
        <v>2022</v>
      </c>
      <c r="N9585">
        <f t="shared" si="747"/>
        <v>-31667.06</v>
      </c>
      <c r="O9585" t="str">
        <f t="shared" si="748"/>
        <v/>
      </c>
      <c r="P9585">
        <f t="shared" si="749"/>
        <v>31667.06</v>
      </c>
      <c r="Q9585" s="48" t="str">
        <f>IF(O9585="","",
   IF(OR(O9585&lt;EDA_Outlier_Analysis!$C$10, O9585&gt;EDA_Outlier_Analysis!$C$11),
      "Outlier",
      "Normal"))</f>
        <v/>
      </c>
      <c r="R9585" t="str">
        <f>IF(P9585="","",
   IF(OR(P9585 &lt; EDA_Outlier_Analysis!$F$7, P9585 &gt; EDA_Outlier_Analysis!$F$8),
      "Outlier",
      "Normal"))</f>
        <v>Normal</v>
      </c>
      <c r="S9585" t="str">
        <f>IF(N9585="","",
   IF(OR(N9585 &lt;EDA_Outlier_Analysis!$I$10, N9585 &gt; EDA_Outlier_Analysis!$I$11),
      "Outlier",
      "Normal"))</f>
        <v>Normal</v>
      </c>
    </row>
    <row r="9586" spans="1:19">
      <c r="A9586" t="s">
        <v>20141</v>
      </c>
      <c r="B9586" s="4">
        <v>44906</v>
      </c>
      <c r="C9586" s="2">
        <v>-23511.59</v>
      </c>
      <c r="D9586" t="s">
        <v>840</v>
      </c>
      <c r="E9586" t="s">
        <v>878</v>
      </c>
      <c r="F9586" t="s">
        <v>11</v>
      </c>
      <c r="G9586" t="s">
        <v>24</v>
      </c>
      <c r="I9586" t="s">
        <v>4929</v>
      </c>
      <c r="J9586" t="s">
        <v>20142</v>
      </c>
      <c r="K9586" t="str">
        <f>IF(COUNTIF(Customers!A:A, H9586)&gt;0, "Valid", "Invalid")</f>
        <v>Invalid</v>
      </c>
      <c r="L9586" t="str">
        <f t="shared" si="745"/>
        <v>12</v>
      </c>
      <c r="M9586" t="str">
        <f t="shared" si="746"/>
        <v>2022</v>
      </c>
      <c r="N9586">
        <f t="shared" si="747"/>
        <v>-23511.59</v>
      </c>
      <c r="O9586" t="str">
        <f t="shared" si="748"/>
        <v/>
      </c>
      <c r="P9586">
        <f t="shared" si="749"/>
        <v>23511.59</v>
      </c>
      <c r="Q9586" s="48" t="str">
        <f>IF(O9586="","",
   IF(OR(O9586&lt;EDA_Outlier_Analysis!$C$10, O9586&gt;EDA_Outlier_Analysis!$C$11),
      "Outlier",
      "Normal"))</f>
        <v/>
      </c>
      <c r="R9586" t="str">
        <f>IF(P9586="","",
   IF(OR(P9586 &lt; EDA_Outlier_Analysis!$F$7, P9586 &gt; EDA_Outlier_Analysis!$F$8),
      "Outlier",
      "Normal"))</f>
        <v>Outlier</v>
      </c>
      <c r="S9586" t="str">
        <f>IF(N9586="","",
   IF(OR(N9586 &lt;EDA_Outlier_Analysis!$I$10, N9586 &gt; EDA_Outlier_Analysis!$I$11),
      "Outlier",
      "Normal"))</f>
        <v>Normal</v>
      </c>
    </row>
    <row r="9587" spans="1:19">
      <c r="A9587" t="s">
        <v>20143</v>
      </c>
      <c r="B9587" s="4">
        <v>44949</v>
      </c>
      <c r="C9587" s="2">
        <v>72169.11</v>
      </c>
      <c r="D9587" t="s">
        <v>849</v>
      </c>
      <c r="E9587" t="s">
        <v>850</v>
      </c>
      <c r="F9587" t="s">
        <v>10</v>
      </c>
      <c r="G9587" t="s">
        <v>24</v>
      </c>
      <c r="H9587" t="s">
        <v>551</v>
      </c>
      <c r="J9587" t="s">
        <v>20144</v>
      </c>
      <c r="K9587" t="str">
        <f>IF(COUNTIF(Customers!A:A, H9587)&gt;0, "Valid", "Invalid")</f>
        <v>Valid</v>
      </c>
      <c r="L9587" t="str">
        <f t="shared" si="745"/>
        <v>1</v>
      </c>
      <c r="M9587" t="str">
        <f t="shared" si="746"/>
        <v>2023</v>
      </c>
      <c r="N9587">
        <f t="shared" si="747"/>
        <v>72169.11</v>
      </c>
      <c r="O9587">
        <f t="shared" si="748"/>
        <v>72169.11</v>
      </c>
      <c r="P9587" t="str">
        <f t="shared" si="749"/>
        <v/>
      </c>
      <c r="Q9587" s="48" t="str">
        <f>IF(O9587="","",
   IF(OR(O9587&lt;EDA_Outlier_Analysis!$C$10, O9587&gt;EDA_Outlier_Analysis!$C$11),
      "Outlier",
      "Normal"))</f>
        <v>Normal</v>
      </c>
      <c r="R9587" t="str">
        <f>IF(P9587="","",
   IF(OR(P9587 &lt; EDA_Outlier_Analysis!$F$7, P9587 &gt; EDA_Outlier_Analysis!$F$8),
      "Outlier",
      "Normal"))</f>
        <v/>
      </c>
      <c r="S9587" t="str">
        <f>IF(N9587="","",
   IF(OR(N9587 &lt;EDA_Outlier_Analysis!$I$10, N9587 &gt; EDA_Outlier_Analysis!$I$11),
      "Outlier",
      "Normal"))</f>
        <v>Normal</v>
      </c>
    </row>
    <row r="9588" spans="1:19">
      <c r="A9588" t="s">
        <v>20145</v>
      </c>
      <c r="B9588" s="4">
        <v>44783</v>
      </c>
      <c r="C9588" s="2">
        <v>23331.02</v>
      </c>
      <c r="D9588" t="s">
        <v>971</v>
      </c>
      <c r="E9588" t="s">
        <v>971</v>
      </c>
      <c r="F9588" t="s">
        <v>10</v>
      </c>
      <c r="G9588" t="s">
        <v>24</v>
      </c>
      <c r="J9588" t="s">
        <v>20146</v>
      </c>
      <c r="K9588" t="str">
        <f>IF(COUNTIF(Customers!A:A, H9588)&gt;0, "Valid", "Invalid")</f>
        <v>Invalid</v>
      </c>
      <c r="L9588" t="str">
        <f t="shared" si="745"/>
        <v>8</v>
      </c>
      <c r="M9588" t="str">
        <f t="shared" si="746"/>
        <v>2022</v>
      </c>
      <c r="N9588">
        <f t="shared" si="747"/>
        <v>-23331.02</v>
      </c>
      <c r="O9588" t="str">
        <f t="shared" si="748"/>
        <v/>
      </c>
      <c r="P9588" t="str">
        <f t="shared" si="749"/>
        <v/>
      </c>
      <c r="Q9588" s="48" t="str">
        <f>IF(O9588="","",
   IF(OR(O9588&lt;EDA_Outlier_Analysis!$C$10, O9588&gt;EDA_Outlier_Analysis!$C$11),
      "Outlier",
      "Normal"))</f>
        <v/>
      </c>
      <c r="R9588" t="str">
        <f>IF(P9588="","",
   IF(OR(P9588 &lt; EDA_Outlier_Analysis!$F$7, P9588 &gt; EDA_Outlier_Analysis!$F$8),
      "Outlier",
      "Normal"))</f>
        <v/>
      </c>
      <c r="S9588" t="str">
        <f>IF(N9588="","",
   IF(OR(N9588 &lt;EDA_Outlier_Analysis!$I$10, N9588 &gt; EDA_Outlier_Analysis!$I$11),
      "Outlier",
      "Normal"))</f>
        <v>Normal</v>
      </c>
    </row>
    <row r="9589" spans="1:19">
      <c r="A9589" t="s">
        <v>20147</v>
      </c>
      <c r="B9589" s="4">
        <v>45159</v>
      </c>
      <c r="C9589" s="2">
        <v>111917.25</v>
      </c>
      <c r="D9589" t="s">
        <v>849</v>
      </c>
      <c r="E9589" t="s">
        <v>850</v>
      </c>
      <c r="F9589" t="s">
        <v>10</v>
      </c>
      <c r="G9589" t="s">
        <v>34</v>
      </c>
      <c r="H9589" t="s">
        <v>737</v>
      </c>
      <c r="J9589" t="s">
        <v>20148</v>
      </c>
      <c r="K9589" t="str">
        <f>IF(COUNTIF(Customers!A:A, H9589)&gt;0, "Valid", "Invalid")</f>
        <v>Valid</v>
      </c>
      <c r="L9589" t="str">
        <f t="shared" si="745"/>
        <v>8</v>
      </c>
      <c r="M9589" t="str">
        <f t="shared" si="746"/>
        <v>2023</v>
      </c>
      <c r="N9589">
        <f t="shared" si="747"/>
        <v>111917.25</v>
      </c>
      <c r="O9589">
        <f t="shared" si="748"/>
        <v>111917.25</v>
      </c>
      <c r="P9589" t="str">
        <f t="shared" si="749"/>
        <v/>
      </c>
      <c r="Q9589" s="48" t="str">
        <f>IF(O9589="","",
   IF(OR(O9589&lt;EDA_Outlier_Analysis!$C$10, O9589&gt;EDA_Outlier_Analysis!$C$11),
      "Outlier",
      "Normal"))</f>
        <v>Normal</v>
      </c>
      <c r="R9589" t="str">
        <f>IF(P9589="","",
   IF(OR(P9589 &lt; EDA_Outlier_Analysis!$F$7, P9589 &gt; EDA_Outlier_Analysis!$F$8),
      "Outlier",
      "Normal"))</f>
        <v/>
      </c>
      <c r="S9589" t="str">
        <f>IF(N9589="","",
   IF(OR(N9589 &lt;EDA_Outlier_Analysis!$I$10, N9589 &gt; EDA_Outlier_Analysis!$I$11),
      "Outlier",
      "Normal"))</f>
        <v>Normal</v>
      </c>
    </row>
    <row r="9590" spans="1:19">
      <c r="A9590" t="s">
        <v>20149</v>
      </c>
      <c r="B9590" s="4">
        <v>45289</v>
      </c>
      <c r="C9590" s="2">
        <v>211617.63</v>
      </c>
      <c r="D9590" t="s">
        <v>849</v>
      </c>
      <c r="E9590" t="s">
        <v>850</v>
      </c>
      <c r="F9590" t="s">
        <v>9</v>
      </c>
      <c r="G9590" t="s">
        <v>20</v>
      </c>
      <c r="H9590" t="s">
        <v>293</v>
      </c>
      <c r="J9590" t="s">
        <v>20150</v>
      </c>
      <c r="K9590" t="str">
        <f>IF(COUNTIF(Customers!A:A, H9590)&gt;0, "Valid", "Invalid")</f>
        <v>Valid</v>
      </c>
      <c r="L9590" t="str">
        <f t="shared" si="745"/>
        <v>12</v>
      </c>
      <c r="M9590" t="str">
        <f t="shared" si="746"/>
        <v>2023</v>
      </c>
      <c r="N9590">
        <f t="shared" si="747"/>
        <v>211617.63</v>
      </c>
      <c r="O9590">
        <f t="shared" si="748"/>
        <v>211617.63</v>
      </c>
      <c r="P9590" t="str">
        <f t="shared" si="749"/>
        <v/>
      </c>
      <c r="Q9590" s="48" t="str">
        <f>IF(O9590="","",
   IF(OR(O9590&lt;EDA_Outlier_Analysis!$C$10, O9590&gt;EDA_Outlier_Analysis!$C$11),
      "Outlier",
      "Normal"))</f>
        <v>Normal</v>
      </c>
      <c r="R9590" t="str">
        <f>IF(P9590="","",
   IF(OR(P9590 &lt; EDA_Outlier_Analysis!$F$7, P9590 &gt; EDA_Outlier_Analysis!$F$8),
      "Outlier",
      "Normal"))</f>
        <v/>
      </c>
      <c r="S9590" t="str">
        <f>IF(N9590="","",
   IF(OR(N9590 &lt;EDA_Outlier_Analysis!$I$10, N9590 &gt; EDA_Outlier_Analysis!$I$11),
      "Outlier",
      "Normal"))</f>
        <v>Normal</v>
      </c>
    </row>
    <row r="9591" spans="1:19">
      <c r="A9591" t="s">
        <v>20151</v>
      </c>
      <c r="B9591" s="4">
        <v>45204</v>
      </c>
      <c r="C9591" s="2">
        <v>292506.83</v>
      </c>
      <c r="D9591" t="s">
        <v>849</v>
      </c>
      <c r="E9591" t="s">
        <v>850</v>
      </c>
      <c r="F9591" t="s">
        <v>10</v>
      </c>
      <c r="G9591" t="s">
        <v>24</v>
      </c>
      <c r="H9591" t="s">
        <v>637</v>
      </c>
      <c r="J9591" t="s">
        <v>20152</v>
      </c>
      <c r="K9591" t="str">
        <f>IF(COUNTIF(Customers!A:A, H9591)&gt;0, "Valid", "Invalid")</f>
        <v>Valid</v>
      </c>
      <c r="L9591" t="str">
        <f t="shared" si="745"/>
        <v>10</v>
      </c>
      <c r="M9591" t="str">
        <f t="shared" si="746"/>
        <v>2023</v>
      </c>
      <c r="N9591">
        <f t="shared" si="747"/>
        <v>292506.83</v>
      </c>
      <c r="O9591">
        <f t="shared" si="748"/>
        <v>292506.83</v>
      </c>
      <c r="P9591" t="str">
        <f t="shared" si="749"/>
        <v/>
      </c>
      <c r="Q9591" s="48" t="str">
        <f>IF(O9591="","",
   IF(OR(O9591&lt;EDA_Outlier_Analysis!$C$10, O9591&gt;EDA_Outlier_Analysis!$C$11),
      "Outlier",
      "Normal"))</f>
        <v>Normal</v>
      </c>
      <c r="R9591" t="str">
        <f>IF(P9591="","",
   IF(OR(P9591 &lt; EDA_Outlier_Analysis!$F$7, P9591 &gt; EDA_Outlier_Analysis!$F$8),
      "Outlier",
      "Normal"))</f>
        <v/>
      </c>
      <c r="S9591" t="str">
        <f>IF(N9591="","",
   IF(OR(N9591 &lt;EDA_Outlier_Analysis!$I$10, N9591 &gt; EDA_Outlier_Analysis!$I$11),
      "Outlier",
      "Normal"))</f>
        <v>Normal</v>
      </c>
    </row>
    <row r="9592" spans="1:19">
      <c r="A9592" t="s">
        <v>20153</v>
      </c>
      <c r="B9592" s="4">
        <v>44909</v>
      </c>
      <c r="C9592" s="2">
        <v>-45412.34</v>
      </c>
      <c r="D9592" t="s">
        <v>840</v>
      </c>
      <c r="E9592" t="s">
        <v>841</v>
      </c>
      <c r="F9592" t="s">
        <v>10</v>
      </c>
      <c r="G9592" t="s">
        <v>34</v>
      </c>
      <c r="I9592" t="s">
        <v>1443</v>
      </c>
      <c r="J9592" t="s">
        <v>20154</v>
      </c>
      <c r="K9592" t="str">
        <f>IF(COUNTIF(Customers!A:A, H9592)&gt;0, "Valid", "Invalid")</f>
        <v>Invalid</v>
      </c>
      <c r="L9592" t="str">
        <f t="shared" si="745"/>
        <v>12</v>
      </c>
      <c r="M9592" t="str">
        <f t="shared" si="746"/>
        <v>2022</v>
      </c>
      <c r="N9592">
        <f t="shared" si="747"/>
        <v>-45412.34</v>
      </c>
      <c r="O9592" t="str">
        <f t="shared" si="748"/>
        <v/>
      </c>
      <c r="P9592">
        <f t="shared" si="749"/>
        <v>45412.34</v>
      </c>
      <c r="Q9592" s="48" t="str">
        <f>IF(O9592="","",
   IF(OR(O9592&lt;EDA_Outlier_Analysis!$C$10, O9592&gt;EDA_Outlier_Analysis!$C$11),
      "Outlier",
      "Normal"))</f>
        <v/>
      </c>
      <c r="R9592" t="str">
        <f>IF(P9592="","",
   IF(OR(P9592 &lt; EDA_Outlier_Analysis!$F$7, P9592 &gt; EDA_Outlier_Analysis!$F$8),
      "Outlier",
      "Normal"))</f>
        <v>Normal</v>
      </c>
      <c r="S9592" t="str">
        <f>IF(N9592="","",
   IF(OR(N9592 &lt;EDA_Outlier_Analysis!$I$10, N9592 &gt; EDA_Outlier_Analysis!$I$11),
      "Outlier",
      "Normal"))</f>
        <v>Normal</v>
      </c>
    </row>
    <row r="9593" spans="1:19">
      <c r="A9593" t="s">
        <v>20155</v>
      </c>
      <c r="B9593" s="4">
        <v>44937</v>
      </c>
      <c r="C9593" s="2">
        <v>-28261.64</v>
      </c>
      <c r="D9593" t="s">
        <v>840</v>
      </c>
      <c r="E9593" t="s">
        <v>845</v>
      </c>
      <c r="F9593" t="s">
        <v>10</v>
      </c>
      <c r="G9593" t="s">
        <v>20</v>
      </c>
      <c r="I9593" t="s">
        <v>846</v>
      </c>
      <c r="J9593" t="s">
        <v>20156</v>
      </c>
      <c r="K9593" t="str">
        <f>IF(COUNTIF(Customers!A:A, H9593)&gt;0, "Valid", "Invalid")</f>
        <v>Invalid</v>
      </c>
      <c r="L9593" t="str">
        <f t="shared" si="745"/>
        <v>1</v>
      </c>
      <c r="M9593" t="str">
        <f t="shared" si="746"/>
        <v>2023</v>
      </c>
      <c r="N9593">
        <f t="shared" si="747"/>
        <v>-28261.64</v>
      </c>
      <c r="O9593" t="str">
        <f t="shared" si="748"/>
        <v/>
      </c>
      <c r="P9593">
        <f t="shared" si="749"/>
        <v>28261.64</v>
      </c>
      <c r="Q9593" s="48" t="str">
        <f>IF(O9593="","",
   IF(OR(O9593&lt;EDA_Outlier_Analysis!$C$10, O9593&gt;EDA_Outlier_Analysis!$C$11),
      "Outlier",
      "Normal"))</f>
        <v/>
      </c>
      <c r="R9593" t="str">
        <f>IF(P9593="","",
   IF(OR(P9593 &lt; EDA_Outlier_Analysis!$F$7, P9593 &gt; EDA_Outlier_Analysis!$F$8),
      "Outlier",
      "Normal"))</f>
        <v>Normal</v>
      </c>
      <c r="S9593" t="str">
        <f>IF(N9593="","",
   IF(OR(N9593 &lt;EDA_Outlier_Analysis!$I$10, N9593 &gt; EDA_Outlier_Analysis!$I$11),
      "Outlier",
      "Normal"))</f>
        <v>Normal</v>
      </c>
    </row>
    <row r="9594" spans="1:19">
      <c r="A9594" t="s">
        <v>20157</v>
      </c>
      <c r="B9594" s="4">
        <v>44941</v>
      </c>
      <c r="C9594" s="2">
        <v>-44263.59</v>
      </c>
      <c r="D9594" t="s">
        <v>840</v>
      </c>
      <c r="E9594" t="s">
        <v>864</v>
      </c>
      <c r="F9594" t="s">
        <v>9</v>
      </c>
      <c r="G9594" t="s">
        <v>34</v>
      </c>
      <c r="I9594" t="s">
        <v>1237</v>
      </c>
      <c r="J9594" t="s">
        <v>20158</v>
      </c>
      <c r="K9594" t="str">
        <f>IF(COUNTIF(Customers!A:A, H9594)&gt;0, "Valid", "Invalid")</f>
        <v>Invalid</v>
      </c>
      <c r="L9594" t="str">
        <f t="shared" si="745"/>
        <v>1</v>
      </c>
      <c r="M9594" t="str">
        <f t="shared" si="746"/>
        <v>2023</v>
      </c>
      <c r="N9594">
        <f t="shared" si="747"/>
        <v>-44263.59</v>
      </c>
      <c r="O9594" t="str">
        <f t="shared" si="748"/>
        <v/>
      </c>
      <c r="P9594">
        <f t="shared" si="749"/>
        <v>44263.59</v>
      </c>
      <c r="Q9594" s="48" t="str">
        <f>IF(O9594="","",
   IF(OR(O9594&lt;EDA_Outlier_Analysis!$C$10, O9594&gt;EDA_Outlier_Analysis!$C$11),
      "Outlier",
      "Normal"))</f>
        <v/>
      </c>
      <c r="R9594" t="str">
        <f>IF(P9594="","",
   IF(OR(P9594 &lt; EDA_Outlier_Analysis!$F$7, P9594 &gt; EDA_Outlier_Analysis!$F$8),
      "Outlier",
      "Normal"))</f>
        <v>Normal</v>
      </c>
      <c r="S9594" t="str">
        <f>IF(N9594="","",
   IF(OR(N9594 &lt;EDA_Outlier_Analysis!$I$10, N9594 &gt; EDA_Outlier_Analysis!$I$11),
      "Outlier",
      "Normal"))</f>
        <v>Normal</v>
      </c>
    </row>
    <row r="9595" spans="1:19">
      <c r="A9595" t="s">
        <v>20159</v>
      </c>
      <c r="B9595" s="4">
        <v>45025</v>
      </c>
      <c r="C9595" s="2">
        <v>82540.69</v>
      </c>
      <c r="D9595" t="s">
        <v>849</v>
      </c>
      <c r="E9595" t="s">
        <v>850</v>
      </c>
      <c r="F9595" t="s">
        <v>9</v>
      </c>
      <c r="G9595" t="s">
        <v>31</v>
      </c>
      <c r="H9595" t="s">
        <v>661</v>
      </c>
      <c r="J9595" t="s">
        <v>20160</v>
      </c>
      <c r="K9595" t="str">
        <f>IF(COUNTIF(Customers!A:A, H9595)&gt;0, "Valid", "Invalid")</f>
        <v>Valid</v>
      </c>
      <c r="L9595" t="str">
        <f t="shared" si="745"/>
        <v>4</v>
      </c>
      <c r="M9595" t="str">
        <f t="shared" si="746"/>
        <v>2023</v>
      </c>
      <c r="N9595">
        <f t="shared" si="747"/>
        <v>82540.69</v>
      </c>
      <c r="O9595">
        <f t="shared" si="748"/>
        <v>82540.69</v>
      </c>
      <c r="P9595" t="str">
        <f t="shared" si="749"/>
        <v/>
      </c>
      <c r="Q9595" s="48" t="str">
        <f>IF(O9595="","",
   IF(OR(O9595&lt;EDA_Outlier_Analysis!$C$10, O9595&gt;EDA_Outlier_Analysis!$C$11),
      "Outlier",
      "Normal"))</f>
        <v>Normal</v>
      </c>
      <c r="R9595" t="str">
        <f>IF(P9595="","",
   IF(OR(P9595 &lt; EDA_Outlier_Analysis!$F$7, P9595 &gt; EDA_Outlier_Analysis!$F$8),
      "Outlier",
      "Normal"))</f>
        <v/>
      </c>
      <c r="S9595" t="str">
        <f>IF(N9595="","",
   IF(OR(N9595 &lt;EDA_Outlier_Analysis!$I$10, N9595 &gt; EDA_Outlier_Analysis!$I$11),
      "Outlier",
      "Normal"))</f>
        <v>Normal</v>
      </c>
    </row>
    <row r="9596" spans="1:19">
      <c r="A9596" t="s">
        <v>20161</v>
      </c>
      <c r="B9596" s="4">
        <v>44737</v>
      </c>
      <c r="C9596" s="2">
        <v>-21167.759999999998</v>
      </c>
      <c r="D9596" t="s">
        <v>840</v>
      </c>
      <c r="E9596" t="s">
        <v>878</v>
      </c>
      <c r="F9596" t="s">
        <v>9</v>
      </c>
      <c r="G9596" t="s">
        <v>20</v>
      </c>
      <c r="I9596" t="s">
        <v>1035</v>
      </c>
      <c r="J9596" t="s">
        <v>20162</v>
      </c>
      <c r="K9596" t="str">
        <f>IF(COUNTIF(Customers!A:A, H9596)&gt;0, "Valid", "Invalid")</f>
        <v>Invalid</v>
      </c>
      <c r="L9596" t="str">
        <f t="shared" si="745"/>
        <v>6</v>
      </c>
      <c r="M9596" t="str">
        <f t="shared" si="746"/>
        <v>2022</v>
      </c>
      <c r="N9596">
        <f t="shared" si="747"/>
        <v>-21167.759999999998</v>
      </c>
      <c r="O9596" t="str">
        <f t="shared" si="748"/>
        <v/>
      </c>
      <c r="P9596">
        <f t="shared" si="749"/>
        <v>21167.759999999998</v>
      </c>
      <c r="Q9596" s="48" t="str">
        <f>IF(O9596="","",
   IF(OR(O9596&lt;EDA_Outlier_Analysis!$C$10, O9596&gt;EDA_Outlier_Analysis!$C$11),
      "Outlier",
      "Normal"))</f>
        <v/>
      </c>
      <c r="R9596" t="str">
        <f>IF(P9596="","",
   IF(OR(P9596 &lt; EDA_Outlier_Analysis!$F$7, P9596 &gt; EDA_Outlier_Analysis!$F$8),
      "Outlier",
      "Normal"))</f>
        <v>Outlier</v>
      </c>
      <c r="S9596" t="str">
        <f>IF(N9596="","",
   IF(OR(N9596 &lt;EDA_Outlier_Analysis!$I$10, N9596 &gt; EDA_Outlier_Analysis!$I$11),
      "Outlier",
      "Normal"))</f>
        <v>Normal</v>
      </c>
    </row>
    <row r="9597" spans="1:19">
      <c r="A9597" t="s">
        <v>20163</v>
      </c>
      <c r="B9597" s="4">
        <v>44996</v>
      </c>
      <c r="C9597" s="2">
        <v>-37567.39</v>
      </c>
      <c r="D9597" t="s">
        <v>840</v>
      </c>
      <c r="E9597" t="s">
        <v>841</v>
      </c>
      <c r="F9597" t="s">
        <v>11</v>
      </c>
      <c r="G9597" t="s">
        <v>20</v>
      </c>
      <c r="I9597" t="s">
        <v>1415</v>
      </c>
      <c r="J9597" t="s">
        <v>20164</v>
      </c>
      <c r="K9597" t="str">
        <f>IF(COUNTIF(Customers!A:A, H9597)&gt;0, "Valid", "Invalid")</f>
        <v>Invalid</v>
      </c>
      <c r="L9597" t="str">
        <f t="shared" si="745"/>
        <v>3</v>
      </c>
      <c r="M9597" t="str">
        <f t="shared" si="746"/>
        <v>2023</v>
      </c>
      <c r="N9597">
        <f t="shared" si="747"/>
        <v>-37567.39</v>
      </c>
      <c r="O9597" t="str">
        <f t="shared" si="748"/>
        <v/>
      </c>
      <c r="P9597">
        <f t="shared" si="749"/>
        <v>37567.39</v>
      </c>
      <c r="Q9597" s="48" t="str">
        <f>IF(O9597="","",
   IF(OR(O9597&lt;EDA_Outlier_Analysis!$C$10, O9597&gt;EDA_Outlier_Analysis!$C$11),
      "Outlier",
      "Normal"))</f>
        <v/>
      </c>
      <c r="R9597" t="str">
        <f>IF(P9597="","",
   IF(OR(P9597 &lt; EDA_Outlier_Analysis!$F$7, P9597 &gt; EDA_Outlier_Analysis!$F$8),
      "Outlier",
      "Normal"))</f>
        <v>Normal</v>
      </c>
      <c r="S9597" t="str">
        <f>IF(N9597="","",
   IF(OR(N9597 &lt;EDA_Outlier_Analysis!$I$10, N9597 &gt; EDA_Outlier_Analysis!$I$11),
      "Outlier",
      "Normal"))</f>
        <v>Normal</v>
      </c>
    </row>
    <row r="9598" spans="1:19">
      <c r="A9598" t="s">
        <v>20165</v>
      </c>
      <c r="B9598" s="4">
        <v>44814</v>
      </c>
      <c r="C9598" s="2">
        <v>-58975.13</v>
      </c>
      <c r="D9598" t="s">
        <v>840</v>
      </c>
      <c r="E9598" t="s">
        <v>905</v>
      </c>
      <c r="F9598" t="s">
        <v>9</v>
      </c>
      <c r="G9598" t="s">
        <v>20</v>
      </c>
      <c r="I9598" t="s">
        <v>909</v>
      </c>
      <c r="J9598" t="s">
        <v>20166</v>
      </c>
      <c r="K9598" t="str">
        <f>IF(COUNTIF(Customers!A:A, H9598)&gt;0, "Valid", "Invalid")</f>
        <v>Invalid</v>
      </c>
      <c r="L9598" t="str">
        <f t="shared" si="745"/>
        <v>9</v>
      </c>
      <c r="M9598" t="str">
        <f t="shared" si="746"/>
        <v>2022</v>
      </c>
      <c r="N9598">
        <f t="shared" si="747"/>
        <v>-58975.13</v>
      </c>
      <c r="O9598" t="str">
        <f t="shared" si="748"/>
        <v/>
      </c>
      <c r="P9598">
        <f t="shared" si="749"/>
        <v>58975.13</v>
      </c>
      <c r="Q9598" s="48" t="str">
        <f>IF(O9598="","",
   IF(OR(O9598&lt;EDA_Outlier_Analysis!$C$10, O9598&gt;EDA_Outlier_Analysis!$C$11),
      "Outlier",
      "Normal"))</f>
        <v/>
      </c>
      <c r="R9598" t="str">
        <f>IF(P9598="","",
   IF(OR(P9598 &lt; EDA_Outlier_Analysis!$F$7, P9598 &gt; EDA_Outlier_Analysis!$F$8),
      "Outlier",
      "Normal"))</f>
        <v>Outlier</v>
      </c>
      <c r="S9598" t="str">
        <f>IF(N9598="","",
   IF(OR(N9598 &lt;EDA_Outlier_Analysis!$I$10, N9598 &gt; EDA_Outlier_Analysis!$I$11),
      "Outlier",
      "Normal"))</f>
        <v>Normal</v>
      </c>
    </row>
    <row r="9599" spans="1:19">
      <c r="A9599" t="s">
        <v>20167</v>
      </c>
      <c r="B9599" s="4">
        <v>44756</v>
      </c>
      <c r="C9599" s="2">
        <v>-60848.99</v>
      </c>
      <c r="D9599" t="s">
        <v>840</v>
      </c>
      <c r="E9599" t="s">
        <v>878</v>
      </c>
      <c r="F9599" t="s">
        <v>10</v>
      </c>
      <c r="G9599" t="s">
        <v>31</v>
      </c>
      <c r="I9599" t="s">
        <v>1093</v>
      </c>
      <c r="J9599" t="s">
        <v>20168</v>
      </c>
      <c r="K9599" t="str">
        <f>IF(COUNTIF(Customers!A:A, H9599)&gt;0, "Valid", "Invalid")</f>
        <v>Invalid</v>
      </c>
      <c r="L9599" t="str">
        <f t="shared" si="745"/>
        <v>7</v>
      </c>
      <c r="M9599" t="str">
        <f t="shared" si="746"/>
        <v>2022</v>
      </c>
      <c r="N9599">
        <f t="shared" si="747"/>
        <v>-60848.99</v>
      </c>
      <c r="O9599" t="str">
        <f t="shared" si="748"/>
        <v/>
      </c>
      <c r="P9599">
        <f t="shared" si="749"/>
        <v>60848.99</v>
      </c>
      <c r="Q9599" s="48" t="str">
        <f>IF(O9599="","",
   IF(OR(O9599&lt;EDA_Outlier_Analysis!$C$10, O9599&gt;EDA_Outlier_Analysis!$C$11),
      "Outlier",
      "Normal"))</f>
        <v/>
      </c>
      <c r="R9599" t="str">
        <f>IF(P9599="","",
   IF(OR(P9599 &lt; EDA_Outlier_Analysis!$F$7, P9599 &gt; EDA_Outlier_Analysis!$F$8),
      "Outlier",
      "Normal"))</f>
        <v>Outlier</v>
      </c>
      <c r="S9599" t="str">
        <f>IF(N9599="","",
   IF(OR(N9599 &lt;EDA_Outlier_Analysis!$I$10, N9599 &gt; EDA_Outlier_Analysis!$I$11),
      "Outlier",
      "Normal"))</f>
        <v>Normal</v>
      </c>
    </row>
    <row r="9600" spans="1:19">
      <c r="A9600" t="s">
        <v>20169</v>
      </c>
      <c r="B9600" s="4">
        <v>44810</v>
      </c>
      <c r="C9600" s="2">
        <v>181727.98</v>
      </c>
      <c r="D9600" t="s">
        <v>849</v>
      </c>
      <c r="E9600" t="s">
        <v>868</v>
      </c>
      <c r="F9600" t="s">
        <v>9</v>
      </c>
      <c r="G9600" t="s">
        <v>24</v>
      </c>
      <c r="H9600" t="s">
        <v>501</v>
      </c>
      <c r="J9600" t="s">
        <v>20170</v>
      </c>
      <c r="K9600" t="str">
        <f>IF(COUNTIF(Customers!A:A, H9600)&gt;0, "Valid", "Invalid")</f>
        <v>Valid</v>
      </c>
      <c r="L9600" t="str">
        <f t="shared" si="745"/>
        <v>9</v>
      </c>
      <c r="M9600" t="str">
        <f t="shared" si="746"/>
        <v>2022</v>
      </c>
      <c r="N9600">
        <f t="shared" si="747"/>
        <v>181727.98</v>
      </c>
      <c r="O9600">
        <f t="shared" si="748"/>
        <v>181727.98</v>
      </c>
      <c r="P9600" t="str">
        <f t="shared" si="749"/>
        <v/>
      </c>
      <c r="Q9600" s="48" t="str">
        <f>IF(O9600="","",
   IF(OR(O9600&lt;EDA_Outlier_Analysis!$C$10, O9600&gt;EDA_Outlier_Analysis!$C$11),
      "Outlier",
      "Normal"))</f>
        <v>Normal</v>
      </c>
      <c r="R9600" t="str">
        <f>IF(P9600="","",
   IF(OR(P9600 &lt; EDA_Outlier_Analysis!$F$7, P9600 &gt; EDA_Outlier_Analysis!$F$8),
      "Outlier",
      "Normal"))</f>
        <v/>
      </c>
      <c r="S9600" t="str">
        <f>IF(N9600="","",
   IF(OR(N9600 &lt;EDA_Outlier_Analysis!$I$10, N9600 &gt; EDA_Outlier_Analysis!$I$11),
      "Outlier",
      "Normal"))</f>
        <v>Normal</v>
      </c>
    </row>
    <row r="9601" spans="1:19">
      <c r="A9601" t="s">
        <v>20171</v>
      </c>
      <c r="B9601" s="4">
        <v>44963</v>
      </c>
      <c r="C9601" s="2">
        <v>-72582.3</v>
      </c>
      <c r="D9601" t="s">
        <v>840</v>
      </c>
      <c r="E9601" t="s">
        <v>878</v>
      </c>
      <c r="F9601" t="s">
        <v>9</v>
      </c>
      <c r="G9601" t="s">
        <v>24</v>
      </c>
      <c r="I9601" t="s">
        <v>1428</v>
      </c>
      <c r="J9601" t="s">
        <v>20172</v>
      </c>
      <c r="K9601" t="str">
        <f>IF(COUNTIF(Customers!A:A, H9601)&gt;0, "Valid", "Invalid")</f>
        <v>Invalid</v>
      </c>
      <c r="L9601" t="str">
        <f t="shared" si="745"/>
        <v>2</v>
      </c>
      <c r="M9601" t="str">
        <f t="shared" si="746"/>
        <v>2023</v>
      </c>
      <c r="N9601">
        <f t="shared" si="747"/>
        <v>-72582.3</v>
      </c>
      <c r="O9601" t="str">
        <f t="shared" si="748"/>
        <v/>
      </c>
      <c r="P9601">
        <f t="shared" si="749"/>
        <v>72582.3</v>
      </c>
      <c r="Q9601" s="48" t="str">
        <f>IF(O9601="","",
   IF(OR(O9601&lt;EDA_Outlier_Analysis!$C$10, O9601&gt;EDA_Outlier_Analysis!$C$11),
      "Outlier",
      "Normal"))</f>
        <v/>
      </c>
      <c r="R9601" t="str">
        <f>IF(P9601="","",
   IF(OR(P9601 &lt; EDA_Outlier_Analysis!$F$7, P9601 &gt; EDA_Outlier_Analysis!$F$8),
      "Outlier",
      "Normal"))</f>
        <v>Outlier</v>
      </c>
      <c r="S9601" t="str">
        <f>IF(N9601="","",
   IF(OR(N9601 &lt;EDA_Outlier_Analysis!$I$10, N9601 &gt; EDA_Outlier_Analysis!$I$11),
      "Outlier",
      "Normal"))</f>
        <v>Normal</v>
      </c>
    </row>
    <row r="9602" spans="1:19">
      <c r="A9602" t="s">
        <v>20173</v>
      </c>
      <c r="B9602" s="4">
        <v>44849</v>
      </c>
      <c r="C9602" s="2">
        <v>129923.95</v>
      </c>
      <c r="D9602" t="s">
        <v>849</v>
      </c>
      <c r="E9602" t="s">
        <v>868</v>
      </c>
      <c r="F9602" t="s">
        <v>11</v>
      </c>
      <c r="G9602" t="s">
        <v>31</v>
      </c>
      <c r="H9602" t="s">
        <v>497</v>
      </c>
      <c r="J9602" t="s">
        <v>20174</v>
      </c>
      <c r="K9602" t="str">
        <f>IF(COUNTIF(Customers!A:A, H9602)&gt;0, "Valid", "Invalid")</f>
        <v>Valid</v>
      </c>
      <c r="L9602" t="str">
        <f t="shared" si="745"/>
        <v>10</v>
      </c>
      <c r="M9602" t="str">
        <f t="shared" si="746"/>
        <v>2022</v>
      </c>
      <c r="N9602">
        <f t="shared" si="747"/>
        <v>129923.95</v>
      </c>
      <c r="O9602">
        <f t="shared" si="748"/>
        <v>129923.95</v>
      </c>
      <c r="P9602" t="str">
        <f t="shared" si="749"/>
        <v/>
      </c>
      <c r="Q9602" s="48" t="str">
        <f>IF(O9602="","",
   IF(OR(O9602&lt;EDA_Outlier_Analysis!$C$10, O9602&gt;EDA_Outlier_Analysis!$C$11),
      "Outlier",
      "Normal"))</f>
        <v>Normal</v>
      </c>
      <c r="R9602" t="str">
        <f>IF(P9602="","",
   IF(OR(P9602 &lt; EDA_Outlier_Analysis!$F$7, P9602 &gt; EDA_Outlier_Analysis!$F$8),
      "Outlier",
      "Normal"))</f>
        <v/>
      </c>
      <c r="S9602" t="str">
        <f>IF(N9602="","",
   IF(OR(N9602 &lt;EDA_Outlier_Analysis!$I$10, N9602 &gt; EDA_Outlier_Analysis!$I$11),
      "Outlier",
      "Normal"))</f>
        <v>Normal</v>
      </c>
    </row>
    <row r="9603" spans="1:19">
      <c r="A9603" t="s">
        <v>20175</v>
      </c>
      <c r="B9603" s="4">
        <v>44959</v>
      </c>
      <c r="C9603" s="2">
        <v>133963.92000000001</v>
      </c>
      <c r="D9603" t="s">
        <v>849</v>
      </c>
      <c r="E9603" t="s">
        <v>850</v>
      </c>
      <c r="F9603" t="s">
        <v>9</v>
      </c>
      <c r="G9603" t="s">
        <v>20</v>
      </c>
      <c r="H9603" t="s">
        <v>745</v>
      </c>
      <c r="J9603" t="s">
        <v>20176</v>
      </c>
      <c r="K9603" t="str">
        <f>IF(COUNTIF(Customers!A:A, H9603)&gt;0, "Valid", "Invalid")</f>
        <v>Valid</v>
      </c>
      <c r="L9603" t="str">
        <f t="shared" ref="L9603:L9666" si="750">TEXT(B9603,"m")</f>
        <v>2</v>
      </c>
      <c r="M9603" t="str">
        <f t="shared" ref="M9603:M9666" si="751">TEXT(B9603,"yyyy")</f>
        <v>2023</v>
      </c>
      <c r="N9603">
        <f t="shared" ref="N9603:N9666" si="752">IF(D9603="Revenue",C9603,-ABS(C9603))</f>
        <v>133963.92000000001</v>
      </c>
      <c r="O9603">
        <f t="shared" ref="O9603:O9666" si="753">IF(D9603="Revenue", C9603, "")</f>
        <v>133963.92000000001</v>
      </c>
      <c r="P9603" t="str">
        <f t="shared" ref="P9603:P9666" si="754">IF(D9603="Expense", ABS(C9603), "")</f>
        <v/>
      </c>
      <c r="Q9603" s="48" t="str">
        <f>IF(O9603="","",
   IF(OR(O9603&lt;EDA_Outlier_Analysis!$C$10, O9603&gt;EDA_Outlier_Analysis!$C$11),
      "Outlier",
      "Normal"))</f>
        <v>Normal</v>
      </c>
      <c r="R9603" t="str">
        <f>IF(P9603="","",
   IF(OR(P9603 &lt; EDA_Outlier_Analysis!$F$7, P9603 &gt; EDA_Outlier_Analysis!$F$8),
      "Outlier",
      "Normal"))</f>
        <v/>
      </c>
      <c r="S9603" t="str">
        <f>IF(N9603="","",
   IF(OR(N9603 &lt;EDA_Outlier_Analysis!$I$10, N9603 &gt; EDA_Outlier_Analysis!$I$11),
      "Outlier",
      "Normal"))</f>
        <v>Normal</v>
      </c>
    </row>
    <row r="9604" spans="1:19">
      <c r="A9604" t="s">
        <v>20177</v>
      </c>
      <c r="B9604" s="4">
        <v>44732</v>
      </c>
      <c r="C9604" s="2">
        <v>173018.74</v>
      </c>
      <c r="D9604" t="s">
        <v>849</v>
      </c>
      <c r="E9604" t="s">
        <v>850</v>
      </c>
      <c r="F9604" t="s">
        <v>9</v>
      </c>
      <c r="G9604" t="s">
        <v>34</v>
      </c>
      <c r="H9604" t="s">
        <v>255</v>
      </c>
      <c r="J9604" t="s">
        <v>20178</v>
      </c>
      <c r="K9604" t="str">
        <f>IF(COUNTIF(Customers!A:A, H9604)&gt;0, "Valid", "Invalid")</f>
        <v>Valid</v>
      </c>
      <c r="L9604" t="str">
        <f t="shared" si="750"/>
        <v>6</v>
      </c>
      <c r="M9604" t="str">
        <f t="shared" si="751"/>
        <v>2022</v>
      </c>
      <c r="N9604">
        <f t="shared" si="752"/>
        <v>173018.74</v>
      </c>
      <c r="O9604">
        <f t="shared" si="753"/>
        <v>173018.74</v>
      </c>
      <c r="P9604" t="str">
        <f t="shared" si="754"/>
        <v/>
      </c>
      <c r="Q9604" s="48" t="str">
        <f>IF(O9604="","",
   IF(OR(O9604&lt;EDA_Outlier_Analysis!$C$10, O9604&gt;EDA_Outlier_Analysis!$C$11),
      "Outlier",
      "Normal"))</f>
        <v>Normal</v>
      </c>
      <c r="R9604" t="str">
        <f>IF(P9604="","",
   IF(OR(P9604 &lt; EDA_Outlier_Analysis!$F$7, P9604 &gt; EDA_Outlier_Analysis!$F$8),
      "Outlier",
      "Normal"))</f>
        <v/>
      </c>
      <c r="S9604" t="str">
        <f>IF(N9604="","",
   IF(OR(N9604 &lt;EDA_Outlier_Analysis!$I$10, N9604 &gt; EDA_Outlier_Analysis!$I$11),
      "Outlier",
      "Normal"))</f>
        <v>Normal</v>
      </c>
    </row>
    <row r="9605" spans="1:19">
      <c r="A9605" t="s">
        <v>20179</v>
      </c>
      <c r="B9605" s="4">
        <v>44830</v>
      </c>
      <c r="C9605" s="2">
        <v>78978.3</v>
      </c>
      <c r="D9605" t="s">
        <v>849</v>
      </c>
      <c r="E9605" t="s">
        <v>850</v>
      </c>
      <c r="F9605" t="s">
        <v>10</v>
      </c>
      <c r="G9605" t="s">
        <v>20</v>
      </c>
      <c r="H9605" t="s">
        <v>81</v>
      </c>
      <c r="J9605" t="s">
        <v>20180</v>
      </c>
      <c r="K9605" t="str">
        <f>IF(COUNTIF(Customers!A:A, H9605)&gt;0, "Valid", "Invalid")</f>
        <v>Valid</v>
      </c>
      <c r="L9605" t="str">
        <f t="shared" si="750"/>
        <v>9</v>
      </c>
      <c r="M9605" t="str">
        <f t="shared" si="751"/>
        <v>2022</v>
      </c>
      <c r="N9605">
        <f t="shared" si="752"/>
        <v>78978.3</v>
      </c>
      <c r="O9605">
        <f t="shared" si="753"/>
        <v>78978.3</v>
      </c>
      <c r="P9605" t="str">
        <f t="shared" si="754"/>
        <v/>
      </c>
      <c r="Q9605" s="48" t="str">
        <f>IF(O9605="","",
   IF(OR(O9605&lt;EDA_Outlier_Analysis!$C$10, O9605&gt;EDA_Outlier_Analysis!$C$11),
      "Outlier",
      "Normal"))</f>
        <v>Normal</v>
      </c>
      <c r="R9605" t="str">
        <f>IF(P9605="","",
   IF(OR(P9605 &lt; EDA_Outlier_Analysis!$F$7, P9605 &gt; EDA_Outlier_Analysis!$F$8),
      "Outlier",
      "Normal"))</f>
        <v/>
      </c>
      <c r="S9605" t="str">
        <f>IF(N9605="","",
   IF(OR(N9605 &lt;EDA_Outlier_Analysis!$I$10, N9605 &gt; EDA_Outlier_Analysis!$I$11),
      "Outlier",
      "Normal"))</f>
        <v>Normal</v>
      </c>
    </row>
    <row r="9606" spans="1:19">
      <c r="A9606" t="s">
        <v>20181</v>
      </c>
      <c r="B9606" s="4">
        <v>44992</v>
      </c>
      <c r="C9606" s="2">
        <v>120144.65</v>
      </c>
      <c r="D9606" t="s">
        <v>849</v>
      </c>
      <c r="E9606" t="s">
        <v>853</v>
      </c>
      <c r="F9606" t="s">
        <v>9</v>
      </c>
      <c r="G9606" t="s">
        <v>24</v>
      </c>
      <c r="H9606" t="s">
        <v>169</v>
      </c>
      <c r="J9606" t="s">
        <v>20182</v>
      </c>
      <c r="K9606" t="str">
        <f>IF(COUNTIF(Customers!A:A, H9606)&gt;0, "Valid", "Invalid")</f>
        <v>Valid</v>
      </c>
      <c r="L9606" t="str">
        <f t="shared" si="750"/>
        <v>3</v>
      </c>
      <c r="M9606" t="str">
        <f t="shared" si="751"/>
        <v>2023</v>
      </c>
      <c r="N9606">
        <f t="shared" si="752"/>
        <v>120144.65</v>
      </c>
      <c r="O9606">
        <f t="shared" si="753"/>
        <v>120144.65</v>
      </c>
      <c r="P9606" t="str">
        <f t="shared" si="754"/>
        <v/>
      </c>
      <c r="Q9606" s="48" t="str">
        <f>IF(O9606="","",
   IF(OR(O9606&lt;EDA_Outlier_Analysis!$C$10, O9606&gt;EDA_Outlier_Analysis!$C$11),
      "Outlier",
      "Normal"))</f>
        <v>Normal</v>
      </c>
      <c r="R9606" t="str">
        <f>IF(P9606="","",
   IF(OR(P9606 &lt; EDA_Outlier_Analysis!$F$7, P9606 &gt; EDA_Outlier_Analysis!$F$8),
      "Outlier",
      "Normal"))</f>
        <v/>
      </c>
      <c r="S9606" t="str">
        <f>IF(N9606="","",
   IF(OR(N9606 &lt;EDA_Outlier_Analysis!$I$10, N9606 &gt; EDA_Outlier_Analysis!$I$11),
      "Outlier",
      "Normal"))</f>
        <v>Normal</v>
      </c>
    </row>
    <row r="9607" spans="1:19">
      <c r="A9607" t="s">
        <v>20183</v>
      </c>
      <c r="B9607" s="4">
        <v>44790</v>
      </c>
      <c r="C9607" s="2">
        <v>189149.09</v>
      </c>
      <c r="D9607" t="s">
        <v>849</v>
      </c>
      <c r="E9607" t="s">
        <v>853</v>
      </c>
      <c r="F9607" t="s">
        <v>9</v>
      </c>
      <c r="G9607" t="s">
        <v>24</v>
      </c>
      <c r="H9607" t="s">
        <v>485</v>
      </c>
      <c r="J9607" t="s">
        <v>20184</v>
      </c>
      <c r="K9607" t="str">
        <f>IF(COUNTIF(Customers!A:A, H9607)&gt;0, "Valid", "Invalid")</f>
        <v>Valid</v>
      </c>
      <c r="L9607" t="str">
        <f t="shared" si="750"/>
        <v>8</v>
      </c>
      <c r="M9607" t="str">
        <f t="shared" si="751"/>
        <v>2022</v>
      </c>
      <c r="N9607">
        <f t="shared" si="752"/>
        <v>189149.09</v>
      </c>
      <c r="O9607">
        <f t="shared" si="753"/>
        <v>189149.09</v>
      </c>
      <c r="P9607" t="str">
        <f t="shared" si="754"/>
        <v/>
      </c>
      <c r="Q9607" s="48" t="str">
        <f>IF(O9607="","",
   IF(OR(O9607&lt;EDA_Outlier_Analysis!$C$10, O9607&gt;EDA_Outlier_Analysis!$C$11),
      "Outlier",
      "Normal"))</f>
        <v>Normal</v>
      </c>
      <c r="R9607" t="str">
        <f>IF(P9607="","",
   IF(OR(P9607 &lt; EDA_Outlier_Analysis!$F$7, P9607 &gt; EDA_Outlier_Analysis!$F$8),
      "Outlier",
      "Normal"))</f>
        <v/>
      </c>
      <c r="S9607" t="str">
        <f>IF(N9607="","",
   IF(OR(N9607 &lt;EDA_Outlier_Analysis!$I$10, N9607 &gt; EDA_Outlier_Analysis!$I$11),
      "Outlier",
      "Normal"))</f>
        <v>Normal</v>
      </c>
    </row>
    <row r="9608" spans="1:19">
      <c r="A9608" t="s">
        <v>20185</v>
      </c>
      <c r="B9608" s="4">
        <v>45276</v>
      </c>
      <c r="C9608" s="2">
        <v>232088.4</v>
      </c>
      <c r="D9608" t="s">
        <v>849</v>
      </c>
      <c r="E9608" t="s">
        <v>850</v>
      </c>
      <c r="F9608" t="s">
        <v>9</v>
      </c>
      <c r="G9608" t="s">
        <v>34</v>
      </c>
      <c r="H9608" t="s">
        <v>415</v>
      </c>
      <c r="J9608" t="s">
        <v>20186</v>
      </c>
      <c r="K9608" t="str">
        <f>IF(COUNTIF(Customers!A:A, H9608)&gt;0, "Valid", "Invalid")</f>
        <v>Valid</v>
      </c>
      <c r="L9608" t="str">
        <f t="shared" si="750"/>
        <v>12</v>
      </c>
      <c r="M9608" t="str">
        <f t="shared" si="751"/>
        <v>2023</v>
      </c>
      <c r="N9608">
        <f t="shared" si="752"/>
        <v>232088.4</v>
      </c>
      <c r="O9608">
        <f t="shared" si="753"/>
        <v>232088.4</v>
      </c>
      <c r="P9608" t="str">
        <f t="shared" si="754"/>
        <v/>
      </c>
      <c r="Q9608" s="48" t="str">
        <f>IF(O9608="","",
   IF(OR(O9608&lt;EDA_Outlier_Analysis!$C$10, O9608&gt;EDA_Outlier_Analysis!$C$11),
      "Outlier",
      "Normal"))</f>
        <v>Normal</v>
      </c>
      <c r="R9608" t="str">
        <f>IF(P9608="","",
   IF(OR(P9608 &lt; EDA_Outlier_Analysis!$F$7, P9608 &gt; EDA_Outlier_Analysis!$F$8),
      "Outlier",
      "Normal"))</f>
        <v/>
      </c>
      <c r="S9608" t="str">
        <f>IF(N9608="","",
   IF(OR(N9608 &lt;EDA_Outlier_Analysis!$I$10, N9608 &gt; EDA_Outlier_Analysis!$I$11),
      "Outlier",
      "Normal"))</f>
        <v>Normal</v>
      </c>
    </row>
    <row r="9609" spans="1:19">
      <c r="A9609" t="s">
        <v>20187</v>
      </c>
      <c r="B9609" s="4">
        <v>45044</v>
      </c>
      <c r="C9609" s="2">
        <v>105397.32</v>
      </c>
      <c r="D9609" t="s">
        <v>849</v>
      </c>
      <c r="E9609" t="s">
        <v>850</v>
      </c>
      <c r="F9609" t="s">
        <v>9</v>
      </c>
      <c r="G9609" t="s">
        <v>34</v>
      </c>
      <c r="H9609" t="s">
        <v>681</v>
      </c>
      <c r="J9609" t="s">
        <v>20188</v>
      </c>
      <c r="K9609" t="str">
        <f>IF(COUNTIF(Customers!A:A, H9609)&gt;0, "Valid", "Invalid")</f>
        <v>Valid</v>
      </c>
      <c r="L9609" t="str">
        <f t="shared" si="750"/>
        <v>4</v>
      </c>
      <c r="M9609" t="str">
        <f t="shared" si="751"/>
        <v>2023</v>
      </c>
      <c r="N9609">
        <f t="shared" si="752"/>
        <v>105397.32</v>
      </c>
      <c r="O9609">
        <f t="shared" si="753"/>
        <v>105397.32</v>
      </c>
      <c r="P9609" t="str">
        <f t="shared" si="754"/>
        <v/>
      </c>
      <c r="Q9609" s="48" t="str">
        <f>IF(O9609="","",
   IF(OR(O9609&lt;EDA_Outlier_Analysis!$C$10, O9609&gt;EDA_Outlier_Analysis!$C$11),
      "Outlier",
      "Normal"))</f>
        <v>Normal</v>
      </c>
      <c r="R9609" t="str">
        <f>IF(P9609="","",
   IF(OR(P9609 &lt; EDA_Outlier_Analysis!$F$7, P9609 &gt; EDA_Outlier_Analysis!$F$8),
      "Outlier",
      "Normal"))</f>
        <v/>
      </c>
      <c r="S9609" t="str">
        <f>IF(N9609="","",
   IF(OR(N9609 &lt;EDA_Outlier_Analysis!$I$10, N9609 &gt; EDA_Outlier_Analysis!$I$11),
      "Outlier",
      "Normal"))</f>
        <v>Normal</v>
      </c>
    </row>
    <row r="9610" spans="1:19">
      <c r="A9610" t="s">
        <v>20189</v>
      </c>
      <c r="B9610" s="4">
        <v>44665</v>
      </c>
      <c r="C9610" s="2">
        <v>-17553.12</v>
      </c>
      <c r="D9610" t="s">
        <v>840</v>
      </c>
      <c r="E9610" t="s">
        <v>856</v>
      </c>
      <c r="F9610" t="s">
        <v>9</v>
      </c>
      <c r="G9610" t="s">
        <v>24</v>
      </c>
      <c r="I9610" t="s">
        <v>1062</v>
      </c>
      <c r="J9610" t="s">
        <v>20190</v>
      </c>
      <c r="K9610" t="str">
        <f>IF(COUNTIF(Customers!A:A, H9610)&gt;0, "Valid", "Invalid")</f>
        <v>Invalid</v>
      </c>
      <c r="L9610" t="str">
        <f t="shared" si="750"/>
        <v>4</v>
      </c>
      <c r="M9610" t="str">
        <f t="shared" si="751"/>
        <v>2022</v>
      </c>
      <c r="N9610">
        <f t="shared" si="752"/>
        <v>-17553.12</v>
      </c>
      <c r="O9610" t="str">
        <f t="shared" si="753"/>
        <v/>
      </c>
      <c r="P9610">
        <f t="shared" si="754"/>
        <v>17553.12</v>
      </c>
      <c r="Q9610" s="48" t="str">
        <f>IF(O9610="","",
   IF(OR(O9610&lt;EDA_Outlier_Analysis!$C$10, O9610&gt;EDA_Outlier_Analysis!$C$11),
      "Outlier",
      "Normal"))</f>
        <v/>
      </c>
      <c r="R9610" t="str">
        <f>IF(P9610="","",
   IF(OR(P9610 &lt; EDA_Outlier_Analysis!$F$7, P9610 &gt; EDA_Outlier_Analysis!$F$8),
      "Outlier",
      "Normal"))</f>
        <v>Outlier</v>
      </c>
      <c r="S9610" t="str">
        <f>IF(N9610="","",
   IF(OR(N9610 &lt;EDA_Outlier_Analysis!$I$10, N9610 &gt; EDA_Outlier_Analysis!$I$11),
      "Outlier",
      "Normal"))</f>
        <v>Normal</v>
      </c>
    </row>
    <row r="9611" spans="1:19">
      <c r="A9611" t="s">
        <v>20191</v>
      </c>
      <c r="B9611" s="4">
        <v>45194</v>
      </c>
      <c r="C9611" s="2">
        <v>120597.08</v>
      </c>
      <c r="D9611" t="s">
        <v>849</v>
      </c>
      <c r="E9611" t="s">
        <v>850</v>
      </c>
      <c r="F9611" t="s">
        <v>11</v>
      </c>
      <c r="G9611" t="s">
        <v>34</v>
      </c>
      <c r="H9611" t="s">
        <v>397</v>
      </c>
      <c r="J9611" t="s">
        <v>20192</v>
      </c>
      <c r="K9611" t="str">
        <f>IF(COUNTIF(Customers!A:A, H9611)&gt;0, "Valid", "Invalid")</f>
        <v>Valid</v>
      </c>
      <c r="L9611" t="str">
        <f t="shared" si="750"/>
        <v>9</v>
      </c>
      <c r="M9611" t="str">
        <f t="shared" si="751"/>
        <v>2023</v>
      </c>
      <c r="N9611">
        <f t="shared" si="752"/>
        <v>120597.08</v>
      </c>
      <c r="O9611">
        <f t="shared" si="753"/>
        <v>120597.08</v>
      </c>
      <c r="P9611" t="str">
        <f t="shared" si="754"/>
        <v/>
      </c>
      <c r="Q9611" s="48" t="str">
        <f>IF(O9611="","",
   IF(OR(O9611&lt;EDA_Outlier_Analysis!$C$10, O9611&gt;EDA_Outlier_Analysis!$C$11),
      "Outlier",
      "Normal"))</f>
        <v>Normal</v>
      </c>
      <c r="R9611" t="str">
        <f>IF(P9611="","",
   IF(OR(P9611 &lt; EDA_Outlier_Analysis!$F$7, P9611 &gt; EDA_Outlier_Analysis!$F$8),
      "Outlier",
      "Normal"))</f>
        <v/>
      </c>
      <c r="S9611" t="str">
        <f>IF(N9611="","",
   IF(OR(N9611 &lt;EDA_Outlier_Analysis!$I$10, N9611 &gt; EDA_Outlier_Analysis!$I$11),
      "Outlier",
      "Normal"))</f>
        <v>Normal</v>
      </c>
    </row>
    <row r="9612" spans="1:19">
      <c r="A9612" t="s">
        <v>20193</v>
      </c>
      <c r="B9612" s="4">
        <v>44905</v>
      </c>
      <c r="C9612" s="2">
        <v>-57942.07</v>
      </c>
      <c r="D9612" t="s">
        <v>840</v>
      </c>
      <c r="E9612" t="s">
        <v>856</v>
      </c>
      <c r="F9612" t="s">
        <v>11</v>
      </c>
      <c r="G9612" t="s">
        <v>20</v>
      </c>
      <c r="I9612" t="s">
        <v>1010</v>
      </c>
      <c r="J9612" t="s">
        <v>20194</v>
      </c>
      <c r="K9612" t="str">
        <f>IF(COUNTIF(Customers!A:A, H9612)&gt;0, "Valid", "Invalid")</f>
        <v>Invalid</v>
      </c>
      <c r="L9612" t="str">
        <f t="shared" si="750"/>
        <v>12</v>
      </c>
      <c r="M9612" t="str">
        <f t="shared" si="751"/>
        <v>2022</v>
      </c>
      <c r="N9612">
        <f t="shared" si="752"/>
        <v>-57942.07</v>
      </c>
      <c r="O9612" t="str">
        <f t="shared" si="753"/>
        <v/>
      </c>
      <c r="P9612">
        <f t="shared" si="754"/>
        <v>57942.07</v>
      </c>
      <c r="Q9612" s="48" t="str">
        <f>IF(O9612="","",
   IF(OR(O9612&lt;EDA_Outlier_Analysis!$C$10, O9612&gt;EDA_Outlier_Analysis!$C$11),
      "Outlier",
      "Normal"))</f>
        <v/>
      </c>
      <c r="R9612" t="str">
        <f>IF(P9612="","",
   IF(OR(P9612 &lt; EDA_Outlier_Analysis!$F$7, P9612 &gt; EDA_Outlier_Analysis!$F$8),
      "Outlier",
      "Normal"))</f>
        <v>Outlier</v>
      </c>
      <c r="S9612" t="str">
        <f>IF(N9612="","",
   IF(OR(N9612 &lt;EDA_Outlier_Analysis!$I$10, N9612 &gt; EDA_Outlier_Analysis!$I$11),
      "Outlier",
      "Normal"))</f>
        <v>Normal</v>
      </c>
    </row>
    <row r="9613" spans="1:19">
      <c r="A9613" t="s">
        <v>20195</v>
      </c>
      <c r="B9613" s="4">
        <v>45248</v>
      </c>
      <c r="C9613" s="2">
        <v>177399.76</v>
      </c>
      <c r="D9613" t="s">
        <v>849</v>
      </c>
      <c r="E9613" t="s">
        <v>868</v>
      </c>
      <c r="F9613" t="s">
        <v>10</v>
      </c>
      <c r="G9613" t="s">
        <v>20</v>
      </c>
      <c r="H9613" t="s">
        <v>617</v>
      </c>
      <c r="J9613" t="s">
        <v>20196</v>
      </c>
      <c r="K9613" t="str">
        <f>IF(COUNTIF(Customers!A:A, H9613)&gt;0, "Valid", "Invalid")</f>
        <v>Valid</v>
      </c>
      <c r="L9613" t="str">
        <f t="shared" si="750"/>
        <v>11</v>
      </c>
      <c r="M9613" t="str">
        <f t="shared" si="751"/>
        <v>2023</v>
      </c>
      <c r="N9613">
        <f t="shared" si="752"/>
        <v>177399.76</v>
      </c>
      <c r="O9613">
        <f t="shared" si="753"/>
        <v>177399.76</v>
      </c>
      <c r="P9613" t="str">
        <f t="shared" si="754"/>
        <v/>
      </c>
      <c r="Q9613" s="48" t="str">
        <f>IF(O9613="","",
   IF(OR(O9613&lt;EDA_Outlier_Analysis!$C$10, O9613&gt;EDA_Outlier_Analysis!$C$11),
      "Outlier",
      "Normal"))</f>
        <v>Normal</v>
      </c>
      <c r="R9613" t="str">
        <f>IF(P9613="","",
   IF(OR(P9613 &lt; EDA_Outlier_Analysis!$F$7, P9613 &gt; EDA_Outlier_Analysis!$F$8),
      "Outlier",
      "Normal"))</f>
        <v/>
      </c>
      <c r="S9613" t="str">
        <f>IF(N9613="","",
   IF(OR(N9613 &lt;EDA_Outlier_Analysis!$I$10, N9613 &gt; EDA_Outlier_Analysis!$I$11),
      "Outlier",
      "Normal"))</f>
        <v>Normal</v>
      </c>
    </row>
    <row r="9614" spans="1:19">
      <c r="A9614" t="s">
        <v>20197</v>
      </c>
      <c r="B9614" s="4">
        <v>44973</v>
      </c>
      <c r="C9614" s="2">
        <v>-2000</v>
      </c>
      <c r="D9614" t="s">
        <v>840</v>
      </c>
      <c r="E9614" t="s">
        <v>856</v>
      </c>
      <c r="F9614" t="s">
        <v>11</v>
      </c>
      <c r="G9614" t="s">
        <v>34</v>
      </c>
      <c r="I9614" t="s">
        <v>1083</v>
      </c>
      <c r="J9614" t="s">
        <v>20198</v>
      </c>
      <c r="K9614" t="str">
        <f>IF(COUNTIF(Customers!A:A, H9614)&gt;0, "Valid", "Invalid")</f>
        <v>Invalid</v>
      </c>
      <c r="L9614" t="str">
        <f t="shared" si="750"/>
        <v>2</v>
      </c>
      <c r="M9614" t="str">
        <f t="shared" si="751"/>
        <v>2023</v>
      </c>
      <c r="N9614">
        <f t="shared" si="752"/>
        <v>-2000</v>
      </c>
      <c r="O9614" t="str">
        <f t="shared" si="753"/>
        <v/>
      </c>
      <c r="P9614">
        <f t="shared" si="754"/>
        <v>2000</v>
      </c>
      <c r="Q9614" s="48" t="str">
        <f>IF(O9614="","",
   IF(OR(O9614&lt;EDA_Outlier_Analysis!$C$10, O9614&gt;EDA_Outlier_Analysis!$C$11),
      "Outlier",
      "Normal"))</f>
        <v/>
      </c>
      <c r="R9614" t="str">
        <f>IF(P9614="","",
   IF(OR(P9614 &lt; EDA_Outlier_Analysis!$F$7, P9614 &gt; EDA_Outlier_Analysis!$F$8),
      "Outlier",
      "Normal"))</f>
        <v>Outlier</v>
      </c>
      <c r="S9614" t="str">
        <f>IF(N9614="","",
   IF(OR(N9614 &lt;EDA_Outlier_Analysis!$I$10, N9614 &gt; EDA_Outlier_Analysis!$I$11),
      "Outlier",
      "Normal"))</f>
        <v>Normal</v>
      </c>
    </row>
    <row r="9615" spans="1:19">
      <c r="A9615" t="s">
        <v>20199</v>
      </c>
      <c r="B9615" s="4">
        <v>45019</v>
      </c>
      <c r="C9615" s="2">
        <v>87211.42</v>
      </c>
      <c r="D9615" t="s">
        <v>849</v>
      </c>
      <c r="E9615" t="s">
        <v>868</v>
      </c>
      <c r="F9615" t="s">
        <v>9</v>
      </c>
      <c r="G9615" t="s">
        <v>31</v>
      </c>
      <c r="H9615" t="s">
        <v>331</v>
      </c>
      <c r="J9615" t="s">
        <v>20200</v>
      </c>
      <c r="K9615" t="str">
        <f>IF(COUNTIF(Customers!A:A, H9615)&gt;0, "Valid", "Invalid")</f>
        <v>Valid</v>
      </c>
      <c r="L9615" t="str">
        <f t="shared" si="750"/>
        <v>4</v>
      </c>
      <c r="M9615" t="str">
        <f t="shared" si="751"/>
        <v>2023</v>
      </c>
      <c r="N9615">
        <f t="shared" si="752"/>
        <v>87211.42</v>
      </c>
      <c r="O9615">
        <f t="shared" si="753"/>
        <v>87211.42</v>
      </c>
      <c r="P9615" t="str">
        <f t="shared" si="754"/>
        <v/>
      </c>
      <c r="Q9615" s="48" t="str">
        <f>IF(O9615="","",
   IF(OR(O9615&lt;EDA_Outlier_Analysis!$C$10, O9615&gt;EDA_Outlier_Analysis!$C$11),
      "Outlier",
      "Normal"))</f>
        <v>Normal</v>
      </c>
      <c r="R9615" t="str">
        <f>IF(P9615="","",
   IF(OR(P9615 &lt; EDA_Outlier_Analysis!$F$7, P9615 &gt; EDA_Outlier_Analysis!$F$8),
      "Outlier",
      "Normal"))</f>
        <v/>
      </c>
      <c r="S9615" t="str">
        <f>IF(N9615="","",
   IF(OR(N9615 &lt;EDA_Outlier_Analysis!$I$10, N9615 &gt; EDA_Outlier_Analysis!$I$11),
      "Outlier",
      "Normal"))</f>
        <v>Normal</v>
      </c>
    </row>
    <row r="9616" spans="1:19">
      <c r="A9616" t="s">
        <v>20201</v>
      </c>
      <c r="B9616" s="4">
        <v>44583</v>
      </c>
      <c r="C9616" s="2">
        <v>-26334.74</v>
      </c>
      <c r="D9616" t="s">
        <v>840</v>
      </c>
      <c r="E9616" t="s">
        <v>864</v>
      </c>
      <c r="F9616" t="s">
        <v>9</v>
      </c>
      <c r="G9616" t="s">
        <v>24</v>
      </c>
      <c r="I9616" t="s">
        <v>1086</v>
      </c>
      <c r="J9616" t="s">
        <v>20202</v>
      </c>
      <c r="K9616" t="str">
        <f>IF(COUNTIF(Customers!A:A, H9616)&gt;0, "Valid", "Invalid")</f>
        <v>Invalid</v>
      </c>
      <c r="L9616" t="str">
        <f t="shared" si="750"/>
        <v>1</v>
      </c>
      <c r="M9616" t="str">
        <f t="shared" si="751"/>
        <v>2022</v>
      </c>
      <c r="N9616">
        <f t="shared" si="752"/>
        <v>-26334.74</v>
      </c>
      <c r="O9616" t="str">
        <f t="shared" si="753"/>
        <v/>
      </c>
      <c r="P9616">
        <f t="shared" si="754"/>
        <v>26334.74</v>
      </c>
      <c r="Q9616" s="48" t="str">
        <f>IF(O9616="","",
   IF(OR(O9616&lt;EDA_Outlier_Analysis!$C$10, O9616&gt;EDA_Outlier_Analysis!$C$11),
      "Outlier",
      "Normal"))</f>
        <v/>
      </c>
      <c r="R9616" t="str">
        <f>IF(P9616="","",
   IF(OR(P9616 &lt; EDA_Outlier_Analysis!$F$7, P9616 &gt; EDA_Outlier_Analysis!$F$8),
      "Outlier",
      "Normal"))</f>
        <v>Outlier</v>
      </c>
      <c r="S9616" t="str">
        <f>IF(N9616="","",
   IF(OR(N9616 &lt;EDA_Outlier_Analysis!$I$10, N9616 &gt; EDA_Outlier_Analysis!$I$11),
      "Outlier",
      "Normal"))</f>
        <v>Normal</v>
      </c>
    </row>
    <row r="9617" spans="1:19">
      <c r="A9617" t="s">
        <v>20203</v>
      </c>
      <c r="B9617" s="4">
        <v>44722</v>
      </c>
      <c r="C9617" s="2">
        <v>-33493.53</v>
      </c>
      <c r="D9617" t="s">
        <v>840</v>
      </c>
      <c r="E9617" t="s">
        <v>856</v>
      </c>
      <c r="F9617" t="s">
        <v>9</v>
      </c>
      <c r="G9617" t="s">
        <v>24</v>
      </c>
      <c r="I9617" t="s">
        <v>1086</v>
      </c>
      <c r="J9617" t="s">
        <v>20204</v>
      </c>
      <c r="K9617" t="str">
        <f>IF(COUNTIF(Customers!A:A, H9617)&gt;0, "Valid", "Invalid")</f>
        <v>Invalid</v>
      </c>
      <c r="L9617" t="str">
        <f t="shared" si="750"/>
        <v>6</v>
      </c>
      <c r="M9617" t="str">
        <f t="shared" si="751"/>
        <v>2022</v>
      </c>
      <c r="N9617">
        <f t="shared" si="752"/>
        <v>-33493.53</v>
      </c>
      <c r="O9617" t="str">
        <f t="shared" si="753"/>
        <v/>
      </c>
      <c r="P9617">
        <f t="shared" si="754"/>
        <v>33493.53</v>
      </c>
      <c r="Q9617" s="48" t="str">
        <f>IF(O9617="","",
   IF(OR(O9617&lt;EDA_Outlier_Analysis!$C$10, O9617&gt;EDA_Outlier_Analysis!$C$11),
      "Outlier",
      "Normal"))</f>
        <v/>
      </c>
      <c r="R9617" t="str">
        <f>IF(P9617="","",
   IF(OR(P9617 &lt; EDA_Outlier_Analysis!$F$7, P9617 &gt; EDA_Outlier_Analysis!$F$8),
      "Outlier",
      "Normal"))</f>
        <v>Normal</v>
      </c>
      <c r="S9617" t="str">
        <f>IF(N9617="","",
   IF(OR(N9617 &lt;EDA_Outlier_Analysis!$I$10, N9617 &gt; EDA_Outlier_Analysis!$I$11),
      "Outlier",
      "Normal"))</f>
        <v>Normal</v>
      </c>
    </row>
    <row r="9618" spans="1:19">
      <c r="A9618" t="s">
        <v>20205</v>
      </c>
      <c r="B9618" s="4">
        <v>44587</v>
      </c>
      <c r="C9618" s="2">
        <v>202873.87</v>
      </c>
      <c r="D9618" t="s">
        <v>849</v>
      </c>
      <c r="E9618" t="s">
        <v>850</v>
      </c>
      <c r="F9618" t="s">
        <v>10</v>
      </c>
      <c r="G9618" t="s">
        <v>31</v>
      </c>
      <c r="H9618" t="s">
        <v>713</v>
      </c>
      <c r="J9618" t="s">
        <v>20206</v>
      </c>
      <c r="K9618" t="str">
        <f>IF(COUNTIF(Customers!A:A, H9618)&gt;0, "Valid", "Invalid")</f>
        <v>Valid</v>
      </c>
      <c r="L9618" t="str">
        <f t="shared" si="750"/>
        <v>1</v>
      </c>
      <c r="M9618" t="str">
        <f t="shared" si="751"/>
        <v>2022</v>
      </c>
      <c r="N9618">
        <f t="shared" si="752"/>
        <v>202873.87</v>
      </c>
      <c r="O9618">
        <f t="shared" si="753"/>
        <v>202873.87</v>
      </c>
      <c r="P9618" t="str">
        <f t="shared" si="754"/>
        <v/>
      </c>
      <c r="Q9618" s="48" t="str">
        <f>IF(O9618="","",
   IF(OR(O9618&lt;EDA_Outlier_Analysis!$C$10, O9618&gt;EDA_Outlier_Analysis!$C$11),
      "Outlier",
      "Normal"))</f>
        <v>Normal</v>
      </c>
      <c r="R9618" t="str">
        <f>IF(P9618="","",
   IF(OR(P9618 &lt; EDA_Outlier_Analysis!$F$7, P9618 &gt; EDA_Outlier_Analysis!$F$8),
      "Outlier",
      "Normal"))</f>
        <v/>
      </c>
      <c r="S9618" t="str">
        <f>IF(N9618="","",
   IF(OR(N9618 &lt;EDA_Outlier_Analysis!$I$10, N9618 &gt; EDA_Outlier_Analysis!$I$11),
      "Outlier",
      "Normal"))</f>
        <v>Normal</v>
      </c>
    </row>
    <row r="9619" spans="1:19">
      <c r="A9619" t="s">
        <v>20207</v>
      </c>
      <c r="B9619" s="4">
        <v>44986</v>
      </c>
      <c r="C9619" s="2">
        <v>-25195.19</v>
      </c>
      <c r="D9619" t="s">
        <v>840</v>
      </c>
      <c r="E9619" t="s">
        <v>878</v>
      </c>
      <c r="F9619" t="s">
        <v>11</v>
      </c>
      <c r="G9619" t="s">
        <v>31</v>
      </c>
      <c r="I9619" t="s">
        <v>865</v>
      </c>
      <c r="J9619" t="s">
        <v>20208</v>
      </c>
      <c r="K9619" t="str">
        <f>IF(COUNTIF(Customers!A:A, H9619)&gt;0, "Valid", "Invalid")</f>
        <v>Invalid</v>
      </c>
      <c r="L9619" t="str">
        <f t="shared" si="750"/>
        <v>3</v>
      </c>
      <c r="M9619" t="str">
        <f t="shared" si="751"/>
        <v>2023</v>
      </c>
      <c r="N9619">
        <f t="shared" si="752"/>
        <v>-25195.19</v>
      </c>
      <c r="O9619" t="str">
        <f t="shared" si="753"/>
        <v/>
      </c>
      <c r="P9619">
        <f t="shared" si="754"/>
        <v>25195.19</v>
      </c>
      <c r="Q9619" s="48" t="str">
        <f>IF(O9619="","",
   IF(OR(O9619&lt;EDA_Outlier_Analysis!$C$10, O9619&gt;EDA_Outlier_Analysis!$C$11),
      "Outlier",
      "Normal"))</f>
        <v/>
      </c>
      <c r="R9619" t="str">
        <f>IF(P9619="","",
   IF(OR(P9619 &lt; EDA_Outlier_Analysis!$F$7, P9619 &gt; EDA_Outlier_Analysis!$F$8),
      "Outlier",
      "Normal"))</f>
        <v>Outlier</v>
      </c>
      <c r="S9619" t="str">
        <f>IF(N9619="","",
   IF(OR(N9619 &lt;EDA_Outlier_Analysis!$I$10, N9619 &gt; EDA_Outlier_Analysis!$I$11),
      "Outlier",
      "Normal"))</f>
        <v>Normal</v>
      </c>
    </row>
    <row r="9620" spans="1:19">
      <c r="A9620" t="s">
        <v>20209</v>
      </c>
      <c r="B9620" s="4">
        <v>44783</v>
      </c>
      <c r="C9620" s="2">
        <v>180543.25</v>
      </c>
      <c r="D9620" t="s">
        <v>849</v>
      </c>
      <c r="E9620" t="s">
        <v>853</v>
      </c>
      <c r="F9620" t="s">
        <v>11</v>
      </c>
      <c r="G9620" t="s">
        <v>31</v>
      </c>
      <c r="H9620" t="s">
        <v>607</v>
      </c>
      <c r="J9620" t="s">
        <v>20210</v>
      </c>
      <c r="K9620" t="str">
        <f>IF(COUNTIF(Customers!A:A, H9620)&gt;0, "Valid", "Invalid")</f>
        <v>Valid</v>
      </c>
      <c r="L9620" t="str">
        <f t="shared" si="750"/>
        <v>8</v>
      </c>
      <c r="M9620" t="str">
        <f t="shared" si="751"/>
        <v>2022</v>
      </c>
      <c r="N9620">
        <f t="shared" si="752"/>
        <v>180543.25</v>
      </c>
      <c r="O9620">
        <f t="shared" si="753"/>
        <v>180543.25</v>
      </c>
      <c r="P9620" t="str">
        <f t="shared" si="754"/>
        <v/>
      </c>
      <c r="Q9620" s="48" t="str">
        <f>IF(O9620="","",
   IF(OR(O9620&lt;EDA_Outlier_Analysis!$C$10, O9620&gt;EDA_Outlier_Analysis!$C$11),
      "Outlier",
      "Normal"))</f>
        <v>Normal</v>
      </c>
      <c r="R9620" t="str">
        <f>IF(P9620="","",
   IF(OR(P9620 &lt; EDA_Outlier_Analysis!$F$7, P9620 &gt; EDA_Outlier_Analysis!$F$8),
      "Outlier",
      "Normal"))</f>
        <v/>
      </c>
      <c r="S9620" t="str">
        <f>IF(N9620="","",
   IF(OR(N9620 &lt;EDA_Outlier_Analysis!$I$10, N9620 &gt; EDA_Outlier_Analysis!$I$11),
      "Outlier",
      "Normal"))</f>
        <v>Normal</v>
      </c>
    </row>
    <row r="9621" spans="1:19">
      <c r="A9621" t="s">
        <v>20211</v>
      </c>
      <c r="B9621" s="4">
        <v>44807</v>
      </c>
      <c r="C9621" s="2">
        <v>-65964.88</v>
      </c>
      <c r="D9621" t="s">
        <v>840</v>
      </c>
      <c r="E9621" t="s">
        <v>905</v>
      </c>
      <c r="F9621" t="s">
        <v>9</v>
      </c>
      <c r="G9621" t="s">
        <v>24</v>
      </c>
      <c r="I9621" t="s">
        <v>1361</v>
      </c>
      <c r="J9621" t="s">
        <v>20212</v>
      </c>
      <c r="K9621" t="str">
        <f>IF(COUNTIF(Customers!A:A, H9621)&gt;0, "Valid", "Invalid")</f>
        <v>Invalid</v>
      </c>
      <c r="L9621" t="str">
        <f t="shared" si="750"/>
        <v>9</v>
      </c>
      <c r="M9621" t="str">
        <f t="shared" si="751"/>
        <v>2022</v>
      </c>
      <c r="N9621">
        <f t="shared" si="752"/>
        <v>-65964.88</v>
      </c>
      <c r="O9621" t="str">
        <f t="shared" si="753"/>
        <v/>
      </c>
      <c r="P9621">
        <f t="shared" si="754"/>
        <v>65964.88</v>
      </c>
      <c r="Q9621" s="48" t="str">
        <f>IF(O9621="","",
   IF(OR(O9621&lt;EDA_Outlier_Analysis!$C$10, O9621&gt;EDA_Outlier_Analysis!$C$11),
      "Outlier",
      "Normal"))</f>
        <v/>
      </c>
      <c r="R9621" t="str">
        <f>IF(P9621="","",
   IF(OR(P9621 &lt; EDA_Outlier_Analysis!$F$7, P9621 &gt; EDA_Outlier_Analysis!$F$8),
      "Outlier",
      "Normal"))</f>
        <v>Outlier</v>
      </c>
      <c r="S9621" t="str">
        <f>IF(N9621="","",
   IF(OR(N9621 &lt;EDA_Outlier_Analysis!$I$10, N9621 &gt; EDA_Outlier_Analysis!$I$11),
      "Outlier",
      "Normal"))</f>
        <v>Normal</v>
      </c>
    </row>
    <row r="9622" spans="1:19">
      <c r="A9622" t="s">
        <v>20213</v>
      </c>
      <c r="B9622" s="4">
        <v>44912</v>
      </c>
      <c r="C9622" s="2">
        <v>215272.52</v>
      </c>
      <c r="D9622" t="s">
        <v>849</v>
      </c>
      <c r="E9622" t="s">
        <v>868</v>
      </c>
      <c r="F9622" t="s">
        <v>11</v>
      </c>
      <c r="G9622" t="s">
        <v>34</v>
      </c>
      <c r="H9622" t="s">
        <v>395</v>
      </c>
      <c r="J9622" t="s">
        <v>20214</v>
      </c>
      <c r="K9622" t="str">
        <f>IF(COUNTIF(Customers!A:A, H9622)&gt;0, "Valid", "Invalid")</f>
        <v>Valid</v>
      </c>
      <c r="L9622" t="str">
        <f t="shared" si="750"/>
        <v>12</v>
      </c>
      <c r="M9622" t="str">
        <f t="shared" si="751"/>
        <v>2022</v>
      </c>
      <c r="N9622">
        <f t="shared" si="752"/>
        <v>215272.52</v>
      </c>
      <c r="O9622">
        <f t="shared" si="753"/>
        <v>215272.52</v>
      </c>
      <c r="P9622" t="str">
        <f t="shared" si="754"/>
        <v/>
      </c>
      <c r="Q9622" s="48" t="str">
        <f>IF(O9622="","",
   IF(OR(O9622&lt;EDA_Outlier_Analysis!$C$10, O9622&gt;EDA_Outlier_Analysis!$C$11),
      "Outlier",
      "Normal"))</f>
        <v>Normal</v>
      </c>
      <c r="R9622" t="str">
        <f>IF(P9622="","",
   IF(OR(P9622 &lt; EDA_Outlier_Analysis!$F$7, P9622 &gt; EDA_Outlier_Analysis!$F$8),
      "Outlier",
      "Normal"))</f>
        <v/>
      </c>
      <c r="S9622" t="str">
        <f>IF(N9622="","",
   IF(OR(N9622 &lt;EDA_Outlier_Analysis!$I$10, N9622 &gt; EDA_Outlier_Analysis!$I$11),
      "Outlier",
      "Normal"))</f>
        <v>Normal</v>
      </c>
    </row>
    <row r="9623" spans="1:19">
      <c r="A9623" t="s">
        <v>20215</v>
      </c>
      <c r="B9623" s="4">
        <v>44872</v>
      </c>
      <c r="C9623" s="2">
        <v>20732.39</v>
      </c>
      <c r="D9623" t="s">
        <v>1345</v>
      </c>
      <c r="E9623" t="s">
        <v>1345</v>
      </c>
      <c r="F9623" t="s">
        <v>10</v>
      </c>
      <c r="G9623" t="s">
        <v>31</v>
      </c>
      <c r="J9623" t="s">
        <v>20216</v>
      </c>
      <c r="K9623" t="str">
        <f>IF(COUNTIF(Customers!A:A, H9623)&gt;0, "Valid", "Invalid")</f>
        <v>Invalid</v>
      </c>
      <c r="L9623" t="str">
        <f t="shared" si="750"/>
        <v>11</v>
      </c>
      <c r="M9623" t="str">
        <f t="shared" si="751"/>
        <v>2022</v>
      </c>
      <c r="N9623">
        <f t="shared" si="752"/>
        <v>-20732.39</v>
      </c>
      <c r="O9623" t="str">
        <f t="shared" si="753"/>
        <v/>
      </c>
      <c r="P9623" t="str">
        <f t="shared" si="754"/>
        <v/>
      </c>
      <c r="Q9623" s="48" t="str">
        <f>IF(O9623="","",
   IF(OR(O9623&lt;EDA_Outlier_Analysis!$C$10, O9623&gt;EDA_Outlier_Analysis!$C$11),
      "Outlier",
      "Normal"))</f>
        <v/>
      </c>
      <c r="R9623" t="str">
        <f>IF(P9623="","",
   IF(OR(P9623 &lt; EDA_Outlier_Analysis!$F$7, P9623 &gt; EDA_Outlier_Analysis!$F$8),
      "Outlier",
      "Normal"))</f>
        <v/>
      </c>
      <c r="S9623" t="str">
        <f>IF(N9623="","",
   IF(OR(N9623 &lt;EDA_Outlier_Analysis!$I$10, N9623 &gt; EDA_Outlier_Analysis!$I$11),
      "Outlier",
      "Normal"))</f>
        <v>Normal</v>
      </c>
    </row>
    <row r="9624" spans="1:19">
      <c r="A9624" t="s">
        <v>20217</v>
      </c>
      <c r="B9624" s="4">
        <v>44719</v>
      </c>
      <c r="C9624" s="2">
        <v>213771.51</v>
      </c>
      <c r="D9624" t="s">
        <v>849</v>
      </c>
      <c r="E9624" t="s">
        <v>853</v>
      </c>
      <c r="F9624" t="s">
        <v>11</v>
      </c>
      <c r="G9624" t="s">
        <v>31</v>
      </c>
      <c r="H9624" t="s">
        <v>453</v>
      </c>
      <c r="J9624" t="s">
        <v>20218</v>
      </c>
      <c r="K9624" t="str">
        <f>IF(COUNTIF(Customers!A:A, H9624)&gt;0, "Valid", "Invalid")</f>
        <v>Valid</v>
      </c>
      <c r="L9624" t="str">
        <f t="shared" si="750"/>
        <v>6</v>
      </c>
      <c r="M9624" t="str">
        <f t="shared" si="751"/>
        <v>2022</v>
      </c>
      <c r="N9624">
        <f t="shared" si="752"/>
        <v>213771.51</v>
      </c>
      <c r="O9624">
        <f t="shared" si="753"/>
        <v>213771.51</v>
      </c>
      <c r="P9624" t="str">
        <f t="shared" si="754"/>
        <v/>
      </c>
      <c r="Q9624" s="48" t="str">
        <f>IF(O9624="","",
   IF(OR(O9624&lt;EDA_Outlier_Analysis!$C$10, O9624&gt;EDA_Outlier_Analysis!$C$11),
      "Outlier",
      "Normal"))</f>
        <v>Normal</v>
      </c>
      <c r="R9624" t="str">
        <f>IF(P9624="","",
   IF(OR(P9624 &lt; EDA_Outlier_Analysis!$F$7, P9624 &gt; EDA_Outlier_Analysis!$F$8),
      "Outlier",
      "Normal"))</f>
        <v/>
      </c>
      <c r="S9624" t="str">
        <f>IF(N9624="","",
   IF(OR(N9624 &lt;EDA_Outlier_Analysis!$I$10, N9624 &gt; EDA_Outlier_Analysis!$I$11),
      "Outlier",
      "Normal"))</f>
        <v>Normal</v>
      </c>
    </row>
    <row r="9625" spans="1:19">
      <c r="A9625" t="s">
        <v>20219</v>
      </c>
      <c r="B9625" s="4">
        <v>45284</v>
      </c>
      <c r="C9625" s="2">
        <v>13027.16</v>
      </c>
      <c r="D9625" t="s">
        <v>1345</v>
      </c>
      <c r="E9625" t="s">
        <v>1345</v>
      </c>
      <c r="F9625" t="s">
        <v>11</v>
      </c>
      <c r="G9625" t="s">
        <v>24</v>
      </c>
      <c r="J9625" t="s">
        <v>20220</v>
      </c>
      <c r="K9625" t="str">
        <f>IF(COUNTIF(Customers!A:A, H9625)&gt;0, "Valid", "Invalid")</f>
        <v>Invalid</v>
      </c>
      <c r="L9625" t="str">
        <f t="shared" si="750"/>
        <v>12</v>
      </c>
      <c r="M9625" t="str">
        <f t="shared" si="751"/>
        <v>2023</v>
      </c>
      <c r="N9625">
        <f t="shared" si="752"/>
        <v>-13027.16</v>
      </c>
      <c r="O9625" t="str">
        <f t="shared" si="753"/>
        <v/>
      </c>
      <c r="P9625" t="str">
        <f t="shared" si="754"/>
        <v/>
      </c>
      <c r="Q9625" s="48" t="str">
        <f>IF(O9625="","",
   IF(OR(O9625&lt;EDA_Outlier_Analysis!$C$10, O9625&gt;EDA_Outlier_Analysis!$C$11),
      "Outlier",
      "Normal"))</f>
        <v/>
      </c>
      <c r="R9625" t="str">
        <f>IF(P9625="","",
   IF(OR(P9625 &lt; EDA_Outlier_Analysis!$F$7, P9625 &gt; EDA_Outlier_Analysis!$F$8),
      "Outlier",
      "Normal"))</f>
        <v/>
      </c>
      <c r="S9625" t="str">
        <f>IF(N9625="","",
   IF(OR(N9625 &lt;EDA_Outlier_Analysis!$I$10, N9625 &gt; EDA_Outlier_Analysis!$I$11),
      "Outlier",
      "Normal"))</f>
        <v>Normal</v>
      </c>
    </row>
    <row r="9626" spans="1:19">
      <c r="A9626" t="s">
        <v>20221</v>
      </c>
      <c r="B9626" s="4">
        <v>45286</v>
      </c>
      <c r="C9626" s="2">
        <v>142045.39000000001</v>
      </c>
      <c r="D9626" t="s">
        <v>849</v>
      </c>
      <c r="E9626" t="s">
        <v>868</v>
      </c>
      <c r="F9626" t="s">
        <v>11</v>
      </c>
      <c r="G9626" t="s">
        <v>24</v>
      </c>
      <c r="H9626" t="s">
        <v>699</v>
      </c>
      <c r="J9626" t="s">
        <v>20222</v>
      </c>
      <c r="K9626" t="str">
        <f>IF(COUNTIF(Customers!A:A, H9626)&gt;0, "Valid", "Invalid")</f>
        <v>Valid</v>
      </c>
      <c r="L9626" t="str">
        <f t="shared" si="750"/>
        <v>12</v>
      </c>
      <c r="M9626" t="str">
        <f t="shared" si="751"/>
        <v>2023</v>
      </c>
      <c r="N9626">
        <f t="shared" si="752"/>
        <v>142045.39000000001</v>
      </c>
      <c r="O9626">
        <f t="shared" si="753"/>
        <v>142045.39000000001</v>
      </c>
      <c r="P9626" t="str">
        <f t="shared" si="754"/>
        <v/>
      </c>
      <c r="Q9626" s="48" t="str">
        <f>IF(O9626="","",
   IF(OR(O9626&lt;EDA_Outlier_Analysis!$C$10, O9626&gt;EDA_Outlier_Analysis!$C$11),
      "Outlier",
      "Normal"))</f>
        <v>Normal</v>
      </c>
      <c r="R9626" t="str">
        <f>IF(P9626="","",
   IF(OR(P9626 &lt; EDA_Outlier_Analysis!$F$7, P9626 &gt; EDA_Outlier_Analysis!$F$8),
      "Outlier",
      "Normal"))</f>
        <v/>
      </c>
      <c r="S9626" t="str">
        <f>IF(N9626="","",
   IF(OR(N9626 &lt;EDA_Outlier_Analysis!$I$10, N9626 &gt; EDA_Outlier_Analysis!$I$11),
      "Outlier",
      "Normal"))</f>
        <v>Normal</v>
      </c>
    </row>
    <row r="9627" spans="1:19">
      <c r="A9627" t="s">
        <v>20223</v>
      </c>
      <c r="B9627" s="4">
        <v>44641</v>
      </c>
      <c r="C9627" s="2">
        <v>-64038.400000000001</v>
      </c>
      <c r="D9627" t="s">
        <v>840</v>
      </c>
      <c r="E9627" t="s">
        <v>864</v>
      </c>
      <c r="F9627" t="s">
        <v>10</v>
      </c>
      <c r="G9627" t="s">
        <v>20</v>
      </c>
      <c r="I9627" t="s">
        <v>1237</v>
      </c>
      <c r="J9627" t="s">
        <v>20224</v>
      </c>
      <c r="K9627" t="str">
        <f>IF(COUNTIF(Customers!A:A, H9627)&gt;0, "Valid", "Invalid")</f>
        <v>Invalid</v>
      </c>
      <c r="L9627" t="str">
        <f t="shared" si="750"/>
        <v>3</v>
      </c>
      <c r="M9627" t="str">
        <f t="shared" si="751"/>
        <v>2022</v>
      </c>
      <c r="N9627">
        <f t="shared" si="752"/>
        <v>-64038.400000000001</v>
      </c>
      <c r="O9627" t="str">
        <f t="shared" si="753"/>
        <v/>
      </c>
      <c r="P9627">
        <f t="shared" si="754"/>
        <v>64038.400000000001</v>
      </c>
      <c r="Q9627" s="48" t="str">
        <f>IF(O9627="","",
   IF(OR(O9627&lt;EDA_Outlier_Analysis!$C$10, O9627&gt;EDA_Outlier_Analysis!$C$11),
      "Outlier",
      "Normal"))</f>
        <v/>
      </c>
      <c r="R9627" t="str">
        <f>IF(P9627="","",
   IF(OR(P9627 &lt; EDA_Outlier_Analysis!$F$7, P9627 &gt; EDA_Outlier_Analysis!$F$8),
      "Outlier",
      "Normal"))</f>
        <v>Outlier</v>
      </c>
      <c r="S9627" t="str">
        <f>IF(N9627="","",
   IF(OR(N9627 &lt;EDA_Outlier_Analysis!$I$10, N9627 &gt; EDA_Outlier_Analysis!$I$11),
      "Outlier",
      "Normal"))</f>
        <v>Normal</v>
      </c>
    </row>
    <row r="9628" spans="1:19">
      <c r="A9628" t="s">
        <v>20225</v>
      </c>
      <c r="B9628" s="4">
        <v>45019</v>
      </c>
      <c r="C9628" s="2">
        <v>-16684.009999999998</v>
      </c>
      <c r="D9628" t="s">
        <v>840</v>
      </c>
      <c r="E9628" t="s">
        <v>845</v>
      </c>
      <c r="F9628" t="s">
        <v>11</v>
      </c>
      <c r="G9628" t="s">
        <v>20</v>
      </c>
      <c r="I9628" t="s">
        <v>1940</v>
      </c>
      <c r="J9628" t="s">
        <v>20226</v>
      </c>
      <c r="K9628" t="str">
        <f>IF(COUNTIF(Customers!A:A, H9628)&gt;0, "Valid", "Invalid")</f>
        <v>Invalid</v>
      </c>
      <c r="L9628" t="str">
        <f t="shared" si="750"/>
        <v>4</v>
      </c>
      <c r="M9628" t="str">
        <f t="shared" si="751"/>
        <v>2023</v>
      </c>
      <c r="N9628">
        <f t="shared" si="752"/>
        <v>-16684.009999999998</v>
      </c>
      <c r="O9628" t="str">
        <f t="shared" si="753"/>
        <v/>
      </c>
      <c r="P9628">
        <f t="shared" si="754"/>
        <v>16684.009999999998</v>
      </c>
      <c r="Q9628" s="48" t="str">
        <f>IF(O9628="","",
   IF(OR(O9628&lt;EDA_Outlier_Analysis!$C$10, O9628&gt;EDA_Outlier_Analysis!$C$11),
      "Outlier",
      "Normal"))</f>
        <v/>
      </c>
      <c r="R9628" t="str">
        <f>IF(P9628="","",
   IF(OR(P9628 &lt; EDA_Outlier_Analysis!$F$7, P9628 &gt; EDA_Outlier_Analysis!$F$8),
      "Outlier",
      "Normal"))</f>
        <v>Outlier</v>
      </c>
      <c r="S9628" t="str">
        <f>IF(N9628="","",
   IF(OR(N9628 &lt;EDA_Outlier_Analysis!$I$10, N9628 &gt; EDA_Outlier_Analysis!$I$11),
      "Outlier",
      "Normal"))</f>
        <v>Normal</v>
      </c>
    </row>
    <row r="9629" spans="1:19">
      <c r="A9629" t="s">
        <v>20227</v>
      </c>
      <c r="B9629" s="4">
        <v>45150</v>
      </c>
      <c r="C9629" s="2">
        <v>-23204.799999999999</v>
      </c>
      <c r="D9629" t="s">
        <v>840</v>
      </c>
      <c r="E9629" t="s">
        <v>905</v>
      </c>
      <c r="F9629" t="s">
        <v>9</v>
      </c>
      <c r="G9629" t="s">
        <v>34</v>
      </c>
      <c r="I9629" t="s">
        <v>1132</v>
      </c>
      <c r="J9629" t="s">
        <v>20228</v>
      </c>
      <c r="K9629" t="str">
        <f>IF(COUNTIF(Customers!A:A, H9629)&gt;0, "Valid", "Invalid")</f>
        <v>Invalid</v>
      </c>
      <c r="L9629" t="str">
        <f t="shared" si="750"/>
        <v>8</v>
      </c>
      <c r="M9629" t="str">
        <f t="shared" si="751"/>
        <v>2023</v>
      </c>
      <c r="N9629">
        <f t="shared" si="752"/>
        <v>-23204.799999999999</v>
      </c>
      <c r="O9629" t="str">
        <f t="shared" si="753"/>
        <v/>
      </c>
      <c r="P9629">
        <f t="shared" si="754"/>
        <v>23204.799999999999</v>
      </c>
      <c r="Q9629" s="48" t="str">
        <f>IF(O9629="","",
   IF(OR(O9629&lt;EDA_Outlier_Analysis!$C$10, O9629&gt;EDA_Outlier_Analysis!$C$11),
      "Outlier",
      "Normal"))</f>
        <v/>
      </c>
      <c r="R9629" t="str">
        <f>IF(P9629="","",
   IF(OR(P9629 &lt; EDA_Outlier_Analysis!$F$7, P9629 &gt; EDA_Outlier_Analysis!$F$8),
      "Outlier",
      "Normal"))</f>
        <v>Outlier</v>
      </c>
      <c r="S9629" t="str">
        <f>IF(N9629="","",
   IF(OR(N9629 &lt;EDA_Outlier_Analysis!$I$10, N9629 &gt; EDA_Outlier_Analysis!$I$11),
      "Outlier",
      "Normal"))</f>
        <v>Normal</v>
      </c>
    </row>
    <row r="9630" spans="1:19">
      <c r="A9630" t="s">
        <v>20229</v>
      </c>
      <c r="B9630" s="4">
        <v>44821</v>
      </c>
      <c r="C9630" s="2">
        <v>-59390.16</v>
      </c>
      <c r="D9630" t="s">
        <v>840</v>
      </c>
      <c r="E9630" t="s">
        <v>845</v>
      </c>
      <c r="F9630" t="s">
        <v>11</v>
      </c>
      <c r="G9630" t="s">
        <v>34</v>
      </c>
      <c r="I9630" t="s">
        <v>1141</v>
      </c>
      <c r="J9630" t="s">
        <v>20230</v>
      </c>
      <c r="K9630" t="str">
        <f>IF(COUNTIF(Customers!A:A, H9630)&gt;0, "Valid", "Invalid")</f>
        <v>Invalid</v>
      </c>
      <c r="L9630" t="str">
        <f t="shared" si="750"/>
        <v>9</v>
      </c>
      <c r="M9630" t="str">
        <f t="shared" si="751"/>
        <v>2022</v>
      </c>
      <c r="N9630">
        <f t="shared" si="752"/>
        <v>-59390.16</v>
      </c>
      <c r="O9630" t="str">
        <f t="shared" si="753"/>
        <v/>
      </c>
      <c r="P9630">
        <f t="shared" si="754"/>
        <v>59390.16</v>
      </c>
      <c r="Q9630" s="48" t="str">
        <f>IF(O9630="","",
   IF(OR(O9630&lt;EDA_Outlier_Analysis!$C$10, O9630&gt;EDA_Outlier_Analysis!$C$11),
      "Outlier",
      "Normal"))</f>
        <v/>
      </c>
      <c r="R9630" t="str">
        <f>IF(P9630="","",
   IF(OR(P9630 &lt; EDA_Outlier_Analysis!$F$7, P9630 &gt; EDA_Outlier_Analysis!$F$8),
      "Outlier",
      "Normal"))</f>
        <v>Outlier</v>
      </c>
      <c r="S9630" t="str">
        <f>IF(N9630="","",
   IF(OR(N9630 &lt;EDA_Outlier_Analysis!$I$10, N9630 &gt; EDA_Outlier_Analysis!$I$11),
      "Outlier",
      "Normal"))</f>
        <v>Normal</v>
      </c>
    </row>
    <row r="9631" spans="1:19">
      <c r="A9631" t="s">
        <v>20231</v>
      </c>
      <c r="B9631" s="4">
        <v>44777</v>
      </c>
      <c r="C9631" s="2">
        <v>175868.92</v>
      </c>
      <c r="D9631" t="s">
        <v>849</v>
      </c>
      <c r="E9631" t="s">
        <v>853</v>
      </c>
      <c r="F9631" t="s">
        <v>10</v>
      </c>
      <c r="G9631" t="s">
        <v>31</v>
      </c>
      <c r="H9631" t="s">
        <v>765</v>
      </c>
      <c r="J9631" t="s">
        <v>20232</v>
      </c>
      <c r="K9631" t="str">
        <f>IF(COUNTIF(Customers!A:A, H9631)&gt;0, "Valid", "Invalid")</f>
        <v>Valid</v>
      </c>
      <c r="L9631" t="str">
        <f t="shared" si="750"/>
        <v>8</v>
      </c>
      <c r="M9631" t="str">
        <f t="shared" si="751"/>
        <v>2022</v>
      </c>
      <c r="N9631">
        <f t="shared" si="752"/>
        <v>175868.92</v>
      </c>
      <c r="O9631">
        <f t="shared" si="753"/>
        <v>175868.92</v>
      </c>
      <c r="P9631" t="str">
        <f t="shared" si="754"/>
        <v/>
      </c>
      <c r="Q9631" s="48" t="str">
        <f>IF(O9631="","",
   IF(OR(O9631&lt;EDA_Outlier_Analysis!$C$10, O9631&gt;EDA_Outlier_Analysis!$C$11),
      "Outlier",
      "Normal"))</f>
        <v>Normal</v>
      </c>
      <c r="R9631" t="str">
        <f>IF(P9631="","",
   IF(OR(P9631 &lt; EDA_Outlier_Analysis!$F$7, P9631 &gt; EDA_Outlier_Analysis!$F$8),
      "Outlier",
      "Normal"))</f>
        <v/>
      </c>
      <c r="S9631" t="str">
        <f>IF(N9631="","",
   IF(OR(N9631 &lt;EDA_Outlier_Analysis!$I$10, N9631 &gt; EDA_Outlier_Analysis!$I$11),
      "Outlier",
      "Normal"))</f>
        <v>Normal</v>
      </c>
    </row>
    <row r="9632" spans="1:19">
      <c r="A9632" t="s">
        <v>20233</v>
      </c>
      <c r="B9632" s="4">
        <v>45095</v>
      </c>
      <c r="C9632" s="2">
        <v>-84322.93</v>
      </c>
      <c r="D9632" t="s">
        <v>840</v>
      </c>
      <c r="E9632" t="s">
        <v>845</v>
      </c>
      <c r="F9632" t="s">
        <v>11</v>
      </c>
      <c r="G9632" t="s">
        <v>31</v>
      </c>
      <c r="I9632" t="s">
        <v>846</v>
      </c>
      <c r="J9632" t="s">
        <v>20234</v>
      </c>
      <c r="K9632" t="str">
        <f>IF(COUNTIF(Customers!A:A, H9632)&gt;0, "Valid", "Invalid")</f>
        <v>Invalid</v>
      </c>
      <c r="L9632" t="str">
        <f t="shared" si="750"/>
        <v>6</v>
      </c>
      <c r="M9632" t="str">
        <f t="shared" si="751"/>
        <v>2023</v>
      </c>
      <c r="N9632">
        <f t="shared" si="752"/>
        <v>-84322.93</v>
      </c>
      <c r="O9632" t="str">
        <f t="shared" si="753"/>
        <v/>
      </c>
      <c r="P9632">
        <f t="shared" si="754"/>
        <v>84322.93</v>
      </c>
      <c r="Q9632" s="48" t="str">
        <f>IF(O9632="","",
   IF(OR(O9632&lt;EDA_Outlier_Analysis!$C$10, O9632&gt;EDA_Outlier_Analysis!$C$11),
      "Outlier",
      "Normal"))</f>
        <v/>
      </c>
      <c r="R9632" t="str">
        <f>IF(P9632="","",
   IF(OR(P9632 &lt; EDA_Outlier_Analysis!$F$7, P9632 &gt; EDA_Outlier_Analysis!$F$8),
      "Outlier",
      "Normal"))</f>
        <v>Outlier</v>
      </c>
      <c r="S9632" t="str">
        <f>IF(N9632="","",
   IF(OR(N9632 &lt;EDA_Outlier_Analysis!$I$10, N9632 &gt; EDA_Outlier_Analysis!$I$11),
      "Outlier",
      "Normal"))</f>
        <v>Normal</v>
      </c>
    </row>
    <row r="9633" spans="1:19">
      <c r="A9633" t="s">
        <v>20235</v>
      </c>
      <c r="B9633" s="4">
        <v>45018</v>
      </c>
      <c r="C9633" s="2">
        <v>139055.09</v>
      </c>
      <c r="D9633" t="s">
        <v>849</v>
      </c>
      <c r="E9633" t="s">
        <v>868</v>
      </c>
      <c r="F9633" t="s">
        <v>10</v>
      </c>
      <c r="G9633" t="s">
        <v>34</v>
      </c>
      <c r="H9633" t="s">
        <v>99</v>
      </c>
      <c r="J9633" t="s">
        <v>20236</v>
      </c>
      <c r="K9633" t="str">
        <f>IF(COUNTIF(Customers!A:A, H9633)&gt;0, "Valid", "Invalid")</f>
        <v>Valid</v>
      </c>
      <c r="L9633" t="str">
        <f t="shared" si="750"/>
        <v>4</v>
      </c>
      <c r="M9633" t="str">
        <f t="shared" si="751"/>
        <v>2023</v>
      </c>
      <c r="N9633">
        <f t="shared" si="752"/>
        <v>139055.09</v>
      </c>
      <c r="O9633">
        <f t="shared" si="753"/>
        <v>139055.09</v>
      </c>
      <c r="P9633" t="str">
        <f t="shared" si="754"/>
        <v/>
      </c>
      <c r="Q9633" s="48" t="str">
        <f>IF(O9633="","",
   IF(OR(O9633&lt;EDA_Outlier_Analysis!$C$10, O9633&gt;EDA_Outlier_Analysis!$C$11),
      "Outlier",
      "Normal"))</f>
        <v>Normal</v>
      </c>
      <c r="R9633" t="str">
        <f>IF(P9633="","",
   IF(OR(P9633 &lt; EDA_Outlier_Analysis!$F$7, P9633 &gt; EDA_Outlier_Analysis!$F$8),
      "Outlier",
      "Normal"))</f>
        <v/>
      </c>
      <c r="S9633" t="str">
        <f>IF(N9633="","",
   IF(OR(N9633 &lt;EDA_Outlier_Analysis!$I$10, N9633 &gt; EDA_Outlier_Analysis!$I$11),
      "Outlier",
      "Normal"))</f>
        <v>Normal</v>
      </c>
    </row>
    <row r="9634" spans="1:19">
      <c r="A9634" t="s">
        <v>20237</v>
      </c>
      <c r="B9634" s="4">
        <v>44996</v>
      </c>
      <c r="C9634" s="2">
        <v>-40997.08</v>
      </c>
      <c r="D9634" t="s">
        <v>840</v>
      </c>
      <c r="E9634" t="s">
        <v>841</v>
      </c>
      <c r="F9634" t="s">
        <v>11</v>
      </c>
      <c r="G9634" t="s">
        <v>20</v>
      </c>
      <c r="I9634" t="s">
        <v>1524</v>
      </c>
      <c r="J9634" t="s">
        <v>20238</v>
      </c>
      <c r="K9634" t="str">
        <f>IF(COUNTIF(Customers!A:A, H9634)&gt;0, "Valid", "Invalid")</f>
        <v>Invalid</v>
      </c>
      <c r="L9634" t="str">
        <f t="shared" si="750"/>
        <v>3</v>
      </c>
      <c r="M9634" t="str">
        <f t="shared" si="751"/>
        <v>2023</v>
      </c>
      <c r="N9634">
        <f t="shared" si="752"/>
        <v>-40997.08</v>
      </c>
      <c r="O9634" t="str">
        <f t="shared" si="753"/>
        <v/>
      </c>
      <c r="P9634">
        <f t="shared" si="754"/>
        <v>40997.08</v>
      </c>
      <c r="Q9634" s="48" t="str">
        <f>IF(O9634="","",
   IF(OR(O9634&lt;EDA_Outlier_Analysis!$C$10, O9634&gt;EDA_Outlier_Analysis!$C$11),
      "Outlier",
      "Normal"))</f>
        <v/>
      </c>
      <c r="R9634" t="str">
        <f>IF(P9634="","",
   IF(OR(P9634 &lt; EDA_Outlier_Analysis!$F$7, P9634 &gt; EDA_Outlier_Analysis!$F$8),
      "Outlier",
      "Normal"))</f>
        <v>Normal</v>
      </c>
      <c r="S9634" t="str">
        <f>IF(N9634="","",
   IF(OR(N9634 &lt;EDA_Outlier_Analysis!$I$10, N9634 &gt; EDA_Outlier_Analysis!$I$11),
      "Outlier",
      "Normal"))</f>
        <v>Normal</v>
      </c>
    </row>
    <row r="9635" spans="1:19">
      <c r="A9635" t="s">
        <v>20239</v>
      </c>
      <c r="B9635" s="4">
        <v>44965</v>
      </c>
      <c r="C9635" s="2">
        <v>102610.36</v>
      </c>
      <c r="D9635" t="s">
        <v>849</v>
      </c>
      <c r="E9635" t="s">
        <v>868</v>
      </c>
      <c r="F9635" t="s">
        <v>11</v>
      </c>
      <c r="G9635" t="s">
        <v>34</v>
      </c>
      <c r="H9635" t="s">
        <v>211</v>
      </c>
      <c r="J9635" t="s">
        <v>20240</v>
      </c>
      <c r="K9635" t="str">
        <f>IF(COUNTIF(Customers!A:A, H9635)&gt;0, "Valid", "Invalid")</f>
        <v>Valid</v>
      </c>
      <c r="L9635" t="str">
        <f t="shared" si="750"/>
        <v>2</v>
      </c>
      <c r="M9635" t="str">
        <f t="shared" si="751"/>
        <v>2023</v>
      </c>
      <c r="N9635">
        <f t="shared" si="752"/>
        <v>102610.36</v>
      </c>
      <c r="O9635">
        <f t="shared" si="753"/>
        <v>102610.36</v>
      </c>
      <c r="P9635" t="str">
        <f t="shared" si="754"/>
        <v/>
      </c>
      <c r="Q9635" s="48" t="str">
        <f>IF(O9635="","",
   IF(OR(O9635&lt;EDA_Outlier_Analysis!$C$10, O9635&gt;EDA_Outlier_Analysis!$C$11),
      "Outlier",
      "Normal"))</f>
        <v>Normal</v>
      </c>
      <c r="R9635" t="str">
        <f>IF(P9635="","",
   IF(OR(P9635 &lt; EDA_Outlier_Analysis!$F$7, P9635 &gt; EDA_Outlier_Analysis!$F$8),
      "Outlier",
      "Normal"))</f>
        <v/>
      </c>
      <c r="S9635" t="str">
        <f>IF(N9635="","",
   IF(OR(N9635 &lt;EDA_Outlier_Analysis!$I$10, N9635 &gt; EDA_Outlier_Analysis!$I$11),
      "Outlier",
      "Normal"))</f>
        <v>Normal</v>
      </c>
    </row>
    <row r="9636" spans="1:19">
      <c r="A9636" t="s">
        <v>20241</v>
      </c>
      <c r="B9636" s="4">
        <v>45094</v>
      </c>
      <c r="C9636" s="2">
        <v>206054.18</v>
      </c>
      <c r="D9636" t="s">
        <v>849</v>
      </c>
      <c r="E9636" t="s">
        <v>850</v>
      </c>
      <c r="F9636" t="s">
        <v>11</v>
      </c>
      <c r="G9636" t="s">
        <v>24</v>
      </c>
      <c r="H9636" t="s">
        <v>543</v>
      </c>
      <c r="J9636" t="s">
        <v>20242</v>
      </c>
      <c r="K9636" t="str">
        <f>IF(COUNTIF(Customers!A:A, H9636)&gt;0, "Valid", "Invalid")</f>
        <v>Valid</v>
      </c>
      <c r="L9636" t="str">
        <f t="shared" si="750"/>
        <v>6</v>
      </c>
      <c r="M9636" t="str">
        <f t="shared" si="751"/>
        <v>2023</v>
      </c>
      <c r="N9636">
        <f t="shared" si="752"/>
        <v>206054.18</v>
      </c>
      <c r="O9636">
        <f t="shared" si="753"/>
        <v>206054.18</v>
      </c>
      <c r="P9636" t="str">
        <f t="shared" si="754"/>
        <v/>
      </c>
      <c r="Q9636" s="48" t="str">
        <f>IF(O9636="","",
   IF(OR(O9636&lt;EDA_Outlier_Analysis!$C$10, O9636&gt;EDA_Outlier_Analysis!$C$11),
      "Outlier",
      "Normal"))</f>
        <v>Normal</v>
      </c>
      <c r="R9636" t="str">
        <f>IF(P9636="","",
   IF(OR(P9636 &lt; EDA_Outlier_Analysis!$F$7, P9636 &gt; EDA_Outlier_Analysis!$F$8),
      "Outlier",
      "Normal"))</f>
        <v/>
      </c>
      <c r="S9636" t="str">
        <f>IF(N9636="","",
   IF(OR(N9636 &lt;EDA_Outlier_Analysis!$I$10, N9636 &gt; EDA_Outlier_Analysis!$I$11),
      "Outlier",
      "Normal"))</f>
        <v>Normal</v>
      </c>
    </row>
    <row r="9637" spans="1:19">
      <c r="A9637" t="s">
        <v>20243</v>
      </c>
      <c r="B9637" s="4">
        <v>45272</v>
      </c>
      <c r="C9637" s="2">
        <v>131506.23000000001</v>
      </c>
      <c r="D9637" t="s">
        <v>849</v>
      </c>
      <c r="E9637" t="s">
        <v>850</v>
      </c>
      <c r="F9637" t="s">
        <v>10</v>
      </c>
      <c r="G9637" t="s">
        <v>31</v>
      </c>
      <c r="H9637" t="s">
        <v>661</v>
      </c>
      <c r="J9637" t="s">
        <v>20244</v>
      </c>
      <c r="K9637" t="str">
        <f>IF(COUNTIF(Customers!A:A, H9637)&gt;0, "Valid", "Invalid")</f>
        <v>Valid</v>
      </c>
      <c r="L9637" t="str">
        <f t="shared" si="750"/>
        <v>12</v>
      </c>
      <c r="M9637" t="str">
        <f t="shared" si="751"/>
        <v>2023</v>
      </c>
      <c r="N9637">
        <f t="shared" si="752"/>
        <v>131506.23000000001</v>
      </c>
      <c r="O9637">
        <f t="shared" si="753"/>
        <v>131506.23000000001</v>
      </c>
      <c r="P9637" t="str">
        <f t="shared" si="754"/>
        <v/>
      </c>
      <c r="Q9637" s="48" t="str">
        <f>IF(O9637="","",
   IF(OR(O9637&lt;EDA_Outlier_Analysis!$C$10, O9637&gt;EDA_Outlier_Analysis!$C$11),
      "Outlier",
      "Normal"))</f>
        <v>Normal</v>
      </c>
      <c r="R9637" t="str">
        <f>IF(P9637="","",
   IF(OR(P9637 &lt; EDA_Outlier_Analysis!$F$7, P9637 &gt; EDA_Outlier_Analysis!$F$8),
      "Outlier",
      "Normal"))</f>
        <v/>
      </c>
      <c r="S9637" t="str">
        <f>IF(N9637="","",
   IF(OR(N9637 &lt;EDA_Outlier_Analysis!$I$10, N9637 &gt; EDA_Outlier_Analysis!$I$11),
      "Outlier",
      "Normal"))</f>
        <v>Normal</v>
      </c>
    </row>
    <row r="9638" spans="1:19">
      <c r="A9638" t="s">
        <v>20245</v>
      </c>
      <c r="B9638" s="4">
        <v>45181</v>
      </c>
      <c r="C9638" s="2">
        <v>180890.98</v>
      </c>
      <c r="D9638" t="s">
        <v>849</v>
      </c>
      <c r="E9638" t="s">
        <v>868</v>
      </c>
      <c r="F9638" t="s">
        <v>9</v>
      </c>
      <c r="G9638" t="s">
        <v>34</v>
      </c>
      <c r="H9638" t="s">
        <v>599</v>
      </c>
      <c r="J9638" t="s">
        <v>20246</v>
      </c>
      <c r="K9638" t="str">
        <f>IF(COUNTIF(Customers!A:A, H9638)&gt;0, "Valid", "Invalid")</f>
        <v>Valid</v>
      </c>
      <c r="L9638" t="str">
        <f t="shared" si="750"/>
        <v>9</v>
      </c>
      <c r="M9638" t="str">
        <f t="shared" si="751"/>
        <v>2023</v>
      </c>
      <c r="N9638">
        <f t="shared" si="752"/>
        <v>180890.98</v>
      </c>
      <c r="O9638">
        <f t="shared" si="753"/>
        <v>180890.98</v>
      </c>
      <c r="P9638" t="str">
        <f t="shared" si="754"/>
        <v/>
      </c>
      <c r="Q9638" s="48" t="str">
        <f>IF(O9638="","",
   IF(OR(O9638&lt;EDA_Outlier_Analysis!$C$10, O9638&gt;EDA_Outlier_Analysis!$C$11),
      "Outlier",
      "Normal"))</f>
        <v>Normal</v>
      </c>
      <c r="R9638" t="str">
        <f>IF(P9638="","",
   IF(OR(P9638 &lt; EDA_Outlier_Analysis!$F$7, P9638 &gt; EDA_Outlier_Analysis!$F$8),
      "Outlier",
      "Normal"))</f>
        <v/>
      </c>
      <c r="S9638" t="str">
        <f>IF(N9638="","",
   IF(OR(N9638 &lt;EDA_Outlier_Analysis!$I$10, N9638 &gt; EDA_Outlier_Analysis!$I$11),
      "Outlier",
      "Normal"))</f>
        <v>Normal</v>
      </c>
    </row>
    <row r="9639" spans="1:19">
      <c r="A9639" t="s">
        <v>20247</v>
      </c>
      <c r="B9639" s="4">
        <v>45215</v>
      </c>
      <c r="C9639" s="2">
        <v>-75676.240000000005</v>
      </c>
      <c r="D9639" t="s">
        <v>840</v>
      </c>
      <c r="E9639" t="s">
        <v>905</v>
      </c>
      <c r="F9639" t="s">
        <v>11</v>
      </c>
      <c r="G9639" t="s">
        <v>34</v>
      </c>
      <c r="I9639" t="s">
        <v>1174</v>
      </c>
      <c r="J9639" t="s">
        <v>20248</v>
      </c>
      <c r="K9639" t="str">
        <f>IF(COUNTIF(Customers!A:A, H9639)&gt;0, "Valid", "Invalid")</f>
        <v>Invalid</v>
      </c>
      <c r="L9639" t="str">
        <f t="shared" si="750"/>
        <v>10</v>
      </c>
      <c r="M9639" t="str">
        <f t="shared" si="751"/>
        <v>2023</v>
      </c>
      <c r="N9639">
        <f t="shared" si="752"/>
        <v>-75676.240000000005</v>
      </c>
      <c r="O9639" t="str">
        <f t="shared" si="753"/>
        <v/>
      </c>
      <c r="P9639">
        <f t="shared" si="754"/>
        <v>75676.240000000005</v>
      </c>
      <c r="Q9639" s="48" t="str">
        <f>IF(O9639="","",
   IF(OR(O9639&lt;EDA_Outlier_Analysis!$C$10, O9639&gt;EDA_Outlier_Analysis!$C$11),
      "Outlier",
      "Normal"))</f>
        <v/>
      </c>
      <c r="R9639" t="str">
        <f>IF(P9639="","",
   IF(OR(P9639 &lt; EDA_Outlier_Analysis!$F$7, P9639 &gt; EDA_Outlier_Analysis!$F$8),
      "Outlier",
      "Normal"))</f>
        <v>Outlier</v>
      </c>
      <c r="S9639" t="str">
        <f>IF(N9639="","",
   IF(OR(N9639 &lt;EDA_Outlier_Analysis!$I$10, N9639 &gt; EDA_Outlier_Analysis!$I$11),
      "Outlier",
      "Normal"))</f>
        <v>Normal</v>
      </c>
    </row>
    <row r="9640" spans="1:19">
      <c r="A9640" t="s">
        <v>20249</v>
      </c>
      <c r="B9640" s="4">
        <v>44786</v>
      </c>
      <c r="C9640" s="2">
        <v>191468.3</v>
      </c>
      <c r="D9640" t="s">
        <v>849</v>
      </c>
      <c r="E9640" t="s">
        <v>853</v>
      </c>
      <c r="F9640" t="s">
        <v>11</v>
      </c>
      <c r="G9640" t="s">
        <v>31</v>
      </c>
      <c r="H9640" t="s">
        <v>535</v>
      </c>
      <c r="J9640" t="s">
        <v>20250</v>
      </c>
      <c r="K9640" t="str">
        <f>IF(COUNTIF(Customers!A:A, H9640)&gt;0, "Valid", "Invalid")</f>
        <v>Valid</v>
      </c>
      <c r="L9640" t="str">
        <f t="shared" si="750"/>
        <v>8</v>
      </c>
      <c r="M9640" t="str">
        <f t="shared" si="751"/>
        <v>2022</v>
      </c>
      <c r="N9640">
        <f t="shared" si="752"/>
        <v>191468.3</v>
      </c>
      <c r="O9640">
        <f t="shared" si="753"/>
        <v>191468.3</v>
      </c>
      <c r="P9640" t="str">
        <f t="shared" si="754"/>
        <v/>
      </c>
      <c r="Q9640" s="48" t="str">
        <f>IF(O9640="","",
   IF(OR(O9640&lt;EDA_Outlier_Analysis!$C$10, O9640&gt;EDA_Outlier_Analysis!$C$11),
      "Outlier",
      "Normal"))</f>
        <v>Normal</v>
      </c>
      <c r="R9640" t="str">
        <f>IF(P9640="","",
   IF(OR(P9640 &lt; EDA_Outlier_Analysis!$F$7, P9640 &gt; EDA_Outlier_Analysis!$F$8),
      "Outlier",
      "Normal"))</f>
        <v/>
      </c>
      <c r="S9640" t="str">
        <f>IF(N9640="","",
   IF(OR(N9640 &lt;EDA_Outlier_Analysis!$I$10, N9640 &gt; EDA_Outlier_Analysis!$I$11),
      "Outlier",
      "Normal"))</f>
        <v>Normal</v>
      </c>
    </row>
    <row r="9641" spans="1:19">
      <c r="A9641" t="s">
        <v>20251</v>
      </c>
      <c r="B9641" s="4">
        <v>44707</v>
      </c>
      <c r="C9641" s="2">
        <v>185170.44</v>
      </c>
      <c r="D9641" t="s">
        <v>849</v>
      </c>
      <c r="E9641" t="s">
        <v>853</v>
      </c>
      <c r="F9641" t="s">
        <v>11</v>
      </c>
      <c r="G9641" t="s">
        <v>20</v>
      </c>
      <c r="H9641" t="s">
        <v>449</v>
      </c>
      <c r="J9641" t="s">
        <v>20252</v>
      </c>
      <c r="K9641" t="str">
        <f>IF(COUNTIF(Customers!A:A, H9641)&gt;0, "Valid", "Invalid")</f>
        <v>Valid</v>
      </c>
      <c r="L9641" t="str">
        <f t="shared" si="750"/>
        <v>5</v>
      </c>
      <c r="M9641" t="str">
        <f t="shared" si="751"/>
        <v>2022</v>
      </c>
      <c r="N9641">
        <f t="shared" si="752"/>
        <v>185170.44</v>
      </c>
      <c r="O9641">
        <f t="shared" si="753"/>
        <v>185170.44</v>
      </c>
      <c r="P9641" t="str">
        <f t="shared" si="754"/>
        <v/>
      </c>
      <c r="Q9641" s="48" t="str">
        <f>IF(O9641="","",
   IF(OR(O9641&lt;EDA_Outlier_Analysis!$C$10, O9641&gt;EDA_Outlier_Analysis!$C$11),
      "Outlier",
      "Normal"))</f>
        <v>Normal</v>
      </c>
      <c r="R9641" t="str">
        <f>IF(P9641="","",
   IF(OR(P9641 &lt; EDA_Outlier_Analysis!$F$7, P9641 &gt; EDA_Outlier_Analysis!$F$8),
      "Outlier",
      "Normal"))</f>
        <v/>
      </c>
      <c r="S9641" t="str">
        <f>IF(N9641="","",
   IF(OR(N9641 &lt;EDA_Outlier_Analysis!$I$10, N9641 &gt; EDA_Outlier_Analysis!$I$11),
      "Outlier",
      "Normal"))</f>
        <v>Normal</v>
      </c>
    </row>
    <row r="9642" spans="1:19">
      <c r="A9642" t="s">
        <v>20253</v>
      </c>
      <c r="B9642" s="4">
        <v>44968</v>
      </c>
      <c r="C9642" s="2">
        <v>109208.51</v>
      </c>
      <c r="D9642" t="s">
        <v>849</v>
      </c>
      <c r="E9642" t="s">
        <v>868</v>
      </c>
      <c r="F9642" t="s">
        <v>11</v>
      </c>
      <c r="G9642" t="s">
        <v>20</v>
      </c>
      <c r="H9642" t="s">
        <v>641</v>
      </c>
      <c r="J9642" t="s">
        <v>20254</v>
      </c>
      <c r="K9642" t="str">
        <f>IF(COUNTIF(Customers!A:A, H9642)&gt;0, "Valid", "Invalid")</f>
        <v>Valid</v>
      </c>
      <c r="L9642" t="str">
        <f t="shared" si="750"/>
        <v>2</v>
      </c>
      <c r="M9642" t="str">
        <f t="shared" si="751"/>
        <v>2023</v>
      </c>
      <c r="N9642">
        <f t="shared" si="752"/>
        <v>109208.51</v>
      </c>
      <c r="O9642">
        <f t="shared" si="753"/>
        <v>109208.51</v>
      </c>
      <c r="P9642" t="str">
        <f t="shared" si="754"/>
        <v/>
      </c>
      <c r="Q9642" s="48" t="str">
        <f>IF(O9642="","",
   IF(OR(O9642&lt;EDA_Outlier_Analysis!$C$10, O9642&gt;EDA_Outlier_Analysis!$C$11),
      "Outlier",
      "Normal"))</f>
        <v>Normal</v>
      </c>
      <c r="R9642" t="str">
        <f>IF(P9642="","",
   IF(OR(P9642 &lt; EDA_Outlier_Analysis!$F$7, P9642 &gt; EDA_Outlier_Analysis!$F$8),
      "Outlier",
      "Normal"))</f>
        <v/>
      </c>
      <c r="S9642" t="str">
        <f>IF(N9642="","",
   IF(OR(N9642 &lt;EDA_Outlier_Analysis!$I$10, N9642 &gt; EDA_Outlier_Analysis!$I$11),
      "Outlier",
      "Normal"))</f>
        <v>Normal</v>
      </c>
    </row>
    <row r="9643" spans="1:19">
      <c r="A9643" t="s">
        <v>20255</v>
      </c>
      <c r="B9643" s="4">
        <v>44671</v>
      </c>
      <c r="C9643" s="2">
        <v>131996.41</v>
      </c>
      <c r="D9643" t="s">
        <v>849</v>
      </c>
      <c r="E9643" t="s">
        <v>868</v>
      </c>
      <c r="F9643" t="s">
        <v>9</v>
      </c>
      <c r="G9643" t="s">
        <v>20</v>
      </c>
      <c r="H9643" t="s">
        <v>133</v>
      </c>
      <c r="J9643" t="s">
        <v>20256</v>
      </c>
      <c r="K9643" t="str">
        <f>IF(COUNTIF(Customers!A:A, H9643)&gt;0, "Valid", "Invalid")</f>
        <v>Valid</v>
      </c>
      <c r="L9643" t="str">
        <f t="shared" si="750"/>
        <v>4</v>
      </c>
      <c r="M9643" t="str">
        <f t="shared" si="751"/>
        <v>2022</v>
      </c>
      <c r="N9643">
        <f t="shared" si="752"/>
        <v>131996.41</v>
      </c>
      <c r="O9643">
        <f t="shared" si="753"/>
        <v>131996.41</v>
      </c>
      <c r="P9643" t="str">
        <f t="shared" si="754"/>
        <v/>
      </c>
      <c r="Q9643" s="48" t="str">
        <f>IF(O9643="","",
   IF(OR(O9643&lt;EDA_Outlier_Analysis!$C$10, O9643&gt;EDA_Outlier_Analysis!$C$11),
      "Outlier",
      "Normal"))</f>
        <v>Normal</v>
      </c>
      <c r="R9643" t="str">
        <f>IF(P9643="","",
   IF(OR(P9643 &lt; EDA_Outlier_Analysis!$F$7, P9643 &gt; EDA_Outlier_Analysis!$F$8),
      "Outlier",
      "Normal"))</f>
        <v/>
      </c>
      <c r="S9643" t="str">
        <f>IF(N9643="","",
   IF(OR(N9643 &lt;EDA_Outlier_Analysis!$I$10, N9643 &gt; EDA_Outlier_Analysis!$I$11),
      "Outlier",
      "Normal"))</f>
        <v>Normal</v>
      </c>
    </row>
    <row r="9644" spans="1:19">
      <c r="A9644" t="s">
        <v>20257</v>
      </c>
      <c r="B9644" s="4">
        <v>45122</v>
      </c>
      <c r="C9644" s="2">
        <v>179677.65</v>
      </c>
      <c r="D9644" t="s">
        <v>849</v>
      </c>
      <c r="E9644" t="s">
        <v>853</v>
      </c>
      <c r="F9644" t="s">
        <v>9</v>
      </c>
      <c r="G9644" t="s">
        <v>34</v>
      </c>
      <c r="H9644" t="s">
        <v>549</v>
      </c>
      <c r="J9644" t="s">
        <v>20258</v>
      </c>
      <c r="K9644" t="str">
        <f>IF(COUNTIF(Customers!A:A, H9644)&gt;0, "Valid", "Invalid")</f>
        <v>Valid</v>
      </c>
      <c r="L9644" t="str">
        <f t="shared" si="750"/>
        <v>7</v>
      </c>
      <c r="M9644" t="str">
        <f t="shared" si="751"/>
        <v>2023</v>
      </c>
      <c r="N9644">
        <f t="shared" si="752"/>
        <v>179677.65</v>
      </c>
      <c r="O9644">
        <f t="shared" si="753"/>
        <v>179677.65</v>
      </c>
      <c r="P9644" t="str">
        <f t="shared" si="754"/>
        <v/>
      </c>
      <c r="Q9644" s="48" t="str">
        <f>IF(O9644="","",
   IF(OR(O9644&lt;EDA_Outlier_Analysis!$C$10, O9644&gt;EDA_Outlier_Analysis!$C$11),
      "Outlier",
      "Normal"))</f>
        <v>Normal</v>
      </c>
      <c r="R9644" t="str">
        <f>IF(P9644="","",
   IF(OR(P9644 &lt; EDA_Outlier_Analysis!$F$7, P9644 &gt; EDA_Outlier_Analysis!$F$8),
      "Outlier",
      "Normal"))</f>
        <v/>
      </c>
      <c r="S9644" t="str">
        <f>IF(N9644="","",
   IF(OR(N9644 &lt;EDA_Outlier_Analysis!$I$10, N9644 &gt; EDA_Outlier_Analysis!$I$11),
      "Outlier",
      "Normal"))</f>
        <v>Normal</v>
      </c>
    </row>
    <row r="9645" spans="1:19">
      <c r="A9645" t="s">
        <v>20259</v>
      </c>
      <c r="B9645" s="4">
        <v>44593</v>
      </c>
      <c r="C9645" s="2">
        <v>-25620.240000000002</v>
      </c>
      <c r="D9645" t="s">
        <v>840</v>
      </c>
      <c r="E9645" t="s">
        <v>841</v>
      </c>
      <c r="F9645" t="s">
        <v>10</v>
      </c>
      <c r="G9645" t="s">
        <v>24</v>
      </c>
      <c r="I9645" t="s">
        <v>1453</v>
      </c>
      <c r="J9645" t="s">
        <v>20260</v>
      </c>
      <c r="K9645" t="str">
        <f>IF(COUNTIF(Customers!A:A, H9645)&gt;0, "Valid", "Invalid")</f>
        <v>Invalid</v>
      </c>
      <c r="L9645" t="str">
        <f t="shared" si="750"/>
        <v>2</v>
      </c>
      <c r="M9645" t="str">
        <f t="shared" si="751"/>
        <v>2022</v>
      </c>
      <c r="N9645">
        <f t="shared" si="752"/>
        <v>-25620.240000000002</v>
      </c>
      <c r="O9645" t="str">
        <f t="shared" si="753"/>
        <v/>
      </c>
      <c r="P9645">
        <f t="shared" si="754"/>
        <v>25620.240000000002</v>
      </c>
      <c r="Q9645" s="48" t="str">
        <f>IF(O9645="","",
   IF(OR(O9645&lt;EDA_Outlier_Analysis!$C$10, O9645&gt;EDA_Outlier_Analysis!$C$11),
      "Outlier",
      "Normal"))</f>
        <v/>
      </c>
      <c r="R9645" t="str">
        <f>IF(P9645="","",
   IF(OR(P9645 &lt; EDA_Outlier_Analysis!$F$7, P9645 &gt; EDA_Outlier_Analysis!$F$8),
      "Outlier",
      "Normal"))</f>
        <v>Outlier</v>
      </c>
      <c r="S9645" t="str">
        <f>IF(N9645="","",
   IF(OR(N9645 &lt;EDA_Outlier_Analysis!$I$10, N9645 &gt; EDA_Outlier_Analysis!$I$11),
      "Outlier",
      "Normal"))</f>
        <v>Normal</v>
      </c>
    </row>
    <row r="9646" spans="1:19">
      <c r="A9646" t="s">
        <v>20261</v>
      </c>
      <c r="B9646" s="4">
        <v>44935</v>
      </c>
      <c r="C9646" s="2">
        <v>-60634.49</v>
      </c>
      <c r="D9646" t="s">
        <v>840</v>
      </c>
      <c r="E9646" t="s">
        <v>845</v>
      </c>
      <c r="F9646" t="s">
        <v>9</v>
      </c>
      <c r="G9646" t="s">
        <v>34</v>
      </c>
      <c r="I9646" t="s">
        <v>1412</v>
      </c>
      <c r="J9646" t="s">
        <v>20262</v>
      </c>
      <c r="K9646" t="str">
        <f>IF(COUNTIF(Customers!A:A, H9646)&gt;0, "Valid", "Invalid")</f>
        <v>Invalid</v>
      </c>
      <c r="L9646" t="str">
        <f t="shared" si="750"/>
        <v>1</v>
      </c>
      <c r="M9646" t="str">
        <f t="shared" si="751"/>
        <v>2023</v>
      </c>
      <c r="N9646">
        <f t="shared" si="752"/>
        <v>-60634.49</v>
      </c>
      <c r="O9646" t="str">
        <f t="shared" si="753"/>
        <v/>
      </c>
      <c r="P9646">
        <f t="shared" si="754"/>
        <v>60634.49</v>
      </c>
      <c r="Q9646" s="48" t="str">
        <f>IF(O9646="","",
   IF(OR(O9646&lt;EDA_Outlier_Analysis!$C$10, O9646&gt;EDA_Outlier_Analysis!$C$11),
      "Outlier",
      "Normal"))</f>
        <v/>
      </c>
      <c r="R9646" t="str">
        <f>IF(P9646="","",
   IF(OR(P9646 &lt; EDA_Outlier_Analysis!$F$7, P9646 &gt; EDA_Outlier_Analysis!$F$8),
      "Outlier",
      "Normal"))</f>
        <v>Outlier</v>
      </c>
      <c r="S9646" t="str">
        <f>IF(N9646="","",
   IF(OR(N9646 &lt;EDA_Outlier_Analysis!$I$10, N9646 &gt; EDA_Outlier_Analysis!$I$11),
      "Outlier",
      "Normal"))</f>
        <v>Normal</v>
      </c>
    </row>
    <row r="9647" spans="1:19">
      <c r="A9647" t="s">
        <v>20263</v>
      </c>
      <c r="B9647" s="4">
        <v>44887</v>
      </c>
      <c r="C9647" s="2">
        <v>-33034.959999999999</v>
      </c>
      <c r="D9647" t="s">
        <v>840</v>
      </c>
      <c r="E9647" t="s">
        <v>845</v>
      </c>
      <c r="F9647" t="s">
        <v>9</v>
      </c>
      <c r="G9647" t="s">
        <v>24</v>
      </c>
      <c r="I9647" t="s">
        <v>979</v>
      </c>
      <c r="J9647" t="s">
        <v>20264</v>
      </c>
      <c r="K9647" t="str">
        <f>IF(COUNTIF(Customers!A:A, H9647)&gt;0, "Valid", "Invalid")</f>
        <v>Invalid</v>
      </c>
      <c r="L9647" t="str">
        <f t="shared" si="750"/>
        <v>11</v>
      </c>
      <c r="M9647" t="str">
        <f t="shared" si="751"/>
        <v>2022</v>
      </c>
      <c r="N9647">
        <f t="shared" si="752"/>
        <v>-33034.959999999999</v>
      </c>
      <c r="O9647" t="str">
        <f t="shared" si="753"/>
        <v/>
      </c>
      <c r="P9647">
        <f t="shared" si="754"/>
        <v>33034.959999999999</v>
      </c>
      <c r="Q9647" s="48" t="str">
        <f>IF(O9647="","",
   IF(OR(O9647&lt;EDA_Outlier_Analysis!$C$10, O9647&gt;EDA_Outlier_Analysis!$C$11),
      "Outlier",
      "Normal"))</f>
        <v/>
      </c>
      <c r="R9647" t="str">
        <f>IF(P9647="","",
   IF(OR(P9647 &lt; EDA_Outlier_Analysis!$F$7, P9647 &gt; EDA_Outlier_Analysis!$F$8),
      "Outlier",
      "Normal"))</f>
        <v>Normal</v>
      </c>
      <c r="S9647" t="str">
        <f>IF(N9647="","",
   IF(OR(N9647 &lt;EDA_Outlier_Analysis!$I$10, N9647 &gt; EDA_Outlier_Analysis!$I$11),
      "Outlier",
      "Normal"))</f>
        <v>Normal</v>
      </c>
    </row>
    <row r="9648" spans="1:19">
      <c r="A9648" t="s">
        <v>20265</v>
      </c>
      <c r="B9648" s="4">
        <v>44817</v>
      </c>
      <c r="C9648" s="2">
        <v>82595.490000000005</v>
      </c>
      <c r="D9648" t="s">
        <v>849</v>
      </c>
      <c r="E9648" t="s">
        <v>850</v>
      </c>
      <c r="F9648" t="s">
        <v>9</v>
      </c>
      <c r="G9648" t="s">
        <v>24</v>
      </c>
      <c r="H9648" t="s">
        <v>531</v>
      </c>
      <c r="J9648" t="s">
        <v>20266</v>
      </c>
      <c r="K9648" t="str">
        <f>IF(COUNTIF(Customers!A:A, H9648)&gt;0, "Valid", "Invalid")</f>
        <v>Valid</v>
      </c>
      <c r="L9648" t="str">
        <f t="shared" si="750"/>
        <v>9</v>
      </c>
      <c r="M9648" t="str">
        <f t="shared" si="751"/>
        <v>2022</v>
      </c>
      <c r="N9648">
        <f t="shared" si="752"/>
        <v>82595.490000000005</v>
      </c>
      <c r="O9648">
        <f t="shared" si="753"/>
        <v>82595.490000000005</v>
      </c>
      <c r="P9648" t="str">
        <f t="shared" si="754"/>
        <v/>
      </c>
      <c r="Q9648" s="48" t="str">
        <f>IF(O9648="","",
   IF(OR(O9648&lt;EDA_Outlier_Analysis!$C$10, O9648&gt;EDA_Outlier_Analysis!$C$11),
      "Outlier",
      "Normal"))</f>
        <v>Normal</v>
      </c>
      <c r="R9648" t="str">
        <f>IF(P9648="","",
   IF(OR(P9648 &lt; EDA_Outlier_Analysis!$F$7, P9648 &gt; EDA_Outlier_Analysis!$F$8),
      "Outlier",
      "Normal"))</f>
        <v/>
      </c>
      <c r="S9648" t="str">
        <f>IF(N9648="","",
   IF(OR(N9648 &lt;EDA_Outlier_Analysis!$I$10, N9648 &gt; EDA_Outlier_Analysis!$I$11),
      "Outlier",
      "Normal"))</f>
        <v>Normal</v>
      </c>
    </row>
    <row r="9649" spans="1:19">
      <c r="A9649" t="s">
        <v>20267</v>
      </c>
      <c r="B9649" s="4">
        <v>44972</v>
      </c>
      <c r="C9649" s="2">
        <v>123357.31</v>
      </c>
      <c r="D9649" t="s">
        <v>849</v>
      </c>
      <c r="E9649" t="s">
        <v>850</v>
      </c>
      <c r="F9649" t="s">
        <v>11</v>
      </c>
      <c r="G9649" t="s">
        <v>31</v>
      </c>
      <c r="H9649" t="s">
        <v>643</v>
      </c>
      <c r="J9649" t="s">
        <v>20268</v>
      </c>
      <c r="K9649" t="str">
        <f>IF(COUNTIF(Customers!A:A, H9649)&gt;0, "Valid", "Invalid")</f>
        <v>Valid</v>
      </c>
      <c r="L9649" t="str">
        <f t="shared" si="750"/>
        <v>2</v>
      </c>
      <c r="M9649" t="str">
        <f t="shared" si="751"/>
        <v>2023</v>
      </c>
      <c r="N9649">
        <f t="shared" si="752"/>
        <v>123357.31</v>
      </c>
      <c r="O9649">
        <f t="shared" si="753"/>
        <v>123357.31</v>
      </c>
      <c r="P9649" t="str">
        <f t="shared" si="754"/>
        <v/>
      </c>
      <c r="Q9649" s="48" t="str">
        <f>IF(O9649="","",
   IF(OR(O9649&lt;EDA_Outlier_Analysis!$C$10, O9649&gt;EDA_Outlier_Analysis!$C$11),
      "Outlier",
      "Normal"))</f>
        <v>Normal</v>
      </c>
      <c r="R9649" t="str">
        <f>IF(P9649="","",
   IF(OR(P9649 &lt; EDA_Outlier_Analysis!$F$7, P9649 &gt; EDA_Outlier_Analysis!$F$8),
      "Outlier",
      "Normal"))</f>
        <v/>
      </c>
      <c r="S9649" t="str">
        <f>IF(N9649="","",
   IF(OR(N9649 &lt;EDA_Outlier_Analysis!$I$10, N9649 &gt; EDA_Outlier_Analysis!$I$11),
      "Outlier",
      "Normal"))</f>
        <v>Normal</v>
      </c>
    </row>
    <row r="9650" spans="1:19">
      <c r="A9650" t="s">
        <v>20269</v>
      </c>
      <c r="B9650" s="4">
        <v>44713</v>
      </c>
      <c r="C9650" s="2">
        <v>170260.38</v>
      </c>
      <c r="D9650" t="s">
        <v>849</v>
      </c>
      <c r="E9650" t="s">
        <v>868</v>
      </c>
      <c r="F9650" t="s">
        <v>9</v>
      </c>
      <c r="G9650" t="s">
        <v>31</v>
      </c>
      <c r="H9650" t="s">
        <v>589</v>
      </c>
      <c r="J9650" t="s">
        <v>20270</v>
      </c>
      <c r="K9650" t="str">
        <f>IF(COUNTIF(Customers!A:A, H9650)&gt;0, "Valid", "Invalid")</f>
        <v>Valid</v>
      </c>
      <c r="L9650" t="str">
        <f t="shared" si="750"/>
        <v>6</v>
      </c>
      <c r="M9650" t="str">
        <f t="shared" si="751"/>
        <v>2022</v>
      </c>
      <c r="N9650">
        <f t="shared" si="752"/>
        <v>170260.38</v>
      </c>
      <c r="O9650">
        <f t="shared" si="753"/>
        <v>170260.38</v>
      </c>
      <c r="P9650" t="str">
        <f t="shared" si="754"/>
        <v/>
      </c>
      <c r="Q9650" s="48" t="str">
        <f>IF(O9650="","",
   IF(OR(O9650&lt;EDA_Outlier_Analysis!$C$10, O9650&gt;EDA_Outlier_Analysis!$C$11),
      "Outlier",
      "Normal"))</f>
        <v>Normal</v>
      </c>
      <c r="R9650" t="str">
        <f>IF(P9650="","",
   IF(OR(P9650 &lt; EDA_Outlier_Analysis!$F$7, P9650 &gt; EDA_Outlier_Analysis!$F$8),
      "Outlier",
      "Normal"))</f>
        <v/>
      </c>
      <c r="S9650" t="str">
        <f>IF(N9650="","",
   IF(OR(N9650 &lt;EDA_Outlier_Analysis!$I$10, N9650 &gt; EDA_Outlier_Analysis!$I$11),
      "Outlier",
      "Normal"))</f>
        <v>Normal</v>
      </c>
    </row>
    <row r="9651" spans="1:19">
      <c r="A9651" t="s">
        <v>20271</v>
      </c>
      <c r="B9651" s="4">
        <v>45122</v>
      </c>
      <c r="C9651" s="2">
        <v>23121.67</v>
      </c>
      <c r="D9651" t="s">
        <v>1345</v>
      </c>
      <c r="E9651" t="s">
        <v>1345</v>
      </c>
      <c r="F9651" t="s">
        <v>9</v>
      </c>
      <c r="G9651" t="s">
        <v>31</v>
      </c>
      <c r="J9651" t="s">
        <v>20272</v>
      </c>
      <c r="K9651" t="str">
        <f>IF(COUNTIF(Customers!A:A, H9651)&gt;0, "Valid", "Invalid")</f>
        <v>Invalid</v>
      </c>
      <c r="L9651" t="str">
        <f t="shared" si="750"/>
        <v>7</v>
      </c>
      <c r="M9651" t="str">
        <f t="shared" si="751"/>
        <v>2023</v>
      </c>
      <c r="N9651">
        <f t="shared" si="752"/>
        <v>-23121.67</v>
      </c>
      <c r="O9651" t="str">
        <f t="shared" si="753"/>
        <v/>
      </c>
      <c r="P9651" t="str">
        <f t="shared" si="754"/>
        <v/>
      </c>
      <c r="Q9651" s="48" t="str">
        <f>IF(O9651="","",
   IF(OR(O9651&lt;EDA_Outlier_Analysis!$C$10, O9651&gt;EDA_Outlier_Analysis!$C$11),
      "Outlier",
      "Normal"))</f>
        <v/>
      </c>
      <c r="R9651" t="str">
        <f>IF(P9651="","",
   IF(OR(P9651 &lt; EDA_Outlier_Analysis!$F$7, P9651 &gt; EDA_Outlier_Analysis!$F$8),
      "Outlier",
      "Normal"))</f>
        <v/>
      </c>
      <c r="S9651" t="str">
        <f>IF(N9651="","",
   IF(OR(N9651 &lt;EDA_Outlier_Analysis!$I$10, N9651 &gt; EDA_Outlier_Analysis!$I$11),
      "Outlier",
      "Normal"))</f>
        <v>Normal</v>
      </c>
    </row>
    <row r="9652" spans="1:19">
      <c r="A9652" t="s">
        <v>20273</v>
      </c>
      <c r="B9652" s="4">
        <v>45112</v>
      </c>
      <c r="C9652" s="2">
        <v>-54700.11</v>
      </c>
      <c r="D9652" t="s">
        <v>840</v>
      </c>
      <c r="E9652" t="s">
        <v>878</v>
      </c>
      <c r="F9652" t="s">
        <v>9</v>
      </c>
      <c r="G9652" t="s">
        <v>24</v>
      </c>
      <c r="I9652" t="s">
        <v>1096</v>
      </c>
      <c r="J9652" t="s">
        <v>20274</v>
      </c>
      <c r="K9652" t="str">
        <f>IF(COUNTIF(Customers!A:A, H9652)&gt;0, "Valid", "Invalid")</f>
        <v>Invalid</v>
      </c>
      <c r="L9652" t="str">
        <f t="shared" si="750"/>
        <v>7</v>
      </c>
      <c r="M9652" t="str">
        <f t="shared" si="751"/>
        <v>2023</v>
      </c>
      <c r="N9652">
        <f t="shared" si="752"/>
        <v>-54700.11</v>
      </c>
      <c r="O9652" t="str">
        <f t="shared" si="753"/>
        <v/>
      </c>
      <c r="P9652">
        <f t="shared" si="754"/>
        <v>54700.11</v>
      </c>
      <c r="Q9652" s="48" t="str">
        <f>IF(O9652="","",
   IF(OR(O9652&lt;EDA_Outlier_Analysis!$C$10, O9652&gt;EDA_Outlier_Analysis!$C$11),
      "Outlier",
      "Normal"))</f>
        <v/>
      </c>
      <c r="R9652" t="str">
        <f>IF(P9652="","",
   IF(OR(P9652 &lt; EDA_Outlier_Analysis!$F$7, P9652 &gt; EDA_Outlier_Analysis!$F$8),
      "Outlier",
      "Normal"))</f>
        <v>Outlier</v>
      </c>
      <c r="S9652" t="str">
        <f>IF(N9652="","",
   IF(OR(N9652 &lt;EDA_Outlier_Analysis!$I$10, N9652 &gt; EDA_Outlier_Analysis!$I$11),
      "Outlier",
      "Normal"))</f>
        <v>Normal</v>
      </c>
    </row>
    <row r="9653" spans="1:19">
      <c r="A9653" t="s">
        <v>20275</v>
      </c>
      <c r="B9653" s="4">
        <v>44982</v>
      </c>
      <c r="C9653" s="2">
        <v>128130.5</v>
      </c>
      <c r="D9653" t="s">
        <v>849</v>
      </c>
      <c r="E9653" t="s">
        <v>853</v>
      </c>
      <c r="F9653" t="s">
        <v>11</v>
      </c>
      <c r="G9653" t="s">
        <v>24</v>
      </c>
      <c r="H9653" t="s">
        <v>395</v>
      </c>
      <c r="J9653" t="s">
        <v>20276</v>
      </c>
      <c r="K9653" t="str">
        <f>IF(COUNTIF(Customers!A:A, H9653)&gt;0, "Valid", "Invalid")</f>
        <v>Valid</v>
      </c>
      <c r="L9653" t="str">
        <f t="shared" si="750"/>
        <v>2</v>
      </c>
      <c r="M9653" t="str">
        <f t="shared" si="751"/>
        <v>2023</v>
      </c>
      <c r="N9653">
        <f t="shared" si="752"/>
        <v>128130.5</v>
      </c>
      <c r="O9653">
        <f t="shared" si="753"/>
        <v>128130.5</v>
      </c>
      <c r="P9653" t="str">
        <f t="shared" si="754"/>
        <v/>
      </c>
      <c r="Q9653" s="48" t="str">
        <f>IF(O9653="","",
   IF(OR(O9653&lt;EDA_Outlier_Analysis!$C$10, O9653&gt;EDA_Outlier_Analysis!$C$11),
      "Outlier",
      "Normal"))</f>
        <v>Normal</v>
      </c>
      <c r="R9653" t="str">
        <f>IF(P9653="","",
   IF(OR(P9653 &lt; EDA_Outlier_Analysis!$F$7, P9653 &gt; EDA_Outlier_Analysis!$F$8),
      "Outlier",
      "Normal"))</f>
        <v/>
      </c>
      <c r="S9653" t="str">
        <f>IF(N9653="","",
   IF(OR(N9653 &lt;EDA_Outlier_Analysis!$I$10, N9653 &gt; EDA_Outlier_Analysis!$I$11),
      "Outlier",
      "Normal"))</f>
        <v>Normal</v>
      </c>
    </row>
    <row r="9654" spans="1:19">
      <c r="A9654" t="s">
        <v>20277</v>
      </c>
      <c r="B9654" s="4">
        <v>45240</v>
      </c>
      <c r="C9654" s="2">
        <v>-45937.85</v>
      </c>
      <c r="D9654" t="s">
        <v>840</v>
      </c>
      <c r="E9654" t="s">
        <v>845</v>
      </c>
      <c r="F9654" t="s">
        <v>11</v>
      </c>
      <c r="G9654" t="s">
        <v>31</v>
      </c>
      <c r="I9654" t="s">
        <v>1540</v>
      </c>
      <c r="J9654" t="s">
        <v>20278</v>
      </c>
      <c r="K9654" t="str">
        <f>IF(COUNTIF(Customers!A:A, H9654)&gt;0, "Valid", "Invalid")</f>
        <v>Invalid</v>
      </c>
      <c r="L9654" t="str">
        <f t="shared" si="750"/>
        <v>11</v>
      </c>
      <c r="M9654" t="str">
        <f t="shared" si="751"/>
        <v>2023</v>
      </c>
      <c r="N9654">
        <f t="shared" si="752"/>
        <v>-45937.85</v>
      </c>
      <c r="O9654" t="str">
        <f t="shared" si="753"/>
        <v/>
      </c>
      <c r="P9654">
        <f t="shared" si="754"/>
        <v>45937.85</v>
      </c>
      <c r="Q9654" s="48" t="str">
        <f>IF(O9654="","",
   IF(OR(O9654&lt;EDA_Outlier_Analysis!$C$10, O9654&gt;EDA_Outlier_Analysis!$C$11),
      "Outlier",
      "Normal"))</f>
        <v/>
      </c>
      <c r="R9654" t="str">
        <f>IF(P9654="","",
   IF(OR(P9654 &lt; EDA_Outlier_Analysis!$F$7, P9654 &gt; EDA_Outlier_Analysis!$F$8),
      "Outlier",
      "Normal"))</f>
        <v>Normal</v>
      </c>
      <c r="S9654" t="str">
        <f>IF(N9654="","",
   IF(OR(N9654 &lt;EDA_Outlier_Analysis!$I$10, N9654 &gt; EDA_Outlier_Analysis!$I$11),
      "Outlier",
      "Normal"))</f>
        <v>Normal</v>
      </c>
    </row>
    <row r="9655" spans="1:19">
      <c r="A9655" t="s">
        <v>20279</v>
      </c>
      <c r="B9655" s="4">
        <v>44960</v>
      </c>
      <c r="C9655" s="2">
        <v>-27464.61</v>
      </c>
      <c r="D9655" t="s">
        <v>840</v>
      </c>
      <c r="E9655" t="s">
        <v>845</v>
      </c>
      <c r="F9655" t="s">
        <v>11</v>
      </c>
      <c r="G9655" t="s">
        <v>24</v>
      </c>
      <c r="I9655" t="s">
        <v>865</v>
      </c>
      <c r="J9655" t="s">
        <v>20280</v>
      </c>
      <c r="K9655" t="str">
        <f>IF(COUNTIF(Customers!A:A, H9655)&gt;0, "Valid", "Invalid")</f>
        <v>Invalid</v>
      </c>
      <c r="L9655" t="str">
        <f t="shared" si="750"/>
        <v>2</v>
      </c>
      <c r="M9655" t="str">
        <f t="shared" si="751"/>
        <v>2023</v>
      </c>
      <c r="N9655">
        <f t="shared" si="752"/>
        <v>-27464.61</v>
      </c>
      <c r="O9655" t="str">
        <f t="shared" si="753"/>
        <v/>
      </c>
      <c r="P9655">
        <f t="shared" si="754"/>
        <v>27464.61</v>
      </c>
      <c r="Q9655" s="48" t="str">
        <f>IF(O9655="","",
   IF(OR(O9655&lt;EDA_Outlier_Analysis!$C$10, O9655&gt;EDA_Outlier_Analysis!$C$11),
      "Outlier",
      "Normal"))</f>
        <v/>
      </c>
      <c r="R9655" t="str">
        <f>IF(P9655="","",
   IF(OR(P9655 &lt; EDA_Outlier_Analysis!$F$7, P9655 &gt; EDA_Outlier_Analysis!$F$8),
      "Outlier",
      "Normal"))</f>
        <v>Normal</v>
      </c>
      <c r="S9655" t="str">
        <f>IF(N9655="","",
   IF(OR(N9655 &lt;EDA_Outlier_Analysis!$I$10, N9655 &gt; EDA_Outlier_Analysis!$I$11),
      "Outlier",
      "Normal"))</f>
        <v>Normal</v>
      </c>
    </row>
    <row r="9656" spans="1:19">
      <c r="A9656" t="s">
        <v>20281</v>
      </c>
      <c r="B9656" s="4">
        <v>45187</v>
      </c>
      <c r="C9656" s="2">
        <v>135805.93</v>
      </c>
      <c r="D9656" t="s">
        <v>849</v>
      </c>
      <c r="E9656" t="s">
        <v>868</v>
      </c>
      <c r="F9656" t="s">
        <v>11</v>
      </c>
      <c r="G9656" t="s">
        <v>34</v>
      </c>
      <c r="H9656" t="s">
        <v>173</v>
      </c>
      <c r="J9656" t="s">
        <v>20282</v>
      </c>
      <c r="K9656" t="str">
        <f>IF(COUNTIF(Customers!A:A, H9656)&gt;0, "Valid", "Invalid")</f>
        <v>Valid</v>
      </c>
      <c r="L9656" t="str">
        <f t="shared" si="750"/>
        <v>9</v>
      </c>
      <c r="M9656" t="str">
        <f t="shared" si="751"/>
        <v>2023</v>
      </c>
      <c r="N9656">
        <f t="shared" si="752"/>
        <v>135805.93</v>
      </c>
      <c r="O9656">
        <f t="shared" si="753"/>
        <v>135805.93</v>
      </c>
      <c r="P9656" t="str">
        <f t="shared" si="754"/>
        <v/>
      </c>
      <c r="Q9656" s="48" t="str">
        <f>IF(O9656="","",
   IF(OR(O9656&lt;EDA_Outlier_Analysis!$C$10, O9656&gt;EDA_Outlier_Analysis!$C$11),
      "Outlier",
      "Normal"))</f>
        <v>Normal</v>
      </c>
      <c r="R9656" t="str">
        <f>IF(P9656="","",
   IF(OR(P9656 &lt; EDA_Outlier_Analysis!$F$7, P9656 &gt; EDA_Outlier_Analysis!$F$8),
      "Outlier",
      "Normal"))</f>
        <v/>
      </c>
      <c r="S9656" t="str">
        <f>IF(N9656="","",
   IF(OR(N9656 &lt;EDA_Outlier_Analysis!$I$10, N9656 &gt; EDA_Outlier_Analysis!$I$11),
      "Outlier",
      "Normal"))</f>
        <v>Normal</v>
      </c>
    </row>
    <row r="9657" spans="1:19">
      <c r="A9657" t="s">
        <v>20283</v>
      </c>
      <c r="B9657" s="4">
        <v>44612</v>
      </c>
      <c r="C9657" s="2">
        <v>191994.34</v>
      </c>
      <c r="D9657" t="s">
        <v>849</v>
      </c>
      <c r="E9657" t="s">
        <v>850</v>
      </c>
      <c r="F9657" t="s">
        <v>9</v>
      </c>
      <c r="G9657" t="s">
        <v>31</v>
      </c>
      <c r="H9657" t="s">
        <v>373</v>
      </c>
      <c r="J9657" t="s">
        <v>20284</v>
      </c>
      <c r="K9657" t="str">
        <f>IF(COUNTIF(Customers!A:A, H9657)&gt;0, "Valid", "Invalid")</f>
        <v>Valid</v>
      </c>
      <c r="L9657" t="str">
        <f t="shared" si="750"/>
        <v>2</v>
      </c>
      <c r="M9657" t="str">
        <f t="shared" si="751"/>
        <v>2022</v>
      </c>
      <c r="N9657">
        <f t="shared" si="752"/>
        <v>191994.34</v>
      </c>
      <c r="O9657">
        <f t="shared" si="753"/>
        <v>191994.34</v>
      </c>
      <c r="P9657" t="str">
        <f t="shared" si="754"/>
        <v/>
      </c>
      <c r="Q9657" s="48" t="str">
        <f>IF(O9657="","",
   IF(OR(O9657&lt;EDA_Outlier_Analysis!$C$10, O9657&gt;EDA_Outlier_Analysis!$C$11),
      "Outlier",
      "Normal"))</f>
        <v>Normal</v>
      </c>
      <c r="R9657" t="str">
        <f>IF(P9657="","",
   IF(OR(P9657 &lt; EDA_Outlier_Analysis!$F$7, P9657 &gt; EDA_Outlier_Analysis!$F$8),
      "Outlier",
      "Normal"))</f>
        <v/>
      </c>
      <c r="S9657" t="str">
        <f>IF(N9657="","",
   IF(OR(N9657 &lt;EDA_Outlier_Analysis!$I$10, N9657 &gt; EDA_Outlier_Analysis!$I$11),
      "Outlier",
      "Normal"))</f>
        <v>Normal</v>
      </c>
    </row>
    <row r="9658" spans="1:19">
      <c r="A9658" t="s">
        <v>20285</v>
      </c>
      <c r="B9658" s="4">
        <v>44991</v>
      </c>
      <c r="C9658" s="2">
        <v>-38136.629999999997</v>
      </c>
      <c r="D9658" t="s">
        <v>840</v>
      </c>
      <c r="E9658" t="s">
        <v>905</v>
      </c>
      <c r="F9658" t="s">
        <v>10</v>
      </c>
      <c r="G9658" t="s">
        <v>24</v>
      </c>
      <c r="I9658" t="s">
        <v>1109</v>
      </c>
      <c r="J9658" t="s">
        <v>20286</v>
      </c>
      <c r="K9658" t="str">
        <f>IF(COUNTIF(Customers!A:A, H9658)&gt;0, "Valid", "Invalid")</f>
        <v>Invalid</v>
      </c>
      <c r="L9658" t="str">
        <f t="shared" si="750"/>
        <v>3</v>
      </c>
      <c r="M9658" t="str">
        <f t="shared" si="751"/>
        <v>2023</v>
      </c>
      <c r="N9658">
        <f t="shared" si="752"/>
        <v>-38136.629999999997</v>
      </c>
      <c r="O9658" t="str">
        <f t="shared" si="753"/>
        <v/>
      </c>
      <c r="P9658">
        <f t="shared" si="754"/>
        <v>38136.629999999997</v>
      </c>
      <c r="Q9658" s="48" t="str">
        <f>IF(O9658="","",
   IF(OR(O9658&lt;EDA_Outlier_Analysis!$C$10, O9658&gt;EDA_Outlier_Analysis!$C$11),
      "Outlier",
      "Normal"))</f>
        <v/>
      </c>
      <c r="R9658" t="str">
        <f>IF(P9658="","",
   IF(OR(P9658 &lt; EDA_Outlier_Analysis!$F$7, P9658 &gt; EDA_Outlier_Analysis!$F$8),
      "Outlier",
      "Normal"))</f>
        <v>Normal</v>
      </c>
      <c r="S9658" t="str">
        <f>IF(N9658="","",
   IF(OR(N9658 &lt;EDA_Outlier_Analysis!$I$10, N9658 &gt; EDA_Outlier_Analysis!$I$11),
      "Outlier",
      "Normal"))</f>
        <v>Normal</v>
      </c>
    </row>
    <row r="9659" spans="1:19">
      <c r="A9659" t="s">
        <v>20287</v>
      </c>
      <c r="B9659" s="4">
        <v>45194</v>
      </c>
      <c r="C9659" s="2">
        <v>200132.07</v>
      </c>
      <c r="D9659" t="s">
        <v>849</v>
      </c>
      <c r="E9659" t="s">
        <v>868</v>
      </c>
      <c r="F9659" t="s">
        <v>10</v>
      </c>
      <c r="G9659" t="s">
        <v>20</v>
      </c>
      <c r="H9659" t="s">
        <v>737</v>
      </c>
      <c r="J9659" t="s">
        <v>20288</v>
      </c>
      <c r="K9659" t="str">
        <f>IF(COUNTIF(Customers!A:A, H9659)&gt;0, "Valid", "Invalid")</f>
        <v>Valid</v>
      </c>
      <c r="L9659" t="str">
        <f t="shared" si="750"/>
        <v>9</v>
      </c>
      <c r="M9659" t="str">
        <f t="shared" si="751"/>
        <v>2023</v>
      </c>
      <c r="N9659">
        <f t="shared" si="752"/>
        <v>200132.07</v>
      </c>
      <c r="O9659">
        <f t="shared" si="753"/>
        <v>200132.07</v>
      </c>
      <c r="P9659" t="str">
        <f t="shared" si="754"/>
        <v/>
      </c>
      <c r="Q9659" s="48" t="str">
        <f>IF(O9659="","",
   IF(OR(O9659&lt;EDA_Outlier_Analysis!$C$10, O9659&gt;EDA_Outlier_Analysis!$C$11),
      "Outlier",
      "Normal"))</f>
        <v>Normal</v>
      </c>
      <c r="R9659" t="str">
        <f>IF(P9659="","",
   IF(OR(P9659 &lt; EDA_Outlier_Analysis!$F$7, P9659 &gt; EDA_Outlier_Analysis!$F$8),
      "Outlier",
      "Normal"))</f>
        <v/>
      </c>
      <c r="S9659" t="str">
        <f>IF(N9659="","",
   IF(OR(N9659 &lt;EDA_Outlier_Analysis!$I$10, N9659 &gt; EDA_Outlier_Analysis!$I$11),
      "Outlier",
      "Normal"))</f>
        <v>Normal</v>
      </c>
    </row>
    <row r="9660" spans="1:19">
      <c r="A9660" t="s">
        <v>20289</v>
      </c>
      <c r="B9660" s="4">
        <v>44884</v>
      </c>
      <c r="C9660" s="2">
        <v>-56258.45</v>
      </c>
      <c r="D9660" t="s">
        <v>840</v>
      </c>
      <c r="E9660" t="s">
        <v>841</v>
      </c>
      <c r="F9660" t="s">
        <v>9</v>
      </c>
      <c r="G9660" t="s">
        <v>24</v>
      </c>
      <c r="I9660" t="s">
        <v>1428</v>
      </c>
      <c r="J9660" t="s">
        <v>20290</v>
      </c>
      <c r="K9660" t="str">
        <f>IF(COUNTIF(Customers!A:A, H9660)&gt;0, "Valid", "Invalid")</f>
        <v>Invalid</v>
      </c>
      <c r="L9660" t="str">
        <f t="shared" si="750"/>
        <v>11</v>
      </c>
      <c r="M9660" t="str">
        <f t="shared" si="751"/>
        <v>2022</v>
      </c>
      <c r="N9660">
        <f t="shared" si="752"/>
        <v>-56258.45</v>
      </c>
      <c r="O9660" t="str">
        <f t="shared" si="753"/>
        <v/>
      </c>
      <c r="P9660">
        <f t="shared" si="754"/>
        <v>56258.45</v>
      </c>
      <c r="Q9660" s="48" t="str">
        <f>IF(O9660="","",
   IF(OR(O9660&lt;EDA_Outlier_Analysis!$C$10, O9660&gt;EDA_Outlier_Analysis!$C$11),
      "Outlier",
      "Normal"))</f>
        <v/>
      </c>
      <c r="R9660" t="str">
        <f>IF(P9660="","",
   IF(OR(P9660 &lt; EDA_Outlier_Analysis!$F$7, P9660 &gt; EDA_Outlier_Analysis!$F$8),
      "Outlier",
      "Normal"))</f>
        <v>Outlier</v>
      </c>
      <c r="S9660" t="str">
        <f>IF(N9660="","",
   IF(OR(N9660 &lt;EDA_Outlier_Analysis!$I$10, N9660 &gt; EDA_Outlier_Analysis!$I$11),
      "Outlier",
      "Normal"))</f>
        <v>Normal</v>
      </c>
    </row>
    <row r="9661" spans="1:19">
      <c r="A9661" t="s">
        <v>20291</v>
      </c>
      <c r="B9661" s="4">
        <v>44592</v>
      </c>
      <c r="C9661" s="2">
        <v>101242.95</v>
      </c>
      <c r="D9661" t="s">
        <v>849</v>
      </c>
      <c r="E9661" t="s">
        <v>868</v>
      </c>
      <c r="F9661" t="s">
        <v>9</v>
      </c>
      <c r="G9661" t="s">
        <v>31</v>
      </c>
      <c r="H9661" t="s">
        <v>677</v>
      </c>
      <c r="J9661" t="s">
        <v>20292</v>
      </c>
      <c r="K9661" t="str">
        <f>IF(COUNTIF(Customers!A:A, H9661)&gt;0, "Valid", "Invalid")</f>
        <v>Valid</v>
      </c>
      <c r="L9661" t="str">
        <f t="shared" si="750"/>
        <v>1</v>
      </c>
      <c r="M9661" t="str">
        <f t="shared" si="751"/>
        <v>2022</v>
      </c>
      <c r="N9661">
        <f t="shared" si="752"/>
        <v>101242.95</v>
      </c>
      <c r="O9661">
        <f t="shared" si="753"/>
        <v>101242.95</v>
      </c>
      <c r="P9661" t="str">
        <f t="shared" si="754"/>
        <v/>
      </c>
      <c r="Q9661" s="48" t="str">
        <f>IF(O9661="","",
   IF(OR(O9661&lt;EDA_Outlier_Analysis!$C$10, O9661&gt;EDA_Outlier_Analysis!$C$11),
      "Outlier",
      "Normal"))</f>
        <v>Normal</v>
      </c>
      <c r="R9661" t="str">
        <f>IF(P9661="","",
   IF(OR(P9661 &lt; EDA_Outlier_Analysis!$F$7, P9661 &gt; EDA_Outlier_Analysis!$F$8),
      "Outlier",
      "Normal"))</f>
        <v/>
      </c>
      <c r="S9661" t="str">
        <f>IF(N9661="","",
   IF(OR(N9661 &lt;EDA_Outlier_Analysis!$I$10, N9661 &gt; EDA_Outlier_Analysis!$I$11),
      "Outlier",
      "Normal"))</f>
        <v>Normal</v>
      </c>
    </row>
    <row r="9662" spans="1:19">
      <c r="A9662" t="s">
        <v>20293</v>
      </c>
      <c r="B9662" s="4">
        <v>44823</v>
      </c>
      <c r="C9662" s="2">
        <v>-40034.57</v>
      </c>
      <c r="D9662" t="s">
        <v>840</v>
      </c>
      <c r="E9662" t="s">
        <v>878</v>
      </c>
      <c r="F9662" t="s">
        <v>10</v>
      </c>
      <c r="G9662" t="s">
        <v>20</v>
      </c>
      <c r="I9662" t="s">
        <v>4371</v>
      </c>
      <c r="J9662" t="s">
        <v>20294</v>
      </c>
      <c r="K9662" t="str">
        <f>IF(COUNTIF(Customers!A:A, H9662)&gt;0, "Valid", "Invalid")</f>
        <v>Invalid</v>
      </c>
      <c r="L9662" t="str">
        <f t="shared" si="750"/>
        <v>9</v>
      </c>
      <c r="M9662" t="str">
        <f t="shared" si="751"/>
        <v>2022</v>
      </c>
      <c r="N9662">
        <f t="shared" si="752"/>
        <v>-40034.57</v>
      </c>
      <c r="O9662" t="str">
        <f t="shared" si="753"/>
        <v/>
      </c>
      <c r="P9662">
        <f t="shared" si="754"/>
        <v>40034.57</v>
      </c>
      <c r="Q9662" s="48" t="str">
        <f>IF(O9662="","",
   IF(OR(O9662&lt;EDA_Outlier_Analysis!$C$10, O9662&gt;EDA_Outlier_Analysis!$C$11),
      "Outlier",
      "Normal"))</f>
        <v/>
      </c>
      <c r="R9662" t="str">
        <f>IF(P9662="","",
   IF(OR(P9662 &lt; EDA_Outlier_Analysis!$F$7, P9662 &gt; EDA_Outlier_Analysis!$F$8),
      "Outlier",
      "Normal"))</f>
        <v>Normal</v>
      </c>
      <c r="S9662" t="str">
        <f>IF(N9662="","",
   IF(OR(N9662 &lt;EDA_Outlier_Analysis!$I$10, N9662 &gt; EDA_Outlier_Analysis!$I$11),
      "Outlier",
      "Normal"))</f>
        <v>Normal</v>
      </c>
    </row>
    <row r="9663" spans="1:19">
      <c r="A9663" t="s">
        <v>20295</v>
      </c>
      <c r="B9663" s="4">
        <v>44798</v>
      </c>
      <c r="C9663" s="2">
        <v>-31235.27</v>
      </c>
      <c r="D9663" t="s">
        <v>840</v>
      </c>
      <c r="E9663" t="s">
        <v>841</v>
      </c>
      <c r="F9663" t="s">
        <v>10</v>
      </c>
      <c r="G9663" t="s">
        <v>34</v>
      </c>
      <c r="I9663" t="s">
        <v>1428</v>
      </c>
      <c r="J9663" t="s">
        <v>20296</v>
      </c>
      <c r="K9663" t="str">
        <f>IF(COUNTIF(Customers!A:A, H9663)&gt;0, "Valid", "Invalid")</f>
        <v>Invalid</v>
      </c>
      <c r="L9663" t="str">
        <f t="shared" si="750"/>
        <v>8</v>
      </c>
      <c r="M9663" t="str">
        <f t="shared" si="751"/>
        <v>2022</v>
      </c>
      <c r="N9663">
        <f t="shared" si="752"/>
        <v>-31235.27</v>
      </c>
      <c r="O9663" t="str">
        <f t="shared" si="753"/>
        <v/>
      </c>
      <c r="P9663">
        <f t="shared" si="754"/>
        <v>31235.27</v>
      </c>
      <c r="Q9663" s="48" t="str">
        <f>IF(O9663="","",
   IF(OR(O9663&lt;EDA_Outlier_Analysis!$C$10, O9663&gt;EDA_Outlier_Analysis!$C$11),
      "Outlier",
      "Normal"))</f>
        <v/>
      </c>
      <c r="R9663" t="str">
        <f>IF(P9663="","",
   IF(OR(P9663 &lt; EDA_Outlier_Analysis!$F$7, P9663 &gt; EDA_Outlier_Analysis!$F$8),
      "Outlier",
      "Normal"))</f>
        <v>Normal</v>
      </c>
      <c r="S9663" t="str">
        <f>IF(N9663="","",
   IF(OR(N9663 &lt;EDA_Outlier_Analysis!$I$10, N9663 &gt; EDA_Outlier_Analysis!$I$11),
      "Outlier",
      "Normal"))</f>
        <v>Normal</v>
      </c>
    </row>
    <row r="9664" spans="1:19">
      <c r="A9664" t="s">
        <v>20297</v>
      </c>
      <c r="B9664" s="4">
        <v>45122</v>
      </c>
      <c r="C9664" s="2">
        <v>169067.24</v>
      </c>
      <c r="D9664" t="s">
        <v>849</v>
      </c>
      <c r="E9664" t="s">
        <v>868</v>
      </c>
      <c r="F9664" t="s">
        <v>11</v>
      </c>
      <c r="G9664" t="s">
        <v>31</v>
      </c>
      <c r="H9664" t="s">
        <v>549</v>
      </c>
      <c r="J9664" t="s">
        <v>20298</v>
      </c>
      <c r="K9664" t="str">
        <f>IF(COUNTIF(Customers!A:A, H9664)&gt;0, "Valid", "Invalid")</f>
        <v>Valid</v>
      </c>
      <c r="L9664" t="str">
        <f t="shared" si="750"/>
        <v>7</v>
      </c>
      <c r="M9664" t="str">
        <f t="shared" si="751"/>
        <v>2023</v>
      </c>
      <c r="N9664">
        <f t="shared" si="752"/>
        <v>169067.24</v>
      </c>
      <c r="O9664">
        <f t="shared" si="753"/>
        <v>169067.24</v>
      </c>
      <c r="P9664" t="str">
        <f t="shared" si="754"/>
        <v/>
      </c>
      <c r="Q9664" s="48" t="str">
        <f>IF(O9664="","",
   IF(OR(O9664&lt;EDA_Outlier_Analysis!$C$10, O9664&gt;EDA_Outlier_Analysis!$C$11),
      "Outlier",
      "Normal"))</f>
        <v>Normal</v>
      </c>
      <c r="R9664" t="str">
        <f>IF(P9664="","",
   IF(OR(P9664 &lt; EDA_Outlier_Analysis!$F$7, P9664 &gt; EDA_Outlier_Analysis!$F$8),
      "Outlier",
      "Normal"))</f>
        <v/>
      </c>
      <c r="S9664" t="str">
        <f>IF(N9664="","",
   IF(OR(N9664 &lt;EDA_Outlier_Analysis!$I$10, N9664 &gt; EDA_Outlier_Analysis!$I$11),
      "Outlier",
      "Normal"))</f>
        <v>Normal</v>
      </c>
    </row>
    <row r="9665" spans="1:19">
      <c r="A9665" t="s">
        <v>20299</v>
      </c>
      <c r="B9665" s="4">
        <v>45201</v>
      </c>
      <c r="C9665" s="2">
        <v>124265.62</v>
      </c>
      <c r="D9665" t="s">
        <v>849</v>
      </c>
      <c r="E9665" t="s">
        <v>868</v>
      </c>
      <c r="F9665" t="s">
        <v>9</v>
      </c>
      <c r="G9665" t="s">
        <v>31</v>
      </c>
      <c r="H9665" t="s">
        <v>711</v>
      </c>
      <c r="J9665" t="s">
        <v>20300</v>
      </c>
      <c r="K9665" t="str">
        <f>IF(COUNTIF(Customers!A:A, H9665)&gt;0, "Valid", "Invalid")</f>
        <v>Valid</v>
      </c>
      <c r="L9665" t="str">
        <f t="shared" si="750"/>
        <v>10</v>
      </c>
      <c r="M9665" t="str">
        <f t="shared" si="751"/>
        <v>2023</v>
      </c>
      <c r="N9665">
        <f t="shared" si="752"/>
        <v>124265.62</v>
      </c>
      <c r="O9665">
        <f t="shared" si="753"/>
        <v>124265.62</v>
      </c>
      <c r="P9665" t="str">
        <f t="shared" si="754"/>
        <v/>
      </c>
      <c r="Q9665" s="48" t="str">
        <f>IF(O9665="","",
   IF(OR(O9665&lt;EDA_Outlier_Analysis!$C$10, O9665&gt;EDA_Outlier_Analysis!$C$11),
      "Outlier",
      "Normal"))</f>
        <v>Normal</v>
      </c>
      <c r="R9665" t="str">
        <f>IF(P9665="","",
   IF(OR(P9665 &lt; EDA_Outlier_Analysis!$F$7, P9665 &gt; EDA_Outlier_Analysis!$F$8),
      "Outlier",
      "Normal"))</f>
        <v/>
      </c>
      <c r="S9665" t="str">
        <f>IF(N9665="","",
   IF(OR(N9665 &lt;EDA_Outlier_Analysis!$I$10, N9665 &gt; EDA_Outlier_Analysis!$I$11),
      "Outlier",
      "Normal"))</f>
        <v>Normal</v>
      </c>
    </row>
    <row r="9666" spans="1:19">
      <c r="A9666" t="s">
        <v>20301</v>
      </c>
      <c r="B9666" s="4">
        <v>44801</v>
      </c>
      <c r="C9666" s="2">
        <v>-9331.8799999999992</v>
      </c>
      <c r="D9666" t="s">
        <v>840</v>
      </c>
      <c r="E9666" t="s">
        <v>905</v>
      </c>
      <c r="F9666" t="s">
        <v>11</v>
      </c>
      <c r="G9666" t="s">
        <v>20</v>
      </c>
      <c r="I9666" t="s">
        <v>1199</v>
      </c>
      <c r="J9666" t="s">
        <v>20302</v>
      </c>
      <c r="K9666" t="str">
        <f>IF(COUNTIF(Customers!A:A, H9666)&gt;0, "Valid", "Invalid")</f>
        <v>Invalid</v>
      </c>
      <c r="L9666" t="str">
        <f t="shared" si="750"/>
        <v>8</v>
      </c>
      <c r="M9666" t="str">
        <f t="shared" si="751"/>
        <v>2022</v>
      </c>
      <c r="N9666">
        <f t="shared" si="752"/>
        <v>-9331.8799999999992</v>
      </c>
      <c r="O9666" t="str">
        <f t="shared" si="753"/>
        <v/>
      </c>
      <c r="P9666">
        <f t="shared" si="754"/>
        <v>9331.8799999999992</v>
      </c>
      <c r="Q9666" s="48" t="str">
        <f>IF(O9666="","",
   IF(OR(O9666&lt;EDA_Outlier_Analysis!$C$10, O9666&gt;EDA_Outlier_Analysis!$C$11),
      "Outlier",
      "Normal"))</f>
        <v/>
      </c>
      <c r="R9666" t="str">
        <f>IF(P9666="","",
   IF(OR(P9666 &lt; EDA_Outlier_Analysis!$F$7, P9666 &gt; EDA_Outlier_Analysis!$F$8),
      "Outlier",
      "Normal"))</f>
        <v>Outlier</v>
      </c>
      <c r="S9666" t="str">
        <f>IF(N9666="","",
   IF(OR(N9666 &lt;EDA_Outlier_Analysis!$I$10, N9666 &gt; EDA_Outlier_Analysis!$I$11),
      "Outlier",
      "Normal"))</f>
        <v>Normal</v>
      </c>
    </row>
    <row r="9667" spans="1:19">
      <c r="A9667" t="s">
        <v>20303</v>
      </c>
      <c r="B9667" s="4">
        <v>44851</v>
      </c>
      <c r="C9667" s="2">
        <v>261046.73</v>
      </c>
      <c r="D9667" t="s">
        <v>849</v>
      </c>
      <c r="E9667" t="s">
        <v>850</v>
      </c>
      <c r="F9667" t="s">
        <v>9</v>
      </c>
      <c r="G9667" t="s">
        <v>24</v>
      </c>
      <c r="H9667" t="s">
        <v>211</v>
      </c>
      <c r="J9667" t="s">
        <v>20304</v>
      </c>
      <c r="K9667" t="str">
        <f>IF(COUNTIF(Customers!A:A, H9667)&gt;0, "Valid", "Invalid")</f>
        <v>Valid</v>
      </c>
      <c r="L9667" t="str">
        <f t="shared" ref="L9667:L9730" si="755">TEXT(B9667,"m")</f>
        <v>10</v>
      </c>
      <c r="M9667" t="str">
        <f t="shared" ref="M9667:M9730" si="756">TEXT(B9667,"yyyy")</f>
        <v>2022</v>
      </c>
      <c r="N9667">
        <f t="shared" ref="N9667:N9730" si="757">IF(D9667="Revenue",C9667,-ABS(C9667))</f>
        <v>261046.73</v>
      </c>
      <c r="O9667">
        <f t="shared" ref="O9667:O9730" si="758">IF(D9667="Revenue", C9667, "")</f>
        <v>261046.73</v>
      </c>
      <c r="P9667" t="str">
        <f t="shared" ref="P9667:P9730" si="759">IF(D9667="Expense", ABS(C9667), "")</f>
        <v/>
      </c>
      <c r="Q9667" s="48" t="str">
        <f>IF(O9667="","",
   IF(OR(O9667&lt;EDA_Outlier_Analysis!$C$10, O9667&gt;EDA_Outlier_Analysis!$C$11),
      "Outlier",
      "Normal"))</f>
        <v>Normal</v>
      </c>
      <c r="R9667" t="str">
        <f>IF(P9667="","",
   IF(OR(P9667 &lt; EDA_Outlier_Analysis!$F$7, P9667 &gt; EDA_Outlier_Analysis!$F$8),
      "Outlier",
      "Normal"))</f>
        <v/>
      </c>
      <c r="S9667" t="str">
        <f>IF(N9667="","",
   IF(OR(N9667 &lt;EDA_Outlier_Analysis!$I$10, N9667 &gt; EDA_Outlier_Analysis!$I$11),
      "Outlier",
      "Normal"))</f>
        <v>Normal</v>
      </c>
    </row>
    <row r="9668" spans="1:19">
      <c r="A9668" t="s">
        <v>20305</v>
      </c>
      <c r="B9668" s="4">
        <v>45013</v>
      </c>
      <c r="C9668" s="2">
        <v>15576.62</v>
      </c>
      <c r="D9668" t="s">
        <v>971</v>
      </c>
      <c r="E9668" t="s">
        <v>971</v>
      </c>
      <c r="F9668" t="s">
        <v>10</v>
      </c>
      <c r="G9668" t="s">
        <v>34</v>
      </c>
      <c r="J9668" t="s">
        <v>20306</v>
      </c>
      <c r="K9668" t="str">
        <f>IF(COUNTIF(Customers!A:A, H9668)&gt;0, "Valid", "Invalid")</f>
        <v>Invalid</v>
      </c>
      <c r="L9668" t="str">
        <f t="shared" si="755"/>
        <v>3</v>
      </c>
      <c r="M9668" t="str">
        <f t="shared" si="756"/>
        <v>2023</v>
      </c>
      <c r="N9668">
        <f t="shared" si="757"/>
        <v>-15576.62</v>
      </c>
      <c r="O9668" t="str">
        <f t="shared" si="758"/>
        <v/>
      </c>
      <c r="P9668" t="str">
        <f t="shared" si="759"/>
        <v/>
      </c>
      <c r="Q9668" s="48" t="str">
        <f>IF(O9668="","",
   IF(OR(O9668&lt;EDA_Outlier_Analysis!$C$10, O9668&gt;EDA_Outlier_Analysis!$C$11),
      "Outlier",
      "Normal"))</f>
        <v/>
      </c>
      <c r="R9668" t="str">
        <f>IF(P9668="","",
   IF(OR(P9668 &lt; EDA_Outlier_Analysis!$F$7, P9668 &gt; EDA_Outlier_Analysis!$F$8),
      "Outlier",
      "Normal"))</f>
        <v/>
      </c>
      <c r="S9668" t="str">
        <f>IF(N9668="","",
   IF(OR(N9668 &lt;EDA_Outlier_Analysis!$I$10, N9668 &gt; EDA_Outlier_Analysis!$I$11),
      "Outlier",
      "Normal"))</f>
        <v>Normal</v>
      </c>
    </row>
    <row r="9669" spans="1:19">
      <c r="A9669" t="s">
        <v>20307</v>
      </c>
      <c r="B9669" s="4">
        <v>44926</v>
      </c>
      <c r="C9669" s="2">
        <v>-38482.699999999997</v>
      </c>
      <c r="D9669" t="s">
        <v>840</v>
      </c>
      <c r="E9669" t="s">
        <v>878</v>
      </c>
      <c r="F9669" t="s">
        <v>9</v>
      </c>
      <c r="G9669" t="s">
        <v>34</v>
      </c>
      <c r="I9669" t="s">
        <v>2391</v>
      </c>
      <c r="J9669" t="s">
        <v>20308</v>
      </c>
      <c r="K9669" t="str">
        <f>IF(COUNTIF(Customers!A:A, H9669)&gt;0, "Valid", "Invalid")</f>
        <v>Invalid</v>
      </c>
      <c r="L9669" t="str">
        <f t="shared" si="755"/>
        <v>12</v>
      </c>
      <c r="M9669" t="str">
        <f t="shared" si="756"/>
        <v>2022</v>
      </c>
      <c r="N9669">
        <f t="shared" si="757"/>
        <v>-38482.699999999997</v>
      </c>
      <c r="O9669" t="str">
        <f t="shared" si="758"/>
        <v/>
      </c>
      <c r="P9669">
        <f t="shared" si="759"/>
        <v>38482.699999999997</v>
      </c>
      <c r="Q9669" s="48" t="str">
        <f>IF(O9669="","",
   IF(OR(O9669&lt;EDA_Outlier_Analysis!$C$10, O9669&gt;EDA_Outlier_Analysis!$C$11),
      "Outlier",
      "Normal"))</f>
        <v/>
      </c>
      <c r="R9669" t="str">
        <f>IF(P9669="","",
   IF(OR(P9669 &lt; EDA_Outlier_Analysis!$F$7, P9669 &gt; EDA_Outlier_Analysis!$F$8),
      "Outlier",
      "Normal"))</f>
        <v>Normal</v>
      </c>
      <c r="S9669" t="str">
        <f>IF(N9669="","",
   IF(OR(N9669 &lt;EDA_Outlier_Analysis!$I$10, N9669 &gt; EDA_Outlier_Analysis!$I$11),
      "Outlier",
      "Normal"))</f>
        <v>Normal</v>
      </c>
    </row>
    <row r="9670" spans="1:19">
      <c r="A9670" t="s">
        <v>20309</v>
      </c>
      <c r="B9670" s="4">
        <v>44950</v>
      </c>
      <c r="C9670" s="2">
        <v>-86939.35</v>
      </c>
      <c r="D9670" t="s">
        <v>840</v>
      </c>
      <c r="E9670" t="s">
        <v>845</v>
      </c>
      <c r="F9670" t="s">
        <v>11</v>
      </c>
      <c r="G9670" t="s">
        <v>24</v>
      </c>
      <c r="I9670" t="s">
        <v>1540</v>
      </c>
      <c r="J9670" t="s">
        <v>20310</v>
      </c>
      <c r="K9670" t="str">
        <f>IF(COUNTIF(Customers!A:A, H9670)&gt;0, "Valid", "Invalid")</f>
        <v>Invalid</v>
      </c>
      <c r="L9670" t="str">
        <f t="shared" si="755"/>
        <v>1</v>
      </c>
      <c r="M9670" t="str">
        <f t="shared" si="756"/>
        <v>2023</v>
      </c>
      <c r="N9670">
        <f t="shared" si="757"/>
        <v>-86939.35</v>
      </c>
      <c r="O9670" t="str">
        <f t="shared" si="758"/>
        <v/>
      </c>
      <c r="P9670">
        <f t="shared" si="759"/>
        <v>86939.35</v>
      </c>
      <c r="Q9670" s="48" t="str">
        <f>IF(O9670="","",
   IF(OR(O9670&lt;EDA_Outlier_Analysis!$C$10, O9670&gt;EDA_Outlier_Analysis!$C$11),
      "Outlier",
      "Normal"))</f>
        <v/>
      </c>
      <c r="R9670" t="str">
        <f>IF(P9670="","",
   IF(OR(P9670 &lt; EDA_Outlier_Analysis!$F$7, P9670 &gt; EDA_Outlier_Analysis!$F$8),
      "Outlier",
      "Normal"))</f>
        <v>Outlier</v>
      </c>
      <c r="S9670" t="str">
        <f>IF(N9670="","",
   IF(OR(N9670 &lt;EDA_Outlier_Analysis!$I$10, N9670 &gt; EDA_Outlier_Analysis!$I$11),
      "Outlier",
      "Normal"))</f>
        <v>Normal</v>
      </c>
    </row>
    <row r="9671" spans="1:19">
      <c r="A9671" t="s">
        <v>20311</v>
      </c>
      <c r="B9671" s="4">
        <v>45248</v>
      </c>
      <c r="C9671" s="2">
        <v>-42146.96</v>
      </c>
      <c r="D9671" t="s">
        <v>840</v>
      </c>
      <c r="E9671" t="s">
        <v>878</v>
      </c>
      <c r="F9671" t="s">
        <v>10</v>
      </c>
      <c r="G9671" t="s">
        <v>34</v>
      </c>
      <c r="I9671" t="s">
        <v>1086</v>
      </c>
      <c r="J9671" t="s">
        <v>20312</v>
      </c>
      <c r="K9671" t="str">
        <f>IF(COUNTIF(Customers!A:A, H9671)&gt;0, "Valid", "Invalid")</f>
        <v>Invalid</v>
      </c>
      <c r="L9671" t="str">
        <f t="shared" si="755"/>
        <v>11</v>
      </c>
      <c r="M9671" t="str">
        <f t="shared" si="756"/>
        <v>2023</v>
      </c>
      <c r="N9671">
        <f t="shared" si="757"/>
        <v>-42146.96</v>
      </c>
      <c r="O9671" t="str">
        <f t="shared" si="758"/>
        <v/>
      </c>
      <c r="P9671">
        <f t="shared" si="759"/>
        <v>42146.96</v>
      </c>
      <c r="Q9671" s="48" t="str">
        <f>IF(O9671="","",
   IF(OR(O9671&lt;EDA_Outlier_Analysis!$C$10, O9671&gt;EDA_Outlier_Analysis!$C$11),
      "Outlier",
      "Normal"))</f>
        <v/>
      </c>
      <c r="R9671" t="str">
        <f>IF(P9671="","",
   IF(OR(P9671 &lt; EDA_Outlier_Analysis!$F$7, P9671 &gt; EDA_Outlier_Analysis!$F$8),
      "Outlier",
      "Normal"))</f>
        <v>Normal</v>
      </c>
      <c r="S9671" t="str">
        <f>IF(N9671="","",
   IF(OR(N9671 &lt;EDA_Outlier_Analysis!$I$10, N9671 &gt; EDA_Outlier_Analysis!$I$11),
      "Outlier",
      "Normal"))</f>
        <v>Normal</v>
      </c>
    </row>
    <row r="9672" spans="1:19">
      <c r="A9672" t="s">
        <v>20313</v>
      </c>
      <c r="B9672" s="4">
        <v>44744</v>
      </c>
      <c r="C9672" s="2">
        <v>23293.5</v>
      </c>
      <c r="D9672" t="s">
        <v>873</v>
      </c>
      <c r="E9672" t="s">
        <v>873</v>
      </c>
      <c r="F9672" t="s">
        <v>11</v>
      </c>
      <c r="G9672" t="s">
        <v>20</v>
      </c>
      <c r="J9672" t="s">
        <v>20314</v>
      </c>
      <c r="K9672" t="str">
        <f>IF(COUNTIF(Customers!A:A, H9672)&gt;0, "Valid", "Invalid")</f>
        <v>Invalid</v>
      </c>
      <c r="L9672" t="str">
        <f t="shared" si="755"/>
        <v>7</v>
      </c>
      <c r="M9672" t="str">
        <f t="shared" si="756"/>
        <v>2022</v>
      </c>
      <c r="N9672">
        <f t="shared" si="757"/>
        <v>-23293.5</v>
      </c>
      <c r="O9672" t="str">
        <f t="shared" si="758"/>
        <v/>
      </c>
      <c r="P9672" t="str">
        <f t="shared" si="759"/>
        <v/>
      </c>
      <c r="Q9672" s="48" t="str">
        <f>IF(O9672="","",
   IF(OR(O9672&lt;EDA_Outlier_Analysis!$C$10, O9672&gt;EDA_Outlier_Analysis!$C$11),
      "Outlier",
      "Normal"))</f>
        <v/>
      </c>
      <c r="R9672" t="str">
        <f>IF(P9672="","",
   IF(OR(P9672 &lt; EDA_Outlier_Analysis!$F$7, P9672 &gt; EDA_Outlier_Analysis!$F$8),
      "Outlier",
      "Normal"))</f>
        <v/>
      </c>
      <c r="S9672" t="str">
        <f>IF(N9672="","",
   IF(OR(N9672 &lt;EDA_Outlier_Analysis!$I$10, N9672 &gt; EDA_Outlier_Analysis!$I$11),
      "Outlier",
      "Normal"))</f>
        <v>Normal</v>
      </c>
    </row>
    <row r="9673" spans="1:19">
      <c r="A9673" t="s">
        <v>20315</v>
      </c>
      <c r="B9673" s="4">
        <v>44921</v>
      </c>
      <c r="C9673" s="2">
        <v>-52239.28</v>
      </c>
      <c r="D9673" t="s">
        <v>840</v>
      </c>
      <c r="E9673" t="s">
        <v>878</v>
      </c>
      <c r="F9673" t="s">
        <v>11</v>
      </c>
      <c r="G9673" t="s">
        <v>24</v>
      </c>
      <c r="I9673" t="s">
        <v>1494</v>
      </c>
      <c r="J9673" t="s">
        <v>20316</v>
      </c>
      <c r="K9673" t="str">
        <f>IF(COUNTIF(Customers!A:A, H9673)&gt;0, "Valid", "Invalid")</f>
        <v>Invalid</v>
      </c>
      <c r="L9673" t="str">
        <f t="shared" si="755"/>
        <v>12</v>
      </c>
      <c r="M9673" t="str">
        <f t="shared" si="756"/>
        <v>2022</v>
      </c>
      <c r="N9673">
        <f t="shared" si="757"/>
        <v>-52239.28</v>
      </c>
      <c r="O9673" t="str">
        <f t="shared" si="758"/>
        <v/>
      </c>
      <c r="P9673">
        <f t="shared" si="759"/>
        <v>52239.28</v>
      </c>
      <c r="Q9673" s="48" t="str">
        <f>IF(O9673="","",
   IF(OR(O9673&lt;EDA_Outlier_Analysis!$C$10, O9673&gt;EDA_Outlier_Analysis!$C$11),
      "Outlier",
      "Normal"))</f>
        <v/>
      </c>
      <c r="R9673" t="str">
        <f>IF(P9673="","",
   IF(OR(P9673 &lt; EDA_Outlier_Analysis!$F$7, P9673 &gt; EDA_Outlier_Analysis!$F$8),
      "Outlier",
      "Normal"))</f>
        <v>Normal</v>
      </c>
      <c r="S9673" t="str">
        <f>IF(N9673="","",
   IF(OR(N9673 &lt;EDA_Outlier_Analysis!$I$10, N9673 &gt; EDA_Outlier_Analysis!$I$11),
      "Outlier",
      "Normal"))</f>
        <v>Normal</v>
      </c>
    </row>
    <row r="9674" spans="1:19">
      <c r="A9674" t="s">
        <v>20317</v>
      </c>
      <c r="B9674" s="4">
        <v>44718</v>
      </c>
      <c r="C9674" s="2">
        <v>-7950.72</v>
      </c>
      <c r="D9674" t="s">
        <v>840</v>
      </c>
      <c r="E9674" t="s">
        <v>845</v>
      </c>
      <c r="F9674" t="s">
        <v>10</v>
      </c>
      <c r="G9674" t="s">
        <v>34</v>
      </c>
      <c r="I9674" t="s">
        <v>932</v>
      </c>
      <c r="J9674" t="s">
        <v>20318</v>
      </c>
      <c r="K9674" t="str">
        <f>IF(COUNTIF(Customers!A:A, H9674)&gt;0, "Valid", "Invalid")</f>
        <v>Invalid</v>
      </c>
      <c r="L9674" t="str">
        <f t="shared" si="755"/>
        <v>6</v>
      </c>
      <c r="M9674" t="str">
        <f t="shared" si="756"/>
        <v>2022</v>
      </c>
      <c r="N9674">
        <f t="shared" si="757"/>
        <v>-7950.72</v>
      </c>
      <c r="O9674" t="str">
        <f t="shared" si="758"/>
        <v/>
      </c>
      <c r="P9674">
        <f t="shared" si="759"/>
        <v>7950.72</v>
      </c>
      <c r="Q9674" s="48" t="str">
        <f>IF(O9674="","",
   IF(OR(O9674&lt;EDA_Outlier_Analysis!$C$10, O9674&gt;EDA_Outlier_Analysis!$C$11),
      "Outlier",
      "Normal"))</f>
        <v/>
      </c>
      <c r="R9674" t="str">
        <f>IF(P9674="","",
   IF(OR(P9674 &lt; EDA_Outlier_Analysis!$F$7, P9674 &gt; EDA_Outlier_Analysis!$F$8),
      "Outlier",
      "Normal"))</f>
        <v>Outlier</v>
      </c>
      <c r="S9674" t="str">
        <f>IF(N9674="","",
   IF(OR(N9674 &lt;EDA_Outlier_Analysis!$I$10, N9674 &gt; EDA_Outlier_Analysis!$I$11),
      "Outlier",
      "Normal"))</f>
        <v>Normal</v>
      </c>
    </row>
    <row r="9675" spans="1:19">
      <c r="A9675" t="s">
        <v>20319</v>
      </c>
      <c r="B9675" s="4">
        <v>44682</v>
      </c>
      <c r="C9675" s="2">
        <v>90993.16</v>
      </c>
      <c r="D9675" t="s">
        <v>849</v>
      </c>
      <c r="E9675" t="s">
        <v>853</v>
      </c>
      <c r="F9675" t="s">
        <v>10</v>
      </c>
      <c r="G9675" t="s">
        <v>31</v>
      </c>
      <c r="H9675" t="s">
        <v>211</v>
      </c>
      <c r="J9675" t="s">
        <v>20320</v>
      </c>
      <c r="K9675" t="str">
        <f>IF(COUNTIF(Customers!A:A, H9675)&gt;0, "Valid", "Invalid")</f>
        <v>Valid</v>
      </c>
      <c r="L9675" t="str">
        <f t="shared" si="755"/>
        <v>5</v>
      </c>
      <c r="M9675" t="str">
        <f t="shared" si="756"/>
        <v>2022</v>
      </c>
      <c r="N9675">
        <f t="shared" si="757"/>
        <v>90993.16</v>
      </c>
      <c r="O9675">
        <f t="shared" si="758"/>
        <v>90993.16</v>
      </c>
      <c r="P9675" t="str">
        <f t="shared" si="759"/>
        <v/>
      </c>
      <c r="Q9675" s="48" t="str">
        <f>IF(O9675="","",
   IF(OR(O9675&lt;EDA_Outlier_Analysis!$C$10, O9675&gt;EDA_Outlier_Analysis!$C$11),
      "Outlier",
      "Normal"))</f>
        <v>Normal</v>
      </c>
      <c r="R9675" t="str">
        <f>IF(P9675="","",
   IF(OR(P9675 &lt; EDA_Outlier_Analysis!$F$7, P9675 &gt; EDA_Outlier_Analysis!$F$8),
      "Outlier",
      "Normal"))</f>
        <v/>
      </c>
      <c r="S9675" t="str">
        <f>IF(N9675="","",
   IF(OR(N9675 &lt;EDA_Outlier_Analysis!$I$10, N9675 &gt; EDA_Outlier_Analysis!$I$11),
      "Outlier",
      "Normal"))</f>
        <v>Normal</v>
      </c>
    </row>
    <row r="9676" spans="1:19">
      <c r="A9676" t="s">
        <v>20321</v>
      </c>
      <c r="B9676" s="4">
        <v>45265</v>
      </c>
      <c r="C9676" s="2">
        <v>150984.78</v>
      </c>
      <c r="D9676" t="s">
        <v>849</v>
      </c>
      <c r="E9676" t="s">
        <v>850</v>
      </c>
      <c r="F9676" t="s">
        <v>9</v>
      </c>
      <c r="G9676" t="s">
        <v>24</v>
      </c>
      <c r="H9676" t="s">
        <v>601</v>
      </c>
      <c r="J9676" t="s">
        <v>20322</v>
      </c>
      <c r="K9676" t="str">
        <f>IF(COUNTIF(Customers!A:A, H9676)&gt;0, "Valid", "Invalid")</f>
        <v>Valid</v>
      </c>
      <c r="L9676" t="str">
        <f t="shared" si="755"/>
        <v>12</v>
      </c>
      <c r="M9676" t="str">
        <f t="shared" si="756"/>
        <v>2023</v>
      </c>
      <c r="N9676">
        <f t="shared" si="757"/>
        <v>150984.78</v>
      </c>
      <c r="O9676">
        <f t="shared" si="758"/>
        <v>150984.78</v>
      </c>
      <c r="P9676" t="str">
        <f t="shared" si="759"/>
        <v/>
      </c>
      <c r="Q9676" s="48" t="str">
        <f>IF(O9676="","",
   IF(OR(O9676&lt;EDA_Outlier_Analysis!$C$10, O9676&gt;EDA_Outlier_Analysis!$C$11),
      "Outlier",
      "Normal"))</f>
        <v>Normal</v>
      </c>
      <c r="R9676" t="str">
        <f>IF(P9676="","",
   IF(OR(P9676 &lt; EDA_Outlier_Analysis!$F$7, P9676 &gt; EDA_Outlier_Analysis!$F$8),
      "Outlier",
      "Normal"))</f>
        <v/>
      </c>
      <c r="S9676" t="str">
        <f>IF(N9676="","",
   IF(OR(N9676 &lt;EDA_Outlier_Analysis!$I$10, N9676 &gt; EDA_Outlier_Analysis!$I$11),
      "Outlier",
      "Normal"))</f>
        <v>Normal</v>
      </c>
    </row>
    <row r="9677" spans="1:19">
      <c r="A9677" t="s">
        <v>20323</v>
      </c>
      <c r="B9677" s="4">
        <v>45027</v>
      </c>
      <c r="C9677" s="2">
        <v>145299.16</v>
      </c>
      <c r="D9677" t="s">
        <v>849</v>
      </c>
      <c r="E9677" t="s">
        <v>850</v>
      </c>
      <c r="F9677" t="s">
        <v>9</v>
      </c>
      <c r="G9677" t="s">
        <v>20</v>
      </c>
      <c r="H9677" t="s">
        <v>623</v>
      </c>
      <c r="J9677" t="s">
        <v>20324</v>
      </c>
      <c r="K9677" t="str">
        <f>IF(COUNTIF(Customers!A:A, H9677)&gt;0, "Valid", "Invalid")</f>
        <v>Valid</v>
      </c>
      <c r="L9677" t="str">
        <f t="shared" si="755"/>
        <v>4</v>
      </c>
      <c r="M9677" t="str">
        <f t="shared" si="756"/>
        <v>2023</v>
      </c>
      <c r="N9677">
        <f t="shared" si="757"/>
        <v>145299.16</v>
      </c>
      <c r="O9677">
        <f t="shared" si="758"/>
        <v>145299.16</v>
      </c>
      <c r="P9677" t="str">
        <f t="shared" si="759"/>
        <v/>
      </c>
      <c r="Q9677" s="48" t="str">
        <f>IF(O9677="","",
   IF(OR(O9677&lt;EDA_Outlier_Analysis!$C$10, O9677&gt;EDA_Outlier_Analysis!$C$11),
      "Outlier",
      "Normal"))</f>
        <v>Normal</v>
      </c>
      <c r="R9677" t="str">
        <f>IF(P9677="","",
   IF(OR(P9677 &lt; EDA_Outlier_Analysis!$F$7, P9677 &gt; EDA_Outlier_Analysis!$F$8),
      "Outlier",
      "Normal"))</f>
        <v/>
      </c>
      <c r="S9677" t="str">
        <f>IF(N9677="","",
   IF(OR(N9677 &lt;EDA_Outlier_Analysis!$I$10, N9677 &gt; EDA_Outlier_Analysis!$I$11),
      "Outlier",
      "Normal"))</f>
        <v>Normal</v>
      </c>
    </row>
    <row r="9678" spans="1:19">
      <c r="A9678" t="s">
        <v>20325</v>
      </c>
      <c r="B9678" s="4">
        <v>45123</v>
      </c>
      <c r="C9678" s="2">
        <v>-51321.43</v>
      </c>
      <c r="D9678" t="s">
        <v>840</v>
      </c>
      <c r="E9678" t="s">
        <v>878</v>
      </c>
      <c r="F9678" t="s">
        <v>10</v>
      </c>
      <c r="G9678" t="s">
        <v>20</v>
      </c>
      <c r="I9678" t="s">
        <v>1109</v>
      </c>
      <c r="J9678" t="s">
        <v>20326</v>
      </c>
      <c r="K9678" t="str">
        <f>IF(COUNTIF(Customers!A:A, H9678)&gt;0, "Valid", "Invalid")</f>
        <v>Invalid</v>
      </c>
      <c r="L9678" t="str">
        <f t="shared" si="755"/>
        <v>7</v>
      </c>
      <c r="M9678" t="str">
        <f t="shared" si="756"/>
        <v>2023</v>
      </c>
      <c r="N9678">
        <f t="shared" si="757"/>
        <v>-51321.43</v>
      </c>
      <c r="O9678" t="str">
        <f t="shared" si="758"/>
        <v/>
      </c>
      <c r="P9678">
        <f t="shared" si="759"/>
        <v>51321.43</v>
      </c>
      <c r="Q9678" s="48" t="str">
        <f>IF(O9678="","",
   IF(OR(O9678&lt;EDA_Outlier_Analysis!$C$10, O9678&gt;EDA_Outlier_Analysis!$C$11),
      "Outlier",
      "Normal"))</f>
        <v/>
      </c>
      <c r="R9678" t="str">
        <f>IF(P9678="","",
   IF(OR(P9678 &lt; EDA_Outlier_Analysis!$F$7, P9678 &gt; EDA_Outlier_Analysis!$F$8),
      "Outlier",
      "Normal"))</f>
        <v>Normal</v>
      </c>
      <c r="S9678" t="str">
        <f>IF(N9678="","",
   IF(OR(N9678 &lt;EDA_Outlier_Analysis!$I$10, N9678 &gt; EDA_Outlier_Analysis!$I$11),
      "Outlier",
      "Normal"))</f>
        <v>Normal</v>
      </c>
    </row>
    <row r="9679" spans="1:19">
      <c r="A9679" t="s">
        <v>20327</v>
      </c>
      <c r="B9679" s="4">
        <v>44990</v>
      </c>
      <c r="C9679" s="2">
        <v>151111.28</v>
      </c>
      <c r="D9679" t="s">
        <v>849</v>
      </c>
      <c r="E9679" t="s">
        <v>853</v>
      </c>
      <c r="F9679" t="s">
        <v>9</v>
      </c>
      <c r="G9679" t="s">
        <v>31</v>
      </c>
      <c r="H9679" t="s">
        <v>57</v>
      </c>
      <c r="J9679" t="s">
        <v>20328</v>
      </c>
      <c r="K9679" t="str">
        <f>IF(COUNTIF(Customers!A:A, H9679)&gt;0, "Valid", "Invalid")</f>
        <v>Valid</v>
      </c>
      <c r="L9679" t="str">
        <f t="shared" si="755"/>
        <v>3</v>
      </c>
      <c r="M9679" t="str">
        <f t="shared" si="756"/>
        <v>2023</v>
      </c>
      <c r="N9679">
        <f t="shared" si="757"/>
        <v>151111.28</v>
      </c>
      <c r="O9679">
        <f t="shared" si="758"/>
        <v>151111.28</v>
      </c>
      <c r="P9679" t="str">
        <f t="shared" si="759"/>
        <v/>
      </c>
      <c r="Q9679" s="48" t="str">
        <f>IF(O9679="","",
   IF(OR(O9679&lt;EDA_Outlier_Analysis!$C$10, O9679&gt;EDA_Outlier_Analysis!$C$11),
      "Outlier",
      "Normal"))</f>
        <v>Normal</v>
      </c>
      <c r="R9679" t="str">
        <f>IF(P9679="","",
   IF(OR(P9679 &lt; EDA_Outlier_Analysis!$F$7, P9679 &gt; EDA_Outlier_Analysis!$F$8),
      "Outlier",
      "Normal"))</f>
        <v/>
      </c>
      <c r="S9679" t="str">
        <f>IF(N9679="","",
   IF(OR(N9679 &lt;EDA_Outlier_Analysis!$I$10, N9679 &gt; EDA_Outlier_Analysis!$I$11),
      "Outlier",
      "Normal"))</f>
        <v>Normal</v>
      </c>
    </row>
    <row r="9680" spans="1:19">
      <c r="A9680" t="s">
        <v>20329</v>
      </c>
      <c r="B9680" s="4">
        <v>44730</v>
      </c>
      <c r="C9680" s="2">
        <v>-56044.49</v>
      </c>
      <c r="D9680" t="s">
        <v>840</v>
      </c>
      <c r="E9680" t="s">
        <v>864</v>
      </c>
      <c r="F9680" t="s">
        <v>9</v>
      </c>
      <c r="G9680" t="s">
        <v>24</v>
      </c>
      <c r="I9680" t="s">
        <v>1358</v>
      </c>
      <c r="J9680" t="s">
        <v>20330</v>
      </c>
      <c r="K9680" t="str">
        <f>IF(COUNTIF(Customers!A:A, H9680)&gt;0, "Valid", "Invalid")</f>
        <v>Invalid</v>
      </c>
      <c r="L9680" t="str">
        <f t="shared" si="755"/>
        <v>6</v>
      </c>
      <c r="M9680" t="str">
        <f t="shared" si="756"/>
        <v>2022</v>
      </c>
      <c r="N9680">
        <f t="shared" si="757"/>
        <v>-56044.49</v>
      </c>
      <c r="O9680" t="str">
        <f t="shared" si="758"/>
        <v/>
      </c>
      <c r="P9680">
        <f t="shared" si="759"/>
        <v>56044.49</v>
      </c>
      <c r="Q9680" s="48" t="str">
        <f>IF(O9680="","",
   IF(OR(O9680&lt;EDA_Outlier_Analysis!$C$10, O9680&gt;EDA_Outlier_Analysis!$C$11),
      "Outlier",
      "Normal"))</f>
        <v/>
      </c>
      <c r="R9680" t="str">
        <f>IF(P9680="","",
   IF(OR(P9680 &lt; EDA_Outlier_Analysis!$F$7, P9680 &gt; EDA_Outlier_Analysis!$F$8),
      "Outlier",
      "Normal"))</f>
        <v>Outlier</v>
      </c>
      <c r="S9680" t="str">
        <f>IF(N9680="","",
   IF(OR(N9680 &lt;EDA_Outlier_Analysis!$I$10, N9680 &gt; EDA_Outlier_Analysis!$I$11),
      "Outlier",
      "Normal"))</f>
        <v>Normal</v>
      </c>
    </row>
    <row r="9681" spans="1:19">
      <c r="A9681" t="s">
        <v>20331</v>
      </c>
      <c r="B9681" s="4">
        <v>44588</v>
      </c>
      <c r="C9681" s="2">
        <v>19317.259999999998</v>
      </c>
      <c r="D9681" t="s">
        <v>971</v>
      </c>
      <c r="E9681" t="s">
        <v>971</v>
      </c>
      <c r="F9681" t="s">
        <v>9</v>
      </c>
      <c r="G9681" t="s">
        <v>24</v>
      </c>
      <c r="J9681" t="s">
        <v>20332</v>
      </c>
      <c r="K9681" t="str">
        <f>IF(COUNTIF(Customers!A:A, H9681)&gt;0, "Valid", "Invalid")</f>
        <v>Invalid</v>
      </c>
      <c r="L9681" t="str">
        <f t="shared" si="755"/>
        <v>1</v>
      </c>
      <c r="M9681" t="str">
        <f t="shared" si="756"/>
        <v>2022</v>
      </c>
      <c r="N9681">
        <f t="shared" si="757"/>
        <v>-19317.259999999998</v>
      </c>
      <c r="O9681" t="str">
        <f t="shared" si="758"/>
        <v/>
      </c>
      <c r="P9681" t="str">
        <f t="shared" si="759"/>
        <v/>
      </c>
      <c r="Q9681" s="48" t="str">
        <f>IF(O9681="","",
   IF(OR(O9681&lt;EDA_Outlier_Analysis!$C$10, O9681&gt;EDA_Outlier_Analysis!$C$11),
      "Outlier",
      "Normal"))</f>
        <v/>
      </c>
      <c r="R9681" t="str">
        <f>IF(P9681="","",
   IF(OR(P9681 &lt; EDA_Outlier_Analysis!$F$7, P9681 &gt; EDA_Outlier_Analysis!$F$8),
      "Outlier",
      "Normal"))</f>
        <v/>
      </c>
      <c r="S9681" t="str">
        <f>IF(N9681="","",
   IF(OR(N9681 &lt;EDA_Outlier_Analysis!$I$10, N9681 &gt; EDA_Outlier_Analysis!$I$11),
      "Outlier",
      "Normal"))</f>
        <v>Normal</v>
      </c>
    </row>
    <row r="9682" spans="1:19">
      <c r="A9682" t="s">
        <v>20333</v>
      </c>
      <c r="B9682" s="4">
        <v>44921</v>
      </c>
      <c r="C9682" s="2">
        <v>-34748.57</v>
      </c>
      <c r="D9682" t="s">
        <v>840</v>
      </c>
      <c r="E9682" t="s">
        <v>905</v>
      </c>
      <c r="F9682" t="s">
        <v>11</v>
      </c>
      <c r="G9682" t="s">
        <v>31</v>
      </c>
      <c r="I9682" t="s">
        <v>2053</v>
      </c>
      <c r="J9682" t="s">
        <v>20334</v>
      </c>
      <c r="K9682" t="str">
        <f>IF(COUNTIF(Customers!A:A, H9682)&gt;0, "Valid", "Invalid")</f>
        <v>Invalid</v>
      </c>
      <c r="L9682" t="str">
        <f t="shared" si="755"/>
        <v>12</v>
      </c>
      <c r="M9682" t="str">
        <f t="shared" si="756"/>
        <v>2022</v>
      </c>
      <c r="N9682">
        <f t="shared" si="757"/>
        <v>-34748.57</v>
      </c>
      <c r="O9682" t="str">
        <f t="shared" si="758"/>
        <v/>
      </c>
      <c r="P9682">
        <f t="shared" si="759"/>
        <v>34748.57</v>
      </c>
      <c r="Q9682" s="48" t="str">
        <f>IF(O9682="","",
   IF(OR(O9682&lt;EDA_Outlier_Analysis!$C$10, O9682&gt;EDA_Outlier_Analysis!$C$11),
      "Outlier",
      "Normal"))</f>
        <v/>
      </c>
      <c r="R9682" t="str">
        <f>IF(P9682="","",
   IF(OR(P9682 &lt; EDA_Outlier_Analysis!$F$7, P9682 &gt; EDA_Outlier_Analysis!$F$8),
      "Outlier",
      "Normal"))</f>
        <v>Normal</v>
      </c>
      <c r="S9682" t="str">
        <f>IF(N9682="","",
   IF(OR(N9682 &lt;EDA_Outlier_Analysis!$I$10, N9682 &gt; EDA_Outlier_Analysis!$I$11),
      "Outlier",
      "Normal"))</f>
        <v>Normal</v>
      </c>
    </row>
    <row r="9683" spans="1:19">
      <c r="A9683" t="s">
        <v>20335</v>
      </c>
      <c r="B9683" s="4">
        <v>45178</v>
      </c>
      <c r="C9683" s="2">
        <v>-28590.48</v>
      </c>
      <c r="D9683" t="s">
        <v>840</v>
      </c>
      <c r="E9683" t="s">
        <v>864</v>
      </c>
      <c r="F9683" t="s">
        <v>10</v>
      </c>
      <c r="G9683" t="s">
        <v>20</v>
      </c>
      <c r="I9683" t="s">
        <v>1035</v>
      </c>
      <c r="J9683" t="s">
        <v>20336</v>
      </c>
      <c r="K9683" t="str">
        <f>IF(COUNTIF(Customers!A:A, H9683)&gt;0, "Valid", "Invalid")</f>
        <v>Invalid</v>
      </c>
      <c r="L9683" t="str">
        <f t="shared" si="755"/>
        <v>9</v>
      </c>
      <c r="M9683" t="str">
        <f t="shared" si="756"/>
        <v>2023</v>
      </c>
      <c r="N9683">
        <f t="shared" si="757"/>
        <v>-28590.48</v>
      </c>
      <c r="O9683" t="str">
        <f t="shared" si="758"/>
        <v/>
      </c>
      <c r="P9683">
        <f t="shared" si="759"/>
        <v>28590.48</v>
      </c>
      <c r="Q9683" s="48" t="str">
        <f>IF(O9683="","",
   IF(OR(O9683&lt;EDA_Outlier_Analysis!$C$10, O9683&gt;EDA_Outlier_Analysis!$C$11),
      "Outlier",
      "Normal"))</f>
        <v/>
      </c>
      <c r="R9683" t="str">
        <f>IF(P9683="","",
   IF(OR(P9683 &lt; EDA_Outlier_Analysis!$F$7, P9683 &gt; EDA_Outlier_Analysis!$F$8),
      "Outlier",
      "Normal"))</f>
        <v>Normal</v>
      </c>
      <c r="S9683" t="str">
        <f>IF(N9683="","",
   IF(OR(N9683 &lt;EDA_Outlier_Analysis!$I$10, N9683 &gt; EDA_Outlier_Analysis!$I$11),
      "Outlier",
      "Normal"))</f>
        <v>Normal</v>
      </c>
    </row>
    <row r="9684" spans="1:19">
      <c r="A9684" t="s">
        <v>20337</v>
      </c>
      <c r="B9684" s="4">
        <v>45178</v>
      </c>
      <c r="C9684" s="2">
        <v>143374.65</v>
      </c>
      <c r="D9684" t="s">
        <v>849</v>
      </c>
      <c r="E9684" t="s">
        <v>868</v>
      </c>
      <c r="F9684" t="s">
        <v>10</v>
      </c>
      <c r="G9684" t="s">
        <v>34</v>
      </c>
      <c r="H9684" t="s">
        <v>377</v>
      </c>
      <c r="J9684" t="s">
        <v>20338</v>
      </c>
      <c r="K9684" t="str">
        <f>IF(COUNTIF(Customers!A:A, H9684)&gt;0, "Valid", "Invalid")</f>
        <v>Valid</v>
      </c>
      <c r="L9684" t="str">
        <f t="shared" si="755"/>
        <v>9</v>
      </c>
      <c r="M9684" t="str">
        <f t="shared" si="756"/>
        <v>2023</v>
      </c>
      <c r="N9684">
        <f t="shared" si="757"/>
        <v>143374.65</v>
      </c>
      <c r="O9684">
        <f t="shared" si="758"/>
        <v>143374.65</v>
      </c>
      <c r="P9684" t="str">
        <f t="shared" si="759"/>
        <v/>
      </c>
      <c r="Q9684" s="48" t="str">
        <f>IF(O9684="","",
   IF(OR(O9684&lt;EDA_Outlier_Analysis!$C$10, O9684&gt;EDA_Outlier_Analysis!$C$11),
      "Outlier",
      "Normal"))</f>
        <v>Normal</v>
      </c>
      <c r="R9684" t="str">
        <f>IF(P9684="","",
   IF(OR(P9684 &lt; EDA_Outlier_Analysis!$F$7, P9684 &gt; EDA_Outlier_Analysis!$F$8),
      "Outlier",
      "Normal"))</f>
        <v/>
      </c>
      <c r="S9684" t="str">
        <f>IF(N9684="","",
   IF(OR(N9684 &lt;EDA_Outlier_Analysis!$I$10, N9684 &gt; EDA_Outlier_Analysis!$I$11),
      "Outlier",
      "Normal"))</f>
        <v>Normal</v>
      </c>
    </row>
    <row r="9685" spans="1:19">
      <c r="A9685" t="s">
        <v>20339</v>
      </c>
      <c r="B9685" s="4">
        <v>44990</v>
      </c>
      <c r="C9685" s="2">
        <v>17680.22</v>
      </c>
      <c r="D9685" t="s">
        <v>971</v>
      </c>
      <c r="E9685" t="s">
        <v>971</v>
      </c>
      <c r="F9685" t="s">
        <v>11</v>
      </c>
      <c r="G9685" t="s">
        <v>20</v>
      </c>
      <c r="J9685" t="s">
        <v>20340</v>
      </c>
      <c r="K9685" t="str">
        <f>IF(COUNTIF(Customers!A:A, H9685)&gt;0, "Valid", "Invalid")</f>
        <v>Invalid</v>
      </c>
      <c r="L9685" t="str">
        <f t="shared" si="755"/>
        <v>3</v>
      </c>
      <c r="M9685" t="str">
        <f t="shared" si="756"/>
        <v>2023</v>
      </c>
      <c r="N9685">
        <f t="shared" si="757"/>
        <v>-17680.22</v>
      </c>
      <c r="O9685" t="str">
        <f t="shared" si="758"/>
        <v/>
      </c>
      <c r="P9685" t="str">
        <f t="shared" si="759"/>
        <v/>
      </c>
      <c r="Q9685" s="48" t="str">
        <f>IF(O9685="","",
   IF(OR(O9685&lt;EDA_Outlier_Analysis!$C$10, O9685&gt;EDA_Outlier_Analysis!$C$11),
      "Outlier",
      "Normal"))</f>
        <v/>
      </c>
      <c r="R9685" t="str">
        <f>IF(P9685="","",
   IF(OR(P9685 &lt; EDA_Outlier_Analysis!$F$7, P9685 &gt; EDA_Outlier_Analysis!$F$8),
      "Outlier",
      "Normal"))</f>
        <v/>
      </c>
      <c r="S9685" t="str">
        <f>IF(N9685="","",
   IF(OR(N9685 &lt;EDA_Outlier_Analysis!$I$10, N9685 &gt; EDA_Outlier_Analysis!$I$11),
      "Outlier",
      "Normal"))</f>
        <v>Normal</v>
      </c>
    </row>
    <row r="9686" spans="1:19">
      <c r="A9686" t="s">
        <v>20341</v>
      </c>
      <c r="B9686" s="4">
        <v>44969</v>
      </c>
      <c r="C9686" s="2">
        <v>-6401.82</v>
      </c>
      <c r="D9686" t="s">
        <v>840</v>
      </c>
      <c r="E9686" t="s">
        <v>905</v>
      </c>
      <c r="F9686" t="s">
        <v>9</v>
      </c>
      <c r="G9686" t="s">
        <v>31</v>
      </c>
      <c r="I9686" t="s">
        <v>965</v>
      </c>
      <c r="J9686" t="s">
        <v>20342</v>
      </c>
      <c r="K9686" t="str">
        <f>IF(COUNTIF(Customers!A:A, H9686)&gt;0, "Valid", "Invalid")</f>
        <v>Invalid</v>
      </c>
      <c r="L9686" t="str">
        <f t="shared" si="755"/>
        <v>2</v>
      </c>
      <c r="M9686" t="str">
        <f t="shared" si="756"/>
        <v>2023</v>
      </c>
      <c r="N9686">
        <f t="shared" si="757"/>
        <v>-6401.82</v>
      </c>
      <c r="O9686" t="str">
        <f t="shared" si="758"/>
        <v/>
      </c>
      <c r="P9686">
        <f t="shared" si="759"/>
        <v>6401.82</v>
      </c>
      <c r="Q9686" s="48" t="str">
        <f>IF(O9686="","",
   IF(OR(O9686&lt;EDA_Outlier_Analysis!$C$10, O9686&gt;EDA_Outlier_Analysis!$C$11),
      "Outlier",
      "Normal"))</f>
        <v/>
      </c>
      <c r="R9686" t="str">
        <f>IF(P9686="","",
   IF(OR(P9686 &lt; EDA_Outlier_Analysis!$F$7, P9686 &gt; EDA_Outlier_Analysis!$F$8),
      "Outlier",
      "Normal"))</f>
        <v>Outlier</v>
      </c>
      <c r="S9686" t="str">
        <f>IF(N9686="","",
   IF(OR(N9686 &lt;EDA_Outlier_Analysis!$I$10, N9686 &gt; EDA_Outlier_Analysis!$I$11),
      "Outlier",
      "Normal"))</f>
        <v>Normal</v>
      </c>
    </row>
    <row r="9687" spans="1:19">
      <c r="A9687" t="s">
        <v>20343</v>
      </c>
      <c r="B9687" s="4">
        <v>45018</v>
      </c>
      <c r="C9687" s="2">
        <v>170254.9</v>
      </c>
      <c r="D9687" t="s">
        <v>849</v>
      </c>
      <c r="E9687" t="s">
        <v>868</v>
      </c>
      <c r="F9687" t="s">
        <v>9</v>
      </c>
      <c r="G9687" t="s">
        <v>34</v>
      </c>
      <c r="H9687" t="s">
        <v>129</v>
      </c>
      <c r="J9687" t="s">
        <v>20344</v>
      </c>
      <c r="K9687" t="str">
        <f>IF(COUNTIF(Customers!A:A, H9687)&gt;0, "Valid", "Invalid")</f>
        <v>Valid</v>
      </c>
      <c r="L9687" t="str">
        <f t="shared" si="755"/>
        <v>4</v>
      </c>
      <c r="M9687" t="str">
        <f t="shared" si="756"/>
        <v>2023</v>
      </c>
      <c r="N9687">
        <f t="shared" si="757"/>
        <v>170254.9</v>
      </c>
      <c r="O9687">
        <f t="shared" si="758"/>
        <v>170254.9</v>
      </c>
      <c r="P9687" t="str">
        <f t="shared" si="759"/>
        <v/>
      </c>
      <c r="Q9687" s="48" t="str">
        <f>IF(O9687="","",
   IF(OR(O9687&lt;EDA_Outlier_Analysis!$C$10, O9687&gt;EDA_Outlier_Analysis!$C$11),
      "Outlier",
      "Normal"))</f>
        <v>Normal</v>
      </c>
      <c r="R9687" t="str">
        <f>IF(P9687="","",
   IF(OR(P9687 &lt; EDA_Outlier_Analysis!$F$7, P9687 &gt; EDA_Outlier_Analysis!$F$8),
      "Outlier",
      "Normal"))</f>
        <v/>
      </c>
      <c r="S9687" t="str">
        <f>IF(N9687="","",
   IF(OR(N9687 &lt;EDA_Outlier_Analysis!$I$10, N9687 &gt; EDA_Outlier_Analysis!$I$11),
      "Outlier",
      "Normal"))</f>
        <v>Normal</v>
      </c>
    </row>
    <row r="9688" spans="1:19">
      <c r="A9688" t="s">
        <v>20345</v>
      </c>
      <c r="B9688" s="4">
        <v>45271</v>
      </c>
      <c r="C9688" s="2">
        <v>131064.88</v>
      </c>
      <c r="D9688" t="s">
        <v>849</v>
      </c>
      <c r="E9688" t="s">
        <v>853</v>
      </c>
      <c r="F9688" t="s">
        <v>9</v>
      </c>
      <c r="G9688" t="s">
        <v>24</v>
      </c>
      <c r="H9688" t="s">
        <v>121</v>
      </c>
      <c r="J9688" t="s">
        <v>20346</v>
      </c>
      <c r="K9688" t="str">
        <f>IF(COUNTIF(Customers!A:A, H9688)&gt;0, "Valid", "Invalid")</f>
        <v>Valid</v>
      </c>
      <c r="L9688" t="str">
        <f t="shared" si="755"/>
        <v>12</v>
      </c>
      <c r="M9688" t="str">
        <f t="shared" si="756"/>
        <v>2023</v>
      </c>
      <c r="N9688">
        <f t="shared" si="757"/>
        <v>131064.88</v>
      </c>
      <c r="O9688">
        <f t="shared" si="758"/>
        <v>131064.88</v>
      </c>
      <c r="P9688" t="str">
        <f t="shared" si="759"/>
        <v/>
      </c>
      <c r="Q9688" s="48" t="str">
        <f>IF(O9688="","",
   IF(OR(O9688&lt;EDA_Outlier_Analysis!$C$10, O9688&gt;EDA_Outlier_Analysis!$C$11),
      "Outlier",
      "Normal"))</f>
        <v>Normal</v>
      </c>
      <c r="R9688" t="str">
        <f>IF(P9688="","",
   IF(OR(P9688 &lt; EDA_Outlier_Analysis!$F$7, P9688 &gt; EDA_Outlier_Analysis!$F$8),
      "Outlier",
      "Normal"))</f>
        <v/>
      </c>
      <c r="S9688" t="str">
        <f>IF(N9688="","",
   IF(OR(N9688 &lt;EDA_Outlier_Analysis!$I$10, N9688 &gt; EDA_Outlier_Analysis!$I$11),
      "Outlier",
      "Normal"))</f>
        <v>Normal</v>
      </c>
    </row>
    <row r="9689" spans="1:19">
      <c r="A9689" t="s">
        <v>20347</v>
      </c>
      <c r="B9689" s="4">
        <v>45193</v>
      </c>
      <c r="C9689" s="2">
        <v>272390.13</v>
      </c>
      <c r="D9689" t="s">
        <v>849</v>
      </c>
      <c r="E9689" t="s">
        <v>868</v>
      </c>
      <c r="F9689" t="s">
        <v>11</v>
      </c>
      <c r="G9689" t="s">
        <v>34</v>
      </c>
      <c r="H9689" t="s">
        <v>103</v>
      </c>
      <c r="J9689" t="s">
        <v>20348</v>
      </c>
      <c r="K9689" t="str">
        <f>IF(COUNTIF(Customers!A:A, H9689)&gt;0, "Valid", "Invalid")</f>
        <v>Valid</v>
      </c>
      <c r="L9689" t="str">
        <f t="shared" si="755"/>
        <v>9</v>
      </c>
      <c r="M9689" t="str">
        <f t="shared" si="756"/>
        <v>2023</v>
      </c>
      <c r="N9689">
        <f t="shared" si="757"/>
        <v>272390.13</v>
      </c>
      <c r="O9689">
        <f t="shared" si="758"/>
        <v>272390.13</v>
      </c>
      <c r="P9689" t="str">
        <f t="shared" si="759"/>
        <v/>
      </c>
      <c r="Q9689" s="48" t="str">
        <f>IF(O9689="","",
   IF(OR(O9689&lt;EDA_Outlier_Analysis!$C$10, O9689&gt;EDA_Outlier_Analysis!$C$11),
      "Outlier",
      "Normal"))</f>
        <v>Normal</v>
      </c>
      <c r="R9689" t="str">
        <f>IF(P9689="","",
   IF(OR(P9689 &lt; EDA_Outlier_Analysis!$F$7, P9689 &gt; EDA_Outlier_Analysis!$F$8),
      "Outlier",
      "Normal"))</f>
        <v/>
      </c>
      <c r="S9689" t="str">
        <f>IF(N9689="","",
   IF(OR(N9689 &lt;EDA_Outlier_Analysis!$I$10, N9689 &gt; EDA_Outlier_Analysis!$I$11),
      "Outlier",
      "Normal"))</f>
        <v>Normal</v>
      </c>
    </row>
    <row r="9690" spans="1:19">
      <c r="A9690" t="s">
        <v>20349</v>
      </c>
      <c r="B9690" s="4">
        <v>45075</v>
      </c>
      <c r="C9690" s="2">
        <v>-43061.440000000002</v>
      </c>
      <c r="D9690" t="s">
        <v>840</v>
      </c>
      <c r="E9690" t="s">
        <v>864</v>
      </c>
      <c r="F9690" t="s">
        <v>11</v>
      </c>
      <c r="G9690" t="s">
        <v>31</v>
      </c>
      <c r="I9690" t="s">
        <v>949</v>
      </c>
      <c r="J9690" t="s">
        <v>20350</v>
      </c>
      <c r="K9690" t="str">
        <f>IF(COUNTIF(Customers!A:A, H9690)&gt;0, "Valid", "Invalid")</f>
        <v>Invalid</v>
      </c>
      <c r="L9690" t="str">
        <f t="shared" si="755"/>
        <v>5</v>
      </c>
      <c r="M9690" t="str">
        <f t="shared" si="756"/>
        <v>2023</v>
      </c>
      <c r="N9690">
        <f t="shared" si="757"/>
        <v>-43061.440000000002</v>
      </c>
      <c r="O9690" t="str">
        <f t="shared" si="758"/>
        <v/>
      </c>
      <c r="P9690">
        <f t="shared" si="759"/>
        <v>43061.440000000002</v>
      </c>
      <c r="Q9690" s="48" t="str">
        <f>IF(O9690="","",
   IF(OR(O9690&lt;EDA_Outlier_Analysis!$C$10, O9690&gt;EDA_Outlier_Analysis!$C$11),
      "Outlier",
      "Normal"))</f>
        <v/>
      </c>
      <c r="R9690" t="str">
        <f>IF(P9690="","",
   IF(OR(P9690 &lt; EDA_Outlier_Analysis!$F$7, P9690 &gt; EDA_Outlier_Analysis!$F$8),
      "Outlier",
      "Normal"))</f>
        <v>Normal</v>
      </c>
      <c r="S9690" t="str">
        <f>IF(N9690="","",
   IF(OR(N9690 &lt;EDA_Outlier_Analysis!$I$10, N9690 &gt; EDA_Outlier_Analysis!$I$11),
      "Outlier",
      "Normal"))</f>
        <v>Normal</v>
      </c>
    </row>
    <row r="9691" spans="1:19">
      <c r="A9691" t="s">
        <v>20351</v>
      </c>
      <c r="B9691" s="4">
        <v>44917</v>
      </c>
      <c r="C9691" s="2">
        <v>-49843.24</v>
      </c>
      <c r="D9691" t="s">
        <v>840</v>
      </c>
      <c r="E9691" t="s">
        <v>864</v>
      </c>
      <c r="F9691" t="s">
        <v>9</v>
      </c>
      <c r="G9691" t="s">
        <v>31</v>
      </c>
      <c r="I9691" t="s">
        <v>1093</v>
      </c>
      <c r="J9691" t="s">
        <v>20352</v>
      </c>
      <c r="K9691" t="str">
        <f>IF(COUNTIF(Customers!A:A, H9691)&gt;0, "Valid", "Invalid")</f>
        <v>Invalid</v>
      </c>
      <c r="L9691" t="str">
        <f t="shared" si="755"/>
        <v>12</v>
      </c>
      <c r="M9691" t="str">
        <f t="shared" si="756"/>
        <v>2022</v>
      </c>
      <c r="N9691">
        <f t="shared" si="757"/>
        <v>-49843.24</v>
      </c>
      <c r="O9691" t="str">
        <f t="shared" si="758"/>
        <v/>
      </c>
      <c r="P9691">
        <f t="shared" si="759"/>
        <v>49843.24</v>
      </c>
      <c r="Q9691" s="48" t="str">
        <f>IF(O9691="","",
   IF(OR(O9691&lt;EDA_Outlier_Analysis!$C$10, O9691&gt;EDA_Outlier_Analysis!$C$11),
      "Outlier",
      "Normal"))</f>
        <v/>
      </c>
      <c r="R9691" t="str">
        <f>IF(P9691="","",
   IF(OR(P9691 &lt; EDA_Outlier_Analysis!$F$7, P9691 &gt; EDA_Outlier_Analysis!$F$8),
      "Outlier",
      "Normal"))</f>
        <v>Normal</v>
      </c>
      <c r="S9691" t="str">
        <f>IF(N9691="","",
   IF(OR(N9691 &lt;EDA_Outlier_Analysis!$I$10, N9691 &gt; EDA_Outlier_Analysis!$I$11),
      "Outlier",
      "Normal"))</f>
        <v>Normal</v>
      </c>
    </row>
    <row r="9692" spans="1:19">
      <c r="A9692" t="s">
        <v>20353</v>
      </c>
      <c r="B9692" s="4">
        <v>44926</v>
      </c>
      <c r="C9692" s="2">
        <v>130031.41</v>
      </c>
      <c r="D9692" t="s">
        <v>849</v>
      </c>
      <c r="E9692" t="s">
        <v>868</v>
      </c>
      <c r="F9692" t="s">
        <v>11</v>
      </c>
      <c r="G9692" t="s">
        <v>31</v>
      </c>
      <c r="H9692" t="s">
        <v>271</v>
      </c>
      <c r="J9692" t="s">
        <v>20354</v>
      </c>
      <c r="K9692" t="str">
        <f>IF(COUNTIF(Customers!A:A, H9692)&gt;0, "Valid", "Invalid")</f>
        <v>Valid</v>
      </c>
      <c r="L9692" t="str">
        <f t="shared" si="755"/>
        <v>12</v>
      </c>
      <c r="M9692" t="str">
        <f t="shared" si="756"/>
        <v>2022</v>
      </c>
      <c r="N9692">
        <f t="shared" si="757"/>
        <v>130031.41</v>
      </c>
      <c r="O9692">
        <f t="shared" si="758"/>
        <v>130031.41</v>
      </c>
      <c r="P9692" t="str">
        <f t="shared" si="759"/>
        <v/>
      </c>
      <c r="Q9692" s="48" t="str">
        <f>IF(O9692="","",
   IF(OR(O9692&lt;EDA_Outlier_Analysis!$C$10, O9692&gt;EDA_Outlier_Analysis!$C$11),
      "Outlier",
      "Normal"))</f>
        <v>Normal</v>
      </c>
      <c r="R9692" t="str">
        <f>IF(P9692="","",
   IF(OR(P9692 &lt; EDA_Outlier_Analysis!$F$7, P9692 &gt; EDA_Outlier_Analysis!$F$8),
      "Outlier",
      "Normal"))</f>
        <v/>
      </c>
      <c r="S9692" t="str">
        <f>IF(N9692="","",
   IF(OR(N9692 &lt;EDA_Outlier_Analysis!$I$10, N9692 &gt; EDA_Outlier_Analysis!$I$11),
      "Outlier",
      "Normal"))</f>
        <v>Normal</v>
      </c>
    </row>
    <row r="9693" spans="1:19">
      <c r="A9693" t="s">
        <v>20355</v>
      </c>
      <c r="B9693" s="4">
        <v>44914</v>
      </c>
      <c r="C9693" s="2">
        <v>-43860.59</v>
      </c>
      <c r="D9693" t="s">
        <v>840</v>
      </c>
      <c r="E9693" t="s">
        <v>841</v>
      </c>
      <c r="F9693" t="s">
        <v>11</v>
      </c>
      <c r="G9693" t="s">
        <v>20</v>
      </c>
      <c r="I9693" t="s">
        <v>965</v>
      </c>
      <c r="J9693" t="s">
        <v>20356</v>
      </c>
      <c r="K9693" t="str">
        <f>IF(COUNTIF(Customers!A:A, H9693)&gt;0, "Valid", "Invalid")</f>
        <v>Invalid</v>
      </c>
      <c r="L9693" t="str">
        <f t="shared" si="755"/>
        <v>12</v>
      </c>
      <c r="M9693" t="str">
        <f t="shared" si="756"/>
        <v>2022</v>
      </c>
      <c r="N9693">
        <f t="shared" si="757"/>
        <v>-43860.59</v>
      </c>
      <c r="O9693" t="str">
        <f t="shared" si="758"/>
        <v/>
      </c>
      <c r="P9693">
        <f t="shared" si="759"/>
        <v>43860.59</v>
      </c>
      <c r="Q9693" s="48" t="str">
        <f>IF(O9693="","",
   IF(OR(O9693&lt;EDA_Outlier_Analysis!$C$10, O9693&gt;EDA_Outlier_Analysis!$C$11),
      "Outlier",
      "Normal"))</f>
        <v/>
      </c>
      <c r="R9693" t="str">
        <f>IF(P9693="","",
   IF(OR(P9693 &lt; EDA_Outlier_Analysis!$F$7, P9693 &gt; EDA_Outlier_Analysis!$F$8),
      "Outlier",
      "Normal"))</f>
        <v>Normal</v>
      </c>
      <c r="S9693" t="str">
        <f>IF(N9693="","",
   IF(OR(N9693 &lt;EDA_Outlier_Analysis!$I$10, N9693 &gt; EDA_Outlier_Analysis!$I$11),
      "Outlier",
      "Normal"))</f>
        <v>Normal</v>
      </c>
    </row>
    <row r="9694" spans="1:19">
      <c r="A9694" t="s">
        <v>20357</v>
      </c>
      <c r="B9694" s="4">
        <v>45194</v>
      </c>
      <c r="C9694" s="2">
        <v>136094.97</v>
      </c>
      <c r="D9694" t="s">
        <v>849</v>
      </c>
      <c r="E9694" t="s">
        <v>868</v>
      </c>
      <c r="F9694" t="s">
        <v>10</v>
      </c>
      <c r="G9694" t="s">
        <v>31</v>
      </c>
      <c r="H9694" t="s">
        <v>437</v>
      </c>
      <c r="J9694" t="s">
        <v>20358</v>
      </c>
      <c r="K9694" t="str">
        <f>IF(COUNTIF(Customers!A:A, H9694)&gt;0, "Valid", "Invalid")</f>
        <v>Valid</v>
      </c>
      <c r="L9694" t="str">
        <f t="shared" si="755"/>
        <v>9</v>
      </c>
      <c r="M9694" t="str">
        <f t="shared" si="756"/>
        <v>2023</v>
      </c>
      <c r="N9694">
        <f t="shared" si="757"/>
        <v>136094.97</v>
      </c>
      <c r="O9694">
        <f t="shared" si="758"/>
        <v>136094.97</v>
      </c>
      <c r="P9694" t="str">
        <f t="shared" si="759"/>
        <v/>
      </c>
      <c r="Q9694" s="48" t="str">
        <f>IF(O9694="","",
   IF(OR(O9694&lt;EDA_Outlier_Analysis!$C$10, O9694&gt;EDA_Outlier_Analysis!$C$11),
      "Outlier",
      "Normal"))</f>
        <v>Normal</v>
      </c>
      <c r="R9694" t="str">
        <f>IF(P9694="","",
   IF(OR(P9694 &lt; EDA_Outlier_Analysis!$F$7, P9694 &gt; EDA_Outlier_Analysis!$F$8),
      "Outlier",
      "Normal"))</f>
        <v/>
      </c>
      <c r="S9694" t="str">
        <f>IF(N9694="","",
   IF(OR(N9694 &lt;EDA_Outlier_Analysis!$I$10, N9694 &gt; EDA_Outlier_Analysis!$I$11),
      "Outlier",
      "Normal"))</f>
        <v>Normal</v>
      </c>
    </row>
    <row r="9695" spans="1:19">
      <c r="A9695" t="s">
        <v>20359</v>
      </c>
      <c r="B9695" s="4">
        <v>44611</v>
      </c>
      <c r="C9695" s="2">
        <v>-50740.08</v>
      </c>
      <c r="D9695" t="s">
        <v>840</v>
      </c>
      <c r="E9695" t="s">
        <v>878</v>
      </c>
      <c r="F9695" t="s">
        <v>11</v>
      </c>
      <c r="G9695" t="s">
        <v>20</v>
      </c>
      <c r="I9695" t="s">
        <v>1199</v>
      </c>
      <c r="J9695" t="s">
        <v>20360</v>
      </c>
      <c r="K9695" t="str">
        <f>IF(COUNTIF(Customers!A:A, H9695)&gt;0, "Valid", "Invalid")</f>
        <v>Invalid</v>
      </c>
      <c r="L9695" t="str">
        <f t="shared" si="755"/>
        <v>2</v>
      </c>
      <c r="M9695" t="str">
        <f t="shared" si="756"/>
        <v>2022</v>
      </c>
      <c r="N9695">
        <f t="shared" si="757"/>
        <v>-50740.08</v>
      </c>
      <c r="O9695" t="str">
        <f t="shared" si="758"/>
        <v/>
      </c>
      <c r="P9695">
        <f t="shared" si="759"/>
        <v>50740.08</v>
      </c>
      <c r="Q9695" s="48" t="str">
        <f>IF(O9695="","",
   IF(OR(O9695&lt;EDA_Outlier_Analysis!$C$10, O9695&gt;EDA_Outlier_Analysis!$C$11),
      "Outlier",
      "Normal"))</f>
        <v/>
      </c>
      <c r="R9695" t="str">
        <f>IF(P9695="","",
   IF(OR(P9695 &lt; EDA_Outlier_Analysis!$F$7, P9695 &gt; EDA_Outlier_Analysis!$F$8),
      "Outlier",
      "Normal"))</f>
        <v>Normal</v>
      </c>
      <c r="S9695" t="str">
        <f>IF(N9695="","",
   IF(OR(N9695 &lt;EDA_Outlier_Analysis!$I$10, N9695 &gt; EDA_Outlier_Analysis!$I$11),
      "Outlier",
      "Normal"))</f>
        <v>Normal</v>
      </c>
    </row>
    <row r="9696" spans="1:19">
      <c r="A9696" t="s">
        <v>20361</v>
      </c>
      <c r="B9696" s="4">
        <v>45037</v>
      </c>
      <c r="C9696" s="2">
        <v>72550.240000000005</v>
      </c>
      <c r="D9696" t="s">
        <v>849</v>
      </c>
      <c r="E9696" t="s">
        <v>868</v>
      </c>
      <c r="F9696" t="s">
        <v>9</v>
      </c>
      <c r="G9696" t="s">
        <v>20</v>
      </c>
      <c r="H9696" t="s">
        <v>423</v>
      </c>
      <c r="J9696" t="s">
        <v>20362</v>
      </c>
      <c r="K9696" t="str">
        <f>IF(COUNTIF(Customers!A:A, H9696)&gt;0, "Valid", "Invalid")</f>
        <v>Valid</v>
      </c>
      <c r="L9696" t="str">
        <f t="shared" si="755"/>
        <v>4</v>
      </c>
      <c r="M9696" t="str">
        <f t="shared" si="756"/>
        <v>2023</v>
      </c>
      <c r="N9696">
        <f t="shared" si="757"/>
        <v>72550.240000000005</v>
      </c>
      <c r="O9696">
        <f t="shared" si="758"/>
        <v>72550.240000000005</v>
      </c>
      <c r="P9696" t="str">
        <f t="shared" si="759"/>
        <v/>
      </c>
      <c r="Q9696" s="48" t="str">
        <f>IF(O9696="","",
   IF(OR(O9696&lt;EDA_Outlier_Analysis!$C$10, O9696&gt;EDA_Outlier_Analysis!$C$11),
      "Outlier",
      "Normal"))</f>
        <v>Normal</v>
      </c>
      <c r="R9696" t="str">
        <f>IF(P9696="","",
   IF(OR(P9696 &lt; EDA_Outlier_Analysis!$F$7, P9696 &gt; EDA_Outlier_Analysis!$F$8),
      "Outlier",
      "Normal"))</f>
        <v/>
      </c>
      <c r="S9696" t="str">
        <f>IF(N9696="","",
   IF(OR(N9696 &lt;EDA_Outlier_Analysis!$I$10, N9696 &gt; EDA_Outlier_Analysis!$I$11),
      "Outlier",
      "Normal"))</f>
        <v>Normal</v>
      </c>
    </row>
    <row r="9697" spans="1:19">
      <c r="A9697" t="s">
        <v>20363</v>
      </c>
      <c r="B9697" s="4">
        <v>44797</v>
      </c>
      <c r="C9697" s="2">
        <v>212045.27</v>
      </c>
      <c r="D9697" t="s">
        <v>849</v>
      </c>
      <c r="E9697" t="s">
        <v>868</v>
      </c>
      <c r="F9697" t="s">
        <v>9</v>
      </c>
      <c r="G9697" t="s">
        <v>34</v>
      </c>
      <c r="H9697" t="s">
        <v>65</v>
      </c>
      <c r="J9697" t="s">
        <v>20364</v>
      </c>
      <c r="K9697" t="str">
        <f>IF(COUNTIF(Customers!A:A, H9697)&gt;0, "Valid", "Invalid")</f>
        <v>Valid</v>
      </c>
      <c r="L9697" t="str">
        <f t="shared" si="755"/>
        <v>8</v>
      </c>
      <c r="M9697" t="str">
        <f t="shared" si="756"/>
        <v>2022</v>
      </c>
      <c r="N9697">
        <f t="shared" si="757"/>
        <v>212045.27</v>
      </c>
      <c r="O9697">
        <f t="shared" si="758"/>
        <v>212045.27</v>
      </c>
      <c r="P9697" t="str">
        <f t="shared" si="759"/>
        <v/>
      </c>
      <c r="Q9697" s="48" t="str">
        <f>IF(O9697="","",
   IF(OR(O9697&lt;EDA_Outlier_Analysis!$C$10, O9697&gt;EDA_Outlier_Analysis!$C$11),
      "Outlier",
      "Normal"))</f>
        <v>Normal</v>
      </c>
      <c r="R9697" t="str">
        <f>IF(P9697="","",
   IF(OR(P9697 &lt; EDA_Outlier_Analysis!$F$7, P9697 &gt; EDA_Outlier_Analysis!$F$8),
      "Outlier",
      "Normal"))</f>
        <v/>
      </c>
      <c r="S9697" t="str">
        <f>IF(N9697="","",
   IF(OR(N9697 &lt;EDA_Outlier_Analysis!$I$10, N9697 &gt; EDA_Outlier_Analysis!$I$11),
      "Outlier",
      "Normal"))</f>
        <v>Normal</v>
      </c>
    </row>
    <row r="9698" spans="1:19">
      <c r="A9698" t="s">
        <v>20365</v>
      </c>
      <c r="B9698" s="4">
        <v>44720</v>
      </c>
      <c r="C9698" s="2">
        <v>151889.60999999999</v>
      </c>
      <c r="D9698" t="s">
        <v>849</v>
      </c>
      <c r="E9698" t="s">
        <v>850</v>
      </c>
      <c r="F9698" t="s">
        <v>11</v>
      </c>
      <c r="G9698" t="s">
        <v>34</v>
      </c>
      <c r="H9698" t="s">
        <v>173</v>
      </c>
      <c r="J9698" t="s">
        <v>20366</v>
      </c>
      <c r="K9698" t="str">
        <f>IF(COUNTIF(Customers!A:A, H9698)&gt;0, "Valid", "Invalid")</f>
        <v>Valid</v>
      </c>
      <c r="L9698" t="str">
        <f t="shared" si="755"/>
        <v>6</v>
      </c>
      <c r="M9698" t="str">
        <f t="shared" si="756"/>
        <v>2022</v>
      </c>
      <c r="N9698">
        <f t="shared" si="757"/>
        <v>151889.60999999999</v>
      </c>
      <c r="O9698">
        <f t="shared" si="758"/>
        <v>151889.60999999999</v>
      </c>
      <c r="P9698" t="str">
        <f t="shared" si="759"/>
        <v/>
      </c>
      <c r="Q9698" s="48" t="str">
        <f>IF(O9698="","",
   IF(OR(O9698&lt;EDA_Outlier_Analysis!$C$10, O9698&gt;EDA_Outlier_Analysis!$C$11),
      "Outlier",
      "Normal"))</f>
        <v>Normal</v>
      </c>
      <c r="R9698" t="str">
        <f>IF(P9698="","",
   IF(OR(P9698 &lt; EDA_Outlier_Analysis!$F$7, P9698 &gt; EDA_Outlier_Analysis!$F$8),
      "Outlier",
      "Normal"))</f>
        <v/>
      </c>
      <c r="S9698" t="str">
        <f>IF(N9698="","",
   IF(OR(N9698 &lt;EDA_Outlier_Analysis!$I$10, N9698 &gt; EDA_Outlier_Analysis!$I$11),
      "Outlier",
      "Normal"))</f>
        <v>Normal</v>
      </c>
    </row>
    <row r="9699" spans="1:19">
      <c r="A9699" t="s">
        <v>20367</v>
      </c>
      <c r="B9699" s="4">
        <v>44579</v>
      </c>
      <c r="C9699" s="2">
        <v>161054.51</v>
      </c>
      <c r="D9699" t="s">
        <v>849</v>
      </c>
      <c r="E9699" t="s">
        <v>868</v>
      </c>
      <c r="F9699" t="s">
        <v>11</v>
      </c>
      <c r="G9699" t="s">
        <v>24</v>
      </c>
      <c r="H9699" t="s">
        <v>587</v>
      </c>
      <c r="J9699" t="s">
        <v>20368</v>
      </c>
      <c r="K9699" t="str">
        <f>IF(COUNTIF(Customers!A:A, H9699)&gt;0, "Valid", "Invalid")</f>
        <v>Valid</v>
      </c>
      <c r="L9699" t="str">
        <f t="shared" si="755"/>
        <v>1</v>
      </c>
      <c r="M9699" t="str">
        <f t="shared" si="756"/>
        <v>2022</v>
      </c>
      <c r="N9699">
        <f t="shared" si="757"/>
        <v>161054.51</v>
      </c>
      <c r="O9699">
        <f t="shared" si="758"/>
        <v>161054.51</v>
      </c>
      <c r="P9699" t="str">
        <f t="shared" si="759"/>
        <v/>
      </c>
      <c r="Q9699" s="48" t="str">
        <f>IF(O9699="","",
   IF(OR(O9699&lt;EDA_Outlier_Analysis!$C$10, O9699&gt;EDA_Outlier_Analysis!$C$11),
      "Outlier",
      "Normal"))</f>
        <v>Normal</v>
      </c>
      <c r="R9699" t="str">
        <f>IF(P9699="","",
   IF(OR(P9699 &lt; EDA_Outlier_Analysis!$F$7, P9699 &gt; EDA_Outlier_Analysis!$F$8),
      "Outlier",
      "Normal"))</f>
        <v/>
      </c>
      <c r="S9699" t="str">
        <f>IF(N9699="","",
   IF(OR(N9699 &lt;EDA_Outlier_Analysis!$I$10, N9699 &gt; EDA_Outlier_Analysis!$I$11),
      "Outlier",
      "Normal"))</f>
        <v>Normal</v>
      </c>
    </row>
    <row r="9700" spans="1:19">
      <c r="A9700" t="s">
        <v>20369</v>
      </c>
      <c r="B9700" s="4">
        <v>44760</v>
      </c>
      <c r="C9700" s="2">
        <v>-54322.55</v>
      </c>
      <c r="D9700" t="s">
        <v>840</v>
      </c>
      <c r="E9700" t="s">
        <v>905</v>
      </c>
      <c r="F9700" t="s">
        <v>9</v>
      </c>
      <c r="G9700" t="s">
        <v>34</v>
      </c>
      <c r="I9700" t="s">
        <v>1112</v>
      </c>
      <c r="J9700" t="s">
        <v>20370</v>
      </c>
      <c r="K9700" t="str">
        <f>IF(COUNTIF(Customers!A:A, H9700)&gt;0, "Valid", "Invalid")</f>
        <v>Invalid</v>
      </c>
      <c r="L9700" t="str">
        <f t="shared" si="755"/>
        <v>7</v>
      </c>
      <c r="M9700" t="str">
        <f t="shared" si="756"/>
        <v>2022</v>
      </c>
      <c r="N9700">
        <f t="shared" si="757"/>
        <v>-54322.55</v>
      </c>
      <c r="O9700" t="str">
        <f t="shared" si="758"/>
        <v/>
      </c>
      <c r="P9700">
        <f t="shared" si="759"/>
        <v>54322.55</v>
      </c>
      <c r="Q9700" s="48" t="str">
        <f>IF(O9700="","",
   IF(OR(O9700&lt;EDA_Outlier_Analysis!$C$10, O9700&gt;EDA_Outlier_Analysis!$C$11),
      "Outlier",
      "Normal"))</f>
        <v/>
      </c>
      <c r="R9700" t="str">
        <f>IF(P9700="","",
   IF(OR(P9700 &lt; EDA_Outlier_Analysis!$F$7, P9700 &gt; EDA_Outlier_Analysis!$F$8),
      "Outlier",
      "Normal"))</f>
        <v>Outlier</v>
      </c>
      <c r="S9700" t="str">
        <f>IF(N9700="","",
   IF(OR(N9700 &lt;EDA_Outlier_Analysis!$I$10, N9700 &gt; EDA_Outlier_Analysis!$I$11),
      "Outlier",
      "Normal"))</f>
        <v>Normal</v>
      </c>
    </row>
    <row r="9701" spans="1:19">
      <c r="A9701" t="s">
        <v>20371</v>
      </c>
      <c r="B9701" s="4">
        <v>45011</v>
      </c>
      <c r="C9701" s="2">
        <v>-55460.06</v>
      </c>
      <c r="D9701" t="s">
        <v>840</v>
      </c>
      <c r="E9701" t="s">
        <v>845</v>
      </c>
      <c r="F9701" t="s">
        <v>9</v>
      </c>
      <c r="G9701" t="s">
        <v>24</v>
      </c>
      <c r="I9701" t="s">
        <v>1177</v>
      </c>
      <c r="J9701" t="s">
        <v>20372</v>
      </c>
      <c r="K9701" t="str">
        <f>IF(COUNTIF(Customers!A:A, H9701)&gt;0, "Valid", "Invalid")</f>
        <v>Invalid</v>
      </c>
      <c r="L9701" t="str">
        <f t="shared" si="755"/>
        <v>3</v>
      </c>
      <c r="M9701" t="str">
        <f t="shared" si="756"/>
        <v>2023</v>
      </c>
      <c r="N9701">
        <f t="shared" si="757"/>
        <v>-55460.06</v>
      </c>
      <c r="O9701" t="str">
        <f t="shared" si="758"/>
        <v/>
      </c>
      <c r="P9701">
        <f t="shared" si="759"/>
        <v>55460.06</v>
      </c>
      <c r="Q9701" s="48" t="str">
        <f>IF(O9701="","",
   IF(OR(O9701&lt;EDA_Outlier_Analysis!$C$10, O9701&gt;EDA_Outlier_Analysis!$C$11),
      "Outlier",
      "Normal"))</f>
        <v/>
      </c>
      <c r="R9701" t="str">
        <f>IF(P9701="","",
   IF(OR(P9701 &lt; EDA_Outlier_Analysis!$F$7, P9701 &gt; EDA_Outlier_Analysis!$F$8),
      "Outlier",
      "Normal"))</f>
        <v>Outlier</v>
      </c>
      <c r="S9701" t="str">
        <f>IF(N9701="","",
   IF(OR(N9701 &lt;EDA_Outlier_Analysis!$I$10, N9701 &gt; EDA_Outlier_Analysis!$I$11),
      "Outlier",
      "Normal"))</f>
        <v>Normal</v>
      </c>
    </row>
    <row r="9702" spans="1:19">
      <c r="A9702" t="s">
        <v>20373</v>
      </c>
      <c r="B9702" s="4">
        <v>45151</v>
      </c>
      <c r="C9702" s="2">
        <v>204207.47</v>
      </c>
      <c r="D9702" t="s">
        <v>849</v>
      </c>
      <c r="E9702" t="s">
        <v>850</v>
      </c>
      <c r="F9702" t="s">
        <v>11</v>
      </c>
      <c r="G9702" t="s">
        <v>34</v>
      </c>
      <c r="H9702" t="s">
        <v>655</v>
      </c>
      <c r="J9702" t="s">
        <v>20374</v>
      </c>
      <c r="K9702" t="str">
        <f>IF(COUNTIF(Customers!A:A, H9702)&gt;0, "Valid", "Invalid")</f>
        <v>Valid</v>
      </c>
      <c r="L9702" t="str">
        <f t="shared" si="755"/>
        <v>8</v>
      </c>
      <c r="M9702" t="str">
        <f t="shared" si="756"/>
        <v>2023</v>
      </c>
      <c r="N9702">
        <f t="shared" si="757"/>
        <v>204207.47</v>
      </c>
      <c r="O9702">
        <f t="shared" si="758"/>
        <v>204207.47</v>
      </c>
      <c r="P9702" t="str">
        <f t="shared" si="759"/>
        <v/>
      </c>
      <c r="Q9702" s="48" t="str">
        <f>IF(O9702="","",
   IF(OR(O9702&lt;EDA_Outlier_Analysis!$C$10, O9702&gt;EDA_Outlier_Analysis!$C$11),
      "Outlier",
      "Normal"))</f>
        <v>Normal</v>
      </c>
      <c r="R9702" t="str">
        <f>IF(P9702="","",
   IF(OR(P9702 &lt; EDA_Outlier_Analysis!$F$7, P9702 &gt; EDA_Outlier_Analysis!$F$8),
      "Outlier",
      "Normal"))</f>
        <v/>
      </c>
      <c r="S9702" t="str">
        <f>IF(N9702="","",
   IF(OR(N9702 &lt;EDA_Outlier_Analysis!$I$10, N9702 &gt; EDA_Outlier_Analysis!$I$11),
      "Outlier",
      "Normal"))</f>
        <v>Normal</v>
      </c>
    </row>
    <row r="9703" spans="1:19">
      <c r="A9703" t="s">
        <v>20375</v>
      </c>
      <c r="B9703" s="4">
        <v>44924</v>
      </c>
      <c r="C9703" s="2">
        <v>-39353.75</v>
      </c>
      <c r="D9703" t="s">
        <v>840</v>
      </c>
      <c r="E9703" t="s">
        <v>841</v>
      </c>
      <c r="F9703" t="s">
        <v>10</v>
      </c>
      <c r="G9703" t="s">
        <v>24</v>
      </c>
      <c r="I9703" t="s">
        <v>1096</v>
      </c>
      <c r="J9703" t="s">
        <v>20376</v>
      </c>
      <c r="K9703" t="str">
        <f>IF(COUNTIF(Customers!A:A, H9703)&gt;0, "Valid", "Invalid")</f>
        <v>Invalid</v>
      </c>
      <c r="L9703" t="str">
        <f t="shared" si="755"/>
        <v>12</v>
      </c>
      <c r="M9703" t="str">
        <f t="shared" si="756"/>
        <v>2022</v>
      </c>
      <c r="N9703">
        <f t="shared" si="757"/>
        <v>-39353.75</v>
      </c>
      <c r="O9703" t="str">
        <f t="shared" si="758"/>
        <v/>
      </c>
      <c r="P9703">
        <f t="shared" si="759"/>
        <v>39353.75</v>
      </c>
      <c r="Q9703" s="48" t="str">
        <f>IF(O9703="","",
   IF(OR(O9703&lt;EDA_Outlier_Analysis!$C$10, O9703&gt;EDA_Outlier_Analysis!$C$11),
      "Outlier",
      "Normal"))</f>
        <v/>
      </c>
      <c r="R9703" t="str">
        <f>IF(P9703="","",
   IF(OR(P9703 &lt; EDA_Outlier_Analysis!$F$7, P9703 &gt; EDA_Outlier_Analysis!$F$8),
      "Outlier",
      "Normal"))</f>
        <v>Normal</v>
      </c>
      <c r="S9703" t="str">
        <f>IF(N9703="","",
   IF(OR(N9703 &lt;EDA_Outlier_Analysis!$I$10, N9703 &gt; EDA_Outlier_Analysis!$I$11),
      "Outlier",
      "Normal"))</f>
        <v>Normal</v>
      </c>
    </row>
    <row r="9704" spans="1:19">
      <c r="A9704" t="s">
        <v>20377</v>
      </c>
      <c r="B9704" s="4">
        <v>44622</v>
      </c>
      <c r="C9704" s="2">
        <v>-19909.580000000002</v>
      </c>
      <c r="D9704" t="s">
        <v>840</v>
      </c>
      <c r="E9704" t="s">
        <v>878</v>
      </c>
      <c r="F9704" t="s">
        <v>10</v>
      </c>
      <c r="G9704" t="s">
        <v>20</v>
      </c>
      <c r="I9704" t="s">
        <v>1540</v>
      </c>
      <c r="J9704" t="s">
        <v>20378</v>
      </c>
      <c r="K9704" t="str">
        <f>IF(COUNTIF(Customers!A:A, H9704)&gt;0, "Valid", "Invalid")</f>
        <v>Invalid</v>
      </c>
      <c r="L9704" t="str">
        <f t="shared" si="755"/>
        <v>3</v>
      </c>
      <c r="M9704" t="str">
        <f t="shared" si="756"/>
        <v>2022</v>
      </c>
      <c r="N9704">
        <f t="shared" si="757"/>
        <v>-19909.580000000002</v>
      </c>
      <c r="O9704" t="str">
        <f t="shared" si="758"/>
        <v/>
      </c>
      <c r="P9704">
        <f t="shared" si="759"/>
        <v>19909.580000000002</v>
      </c>
      <c r="Q9704" s="48" t="str">
        <f>IF(O9704="","",
   IF(OR(O9704&lt;EDA_Outlier_Analysis!$C$10, O9704&gt;EDA_Outlier_Analysis!$C$11),
      "Outlier",
      "Normal"))</f>
        <v/>
      </c>
      <c r="R9704" t="str">
        <f>IF(P9704="","",
   IF(OR(P9704 &lt; EDA_Outlier_Analysis!$F$7, P9704 &gt; EDA_Outlier_Analysis!$F$8),
      "Outlier",
      "Normal"))</f>
        <v>Outlier</v>
      </c>
      <c r="S9704" t="str">
        <f>IF(N9704="","",
   IF(OR(N9704 &lt;EDA_Outlier_Analysis!$I$10, N9704 &gt; EDA_Outlier_Analysis!$I$11),
      "Outlier",
      "Normal"))</f>
        <v>Normal</v>
      </c>
    </row>
    <row r="9705" spans="1:19">
      <c r="A9705" t="s">
        <v>20379</v>
      </c>
      <c r="B9705" s="4">
        <v>45102</v>
      </c>
      <c r="C9705" s="2">
        <v>-39194.93</v>
      </c>
      <c r="D9705" t="s">
        <v>840</v>
      </c>
      <c r="E9705" t="s">
        <v>905</v>
      </c>
      <c r="F9705" t="s">
        <v>10</v>
      </c>
      <c r="G9705" t="s">
        <v>31</v>
      </c>
      <c r="I9705" t="s">
        <v>1813</v>
      </c>
      <c r="J9705" t="s">
        <v>20380</v>
      </c>
      <c r="K9705" t="str">
        <f>IF(COUNTIF(Customers!A:A, H9705)&gt;0, "Valid", "Invalid")</f>
        <v>Invalid</v>
      </c>
      <c r="L9705" t="str">
        <f t="shared" si="755"/>
        <v>6</v>
      </c>
      <c r="M9705" t="str">
        <f t="shared" si="756"/>
        <v>2023</v>
      </c>
      <c r="N9705">
        <f t="shared" si="757"/>
        <v>-39194.93</v>
      </c>
      <c r="O9705" t="str">
        <f t="shared" si="758"/>
        <v/>
      </c>
      <c r="P9705">
        <f t="shared" si="759"/>
        <v>39194.93</v>
      </c>
      <c r="Q9705" s="48" t="str">
        <f>IF(O9705="","",
   IF(OR(O9705&lt;EDA_Outlier_Analysis!$C$10, O9705&gt;EDA_Outlier_Analysis!$C$11),
      "Outlier",
      "Normal"))</f>
        <v/>
      </c>
      <c r="R9705" t="str">
        <f>IF(P9705="","",
   IF(OR(P9705 &lt; EDA_Outlier_Analysis!$F$7, P9705 &gt; EDA_Outlier_Analysis!$F$8),
      "Outlier",
      "Normal"))</f>
        <v>Normal</v>
      </c>
      <c r="S9705" t="str">
        <f>IF(N9705="","",
   IF(OR(N9705 &lt;EDA_Outlier_Analysis!$I$10, N9705 &gt; EDA_Outlier_Analysis!$I$11),
      "Outlier",
      "Normal"))</f>
        <v>Normal</v>
      </c>
    </row>
    <row r="9706" spans="1:19">
      <c r="A9706" t="s">
        <v>20381</v>
      </c>
      <c r="B9706" s="4">
        <v>44891</v>
      </c>
      <c r="C9706" s="2">
        <v>94774.01</v>
      </c>
      <c r="D9706" t="s">
        <v>849</v>
      </c>
      <c r="E9706" t="s">
        <v>850</v>
      </c>
      <c r="F9706" t="s">
        <v>9</v>
      </c>
      <c r="G9706" t="s">
        <v>20</v>
      </c>
      <c r="H9706" t="s">
        <v>745</v>
      </c>
      <c r="J9706" t="s">
        <v>20382</v>
      </c>
      <c r="K9706" t="str">
        <f>IF(COUNTIF(Customers!A:A, H9706)&gt;0, "Valid", "Invalid")</f>
        <v>Valid</v>
      </c>
      <c r="L9706" t="str">
        <f t="shared" si="755"/>
        <v>11</v>
      </c>
      <c r="M9706" t="str">
        <f t="shared" si="756"/>
        <v>2022</v>
      </c>
      <c r="N9706">
        <f t="shared" si="757"/>
        <v>94774.01</v>
      </c>
      <c r="O9706">
        <f t="shared" si="758"/>
        <v>94774.01</v>
      </c>
      <c r="P9706" t="str">
        <f t="shared" si="759"/>
        <v/>
      </c>
      <c r="Q9706" s="48" t="str">
        <f>IF(O9706="","",
   IF(OR(O9706&lt;EDA_Outlier_Analysis!$C$10, O9706&gt;EDA_Outlier_Analysis!$C$11),
      "Outlier",
      "Normal"))</f>
        <v>Normal</v>
      </c>
      <c r="R9706" t="str">
        <f>IF(P9706="","",
   IF(OR(P9706 &lt; EDA_Outlier_Analysis!$F$7, P9706 &gt; EDA_Outlier_Analysis!$F$8),
      "Outlier",
      "Normal"))</f>
        <v/>
      </c>
      <c r="S9706" t="str">
        <f>IF(N9706="","",
   IF(OR(N9706 &lt;EDA_Outlier_Analysis!$I$10, N9706 &gt; EDA_Outlier_Analysis!$I$11),
      "Outlier",
      "Normal"))</f>
        <v>Normal</v>
      </c>
    </row>
    <row r="9707" spans="1:19">
      <c r="A9707" t="s">
        <v>20383</v>
      </c>
      <c r="B9707" s="4">
        <v>44831</v>
      </c>
      <c r="C9707" s="2">
        <v>97375.51</v>
      </c>
      <c r="D9707" t="s">
        <v>849</v>
      </c>
      <c r="E9707" t="s">
        <v>868</v>
      </c>
      <c r="F9707" t="s">
        <v>10</v>
      </c>
      <c r="G9707" t="s">
        <v>34</v>
      </c>
      <c r="H9707" t="s">
        <v>213</v>
      </c>
      <c r="J9707" t="s">
        <v>20384</v>
      </c>
      <c r="K9707" t="str">
        <f>IF(COUNTIF(Customers!A:A, H9707)&gt;0, "Valid", "Invalid")</f>
        <v>Valid</v>
      </c>
      <c r="L9707" t="str">
        <f t="shared" si="755"/>
        <v>9</v>
      </c>
      <c r="M9707" t="str">
        <f t="shared" si="756"/>
        <v>2022</v>
      </c>
      <c r="N9707">
        <f t="shared" si="757"/>
        <v>97375.51</v>
      </c>
      <c r="O9707">
        <f t="shared" si="758"/>
        <v>97375.51</v>
      </c>
      <c r="P9707" t="str">
        <f t="shared" si="759"/>
        <v/>
      </c>
      <c r="Q9707" s="48" t="str">
        <f>IF(O9707="","",
   IF(OR(O9707&lt;EDA_Outlier_Analysis!$C$10, O9707&gt;EDA_Outlier_Analysis!$C$11),
      "Outlier",
      "Normal"))</f>
        <v>Normal</v>
      </c>
      <c r="R9707" t="str">
        <f>IF(P9707="","",
   IF(OR(P9707 &lt; EDA_Outlier_Analysis!$F$7, P9707 &gt; EDA_Outlier_Analysis!$F$8),
      "Outlier",
      "Normal"))</f>
        <v/>
      </c>
      <c r="S9707" t="str">
        <f>IF(N9707="","",
   IF(OR(N9707 &lt;EDA_Outlier_Analysis!$I$10, N9707 &gt; EDA_Outlier_Analysis!$I$11),
      "Outlier",
      "Normal"))</f>
        <v>Normal</v>
      </c>
    </row>
    <row r="9708" spans="1:19">
      <c r="A9708" t="s">
        <v>20385</v>
      </c>
      <c r="B9708" s="4">
        <v>45254</v>
      </c>
      <c r="C9708" s="2">
        <v>84969.42</v>
      </c>
      <c r="D9708" t="s">
        <v>849</v>
      </c>
      <c r="E9708" t="s">
        <v>853</v>
      </c>
      <c r="F9708" t="s">
        <v>9</v>
      </c>
      <c r="G9708" t="s">
        <v>34</v>
      </c>
      <c r="H9708" t="s">
        <v>231</v>
      </c>
      <c r="J9708" t="s">
        <v>20386</v>
      </c>
      <c r="K9708" t="str">
        <f>IF(COUNTIF(Customers!A:A, H9708)&gt;0, "Valid", "Invalid")</f>
        <v>Valid</v>
      </c>
      <c r="L9708" t="str">
        <f t="shared" si="755"/>
        <v>11</v>
      </c>
      <c r="M9708" t="str">
        <f t="shared" si="756"/>
        <v>2023</v>
      </c>
      <c r="N9708">
        <f t="shared" si="757"/>
        <v>84969.42</v>
      </c>
      <c r="O9708">
        <f t="shared" si="758"/>
        <v>84969.42</v>
      </c>
      <c r="P9708" t="str">
        <f t="shared" si="759"/>
        <v/>
      </c>
      <c r="Q9708" s="48" t="str">
        <f>IF(O9708="","",
   IF(OR(O9708&lt;EDA_Outlier_Analysis!$C$10, O9708&gt;EDA_Outlier_Analysis!$C$11),
      "Outlier",
      "Normal"))</f>
        <v>Normal</v>
      </c>
      <c r="R9708" t="str">
        <f>IF(P9708="","",
   IF(OR(P9708 &lt; EDA_Outlier_Analysis!$F$7, P9708 &gt; EDA_Outlier_Analysis!$F$8),
      "Outlier",
      "Normal"))</f>
        <v/>
      </c>
      <c r="S9708" t="str">
        <f>IF(N9708="","",
   IF(OR(N9708 &lt;EDA_Outlier_Analysis!$I$10, N9708 &gt; EDA_Outlier_Analysis!$I$11),
      "Outlier",
      "Normal"))</f>
        <v>Normal</v>
      </c>
    </row>
    <row r="9709" spans="1:19">
      <c r="A9709" t="s">
        <v>20387</v>
      </c>
      <c r="B9709" s="4">
        <v>44935</v>
      </c>
      <c r="C9709" s="2">
        <v>206777.42</v>
      </c>
      <c r="D9709" t="s">
        <v>849</v>
      </c>
      <c r="E9709" t="s">
        <v>850</v>
      </c>
      <c r="F9709" t="s">
        <v>11</v>
      </c>
      <c r="G9709" t="s">
        <v>34</v>
      </c>
      <c r="H9709" t="s">
        <v>539</v>
      </c>
      <c r="J9709" t="s">
        <v>20388</v>
      </c>
      <c r="K9709" t="str">
        <f>IF(COUNTIF(Customers!A:A, H9709)&gt;0, "Valid", "Invalid")</f>
        <v>Valid</v>
      </c>
      <c r="L9709" t="str">
        <f t="shared" si="755"/>
        <v>1</v>
      </c>
      <c r="M9709" t="str">
        <f t="shared" si="756"/>
        <v>2023</v>
      </c>
      <c r="N9709">
        <f t="shared" si="757"/>
        <v>206777.42</v>
      </c>
      <c r="O9709">
        <f t="shared" si="758"/>
        <v>206777.42</v>
      </c>
      <c r="P9709" t="str">
        <f t="shared" si="759"/>
        <v/>
      </c>
      <c r="Q9709" s="48" t="str">
        <f>IF(O9709="","",
   IF(OR(O9709&lt;EDA_Outlier_Analysis!$C$10, O9709&gt;EDA_Outlier_Analysis!$C$11),
      "Outlier",
      "Normal"))</f>
        <v>Normal</v>
      </c>
      <c r="R9709" t="str">
        <f>IF(P9709="","",
   IF(OR(P9709 &lt; EDA_Outlier_Analysis!$F$7, P9709 &gt; EDA_Outlier_Analysis!$F$8),
      "Outlier",
      "Normal"))</f>
        <v/>
      </c>
      <c r="S9709" t="str">
        <f>IF(N9709="","",
   IF(OR(N9709 &lt;EDA_Outlier_Analysis!$I$10, N9709 &gt; EDA_Outlier_Analysis!$I$11),
      "Outlier",
      "Normal"))</f>
        <v>Normal</v>
      </c>
    </row>
    <row r="9710" spans="1:19">
      <c r="A9710" t="s">
        <v>20389</v>
      </c>
      <c r="B9710" s="4">
        <v>45069</v>
      </c>
      <c r="C9710" s="2">
        <v>213641.37</v>
      </c>
      <c r="D9710" t="s">
        <v>849</v>
      </c>
      <c r="E9710" t="s">
        <v>853</v>
      </c>
      <c r="F9710" t="s">
        <v>11</v>
      </c>
      <c r="G9710" t="s">
        <v>20</v>
      </c>
      <c r="H9710" t="s">
        <v>511</v>
      </c>
      <c r="J9710" t="s">
        <v>20390</v>
      </c>
      <c r="K9710" t="str">
        <f>IF(COUNTIF(Customers!A:A, H9710)&gt;0, "Valid", "Invalid")</f>
        <v>Valid</v>
      </c>
      <c r="L9710" t="str">
        <f t="shared" si="755"/>
        <v>5</v>
      </c>
      <c r="M9710" t="str">
        <f t="shared" si="756"/>
        <v>2023</v>
      </c>
      <c r="N9710">
        <f t="shared" si="757"/>
        <v>213641.37</v>
      </c>
      <c r="O9710">
        <f t="shared" si="758"/>
        <v>213641.37</v>
      </c>
      <c r="P9710" t="str">
        <f t="shared" si="759"/>
        <v/>
      </c>
      <c r="Q9710" s="48" t="str">
        <f>IF(O9710="","",
   IF(OR(O9710&lt;EDA_Outlier_Analysis!$C$10, O9710&gt;EDA_Outlier_Analysis!$C$11),
      "Outlier",
      "Normal"))</f>
        <v>Normal</v>
      </c>
      <c r="R9710" t="str">
        <f>IF(P9710="","",
   IF(OR(P9710 &lt; EDA_Outlier_Analysis!$F$7, P9710 &gt; EDA_Outlier_Analysis!$F$8),
      "Outlier",
      "Normal"))</f>
        <v/>
      </c>
      <c r="S9710" t="str">
        <f>IF(N9710="","",
   IF(OR(N9710 &lt;EDA_Outlier_Analysis!$I$10, N9710 &gt; EDA_Outlier_Analysis!$I$11),
      "Outlier",
      "Normal"))</f>
        <v>Normal</v>
      </c>
    </row>
    <row r="9711" spans="1:19">
      <c r="A9711" t="s">
        <v>20391</v>
      </c>
      <c r="B9711" s="4">
        <v>45219</v>
      </c>
      <c r="C9711" s="2">
        <v>-22707.119999999999</v>
      </c>
      <c r="D9711" t="s">
        <v>840</v>
      </c>
      <c r="E9711" t="s">
        <v>841</v>
      </c>
      <c r="F9711" t="s">
        <v>11</v>
      </c>
      <c r="G9711" t="s">
        <v>34</v>
      </c>
      <c r="I9711" t="s">
        <v>965</v>
      </c>
      <c r="J9711" t="s">
        <v>20392</v>
      </c>
      <c r="K9711" t="str">
        <f>IF(COUNTIF(Customers!A:A, H9711)&gt;0, "Valid", "Invalid")</f>
        <v>Invalid</v>
      </c>
      <c r="L9711" t="str">
        <f t="shared" si="755"/>
        <v>10</v>
      </c>
      <c r="M9711" t="str">
        <f t="shared" si="756"/>
        <v>2023</v>
      </c>
      <c r="N9711">
        <f t="shared" si="757"/>
        <v>-22707.119999999999</v>
      </c>
      <c r="O9711" t="str">
        <f t="shared" si="758"/>
        <v/>
      </c>
      <c r="P9711">
        <f t="shared" si="759"/>
        <v>22707.119999999999</v>
      </c>
      <c r="Q9711" s="48" t="str">
        <f>IF(O9711="","",
   IF(OR(O9711&lt;EDA_Outlier_Analysis!$C$10, O9711&gt;EDA_Outlier_Analysis!$C$11),
      "Outlier",
      "Normal"))</f>
        <v/>
      </c>
      <c r="R9711" t="str">
        <f>IF(P9711="","",
   IF(OR(P9711 &lt; EDA_Outlier_Analysis!$F$7, P9711 &gt; EDA_Outlier_Analysis!$F$8),
      "Outlier",
      "Normal"))</f>
        <v>Outlier</v>
      </c>
      <c r="S9711" t="str">
        <f>IF(N9711="","",
   IF(OR(N9711 &lt;EDA_Outlier_Analysis!$I$10, N9711 &gt; EDA_Outlier_Analysis!$I$11),
      "Outlier",
      "Normal"))</f>
        <v>Normal</v>
      </c>
    </row>
    <row r="9712" spans="1:19">
      <c r="A9712" t="s">
        <v>20393</v>
      </c>
      <c r="B9712" s="4">
        <v>45249</v>
      </c>
      <c r="C9712" s="2">
        <v>214851.45</v>
      </c>
      <c r="D9712" t="s">
        <v>849</v>
      </c>
      <c r="E9712" t="s">
        <v>850</v>
      </c>
      <c r="F9712" t="s">
        <v>11</v>
      </c>
      <c r="G9712" t="s">
        <v>34</v>
      </c>
      <c r="H9712" t="s">
        <v>731</v>
      </c>
      <c r="J9712" t="s">
        <v>20394</v>
      </c>
      <c r="K9712" t="str">
        <f>IF(COUNTIF(Customers!A:A, H9712)&gt;0, "Valid", "Invalid")</f>
        <v>Valid</v>
      </c>
      <c r="L9712" t="str">
        <f t="shared" si="755"/>
        <v>11</v>
      </c>
      <c r="M9712" t="str">
        <f t="shared" si="756"/>
        <v>2023</v>
      </c>
      <c r="N9712">
        <f t="shared" si="757"/>
        <v>214851.45</v>
      </c>
      <c r="O9712">
        <f t="shared" si="758"/>
        <v>214851.45</v>
      </c>
      <c r="P9712" t="str">
        <f t="shared" si="759"/>
        <v/>
      </c>
      <c r="Q9712" s="48" t="str">
        <f>IF(O9712="","",
   IF(OR(O9712&lt;EDA_Outlier_Analysis!$C$10, O9712&gt;EDA_Outlier_Analysis!$C$11),
      "Outlier",
      "Normal"))</f>
        <v>Normal</v>
      </c>
      <c r="R9712" t="str">
        <f>IF(P9712="","",
   IF(OR(P9712 &lt; EDA_Outlier_Analysis!$F$7, P9712 &gt; EDA_Outlier_Analysis!$F$8),
      "Outlier",
      "Normal"))</f>
        <v/>
      </c>
      <c r="S9712" t="str">
        <f>IF(N9712="","",
   IF(OR(N9712 &lt;EDA_Outlier_Analysis!$I$10, N9712 &gt; EDA_Outlier_Analysis!$I$11),
      "Outlier",
      "Normal"))</f>
        <v>Normal</v>
      </c>
    </row>
    <row r="9713" spans="1:19">
      <c r="A9713" t="s">
        <v>20395</v>
      </c>
      <c r="B9713" s="4">
        <v>44867</v>
      </c>
      <c r="C9713" s="2">
        <v>194605.19</v>
      </c>
      <c r="D9713" t="s">
        <v>849</v>
      </c>
      <c r="E9713" t="s">
        <v>850</v>
      </c>
      <c r="F9713" t="s">
        <v>10</v>
      </c>
      <c r="G9713" t="s">
        <v>20</v>
      </c>
      <c r="H9713" t="s">
        <v>299</v>
      </c>
      <c r="J9713" t="s">
        <v>20396</v>
      </c>
      <c r="K9713" t="str">
        <f>IF(COUNTIF(Customers!A:A, H9713)&gt;0, "Valid", "Invalid")</f>
        <v>Valid</v>
      </c>
      <c r="L9713" t="str">
        <f t="shared" si="755"/>
        <v>11</v>
      </c>
      <c r="M9713" t="str">
        <f t="shared" si="756"/>
        <v>2022</v>
      </c>
      <c r="N9713">
        <f t="shared" si="757"/>
        <v>194605.19</v>
      </c>
      <c r="O9713">
        <f t="shared" si="758"/>
        <v>194605.19</v>
      </c>
      <c r="P9713" t="str">
        <f t="shared" si="759"/>
        <v/>
      </c>
      <c r="Q9713" s="48" t="str">
        <f>IF(O9713="","",
   IF(OR(O9713&lt;EDA_Outlier_Analysis!$C$10, O9713&gt;EDA_Outlier_Analysis!$C$11),
      "Outlier",
      "Normal"))</f>
        <v>Normal</v>
      </c>
      <c r="R9713" t="str">
        <f>IF(P9713="","",
   IF(OR(P9713 &lt; EDA_Outlier_Analysis!$F$7, P9713 &gt; EDA_Outlier_Analysis!$F$8),
      "Outlier",
      "Normal"))</f>
        <v/>
      </c>
      <c r="S9713" t="str">
        <f>IF(N9713="","",
   IF(OR(N9713 &lt;EDA_Outlier_Analysis!$I$10, N9713 &gt; EDA_Outlier_Analysis!$I$11),
      "Outlier",
      "Normal"))</f>
        <v>Normal</v>
      </c>
    </row>
    <row r="9714" spans="1:19">
      <c r="A9714" t="s">
        <v>20397</v>
      </c>
      <c r="B9714" s="4">
        <v>45191</v>
      </c>
      <c r="C9714" s="2">
        <v>-43435.21</v>
      </c>
      <c r="D9714" t="s">
        <v>840</v>
      </c>
      <c r="E9714" t="s">
        <v>864</v>
      </c>
      <c r="F9714" t="s">
        <v>9</v>
      </c>
      <c r="G9714" t="s">
        <v>34</v>
      </c>
      <c r="I9714" t="s">
        <v>4561</v>
      </c>
      <c r="J9714" t="s">
        <v>20398</v>
      </c>
      <c r="K9714" t="str">
        <f>IF(COUNTIF(Customers!A:A, H9714)&gt;0, "Valid", "Invalid")</f>
        <v>Invalid</v>
      </c>
      <c r="L9714" t="str">
        <f t="shared" si="755"/>
        <v>9</v>
      </c>
      <c r="M9714" t="str">
        <f t="shared" si="756"/>
        <v>2023</v>
      </c>
      <c r="N9714">
        <f t="shared" si="757"/>
        <v>-43435.21</v>
      </c>
      <c r="O9714" t="str">
        <f t="shared" si="758"/>
        <v/>
      </c>
      <c r="P9714">
        <f t="shared" si="759"/>
        <v>43435.21</v>
      </c>
      <c r="Q9714" s="48" t="str">
        <f>IF(O9714="","",
   IF(OR(O9714&lt;EDA_Outlier_Analysis!$C$10, O9714&gt;EDA_Outlier_Analysis!$C$11),
      "Outlier",
      "Normal"))</f>
        <v/>
      </c>
      <c r="R9714" t="str">
        <f>IF(P9714="","",
   IF(OR(P9714 &lt; EDA_Outlier_Analysis!$F$7, P9714 &gt; EDA_Outlier_Analysis!$F$8),
      "Outlier",
      "Normal"))</f>
        <v>Normal</v>
      </c>
      <c r="S9714" t="str">
        <f>IF(N9714="","",
   IF(OR(N9714 &lt;EDA_Outlier_Analysis!$I$10, N9714 &gt; EDA_Outlier_Analysis!$I$11),
      "Outlier",
      "Normal"))</f>
        <v>Normal</v>
      </c>
    </row>
    <row r="9715" spans="1:19">
      <c r="A9715" t="s">
        <v>20399</v>
      </c>
      <c r="B9715" s="4">
        <v>45029</v>
      </c>
      <c r="C9715" s="2">
        <v>161407.01</v>
      </c>
      <c r="D9715" t="s">
        <v>849</v>
      </c>
      <c r="E9715" t="s">
        <v>850</v>
      </c>
      <c r="F9715" t="s">
        <v>9</v>
      </c>
      <c r="G9715" t="s">
        <v>31</v>
      </c>
      <c r="H9715" t="s">
        <v>179</v>
      </c>
      <c r="J9715" t="s">
        <v>20400</v>
      </c>
      <c r="K9715" t="str">
        <f>IF(COUNTIF(Customers!A:A, H9715)&gt;0, "Valid", "Invalid")</f>
        <v>Valid</v>
      </c>
      <c r="L9715" t="str">
        <f t="shared" si="755"/>
        <v>4</v>
      </c>
      <c r="M9715" t="str">
        <f t="shared" si="756"/>
        <v>2023</v>
      </c>
      <c r="N9715">
        <f t="shared" si="757"/>
        <v>161407.01</v>
      </c>
      <c r="O9715">
        <f t="shared" si="758"/>
        <v>161407.01</v>
      </c>
      <c r="P9715" t="str">
        <f t="shared" si="759"/>
        <v/>
      </c>
      <c r="Q9715" s="48" t="str">
        <f>IF(O9715="","",
   IF(OR(O9715&lt;EDA_Outlier_Analysis!$C$10, O9715&gt;EDA_Outlier_Analysis!$C$11),
      "Outlier",
      "Normal"))</f>
        <v>Normal</v>
      </c>
      <c r="R9715" t="str">
        <f>IF(P9715="","",
   IF(OR(P9715 &lt; EDA_Outlier_Analysis!$F$7, P9715 &gt; EDA_Outlier_Analysis!$F$8),
      "Outlier",
      "Normal"))</f>
        <v/>
      </c>
      <c r="S9715" t="str">
        <f>IF(N9715="","",
   IF(OR(N9715 &lt;EDA_Outlier_Analysis!$I$10, N9715 &gt; EDA_Outlier_Analysis!$I$11),
      "Outlier",
      "Normal"))</f>
        <v>Normal</v>
      </c>
    </row>
    <row r="9716" spans="1:19">
      <c r="A9716" t="s">
        <v>20401</v>
      </c>
      <c r="B9716" s="4">
        <v>44765</v>
      </c>
      <c r="C9716" s="2">
        <v>220400.03</v>
      </c>
      <c r="D9716" t="s">
        <v>849</v>
      </c>
      <c r="E9716" t="s">
        <v>868</v>
      </c>
      <c r="F9716" t="s">
        <v>11</v>
      </c>
      <c r="G9716" t="s">
        <v>20</v>
      </c>
      <c r="H9716" t="s">
        <v>163</v>
      </c>
      <c r="J9716" t="s">
        <v>20402</v>
      </c>
      <c r="K9716" t="str">
        <f>IF(COUNTIF(Customers!A:A, H9716)&gt;0, "Valid", "Invalid")</f>
        <v>Valid</v>
      </c>
      <c r="L9716" t="str">
        <f t="shared" si="755"/>
        <v>7</v>
      </c>
      <c r="M9716" t="str">
        <f t="shared" si="756"/>
        <v>2022</v>
      </c>
      <c r="N9716">
        <f t="shared" si="757"/>
        <v>220400.03</v>
      </c>
      <c r="O9716">
        <f t="shared" si="758"/>
        <v>220400.03</v>
      </c>
      <c r="P9716" t="str">
        <f t="shared" si="759"/>
        <v/>
      </c>
      <c r="Q9716" s="48" t="str">
        <f>IF(O9716="","",
   IF(OR(O9716&lt;EDA_Outlier_Analysis!$C$10, O9716&gt;EDA_Outlier_Analysis!$C$11),
      "Outlier",
      "Normal"))</f>
        <v>Normal</v>
      </c>
      <c r="R9716" t="str">
        <f>IF(P9716="","",
   IF(OR(P9716 &lt; EDA_Outlier_Analysis!$F$7, P9716 &gt; EDA_Outlier_Analysis!$F$8),
      "Outlier",
      "Normal"))</f>
        <v/>
      </c>
      <c r="S9716" t="str">
        <f>IF(N9716="","",
   IF(OR(N9716 &lt;EDA_Outlier_Analysis!$I$10, N9716 &gt; EDA_Outlier_Analysis!$I$11),
      "Outlier",
      "Normal"))</f>
        <v>Normal</v>
      </c>
    </row>
    <row r="9717" spans="1:19">
      <c r="A9717" t="s">
        <v>20403</v>
      </c>
      <c r="B9717" s="4">
        <v>44830</v>
      </c>
      <c r="C9717" s="2">
        <v>97725.36</v>
      </c>
      <c r="D9717" t="s">
        <v>849</v>
      </c>
      <c r="E9717" t="s">
        <v>853</v>
      </c>
      <c r="F9717" t="s">
        <v>10</v>
      </c>
      <c r="G9717" t="s">
        <v>34</v>
      </c>
      <c r="H9717" t="s">
        <v>417</v>
      </c>
      <c r="J9717" t="s">
        <v>20404</v>
      </c>
      <c r="K9717" t="str">
        <f>IF(COUNTIF(Customers!A:A, H9717)&gt;0, "Valid", "Invalid")</f>
        <v>Valid</v>
      </c>
      <c r="L9717" t="str">
        <f t="shared" si="755"/>
        <v>9</v>
      </c>
      <c r="M9717" t="str">
        <f t="shared" si="756"/>
        <v>2022</v>
      </c>
      <c r="N9717">
        <f t="shared" si="757"/>
        <v>97725.36</v>
      </c>
      <c r="O9717">
        <f t="shared" si="758"/>
        <v>97725.36</v>
      </c>
      <c r="P9717" t="str">
        <f t="shared" si="759"/>
        <v/>
      </c>
      <c r="Q9717" s="48" t="str">
        <f>IF(O9717="","",
   IF(OR(O9717&lt;EDA_Outlier_Analysis!$C$10, O9717&gt;EDA_Outlier_Analysis!$C$11),
      "Outlier",
      "Normal"))</f>
        <v>Normal</v>
      </c>
      <c r="R9717" t="str">
        <f>IF(P9717="","",
   IF(OR(P9717 &lt; EDA_Outlier_Analysis!$F$7, P9717 &gt; EDA_Outlier_Analysis!$F$8),
      "Outlier",
      "Normal"))</f>
        <v/>
      </c>
      <c r="S9717" t="str">
        <f>IF(N9717="","",
   IF(OR(N9717 &lt;EDA_Outlier_Analysis!$I$10, N9717 &gt; EDA_Outlier_Analysis!$I$11),
      "Outlier",
      "Normal"))</f>
        <v>Normal</v>
      </c>
    </row>
    <row r="9718" spans="1:19">
      <c r="A9718" t="s">
        <v>20405</v>
      </c>
      <c r="B9718" s="4">
        <v>44809</v>
      </c>
      <c r="C9718" s="2">
        <v>-78114.350000000006</v>
      </c>
      <c r="D9718" t="s">
        <v>840</v>
      </c>
      <c r="E9718" t="s">
        <v>878</v>
      </c>
      <c r="F9718" t="s">
        <v>11</v>
      </c>
      <c r="G9718" t="s">
        <v>24</v>
      </c>
      <c r="I9718" t="s">
        <v>942</v>
      </c>
      <c r="J9718" t="s">
        <v>20406</v>
      </c>
      <c r="K9718" t="str">
        <f>IF(COUNTIF(Customers!A:A, H9718)&gt;0, "Valid", "Invalid")</f>
        <v>Invalid</v>
      </c>
      <c r="L9718" t="str">
        <f t="shared" si="755"/>
        <v>9</v>
      </c>
      <c r="M9718" t="str">
        <f t="shared" si="756"/>
        <v>2022</v>
      </c>
      <c r="N9718">
        <f t="shared" si="757"/>
        <v>-78114.350000000006</v>
      </c>
      <c r="O9718" t="str">
        <f t="shared" si="758"/>
        <v/>
      </c>
      <c r="P9718">
        <f t="shared" si="759"/>
        <v>78114.350000000006</v>
      </c>
      <c r="Q9718" s="48" t="str">
        <f>IF(O9718="","",
   IF(OR(O9718&lt;EDA_Outlier_Analysis!$C$10, O9718&gt;EDA_Outlier_Analysis!$C$11),
      "Outlier",
      "Normal"))</f>
        <v/>
      </c>
      <c r="R9718" t="str">
        <f>IF(P9718="","",
   IF(OR(P9718 &lt; EDA_Outlier_Analysis!$F$7, P9718 &gt; EDA_Outlier_Analysis!$F$8),
      "Outlier",
      "Normal"))</f>
        <v>Outlier</v>
      </c>
      <c r="S9718" t="str">
        <f>IF(N9718="","",
   IF(OR(N9718 &lt;EDA_Outlier_Analysis!$I$10, N9718 &gt; EDA_Outlier_Analysis!$I$11),
      "Outlier",
      "Normal"))</f>
        <v>Normal</v>
      </c>
    </row>
    <row r="9719" spans="1:19">
      <c r="A9719" t="s">
        <v>20407</v>
      </c>
      <c r="B9719" s="4">
        <v>44964</v>
      </c>
      <c r="C9719" s="2">
        <v>124374.7</v>
      </c>
      <c r="D9719" t="s">
        <v>849</v>
      </c>
      <c r="E9719" t="s">
        <v>853</v>
      </c>
      <c r="F9719" t="s">
        <v>9</v>
      </c>
      <c r="G9719" t="s">
        <v>20</v>
      </c>
      <c r="H9719" t="s">
        <v>639</v>
      </c>
      <c r="J9719" t="s">
        <v>20408</v>
      </c>
      <c r="K9719" t="str">
        <f>IF(COUNTIF(Customers!A:A, H9719)&gt;0, "Valid", "Invalid")</f>
        <v>Valid</v>
      </c>
      <c r="L9719" t="str">
        <f t="shared" si="755"/>
        <v>2</v>
      </c>
      <c r="M9719" t="str">
        <f t="shared" si="756"/>
        <v>2023</v>
      </c>
      <c r="N9719">
        <f t="shared" si="757"/>
        <v>124374.7</v>
      </c>
      <c r="O9719">
        <f t="shared" si="758"/>
        <v>124374.7</v>
      </c>
      <c r="P9719" t="str">
        <f t="shared" si="759"/>
        <v/>
      </c>
      <c r="Q9719" s="48" t="str">
        <f>IF(O9719="","",
   IF(OR(O9719&lt;EDA_Outlier_Analysis!$C$10, O9719&gt;EDA_Outlier_Analysis!$C$11),
      "Outlier",
      "Normal"))</f>
        <v>Normal</v>
      </c>
      <c r="R9719" t="str">
        <f>IF(P9719="","",
   IF(OR(P9719 &lt; EDA_Outlier_Analysis!$F$7, P9719 &gt; EDA_Outlier_Analysis!$F$8),
      "Outlier",
      "Normal"))</f>
        <v/>
      </c>
      <c r="S9719" t="str">
        <f>IF(N9719="","",
   IF(OR(N9719 &lt;EDA_Outlier_Analysis!$I$10, N9719 &gt; EDA_Outlier_Analysis!$I$11),
      "Outlier",
      "Normal"))</f>
        <v>Normal</v>
      </c>
    </row>
    <row r="9720" spans="1:19">
      <c r="A9720" t="s">
        <v>20409</v>
      </c>
      <c r="B9720" s="4">
        <v>44920</v>
      </c>
      <c r="C9720" s="2">
        <v>-8652.5499999999993</v>
      </c>
      <c r="D9720" t="s">
        <v>840</v>
      </c>
      <c r="E9720" t="s">
        <v>841</v>
      </c>
      <c r="F9720" t="s">
        <v>11</v>
      </c>
      <c r="G9720" t="s">
        <v>20</v>
      </c>
      <c r="I9720" t="s">
        <v>965</v>
      </c>
      <c r="J9720" t="s">
        <v>20410</v>
      </c>
      <c r="K9720" t="str">
        <f>IF(COUNTIF(Customers!A:A, H9720)&gt;0, "Valid", "Invalid")</f>
        <v>Invalid</v>
      </c>
      <c r="L9720" t="str">
        <f t="shared" si="755"/>
        <v>12</v>
      </c>
      <c r="M9720" t="str">
        <f t="shared" si="756"/>
        <v>2022</v>
      </c>
      <c r="N9720">
        <f t="shared" si="757"/>
        <v>-8652.5499999999993</v>
      </c>
      <c r="O9720" t="str">
        <f t="shared" si="758"/>
        <v/>
      </c>
      <c r="P9720">
        <f t="shared" si="759"/>
        <v>8652.5499999999993</v>
      </c>
      <c r="Q9720" s="48" t="str">
        <f>IF(O9720="","",
   IF(OR(O9720&lt;EDA_Outlier_Analysis!$C$10, O9720&gt;EDA_Outlier_Analysis!$C$11),
      "Outlier",
      "Normal"))</f>
        <v/>
      </c>
      <c r="R9720" t="str">
        <f>IF(P9720="","",
   IF(OR(P9720 &lt; EDA_Outlier_Analysis!$F$7, P9720 &gt; EDA_Outlier_Analysis!$F$8),
      "Outlier",
      "Normal"))</f>
        <v>Outlier</v>
      </c>
      <c r="S9720" t="str">
        <f>IF(N9720="","",
   IF(OR(N9720 &lt;EDA_Outlier_Analysis!$I$10, N9720 &gt; EDA_Outlier_Analysis!$I$11),
      "Outlier",
      "Normal"))</f>
        <v>Normal</v>
      </c>
    </row>
    <row r="9721" spans="1:19">
      <c r="A9721" t="s">
        <v>20411</v>
      </c>
      <c r="B9721" s="4">
        <v>44806</v>
      </c>
      <c r="C9721" s="2">
        <v>191839.91</v>
      </c>
      <c r="D9721" t="s">
        <v>849</v>
      </c>
      <c r="E9721" t="s">
        <v>853</v>
      </c>
      <c r="F9721" t="s">
        <v>11</v>
      </c>
      <c r="G9721" t="s">
        <v>31</v>
      </c>
      <c r="H9721" t="s">
        <v>759</v>
      </c>
      <c r="J9721" t="s">
        <v>20412</v>
      </c>
      <c r="K9721" t="str">
        <f>IF(COUNTIF(Customers!A:A, H9721)&gt;0, "Valid", "Invalid")</f>
        <v>Valid</v>
      </c>
      <c r="L9721" t="str">
        <f t="shared" si="755"/>
        <v>9</v>
      </c>
      <c r="M9721" t="str">
        <f t="shared" si="756"/>
        <v>2022</v>
      </c>
      <c r="N9721">
        <f t="shared" si="757"/>
        <v>191839.91</v>
      </c>
      <c r="O9721">
        <f t="shared" si="758"/>
        <v>191839.91</v>
      </c>
      <c r="P9721" t="str">
        <f t="shared" si="759"/>
        <v/>
      </c>
      <c r="Q9721" s="48" t="str">
        <f>IF(O9721="","",
   IF(OR(O9721&lt;EDA_Outlier_Analysis!$C$10, O9721&gt;EDA_Outlier_Analysis!$C$11),
      "Outlier",
      "Normal"))</f>
        <v>Normal</v>
      </c>
      <c r="R9721" t="str">
        <f>IF(P9721="","",
   IF(OR(P9721 &lt; EDA_Outlier_Analysis!$F$7, P9721 &gt; EDA_Outlier_Analysis!$F$8),
      "Outlier",
      "Normal"))</f>
        <v/>
      </c>
      <c r="S9721" t="str">
        <f>IF(N9721="","",
   IF(OR(N9721 &lt;EDA_Outlier_Analysis!$I$10, N9721 &gt; EDA_Outlier_Analysis!$I$11),
      "Outlier",
      "Normal"))</f>
        <v>Normal</v>
      </c>
    </row>
    <row r="9722" spans="1:19">
      <c r="A9722" t="s">
        <v>20413</v>
      </c>
      <c r="B9722" s="4">
        <v>44878</v>
      </c>
      <c r="C9722" s="2">
        <v>174480.92</v>
      </c>
      <c r="D9722" t="s">
        <v>849</v>
      </c>
      <c r="E9722" t="s">
        <v>850</v>
      </c>
      <c r="F9722" t="s">
        <v>11</v>
      </c>
      <c r="G9722" t="s">
        <v>34</v>
      </c>
      <c r="H9722" t="s">
        <v>225</v>
      </c>
      <c r="J9722" t="s">
        <v>20414</v>
      </c>
      <c r="K9722" t="str">
        <f>IF(COUNTIF(Customers!A:A, H9722)&gt;0, "Valid", "Invalid")</f>
        <v>Valid</v>
      </c>
      <c r="L9722" t="str">
        <f t="shared" si="755"/>
        <v>11</v>
      </c>
      <c r="M9722" t="str">
        <f t="shared" si="756"/>
        <v>2022</v>
      </c>
      <c r="N9722">
        <f t="shared" si="757"/>
        <v>174480.92</v>
      </c>
      <c r="O9722">
        <f t="shared" si="758"/>
        <v>174480.92</v>
      </c>
      <c r="P9722" t="str">
        <f t="shared" si="759"/>
        <v/>
      </c>
      <c r="Q9722" s="48" t="str">
        <f>IF(O9722="","",
   IF(OR(O9722&lt;EDA_Outlier_Analysis!$C$10, O9722&gt;EDA_Outlier_Analysis!$C$11),
      "Outlier",
      "Normal"))</f>
        <v>Normal</v>
      </c>
      <c r="R9722" t="str">
        <f>IF(P9722="","",
   IF(OR(P9722 &lt; EDA_Outlier_Analysis!$F$7, P9722 &gt; EDA_Outlier_Analysis!$F$8),
      "Outlier",
      "Normal"))</f>
        <v/>
      </c>
      <c r="S9722" t="str">
        <f>IF(N9722="","",
   IF(OR(N9722 &lt;EDA_Outlier_Analysis!$I$10, N9722 &gt; EDA_Outlier_Analysis!$I$11),
      "Outlier",
      "Normal"))</f>
        <v>Normal</v>
      </c>
    </row>
    <row r="9723" spans="1:19">
      <c r="A9723" t="s">
        <v>20415</v>
      </c>
      <c r="B9723" s="4">
        <v>44699</v>
      </c>
      <c r="C9723" s="2">
        <v>-29537.279999999999</v>
      </c>
      <c r="D9723" t="s">
        <v>840</v>
      </c>
      <c r="E9723" t="s">
        <v>864</v>
      </c>
      <c r="F9723" t="s">
        <v>9</v>
      </c>
      <c r="G9723" t="s">
        <v>24</v>
      </c>
      <c r="I9723" t="s">
        <v>954</v>
      </c>
      <c r="J9723" t="s">
        <v>20416</v>
      </c>
      <c r="K9723" t="str">
        <f>IF(COUNTIF(Customers!A:A, H9723)&gt;0, "Valid", "Invalid")</f>
        <v>Invalid</v>
      </c>
      <c r="L9723" t="str">
        <f t="shared" si="755"/>
        <v>5</v>
      </c>
      <c r="M9723" t="str">
        <f t="shared" si="756"/>
        <v>2022</v>
      </c>
      <c r="N9723">
        <f t="shared" si="757"/>
        <v>-29537.279999999999</v>
      </c>
      <c r="O9723" t="str">
        <f t="shared" si="758"/>
        <v/>
      </c>
      <c r="P9723">
        <f t="shared" si="759"/>
        <v>29537.279999999999</v>
      </c>
      <c r="Q9723" s="48" t="str">
        <f>IF(O9723="","",
   IF(OR(O9723&lt;EDA_Outlier_Analysis!$C$10, O9723&gt;EDA_Outlier_Analysis!$C$11),
      "Outlier",
      "Normal"))</f>
        <v/>
      </c>
      <c r="R9723" t="str">
        <f>IF(P9723="","",
   IF(OR(P9723 &lt; EDA_Outlier_Analysis!$F$7, P9723 &gt; EDA_Outlier_Analysis!$F$8),
      "Outlier",
      "Normal"))</f>
        <v>Normal</v>
      </c>
      <c r="S9723" t="str">
        <f>IF(N9723="","",
   IF(OR(N9723 &lt;EDA_Outlier_Analysis!$I$10, N9723 &gt; EDA_Outlier_Analysis!$I$11),
      "Outlier",
      "Normal"))</f>
        <v>Normal</v>
      </c>
    </row>
    <row r="9724" spans="1:19">
      <c r="A9724" t="s">
        <v>20417</v>
      </c>
      <c r="B9724" s="4">
        <v>44684</v>
      </c>
      <c r="C9724" s="2">
        <v>-3916.11</v>
      </c>
      <c r="D9724" t="s">
        <v>840</v>
      </c>
      <c r="E9724" t="s">
        <v>856</v>
      </c>
      <c r="F9724" t="s">
        <v>11</v>
      </c>
      <c r="G9724" t="s">
        <v>24</v>
      </c>
      <c r="I9724" t="s">
        <v>1533</v>
      </c>
      <c r="J9724" t="s">
        <v>20418</v>
      </c>
      <c r="K9724" t="str">
        <f>IF(COUNTIF(Customers!A:A, H9724)&gt;0, "Valid", "Invalid")</f>
        <v>Invalid</v>
      </c>
      <c r="L9724" t="str">
        <f t="shared" si="755"/>
        <v>5</v>
      </c>
      <c r="M9724" t="str">
        <f t="shared" si="756"/>
        <v>2022</v>
      </c>
      <c r="N9724">
        <f t="shared" si="757"/>
        <v>-3916.11</v>
      </c>
      <c r="O9724" t="str">
        <f t="shared" si="758"/>
        <v/>
      </c>
      <c r="P9724">
        <f t="shared" si="759"/>
        <v>3916.11</v>
      </c>
      <c r="Q9724" s="48" t="str">
        <f>IF(O9724="","",
   IF(OR(O9724&lt;EDA_Outlier_Analysis!$C$10, O9724&gt;EDA_Outlier_Analysis!$C$11),
      "Outlier",
      "Normal"))</f>
        <v/>
      </c>
      <c r="R9724" t="str">
        <f>IF(P9724="","",
   IF(OR(P9724 &lt; EDA_Outlier_Analysis!$F$7, P9724 &gt; EDA_Outlier_Analysis!$F$8),
      "Outlier",
      "Normal"))</f>
        <v>Outlier</v>
      </c>
      <c r="S9724" t="str">
        <f>IF(N9724="","",
   IF(OR(N9724 &lt;EDA_Outlier_Analysis!$I$10, N9724 &gt; EDA_Outlier_Analysis!$I$11),
      "Outlier",
      "Normal"))</f>
        <v>Normal</v>
      </c>
    </row>
    <row r="9725" spans="1:19">
      <c r="A9725" t="s">
        <v>20419</v>
      </c>
      <c r="B9725" s="4">
        <v>45262</v>
      </c>
      <c r="C9725" s="2">
        <v>144110.22</v>
      </c>
      <c r="D9725" t="s">
        <v>849</v>
      </c>
      <c r="E9725" t="s">
        <v>853</v>
      </c>
      <c r="F9725" t="s">
        <v>10</v>
      </c>
      <c r="G9725" t="s">
        <v>24</v>
      </c>
      <c r="H9725" t="s">
        <v>369</v>
      </c>
      <c r="J9725" t="s">
        <v>20420</v>
      </c>
      <c r="K9725" t="str">
        <f>IF(COUNTIF(Customers!A:A, H9725)&gt;0, "Valid", "Invalid")</f>
        <v>Valid</v>
      </c>
      <c r="L9725" t="str">
        <f t="shared" si="755"/>
        <v>12</v>
      </c>
      <c r="M9725" t="str">
        <f t="shared" si="756"/>
        <v>2023</v>
      </c>
      <c r="N9725">
        <f t="shared" si="757"/>
        <v>144110.22</v>
      </c>
      <c r="O9725">
        <f t="shared" si="758"/>
        <v>144110.22</v>
      </c>
      <c r="P9725" t="str">
        <f t="shared" si="759"/>
        <v/>
      </c>
      <c r="Q9725" s="48" t="str">
        <f>IF(O9725="","",
   IF(OR(O9725&lt;EDA_Outlier_Analysis!$C$10, O9725&gt;EDA_Outlier_Analysis!$C$11),
      "Outlier",
      "Normal"))</f>
        <v>Normal</v>
      </c>
      <c r="R9725" t="str">
        <f>IF(P9725="","",
   IF(OR(P9725 &lt; EDA_Outlier_Analysis!$F$7, P9725 &gt; EDA_Outlier_Analysis!$F$8),
      "Outlier",
      "Normal"))</f>
        <v/>
      </c>
      <c r="S9725" t="str">
        <f>IF(N9725="","",
   IF(OR(N9725 &lt;EDA_Outlier_Analysis!$I$10, N9725 &gt; EDA_Outlier_Analysis!$I$11),
      "Outlier",
      "Normal"))</f>
        <v>Normal</v>
      </c>
    </row>
    <row r="9726" spans="1:19">
      <c r="A9726" t="s">
        <v>20421</v>
      </c>
      <c r="B9726" s="4">
        <v>44671</v>
      </c>
      <c r="C9726" s="2">
        <v>155893.68</v>
      </c>
      <c r="D9726" t="s">
        <v>849</v>
      </c>
      <c r="E9726" t="s">
        <v>853</v>
      </c>
      <c r="F9726" t="s">
        <v>10</v>
      </c>
      <c r="G9726" t="s">
        <v>34</v>
      </c>
      <c r="H9726" t="s">
        <v>513</v>
      </c>
      <c r="J9726" t="s">
        <v>20422</v>
      </c>
      <c r="K9726" t="str">
        <f>IF(COUNTIF(Customers!A:A, H9726)&gt;0, "Valid", "Invalid")</f>
        <v>Valid</v>
      </c>
      <c r="L9726" t="str">
        <f t="shared" si="755"/>
        <v>4</v>
      </c>
      <c r="M9726" t="str">
        <f t="shared" si="756"/>
        <v>2022</v>
      </c>
      <c r="N9726">
        <f t="shared" si="757"/>
        <v>155893.68</v>
      </c>
      <c r="O9726">
        <f t="shared" si="758"/>
        <v>155893.68</v>
      </c>
      <c r="P9726" t="str">
        <f t="shared" si="759"/>
        <v/>
      </c>
      <c r="Q9726" s="48" t="str">
        <f>IF(O9726="","",
   IF(OR(O9726&lt;EDA_Outlier_Analysis!$C$10, O9726&gt;EDA_Outlier_Analysis!$C$11),
      "Outlier",
      "Normal"))</f>
        <v>Normal</v>
      </c>
      <c r="R9726" t="str">
        <f>IF(P9726="","",
   IF(OR(P9726 &lt; EDA_Outlier_Analysis!$F$7, P9726 &gt; EDA_Outlier_Analysis!$F$8),
      "Outlier",
      "Normal"))</f>
        <v/>
      </c>
      <c r="S9726" t="str">
        <f>IF(N9726="","",
   IF(OR(N9726 &lt;EDA_Outlier_Analysis!$I$10, N9726 &gt; EDA_Outlier_Analysis!$I$11),
      "Outlier",
      "Normal"))</f>
        <v>Normal</v>
      </c>
    </row>
    <row r="9727" spans="1:19">
      <c r="A9727" t="s">
        <v>20423</v>
      </c>
      <c r="B9727" s="4">
        <v>44875</v>
      </c>
      <c r="C9727" s="2">
        <v>10364.89</v>
      </c>
      <c r="D9727" t="s">
        <v>849</v>
      </c>
      <c r="E9727" t="s">
        <v>850</v>
      </c>
      <c r="F9727" t="s">
        <v>11</v>
      </c>
      <c r="G9727" t="s">
        <v>24</v>
      </c>
      <c r="H9727" t="s">
        <v>213</v>
      </c>
      <c r="J9727" t="s">
        <v>20424</v>
      </c>
      <c r="K9727" t="str">
        <f>IF(COUNTIF(Customers!A:A, H9727)&gt;0, "Valid", "Invalid")</f>
        <v>Valid</v>
      </c>
      <c r="L9727" t="str">
        <f t="shared" si="755"/>
        <v>11</v>
      </c>
      <c r="M9727" t="str">
        <f t="shared" si="756"/>
        <v>2022</v>
      </c>
      <c r="N9727">
        <f t="shared" si="757"/>
        <v>10364.89</v>
      </c>
      <c r="O9727">
        <f t="shared" si="758"/>
        <v>10364.89</v>
      </c>
      <c r="P9727" t="str">
        <f t="shared" si="759"/>
        <v/>
      </c>
      <c r="Q9727" s="48" t="str">
        <f>IF(O9727="","",
   IF(OR(O9727&lt;EDA_Outlier_Analysis!$C$10, O9727&gt;EDA_Outlier_Analysis!$C$11),
      "Outlier",
      "Normal"))</f>
        <v>Outlier</v>
      </c>
      <c r="R9727" t="str">
        <f>IF(P9727="","",
   IF(OR(P9727 &lt; EDA_Outlier_Analysis!$F$7, P9727 &gt; EDA_Outlier_Analysis!$F$8),
      "Outlier",
      "Normal"))</f>
        <v/>
      </c>
      <c r="S9727" t="str">
        <f>IF(N9727="","",
   IF(OR(N9727 &lt;EDA_Outlier_Analysis!$I$10, N9727 &gt; EDA_Outlier_Analysis!$I$11),
      "Outlier",
      "Normal"))</f>
        <v>Normal</v>
      </c>
    </row>
    <row r="9728" spans="1:19">
      <c r="A9728" t="s">
        <v>20425</v>
      </c>
      <c r="B9728" s="4">
        <v>44922</v>
      </c>
      <c r="C9728" s="2">
        <v>112288.73</v>
      </c>
      <c r="D9728" t="s">
        <v>849</v>
      </c>
      <c r="E9728" t="s">
        <v>853</v>
      </c>
      <c r="F9728" t="s">
        <v>10</v>
      </c>
      <c r="G9728" t="s">
        <v>31</v>
      </c>
      <c r="H9728" t="s">
        <v>655</v>
      </c>
      <c r="J9728" t="s">
        <v>20426</v>
      </c>
      <c r="K9728" t="str">
        <f>IF(COUNTIF(Customers!A:A, H9728)&gt;0, "Valid", "Invalid")</f>
        <v>Valid</v>
      </c>
      <c r="L9728" t="str">
        <f t="shared" si="755"/>
        <v>12</v>
      </c>
      <c r="M9728" t="str">
        <f t="shared" si="756"/>
        <v>2022</v>
      </c>
      <c r="N9728">
        <f t="shared" si="757"/>
        <v>112288.73</v>
      </c>
      <c r="O9728">
        <f t="shared" si="758"/>
        <v>112288.73</v>
      </c>
      <c r="P9728" t="str">
        <f t="shared" si="759"/>
        <v/>
      </c>
      <c r="Q9728" s="48" t="str">
        <f>IF(O9728="","",
   IF(OR(O9728&lt;EDA_Outlier_Analysis!$C$10, O9728&gt;EDA_Outlier_Analysis!$C$11),
      "Outlier",
      "Normal"))</f>
        <v>Normal</v>
      </c>
      <c r="R9728" t="str">
        <f>IF(P9728="","",
   IF(OR(P9728 &lt; EDA_Outlier_Analysis!$F$7, P9728 &gt; EDA_Outlier_Analysis!$F$8),
      "Outlier",
      "Normal"))</f>
        <v/>
      </c>
      <c r="S9728" t="str">
        <f>IF(N9728="","",
   IF(OR(N9728 &lt;EDA_Outlier_Analysis!$I$10, N9728 &gt; EDA_Outlier_Analysis!$I$11),
      "Outlier",
      "Normal"))</f>
        <v>Normal</v>
      </c>
    </row>
    <row r="9729" spans="1:19">
      <c r="A9729" t="s">
        <v>20427</v>
      </c>
      <c r="B9729" s="4">
        <v>45264</v>
      </c>
      <c r="C9729" s="2">
        <v>-40995.82</v>
      </c>
      <c r="D9729" t="s">
        <v>840</v>
      </c>
      <c r="E9729" t="s">
        <v>864</v>
      </c>
      <c r="F9729" t="s">
        <v>9</v>
      </c>
      <c r="G9729" t="s">
        <v>24</v>
      </c>
      <c r="I9729" t="s">
        <v>960</v>
      </c>
      <c r="J9729" t="s">
        <v>20428</v>
      </c>
      <c r="K9729" t="str">
        <f>IF(COUNTIF(Customers!A:A, H9729)&gt;0, "Valid", "Invalid")</f>
        <v>Invalid</v>
      </c>
      <c r="L9729" t="str">
        <f t="shared" si="755"/>
        <v>12</v>
      </c>
      <c r="M9729" t="str">
        <f t="shared" si="756"/>
        <v>2023</v>
      </c>
      <c r="N9729">
        <f t="shared" si="757"/>
        <v>-40995.82</v>
      </c>
      <c r="O9729" t="str">
        <f t="shared" si="758"/>
        <v/>
      </c>
      <c r="P9729">
        <f t="shared" si="759"/>
        <v>40995.82</v>
      </c>
      <c r="Q9729" s="48" t="str">
        <f>IF(O9729="","",
   IF(OR(O9729&lt;EDA_Outlier_Analysis!$C$10, O9729&gt;EDA_Outlier_Analysis!$C$11),
      "Outlier",
      "Normal"))</f>
        <v/>
      </c>
      <c r="R9729" t="str">
        <f>IF(P9729="","",
   IF(OR(P9729 &lt; EDA_Outlier_Analysis!$F$7, P9729 &gt; EDA_Outlier_Analysis!$F$8),
      "Outlier",
      "Normal"))</f>
        <v>Normal</v>
      </c>
      <c r="S9729" t="str">
        <f>IF(N9729="","",
   IF(OR(N9729 &lt;EDA_Outlier_Analysis!$I$10, N9729 &gt; EDA_Outlier_Analysis!$I$11),
      "Outlier",
      "Normal"))</f>
        <v>Normal</v>
      </c>
    </row>
    <row r="9730" spans="1:19">
      <c r="A9730" t="s">
        <v>20429</v>
      </c>
      <c r="B9730" s="4">
        <v>44713</v>
      </c>
      <c r="C9730" s="2">
        <v>-27337.69</v>
      </c>
      <c r="D9730" t="s">
        <v>840</v>
      </c>
      <c r="E9730" t="s">
        <v>878</v>
      </c>
      <c r="F9730" t="s">
        <v>10</v>
      </c>
      <c r="G9730" t="s">
        <v>34</v>
      </c>
      <c r="I9730" t="s">
        <v>1448</v>
      </c>
      <c r="J9730" t="s">
        <v>20430</v>
      </c>
      <c r="K9730" t="str">
        <f>IF(COUNTIF(Customers!A:A, H9730)&gt;0, "Valid", "Invalid")</f>
        <v>Invalid</v>
      </c>
      <c r="L9730" t="str">
        <f t="shared" si="755"/>
        <v>6</v>
      </c>
      <c r="M9730" t="str">
        <f t="shared" si="756"/>
        <v>2022</v>
      </c>
      <c r="N9730">
        <f t="shared" si="757"/>
        <v>-27337.69</v>
      </c>
      <c r="O9730" t="str">
        <f t="shared" si="758"/>
        <v/>
      </c>
      <c r="P9730">
        <f t="shared" si="759"/>
        <v>27337.69</v>
      </c>
      <c r="Q9730" s="48" t="str">
        <f>IF(O9730="","",
   IF(OR(O9730&lt;EDA_Outlier_Analysis!$C$10, O9730&gt;EDA_Outlier_Analysis!$C$11),
      "Outlier",
      "Normal"))</f>
        <v/>
      </c>
      <c r="R9730" t="str">
        <f>IF(P9730="","",
   IF(OR(P9730 &lt; EDA_Outlier_Analysis!$F$7, P9730 &gt; EDA_Outlier_Analysis!$F$8),
      "Outlier",
      "Normal"))</f>
        <v>Normal</v>
      </c>
      <c r="S9730" t="str">
        <f>IF(N9730="","",
   IF(OR(N9730 &lt;EDA_Outlier_Analysis!$I$10, N9730 &gt; EDA_Outlier_Analysis!$I$11),
      "Outlier",
      "Normal"))</f>
        <v>Normal</v>
      </c>
    </row>
    <row r="9731" spans="1:19">
      <c r="A9731" t="s">
        <v>20431</v>
      </c>
      <c r="B9731" s="4">
        <v>45069</v>
      </c>
      <c r="C9731" s="2">
        <v>-25561.02</v>
      </c>
      <c r="D9731" t="s">
        <v>840</v>
      </c>
      <c r="E9731" t="s">
        <v>841</v>
      </c>
      <c r="F9731" t="s">
        <v>10</v>
      </c>
      <c r="G9731" t="s">
        <v>31</v>
      </c>
      <c r="I9731" t="s">
        <v>1428</v>
      </c>
      <c r="J9731" t="s">
        <v>20432</v>
      </c>
      <c r="K9731" t="str">
        <f>IF(COUNTIF(Customers!A:A, H9731)&gt;0, "Valid", "Invalid")</f>
        <v>Invalid</v>
      </c>
      <c r="L9731" t="str">
        <f t="shared" ref="L9731:L9794" si="760">TEXT(B9731,"m")</f>
        <v>5</v>
      </c>
      <c r="M9731" t="str">
        <f t="shared" ref="M9731:M9794" si="761">TEXT(B9731,"yyyy")</f>
        <v>2023</v>
      </c>
      <c r="N9731">
        <f t="shared" ref="N9731:N9794" si="762">IF(D9731="Revenue",C9731,-ABS(C9731))</f>
        <v>-25561.02</v>
      </c>
      <c r="O9731" t="str">
        <f t="shared" ref="O9731:O9794" si="763">IF(D9731="Revenue", C9731, "")</f>
        <v/>
      </c>
      <c r="P9731">
        <f t="shared" ref="P9731:P9794" si="764">IF(D9731="Expense", ABS(C9731), "")</f>
        <v>25561.02</v>
      </c>
      <c r="Q9731" s="48" t="str">
        <f>IF(O9731="","",
   IF(OR(O9731&lt;EDA_Outlier_Analysis!$C$10, O9731&gt;EDA_Outlier_Analysis!$C$11),
      "Outlier",
      "Normal"))</f>
        <v/>
      </c>
      <c r="R9731" t="str">
        <f>IF(P9731="","",
   IF(OR(P9731 &lt; EDA_Outlier_Analysis!$F$7, P9731 &gt; EDA_Outlier_Analysis!$F$8),
      "Outlier",
      "Normal"))</f>
        <v>Outlier</v>
      </c>
      <c r="S9731" t="str">
        <f>IF(N9731="","",
   IF(OR(N9731 &lt;EDA_Outlier_Analysis!$I$10, N9731 &gt; EDA_Outlier_Analysis!$I$11),
      "Outlier",
      "Normal"))</f>
        <v>Normal</v>
      </c>
    </row>
    <row r="9732" spans="1:19">
      <c r="A9732" t="s">
        <v>20433</v>
      </c>
      <c r="B9732" s="4">
        <v>44725</v>
      </c>
      <c r="C9732" s="2">
        <v>134421.37</v>
      </c>
      <c r="D9732" t="s">
        <v>849</v>
      </c>
      <c r="E9732" t="s">
        <v>853</v>
      </c>
      <c r="F9732" t="s">
        <v>9</v>
      </c>
      <c r="G9732" t="s">
        <v>20</v>
      </c>
      <c r="H9732" t="s">
        <v>417</v>
      </c>
      <c r="J9732" t="s">
        <v>20434</v>
      </c>
      <c r="K9732" t="str">
        <f>IF(COUNTIF(Customers!A:A, H9732)&gt;0, "Valid", "Invalid")</f>
        <v>Valid</v>
      </c>
      <c r="L9732" t="str">
        <f t="shared" si="760"/>
        <v>6</v>
      </c>
      <c r="M9732" t="str">
        <f t="shared" si="761"/>
        <v>2022</v>
      </c>
      <c r="N9732">
        <f t="shared" si="762"/>
        <v>134421.37</v>
      </c>
      <c r="O9732">
        <f t="shared" si="763"/>
        <v>134421.37</v>
      </c>
      <c r="P9732" t="str">
        <f t="shared" si="764"/>
        <v/>
      </c>
      <c r="Q9732" s="48" t="str">
        <f>IF(O9732="","",
   IF(OR(O9732&lt;EDA_Outlier_Analysis!$C$10, O9732&gt;EDA_Outlier_Analysis!$C$11),
      "Outlier",
      "Normal"))</f>
        <v>Normal</v>
      </c>
      <c r="R9732" t="str">
        <f>IF(P9732="","",
   IF(OR(P9732 &lt; EDA_Outlier_Analysis!$F$7, P9732 &gt; EDA_Outlier_Analysis!$F$8),
      "Outlier",
      "Normal"))</f>
        <v/>
      </c>
      <c r="S9732" t="str">
        <f>IF(N9732="","",
   IF(OR(N9732 &lt;EDA_Outlier_Analysis!$I$10, N9732 &gt; EDA_Outlier_Analysis!$I$11),
      "Outlier",
      "Normal"))</f>
        <v>Normal</v>
      </c>
    </row>
    <row r="9733" spans="1:19">
      <c r="A9733" t="s">
        <v>20435</v>
      </c>
      <c r="B9733" s="4">
        <v>45100</v>
      </c>
      <c r="C9733" s="2">
        <v>157558.85</v>
      </c>
      <c r="D9733" t="s">
        <v>849</v>
      </c>
      <c r="E9733" t="s">
        <v>868</v>
      </c>
      <c r="F9733" t="s">
        <v>10</v>
      </c>
      <c r="G9733" t="s">
        <v>31</v>
      </c>
      <c r="H9733" t="s">
        <v>347</v>
      </c>
      <c r="J9733" t="s">
        <v>20436</v>
      </c>
      <c r="K9733" t="str">
        <f>IF(COUNTIF(Customers!A:A, H9733)&gt;0, "Valid", "Invalid")</f>
        <v>Valid</v>
      </c>
      <c r="L9733" t="str">
        <f t="shared" si="760"/>
        <v>6</v>
      </c>
      <c r="M9733" t="str">
        <f t="shared" si="761"/>
        <v>2023</v>
      </c>
      <c r="N9733">
        <f t="shared" si="762"/>
        <v>157558.85</v>
      </c>
      <c r="O9733">
        <f t="shared" si="763"/>
        <v>157558.85</v>
      </c>
      <c r="P9733" t="str">
        <f t="shared" si="764"/>
        <v/>
      </c>
      <c r="Q9733" s="48" t="str">
        <f>IF(O9733="","",
   IF(OR(O9733&lt;EDA_Outlier_Analysis!$C$10, O9733&gt;EDA_Outlier_Analysis!$C$11),
      "Outlier",
      "Normal"))</f>
        <v>Normal</v>
      </c>
      <c r="R9733" t="str">
        <f>IF(P9733="","",
   IF(OR(P9733 &lt; EDA_Outlier_Analysis!$F$7, P9733 &gt; EDA_Outlier_Analysis!$F$8),
      "Outlier",
      "Normal"))</f>
        <v/>
      </c>
      <c r="S9733" t="str">
        <f>IF(N9733="","",
   IF(OR(N9733 &lt;EDA_Outlier_Analysis!$I$10, N9733 &gt; EDA_Outlier_Analysis!$I$11),
      "Outlier",
      "Normal"))</f>
        <v>Normal</v>
      </c>
    </row>
    <row r="9734" spans="1:19">
      <c r="A9734" t="s">
        <v>20437</v>
      </c>
      <c r="B9734" s="4">
        <v>44755</v>
      </c>
      <c r="C9734" s="2">
        <v>256834.79</v>
      </c>
      <c r="D9734" t="s">
        <v>849</v>
      </c>
      <c r="E9734" t="s">
        <v>868</v>
      </c>
      <c r="F9734" t="s">
        <v>11</v>
      </c>
      <c r="G9734" t="s">
        <v>31</v>
      </c>
      <c r="H9734" t="s">
        <v>625</v>
      </c>
      <c r="J9734" t="s">
        <v>20438</v>
      </c>
      <c r="K9734" t="str">
        <f>IF(COUNTIF(Customers!A:A, H9734)&gt;0, "Valid", "Invalid")</f>
        <v>Valid</v>
      </c>
      <c r="L9734" t="str">
        <f t="shared" si="760"/>
        <v>7</v>
      </c>
      <c r="M9734" t="str">
        <f t="shared" si="761"/>
        <v>2022</v>
      </c>
      <c r="N9734">
        <f t="shared" si="762"/>
        <v>256834.79</v>
      </c>
      <c r="O9734">
        <f t="shared" si="763"/>
        <v>256834.79</v>
      </c>
      <c r="P9734" t="str">
        <f t="shared" si="764"/>
        <v/>
      </c>
      <c r="Q9734" s="48" t="str">
        <f>IF(O9734="","",
   IF(OR(O9734&lt;EDA_Outlier_Analysis!$C$10, O9734&gt;EDA_Outlier_Analysis!$C$11),
      "Outlier",
      "Normal"))</f>
        <v>Normal</v>
      </c>
      <c r="R9734" t="str">
        <f>IF(P9734="","",
   IF(OR(P9734 &lt; EDA_Outlier_Analysis!$F$7, P9734 &gt; EDA_Outlier_Analysis!$F$8),
      "Outlier",
      "Normal"))</f>
        <v/>
      </c>
      <c r="S9734" t="str">
        <f>IF(N9734="","",
   IF(OR(N9734 &lt;EDA_Outlier_Analysis!$I$10, N9734 &gt; EDA_Outlier_Analysis!$I$11),
      "Outlier",
      "Normal"))</f>
        <v>Normal</v>
      </c>
    </row>
    <row r="9735" spans="1:19">
      <c r="A9735" t="s">
        <v>20439</v>
      </c>
      <c r="B9735" s="4">
        <v>44706</v>
      </c>
      <c r="C9735" s="2">
        <v>63586.03</v>
      </c>
      <c r="D9735" t="s">
        <v>849</v>
      </c>
      <c r="E9735" t="s">
        <v>850</v>
      </c>
      <c r="F9735" t="s">
        <v>11</v>
      </c>
      <c r="G9735" t="s">
        <v>31</v>
      </c>
      <c r="H9735" t="s">
        <v>129</v>
      </c>
      <c r="J9735" t="s">
        <v>20440</v>
      </c>
      <c r="K9735" t="str">
        <f>IF(COUNTIF(Customers!A:A, H9735)&gt;0, "Valid", "Invalid")</f>
        <v>Valid</v>
      </c>
      <c r="L9735" t="str">
        <f t="shared" si="760"/>
        <v>5</v>
      </c>
      <c r="M9735" t="str">
        <f t="shared" si="761"/>
        <v>2022</v>
      </c>
      <c r="N9735">
        <f t="shared" si="762"/>
        <v>63586.03</v>
      </c>
      <c r="O9735">
        <f t="shared" si="763"/>
        <v>63586.03</v>
      </c>
      <c r="P9735" t="str">
        <f t="shared" si="764"/>
        <v/>
      </c>
      <c r="Q9735" s="48" t="str">
        <f>IF(O9735="","",
   IF(OR(O9735&lt;EDA_Outlier_Analysis!$C$10, O9735&gt;EDA_Outlier_Analysis!$C$11),
      "Outlier",
      "Normal"))</f>
        <v>Normal</v>
      </c>
      <c r="R9735" t="str">
        <f>IF(P9735="","",
   IF(OR(P9735 &lt; EDA_Outlier_Analysis!$F$7, P9735 &gt; EDA_Outlier_Analysis!$F$8),
      "Outlier",
      "Normal"))</f>
        <v/>
      </c>
      <c r="S9735" t="str">
        <f>IF(N9735="","",
   IF(OR(N9735 &lt;EDA_Outlier_Analysis!$I$10, N9735 &gt; EDA_Outlier_Analysis!$I$11),
      "Outlier",
      "Normal"))</f>
        <v>Normal</v>
      </c>
    </row>
    <row r="9736" spans="1:19">
      <c r="A9736" t="s">
        <v>20441</v>
      </c>
      <c r="B9736" s="4">
        <v>44872</v>
      </c>
      <c r="C9736" s="2">
        <v>-44040.98</v>
      </c>
      <c r="D9736" t="s">
        <v>840</v>
      </c>
      <c r="E9736" t="s">
        <v>878</v>
      </c>
      <c r="F9736" t="s">
        <v>10</v>
      </c>
      <c r="G9736" t="s">
        <v>24</v>
      </c>
      <c r="I9736" t="s">
        <v>1468</v>
      </c>
      <c r="J9736" t="s">
        <v>20442</v>
      </c>
      <c r="K9736" t="str">
        <f>IF(COUNTIF(Customers!A:A, H9736)&gt;0, "Valid", "Invalid")</f>
        <v>Invalid</v>
      </c>
      <c r="L9736" t="str">
        <f t="shared" si="760"/>
        <v>11</v>
      </c>
      <c r="M9736" t="str">
        <f t="shared" si="761"/>
        <v>2022</v>
      </c>
      <c r="N9736">
        <f t="shared" si="762"/>
        <v>-44040.98</v>
      </c>
      <c r="O9736" t="str">
        <f t="shared" si="763"/>
        <v/>
      </c>
      <c r="P9736">
        <f t="shared" si="764"/>
        <v>44040.98</v>
      </c>
      <c r="Q9736" s="48" t="str">
        <f>IF(O9736="","",
   IF(OR(O9736&lt;EDA_Outlier_Analysis!$C$10, O9736&gt;EDA_Outlier_Analysis!$C$11),
      "Outlier",
      "Normal"))</f>
        <v/>
      </c>
      <c r="R9736" t="str">
        <f>IF(P9736="","",
   IF(OR(P9736 &lt; EDA_Outlier_Analysis!$F$7, P9736 &gt; EDA_Outlier_Analysis!$F$8),
      "Outlier",
      "Normal"))</f>
        <v>Normal</v>
      </c>
      <c r="S9736" t="str">
        <f>IF(N9736="","",
   IF(OR(N9736 &lt;EDA_Outlier_Analysis!$I$10, N9736 &gt; EDA_Outlier_Analysis!$I$11),
      "Outlier",
      "Normal"))</f>
        <v>Normal</v>
      </c>
    </row>
    <row r="9737" spans="1:19">
      <c r="A9737" t="s">
        <v>20443</v>
      </c>
      <c r="B9737" s="4">
        <v>45181</v>
      </c>
      <c r="C9737" s="2">
        <v>-39220.5</v>
      </c>
      <c r="D9737" t="s">
        <v>840</v>
      </c>
      <c r="E9737" t="s">
        <v>845</v>
      </c>
      <c r="F9737" t="s">
        <v>10</v>
      </c>
      <c r="G9737" t="s">
        <v>31</v>
      </c>
      <c r="I9737" t="s">
        <v>912</v>
      </c>
      <c r="J9737" t="s">
        <v>20444</v>
      </c>
      <c r="K9737" t="str">
        <f>IF(COUNTIF(Customers!A:A, H9737)&gt;0, "Valid", "Invalid")</f>
        <v>Invalid</v>
      </c>
      <c r="L9737" t="str">
        <f t="shared" si="760"/>
        <v>9</v>
      </c>
      <c r="M9737" t="str">
        <f t="shared" si="761"/>
        <v>2023</v>
      </c>
      <c r="N9737">
        <f t="shared" si="762"/>
        <v>-39220.5</v>
      </c>
      <c r="O9737" t="str">
        <f t="shared" si="763"/>
        <v/>
      </c>
      <c r="P9737">
        <f t="shared" si="764"/>
        <v>39220.5</v>
      </c>
      <c r="Q9737" s="48" t="str">
        <f>IF(O9737="","",
   IF(OR(O9737&lt;EDA_Outlier_Analysis!$C$10, O9737&gt;EDA_Outlier_Analysis!$C$11),
      "Outlier",
      "Normal"))</f>
        <v/>
      </c>
      <c r="R9737" t="str">
        <f>IF(P9737="","",
   IF(OR(P9737 &lt; EDA_Outlier_Analysis!$F$7, P9737 &gt; EDA_Outlier_Analysis!$F$8),
      "Outlier",
      "Normal"))</f>
        <v>Normal</v>
      </c>
      <c r="S9737" t="str">
        <f>IF(N9737="","",
   IF(OR(N9737 &lt;EDA_Outlier_Analysis!$I$10, N9737 &gt; EDA_Outlier_Analysis!$I$11),
      "Outlier",
      "Normal"))</f>
        <v>Normal</v>
      </c>
    </row>
    <row r="9738" spans="1:19">
      <c r="A9738" t="s">
        <v>20445</v>
      </c>
      <c r="B9738" s="4">
        <v>45054</v>
      </c>
      <c r="C9738" s="2">
        <v>-56402.46</v>
      </c>
      <c r="D9738" t="s">
        <v>840</v>
      </c>
      <c r="E9738" t="s">
        <v>841</v>
      </c>
      <c r="F9738" t="s">
        <v>11</v>
      </c>
      <c r="G9738" t="s">
        <v>24</v>
      </c>
      <c r="I9738" t="s">
        <v>1210</v>
      </c>
      <c r="J9738" t="s">
        <v>20446</v>
      </c>
      <c r="K9738" t="str">
        <f>IF(COUNTIF(Customers!A:A, H9738)&gt;0, "Valid", "Invalid")</f>
        <v>Invalid</v>
      </c>
      <c r="L9738" t="str">
        <f t="shared" si="760"/>
        <v>5</v>
      </c>
      <c r="M9738" t="str">
        <f t="shared" si="761"/>
        <v>2023</v>
      </c>
      <c r="N9738">
        <f t="shared" si="762"/>
        <v>-56402.46</v>
      </c>
      <c r="O9738" t="str">
        <f t="shared" si="763"/>
        <v/>
      </c>
      <c r="P9738">
        <f t="shared" si="764"/>
        <v>56402.46</v>
      </c>
      <c r="Q9738" s="48" t="str">
        <f>IF(O9738="","",
   IF(OR(O9738&lt;EDA_Outlier_Analysis!$C$10, O9738&gt;EDA_Outlier_Analysis!$C$11),
      "Outlier",
      "Normal"))</f>
        <v/>
      </c>
      <c r="R9738" t="str">
        <f>IF(P9738="","",
   IF(OR(P9738 &lt; EDA_Outlier_Analysis!$F$7, P9738 &gt; EDA_Outlier_Analysis!$F$8),
      "Outlier",
      "Normal"))</f>
        <v>Outlier</v>
      </c>
      <c r="S9738" t="str">
        <f>IF(N9738="","",
   IF(OR(N9738 &lt;EDA_Outlier_Analysis!$I$10, N9738 &gt; EDA_Outlier_Analysis!$I$11),
      "Outlier",
      "Normal"))</f>
        <v>Normal</v>
      </c>
    </row>
    <row r="9739" spans="1:19">
      <c r="A9739" t="s">
        <v>20447</v>
      </c>
      <c r="B9739" s="4">
        <v>45200</v>
      </c>
      <c r="C9739" s="2">
        <v>-15715.89</v>
      </c>
      <c r="D9739" t="s">
        <v>840</v>
      </c>
      <c r="E9739" t="s">
        <v>845</v>
      </c>
      <c r="F9739" t="s">
        <v>9</v>
      </c>
      <c r="G9739" t="s">
        <v>20</v>
      </c>
      <c r="I9739" t="s">
        <v>879</v>
      </c>
      <c r="J9739" t="s">
        <v>20448</v>
      </c>
      <c r="K9739" t="str">
        <f>IF(COUNTIF(Customers!A:A, H9739)&gt;0, "Valid", "Invalid")</f>
        <v>Invalid</v>
      </c>
      <c r="L9739" t="str">
        <f t="shared" si="760"/>
        <v>10</v>
      </c>
      <c r="M9739" t="str">
        <f t="shared" si="761"/>
        <v>2023</v>
      </c>
      <c r="N9739">
        <f t="shared" si="762"/>
        <v>-15715.89</v>
      </c>
      <c r="O9739" t="str">
        <f t="shared" si="763"/>
        <v/>
      </c>
      <c r="P9739">
        <f t="shared" si="764"/>
        <v>15715.89</v>
      </c>
      <c r="Q9739" s="48" t="str">
        <f>IF(O9739="","",
   IF(OR(O9739&lt;EDA_Outlier_Analysis!$C$10, O9739&gt;EDA_Outlier_Analysis!$C$11),
      "Outlier",
      "Normal"))</f>
        <v/>
      </c>
      <c r="R9739" t="str">
        <f>IF(P9739="","",
   IF(OR(P9739 &lt; EDA_Outlier_Analysis!$F$7, P9739 &gt; EDA_Outlier_Analysis!$F$8),
      "Outlier",
      "Normal"))</f>
        <v>Outlier</v>
      </c>
      <c r="S9739" t="str">
        <f>IF(N9739="","",
   IF(OR(N9739 &lt;EDA_Outlier_Analysis!$I$10, N9739 &gt; EDA_Outlier_Analysis!$I$11),
      "Outlier",
      "Normal"))</f>
        <v>Normal</v>
      </c>
    </row>
    <row r="9740" spans="1:19">
      <c r="A9740" t="s">
        <v>20449</v>
      </c>
      <c r="B9740" s="4">
        <v>44686</v>
      </c>
      <c r="C9740" s="2">
        <v>218286.39</v>
      </c>
      <c r="D9740" t="s">
        <v>849</v>
      </c>
      <c r="E9740" t="s">
        <v>853</v>
      </c>
      <c r="F9740" t="s">
        <v>9</v>
      </c>
      <c r="G9740" t="s">
        <v>34</v>
      </c>
      <c r="H9740" t="s">
        <v>371</v>
      </c>
      <c r="J9740" t="s">
        <v>20450</v>
      </c>
      <c r="K9740" t="str">
        <f>IF(COUNTIF(Customers!A:A, H9740)&gt;0, "Valid", "Invalid")</f>
        <v>Valid</v>
      </c>
      <c r="L9740" t="str">
        <f t="shared" si="760"/>
        <v>5</v>
      </c>
      <c r="M9740" t="str">
        <f t="shared" si="761"/>
        <v>2022</v>
      </c>
      <c r="N9740">
        <f t="shared" si="762"/>
        <v>218286.39</v>
      </c>
      <c r="O9740">
        <f t="shared" si="763"/>
        <v>218286.39</v>
      </c>
      <c r="P9740" t="str">
        <f t="shared" si="764"/>
        <v/>
      </c>
      <c r="Q9740" s="48" t="str">
        <f>IF(O9740="","",
   IF(OR(O9740&lt;EDA_Outlier_Analysis!$C$10, O9740&gt;EDA_Outlier_Analysis!$C$11),
      "Outlier",
      "Normal"))</f>
        <v>Normal</v>
      </c>
      <c r="R9740" t="str">
        <f>IF(P9740="","",
   IF(OR(P9740 &lt; EDA_Outlier_Analysis!$F$7, P9740 &gt; EDA_Outlier_Analysis!$F$8),
      "Outlier",
      "Normal"))</f>
        <v/>
      </c>
      <c r="S9740" t="str">
        <f>IF(N9740="","",
   IF(OR(N9740 &lt;EDA_Outlier_Analysis!$I$10, N9740 &gt; EDA_Outlier_Analysis!$I$11),
      "Outlier",
      "Normal"))</f>
        <v>Normal</v>
      </c>
    </row>
    <row r="9741" spans="1:19">
      <c r="A9741" t="s">
        <v>20451</v>
      </c>
      <c r="B9741" s="4">
        <v>45079</v>
      </c>
      <c r="C9741" s="2">
        <v>24583.05</v>
      </c>
      <c r="D9741" t="s">
        <v>873</v>
      </c>
      <c r="E9741" t="s">
        <v>873</v>
      </c>
      <c r="F9741" t="s">
        <v>11</v>
      </c>
      <c r="G9741" t="s">
        <v>34</v>
      </c>
      <c r="J9741" t="s">
        <v>20452</v>
      </c>
      <c r="K9741" t="str">
        <f>IF(COUNTIF(Customers!A:A, H9741)&gt;0, "Valid", "Invalid")</f>
        <v>Invalid</v>
      </c>
      <c r="L9741" t="str">
        <f t="shared" si="760"/>
        <v>6</v>
      </c>
      <c r="M9741" t="str">
        <f t="shared" si="761"/>
        <v>2023</v>
      </c>
      <c r="N9741">
        <f t="shared" si="762"/>
        <v>-24583.05</v>
      </c>
      <c r="O9741" t="str">
        <f t="shared" si="763"/>
        <v/>
      </c>
      <c r="P9741" t="str">
        <f t="shared" si="764"/>
        <v/>
      </c>
      <c r="Q9741" s="48" t="str">
        <f>IF(O9741="","",
   IF(OR(O9741&lt;EDA_Outlier_Analysis!$C$10, O9741&gt;EDA_Outlier_Analysis!$C$11),
      "Outlier",
      "Normal"))</f>
        <v/>
      </c>
      <c r="R9741" t="str">
        <f>IF(P9741="","",
   IF(OR(P9741 &lt; EDA_Outlier_Analysis!$F$7, P9741 &gt; EDA_Outlier_Analysis!$F$8),
      "Outlier",
      "Normal"))</f>
        <v/>
      </c>
      <c r="S9741" t="str">
        <f>IF(N9741="","",
   IF(OR(N9741 &lt;EDA_Outlier_Analysis!$I$10, N9741 &gt; EDA_Outlier_Analysis!$I$11),
      "Outlier",
      "Normal"))</f>
        <v>Normal</v>
      </c>
    </row>
    <row r="9742" spans="1:19">
      <c r="A9742" t="s">
        <v>20453</v>
      </c>
      <c r="B9742" s="4">
        <v>44836</v>
      </c>
      <c r="C9742" s="2">
        <v>137107.85</v>
      </c>
      <c r="D9742" t="s">
        <v>849</v>
      </c>
      <c r="E9742" t="s">
        <v>853</v>
      </c>
      <c r="F9742" t="s">
        <v>11</v>
      </c>
      <c r="G9742" t="s">
        <v>20</v>
      </c>
      <c r="H9742" t="s">
        <v>649</v>
      </c>
      <c r="J9742" t="s">
        <v>20454</v>
      </c>
      <c r="K9742" t="str">
        <f>IF(COUNTIF(Customers!A:A, H9742)&gt;0, "Valid", "Invalid")</f>
        <v>Valid</v>
      </c>
      <c r="L9742" t="str">
        <f t="shared" si="760"/>
        <v>10</v>
      </c>
      <c r="M9742" t="str">
        <f t="shared" si="761"/>
        <v>2022</v>
      </c>
      <c r="N9742">
        <f t="shared" si="762"/>
        <v>137107.85</v>
      </c>
      <c r="O9742">
        <f t="shared" si="763"/>
        <v>137107.85</v>
      </c>
      <c r="P9742" t="str">
        <f t="shared" si="764"/>
        <v/>
      </c>
      <c r="Q9742" s="48" t="str">
        <f>IF(O9742="","",
   IF(OR(O9742&lt;EDA_Outlier_Analysis!$C$10, O9742&gt;EDA_Outlier_Analysis!$C$11),
      "Outlier",
      "Normal"))</f>
        <v>Normal</v>
      </c>
      <c r="R9742" t="str">
        <f>IF(P9742="","",
   IF(OR(P9742 &lt; EDA_Outlier_Analysis!$F$7, P9742 &gt; EDA_Outlier_Analysis!$F$8),
      "Outlier",
      "Normal"))</f>
        <v/>
      </c>
      <c r="S9742" t="str">
        <f>IF(N9742="","",
   IF(OR(N9742 &lt;EDA_Outlier_Analysis!$I$10, N9742 &gt; EDA_Outlier_Analysis!$I$11),
      "Outlier",
      "Normal"))</f>
        <v>Normal</v>
      </c>
    </row>
    <row r="9743" spans="1:19">
      <c r="A9743" t="s">
        <v>20455</v>
      </c>
      <c r="B9743" s="4">
        <v>44936</v>
      </c>
      <c r="C9743" s="2">
        <v>114957.21</v>
      </c>
      <c r="D9743" t="s">
        <v>849</v>
      </c>
      <c r="E9743" t="s">
        <v>850</v>
      </c>
      <c r="F9743" t="s">
        <v>9</v>
      </c>
      <c r="G9743" t="s">
        <v>24</v>
      </c>
      <c r="H9743" t="s">
        <v>291</v>
      </c>
      <c r="J9743" t="s">
        <v>20456</v>
      </c>
      <c r="K9743" t="str">
        <f>IF(COUNTIF(Customers!A:A, H9743)&gt;0, "Valid", "Invalid")</f>
        <v>Valid</v>
      </c>
      <c r="L9743" t="str">
        <f t="shared" si="760"/>
        <v>1</v>
      </c>
      <c r="M9743" t="str">
        <f t="shared" si="761"/>
        <v>2023</v>
      </c>
      <c r="N9743">
        <f t="shared" si="762"/>
        <v>114957.21</v>
      </c>
      <c r="O9743">
        <f t="shared" si="763"/>
        <v>114957.21</v>
      </c>
      <c r="P9743" t="str">
        <f t="shared" si="764"/>
        <v/>
      </c>
      <c r="Q9743" s="48" t="str">
        <f>IF(O9743="","",
   IF(OR(O9743&lt;EDA_Outlier_Analysis!$C$10, O9743&gt;EDA_Outlier_Analysis!$C$11),
      "Outlier",
      "Normal"))</f>
        <v>Normal</v>
      </c>
      <c r="R9743" t="str">
        <f>IF(P9743="","",
   IF(OR(P9743 &lt; EDA_Outlier_Analysis!$F$7, P9743 &gt; EDA_Outlier_Analysis!$F$8),
      "Outlier",
      "Normal"))</f>
        <v/>
      </c>
      <c r="S9743" t="str">
        <f>IF(N9743="","",
   IF(OR(N9743 &lt;EDA_Outlier_Analysis!$I$10, N9743 &gt; EDA_Outlier_Analysis!$I$11),
      "Outlier",
      "Normal"))</f>
        <v>Normal</v>
      </c>
    </row>
    <row r="9744" spans="1:19">
      <c r="A9744" t="s">
        <v>20457</v>
      </c>
      <c r="B9744" s="4">
        <v>45248</v>
      </c>
      <c r="C9744" s="2">
        <v>150710.70000000001</v>
      </c>
      <c r="D9744" t="s">
        <v>849</v>
      </c>
      <c r="E9744" t="s">
        <v>868</v>
      </c>
      <c r="F9744" t="s">
        <v>9</v>
      </c>
      <c r="G9744" t="s">
        <v>20</v>
      </c>
      <c r="H9744" t="s">
        <v>617</v>
      </c>
      <c r="J9744" t="s">
        <v>20458</v>
      </c>
      <c r="K9744" t="str">
        <f>IF(COUNTIF(Customers!A:A, H9744)&gt;0, "Valid", "Invalid")</f>
        <v>Valid</v>
      </c>
      <c r="L9744" t="str">
        <f t="shared" si="760"/>
        <v>11</v>
      </c>
      <c r="M9744" t="str">
        <f t="shared" si="761"/>
        <v>2023</v>
      </c>
      <c r="N9744">
        <f t="shared" si="762"/>
        <v>150710.70000000001</v>
      </c>
      <c r="O9744">
        <f t="shared" si="763"/>
        <v>150710.70000000001</v>
      </c>
      <c r="P9744" t="str">
        <f t="shared" si="764"/>
        <v/>
      </c>
      <c r="Q9744" s="48" t="str">
        <f>IF(O9744="","",
   IF(OR(O9744&lt;EDA_Outlier_Analysis!$C$10, O9744&gt;EDA_Outlier_Analysis!$C$11),
      "Outlier",
      "Normal"))</f>
        <v>Normal</v>
      </c>
      <c r="R9744" t="str">
        <f>IF(P9744="","",
   IF(OR(P9744 &lt; EDA_Outlier_Analysis!$F$7, P9744 &gt; EDA_Outlier_Analysis!$F$8),
      "Outlier",
      "Normal"))</f>
        <v/>
      </c>
      <c r="S9744" t="str">
        <f>IF(N9744="","",
   IF(OR(N9744 &lt;EDA_Outlier_Analysis!$I$10, N9744 &gt; EDA_Outlier_Analysis!$I$11),
      "Outlier",
      "Normal"))</f>
        <v>Normal</v>
      </c>
    </row>
    <row r="9745" spans="1:19">
      <c r="A9745" t="s">
        <v>20459</v>
      </c>
      <c r="B9745" s="4">
        <v>44828</v>
      </c>
      <c r="C9745" s="2">
        <v>104869.96</v>
      </c>
      <c r="D9745" t="s">
        <v>849</v>
      </c>
      <c r="E9745" t="s">
        <v>853</v>
      </c>
      <c r="F9745" t="s">
        <v>11</v>
      </c>
      <c r="G9745" t="s">
        <v>24</v>
      </c>
      <c r="H9745" t="s">
        <v>545</v>
      </c>
      <c r="J9745" t="s">
        <v>20460</v>
      </c>
      <c r="K9745" t="str">
        <f>IF(COUNTIF(Customers!A:A, H9745)&gt;0, "Valid", "Invalid")</f>
        <v>Valid</v>
      </c>
      <c r="L9745" t="str">
        <f t="shared" si="760"/>
        <v>9</v>
      </c>
      <c r="M9745" t="str">
        <f t="shared" si="761"/>
        <v>2022</v>
      </c>
      <c r="N9745">
        <f t="shared" si="762"/>
        <v>104869.96</v>
      </c>
      <c r="O9745">
        <f t="shared" si="763"/>
        <v>104869.96</v>
      </c>
      <c r="P9745" t="str">
        <f t="shared" si="764"/>
        <v/>
      </c>
      <c r="Q9745" s="48" t="str">
        <f>IF(O9745="","",
   IF(OR(O9745&lt;EDA_Outlier_Analysis!$C$10, O9745&gt;EDA_Outlier_Analysis!$C$11),
      "Outlier",
      "Normal"))</f>
        <v>Normal</v>
      </c>
      <c r="R9745" t="str">
        <f>IF(P9745="","",
   IF(OR(P9745 &lt; EDA_Outlier_Analysis!$F$7, P9745 &gt; EDA_Outlier_Analysis!$F$8),
      "Outlier",
      "Normal"))</f>
        <v/>
      </c>
      <c r="S9745" t="str">
        <f>IF(N9745="","",
   IF(OR(N9745 &lt;EDA_Outlier_Analysis!$I$10, N9745 &gt; EDA_Outlier_Analysis!$I$11),
      "Outlier",
      "Normal"))</f>
        <v>Normal</v>
      </c>
    </row>
    <row r="9746" spans="1:19">
      <c r="A9746" t="s">
        <v>20461</v>
      </c>
      <c r="B9746" s="4">
        <v>44896</v>
      </c>
      <c r="C9746" s="2">
        <v>137768.35</v>
      </c>
      <c r="D9746" t="s">
        <v>849</v>
      </c>
      <c r="E9746" t="s">
        <v>853</v>
      </c>
      <c r="F9746" t="s">
        <v>11</v>
      </c>
      <c r="G9746" t="s">
        <v>20</v>
      </c>
      <c r="H9746" t="s">
        <v>401</v>
      </c>
      <c r="J9746" t="s">
        <v>20462</v>
      </c>
      <c r="K9746" t="str">
        <f>IF(COUNTIF(Customers!A:A, H9746)&gt;0, "Valid", "Invalid")</f>
        <v>Valid</v>
      </c>
      <c r="L9746" t="str">
        <f t="shared" si="760"/>
        <v>12</v>
      </c>
      <c r="M9746" t="str">
        <f t="shared" si="761"/>
        <v>2022</v>
      </c>
      <c r="N9746">
        <f t="shared" si="762"/>
        <v>137768.35</v>
      </c>
      <c r="O9746">
        <f t="shared" si="763"/>
        <v>137768.35</v>
      </c>
      <c r="P9746" t="str">
        <f t="shared" si="764"/>
        <v/>
      </c>
      <c r="Q9746" s="48" t="str">
        <f>IF(O9746="","",
   IF(OR(O9746&lt;EDA_Outlier_Analysis!$C$10, O9746&gt;EDA_Outlier_Analysis!$C$11),
      "Outlier",
      "Normal"))</f>
        <v>Normal</v>
      </c>
      <c r="R9746" t="str">
        <f>IF(P9746="","",
   IF(OR(P9746 &lt; EDA_Outlier_Analysis!$F$7, P9746 &gt; EDA_Outlier_Analysis!$F$8),
      "Outlier",
      "Normal"))</f>
        <v/>
      </c>
      <c r="S9746" t="str">
        <f>IF(N9746="","",
   IF(OR(N9746 &lt;EDA_Outlier_Analysis!$I$10, N9746 &gt; EDA_Outlier_Analysis!$I$11),
      "Outlier",
      "Normal"))</f>
        <v>Normal</v>
      </c>
    </row>
    <row r="9747" spans="1:19">
      <c r="A9747" t="s">
        <v>20463</v>
      </c>
      <c r="B9747" s="4">
        <v>44643</v>
      </c>
      <c r="C9747" s="2">
        <v>-57689.07</v>
      </c>
      <c r="D9747" t="s">
        <v>840</v>
      </c>
      <c r="E9747" t="s">
        <v>864</v>
      </c>
      <c r="F9747" t="s">
        <v>10</v>
      </c>
      <c r="G9747" t="s">
        <v>20</v>
      </c>
      <c r="I9747" t="s">
        <v>1368</v>
      </c>
      <c r="J9747" t="s">
        <v>20464</v>
      </c>
      <c r="K9747" t="str">
        <f>IF(COUNTIF(Customers!A:A, H9747)&gt;0, "Valid", "Invalid")</f>
        <v>Invalid</v>
      </c>
      <c r="L9747" t="str">
        <f t="shared" si="760"/>
        <v>3</v>
      </c>
      <c r="M9747" t="str">
        <f t="shared" si="761"/>
        <v>2022</v>
      </c>
      <c r="N9747">
        <f t="shared" si="762"/>
        <v>-57689.07</v>
      </c>
      <c r="O9747" t="str">
        <f t="shared" si="763"/>
        <v/>
      </c>
      <c r="P9747">
        <f t="shared" si="764"/>
        <v>57689.07</v>
      </c>
      <c r="Q9747" s="48" t="str">
        <f>IF(O9747="","",
   IF(OR(O9747&lt;EDA_Outlier_Analysis!$C$10, O9747&gt;EDA_Outlier_Analysis!$C$11),
      "Outlier",
      "Normal"))</f>
        <v/>
      </c>
      <c r="R9747" t="str">
        <f>IF(P9747="","",
   IF(OR(P9747 &lt; EDA_Outlier_Analysis!$F$7, P9747 &gt; EDA_Outlier_Analysis!$F$8),
      "Outlier",
      "Normal"))</f>
        <v>Outlier</v>
      </c>
      <c r="S9747" t="str">
        <f>IF(N9747="","",
   IF(OR(N9747 &lt;EDA_Outlier_Analysis!$I$10, N9747 &gt; EDA_Outlier_Analysis!$I$11),
      "Outlier",
      "Normal"))</f>
        <v>Normal</v>
      </c>
    </row>
    <row r="9748" spans="1:19">
      <c r="A9748" t="s">
        <v>20465</v>
      </c>
      <c r="B9748" s="4">
        <v>45098</v>
      </c>
      <c r="C9748" s="2">
        <v>198561.76</v>
      </c>
      <c r="D9748" t="s">
        <v>849</v>
      </c>
      <c r="E9748" t="s">
        <v>853</v>
      </c>
      <c r="F9748" t="s">
        <v>11</v>
      </c>
      <c r="G9748" t="s">
        <v>34</v>
      </c>
      <c r="H9748" t="s">
        <v>163</v>
      </c>
      <c r="J9748" t="s">
        <v>20466</v>
      </c>
      <c r="K9748" t="str">
        <f>IF(COUNTIF(Customers!A:A, H9748)&gt;0, "Valid", "Invalid")</f>
        <v>Valid</v>
      </c>
      <c r="L9748" t="str">
        <f t="shared" si="760"/>
        <v>6</v>
      </c>
      <c r="M9748" t="str">
        <f t="shared" si="761"/>
        <v>2023</v>
      </c>
      <c r="N9748">
        <f t="shared" si="762"/>
        <v>198561.76</v>
      </c>
      <c r="O9748">
        <f t="shared" si="763"/>
        <v>198561.76</v>
      </c>
      <c r="P9748" t="str">
        <f t="shared" si="764"/>
        <v/>
      </c>
      <c r="Q9748" s="48" t="str">
        <f>IF(O9748="","",
   IF(OR(O9748&lt;EDA_Outlier_Analysis!$C$10, O9748&gt;EDA_Outlier_Analysis!$C$11),
      "Outlier",
      "Normal"))</f>
        <v>Normal</v>
      </c>
      <c r="R9748" t="str">
        <f>IF(P9748="","",
   IF(OR(P9748 &lt; EDA_Outlier_Analysis!$F$7, P9748 &gt; EDA_Outlier_Analysis!$F$8),
      "Outlier",
      "Normal"))</f>
        <v/>
      </c>
      <c r="S9748" t="str">
        <f>IF(N9748="","",
   IF(OR(N9748 &lt;EDA_Outlier_Analysis!$I$10, N9748 &gt; EDA_Outlier_Analysis!$I$11),
      "Outlier",
      "Normal"))</f>
        <v>Normal</v>
      </c>
    </row>
    <row r="9749" spans="1:19">
      <c r="A9749" t="s">
        <v>20467</v>
      </c>
      <c r="B9749" s="4">
        <v>44916</v>
      </c>
      <c r="C9749" s="2">
        <v>228815.44</v>
      </c>
      <c r="D9749" t="s">
        <v>849</v>
      </c>
      <c r="E9749" t="s">
        <v>868</v>
      </c>
      <c r="F9749" t="s">
        <v>11</v>
      </c>
      <c r="G9749" t="s">
        <v>20</v>
      </c>
      <c r="H9749" t="s">
        <v>413</v>
      </c>
      <c r="J9749" t="s">
        <v>20468</v>
      </c>
      <c r="K9749" t="str">
        <f>IF(COUNTIF(Customers!A:A, H9749)&gt;0, "Valid", "Invalid")</f>
        <v>Valid</v>
      </c>
      <c r="L9749" t="str">
        <f t="shared" si="760"/>
        <v>12</v>
      </c>
      <c r="M9749" t="str">
        <f t="shared" si="761"/>
        <v>2022</v>
      </c>
      <c r="N9749">
        <f t="shared" si="762"/>
        <v>228815.44</v>
      </c>
      <c r="O9749">
        <f t="shared" si="763"/>
        <v>228815.44</v>
      </c>
      <c r="P9749" t="str">
        <f t="shared" si="764"/>
        <v/>
      </c>
      <c r="Q9749" s="48" t="str">
        <f>IF(O9749="","",
   IF(OR(O9749&lt;EDA_Outlier_Analysis!$C$10, O9749&gt;EDA_Outlier_Analysis!$C$11),
      "Outlier",
      "Normal"))</f>
        <v>Normal</v>
      </c>
      <c r="R9749" t="str">
        <f>IF(P9749="","",
   IF(OR(P9749 &lt; EDA_Outlier_Analysis!$F$7, P9749 &gt; EDA_Outlier_Analysis!$F$8),
      "Outlier",
      "Normal"))</f>
        <v/>
      </c>
      <c r="S9749" t="str">
        <f>IF(N9749="","",
   IF(OR(N9749 &lt;EDA_Outlier_Analysis!$I$10, N9749 &gt; EDA_Outlier_Analysis!$I$11),
      "Outlier",
      "Normal"))</f>
        <v>Normal</v>
      </c>
    </row>
    <row r="9750" spans="1:19">
      <c r="A9750" t="s">
        <v>20469</v>
      </c>
      <c r="B9750" s="4">
        <v>45165</v>
      </c>
      <c r="C9750" s="2">
        <v>-24496.27</v>
      </c>
      <c r="D9750" t="s">
        <v>840</v>
      </c>
      <c r="E9750" t="s">
        <v>878</v>
      </c>
      <c r="F9750" t="s">
        <v>9</v>
      </c>
      <c r="G9750" t="s">
        <v>34</v>
      </c>
      <c r="I9750" t="s">
        <v>1018</v>
      </c>
      <c r="J9750" t="s">
        <v>20470</v>
      </c>
      <c r="K9750" t="str">
        <f>IF(COUNTIF(Customers!A:A, H9750)&gt;0, "Valid", "Invalid")</f>
        <v>Invalid</v>
      </c>
      <c r="L9750" t="str">
        <f t="shared" si="760"/>
        <v>8</v>
      </c>
      <c r="M9750" t="str">
        <f t="shared" si="761"/>
        <v>2023</v>
      </c>
      <c r="N9750">
        <f t="shared" si="762"/>
        <v>-24496.27</v>
      </c>
      <c r="O9750" t="str">
        <f t="shared" si="763"/>
        <v/>
      </c>
      <c r="P9750">
        <f t="shared" si="764"/>
        <v>24496.27</v>
      </c>
      <c r="Q9750" s="48" t="str">
        <f>IF(O9750="","",
   IF(OR(O9750&lt;EDA_Outlier_Analysis!$C$10, O9750&gt;EDA_Outlier_Analysis!$C$11),
      "Outlier",
      "Normal"))</f>
        <v/>
      </c>
      <c r="R9750" t="str">
        <f>IF(P9750="","",
   IF(OR(P9750 &lt; EDA_Outlier_Analysis!$F$7, P9750 &gt; EDA_Outlier_Analysis!$F$8),
      "Outlier",
      "Normal"))</f>
        <v>Outlier</v>
      </c>
      <c r="S9750" t="str">
        <f>IF(N9750="","",
   IF(OR(N9750 &lt;EDA_Outlier_Analysis!$I$10, N9750 &gt; EDA_Outlier_Analysis!$I$11),
      "Outlier",
      "Normal"))</f>
        <v>Normal</v>
      </c>
    </row>
    <row r="9751" spans="1:19">
      <c r="A9751" t="s">
        <v>20471</v>
      </c>
      <c r="B9751" s="4">
        <v>44610</v>
      </c>
      <c r="C9751" s="2">
        <v>121650.18</v>
      </c>
      <c r="D9751" t="s">
        <v>849</v>
      </c>
      <c r="E9751" t="s">
        <v>850</v>
      </c>
      <c r="F9751" t="s">
        <v>10</v>
      </c>
      <c r="G9751" t="s">
        <v>20</v>
      </c>
      <c r="H9751" t="s">
        <v>699</v>
      </c>
      <c r="J9751" t="s">
        <v>20472</v>
      </c>
      <c r="K9751" t="str">
        <f>IF(COUNTIF(Customers!A:A, H9751)&gt;0, "Valid", "Invalid")</f>
        <v>Valid</v>
      </c>
      <c r="L9751" t="str">
        <f t="shared" si="760"/>
        <v>2</v>
      </c>
      <c r="M9751" t="str">
        <f t="shared" si="761"/>
        <v>2022</v>
      </c>
      <c r="N9751">
        <f t="shared" si="762"/>
        <v>121650.18</v>
      </c>
      <c r="O9751">
        <f t="shared" si="763"/>
        <v>121650.18</v>
      </c>
      <c r="P9751" t="str">
        <f t="shared" si="764"/>
        <v/>
      </c>
      <c r="Q9751" s="48" t="str">
        <f>IF(O9751="","",
   IF(OR(O9751&lt;EDA_Outlier_Analysis!$C$10, O9751&gt;EDA_Outlier_Analysis!$C$11),
      "Outlier",
      "Normal"))</f>
        <v>Normal</v>
      </c>
      <c r="R9751" t="str">
        <f>IF(P9751="","",
   IF(OR(P9751 &lt; EDA_Outlier_Analysis!$F$7, P9751 &gt; EDA_Outlier_Analysis!$F$8),
      "Outlier",
      "Normal"))</f>
        <v/>
      </c>
      <c r="S9751" t="str">
        <f>IF(N9751="","",
   IF(OR(N9751 &lt;EDA_Outlier_Analysis!$I$10, N9751 &gt; EDA_Outlier_Analysis!$I$11),
      "Outlier",
      "Normal"))</f>
        <v>Normal</v>
      </c>
    </row>
    <row r="9752" spans="1:19">
      <c r="A9752" t="s">
        <v>20473</v>
      </c>
      <c r="B9752" s="4">
        <v>45290</v>
      </c>
      <c r="C9752" s="2">
        <v>180786.65</v>
      </c>
      <c r="D9752" t="s">
        <v>849</v>
      </c>
      <c r="E9752" t="s">
        <v>850</v>
      </c>
      <c r="F9752" t="s">
        <v>9</v>
      </c>
      <c r="G9752" t="s">
        <v>31</v>
      </c>
      <c r="H9752" t="s">
        <v>141</v>
      </c>
      <c r="J9752" t="s">
        <v>20474</v>
      </c>
      <c r="K9752" t="str">
        <f>IF(COUNTIF(Customers!A:A, H9752)&gt;0, "Valid", "Invalid")</f>
        <v>Valid</v>
      </c>
      <c r="L9752" t="str">
        <f t="shared" si="760"/>
        <v>12</v>
      </c>
      <c r="M9752" t="str">
        <f t="shared" si="761"/>
        <v>2023</v>
      </c>
      <c r="N9752">
        <f t="shared" si="762"/>
        <v>180786.65</v>
      </c>
      <c r="O9752">
        <f t="shared" si="763"/>
        <v>180786.65</v>
      </c>
      <c r="P9752" t="str">
        <f t="shared" si="764"/>
        <v/>
      </c>
      <c r="Q9752" s="48" t="str">
        <f>IF(O9752="","",
   IF(OR(O9752&lt;EDA_Outlier_Analysis!$C$10, O9752&gt;EDA_Outlier_Analysis!$C$11),
      "Outlier",
      "Normal"))</f>
        <v>Normal</v>
      </c>
      <c r="R9752" t="str">
        <f>IF(P9752="","",
   IF(OR(P9752 &lt; EDA_Outlier_Analysis!$F$7, P9752 &gt; EDA_Outlier_Analysis!$F$8),
      "Outlier",
      "Normal"))</f>
        <v/>
      </c>
      <c r="S9752" t="str">
        <f>IF(N9752="","",
   IF(OR(N9752 &lt;EDA_Outlier_Analysis!$I$10, N9752 &gt; EDA_Outlier_Analysis!$I$11),
      "Outlier",
      "Normal"))</f>
        <v>Normal</v>
      </c>
    </row>
    <row r="9753" spans="1:19">
      <c r="A9753" t="s">
        <v>20475</v>
      </c>
      <c r="B9753" s="4">
        <v>45029</v>
      </c>
      <c r="C9753" s="2">
        <v>-49652.93</v>
      </c>
      <c r="D9753" t="s">
        <v>840</v>
      </c>
      <c r="E9753" t="s">
        <v>905</v>
      </c>
      <c r="F9753" t="s">
        <v>10</v>
      </c>
      <c r="G9753" t="s">
        <v>24</v>
      </c>
      <c r="I9753" t="s">
        <v>2086</v>
      </c>
      <c r="J9753" t="s">
        <v>20476</v>
      </c>
      <c r="K9753" t="str">
        <f>IF(COUNTIF(Customers!A:A, H9753)&gt;0, "Valid", "Invalid")</f>
        <v>Invalid</v>
      </c>
      <c r="L9753" t="str">
        <f t="shared" si="760"/>
        <v>4</v>
      </c>
      <c r="M9753" t="str">
        <f t="shared" si="761"/>
        <v>2023</v>
      </c>
      <c r="N9753">
        <f t="shared" si="762"/>
        <v>-49652.93</v>
      </c>
      <c r="O9753" t="str">
        <f t="shared" si="763"/>
        <v/>
      </c>
      <c r="P9753">
        <f t="shared" si="764"/>
        <v>49652.93</v>
      </c>
      <c r="Q9753" s="48" t="str">
        <f>IF(O9753="","",
   IF(OR(O9753&lt;EDA_Outlier_Analysis!$C$10, O9753&gt;EDA_Outlier_Analysis!$C$11),
      "Outlier",
      "Normal"))</f>
        <v/>
      </c>
      <c r="R9753" t="str">
        <f>IF(P9753="","",
   IF(OR(P9753 &lt; EDA_Outlier_Analysis!$F$7, P9753 &gt; EDA_Outlier_Analysis!$F$8),
      "Outlier",
      "Normal"))</f>
        <v>Normal</v>
      </c>
      <c r="S9753" t="str">
        <f>IF(N9753="","",
   IF(OR(N9753 &lt;EDA_Outlier_Analysis!$I$10, N9753 &gt; EDA_Outlier_Analysis!$I$11),
      "Outlier",
      "Normal"))</f>
        <v>Normal</v>
      </c>
    </row>
    <row r="9754" spans="1:19">
      <c r="A9754" t="s">
        <v>20477</v>
      </c>
      <c r="B9754" s="4">
        <v>44828</v>
      </c>
      <c r="C9754" s="2">
        <v>8155</v>
      </c>
      <c r="D9754" t="s">
        <v>971</v>
      </c>
      <c r="E9754" t="s">
        <v>971</v>
      </c>
      <c r="F9754" t="s">
        <v>10</v>
      </c>
      <c r="G9754" t="s">
        <v>20</v>
      </c>
      <c r="J9754" t="s">
        <v>20478</v>
      </c>
      <c r="K9754" t="str">
        <f>IF(COUNTIF(Customers!A:A, H9754)&gt;0, "Valid", "Invalid")</f>
        <v>Invalid</v>
      </c>
      <c r="L9754" t="str">
        <f t="shared" si="760"/>
        <v>9</v>
      </c>
      <c r="M9754" t="str">
        <f t="shared" si="761"/>
        <v>2022</v>
      </c>
      <c r="N9754">
        <f t="shared" si="762"/>
        <v>-8155</v>
      </c>
      <c r="O9754" t="str">
        <f t="shared" si="763"/>
        <v/>
      </c>
      <c r="P9754" t="str">
        <f t="shared" si="764"/>
        <v/>
      </c>
      <c r="Q9754" s="48" t="str">
        <f>IF(O9754="","",
   IF(OR(O9754&lt;EDA_Outlier_Analysis!$C$10, O9754&gt;EDA_Outlier_Analysis!$C$11),
      "Outlier",
      "Normal"))</f>
        <v/>
      </c>
      <c r="R9754" t="str">
        <f>IF(P9754="","",
   IF(OR(P9754 &lt; EDA_Outlier_Analysis!$F$7, P9754 &gt; EDA_Outlier_Analysis!$F$8),
      "Outlier",
      "Normal"))</f>
        <v/>
      </c>
      <c r="S9754" t="str">
        <f>IF(N9754="","",
   IF(OR(N9754 &lt;EDA_Outlier_Analysis!$I$10, N9754 &gt; EDA_Outlier_Analysis!$I$11),
      "Outlier",
      "Normal"))</f>
        <v>Normal</v>
      </c>
    </row>
    <row r="9755" spans="1:19">
      <c r="A9755" t="s">
        <v>20479</v>
      </c>
      <c r="B9755" s="4">
        <v>44910</v>
      </c>
      <c r="C9755" s="2">
        <v>90861.89</v>
      </c>
      <c r="D9755" t="s">
        <v>849</v>
      </c>
      <c r="E9755" t="s">
        <v>868</v>
      </c>
      <c r="F9755" t="s">
        <v>9</v>
      </c>
      <c r="G9755" t="s">
        <v>34</v>
      </c>
      <c r="H9755" t="s">
        <v>761</v>
      </c>
      <c r="J9755" t="s">
        <v>20480</v>
      </c>
      <c r="K9755" t="str">
        <f>IF(COUNTIF(Customers!A:A, H9755)&gt;0, "Valid", "Invalid")</f>
        <v>Valid</v>
      </c>
      <c r="L9755" t="str">
        <f t="shared" si="760"/>
        <v>12</v>
      </c>
      <c r="M9755" t="str">
        <f t="shared" si="761"/>
        <v>2022</v>
      </c>
      <c r="N9755">
        <f t="shared" si="762"/>
        <v>90861.89</v>
      </c>
      <c r="O9755">
        <f t="shared" si="763"/>
        <v>90861.89</v>
      </c>
      <c r="P9755" t="str">
        <f t="shared" si="764"/>
        <v/>
      </c>
      <c r="Q9755" s="48" t="str">
        <f>IF(O9755="","",
   IF(OR(O9755&lt;EDA_Outlier_Analysis!$C$10, O9755&gt;EDA_Outlier_Analysis!$C$11),
      "Outlier",
      "Normal"))</f>
        <v>Normal</v>
      </c>
      <c r="R9755" t="str">
        <f>IF(P9755="","",
   IF(OR(P9755 &lt; EDA_Outlier_Analysis!$F$7, P9755 &gt; EDA_Outlier_Analysis!$F$8),
      "Outlier",
      "Normal"))</f>
        <v/>
      </c>
      <c r="S9755" t="str">
        <f>IF(N9755="","",
   IF(OR(N9755 &lt;EDA_Outlier_Analysis!$I$10, N9755 &gt; EDA_Outlier_Analysis!$I$11),
      "Outlier",
      "Normal"))</f>
        <v>Normal</v>
      </c>
    </row>
    <row r="9756" spans="1:19">
      <c r="A9756" t="s">
        <v>20481</v>
      </c>
      <c r="B9756" s="4">
        <v>44929</v>
      </c>
      <c r="C9756" s="2">
        <v>-55473.89</v>
      </c>
      <c r="D9756" t="s">
        <v>840</v>
      </c>
      <c r="E9756" t="s">
        <v>864</v>
      </c>
      <c r="F9756" t="s">
        <v>10</v>
      </c>
      <c r="G9756" t="s">
        <v>20</v>
      </c>
      <c r="I9756" t="s">
        <v>1317</v>
      </c>
      <c r="J9756" t="s">
        <v>20482</v>
      </c>
      <c r="K9756" t="str">
        <f>IF(COUNTIF(Customers!A:A, H9756)&gt;0, "Valid", "Invalid")</f>
        <v>Invalid</v>
      </c>
      <c r="L9756" t="str">
        <f t="shared" si="760"/>
        <v>1</v>
      </c>
      <c r="M9756" t="str">
        <f t="shared" si="761"/>
        <v>2023</v>
      </c>
      <c r="N9756">
        <f t="shared" si="762"/>
        <v>-55473.89</v>
      </c>
      <c r="O9756" t="str">
        <f t="shared" si="763"/>
        <v/>
      </c>
      <c r="P9756">
        <f t="shared" si="764"/>
        <v>55473.89</v>
      </c>
      <c r="Q9756" s="48" t="str">
        <f>IF(O9756="","",
   IF(OR(O9756&lt;EDA_Outlier_Analysis!$C$10, O9756&gt;EDA_Outlier_Analysis!$C$11),
      "Outlier",
      "Normal"))</f>
        <v/>
      </c>
      <c r="R9756" t="str">
        <f>IF(P9756="","",
   IF(OR(P9756 &lt; EDA_Outlier_Analysis!$F$7, P9756 &gt; EDA_Outlier_Analysis!$F$8),
      "Outlier",
      "Normal"))</f>
        <v>Outlier</v>
      </c>
      <c r="S9756" t="str">
        <f>IF(N9756="","",
   IF(OR(N9756 &lt;EDA_Outlier_Analysis!$I$10, N9756 &gt; EDA_Outlier_Analysis!$I$11),
      "Outlier",
      "Normal"))</f>
        <v>Normal</v>
      </c>
    </row>
    <row r="9757" spans="1:19">
      <c r="A9757" t="s">
        <v>20483</v>
      </c>
      <c r="B9757" s="4">
        <v>44997</v>
      </c>
      <c r="C9757" s="2">
        <v>36595.919999999998</v>
      </c>
      <c r="D9757" t="s">
        <v>849</v>
      </c>
      <c r="E9757" t="s">
        <v>853</v>
      </c>
      <c r="F9757" t="s">
        <v>9</v>
      </c>
      <c r="G9757" t="s">
        <v>20</v>
      </c>
      <c r="H9757" t="s">
        <v>377</v>
      </c>
      <c r="J9757" t="s">
        <v>20484</v>
      </c>
      <c r="K9757" t="str">
        <f>IF(COUNTIF(Customers!A:A, H9757)&gt;0, "Valid", "Invalid")</f>
        <v>Valid</v>
      </c>
      <c r="L9757" t="str">
        <f t="shared" si="760"/>
        <v>3</v>
      </c>
      <c r="M9757" t="str">
        <f t="shared" si="761"/>
        <v>2023</v>
      </c>
      <c r="N9757">
        <f t="shared" si="762"/>
        <v>36595.919999999998</v>
      </c>
      <c r="O9757">
        <f t="shared" si="763"/>
        <v>36595.919999999998</v>
      </c>
      <c r="P9757" t="str">
        <f t="shared" si="764"/>
        <v/>
      </c>
      <c r="Q9757" s="48" t="str">
        <f>IF(O9757="","",
   IF(OR(O9757&lt;EDA_Outlier_Analysis!$C$10, O9757&gt;EDA_Outlier_Analysis!$C$11),
      "Outlier",
      "Normal"))</f>
        <v>Normal</v>
      </c>
      <c r="R9757" t="str">
        <f>IF(P9757="","",
   IF(OR(P9757 &lt; EDA_Outlier_Analysis!$F$7, P9757 &gt; EDA_Outlier_Analysis!$F$8),
      "Outlier",
      "Normal"))</f>
        <v/>
      </c>
      <c r="S9757" t="str">
        <f>IF(N9757="","",
   IF(OR(N9757 &lt;EDA_Outlier_Analysis!$I$10, N9757 &gt; EDA_Outlier_Analysis!$I$11),
      "Outlier",
      "Normal"))</f>
        <v>Normal</v>
      </c>
    </row>
    <row r="9758" spans="1:19">
      <c r="A9758" t="s">
        <v>20485</v>
      </c>
      <c r="B9758" s="4">
        <v>45257</v>
      </c>
      <c r="C9758" s="2">
        <v>141833.71</v>
      </c>
      <c r="D9758" t="s">
        <v>849</v>
      </c>
      <c r="E9758" t="s">
        <v>853</v>
      </c>
      <c r="F9758" t="s">
        <v>9</v>
      </c>
      <c r="G9758" t="s">
        <v>34</v>
      </c>
      <c r="H9758" t="s">
        <v>165</v>
      </c>
      <c r="J9758" t="s">
        <v>20486</v>
      </c>
      <c r="K9758" t="str">
        <f>IF(COUNTIF(Customers!A:A, H9758)&gt;0, "Valid", "Invalid")</f>
        <v>Valid</v>
      </c>
      <c r="L9758" t="str">
        <f t="shared" si="760"/>
        <v>11</v>
      </c>
      <c r="M9758" t="str">
        <f t="shared" si="761"/>
        <v>2023</v>
      </c>
      <c r="N9758">
        <f t="shared" si="762"/>
        <v>141833.71</v>
      </c>
      <c r="O9758">
        <f t="shared" si="763"/>
        <v>141833.71</v>
      </c>
      <c r="P9758" t="str">
        <f t="shared" si="764"/>
        <v/>
      </c>
      <c r="Q9758" s="48" t="str">
        <f>IF(O9758="","",
   IF(OR(O9758&lt;EDA_Outlier_Analysis!$C$10, O9758&gt;EDA_Outlier_Analysis!$C$11),
      "Outlier",
      "Normal"))</f>
        <v>Normal</v>
      </c>
      <c r="R9758" t="str">
        <f>IF(P9758="","",
   IF(OR(P9758 &lt; EDA_Outlier_Analysis!$F$7, P9758 &gt; EDA_Outlier_Analysis!$F$8),
      "Outlier",
      "Normal"))</f>
        <v/>
      </c>
      <c r="S9758" t="str">
        <f>IF(N9758="","",
   IF(OR(N9758 &lt;EDA_Outlier_Analysis!$I$10, N9758 &gt; EDA_Outlier_Analysis!$I$11),
      "Outlier",
      "Normal"))</f>
        <v>Normal</v>
      </c>
    </row>
    <row r="9759" spans="1:19">
      <c r="A9759" t="s">
        <v>20487</v>
      </c>
      <c r="B9759" s="4">
        <v>45121</v>
      </c>
      <c r="C9759" s="2">
        <v>92252.3</v>
      </c>
      <c r="D9759" t="s">
        <v>849</v>
      </c>
      <c r="E9759" t="s">
        <v>868</v>
      </c>
      <c r="F9759" t="s">
        <v>10</v>
      </c>
      <c r="G9759" t="s">
        <v>20</v>
      </c>
      <c r="H9759" t="s">
        <v>497</v>
      </c>
      <c r="J9759" t="s">
        <v>20488</v>
      </c>
      <c r="K9759" t="str">
        <f>IF(COUNTIF(Customers!A:A, H9759)&gt;0, "Valid", "Invalid")</f>
        <v>Valid</v>
      </c>
      <c r="L9759" t="str">
        <f t="shared" si="760"/>
        <v>7</v>
      </c>
      <c r="M9759" t="str">
        <f t="shared" si="761"/>
        <v>2023</v>
      </c>
      <c r="N9759">
        <f t="shared" si="762"/>
        <v>92252.3</v>
      </c>
      <c r="O9759">
        <f t="shared" si="763"/>
        <v>92252.3</v>
      </c>
      <c r="P9759" t="str">
        <f t="shared" si="764"/>
        <v/>
      </c>
      <c r="Q9759" s="48" t="str">
        <f>IF(O9759="","",
   IF(OR(O9759&lt;EDA_Outlier_Analysis!$C$10, O9759&gt;EDA_Outlier_Analysis!$C$11),
      "Outlier",
      "Normal"))</f>
        <v>Normal</v>
      </c>
      <c r="R9759" t="str">
        <f>IF(P9759="","",
   IF(OR(P9759 &lt; EDA_Outlier_Analysis!$F$7, P9759 &gt; EDA_Outlier_Analysis!$F$8),
      "Outlier",
      "Normal"))</f>
        <v/>
      </c>
      <c r="S9759" t="str">
        <f>IF(N9759="","",
   IF(OR(N9759 &lt;EDA_Outlier_Analysis!$I$10, N9759 &gt; EDA_Outlier_Analysis!$I$11),
      "Outlier",
      "Normal"))</f>
        <v>Normal</v>
      </c>
    </row>
    <row r="9760" spans="1:19">
      <c r="A9760" t="s">
        <v>20489</v>
      </c>
      <c r="B9760" s="4">
        <v>44625</v>
      </c>
      <c r="C9760" s="2">
        <v>21672.639999999999</v>
      </c>
      <c r="D9760" t="s">
        <v>971</v>
      </c>
      <c r="E9760" t="s">
        <v>971</v>
      </c>
      <c r="F9760" t="s">
        <v>11</v>
      </c>
      <c r="G9760" t="s">
        <v>24</v>
      </c>
      <c r="J9760" t="s">
        <v>20490</v>
      </c>
      <c r="K9760" t="str">
        <f>IF(COUNTIF(Customers!A:A, H9760)&gt;0, "Valid", "Invalid")</f>
        <v>Invalid</v>
      </c>
      <c r="L9760" t="str">
        <f t="shared" si="760"/>
        <v>3</v>
      </c>
      <c r="M9760" t="str">
        <f t="shared" si="761"/>
        <v>2022</v>
      </c>
      <c r="N9760">
        <f t="shared" si="762"/>
        <v>-21672.639999999999</v>
      </c>
      <c r="O9760" t="str">
        <f t="shared" si="763"/>
        <v/>
      </c>
      <c r="P9760" t="str">
        <f t="shared" si="764"/>
        <v/>
      </c>
      <c r="Q9760" s="48" t="str">
        <f>IF(O9760="","",
   IF(OR(O9760&lt;EDA_Outlier_Analysis!$C$10, O9760&gt;EDA_Outlier_Analysis!$C$11),
      "Outlier",
      "Normal"))</f>
        <v/>
      </c>
      <c r="R9760" t="str">
        <f>IF(P9760="","",
   IF(OR(P9760 &lt; EDA_Outlier_Analysis!$F$7, P9760 &gt; EDA_Outlier_Analysis!$F$8),
      "Outlier",
      "Normal"))</f>
        <v/>
      </c>
      <c r="S9760" t="str">
        <f>IF(N9760="","",
   IF(OR(N9760 &lt;EDA_Outlier_Analysis!$I$10, N9760 &gt; EDA_Outlier_Analysis!$I$11),
      "Outlier",
      "Normal"))</f>
        <v>Normal</v>
      </c>
    </row>
    <row r="9761" spans="1:19">
      <c r="A9761" t="s">
        <v>20491</v>
      </c>
      <c r="B9761" s="4">
        <v>44855</v>
      </c>
      <c r="C9761" s="2">
        <v>168370.47</v>
      </c>
      <c r="D9761" t="s">
        <v>849</v>
      </c>
      <c r="E9761" t="s">
        <v>850</v>
      </c>
      <c r="F9761" t="s">
        <v>9</v>
      </c>
      <c r="G9761" t="s">
        <v>31</v>
      </c>
      <c r="H9761" t="s">
        <v>701</v>
      </c>
      <c r="J9761" t="s">
        <v>20492</v>
      </c>
      <c r="K9761" t="str">
        <f>IF(COUNTIF(Customers!A:A, H9761)&gt;0, "Valid", "Invalid")</f>
        <v>Valid</v>
      </c>
      <c r="L9761" t="str">
        <f t="shared" si="760"/>
        <v>10</v>
      </c>
      <c r="M9761" t="str">
        <f t="shared" si="761"/>
        <v>2022</v>
      </c>
      <c r="N9761">
        <f t="shared" si="762"/>
        <v>168370.47</v>
      </c>
      <c r="O9761">
        <f t="shared" si="763"/>
        <v>168370.47</v>
      </c>
      <c r="P9761" t="str">
        <f t="shared" si="764"/>
        <v/>
      </c>
      <c r="Q9761" s="48" t="str">
        <f>IF(O9761="","",
   IF(OR(O9761&lt;EDA_Outlier_Analysis!$C$10, O9761&gt;EDA_Outlier_Analysis!$C$11),
      "Outlier",
      "Normal"))</f>
        <v>Normal</v>
      </c>
      <c r="R9761" t="str">
        <f>IF(P9761="","",
   IF(OR(P9761 &lt; EDA_Outlier_Analysis!$F$7, P9761 &gt; EDA_Outlier_Analysis!$F$8),
      "Outlier",
      "Normal"))</f>
        <v/>
      </c>
      <c r="S9761" t="str">
        <f>IF(N9761="","",
   IF(OR(N9761 &lt;EDA_Outlier_Analysis!$I$10, N9761 &gt; EDA_Outlier_Analysis!$I$11),
      "Outlier",
      "Normal"))</f>
        <v>Normal</v>
      </c>
    </row>
    <row r="9762" spans="1:19">
      <c r="A9762" t="s">
        <v>20493</v>
      </c>
      <c r="B9762" s="4">
        <v>44727</v>
      </c>
      <c r="C9762" s="2">
        <v>85777.46</v>
      </c>
      <c r="D9762" t="s">
        <v>849</v>
      </c>
      <c r="E9762" t="s">
        <v>868</v>
      </c>
      <c r="F9762" t="s">
        <v>9</v>
      </c>
      <c r="G9762" t="s">
        <v>31</v>
      </c>
      <c r="H9762" t="s">
        <v>107</v>
      </c>
      <c r="J9762" t="s">
        <v>20494</v>
      </c>
      <c r="K9762" t="str">
        <f>IF(COUNTIF(Customers!A:A, H9762)&gt;0, "Valid", "Invalid")</f>
        <v>Valid</v>
      </c>
      <c r="L9762" t="str">
        <f t="shared" si="760"/>
        <v>6</v>
      </c>
      <c r="M9762" t="str">
        <f t="shared" si="761"/>
        <v>2022</v>
      </c>
      <c r="N9762">
        <f t="shared" si="762"/>
        <v>85777.46</v>
      </c>
      <c r="O9762">
        <f t="shared" si="763"/>
        <v>85777.46</v>
      </c>
      <c r="P9762" t="str">
        <f t="shared" si="764"/>
        <v/>
      </c>
      <c r="Q9762" s="48" t="str">
        <f>IF(O9762="","",
   IF(OR(O9762&lt;EDA_Outlier_Analysis!$C$10, O9762&gt;EDA_Outlier_Analysis!$C$11),
      "Outlier",
      "Normal"))</f>
        <v>Normal</v>
      </c>
      <c r="R9762" t="str">
        <f>IF(P9762="","",
   IF(OR(P9762 &lt; EDA_Outlier_Analysis!$F$7, P9762 &gt; EDA_Outlier_Analysis!$F$8),
      "Outlier",
      "Normal"))</f>
        <v/>
      </c>
      <c r="S9762" t="str">
        <f>IF(N9762="","",
   IF(OR(N9762 &lt;EDA_Outlier_Analysis!$I$10, N9762 &gt; EDA_Outlier_Analysis!$I$11),
      "Outlier",
      "Normal"))</f>
        <v>Normal</v>
      </c>
    </row>
    <row r="9763" spans="1:19">
      <c r="A9763" t="s">
        <v>20495</v>
      </c>
      <c r="B9763" s="4">
        <v>44888</v>
      </c>
      <c r="C9763" s="2">
        <v>213538.86</v>
      </c>
      <c r="D9763" t="s">
        <v>849</v>
      </c>
      <c r="E9763" t="s">
        <v>853</v>
      </c>
      <c r="F9763" t="s">
        <v>10</v>
      </c>
      <c r="G9763" t="s">
        <v>34</v>
      </c>
      <c r="H9763" t="s">
        <v>39</v>
      </c>
      <c r="J9763" t="s">
        <v>20496</v>
      </c>
      <c r="K9763" t="str">
        <f>IF(COUNTIF(Customers!A:A, H9763)&gt;0, "Valid", "Invalid")</f>
        <v>Valid</v>
      </c>
      <c r="L9763" t="str">
        <f t="shared" si="760"/>
        <v>11</v>
      </c>
      <c r="M9763" t="str">
        <f t="shared" si="761"/>
        <v>2022</v>
      </c>
      <c r="N9763">
        <f t="shared" si="762"/>
        <v>213538.86</v>
      </c>
      <c r="O9763">
        <f t="shared" si="763"/>
        <v>213538.86</v>
      </c>
      <c r="P9763" t="str">
        <f t="shared" si="764"/>
        <v/>
      </c>
      <c r="Q9763" s="48" t="str">
        <f>IF(O9763="","",
   IF(OR(O9763&lt;EDA_Outlier_Analysis!$C$10, O9763&gt;EDA_Outlier_Analysis!$C$11),
      "Outlier",
      "Normal"))</f>
        <v>Normal</v>
      </c>
      <c r="R9763" t="str">
        <f>IF(P9763="","",
   IF(OR(P9763 &lt; EDA_Outlier_Analysis!$F$7, P9763 &gt; EDA_Outlier_Analysis!$F$8),
      "Outlier",
      "Normal"))</f>
        <v/>
      </c>
      <c r="S9763" t="str">
        <f>IF(N9763="","",
   IF(OR(N9763 &lt;EDA_Outlier_Analysis!$I$10, N9763 &gt; EDA_Outlier_Analysis!$I$11),
      "Outlier",
      "Normal"))</f>
        <v>Normal</v>
      </c>
    </row>
    <row r="9764" spans="1:19">
      <c r="A9764" t="s">
        <v>20497</v>
      </c>
      <c r="B9764" s="4">
        <v>44696</v>
      </c>
      <c r="C9764" s="2">
        <v>106330.66</v>
      </c>
      <c r="D9764" t="s">
        <v>849</v>
      </c>
      <c r="E9764" t="s">
        <v>853</v>
      </c>
      <c r="F9764" t="s">
        <v>9</v>
      </c>
      <c r="G9764" t="s">
        <v>24</v>
      </c>
      <c r="H9764" t="s">
        <v>439</v>
      </c>
      <c r="J9764" t="s">
        <v>20498</v>
      </c>
      <c r="K9764" t="str">
        <f>IF(COUNTIF(Customers!A:A, H9764)&gt;0, "Valid", "Invalid")</f>
        <v>Valid</v>
      </c>
      <c r="L9764" t="str">
        <f t="shared" si="760"/>
        <v>5</v>
      </c>
      <c r="M9764" t="str">
        <f t="shared" si="761"/>
        <v>2022</v>
      </c>
      <c r="N9764">
        <f t="shared" si="762"/>
        <v>106330.66</v>
      </c>
      <c r="O9764">
        <f t="shared" si="763"/>
        <v>106330.66</v>
      </c>
      <c r="P9764" t="str">
        <f t="shared" si="764"/>
        <v/>
      </c>
      <c r="Q9764" s="48" t="str">
        <f>IF(O9764="","",
   IF(OR(O9764&lt;EDA_Outlier_Analysis!$C$10, O9764&gt;EDA_Outlier_Analysis!$C$11),
      "Outlier",
      "Normal"))</f>
        <v>Normal</v>
      </c>
      <c r="R9764" t="str">
        <f>IF(P9764="","",
   IF(OR(P9764 &lt; EDA_Outlier_Analysis!$F$7, P9764 &gt; EDA_Outlier_Analysis!$F$8),
      "Outlier",
      "Normal"))</f>
        <v/>
      </c>
      <c r="S9764" t="str">
        <f>IF(N9764="","",
   IF(OR(N9764 &lt;EDA_Outlier_Analysis!$I$10, N9764 &gt; EDA_Outlier_Analysis!$I$11),
      "Outlier",
      "Normal"))</f>
        <v>Normal</v>
      </c>
    </row>
    <row r="9765" spans="1:19">
      <c r="A9765" t="s">
        <v>20499</v>
      </c>
      <c r="B9765" s="4">
        <v>45141</v>
      </c>
      <c r="C9765" s="2">
        <v>126085.63</v>
      </c>
      <c r="D9765" t="s">
        <v>849</v>
      </c>
      <c r="E9765" t="s">
        <v>850</v>
      </c>
      <c r="F9765" t="s">
        <v>10</v>
      </c>
      <c r="G9765" t="s">
        <v>24</v>
      </c>
      <c r="H9765" t="s">
        <v>265</v>
      </c>
      <c r="J9765" t="s">
        <v>20500</v>
      </c>
      <c r="K9765" t="str">
        <f>IF(COUNTIF(Customers!A:A, H9765)&gt;0, "Valid", "Invalid")</f>
        <v>Valid</v>
      </c>
      <c r="L9765" t="str">
        <f t="shared" si="760"/>
        <v>8</v>
      </c>
      <c r="M9765" t="str">
        <f t="shared" si="761"/>
        <v>2023</v>
      </c>
      <c r="N9765">
        <f t="shared" si="762"/>
        <v>126085.63</v>
      </c>
      <c r="O9765">
        <f t="shared" si="763"/>
        <v>126085.63</v>
      </c>
      <c r="P9765" t="str">
        <f t="shared" si="764"/>
        <v/>
      </c>
      <c r="Q9765" s="48" t="str">
        <f>IF(O9765="","",
   IF(OR(O9765&lt;EDA_Outlier_Analysis!$C$10, O9765&gt;EDA_Outlier_Analysis!$C$11),
      "Outlier",
      "Normal"))</f>
        <v>Normal</v>
      </c>
      <c r="R9765" t="str">
        <f>IF(P9765="","",
   IF(OR(P9765 &lt; EDA_Outlier_Analysis!$F$7, P9765 &gt; EDA_Outlier_Analysis!$F$8),
      "Outlier",
      "Normal"))</f>
        <v/>
      </c>
      <c r="S9765" t="str">
        <f>IF(N9765="","",
   IF(OR(N9765 &lt;EDA_Outlier_Analysis!$I$10, N9765 &gt; EDA_Outlier_Analysis!$I$11),
      "Outlier",
      "Normal"))</f>
        <v>Normal</v>
      </c>
    </row>
    <row r="9766" spans="1:19">
      <c r="A9766" t="s">
        <v>20501</v>
      </c>
      <c r="B9766" s="4">
        <v>44624</v>
      </c>
      <c r="C9766" s="2">
        <v>-42476.21</v>
      </c>
      <c r="D9766" t="s">
        <v>840</v>
      </c>
      <c r="E9766" t="s">
        <v>864</v>
      </c>
      <c r="F9766" t="s">
        <v>10</v>
      </c>
      <c r="G9766" t="s">
        <v>31</v>
      </c>
      <c r="I9766" t="s">
        <v>2914</v>
      </c>
      <c r="J9766" t="s">
        <v>20502</v>
      </c>
      <c r="K9766" t="str">
        <f>IF(COUNTIF(Customers!A:A, H9766)&gt;0, "Valid", "Invalid")</f>
        <v>Invalid</v>
      </c>
      <c r="L9766" t="str">
        <f t="shared" si="760"/>
        <v>3</v>
      </c>
      <c r="M9766" t="str">
        <f t="shared" si="761"/>
        <v>2022</v>
      </c>
      <c r="N9766">
        <f t="shared" si="762"/>
        <v>-42476.21</v>
      </c>
      <c r="O9766" t="str">
        <f t="shared" si="763"/>
        <v/>
      </c>
      <c r="P9766">
        <f t="shared" si="764"/>
        <v>42476.21</v>
      </c>
      <c r="Q9766" s="48" t="str">
        <f>IF(O9766="","",
   IF(OR(O9766&lt;EDA_Outlier_Analysis!$C$10, O9766&gt;EDA_Outlier_Analysis!$C$11),
      "Outlier",
      "Normal"))</f>
        <v/>
      </c>
      <c r="R9766" t="str">
        <f>IF(P9766="","",
   IF(OR(P9766 &lt; EDA_Outlier_Analysis!$F$7, P9766 &gt; EDA_Outlier_Analysis!$F$8),
      "Outlier",
      "Normal"))</f>
        <v>Normal</v>
      </c>
      <c r="S9766" t="str">
        <f>IF(N9766="","",
   IF(OR(N9766 &lt;EDA_Outlier_Analysis!$I$10, N9766 &gt; EDA_Outlier_Analysis!$I$11),
      "Outlier",
      "Normal"))</f>
        <v>Normal</v>
      </c>
    </row>
    <row r="9767" spans="1:19">
      <c r="A9767" t="s">
        <v>20503</v>
      </c>
      <c r="B9767" s="4">
        <v>44928</v>
      </c>
      <c r="C9767" s="2">
        <v>-37594.44</v>
      </c>
      <c r="D9767" t="s">
        <v>840</v>
      </c>
      <c r="E9767" t="s">
        <v>841</v>
      </c>
      <c r="F9767" t="s">
        <v>9</v>
      </c>
      <c r="G9767" t="s">
        <v>31</v>
      </c>
      <c r="I9767" t="s">
        <v>1156</v>
      </c>
      <c r="J9767" t="s">
        <v>20504</v>
      </c>
      <c r="K9767" t="str">
        <f>IF(COUNTIF(Customers!A:A, H9767)&gt;0, "Valid", "Invalid")</f>
        <v>Invalid</v>
      </c>
      <c r="L9767" t="str">
        <f t="shared" si="760"/>
        <v>1</v>
      </c>
      <c r="M9767" t="str">
        <f t="shared" si="761"/>
        <v>2023</v>
      </c>
      <c r="N9767">
        <f t="shared" si="762"/>
        <v>-37594.44</v>
      </c>
      <c r="O9767" t="str">
        <f t="shared" si="763"/>
        <v/>
      </c>
      <c r="P9767">
        <f t="shared" si="764"/>
        <v>37594.44</v>
      </c>
      <c r="Q9767" s="48" t="str">
        <f>IF(O9767="","",
   IF(OR(O9767&lt;EDA_Outlier_Analysis!$C$10, O9767&gt;EDA_Outlier_Analysis!$C$11),
      "Outlier",
      "Normal"))</f>
        <v/>
      </c>
      <c r="R9767" t="str">
        <f>IF(P9767="","",
   IF(OR(P9767 &lt; EDA_Outlier_Analysis!$F$7, P9767 &gt; EDA_Outlier_Analysis!$F$8),
      "Outlier",
      "Normal"))</f>
        <v>Normal</v>
      </c>
      <c r="S9767" t="str">
        <f>IF(N9767="","",
   IF(OR(N9767 &lt;EDA_Outlier_Analysis!$I$10, N9767 &gt; EDA_Outlier_Analysis!$I$11),
      "Outlier",
      "Normal"))</f>
        <v>Normal</v>
      </c>
    </row>
    <row r="9768" spans="1:19">
      <c r="A9768" t="s">
        <v>20505</v>
      </c>
      <c r="B9768" s="4">
        <v>44984</v>
      </c>
      <c r="C9768" s="2">
        <v>-15199.99</v>
      </c>
      <c r="D9768" t="s">
        <v>840</v>
      </c>
      <c r="E9768" t="s">
        <v>878</v>
      </c>
      <c r="F9768" t="s">
        <v>9</v>
      </c>
      <c r="G9768" t="s">
        <v>24</v>
      </c>
      <c r="I9768" t="s">
        <v>4561</v>
      </c>
      <c r="J9768" t="s">
        <v>20506</v>
      </c>
      <c r="K9768" t="str">
        <f>IF(COUNTIF(Customers!A:A, H9768)&gt;0, "Valid", "Invalid")</f>
        <v>Invalid</v>
      </c>
      <c r="L9768" t="str">
        <f t="shared" si="760"/>
        <v>2</v>
      </c>
      <c r="M9768" t="str">
        <f t="shared" si="761"/>
        <v>2023</v>
      </c>
      <c r="N9768">
        <f t="shared" si="762"/>
        <v>-15199.99</v>
      </c>
      <c r="O9768" t="str">
        <f t="shared" si="763"/>
        <v/>
      </c>
      <c r="P9768">
        <f t="shared" si="764"/>
        <v>15199.99</v>
      </c>
      <c r="Q9768" s="48" t="str">
        <f>IF(O9768="","",
   IF(OR(O9768&lt;EDA_Outlier_Analysis!$C$10, O9768&gt;EDA_Outlier_Analysis!$C$11),
      "Outlier",
      "Normal"))</f>
        <v/>
      </c>
      <c r="R9768" t="str">
        <f>IF(P9768="","",
   IF(OR(P9768 &lt; EDA_Outlier_Analysis!$F$7, P9768 &gt; EDA_Outlier_Analysis!$F$8),
      "Outlier",
      "Normal"))</f>
        <v>Outlier</v>
      </c>
      <c r="S9768" t="str">
        <f>IF(N9768="","",
   IF(OR(N9768 &lt;EDA_Outlier_Analysis!$I$10, N9768 &gt; EDA_Outlier_Analysis!$I$11),
      "Outlier",
      "Normal"))</f>
        <v>Normal</v>
      </c>
    </row>
    <row r="9769" spans="1:19">
      <c r="A9769" t="s">
        <v>20507</v>
      </c>
      <c r="B9769" s="4">
        <v>45214</v>
      </c>
      <c r="C9769" s="2">
        <v>146010.35</v>
      </c>
      <c r="D9769" t="s">
        <v>849</v>
      </c>
      <c r="E9769" t="s">
        <v>868</v>
      </c>
      <c r="F9769" t="s">
        <v>9</v>
      </c>
      <c r="G9769" t="s">
        <v>24</v>
      </c>
      <c r="H9769" t="s">
        <v>619</v>
      </c>
      <c r="J9769" t="s">
        <v>20508</v>
      </c>
      <c r="K9769" t="str">
        <f>IF(COUNTIF(Customers!A:A, H9769)&gt;0, "Valid", "Invalid")</f>
        <v>Valid</v>
      </c>
      <c r="L9769" t="str">
        <f t="shared" si="760"/>
        <v>10</v>
      </c>
      <c r="M9769" t="str">
        <f t="shared" si="761"/>
        <v>2023</v>
      </c>
      <c r="N9769">
        <f t="shared" si="762"/>
        <v>146010.35</v>
      </c>
      <c r="O9769">
        <f t="shared" si="763"/>
        <v>146010.35</v>
      </c>
      <c r="P9769" t="str">
        <f t="shared" si="764"/>
        <v/>
      </c>
      <c r="Q9769" s="48" t="str">
        <f>IF(O9769="","",
   IF(OR(O9769&lt;EDA_Outlier_Analysis!$C$10, O9769&gt;EDA_Outlier_Analysis!$C$11),
      "Outlier",
      "Normal"))</f>
        <v>Normal</v>
      </c>
      <c r="R9769" t="str">
        <f>IF(P9769="","",
   IF(OR(P9769 &lt; EDA_Outlier_Analysis!$F$7, P9769 &gt; EDA_Outlier_Analysis!$F$8),
      "Outlier",
      "Normal"))</f>
        <v/>
      </c>
      <c r="S9769" t="str">
        <f>IF(N9769="","",
   IF(OR(N9769 &lt;EDA_Outlier_Analysis!$I$10, N9769 &gt; EDA_Outlier_Analysis!$I$11),
      "Outlier",
      "Normal"))</f>
        <v>Normal</v>
      </c>
    </row>
    <row r="9770" spans="1:19">
      <c r="A9770" t="s">
        <v>20509</v>
      </c>
      <c r="B9770" s="4">
        <v>44883</v>
      </c>
      <c r="C9770" s="2">
        <v>200053.99</v>
      </c>
      <c r="D9770" t="s">
        <v>849</v>
      </c>
      <c r="E9770" t="s">
        <v>853</v>
      </c>
      <c r="F9770" t="s">
        <v>10</v>
      </c>
      <c r="G9770" t="s">
        <v>34</v>
      </c>
      <c r="H9770" t="s">
        <v>153</v>
      </c>
      <c r="J9770" t="s">
        <v>20510</v>
      </c>
      <c r="K9770" t="str">
        <f>IF(COUNTIF(Customers!A:A, H9770)&gt;0, "Valid", "Invalid")</f>
        <v>Valid</v>
      </c>
      <c r="L9770" t="str">
        <f t="shared" si="760"/>
        <v>11</v>
      </c>
      <c r="M9770" t="str">
        <f t="shared" si="761"/>
        <v>2022</v>
      </c>
      <c r="N9770">
        <f t="shared" si="762"/>
        <v>200053.99</v>
      </c>
      <c r="O9770">
        <f t="shared" si="763"/>
        <v>200053.99</v>
      </c>
      <c r="P9770" t="str">
        <f t="shared" si="764"/>
        <v/>
      </c>
      <c r="Q9770" s="48" t="str">
        <f>IF(O9770="","",
   IF(OR(O9770&lt;EDA_Outlier_Analysis!$C$10, O9770&gt;EDA_Outlier_Analysis!$C$11),
      "Outlier",
      "Normal"))</f>
        <v>Normal</v>
      </c>
      <c r="R9770" t="str">
        <f>IF(P9770="","",
   IF(OR(P9770 &lt; EDA_Outlier_Analysis!$F$7, P9770 &gt; EDA_Outlier_Analysis!$F$8),
      "Outlier",
      "Normal"))</f>
        <v/>
      </c>
      <c r="S9770" t="str">
        <f>IF(N9770="","",
   IF(OR(N9770 &lt;EDA_Outlier_Analysis!$I$10, N9770 &gt; EDA_Outlier_Analysis!$I$11),
      "Outlier",
      "Normal"))</f>
        <v>Normal</v>
      </c>
    </row>
    <row r="9771" spans="1:19">
      <c r="A9771" t="s">
        <v>20511</v>
      </c>
      <c r="B9771" s="4">
        <v>44738</v>
      </c>
      <c r="C9771" s="2">
        <v>253522.36</v>
      </c>
      <c r="D9771" t="s">
        <v>849</v>
      </c>
      <c r="E9771" t="s">
        <v>868</v>
      </c>
      <c r="F9771" t="s">
        <v>9</v>
      </c>
      <c r="G9771" t="s">
        <v>20</v>
      </c>
      <c r="H9771" t="s">
        <v>621</v>
      </c>
      <c r="J9771" t="s">
        <v>20512</v>
      </c>
      <c r="K9771" t="str">
        <f>IF(COUNTIF(Customers!A:A, H9771)&gt;0, "Valid", "Invalid")</f>
        <v>Valid</v>
      </c>
      <c r="L9771" t="str">
        <f t="shared" si="760"/>
        <v>6</v>
      </c>
      <c r="M9771" t="str">
        <f t="shared" si="761"/>
        <v>2022</v>
      </c>
      <c r="N9771">
        <f t="shared" si="762"/>
        <v>253522.36</v>
      </c>
      <c r="O9771">
        <f t="shared" si="763"/>
        <v>253522.36</v>
      </c>
      <c r="P9771" t="str">
        <f t="shared" si="764"/>
        <v/>
      </c>
      <c r="Q9771" s="48" t="str">
        <f>IF(O9771="","",
   IF(OR(O9771&lt;EDA_Outlier_Analysis!$C$10, O9771&gt;EDA_Outlier_Analysis!$C$11),
      "Outlier",
      "Normal"))</f>
        <v>Normal</v>
      </c>
      <c r="R9771" t="str">
        <f>IF(P9771="","",
   IF(OR(P9771 &lt; EDA_Outlier_Analysis!$F$7, P9771 &gt; EDA_Outlier_Analysis!$F$8),
      "Outlier",
      "Normal"))</f>
        <v/>
      </c>
      <c r="S9771" t="str">
        <f>IF(N9771="","",
   IF(OR(N9771 &lt;EDA_Outlier_Analysis!$I$10, N9771 &gt; EDA_Outlier_Analysis!$I$11),
      "Outlier",
      "Normal"))</f>
        <v>Normal</v>
      </c>
    </row>
    <row r="9772" spans="1:19">
      <c r="A9772" t="s">
        <v>20513</v>
      </c>
      <c r="B9772" s="4">
        <v>44684</v>
      </c>
      <c r="C9772" s="2">
        <v>-23848.9</v>
      </c>
      <c r="D9772" t="s">
        <v>840</v>
      </c>
      <c r="E9772" t="s">
        <v>864</v>
      </c>
      <c r="F9772" t="s">
        <v>11</v>
      </c>
      <c r="G9772" t="s">
        <v>24</v>
      </c>
      <c r="I9772" t="s">
        <v>4774</v>
      </c>
      <c r="J9772" t="s">
        <v>20514</v>
      </c>
      <c r="K9772" t="str">
        <f>IF(COUNTIF(Customers!A:A, H9772)&gt;0, "Valid", "Invalid")</f>
        <v>Invalid</v>
      </c>
      <c r="L9772" t="str">
        <f t="shared" si="760"/>
        <v>5</v>
      </c>
      <c r="M9772" t="str">
        <f t="shared" si="761"/>
        <v>2022</v>
      </c>
      <c r="N9772">
        <f t="shared" si="762"/>
        <v>-23848.9</v>
      </c>
      <c r="O9772" t="str">
        <f t="shared" si="763"/>
        <v/>
      </c>
      <c r="P9772">
        <f t="shared" si="764"/>
        <v>23848.9</v>
      </c>
      <c r="Q9772" s="48" t="str">
        <f>IF(O9772="","",
   IF(OR(O9772&lt;EDA_Outlier_Analysis!$C$10, O9772&gt;EDA_Outlier_Analysis!$C$11),
      "Outlier",
      "Normal"))</f>
        <v/>
      </c>
      <c r="R9772" t="str">
        <f>IF(P9772="","",
   IF(OR(P9772 &lt; EDA_Outlier_Analysis!$F$7, P9772 &gt; EDA_Outlier_Analysis!$F$8),
      "Outlier",
      "Normal"))</f>
        <v>Outlier</v>
      </c>
      <c r="S9772" t="str">
        <f>IF(N9772="","",
   IF(OR(N9772 &lt;EDA_Outlier_Analysis!$I$10, N9772 &gt; EDA_Outlier_Analysis!$I$11),
      "Outlier",
      "Normal"))</f>
        <v>Normal</v>
      </c>
    </row>
    <row r="9773" spans="1:19">
      <c r="A9773" t="s">
        <v>20515</v>
      </c>
      <c r="B9773" s="4">
        <v>45196</v>
      </c>
      <c r="C9773" s="2">
        <v>-12857.42</v>
      </c>
      <c r="D9773" t="s">
        <v>840</v>
      </c>
      <c r="E9773" t="s">
        <v>856</v>
      </c>
      <c r="F9773" t="s">
        <v>9</v>
      </c>
      <c r="G9773" t="s">
        <v>31</v>
      </c>
      <c r="I9773" t="s">
        <v>1340</v>
      </c>
      <c r="J9773" t="s">
        <v>20516</v>
      </c>
      <c r="K9773" t="str">
        <f>IF(COUNTIF(Customers!A:A, H9773)&gt;0, "Valid", "Invalid")</f>
        <v>Invalid</v>
      </c>
      <c r="L9773" t="str">
        <f t="shared" si="760"/>
        <v>9</v>
      </c>
      <c r="M9773" t="str">
        <f t="shared" si="761"/>
        <v>2023</v>
      </c>
      <c r="N9773">
        <f t="shared" si="762"/>
        <v>-12857.42</v>
      </c>
      <c r="O9773" t="str">
        <f t="shared" si="763"/>
        <v/>
      </c>
      <c r="P9773">
        <f t="shared" si="764"/>
        <v>12857.42</v>
      </c>
      <c r="Q9773" s="48" t="str">
        <f>IF(O9773="","",
   IF(OR(O9773&lt;EDA_Outlier_Analysis!$C$10, O9773&gt;EDA_Outlier_Analysis!$C$11),
      "Outlier",
      "Normal"))</f>
        <v/>
      </c>
      <c r="R9773" t="str">
        <f>IF(P9773="","",
   IF(OR(P9773 &lt; EDA_Outlier_Analysis!$F$7, P9773 &gt; EDA_Outlier_Analysis!$F$8),
      "Outlier",
      "Normal"))</f>
        <v>Outlier</v>
      </c>
      <c r="S9773" t="str">
        <f>IF(N9773="","",
   IF(OR(N9773 &lt;EDA_Outlier_Analysis!$I$10, N9773 &gt; EDA_Outlier_Analysis!$I$11),
      "Outlier",
      "Normal"))</f>
        <v>Normal</v>
      </c>
    </row>
    <row r="9774" spans="1:19">
      <c r="A9774" t="s">
        <v>20517</v>
      </c>
      <c r="B9774" s="4">
        <v>45070</v>
      </c>
      <c r="C9774" s="2">
        <v>193726.01</v>
      </c>
      <c r="D9774" t="s">
        <v>849</v>
      </c>
      <c r="E9774" t="s">
        <v>850</v>
      </c>
      <c r="F9774" t="s">
        <v>10</v>
      </c>
      <c r="G9774" t="s">
        <v>24</v>
      </c>
      <c r="H9774" t="s">
        <v>171</v>
      </c>
      <c r="J9774" t="s">
        <v>20518</v>
      </c>
      <c r="K9774" t="str">
        <f>IF(COUNTIF(Customers!A:A, H9774)&gt;0, "Valid", "Invalid")</f>
        <v>Valid</v>
      </c>
      <c r="L9774" t="str">
        <f t="shared" si="760"/>
        <v>5</v>
      </c>
      <c r="M9774" t="str">
        <f t="shared" si="761"/>
        <v>2023</v>
      </c>
      <c r="N9774">
        <f t="shared" si="762"/>
        <v>193726.01</v>
      </c>
      <c r="O9774">
        <f t="shared" si="763"/>
        <v>193726.01</v>
      </c>
      <c r="P9774" t="str">
        <f t="shared" si="764"/>
        <v/>
      </c>
      <c r="Q9774" s="48" t="str">
        <f>IF(O9774="","",
   IF(OR(O9774&lt;EDA_Outlier_Analysis!$C$10, O9774&gt;EDA_Outlier_Analysis!$C$11),
      "Outlier",
      "Normal"))</f>
        <v>Normal</v>
      </c>
      <c r="R9774" t="str">
        <f>IF(P9774="","",
   IF(OR(P9774 &lt; EDA_Outlier_Analysis!$F$7, P9774 &gt; EDA_Outlier_Analysis!$F$8),
      "Outlier",
      "Normal"))</f>
        <v/>
      </c>
      <c r="S9774" t="str">
        <f>IF(N9774="","",
   IF(OR(N9774 &lt;EDA_Outlier_Analysis!$I$10, N9774 &gt; EDA_Outlier_Analysis!$I$11),
      "Outlier",
      "Normal"))</f>
        <v>Normal</v>
      </c>
    </row>
    <row r="9775" spans="1:19">
      <c r="A9775" t="s">
        <v>20519</v>
      </c>
      <c r="B9775" s="4">
        <v>44908</v>
      </c>
      <c r="C9775" s="2">
        <v>-16377.75</v>
      </c>
      <c r="D9775" t="s">
        <v>840</v>
      </c>
      <c r="E9775" t="s">
        <v>864</v>
      </c>
      <c r="F9775" t="s">
        <v>10</v>
      </c>
      <c r="G9775" t="s">
        <v>31</v>
      </c>
      <c r="I9775" t="s">
        <v>1167</v>
      </c>
      <c r="J9775" t="s">
        <v>20520</v>
      </c>
      <c r="K9775" t="str">
        <f>IF(COUNTIF(Customers!A:A, H9775)&gt;0, "Valid", "Invalid")</f>
        <v>Invalid</v>
      </c>
      <c r="L9775" t="str">
        <f t="shared" si="760"/>
        <v>12</v>
      </c>
      <c r="M9775" t="str">
        <f t="shared" si="761"/>
        <v>2022</v>
      </c>
      <c r="N9775">
        <f t="shared" si="762"/>
        <v>-16377.75</v>
      </c>
      <c r="O9775" t="str">
        <f t="shared" si="763"/>
        <v/>
      </c>
      <c r="P9775">
        <f t="shared" si="764"/>
        <v>16377.75</v>
      </c>
      <c r="Q9775" s="48" t="str">
        <f>IF(O9775="","",
   IF(OR(O9775&lt;EDA_Outlier_Analysis!$C$10, O9775&gt;EDA_Outlier_Analysis!$C$11),
      "Outlier",
      "Normal"))</f>
        <v/>
      </c>
      <c r="R9775" t="str">
        <f>IF(P9775="","",
   IF(OR(P9775 &lt; EDA_Outlier_Analysis!$F$7, P9775 &gt; EDA_Outlier_Analysis!$F$8),
      "Outlier",
      "Normal"))</f>
        <v>Outlier</v>
      </c>
      <c r="S9775" t="str">
        <f>IF(N9775="","",
   IF(OR(N9775 &lt;EDA_Outlier_Analysis!$I$10, N9775 &gt; EDA_Outlier_Analysis!$I$11),
      "Outlier",
      "Normal"))</f>
        <v>Normal</v>
      </c>
    </row>
    <row r="9776" spans="1:19">
      <c r="A9776" t="s">
        <v>20521</v>
      </c>
      <c r="B9776" s="4">
        <v>45190</v>
      </c>
      <c r="C9776" s="2">
        <v>257645.62</v>
      </c>
      <c r="D9776" t="s">
        <v>849</v>
      </c>
      <c r="E9776" t="s">
        <v>868</v>
      </c>
      <c r="F9776" t="s">
        <v>9</v>
      </c>
      <c r="G9776" t="s">
        <v>20</v>
      </c>
      <c r="H9776" t="s">
        <v>711</v>
      </c>
      <c r="J9776" t="s">
        <v>20522</v>
      </c>
      <c r="K9776" t="str">
        <f>IF(COUNTIF(Customers!A:A, H9776)&gt;0, "Valid", "Invalid")</f>
        <v>Valid</v>
      </c>
      <c r="L9776" t="str">
        <f t="shared" si="760"/>
        <v>9</v>
      </c>
      <c r="M9776" t="str">
        <f t="shared" si="761"/>
        <v>2023</v>
      </c>
      <c r="N9776">
        <f t="shared" si="762"/>
        <v>257645.62</v>
      </c>
      <c r="O9776">
        <f t="shared" si="763"/>
        <v>257645.62</v>
      </c>
      <c r="P9776" t="str">
        <f t="shared" si="764"/>
        <v/>
      </c>
      <c r="Q9776" s="48" t="str">
        <f>IF(O9776="","",
   IF(OR(O9776&lt;EDA_Outlier_Analysis!$C$10, O9776&gt;EDA_Outlier_Analysis!$C$11),
      "Outlier",
      "Normal"))</f>
        <v>Normal</v>
      </c>
      <c r="R9776" t="str">
        <f>IF(P9776="","",
   IF(OR(P9776 &lt; EDA_Outlier_Analysis!$F$7, P9776 &gt; EDA_Outlier_Analysis!$F$8),
      "Outlier",
      "Normal"))</f>
        <v/>
      </c>
      <c r="S9776" t="str">
        <f>IF(N9776="","",
   IF(OR(N9776 &lt;EDA_Outlier_Analysis!$I$10, N9776 &gt; EDA_Outlier_Analysis!$I$11),
      "Outlier",
      "Normal"))</f>
        <v>Normal</v>
      </c>
    </row>
    <row r="9777" spans="1:19">
      <c r="A9777" t="s">
        <v>20523</v>
      </c>
      <c r="B9777" s="4">
        <v>44643</v>
      </c>
      <c r="C9777" s="2">
        <v>186670.15</v>
      </c>
      <c r="D9777" t="s">
        <v>849</v>
      </c>
      <c r="E9777" t="s">
        <v>853</v>
      </c>
      <c r="F9777" t="s">
        <v>10</v>
      </c>
      <c r="G9777" t="s">
        <v>20</v>
      </c>
      <c r="H9777" t="s">
        <v>449</v>
      </c>
      <c r="J9777" t="s">
        <v>20524</v>
      </c>
      <c r="K9777" t="str">
        <f>IF(COUNTIF(Customers!A:A, H9777)&gt;0, "Valid", "Invalid")</f>
        <v>Valid</v>
      </c>
      <c r="L9777" t="str">
        <f t="shared" si="760"/>
        <v>3</v>
      </c>
      <c r="M9777" t="str">
        <f t="shared" si="761"/>
        <v>2022</v>
      </c>
      <c r="N9777">
        <f t="shared" si="762"/>
        <v>186670.15</v>
      </c>
      <c r="O9777">
        <f t="shared" si="763"/>
        <v>186670.15</v>
      </c>
      <c r="P9777" t="str">
        <f t="shared" si="764"/>
        <v/>
      </c>
      <c r="Q9777" s="48" t="str">
        <f>IF(O9777="","",
   IF(OR(O9777&lt;EDA_Outlier_Analysis!$C$10, O9777&gt;EDA_Outlier_Analysis!$C$11),
      "Outlier",
      "Normal"))</f>
        <v>Normal</v>
      </c>
      <c r="R9777" t="str">
        <f>IF(P9777="","",
   IF(OR(P9777 &lt; EDA_Outlier_Analysis!$F$7, P9777 &gt; EDA_Outlier_Analysis!$F$8),
      "Outlier",
      "Normal"))</f>
        <v/>
      </c>
      <c r="S9777" t="str">
        <f>IF(N9777="","",
   IF(OR(N9777 &lt;EDA_Outlier_Analysis!$I$10, N9777 &gt; EDA_Outlier_Analysis!$I$11),
      "Outlier",
      "Normal"))</f>
        <v>Normal</v>
      </c>
    </row>
    <row r="9778" spans="1:19">
      <c r="A9778" t="s">
        <v>20525</v>
      </c>
      <c r="B9778" s="4">
        <v>44831</v>
      </c>
      <c r="C9778" s="2">
        <v>44739.95</v>
      </c>
      <c r="D9778" t="s">
        <v>849</v>
      </c>
      <c r="E9778" t="s">
        <v>850</v>
      </c>
      <c r="F9778" t="s">
        <v>10</v>
      </c>
      <c r="G9778" t="s">
        <v>31</v>
      </c>
      <c r="H9778" t="s">
        <v>383</v>
      </c>
      <c r="J9778" t="s">
        <v>20526</v>
      </c>
      <c r="K9778" t="str">
        <f>IF(COUNTIF(Customers!A:A, H9778)&gt;0, "Valid", "Invalid")</f>
        <v>Valid</v>
      </c>
      <c r="L9778" t="str">
        <f t="shared" si="760"/>
        <v>9</v>
      </c>
      <c r="M9778" t="str">
        <f t="shared" si="761"/>
        <v>2022</v>
      </c>
      <c r="N9778">
        <f t="shared" si="762"/>
        <v>44739.95</v>
      </c>
      <c r="O9778">
        <f t="shared" si="763"/>
        <v>44739.95</v>
      </c>
      <c r="P9778" t="str">
        <f t="shared" si="764"/>
        <v/>
      </c>
      <c r="Q9778" s="48" t="str">
        <f>IF(O9778="","",
   IF(OR(O9778&lt;EDA_Outlier_Analysis!$C$10, O9778&gt;EDA_Outlier_Analysis!$C$11),
      "Outlier",
      "Normal"))</f>
        <v>Normal</v>
      </c>
      <c r="R9778" t="str">
        <f>IF(P9778="","",
   IF(OR(P9778 &lt; EDA_Outlier_Analysis!$F$7, P9778 &gt; EDA_Outlier_Analysis!$F$8),
      "Outlier",
      "Normal"))</f>
        <v/>
      </c>
      <c r="S9778" t="str">
        <f>IF(N9778="","",
   IF(OR(N9778 &lt;EDA_Outlier_Analysis!$I$10, N9778 &gt; EDA_Outlier_Analysis!$I$11),
      "Outlier",
      "Normal"))</f>
        <v>Normal</v>
      </c>
    </row>
    <row r="9779" spans="1:19">
      <c r="A9779" t="s">
        <v>20527</v>
      </c>
      <c r="B9779" s="4">
        <v>44796</v>
      </c>
      <c r="C9779" s="2">
        <v>-2000</v>
      </c>
      <c r="D9779" t="s">
        <v>840</v>
      </c>
      <c r="E9779" t="s">
        <v>905</v>
      </c>
      <c r="F9779" t="s">
        <v>9</v>
      </c>
      <c r="G9779" t="s">
        <v>34</v>
      </c>
      <c r="I9779" t="s">
        <v>1580</v>
      </c>
      <c r="J9779" t="s">
        <v>20528</v>
      </c>
      <c r="K9779" t="str">
        <f>IF(COUNTIF(Customers!A:A, H9779)&gt;0, "Valid", "Invalid")</f>
        <v>Invalid</v>
      </c>
      <c r="L9779" t="str">
        <f t="shared" si="760"/>
        <v>8</v>
      </c>
      <c r="M9779" t="str">
        <f t="shared" si="761"/>
        <v>2022</v>
      </c>
      <c r="N9779">
        <f t="shared" si="762"/>
        <v>-2000</v>
      </c>
      <c r="O9779" t="str">
        <f t="shared" si="763"/>
        <v/>
      </c>
      <c r="P9779">
        <f t="shared" si="764"/>
        <v>2000</v>
      </c>
      <c r="Q9779" s="48" t="str">
        <f>IF(O9779="","",
   IF(OR(O9779&lt;EDA_Outlier_Analysis!$C$10, O9779&gt;EDA_Outlier_Analysis!$C$11),
      "Outlier",
      "Normal"))</f>
        <v/>
      </c>
      <c r="R9779" t="str">
        <f>IF(P9779="","",
   IF(OR(P9779 &lt; EDA_Outlier_Analysis!$F$7, P9779 &gt; EDA_Outlier_Analysis!$F$8),
      "Outlier",
      "Normal"))</f>
        <v>Outlier</v>
      </c>
      <c r="S9779" t="str">
        <f>IF(N9779="","",
   IF(OR(N9779 &lt;EDA_Outlier_Analysis!$I$10, N9779 &gt; EDA_Outlier_Analysis!$I$11),
      "Outlier",
      "Normal"))</f>
        <v>Normal</v>
      </c>
    </row>
    <row r="9780" spans="1:19">
      <c r="A9780" t="s">
        <v>20529</v>
      </c>
      <c r="B9780" s="4">
        <v>44601</v>
      </c>
      <c r="C9780" s="2">
        <v>276257.25</v>
      </c>
      <c r="D9780" t="s">
        <v>849</v>
      </c>
      <c r="E9780" t="s">
        <v>868</v>
      </c>
      <c r="F9780" t="s">
        <v>10</v>
      </c>
      <c r="G9780" t="s">
        <v>20</v>
      </c>
      <c r="H9780" t="s">
        <v>425</v>
      </c>
      <c r="J9780" t="s">
        <v>20530</v>
      </c>
      <c r="K9780" t="str">
        <f>IF(COUNTIF(Customers!A:A, H9780)&gt;0, "Valid", "Invalid")</f>
        <v>Valid</v>
      </c>
      <c r="L9780" t="str">
        <f t="shared" si="760"/>
        <v>2</v>
      </c>
      <c r="M9780" t="str">
        <f t="shared" si="761"/>
        <v>2022</v>
      </c>
      <c r="N9780">
        <f t="shared" si="762"/>
        <v>276257.25</v>
      </c>
      <c r="O9780">
        <f t="shared" si="763"/>
        <v>276257.25</v>
      </c>
      <c r="P9780" t="str">
        <f t="shared" si="764"/>
        <v/>
      </c>
      <c r="Q9780" s="48" t="str">
        <f>IF(O9780="","",
   IF(OR(O9780&lt;EDA_Outlier_Analysis!$C$10, O9780&gt;EDA_Outlier_Analysis!$C$11),
      "Outlier",
      "Normal"))</f>
        <v>Normal</v>
      </c>
      <c r="R9780" t="str">
        <f>IF(P9780="","",
   IF(OR(P9780 &lt; EDA_Outlier_Analysis!$F$7, P9780 &gt; EDA_Outlier_Analysis!$F$8),
      "Outlier",
      "Normal"))</f>
        <v/>
      </c>
      <c r="S9780" t="str">
        <f>IF(N9780="","",
   IF(OR(N9780 &lt;EDA_Outlier_Analysis!$I$10, N9780 &gt; EDA_Outlier_Analysis!$I$11),
      "Outlier",
      "Normal"))</f>
        <v>Normal</v>
      </c>
    </row>
    <row r="9781" spans="1:19">
      <c r="A9781" t="s">
        <v>20531</v>
      </c>
      <c r="B9781" s="4">
        <v>44658</v>
      </c>
      <c r="C9781" s="2">
        <v>-23422.94</v>
      </c>
      <c r="D9781" t="s">
        <v>840</v>
      </c>
      <c r="E9781" t="s">
        <v>841</v>
      </c>
      <c r="F9781" t="s">
        <v>9</v>
      </c>
      <c r="G9781" t="s">
        <v>31</v>
      </c>
      <c r="I9781" t="s">
        <v>1438</v>
      </c>
      <c r="J9781" t="s">
        <v>20532</v>
      </c>
      <c r="K9781" t="str">
        <f>IF(COUNTIF(Customers!A:A, H9781)&gt;0, "Valid", "Invalid")</f>
        <v>Invalid</v>
      </c>
      <c r="L9781" t="str">
        <f t="shared" si="760"/>
        <v>4</v>
      </c>
      <c r="M9781" t="str">
        <f t="shared" si="761"/>
        <v>2022</v>
      </c>
      <c r="N9781">
        <f t="shared" si="762"/>
        <v>-23422.94</v>
      </c>
      <c r="O9781" t="str">
        <f t="shared" si="763"/>
        <v/>
      </c>
      <c r="P9781">
        <f t="shared" si="764"/>
        <v>23422.94</v>
      </c>
      <c r="Q9781" s="48" t="str">
        <f>IF(O9781="","",
   IF(OR(O9781&lt;EDA_Outlier_Analysis!$C$10, O9781&gt;EDA_Outlier_Analysis!$C$11),
      "Outlier",
      "Normal"))</f>
        <v/>
      </c>
      <c r="R9781" t="str">
        <f>IF(P9781="","",
   IF(OR(P9781 &lt; EDA_Outlier_Analysis!$F$7, P9781 &gt; EDA_Outlier_Analysis!$F$8),
      "Outlier",
      "Normal"))</f>
        <v>Outlier</v>
      </c>
      <c r="S9781" t="str">
        <f>IF(N9781="","",
   IF(OR(N9781 &lt;EDA_Outlier_Analysis!$I$10, N9781 &gt; EDA_Outlier_Analysis!$I$11),
      "Outlier",
      "Normal"))</f>
        <v>Normal</v>
      </c>
    </row>
    <row r="9782" spans="1:19">
      <c r="A9782" t="s">
        <v>20533</v>
      </c>
      <c r="B9782" s="4">
        <v>44871</v>
      </c>
      <c r="C9782" s="2">
        <v>203867.77</v>
      </c>
      <c r="D9782" t="s">
        <v>849</v>
      </c>
      <c r="E9782" t="s">
        <v>853</v>
      </c>
      <c r="F9782" t="s">
        <v>11</v>
      </c>
      <c r="G9782" t="s">
        <v>31</v>
      </c>
      <c r="H9782" t="s">
        <v>607</v>
      </c>
      <c r="J9782" t="s">
        <v>20534</v>
      </c>
      <c r="K9782" t="str">
        <f>IF(COUNTIF(Customers!A:A, H9782)&gt;0, "Valid", "Invalid")</f>
        <v>Valid</v>
      </c>
      <c r="L9782" t="str">
        <f t="shared" si="760"/>
        <v>11</v>
      </c>
      <c r="M9782" t="str">
        <f t="shared" si="761"/>
        <v>2022</v>
      </c>
      <c r="N9782">
        <f t="shared" si="762"/>
        <v>203867.77</v>
      </c>
      <c r="O9782">
        <f t="shared" si="763"/>
        <v>203867.77</v>
      </c>
      <c r="P9782" t="str">
        <f t="shared" si="764"/>
        <v/>
      </c>
      <c r="Q9782" s="48" t="str">
        <f>IF(O9782="","",
   IF(OR(O9782&lt;EDA_Outlier_Analysis!$C$10, O9782&gt;EDA_Outlier_Analysis!$C$11),
      "Outlier",
      "Normal"))</f>
        <v>Normal</v>
      </c>
      <c r="R9782" t="str">
        <f>IF(P9782="","",
   IF(OR(P9782 &lt; EDA_Outlier_Analysis!$F$7, P9782 &gt; EDA_Outlier_Analysis!$F$8),
      "Outlier",
      "Normal"))</f>
        <v/>
      </c>
      <c r="S9782" t="str">
        <f>IF(N9782="","",
   IF(OR(N9782 &lt;EDA_Outlier_Analysis!$I$10, N9782 &gt; EDA_Outlier_Analysis!$I$11),
      "Outlier",
      "Normal"))</f>
        <v>Normal</v>
      </c>
    </row>
    <row r="9783" spans="1:19">
      <c r="A9783" t="s">
        <v>20535</v>
      </c>
      <c r="B9783" s="4">
        <v>45226</v>
      </c>
      <c r="C9783" s="2">
        <v>139310.16</v>
      </c>
      <c r="D9783" t="s">
        <v>849</v>
      </c>
      <c r="E9783" t="s">
        <v>868</v>
      </c>
      <c r="F9783" t="s">
        <v>11</v>
      </c>
      <c r="G9783" t="s">
        <v>24</v>
      </c>
      <c r="H9783" t="s">
        <v>539</v>
      </c>
      <c r="J9783" t="s">
        <v>20536</v>
      </c>
      <c r="K9783" t="str">
        <f>IF(COUNTIF(Customers!A:A, H9783)&gt;0, "Valid", "Invalid")</f>
        <v>Valid</v>
      </c>
      <c r="L9783" t="str">
        <f t="shared" si="760"/>
        <v>10</v>
      </c>
      <c r="M9783" t="str">
        <f t="shared" si="761"/>
        <v>2023</v>
      </c>
      <c r="N9783">
        <f t="shared" si="762"/>
        <v>139310.16</v>
      </c>
      <c r="O9783">
        <f t="shared" si="763"/>
        <v>139310.16</v>
      </c>
      <c r="P9783" t="str">
        <f t="shared" si="764"/>
        <v/>
      </c>
      <c r="Q9783" s="48" t="str">
        <f>IF(O9783="","",
   IF(OR(O9783&lt;EDA_Outlier_Analysis!$C$10, O9783&gt;EDA_Outlier_Analysis!$C$11),
      "Outlier",
      "Normal"))</f>
        <v>Normal</v>
      </c>
      <c r="R9783" t="str">
        <f>IF(P9783="","",
   IF(OR(P9783 &lt; EDA_Outlier_Analysis!$F$7, P9783 &gt; EDA_Outlier_Analysis!$F$8),
      "Outlier",
      "Normal"))</f>
        <v/>
      </c>
      <c r="S9783" t="str">
        <f>IF(N9783="","",
   IF(OR(N9783 &lt;EDA_Outlier_Analysis!$I$10, N9783 &gt; EDA_Outlier_Analysis!$I$11),
      "Outlier",
      "Normal"))</f>
        <v>Normal</v>
      </c>
    </row>
    <row r="9784" spans="1:19">
      <c r="A9784" t="s">
        <v>20537</v>
      </c>
      <c r="B9784" s="4">
        <v>44856</v>
      </c>
      <c r="C9784" s="2">
        <v>125829.89</v>
      </c>
      <c r="D9784" t="s">
        <v>849</v>
      </c>
      <c r="E9784" t="s">
        <v>850</v>
      </c>
      <c r="F9784" t="s">
        <v>9</v>
      </c>
      <c r="G9784" t="s">
        <v>34</v>
      </c>
      <c r="H9784" t="s">
        <v>553</v>
      </c>
      <c r="J9784" t="s">
        <v>20538</v>
      </c>
      <c r="K9784" t="str">
        <f>IF(COUNTIF(Customers!A:A, H9784)&gt;0, "Valid", "Invalid")</f>
        <v>Valid</v>
      </c>
      <c r="L9784" t="str">
        <f t="shared" si="760"/>
        <v>10</v>
      </c>
      <c r="M9784" t="str">
        <f t="shared" si="761"/>
        <v>2022</v>
      </c>
      <c r="N9784">
        <f t="shared" si="762"/>
        <v>125829.89</v>
      </c>
      <c r="O9784">
        <f t="shared" si="763"/>
        <v>125829.89</v>
      </c>
      <c r="P9784" t="str">
        <f t="shared" si="764"/>
        <v/>
      </c>
      <c r="Q9784" s="48" t="str">
        <f>IF(O9784="","",
   IF(OR(O9784&lt;EDA_Outlier_Analysis!$C$10, O9784&gt;EDA_Outlier_Analysis!$C$11),
      "Outlier",
      "Normal"))</f>
        <v>Normal</v>
      </c>
      <c r="R9784" t="str">
        <f>IF(P9784="","",
   IF(OR(P9784 &lt; EDA_Outlier_Analysis!$F$7, P9784 &gt; EDA_Outlier_Analysis!$F$8),
      "Outlier",
      "Normal"))</f>
        <v/>
      </c>
      <c r="S9784" t="str">
        <f>IF(N9784="","",
   IF(OR(N9784 &lt;EDA_Outlier_Analysis!$I$10, N9784 &gt; EDA_Outlier_Analysis!$I$11),
      "Outlier",
      "Normal"))</f>
        <v>Normal</v>
      </c>
    </row>
    <row r="9785" spans="1:19">
      <c r="A9785" t="s">
        <v>20539</v>
      </c>
      <c r="B9785" s="4">
        <v>44922</v>
      </c>
      <c r="C9785" s="2">
        <v>216235.92</v>
      </c>
      <c r="D9785" t="s">
        <v>849</v>
      </c>
      <c r="E9785" t="s">
        <v>868</v>
      </c>
      <c r="F9785" t="s">
        <v>11</v>
      </c>
      <c r="G9785" t="s">
        <v>20</v>
      </c>
      <c r="H9785" t="s">
        <v>567</v>
      </c>
      <c r="J9785" t="s">
        <v>20540</v>
      </c>
      <c r="K9785" t="str">
        <f>IF(COUNTIF(Customers!A:A, H9785)&gt;0, "Valid", "Invalid")</f>
        <v>Valid</v>
      </c>
      <c r="L9785" t="str">
        <f t="shared" si="760"/>
        <v>12</v>
      </c>
      <c r="M9785" t="str">
        <f t="shared" si="761"/>
        <v>2022</v>
      </c>
      <c r="N9785">
        <f t="shared" si="762"/>
        <v>216235.92</v>
      </c>
      <c r="O9785">
        <f t="shared" si="763"/>
        <v>216235.92</v>
      </c>
      <c r="P9785" t="str">
        <f t="shared" si="764"/>
        <v/>
      </c>
      <c r="Q9785" s="48" t="str">
        <f>IF(O9785="","",
   IF(OR(O9785&lt;EDA_Outlier_Analysis!$C$10, O9785&gt;EDA_Outlier_Analysis!$C$11),
      "Outlier",
      "Normal"))</f>
        <v>Normal</v>
      </c>
      <c r="R9785" t="str">
        <f>IF(P9785="","",
   IF(OR(P9785 &lt; EDA_Outlier_Analysis!$F$7, P9785 &gt; EDA_Outlier_Analysis!$F$8),
      "Outlier",
      "Normal"))</f>
        <v/>
      </c>
      <c r="S9785" t="str">
        <f>IF(N9785="","",
   IF(OR(N9785 &lt;EDA_Outlier_Analysis!$I$10, N9785 &gt; EDA_Outlier_Analysis!$I$11),
      "Outlier",
      "Normal"))</f>
        <v>Normal</v>
      </c>
    </row>
    <row r="9786" spans="1:19">
      <c r="A9786" t="s">
        <v>20541</v>
      </c>
      <c r="B9786" s="4">
        <v>45167</v>
      </c>
      <c r="C9786" s="2">
        <v>162157.26999999999</v>
      </c>
      <c r="D9786" t="s">
        <v>849</v>
      </c>
      <c r="E9786" t="s">
        <v>853</v>
      </c>
      <c r="F9786" t="s">
        <v>9</v>
      </c>
      <c r="G9786" t="s">
        <v>24</v>
      </c>
      <c r="H9786" t="s">
        <v>75</v>
      </c>
      <c r="J9786" t="s">
        <v>20542</v>
      </c>
      <c r="K9786" t="str">
        <f>IF(COUNTIF(Customers!A:A, H9786)&gt;0, "Valid", "Invalid")</f>
        <v>Valid</v>
      </c>
      <c r="L9786" t="str">
        <f t="shared" si="760"/>
        <v>8</v>
      </c>
      <c r="M9786" t="str">
        <f t="shared" si="761"/>
        <v>2023</v>
      </c>
      <c r="N9786">
        <f t="shared" si="762"/>
        <v>162157.26999999999</v>
      </c>
      <c r="O9786">
        <f t="shared" si="763"/>
        <v>162157.26999999999</v>
      </c>
      <c r="P9786" t="str">
        <f t="shared" si="764"/>
        <v/>
      </c>
      <c r="Q9786" s="48" t="str">
        <f>IF(O9786="","",
   IF(OR(O9786&lt;EDA_Outlier_Analysis!$C$10, O9786&gt;EDA_Outlier_Analysis!$C$11),
      "Outlier",
      "Normal"))</f>
        <v>Normal</v>
      </c>
      <c r="R9786" t="str">
        <f>IF(P9786="","",
   IF(OR(P9786 &lt; EDA_Outlier_Analysis!$F$7, P9786 &gt; EDA_Outlier_Analysis!$F$8),
      "Outlier",
      "Normal"))</f>
        <v/>
      </c>
      <c r="S9786" t="str">
        <f>IF(N9786="","",
   IF(OR(N9786 &lt;EDA_Outlier_Analysis!$I$10, N9786 &gt; EDA_Outlier_Analysis!$I$11),
      "Outlier",
      "Normal"))</f>
        <v>Normal</v>
      </c>
    </row>
    <row r="9787" spans="1:19">
      <c r="A9787" t="s">
        <v>20543</v>
      </c>
      <c r="B9787" s="4">
        <v>44983</v>
      </c>
      <c r="C9787" s="2">
        <v>172877.59</v>
      </c>
      <c r="D9787" t="s">
        <v>849</v>
      </c>
      <c r="E9787" t="s">
        <v>853</v>
      </c>
      <c r="F9787" t="s">
        <v>9</v>
      </c>
      <c r="G9787" t="s">
        <v>24</v>
      </c>
      <c r="H9787" t="s">
        <v>169</v>
      </c>
      <c r="J9787" t="s">
        <v>20544</v>
      </c>
      <c r="K9787" t="str">
        <f>IF(COUNTIF(Customers!A:A, H9787)&gt;0, "Valid", "Invalid")</f>
        <v>Valid</v>
      </c>
      <c r="L9787" t="str">
        <f t="shared" si="760"/>
        <v>2</v>
      </c>
      <c r="M9787" t="str">
        <f t="shared" si="761"/>
        <v>2023</v>
      </c>
      <c r="N9787">
        <f t="shared" si="762"/>
        <v>172877.59</v>
      </c>
      <c r="O9787">
        <f t="shared" si="763"/>
        <v>172877.59</v>
      </c>
      <c r="P9787" t="str">
        <f t="shared" si="764"/>
        <v/>
      </c>
      <c r="Q9787" s="48" t="str">
        <f>IF(O9787="","",
   IF(OR(O9787&lt;EDA_Outlier_Analysis!$C$10, O9787&gt;EDA_Outlier_Analysis!$C$11),
      "Outlier",
      "Normal"))</f>
        <v>Normal</v>
      </c>
      <c r="R9787" t="str">
        <f>IF(P9787="","",
   IF(OR(P9787 &lt; EDA_Outlier_Analysis!$F$7, P9787 &gt; EDA_Outlier_Analysis!$F$8),
      "Outlier",
      "Normal"))</f>
        <v/>
      </c>
      <c r="S9787" t="str">
        <f>IF(N9787="","",
   IF(OR(N9787 &lt;EDA_Outlier_Analysis!$I$10, N9787 &gt; EDA_Outlier_Analysis!$I$11),
      "Outlier",
      "Normal"))</f>
        <v>Normal</v>
      </c>
    </row>
    <row r="9788" spans="1:19">
      <c r="A9788" t="s">
        <v>20545</v>
      </c>
      <c r="B9788" s="4">
        <v>44775</v>
      </c>
      <c r="C9788" s="2">
        <v>-7620.25</v>
      </c>
      <c r="D9788" t="s">
        <v>840</v>
      </c>
      <c r="E9788" t="s">
        <v>856</v>
      </c>
      <c r="F9788" t="s">
        <v>9</v>
      </c>
      <c r="G9788" t="s">
        <v>20</v>
      </c>
      <c r="I9788" t="s">
        <v>1093</v>
      </c>
      <c r="J9788" t="s">
        <v>20546</v>
      </c>
      <c r="K9788" t="str">
        <f>IF(COUNTIF(Customers!A:A, H9788)&gt;0, "Valid", "Invalid")</f>
        <v>Invalid</v>
      </c>
      <c r="L9788" t="str">
        <f t="shared" si="760"/>
        <v>8</v>
      </c>
      <c r="M9788" t="str">
        <f t="shared" si="761"/>
        <v>2022</v>
      </c>
      <c r="N9788">
        <f t="shared" si="762"/>
        <v>-7620.25</v>
      </c>
      <c r="O9788" t="str">
        <f t="shared" si="763"/>
        <v/>
      </c>
      <c r="P9788">
        <f t="shared" si="764"/>
        <v>7620.25</v>
      </c>
      <c r="Q9788" s="48" t="str">
        <f>IF(O9788="","",
   IF(OR(O9788&lt;EDA_Outlier_Analysis!$C$10, O9788&gt;EDA_Outlier_Analysis!$C$11),
      "Outlier",
      "Normal"))</f>
        <v/>
      </c>
      <c r="R9788" t="str">
        <f>IF(P9788="","",
   IF(OR(P9788 &lt; EDA_Outlier_Analysis!$F$7, P9788 &gt; EDA_Outlier_Analysis!$F$8),
      "Outlier",
      "Normal"))</f>
        <v>Outlier</v>
      </c>
      <c r="S9788" t="str">
        <f>IF(N9788="","",
   IF(OR(N9788 &lt;EDA_Outlier_Analysis!$I$10, N9788 &gt; EDA_Outlier_Analysis!$I$11),
      "Outlier",
      "Normal"))</f>
        <v>Normal</v>
      </c>
    </row>
    <row r="9789" spans="1:19">
      <c r="A9789" t="s">
        <v>20547</v>
      </c>
      <c r="B9789" s="4">
        <v>44695</v>
      </c>
      <c r="C9789" s="2">
        <v>-22661.9</v>
      </c>
      <c r="D9789" t="s">
        <v>840</v>
      </c>
      <c r="E9789" t="s">
        <v>856</v>
      </c>
      <c r="F9789" t="s">
        <v>11</v>
      </c>
      <c r="G9789" t="s">
        <v>31</v>
      </c>
      <c r="I9789" t="s">
        <v>3081</v>
      </c>
      <c r="J9789" t="s">
        <v>20548</v>
      </c>
      <c r="K9789" t="str">
        <f>IF(COUNTIF(Customers!A:A, H9789)&gt;0, "Valid", "Invalid")</f>
        <v>Invalid</v>
      </c>
      <c r="L9789" t="str">
        <f t="shared" si="760"/>
        <v>5</v>
      </c>
      <c r="M9789" t="str">
        <f t="shared" si="761"/>
        <v>2022</v>
      </c>
      <c r="N9789">
        <f t="shared" si="762"/>
        <v>-22661.9</v>
      </c>
      <c r="O9789" t="str">
        <f t="shared" si="763"/>
        <v/>
      </c>
      <c r="P9789">
        <f t="shared" si="764"/>
        <v>22661.9</v>
      </c>
      <c r="Q9789" s="48" t="str">
        <f>IF(O9789="","",
   IF(OR(O9789&lt;EDA_Outlier_Analysis!$C$10, O9789&gt;EDA_Outlier_Analysis!$C$11),
      "Outlier",
      "Normal"))</f>
        <v/>
      </c>
      <c r="R9789" t="str">
        <f>IF(P9789="","",
   IF(OR(P9789 &lt; EDA_Outlier_Analysis!$F$7, P9789 &gt; EDA_Outlier_Analysis!$F$8),
      "Outlier",
      "Normal"))</f>
        <v>Outlier</v>
      </c>
      <c r="S9789" t="str">
        <f>IF(N9789="","",
   IF(OR(N9789 &lt;EDA_Outlier_Analysis!$I$10, N9789 &gt; EDA_Outlier_Analysis!$I$11),
      "Outlier",
      "Normal"))</f>
        <v>Normal</v>
      </c>
    </row>
    <row r="9790" spans="1:19">
      <c r="A9790" t="s">
        <v>20549</v>
      </c>
      <c r="B9790" s="4">
        <v>45215</v>
      </c>
      <c r="C9790" s="2">
        <v>-44423.39</v>
      </c>
      <c r="D9790" t="s">
        <v>840</v>
      </c>
      <c r="E9790" t="s">
        <v>856</v>
      </c>
      <c r="F9790" t="s">
        <v>10</v>
      </c>
      <c r="G9790" t="s">
        <v>34</v>
      </c>
      <c r="I9790" t="s">
        <v>939</v>
      </c>
      <c r="J9790" t="s">
        <v>20550</v>
      </c>
      <c r="K9790" t="str">
        <f>IF(COUNTIF(Customers!A:A, H9790)&gt;0, "Valid", "Invalid")</f>
        <v>Invalid</v>
      </c>
      <c r="L9790" t="str">
        <f t="shared" si="760"/>
        <v>10</v>
      </c>
      <c r="M9790" t="str">
        <f t="shared" si="761"/>
        <v>2023</v>
      </c>
      <c r="N9790">
        <f t="shared" si="762"/>
        <v>-44423.39</v>
      </c>
      <c r="O9790" t="str">
        <f t="shared" si="763"/>
        <v/>
      </c>
      <c r="P9790">
        <f t="shared" si="764"/>
        <v>44423.39</v>
      </c>
      <c r="Q9790" s="48" t="str">
        <f>IF(O9790="","",
   IF(OR(O9790&lt;EDA_Outlier_Analysis!$C$10, O9790&gt;EDA_Outlier_Analysis!$C$11),
      "Outlier",
      "Normal"))</f>
        <v/>
      </c>
      <c r="R9790" t="str">
        <f>IF(P9790="","",
   IF(OR(P9790 &lt; EDA_Outlier_Analysis!$F$7, P9790 &gt; EDA_Outlier_Analysis!$F$8),
      "Outlier",
      "Normal"))</f>
        <v>Normal</v>
      </c>
      <c r="S9790" t="str">
        <f>IF(N9790="","",
   IF(OR(N9790 &lt;EDA_Outlier_Analysis!$I$10, N9790 &gt; EDA_Outlier_Analysis!$I$11),
      "Outlier",
      "Normal"))</f>
        <v>Normal</v>
      </c>
    </row>
    <row r="9791" spans="1:19">
      <c r="A9791" t="s">
        <v>20551</v>
      </c>
      <c r="B9791" s="4">
        <v>45154</v>
      </c>
      <c r="C9791" s="2">
        <v>118228.91</v>
      </c>
      <c r="D9791" t="s">
        <v>849</v>
      </c>
      <c r="E9791" t="s">
        <v>868</v>
      </c>
      <c r="F9791" t="s">
        <v>11</v>
      </c>
      <c r="G9791" t="s">
        <v>20</v>
      </c>
      <c r="H9791" t="s">
        <v>717</v>
      </c>
      <c r="J9791" t="s">
        <v>20552</v>
      </c>
      <c r="K9791" t="str">
        <f>IF(COUNTIF(Customers!A:A, H9791)&gt;0, "Valid", "Invalid")</f>
        <v>Valid</v>
      </c>
      <c r="L9791" t="str">
        <f t="shared" si="760"/>
        <v>8</v>
      </c>
      <c r="M9791" t="str">
        <f t="shared" si="761"/>
        <v>2023</v>
      </c>
      <c r="N9791">
        <f t="shared" si="762"/>
        <v>118228.91</v>
      </c>
      <c r="O9791">
        <f t="shared" si="763"/>
        <v>118228.91</v>
      </c>
      <c r="P9791" t="str">
        <f t="shared" si="764"/>
        <v/>
      </c>
      <c r="Q9791" s="48" t="str">
        <f>IF(O9791="","",
   IF(OR(O9791&lt;EDA_Outlier_Analysis!$C$10, O9791&gt;EDA_Outlier_Analysis!$C$11),
      "Outlier",
      "Normal"))</f>
        <v>Normal</v>
      </c>
      <c r="R9791" t="str">
        <f>IF(P9791="","",
   IF(OR(P9791 &lt; EDA_Outlier_Analysis!$F$7, P9791 &gt; EDA_Outlier_Analysis!$F$8),
      "Outlier",
      "Normal"))</f>
        <v/>
      </c>
      <c r="S9791" t="str">
        <f>IF(N9791="","",
   IF(OR(N9791 &lt;EDA_Outlier_Analysis!$I$10, N9791 &gt; EDA_Outlier_Analysis!$I$11),
      "Outlier",
      "Normal"))</f>
        <v>Normal</v>
      </c>
    </row>
    <row r="9792" spans="1:19">
      <c r="A9792" t="s">
        <v>20553</v>
      </c>
      <c r="B9792" s="4">
        <v>44897</v>
      </c>
      <c r="C9792" s="2">
        <v>81672.23</v>
      </c>
      <c r="D9792" t="s">
        <v>849</v>
      </c>
      <c r="E9792" t="s">
        <v>853</v>
      </c>
      <c r="F9792" t="s">
        <v>9</v>
      </c>
      <c r="G9792" t="s">
        <v>34</v>
      </c>
      <c r="H9792" t="s">
        <v>435</v>
      </c>
      <c r="J9792" t="s">
        <v>20554</v>
      </c>
      <c r="K9792" t="str">
        <f>IF(COUNTIF(Customers!A:A, H9792)&gt;0, "Valid", "Invalid")</f>
        <v>Valid</v>
      </c>
      <c r="L9792" t="str">
        <f t="shared" si="760"/>
        <v>12</v>
      </c>
      <c r="M9792" t="str">
        <f t="shared" si="761"/>
        <v>2022</v>
      </c>
      <c r="N9792">
        <f t="shared" si="762"/>
        <v>81672.23</v>
      </c>
      <c r="O9792">
        <f t="shared" si="763"/>
        <v>81672.23</v>
      </c>
      <c r="P9792" t="str">
        <f t="shared" si="764"/>
        <v/>
      </c>
      <c r="Q9792" s="48" t="str">
        <f>IF(O9792="","",
   IF(OR(O9792&lt;EDA_Outlier_Analysis!$C$10, O9792&gt;EDA_Outlier_Analysis!$C$11),
      "Outlier",
      "Normal"))</f>
        <v>Normal</v>
      </c>
      <c r="R9792" t="str">
        <f>IF(P9792="","",
   IF(OR(P9792 &lt; EDA_Outlier_Analysis!$F$7, P9792 &gt; EDA_Outlier_Analysis!$F$8),
      "Outlier",
      "Normal"))</f>
        <v/>
      </c>
      <c r="S9792" t="str">
        <f>IF(N9792="","",
   IF(OR(N9792 &lt;EDA_Outlier_Analysis!$I$10, N9792 &gt; EDA_Outlier_Analysis!$I$11),
      "Outlier",
      "Normal"))</f>
        <v>Normal</v>
      </c>
    </row>
    <row r="9793" spans="1:19">
      <c r="A9793" t="s">
        <v>20555</v>
      </c>
      <c r="B9793" s="4">
        <v>44834</v>
      </c>
      <c r="C9793" s="2">
        <v>-55322.03</v>
      </c>
      <c r="D9793" t="s">
        <v>840</v>
      </c>
      <c r="E9793" t="s">
        <v>878</v>
      </c>
      <c r="F9793" t="s">
        <v>10</v>
      </c>
      <c r="G9793" t="s">
        <v>31</v>
      </c>
      <c r="I9793" t="s">
        <v>906</v>
      </c>
      <c r="J9793" t="s">
        <v>20556</v>
      </c>
      <c r="K9793" t="str">
        <f>IF(COUNTIF(Customers!A:A, H9793)&gt;0, "Valid", "Invalid")</f>
        <v>Invalid</v>
      </c>
      <c r="L9793" t="str">
        <f t="shared" si="760"/>
        <v>9</v>
      </c>
      <c r="M9793" t="str">
        <f t="shared" si="761"/>
        <v>2022</v>
      </c>
      <c r="N9793">
        <f t="shared" si="762"/>
        <v>-55322.03</v>
      </c>
      <c r="O9793" t="str">
        <f t="shared" si="763"/>
        <v/>
      </c>
      <c r="P9793">
        <f t="shared" si="764"/>
        <v>55322.03</v>
      </c>
      <c r="Q9793" s="48" t="str">
        <f>IF(O9793="","",
   IF(OR(O9793&lt;EDA_Outlier_Analysis!$C$10, O9793&gt;EDA_Outlier_Analysis!$C$11),
      "Outlier",
      "Normal"))</f>
        <v/>
      </c>
      <c r="R9793" t="str">
        <f>IF(P9793="","",
   IF(OR(P9793 &lt; EDA_Outlier_Analysis!$F$7, P9793 &gt; EDA_Outlier_Analysis!$F$8),
      "Outlier",
      "Normal"))</f>
        <v>Outlier</v>
      </c>
      <c r="S9793" t="str">
        <f>IF(N9793="","",
   IF(OR(N9793 &lt;EDA_Outlier_Analysis!$I$10, N9793 &gt; EDA_Outlier_Analysis!$I$11),
      "Outlier",
      "Normal"))</f>
        <v>Normal</v>
      </c>
    </row>
    <row r="9794" spans="1:19">
      <c r="A9794" t="s">
        <v>20557</v>
      </c>
      <c r="B9794" s="4">
        <v>44844</v>
      </c>
      <c r="C9794" s="2">
        <v>-66511.460000000006</v>
      </c>
      <c r="D9794" t="s">
        <v>840</v>
      </c>
      <c r="E9794" t="s">
        <v>878</v>
      </c>
      <c r="F9794" t="s">
        <v>10</v>
      </c>
      <c r="G9794" t="s">
        <v>24</v>
      </c>
      <c r="I9794" t="s">
        <v>1540</v>
      </c>
      <c r="J9794" t="s">
        <v>20558</v>
      </c>
      <c r="K9794" t="str">
        <f>IF(COUNTIF(Customers!A:A, H9794)&gt;0, "Valid", "Invalid")</f>
        <v>Invalid</v>
      </c>
      <c r="L9794" t="str">
        <f t="shared" si="760"/>
        <v>10</v>
      </c>
      <c r="M9794" t="str">
        <f t="shared" si="761"/>
        <v>2022</v>
      </c>
      <c r="N9794">
        <f t="shared" si="762"/>
        <v>-66511.460000000006</v>
      </c>
      <c r="O9794" t="str">
        <f t="shared" si="763"/>
        <v/>
      </c>
      <c r="P9794">
        <f t="shared" si="764"/>
        <v>66511.460000000006</v>
      </c>
      <c r="Q9794" s="48" t="str">
        <f>IF(O9794="","",
   IF(OR(O9794&lt;EDA_Outlier_Analysis!$C$10, O9794&gt;EDA_Outlier_Analysis!$C$11),
      "Outlier",
      "Normal"))</f>
        <v/>
      </c>
      <c r="R9794" t="str">
        <f>IF(P9794="","",
   IF(OR(P9794 &lt; EDA_Outlier_Analysis!$F$7, P9794 &gt; EDA_Outlier_Analysis!$F$8),
      "Outlier",
      "Normal"))</f>
        <v>Outlier</v>
      </c>
      <c r="S9794" t="str">
        <f>IF(N9794="","",
   IF(OR(N9794 &lt;EDA_Outlier_Analysis!$I$10, N9794 &gt; EDA_Outlier_Analysis!$I$11),
      "Outlier",
      "Normal"))</f>
        <v>Normal</v>
      </c>
    </row>
    <row r="9795" spans="1:19">
      <c r="A9795" t="s">
        <v>20559</v>
      </c>
      <c r="B9795" s="4">
        <v>45059</v>
      </c>
      <c r="C9795" s="2">
        <v>183580.95</v>
      </c>
      <c r="D9795" t="s">
        <v>849</v>
      </c>
      <c r="E9795" t="s">
        <v>850</v>
      </c>
      <c r="F9795" t="s">
        <v>10</v>
      </c>
      <c r="G9795" t="s">
        <v>31</v>
      </c>
      <c r="H9795" t="s">
        <v>145</v>
      </c>
      <c r="J9795" t="s">
        <v>20560</v>
      </c>
      <c r="K9795" t="str">
        <f>IF(COUNTIF(Customers!A:A, H9795)&gt;0, "Valid", "Invalid")</f>
        <v>Valid</v>
      </c>
      <c r="L9795" t="str">
        <f t="shared" ref="L9795:L9858" si="765">TEXT(B9795,"m")</f>
        <v>5</v>
      </c>
      <c r="M9795" t="str">
        <f t="shared" ref="M9795:M9858" si="766">TEXT(B9795,"yyyy")</f>
        <v>2023</v>
      </c>
      <c r="N9795">
        <f t="shared" ref="N9795:N9858" si="767">IF(D9795="Revenue",C9795,-ABS(C9795))</f>
        <v>183580.95</v>
      </c>
      <c r="O9795">
        <f t="shared" ref="O9795:O9858" si="768">IF(D9795="Revenue", C9795, "")</f>
        <v>183580.95</v>
      </c>
      <c r="P9795" t="str">
        <f t="shared" ref="P9795:P9858" si="769">IF(D9795="Expense", ABS(C9795), "")</f>
        <v/>
      </c>
      <c r="Q9795" s="48" t="str">
        <f>IF(O9795="","",
   IF(OR(O9795&lt;EDA_Outlier_Analysis!$C$10, O9795&gt;EDA_Outlier_Analysis!$C$11),
      "Outlier",
      "Normal"))</f>
        <v>Normal</v>
      </c>
      <c r="R9795" t="str">
        <f>IF(P9795="","",
   IF(OR(P9795 &lt; EDA_Outlier_Analysis!$F$7, P9795 &gt; EDA_Outlier_Analysis!$F$8),
      "Outlier",
      "Normal"))</f>
        <v/>
      </c>
      <c r="S9795" t="str">
        <f>IF(N9795="","",
   IF(OR(N9795 &lt;EDA_Outlier_Analysis!$I$10, N9795 &gt; EDA_Outlier_Analysis!$I$11),
      "Outlier",
      "Normal"))</f>
        <v>Normal</v>
      </c>
    </row>
    <row r="9796" spans="1:19">
      <c r="A9796" t="s">
        <v>20561</v>
      </c>
      <c r="B9796" s="4">
        <v>45034</v>
      </c>
      <c r="C9796" s="2">
        <v>10435.200000000001</v>
      </c>
      <c r="D9796" t="s">
        <v>971</v>
      </c>
      <c r="E9796" t="s">
        <v>971</v>
      </c>
      <c r="F9796" t="s">
        <v>10</v>
      </c>
      <c r="G9796" t="s">
        <v>24</v>
      </c>
      <c r="J9796" t="s">
        <v>20562</v>
      </c>
      <c r="K9796" t="str">
        <f>IF(COUNTIF(Customers!A:A, H9796)&gt;0, "Valid", "Invalid")</f>
        <v>Invalid</v>
      </c>
      <c r="L9796" t="str">
        <f t="shared" si="765"/>
        <v>4</v>
      </c>
      <c r="M9796" t="str">
        <f t="shared" si="766"/>
        <v>2023</v>
      </c>
      <c r="N9796">
        <f t="shared" si="767"/>
        <v>-10435.200000000001</v>
      </c>
      <c r="O9796" t="str">
        <f t="shared" si="768"/>
        <v/>
      </c>
      <c r="P9796" t="str">
        <f t="shared" si="769"/>
        <v/>
      </c>
      <c r="Q9796" s="48" t="str">
        <f>IF(O9796="","",
   IF(OR(O9796&lt;EDA_Outlier_Analysis!$C$10, O9796&gt;EDA_Outlier_Analysis!$C$11),
      "Outlier",
      "Normal"))</f>
        <v/>
      </c>
      <c r="R9796" t="str">
        <f>IF(P9796="","",
   IF(OR(P9796 &lt; EDA_Outlier_Analysis!$F$7, P9796 &gt; EDA_Outlier_Analysis!$F$8),
      "Outlier",
      "Normal"))</f>
        <v/>
      </c>
      <c r="S9796" t="str">
        <f>IF(N9796="","",
   IF(OR(N9796 &lt;EDA_Outlier_Analysis!$I$10, N9796 &gt; EDA_Outlier_Analysis!$I$11),
      "Outlier",
      "Normal"))</f>
        <v>Normal</v>
      </c>
    </row>
    <row r="9797" spans="1:19">
      <c r="A9797" t="s">
        <v>20563</v>
      </c>
      <c r="B9797" s="4">
        <v>44707</v>
      </c>
      <c r="C9797" s="2">
        <v>-52877.18</v>
      </c>
      <c r="D9797" t="s">
        <v>840</v>
      </c>
      <c r="E9797" t="s">
        <v>841</v>
      </c>
      <c r="F9797" t="s">
        <v>9</v>
      </c>
      <c r="G9797" t="s">
        <v>34</v>
      </c>
      <c r="I9797" t="s">
        <v>1428</v>
      </c>
      <c r="J9797" t="s">
        <v>20564</v>
      </c>
      <c r="K9797" t="str">
        <f>IF(COUNTIF(Customers!A:A, H9797)&gt;0, "Valid", "Invalid")</f>
        <v>Invalid</v>
      </c>
      <c r="L9797" t="str">
        <f t="shared" si="765"/>
        <v>5</v>
      </c>
      <c r="M9797" t="str">
        <f t="shared" si="766"/>
        <v>2022</v>
      </c>
      <c r="N9797">
        <f t="shared" si="767"/>
        <v>-52877.18</v>
      </c>
      <c r="O9797" t="str">
        <f t="shared" si="768"/>
        <v/>
      </c>
      <c r="P9797">
        <f t="shared" si="769"/>
        <v>52877.18</v>
      </c>
      <c r="Q9797" s="48" t="str">
        <f>IF(O9797="","",
   IF(OR(O9797&lt;EDA_Outlier_Analysis!$C$10, O9797&gt;EDA_Outlier_Analysis!$C$11),
      "Outlier",
      "Normal"))</f>
        <v/>
      </c>
      <c r="R9797" t="str">
        <f>IF(P9797="","",
   IF(OR(P9797 &lt; EDA_Outlier_Analysis!$F$7, P9797 &gt; EDA_Outlier_Analysis!$F$8),
      "Outlier",
      "Normal"))</f>
        <v>Normal</v>
      </c>
      <c r="S9797" t="str">
        <f>IF(N9797="","",
   IF(OR(N9797 &lt;EDA_Outlier_Analysis!$I$10, N9797 &gt; EDA_Outlier_Analysis!$I$11),
      "Outlier",
      "Normal"))</f>
        <v>Normal</v>
      </c>
    </row>
    <row r="9798" spans="1:19">
      <c r="A9798" t="s">
        <v>20565</v>
      </c>
      <c r="B9798" s="4">
        <v>45276</v>
      </c>
      <c r="C9798" s="2">
        <v>-33194.14</v>
      </c>
      <c r="D9798" t="s">
        <v>840</v>
      </c>
      <c r="E9798" t="s">
        <v>841</v>
      </c>
      <c r="F9798" t="s">
        <v>11</v>
      </c>
      <c r="G9798" t="s">
        <v>24</v>
      </c>
      <c r="I9798" t="s">
        <v>1096</v>
      </c>
      <c r="J9798" t="s">
        <v>20566</v>
      </c>
      <c r="K9798" t="str">
        <f>IF(COUNTIF(Customers!A:A, H9798)&gt;0, "Valid", "Invalid")</f>
        <v>Invalid</v>
      </c>
      <c r="L9798" t="str">
        <f t="shared" si="765"/>
        <v>12</v>
      </c>
      <c r="M9798" t="str">
        <f t="shared" si="766"/>
        <v>2023</v>
      </c>
      <c r="N9798">
        <f t="shared" si="767"/>
        <v>-33194.14</v>
      </c>
      <c r="O9798" t="str">
        <f t="shared" si="768"/>
        <v/>
      </c>
      <c r="P9798">
        <f t="shared" si="769"/>
        <v>33194.14</v>
      </c>
      <c r="Q9798" s="48" t="str">
        <f>IF(O9798="","",
   IF(OR(O9798&lt;EDA_Outlier_Analysis!$C$10, O9798&gt;EDA_Outlier_Analysis!$C$11),
      "Outlier",
      "Normal"))</f>
        <v/>
      </c>
      <c r="R9798" t="str">
        <f>IF(P9798="","",
   IF(OR(P9798 &lt; EDA_Outlier_Analysis!$F$7, P9798 &gt; EDA_Outlier_Analysis!$F$8),
      "Outlier",
      "Normal"))</f>
        <v>Normal</v>
      </c>
      <c r="S9798" t="str">
        <f>IF(N9798="","",
   IF(OR(N9798 &lt;EDA_Outlier_Analysis!$I$10, N9798 &gt; EDA_Outlier_Analysis!$I$11),
      "Outlier",
      "Normal"))</f>
        <v>Normal</v>
      </c>
    </row>
    <row r="9799" spans="1:19">
      <c r="A9799" t="s">
        <v>20567</v>
      </c>
      <c r="B9799" s="4">
        <v>45215</v>
      </c>
      <c r="C9799" s="2">
        <v>220899.89</v>
      </c>
      <c r="D9799" t="s">
        <v>849</v>
      </c>
      <c r="E9799" t="s">
        <v>853</v>
      </c>
      <c r="F9799" t="s">
        <v>9</v>
      </c>
      <c r="G9799" t="s">
        <v>20</v>
      </c>
      <c r="H9799" t="s">
        <v>51</v>
      </c>
      <c r="J9799" t="s">
        <v>20568</v>
      </c>
      <c r="K9799" t="str">
        <f>IF(COUNTIF(Customers!A:A, H9799)&gt;0, "Valid", "Invalid")</f>
        <v>Valid</v>
      </c>
      <c r="L9799" t="str">
        <f t="shared" si="765"/>
        <v>10</v>
      </c>
      <c r="M9799" t="str">
        <f t="shared" si="766"/>
        <v>2023</v>
      </c>
      <c r="N9799">
        <f t="shared" si="767"/>
        <v>220899.89</v>
      </c>
      <c r="O9799">
        <f t="shared" si="768"/>
        <v>220899.89</v>
      </c>
      <c r="P9799" t="str">
        <f t="shared" si="769"/>
        <v/>
      </c>
      <c r="Q9799" s="48" t="str">
        <f>IF(O9799="","",
   IF(OR(O9799&lt;EDA_Outlier_Analysis!$C$10, O9799&gt;EDA_Outlier_Analysis!$C$11),
      "Outlier",
      "Normal"))</f>
        <v>Normal</v>
      </c>
      <c r="R9799" t="str">
        <f>IF(P9799="","",
   IF(OR(P9799 &lt; EDA_Outlier_Analysis!$F$7, P9799 &gt; EDA_Outlier_Analysis!$F$8),
      "Outlier",
      "Normal"))</f>
        <v/>
      </c>
      <c r="S9799" t="str">
        <f>IF(N9799="","",
   IF(OR(N9799 &lt;EDA_Outlier_Analysis!$I$10, N9799 &gt; EDA_Outlier_Analysis!$I$11),
      "Outlier",
      "Normal"))</f>
        <v>Normal</v>
      </c>
    </row>
    <row r="9800" spans="1:19">
      <c r="A9800" t="s">
        <v>20569</v>
      </c>
      <c r="B9800" s="4">
        <v>45081</v>
      </c>
      <c r="C9800" s="2">
        <v>-40682.839999999997</v>
      </c>
      <c r="D9800" t="s">
        <v>840</v>
      </c>
      <c r="E9800" t="s">
        <v>845</v>
      </c>
      <c r="F9800" t="s">
        <v>11</v>
      </c>
      <c r="G9800" t="s">
        <v>31</v>
      </c>
      <c r="I9800" t="s">
        <v>1519</v>
      </c>
      <c r="J9800" t="s">
        <v>20570</v>
      </c>
      <c r="K9800" t="str">
        <f>IF(COUNTIF(Customers!A:A, H9800)&gt;0, "Valid", "Invalid")</f>
        <v>Invalid</v>
      </c>
      <c r="L9800" t="str">
        <f t="shared" si="765"/>
        <v>6</v>
      </c>
      <c r="M9800" t="str">
        <f t="shared" si="766"/>
        <v>2023</v>
      </c>
      <c r="N9800">
        <f t="shared" si="767"/>
        <v>-40682.839999999997</v>
      </c>
      <c r="O9800" t="str">
        <f t="shared" si="768"/>
        <v/>
      </c>
      <c r="P9800">
        <f t="shared" si="769"/>
        <v>40682.839999999997</v>
      </c>
      <c r="Q9800" s="48" t="str">
        <f>IF(O9800="","",
   IF(OR(O9800&lt;EDA_Outlier_Analysis!$C$10, O9800&gt;EDA_Outlier_Analysis!$C$11),
      "Outlier",
      "Normal"))</f>
        <v/>
      </c>
      <c r="R9800" t="str">
        <f>IF(P9800="","",
   IF(OR(P9800 &lt; EDA_Outlier_Analysis!$F$7, P9800 &gt; EDA_Outlier_Analysis!$F$8),
      "Outlier",
      "Normal"))</f>
        <v>Normal</v>
      </c>
      <c r="S9800" t="str">
        <f>IF(N9800="","",
   IF(OR(N9800 &lt;EDA_Outlier_Analysis!$I$10, N9800 &gt; EDA_Outlier_Analysis!$I$11),
      "Outlier",
      "Normal"))</f>
        <v>Normal</v>
      </c>
    </row>
    <row r="9801" spans="1:19">
      <c r="A9801" t="s">
        <v>20571</v>
      </c>
      <c r="B9801" s="4">
        <v>44721</v>
      </c>
      <c r="C9801" s="2">
        <v>-31443.59</v>
      </c>
      <c r="D9801" t="s">
        <v>840</v>
      </c>
      <c r="E9801" t="s">
        <v>905</v>
      </c>
      <c r="F9801" t="s">
        <v>11</v>
      </c>
      <c r="G9801" t="s">
        <v>31</v>
      </c>
      <c r="I9801" t="s">
        <v>1485</v>
      </c>
      <c r="J9801" t="s">
        <v>20572</v>
      </c>
      <c r="K9801" t="str">
        <f>IF(COUNTIF(Customers!A:A, H9801)&gt;0, "Valid", "Invalid")</f>
        <v>Invalid</v>
      </c>
      <c r="L9801" t="str">
        <f t="shared" si="765"/>
        <v>6</v>
      </c>
      <c r="M9801" t="str">
        <f t="shared" si="766"/>
        <v>2022</v>
      </c>
      <c r="N9801">
        <f t="shared" si="767"/>
        <v>-31443.59</v>
      </c>
      <c r="O9801" t="str">
        <f t="shared" si="768"/>
        <v/>
      </c>
      <c r="P9801">
        <f t="shared" si="769"/>
        <v>31443.59</v>
      </c>
      <c r="Q9801" s="48" t="str">
        <f>IF(O9801="","",
   IF(OR(O9801&lt;EDA_Outlier_Analysis!$C$10, O9801&gt;EDA_Outlier_Analysis!$C$11),
      "Outlier",
      "Normal"))</f>
        <v/>
      </c>
      <c r="R9801" t="str">
        <f>IF(P9801="","",
   IF(OR(P9801 &lt; EDA_Outlier_Analysis!$F$7, P9801 &gt; EDA_Outlier_Analysis!$F$8),
      "Outlier",
      "Normal"))</f>
        <v>Normal</v>
      </c>
      <c r="S9801" t="str">
        <f>IF(N9801="","",
   IF(OR(N9801 &lt;EDA_Outlier_Analysis!$I$10, N9801 &gt; EDA_Outlier_Analysis!$I$11),
      "Outlier",
      "Normal"))</f>
        <v>Normal</v>
      </c>
    </row>
    <row r="9802" spans="1:19">
      <c r="A9802" t="s">
        <v>20573</v>
      </c>
      <c r="B9802" s="4">
        <v>45186</v>
      </c>
      <c r="C9802" s="2">
        <v>246957.88</v>
      </c>
      <c r="D9802" t="s">
        <v>849</v>
      </c>
      <c r="E9802" t="s">
        <v>868</v>
      </c>
      <c r="F9802" t="s">
        <v>11</v>
      </c>
      <c r="G9802" t="s">
        <v>34</v>
      </c>
      <c r="H9802" t="s">
        <v>195</v>
      </c>
      <c r="J9802" t="s">
        <v>20574</v>
      </c>
      <c r="K9802" t="str">
        <f>IF(COUNTIF(Customers!A:A, H9802)&gt;0, "Valid", "Invalid")</f>
        <v>Valid</v>
      </c>
      <c r="L9802" t="str">
        <f t="shared" si="765"/>
        <v>9</v>
      </c>
      <c r="M9802" t="str">
        <f t="shared" si="766"/>
        <v>2023</v>
      </c>
      <c r="N9802">
        <f t="shared" si="767"/>
        <v>246957.88</v>
      </c>
      <c r="O9802">
        <f t="shared" si="768"/>
        <v>246957.88</v>
      </c>
      <c r="P9802" t="str">
        <f t="shared" si="769"/>
        <v/>
      </c>
      <c r="Q9802" s="48" t="str">
        <f>IF(O9802="","",
   IF(OR(O9802&lt;EDA_Outlier_Analysis!$C$10, O9802&gt;EDA_Outlier_Analysis!$C$11),
      "Outlier",
      "Normal"))</f>
        <v>Normal</v>
      </c>
      <c r="R9802" t="str">
        <f>IF(P9802="","",
   IF(OR(P9802 &lt; EDA_Outlier_Analysis!$F$7, P9802 &gt; EDA_Outlier_Analysis!$F$8),
      "Outlier",
      "Normal"))</f>
        <v/>
      </c>
      <c r="S9802" t="str">
        <f>IF(N9802="","",
   IF(OR(N9802 &lt;EDA_Outlier_Analysis!$I$10, N9802 &gt; EDA_Outlier_Analysis!$I$11),
      "Outlier",
      "Normal"))</f>
        <v>Normal</v>
      </c>
    </row>
    <row r="9803" spans="1:19">
      <c r="A9803" t="s">
        <v>20575</v>
      </c>
      <c r="B9803" s="4">
        <v>45116</v>
      </c>
      <c r="C9803" s="2">
        <v>-69409.64</v>
      </c>
      <c r="D9803" t="s">
        <v>840</v>
      </c>
      <c r="E9803" t="s">
        <v>864</v>
      </c>
      <c r="F9803" t="s">
        <v>11</v>
      </c>
      <c r="G9803" t="s">
        <v>34</v>
      </c>
      <c r="I9803" t="s">
        <v>4371</v>
      </c>
      <c r="J9803" t="s">
        <v>20576</v>
      </c>
      <c r="K9803" t="str">
        <f>IF(COUNTIF(Customers!A:A, H9803)&gt;0, "Valid", "Invalid")</f>
        <v>Invalid</v>
      </c>
      <c r="L9803" t="str">
        <f t="shared" si="765"/>
        <v>7</v>
      </c>
      <c r="M9803" t="str">
        <f t="shared" si="766"/>
        <v>2023</v>
      </c>
      <c r="N9803">
        <f t="shared" si="767"/>
        <v>-69409.64</v>
      </c>
      <c r="O9803" t="str">
        <f t="shared" si="768"/>
        <v/>
      </c>
      <c r="P9803">
        <f t="shared" si="769"/>
        <v>69409.64</v>
      </c>
      <c r="Q9803" s="48" t="str">
        <f>IF(O9803="","",
   IF(OR(O9803&lt;EDA_Outlier_Analysis!$C$10, O9803&gt;EDA_Outlier_Analysis!$C$11),
      "Outlier",
      "Normal"))</f>
        <v/>
      </c>
      <c r="R9803" t="str">
        <f>IF(P9803="","",
   IF(OR(P9803 &lt; EDA_Outlier_Analysis!$F$7, P9803 &gt; EDA_Outlier_Analysis!$F$8),
      "Outlier",
      "Normal"))</f>
        <v>Outlier</v>
      </c>
      <c r="S9803" t="str">
        <f>IF(N9803="","",
   IF(OR(N9803 &lt;EDA_Outlier_Analysis!$I$10, N9803 &gt; EDA_Outlier_Analysis!$I$11),
      "Outlier",
      "Normal"))</f>
        <v>Normal</v>
      </c>
    </row>
    <row r="9804" spans="1:19">
      <c r="A9804" t="s">
        <v>20577</v>
      </c>
      <c r="B9804" s="4">
        <v>44850</v>
      </c>
      <c r="C9804" s="2">
        <v>134737.85999999999</v>
      </c>
      <c r="D9804" t="s">
        <v>849</v>
      </c>
      <c r="E9804" t="s">
        <v>868</v>
      </c>
      <c r="F9804" t="s">
        <v>11</v>
      </c>
      <c r="G9804" t="s">
        <v>34</v>
      </c>
      <c r="H9804" t="s">
        <v>621</v>
      </c>
      <c r="J9804" t="s">
        <v>20578</v>
      </c>
      <c r="K9804" t="str">
        <f>IF(COUNTIF(Customers!A:A, H9804)&gt;0, "Valid", "Invalid")</f>
        <v>Valid</v>
      </c>
      <c r="L9804" t="str">
        <f t="shared" si="765"/>
        <v>10</v>
      </c>
      <c r="M9804" t="str">
        <f t="shared" si="766"/>
        <v>2022</v>
      </c>
      <c r="N9804">
        <f t="shared" si="767"/>
        <v>134737.85999999999</v>
      </c>
      <c r="O9804">
        <f t="shared" si="768"/>
        <v>134737.85999999999</v>
      </c>
      <c r="P9804" t="str">
        <f t="shared" si="769"/>
        <v/>
      </c>
      <c r="Q9804" s="48" t="str">
        <f>IF(O9804="","",
   IF(OR(O9804&lt;EDA_Outlier_Analysis!$C$10, O9804&gt;EDA_Outlier_Analysis!$C$11),
      "Outlier",
      "Normal"))</f>
        <v>Normal</v>
      </c>
      <c r="R9804" t="str">
        <f>IF(P9804="","",
   IF(OR(P9804 &lt; EDA_Outlier_Analysis!$F$7, P9804 &gt; EDA_Outlier_Analysis!$F$8),
      "Outlier",
      "Normal"))</f>
        <v/>
      </c>
      <c r="S9804" t="str">
        <f>IF(N9804="","",
   IF(OR(N9804 &lt;EDA_Outlier_Analysis!$I$10, N9804 &gt; EDA_Outlier_Analysis!$I$11),
      "Outlier",
      "Normal"))</f>
        <v>Normal</v>
      </c>
    </row>
    <row r="9805" spans="1:19">
      <c r="A9805" t="s">
        <v>20579</v>
      </c>
      <c r="B9805" s="4">
        <v>44655</v>
      </c>
      <c r="C9805" s="2">
        <v>-28531.34</v>
      </c>
      <c r="D9805" t="s">
        <v>840</v>
      </c>
      <c r="E9805" t="s">
        <v>905</v>
      </c>
      <c r="F9805" t="s">
        <v>11</v>
      </c>
      <c r="G9805" t="s">
        <v>31</v>
      </c>
      <c r="I9805" t="s">
        <v>1109</v>
      </c>
      <c r="J9805" t="s">
        <v>20580</v>
      </c>
      <c r="K9805" t="str">
        <f>IF(COUNTIF(Customers!A:A, H9805)&gt;0, "Valid", "Invalid")</f>
        <v>Invalid</v>
      </c>
      <c r="L9805" t="str">
        <f t="shared" si="765"/>
        <v>4</v>
      </c>
      <c r="M9805" t="str">
        <f t="shared" si="766"/>
        <v>2022</v>
      </c>
      <c r="N9805">
        <f t="shared" si="767"/>
        <v>-28531.34</v>
      </c>
      <c r="O9805" t="str">
        <f t="shared" si="768"/>
        <v/>
      </c>
      <c r="P9805">
        <f t="shared" si="769"/>
        <v>28531.34</v>
      </c>
      <c r="Q9805" s="48" t="str">
        <f>IF(O9805="","",
   IF(OR(O9805&lt;EDA_Outlier_Analysis!$C$10, O9805&gt;EDA_Outlier_Analysis!$C$11),
      "Outlier",
      "Normal"))</f>
        <v/>
      </c>
      <c r="R9805" t="str">
        <f>IF(P9805="","",
   IF(OR(P9805 &lt; EDA_Outlier_Analysis!$F$7, P9805 &gt; EDA_Outlier_Analysis!$F$8),
      "Outlier",
      "Normal"))</f>
        <v>Normal</v>
      </c>
      <c r="S9805" t="str">
        <f>IF(N9805="","",
   IF(OR(N9805 &lt;EDA_Outlier_Analysis!$I$10, N9805 &gt; EDA_Outlier_Analysis!$I$11),
      "Outlier",
      "Normal"))</f>
        <v>Normal</v>
      </c>
    </row>
    <row r="9806" spans="1:19">
      <c r="A9806" t="s">
        <v>20581</v>
      </c>
      <c r="B9806" s="4">
        <v>45221</v>
      </c>
      <c r="C9806" s="2">
        <v>144430.43</v>
      </c>
      <c r="D9806" t="s">
        <v>849</v>
      </c>
      <c r="E9806" t="s">
        <v>850</v>
      </c>
      <c r="F9806" t="s">
        <v>9</v>
      </c>
      <c r="G9806" t="s">
        <v>34</v>
      </c>
      <c r="H9806" t="s">
        <v>411</v>
      </c>
      <c r="J9806" t="s">
        <v>20582</v>
      </c>
      <c r="K9806" t="str">
        <f>IF(COUNTIF(Customers!A:A, H9806)&gt;0, "Valid", "Invalid")</f>
        <v>Valid</v>
      </c>
      <c r="L9806" t="str">
        <f t="shared" si="765"/>
        <v>10</v>
      </c>
      <c r="M9806" t="str">
        <f t="shared" si="766"/>
        <v>2023</v>
      </c>
      <c r="N9806">
        <f t="shared" si="767"/>
        <v>144430.43</v>
      </c>
      <c r="O9806">
        <f t="shared" si="768"/>
        <v>144430.43</v>
      </c>
      <c r="P9806" t="str">
        <f t="shared" si="769"/>
        <v/>
      </c>
      <c r="Q9806" s="48" t="str">
        <f>IF(O9806="","",
   IF(OR(O9806&lt;EDA_Outlier_Analysis!$C$10, O9806&gt;EDA_Outlier_Analysis!$C$11),
      "Outlier",
      "Normal"))</f>
        <v>Normal</v>
      </c>
      <c r="R9806" t="str">
        <f>IF(P9806="","",
   IF(OR(P9806 &lt; EDA_Outlier_Analysis!$F$7, P9806 &gt; EDA_Outlier_Analysis!$F$8),
      "Outlier",
      "Normal"))</f>
        <v/>
      </c>
      <c r="S9806" t="str">
        <f>IF(N9806="","",
   IF(OR(N9806 &lt;EDA_Outlier_Analysis!$I$10, N9806 &gt; EDA_Outlier_Analysis!$I$11),
      "Outlier",
      "Normal"))</f>
        <v>Normal</v>
      </c>
    </row>
    <row r="9807" spans="1:19">
      <c r="A9807" t="s">
        <v>20583</v>
      </c>
      <c r="B9807" s="4">
        <v>44668</v>
      </c>
      <c r="C9807" s="2">
        <v>-42373.61</v>
      </c>
      <c r="D9807" t="s">
        <v>840</v>
      </c>
      <c r="E9807" t="s">
        <v>841</v>
      </c>
      <c r="F9807" t="s">
        <v>10</v>
      </c>
      <c r="G9807" t="s">
        <v>24</v>
      </c>
      <c r="I9807" t="s">
        <v>1443</v>
      </c>
      <c r="J9807" t="s">
        <v>20584</v>
      </c>
      <c r="K9807" t="str">
        <f>IF(COUNTIF(Customers!A:A, H9807)&gt;0, "Valid", "Invalid")</f>
        <v>Invalid</v>
      </c>
      <c r="L9807" t="str">
        <f t="shared" si="765"/>
        <v>4</v>
      </c>
      <c r="M9807" t="str">
        <f t="shared" si="766"/>
        <v>2022</v>
      </c>
      <c r="N9807">
        <f t="shared" si="767"/>
        <v>-42373.61</v>
      </c>
      <c r="O9807" t="str">
        <f t="shared" si="768"/>
        <v/>
      </c>
      <c r="P9807">
        <f t="shared" si="769"/>
        <v>42373.61</v>
      </c>
      <c r="Q9807" s="48" t="str">
        <f>IF(O9807="","",
   IF(OR(O9807&lt;EDA_Outlier_Analysis!$C$10, O9807&gt;EDA_Outlier_Analysis!$C$11),
      "Outlier",
      "Normal"))</f>
        <v/>
      </c>
      <c r="R9807" t="str">
        <f>IF(P9807="","",
   IF(OR(P9807 &lt; EDA_Outlier_Analysis!$F$7, P9807 &gt; EDA_Outlier_Analysis!$F$8),
      "Outlier",
      "Normal"))</f>
        <v>Normal</v>
      </c>
      <c r="S9807" t="str">
        <f>IF(N9807="","",
   IF(OR(N9807 &lt;EDA_Outlier_Analysis!$I$10, N9807 &gt; EDA_Outlier_Analysis!$I$11),
      "Outlier",
      "Normal"))</f>
        <v>Normal</v>
      </c>
    </row>
    <row r="9808" spans="1:19">
      <c r="A9808" t="s">
        <v>20585</v>
      </c>
      <c r="B9808" s="4">
        <v>44617</v>
      </c>
      <c r="C9808" s="2">
        <v>-38380.14</v>
      </c>
      <c r="D9808" t="s">
        <v>840</v>
      </c>
      <c r="E9808" t="s">
        <v>878</v>
      </c>
      <c r="F9808" t="s">
        <v>10</v>
      </c>
      <c r="G9808" t="s">
        <v>24</v>
      </c>
      <c r="I9808" t="s">
        <v>5118</v>
      </c>
      <c r="J9808" t="s">
        <v>20586</v>
      </c>
      <c r="K9808" t="str">
        <f>IF(COUNTIF(Customers!A:A, H9808)&gt;0, "Valid", "Invalid")</f>
        <v>Invalid</v>
      </c>
      <c r="L9808" t="str">
        <f t="shared" si="765"/>
        <v>2</v>
      </c>
      <c r="M9808" t="str">
        <f t="shared" si="766"/>
        <v>2022</v>
      </c>
      <c r="N9808">
        <f t="shared" si="767"/>
        <v>-38380.14</v>
      </c>
      <c r="O9808" t="str">
        <f t="shared" si="768"/>
        <v/>
      </c>
      <c r="P9808">
        <f t="shared" si="769"/>
        <v>38380.14</v>
      </c>
      <c r="Q9808" s="48" t="str">
        <f>IF(O9808="","",
   IF(OR(O9808&lt;EDA_Outlier_Analysis!$C$10, O9808&gt;EDA_Outlier_Analysis!$C$11),
      "Outlier",
      "Normal"))</f>
        <v/>
      </c>
      <c r="R9808" t="str">
        <f>IF(P9808="","",
   IF(OR(P9808 &lt; EDA_Outlier_Analysis!$F$7, P9808 &gt; EDA_Outlier_Analysis!$F$8),
      "Outlier",
      "Normal"))</f>
        <v>Normal</v>
      </c>
      <c r="S9808" t="str">
        <f>IF(N9808="","",
   IF(OR(N9808 &lt;EDA_Outlier_Analysis!$I$10, N9808 &gt; EDA_Outlier_Analysis!$I$11),
      "Outlier",
      "Normal"))</f>
        <v>Normal</v>
      </c>
    </row>
    <row r="9809" spans="1:19">
      <c r="A9809" t="s">
        <v>20587</v>
      </c>
      <c r="B9809" s="4">
        <v>44885</v>
      </c>
      <c r="C9809" s="2">
        <v>-43889.4</v>
      </c>
      <c r="D9809" t="s">
        <v>840</v>
      </c>
      <c r="E9809" t="s">
        <v>905</v>
      </c>
      <c r="F9809" t="s">
        <v>10</v>
      </c>
      <c r="G9809" t="s">
        <v>31</v>
      </c>
      <c r="I9809" t="s">
        <v>1112</v>
      </c>
      <c r="J9809" t="s">
        <v>20588</v>
      </c>
      <c r="K9809" t="str">
        <f>IF(COUNTIF(Customers!A:A, H9809)&gt;0, "Valid", "Invalid")</f>
        <v>Invalid</v>
      </c>
      <c r="L9809" t="str">
        <f t="shared" si="765"/>
        <v>11</v>
      </c>
      <c r="M9809" t="str">
        <f t="shared" si="766"/>
        <v>2022</v>
      </c>
      <c r="N9809">
        <f t="shared" si="767"/>
        <v>-43889.4</v>
      </c>
      <c r="O9809" t="str">
        <f t="shared" si="768"/>
        <v/>
      </c>
      <c r="P9809">
        <f t="shared" si="769"/>
        <v>43889.4</v>
      </c>
      <c r="Q9809" s="48" t="str">
        <f>IF(O9809="","",
   IF(OR(O9809&lt;EDA_Outlier_Analysis!$C$10, O9809&gt;EDA_Outlier_Analysis!$C$11),
      "Outlier",
      "Normal"))</f>
        <v/>
      </c>
      <c r="R9809" t="str">
        <f>IF(P9809="","",
   IF(OR(P9809 &lt; EDA_Outlier_Analysis!$F$7, P9809 &gt; EDA_Outlier_Analysis!$F$8),
      "Outlier",
      "Normal"))</f>
        <v>Normal</v>
      </c>
      <c r="S9809" t="str">
        <f>IF(N9809="","",
   IF(OR(N9809 &lt;EDA_Outlier_Analysis!$I$10, N9809 &gt; EDA_Outlier_Analysis!$I$11),
      "Outlier",
      "Normal"))</f>
        <v>Normal</v>
      </c>
    </row>
    <row r="9810" spans="1:19">
      <c r="A9810" t="s">
        <v>20589</v>
      </c>
      <c r="B9810" s="4">
        <v>45287</v>
      </c>
      <c r="C9810" s="2">
        <v>-31076.080000000002</v>
      </c>
      <c r="D9810" t="s">
        <v>840</v>
      </c>
      <c r="E9810" t="s">
        <v>845</v>
      </c>
      <c r="F9810" t="s">
        <v>10</v>
      </c>
      <c r="G9810" t="s">
        <v>20</v>
      </c>
      <c r="I9810" t="s">
        <v>912</v>
      </c>
      <c r="J9810" t="s">
        <v>20590</v>
      </c>
      <c r="K9810" t="str">
        <f>IF(COUNTIF(Customers!A:A, H9810)&gt;0, "Valid", "Invalid")</f>
        <v>Invalid</v>
      </c>
      <c r="L9810" t="str">
        <f t="shared" si="765"/>
        <v>12</v>
      </c>
      <c r="M9810" t="str">
        <f t="shared" si="766"/>
        <v>2023</v>
      </c>
      <c r="N9810">
        <f t="shared" si="767"/>
        <v>-31076.080000000002</v>
      </c>
      <c r="O9810" t="str">
        <f t="shared" si="768"/>
        <v/>
      </c>
      <c r="P9810">
        <f t="shared" si="769"/>
        <v>31076.080000000002</v>
      </c>
      <c r="Q9810" s="48" t="str">
        <f>IF(O9810="","",
   IF(OR(O9810&lt;EDA_Outlier_Analysis!$C$10, O9810&gt;EDA_Outlier_Analysis!$C$11),
      "Outlier",
      "Normal"))</f>
        <v/>
      </c>
      <c r="R9810" t="str">
        <f>IF(P9810="","",
   IF(OR(P9810 &lt; EDA_Outlier_Analysis!$F$7, P9810 &gt; EDA_Outlier_Analysis!$F$8),
      "Outlier",
      "Normal"))</f>
        <v>Normal</v>
      </c>
      <c r="S9810" t="str">
        <f>IF(N9810="","",
   IF(OR(N9810 &lt;EDA_Outlier_Analysis!$I$10, N9810 &gt; EDA_Outlier_Analysis!$I$11),
      "Outlier",
      "Normal"))</f>
        <v>Normal</v>
      </c>
    </row>
    <row r="9811" spans="1:19">
      <c r="A9811" t="s">
        <v>20591</v>
      </c>
      <c r="B9811" s="4">
        <v>44995</v>
      </c>
      <c r="C9811" s="2">
        <v>18178.89</v>
      </c>
      <c r="D9811" t="s">
        <v>971</v>
      </c>
      <c r="E9811" t="s">
        <v>971</v>
      </c>
      <c r="F9811" t="s">
        <v>11</v>
      </c>
      <c r="G9811" t="s">
        <v>34</v>
      </c>
      <c r="J9811" t="s">
        <v>20592</v>
      </c>
      <c r="K9811" t="str">
        <f>IF(COUNTIF(Customers!A:A, H9811)&gt;0, "Valid", "Invalid")</f>
        <v>Invalid</v>
      </c>
      <c r="L9811" t="str">
        <f t="shared" si="765"/>
        <v>3</v>
      </c>
      <c r="M9811" t="str">
        <f t="shared" si="766"/>
        <v>2023</v>
      </c>
      <c r="N9811">
        <f t="shared" si="767"/>
        <v>-18178.89</v>
      </c>
      <c r="O9811" t="str">
        <f t="shared" si="768"/>
        <v/>
      </c>
      <c r="P9811" t="str">
        <f t="shared" si="769"/>
        <v/>
      </c>
      <c r="Q9811" s="48" t="str">
        <f>IF(O9811="","",
   IF(OR(O9811&lt;EDA_Outlier_Analysis!$C$10, O9811&gt;EDA_Outlier_Analysis!$C$11),
      "Outlier",
      "Normal"))</f>
        <v/>
      </c>
      <c r="R9811" t="str">
        <f>IF(P9811="","",
   IF(OR(P9811 &lt; EDA_Outlier_Analysis!$F$7, P9811 &gt; EDA_Outlier_Analysis!$F$8),
      "Outlier",
      "Normal"))</f>
        <v/>
      </c>
      <c r="S9811" t="str">
        <f>IF(N9811="","",
   IF(OR(N9811 &lt;EDA_Outlier_Analysis!$I$10, N9811 &gt; EDA_Outlier_Analysis!$I$11),
      "Outlier",
      "Normal"))</f>
        <v>Normal</v>
      </c>
    </row>
    <row r="9812" spans="1:19">
      <c r="A9812" t="s">
        <v>20593</v>
      </c>
      <c r="B9812" s="4">
        <v>45255</v>
      </c>
      <c r="C9812" s="2">
        <v>12848.28</v>
      </c>
      <c r="D9812" t="s">
        <v>1345</v>
      </c>
      <c r="E9812" t="s">
        <v>1345</v>
      </c>
      <c r="F9812" t="s">
        <v>9</v>
      </c>
      <c r="G9812" t="s">
        <v>20</v>
      </c>
      <c r="J9812" t="s">
        <v>20594</v>
      </c>
      <c r="K9812" t="str">
        <f>IF(COUNTIF(Customers!A:A, H9812)&gt;0, "Valid", "Invalid")</f>
        <v>Invalid</v>
      </c>
      <c r="L9812" t="str">
        <f t="shared" si="765"/>
        <v>11</v>
      </c>
      <c r="M9812" t="str">
        <f t="shared" si="766"/>
        <v>2023</v>
      </c>
      <c r="N9812">
        <f t="shared" si="767"/>
        <v>-12848.28</v>
      </c>
      <c r="O9812" t="str">
        <f t="shared" si="768"/>
        <v/>
      </c>
      <c r="P9812" t="str">
        <f t="shared" si="769"/>
        <v/>
      </c>
      <c r="Q9812" s="48" t="str">
        <f>IF(O9812="","",
   IF(OR(O9812&lt;EDA_Outlier_Analysis!$C$10, O9812&gt;EDA_Outlier_Analysis!$C$11),
      "Outlier",
      "Normal"))</f>
        <v/>
      </c>
      <c r="R9812" t="str">
        <f>IF(P9812="","",
   IF(OR(P9812 &lt; EDA_Outlier_Analysis!$F$7, P9812 &gt; EDA_Outlier_Analysis!$F$8),
      "Outlier",
      "Normal"))</f>
        <v/>
      </c>
      <c r="S9812" t="str">
        <f>IF(N9812="","",
   IF(OR(N9812 &lt;EDA_Outlier_Analysis!$I$10, N9812 &gt; EDA_Outlier_Analysis!$I$11),
      "Outlier",
      "Normal"))</f>
        <v>Normal</v>
      </c>
    </row>
    <row r="9813" spans="1:19">
      <c r="A9813" t="s">
        <v>20595</v>
      </c>
      <c r="B9813" s="4">
        <v>45074</v>
      </c>
      <c r="C9813" s="2">
        <v>236318.29</v>
      </c>
      <c r="D9813" t="s">
        <v>849</v>
      </c>
      <c r="E9813" t="s">
        <v>853</v>
      </c>
      <c r="F9813" t="s">
        <v>11</v>
      </c>
      <c r="G9813" t="s">
        <v>31</v>
      </c>
      <c r="H9813" t="s">
        <v>713</v>
      </c>
      <c r="J9813" t="s">
        <v>20596</v>
      </c>
      <c r="K9813" t="str">
        <f>IF(COUNTIF(Customers!A:A, H9813)&gt;0, "Valid", "Invalid")</f>
        <v>Valid</v>
      </c>
      <c r="L9813" t="str">
        <f t="shared" si="765"/>
        <v>5</v>
      </c>
      <c r="M9813" t="str">
        <f t="shared" si="766"/>
        <v>2023</v>
      </c>
      <c r="N9813">
        <f t="shared" si="767"/>
        <v>236318.29</v>
      </c>
      <c r="O9813">
        <f t="shared" si="768"/>
        <v>236318.29</v>
      </c>
      <c r="P9813" t="str">
        <f t="shared" si="769"/>
        <v/>
      </c>
      <c r="Q9813" s="48" t="str">
        <f>IF(O9813="","",
   IF(OR(O9813&lt;EDA_Outlier_Analysis!$C$10, O9813&gt;EDA_Outlier_Analysis!$C$11),
      "Outlier",
      "Normal"))</f>
        <v>Normal</v>
      </c>
      <c r="R9813" t="str">
        <f>IF(P9813="","",
   IF(OR(P9813 &lt; EDA_Outlier_Analysis!$F$7, P9813 &gt; EDA_Outlier_Analysis!$F$8),
      "Outlier",
      "Normal"))</f>
        <v/>
      </c>
      <c r="S9813" t="str">
        <f>IF(N9813="","",
   IF(OR(N9813 &lt;EDA_Outlier_Analysis!$I$10, N9813 &gt; EDA_Outlier_Analysis!$I$11),
      "Outlier",
      "Normal"))</f>
        <v>Normal</v>
      </c>
    </row>
    <row r="9814" spans="1:19">
      <c r="A9814" t="s">
        <v>20597</v>
      </c>
      <c r="B9814" s="4">
        <v>44634</v>
      </c>
      <c r="C9814" s="2">
        <v>20526.87</v>
      </c>
      <c r="D9814" t="s">
        <v>873</v>
      </c>
      <c r="E9814" t="s">
        <v>873</v>
      </c>
      <c r="F9814" t="s">
        <v>11</v>
      </c>
      <c r="G9814" t="s">
        <v>34</v>
      </c>
      <c r="J9814" t="s">
        <v>20598</v>
      </c>
      <c r="K9814" t="str">
        <f>IF(COUNTIF(Customers!A:A, H9814)&gt;0, "Valid", "Invalid")</f>
        <v>Invalid</v>
      </c>
      <c r="L9814" t="str">
        <f t="shared" si="765"/>
        <v>3</v>
      </c>
      <c r="M9814" t="str">
        <f t="shared" si="766"/>
        <v>2022</v>
      </c>
      <c r="N9814">
        <f t="shared" si="767"/>
        <v>-20526.87</v>
      </c>
      <c r="O9814" t="str">
        <f t="shared" si="768"/>
        <v/>
      </c>
      <c r="P9814" t="str">
        <f t="shared" si="769"/>
        <v/>
      </c>
      <c r="Q9814" s="48" t="str">
        <f>IF(O9814="","",
   IF(OR(O9814&lt;EDA_Outlier_Analysis!$C$10, O9814&gt;EDA_Outlier_Analysis!$C$11),
      "Outlier",
      "Normal"))</f>
        <v/>
      </c>
      <c r="R9814" t="str">
        <f>IF(P9814="","",
   IF(OR(P9814 &lt; EDA_Outlier_Analysis!$F$7, P9814 &gt; EDA_Outlier_Analysis!$F$8),
      "Outlier",
      "Normal"))</f>
        <v/>
      </c>
      <c r="S9814" t="str">
        <f>IF(N9814="","",
   IF(OR(N9814 &lt;EDA_Outlier_Analysis!$I$10, N9814 &gt; EDA_Outlier_Analysis!$I$11),
      "Outlier",
      "Normal"))</f>
        <v>Normal</v>
      </c>
    </row>
    <row r="9815" spans="1:19">
      <c r="A9815" t="s">
        <v>20599</v>
      </c>
      <c r="B9815" s="4">
        <v>44931</v>
      </c>
      <c r="C9815" s="2">
        <v>211240.28</v>
      </c>
      <c r="D9815" t="s">
        <v>849</v>
      </c>
      <c r="E9815" t="s">
        <v>853</v>
      </c>
      <c r="F9815" t="s">
        <v>11</v>
      </c>
      <c r="G9815" t="s">
        <v>31</v>
      </c>
      <c r="H9815" t="s">
        <v>295</v>
      </c>
      <c r="J9815" t="s">
        <v>20600</v>
      </c>
      <c r="K9815" t="str">
        <f>IF(COUNTIF(Customers!A:A, H9815)&gt;0, "Valid", "Invalid")</f>
        <v>Valid</v>
      </c>
      <c r="L9815" t="str">
        <f t="shared" si="765"/>
        <v>1</v>
      </c>
      <c r="M9815" t="str">
        <f t="shared" si="766"/>
        <v>2023</v>
      </c>
      <c r="N9815">
        <f t="shared" si="767"/>
        <v>211240.28</v>
      </c>
      <c r="O9815">
        <f t="shared" si="768"/>
        <v>211240.28</v>
      </c>
      <c r="P9815" t="str">
        <f t="shared" si="769"/>
        <v/>
      </c>
      <c r="Q9815" s="48" t="str">
        <f>IF(O9815="","",
   IF(OR(O9815&lt;EDA_Outlier_Analysis!$C$10, O9815&gt;EDA_Outlier_Analysis!$C$11),
      "Outlier",
      "Normal"))</f>
        <v>Normal</v>
      </c>
      <c r="R9815" t="str">
        <f>IF(P9815="","",
   IF(OR(P9815 &lt; EDA_Outlier_Analysis!$F$7, P9815 &gt; EDA_Outlier_Analysis!$F$8),
      "Outlier",
      "Normal"))</f>
        <v/>
      </c>
      <c r="S9815" t="str">
        <f>IF(N9815="","",
   IF(OR(N9815 &lt;EDA_Outlier_Analysis!$I$10, N9815 &gt; EDA_Outlier_Analysis!$I$11),
      "Outlier",
      "Normal"))</f>
        <v>Normal</v>
      </c>
    </row>
    <row r="9816" spans="1:19">
      <c r="A9816" t="s">
        <v>20601</v>
      </c>
      <c r="B9816" s="4">
        <v>45126</v>
      </c>
      <c r="C9816" s="2">
        <v>153912.21</v>
      </c>
      <c r="D9816" t="s">
        <v>849</v>
      </c>
      <c r="E9816" t="s">
        <v>853</v>
      </c>
      <c r="F9816" t="s">
        <v>9</v>
      </c>
      <c r="G9816" t="s">
        <v>24</v>
      </c>
      <c r="H9816" t="s">
        <v>287</v>
      </c>
      <c r="J9816" t="s">
        <v>20602</v>
      </c>
      <c r="K9816" t="str">
        <f>IF(COUNTIF(Customers!A:A, H9816)&gt;0, "Valid", "Invalid")</f>
        <v>Valid</v>
      </c>
      <c r="L9816" t="str">
        <f t="shared" si="765"/>
        <v>7</v>
      </c>
      <c r="M9816" t="str">
        <f t="shared" si="766"/>
        <v>2023</v>
      </c>
      <c r="N9816">
        <f t="shared" si="767"/>
        <v>153912.21</v>
      </c>
      <c r="O9816">
        <f t="shared" si="768"/>
        <v>153912.21</v>
      </c>
      <c r="P9816" t="str">
        <f t="shared" si="769"/>
        <v/>
      </c>
      <c r="Q9816" s="48" t="str">
        <f>IF(O9816="","",
   IF(OR(O9816&lt;EDA_Outlier_Analysis!$C$10, O9816&gt;EDA_Outlier_Analysis!$C$11),
      "Outlier",
      "Normal"))</f>
        <v>Normal</v>
      </c>
      <c r="R9816" t="str">
        <f>IF(P9816="","",
   IF(OR(P9816 &lt; EDA_Outlier_Analysis!$F$7, P9816 &gt; EDA_Outlier_Analysis!$F$8),
      "Outlier",
      "Normal"))</f>
        <v/>
      </c>
      <c r="S9816" t="str">
        <f>IF(N9816="","",
   IF(OR(N9816 &lt;EDA_Outlier_Analysis!$I$10, N9816 &gt; EDA_Outlier_Analysis!$I$11),
      "Outlier",
      "Normal"))</f>
        <v>Normal</v>
      </c>
    </row>
    <row r="9817" spans="1:19">
      <c r="A9817" t="s">
        <v>20603</v>
      </c>
      <c r="B9817" s="4">
        <v>44678</v>
      </c>
      <c r="C9817" s="2">
        <v>234950.06</v>
      </c>
      <c r="D9817" t="s">
        <v>849</v>
      </c>
      <c r="E9817" t="s">
        <v>868</v>
      </c>
      <c r="F9817" t="s">
        <v>10</v>
      </c>
      <c r="G9817" t="s">
        <v>24</v>
      </c>
      <c r="H9817" t="s">
        <v>601</v>
      </c>
      <c r="J9817" t="s">
        <v>20604</v>
      </c>
      <c r="K9817" t="str">
        <f>IF(COUNTIF(Customers!A:A, H9817)&gt;0, "Valid", "Invalid")</f>
        <v>Valid</v>
      </c>
      <c r="L9817" t="str">
        <f t="shared" si="765"/>
        <v>4</v>
      </c>
      <c r="M9817" t="str">
        <f t="shared" si="766"/>
        <v>2022</v>
      </c>
      <c r="N9817">
        <f t="shared" si="767"/>
        <v>234950.06</v>
      </c>
      <c r="O9817">
        <f t="shared" si="768"/>
        <v>234950.06</v>
      </c>
      <c r="P9817" t="str">
        <f t="shared" si="769"/>
        <v/>
      </c>
      <c r="Q9817" s="48" t="str">
        <f>IF(O9817="","",
   IF(OR(O9817&lt;EDA_Outlier_Analysis!$C$10, O9817&gt;EDA_Outlier_Analysis!$C$11),
      "Outlier",
      "Normal"))</f>
        <v>Normal</v>
      </c>
      <c r="R9817" t="str">
        <f>IF(P9817="","",
   IF(OR(P9817 &lt; EDA_Outlier_Analysis!$F$7, P9817 &gt; EDA_Outlier_Analysis!$F$8),
      "Outlier",
      "Normal"))</f>
        <v/>
      </c>
      <c r="S9817" t="str">
        <f>IF(N9817="","",
   IF(OR(N9817 &lt;EDA_Outlier_Analysis!$I$10, N9817 &gt; EDA_Outlier_Analysis!$I$11),
      "Outlier",
      "Normal"))</f>
        <v>Normal</v>
      </c>
    </row>
    <row r="9818" spans="1:19">
      <c r="A9818" t="s">
        <v>20605</v>
      </c>
      <c r="B9818" s="4">
        <v>44763</v>
      </c>
      <c r="C9818" s="2">
        <v>-45530.07</v>
      </c>
      <c r="D9818" t="s">
        <v>840</v>
      </c>
      <c r="E9818" t="s">
        <v>864</v>
      </c>
      <c r="F9818" t="s">
        <v>10</v>
      </c>
      <c r="G9818" t="s">
        <v>20</v>
      </c>
      <c r="I9818" t="s">
        <v>1177</v>
      </c>
      <c r="J9818" t="s">
        <v>20606</v>
      </c>
      <c r="K9818" t="str">
        <f>IF(COUNTIF(Customers!A:A, H9818)&gt;0, "Valid", "Invalid")</f>
        <v>Invalid</v>
      </c>
      <c r="L9818" t="str">
        <f t="shared" si="765"/>
        <v>7</v>
      </c>
      <c r="M9818" t="str">
        <f t="shared" si="766"/>
        <v>2022</v>
      </c>
      <c r="N9818">
        <f t="shared" si="767"/>
        <v>-45530.07</v>
      </c>
      <c r="O9818" t="str">
        <f t="shared" si="768"/>
        <v/>
      </c>
      <c r="P9818">
        <f t="shared" si="769"/>
        <v>45530.07</v>
      </c>
      <c r="Q9818" s="48" t="str">
        <f>IF(O9818="","",
   IF(OR(O9818&lt;EDA_Outlier_Analysis!$C$10, O9818&gt;EDA_Outlier_Analysis!$C$11),
      "Outlier",
      "Normal"))</f>
        <v/>
      </c>
      <c r="R9818" t="str">
        <f>IF(P9818="","",
   IF(OR(P9818 &lt; EDA_Outlier_Analysis!$F$7, P9818 &gt; EDA_Outlier_Analysis!$F$8),
      "Outlier",
      "Normal"))</f>
        <v>Normal</v>
      </c>
      <c r="S9818" t="str">
        <f>IF(N9818="","",
   IF(OR(N9818 &lt;EDA_Outlier_Analysis!$I$10, N9818 &gt; EDA_Outlier_Analysis!$I$11),
      "Outlier",
      "Normal"))</f>
        <v>Normal</v>
      </c>
    </row>
    <row r="9819" spans="1:19">
      <c r="A9819" t="s">
        <v>20607</v>
      </c>
      <c r="B9819" s="4">
        <v>45138</v>
      </c>
      <c r="C9819" s="2">
        <v>136095.04000000001</v>
      </c>
      <c r="D9819" t="s">
        <v>849</v>
      </c>
      <c r="E9819" t="s">
        <v>868</v>
      </c>
      <c r="F9819" t="s">
        <v>11</v>
      </c>
      <c r="G9819" t="s">
        <v>34</v>
      </c>
      <c r="H9819" t="s">
        <v>537</v>
      </c>
      <c r="J9819" t="s">
        <v>20608</v>
      </c>
      <c r="K9819" t="str">
        <f>IF(COUNTIF(Customers!A:A, H9819)&gt;0, "Valid", "Invalid")</f>
        <v>Valid</v>
      </c>
      <c r="L9819" t="str">
        <f t="shared" si="765"/>
        <v>7</v>
      </c>
      <c r="M9819" t="str">
        <f t="shared" si="766"/>
        <v>2023</v>
      </c>
      <c r="N9819">
        <f t="shared" si="767"/>
        <v>136095.04000000001</v>
      </c>
      <c r="O9819">
        <f t="shared" si="768"/>
        <v>136095.04000000001</v>
      </c>
      <c r="P9819" t="str">
        <f t="shared" si="769"/>
        <v/>
      </c>
      <c r="Q9819" s="48" t="str">
        <f>IF(O9819="","",
   IF(OR(O9819&lt;EDA_Outlier_Analysis!$C$10, O9819&gt;EDA_Outlier_Analysis!$C$11),
      "Outlier",
      "Normal"))</f>
        <v>Normal</v>
      </c>
      <c r="R9819" t="str">
        <f>IF(P9819="","",
   IF(OR(P9819 &lt; EDA_Outlier_Analysis!$F$7, P9819 &gt; EDA_Outlier_Analysis!$F$8),
      "Outlier",
      "Normal"))</f>
        <v/>
      </c>
      <c r="S9819" t="str">
        <f>IF(N9819="","",
   IF(OR(N9819 &lt;EDA_Outlier_Analysis!$I$10, N9819 &gt; EDA_Outlier_Analysis!$I$11),
      "Outlier",
      "Normal"))</f>
        <v>Normal</v>
      </c>
    </row>
    <row r="9820" spans="1:19">
      <c r="A9820" t="s">
        <v>20609</v>
      </c>
      <c r="B9820" s="4">
        <v>44778</v>
      </c>
      <c r="C9820" s="2">
        <v>-65176.92</v>
      </c>
      <c r="D9820" t="s">
        <v>840</v>
      </c>
      <c r="E9820" t="s">
        <v>864</v>
      </c>
      <c r="F9820" t="s">
        <v>10</v>
      </c>
      <c r="G9820" t="s">
        <v>34</v>
      </c>
      <c r="I9820" t="s">
        <v>1519</v>
      </c>
      <c r="J9820" t="s">
        <v>20610</v>
      </c>
      <c r="K9820" t="str">
        <f>IF(COUNTIF(Customers!A:A, H9820)&gt;0, "Valid", "Invalid")</f>
        <v>Invalid</v>
      </c>
      <c r="L9820" t="str">
        <f t="shared" si="765"/>
        <v>8</v>
      </c>
      <c r="M9820" t="str">
        <f t="shared" si="766"/>
        <v>2022</v>
      </c>
      <c r="N9820">
        <f t="shared" si="767"/>
        <v>-65176.92</v>
      </c>
      <c r="O9820" t="str">
        <f t="shared" si="768"/>
        <v/>
      </c>
      <c r="P9820">
        <f t="shared" si="769"/>
        <v>65176.92</v>
      </c>
      <c r="Q9820" s="48" t="str">
        <f>IF(O9820="","",
   IF(OR(O9820&lt;EDA_Outlier_Analysis!$C$10, O9820&gt;EDA_Outlier_Analysis!$C$11),
      "Outlier",
      "Normal"))</f>
        <v/>
      </c>
      <c r="R9820" t="str">
        <f>IF(P9820="","",
   IF(OR(P9820 &lt; EDA_Outlier_Analysis!$F$7, P9820 &gt; EDA_Outlier_Analysis!$F$8),
      "Outlier",
      "Normal"))</f>
        <v>Outlier</v>
      </c>
      <c r="S9820" t="str">
        <f>IF(N9820="","",
   IF(OR(N9820 &lt;EDA_Outlier_Analysis!$I$10, N9820 &gt; EDA_Outlier_Analysis!$I$11),
      "Outlier",
      "Normal"))</f>
        <v>Normal</v>
      </c>
    </row>
    <row r="9821" spans="1:19">
      <c r="A9821" t="s">
        <v>20611</v>
      </c>
      <c r="B9821" s="4">
        <v>44755</v>
      </c>
      <c r="C9821" s="2">
        <v>-67376.740000000005</v>
      </c>
      <c r="D9821" t="s">
        <v>840</v>
      </c>
      <c r="E9821" t="s">
        <v>841</v>
      </c>
      <c r="F9821" t="s">
        <v>10</v>
      </c>
      <c r="G9821" t="s">
        <v>31</v>
      </c>
      <c r="I9821" t="s">
        <v>1438</v>
      </c>
      <c r="J9821" t="s">
        <v>20612</v>
      </c>
      <c r="K9821" t="str">
        <f>IF(COUNTIF(Customers!A:A, H9821)&gt;0, "Valid", "Invalid")</f>
        <v>Invalid</v>
      </c>
      <c r="L9821" t="str">
        <f t="shared" si="765"/>
        <v>7</v>
      </c>
      <c r="M9821" t="str">
        <f t="shared" si="766"/>
        <v>2022</v>
      </c>
      <c r="N9821">
        <f t="shared" si="767"/>
        <v>-67376.740000000005</v>
      </c>
      <c r="O9821" t="str">
        <f t="shared" si="768"/>
        <v/>
      </c>
      <c r="P9821">
        <f t="shared" si="769"/>
        <v>67376.740000000005</v>
      </c>
      <c r="Q9821" s="48" t="str">
        <f>IF(O9821="","",
   IF(OR(O9821&lt;EDA_Outlier_Analysis!$C$10, O9821&gt;EDA_Outlier_Analysis!$C$11),
      "Outlier",
      "Normal"))</f>
        <v/>
      </c>
      <c r="R9821" t="str">
        <f>IF(P9821="","",
   IF(OR(P9821 &lt; EDA_Outlier_Analysis!$F$7, P9821 &gt; EDA_Outlier_Analysis!$F$8),
      "Outlier",
      "Normal"))</f>
        <v>Outlier</v>
      </c>
      <c r="S9821" t="str">
        <f>IF(N9821="","",
   IF(OR(N9821 &lt;EDA_Outlier_Analysis!$I$10, N9821 &gt; EDA_Outlier_Analysis!$I$11),
      "Outlier",
      "Normal"))</f>
        <v>Normal</v>
      </c>
    </row>
    <row r="9822" spans="1:19">
      <c r="A9822" t="s">
        <v>20613</v>
      </c>
      <c r="B9822" s="4">
        <v>45199</v>
      </c>
      <c r="C9822" s="2">
        <v>195418.02</v>
      </c>
      <c r="D9822" t="s">
        <v>849</v>
      </c>
      <c r="E9822" t="s">
        <v>853</v>
      </c>
      <c r="F9822" t="s">
        <v>11</v>
      </c>
      <c r="G9822" t="s">
        <v>24</v>
      </c>
      <c r="H9822" t="s">
        <v>225</v>
      </c>
      <c r="J9822" t="s">
        <v>20614</v>
      </c>
      <c r="K9822" t="str">
        <f>IF(COUNTIF(Customers!A:A, H9822)&gt;0, "Valid", "Invalid")</f>
        <v>Valid</v>
      </c>
      <c r="L9822" t="str">
        <f t="shared" si="765"/>
        <v>9</v>
      </c>
      <c r="M9822" t="str">
        <f t="shared" si="766"/>
        <v>2023</v>
      </c>
      <c r="N9822">
        <f t="shared" si="767"/>
        <v>195418.02</v>
      </c>
      <c r="O9822">
        <f t="shared" si="768"/>
        <v>195418.02</v>
      </c>
      <c r="P9822" t="str">
        <f t="shared" si="769"/>
        <v/>
      </c>
      <c r="Q9822" s="48" t="str">
        <f>IF(O9822="","",
   IF(OR(O9822&lt;EDA_Outlier_Analysis!$C$10, O9822&gt;EDA_Outlier_Analysis!$C$11),
      "Outlier",
      "Normal"))</f>
        <v>Normal</v>
      </c>
      <c r="R9822" t="str">
        <f>IF(P9822="","",
   IF(OR(P9822 &lt; EDA_Outlier_Analysis!$F$7, P9822 &gt; EDA_Outlier_Analysis!$F$8),
      "Outlier",
      "Normal"))</f>
        <v/>
      </c>
      <c r="S9822" t="str">
        <f>IF(N9822="","",
   IF(OR(N9822 &lt;EDA_Outlier_Analysis!$I$10, N9822 &gt; EDA_Outlier_Analysis!$I$11),
      "Outlier",
      "Normal"))</f>
        <v>Normal</v>
      </c>
    </row>
    <row r="9823" spans="1:19">
      <c r="A9823" t="s">
        <v>20615</v>
      </c>
      <c r="B9823" s="4">
        <v>44694</v>
      </c>
      <c r="C9823" s="2">
        <v>180794.25</v>
      </c>
      <c r="D9823" t="s">
        <v>849</v>
      </c>
      <c r="E9823" t="s">
        <v>853</v>
      </c>
      <c r="F9823" t="s">
        <v>10</v>
      </c>
      <c r="G9823" t="s">
        <v>24</v>
      </c>
      <c r="H9823" t="s">
        <v>325</v>
      </c>
      <c r="J9823" t="s">
        <v>20616</v>
      </c>
      <c r="K9823" t="str">
        <f>IF(COUNTIF(Customers!A:A, H9823)&gt;0, "Valid", "Invalid")</f>
        <v>Valid</v>
      </c>
      <c r="L9823" t="str">
        <f t="shared" si="765"/>
        <v>5</v>
      </c>
      <c r="M9823" t="str">
        <f t="shared" si="766"/>
        <v>2022</v>
      </c>
      <c r="N9823">
        <f t="shared" si="767"/>
        <v>180794.25</v>
      </c>
      <c r="O9823">
        <f t="shared" si="768"/>
        <v>180794.25</v>
      </c>
      <c r="P9823" t="str">
        <f t="shared" si="769"/>
        <v/>
      </c>
      <c r="Q9823" s="48" t="str">
        <f>IF(O9823="","",
   IF(OR(O9823&lt;EDA_Outlier_Analysis!$C$10, O9823&gt;EDA_Outlier_Analysis!$C$11),
      "Outlier",
      "Normal"))</f>
        <v>Normal</v>
      </c>
      <c r="R9823" t="str">
        <f>IF(P9823="","",
   IF(OR(P9823 &lt; EDA_Outlier_Analysis!$F$7, P9823 &gt; EDA_Outlier_Analysis!$F$8),
      "Outlier",
      "Normal"))</f>
        <v/>
      </c>
      <c r="S9823" t="str">
        <f>IF(N9823="","",
   IF(OR(N9823 &lt;EDA_Outlier_Analysis!$I$10, N9823 &gt; EDA_Outlier_Analysis!$I$11),
      "Outlier",
      "Normal"))</f>
        <v>Normal</v>
      </c>
    </row>
    <row r="9824" spans="1:19">
      <c r="A9824" t="s">
        <v>20617</v>
      </c>
      <c r="B9824" s="4">
        <v>45274</v>
      </c>
      <c r="C9824" s="2">
        <v>151899.64000000001</v>
      </c>
      <c r="D9824" t="s">
        <v>849</v>
      </c>
      <c r="E9824" t="s">
        <v>853</v>
      </c>
      <c r="F9824" t="s">
        <v>9</v>
      </c>
      <c r="G9824" t="s">
        <v>24</v>
      </c>
      <c r="H9824" t="s">
        <v>301</v>
      </c>
      <c r="J9824" t="s">
        <v>20618</v>
      </c>
      <c r="K9824" t="str">
        <f>IF(COUNTIF(Customers!A:A, H9824)&gt;0, "Valid", "Invalid")</f>
        <v>Valid</v>
      </c>
      <c r="L9824" t="str">
        <f t="shared" si="765"/>
        <v>12</v>
      </c>
      <c r="M9824" t="str">
        <f t="shared" si="766"/>
        <v>2023</v>
      </c>
      <c r="N9824">
        <f t="shared" si="767"/>
        <v>151899.64000000001</v>
      </c>
      <c r="O9824">
        <f t="shared" si="768"/>
        <v>151899.64000000001</v>
      </c>
      <c r="P9824" t="str">
        <f t="shared" si="769"/>
        <v/>
      </c>
      <c r="Q9824" s="48" t="str">
        <f>IF(O9824="","",
   IF(OR(O9824&lt;EDA_Outlier_Analysis!$C$10, O9824&gt;EDA_Outlier_Analysis!$C$11),
      "Outlier",
      "Normal"))</f>
        <v>Normal</v>
      </c>
      <c r="R9824" t="str">
        <f>IF(P9824="","",
   IF(OR(P9824 &lt; EDA_Outlier_Analysis!$F$7, P9824 &gt; EDA_Outlier_Analysis!$F$8),
      "Outlier",
      "Normal"))</f>
        <v/>
      </c>
      <c r="S9824" t="str">
        <f>IF(N9824="","",
   IF(OR(N9824 &lt;EDA_Outlier_Analysis!$I$10, N9824 &gt; EDA_Outlier_Analysis!$I$11),
      "Outlier",
      "Normal"))</f>
        <v>Normal</v>
      </c>
    </row>
    <row r="9825" spans="1:19">
      <c r="A9825" t="s">
        <v>20619</v>
      </c>
      <c r="B9825" s="4">
        <v>45171</v>
      </c>
      <c r="C9825" s="2">
        <v>-33563.699999999997</v>
      </c>
      <c r="D9825" t="s">
        <v>840</v>
      </c>
      <c r="E9825" t="s">
        <v>864</v>
      </c>
      <c r="F9825" t="s">
        <v>10</v>
      </c>
      <c r="G9825" t="s">
        <v>24</v>
      </c>
      <c r="I9825" t="s">
        <v>1545</v>
      </c>
      <c r="J9825" t="s">
        <v>20620</v>
      </c>
      <c r="K9825" t="str">
        <f>IF(COUNTIF(Customers!A:A, H9825)&gt;0, "Valid", "Invalid")</f>
        <v>Invalid</v>
      </c>
      <c r="L9825" t="str">
        <f t="shared" si="765"/>
        <v>9</v>
      </c>
      <c r="M9825" t="str">
        <f t="shared" si="766"/>
        <v>2023</v>
      </c>
      <c r="N9825">
        <f t="shared" si="767"/>
        <v>-33563.699999999997</v>
      </c>
      <c r="O9825" t="str">
        <f t="shared" si="768"/>
        <v/>
      </c>
      <c r="P9825">
        <f t="shared" si="769"/>
        <v>33563.699999999997</v>
      </c>
      <c r="Q9825" s="48" t="str">
        <f>IF(O9825="","",
   IF(OR(O9825&lt;EDA_Outlier_Analysis!$C$10, O9825&gt;EDA_Outlier_Analysis!$C$11),
      "Outlier",
      "Normal"))</f>
        <v/>
      </c>
      <c r="R9825" t="str">
        <f>IF(P9825="","",
   IF(OR(P9825 &lt; EDA_Outlier_Analysis!$F$7, P9825 &gt; EDA_Outlier_Analysis!$F$8),
      "Outlier",
      "Normal"))</f>
        <v>Normal</v>
      </c>
      <c r="S9825" t="str">
        <f>IF(N9825="","",
   IF(OR(N9825 &lt;EDA_Outlier_Analysis!$I$10, N9825 &gt; EDA_Outlier_Analysis!$I$11),
      "Outlier",
      "Normal"))</f>
        <v>Normal</v>
      </c>
    </row>
    <row r="9826" spans="1:19">
      <c r="A9826" t="s">
        <v>20621</v>
      </c>
      <c r="B9826" s="4">
        <v>44941</v>
      </c>
      <c r="C9826" s="2">
        <v>186531.75</v>
      </c>
      <c r="D9826" t="s">
        <v>849</v>
      </c>
      <c r="E9826" t="s">
        <v>850</v>
      </c>
      <c r="F9826" t="s">
        <v>9</v>
      </c>
      <c r="G9826" t="s">
        <v>34</v>
      </c>
      <c r="H9826" t="s">
        <v>165</v>
      </c>
      <c r="J9826" t="s">
        <v>20622</v>
      </c>
      <c r="K9826" t="str">
        <f>IF(COUNTIF(Customers!A:A, H9826)&gt;0, "Valid", "Invalid")</f>
        <v>Valid</v>
      </c>
      <c r="L9826" t="str">
        <f t="shared" si="765"/>
        <v>1</v>
      </c>
      <c r="M9826" t="str">
        <f t="shared" si="766"/>
        <v>2023</v>
      </c>
      <c r="N9826">
        <f t="shared" si="767"/>
        <v>186531.75</v>
      </c>
      <c r="O9826">
        <f t="shared" si="768"/>
        <v>186531.75</v>
      </c>
      <c r="P9826" t="str">
        <f t="shared" si="769"/>
        <v/>
      </c>
      <c r="Q9826" s="48" t="str">
        <f>IF(O9826="","",
   IF(OR(O9826&lt;EDA_Outlier_Analysis!$C$10, O9826&gt;EDA_Outlier_Analysis!$C$11),
      "Outlier",
      "Normal"))</f>
        <v>Normal</v>
      </c>
      <c r="R9826" t="str">
        <f>IF(P9826="","",
   IF(OR(P9826 &lt; EDA_Outlier_Analysis!$F$7, P9826 &gt; EDA_Outlier_Analysis!$F$8),
      "Outlier",
      "Normal"))</f>
        <v/>
      </c>
      <c r="S9826" t="str">
        <f>IF(N9826="","",
   IF(OR(N9826 &lt;EDA_Outlier_Analysis!$I$10, N9826 &gt; EDA_Outlier_Analysis!$I$11),
      "Outlier",
      "Normal"))</f>
        <v>Normal</v>
      </c>
    </row>
    <row r="9827" spans="1:19">
      <c r="A9827" t="s">
        <v>20623</v>
      </c>
      <c r="B9827" s="4">
        <v>44581</v>
      </c>
      <c r="C9827" s="2">
        <v>25735.15</v>
      </c>
      <c r="D9827" t="s">
        <v>971</v>
      </c>
      <c r="E9827" t="s">
        <v>971</v>
      </c>
      <c r="F9827" t="s">
        <v>10</v>
      </c>
      <c r="G9827" t="s">
        <v>34</v>
      </c>
      <c r="J9827" t="s">
        <v>20624</v>
      </c>
      <c r="K9827" t="str">
        <f>IF(COUNTIF(Customers!A:A, H9827)&gt;0, "Valid", "Invalid")</f>
        <v>Invalid</v>
      </c>
      <c r="L9827" t="str">
        <f t="shared" si="765"/>
        <v>1</v>
      </c>
      <c r="M9827" t="str">
        <f t="shared" si="766"/>
        <v>2022</v>
      </c>
      <c r="N9827">
        <f t="shared" si="767"/>
        <v>-25735.15</v>
      </c>
      <c r="O9827" t="str">
        <f t="shared" si="768"/>
        <v/>
      </c>
      <c r="P9827" t="str">
        <f t="shared" si="769"/>
        <v/>
      </c>
      <c r="Q9827" s="48" t="str">
        <f>IF(O9827="","",
   IF(OR(O9827&lt;EDA_Outlier_Analysis!$C$10, O9827&gt;EDA_Outlier_Analysis!$C$11),
      "Outlier",
      "Normal"))</f>
        <v/>
      </c>
      <c r="R9827" t="str">
        <f>IF(P9827="","",
   IF(OR(P9827 &lt; EDA_Outlier_Analysis!$F$7, P9827 &gt; EDA_Outlier_Analysis!$F$8),
      "Outlier",
      "Normal"))</f>
        <v/>
      </c>
      <c r="S9827" t="str">
        <f>IF(N9827="","",
   IF(OR(N9827 &lt;EDA_Outlier_Analysis!$I$10, N9827 &gt; EDA_Outlier_Analysis!$I$11),
      "Outlier",
      "Normal"))</f>
        <v>Normal</v>
      </c>
    </row>
    <row r="9828" spans="1:19">
      <c r="A9828" t="s">
        <v>20625</v>
      </c>
      <c r="B9828" s="4">
        <v>44834</v>
      </c>
      <c r="C9828" s="2">
        <v>93425.77</v>
      </c>
      <c r="D9828" t="s">
        <v>849</v>
      </c>
      <c r="E9828" t="s">
        <v>850</v>
      </c>
      <c r="F9828" t="s">
        <v>11</v>
      </c>
      <c r="G9828" t="s">
        <v>31</v>
      </c>
      <c r="H9828" t="s">
        <v>237</v>
      </c>
      <c r="J9828" t="s">
        <v>20626</v>
      </c>
      <c r="K9828" t="str">
        <f>IF(COUNTIF(Customers!A:A, H9828)&gt;0, "Valid", "Invalid")</f>
        <v>Valid</v>
      </c>
      <c r="L9828" t="str">
        <f t="shared" si="765"/>
        <v>9</v>
      </c>
      <c r="M9828" t="str">
        <f t="shared" si="766"/>
        <v>2022</v>
      </c>
      <c r="N9828">
        <f t="shared" si="767"/>
        <v>93425.77</v>
      </c>
      <c r="O9828">
        <f t="shared" si="768"/>
        <v>93425.77</v>
      </c>
      <c r="P9828" t="str">
        <f t="shared" si="769"/>
        <v/>
      </c>
      <c r="Q9828" s="48" t="str">
        <f>IF(O9828="","",
   IF(OR(O9828&lt;EDA_Outlier_Analysis!$C$10, O9828&gt;EDA_Outlier_Analysis!$C$11),
      "Outlier",
      "Normal"))</f>
        <v>Normal</v>
      </c>
      <c r="R9828" t="str">
        <f>IF(P9828="","",
   IF(OR(P9828 &lt; EDA_Outlier_Analysis!$F$7, P9828 &gt; EDA_Outlier_Analysis!$F$8),
      "Outlier",
      "Normal"))</f>
        <v/>
      </c>
      <c r="S9828" t="str">
        <f>IF(N9828="","",
   IF(OR(N9828 &lt;EDA_Outlier_Analysis!$I$10, N9828 &gt; EDA_Outlier_Analysis!$I$11),
      "Outlier",
      "Normal"))</f>
        <v>Normal</v>
      </c>
    </row>
    <row r="9829" spans="1:19">
      <c r="A9829" t="s">
        <v>20627</v>
      </c>
      <c r="B9829" s="4">
        <v>45019</v>
      </c>
      <c r="C9829" s="2">
        <v>85361.73</v>
      </c>
      <c r="D9829" t="s">
        <v>849</v>
      </c>
      <c r="E9829" t="s">
        <v>850</v>
      </c>
      <c r="F9829" t="s">
        <v>11</v>
      </c>
      <c r="G9829" t="s">
        <v>34</v>
      </c>
      <c r="H9829" t="s">
        <v>331</v>
      </c>
      <c r="J9829" t="s">
        <v>20628</v>
      </c>
      <c r="K9829" t="str">
        <f>IF(COUNTIF(Customers!A:A, H9829)&gt;0, "Valid", "Invalid")</f>
        <v>Valid</v>
      </c>
      <c r="L9829" t="str">
        <f t="shared" si="765"/>
        <v>4</v>
      </c>
      <c r="M9829" t="str">
        <f t="shared" si="766"/>
        <v>2023</v>
      </c>
      <c r="N9829">
        <f t="shared" si="767"/>
        <v>85361.73</v>
      </c>
      <c r="O9829">
        <f t="shared" si="768"/>
        <v>85361.73</v>
      </c>
      <c r="P9829" t="str">
        <f t="shared" si="769"/>
        <v/>
      </c>
      <c r="Q9829" s="48" t="str">
        <f>IF(O9829="","",
   IF(OR(O9829&lt;EDA_Outlier_Analysis!$C$10, O9829&gt;EDA_Outlier_Analysis!$C$11),
      "Outlier",
      "Normal"))</f>
        <v>Normal</v>
      </c>
      <c r="R9829" t="str">
        <f>IF(P9829="","",
   IF(OR(P9829 &lt; EDA_Outlier_Analysis!$F$7, P9829 &gt; EDA_Outlier_Analysis!$F$8),
      "Outlier",
      "Normal"))</f>
        <v/>
      </c>
      <c r="S9829" t="str">
        <f>IF(N9829="","",
   IF(OR(N9829 &lt;EDA_Outlier_Analysis!$I$10, N9829 &gt; EDA_Outlier_Analysis!$I$11),
      "Outlier",
      "Normal"))</f>
        <v>Normal</v>
      </c>
    </row>
    <row r="9830" spans="1:19">
      <c r="A9830" t="s">
        <v>20629</v>
      </c>
      <c r="B9830" s="4">
        <v>44630</v>
      </c>
      <c r="C9830" s="2">
        <v>188224.43</v>
      </c>
      <c r="D9830" t="s">
        <v>849</v>
      </c>
      <c r="E9830" t="s">
        <v>853</v>
      </c>
      <c r="F9830" t="s">
        <v>10</v>
      </c>
      <c r="G9830" t="s">
        <v>24</v>
      </c>
      <c r="H9830" t="s">
        <v>53</v>
      </c>
      <c r="J9830" t="s">
        <v>20630</v>
      </c>
      <c r="K9830" t="str">
        <f>IF(COUNTIF(Customers!A:A, H9830)&gt;0, "Valid", "Invalid")</f>
        <v>Valid</v>
      </c>
      <c r="L9830" t="str">
        <f t="shared" si="765"/>
        <v>3</v>
      </c>
      <c r="M9830" t="str">
        <f t="shared" si="766"/>
        <v>2022</v>
      </c>
      <c r="N9830">
        <f t="shared" si="767"/>
        <v>188224.43</v>
      </c>
      <c r="O9830">
        <f t="shared" si="768"/>
        <v>188224.43</v>
      </c>
      <c r="P9830" t="str">
        <f t="shared" si="769"/>
        <v/>
      </c>
      <c r="Q9830" s="48" t="str">
        <f>IF(O9830="","",
   IF(OR(O9830&lt;EDA_Outlier_Analysis!$C$10, O9830&gt;EDA_Outlier_Analysis!$C$11),
      "Outlier",
      "Normal"))</f>
        <v>Normal</v>
      </c>
      <c r="R9830" t="str">
        <f>IF(P9830="","",
   IF(OR(P9830 &lt; EDA_Outlier_Analysis!$F$7, P9830 &gt; EDA_Outlier_Analysis!$F$8),
      "Outlier",
      "Normal"))</f>
        <v/>
      </c>
      <c r="S9830" t="str">
        <f>IF(N9830="","",
   IF(OR(N9830 &lt;EDA_Outlier_Analysis!$I$10, N9830 &gt; EDA_Outlier_Analysis!$I$11),
      "Outlier",
      "Normal"))</f>
        <v>Normal</v>
      </c>
    </row>
    <row r="9831" spans="1:19">
      <c r="A9831" t="s">
        <v>20631</v>
      </c>
      <c r="B9831" s="4">
        <v>44838</v>
      </c>
      <c r="C9831" s="2">
        <v>205175.54</v>
      </c>
      <c r="D9831" t="s">
        <v>849</v>
      </c>
      <c r="E9831" t="s">
        <v>853</v>
      </c>
      <c r="F9831" t="s">
        <v>9</v>
      </c>
      <c r="G9831" t="s">
        <v>20</v>
      </c>
      <c r="H9831" t="s">
        <v>75</v>
      </c>
      <c r="J9831" t="s">
        <v>20632</v>
      </c>
      <c r="K9831" t="str">
        <f>IF(COUNTIF(Customers!A:A, H9831)&gt;0, "Valid", "Invalid")</f>
        <v>Valid</v>
      </c>
      <c r="L9831" t="str">
        <f t="shared" si="765"/>
        <v>10</v>
      </c>
      <c r="M9831" t="str">
        <f t="shared" si="766"/>
        <v>2022</v>
      </c>
      <c r="N9831">
        <f t="shared" si="767"/>
        <v>205175.54</v>
      </c>
      <c r="O9831">
        <f t="shared" si="768"/>
        <v>205175.54</v>
      </c>
      <c r="P9831" t="str">
        <f t="shared" si="769"/>
        <v/>
      </c>
      <c r="Q9831" s="48" t="str">
        <f>IF(O9831="","",
   IF(OR(O9831&lt;EDA_Outlier_Analysis!$C$10, O9831&gt;EDA_Outlier_Analysis!$C$11),
      "Outlier",
      "Normal"))</f>
        <v>Normal</v>
      </c>
      <c r="R9831" t="str">
        <f>IF(P9831="","",
   IF(OR(P9831 &lt; EDA_Outlier_Analysis!$F$7, P9831 &gt; EDA_Outlier_Analysis!$F$8),
      "Outlier",
      "Normal"))</f>
        <v/>
      </c>
      <c r="S9831" t="str">
        <f>IF(N9831="","",
   IF(OR(N9831 &lt;EDA_Outlier_Analysis!$I$10, N9831 &gt; EDA_Outlier_Analysis!$I$11),
      "Outlier",
      "Normal"))</f>
        <v>Normal</v>
      </c>
    </row>
    <row r="9832" spans="1:19">
      <c r="A9832" t="s">
        <v>20633</v>
      </c>
      <c r="B9832" s="4">
        <v>45099</v>
      </c>
      <c r="C9832" s="2">
        <v>21723.52</v>
      </c>
      <c r="D9832" t="s">
        <v>873</v>
      </c>
      <c r="E9832" t="s">
        <v>873</v>
      </c>
      <c r="F9832" t="s">
        <v>10</v>
      </c>
      <c r="G9832" t="s">
        <v>24</v>
      </c>
      <c r="J9832" t="s">
        <v>20634</v>
      </c>
      <c r="K9832" t="str">
        <f>IF(COUNTIF(Customers!A:A, H9832)&gt;0, "Valid", "Invalid")</f>
        <v>Invalid</v>
      </c>
      <c r="L9832" t="str">
        <f t="shared" si="765"/>
        <v>6</v>
      </c>
      <c r="M9832" t="str">
        <f t="shared" si="766"/>
        <v>2023</v>
      </c>
      <c r="N9832">
        <f t="shared" si="767"/>
        <v>-21723.52</v>
      </c>
      <c r="O9832" t="str">
        <f t="shared" si="768"/>
        <v/>
      </c>
      <c r="P9832" t="str">
        <f t="shared" si="769"/>
        <v/>
      </c>
      <c r="Q9832" s="48" t="str">
        <f>IF(O9832="","",
   IF(OR(O9832&lt;EDA_Outlier_Analysis!$C$10, O9832&gt;EDA_Outlier_Analysis!$C$11),
      "Outlier",
      "Normal"))</f>
        <v/>
      </c>
      <c r="R9832" t="str">
        <f>IF(P9832="","",
   IF(OR(P9832 &lt; EDA_Outlier_Analysis!$F$7, P9832 &gt; EDA_Outlier_Analysis!$F$8),
      "Outlier",
      "Normal"))</f>
        <v/>
      </c>
      <c r="S9832" t="str">
        <f>IF(N9832="","",
   IF(OR(N9832 &lt;EDA_Outlier_Analysis!$I$10, N9832 &gt; EDA_Outlier_Analysis!$I$11),
      "Outlier",
      "Normal"))</f>
        <v>Normal</v>
      </c>
    </row>
    <row r="9833" spans="1:19">
      <c r="A9833" t="s">
        <v>20635</v>
      </c>
      <c r="B9833" s="4">
        <v>45142</v>
      </c>
      <c r="C9833" s="2">
        <v>163818.54</v>
      </c>
      <c r="D9833" t="s">
        <v>849</v>
      </c>
      <c r="E9833" t="s">
        <v>853</v>
      </c>
      <c r="F9833" t="s">
        <v>9</v>
      </c>
      <c r="G9833" t="s">
        <v>20</v>
      </c>
      <c r="H9833" t="s">
        <v>49</v>
      </c>
      <c r="J9833" t="s">
        <v>20636</v>
      </c>
      <c r="K9833" t="str">
        <f>IF(COUNTIF(Customers!A:A, H9833)&gt;0, "Valid", "Invalid")</f>
        <v>Valid</v>
      </c>
      <c r="L9833" t="str">
        <f t="shared" si="765"/>
        <v>8</v>
      </c>
      <c r="M9833" t="str">
        <f t="shared" si="766"/>
        <v>2023</v>
      </c>
      <c r="N9833">
        <f t="shared" si="767"/>
        <v>163818.54</v>
      </c>
      <c r="O9833">
        <f t="shared" si="768"/>
        <v>163818.54</v>
      </c>
      <c r="P9833" t="str">
        <f t="shared" si="769"/>
        <v/>
      </c>
      <c r="Q9833" s="48" t="str">
        <f>IF(O9833="","",
   IF(OR(O9833&lt;EDA_Outlier_Analysis!$C$10, O9833&gt;EDA_Outlier_Analysis!$C$11),
      "Outlier",
      "Normal"))</f>
        <v>Normal</v>
      </c>
      <c r="R9833" t="str">
        <f>IF(P9833="","",
   IF(OR(P9833 &lt; EDA_Outlier_Analysis!$F$7, P9833 &gt; EDA_Outlier_Analysis!$F$8),
      "Outlier",
      "Normal"))</f>
        <v/>
      </c>
      <c r="S9833" t="str">
        <f>IF(N9833="","",
   IF(OR(N9833 &lt;EDA_Outlier_Analysis!$I$10, N9833 &gt; EDA_Outlier_Analysis!$I$11),
      "Outlier",
      "Normal"))</f>
        <v>Normal</v>
      </c>
    </row>
    <row r="9834" spans="1:19">
      <c r="A9834" t="s">
        <v>20637</v>
      </c>
      <c r="B9834" s="4">
        <v>44599</v>
      </c>
      <c r="C9834" s="2">
        <v>-24895.75</v>
      </c>
      <c r="D9834" t="s">
        <v>840</v>
      </c>
      <c r="E9834" t="s">
        <v>845</v>
      </c>
      <c r="F9834" t="s">
        <v>11</v>
      </c>
      <c r="G9834" t="s">
        <v>34</v>
      </c>
      <c r="I9834" t="s">
        <v>1540</v>
      </c>
      <c r="J9834" t="s">
        <v>20638</v>
      </c>
      <c r="K9834" t="str">
        <f>IF(COUNTIF(Customers!A:A, H9834)&gt;0, "Valid", "Invalid")</f>
        <v>Invalid</v>
      </c>
      <c r="L9834" t="str">
        <f t="shared" si="765"/>
        <v>2</v>
      </c>
      <c r="M9834" t="str">
        <f t="shared" si="766"/>
        <v>2022</v>
      </c>
      <c r="N9834">
        <f t="shared" si="767"/>
        <v>-24895.75</v>
      </c>
      <c r="O9834" t="str">
        <f t="shared" si="768"/>
        <v/>
      </c>
      <c r="P9834">
        <f t="shared" si="769"/>
        <v>24895.75</v>
      </c>
      <c r="Q9834" s="48" t="str">
        <f>IF(O9834="","",
   IF(OR(O9834&lt;EDA_Outlier_Analysis!$C$10, O9834&gt;EDA_Outlier_Analysis!$C$11),
      "Outlier",
      "Normal"))</f>
        <v/>
      </c>
      <c r="R9834" t="str">
        <f>IF(P9834="","",
   IF(OR(P9834 &lt; EDA_Outlier_Analysis!$F$7, P9834 &gt; EDA_Outlier_Analysis!$F$8),
      "Outlier",
      "Normal"))</f>
        <v>Outlier</v>
      </c>
      <c r="S9834" t="str">
        <f>IF(N9834="","",
   IF(OR(N9834 &lt;EDA_Outlier_Analysis!$I$10, N9834 &gt; EDA_Outlier_Analysis!$I$11),
      "Outlier",
      "Normal"))</f>
        <v>Normal</v>
      </c>
    </row>
    <row r="9835" spans="1:19">
      <c r="A9835" t="s">
        <v>20639</v>
      </c>
      <c r="B9835" s="4">
        <v>45236</v>
      </c>
      <c r="C9835" s="2">
        <v>186529.49</v>
      </c>
      <c r="D9835" t="s">
        <v>849</v>
      </c>
      <c r="E9835" t="s">
        <v>868</v>
      </c>
      <c r="F9835" t="s">
        <v>11</v>
      </c>
      <c r="G9835" t="s">
        <v>24</v>
      </c>
      <c r="H9835" t="s">
        <v>83</v>
      </c>
      <c r="J9835" t="s">
        <v>20640</v>
      </c>
      <c r="K9835" t="str">
        <f>IF(COUNTIF(Customers!A:A, H9835)&gt;0, "Valid", "Invalid")</f>
        <v>Valid</v>
      </c>
      <c r="L9835" t="str">
        <f t="shared" si="765"/>
        <v>11</v>
      </c>
      <c r="M9835" t="str">
        <f t="shared" si="766"/>
        <v>2023</v>
      </c>
      <c r="N9835">
        <f t="shared" si="767"/>
        <v>186529.49</v>
      </c>
      <c r="O9835">
        <f t="shared" si="768"/>
        <v>186529.49</v>
      </c>
      <c r="P9835" t="str">
        <f t="shared" si="769"/>
        <v/>
      </c>
      <c r="Q9835" s="48" t="str">
        <f>IF(O9835="","",
   IF(OR(O9835&lt;EDA_Outlier_Analysis!$C$10, O9835&gt;EDA_Outlier_Analysis!$C$11),
      "Outlier",
      "Normal"))</f>
        <v>Normal</v>
      </c>
      <c r="R9835" t="str">
        <f>IF(P9835="","",
   IF(OR(P9835 &lt; EDA_Outlier_Analysis!$F$7, P9835 &gt; EDA_Outlier_Analysis!$F$8),
      "Outlier",
      "Normal"))</f>
        <v/>
      </c>
      <c r="S9835" t="str">
        <f>IF(N9835="","",
   IF(OR(N9835 &lt;EDA_Outlier_Analysis!$I$10, N9835 &gt; EDA_Outlier_Analysis!$I$11),
      "Outlier",
      "Normal"))</f>
        <v>Normal</v>
      </c>
    </row>
    <row r="9836" spans="1:19">
      <c r="A9836" t="s">
        <v>20641</v>
      </c>
      <c r="B9836" s="4">
        <v>45286</v>
      </c>
      <c r="C9836" s="2">
        <v>-22566.22</v>
      </c>
      <c r="D9836" t="s">
        <v>840</v>
      </c>
      <c r="E9836" t="s">
        <v>856</v>
      </c>
      <c r="F9836" t="s">
        <v>9</v>
      </c>
      <c r="G9836" t="s">
        <v>24</v>
      </c>
      <c r="I9836" t="s">
        <v>1013</v>
      </c>
      <c r="J9836" t="s">
        <v>20642</v>
      </c>
      <c r="K9836" t="str">
        <f>IF(COUNTIF(Customers!A:A, H9836)&gt;0, "Valid", "Invalid")</f>
        <v>Invalid</v>
      </c>
      <c r="L9836" t="str">
        <f t="shared" si="765"/>
        <v>12</v>
      </c>
      <c r="M9836" t="str">
        <f t="shared" si="766"/>
        <v>2023</v>
      </c>
      <c r="N9836">
        <f t="shared" si="767"/>
        <v>-22566.22</v>
      </c>
      <c r="O9836" t="str">
        <f t="shared" si="768"/>
        <v/>
      </c>
      <c r="P9836">
        <f t="shared" si="769"/>
        <v>22566.22</v>
      </c>
      <c r="Q9836" s="48" t="str">
        <f>IF(O9836="","",
   IF(OR(O9836&lt;EDA_Outlier_Analysis!$C$10, O9836&gt;EDA_Outlier_Analysis!$C$11),
      "Outlier",
      "Normal"))</f>
        <v/>
      </c>
      <c r="R9836" t="str">
        <f>IF(P9836="","",
   IF(OR(P9836 &lt; EDA_Outlier_Analysis!$F$7, P9836 &gt; EDA_Outlier_Analysis!$F$8),
      "Outlier",
      "Normal"))</f>
        <v>Outlier</v>
      </c>
      <c r="S9836" t="str">
        <f>IF(N9836="","",
   IF(OR(N9836 &lt;EDA_Outlier_Analysis!$I$10, N9836 &gt; EDA_Outlier_Analysis!$I$11),
      "Outlier",
      "Normal"))</f>
        <v>Normal</v>
      </c>
    </row>
    <row r="9837" spans="1:19">
      <c r="A9837" t="s">
        <v>20643</v>
      </c>
      <c r="B9837" s="4">
        <v>44860</v>
      </c>
      <c r="C9837" s="2">
        <v>181627.57</v>
      </c>
      <c r="D9837" t="s">
        <v>849</v>
      </c>
      <c r="E9837" t="s">
        <v>868</v>
      </c>
      <c r="F9837" t="s">
        <v>10</v>
      </c>
      <c r="G9837" t="s">
        <v>34</v>
      </c>
      <c r="H9837" t="s">
        <v>693</v>
      </c>
      <c r="J9837" t="s">
        <v>20644</v>
      </c>
      <c r="K9837" t="str">
        <f>IF(COUNTIF(Customers!A:A, H9837)&gt;0, "Valid", "Invalid")</f>
        <v>Valid</v>
      </c>
      <c r="L9837" t="str">
        <f t="shared" si="765"/>
        <v>10</v>
      </c>
      <c r="M9837" t="str">
        <f t="shared" si="766"/>
        <v>2022</v>
      </c>
      <c r="N9837">
        <f t="shared" si="767"/>
        <v>181627.57</v>
      </c>
      <c r="O9837">
        <f t="shared" si="768"/>
        <v>181627.57</v>
      </c>
      <c r="P9837" t="str">
        <f t="shared" si="769"/>
        <v/>
      </c>
      <c r="Q9837" s="48" t="str">
        <f>IF(O9837="","",
   IF(OR(O9837&lt;EDA_Outlier_Analysis!$C$10, O9837&gt;EDA_Outlier_Analysis!$C$11),
      "Outlier",
      "Normal"))</f>
        <v>Normal</v>
      </c>
      <c r="R9837" t="str">
        <f>IF(P9837="","",
   IF(OR(P9837 &lt; EDA_Outlier_Analysis!$F$7, P9837 &gt; EDA_Outlier_Analysis!$F$8),
      "Outlier",
      "Normal"))</f>
        <v/>
      </c>
      <c r="S9837" t="str">
        <f>IF(N9837="","",
   IF(OR(N9837 &lt;EDA_Outlier_Analysis!$I$10, N9837 &gt; EDA_Outlier_Analysis!$I$11),
      "Outlier",
      "Normal"))</f>
        <v>Normal</v>
      </c>
    </row>
    <row r="9838" spans="1:19">
      <c r="A9838" t="s">
        <v>20645</v>
      </c>
      <c r="B9838" s="4">
        <v>45150</v>
      </c>
      <c r="C9838" s="2">
        <v>197107.88</v>
      </c>
      <c r="D9838" t="s">
        <v>849</v>
      </c>
      <c r="E9838" t="s">
        <v>850</v>
      </c>
      <c r="F9838" t="s">
        <v>11</v>
      </c>
      <c r="G9838" t="s">
        <v>20</v>
      </c>
      <c r="H9838" t="s">
        <v>639</v>
      </c>
      <c r="J9838" t="s">
        <v>20646</v>
      </c>
      <c r="K9838" t="str">
        <f>IF(COUNTIF(Customers!A:A, H9838)&gt;0, "Valid", "Invalid")</f>
        <v>Valid</v>
      </c>
      <c r="L9838" t="str">
        <f t="shared" si="765"/>
        <v>8</v>
      </c>
      <c r="M9838" t="str">
        <f t="shared" si="766"/>
        <v>2023</v>
      </c>
      <c r="N9838">
        <f t="shared" si="767"/>
        <v>197107.88</v>
      </c>
      <c r="O9838">
        <f t="shared" si="768"/>
        <v>197107.88</v>
      </c>
      <c r="P9838" t="str">
        <f t="shared" si="769"/>
        <v/>
      </c>
      <c r="Q9838" s="48" t="str">
        <f>IF(O9838="","",
   IF(OR(O9838&lt;EDA_Outlier_Analysis!$C$10, O9838&gt;EDA_Outlier_Analysis!$C$11),
      "Outlier",
      "Normal"))</f>
        <v>Normal</v>
      </c>
      <c r="R9838" t="str">
        <f>IF(P9838="","",
   IF(OR(P9838 &lt; EDA_Outlier_Analysis!$F$7, P9838 &gt; EDA_Outlier_Analysis!$F$8),
      "Outlier",
      "Normal"))</f>
        <v/>
      </c>
      <c r="S9838" t="str">
        <f>IF(N9838="","",
   IF(OR(N9838 &lt;EDA_Outlier_Analysis!$I$10, N9838 &gt; EDA_Outlier_Analysis!$I$11),
      "Outlier",
      "Normal"))</f>
        <v>Normal</v>
      </c>
    </row>
    <row r="9839" spans="1:19">
      <c r="A9839" t="s">
        <v>20647</v>
      </c>
      <c r="B9839" s="4">
        <v>44881</v>
      </c>
      <c r="C9839" s="2">
        <v>24320.95</v>
      </c>
      <c r="D9839" t="s">
        <v>873</v>
      </c>
      <c r="E9839" t="s">
        <v>873</v>
      </c>
      <c r="F9839" t="s">
        <v>11</v>
      </c>
      <c r="G9839" t="s">
        <v>20</v>
      </c>
      <c r="J9839" t="s">
        <v>20648</v>
      </c>
      <c r="K9839" t="str">
        <f>IF(COUNTIF(Customers!A:A, H9839)&gt;0, "Valid", "Invalid")</f>
        <v>Invalid</v>
      </c>
      <c r="L9839" t="str">
        <f t="shared" si="765"/>
        <v>11</v>
      </c>
      <c r="M9839" t="str">
        <f t="shared" si="766"/>
        <v>2022</v>
      </c>
      <c r="N9839">
        <f t="shared" si="767"/>
        <v>-24320.95</v>
      </c>
      <c r="O9839" t="str">
        <f t="shared" si="768"/>
        <v/>
      </c>
      <c r="P9839" t="str">
        <f t="shared" si="769"/>
        <v/>
      </c>
      <c r="Q9839" s="48" t="str">
        <f>IF(O9839="","",
   IF(OR(O9839&lt;EDA_Outlier_Analysis!$C$10, O9839&gt;EDA_Outlier_Analysis!$C$11),
      "Outlier",
      "Normal"))</f>
        <v/>
      </c>
      <c r="R9839" t="str">
        <f>IF(P9839="","",
   IF(OR(P9839 &lt; EDA_Outlier_Analysis!$F$7, P9839 &gt; EDA_Outlier_Analysis!$F$8),
      "Outlier",
      "Normal"))</f>
        <v/>
      </c>
      <c r="S9839" t="str">
        <f>IF(N9839="","",
   IF(OR(N9839 &lt;EDA_Outlier_Analysis!$I$10, N9839 &gt; EDA_Outlier_Analysis!$I$11),
      "Outlier",
      "Normal"))</f>
        <v>Normal</v>
      </c>
    </row>
    <row r="9840" spans="1:19">
      <c r="A9840" t="s">
        <v>20649</v>
      </c>
      <c r="B9840" s="4">
        <v>45222</v>
      </c>
      <c r="C9840" s="2">
        <v>219436.88</v>
      </c>
      <c r="D9840" t="s">
        <v>849</v>
      </c>
      <c r="E9840" t="s">
        <v>853</v>
      </c>
      <c r="F9840" t="s">
        <v>11</v>
      </c>
      <c r="G9840" t="s">
        <v>31</v>
      </c>
      <c r="H9840" t="s">
        <v>567</v>
      </c>
      <c r="J9840" t="s">
        <v>20650</v>
      </c>
      <c r="K9840" t="str">
        <f>IF(COUNTIF(Customers!A:A, H9840)&gt;0, "Valid", "Invalid")</f>
        <v>Valid</v>
      </c>
      <c r="L9840" t="str">
        <f t="shared" si="765"/>
        <v>10</v>
      </c>
      <c r="M9840" t="str">
        <f t="shared" si="766"/>
        <v>2023</v>
      </c>
      <c r="N9840">
        <f t="shared" si="767"/>
        <v>219436.88</v>
      </c>
      <c r="O9840">
        <f t="shared" si="768"/>
        <v>219436.88</v>
      </c>
      <c r="P9840" t="str">
        <f t="shared" si="769"/>
        <v/>
      </c>
      <c r="Q9840" s="48" t="str">
        <f>IF(O9840="","",
   IF(OR(O9840&lt;EDA_Outlier_Analysis!$C$10, O9840&gt;EDA_Outlier_Analysis!$C$11),
      "Outlier",
      "Normal"))</f>
        <v>Normal</v>
      </c>
      <c r="R9840" t="str">
        <f>IF(P9840="","",
   IF(OR(P9840 &lt; EDA_Outlier_Analysis!$F$7, P9840 &gt; EDA_Outlier_Analysis!$F$8),
      "Outlier",
      "Normal"))</f>
        <v/>
      </c>
      <c r="S9840" t="str">
        <f>IF(N9840="","",
   IF(OR(N9840 &lt;EDA_Outlier_Analysis!$I$10, N9840 &gt; EDA_Outlier_Analysis!$I$11),
      "Outlier",
      "Normal"))</f>
        <v>Normal</v>
      </c>
    </row>
    <row r="9841" spans="1:19">
      <c r="A9841" t="s">
        <v>20651</v>
      </c>
      <c r="B9841" s="4">
        <v>44937</v>
      </c>
      <c r="C9841" s="2">
        <v>151717.18</v>
      </c>
      <c r="D9841" t="s">
        <v>849</v>
      </c>
      <c r="E9841" t="s">
        <v>853</v>
      </c>
      <c r="F9841" t="s">
        <v>10</v>
      </c>
      <c r="G9841" t="s">
        <v>24</v>
      </c>
      <c r="H9841" t="s">
        <v>39</v>
      </c>
      <c r="J9841" t="s">
        <v>20652</v>
      </c>
      <c r="K9841" t="str">
        <f>IF(COUNTIF(Customers!A:A, H9841)&gt;0, "Valid", "Invalid")</f>
        <v>Valid</v>
      </c>
      <c r="L9841" t="str">
        <f t="shared" si="765"/>
        <v>1</v>
      </c>
      <c r="M9841" t="str">
        <f t="shared" si="766"/>
        <v>2023</v>
      </c>
      <c r="N9841">
        <f t="shared" si="767"/>
        <v>151717.18</v>
      </c>
      <c r="O9841">
        <f t="shared" si="768"/>
        <v>151717.18</v>
      </c>
      <c r="P9841" t="str">
        <f t="shared" si="769"/>
        <v/>
      </c>
      <c r="Q9841" s="48" t="str">
        <f>IF(O9841="","",
   IF(OR(O9841&lt;EDA_Outlier_Analysis!$C$10, O9841&gt;EDA_Outlier_Analysis!$C$11),
      "Outlier",
      "Normal"))</f>
        <v>Normal</v>
      </c>
      <c r="R9841" t="str">
        <f>IF(P9841="","",
   IF(OR(P9841 &lt; EDA_Outlier_Analysis!$F$7, P9841 &gt; EDA_Outlier_Analysis!$F$8),
      "Outlier",
      "Normal"))</f>
        <v/>
      </c>
      <c r="S9841" t="str">
        <f>IF(N9841="","",
   IF(OR(N9841 &lt;EDA_Outlier_Analysis!$I$10, N9841 &gt; EDA_Outlier_Analysis!$I$11),
      "Outlier",
      "Normal"))</f>
        <v>Normal</v>
      </c>
    </row>
    <row r="9842" spans="1:19">
      <c r="A9842" t="s">
        <v>20653</v>
      </c>
      <c r="B9842" s="4">
        <v>44713</v>
      </c>
      <c r="C9842" s="2">
        <v>-22630.98</v>
      </c>
      <c r="D9842" t="s">
        <v>840</v>
      </c>
      <c r="E9842" t="s">
        <v>841</v>
      </c>
      <c r="F9842" t="s">
        <v>9</v>
      </c>
      <c r="G9842" t="s">
        <v>31</v>
      </c>
      <c r="I9842" t="s">
        <v>1438</v>
      </c>
      <c r="J9842" t="s">
        <v>20654</v>
      </c>
      <c r="K9842" t="str">
        <f>IF(COUNTIF(Customers!A:A, H9842)&gt;0, "Valid", "Invalid")</f>
        <v>Invalid</v>
      </c>
      <c r="L9842" t="str">
        <f t="shared" si="765"/>
        <v>6</v>
      </c>
      <c r="M9842" t="str">
        <f t="shared" si="766"/>
        <v>2022</v>
      </c>
      <c r="N9842">
        <f t="shared" si="767"/>
        <v>-22630.98</v>
      </c>
      <c r="O9842" t="str">
        <f t="shared" si="768"/>
        <v/>
      </c>
      <c r="P9842">
        <f t="shared" si="769"/>
        <v>22630.98</v>
      </c>
      <c r="Q9842" s="48" t="str">
        <f>IF(O9842="","",
   IF(OR(O9842&lt;EDA_Outlier_Analysis!$C$10, O9842&gt;EDA_Outlier_Analysis!$C$11),
      "Outlier",
      "Normal"))</f>
        <v/>
      </c>
      <c r="R9842" t="str">
        <f>IF(P9842="","",
   IF(OR(P9842 &lt; EDA_Outlier_Analysis!$F$7, P9842 &gt; EDA_Outlier_Analysis!$F$8),
      "Outlier",
      "Normal"))</f>
        <v>Outlier</v>
      </c>
      <c r="S9842" t="str">
        <f>IF(N9842="","",
   IF(OR(N9842 &lt;EDA_Outlier_Analysis!$I$10, N9842 &gt; EDA_Outlier_Analysis!$I$11),
      "Outlier",
      "Normal"))</f>
        <v>Normal</v>
      </c>
    </row>
    <row r="9843" spans="1:19">
      <c r="A9843" t="s">
        <v>20655</v>
      </c>
      <c r="B9843" s="4">
        <v>44658</v>
      </c>
      <c r="C9843" s="2">
        <v>166449.45000000001</v>
      </c>
      <c r="D9843" t="s">
        <v>849</v>
      </c>
      <c r="E9843" t="s">
        <v>853</v>
      </c>
      <c r="F9843" t="s">
        <v>11</v>
      </c>
      <c r="G9843" t="s">
        <v>31</v>
      </c>
      <c r="H9843" t="s">
        <v>475</v>
      </c>
      <c r="J9843" t="s">
        <v>20656</v>
      </c>
      <c r="K9843" t="str">
        <f>IF(COUNTIF(Customers!A:A, H9843)&gt;0, "Valid", "Invalid")</f>
        <v>Valid</v>
      </c>
      <c r="L9843" t="str">
        <f t="shared" si="765"/>
        <v>4</v>
      </c>
      <c r="M9843" t="str">
        <f t="shared" si="766"/>
        <v>2022</v>
      </c>
      <c r="N9843">
        <f t="shared" si="767"/>
        <v>166449.45000000001</v>
      </c>
      <c r="O9843">
        <f t="shared" si="768"/>
        <v>166449.45000000001</v>
      </c>
      <c r="P9843" t="str">
        <f t="shared" si="769"/>
        <v/>
      </c>
      <c r="Q9843" s="48" t="str">
        <f>IF(O9843="","",
   IF(OR(O9843&lt;EDA_Outlier_Analysis!$C$10, O9843&gt;EDA_Outlier_Analysis!$C$11),
      "Outlier",
      "Normal"))</f>
        <v>Normal</v>
      </c>
      <c r="R9843" t="str">
        <f>IF(P9843="","",
   IF(OR(P9843 &lt; EDA_Outlier_Analysis!$F$7, P9843 &gt; EDA_Outlier_Analysis!$F$8),
      "Outlier",
      "Normal"))</f>
        <v/>
      </c>
      <c r="S9843" t="str">
        <f>IF(N9843="","",
   IF(OR(N9843 &lt;EDA_Outlier_Analysis!$I$10, N9843 &gt; EDA_Outlier_Analysis!$I$11),
      "Outlier",
      "Normal"))</f>
        <v>Normal</v>
      </c>
    </row>
    <row r="9844" spans="1:19">
      <c r="A9844" t="s">
        <v>20657</v>
      </c>
      <c r="B9844" s="4">
        <v>44834</v>
      </c>
      <c r="C9844" s="2">
        <v>118728.2</v>
      </c>
      <c r="D9844" t="s">
        <v>849</v>
      </c>
      <c r="E9844" t="s">
        <v>853</v>
      </c>
      <c r="F9844" t="s">
        <v>10</v>
      </c>
      <c r="G9844" t="s">
        <v>31</v>
      </c>
      <c r="H9844" t="s">
        <v>489</v>
      </c>
      <c r="J9844" t="s">
        <v>20658</v>
      </c>
      <c r="K9844" t="str">
        <f>IF(COUNTIF(Customers!A:A, H9844)&gt;0, "Valid", "Invalid")</f>
        <v>Valid</v>
      </c>
      <c r="L9844" t="str">
        <f t="shared" si="765"/>
        <v>9</v>
      </c>
      <c r="M9844" t="str">
        <f t="shared" si="766"/>
        <v>2022</v>
      </c>
      <c r="N9844">
        <f t="shared" si="767"/>
        <v>118728.2</v>
      </c>
      <c r="O9844">
        <f t="shared" si="768"/>
        <v>118728.2</v>
      </c>
      <c r="P9844" t="str">
        <f t="shared" si="769"/>
        <v/>
      </c>
      <c r="Q9844" s="48" t="str">
        <f>IF(O9844="","",
   IF(OR(O9844&lt;EDA_Outlier_Analysis!$C$10, O9844&gt;EDA_Outlier_Analysis!$C$11),
      "Outlier",
      "Normal"))</f>
        <v>Normal</v>
      </c>
      <c r="R9844" t="str">
        <f>IF(P9844="","",
   IF(OR(P9844 &lt; EDA_Outlier_Analysis!$F$7, P9844 &gt; EDA_Outlier_Analysis!$F$8),
      "Outlier",
      "Normal"))</f>
        <v/>
      </c>
      <c r="S9844" t="str">
        <f>IF(N9844="","",
   IF(OR(N9844 &lt;EDA_Outlier_Analysis!$I$10, N9844 &gt; EDA_Outlier_Analysis!$I$11),
      "Outlier",
      "Normal"))</f>
        <v>Normal</v>
      </c>
    </row>
    <row r="9845" spans="1:19">
      <c r="A9845" t="s">
        <v>20659</v>
      </c>
      <c r="B9845" s="4">
        <v>44951</v>
      </c>
      <c r="C9845" s="2">
        <v>-47647.68</v>
      </c>
      <c r="D9845" t="s">
        <v>840</v>
      </c>
      <c r="E9845" t="s">
        <v>905</v>
      </c>
      <c r="F9845" t="s">
        <v>9</v>
      </c>
      <c r="G9845" t="s">
        <v>31</v>
      </c>
      <c r="I9845" t="s">
        <v>1415</v>
      </c>
      <c r="J9845" t="s">
        <v>20660</v>
      </c>
      <c r="K9845" t="str">
        <f>IF(COUNTIF(Customers!A:A, H9845)&gt;0, "Valid", "Invalid")</f>
        <v>Invalid</v>
      </c>
      <c r="L9845" t="str">
        <f t="shared" si="765"/>
        <v>1</v>
      </c>
      <c r="M9845" t="str">
        <f t="shared" si="766"/>
        <v>2023</v>
      </c>
      <c r="N9845">
        <f t="shared" si="767"/>
        <v>-47647.68</v>
      </c>
      <c r="O9845" t="str">
        <f t="shared" si="768"/>
        <v/>
      </c>
      <c r="P9845">
        <f t="shared" si="769"/>
        <v>47647.68</v>
      </c>
      <c r="Q9845" s="48" t="str">
        <f>IF(O9845="","",
   IF(OR(O9845&lt;EDA_Outlier_Analysis!$C$10, O9845&gt;EDA_Outlier_Analysis!$C$11),
      "Outlier",
      "Normal"))</f>
        <v/>
      </c>
      <c r="R9845" t="str">
        <f>IF(P9845="","",
   IF(OR(P9845 &lt; EDA_Outlier_Analysis!$F$7, P9845 &gt; EDA_Outlier_Analysis!$F$8),
      "Outlier",
      "Normal"))</f>
        <v>Normal</v>
      </c>
      <c r="S9845" t="str">
        <f>IF(N9845="","",
   IF(OR(N9845 &lt;EDA_Outlier_Analysis!$I$10, N9845 &gt; EDA_Outlier_Analysis!$I$11),
      "Outlier",
      "Normal"))</f>
        <v>Normal</v>
      </c>
    </row>
    <row r="9846" spans="1:19">
      <c r="A9846" t="s">
        <v>20661</v>
      </c>
      <c r="B9846" s="4">
        <v>45265</v>
      </c>
      <c r="C9846" s="2">
        <v>-34115.910000000003</v>
      </c>
      <c r="D9846" t="s">
        <v>840</v>
      </c>
      <c r="E9846" t="s">
        <v>864</v>
      </c>
      <c r="F9846" t="s">
        <v>10</v>
      </c>
      <c r="G9846" t="s">
        <v>20</v>
      </c>
      <c r="I9846" t="s">
        <v>1210</v>
      </c>
      <c r="J9846" t="s">
        <v>20662</v>
      </c>
      <c r="K9846" t="str">
        <f>IF(COUNTIF(Customers!A:A, H9846)&gt;0, "Valid", "Invalid")</f>
        <v>Invalid</v>
      </c>
      <c r="L9846" t="str">
        <f t="shared" si="765"/>
        <v>12</v>
      </c>
      <c r="M9846" t="str">
        <f t="shared" si="766"/>
        <v>2023</v>
      </c>
      <c r="N9846">
        <f t="shared" si="767"/>
        <v>-34115.910000000003</v>
      </c>
      <c r="O9846" t="str">
        <f t="shared" si="768"/>
        <v/>
      </c>
      <c r="P9846">
        <f t="shared" si="769"/>
        <v>34115.910000000003</v>
      </c>
      <c r="Q9846" s="48" t="str">
        <f>IF(O9846="","",
   IF(OR(O9846&lt;EDA_Outlier_Analysis!$C$10, O9846&gt;EDA_Outlier_Analysis!$C$11),
      "Outlier",
      "Normal"))</f>
        <v/>
      </c>
      <c r="R9846" t="str">
        <f>IF(P9846="","",
   IF(OR(P9846 &lt; EDA_Outlier_Analysis!$F$7, P9846 &gt; EDA_Outlier_Analysis!$F$8),
      "Outlier",
      "Normal"))</f>
        <v>Normal</v>
      </c>
      <c r="S9846" t="str">
        <f>IF(N9846="","",
   IF(OR(N9846 &lt;EDA_Outlier_Analysis!$I$10, N9846 &gt; EDA_Outlier_Analysis!$I$11),
      "Outlier",
      "Normal"))</f>
        <v>Normal</v>
      </c>
    </row>
    <row r="9847" spans="1:19">
      <c r="A9847" t="s">
        <v>20663</v>
      </c>
      <c r="B9847" s="4">
        <v>44875</v>
      </c>
      <c r="C9847" s="2">
        <v>211103.89</v>
      </c>
      <c r="D9847" t="s">
        <v>849</v>
      </c>
      <c r="E9847" t="s">
        <v>853</v>
      </c>
      <c r="F9847" t="s">
        <v>11</v>
      </c>
      <c r="G9847" t="s">
        <v>34</v>
      </c>
      <c r="H9847" t="s">
        <v>679</v>
      </c>
      <c r="J9847" t="s">
        <v>20664</v>
      </c>
      <c r="K9847" t="str">
        <f>IF(COUNTIF(Customers!A:A, H9847)&gt;0, "Valid", "Invalid")</f>
        <v>Valid</v>
      </c>
      <c r="L9847" t="str">
        <f t="shared" si="765"/>
        <v>11</v>
      </c>
      <c r="M9847" t="str">
        <f t="shared" si="766"/>
        <v>2022</v>
      </c>
      <c r="N9847">
        <f t="shared" si="767"/>
        <v>211103.89</v>
      </c>
      <c r="O9847">
        <f t="shared" si="768"/>
        <v>211103.89</v>
      </c>
      <c r="P9847" t="str">
        <f t="shared" si="769"/>
        <v/>
      </c>
      <c r="Q9847" s="48" t="str">
        <f>IF(O9847="","",
   IF(OR(O9847&lt;EDA_Outlier_Analysis!$C$10, O9847&gt;EDA_Outlier_Analysis!$C$11),
      "Outlier",
      "Normal"))</f>
        <v>Normal</v>
      </c>
      <c r="R9847" t="str">
        <f>IF(P9847="","",
   IF(OR(P9847 &lt; EDA_Outlier_Analysis!$F$7, P9847 &gt; EDA_Outlier_Analysis!$F$8),
      "Outlier",
      "Normal"))</f>
        <v/>
      </c>
      <c r="S9847" t="str">
        <f>IF(N9847="","",
   IF(OR(N9847 &lt;EDA_Outlier_Analysis!$I$10, N9847 &gt; EDA_Outlier_Analysis!$I$11),
      "Outlier",
      "Normal"))</f>
        <v>Normal</v>
      </c>
    </row>
    <row r="9848" spans="1:19">
      <c r="A9848" t="s">
        <v>20665</v>
      </c>
      <c r="B9848" s="4">
        <v>44697</v>
      </c>
      <c r="C9848" s="2">
        <v>-24223.45</v>
      </c>
      <c r="D9848" t="s">
        <v>840</v>
      </c>
      <c r="E9848" t="s">
        <v>856</v>
      </c>
      <c r="F9848" t="s">
        <v>9</v>
      </c>
      <c r="G9848" t="s">
        <v>31</v>
      </c>
      <c r="I9848" t="s">
        <v>1485</v>
      </c>
      <c r="J9848" t="s">
        <v>20666</v>
      </c>
      <c r="K9848" t="str">
        <f>IF(COUNTIF(Customers!A:A, H9848)&gt;0, "Valid", "Invalid")</f>
        <v>Invalid</v>
      </c>
      <c r="L9848" t="str">
        <f t="shared" si="765"/>
        <v>5</v>
      </c>
      <c r="M9848" t="str">
        <f t="shared" si="766"/>
        <v>2022</v>
      </c>
      <c r="N9848">
        <f t="shared" si="767"/>
        <v>-24223.45</v>
      </c>
      <c r="O9848" t="str">
        <f t="shared" si="768"/>
        <v/>
      </c>
      <c r="P9848">
        <f t="shared" si="769"/>
        <v>24223.45</v>
      </c>
      <c r="Q9848" s="48" t="str">
        <f>IF(O9848="","",
   IF(OR(O9848&lt;EDA_Outlier_Analysis!$C$10, O9848&gt;EDA_Outlier_Analysis!$C$11),
      "Outlier",
      "Normal"))</f>
        <v/>
      </c>
      <c r="R9848" t="str">
        <f>IF(P9848="","",
   IF(OR(P9848 &lt; EDA_Outlier_Analysis!$F$7, P9848 &gt; EDA_Outlier_Analysis!$F$8),
      "Outlier",
      "Normal"))</f>
        <v>Outlier</v>
      </c>
      <c r="S9848" t="str">
        <f>IF(N9848="","",
   IF(OR(N9848 &lt;EDA_Outlier_Analysis!$I$10, N9848 &gt; EDA_Outlier_Analysis!$I$11),
      "Outlier",
      "Normal"))</f>
        <v>Normal</v>
      </c>
    </row>
    <row r="9849" spans="1:19">
      <c r="A9849" t="s">
        <v>20667</v>
      </c>
      <c r="B9849" s="4">
        <v>45249</v>
      </c>
      <c r="C9849" s="2">
        <v>185146.98</v>
      </c>
      <c r="D9849" t="s">
        <v>849</v>
      </c>
      <c r="E9849" t="s">
        <v>853</v>
      </c>
      <c r="F9849" t="s">
        <v>10</v>
      </c>
      <c r="G9849" t="s">
        <v>24</v>
      </c>
      <c r="H9849" t="s">
        <v>233</v>
      </c>
      <c r="J9849" t="s">
        <v>20668</v>
      </c>
      <c r="K9849" t="str">
        <f>IF(COUNTIF(Customers!A:A, H9849)&gt;0, "Valid", "Invalid")</f>
        <v>Valid</v>
      </c>
      <c r="L9849" t="str">
        <f t="shared" si="765"/>
        <v>11</v>
      </c>
      <c r="M9849" t="str">
        <f t="shared" si="766"/>
        <v>2023</v>
      </c>
      <c r="N9849">
        <f t="shared" si="767"/>
        <v>185146.98</v>
      </c>
      <c r="O9849">
        <f t="shared" si="768"/>
        <v>185146.98</v>
      </c>
      <c r="P9849" t="str">
        <f t="shared" si="769"/>
        <v/>
      </c>
      <c r="Q9849" s="48" t="str">
        <f>IF(O9849="","",
   IF(OR(O9849&lt;EDA_Outlier_Analysis!$C$10, O9849&gt;EDA_Outlier_Analysis!$C$11),
      "Outlier",
      "Normal"))</f>
        <v>Normal</v>
      </c>
      <c r="R9849" t="str">
        <f>IF(P9849="","",
   IF(OR(P9849 &lt; EDA_Outlier_Analysis!$F$7, P9849 &gt; EDA_Outlier_Analysis!$F$8),
      "Outlier",
      "Normal"))</f>
        <v/>
      </c>
      <c r="S9849" t="str">
        <f>IF(N9849="","",
   IF(OR(N9849 &lt;EDA_Outlier_Analysis!$I$10, N9849 &gt; EDA_Outlier_Analysis!$I$11),
      "Outlier",
      "Normal"))</f>
        <v>Normal</v>
      </c>
    </row>
    <row r="9850" spans="1:19">
      <c r="A9850" t="s">
        <v>20669</v>
      </c>
      <c r="B9850" s="4">
        <v>45275</v>
      </c>
      <c r="C9850" s="2">
        <v>209862.39999999999</v>
      </c>
      <c r="D9850" t="s">
        <v>849</v>
      </c>
      <c r="E9850" t="s">
        <v>853</v>
      </c>
      <c r="F9850" t="s">
        <v>11</v>
      </c>
      <c r="G9850" t="s">
        <v>24</v>
      </c>
      <c r="H9850" t="s">
        <v>149</v>
      </c>
      <c r="J9850" t="s">
        <v>20670</v>
      </c>
      <c r="K9850" t="str">
        <f>IF(COUNTIF(Customers!A:A, H9850)&gt;0, "Valid", "Invalid")</f>
        <v>Valid</v>
      </c>
      <c r="L9850" t="str">
        <f t="shared" si="765"/>
        <v>12</v>
      </c>
      <c r="M9850" t="str">
        <f t="shared" si="766"/>
        <v>2023</v>
      </c>
      <c r="N9850">
        <f t="shared" si="767"/>
        <v>209862.39999999999</v>
      </c>
      <c r="O9850">
        <f t="shared" si="768"/>
        <v>209862.39999999999</v>
      </c>
      <c r="P9850" t="str">
        <f t="shared" si="769"/>
        <v/>
      </c>
      <c r="Q9850" s="48" t="str">
        <f>IF(O9850="","",
   IF(OR(O9850&lt;EDA_Outlier_Analysis!$C$10, O9850&gt;EDA_Outlier_Analysis!$C$11),
      "Outlier",
      "Normal"))</f>
        <v>Normal</v>
      </c>
      <c r="R9850" t="str">
        <f>IF(P9850="","",
   IF(OR(P9850 &lt; EDA_Outlier_Analysis!$F$7, P9850 &gt; EDA_Outlier_Analysis!$F$8),
      "Outlier",
      "Normal"))</f>
        <v/>
      </c>
      <c r="S9850" t="str">
        <f>IF(N9850="","",
   IF(OR(N9850 &lt;EDA_Outlier_Analysis!$I$10, N9850 &gt; EDA_Outlier_Analysis!$I$11),
      "Outlier",
      "Normal"))</f>
        <v>Normal</v>
      </c>
    </row>
    <row r="9851" spans="1:19">
      <c r="A9851" t="s">
        <v>20671</v>
      </c>
      <c r="B9851" s="4">
        <v>45005</v>
      </c>
      <c r="C9851" s="2">
        <v>162822.01</v>
      </c>
      <c r="D9851" t="s">
        <v>849</v>
      </c>
      <c r="E9851" t="s">
        <v>868</v>
      </c>
      <c r="F9851" t="s">
        <v>11</v>
      </c>
      <c r="G9851" t="s">
        <v>34</v>
      </c>
      <c r="H9851" t="s">
        <v>703</v>
      </c>
      <c r="J9851" t="s">
        <v>20672</v>
      </c>
      <c r="K9851" t="str">
        <f>IF(COUNTIF(Customers!A:A, H9851)&gt;0, "Valid", "Invalid")</f>
        <v>Valid</v>
      </c>
      <c r="L9851" t="str">
        <f t="shared" si="765"/>
        <v>3</v>
      </c>
      <c r="M9851" t="str">
        <f t="shared" si="766"/>
        <v>2023</v>
      </c>
      <c r="N9851">
        <f t="shared" si="767"/>
        <v>162822.01</v>
      </c>
      <c r="O9851">
        <f t="shared" si="768"/>
        <v>162822.01</v>
      </c>
      <c r="P9851" t="str">
        <f t="shared" si="769"/>
        <v/>
      </c>
      <c r="Q9851" s="48" t="str">
        <f>IF(O9851="","",
   IF(OR(O9851&lt;EDA_Outlier_Analysis!$C$10, O9851&gt;EDA_Outlier_Analysis!$C$11),
      "Outlier",
      "Normal"))</f>
        <v>Normal</v>
      </c>
      <c r="R9851" t="str">
        <f>IF(P9851="","",
   IF(OR(P9851 &lt; EDA_Outlier_Analysis!$F$7, P9851 &gt; EDA_Outlier_Analysis!$F$8),
      "Outlier",
      "Normal"))</f>
        <v/>
      </c>
      <c r="S9851" t="str">
        <f>IF(N9851="","",
   IF(OR(N9851 &lt;EDA_Outlier_Analysis!$I$10, N9851 &gt; EDA_Outlier_Analysis!$I$11),
      "Outlier",
      "Normal"))</f>
        <v>Normal</v>
      </c>
    </row>
    <row r="9852" spans="1:19">
      <c r="A9852" t="s">
        <v>20673</v>
      </c>
      <c r="B9852" s="4">
        <v>45167</v>
      </c>
      <c r="C9852" s="2">
        <v>124581.75</v>
      </c>
      <c r="D9852" t="s">
        <v>849</v>
      </c>
      <c r="E9852" t="s">
        <v>850</v>
      </c>
      <c r="F9852" t="s">
        <v>9</v>
      </c>
      <c r="G9852" t="s">
        <v>24</v>
      </c>
      <c r="H9852" t="s">
        <v>173</v>
      </c>
      <c r="J9852" t="s">
        <v>20674</v>
      </c>
      <c r="K9852" t="str">
        <f>IF(COUNTIF(Customers!A:A, H9852)&gt;0, "Valid", "Invalid")</f>
        <v>Valid</v>
      </c>
      <c r="L9852" t="str">
        <f t="shared" si="765"/>
        <v>8</v>
      </c>
      <c r="M9852" t="str">
        <f t="shared" si="766"/>
        <v>2023</v>
      </c>
      <c r="N9852">
        <f t="shared" si="767"/>
        <v>124581.75</v>
      </c>
      <c r="O9852">
        <f t="shared" si="768"/>
        <v>124581.75</v>
      </c>
      <c r="P9852" t="str">
        <f t="shared" si="769"/>
        <v/>
      </c>
      <c r="Q9852" s="48" t="str">
        <f>IF(O9852="","",
   IF(OR(O9852&lt;EDA_Outlier_Analysis!$C$10, O9852&gt;EDA_Outlier_Analysis!$C$11),
      "Outlier",
      "Normal"))</f>
        <v>Normal</v>
      </c>
      <c r="R9852" t="str">
        <f>IF(P9852="","",
   IF(OR(P9852 &lt; EDA_Outlier_Analysis!$F$7, P9852 &gt; EDA_Outlier_Analysis!$F$8),
      "Outlier",
      "Normal"))</f>
        <v/>
      </c>
      <c r="S9852" t="str">
        <f>IF(N9852="","",
   IF(OR(N9852 &lt;EDA_Outlier_Analysis!$I$10, N9852 &gt; EDA_Outlier_Analysis!$I$11),
      "Outlier",
      "Normal"))</f>
        <v>Normal</v>
      </c>
    </row>
    <row r="9853" spans="1:19">
      <c r="A9853" t="s">
        <v>20675</v>
      </c>
      <c r="B9853" s="4">
        <v>44586</v>
      </c>
      <c r="C9853" s="2">
        <v>269018.95</v>
      </c>
      <c r="D9853" t="s">
        <v>849</v>
      </c>
      <c r="E9853" t="s">
        <v>853</v>
      </c>
      <c r="F9853" t="s">
        <v>11</v>
      </c>
      <c r="G9853" t="s">
        <v>34</v>
      </c>
      <c r="H9853" t="s">
        <v>189</v>
      </c>
      <c r="J9853" t="s">
        <v>20676</v>
      </c>
      <c r="K9853" t="str">
        <f>IF(COUNTIF(Customers!A:A, H9853)&gt;0, "Valid", "Invalid")</f>
        <v>Valid</v>
      </c>
      <c r="L9853" t="str">
        <f t="shared" si="765"/>
        <v>1</v>
      </c>
      <c r="M9853" t="str">
        <f t="shared" si="766"/>
        <v>2022</v>
      </c>
      <c r="N9853">
        <f t="shared" si="767"/>
        <v>269018.95</v>
      </c>
      <c r="O9853">
        <f t="shared" si="768"/>
        <v>269018.95</v>
      </c>
      <c r="P9853" t="str">
        <f t="shared" si="769"/>
        <v/>
      </c>
      <c r="Q9853" s="48" t="str">
        <f>IF(O9853="","",
   IF(OR(O9853&lt;EDA_Outlier_Analysis!$C$10, O9853&gt;EDA_Outlier_Analysis!$C$11),
      "Outlier",
      "Normal"))</f>
        <v>Normal</v>
      </c>
      <c r="R9853" t="str">
        <f>IF(P9853="","",
   IF(OR(P9853 &lt; EDA_Outlier_Analysis!$F$7, P9853 &gt; EDA_Outlier_Analysis!$F$8),
      "Outlier",
      "Normal"))</f>
        <v/>
      </c>
      <c r="S9853" t="str">
        <f>IF(N9853="","",
   IF(OR(N9853 &lt;EDA_Outlier_Analysis!$I$10, N9853 &gt; EDA_Outlier_Analysis!$I$11),
      "Outlier",
      "Normal"))</f>
        <v>Normal</v>
      </c>
    </row>
    <row r="9854" spans="1:19">
      <c r="A9854" t="s">
        <v>20677</v>
      </c>
      <c r="B9854" s="4">
        <v>44730</v>
      </c>
      <c r="C9854" s="2">
        <v>-51358.49</v>
      </c>
      <c r="D9854" t="s">
        <v>840</v>
      </c>
      <c r="E9854" t="s">
        <v>864</v>
      </c>
      <c r="F9854" t="s">
        <v>11</v>
      </c>
      <c r="G9854" t="s">
        <v>24</v>
      </c>
      <c r="I9854" t="s">
        <v>3307</v>
      </c>
      <c r="J9854" t="s">
        <v>20678</v>
      </c>
      <c r="K9854" t="str">
        <f>IF(COUNTIF(Customers!A:A, H9854)&gt;0, "Valid", "Invalid")</f>
        <v>Invalid</v>
      </c>
      <c r="L9854" t="str">
        <f t="shared" si="765"/>
        <v>6</v>
      </c>
      <c r="M9854" t="str">
        <f t="shared" si="766"/>
        <v>2022</v>
      </c>
      <c r="N9854">
        <f t="shared" si="767"/>
        <v>-51358.49</v>
      </c>
      <c r="O9854" t="str">
        <f t="shared" si="768"/>
        <v/>
      </c>
      <c r="P9854">
        <f t="shared" si="769"/>
        <v>51358.49</v>
      </c>
      <c r="Q9854" s="48" t="str">
        <f>IF(O9854="","",
   IF(OR(O9854&lt;EDA_Outlier_Analysis!$C$10, O9854&gt;EDA_Outlier_Analysis!$C$11),
      "Outlier",
      "Normal"))</f>
        <v/>
      </c>
      <c r="R9854" t="str">
        <f>IF(P9854="","",
   IF(OR(P9854 &lt; EDA_Outlier_Analysis!$F$7, P9854 &gt; EDA_Outlier_Analysis!$F$8),
      "Outlier",
      "Normal"))</f>
        <v>Normal</v>
      </c>
      <c r="S9854" t="str">
        <f>IF(N9854="","",
   IF(OR(N9854 &lt;EDA_Outlier_Analysis!$I$10, N9854 &gt; EDA_Outlier_Analysis!$I$11),
      "Outlier",
      "Normal"))</f>
        <v>Normal</v>
      </c>
    </row>
    <row r="9855" spans="1:19">
      <c r="A9855" t="s">
        <v>20679</v>
      </c>
      <c r="B9855" s="4">
        <v>45235</v>
      </c>
      <c r="C9855" s="2">
        <v>18573.41</v>
      </c>
      <c r="D9855" t="s">
        <v>873</v>
      </c>
      <c r="E9855" t="s">
        <v>873</v>
      </c>
      <c r="F9855" t="s">
        <v>11</v>
      </c>
      <c r="G9855" t="s">
        <v>24</v>
      </c>
      <c r="J9855" t="s">
        <v>20680</v>
      </c>
      <c r="K9855" t="str">
        <f>IF(COUNTIF(Customers!A:A, H9855)&gt;0, "Valid", "Invalid")</f>
        <v>Invalid</v>
      </c>
      <c r="L9855" t="str">
        <f t="shared" si="765"/>
        <v>11</v>
      </c>
      <c r="M9855" t="str">
        <f t="shared" si="766"/>
        <v>2023</v>
      </c>
      <c r="N9855">
        <f t="shared" si="767"/>
        <v>-18573.41</v>
      </c>
      <c r="O9855" t="str">
        <f t="shared" si="768"/>
        <v/>
      </c>
      <c r="P9855" t="str">
        <f t="shared" si="769"/>
        <v/>
      </c>
      <c r="Q9855" s="48" t="str">
        <f>IF(O9855="","",
   IF(OR(O9855&lt;EDA_Outlier_Analysis!$C$10, O9855&gt;EDA_Outlier_Analysis!$C$11),
      "Outlier",
      "Normal"))</f>
        <v/>
      </c>
      <c r="R9855" t="str">
        <f>IF(P9855="","",
   IF(OR(P9855 &lt; EDA_Outlier_Analysis!$F$7, P9855 &gt; EDA_Outlier_Analysis!$F$8),
      "Outlier",
      "Normal"))</f>
        <v/>
      </c>
      <c r="S9855" t="str">
        <f>IF(N9855="","",
   IF(OR(N9855 &lt;EDA_Outlier_Analysis!$I$10, N9855 &gt; EDA_Outlier_Analysis!$I$11),
      "Outlier",
      "Normal"))</f>
        <v>Normal</v>
      </c>
    </row>
    <row r="9856" spans="1:19">
      <c r="A9856" t="s">
        <v>20681</v>
      </c>
      <c r="B9856" s="4">
        <v>45025</v>
      </c>
      <c r="C9856" s="2">
        <v>127953.59</v>
      </c>
      <c r="D9856" t="s">
        <v>849</v>
      </c>
      <c r="E9856" t="s">
        <v>850</v>
      </c>
      <c r="F9856" t="s">
        <v>9</v>
      </c>
      <c r="G9856" t="s">
        <v>31</v>
      </c>
      <c r="H9856" t="s">
        <v>335</v>
      </c>
      <c r="J9856" t="s">
        <v>20682</v>
      </c>
      <c r="K9856" t="str">
        <f>IF(COUNTIF(Customers!A:A, H9856)&gt;0, "Valid", "Invalid")</f>
        <v>Valid</v>
      </c>
      <c r="L9856" t="str">
        <f t="shared" si="765"/>
        <v>4</v>
      </c>
      <c r="M9856" t="str">
        <f t="shared" si="766"/>
        <v>2023</v>
      </c>
      <c r="N9856">
        <f t="shared" si="767"/>
        <v>127953.59</v>
      </c>
      <c r="O9856">
        <f t="shared" si="768"/>
        <v>127953.59</v>
      </c>
      <c r="P9856" t="str">
        <f t="shared" si="769"/>
        <v/>
      </c>
      <c r="Q9856" s="48" t="str">
        <f>IF(O9856="","",
   IF(OR(O9856&lt;EDA_Outlier_Analysis!$C$10, O9856&gt;EDA_Outlier_Analysis!$C$11),
      "Outlier",
      "Normal"))</f>
        <v>Normal</v>
      </c>
      <c r="R9856" t="str">
        <f>IF(P9856="","",
   IF(OR(P9856 &lt; EDA_Outlier_Analysis!$F$7, P9856 &gt; EDA_Outlier_Analysis!$F$8),
      "Outlier",
      "Normal"))</f>
        <v/>
      </c>
      <c r="S9856" t="str">
        <f>IF(N9856="","",
   IF(OR(N9856 &lt;EDA_Outlier_Analysis!$I$10, N9856 &gt; EDA_Outlier_Analysis!$I$11),
      "Outlier",
      "Normal"))</f>
        <v>Normal</v>
      </c>
    </row>
    <row r="9857" spans="1:19">
      <c r="A9857" t="s">
        <v>20683</v>
      </c>
      <c r="B9857" s="4">
        <v>45107</v>
      </c>
      <c r="C9857" s="2">
        <v>156722.71</v>
      </c>
      <c r="D9857" t="s">
        <v>849</v>
      </c>
      <c r="E9857" t="s">
        <v>868</v>
      </c>
      <c r="F9857" t="s">
        <v>9</v>
      </c>
      <c r="G9857" t="s">
        <v>24</v>
      </c>
      <c r="H9857" t="s">
        <v>109</v>
      </c>
      <c r="J9857" t="s">
        <v>20684</v>
      </c>
      <c r="K9857" t="str">
        <f>IF(COUNTIF(Customers!A:A, H9857)&gt;0, "Valid", "Invalid")</f>
        <v>Valid</v>
      </c>
      <c r="L9857" t="str">
        <f t="shared" si="765"/>
        <v>6</v>
      </c>
      <c r="M9857" t="str">
        <f t="shared" si="766"/>
        <v>2023</v>
      </c>
      <c r="N9857">
        <f t="shared" si="767"/>
        <v>156722.71</v>
      </c>
      <c r="O9857">
        <f t="shared" si="768"/>
        <v>156722.71</v>
      </c>
      <c r="P9857" t="str">
        <f t="shared" si="769"/>
        <v/>
      </c>
      <c r="Q9857" s="48" t="str">
        <f>IF(O9857="","",
   IF(OR(O9857&lt;EDA_Outlier_Analysis!$C$10, O9857&gt;EDA_Outlier_Analysis!$C$11),
      "Outlier",
      "Normal"))</f>
        <v>Normal</v>
      </c>
      <c r="R9857" t="str">
        <f>IF(P9857="","",
   IF(OR(P9857 &lt; EDA_Outlier_Analysis!$F$7, P9857 &gt; EDA_Outlier_Analysis!$F$8),
      "Outlier",
      "Normal"))</f>
        <v/>
      </c>
      <c r="S9857" t="str">
        <f>IF(N9857="","",
   IF(OR(N9857 &lt;EDA_Outlier_Analysis!$I$10, N9857 &gt; EDA_Outlier_Analysis!$I$11),
      "Outlier",
      "Normal"))</f>
        <v>Normal</v>
      </c>
    </row>
    <row r="9858" spans="1:19">
      <c r="A9858" t="s">
        <v>20685</v>
      </c>
      <c r="B9858" s="4">
        <v>44617</v>
      </c>
      <c r="C9858" s="2">
        <v>222323.05</v>
      </c>
      <c r="D9858" t="s">
        <v>849</v>
      </c>
      <c r="E9858" t="s">
        <v>853</v>
      </c>
      <c r="F9858" t="s">
        <v>9</v>
      </c>
      <c r="G9858" t="s">
        <v>24</v>
      </c>
      <c r="H9858" t="s">
        <v>525</v>
      </c>
      <c r="J9858" t="s">
        <v>20686</v>
      </c>
      <c r="K9858" t="str">
        <f>IF(COUNTIF(Customers!A:A, H9858)&gt;0, "Valid", "Invalid")</f>
        <v>Valid</v>
      </c>
      <c r="L9858" t="str">
        <f t="shared" si="765"/>
        <v>2</v>
      </c>
      <c r="M9858" t="str">
        <f t="shared" si="766"/>
        <v>2022</v>
      </c>
      <c r="N9858">
        <f t="shared" si="767"/>
        <v>222323.05</v>
      </c>
      <c r="O9858">
        <f t="shared" si="768"/>
        <v>222323.05</v>
      </c>
      <c r="P9858" t="str">
        <f t="shared" si="769"/>
        <v/>
      </c>
      <c r="Q9858" s="48" t="str">
        <f>IF(O9858="","",
   IF(OR(O9858&lt;EDA_Outlier_Analysis!$C$10, O9858&gt;EDA_Outlier_Analysis!$C$11),
      "Outlier",
      "Normal"))</f>
        <v>Normal</v>
      </c>
      <c r="R9858" t="str">
        <f>IF(P9858="","",
   IF(OR(P9858 &lt; EDA_Outlier_Analysis!$F$7, P9858 &gt; EDA_Outlier_Analysis!$F$8),
      "Outlier",
      "Normal"))</f>
        <v/>
      </c>
      <c r="S9858" t="str">
        <f>IF(N9858="","",
   IF(OR(N9858 &lt;EDA_Outlier_Analysis!$I$10, N9858 &gt; EDA_Outlier_Analysis!$I$11),
      "Outlier",
      "Normal"))</f>
        <v>Normal</v>
      </c>
    </row>
    <row r="9859" spans="1:19">
      <c r="A9859" t="s">
        <v>20687</v>
      </c>
      <c r="B9859" s="4">
        <v>45098</v>
      </c>
      <c r="C9859" s="2">
        <v>132415.28</v>
      </c>
      <c r="D9859" t="s">
        <v>849</v>
      </c>
      <c r="E9859" t="s">
        <v>853</v>
      </c>
      <c r="F9859" t="s">
        <v>9</v>
      </c>
      <c r="G9859" t="s">
        <v>31</v>
      </c>
      <c r="H9859" t="s">
        <v>709</v>
      </c>
      <c r="J9859" t="s">
        <v>20688</v>
      </c>
      <c r="K9859" t="str">
        <f>IF(COUNTIF(Customers!A:A, H9859)&gt;0, "Valid", "Invalid")</f>
        <v>Valid</v>
      </c>
      <c r="L9859" t="str">
        <f t="shared" ref="L9859:L9922" si="770">TEXT(B9859,"m")</f>
        <v>6</v>
      </c>
      <c r="M9859" t="str">
        <f t="shared" ref="M9859:M9922" si="771">TEXT(B9859,"yyyy")</f>
        <v>2023</v>
      </c>
      <c r="N9859">
        <f t="shared" ref="N9859:N9922" si="772">IF(D9859="Revenue",C9859,-ABS(C9859))</f>
        <v>132415.28</v>
      </c>
      <c r="O9859">
        <f t="shared" ref="O9859:O9922" si="773">IF(D9859="Revenue", C9859, "")</f>
        <v>132415.28</v>
      </c>
      <c r="P9859" t="str">
        <f t="shared" ref="P9859:P9922" si="774">IF(D9859="Expense", ABS(C9859), "")</f>
        <v/>
      </c>
      <c r="Q9859" s="48" t="str">
        <f>IF(O9859="","",
   IF(OR(O9859&lt;EDA_Outlier_Analysis!$C$10, O9859&gt;EDA_Outlier_Analysis!$C$11),
      "Outlier",
      "Normal"))</f>
        <v>Normal</v>
      </c>
      <c r="R9859" t="str">
        <f>IF(P9859="","",
   IF(OR(P9859 &lt; EDA_Outlier_Analysis!$F$7, P9859 &gt; EDA_Outlier_Analysis!$F$8),
      "Outlier",
      "Normal"))</f>
        <v/>
      </c>
      <c r="S9859" t="str">
        <f>IF(N9859="","",
   IF(OR(N9859 &lt;EDA_Outlier_Analysis!$I$10, N9859 &gt; EDA_Outlier_Analysis!$I$11),
      "Outlier",
      "Normal"))</f>
        <v>Normal</v>
      </c>
    </row>
    <row r="9860" spans="1:19">
      <c r="A9860" t="s">
        <v>20689</v>
      </c>
      <c r="B9860" s="4">
        <v>44909</v>
      </c>
      <c r="C9860" s="2">
        <v>174330.46</v>
      </c>
      <c r="D9860" t="s">
        <v>849</v>
      </c>
      <c r="E9860" t="s">
        <v>868</v>
      </c>
      <c r="F9860" t="s">
        <v>9</v>
      </c>
      <c r="G9860" t="s">
        <v>24</v>
      </c>
      <c r="H9860" t="s">
        <v>609</v>
      </c>
      <c r="J9860" t="s">
        <v>20690</v>
      </c>
      <c r="K9860" t="str">
        <f>IF(COUNTIF(Customers!A:A, H9860)&gt;0, "Valid", "Invalid")</f>
        <v>Valid</v>
      </c>
      <c r="L9860" t="str">
        <f t="shared" si="770"/>
        <v>12</v>
      </c>
      <c r="M9860" t="str">
        <f t="shared" si="771"/>
        <v>2022</v>
      </c>
      <c r="N9860">
        <f t="shared" si="772"/>
        <v>174330.46</v>
      </c>
      <c r="O9860">
        <f t="shared" si="773"/>
        <v>174330.46</v>
      </c>
      <c r="P9860" t="str">
        <f t="shared" si="774"/>
        <v/>
      </c>
      <c r="Q9860" s="48" t="str">
        <f>IF(O9860="","",
   IF(OR(O9860&lt;EDA_Outlier_Analysis!$C$10, O9860&gt;EDA_Outlier_Analysis!$C$11),
      "Outlier",
      "Normal"))</f>
        <v>Normal</v>
      </c>
      <c r="R9860" t="str">
        <f>IF(P9860="","",
   IF(OR(P9860 &lt; EDA_Outlier_Analysis!$F$7, P9860 &gt; EDA_Outlier_Analysis!$F$8),
      "Outlier",
      "Normal"))</f>
        <v/>
      </c>
      <c r="S9860" t="str">
        <f>IF(N9860="","",
   IF(OR(N9860 &lt;EDA_Outlier_Analysis!$I$10, N9860 &gt; EDA_Outlier_Analysis!$I$11),
      "Outlier",
      "Normal"))</f>
        <v>Normal</v>
      </c>
    </row>
    <row r="9861" spans="1:19">
      <c r="A9861" t="s">
        <v>20691</v>
      </c>
      <c r="B9861" s="4">
        <v>44801</v>
      </c>
      <c r="C9861" s="2">
        <v>-34163.42</v>
      </c>
      <c r="D9861" t="s">
        <v>840</v>
      </c>
      <c r="E9861" t="s">
        <v>864</v>
      </c>
      <c r="F9861" t="s">
        <v>10</v>
      </c>
      <c r="G9861" t="s">
        <v>31</v>
      </c>
      <c r="I9861" t="s">
        <v>1533</v>
      </c>
      <c r="J9861" t="s">
        <v>20692</v>
      </c>
      <c r="K9861" t="str">
        <f>IF(COUNTIF(Customers!A:A, H9861)&gt;0, "Valid", "Invalid")</f>
        <v>Invalid</v>
      </c>
      <c r="L9861" t="str">
        <f t="shared" si="770"/>
        <v>8</v>
      </c>
      <c r="M9861" t="str">
        <f t="shared" si="771"/>
        <v>2022</v>
      </c>
      <c r="N9861">
        <f t="shared" si="772"/>
        <v>-34163.42</v>
      </c>
      <c r="O9861" t="str">
        <f t="shared" si="773"/>
        <v/>
      </c>
      <c r="P9861">
        <f t="shared" si="774"/>
        <v>34163.42</v>
      </c>
      <c r="Q9861" s="48" t="str">
        <f>IF(O9861="","",
   IF(OR(O9861&lt;EDA_Outlier_Analysis!$C$10, O9861&gt;EDA_Outlier_Analysis!$C$11),
      "Outlier",
      "Normal"))</f>
        <v/>
      </c>
      <c r="R9861" t="str">
        <f>IF(P9861="","",
   IF(OR(P9861 &lt; EDA_Outlier_Analysis!$F$7, P9861 &gt; EDA_Outlier_Analysis!$F$8),
      "Outlier",
      "Normal"))</f>
        <v>Normal</v>
      </c>
      <c r="S9861" t="str">
        <f>IF(N9861="","",
   IF(OR(N9861 &lt;EDA_Outlier_Analysis!$I$10, N9861 &gt; EDA_Outlier_Analysis!$I$11),
      "Outlier",
      "Normal"))</f>
        <v>Normal</v>
      </c>
    </row>
    <row r="9862" spans="1:19">
      <c r="A9862" t="s">
        <v>20693</v>
      </c>
      <c r="B9862" s="4">
        <v>45258</v>
      </c>
      <c r="C9862" s="2">
        <v>-50835.72</v>
      </c>
      <c r="D9862" t="s">
        <v>840</v>
      </c>
      <c r="E9862" t="s">
        <v>845</v>
      </c>
      <c r="F9862" t="s">
        <v>11</v>
      </c>
      <c r="G9862" t="s">
        <v>31</v>
      </c>
      <c r="I9862" t="s">
        <v>979</v>
      </c>
      <c r="J9862" t="s">
        <v>20694</v>
      </c>
      <c r="K9862" t="str">
        <f>IF(COUNTIF(Customers!A:A, H9862)&gt;0, "Valid", "Invalid")</f>
        <v>Invalid</v>
      </c>
      <c r="L9862" t="str">
        <f t="shared" si="770"/>
        <v>11</v>
      </c>
      <c r="M9862" t="str">
        <f t="shared" si="771"/>
        <v>2023</v>
      </c>
      <c r="N9862">
        <f t="shared" si="772"/>
        <v>-50835.72</v>
      </c>
      <c r="O9862" t="str">
        <f t="shared" si="773"/>
        <v/>
      </c>
      <c r="P9862">
        <f t="shared" si="774"/>
        <v>50835.72</v>
      </c>
      <c r="Q9862" s="48" t="str">
        <f>IF(O9862="","",
   IF(OR(O9862&lt;EDA_Outlier_Analysis!$C$10, O9862&gt;EDA_Outlier_Analysis!$C$11),
      "Outlier",
      "Normal"))</f>
        <v/>
      </c>
      <c r="R9862" t="str">
        <f>IF(P9862="","",
   IF(OR(P9862 &lt; EDA_Outlier_Analysis!$F$7, P9862 &gt; EDA_Outlier_Analysis!$F$8),
      "Outlier",
      "Normal"))</f>
        <v>Normal</v>
      </c>
      <c r="S9862" t="str">
        <f>IF(N9862="","",
   IF(OR(N9862 &lt;EDA_Outlier_Analysis!$I$10, N9862 &gt; EDA_Outlier_Analysis!$I$11),
      "Outlier",
      "Normal"))</f>
        <v>Normal</v>
      </c>
    </row>
    <row r="9863" spans="1:19">
      <c r="A9863" t="s">
        <v>20695</v>
      </c>
      <c r="B9863" s="4">
        <v>44755</v>
      </c>
      <c r="C9863" s="2">
        <v>-42069.279999999999</v>
      </c>
      <c r="D9863" t="s">
        <v>840</v>
      </c>
      <c r="E9863" t="s">
        <v>856</v>
      </c>
      <c r="F9863" t="s">
        <v>9</v>
      </c>
      <c r="G9863" t="s">
        <v>34</v>
      </c>
      <c r="I9863" t="s">
        <v>1013</v>
      </c>
      <c r="J9863" t="s">
        <v>20696</v>
      </c>
      <c r="K9863" t="str">
        <f>IF(COUNTIF(Customers!A:A, H9863)&gt;0, "Valid", "Invalid")</f>
        <v>Invalid</v>
      </c>
      <c r="L9863" t="str">
        <f t="shared" si="770"/>
        <v>7</v>
      </c>
      <c r="M9863" t="str">
        <f t="shared" si="771"/>
        <v>2022</v>
      </c>
      <c r="N9863">
        <f t="shared" si="772"/>
        <v>-42069.279999999999</v>
      </c>
      <c r="O9863" t="str">
        <f t="shared" si="773"/>
        <v/>
      </c>
      <c r="P9863">
        <f t="shared" si="774"/>
        <v>42069.279999999999</v>
      </c>
      <c r="Q9863" s="48" t="str">
        <f>IF(O9863="","",
   IF(OR(O9863&lt;EDA_Outlier_Analysis!$C$10, O9863&gt;EDA_Outlier_Analysis!$C$11),
      "Outlier",
      "Normal"))</f>
        <v/>
      </c>
      <c r="R9863" t="str">
        <f>IF(P9863="","",
   IF(OR(P9863 &lt; EDA_Outlier_Analysis!$F$7, P9863 &gt; EDA_Outlier_Analysis!$F$8),
      "Outlier",
      "Normal"))</f>
        <v>Normal</v>
      </c>
      <c r="S9863" t="str">
        <f>IF(N9863="","",
   IF(OR(N9863 &lt;EDA_Outlier_Analysis!$I$10, N9863 &gt; EDA_Outlier_Analysis!$I$11),
      "Outlier",
      "Normal"))</f>
        <v>Normal</v>
      </c>
    </row>
    <row r="9864" spans="1:19">
      <c r="A9864" t="s">
        <v>20697</v>
      </c>
      <c r="B9864" s="4">
        <v>44808</v>
      </c>
      <c r="C9864" s="2">
        <v>-39107.74</v>
      </c>
      <c r="D9864" t="s">
        <v>840</v>
      </c>
      <c r="E9864" t="s">
        <v>845</v>
      </c>
      <c r="F9864" t="s">
        <v>10</v>
      </c>
      <c r="G9864" t="s">
        <v>24</v>
      </c>
      <c r="I9864" t="s">
        <v>2017</v>
      </c>
      <c r="J9864" t="s">
        <v>20698</v>
      </c>
      <c r="K9864" t="str">
        <f>IF(COUNTIF(Customers!A:A, H9864)&gt;0, "Valid", "Invalid")</f>
        <v>Invalid</v>
      </c>
      <c r="L9864" t="str">
        <f t="shared" si="770"/>
        <v>9</v>
      </c>
      <c r="M9864" t="str">
        <f t="shared" si="771"/>
        <v>2022</v>
      </c>
      <c r="N9864">
        <f t="shared" si="772"/>
        <v>-39107.74</v>
      </c>
      <c r="O9864" t="str">
        <f t="shared" si="773"/>
        <v/>
      </c>
      <c r="P9864">
        <f t="shared" si="774"/>
        <v>39107.74</v>
      </c>
      <c r="Q9864" s="48" t="str">
        <f>IF(O9864="","",
   IF(OR(O9864&lt;EDA_Outlier_Analysis!$C$10, O9864&gt;EDA_Outlier_Analysis!$C$11),
      "Outlier",
      "Normal"))</f>
        <v/>
      </c>
      <c r="R9864" t="str">
        <f>IF(P9864="","",
   IF(OR(P9864 &lt; EDA_Outlier_Analysis!$F$7, P9864 &gt; EDA_Outlier_Analysis!$F$8),
      "Outlier",
      "Normal"))</f>
        <v>Normal</v>
      </c>
      <c r="S9864" t="str">
        <f>IF(N9864="","",
   IF(OR(N9864 &lt;EDA_Outlier_Analysis!$I$10, N9864 &gt; EDA_Outlier_Analysis!$I$11),
      "Outlier",
      "Normal"))</f>
        <v>Normal</v>
      </c>
    </row>
    <row r="9865" spans="1:19">
      <c r="A9865" t="s">
        <v>20699</v>
      </c>
      <c r="B9865" s="4">
        <v>44652</v>
      </c>
      <c r="C9865" s="2">
        <v>211230.67</v>
      </c>
      <c r="D9865" t="s">
        <v>849</v>
      </c>
      <c r="E9865" t="s">
        <v>853</v>
      </c>
      <c r="F9865" t="s">
        <v>10</v>
      </c>
      <c r="G9865" t="s">
        <v>24</v>
      </c>
      <c r="H9865" t="s">
        <v>45</v>
      </c>
      <c r="J9865" t="s">
        <v>20700</v>
      </c>
      <c r="K9865" t="str">
        <f>IF(COUNTIF(Customers!A:A, H9865)&gt;0, "Valid", "Invalid")</f>
        <v>Valid</v>
      </c>
      <c r="L9865" t="str">
        <f t="shared" si="770"/>
        <v>4</v>
      </c>
      <c r="M9865" t="str">
        <f t="shared" si="771"/>
        <v>2022</v>
      </c>
      <c r="N9865">
        <f t="shared" si="772"/>
        <v>211230.67</v>
      </c>
      <c r="O9865">
        <f t="shared" si="773"/>
        <v>211230.67</v>
      </c>
      <c r="P9865" t="str">
        <f t="shared" si="774"/>
        <v/>
      </c>
      <c r="Q9865" s="48" t="str">
        <f>IF(O9865="","",
   IF(OR(O9865&lt;EDA_Outlier_Analysis!$C$10, O9865&gt;EDA_Outlier_Analysis!$C$11),
      "Outlier",
      "Normal"))</f>
        <v>Normal</v>
      </c>
      <c r="R9865" t="str">
        <f>IF(P9865="","",
   IF(OR(P9865 &lt; EDA_Outlier_Analysis!$F$7, P9865 &gt; EDA_Outlier_Analysis!$F$8),
      "Outlier",
      "Normal"))</f>
        <v/>
      </c>
      <c r="S9865" t="str">
        <f>IF(N9865="","",
   IF(OR(N9865 &lt;EDA_Outlier_Analysis!$I$10, N9865 &gt; EDA_Outlier_Analysis!$I$11),
      "Outlier",
      "Normal"))</f>
        <v>Normal</v>
      </c>
    </row>
    <row r="9866" spans="1:19">
      <c r="A9866" t="s">
        <v>20701</v>
      </c>
      <c r="B9866" s="4">
        <v>45266</v>
      </c>
      <c r="C9866" s="2">
        <v>19935.21</v>
      </c>
      <c r="D9866" t="s">
        <v>1345</v>
      </c>
      <c r="E9866" t="s">
        <v>1345</v>
      </c>
      <c r="F9866" t="s">
        <v>10</v>
      </c>
      <c r="G9866" t="s">
        <v>31</v>
      </c>
      <c r="J9866" t="s">
        <v>20702</v>
      </c>
      <c r="K9866" t="str">
        <f>IF(COUNTIF(Customers!A:A, H9866)&gt;0, "Valid", "Invalid")</f>
        <v>Invalid</v>
      </c>
      <c r="L9866" t="str">
        <f t="shared" si="770"/>
        <v>12</v>
      </c>
      <c r="M9866" t="str">
        <f t="shared" si="771"/>
        <v>2023</v>
      </c>
      <c r="N9866">
        <f t="shared" si="772"/>
        <v>-19935.21</v>
      </c>
      <c r="O9866" t="str">
        <f t="shared" si="773"/>
        <v/>
      </c>
      <c r="P9866" t="str">
        <f t="shared" si="774"/>
        <v/>
      </c>
      <c r="Q9866" s="48" t="str">
        <f>IF(O9866="","",
   IF(OR(O9866&lt;EDA_Outlier_Analysis!$C$10, O9866&gt;EDA_Outlier_Analysis!$C$11),
      "Outlier",
      "Normal"))</f>
        <v/>
      </c>
      <c r="R9866" t="str">
        <f>IF(P9866="","",
   IF(OR(P9866 &lt; EDA_Outlier_Analysis!$F$7, P9866 &gt; EDA_Outlier_Analysis!$F$8),
      "Outlier",
      "Normal"))</f>
        <v/>
      </c>
      <c r="S9866" t="str">
        <f>IF(N9866="","",
   IF(OR(N9866 &lt;EDA_Outlier_Analysis!$I$10, N9866 &gt; EDA_Outlier_Analysis!$I$11),
      "Outlier",
      "Normal"))</f>
        <v>Normal</v>
      </c>
    </row>
    <row r="9867" spans="1:19">
      <c r="A9867" t="s">
        <v>20703</v>
      </c>
      <c r="B9867" s="4">
        <v>45181</v>
      </c>
      <c r="C9867" s="2">
        <v>-33942.68</v>
      </c>
      <c r="D9867" t="s">
        <v>840</v>
      </c>
      <c r="E9867" t="s">
        <v>864</v>
      </c>
      <c r="F9867" t="s">
        <v>9</v>
      </c>
      <c r="G9867" t="s">
        <v>24</v>
      </c>
      <c r="I9867" t="s">
        <v>1199</v>
      </c>
      <c r="J9867" t="s">
        <v>20704</v>
      </c>
      <c r="K9867" t="str">
        <f>IF(COUNTIF(Customers!A:A, H9867)&gt;0, "Valid", "Invalid")</f>
        <v>Invalid</v>
      </c>
      <c r="L9867" t="str">
        <f t="shared" si="770"/>
        <v>9</v>
      </c>
      <c r="M9867" t="str">
        <f t="shared" si="771"/>
        <v>2023</v>
      </c>
      <c r="N9867">
        <f t="shared" si="772"/>
        <v>-33942.68</v>
      </c>
      <c r="O9867" t="str">
        <f t="shared" si="773"/>
        <v/>
      </c>
      <c r="P9867">
        <f t="shared" si="774"/>
        <v>33942.68</v>
      </c>
      <c r="Q9867" s="48" t="str">
        <f>IF(O9867="","",
   IF(OR(O9867&lt;EDA_Outlier_Analysis!$C$10, O9867&gt;EDA_Outlier_Analysis!$C$11),
      "Outlier",
      "Normal"))</f>
        <v/>
      </c>
      <c r="R9867" t="str">
        <f>IF(P9867="","",
   IF(OR(P9867 &lt; EDA_Outlier_Analysis!$F$7, P9867 &gt; EDA_Outlier_Analysis!$F$8),
      "Outlier",
      "Normal"))</f>
        <v>Normal</v>
      </c>
      <c r="S9867" t="str">
        <f>IF(N9867="","",
   IF(OR(N9867 &lt;EDA_Outlier_Analysis!$I$10, N9867 &gt; EDA_Outlier_Analysis!$I$11),
      "Outlier",
      "Normal"))</f>
        <v>Normal</v>
      </c>
    </row>
    <row r="9868" spans="1:19">
      <c r="A9868" t="s">
        <v>20705</v>
      </c>
      <c r="B9868" s="4">
        <v>44638</v>
      </c>
      <c r="C9868" s="2">
        <v>17664.02</v>
      </c>
      <c r="D9868" t="s">
        <v>971</v>
      </c>
      <c r="E9868" t="s">
        <v>971</v>
      </c>
      <c r="F9868" t="s">
        <v>11</v>
      </c>
      <c r="G9868" t="s">
        <v>31</v>
      </c>
      <c r="J9868" t="s">
        <v>20706</v>
      </c>
      <c r="K9868" t="str">
        <f>IF(COUNTIF(Customers!A:A, H9868)&gt;0, "Valid", "Invalid")</f>
        <v>Invalid</v>
      </c>
      <c r="L9868" t="str">
        <f t="shared" si="770"/>
        <v>3</v>
      </c>
      <c r="M9868" t="str">
        <f t="shared" si="771"/>
        <v>2022</v>
      </c>
      <c r="N9868">
        <f t="shared" si="772"/>
        <v>-17664.02</v>
      </c>
      <c r="O9868" t="str">
        <f t="shared" si="773"/>
        <v/>
      </c>
      <c r="P9868" t="str">
        <f t="shared" si="774"/>
        <v/>
      </c>
      <c r="Q9868" s="48" t="str">
        <f>IF(O9868="","",
   IF(OR(O9868&lt;EDA_Outlier_Analysis!$C$10, O9868&gt;EDA_Outlier_Analysis!$C$11),
      "Outlier",
      "Normal"))</f>
        <v/>
      </c>
      <c r="R9868" t="str">
        <f>IF(P9868="","",
   IF(OR(P9868 &lt; EDA_Outlier_Analysis!$F$7, P9868 &gt; EDA_Outlier_Analysis!$F$8),
      "Outlier",
      "Normal"))</f>
        <v/>
      </c>
      <c r="S9868" t="str">
        <f>IF(N9868="","",
   IF(OR(N9868 &lt;EDA_Outlier_Analysis!$I$10, N9868 &gt; EDA_Outlier_Analysis!$I$11),
      "Outlier",
      "Normal"))</f>
        <v>Normal</v>
      </c>
    </row>
    <row r="9869" spans="1:19">
      <c r="A9869" t="s">
        <v>20707</v>
      </c>
      <c r="B9869" s="4">
        <v>44667</v>
      </c>
      <c r="C9869" s="2">
        <v>166180.93</v>
      </c>
      <c r="D9869" t="s">
        <v>849</v>
      </c>
      <c r="E9869" t="s">
        <v>850</v>
      </c>
      <c r="F9869" t="s">
        <v>11</v>
      </c>
      <c r="G9869" t="s">
        <v>34</v>
      </c>
      <c r="H9869" t="s">
        <v>103</v>
      </c>
      <c r="J9869" t="s">
        <v>20708</v>
      </c>
      <c r="K9869" t="str">
        <f>IF(COUNTIF(Customers!A:A, H9869)&gt;0, "Valid", "Invalid")</f>
        <v>Valid</v>
      </c>
      <c r="L9869" t="str">
        <f t="shared" si="770"/>
        <v>4</v>
      </c>
      <c r="M9869" t="str">
        <f t="shared" si="771"/>
        <v>2022</v>
      </c>
      <c r="N9869">
        <f t="shared" si="772"/>
        <v>166180.93</v>
      </c>
      <c r="O9869">
        <f t="shared" si="773"/>
        <v>166180.93</v>
      </c>
      <c r="P9869" t="str">
        <f t="shared" si="774"/>
        <v/>
      </c>
      <c r="Q9869" s="48" t="str">
        <f>IF(O9869="","",
   IF(OR(O9869&lt;EDA_Outlier_Analysis!$C$10, O9869&gt;EDA_Outlier_Analysis!$C$11),
      "Outlier",
      "Normal"))</f>
        <v>Normal</v>
      </c>
      <c r="R9869" t="str">
        <f>IF(P9869="","",
   IF(OR(P9869 &lt; EDA_Outlier_Analysis!$F$7, P9869 &gt; EDA_Outlier_Analysis!$F$8),
      "Outlier",
      "Normal"))</f>
        <v/>
      </c>
      <c r="S9869" t="str">
        <f>IF(N9869="","",
   IF(OR(N9869 &lt;EDA_Outlier_Analysis!$I$10, N9869 &gt; EDA_Outlier_Analysis!$I$11),
      "Outlier",
      "Normal"))</f>
        <v>Normal</v>
      </c>
    </row>
    <row r="9870" spans="1:19">
      <c r="A9870" t="s">
        <v>20709</v>
      </c>
      <c r="B9870" s="4">
        <v>44604</v>
      </c>
      <c r="C9870" s="2">
        <v>141106.54</v>
      </c>
      <c r="D9870" t="s">
        <v>849</v>
      </c>
      <c r="E9870" t="s">
        <v>853</v>
      </c>
      <c r="F9870" t="s">
        <v>9</v>
      </c>
      <c r="G9870" t="s">
        <v>31</v>
      </c>
      <c r="H9870" t="s">
        <v>29</v>
      </c>
      <c r="J9870" t="s">
        <v>20710</v>
      </c>
      <c r="K9870" t="str">
        <f>IF(COUNTIF(Customers!A:A, H9870)&gt;0, "Valid", "Invalid")</f>
        <v>Valid</v>
      </c>
      <c r="L9870" t="str">
        <f t="shared" si="770"/>
        <v>2</v>
      </c>
      <c r="M9870" t="str">
        <f t="shared" si="771"/>
        <v>2022</v>
      </c>
      <c r="N9870">
        <f t="shared" si="772"/>
        <v>141106.54</v>
      </c>
      <c r="O9870">
        <f t="shared" si="773"/>
        <v>141106.54</v>
      </c>
      <c r="P9870" t="str">
        <f t="shared" si="774"/>
        <v/>
      </c>
      <c r="Q9870" s="48" t="str">
        <f>IF(O9870="","",
   IF(OR(O9870&lt;EDA_Outlier_Analysis!$C$10, O9870&gt;EDA_Outlier_Analysis!$C$11),
      "Outlier",
      "Normal"))</f>
        <v>Normal</v>
      </c>
      <c r="R9870" t="str">
        <f>IF(P9870="","",
   IF(OR(P9870 &lt; EDA_Outlier_Analysis!$F$7, P9870 &gt; EDA_Outlier_Analysis!$F$8),
      "Outlier",
      "Normal"))</f>
        <v/>
      </c>
      <c r="S9870" t="str">
        <f>IF(N9870="","",
   IF(OR(N9870 &lt;EDA_Outlier_Analysis!$I$10, N9870 &gt; EDA_Outlier_Analysis!$I$11),
      "Outlier",
      "Normal"))</f>
        <v>Normal</v>
      </c>
    </row>
    <row r="9871" spans="1:19">
      <c r="A9871" t="s">
        <v>20711</v>
      </c>
      <c r="B9871" s="4">
        <v>44619</v>
      </c>
      <c r="C9871" s="2">
        <v>-32767.73</v>
      </c>
      <c r="D9871" t="s">
        <v>840</v>
      </c>
      <c r="E9871" t="s">
        <v>864</v>
      </c>
      <c r="F9871" t="s">
        <v>9</v>
      </c>
      <c r="G9871" t="s">
        <v>31</v>
      </c>
      <c r="I9871" t="s">
        <v>939</v>
      </c>
      <c r="J9871" t="s">
        <v>20712</v>
      </c>
      <c r="K9871" t="str">
        <f>IF(COUNTIF(Customers!A:A, H9871)&gt;0, "Valid", "Invalid")</f>
        <v>Invalid</v>
      </c>
      <c r="L9871" t="str">
        <f t="shared" si="770"/>
        <v>2</v>
      </c>
      <c r="M9871" t="str">
        <f t="shared" si="771"/>
        <v>2022</v>
      </c>
      <c r="N9871">
        <f t="shared" si="772"/>
        <v>-32767.73</v>
      </c>
      <c r="O9871" t="str">
        <f t="shared" si="773"/>
        <v/>
      </c>
      <c r="P9871">
        <f t="shared" si="774"/>
        <v>32767.73</v>
      </c>
      <c r="Q9871" s="48" t="str">
        <f>IF(O9871="","",
   IF(OR(O9871&lt;EDA_Outlier_Analysis!$C$10, O9871&gt;EDA_Outlier_Analysis!$C$11),
      "Outlier",
      "Normal"))</f>
        <v/>
      </c>
      <c r="R9871" t="str">
        <f>IF(P9871="","",
   IF(OR(P9871 &lt; EDA_Outlier_Analysis!$F$7, P9871 &gt; EDA_Outlier_Analysis!$F$8),
      "Outlier",
      "Normal"))</f>
        <v>Normal</v>
      </c>
      <c r="S9871" t="str">
        <f>IF(N9871="","",
   IF(OR(N9871 &lt;EDA_Outlier_Analysis!$I$10, N9871 &gt; EDA_Outlier_Analysis!$I$11),
      "Outlier",
      "Normal"))</f>
        <v>Normal</v>
      </c>
    </row>
    <row r="9872" spans="1:19">
      <c r="A9872" t="s">
        <v>20713</v>
      </c>
      <c r="B9872" s="4">
        <v>44882</v>
      </c>
      <c r="C9872" s="2">
        <v>-50803.43</v>
      </c>
      <c r="D9872" t="s">
        <v>840</v>
      </c>
      <c r="E9872" t="s">
        <v>845</v>
      </c>
      <c r="F9872" t="s">
        <v>9</v>
      </c>
      <c r="G9872" t="s">
        <v>34</v>
      </c>
      <c r="I9872" t="s">
        <v>1519</v>
      </c>
      <c r="J9872" t="s">
        <v>20714</v>
      </c>
      <c r="K9872" t="str">
        <f>IF(COUNTIF(Customers!A:A, H9872)&gt;0, "Valid", "Invalid")</f>
        <v>Invalid</v>
      </c>
      <c r="L9872" t="str">
        <f t="shared" si="770"/>
        <v>11</v>
      </c>
      <c r="M9872" t="str">
        <f t="shared" si="771"/>
        <v>2022</v>
      </c>
      <c r="N9872">
        <f t="shared" si="772"/>
        <v>-50803.43</v>
      </c>
      <c r="O9872" t="str">
        <f t="shared" si="773"/>
        <v/>
      </c>
      <c r="P9872">
        <f t="shared" si="774"/>
        <v>50803.43</v>
      </c>
      <c r="Q9872" s="48" t="str">
        <f>IF(O9872="","",
   IF(OR(O9872&lt;EDA_Outlier_Analysis!$C$10, O9872&gt;EDA_Outlier_Analysis!$C$11),
      "Outlier",
      "Normal"))</f>
        <v/>
      </c>
      <c r="R9872" t="str">
        <f>IF(P9872="","",
   IF(OR(P9872 &lt; EDA_Outlier_Analysis!$F$7, P9872 &gt; EDA_Outlier_Analysis!$F$8),
      "Outlier",
      "Normal"))</f>
        <v>Normal</v>
      </c>
      <c r="S9872" t="str">
        <f>IF(N9872="","",
   IF(OR(N9872 &lt;EDA_Outlier_Analysis!$I$10, N9872 &gt; EDA_Outlier_Analysis!$I$11),
      "Outlier",
      "Normal"))</f>
        <v>Normal</v>
      </c>
    </row>
    <row r="9873" spans="1:19">
      <c r="A9873" t="s">
        <v>20715</v>
      </c>
      <c r="B9873" s="4">
        <v>44803</v>
      </c>
      <c r="C9873" s="2">
        <v>-32923.760000000002</v>
      </c>
      <c r="D9873" t="s">
        <v>840</v>
      </c>
      <c r="E9873" t="s">
        <v>845</v>
      </c>
      <c r="F9873" t="s">
        <v>11</v>
      </c>
      <c r="G9873" t="s">
        <v>20</v>
      </c>
      <c r="I9873" t="s">
        <v>1519</v>
      </c>
      <c r="J9873" t="s">
        <v>20716</v>
      </c>
      <c r="K9873" t="str">
        <f>IF(COUNTIF(Customers!A:A, H9873)&gt;0, "Valid", "Invalid")</f>
        <v>Invalid</v>
      </c>
      <c r="L9873" t="str">
        <f t="shared" si="770"/>
        <v>8</v>
      </c>
      <c r="M9873" t="str">
        <f t="shared" si="771"/>
        <v>2022</v>
      </c>
      <c r="N9873">
        <f t="shared" si="772"/>
        <v>-32923.760000000002</v>
      </c>
      <c r="O9873" t="str">
        <f t="shared" si="773"/>
        <v/>
      </c>
      <c r="P9873">
        <f t="shared" si="774"/>
        <v>32923.760000000002</v>
      </c>
      <c r="Q9873" s="48" t="str">
        <f>IF(O9873="","",
   IF(OR(O9873&lt;EDA_Outlier_Analysis!$C$10, O9873&gt;EDA_Outlier_Analysis!$C$11),
      "Outlier",
      "Normal"))</f>
        <v/>
      </c>
      <c r="R9873" t="str">
        <f>IF(P9873="","",
   IF(OR(P9873 &lt; EDA_Outlier_Analysis!$F$7, P9873 &gt; EDA_Outlier_Analysis!$F$8),
      "Outlier",
      "Normal"))</f>
        <v>Normal</v>
      </c>
      <c r="S9873" t="str">
        <f>IF(N9873="","",
   IF(OR(N9873 &lt;EDA_Outlier_Analysis!$I$10, N9873 &gt; EDA_Outlier_Analysis!$I$11),
      "Outlier",
      "Normal"))</f>
        <v>Normal</v>
      </c>
    </row>
    <row r="9874" spans="1:19">
      <c r="A9874" t="s">
        <v>20717</v>
      </c>
      <c r="B9874" s="4">
        <v>44716</v>
      </c>
      <c r="C9874" s="2">
        <v>-28185.3</v>
      </c>
      <c r="D9874" t="s">
        <v>840</v>
      </c>
      <c r="E9874" t="s">
        <v>841</v>
      </c>
      <c r="F9874" t="s">
        <v>9</v>
      </c>
      <c r="G9874" t="s">
        <v>31</v>
      </c>
      <c r="I9874" t="s">
        <v>968</v>
      </c>
      <c r="J9874" t="s">
        <v>20718</v>
      </c>
      <c r="K9874" t="str">
        <f>IF(COUNTIF(Customers!A:A, H9874)&gt;0, "Valid", "Invalid")</f>
        <v>Invalid</v>
      </c>
      <c r="L9874" t="str">
        <f t="shared" si="770"/>
        <v>6</v>
      </c>
      <c r="M9874" t="str">
        <f t="shared" si="771"/>
        <v>2022</v>
      </c>
      <c r="N9874">
        <f t="shared" si="772"/>
        <v>-28185.3</v>
      </c>
      <c r="O9874" t="str">
        <f t="shared" si="773"/>
        <v/>
      </c>
      <c r="P9874">
        <f t="shared" si="774"/>
        <v>28185.3</v>
      </c>
      <c r="Q9874" s="48" t="str">
        <f>IF(O9874="","",
   IF(OR(O9874&lt;EDA_Outlier_Analysis!$C$10, O9874&gt;EDA_Outlier_Analysis!$C$11),
      "Outlier",
      "Normal"))</f>
        <v/>
      </c>
      <c r="R9874" t="str">
        <f>IF(P9874="","",
   IF(OR(P9874 &lt; EDA_Outlier_Analysis!$F$7, P9874 &gt; EDA_Outlier_Analysis!$F$8),
      "Outlier",
      "Normal"))</f>
        <v>Normal</v>
      </c>
      <c r="S9874" t="str">
        <f>IF(N9874="","",
   IF(OR(N9874 &lt;EDA_Outlier_Analysis!$I$10, N9874 &gt; EDA_Outlier_Analysis!$I$11),
      "Outlier",
      "Normal"))</f>
        <v>Normal</v>
      </c>
    </row>
    <row r="9875" spans="1:19">
      <c r="A9875" t="s">
        <v>20719</v>
      </c>
      <c r="B9875" s="4">
        <v>44866</v>
      </c>
      <c r="C9875" s="2">
        <v>228799.72</v>
      </c>
      <c r="D9875" t="s">
        <v>849</v>
      </c>
      <c r="E9875" t="s">
        <v>868</v>
      </c>
      <c r="F9875" t="s">
        <v>10</v>
      </c>
      <c r="G9875" t="s">
        <v>31</v>
      </c>
      <c r="H9875" t="s">
        <v>491</v>
      </c>
      <c r="J9875" t="s">
        <v>20720</v>
      </c>
      <c r="K9875" t="str">
        <f>IF(COUNTIF(Customers!A:A, H9875)&gt;0, "Valid", "Invalid")</f>
        <v>Valid</v>
      </c>
      <c r="L9875" t="str">
        <f t="shared" si="770"/>
        <v>11</v>
      </c>
      <c r="M9875" t="str">
        <f t="shared" si="771"/>
        <v>2022</v>
      </c>
      <c r="N9875">
        <f t="shared" si="772"/>
        <v>228799.72</v>
      </c>
      <c r="O9875">
        <f t="shared" si="773"/>
        <v>228799.72</v>
      </c>
      <c r="P9875" t="str">
        <f t="shared" si="774"/>
        <v/>
      </c>
      <c r="Q9875" s="48" t="str">
        <f>IF(O9875="","",
   IF(OR(O9875&lt;EDA_Outlier_Analysis!$C$10, O9875&gt;EDA_Outlier_Analysis!$C$11),
      "Outlier",
      "Normal"))</f>
        <v>Normal</v>
      </c>
      <c r="R9875" t="str">
        <f>IF(P9875="","",
   IF(OR(P9875 &lt; EDA_Outlier_Analysis!$F$7, P9875 &gt; EDA_Outlier_Analysis!$F$8),
      "Outlier",
      "Normal"))</f>
        <v/>
      </c>
      <c r="S9875" t="str">
        <f>IF(N9875="","",
   IF(OR(N9875 &lt;EDA_Outlier_Analysis!$I$10, N9875 &gt; EDA_Outlier_Analysis!$I$11),
      "Outlier",
      "Normal"))</f>
        <v>Normal</v>
      </c>
    </row>
    <row r="9876" spans="1:19">
      <c r="A9876" t="s">
        <v>20721</v>
      </c>
      <c r="B9876" s="4">
        <v>44701</v>
      </c>
      <c r="C9876" s="2">
        <v>229292.82</v>
      </c>
      <c r="D9876" t="s">
        <v>849</v>
      </c>
      <c r="E9876" t="s">
        <v>868</v>
      </c>
      <c r="F9876" t="s">
        <v>11</v>
      </c>
      <c r="G9876" t="s">
        <v>20</v>
      </c>
      <c r="H9876" t="s">
        <v>597</v>
      </c>
      <c r="J9876" t="s">
        <v>20722</v>
      </c>
      <c r="K9876" t="str">
        <f>IF(COUNTIF(Customers!A:A, H9876)&gt;0, "Valid", "Invalid")</f>
        <v>Valid</v>
      </c>
      <c r="L9876" t="str">
        <f t="shared" si="770"/>
        <v>5</v>
      </c>
      <c r="M9876" t="str">
        <f t="shared" si="771"/>
        <v>2022</v>
      </c>
      <c r="N9876">
        <f t="shared" si="772"/>
        <v>229292.82</v>
      </c>
      <c r="O9876">
        <f t="shared" si="773"/>
        <v>229292.82</v>
      </c>
      <c r="P9876" t="str">
        <f t="shared" si="774"/>
        <v/>
      </c>
      <c r="Q9876" s="48" t="str">
        <f>IF(O9876="","",
   IF(OR(O9876&lt;EDA_Outlier_Analysis!$C$10, O9876&gt;EDA_Outlier_Analysis!$C$11),
      "Outlier",
      "Normal"))</f>
        <v>Normal</v>
      </c>
      <c r="R9876" t="str">
        <f>IF(P9876="","",
   IF(OR(P9876 &lt; EDA_Outlier_Analysis!$F$7, P9876 &gt; EDA_Outlier_Analysis!$F$8),
      "Outlier",
      "Normal"))</f>
        <v/>
      </c>
      <c r="S9876" t="str">
        <f>IF(N9876="","",
   IF(OR(N9876 &lt;EDA_Outlier_Analysis!$I$10, N9876 &gt; EDA_Outlier_Analysis!$I$11),
      "Outlier",
      "Normal"))</f>
        <v>Normal</v>
      </c>
    </row>
    <row r="9877" spans="1:19">
      <c r="A9877" t="s">
        <v>20723</v>
      </c>
      <c r="B9877" s="4">
        <v>44667</v>
      </c>
      <c r="C9877" s="2">
        <v>92746.97</v>
      </c>
      <c r="D9877" t="s">
        <v>849</v>
      </c>
      <c r="E9877" t="s">
        <v>853</v>
      </c>
      <c r="F9877" t="s">
        <v>10</v>
      </c>
      <c r="G9877" t="s">
        <v>34</v>
      </c>
      <c r="H9877" t="s">
        <v>593</v>
      </c>
      <c r="J9877" t="s">
        <v>20724</v>
      </c>
      <c r="K9877" t="str">
        <f>IF(COUNTIF(Customers!A:A, H9877)&gt;0, "Valid", "Invalid")</f>
        <v>Valid</v>
      </c>
      <c r="L9877" t="str">
        <f t="shared" si="770"/>
        <v>4</v>
      </c>
      <c r="M9877" t="str">
        <f t="shared" si="771"/>
        <v>2022</v>
      </c>
      <c r="N9877">
        <f t="shared" si="772"/>
        <v>92746.97</v>
      </c>
      <c r="O9877">
        <f t="shared" si="773"/>
        <v>92746.97</v>
      </c>
      <c r="P9877" t="str">
        <f t="shared" si="774"/>
        <v/>
      </c>
      <c r="Q9877" s="48" t="str">
        <f>IF(O9877="","",
   IF(OR(O9877&lt;EDA_Outlier_Analysis!$C$10, O9877&gt;EDA_Outlier_Analysis!$C$11),
      "Outlier",
      "Normal"))</f>
        <v>Normal</v>
      </c>
      <c r="R9877" t="str">
        <f>IF(P9877="","",
   IF(OR(P9877 &lt; EDA_Outlier_Analysis!$F$7, P9877 &gt; EDA_Outlier_Analysis!$F$8),
      "Outlier",
      "Normal"))</f>
        <v/>
      </c>
      <c r="S9877" t="str">
        <f>IF(N9877="","",
   IF(OR(N9877 &lt;EDA_Outlier_Analysis!$I$10, N9877 &gt; EDA_Outlier_Analysis!$I$11),
      "Outlier",
      "Normal"))</f>
        <v>Normal</v>
      </c>
    </row>
    <row r="9878" spans="1:19">
      <c r="A9878" t="s">
        <v>20725</v>
      </c>
      <c r="B9878" s="4">
        <v>44997</v>
      </c>
      <c r="C9878" s="2">
        <v>97226.96</v>
      </c>
      <c r="D9878" t="s">
        <v>849</v>
      </c>
      <c r="E9878" t="s">
        <v>850</v>
      </c>
      <c r="F9878" t="s">
        <v>9</v>
      </c>
      <c r="G9878" t="s">
        <v>31</v>
      </c>
      <c r="H9878" t="s">
        <v>407</v>
      </c>
      <c r="J9878" t="s">
        <v>20726</v>
      </c>
      <c r="K9878" t="str">
        <f>IF(COUNTIF(Customers!A:A, H9878)&gt;0, "Valid", "Invalid")</f>
        <v>Valid</v>
      </c>
      <c r="L9878" t="str">
        <f t="shared" si="770"/>
        <v>3</v>
      </c>
      <c r="M9878" t="str">
        <f t="shared" si="771"/>
        <v>2023</v>
      </c>
      <c r="N9878">
        <f t="shared" si="772"/>
        <v>97226.96</v>
      </c>
      <c r="O9878">
        <f t="shared" si="773"/>
        <v>97226.96</v>
      </c>
      <c r="P9878" t="str">
        <f t="shared" si="774"/>
        <v/>
      </c>
      <c r="Q9878" s="48" t="str">
        <f>IF(O9878="","",
   IF(OR(O9878&lt;EDA_Outlier_Analysis!$C$10, O9878&gt;EDA_Outlier_Analysis!$C$11),
      "Outlier",
      "Normal"))</f>
        <v>Normal</v>
      </c>
      <c r="R9878" t="str">
        <f>IF(P9878="","",
   IF(OR(P9878 &lt; EDA_Outlier_Analysis!$F$7, P9878 &gt; EDA_Outlier_Analysis!$F$8),
      "Outlier",
      "Normal"))</f>
        <v/>
      </c>
      <c r="S9878" t="str">
        <f>IF(N9878="","",
   IF(OR(N9878 &lt;EDA_Outlier_Analysis!$I$10, N9878 &gt; EDA_Outlier_Analysis!$I$11),
      "Outlier",
      "Normal"))</f>
        <v>Normal</v>
      </c>
    </row>
    <row r="9879" spans="1:19">
      <c r="A9879" t="s">
        <v>20727</v>
      </c>
      <c r="B9879" s="4">
        <v>44937</v>
      </c>
      <c r="C9879" s="2">
        <v>-41359.22</v>
      </c>
      <c r="D9879" t="s">
        <v>840</v>
      </c>
      <c r="E9879" t="s">
        <v>878</v>
      </c>
      <c r="F9879" t="s">
        <v>9</v>
      </c>
      <c r="G9879" t="s">
        <v>24</v>
      </c>
      <c r="I9879" t="s">
        <v>965</v>
      </c>
      <c r="J9879" t="s">
        <v>20728</v>
      </c>
      <c r="K9879" t="str">
        <f>IF(COUNTIF(Customers!A:A, H9879)&gt;0, "Valid", "Invalid")</f>
        <v>Invalid</v>
      </c>
      <c r="L9879" t="str">
        <f t="shared" si="770"/>
        <v>1</v>
      </c>
      <c r="M9879" t="str">
        <f t="shared" si="771"/>
        <v>2023</v>
      </c>
      <c r="N9879">
        <f t="shared" si="772"/>
        <v>-41359.22</v>
      </c>
      <c r="O9879" t="str">
        <f t="shared" si="773"/>
        <v/>
      </c>
      <c r="P9879">
        <f t="shared" si="774"/>
        <v>41359.22</v>
      </c>
      <c r="Q9879" s="48" t="str">
        <f>IF(O9879="","",
   IF(OR(O9879&lt;EDA_Outlier_Analysis!$C$10, O9879&gt;EDA_Outlier_Analysis!$C$11),
      "Outlier",
      "Normal"))</f>
        <v/>
      </c>
      <c r="R9879" t="str">
        <f>IF(P9879="","",
   IF(OR(P9879 &lt; EDA_Outlier_Analysis!$F$7, P9879 &gt; EDA_Outlier_Analysis!$F$8),
      "Outlier",
      "Normal"))</f>
        <v>Normal</v>
      </c>
      <c r="S9879" t="str">
        <f>IF(N9879="","",
   IF(OR(N9879 &lt;EDA_Outlier_Analysis!$I$10, N9879 &gt; EDA_Outlier_Analysis!$I$11),
      "Outlier",
      "Normal"))</f>
        <v>Normal</v>
      </c>
    </row>
    <row r="9880" spans="1:19">
      <c r="A9880" t="s">
        <v>20729</v>
      </c>
      <c r="B9880" s="4">
        <v>45279</v>
      </c>
      <c r="C9880" s="2">
        <v>157253.79999999999</v>
      </c>
      <c r="D9880" t="s">
        <v>849</v>
      </c>
      <c r="E9880" t="s">
        <v>850</v>
      </c>
      <c r="F9880" t="s">
        <v>9</v>
      </c>
      <c r="G9880" t="s">
        <v>20</v>
      </c>
      <c r="H9880" t="s">
        <v>399</v>
      </c>
      <c r="J9880" t="s">
        <v>20730</v>
      </c>
      <c r="K9880" t="str">
        <f>IF(COUNTIF(Customers!A:A, H9880)&gt;0, "Valid", "Invalid")</f>
        <v>Valid</v>
      </c>
      <c r="L9880" t="str">
        <f t="shared" si="770"/>
        <v>12</v>
      </c>
      <c r="M9880" t="str">
        <f t="shared" si="771"/>
        <v>2023</v>
      </c>
      <c r="N9880">
        <f t="shared" si="772"/>
        <v>157253.79999999999</v>
      </c>
      <c r="O9880">
        <f t="shared" si="773"/>
        <v>157253.79999999999</v>
      </c>
      <c r="P9880" t="str">
        <f t="shared" si="774"/>
        <v/>
      </c>
      <c r="Q9880" s="48" t="str">
        <f>IF(O9880="","",
   IF(OR(O9880&lt;EDA_Outlier_Analysis!$C$10, O9880&gt;EDA_Outlier_Analysis!$C$11),
      "Outlier",
      "Normal"))</f>
        <v>Normal</v>
      </c>
      <c r="R9880" t="str">
        <f>IF(P9880="","",
   IF(OR(P9880 &lt; EDA_Outlier_Analysis!$F$7, P9880 &gt; EDA_Outlier_Analysis!$F$8),
      "Outlier",
      "Normal"))</f>
        <v/>
      </c>
      <c r="S9880" t="str">
        <f>IF(N9880="","",
   IF(OR(N9880 &lt;EDA_Outlier_Analysis!$I$10, N9880 &gt; EDA_Outlier_Analysis!$I$11),
      "Outlier",
      "Normal"))</f>
        <v>Normal</v>
      </c>
    </row>
    <row r="9881" spans="1:19">
      <c r="A9881" t="s">
        <v>20731</v>
      </c>
      <c r="B9881" s="4">
        <v>45251</v>
      </c>
      <c r="C9881" s="2">
        <v>50693.59</v>
      </c>
      <c r="D9881" t="s">
        <v>849</v>
      </c>
      <c r="E9881" t="s">
        <v>850</v>
      </c>
      <c r="F9881" t="s">
        <v>9</v>
      </c>
      <c r="G9881" t="s">
        <v>20</v>
      </c>
      <c r="H9881" t="s">
        <v>421</v>
      </c>
      <c r="J9881" t="s">
        <v>20732</v>
      </c>
      <c r="K9881" t="str">
        <f>IF(COUNTIF(Customers!A:A, H9881)&gt;0, "Valid", "Invalid")</f>
        <v>Valid</v>
      </c>
      <c r="L9881" t="str">
        <f t="shared" si="770"/>
        <v>11</v>
      </c>
      <c r="M9881" t="str">
        <f t="shared" si="771"/>
        <v>2023</v>
      </c>
      <c r="N9881">
        <f t="shared" si="772"/>
        <v>50693.59</v>
      </c>
      <c r="O9881">
        <f t="shared" si="773"/>
        <v>50693.59</v>
      </c>
      <c r="P9881" t="str">
        <f t="shared" si="774"/>
        <v/>
      </c>
      <c r="Q9881" s="48" t="str">
        <f>IF(O9881="","",
   IF(OR(O9881&lt;EDA_Outlier_Analysis!$C$10, O9881&gt;EDA_Outlier_Analysis!$C$11),
      "Outlier",
      "Normal"))</f>
        <v>Normal</v>
      </c>
      <c r="R9881" t="str">
        <f>IF(P9881="","",
   IF(OR(P9881 &lt; EDA_Outlier_Analysis!$F$7, P9881 &gt; EDA_Outlier_Analysis!$F$8),
      "Outlier",
      "Normal"))</f>
        <v/>
      </c>
      <c r="S9881" t="str">
        <f>IF(N9881="","",
   IF(OR(N9881 &lt;EDA_Outlier_Analysis!$I$10, N9881 &gt; EDA_Outlier_Analysis!$I$11),
      "Outlier",
      "Normal"))</f>
        <v>Normal</v>
      </c>
    </row>
    <row r="9882" spans="1:19">
      <c r="A9882" t="s">
        <v>20733</v>
      </c>
      <c r="B9882" s="4">
        <v>44947</v>
      </c>
      <c r="C9882" s="2">
        <v>-41070.300000000003</v>
      </c>
      <c r="D9882" t="s">
        <v>840</v>
      </c>
      <c r="E9882" t="s">
        <v>905</v>
      </c>
      <c r="F9882" t="s">
        <v>11</v>
      </c>
      <c r="G9882" t="s">
        <v>24</v>
      </c>
      <c r="I9882" t="s">
        <v>1443</v>
      </c>
      <c r="J9882" t="s">
        <v>20734</v>
      </c>
      <c r="K9882" t="str">
        <f>IF(COUNTIF(Customers!A:A, H9882)&gt;0, "Valid", "Invalid")</f>
        <v>Invalid</v>
      </c>
      <c r="L9882" t="str">
        <f t="shared" si="770"/>
        <v>1</v>
      </c>
      <c r="M9882" t="str">
        <f t="shared" si="771"/>
        <v>2023</v>
      </c>
      <c r="N9882">
        <f t="shared" si="772"/>
        <v>-41070.300000000003</v>
      </c>
      <c r="O9882" t="str">
        <f t="shared" si="773"/>
        <v/>
      </c>
      <c r="P9882">
        <f t="shared" si="774"/>
        <v>41070.300000000003</v>
      </c>
      <c r="Q9882" s="48" t="str">
        <f>IF(O9882="","",
   IF(OR(O9882&lt;EDA_Outlier_Analysis!$C$10, O9882&gt;EDA_Outlier_Analysis!$C$11),
      "Outlier",
      "Normal"))</f>
        <v/>
      </c>
      <c r="R9882" t="str">
        <f>IF(P9882="","",
   IF(OR(P9882 &lt; EDA_Outlier_Analysis!$F$7, P9882 &gt; EDA_Outlier_Analysis!$F$8),
      "Outlier",
      "Normal"))</f>
        <v>Normal</v>
      </c>
      <c r="S9882" t="str">
        <f>IF(N9882="","",
   IF(OR(N9882 &lt;EDA_Outlier_Analysis!$I$10, N9882 &gt; EDA_Outlier_Analysis!$I$11),
      "Outlier",
      "Normal"))</f>
        <v>Normal</v>
      </c>
    </row>
    <row r="9883" spans="1:19">
      <c r="A9883" t="s">
        <v>20735</v>
      </c>
      <c r="B9883" s="4">
        <v>44982</v>
      </c>
      <c r="C9883" s="2">
        <v>97660.88</v>
      </c>
      <c r="D9883" t="s">
        <v>849</v>
      </c>
      <c r="E9883" t="s">
        <v>868</v>
      </c>
      <c r="F9883" t="s">
        <v>11</v>
      </c>
      <c r="G9883" t="s">
        <v>34</v>
      </c>
      <c r="H9883" t="s">
        <v>565</v>
      </c>
      <c r="J9883" t="s">
        <v>20736</v>
      </c>
      <c r="K9883" t="str">
        <f>IF(COUNTIF(Customers!A:A, H9883)&gt;0, "Valid", "Invalid")</f>
        <v>Valid</v>
      </c>
      <c r="L9883" t="str">
        <f t="shared" si="770"/>
        <v>2</v>
      </c>
      <c r="M9883" t="str">
        <f t="shared" si="771"/>
        <v>2023</v>
      </c>
      <c r="N9883">
        <f t="shared" si="772"/>
        <v>97660.88</v>
      </c>
      <c r="O9883">
        <f t="shared" si="773"/>
        <v>97660.88</v>
      </c>
      <c r="P9883" t="str">
        <f t="shared" si="774"/>
        <v/>
      </c>
      <c r="Q9883" s="48" t="str">
        <f>IF(O9883="","",
   IF(OR(O9883&lt;EDA_Outlier_Analysis!$C$10, O9883&gt;EDA_Outlier_Analysis!$C$11),
      "Outlier",
      "Normal"))</f>
        <v>Normal</v>
      </c>
      <c r="R9883" t="str">
        <f>IF(P9883="","",
   IF(OR(P9883 &lt; EDA_Outlier_Analysis!$F$7, P9883 &gt; EDA_Outlier_Analysis!$F$8),
      "Outlier",
      "Normal"))</f>
        <v/>
      </c>
      <c r="S9883" t="str">
        <f>IF(N9883="","",
   IF(OR(N9883 &lt;EDA_Outlier_Analysis!$I$10, N9883 &gt; EDA_Outlier_Analysis!$I$11),
      "Outlier",
      "Normal"))</f>
        <v>Normal</v>
      </c>
    </row>
    <row r="9884" spans="1:19">
      <c r="A9884" t="s">
        <v>20737</v>
      </c>
      <c r="B9884" s="4">
        <v>45183</v>
      </c>
      <c r="C9884" s="2">
        <v>222315.32</v>
      </c>
      <c r="D9884" t="s">
        <v>849</v>
      </c>
      <c r="E9884" t="s">
        <v>853</v>
      </c>
      <c r="F9884" t="s">
        <v>11</v>
      </c>
      <c r="G9884" t="s">
        <v>24</v>
      </c>
      <c r="H9884" t="s">
        <v>167</v>
      </c>
      <c r="J9884" t="s">
        <v>20738</v>
      </c>
      <c r="K9884" t="str">
        <f>IF(COUNTIF(Customers!A:A, H9884)&gt;0, "Valid", "Invalid")</f>
        <v>Valid</v>
      </c>
      <c r="L9884" t="str">
        <f t="shared" si="770"/>
        <v>9</v>
      </c>
      <c r="M9884" t="str">
        <f t="shared" si="771"/>
        <v>2023</v>
      </c>
      <c r="N9884">
        <f t="shared" si="772"/>
        <v>222315.32</v>
      </c>
      <c r="O9884">
        <f t="shared" si="773"/>
        <v>222315.32</v>
      </c>
      <c r="P9884" t="str">
        <f t="shared" si="774"/>
        <v/>
      </c>
      <c r="Q9884" s="48" t="str">
        <f>IF(O9884="","",
   IF(OR(O9884&lt;EDA_Outlier_Analysis!$C$10, O9884&gt;EDA_Outlier_Analysis!$C$11),
      "Outlier",
      "Normal"))</f>
        <v>Normal</v>
      </c>
      <c r="R9884" t="str">
        <f>IF(P9884="","",
   IF(OR(P9884 &lt; EDA_Outlier_Analysis!$F$7, P9884 &gt; EDA_Outlier_Analysis!$F$8),
      "Outlier",
      "Normal"))</f>
        <v/>
      </c>
      <c r="S9884" t="str">
        <f>IF(N9884="","",
   IF(OR(N9884 &lt;EDA_Outlier_Analysis!$I$10, N9884 &gt; EDA_Outlier_Analysis!$I$11),
      "Outlier",
      "Normal"))</f>
        <v>Normal</v>
      </c>
    </row>
    <row r="9885" spans="1:19">
      <c r="A9885" t="s">
        <v>20739</v>
      </c>
      <c r="B9885" s="4">
        <v>44684</v>
      </c>
      <c r="C9885" s="2">
        <v>229910.05</v>
      </c>
      <c r="D9885" t="s">
        <v>849</v>
      </c>
      <c r="E9885" t="s">
        <v>868</v>
      </c>
      <c r="F9885" t="s">
        <v>9</v>
      </c>
      <c r="G9885" t="s">
        <v>31</v>
      </c>
      <c r="H9885" t="s">
        <v>207</v>
      </c>
      <c r="J9885" t="s">
        <v>20740</v>
      </c>
      <c r="K9885" t="str">
        <f>IF(COUNTIF(Customers!A:A, H9885)&gt;0, "Valid", "Invalid")</f>
        <v>Valid</v>
      </c>
      <c r="L9885" t="str">
        <f t="shared" si="770"/>
        <v>5</v>
      </c>
      <c r="M9885" t="str">
        <f t="shared" si="771"/>
        <v>2022</v>
      </c>
      <c r="N9885">
        <f t="shared" si="772"/>
        <v>229910.05</v>
      </c>
      <c r="O9885">
        <f t="shared" si="773"/>
        <v>229910.05</v>
      </c>
      <c r="P9885" t="str">
        <f t="shared" si="774"/>
        <v/>
      </c>
      <c r="Q9885" s="48" t="str">
        <f>IF(O9885="","",
   IF(OR(O9885&lt;EDA_Outlier_Analysis!$C$10, O9885&gt;EDA_Outlier_Analysis!$C$11),
      "Outlier",
      "Normal"))</f>
        <v>Normal</v>
      </c>
      <c r="R9885" t="str">
        <f>IF(P9885="","",
   IF(OR(P9885 &lt; EDA_Outlier_Analysis!$F$7, P9885 &gt; EDA_Outlier_Analysis!$F$8),
      "Outlier",
      "Normal"))</f>
        <v/>
      </c>
      <c r="S9885" t="str">
        <f>IF(N9885="","",
   IF(OR(N9885 &lt;EDA_Outlier_Analysis!$I$10, N9885 &gt; EDA_Outlier_Analysis!$I$11),
      "Outlier",
      "Normal"))</f>
        <v>Normal</v>
      </c>
    </row>
    <row r="9886" spans="1:19">
      <c r="A9886" t="s">
        <v>20741</v>
      </c>
      <c r="B9886" s="4">
        <v>45036</v>
      </c>
      <c r="C9886" s="2">
        <v>-58998.8</v>
      </c>
      <c r="D9886" t="s">
        <v>840</v>
      </c>
      <c r="E9886" t="s">
        <v>841</v>
      </c>
      <c r="F9886" t="s">
        <v>9</v>
      </c>
      <c r="G9886" t="s">
        <v>24</v>
      </c>
      <c r="I9886" t="s">
        <v>1524</v>
      </c>
      <c r="J9886" t="s">
        <v>20742</v>
      </c>
      <c r="K9886" t="str">
        <f>IF(COUNTIF(Customers!A:A, H9886)&gt;0, "Valid", "Invalid")</f>
        <v>Invalid</v>
      </c>
      <c r="L9886" t="str">
        <f t="shared" si="770"/>
        <v>4</v>
      </c>
      <c r="M9886" t="str">
        <f t="shared" si="771"/>
        <v>2023</v>
      </c>
      <c r="N9886">
        <f t="shared" si="772"/>
        <v>-58998.8</v>
      </c>
      <c r="O9886" t="str">
        <f t="shared" si="773"/>
        <v/>
      </c>
      <c r="P9886">
        <f t="shared" si="774"/>
        <v>58998.8</v>
      </c>
      <c r="Q9886" s="48" t="str">
        <f>IF(O9886="","",
   IF(OR(O9886&lt;EDA_Outlier_Analysis!$C$10, O9886&gt;EDA_Outlier_Analysis!$C$11),
      "Outlier",
      "Normal"))</f>
        <v/>
      </c>
      <c r="R9886" t="str">
        <f>IF(P9886="","",
   IF(OR(P9886 &lt; EDA_Outlier_Analysis!$F$7, P9886 &gt; EDA_Outlier_Analysis!$F$8),
      "Outlier",
      "Normal"))</f>
        <v>Outlier</v>
      </c>
      <c r="S9886" t="str">
        <f>IF(N9886="","",
   IF(OR(N9886 &lt;EDA_Outlier_Analysis!$I$10, N9886 &gt; EDA_Outlier_Analysis!$I$11),
      "Outlier",
      "Normal"))</f>
        <v>Normal</v>
      </c>
    </row>
    <row r="9887" spans="1:19">
      <c r="A9887" t="s">
        <v>20743</v>
      </c>
      <c r="B9887" s="4">
        <v>45266</v>
      </c>
      <c r="C9887" s="2">
        <v>140133.10999999999</v>
      </c>
      <c r="D9887" t="s">
        <v>849</v>
      </c>
      <c r="E9887" t="s">
        <v>850</v>
      </c>
      <c r="F9887" t="s">
        <v>9</v>
      </c>
      <c r="G9887" t="s">
        <v>31</v>
      </c>
      <c r="H9887" t="s">
        <v>361</v>
      </c>
      <c r="J9887" t="s">
        <v>20744</v>
      </c>
      <c r="K9887" t="str">
        <f>IF(COUNTIF(Customers!A:A, H9887)&gt;0, "Valid", "Invalid")</f>
        <v>Valid</v>
      </c>
      <c r="L9887" t="str">
        <f t="shared" si="770"/>
        <v>12</v>
      </c>
      <c r="M9887" t="str">
        <f t="shared" si="771"/>
        <v>2023</v>
      </c>
      <c r="N9887">
        <f t="shared" si="772"/>
        <v>140133.10999999999</v>
      </c>
      <c r="O9887">
        <f t="shared" si="773"/>
        <v>140133.10999999999</v>
      </c>
      <c r="P9887" t="str">
        <f t="shared" si="774"/>
        <v/>
      </c>
      <c r="Q9887" s="48" t="str">
        <f>IF(O9887="","",
   IF(OR(O9887&lt;EDA_Outlier_Analysis!$C$10, O9887&gt;EDA_Outlier_Analysis!$C$11),
      "Outlier",
      "Normal"))</f>
        <v>Normal</v>
      </c>
      <c r="R9887" t="str">
        <f>IF(P9887="","",
   IF(OR(P9887 &lt; EDA_Outlier_Analysis!$F$7, P9887 &gt; EDA_Outlier_Analysis!$F$8),
      "Outlier",
      "Normal"))</f>
        <v/>
      </c>
      <c r="S9887" t="str">
        <f>IF(N9887="","",
   IF(OR(N9887 &lt;EDA_Outlier_Analysis!$I$10, N9887 &gt; EDA_Outlier_Analysis!$I$11),
      "Outlier",
      "Normal"))</f>
        <v>Normal</v>
      </c>
    </row>
    <row r="9888" spans="1:19">
      <c r="A9888" t="s">
        <v>20745</v>
      </c>
      <c r="B9888" s="4">
        <v>44619</v>
      </c>
      <c r="C9888" s="2">
        <v>-51242.67</v>
      </c>
      <c r="D9888" t="s">
        <v>840</v>
      </c>
      <c r="E9888" t="s">
        <v>841</v>
      </c>
      <c r="F9888" t="s">
        <v>9</v>
      </c>
      <c r="G9888" t="s">
        <v>20</v>
      </c>
      <c r="I9888" t="s">
        <v>1524</v>
      </c>
      <c r="J9888" t="s">
        <v>20746</v>
      </c>
      <c r="K9888" t="str">
        <f>IF(COUNTIF(Customers!A:A, H9888)&gt;0, "Valid", "Invalid")</f>
        <v>Invalid</v>
      </c>
      <c r="L9888" t="str">
        <f t="shared" si="770"/>
        <v>2</v>
      </c>
      <c r="M9888" t="str">
        <f t="shared" si="771"/>
        <v>2022</v>
      </c>
      <c r="N9888">
        <f t="shared" si="772"/>
        <v>-51242.67</v>
      </c>
      <c r="O9888" t="str">
        <f t="shared" si="773"/>
        <v/>
      </c>
      <c r="P9888">
        <f t="shared" si="774"/>
        <v>51242.67</v>
      </c>
      <c r="Q9888" s="48" t="str">
        <f>IF(O9888="","",
   IF(OR(O9888&lt;EDA_Outlier_Analysis!$C$10, O9888&gt;EDA_Outlier_Analysis!$C$11),
      "Outlier",
      "Normal"))</f>
        <v/>
      </c>
      <c r="R9888" t="str">
        <f>IF(P9888="","",
   IF(OR(P9888 &lt; EDA_Outlier_Analysis!$F$7, P9888 &gt; EDA_Outlier_Analysis!$F$8),
      "Outlier",
      "Normal"))</f>
        <v>Normal</v>
      </c>
      <c r="S9888" t="str">
        <f>IF(N9888="","",
   IF(OR(N9888 &lt;EDA_Outlier_Analysis!$I$10, N9888 &gt; EDA_Outlier_Analysis!$I$11),
      "Outlier",
      "Normal"))</f>
        <v>Normal</v>
      </c>
    </row>
    <row r="9889" spans="1:19">
      <c r="A9889" t="s">
        <v>20747</v>
      </c>
      <c r="B9889" s="4">
        <v>44842</v>
      </c>
      <c r="C9889" s="2">
        <v>79086.22</v>
      </c>
      <c r="D9889" t="s">
        <v>849</v>
      </c>
      <c r="E9889" t="s">
        <v>868</v>
      </c>
      <c r="F9889" t="s">
        <v>10</v>
      </c>
      <c r="G9889" t="s">
        <v>31</v>
      </c>
      <c r="H9889" t="s">
        <v>739</v>
      </c>
      <c r="J9889" t="s">
        <v>20748</v>
      </c>
      <c r="K9889" t="str">
        <f>IF(COUNTIF(Customers!A:A, H9889)&gt;0, "Valid", "Invalid")</f>
        <v>Valid</v>
      </c>
      <c r="L9889" t="str">
        <f t="shared" si="770"/>
        <v>10</v>
      </c>
      <c r="M9889" t="str">
        <f t="shared" si="771"/>
        <v>2022</v>
      </c>
      <c r="N9889">
        <f t="shared" si="772"/>
        <v>79086.22</v>
      </c>
      <c r="O9889">
        <f t="shared" si="773"/>
        <v>79086.22</v>
      </c>
      <c r="P9889" t="str">
        <f t="shared" si="774"/>
        <v/>
      </c>
      <c r="Q9889" s="48" t="str">
        <f>IF(O9889="","",
   IF(OR(O9889&lt;EDA_Outlier_Analysis!$C$10, O9889&gt;EDA_Outlier_Analysis!$C$11),
      "Outlier",
      "Normal"))</f>
        <v>Normal</v>
      </c>
      <c r="R9889" t="str">
        <f>IF(P9889="","",
   IF(OR(P9889 &lt; EDA_Outlier_Analysis!$F$7, P9889 &gt; EDA_Outlier_Analysis!$F$8),
      "Outlier",
      "Normal"))</f>
        <v/>
      </c>
      <c r="S9889" t="str">
        <f>IF(N9889="","",
   IF(OR(N9889 &lt;EDA_Outlier_Analysis!$I$10, N9889 &gt; EDA_Outlier_Analysis!$I$11),
      "Outlier",
      "Normal"))</f>
        <v>Normal</v>
      </c>
    </row>
    <row r="9890" spans="1:19">
      <c r="A9890" t="s">
        <v>20749</v>
      </c>
      <c r="B9890" s="4">
        <v>44678</v>
      </c>
      <c r="C9890" s="2">
        <v>-35971.879999999997</v>
      </c>
      <c r="D9890" t="s">
        <v>840</v>
      </c>
      <c r="E9890" t="s">
        <v>905</v>
      </c>
      <c r="F9890" t="s">
        <v>11</v>
      </c>
      <c r="G9890" t="s">
        <v>34</v>
      </c>
      <c r="I9890" t="s">
        <v>1141</v>
      </c>
      <c r="J9890" t="s">
        <v>20750</v>
      </c>
      <c r="K9890" t="str">
        <f>IF(COUNTIF(Customers!A:A, H9890)&gt;0, "Valid", "Invalid")</f>
        <v>Invalid</v>
      </c>
      <c r="L9890" t="str">
        <f t="shared" si="770"/>
        <v>4</v>
      </c>
      <c r="M9890" t="str">
        <f t="shared" si="771"/>
        <v>2022</v>
      </c>
      <c r="N9890">
        <f t="shared" si="772"/>
        <v>-35971.879999999997</v>
      </c>
      <c r="O9890" t="str">
        <f t="shared" si="773"/>
        <v/>
      </c>
      <c r="P9890">
        <f t="shared" si="774"/>
        <v>35971.879999999997</v>
      </c>
      <c r="Q9890" s="48" t="str">
        <f>IF(O9890="","",
   IF(OR(O9890&lt;EDA_Outlier_Analysis!$C$10, O9890&gt;EDA_Outlier_Analysis!$C$11),
      "Outlier",
      "Normal"))</f>
        <v/>
      </c>
      <c r="R9890" t="str">
        <f>IF(P9890="","",
   IF(OR(P9890 &lt; EDA_Outlier_Analysis!$F$7, P9890 &gt; EDA_Outlier_Analysis!$F$8),
      "Outlier",
      "Normal"))</f>
        <v>Normal</v>
      </c>
      <c r="S9890" t="str">
        <f>IF(N9890="","",
   IF(OR(N9890 &lt;EDA_Outlier_Analysis!$I$10, N9890 &gt; EDA_Outlier_Analysis!$I$11),
      "Outlier",
      "Normal"))</f>
        <v>Normal</v>
      </c>
    </row>
    <row r="9891" spans="1:19">
      <c r="A9891" t="s">
        <v>20751</v>
      </c>
      <c r="B9891" s="4">
        <v>44822</v>
      </c>
      <c r="C9891" s="2">
        <v>-37891.64</v>
      </c>
      <c r="D9891" t="s">
        <v>840</v>
      </c>
      <c r="E9891" t="s">
        <v>845</v>
      </c>
      <c r="F9891" t="s">
        <v>11</v>
      </c>
      <c r="G9891" t="s">
        <v>31</v>
      </c>
      <c r="I9891" t="s">
        <v>2053</v>
      </c>
      <c r="J9891" t="s">
        <v>20752</v>
      </c>
      <c r="K9891" t="str">
        <f>IF(COUNTIF(Customers!A:A, H9891)&gt;0, "Valid", "Invalid")</f>
        <v>Invalid</v>
      </c>
      <c r="L9891" t="str">
        <f t="shared" si="770"/>
        <v>9</v>
      </c>
      <c r="M9891" t="str">
        <f t="shared" si="771"/>
        <v>2022</v>
      </c>
      <c r="N9891">
        <f t="shared" si="772"/>
        <v>-37891.64</v>
      </c>
      <c r="O9891" t="str">
        <f t="shared" si="773"/>
        <v/>
      </c>
      <c r="P9891">
        <f t="shared" si="774"/>
        <v>37891.64</v>
      </c>
      <c r="Q9891" s="48" t="str">
        <f>IF(O9891="","",
   IF(OR(O9891&lt;EDA_Outlier_Analysis!$C$10, O9891&gt;EDA_Outlier_Analysis!$C$11),
      "Outlier",
      "Normal"))</f>
        <v/>
      </c>
      <c r="R9891" t="str">
        <f>IF(P9891="","",
   IF(OR(P9891 &lt; EDA_Outlier_Analysis!$F$7, P9891 &gt; EDA_Outlier_Analysis!$F$8),
      "Outlier",
      "Normal"))</f>
        <v>Normal</v>
      </c>
      <c r="S9891" t="str">
        <f>IF(N9891="","",
   IF(OR(N9891 &lt;EDA_Outlier_Analysis!$I$10, N9891 &gt; EDA_Outlier_Analysis!$I$11),
      "Outlier",
      "Normal"))</f>
        <v>Normal</v>
      </c>
    </row>
    <row r="9892" spans="1:19">
      <c r="A9892" t="s">
        <v>20753</v>
      </c>
      <c r="B9892" s="4">
        <v>45229</v>
      </c>
      <c r="C9892" s="2">
        <v>-46051.92</v>
      </c>
      <c r="D9892" t="s">
        <v>840</v>
      </c>
      <c r="E9892" t="s">
        <v>856</v>
      </c>
      <c r="F9892" t="s">
        <v>9</v>
      </c>
      <c r="G9892" t="s">
        <v>34</v>
      </c>
      <c r="I9892" t="s">
        <v>1494</v>
      </c>
      <c r="J9892" t="s">
        <v>20754</v>
      </c>
      <c r="K9892" t="str">
        <f>IF(COUNTIF(Customers!A:A, H9892)&gt;0, "Valid", "Invalid")</f>
        <v>Invalid</v>
      </c>
      <c r="L9892" t="str">
        <f t="shared" si="770"/>
        <v>10</v>
      </c>
      <c r="M9892" t="str">
        <f t="shared" si="771"/>
        <v>2023</v>
      </c>
      <c r="N9892">
        <f t="shared" si="772"/>
        <v>-46051.92</v>
      </c>
      <c r="O9892" t="str">
        <f t="shared" si="773"/>
        <v/>
      </c>
      <c r="P9892">
        <f t="shared" si="774"/>
        <v>46051.92</v>
      </c>
      <c r="Q9892" s="48" t="str">
        <f>IF(O9892="","",
   IF(OR(O9892&lt;EDA_Outlier_Analysis!$C$10, O9892&gt;EDA_Outlier_Analysis!$C$11),
      "Outlier",
      "Normal"))</f>
        <v/>
      </c>
      <c r="R9892" t="str">
        <f>IF(P9892="","",
   IF(OR(P9892 &lt; EDA_Outlier_Analysis!$F$7, P9892 &gt; EDA_Outlier_Analysis!$F$8),
      "Outlier",
      "Normal"))</f>
        <v>Normal</v>
      </c>
      <c r="S9892" t="str">
        <f>IF(N9892="","",
   IF(OR(N9892 &lt;EDA_Outlier_Analysis!$I$10, N9892 &gt; EDA_Outlier_Analysis!$I$11),
      "Outlier",
      "Normal"))</f>
        <v>Normal</v>
      </c>
    </row>
    <row r="9893" spans="1:19">
      <c r="A9893" t="s">
        <v>20755</v>
      </c>
      <c r="B9893" s="4">
        <v>44620</v>
      </c>
      <c r="C9893" s="2">
        <v>10261.1</v>
      </c>
      <c r="D9893" t="s">
        <v>971</v>
      </c>
      <c r="E9893" t="s">
        <v>971</v>
      </c>
      <c r="F9893" t="s">
        <v>11</v>
      </c>
      <c r="G9893" t="s">
        <v>31</v>
      </c>
      <c r="J9893" t="s">
        <v>20756</v>
      </c>
      <c r="K9893" t="str">
        <f>IF(COUNTIF(Customers!A:A, H9893)&gt;0, "Valid", "Invalid")</f>
        <v>Invalid</v>
      </c>
      <c r="L9893" t="str">
        <f t="shared" si="770"/>
        <v>2</v>
      </c>
      <c r="M9893" t="str">
        <f t="shared" si="771"/>
        <v>2022</v>
      </c>
      <c r="N9893">
        <f t="shared" si="772"/>
        <v>-10261.1</v>
      </c>
      <c r="O9893" t="str">
        <f t="shared" si="773"/>
        <v/>
      </c>
      <c r="P9893" t="str">
        <f t="shared" si="774"/>
        <v/>
      </c>
      <c r="Q9893" s="48" t="str">
        <f>IF(O9893="","",
   IF(OR(O9893&lt;EDA_Outlier_Analysis!$C$10, O9893&gt;EDA_Outlier_Analysis!$C$11),
      "Outlier",
      "Normal"))</f>
        <v/>
      </c>
      <c r="R9893" t="str">
        <f>IF(P9893="","",
   IF(OR(P9893 &lt; EDA_Outlier_Analysis!$F$7, P9893 &gt; EDA_Outlier_Analysis!$F$8),
      "Outlier",
      "Normal"))</f>
        <v/>
      </c>
      <c r="S9893" t="str">
        <f>IF(N9893="","",
   IF(OR(N9893 &lt;EDA_Outlier_Analysis!$I$10, N9893 &gt; EDA_Outlier_Analysis!$I$11),
      "Outlier",
      "Normal"))</f>
        <v>Normal</v>
      </c>
    </row>
    <row r="9894" spans="1:19">
      <c r="A9894" t="s">
        <v>20757</v>
      </c>
      <c r="B9894" s="4">
        <v>45127</v>
      </c>
      <c r="C9894" s="2">
        <v>16904.18</v>
      </c>
      <c r="D9894" t="s">
        <v>1345</v>
      </c>
      <c r="E9894" t="s">
        <v>1345</v>
      </c>
      <c r="F9894" t="s">
        <v>11</v>
      </c>
      <c r="G9894" t="s">
        <v>24</v>
      </c>
      <c r="J9894" t="s">
        <v>20758</v>
      </c>
      <c r="K9894" t="str">
        <f>IF(COUNTIF(Customers!A:A, H9894)&gt;0, "Valid", "Invalid")</f>
        <v>Invalid</v>
      </c>
      <c r="L9894" t="str">
        <f t="shared" si="770"/>
        <v>7</v>
      </c>
      <c r="M9894" t="str">
        <f t="shared" si="771"/>
        <v>2023</v>
      </c>
      <c r="N9894">
        <f t="shared" si="772"/>
        <v>-16904.18</v>
      </c>
      <c r="O9894" t="str">
        <f t="shared" si="773"/>
        <v/>
      </c>
      <c r="P9894" t="str">
        <f t="shared" si="774"/>
        <v/>
      </c>
      <c r="Q9894" s="48" t="str">
        <f>IF(O9894="","",
   IF(OR(O9894&lt;EDA_Outlier_Analysis!$C$10, O9894&gt;EDA_Outlier_Analysis!$C$11),
      "Outlier",
      "Normal"))</f>
        <v/>
      </c>
      <c r="R9894" t="str">
        <f>IF(P9894="","",
   IF(OR(P9894 &lt; EDA_Outlier_Analysis!$F$7, P9894 &gt; EDA_Outlier_Analysis!$F$8),
      "Outlier",
      "Normal"))</f>
        <v/>
      </c>
      <c r="S9894" t="str">
        <f>IF(N9894="","",
   IF(OR(N9894 &lt;EDA_Outlier_Analysis!$I$10, N9894 &gt; EDA_Outlier_Analysis!$I$11),
      "Outlier",
      "Normal"))</f>
        <v>Normal</v>
      </c>
    </row>
    <row r="9895" spans="1:19">
      <c r="A9895" t="s">
        <v>20759</v>
      </c>
      <c r="B9895" s="4">
        <v>44964</v>
      </c>
      <c r="C9895" s="2">
        <v>138438.04999999999</v>
      </c>
      <c r="D9895" t="s">
        <v>849</v>
      </c>
      <c r="E9895" t="s">
        <v>850</v>
      </c>
      <c r="F9895" t="s">
        <v>11</v>
      </c>
      <c r="G9895" t="s">
        <v>34</v>
      </c>
      <c r="H9895" t="s">
        <v>335</v>
      </c>
      <c r="J9895" t="s">
        <v>20760</v>
      </c>
      <c r="K9895" t="str">
        <f>IF(COUNTIF(Customers!A:A, H9895)&gt;0, "Valid", "Invalid")</f>
        <v>Valid</v>
      </c>
      <c r="L9895" t="str">
        <f t="shared" si="770"/>
        <v>2</v>
      </c>
      <c r="M9895" t="str">
        <f t="shared" si="771"/>
        <v>2023</v>
      </c>
      <c r="N9895">
        <f t="shared" si="772"/>
        <v>138438.04999999999</v>
      </c>
      <c r="O9895">
        <f t="shared" si="773"/>
        <v>138438.04999999999</v>
      </c>
      <c r="P9895" t="str">
        <f t="shared" si="774"/>
        <v/>
      </c>
      <c r="Q9895" s="48" t="str">
        <f>IF(O9895="","",
   IF(OR(O9895&lt;EDA_Outlier_Analysis!$C$10, O9895&gt;EDA_Outlier_Analysis!$C$11),
      "Outlier",
      "Normal"))</f>
        <v>Normal</v>
      </c>
      <c r="R9895" t="str">
        <f>IF(P9895="","",
   IF(OR(P9895 &lt; EDA_Outlier_Analysis!$F$7, P9895 &gt; EDA_Outlier_Analysis!$F$8),
      "Outlier",
      "Normal"))</f>
        <v/>
      </c>
      <c r="S9895" t="str">
        <f>IF(N9895="","",
   IF(OR(N9895 &lt;EDA_Outlier_Analysis!$I$10, N9895 &gt; EDA_Outlier_Analysis!$I$11),
      "Outlier",
      "Normal"))</f>
        <v>Normal</v>
      </c>
    </row>
    <row r="9896" spans="1:19">
      <c r="A9896" t="s">
        <v>20761</v>
      </c>
      <c r="B9896" s="4">
        <v>45068</v>
      </c>
      <c r="C9896" s="2">
        <v>163433.07</v>
      </c>
      <c r="D9896" t="s">
        <v>849</v>
      </c>
      <c r="E9896" t="s">
        <v>853</v>
      </c>
      <c r="F9896" t="s">
        <v>10</v>
      </c>
      <c r="G9896" t="s">
        <v>31</v>
      </c>
      <c r="H9896" t="s">
        <v>355</v>
      </c>
      <c r="J9896" t="s">
        <v>20762</v>
      </c>
      <c r="K9896" t="str">
        <f>IF(COUNTIF(Customers!A:A, H9896)&gt;0, "Valid", "Invalid")</f>
        <v>Valid</v>
      </c>
      <c r="L9896" t="str">
        <f t="shared" si="770"/>
        <v>5</v>
      </c>
      <c r="M9896" t="str">
        <f t="shared" si="771"/>
        <v>2023</v>
      </c>
      <c r="N9896">
        <f t="shared" si="772"/>
        <v>163433.07</v>
      </c>
      <c r="O9896">
        <f t="shared" si="773"/>
        <v>163433.07</v>
      </c>
      <c r="P9896" t="str">
        <f t="shared" si="774"/>
        <v/>
      </c>
      <c r="Q9896" s="48" t="str">
        <f>IF(O9896="","",
   IF(OR(O9896&lt;EDA_Outlier_Analysis!$C$10, O9896&gt;EDA_Outlier_Analysis!$C$11),
      "Outlier",
      "Normal"))</f>
        <v>Normal</v>
      </c>
      <c r="R9896" t="str">
        <f>IF(P9896="","",
   IF(OR(P9896 &lt; EDA_Outlier_Analysis!$F$7, P9896 &gt; EDA_Outlier_Analysis!$F$8),
      "Outlier",
      "Normal"))</f>
        <v/>
      </c>
      <c r="S9896" t="str">
        <f>IF(N9896="","",
   IF(OR(N9896 &lt;EDA_Outlier_Analysis!$I$10, N9896 &gt; EDA_Outlier_Analysis!$I$11),
      "Outlier",
      "Normal"))</f>
        <v>Normal</v>
      </c>
    </row>
    <row r="9897" spans="1:19">
      <c r="A9897" t="s">
        <v>20763</v>
      </c>
      <c r="B9897" s="4">
        <v>44921</v>
      </c>
      <c r="C9897" s="2">
        <v>157360.85</v>
      </c>
      <c r="D9897" t="s">
        <v>849</v>
      </c>
      <c r="E9897" t="s">
        <v>868</v>
      </c>
      <c r="F9897" t="s">
        <v>9</v>
      </c>
      <c r="G9897" t="s">
        <v>31</v>
      </c>
      <c r="H9897" t="s">
        <v>361</v>
      </c>
      <c r="J9897" t="s">
        <v>20764</v>
      </c>
      <c r="K9897" t="str">
        <f>IF(COUNTIF(Customers!A:A, H9897)&gt;0, "Valid", "Invalid")</f>
        <v>Valid</v>
      </c>
      <c r="L9897" t="str">
        <f t="shared" si="770"/>
        <v>12</v>
      </c>
      <c r="M9897" t="str">
        <f t="shared" si="771"/>
        <v>2022</v>
      </c>
      <c r="N9897">
        <f t="shared" si="772"/>
        <v>157360.85</v>
      </c>
      <c r="O9897">
        <f t="shared" si="773"/>
        <v>157360.85</v>
      </c>
      <c r="P9897" t="str">
        <f t="shared" si="774"/>
        <v/>
      </c>
      <c r="Q9897" s="48" t="str">
        <f>IF(O9897="","",
   IF(OR(O9897&lt;EDA_Outlier_Analysis!$C$10, O9897&gt;EDA_Outlier_Analysis!$C$11),
      "Outlier",
      "Normal"))</f>
        <v>Normal</v>
      </c>
      <c r="R9897" t="str">
        <f>IF(P9897="","",
   IF(OR(P9897 &lt; EDA_Outlier_Analysis!$F$7, P9897 &gt; EDA_Outlier_Analysis!$F$8),
      "Outlier",
      "Normal"))</f>
        <v/>
      </c>
      <c r="S9897" t="str">
        <f>IF(N9897="","",
   IF(OR(N9897 &lt;EDA_Outlier_Analysis!$I$10, N9897 &gt; EDA_Outlier_Analysis!$I$11),
      "Outlier",
      "Normal"))</f>
        <v>Normal</v>
      </c>
    </row>
    <row r="9898" spans="1:19">
      <c r="A9898" t="s">
        <v>20765</v>
      </c>
      <c r="B9898" s="4">
        <v>44752</v>
      </c>
      <c r="C9898" s="2">
        <v>-67024.5</v>
      </c>
      <c r="D9898" t="s">
        <v>840</v>
      </c>
      <c r="E9898" t="s">
        <v>856</v>
      </c>
      <c r="F9898" t="s">
        <v>11</v>
      </c>
      <c r="G9898" t="s">
        <v>20</v>
      </c>
      <c r="I9898" t="s">
        <v>939</v>
      </c>
      <c r="J9898" t="s">
        <v>20766</v>
      </c>
      <c r="K9898" t="str">
        <f>IF(COUNTIF(Customers!A:A, H9898)&gt;0, "Valid", "Invalid")</f>
        <v>Invalid</v>
      </c>
      <c r="L9898" t="str">
        <f t="shared" si="770"/>
        <v>7</v>
      </c>
      <c r="M9898" t="str">
        <f t="shared" si="771"/>
        <v>2022</v>
      </c>
      <c r="N9898">
        <f t="shared" si="772"/>
        <v>-67024.5</v>
      </c>
      <c r="O9898" t="str">
        <f t="shared" si="773"/>
        <v/>
      </c>
      <c r="P9898">
        <f t="shared" si="774"/>
        <v>67024.5</v>
      </c>
      <c r="Q9898" s="48" t="str">
        <f>IF(O9898="","",
   IF(OR(O9898&lt;EDA_Outlier_Analysis!$C$10, O9898&gt;EDA_Outlier_Analysis!$C$11),
      "Outlier",
      "Normal"))</f>
        <v/>
      </c>
      <c r="R9898" t="str">
        <f>IF(P9898="","",
   IF(OR(P9898 &lt; EDA_Outlier_Analysis!$F$7, P9898 &gt; EDA_Outlier_Analysis!$F$8),
      "Outlier",
      "Normal"))</f>
        <v>Outlier</v>
      </c>
      <c r="S9898" t="str">
        <f>IF(N9898="","",
   IF(OR(N9898 &lt;EDA_Outlier_Analysis!$I$10, N9898 &gt; EDA_Outlier_Analysis!$I$11),
      "Outlier",
      "Normal"))</f>
        <v>Normal</v>
      </c>
    </row>
    <row r="9899" spans="1:19">
      <c r="A9899" t="s">
        <v>20767</v>
      </c>
      <c r="B9899" s="4">
        <v>44805</v>
      </c>
      <c r="C9899" s="2">
        <v>-39638.080000000002</v>
      </c>
      <c r="D9899" t="s">
        <v>840</v>
      </c>
      <c r="E9899" t="s">
        <v>841</v>
      </c>
      <c r="F9899" t="s">
        <v>10</v>
      </c>
      <c r="G9899" t="s">
        <v>20</v>
      </c>
      <c r="I9899" t="s">
        <v>1453</v>
      </c>
      <c r="J9899" t="s">
        <v>20768</v>
      </c>
      <c r="K9899" t="str">
        <f>IF(COUNTIF(Customers!A:A, H9899)&gt;0, "Valid", "Invalid")</f>
        <v>Invalid</v>
      </c>
      <c r="L9899" t="str">
        <f t="shared" si="770"/>
        <v>9</v>
      </c>
      <c r="M9899" t="str">
        <f t="shared" si="771"/>
        <v>2022</v>
      </c>
      <c r="N9899">
        <f t="shared" si="772"/>
        <v>-39638.080000000002</v>
      </c>
      <c r="O9899" t="str">
        <f t="shared" si="773"/>
        <v/>
      </c>
      <c r="P9899">
        <f t="shared" si="774"/>
        <v>39638.080000000002</v>
      </c>
      <c r="Q9899" s="48" t="str">
        <f>IF(O9899="","",
   IF(OR(O9899&lt;EDA_Outlier_Analysis!$C$10, O9899&gt;EDA_Outlier_Analysis!$C$11),
      "Outlier",
      "Normal"))</f>
        <v/>
      </c>
      <c r="R9899" t="str">
        <f>IF(P9899="","",
   IF(OR(P9899 &lt; EDA_Outlier_Analysis!$F$7, P9899 &gt; EDA_Outlier_Analysis!$F$8),
      "Outlier",
      "Normal"))</f>
        <v>Normal</v>
      </c>
      <c r="S9899" t="str">
        <f>IF(N9899="","",
   IF(OR(N9899 &lt;EDA_Outlier_Analysis!$I$10, N9899 &gt; EDA_Outlier_Analysis!$I$11),
      "Outlier",
      "Normal"))</f>
        <v>Normal</v>
      </c>
    </row>
    <row r="9900" spans="1:19">
      <c r="A9900" t="s">
        <v>20769</v>
      </c>
      <c r="B9900" s="4">
        <v>45045</v>
      </c>
      <c r="C9900" s="2">
        <v>-39926.720000000001</v>
      </c>
      <c r="D9900" t="s">
        <v>840</v>
      </c>
      <c r="E9900" t="s">
        <v>905</v>
      </c>
      <c r="F9900" t="s">
        <v>9</v>
      </c>
      <c r="G9900" t="s">
        <v>20</v>
      </c>
      <c r="I9900" t="s">
        <v>4371</v>
      </c>
      <c r="J9900" t="s">
        <v>20770</v>
      </c>
      <c r="K9900" t="str">
        <f>IF(COUNTIF(Customers!A:A, H9900)&gt;0, "Valid", "Invalid")</f>
        <v>Invalid</v>
      </c>
      <c r="L9900" t="str">
        <f t="shared" si="770"/>
        <v>4</v>
      </c>
      <c r="M9900" t="str">
        <f t="shared" si="771"/>
        <v>2023</v>
      </c>
      <c r="N9900">
        <f t="shared" si="772"/>
        <v>-39926.720000000001</v>
      </c>
      <c r="O9900" t="str">
        <f t="shared" si="773"/>
        <v/>
      </c>
      <c r="P9900">
        <f t="shared" si="774"/>
        <v>39926.720000000001</v>
      </c>
      <c r="Q9900" s="48" t="str">
        <f>IF(O9900="","",
   IF(OR(O9900&lt;EDA_Outlier_Analysis!$C$10, O9900&gt;EDA_Outlier_Analysis!$C$11),
      "Outlier",
      "Normal"))</f>
        <v/>
      </c>
      <c r="R9900" t="str">
        <f>IF(P9900="","",
   IF(OR(P9900 &lt; EDA_Outlier_Analysis!$F$7, P9900 &gt; EDA_Outlier_Analysis!$F$8),
      "Outlier",
      "Normal"))</f>
        <v>Normal</v>
      </c>
      <c r="S9900" t="str">
        <f>IF(N9900="","",
   IF(OR(N9900 &lt;EDA_Outlier_Analysis!$I$10, N9900 &gt; EDA_Outlier_Analysis!$I$11),
      "Outlier",
      "Normal"))</f>
        <v>Normal</v>
      </c>
    </row>
    <row r="9901" spans="1:19">
      <c r="A9901" t="s">
        <v>20771</v>
      </c>
      <c r="B9901" s="4">
        <v>45131</v>
      </c>
      <c r="C9901" s="2">
        <v>126710.75</v>
      </c>
      <c r="D9901" t="s">
        <v>849</v>
      </c>
      <c r="E9901" t="s">
        <v>850</v>
      </c>
      <c r="F9901" t="s">
        <v>11</v>
      </c>
      <c r="G9901" t="s">
        <v>31</v>
      </c>
      <c r="H9901" t="s">
        <v>437</v>
      </c>
      <c r="J9901" t="s">
        <v>20772</v>
      </c>
      <c r="K9901" t="str">
        <f>IF(COUNTIF(Customers!A:A, H9901)&gt;0, "Valid", "Invalid")</f>
        <v>Valid</v>
      </c>
      <c r="L9901" t="str">
        <f t="shared" si="770"/>
        <v>7</v>
      </c>
      <c r="M9901" t="str">
        <f t="shared" si="771"/>
        <v>2023</v>
      </c>
      <c r="N9901">
        <f t="shared" si="772"/>
        <v>126710.75</v>
      </c>
      <c r="O9901">
        <f t="shared" si="773"/>
        <v>126710.75</v>
      </c>
      <c r="P9901" t="str">
        <f t="shared" si="774"/>
        <v/>
      </c>
      <c r="Q9901" s="48" t="str">
        <f>IF(O9901="","",
   IF(OR(O9901&lt;EDA_Outlier_Analysis!$C$10, O9901&gt;EDA_Outlier_Analysis!$C$11),
      "Outlier",
      "Normal"))</f>
        <v>Normal</v>
      </c>
      <c r="R9901" t="str">
        <f>IF(P9901="","",
   IF(OR(P9901 &lt; EDA_Outlier_Analysis!$F$7, P9901 &gt; EDA_Outlier_Analysis!$F$8),
      "Outlier",
      "Normal"))</f>
        <v/>
      </c>
      <c r="S9901" t="str">
        <f>IF(N9901="","",
   IF(OR(N9901 &lt;EDA_Outlier_Analysis!$I$10, N9901 &gt; EDA_Outlier_Analysis!$I$11),
      "Outlier",
      "Normal"))</f>
        <v>Normal</v>
      </c>
    </row>
    <row r="9902" spans="1:19">
      <c r="A9902" t="s">
        <v>20773</v>
      </c>
      <c r="B9902" s="4">
        <v>44841</v>
      </c>
      <c r="C9902" s="2">
        <v>225189.6</v>
      </c>
      <c r="D9902" t="s">
        <v>849</v>
      </c>
      <c r="E9902" t="s">
        <v>850</v>
      </c>
      <c r="F9902" t="s">
        <v>11</v>
      </c>
      <c r="G9902" t="s">
        <v>20</v>
      </c>
      <c r="H9902" t="s">
        <v>109</v>
      </c>
      <c r="J9902" t="s">
        <v>20774</v>
      </c>
      <c r="K9902" t="str">
        <f>IF(COUNTIF(Customers!A:A, H9902)&gt;0, "Valid", "Invalid")</f>
        <v>Valid</v>
      </c>
      <c r="L9902" t="str">
        <f t="shared" si="770"/>
        <v>10</v>
      </c>
      <c r="M9902" t="str">
        <f t="shared" si="771"/>
        <v>2022</v>
      </c>
      <c r="N9902">
        <f t="shared" si="772"/>
        <v>225189.6</v>
      </c>
      <c r="O9902">
        <f t="shared" si="773"/>
        <v>225189.6</v>
      </c>
      <c r="P9902" t="str">
        <f t="shared" si="774"/>
        <v/>
      </c>
      <c r="Q9902" s="48" t="str">
        <f>IF(O9902="","",
   IF(OR(O9902&lt;EDA_Outlier_Analysis!$C$10, O9902&gt;EDA_Outlier_Analysis!$C$11),
      "Outlier",
      "Normal"))</f>
        <v>Normal</v>
      </c>
      <c r="R9902" t="str">
        <f>IF(P9902="","",
   IF(OR(P9902 &lt; EDA_Outlier_Analysis!$F$7, P9902 &gt; EDA_Outlier_Analysis!$F$8),
      "Outlier",
      "Normal"))</f>
        <v/>
      </c>
      <c r="S9902" t="str">
        <f>IF(N9902="","",
   IF(OR(N9902 &lt;EDA_Outlier_Analysis!$I$10, N9902 &gt; EDA_Outlier_Analysis!$I$11),
      "Outlier",
      "Normal"))</f>
        <v>Normal</v>
      </c>
    </row>
    <row r="9903" spans="1:19">
      <c r="A9903" t="s">
        <v>20775</v>
      </c>
      <c r="B9903" s="4">
        <v>45278</v>
      </c>
      <c r="C9903" s="2">
        <v>220742.13</v>
      </c>
      <c r="D9903" t="s">
        <v>849</v>
      </c>
      <c r="E9903" t="s">
        <v>868</v>
      </c>
      <c r="F9903" t="s">
        <v>11</v>
      </c>
      <c r="G9903" t="s">
        <v>31</v>
      </c>
      <c r="H9903" t="s">
        <v>669</v>
      </c>
      <c r="J9903" t="s">
        <v>20776</v>
      </c>
      <c r="K9903" t="str">
        <f>IF(COUNTIF(Customers!A:A, H9903)&gt;0, "Valid", "Invalid")</f>
        <v>Valid</v>
      </c>
      <c r="L9903" t="str">
        <f t="shared" si="770"/>
        <v>12</v>
      </c>
      <c r="M9903" t="str">
        <f t="shared" si="771"/>
        <v>2023</v>
      </c>
      <c r="N9903">
        <f t="shared" si="772"/>
        <v>220742.13</v>
      </c>
      <c r="O9903">
        <f t="shared" si="773"/>
        <v>220742.13</v>
      </c>
      <c r="P9903" t="str">
        <f t="shared" si="774"/>
        <v/>
      </c>
      <c r="Q9903" s="48" t="str">
        <f>IF(O9903="","",
   IF(OR(O9903&lt;EDA_Outlier_Analysis!$C$10, O9903&gt;EDA_Outlier_Analysis!$C$11),
      "Outlier",
      "Normal"))</f>
        <v>Normal</v>
      </c>
      <c r="R9903" t="str">
        <f>IF(P9903="","",
   IF(OR(P9903 &lt; EDA_Outlier_Analysis!$F$7, P9903 &gt; EDA_Outlier_Analysis!$F$8),
      "Outlier",
      "Normal"))</f>
        <v/>
      </c>
      <c r="S9903" t="str">
        <f>IF(N9903="","",
   IF(OR(N9903 &lt;EDA_Outlier_Analysis!$I$10, N9903 &gt; EDA_Outlier_Analysis!$I$11),
      "Outlier",
      "Normal"))</f>
        <v>Normal</v>
      </c>
    </row>
    <row r="9904" spans="1:19">
      <c r="A9904" t="s">
        <v>20777</v>
      </c>
      <c r="B9904" s="4">
        <v>45270</v>
      </c>
      <c r="C9904" s="2">
        <v>205546.16</v>
      </c>
      <c r="D9904" t="s">
        <v>849</v>
      </c>
      <c r="E9904" t="s">
        <v>853</v>
      </c>
      <c r="F9904" t="s">
        <v>9</v>
      </c>
      <c r="G9904" t="s">
        <v>24</v>
      </c>
      <c r="H9904" t="s">
        <v>477</v>
      </c>
      <c r="J9904" t="s">
        <v>20778</v>
      </c>
      <c r="K9904" t="str">
        <f>IF(COUNTIF(Customers!A:A, H9904)&gt;0, "Valid", "Invalid")</f>
        <v>Valid</v>
      </c>
      <c r="L9904" t="str">
        <f t="shared" si="770"/>
        <v>12</v>
      </c>
      <c r="M9904" t="str">
        <f t="shared" si="771"/>
        <v>2023</v>
      </c>
      <c r="N9904">
        <f t="shared" si="772"/>
        <v>205546.16</v>
      </c>
      <c r="O9904">
        <f t="shared" si="773"/>
        <v>205546.16</v>
      </c>
      <c r="P9904" t="str">
        <f t="shared" si="774"/>
        <v/>
      </c>
      <c r="Q9904" s="48" t="str">
        <f>IF(O9904="","",
   IF(OR(O9904&lt;EDA_Outlier_Analysis!$C$10, O9904&gt;EDA_Outlier_Analysis!$C$11),
      "Outlier",
      "Normal"))</f>
        <v>Normal</v>
      </c>
      <c r="R9904" t="str">
        <f>IF(P9904="","",
   IF(OR(P9904 &lt; EDA_Outlier_Analysis!$F$7, P9904 &gt; EDA_Outlier_Analysis!$F$8),
      "Outlier",
      "Normal"))</f>
        <v/>
      </c>
      <c r="S9904" t="str">
        <f>IF(N9904="","",
   IF(OR(N9904 &lt;EDA_Outlier_Analysis!$I$10, N9904 &gt; EDA_Outlier_Analysis!$I$11),
      "Outlier",
      "Normal"))</f>
        <v>Normal</v>
      </c>
    </row>
    <row r="9905" spans="1:19">
      <c r="A9905" t="s">
        <v>20779</v>
      </c>
      <c r="B9905" s="4">
        <v>45147</v>
      </c>
      <c r="C9905" s="2">
        <v>-52983.95</v>
      </c>
      <c r="D9905" t="s">
        <v>840</v>
      </c>
      <c r="E9905" t="s">
        <v>878</v>
      </c>
      <c r="F9905" t="s">
        <v>11</v>
      </c>
      <c r="G9905" t="s">
        <v>34</v>
      </c>
      <c r="I9905" t="s">
        <v>2424</v>
      </c>
      <c r="J9905" t="s">
        <v>20780</v>
      </c>
      <c r="K9905" t="str">
        <f>IF(COUNTIF(Customers!A:A, H9905)&gt;0, "Valid", "Invalid")</f>
        <v>Invalid</v>
      </c>
      <c r="L9905" t="str">
        <f t="shared" si="770"/>
        <v>8</v>
      </c>
      <c r="M9905" t="str">
        <f t="shared" si="771"/>
        <v>2023</v>
      </c>
      <c r="N9905">
        <f t="shared" si="772"/>
        <v>-52983.95</v>
      </c>
      <c r="O9905" t="str">
        <f t="shared" si="773"/>
        <v/>
      </c>
      <c r="P9905">
        <f t="shared" si="774"/>
        <v>52983.95</v>
      </c>
      <c r="Q9905" s="48" t="str">
        <f>IF(O9905="","",
   IF(OR(O9905&lt;EDA_Outlier_Analysis!$C$10, O9905&gt;EDA_Outlier_Analysis!$C$11),
      "Outlier",
      "Normal"))</f>
        <v/>
      </c>
      <c r="R9905" t="str">
        <f>IF(P9905="","",
   IF(OR(P9905 &lt; EDA_Outlier_Analysis!$F$7, P9905 &gt; EDA_Outlier_Analysis!$F$8),
      "Outlier",
      "Normal"))</f>
        <v>Normal</v>
      </c>
      <c r="S9905" t="str">
        <f>IF(N9905="","",
   IF(OR(N9905 &lt;EDA_Outlier_Analysis!$I$10, N9905 &gt; EDA_Outlier_Analysis!$I$11),
      "Outlier",
      "Normal"))</f>
        <v>Normal</v>
      </c>
    </row>
    <row r="9906" spans="1:19">
      <c r="A9906" t="s">
        <v>20781</v>
      </c>
      <c r="B9906" s="4">
        <v>45144</v>
      </c>
      <c r="C9906" s="2">
        <v>-48503.31</v>
      </c>
      <c r="D9906" t="s">
        <v>840</v>
      </c>
      <c r="E9906" t="s">
        <v>841</v>
      </c>
      <c r="F9906" t="s">
        <v>11</v>
      </c>
      <c r="G9906" t="s">
        <v>24</v>
      </c>
      <c r="I9906" t="s">
        <v>960</v>
      </c>
      <c r="J9906" t="s">
        <v>20782</v>
      </c>
      <c r="K9906" t="str">
        <f>IF(COUNTIF(Customers!A:A, H9906)&gt;0, "Valid", "Invalid")</f>
        <v>Invalid</v>
      </c>
      <c r="L9906" t="str">
        <f t="shared" si="770"/>
        <v>8</v>
      </c>
      <c r="M9906" t="str">
        <f t="shared" si="771"/>
        <v>2023</v>
      </c>
      <c r="N9906">
        <f t="shared" si="772"/>
        <v>-48503.31</v>
      </c>
      <c r="O9906" t="str">
        <f t="shared" si="773"/>
        <v/>
      </c>
      <c r="P9906">
        <f t="shared" si="774"/>
        <v>48503.31</v>
      </c>
      <c r="Q9906" s="48" t="str">
        <f>IF(O9906="","",
   IF(OR(O9906&lt;EDA_Outlier_Analysis!$C$10, O9906&gt;EDA_Outlier_Analysis!$C$11),
      "Outlier",
      "Normal"))</f>
        <v/>
      </c>
      <c r="R9906" t="str">
        <f>IF(P9906="","",
   IF(OR(P9906 &lt; EDA_Outlier_Analysis!$F$7, P9906 &gt; EDA_Outlier_Analysis!$F$8),
      "Outlier",
      "Normal"))</f>
        <v>Normal</v>
      </c>
      <c r="S9906" t="str">
        <f>IF(N9906="","",
   IF(OR(N9906 &lt;EDA_Outlier_Analysis!$I$10, N9906 &gt; EDA_Outlier_Analysis!$I$11),
      "Outlier",
      "Normal"))</f>
        <v>Normal</v>
      </c>
    </row>
    <row r="9907" spans="1:19">
      <c r="A9907" t="s">
        <v>20783</v>
      </c>
      <c r="B9907" s="4">
        <v>44711</v>
      </c>
      <c r="C9907" s="2">
        <v>-22697.64</v>
      </c>
      <c r="D9907" t="s">
        <v>840</v>
      </c>
      <c r="E9907" t="s">
        <v>905</v>
      </c>
      <c r="F9907" t="s">
        <v>9</v>
      </c>
      <c r="G9907" t="s">
        <v>34</v>
      </c>
      <c r="I9907" t="s">
        <v>912</v>
      </c>
      <c r="J9907" t="s">
        <v>20784</v>
      </c>
      <c r="K9907" t="str">
        <f>IF(COUNTIF(Customers!A:A, H9907)&gt;0, "Valid", "Invalid")</f>
        <v>Invalid</v>
      </c>
      <c r="L9907" t="str">
        <f t="shared" si="770"/>
        <v>5</v>
      </c>
      <c r="M9907" t="str">
        <f t="shared" si="771"/>
        <v>2022</v>
      </c>
      <c r="N9907">
        <f t="shared" si="772"/>
        <v>-22697.64</v>
      </c>
      <c r="O9907" t="str">
        <f t="shared" si="773"/>
        <v/>
      </c>
      <c r="P9907">
        <f t="shared" si="774"/>
        <v>22697.64</v>
      </c>
      <c r="Q9907" s="48" t="str">
        <f>IF(O9907="","",
   IF(OR(O9907&lt;EDA_Outlier_Analysis!$C$10, O9907&gt;EDA_Outlier_Analysis!$C$11),
      "Outlier",
      "Normal"))</f>
        <v/>
      </c>
      <c r="R9907" t="str">
        <f>IF(P9907="","",
   IF(OR(P9907 &lt; EDA_Outlier_Analysis!$F$7, P9907 &gt; EDA_Outlier_Analysis!$F$8),
      "Outlier",
      "Normal"))</f>
        <v>Outlier</v>
      </c>
      <c r="S9907" t="str">
        <f>IF(N9907="","",
   IF(OR(N9907 &lt;EDA_Outlier_Analysis!$I$10, N9907 &gt; EDA_Outlier_Analysis!$I$11),
      "Outlier",
      "Normal"))</f>
        <v>Normal</v>
      </c>
    </row>
    <row r="9908" spans="1:19">
      <c r="A9908" t="s">
        <v>20785</v>
      </c>
      <c r="B9908" s="4">
        <v>45216</v>
      </c>
      <c r="C9908" s="2">
        <v>107177.71</v>
      </c>
      <c r="D9908" t="s">
        <v>849</v>
      </c>
      <c r="E9908" t="s">
        <v>868</v>
      </c>
      <c r="F9908" t="s">
        <v>9</v>
      </c>
      <c r="G9908" t="s">
        <v>20</v>
      </c>
      <c r="H9908" t="s">
        <v>403</v>
      </c>
      <c r="J9908" t="s">
        <v>20786</v>
      </c>
      <c r="K9908" t="str">
        <f>IF(COUNTIF(Customers!A:A, H9908)&gt;0, "Valid", "Invalid")</f>
        <v>Valid</v>
      </c>
      <c r="L9908" t="str">
        <f t="shared" si="770"/>
        <v>10</v>
      </c>
      <c r="M9908" t="str">
        <f t="shared" si="771"/>
        <v>2023</v>
      </c>
      <c r="N9908">
        <f t="shared" si="772"/>
        <v>107177.71</v>
      </c>
      <c r="O9908">
        <f t="shared" si="773"/>
        <v>107177.71</v>
      </c>
      <c r="P9908" t="str">
        <f t="shared" si="774"/>
        <v/>
      </c>
      <c r="Q9908" s="48" t="str">
        <f>IF(O9908="","",
   IF(OR(O9908&lt;EDA_Outlier_Analysis!$C$10, O9908&gt;EDA_Outlier_Analysis!$C$11),
      "Outlier",
      "Normal"))</f>
        <v>Normal</v>
      </c>
      <c r="R9908" t="str">
        <f>IF(P9908="","",
   IF(OR(P9908 &lt; EDA_Outlier_Analysis!$F$7, P9908 &gt; EDA_Outlier_Analysis!$F$8),
      "Outlier",
      "Normal"))</f>
        <v/>
      </c>
      <c r="S9908" t="str">
        <f>IF(N9908="","",
   IF(OR(N9908 &lt;EDA_Outlier_Analysis!$I$10, N9908 &gt; EDA_Outlier_Analysis!$I$11),
      "Outlier",
      "Normal"))</f>
        <v>Normal</v>
      </c>
    </row>
    <row r="9909" spans="1:19">
      <c r="A9909" t="s">
        <v>20787</v>
      </c>
      <c r="B9909" s="4">
        <v>45202</v>
      </c>
      <c r="C9909" s="2">
        <v>139153.84</v>
      </c>
      <c r="D9909" t="s">
        <v>849</v>
      </c>
      <c r="E9909" t="s">
        <v>850</v>
      </c>
      <c r="F9909" t="s">
        <v>9</v>
      </c>
      <c r="G9909" t="s">
        <v>20</v>
      </c>
      <c r="H9909" t="s">
        <v>387</v>
      </c>
      <c r="J9909" t="s">
        <v>20788</v>
      </c>
      <c r="K9909" t="str">
        <f>IF(COUNTIF(Customers!A:A, H9909)&gt;0, "Valid", "Invalid")</f>
        <v>Valid</v>
      </c>
      <c r="L9909" t="str">
        <f t="shared" si="770"/>
        <v>10</v>
      </c>
      <c r="M9909" t="str">
        <f t="shared" si="771"/>
        <v>2023</v>
      </c>
      <c r="N9909">
        <f t="shared" si="772"/>
        <v>139153.84</v>
      </c>
      <c r="O9909">
        <f t="shared" si="773"/>
        <v>139153.84</v>
      </c>
      <c r="P9909" t="str">
        <f t="shared" si="774"/>
        <v/>
      </c>
      <c r="Q9909" s="48" t="str">
        <f>IF(O9909="","",
   IF(OR(O9909&lt;EDA_Outlier_Analysis!$C$10, O9909&gt;EDA_Outlier_Analysis!$C$11),
      "Outlier",
      "Normal"))</f>
        <v>Normal</v>
      </c>
      <c r="R9909" t="str">
        <f>IF(P9909="","",
   IF(OR(P9909 &lt; EDA_Outlier_Analysis!$F$7, P9909 &gt; EDA_Outlier_Analysis!$F$8),
      "Outlier",
      "Normal"))</f>
        <v/>
      </c>
      <c r="S9909" t="str">
        <f>IF(N9909="","",
   IF(OR(N9909 &lt;EDA_Outlier_Analysis!$I$10, N9909 &gt; EDA_Outlier_Analysis!$I$11),
      "Outlier",
      "Normal"))</f>
        <v>Normal</v>
      </c>
    </row>
    <row r="9910" spans="1:19">
      <c r="A9910" t="s">
        <v>20789</v>
      </c>
      <c r="B9910" s="4">
        <v>45255</v>
      </c>
      <c r="C9910" s="2">
        <v>129945.7</v>
      </c>
      <c r="D9910" t="s">
        <v>849</v>
      </c>
      <c r="E9910" t="s">
        <v>853</v>
      </c>
      <c r="F9910" t="s">
        <v>10</v>
      </c>
      <c r="G9910" t="s">
        <v>24</v>
      </c>
      <c r="H9910" t="s">
        <v>509</v>
      </c>
      <c r="J9910" t="s">
        <v>20790</v>
      </c>
      <c r="K9910" t="str">
        <f>IF(COUNTIF(Customers!A:A, H9910)&gt;0, "Valid", "Invalid")</f>
        <v>Valid</v>
      </c>
      <c r="L9910" t="str">
        <f t="shared" si="770"/>
        <v>11</v>
      </c>
      <c r="M9910" t="str">
        <f t="shared" si="771"/>
        <v>2023</v>
      </c>
      <c r="N9910">
        <f t="shared" si="772"/>
        <v>129945.7</v>
      </c>
      <c r="O9910">
        <f t="shared" si="773"/>
        <v>129945.7</v>
      </c>
      <c r="P9910" t="str">
        <f t="shared" si="774"/>
        <v/>
      </c>
      <c r="Q9910" s="48" t="str">
        <f>IF(O9910="","",
   IF(OR(O9910&lt;EDA_Outlier_Analysis!$C$10, O9910&gt;EDA_Outlier_Analysis!$C$11),
      "Outlier",
      "Normal"))</f>
        <v>Normal</v>
      </c>
      <c r="R9910" t="str">
        <f>IF(P9910="","",
   IF(OR(P9910 &lt; EDA_Outlier_Analysis!$F$7, P9910 &gt; EDA_Outlier_Analysis!$F$8),
      "Outlier",
      "Normal"))</f>
        <v/>
      </c>
      <c r="S9910" t="str">
        <f>IF(N9910="","",
   IF(OR(N9910 &lt;EDA_Outlier_Analysis!$I$10, N9910 &gt; EDA_Outlier_Analysis!$I$11),
      "Outlier",
      "Normal"))</f>
        <v>Normal</v>
      </c>
    </row>
    <row r="9911" spans="1:19">
      <c r="A9911" t="s">
        <v>20791</v>
      </c>
      <c r="B9911" s="4">
        <v>44902</v>
      </c>
      <c r="C9911" s="2">
        <v>-37297.06</v>
      </c>
      <c r="D9911" t="s">
        <v>840</v>
      </c>
      <c r="E9911" t="s">
        <v>856</v>
      </c>
      <c r="F9911" t="s">
        <v>10</v>
      </c>
      <c r="G9911" t="s">
        <v>24</v>
      </c>
      <c r="I9911" t="s">
        <v>1112</v>
      </c>
      <c r="J9911" t="s">
        <v>20792</v>
      </c>
      <c r="K9911" t="str">
        <f>IF(COUNTIF(Customers!A:A, H9911)&gt;0, "Valid", "Invalid")</f>
        <v>Invalid</v>
      </c>
      <c r="L9911" t="str">
        <f t="shared" si="770"/>
        <v>12</v>
      </c>
      <c r="M9911" t="str">
        <f t="shared" si="771"/>
        <v>2022</v>
      </c>
      <c r="N9911">
        <f t="shared" si="772"/>
        <v>-37297.06</v>
      </c>
      <c r="O9911" t="str">
        <f t="shared" si="773"/>
        <v/>
      </c>
      <c r="P9911">
        <f t="shared" si="774"/>
        <v>37297.06</v>
      </c>
      <c r="Q9911" s="48" t="str">
        <f>IF(O9911="","",
   IF(OR(O9911&lt;EDA_Outlier_Analysis!$C$10, O9911&gt;EDA_Outlier_Analysis!$C$11),
      "Outlier",
      "Normal"))</f>
        <v/>
      </c>
      <c r="R9911" t="str">
        <f>IF(P9911="","",
   IF(OR(P9911 &lt; EDA_Outlier_Analysis!$F$7, P9911 &gt; EDA_Outlier_Analysis!$F$8),
      "Outlier",
      "Normal"))</f>
        <v>Normal</v>
      </c>
      <c r="S9911" t="str">
        <f>IF(N9911="","",
   IF(OR(N9911 &lt;EDA_Outlier_Analysis!$I$10, N9911 &gt; EDA_Outlier_Analysis!$I$11),
      "Outlier",
      "Normal"))</f>
        <v>Normal</v>
      </c>
    </row>
    <row r="9912" spans="1:19">
      <c r="A9912" t="s">
        <v>20793</v>
      </c>
      <c r="B9912" s="4">
        <v>45085</v>
      </c>
      <c r="C9912" s="2">
        <v>58598.77</v>
      </c>
      <c r="D9912" t="s">
        <v>849</v>
      </c>
      <c r="E9912" t="s">
        <v>853</v>
      </c>
      <c r="F9912" t="s">
        <v>11</v>
      </c>
      <c r="G9912" t="s">
        <v>20</v>
      </c>
      <c r="H9912" t="s">
        <v>95</v>
      </c>
      <c r="J9912" t="s">
        <v>20794</v>
      </c>
      <c r="K9912" t="str">
        <f>IF(COUNTIF(Customers!A:A, H9912)&gt;0, "Valid", "Invalid")</f>
        <v>Valid</v>
      </c>
      <c r="L9912" t="str">
        <f t="shared" si="770"/>
        <v>6</v>
      </c>
      <c r="M9912" t="str">
        <f t="shared" si="771"/>
        <v>2023</v>
      </c>
      <c r="N9912">
        <f t="shared" si="772"/>
        <v>58598.77</v>
      </c>
      <c r="O9912">
        <f t="shared" si="773"/>
        <v>58598.77</v>
      </c>
      <c r="P9912" t="str">
        <f t="shared" si="774"/>
        <v/>
      </c>
      <c r="Q9912" s="48" t="str">
        <f>IF(O9912="","",
   IF(OR(O9912&lt;EDA_Outlier_Analysis!$C$10, O9912&gt;EDA_Outlier_Analysis!$C$11),
      "Outlier",
      "Normal"))</f>
        <v>Normal</v>
      </c>
      <c r="R9912" t="str">
        <f>IF(P9912="","",
   IF(OR(P9912 &lt; EDA_Outlier_Analysis!$F$7, P9912 &gt; EDA_Outlier_Analysis!$F$8),
      "Outlier",
      "Normal"))</f>
        <v/>
      </c>
      <c r="S9912" t="str">
        <f>IF(N9912="","",
   IF(OR(N9912 &lt;EDA_Outlier_Analysis!$I$10, N9912 &gt; EDA_Outlier_Analysis!$I$11),
      "Outlier",
      "Normal"))</f>
        <v>Normal</v>
      </c>
    </row>
    <row r="9913" spans="1:19">
      <c r="A9913" t="s">
        <v>20795</v>
      </c>
      <c r="B9913" s="4">
        <v>45248</v>
      </c>
      <c r="C9913" s="2">
        <v>173520.44</v>
      </c>
      <c r="D9913" t="s">
        <v>849</v>
      </c>
      <c r="E9913" t="s">
        <v>868</v>
      </c>
      <c r="F9913" t="s">
        <v>9</v>
      </c>
      <c r="G9913" t="s">
        <v>24</v>
      </c>
      <c r="H9913" t="s">
        <v>617</v>
      </c>
      <c r="J9913" t="s">
        <v>20796</v>
      </c>
      <c r="K9913" t="str">
        <f>IF(COUNTIF(Customers!A:A, H9913)&gt;0, "Valid", "Invalid")</f>
        <v>Valid</v>
      </c>
      <c r="L9913" t="str">
        <f t="shared" si="770"/>
        <v>11</v>
      </c>
      <c r="M9913" t="str">
        <f t="shared" si="771"/>
        <v>2023</v>
      </c>
      <c r="N9913">
        <f t="shared" si="772"/>
        <v>173520.44</v>
      </c>
      <c r="O9913">
        <f t="shared" si="773"/>
        <v>173520.44</v>
      </c>
      <c r="P9913" t="str">
        <f t="shared" si="774"/>
        <v/>
      </c>
      <c r="Q9913" s="48" t="str">
        <f>IF(O9913="","",
   IF(OR(O9913&lt;EDA_Outlier_Analysis!$C$10, O9913&gt;EDA_Outlier_Analysis!$C$11),
      "Outlier",
      "Normal"))</f>
        <v>Normal</v>
      </c>
      <c r="R9913" t="str">
        <f>IF(P9913="","",
   IF(OR(P9913 &lt; EDA_Outlier_Analysis!$F$7, P9913 &gt; EDA_Outlier_Analysis!$F$8),
      "Outlier",
      "Normal"))</f>
        <v/>
      </c>
      <c r="S9913" t="str">
        <f>IF(N9913="","",
   IF(OR(N9913 &lt;EDA_Outlier_Analysis!$I$10, N9913 &gt; EDA_Outlier_Analysis!$I$11),
      "Outlier",
      "Normal"))</f>
        <v>Normal</v>
      </c>
    </row>
    <row r="9914" spans="1:19">
      <c r="A9914" t="s">
        <v>20797</v>
      </c>
      <c r="B9914" s="4">
        <v>45025</v>
      </c>
      <c r="C9914" s="2">
        <v>124982.11</v>
      </c>
      <c r="D9914" t="s">
        <v>849</v>
      </c>
      <c r="E9914" t="s">
        <v>868</v>
      </c>
      <c r="F9914" t="s">
        <v>11</v>
      </c>
      <c r="G9914" t="s">
        <v>24</v>
      </c>
      <c r="H9914" t="s">
        <v>397</v>
      </c>
      <c r="J9914" t="s">
        <v>20798</v>
      </c>
      <c r="K9914" t="str">
        <f>IF(COUNTIF(Customers!A:A, H9914)&gt;0, "Valid", "Invalid")</f>
        <v>Valid</v>
      </c>
      <c r="L9914" t="str">
        <f t="shared" si="770"/>
        <v>4</v>
      </c>
      <c r="M9914" t="str">
        <f t="shared" si="771"/>
        <v>2023</v>
      </c>
      <c r="N9914">
        <f t="shared" si="772"/>
        <v>124982.11</v>
      </c>
      <c r="O9914">
        <f t="shared" si="773"/>
        <v>124982.11</v>
      </c>
      <c r="P9914" t="str">
        <f t="shared" si="774"/>
        <v/>
      </c>
      <c r="Q9914" s="48" t="str">
        <f>IF(O9914="","",
   IF(OR(O9914&lt;EDA_Outlier_Analysis!$C$10, O9914&gt;EDA_Outlier_Analysis!$C$11),
      "Outlier",
      "Normal"))</f>
        <v>Normal</v>
      </c>
      <c r="R9914" t="str">
        <f>IF(P9914="","",
   IF(OR(P9914 &lt; EDA_Outlier_Analysis!$F$7, P9914 &gt; EDA_Outlier_Analysis!$F$8),
      "Outlier",
      "Normal"))</f>
        <v/>
      </c>
      <c r="S9914" t="str">
        <f>IF(N9914="","",
   IF(OR(N9914 &lt;EDA_Outlier_Analysis!$I$10, N9914 &gt; EDA_Outlier_Analysis!$I$11),
      "Outlier",
      "Normal"))</f>
        <v>Normal</v>
      </c>
    </row>
    <row r="9915" spans="1:19">
      <c r="A9915" t="s">
        <v>20799</v>
      </c>
      <c r="B9915" s="4">
        <v>45192</v>
      </c>
      <c r="C9915" s="2">
        <v>183748.52</v>
      </c>
      <c r="D9915" t="s">
        <v>849</v>
      </c>
      <c r="E9915" t="s">
        <v>850</v>
      </c>
      <c r="F9915" t="s">
        <v>10</v>
      </c>
      <c r="G9915" t="s">
        <v>24</v>
      </c>
      <c r="H9915" t="s">
        <v>553</v>
      </c>
      <c r="J9915" t="s">
        <v>20800</v>
      </c>
      <c r="K9915" t="str">
        <f>IF(COUNTIF(Customers!A:A, H9915)&gt;0, "Valid", "Invalid")</f>
        <v>Valid</v>
      </c>
      <c r="L9915" t="str">
        <f t="shared" si="770"/>
        <v>9</v>
      </c>
      <c r="M9915" t="str">
        <f t="shared" si="771"/>
        <v>2023</v>
      </c>
      <c r="N9915">
        <f t="shared" si="772"/>
        <v>183748.52</v>
      </c>
      <c r="O9915">
        <f t="shared" si="773"/>
        <v>183748.52</v>
      </c>
      <c r="P9915" t="str">
        <f t="shared" si="774"/>
        <v/>
      </c>
      <c r="Q9915" s="48" t="str">
        <f>IF(O9915="","",
   IF(OR(O9915&lt;EDA_Outlier_Analysis!$C$10, O9915&gt;EDA_Outlier_Analysis!$C$11),
      "Outlier",
      "Normal"))</f>
        <v>Normal</v>
      </c>
      <c r="R9915" t="str">
        <f>IF(P9915="","",
   IF(OR(P9915 &lt; EDA_Outlier_Analysis!$F$7, P9915 &gt; EDA_Outlier_Analysis!$F$8),
      "Outlier",
      "Normal"))</f>
        <v/>
      </c>
      <c r="S9915" t="str">
        <f>IF(N9915="","",
   IF(OR(N9915 &lt;EDA_Outlier_Analysis!$I$10, N9915 &gt; EDA_Outlier_Analysis!$I$11),
      "Outlier",
      "Normal"))</f>
        <v>Normal</v>
      </c>
    </row>
    <row r="9916" spans="1:19">
      <c r="A9916" t="s">
        <v>20801</v>
      </c>
      <c r="B9916" s="4">
        <v>44600</v>
      </c>
      <c r="C9916" s="2">
        <v>-31032.42</v>
      </c>
      <c r="D9916" t="s">
        <v>840</v>
      </c>
      <c r="E9916" t="s">
        <v>864</v>
      </c>
      <c r="F9916" t="s">
        <v>9</v>
      </c>
      <c r="G9916" t="s">
        <v>20</v>
      </c>
      <c r="I9916" t="s">
        <v>3078</v>
      </c>
      <c r="J9916" t="s">
        <v>20802</v>
      </c>
      <c r="K9916" t="str">
        <f>IF(COUNTIF(Customers!A:A, H9916)&gt;0, "Valid", "Invalid")</f>
        <v>Invalid</v>
      </c>
      <c r="L9916" t="str">
        <f t="shared" si="770"/>
        <v>2</v>
      </c>
      <c r="M9916" t="str">
        <f t="shared" si="771"/>
        <v>2022</v>
      </c>
      <c r="N9916">
        <f t="shared" si="772"/>
        <v>-31032.42</v>
      </c>
      <c r="O9916" t="str">
        <f t="shared" si="773"/>
        <v/>
      </c>
      <c r="P9916">
        <f t="shared" si="774"/>
        <v>31032.42</v>
      </c>
      <c r="Q9916" s="48" t="str">
        <f>IF(O9916="","",
   IF(OR(O9916&lt;EDA_Outlier_Analysis!$C$10, O9916&gt;EDA_Outlier_Analysis!$C$11),
      "Outlier",
      "Normal"))</f>
        <v/>
      </c>
      <c r="R9916" t="str">
        <f>IF(P9916="","",
   IF(OR(P9916 &lt; EDA_Outlier_Analysis!$F$7, P9916 &gt; EDA_Outlier_Analysis!$F$8),
      "Outlier",
      "Normal"))</f>
        <v>Normal</v>
      </c>
      <c r="S9916" t="str">
        <f>IF(N9916="","",
   IF(OR(N9916 &lt;EDA_Outlier_Analysis!$I$10, N9916 &gt; EDA_Outlier_Analysis!$I$11),
      "Outlier",
      "Normal"))</f>
        <v>Normal</v>
      </c>
    </row>
    <row r="9917" spans="1:19">
      <c r="A9917" t="s">
        <v>20803</v>
      </c>
      <c r="B9917" s="4">
        <v>44595</v>
      </c>
      <c r="C9917" s="2">
        <v>207032.03</v>
      </c>
      <c r="D9917" t="s">
        <v>849</v>
      </c>
      <c r="E9917" t="s">
        <v>853</v>
      </c>
      <c r="F9917" t="s">
        <v>9</v>
      </c>
      <c r="G9917" t="s">
        <v>34</v>
      </c>
      <c r="H9917" t="s">
        <v>59</v>
      </c>
      <c r="J9917" t="s">
        <v>20804</v>
      </c>
      <c r="K9917" t="str">
        <f>IF(COUNTIF(Customers!A:A, H9917)&gt;0, "Valid", "Invalid")</f>
        <v>Valid</v>
      </c>
      <c r="L9917" t="str">
        <f t="shared" si="770"/>
        <v>2</v>
      </c>
      <c r="M9917" t="str">
        <f t="shared" si="771"/>
        <v>2022</v>
      </c>
      <c r="N9917">
        <f t="shared" si="772"/>
        <v>207032.03</v>
      </c>
      <c r="O9917">
        <f t="shared" si="773"/>
        <v>207032.03</v>
      </c>
      <c r="P9917" t="str">
        <f t="shared" si="774"/>
        <v/>
      </c>
      <c r="Q9917" s="48" t="str">
        <f>IF(O9917="","",
   IF(OR(O9917&lt;EDA_Outlier_Analysis!$C$10, O9917&gt;EDA_Outlier_Analysis!$C$11),
      "Outlier",
      "Normal"))</f>
        <v>Normal</v>
      </c>
      <c r="R9917" t="str">
        <f>IF(P9917="","",
   IF(OR(P9917 &lt; EDA_Outlier_Analysis!$F$7, P9917 &gt; EDA_Outlier_Analysis!$F$8),
      "Outlier",
      "Normal"))</f>
        <v/>
      </c>
      <c r="S9917" t="str">
        <f>IF(N9917="","",
   IF(OR(N9917 &lt;EDA_Outlier_Analysis!$I$10, N9917 &gt; EDA_Outlier_Analysis!$I$11),
      "Outlier",
      "Normal"))</f>
        <v>Normal</v>
      </c>
    </row>
    <row r="9918" spans="1:19">
      <c r="A9918" t="s">
        <v>20805</v>
      </c>
      <c r="B9918" s="4">
        <v>45057</v>
      </c>
      <c r="C9918" s="2">
        <v>-37327.19</v>
      </c>
      <c r="D9918" t="s">
        <v>840</v>
      </c>
      <c r="E9918" t="s">
        <v>905</v>
      </c>
      <c r="F9918" t="s">
        <v>9</v>
      </c>
      <c r="G9918" t="s">
        <v>34</v>
      </c>
      <c r="I9918" t="s">
        <v>1813</v>
      </c>
      <c r="J9918" t="s">
        <v>20806</v>
      </c>
      <c r="K9918" t="str">
        <f>IF(COUNTIF(Customers!A:A, H9918)&gt;0, "Valid", "Invalid")</f>
        <v>Invalid</v>
      </c>
      <c r="L9918" t="str">
        <f t="shared" si="770"/>
        <v>5</v>
      </c>
      <c r="M9918" t="str">
        <f t="shared" si="771"/>
        <v>2023</v>
      </c>
      <c r="N9918">
        <f t="shared" si="772"/>
        <v>-37327.19</v>
      </c>
      <c r="O9918" t="str">
        <f t="shared" si="773"/>
        <v/>
      </c>
      <c r="P9918">
        <f t="shared" si="774"/>
        <v>37327.19</v>
      </c>
      <c r="Q9918" s="48" t="str">
        <f>IF(O9918="","",
   IF(OR(O9918&lt;EDA_Outlier_Analysis!$C$10, O9918&gt;EDA_Outlier_Analysis!$C$11),
      "Outlier",
      "Normal"))</f>
        <v/>
      </c>
      <c r="R9918" t="str">
        <f>IF(P9918="","",
   IF(OR(P9918 &lt; EDA_Outlier_Analysis!$F$7, P9918 &gt; EDA_Outlier_Analysis!$F$8),
      "Outlier",
      "Normal"))</f>
        <v>Normal</v>
      </c>
      <c r="S9918" t="str">
        <f>IF(N9918="","",
   IF(OR(N9918 &lt;EDA_Outlier_Analysis!$I$10, N9918 &gt; EDA_Outlier_Analysis!$I$11),
      "Outlier",
      "Normal"))</f>
        <v>Normal</v>
      </c>
    </row>
    <row r="9919" spans="1:19">
      <c r="A9919" t="s">
        <v>20807</v>
      </c>
      <c r="B9919" s="4">
        <v>44587</v>
      </c>
      <c r="C9919" s="2">
        <v>260207.13</v>
      </c>
      <c r="D9919" t="s">
        <v>849</v>
      </c>
      <c r="E9919" t="s">
        <v>868</v>
      </c>
      <c r="F9919" t="s">
        <v>11</v>
      </c>
      <c r="G9919" t="s">
        <v>31</v>
      </c>
      <c r="H9919" t="s">
        <v>531</v>
      </c>
      <c r="J9919" t="s">
        <v>20808</v>
      </c>
      <c r="K9919" t="str">
        <f>IF(COUNTIF(Customers!A:A, H9919)&gt;0, "Valid", "Invalid")</f>
        <v>Valid</v>
      </c>
      <c r="L9919" t="str">
        <f t="shared" si="770"/>
        <v>1</v>
      </c>
      <c r="M9919" t="str">
        <f t="shared" si="771"/>
        <v>2022</v>
      </c>
      <c r="N9919">
        <f t="shared" si="772"/>
        <v>260207.13</v>
      </c>
      <c r="O9919">
        <f t="shared" si="773"/>
        <v>260207.13</v>
      </c>
      <c r="P9919" t="str">
        <f t="shared" si="774"/>
        <v/>
      </c>
      <c r="Q9919" s="48" t="str">
        <f>IF(O9919="","",
   IF(OR(O9919&lt;EDA_Outlier_Analysis!$C$10, O9919&gt;EDA_Outlier_Analysis!$C$11),
      "Outlier",
      "Normal"))</f>
        <v>Normal</v>
      </c>
      <c r="R9919" t="str">
        <f>IF(P9919="","",
   IF(OR(P9919 &lt; EDA_Outlier_Analysis!$F$7, P9919 &gt; EDA_Outlier_Analysis!$F$8),
      "Outlier",
      "Normal"))</f>
        <v/>
      </c>
      <c r="S9919" t="str">
        <f>IF(N9919="","",
   IF(OR(N9919 &lt;EDA_Outlier_Analysis!$I$10, N9919 &gt; EDA_Outlier_Analysis!$I$11),
      "Outlier",
      "Normal"))</f>
        <v>Normal</v>
      </c>
    </row>
    <row r="9920" spans="1:19">
      <c r="A9920" t="s">
        <v>20809</v>
      </c>
      <c r="B9920" s="4">
        <v>45039</v>
      </c>
      <c r="C9920" s="2">
        <v>173237.85</v>
      </c>
      <c r="D9920" t="s">
        <v>849</v>
      </c>
      <c r="E9920" t="s">
        <v>850</v>
      </c>
      <c r="F9920" t="s">
        <v>9</v>
      </c>
      <c r="G9920" t="s">
        <v>31</v>
      </c>
      <c r="H9920" t="s">
        <v>205</v>
      </c>
      <c r="J9920" t="s">
        <v>20810</v>
      </c>
      <c r="K9920" t="str">
        <f>IF(COUNTIF(Customers!A:A, H9920)&gt;0, "Valid", "Invalid")</f>
        <v>Valid</v>
      </c>
      <c r="L9920" t="str">
        <f t="shared" si="770"/>
        <v>4</v>
      </c>
      <c r="M9920" t="str">
        <f t="shared" si="771"/>
        <v>2023</v>
      </c>
      <c r="N9920">
        <f t="shared" si="772"/>
        <v>173237.85</v>
      </c>
      <c r="O9920">
        <f t="shared" si="773"/>
        <v>173237.85</v>
      </c>
      <c r="P9920" t="str">
        <f t="shared" si="774"/>
        <v/>
      </c>
      <c r="Q9920" s="48" t="str">
        <f>IF(O9920="","",
   IF(OR(O9920&lt;EDA_Outlier_Analysis!$C$10, O9920&gt;EDA_Outlier_Analysis!$C$11),
      "Outlier",
      "Normal"))</f>
        <v>Normal</v>
      </c>
      <c r="R9920" t="str">
        <f>IF(P9920="","",
   IF(OR(P9920 &lt; EDA_Outlier_Analysis!$F$7, P9920 &gt; EDA_Outlier_Analysis!$F$8),
      "Outlier",
      "Normal"))</f>
        <v/>
      </c>
      <c r="S9920" t="str">
        <f>IF(N9920="","",
   IF(OR(N9920 &lt;EDA_Outlier_Analysis!$I$10, N9920 &gt; EDA_Outlier_Analysis!$I$11),
      "Outlier",
      "Normal"))</f>
        <v>Normal</v>
      </c>
    </row>
    <row r="9921" spans="1:19">
      <c r="A9921" t="s">
        <v>20811</v>
      </c>
      <c r="B9921" s="4">
        <v>44693</v>
      </c>
      <c r="C9921" s="2">
        <v>-36999.65</v>
      </c>
      <c r="D9921" t="s">
        <v>840</v>
      </c>
      <c r="E9921" t="s">
        <v>856</v>
      </c>
      <c r="F9921" t="s">
        <v>10</v>
      </c>
      <c r="G9921" t="s">
        <v>34</v>
      </c>
      <c r="I9921" t="s">
        <v>1340</v>
      </c>
      <c r="J9921" t="s">
        <v>20812</v>
      </c>
      <c r="K9921" t="str">
        <f>IF(COUNTIF(Customers!A:A, H9921)&gt;0, "Valid", "Invalid")</f>
        <v>Invalid</v>
      </c>
      <c r="L9921" t="str">
        <f t="shared" si="770"/>
        <v>5</v>
      </c>
      <c r="M9921" t="str">
        <f t="shared" si="771"/>
        <v>2022</v>
      </c>
      <c r="N9921">
        <f t="shared" si="772"/>
        <v>-36999.65</v>
      </c>
      <c r="O9921" t="str">
        <f t="shared" si="773"/>
        <v/>
      </c>
      <c r="P9921">
        <f t="shared" si="774"/>
        <v>36999.65</v>
      </c>
      <c r="Q9921" s="48" t="str">
        <f>IF(O9921="","",
   IF(OR(O9921&lt;EDA_Outlier_Analysis!$C$10, O9921&gt;EDA_Outlier_Analysis!$C$11),
      "Outlier",
      "Normal"))</f>
        <v/>
      </c>
      <c r="R9921" t="str">
        <f>IF(P9921="","",
   IF(OR(P9921 &lt; EDA_Outlier_Analysis!$F$7, P9921 &gt; EDA_Outlier_Analysis!$F$8),
      "Outlier",
      "Normal"))</f>
        <v>Normal</v>
      </c>
      <c r="S9921" t="str">
        <f>IF(N9921="","",
   IF(OR(N9921 &lt;EDA_Outlier_Analysis!$I$10, N9921 &gt; EDA_Outlier_Analysis!$I$11),
      "Outlier",
      "Normal"))</f>
        <v>Normal</v>
      </c>
    </row>
    <row r="9922" spans="1:19">
      <c r="A9922" t="s">
        <v>20813</v>
      </c>
      <c r="B9922" s="4">
        <v>44907</v>
      </c>
      <c r="C9922" s="2">
        <v>-17514.400000000001</v>
      </c>
      <c r="D9922" t="s">
        <v>840</v>
      </c>
      <c r="E9922" t="s">
        <v>905</v>
      </c>
      <c r="F9922" t="s">
        <v>9</v>
      </c>
      <c r="G9922" t="s">
        <v>20</v>
      </c>
      <c r="I9922" t="s">
        <v>1284</v>
      </c>
      <c r="J9922" t="s">
        <v>20814</v>
      </c>
      <c r="K9922" t="str">
        <f>IF(COUNTIF(Customers!A:A, H9922)&gt;0, "Valid", "Invalid")</f>
        <v>Invalid</v>
      </c>
      <c r="L9922" t="str">
        <f t="shared" si="770"/>
        <v>12</v>
      </c>
      <c r="M9922" t="str">
        <f t="shared" si="771"/>
        <v>2022</v>
      </c>
      <c r="N9922">
        <f t="shared" si="772"/>
        <v>-17514.400000000001</v>
      </c>
      <c r="O9922" t="str">
        <f t="shared" si="773"/>
        <v/>
      </c>
      <c r="P9922">
        <f t="shared" si="774"/>
        <v>17514.400000000001</v>
      </c>
      <c r="Q9922" s="48" t="str">
        <f>IF(O9922="","",
   IF(OR(O9922&lt;EDA_Outlier_Analysis!$C$10, O9922&gt;EDA_Outlier_Analysis!$C$11),
      "Outlier",
      "Normal"))</f>
        <v/>
      </c>
      <c r="R9922" t="str">
        <f>IF(P9922="","",
   IF(OR(P9922 &lt; EDA_Outlier_Analysis!$F$7, P9922 &gt; EDA_Outlier_Analysis!$F$8),
      "Outlier",
      "Normal"))</f>
        <v>Outlier</v>
      </c>
      <c r="S9922" t="str">
        <f>IF(N9922="","",
   IF(OR(N9922 &lt;EDA_Outlier_Analysis!$I$10, N9922 &gt; EDA_Outlier_Analysis!$I$11),
      "Outlier",
      "Normal"))</f>
        <v>Normal</v>
      </c>
    </row>
    <row r="9923" spans="1:19">
      <c r="A9923" t="s">
        <v>20815</v>
      </c>
      <c r="B9923" s="4">
        <v>44617</v>
      </c>
      <c r="C9923" s="2">
        <v>-28827.1</v>
      </c>
      <c r="D9923" t="s">
        <v>840</v>
      </c>
      <c r="E9923" t="s">
        <v>905</v>
      </c>
      <c r="F9923" t="s">
        <v>10</v>
      </c>
      <c r="G9923" t="s">
        <v>34</v>
      </c>
      <c r="I9923" t="s">
        <v>2555</v>
      </c>
      <c r="J9923" t="s">
        <v>20816</v>
      </c>
      <c r="K9923" t="str">
        <f>IF(COUNTIF(Customers!A:A, H9923)&gt;0, "Valid", "Invalid")</f>
        <v>Invalid</v>
      </c>
      <c r="L9923" t="str">
        <f t="shared" ref="L9923:L9986" si="775">TEXT(B9923,"m")</f>
        <v>2</v>
      </c>
      <c r="M9923" t="str">
        <f t="shared" ref="M9923:M9986" si="776">TEXT(B9923,"yyyy")</f>
        <v>2022</v>
      </c>
      <c r="N9923">
        <f t="shared" ref="N9923:N9986" si="777">IF(D9923="Revenue",C9923,-ABS(C9923))</f>
        <v>-28827.1</v>
      </c>
      <c r="O9923" t="str">
        <f t="shared" ref="O9923:O9986" si="778">IF(D9923="Revenue", C9923, "")</f>
        <v/>
      </c>
      <c r="P9923">
        <f t="shared" ref="P9923:P9986" si="779">IF(D9923="Expense", ABS(C9923), "")</f>
        <v>28827.1</v>
      </c>
      <c r="Q9923" s="48" t="str">
        <f>IF(O9923="","",
   IF(OR(O9923&lt;EDA_Outlier_Analysis!$C$10, O9923&gt;EDA_Outlier_Analysis!$C$11),
      "Outlier",
      "Normal"))</f>
        <v/>
      </c>
      <c r="R9923" t="str">
        <f>IF(P9923="","",
   IF(OR(P9923 &lt; EDA_Outlier_Analysis!$F$7, P9923 &gt; EDA_Outlier_Analysis!$F$8),
      "Outlier",
      "Normal"))</f>
        <v>Normal</v>
      </c>
      <c r="S9923" t="str">
        <f>IF(N9923="","",
   IF(OR(N9923 &lt;EDA_Outlier_Analysis!$I$10, N9923 &gt; EDA_Outlier_Analysis!$I$11),
      "Outlier",
      "Normal"))</f>
        <v>Normal</v>
      </c>
    </row>
    <row r="9924" spans="1:19">
      <c r="A9924" t="s">
        <v>20817</v>
      </c>
      <c r="B9924" s="4">
        <v>44961</v>
      </c>
      <c r="C9924" s="2">
        <v>170132.35</v>
      </c>
      <c r="D9924" t="s">
        <v>849</v>
      </c>
      <c r="E9924" t="s">
        <v>850</v>
      </c>
      <c r="F9924" t="s">
        <v>11</v>
      </c>
      <c r="G9924" t="s">
        <v>20</v>
      </c>
      <c r="H9924" t="s">
        <v>407</v>
      </c>
      <c r="J9924" t="s">
        <v>20818</v>
      </c>
      <c r="K9924" t="str">
        <f>IF(COUNTIF(Customers!A:A, H9924)&gt;0, "Valid", "Invalid")</f>
        <v>Valid</v>
      </c>
      <c r="L9924" t="str">
        <f t="shared" si="775"/>
        <v>2</v>
      </c>
      <c r="M9924" t="str">
        <f t="shared" si="776"/>
        <v>2023</v>
      </c>
      <c r="N9924">
        <f t="shared" si="777"/>
        <v>170132.35</v>
      </c>
      <c r="O9924">
        <f t="shared" si="778"/>
        <v>170132.35</v>
      </c>
      <c r="P9924" t="str">
        <f t="shared" si="779"/>
        <v/>
      </c>
      <c r="Q9924" s="48" t="str">
        <f>IF(O9924="","",
   IF(OR(O9924&lt;EDA_Outlier_Analysis!$C$10, O9924&gt;EDA_Outlier_Analysis!$C$11),
      "Outlier",
      "Normal"))</f>
        <v>Normal</v>
      </c>
      <c r="R9924" t="str">
        <f>IF(P9924="","",
   IF(OR(P9924 &lt; EDA_Outlier_Analysis!$F$7, P9924 &gt; EDA_Outlier_Analysis!$F$8),
      "Outlier",
      "Normal"))</f>
        <v/>
      </c>
      <c r="S9924" t="str">
        <f>IF(N9924="","",
   IF(OR(N9924 &lt;EDA_Outlier_Analysis!$I$10, N9924 &gt; EDA_Outlier_Analysis!$I$11),
      "Outlier",
      "Normal"))</f>
        <v>Normal</v>
      </c>
    </row>
    <row r="9925" spans="1:19">
      <c r="A9925" t="s">
        <v>20819</v>
      </c>
      <c r="B9925" s="4">
        <v>45011</v>
      </c>
      <c r="C9925" s="2">
        <v>-31882.02</v>
      </c>
      <c r="D9925" t="s">
        <v>840</v>
      </c>
      <c r="E9925" t="s">
        <v>856</v>
      </c>
      <c r="F9925" t="s">
        <v>9</v>
      </c>
      <c r="G9925" t="s">
        <v>24</v>
      </c>
      <c r="I9925" t="s">
        <v>939</v>
      </c>
      <c r="J9925" t="s">
        <v>20820</v>
      </c>
      <c r="K9925" t="str">
        <f>IF(COUNTIF(Customers!A:A, H9925)&gt;0, "Valid", "Invalid")</f>
        <v>Invalid</v>
      </c>
      <c r="L9925" t="str">
        <f t="shared" si="775"/>
        <v>3</v>
      </c>
      <c r="M9925" t="str">
        <f t="shared" si="776"/>
        <v>2023</v>
      </c>
      <c r="N9925">
        <f t="shared" si="777"/>
        <v>-31882.02</v>
      </c>
      <c r="O9925" t="str">
        <f t="shared" si="778"/>
        <v/>
      </c>
      <c r="P9925">
        <f t="shared" si="779"/>
        <v>31882.02</v>
      </c>
      <c r="Q9925" s="48" t="str">
        <f>IF(O9925="","",
   IF(OR(O9925&lt;EDA_Outlier_Analysis!$C$10, O9925&gt;EDA_Outlier_Analysis!$C$11),
      "Outlier",
      "Normal"))</f>
        <v/>
      </c>
      <c r="R9925" t="str">
        <f>IF(P9925="","",
   IF(OR(P9925 &lt; EDA_Outlier_Analysis!$F$7, P9925 &gt; EDA_Outlier_Analysis!$F$8),
      "Outlier",
      "Normal"))</f>
        <v>Normal</v>
      </c>
      <c r="S9925" t="str">
        <f>IF(N9925="","",
   IF(OR(N9925 &lt;EDA_Outlier_Analysis!$I$10, N9925 &gt; EDA_Outlier_Analysis!$I$11),
      "Outlier",
      "Normal"))</f>
        <v>Normal</v>
      </c>
    </row>
    <row r="9926" spans="1:19">
      <c r="A9926" t="s">
        <v>20821</v>
      </c>
      <c r="B9926" s="4">
        <v>45084</v>
      </c>
      <c r="C9926" s="2">
        <v>184050.65</v>
      </c>
      <c r="D9926" t="s">
        <v>849</v>
      </c>
      <c r="E9926" t="s">
        <v>853</v>
      </c>
      <c r="F9926" t="s">
        <v>11</v>
      </c>
      <c r="G9926" t="s">
        <v>34</v>
      </c>
      <c r="H9926" t="s">
        <v>319</v>
      </c>
      <c r="J9926" t="s">
        <v>20822</v>
      </c>
      <c r="K9926" t="str">
        <f>IF(COUNTIF(Customers!A:A, H9926)&gt;0, "Valid", "Invalid")</f>
        <v>Valid</v>
      </c>
      <c r="L9926" t="str">
        <f t="shared" si="775"/>
        <v>6</v>
      </c>
      <c r="M9926" t="str">
        <f t="shared" si="776"/>
        <v>2023</v>
      </c>
      <c r="N9926">
        <f t="shared" si="777"/>
        <v>184050.65</v>
      </c>
      <c r="O9926">
        <f t="shared" si="778"/>
        <v>184050.65</v>
      </c>
      <c r="P9926" t="str">
        <f t="shared" si="779"/>
        <v/>
      </c>
      <c r="Q9926" s="48" t="str">
        <f>IF(O9926="","",
   IF(OR(O9926&lt;EDA_Outlier_Analysis!$C$10, O9926&gt;EDA_Outlier_Analysis!$C$11),
      "Outlier",
      "Normal"))</f>
        <v>Normal</v>
      </c>
      <c r="R9926" t="str">
        <f>IF(P9926="","",
   IF(OR(P9926 &lt; EDA_Outlier_Analysis!$F$7, P9926 &gt; EDA_Outlier_Analysis!$F$8),
      "Outlier",
      "Normal"))</f>
        <v/>
      </c>
      <c r="S9926" t="str">
        <f>IF(N9926="","",
   IF(OR(N9926 &lt;EDA_Outlier_Analysis!$I$10, N9926 &gt; EDA_Outlier_Analysis!$I$11),
      "Outlier",
      "Normal"))</f>
        <v>Normal</v>
      </c>
    </row>
    <row r="9927" spans="1:19">
      <c r="A9927" t="s">
        <v>20823</v>
      </c>
      <c r="B9927" s="4">
        <v>45007</v>
      </c>
      <c r="C9927" s="2">
        <v>-59355.45</v>
      </c>
      <c r="D9927" t="s">
        <v>840</v>
      </c>
      <c r="E9927" t="s">
        <v>905</v>
      </c>
      <c r="F9927" t="s">
        <v>11</v>
      </c>
      <c r="G9927" t="s">
        <v>24</v>
      </c>
      <c r="I9927" t="s">
        <v>1971</v>
      </c>
      <c r="J9927" t="s">
        <v>20824</v>
      </c>
      <c r="K9927" t="str">
        <f>IF(COUNTIF(Customers!A:A, H9927)&gt;0, "Valid", "Invalid")</f>
        <v>Invalid</v>
      </c>
      <c r="L9927" t="str">
        <f t="shared" si="775"/>
        <v>3</v>
      </c>
      <c r="M9927" t="str">
        <f t="shared" si="776"/>
        <v>2023</v>
      </c>
      <c r="N9927">
        <f t="shared" si="777"/>
        <v>-59355.45</v>
      </c>
      <c r="O9927" t="str">
        <f t="shared" si="778"/>
        <v/>
      </c>
      <c r="P9927">
        <f t="shared" si="779"/>
        <v>59355.45</v>
      </c>
      <c r="Q9927" s="48" t="str">
        <f>IF(O9927="","",
   IF(OR(O9927&lt;EDA_Outlier_Analysis!$C$10, O9927&gt;EDA_Outlier_Analysis!$C$11),
      "Outlier",
      "Normal"))</f>
        <v/>
      </c>
      <c r="R9927" t="str">
        <f>IF(P9927="","",
   IF(OR(P9927 &lt; EDA_Outlier_Analysis!$F$7, P9927 &gt; EDA_Outlier_Analysis!$F$8),
      "Outlier",
      "Normal"))</f>
        <v>Outlier</v>
      </c>
      <c r="S9927" t="str">
        <f>IF(N9927="","",
   IF(OR(N9927 &lt;EDA_Outlier_Analysis!$I$10, N9927 &gt; EDA_Outlier_Analysis!$I$11),
      "Outlier",
      "Normal"))</f>
        <v>Normal</v>
      </c>
    </row>
    <row r="9928" spans="1:19">
      <c r="A9928" t="s">
        <v>20825</v>
      </c>
      <c r="B9928" s="4">
        <v>45121</v>
      </c>
      <c r="C9928" s="2">
        <v>148829.38</v>
      </c>
      <c r="D9928" t="s">
        <v>849</v>
      </c>
      <c r="E9928" t="s">
        <v>850</v>
      </c>
      <c r="F9928" t="s">
        <v>10</v>
      </c>
      <c r="G9928" t="s">
        <v>24</v>
      </c>
      <c r="H9928" t="s">
        <v>191</v>
      </c>
      <c r="J9928" t="s">
        <v>20826</v>
      </c>
      <c r="K9928" t="str">
        <f>IF(COUNTIF(Customers!A:A, H9928)&gt;0, "Valid", "Invalid")</f>
        <v>Valid</v>
      </c>
      <c r="L9928" t="str">
        <f t="shared" si="775"/>
        <v>7</v>
      </c>
      <c r="M9928" t="str">
        <f t="shared" si="776"/>
        <v>2023</v>
      </c>
      <c r="N9928">
        <f t="shared" si="777"/>
        <v>148829.38</v>
      </c>
      <c r="O9928">
        <f t="shared" si="778"/>
        <v>148829.38</v>
      </c>
      <c r="P9928" t="str">
        <f t="shared" si="779"/>
        <v/>
      </c>
      <c r="Q9928" s="48" t="str">
        <f>IF(O9928="","",
   IF(OR(O9928&lt;EDA_Outlier_Analysis!$C$10, O9928&gt;EDA_Outlier_Analysis!$C$11),
      "Outlier",
      "Normal"))</f>
        <v>Normal</v>
      </c>
      <c r="R9928" t="str">
        <f>IF(P9928="","",
   IF(OR(P9928 &lt; EDA_Outlier_Analysis!$F$7, P9928 &gt; EDA_Outlier_Analysis!$F$8),
      "Outlier",
      "Normal"))</f>
        <v/>
      </c>
      <c r="S9928" t="str">
        <f>IF(N9928="","",
   IF(OR(N9928 &lt;EDA_Outlier_Analysis!$I$10, N9928 &gt; EDA_Outlier_Analysis!$I$11),
      "Outlier",
      "Normal"))</f>
        <v>Normal</v>
      </c>
    </row>
    <row r="9929" spans="1:19">
      <c r="A9929" t="s">
        <v>20827</v>
      </c>
      <c r="B9929" s="4">
        <v>45195</v>
      </c>
      <c r="C9929" s="2">
        <v>-53957.760000000002</v>
      </c>
      <c r="D9929" t="s">
        <v>840</v>
      </c>
      <c r="E9929" t="s">
        <v>856</v>
      </c>
      <c r="F9929" t="s">
        <v>11</v>
      </c>
      <c r="G9929" t="s">
        <v>31</v>
      </c>
      <c r="I9929" t="s">
        <v>1117</v>
      </c>
      <c r="J9929" t="s">
        <v>20828</v>
      </c>
      <c r="K9929" t="str">
        <f>IF(COUNTIF(Customers!A:A, H9929)&gt;0, "Valid", "Invalid")</f>
        <v>Invalid</v>
      </c>
      <c r="L9929" t="str">
        <f t="shared" si="775"/>
        <v>9</v>
      </c>
      <c r="M9929" t="str">
        <f t="shared" si="776"/>
        <v>2023</v>
      </c>
      <c r="N9929">
        <f t="shared" si="777"/>
        <v>-53957.760000000002</v>
      </c>
      <c r="O9929" t="str">
        <f t="shared" si="778"/>
        <v/>
      </c>
      <c r="P9929">
        <f t="shared" si="779"/>
        <v>53957.760000000002</v>
      </c>
      <c r="Q9929" s="48" t="str">
        <f>IF(O9929="","",
   IF(OR(O9929&lt;EDA_Outlier_Analysis!$C$10, O9929&gt;EDA_Outlier_Analysis!$C$11),
      "Outlier",
      "Normal"))</f>
        <v/>
      </c>
      <c r="R9929" t="str">
        <f>IF(P9929="","",
   IF(OR(P9929 &lt; EDA_Outlier_Analysis!$F$7, P9929 &gt; EDA_Outlier_Analysis!$F$8),
      "Outlier",
      "Normal"))</f>
        <v>Outlier</v>
      </c>
      <c r="S9929" t="str">
        <f>IF(N9929="","",
   IF(OR(N9929 &lt;EDA_Outlier_Analysis!$I$10, N9929 &gt; EDA_Outlier_Analysis!$I$11),
      "Outlier",
      "Normal"))</f>
        <v>Normal</v>
      </c>
    </row>
    <row r="9930" spans="1:19">
      <c r="A9930" t="s">
        <v>20829</v>
      </c>
      <c r="B9930" s="4">
        <v>45287</v>
      </c>
      <c r="C9930" s="2">
        <v>22423.02</v>
      </c>
      <c r="D9930" t="s">
        <v>873</v>
      </c>
      <c r="E9930" t="s">
        <v>873</v>
      </c>
      <c r="F9930" t="s">
        <v>11</v>
      </c>
      <c r="G9930" t="s">
        <v>31</v>
      </c>
      <c r="J9930" t="s">
        <v>20830</v>
      </c>
      <c r="K9930" t="str">
        <f>IF(COUNTIF(Customers!A:A, H9930)&gt;0, "Valid", "Invalid")</f>
        <v>Invalid</v>
      </c>
      <c r="L9930" t="str">
        <f t="shared" si="775"/>
        <v>12</v>
      </c>
      <c r="M9930" t="str">
        <f t="shared" si="776"/>
        <v>2023</v>
      </c>
      <c r="N9930">
        <f t="shared" si="777"/>
        <v>-22423.02</v>
      </c>
      <c r="O9930" t="str">
        <f t="shared" si="778"/>
        <v/>
      </c>
      <c r="P9930" t="str">
        <f t="shared" si="779"/>
        <v/>
      </c>
      <c r="Q9930" s="48" t="str">
        <f>IF(O9930="","",
   IF(OR(O9930&lt;EDA_Outlier_Analysis!$C$10, O9930&gt;EDA_Outlier_Analysis!$C$11),
      "Outlier",
      "Normal"))</f>
        <v/>
      </c>
      <c r="R9930" t="str">
        <f>IF(P9930="","",
   IF(OR(P9930 &lt; EDA_Outlier_Analysis!$F$7, P9930 &gt; EDA_Outlier_Analysis!$F$8),
      "Outlier",
      "Normal"))</f>
        <v/>
      </c>
      <c r="S9930" t="str">
        <f>IF(N9930="","",
   IF(OR(N9930 &lt;EDA_Outlier_Analysis!$I$10, N9930 &gt; EDA_Outlier_Analysis!$I$11),
      "Outlier",
      "Normal"))</f>
        <v>Normal</v>
      </c>
    </row>
    <row r="9931" spans="1:19">
      <c r="A9931" t="s">
        <v>20831</v>
      </c>
      <c r="B9931" s="4">
        <v>45203</v>
      </c>
      <c r="C9931" s="2">
        <v>258292.19</v>
      </c>
      <c r="D9931" t="s">
        <v>849</v>
      </c>
      <c r="E9931" t="s">
        <v>853</v>
      </c>
      <c r="F9931" t="s">
        <v>10</v>
      </c>
      <c r="G9931" t="s">
        <v>31</v>
      </c>
      <c r="H9931" t="s">
        <v>623</v>
      </c>
      <c r="J9931" t="s">
        <v>20832</v>
      </c>
      <c r="K9931" t="str">
        <f>IF(COUNTIF(Customers!A:A, H9931)&gt;0, "Valid", "Invalid")</f>
        <v>Valid</v>
      </c>
      <c r="L9931" t="str">
        <f t="shared" si="775"/>
        <v>10</v>
      </c>
      <c r="M9931" t="str">
        <f t="shared" si="776"/>
        <v>2023</v>
      </c>
      <c r="N9931">
        <f t="shared" si="777"/>
        <v>258292.19</v>
      </c>
      <c r="O9931">
        <f t="shared" si="778"/>
        <v>258292.19</v>
      </c>
      <c r="P9931" t="str">
        <f t="shared" si="779"/>
        <v/>
      </c>
      <c r="Q9931" s="48" t="str">
        <f>IF(O9931="","",
   IF(OR(O9931&lt;EDA_Outlier_Analysis!$C$10, O9931&gt;EDA_Outlier_Analysis!$C$11),
      "Outlier",
      "Normal"))</f>
        <v>Normal</v>
      </c>
      <c r="R9931" t="str">
        <f>IF(P9931="","",
   IF(OR(P9931 &lt; EDA_Outlier_Analysis!$F$7, P9931 &gt; EDA_Outlier_Analysis!$F$8),
      "Outlier",
      "Normal"))</f>
        <v/>
      </c>
      <c r="S9931" t="str">
        <f>IF(N9931="","",
   IF(OR(N9931 &lt;EDA_Outlier_Analysis!$I$10, N9931 &gt; EDA_Outlier_Analysis!$I$11),
      "Outlier",
      "Normal"))</f>
        <v>Normal</v>
      </c>
    </row>
    <row r="9932" spans="1:19">
      <c r="A9932" t="s">
        <v>20833</v>
      </c>
      <c r="B9932" s="4">
        <v>44882</v>
      </c>
      <c r="C9932" s="2">
        <v>-11186.7</v>
      </c>
      <c r="D9932" t="s">
        <v>840</v>
      </c>
      <c r="E9932" t="s">
        <v>878</v>
      </c>
      <c r="F9932" t="s">
        <v>9</v>
      </c>
      <c r="G9932" t="s">
        <v>31</v>
      </c>
      <c r="I9932" t="s">
        <v>842</v>
      </c>
      <c r="J9932" t="s">
        <v>20834</v>
      </c>
      <c r="K9932" t="str">
        <f>IF(COUNTIF(Customers!A:A, H9932)&gt;0, "Valid", "Invalid")</f>
        <v>Invalid</v>
      </c>
      <c r="L9932" t="str">
        <f t="shared" si="775"/>
        <v>11</v>
      </c>
      <c r="M9932" t="str">
        <f t="shared" si="776"/>
        <v>2022</v>
      </c>
      <c r="N9932">
        <f t="shared" si="777"/>
        <v>-11186.7</v>
      </c>
      <c r="O9932" t="str">
        <f t="shared" si="778"/>
        <v/>
      </c>
      <c r="P9932">
        <f t="shared" si="779"/>
        <v>11186.7</v>
      </c>
      <c r="Q9932" s="48" t="str">
        <f>IF(O9932="","",
   IF(OR(O9932&lt;EDA_Outlier_Analysis!$C$10, O9932&gt;EDA_Outlier_Analysis!$C$11),
      "Outlier",
      "Normal"))</f>
        <v/>
      </c>
      <c r="R9932" t="str">
        <f>IF(P9932="","",
   IF(OR(P9932 &lt; EDA_Outlier_Analysis!$F$7, P9932 &gt; EDA_Outlier_Analysis!$F$8),
      "Outlier",
      "Normal"))</f>
        <v>Outlier</v>
      </c>
      <c r="S9932" t="str">
        <f>IF(N9932="","",
   IF(OR(N9932 &lt;EDA_Outlier_Analysis!$I$10, N9932 &gt; EDA_Outlier_Analysis!$I$11),
      "Outlier",
      "Normal"))</f>
        <v>Normal</v>
      </c>
    </row>
    <row r="9933" spans="1:19">
      <c r="A9933" t="s">
        <v>20835</v>
      </c>
      <c r="B9933" s="4">
        <v>44761</v>
      </c>
      <c r="C9933" s="2">
        <v>-63339.97</v>
      </c>
      <c r="D9933" t="s">
        <v>840</v>
      </c>
      <c r="E9933" t="s">
        <v>841</v>
      </c>
      <c r="F9933" t="s">
        <v>10</v>
      </c>
      <c r="G9933" t="s">
        <v>34</v>
      </c>
      <c r="I9933" t="s">
        <v>1210</v>
      </c>
      <c r="J9933" t="s">
        <v>20836</v>
      </c>
      <c r="K9933" t="str">
        <f>IF(COUNTIF(Customers!A:A, H9933)&gt;0, "Valid", "Invalid")</f>
        <v>Invalid</v>
      </c>
      <c r="L9933" t="str">
        <f t="shared" si="775"/>
        <v>7</v>
      </c>
      <c r="M9933" t="str">
        <f t="shared" si="776"/>
        <v>2022</v>
      </c>
      <c r="N9933">
        <f t="shared" si="777"/>
        <v>-63339.97</v>
      </c>
      <c r="O9933" t="str">
        <f t="shared" si="778"/>
        <v/>
      </c>
      <c r="P9933">
        <f t="shared" si="779"/>
        <v>63339.97</v>
      </c>
      <c r="Q9933" s="48" t="str">
        <f>IF(O9933="","",
   IF(OR(O9933&lt;EDA_Outlier_Analysis!$C$10, O9933&gt;EDA_Outlier_Analysis!$C$11),
      "Outlier",
      "Normal"))</f>
        <v/>
      </c>
      <c r="R9933" t="str">
        <f>IF(P9933="","",
   IF(OR(P9933 &lt; EDA_Outlier_Analysis!$F$7, P9933 &gt; EDA_Outlier_Analysis!$F$8),
      "Outlier",
      "Normal"))</f>
        <v>Outlier</v>
      </c>
      <c r="S9933" t="str">
        <f>IF(N9933="","",
   IF(OR(N9933 &lt;EDA_Outlier_Analysis!$I$10, N9933 &gt; EDA_Outlier_Analysis!$I$11),
      "Outlier",
      "Normal"))</f>
        <v>Normal</v>
      </c>
    </row>
    <row r="9934" spans="1:19">
      <c r="A9934" t="s">
        <v>20837</v>
      </c>
      <c r="B9934" s="4">
        <v>44991</v>
      </c>
      <c r="C9934" s="2">
        <v>152075.16</v>
      </c>
      <c r="D9934" t="s">
        <v>849</v>
      </c>
      <c r="E9934" t="s">
        <v>850</v>
      </c>
      <c r="F9934" t="s">
        <v>9</v>
      </c>
      <c r="G9934" t="s">
        <v>31</v>
      </c>
      <c r="H9934" t="s">
        <v>233</v>
      </c>
      <c r="J9934" t="s">
        <v>20838</v>
      </c>
      <c r="K9934" t="str">
        <f>IF(COUNTIF(Customers!A:A, H9934)&gt;0, "Valid", "Invalid")</f>
        <v>Valid</v>
      </c>
      <c r="L9934" t="str">
        <f t="shared" si="775"/>
        <v>3</v>
      </c>
      <c r="M9934" t="str">
        <f t="shared" si="776"/>
        <v>2023</v>
      </c>
      <c r="N9934">
        <f t="shared" si="777"/>
        <v>152075.16</v>
      </c>
      <c r="O9934">
        <f t="shared" si="778"/>
        <v>152075.16</v>
      </c>
      <c r="P9934" t="str">
        <f t="shared" si="779"/>
        <v/>
      </c>
      <c r="Q9934" s="48" t="str">
        <f>IF(O9934="","",
   IF(OR(O9934&lt;EDA_Outlier_Analysis!$C$10, O9934&gt;EDA_Outlier_Analysis!$C$11),
      "Outlier",
      "Normal"))</f>
        <v>Normal</v>
      </c>
      <c r="R9934" t="str">
        <f>IF(P9934="","",
   IF(OR(P9934 &lt; EDA_Outlier_Analysis!$F$7, P9934 &gt; EDA_Outlier_Analysis!$F$8),
      "Outlier",
      "Normal"))</f>
        <v/>
      </c>
      <c r="S9934" t="str">
        <f>IF(N9934="","",
   IF(OR(N9934 &lt;EDA_Outlier_Analysis!$I$10, N9934 &gt; EDA_Outlier_Analysis!$I$11),
      "Outlier",
      "Normal"))</f>
        <v>Normal</v>
      </c>
    </row>
    <row r="9935" spans="1:19">
      <c r="A9935" t="s">
        <v>20839</v>
      </c>
      <c r="B9935" s="4">
        <v>45013</v>
      </c>
      <c r="C9935" s="2">
        <v>-35776.75</v>
      </c>
      <c r="D9935" t="s">
        <v>840</v>
      </c>
      <c r="E9935" t="s">
        <v>864</v>
      </c>
      <c r="F9935" t="s">
        <v>11</v>
      </c>
      <c r="G9935" t="s">
        <v>31</v>
      </c>
      <c r="I9935" t="s">
        <v>2391</v>
      </c>
      <c r="J9935" t="s">
        <v>20840</v>
      </c>
      <c r="K9935" t="str">
        <f>IF(COUNTIF(Customers!A:A, H9935)&gt;0, "Valid", "Invalid")</f>
        <v>Invalid</v>
      </c>
      <c r="L9935" t="str">
        <f t="shared" si="775"/>
        <v>3</v>
      </c>
      <c r="M9935" t="str">
        <f t="shared" si="776"/>
        <v>2023</v>
      </c>
      <c r="N9935">
        <f t="shared" si="777"/>
        <v>-35776.75</v>
      </c>
      <c r="O9935" t="str">
        <f t="shared" si="778"/>
        <v/>
      </c>
      <c r="P9935">
        <f t="shared" si="779"/>
        <v>35776.75</v>
      </c>
      <c r="Q9935" s="48" t="str">
        <f>IF(O9935="","",
   IF(OR(O9935&lt;EDA_Outlier_Analysis!$C$10, O9935&gt;EDA_Outlier_Analysis!$C$11),
      "Outlier",
      "Normal"))</f>
        <v/>
      </c>
      <c r="R9935" t="str">
        <f>IF(P9935="","",
   IF(OR(P9935 &lt; EDA_Outlier_Analysis!$F$7, P9935 &gt; EDA_Outlier_Analysis!$F$8),
      "Outlier",
      "Normal"))</f>
        <v>Normal</v>
      </c>
      <c r="S9935" t="str">
        <f>IF(N9935="","",
   IF(OR(N9935 &lt;EDA_Outlier_Analysis!$I$10, N9935 &gt; EDA_Outlier_Analysis!$I$11),
      "Outlier",
      "Normal"))</f>
        <v>Normal</v>
      </c>
    </row>
    <row r="9936" spans="1:19">
      <c r="A9936" t="s">
        <v>20841</v>
      </c>
      <c r="B9936" s="4">
        <v>44680</v>
      </c>
      <c r="C9936" s="2">
        <v>124335.96</v>
      </c>
      <c r="D9936" t="s">
        <v>849</v>
      </c>
      <c r="E9936" t="s">
        <v>853</v>
      </c>
      <c r="F9936" t="s">
        <v>9</v>
      </c>
      <c r="G9936" t="s">
        <v>24</v>
      </c>
      <c r="H9936" t="s">
        <v>275</v>
      </c>
      <c r="J9936" t="s">
        <v>20842</v>
      </c>
      <c r="K9936" t="str">
        <f>IF(COUNTIF(Customers!A:A, H9936)&gt;0, "Valid", "Invalid")</f>
        <v>Valid</v>
      </c>
      <c r="L9936" t="str">
        <f t="shared" si="775"/>
        <v>4</v>
      </c>
      <c r="M9936" t="str">
        <f t="shared" si="776"/>
        <v>2022</v>
      </c>
      <c r="N9936">
        <f t="shared" si="777"/>
        <v>124335.96</v>
      </c>
      <c r="O9936">
        <f t="shared" si="778"/>
        <v>124335.96</v>
      </c>
      <c r="P9936" t="str">
        <f t="shared" si="779"/>
        <v/>
      </c>
      <c r="Q9936" s="48" t="str">
        <f>IF(O9936="","",
   IF(OR(O9936&lt;EDA_Outlier_Analysis!$C$10, O9936&gt;EDA_Outlier_Analysis!$C$11),
      "Outlier",
      "Normal"))</f>
        <v>Normal</v>
      </c>
      <c r="R9936" t="str">
        <f>IF(P9936="","",
   IF(OR(P9936 &lt; EDA_Outlier_Analysis!$F$7, P9936 &gt; EDA_Outlier_Analysis!$F$8),
      "Outlier",
      "Normal"))</f>
        <v/>
      </c>
      <c r="S9936" t="str">
        <f>IF(N9936="","",
   IF(OR(N9936 &lt;EDA_Outlier_Analysis!$I$10, N9936 &gt; EDA_Outlier_Analysis!$I$11),
      "Outlier",
      "Normal"))</f>
        <v>Normal</v>
      </c>
    </row>
    <row r="9937" spans="1:19">
      <c r="A9937" t="s">
        <v>20843</v>
      </c>
      <c r="B9937" s="4">
        <v>45042</v>
      </c>
      <c r="C9937" s="2">
        <v>-64147.78</v>
      </c>
      <c r="D9937" t="s">
        <v>840</v>
      </c>
      <c r="E9937" t="s">
        <v>856</v>
      </c>
      <c r="F9937" t="s">
        <v>9</v>
      </c>
      <c r="G9937" t="s">
        <v>20</v>
      </c>
      <c r="I9937" t="s">
        <v>1620</v>
      </c>
      <c r="J9937" t="s">
        <v>20844</v>
      </c>
      <c r="K9937" t="str">
        <f>IF(COUNTIF(Customers!A:A, H9937)&gt;0, "Valid", "Invalid")</f>
        <v>Invalid</v>
      </c>
      <c r="L9937" t="str">
        <f t="shared" si="775"/>
        <v>4</v>
      </c>
      <c r="M9937" t="str">
        <f t="shared" si="776"/>
        <v>2023</v>
      </c>
      <c r="N9937">
        <f t="shared" si="777"/>
        <v>-64147.78</v>
      </c>
      <c r="O9937" t="str">
        <f t="shared" si="778"/>
        <v/>
      </c>
      <c r="P9937">
        <f t="shared" si="779"/>
        <v>64147.78</v>
      </c>
      <c r="Q9937" s="48" t="str">
        <f>IF(O9937="","",
   IF(OR(O9937&lt;EDA_Outlier_Analysis!$C$10, O9937&gt;EDA_Outlier_Analysis!$C$11),
      "Outlier",
      "Normal"))</f>
        <v/>
      </c>
      <c r="R9937" t="str">
        <f>IF(P9937="","",
   IF(OR(P9937 &lt; EDA_Outlier_Analysis!$F$7, P9937 &gt; EDA_Outlier_Analysis!$F$8),
      "Outlier",
      "Normal"))</f>
        <v>Outlier</v>
      </c>
      <c r="S9937" t="str">
        <f>IF(N9937="","",
   IF(OR(N9937 &lt;EDA_Outlier_Analysis!$I$10, N9937 &gt; EDA_Outlier_Analysis!$I$11),
      "Outlier",
      "Normal"))</f>
        <v>Normal</v>
      </c>
    </row>
    <row r="9938" spans="1:19">
      <c r="A9938" t="s">
        <v>20845</v>
      </c>
      <c r="B9938" s="4">
        <v>44964</v>
      </c>
      <c r="C9938" s="2">
        <v>147636.57</v>
      </c>
      <c r="D9938" t="s">
        <v>849</v>
      </c>
      <c r="E9938" t="s">
        <v>868</v>
      </c>
      <c r="F9938" t="s">
        <v>10</v>
      </c>
      <c r="G9938" t="s">
        <v>34</v>
      </c>
      <c r="H9938" t="s">
        <v>527</v>
      </c>
      <c r="J9938" t="s">
        <v>20846</v>
      </c>
      <c r="K9938" t="str">
        <f>IF(COUNTIF(Customers!A:A, H9938)&gt;0, "Valid", "Invalid")</f>
        <v>Valid</v>
      </c>
      <c r="L9938" t="str">
        <f t="shared" si="775"/>
        <v>2</v>
      </c>
      <c r="M9938" t="str">
        <f t="shared" si="776"/>
        <v>2023</v>
      </c>
      <c r="N9938">
        <f t="shared" si="777"/>
        <v>147636.57</v>
      </c>
      <c r="O9938">
        <f t="shared" si="778"/>
        <v>147636.57</v>
      </c>
      <c r="P9938" t="str">
        <f t="shared" si="779"/>
        <v/>
      </c>
      <c r="Q9938" s="48" t="str">
        <f>IF(O9938="","",
   IF(OR(O9938&lt;EDA_Outlier_Analysis!$C$10, O9938&gt;EDA_Outlier_Analysis!$C$11),
      "Outlier",
      "Normal"))</f>
        <v>Normal</v>
      </c>
      <c r="R9938" t="str">
        <f>IF(P9938="","",
   IF(OR(P9938 &lt; EDA_Outlier_Analysis!$F$7, P9938 &gt; EDA_Outlier_Analysis!$F$8),
      "Outlier",
      "Normal"))</f>
        <v/>
      </c>
      <c r="S9938" t="str">
        <f>IF(N9938="","",
   IF(OR(N9938 &lt;EDA_Outlier_Analysis!$I$10, N9938 &gt; EDA_Outlier_Analysis!$I$11),
      "Outlier",
      "Normal"))</f>
        <v>Normal</v>
      </c>
    </row>
    <row r="9939" spans="1:19">
      <c r="A9939" t="s">
        <v>20847</v>
      </c>
      <c r="B9939" s="4">
        <v>45258</v>
      </c>
      <c r="C9939" s="2">
        <v>-36333.980000000003</v>
      </c>
      <c r="D9939" t="s">
        <v>840</v>
      </c>
      <c r="E9939" t="s">
        <v>856</v>
      </c>
      <c r="F9939" t="s">
        <v>10</v>
      </c>
      <c r="G9939" t="s">
        <v>31</v>
      </c>
      <c r="I9939" t="s">
        <v>1093</v>
      </c>
      <c r="J9939" t="s">
        <v>20848</v>
      </c>
      <c r="K9939" t="str">
        <f>IF(COUNTIF(Customers!A:A, H9939)&gt;0, "Valid", "Invalid")</f>
        <v>Invalid</v>
      </c>
      <c r="L9939" t="str">
        <f t="shared" si="775"/>
        <v>11</v>
      </c>
      <c r="M9939" t="str">
        <f t="shared" si="776"/>
        <v>2023</v>
      </c>
      <c r="N9939">
        <f t="shared" si="777"/>
        <v>-36333.980000000003</v>
      </c>
      <c r="O9939" t="str">
        <f t="shared" si="778"/>
        <v/>
      </c>
      <c r="P9939">
        <f t="shared" si="779"/>
        <v>36333.980000000003</v>
      </c>
      <c r="Q9939" s="48" t="str">
        <f>IF(O9939="","",
   IF(OR(O9939&lt;EDA_Outlier_Analysis!$C$10, O9939&gt;EDA_Outlier_Analysis!$C$11),
      "Outlier",
      "Normal"))</f>
        <v/>
      </c>
      <c r="R9939" t="str">
        <f>IF(P9939="","",
   IF(OR(P9939 &lt; EDA_Outlier_Analysis!$F$7, P9939 &gt; EDA_Outlier_Analysis!$F$8),
      "Outlier",
      "Normal"))</f>
        <v>Normal</v>
      </c>
      <c r="S9939" t="str">
        <f>IF(N9939="","",
   IF(OR(N9939 &lt;EDA_Outlier_Analysis!$I$10, N9939 &gt; EDA_Outlier_Analysis!$I$11),
      "Outlier",
      "Normal"))</f>
        <v>Normal</v>
      </c>
    </row>
    <row r="9940" spans="1:19">
      <c r="A9940" t="s">
        <v>20849</v>
      </c>
      <c r="B9940" s="4">
        <v>44946</v>
      </c>
      <c r="C9940" s="2">
        <v>159270.6</v>
      </c>
      <c r="D9940" t="s">
        <v>849</v>
      </c>
      <c r="E9940" t="s">
        <v>853</v>
      </c>
      <c r="F9940" t="s">
        <v>10</v>
      </c>
      <c r="G9940" t="s">
        <v>31</v>
      </c>
      <c r="H9940" t="s">
        <v>119</v>
      </c>
      <c r="J9940" t="s">
        <v>20850</v>
      </c>
      <c r="K9940" t="str">
        <f>IF(COUNTIF(Customers!A:A, H9940)&gt;0, "Valid", "Invalid")</f>
        <v>Valid</v>
      </c>
      <c r="L9940" t="str">
        <f t="shared" si="775"/>
        <v>1</v>
      </c>
      <c r="M9940" t="str">
        <f t="shared" si="776"/>
        <v>2023</v>
      </c>
      <c r="N9940">
        <f t="shared" si="777"/>
        <v>159270.6</v>
      </c>
      <c r="O9940">
        <f t="shared" si="778"/>
        <v>159270.6</v>
      </c>
      <c r="P9940" t="str">
        <f t="shared" si="779"/>
        <v/>
      </c>
      <c r="Q9940" s="48" t="str">
        <f>IF(O9940="","",
   IF(OR(O9940&lt;EDA_Outlier_Analysis!$C$10, O9940&gt;EDA_Outlier_Analysis!$C$11),
      "Outlier",
      "Normal"))</f>
        <v>Normal</v>
      </c>
      <c r="R9940" t="str">
        <f>IF(P9940="","",
   IF(OR(P9940 &lt; EDA_Outlier_Analysis!$F$7, P9940 &gt; EDA_Outlier_Analysis!$F$8),
      "Outlier",
      "Normal"))</f>
        <v/>
      </c>
      <c r="S9940" t="str">
        <f>IF(N9940="","",
   IF(OR(N9940 &lt;EDA_Outlier_Analysis!$I$10, N9940 &gt; EDA_Outlier_Analysis!$I$11),
      "Outlier",
      "Normal"))</f>
        <v>Normal</v>
      </c>
    </row>
    <row r="9941" spans="1:19">
      <c r="A9941" t="s">
        <v>20851</v>
      </c>
      <c r="B9941" s="4">
        <v>44820</v>
      </c>
      <c r="C9941" s="2">
        <v>-30688.880000000001</v>
      </c>
      <c r="D9941" t="s">
        <v>840</v>
      </c>
      <c r="E9941" t="s">
        <v>905</v>
      </c>
      <c r="F9941" t="s">
        <v>10</v>
      </c>
      <c r="G9941" t="s">
        <v>34</v>
      </c>
      <c r="I9941" t="s">
        <v>1254</v>
      </c>
      <c r="J9941" t="s">
        <v>20852</v>
      </c>
      <c r="K9941" t="str">
        <f>IF(COUNTIF(Customers!A:A, H9941)&gt;0, "Valid", "Invalid")</f>
        <v>Invalid</v>
      </c>
      <c r="L9941" t="str">
        <f t="shared" si="775"/>
        <v>9</v>
      </c>
      <c r="M9941" t="str">
        <f t="shared" si="776"/>
        <v>2022</v>
      </c>
      <c r="N9941">
        <f t="shared" si="777"/>
        <v>-30688.880000000001</v>
      </c>
      <c r="O9941" t="str">
        <f t="shared" si="778"/>
        <v/>
      </c>
      <c r="P9941">
        <f t="shared" si="779"/>
        <v>30688.880000000001</v>
      </c>
      <c r="Q9941" s="48" t="str">
        <f>IF(O9941="","",
   IF(OR(O9941&lt;EDA_Outlier_Analysis!$C$10, O9941&gt;EDA_Outlier_Analysis!$C$11),
      "Outlier",
      "Normal"))</f>
        <v/>
      </c>
      <c r="R9941" t="str">
        <f>IF(P9941="","",
   IF(OR(P9941 &lt; EDA_Outlier_Analysis!$F$7, P9941 &gt; EDA_Outlier_Analysis!$F$8),
      "Outlier",
      "Normal"))</f>
        <v>Normal</v>
      </c>
      <c r="S9941" t="str">
        <f>IF(N9941="","",
   IF(OR(N9941 &lt;EDA_Outlier_Analysis!$I$10, N9941 &gt; EDA_Outlier_Analysis!$I$11),
      "Outlier",
      "Normal"))</f>
        <v>Normal</v>
      </c>
    </row>
    <row r="9942" spans="1:19">
      <c r="A9942" t="s">
        <v>20853</v>
      </c>
      <c r="B9942" s="4">
        <v>44954</v>
      </c>
      <c r="C9942" s="2">
        <v>272338.98</v>
      </c>
      <c r="D9942" t="s">
        <v>849</v>
      </c>
      <c r="E9942" t="s">
        <v>868</v>
      </c>
      <c r="F9942" t="s">
        <v>10</v>
      </c>
      <c r="G9942" t="s">
        <v>34</v>
      </c>
      <c r="H9942" t="s">
        <v>397</v>
      </c>
      <c r="J9942" t="s">
        <v>20854</v>
      </c>
      <c r="K9942" t="str">
        <f>IF(COUNTIF(Customers!A:A, H9942)&gt;0, "Valid", "Invalid")</f>
        <v>Valid</v>
      </c>
      <c r="L9942" t="str">
        <f t="shared" si="775"/>
        <v>1</v>
      </c>
      <c r="M9942" t="str">
        <f t="shared" si="776"/>
        <v>2023</v>
      </c>
      <c r="N9942">
        <f t="shared" si="777"/>
        <v>272338.98</v>
      </c>
      <c r="O9942">
        <f t="shared" si="778"/>
        <v>272338.98</v>
      </c>
      <c r="P9942" t="str">
        <f t="shared" si="779"/>
        <v/>
      </c>
      <c r="Q9942" s="48" t="str">
        <f>IF(O9942="","",
   IF(OR(O9942&lt;EDA_Outlier_Analysis!$C$10, O9942&gt;EDA_Outlier_Analysis!$C$11),
      "Outlier",
      "Normal"))</f>
        <v>Normal</v>
      </c>
      <c r="R9942" t="str">
        <f>IF(P9942="","",
   IF(OR(P9942 &lt; EDA_Outlier_Analysis!$F$7, P9942 &gt; EDA_Outlier_Analysis!$F$8),
      "Outlier",
      "Normal"))</f>
        <v/>
      </c>
      <c r="S9942" t="str">
        <f>IF(N9942="","",
   IF(OR(N9942 &lt;EDA_Outlier_Analysis!$I$10, N9942 &gt; EDA_Outlier_Analysis!$I$11),
      "Outlier",
      "Normal"))</f>
        <v>Normal</v>
      </c>
    </row>
    <row r="9943" spans="1:19">
      <c r="A9943" t="s">
        <v>20855</v>
      </c>
      <c r="B9943" s="4">
        <v>45180</v>
      </c>
      <c r="C9943" s="2">
        <v>213098.64</v>
      </c>
      <c r="D9943" t="s">
        <v>849</v>
      </c>
      <c r="E9943" t="s">
        <v>868</v>
      </c>
      <c r="F9943" t="s">
        <v>11</v>
      </c>
      <c r="G9943" t="s">
        <v>24</v>
      </c>
      <c r="H9943" t="s">
        <v>347</v>
      </c>
      <c r="J9943" t="s">
        <v>20856</v>
      </c>
      <c r="K9943" t="str">
        <f>IF(COUNTIF(Customers!A:A, H9943)&gt;0, "Valid", "Invalid")</f>
        <v>Valid</v>
      </c>
      <c r="L9943" t="str">
        <f t="shared" si="775"/>
        <v>9</v>
      </c>
      <c r="M9943" t="str">
        <f t="shared" si="776"/>
        <v>2023</v>
      </c>
      <c r="N9943">
        <f t="shared" si="777"/>
        <v>213098.64</v>
      </c>
      <c r="O9943">
        <f t="shared" si="778"/>
        <v>213098.64</v>
      </c>
      <c r="P9943" t="str">
        <f t="shared" si="779"/>
        <v/>
      </c>
      <c r="Q9943" s="48" t="str">
        <f>IF(O9943="","",
   IF(OR(O9943&lt;EDA_Outlier_Analysis!$C$10, O9943&gt;EDA_Outlier_Analysis!$C$11),
      "Outlier",
      "Normal"))</f>
        <v>Normal</v>
      </c>
      <c r="R9943" t="str">
        <f>IF(P9943="","",
   IF(OR(P9943 &lt; EDA_Outlier_Analysis!$F$7, P9943 &gt; EDA_Outlier_Analysis!$F$8),
      "Outlier",
      "Normal"))</f>
        <v/>
      </c>
      <c r="S9943" t="str">
        <f>IF(N9943="","",
   IF(OR(N9943 &lt;EDA_Outlier_Analysis!$I$10, N9943 &gt; EDA_Outlier_Analysis!$I$11),
      "Outlier",
      "Normal"))</f>
        <v>Normal</v>
      </c>
    </row>
    <row r="9944" spans="1:19">
      <c r="A9944" t="s">
        <v>20857</v>
      </c>
      <c r="B9944" s="4">
        <v>45185</v>
      </c>
      <c r="C9944" s="2">
        <v>-61588.69</v>
      </c>
      <c r="D9944" t="s">
        <v>840</v>
      </c>
      <c r="E9944" t="s">
        <v>905</v>
      </c>
      <c r="F9944" t="s">
        <v>10</v>
      </c>
      <c r="G9944" t="s">
        <v>34</v>
      </c>
      <c r="I9944" t="s">
        <v>1093</v>
      </c>
      <c r="J9944" t="s">
        <v>20858</v>
      </c>
      <c r="K9944" t="str">
        <f>IF(COUNTIF(Customers!A:A, H9944)&gt;0, "Valid", "Invalid")</f>
        <v>Invalid</v>
      </c>
      <c r="L9944" t="str">
        <f t="shared" si="775"/>
        <v>9</v>
      </c>
      <c r="M9944" t="str">
        <f t="shared" si="776"/>
        <v>2023</v>
      </c>
      <c r="N9944">
        <f t="shared" si="777"/>
        <v>-61588.69</v>
      </c>
      <c r="O9944" t="str">
        <f t="shared" si="778"/>
        <v/>
      </c>
      <c r="P9944">
        <f t="shared" si="779"/>
        <v>61588.69</v>
      </c>
      <c r="Q9944" s="48" t="str">
        <f>IF(O9944="","",
   IF(OR(O9944&lt;EDA_Outlier_Analysis!$C$10, O9944&gt;EDA_Outlier_Analysis!$C$11),
      "Outlier",
      "Normal"))</f>
        <v/>
      </c>
      <c r="R9944" t="str">
        <f>IF(P9944="","",
   IF(OR(P9944 &lt; EDA_Outlier_Analysis!$F$7, P9944 &gt; EDA_Outlier_Analysis!$F$8),
      "Outlier",
      "Normal"))</f>
        <v>Outlier</v>
      </c>
      <c r="S9944" t="str">
        <f>IF(N9944="","",
   IF(OR(N9944 &lt;EDA_Outlier_Analysis!$I$10, N9944 &gt; EDA_Outlier_Analysis!$I$11),
      "Outlier",
      "Normal"))</f>
        <v>Normal</v>
      </c>
    </row>
    <row r="9945" spans="1:19">
      <c r="A9945" t="s">
        <v>20859</v>
      </c>
      <c r="B9945" s="4">
        <v>45253</v>
      </c>
      <c r="C9945" s="2">
        <v>170354.17</v>
      </c>
      <c r="D9945" t="s">
        <v>849</v>
      </c>
      <c r="E9945" t="s">
        <v>868</v>
      </c>
      <c r="F9945" t="s">
        <v>10</v>
      </c>
      <c r="G9945" t="s">
        <v>24</v>
      </c>
      <c r="H9945" t="s">
        <v>721</v>
      </c>
      <c r="J9945" t="s">
        <v>20860</v>
      </c>
      <c r="K9945" t="str">
        <f>IF(COUNTIF(Customers!A:A, H9945)&gt;0, "Valid", "Invalid")</f>
        <v>Valid</v>
      </c>
      <c r="L9945" t="str">
        <f t="shared" si="775"/>
        <v>11</v>
      </c>
      <c r="M9945" t="str">
        <f t="shared" si="776"/>
        <v>2023</v>
      </c>
      <c r="N9945">
        <f t="shared" si="777"/>
        <v>170354.17</v>
      </c>
      <c r="O9945">
        <f t="shared" si="778"/>
        <v>170354.17</v>
      </c>
      <c r="P9945" t="str">
        <f t="shared" si="779"/>
        <v/>
      </c>
      <c r="Q9945" s="48" t="str">
        <f>IF(O9945="","",
   IF(OR(O9945&lt;EDA_Outlier_Analysis!$C$10, O9945&gt;EDA_Outlier_Analysis!$C$11),
      "Outlier",
      "Normal"))</f>
        <v>Normal</v>
      </c>
      <c r="R9945" t="str">
        <f>IF(P9945="","",
   IF(OR(P9945 &lt; EDA_Outlier_Analysis!$F$7, P9945 &gt; EDA_Outlier_Analysis!$F$8),
      "Outlier",
      "Normal"))</f>
        <v/>
      </c>
      <c r="S9945" t="str">
        <f>IF(N9945="","",
   IF(OR(N9945 &lt;EDA_Outlier_Analysis!$I$10, N9945 &gt; EDA_Outlier_Analysis!$I$11),
      "Outlier",
      "Normal"))</f>
        <v>Normal</v>
      </c>
    </row>
    <row r="9946" spans="1:19">
      <c r="A9946" t="s">
        <v>20861</v>
      </c>
      <c r="B9946" s="4">
        <v>45159</v>
      </c>
      <c r="C9946" s="2">
        <v>116196.45</v>
      </c>
      <c r="D9946" t="s">
        <v>849</v>
      </c>
      <c r="E9946" t="s">
        <v>868</v>
      </c>
      <c r="F9946" t="s">
        <v>10</v>
      </c>
      <c r="G9946" t="s">
        <v>34</v>
      </c>
      <c r="H9946" t="s">
        <v>423</v>
      </c>
      <c r="J9946" t="s">
        <v>20862</v>
      </c>
      <c r="K9946" t="str">
        <f>IF(COUNTIF(Customers!A:A, H9946)&gt;0, "Valid", "Invalid")</f>
        <v>Valid</v>
      </c>
      <c r="L9946" t="str">
        <f t="shared" si="775"/>
        <v>8</v>
      </c>
      <c r="M9946" t="str">
        <f t="shared" si="776"/>
        <v>2023</v>
      </c>
      <c r="N9946">
        <f t="shared" si="777"/>
        <v>116196.45</v>
      </c>
      <c r="O9946">
        <f t="shared" si="778"/>
        <v>116196.45</v>
      </c>
      <c r="P9946" t="str">
        <f t="shared" si="779"/>
        <v/>
      </c>
      <c r="Q9946" s="48" t="str">
        <f>IF(O9946="","",
   IF(OR(O9946&lt;EDA_Outlier_Analysis!$C$10, O9946&gt;EDA_Outlier_Analysis!$C$11),
      "Outlier",
      "Normal"))</f>
        <v>Normal</v>
      </c>
      <c r="R9946" t="str">
        <f>IF(P9946="","",
   IF(OR(P9946 &lt; EDA_Outlier_Analysis!$F$7, P9946 &gt; EDA_Outlier_Analysis!$F$8),
      "Outlier",
      "Normal"))</f>
        <v/>
      </c>
      <c r="S9946" t="str">
        <f>IF(N9946="","",
   IF(OR(N9946 &lt;EDA_Outlier_Analysis!$I$10, N9946 &gt; EDA_Outlier_Analysis!$I$11),
      "Outlier",
      "Normal"))</f>
        <v>Normal</v>
      </c>
    </row>
    <row r="9947" spans="1:19">
      <c r="A9947" t="s">
        <v>20863</v>
      </c>
      <c r="B9947" s="4">
        <v>45017</v>
      </c>
      <c r="C9947" s="2">
        <v>117553.95</v>
      </c>
      <c r="D9947" t="s">
        <v>849</v>
      </c>
      <c r="E9947" t="s">
        <v>868</v>
      </c>
      <c r="F9947" t="s">
        <v>10</v>
      </c>
      <c r="G9947" t="s">
        <v>31</v>
      </c>
      <c r="H9947" t="s">
        <v>667</v>
      </c>
      <c r="J9947" t="s">
        <v>20864</v>
      </c>
      <c r="K9947" t="str">
        <f>IF(COUNTIF(Customers!A:A, H9947)&gt;0, "Valid", "Invalid")</f>
        <v>Valid</v>
      </c>
      <c r="L9947" t="str">
        <f t="shared" si="775"/>
        <v>4</v>
      </c>
      <c r="M9947" t="str">
        <f t="shared" si="776"/>
        <v>2023</v>
      </c>
      <c r="N9947">
        <f t="shared" si="777"/>
        <v>117553.95</v>
      </c>
      <c r="O9947">
        <f t="shared" si="778"/>
        <v>117553.95</v>
      </c>
      <c r="P9947" t="str">
        <f t="shared" si="779"/>
        <v/>
      </c>
      <c r="Q9947" s="48" t="str">
        <f>IF(O9947="","",
   IF(OR(O9947&lt;EDA_Outlier_Analysis!$C$10, O9947&gt;EDA_Outlier_Analysis!$C$11),
      "Outlier",
      "Normal"))</f>
        <v>Normal</v>
      </c>
      <c r="R9947" t="str">
        <f>IF(P9947="","",
   IF(OR(P9947 &lt; EDA_Outlier_Analysis!$F$7, P9947 &gt; EDA_Outlier_Analysis!$F$8),
      "Outlier",
      "Normal"))</f>
        <v/>
      </c>
      <c r="S9947" t="str">
        <f>IF(N9947="","",
   IF(OR(N9947 &lt;EDA_Outlier_Analysis!$I$10, N9947 &gt; EDA_Outlier_Analysis!$I$11),
      "Outlier",
      "Normal"))</f>
        <v>Normal</v>
      </c>
    </row>
    <row r="9948" spans="1:19">
      <c r="A9948" t="s">
        <v>20865</v>
      </c>
      <c r="B9948" s="4">
        <v>45028</v>
      </c>
      <c r="C9948" s="2">
        <v>-40165.910000000003</v>
      </c>
      <c r="D9948" t="s">
        <v>840</v>
      </c>
      <c r="E9948" t="s">
        <v>841</v>
      </c>
      <c r="F9948" t="s">
        <v>9</v>
      </c>
      <c r="G9948" t="s">
        <v>24</v>
      </c>
      <c r="I9948" t="s">
        <v>1453</v>
      </c>
      <c r="J9948" t="s">
        <v>20866</v>
      </c>
      <c r="K9948" t="str">
        <f>IF(COUNTIF(Customers!A:A, H9948)&gt;0, "Valid", "Invalid")</f>
        <v>Invalid</v>
      </c>
      <c r="L9948" t="str">
        <f t="shared" si="775"/>
        <v>4</v>
      </c>
      <c r="M9948" t="str">
        <f t="shared" si="776"/>
        <v>2023</v>
      </c>
      <c r="N9948">
        <f t="shared" si="777"/>
        <v>-40165.910000000003</v>
      </c>
      <c r="O9948" t="str">
        <f t="shared" si="778"/>
        <v/>
      </c>
      <c r="P9948">
        <f t="shared" si="779"/>
        <v>40165.910000000003</v>
      </c>
      <c r="Q9948" s="48" t="str">
        <f>IF(O9948="","",
   IF(OR(O9948&lt;EDA_Outlier_Analysis!$C$10, O9948&gt;EDA_Outlier_Analysis!$C$11),
      "Outlier",
      "Normal"))</f>
        <v/>
      </c>
      <c r="R9948" t="str">
        <f>IF(P9948="","",
   IF(OR(P9948 &lt; EDA_Outlier_Analysis!$F$7, P9948 &gt; EDA_Outlier_Analysis!$F$8),
      "Outlier",
      "Normal"))</f>
        <v>Normal</v>
      </c>
      <c r="S9948" t="str">
        <f>IF(N9948="","",
   IF(OR(N9948 &lt;EDA_Outlier_Analysis!$I$10, N9948 &gt; EDA_Outlier_Analysis!$I$11),
      "Outlier",
      "Normal"))</f>
        <v>Normal</v>
      </c>
    </row>
    <row r="9949" spans="1:19">
      <c r="A9949" t="s">
        <v>20867</v>
      </c>
      <c r="B9949" s="4">
        <v>44562</v>
      </c>
      <c r="C9949" s="2">
        <v>-36932.33</v>
      </c>
      <c r="D9949" t="s">
        <v>840</v>
      </c>
      <c r="E9949" t="s">
        <v>841</v>
      </c>
      <c r="F9949" t="s">
        <v>10</v>
      </c>
      <c r="G9949" t="s">
        <v>20</v>
      </c>
      <c r="I9949" t="s">
        <v>968</v>
      </c>
      <c r="J9949" t="s">
        <v>20868</v>
      </c>
      <c r="K9949" t="str">
        <f>IF(COUNTIF(Customers!A:A, H9949)&gt;0, "Valid", "Invalid")</f>
        <v>Invalid</v>
      </c>
      <c r="L9949" t="str">
        <f t="shared" si="775"/>
        <v>1</v>
      </c>
      <c r="M9949" t="str">
        <f t="shared" si="776"/>
        <v>2022</v>
      </c>
      <c r="N9949">
        <f t="shared" si="777"/>
        <v>-36932.33</v>
      </c>
      <c r="O9949" t="str">
        <f t="shared" si="778"/>
        <v/>
      </c>
      <c r="P9949">
        <f t="shared" si="779"/>
        <v>36932.33</v>
      </c>
      <c r="Q9949" s="48" t="str">
        <f>IF(O9949="","",
   IF(OR(O9949&lt;EDA_Outlier_Analysis!$C$10, O9949&gt;EDA_Outlier_Analysis!$C$11),
      "Outlier",
      "Normal"))</f>
        <v/>
      </c>
      <c r="R9949" t="str">
        <f>IF(P9949="","",
   IF(OR(P9949 &lt; EDA_Outlier_Analysis!$F$7, P9949 &gt; EDA_Outlier_Analysis!$F$8),
      "Outlier",
      "Normal"))</f>
        <v>Normal</v>
      </c>
      <c r="S9949" t="str">
        <f>IF(N9949="","",
   IF(OR(N9949 &lt;EDA_Outlier_Analysis!$I$10, N9949 &gt; EDA_Outlier_Analysis!$I$11),
      "Outlier",
      "Normal"))</f>
        <v>Normal</v>
      </c>
    </row>
    <row r="9950" spans="1:19">
      <c r="A9950" t="s">
        <v>20869</v>
      </c>
      <c r="B9950" s="4">
        <v>45150</v>
      </c>
      <c r="C9950" s="2">
        <v>32356.51</v>
      </c>
      <c r="D9950" t="s">
        <v>849</v>
      </c>
      <c r="E9950" t="s">
        <v>868</v>
      </c>
      <c r="F9950" t="s">
        <v>9</v>
      </c>
      <c r="G9950" t="s">
        <v>20</v>
      </c>
      <c r="H9950" t="s">
        <v>753</v>
      </c>
      <c r="J9950" t="s">
        <v>20870</v>
      </c>
      <c r="K9950" t="str">
        <f>IF(COUNTIF(Customers!A:A, H9950)&gt;0, "Valid", "Invalid")</f>
        <v>Valid</v>
      </c>
      <c r="L9950" t="str">
        <f t="shared" si="775"/>
        <v>8</v>
      </c>
      <c r="M9950" t="str">
        <f t="shared" si="776"/>
        <v>2023</v>
      </c>
      <c r="N9950">
        <f t="shared" si="777"/>
        <v>32356.51</v>
      </c>
      <c r="O9950">
        <f t="shared" si="778"/>
        <v>32356.51</v>
      </c>
      <c r="P9950" t="str">
        <f t="shared" si="779"/>
        <v/>
      </c>
      <c r="Q9950" s="48" t="str">
        <f>IF(O9950="","",
   IF(OR(O9950&lt;EDA_Outlier_Analysis!$C$10, O9950&gt;EDA_Outlier_Analysis!$C$11),
      "Outlier",
      "Normal"))</f>
        <v>Normal</v>
      </c>
      <c r="R9950" t="str">
        <f>IF(P9950="","",
   IF(OR(P9950 &lt; EDA_Outlier_Analysis!$F$7, P9950 &gt; EDA_Outlier_Analysis!$F$8),
      "Outlier",
      "Normal"))</f>
        <v/>
      </c>
      <c r="S9950" t="str">
        <f>IF(N9950="","",
   IF(OR(N9950 &lt;EDA_Outlier_Analysis!$I$10, N9950 &gt; EDA_Outlier_Analysis!$I$11),
      "Outlier",
      "Normal"))</f>
        <v>Normal</v>
      </c>
    </row>
    <row r="9951" spans="1:19">
      <c r="A9951" t="s">
        <v>20871</v>
      </c>
      <c r="B9951" s="4">
        <v>45036</v>
      </c>
      <c r="C9951" s="2">
        <v>123859.24</v>
      </c>
      <c r="D9951" t="s">
        <v>849</v>
      </c>
      <c r="E9951" t="s">
        <v>850</v>
      </c>
      <c r="F9951" t="s">
        <v>11</v>
      </c>
      <c r="G9951" t="s">
        <v>31</v>
      </c>
      <c r="H9951" t="s">
        <v>331</v>
      </c>
      <c r="J9951" t="s">
        <v>20872</v>
      </c>
      <c r="K9951" t="str">
        <f>IF(COUNTIF(Customers!A:A, H9951)&gt;0, "Valid", "Invalid")</f>
        <v>Valid</v>
      </c>
      <c r="L9951" t="str">
        <f t="shared" si="775"/>
        <v>4</v>
      </c>
      <c r="M9951" t="str">
        <f t="shared" si="776"/>
        <v>2023</v>
      </c>
      <c r="N9951">
        <f t="shared" si="777"/>
        <v>123859.24</v>
      </c>
      <c r="O9951">
        <f t="shared" si="778"/>
        <v>123859.24</v>
      </c>
      <c r="P9951" t="str">
        <f t="shared" si="779"/>
        <v/>
      </c>
      <c r="Q9951" s="48" t="str">
        <f>IF(O9951="","",
   IF(OR(O9951&lt;EDA_Outlier_Analysis!$C$10, O9951&gt;EDA_Outlier_Analysis!$C$11),
      "Outlier",
      "Normal"))</f>
        <v>Normal</v>
      </c>
      <c r="R9951" t="str">
        <f>IF(P9951="","",
   IF(OR(P9951 &lt; EDA_Outlier_Analysis!$F$7, P9951 &gt; EDA_Outlier_Analysis!$F$8),
      "Outlier",
      "Normal"))</f>
        <v/>
      </c>
      <c r="S9951" t="str">
        <f>IF(N9951="","",
   IF(OR(N9951 &lt;EDA_Outlier_Analysis!$I$10, N9951 &gt; EDA_Outlier_Analysis!$I$11),
      "Outlier",
      "Normal"))</f>
        <v>Normal</v>
      </c>
    </row>
    <row r="9952" spans="1:19">
      <c r="A9952" t="s">
        <v>20873</v>
      </c>
      <c r="B9952" s="4">
        <v>44921</v>
      </c>
      <c r="C9952" s="2">
        <v>161978.51</v>
      </c>
      <c r="D9952" t="s">
        <v>849</v>
      </c>
      <c r="E9952" t="s">
        <v>850</v>
      </c>
      <c r="F9952" t="s">
        <v>11</v>
      </c>
      <c r="G9952" t="s">
        <v>24</v>
      </c>
      <c r="H9952" t="s">
        <v>235</v>
      </c>
      <c r="J9952" t="s">
        <v>20874</v>
      </c>
      <c r="K9952" t="str">
        <f>IF(COUNTIF(Customers!A:A, H9952)&gt;0, "Valid", "Invalid")</f>
        <v>Valid</v>
      </c>
      <c r="L9952" t="str">
        <f t="shared" si="775"/>
        <v>12</v>
      </c>
      <c r="M9952" t="str">
        <f t="shared" si="776"/>
        <v>2022</v>
      </c>
      <c r="N9952">
        <f t="shared" si="777"/>
        <v>161978.51</v>
      </c>
      <c r="O9952">
        <f t="shared" si="778"/>
        <v>161978.51</v>
      </c>
      <c r="P9952" t="str">
        <f t="shared" si="779"/>
        <v/>
      </c>
      <c r="Q9952" s="48" t="str">
        <f>IF(O9952="","",
   IF(OR(O9952&lt;EDA_Outlier_Analysis!$C$10, O9952&gt;EDA_Outlier_Analysis!$C$11),
      "Outlier",
      "Normal"))</f>
        <v>Normal</v>
      </c>
      <c r="R9952" t="str">
        <f>IF(P9952="","",
   IF(OR(P9952 &lt; EDA_Outlier_Analysis!$F$7, P9952 &gt; EDA_Outlier_Analysis!$F$8),
      "Outlier",
      "Normal"))</f>
        <v/>
      </c>
      <c r="S9952" t="str">
        <f>IF(N9952="","",
   IF(OR(N9952 &lt;EDA_Outlier_Analysis!$I$10, N9952 &gt; EDA_Outlier_Analysis!$I$11),
      "Outlier",
      "Normal"))</f>
        <v>Normal</v>
      </c>
    </row>
    <row r="9953" spans="1:19">
      <c r="A9953" t="s">
        <v>20875</v>
      </c>
      <c r="B9953" s="4">
        <v>44832</v>
      </c>
      <c r="C9953" s="2">
        <v>-71613.41</v>
      </c>
      <c r="D9953" t="s">
        <v>840</v>
      </c>
      <c r="E9953" t="s">
        <v>856</v>
      </c>
      <c r="F9953" t="s">
        <v>10</v>
      </c>
      <c r="G9953" t="s">
        <v>20</v>
      </c>
      <c r="I9953" t="s">
        <v>1018</v>
      </c>
      <c r="J9953" t="s">
        <v>20876</v>
      </c>
      <c r="K9953" t="str">
        <f>IF(COUNTIF(Customers!A:A, H9953)&gt;0, "Valid", "Invalid")</f>
        <v>Invalid</v>
      </c>
      <c r="L9953" t="str">
        <f t="shared" si="775"/>
        <v>9</v>
      </c>
      <c r="M9953" t="str">
        <f t="shared" si="776"/>
        <v>2022</v>
      </c>
      <c r="N9953">
        <f t="shared" si="777"/>
        <v>-71613.41</v>
      </c>
      <c r="O9953" t="str">
        <f t="shared" si="778"/>
        <v/>
      </c>
      <c r="P9953">
        <f t="shared" si="779"/>
        <v>71613.41</v>
      </c>
      <c r="Q9953" s="48" t="str">
        <f>IF(O9953="","",
   IF(OR(O9953&lt;EDA_Outlier_Analysis!$C$10, O9953&gt;EDA_Outlier_Analysis!$C$11),
      "Outlier",
      "Normal"))</f>
        <v/>
      </c>
      <c r="R9953" t="str">
        <f>IF(P9953="","",
   IF(OR(P9953 &lt; EDA_Outlier_Analysis!$F$7, P9953 &gt; EDA_Outlier_Analysis!$F$8),
      "Outlier",
      "Normal"))</f>
        <v>Outlier</v>
      </c>
      <c r="S9953" t="str">
        <f>IF(N9953="","",
   IF(OR(N9953 &lt;EDA_Outlier_Analysis!$I$10, N9953 &gt; EDA_Outlier_Analysis!$I$11),
      "Outlier",
      "Normal"))</f>
        <v>Normal</v>
      </c>
    </row>
    <row r="9954" spans="1:19">
      <c r="A9954" t="s">
        <v>20877</v>
      </c>
      <c r="B9954" s="4">
        <v>44616</v>
      </c>
      <c r="C9954" s="2">
        <v>143321.06</v>
      </c>
      <c r="D9954" t="s">
        <v>849</v>
      </c>
      <c r="E9954" t="s">
        <v>853</v>
      </c>
      <c r="F9954" t="s">
        <v>11</v>
      </c>
      <c r="G9954" t="s">
        <v>24</v>
      </c>
      <c r="H9954" t="s">
        <v>437</v>
      </c>
      <c r="J9954" t="s">
        <v>20878</v>
      </c>
      <c r="K9954" t="str">
        <f>IF(COUNTIF(Customers!A:A, H9954)&gt;0, "Valid", "Invalid")</f>
        <v>Valid</v>
      </c>
      <c r="L9954" t="str">
        <f t="shared" si="775"/>
        <v>2</v>
      </c>
      <c r="M9954" t="str">
        <f t="shared" si="776"/>
        <v>2022</v>
      </c>
      <c r="N9954">
        <f t="shared" si="777"/>
        <v>143321.06</v>
      </c>
      <c r="O9954">
        <f t="shared" si="778"/>
        <v>143321.06</v>
      </c>
      <c r="P9954" t="str">
        <f t="shared" si="779"/>
        <v/>
      </c>
      <c r="Q9954" s="48" t="str">
        <f>IF(O9954="","",
   IF(OR(O9954&lt;EDA_Outlier_Analysis!$C$10, O9954&gt;EDA_Outlier_Analysis!$C$11),
      "Outlier",
      "Normal"))</f>
        <v>Normal</v>
      </c>
      <c r="R9954" t="str">
        <f>IF(P9954="","",
   IF(OR(P9954 &lt; EDA_Outlier_Analysis!$F$7, P9954 &gt; EDA_Outlier_Analysis!$F$8),
      "Outlier",
      "Normal"))</f>
        <v/>
      </c>
      <c r="S9954" t="str">
        <f>IF(N9954="","",
   IF(OR(N9954 &lt;EDA_Outlier_Analysis!$I$10, N9954 &gt; EDA_Outlier_Analysis!$I$11),
      "Outlier",
      "Normal"))</f>
        <v>Normal</v>
      </c>
    </row>
    <row r="9955" spans="1:19">
      <c r="A9955" t="s">
        <v>20879</v>
      </c>
      <c r="B9955" s="4">
        <v>44583</v>
      </c>
      <c r="C9955" s="2">
        <v>-27201.58</v>
      </c>
      <c r="D9955" t="s">
        <v>840</v>
      </c>
      <c r="E9955" t="s">
        <v>864</v>
      </c>
      <c r="F9955" t="s">
        <v>11</v>
      </c>
      <c r="G9955" t="s">
        <v>31</v>
      </c>
      <c r="I9955" t="s">
        <v>949</v>
      </c>
      <c r="J9955" t="s">
        <v>20880</v>
      </c>
      <c r="K9955" t="str">
        <f>IF(COUNTIF(Customers!A:A, H9955)&gt;0, "Valid", "Invalid")</f>
        <v>Invalid</v>
      </c>
      <c r="L9955" t="str">
        <f t="shared" si="775"/>
        <v>1</v>
      </c>
      <c r="M9955" t="str">
        <f t="shared" si="776"/>
        <v>2022</v>
      </c>
      <c r="N9955">
        <f t="shared" si="777"/>
        <v>-27201.58</v>
      </c>
      <c r="O9955" t="str">
        <f t="shared" si="778"/>
        <v/>
      </c>
      <c r="P9955">
        <f t="shared" si="779"/>
        <v>27201.58</v>
      </c>
      <c r="Q9955" s="48" t="str">
        <f>IF(O9955="","",
   IF(OR(O9955&lt;EDA_Outlier_Analysis!$C$10, O9955&gt;EDA_Outlier_Analysis!$C$11),
      "Outlier",
      "Normal"))</f>
        <v/>
      </c>
      <c r="R9955" t="str">
        <f>IF(P9955="","",
   IF(OR(P9955 &lt; EDA_Outlier_Analysis!$F$7, P9955 &gt; EDA_Outlier_Analysis!$F$8),
      "Outlier",
      "Normal"))</f>
        <v>Normal</v>
      </c>
      <c r="S9955" t="str">
        <f>IF(N9955="","",
   IF(OR(N9955 &lt;EDA_Outlier_Analysis!$I$10, N9955 &gt; EDA_Outlier_Analysis!$I$11),
      "Outlier",
      "Normal"))</f>
        <v>Normal</v>
      </c>
    </row>
    <row r="9956" spans="1:19">
      <c r="A9956" t="s">
        <v>20881</v>
      </c>
      <c r="B9956" s="4">
        <v>45008</v>
      </c>
      <c r="C9956" s="2">
        <v>167572.39000000001</v>
      </c>
      <c r="D9956" t="s">
        <v>849</v>
      </c>
      <c r="E9956" t="s">
        <v>853</v>
      </c>
      <c r="F9956" t="s">
        <v>10</v>
      </c>
      <c r="G9956" t="s">
        <v>20</v>
      </c>
      <c r="H9956" t="s">
        <v>55</v>
      </c>
      <c r="J9956" t="s">
        <v>20882</v>
      </c>
      <c r="K9956" t="str">
        <f>IF(COUNTIF(Customers!A:A, H9956)&gt;0, "Valid", "Invalid")</f>
        <v>Valid</v>
      </c>
      <c r="L9956" t="str">
        <f t="shared" si="775"/>
        <v>3</v>
      </c>
      <c r="M9956" t="str">
        <f t="shared" si="776"/>
        <v>2023</v>
      </c>
      <c r="N9956">
        <f t="shared" si="777"/>
        <v>167572.39000000001</v>
      </c>
      <c r="O9956">
        <f t="shared" si="778"/>
        <v>167572.39000000001</v>
      </c>
      <c r="P9956" t="str">
        <f t="shared" si="779"/>
        <v/>
      </c>
      <c r="Q9956" s="48" t="str">
        <f>IF(O9956="","",
   IF(OR(O9956&lt;EDA_Outlier_Analysis!$C$10, O9956&gt;EDA_Outlier_Analysis!$C$11),
      "Outlier",
      "Normal"))</f>
        <v>Normal</v>
      </c>
      <c r="R9956" t="str">
        <f>IF(P9956="","",
   IF(OR(P9956 &lt; EDA_Outlier_Analysis!$F$7, P9956 &gt; EDA_Outlier_Analysis!$F$8),
      "Outlier",
      "Normal"))</f>
        <v/>
      </c>
      <c r="S9956" t="str">
        <f>IF(N9956="","",
   IF(OR(N9956 &lt;EDA_Outlier_Analysis!$I$10, N9956 &gt; EDA_Outlier_Analysis!$I$11),
      "Outlier",
      "Normal"))</f>
        <v>Normal</v>
      </c>
    </row>
    <row r="9957" spans="1:19">
      <c r="A9957" t="s">
        <v>20883</v>
      </c>
      <c r="B9957" s="4">
        <v>45215</v>
      </c>
      <c r="C9957" s="2">
        <v>215284.28</v>
      </c>
      <c r="D9957" t="s">
        <v>849</v>
      </c>
      <c r="E9957" t="s">
        <v>853</v>
      </c>
      <c r="F9957" t="s">
        <v>10</v>
      </c>
      <c r="G9957" t="s">
        <v>34</v>
      </c>
      <c r="H9957" t="s">
        <v>163</v>
      </c>
      <c r="J9957" t="s">
        <v>20884</v>
      </c>
      <c r="K9957" t="str">
        <f>IF(COUNTIF(Customers!A:A, H9957)&gt;0, "Valid", "Invalid")</f>
        <v>Valid</v>
      </c>
      <c r="L9957" t="str">
        <f t="shared" si="775"/>
        <v>10</v>
      </c>
      <c r="M9957" t="str">
        <f t="shared" si="776"/>
        <v>2023</v>
      </c>
      <c r="N9957">
        <f t="shared" si="777"/>
        <v>215284.28</v>
      </c>
      <c r="O9957">
        <f t="shared" si="778"/>
        <v>215284.28</v>
      </c>
      <c r="P9957" t="str">
        <f t="shared" si="779"/>
        <v/>
      </c>
      <c r="Q9957" s="48" t="str">
        <f>IF(O9957="","",
   IF(OR(O9957&lt;EDA_Outlier_Analysis!$C$10, O9957&gt;EDA_Outlier_Analysis!$C$11),
      "Outlier",
      "Normal"))</f>
        <v>Normal</v>
      </c>
      <c r="R9957" t="str">
        <f>IF(P9957="","",
   IF(OR(P9957 &lt; EDA_Outlier_Analysis!$F$7, P9957 &gt; EDA_Outlier_Analysis!$F$8),
      "Outlier",
      "Normal"))</f>
        <v/>
      </c>
      <c r="S9957" t="str">
        <f>IF(N9957="","",
   IF(OR(N9957 &lt;EDA_Outlier_Analysis!$I$10, N9957 &gt; EDA_Outlier_Analysis!$I$11),
      "Outlier",
      "Normal"))</f>
        <v>Normal</v>
      </c>
    </row>
    <row r="9958" spans="1:19">
      <c r="A9958" t="s">
        <v>20885</v>
      </c>
      <c r="B9958" s="4">
        <v>45109</v>
      </c>
      <c r="C9958" s="2">
        <v>164043.68</v>
      </c>
      <c r="D9958" t="s">
        <v>849</v>
      </c>
      <c r="E9958" t="s">
        <v>850</v>
      </c>
      <c r="F9958" t="s">
        <v>11</v>
      </c>
      <c r="G9958" t="s">
        <v>31</v>
      </c>
      <c r="H9958" t="s">
        <v>749</v>
      </c>
      <c r="J9958" t="s">
        <v>20886</v>
      </c>
      <c r="K9958" t="str">
        <f>IF(COUNTIF(Customers!A:A, H9958)&gt;0, "Valid", "Invalid")</f>
        <v>Valid</v>
      </c>
      <c r="L9958" t="str">
        <f t="shared" si="775"/>
        <v>7</v>
      </c>
      <c r="M9958" t="str">
        <f t="shared" si="776"/>
        <v>2023</v>
      </c>
      <c r="N9958">
        <f t="shared" si="777"/>
        <v>164043.68</v>
      </c>
      <c r="O9958">
        <f t="shared" si="778"/>
        <v>164043.68</v>
      </c>
      <c r="P9958" t="str">
        <f t="shared" si="779"/>
        <v/>
      </c>
      <c r="Q9958" s="48" t="str">
        <f>IF(O9958="","",
   IF(OR(O9958&lt;EDA_Outlier_Analysis!$C$10, O9958&gt;EDA_Outlier_Analysis!$C$11),
      "Outlier",
      "Normal"))</f>
        <v>Normal</v>
      </c>
      <c r="R9958" t="str">
        <f>IF(P9958="","",
   IF(OR(P9958 &lt; EDA_Outlier_Analysis!$F$7, P9958 &gt; EDA_Outlier_Analysis!$F$8),
      "Outlier",
      "Normal"))</f>
        <v/>
      </c>
      <c r="S9958" t="str">
        <f>IF(N9958="","",
   IF(OR(N9958 &lt;EDA_Outlier_Analysis!$I$10, N9958 &gt; EDA_Outlier_Analysis!$I$11),
      "Outlier",
      "Normal"))</f>
        <v>Normal</v>
      </c>
    </row>
    <row r="9959" spans="1:19">
      <c r="A9959" t="s">
        <v>20887</v>
      </c>
      <c r="B9959" s="4">
        <v>45097</v>
      </c>
      <c r="C9959" s="2">
        <v>-52011.98</v>
      </c>
      <c r="D9959" t="s">
        <v>840</v>
      </c>
      <c r="E9959" t="s">
        <v>905</v>
      </c>
      <c r="F9959" t="s">
        <v>11</v>
      </c>
      <c r="G9959" t="s">
        <v>31</v>
      </c>
      <c r="I9959" t="s">
        <v>1620</v>
      </c>
      <c r="J9959" t="s">
        <v>20888</v>
      </c>
      <c r="K9959" t="str">
        <f>IF(COUNTIF(Customers!A:A, H9959)&gt;0, "Valid", "Invalid")</f>
        <v>Invalid</v>
      </c>
      <c r="L9959" t="str">
        <f t="shared" si="775"/>
        <v>6</v>
      </c>
      <c r="M9959" t="str">
        <f t="shared" si="776"/>
        <v>2023</v>
      </c>
      <c r="N9959">
        <f t="shared" si="777"/>
        <v>-52011.98</v>
      </c>
      <c r="O9959" t="str">
        <f t="shared" si="778"/>
        <v/>
      </c>
      <c r="P9959">
        <f t="shared" si="779"/>
        <v>52011.98</v>
      </c>
      <c r="Q9959" s="48" t="str">
        <f>IF(O9959="","",
   IF(OR(O9959&lt;EDA_Outlier_Analysis!$C$10, O9959&gt;EDA_Outlier_Analysis!$C$11),
      "Outlier",
      "Normal"))</f>
        <v/>
      </c>
      <c r="R9959" t="str">
        <f>IF(P9959="","",
   IF(OR(P9959 &lt; EDA_Outlier_Analysis!$F$7, P9959 &gt; EDA_Outlier_Analysis!$F$8),
      "Outlier",
      "Normal"))</f>
        <v>Normal</v>
      </c>
      <c r="S9959" t="str">
        <f>IF(N9959="","",
   IF(OR(N9959 &lt;EDA_Outlier_Analysis!$I$10, N9959 &gt; EDA_Outlier_Analysis!$I$11),
      "Outlier",
      "Normal"))</f>
        <v>Normal</v>
      </c>
    </row>
    <row r="9960" spans="1:19">
      <c r="A9960" t="s">
        <v>20889</v>
      </c>
      <c r="B9960" s="4">
        <v>44722</v>
      </c>
      <c r="C9960" s="2">
        <v>-23883.19</v>
      </c>
      <c r="D9960" t="s">
        <v>840</v>
      </c>
      <c r="E9960" t="s">
        <v>845</v>
      </c>
      <c r="F9960" t="s">
        <v>11</v>
      </c>
      <c r="G9960" t="s">
        <v>31</v>
      </c>
      <c r="I9960" t="s">
        <v>1468</v>
      </c>
      <c r="J9960" t="s">
        <v>20890</v>
      </c>
      <c r="K9960" t="str">
        <f>IF(COUNTIF(Customers!A:A, H9960)&gt;0, "Valid", "Invalid")</f>
        <v>Invalid</v>
      </c>
      <c r="L9960" t="str">
        <f t="shared" si="775"/>
        <v>6</v>
      </c>
      <c r="M9960" t="str">
        <f t="shared" si="776"/>
        <v>2022</v>
      </c>
      <c r="N9960">
        <f t="shared" si="777"/>
        <v>-23883.19</v>
      </c>
      <c r="O9960" t="str">
        <f t="shared" si="778"/>
        <v/>
      </c>
      <c r="P9960">
        <f t="shared" si="779"/>
        <v>23883.19</v>
      </c>
      <c r="Q9960" s="48" t="str">
        <f>IF(O9960="","",
   IF(OR(O9960&lt;EDA_Outlier_Analysis!$C$10, O9960&gt;EDA_Outlier_Analysis!$C$11),
      "Outlier",
      "Normal"))</f>
        <v/>
      </c>
      <c r="R9960" t="str">
        <f>IF(P9960="","",
   IF(OR(P9960 &lt; EDA_Outlier_Analysis!$F$7, P9960 &gt; EDA_Outlier_Analysis!$F$8),
      "Outlier",
      "Normal"))</f>
        <v>Outlier</v>
      </c>
      <c r="S9960" t="str">
        <f>IF(N9960="","",
   IF(OR(N9960 &lt;EDA_Outlier_Analysis!$I$10, N9960 &gt; EDA_Outlier_Analysis!$I$11),
      "Outlier",
      "Normal"))</f>
        <v>Normal</v>
      </c>
    </row>
    <row r="9961" spans="1:19">
      <c r="A9961" t="s">
        <v>20891</v>
      </c>
      <c r="B9961" s="4">
        <v>45234</v>
      </c>
      <c r="C9961" s="2">
        <v>101920.5</v>
      </c>
      <c r="D9961" t="s">
        <v>849</v>
      </c>
      <c r="E9961" t="s">
        <v>868</v>
      </c>
      <c r="F9961" t="s">
        <v>10</v>
      </c>
      <c r="G9961" t="s">
        <v>31</v>
      </c>
      <c r="H9961" t="s">
        <v>511</v>
      </c>
      <c r="J9961" t="s">
        <v>20892</v>
      </c>
      <c r="K9961" t="str">
        <f>IF(COUNTIF(Customers!A:A, H9961)&gt;0, "Valid", "Invalid")</f>
        <v>Valid</v>
      </c>
      <c r="L9961" t="str">
        <f t="shared" si="775"/>
        <v>11</v>
      </c>
      <c r="M9961" t="str">
        <f t="shared" si="776"/>
        <v>2023</v>
      </c>
      <c r="N9961">
        <f t="shared" si="777"/>
        <v>101920.5</v>
      </c>
      <c r="O9961">
        <f t="shared" si="778"/>
        <v>101920.5</v>
      </c>
      <c r="P9961" t="str">
        <f t="shared" si="779"/>
        <v/>
      </c>
      <c r="Q9961" s="48" t="str">
        <f>IF(O9961="","",
   IF(OR(O9961&lt;EDA_Outlier_Analysis!$C$10, O9961&gt;EDA_Outlier_Analysis!$C$11),
      "Outlier",
      "Normal"))</f>
        <v>Normal</v>
      </c>
      <c r="R9961" t="str">
        <f>IF(P9961="","",
   IF(OR(P9961 &lt; EDA_Outlier_Analysis!$F$7, P9961 &gt; EDA_Outlier_Analysis!$F$8),
      "Outlier",
      "Normal"))</f>
        <v/>
      </c>
      <c r="S9961" t="str">
        <f>IF(N9961="","",
   IF(OR(N9961 &lt;EDA_Outlier_Analysis!$I$10, N9961 &gt; EDA_Outlier_Analysis!$I$11),
      "Outlier",
      "Normal"))</f>
        <v>Normal</v>
      </c>
    </row>
    <row r="9962" spans="1:19">
      <c r="A9962" t="s">
        <v>20893</v>
      </c>
      <c r="B9962" s="4">
        <v>44722</v>
      </c>
      <c r="C9962" s="2">
        <v>-4121</v>
      </c>
      <c r="D9962" t="s">
        <v>840</v>
      </c>
      <c r="E9962" t="s">
        <v>905</v>
      </c>
      <c r="F9962" t="s">
        <v>10</v>
      </c>
      <c r="G9962" t="s">
        <v>31</v>
      </c>
      <c r="I9962" t="s">
        <v>3307</v>
      </c>
      <c r="J9962" t="s">
        <v>20894</v>
      </c>
      <c r="K9962" t="str">
        <f>IF(COUNTIF(Customers!A:A, H9962)&gt;0, "Valid", "Invalid")</f>
        <v>Invalid</v>
      </c>
      <c r="L9962" t="str">
        <f t="shared" si="775"/>
        <v>6</v>
      </c>
      <c r="M9962" t="str">
        <f t="shared" si="776"/>
        <v>2022</v>
      </c>
      <c r="N9962">
        <f t="shared" si="777"/>
        <v>-4121</v>
      </c>
      <c r="O9962" t="str">
        <f t="shared" si="778"/>
        <v/>
      </c>
      <c r="P9962">
        <f t="shared" si="779"/>
        <v>4121</v>
      </c>
      <c r="Q9962" s="48" t="str">
        <f>IF(O9962="","",
   IF(OR(O9962&lt;EDA_Outlier_Analysis!$C$10, O9962&gt;EDA_Outlier_Analysis!$C$11),
      "Outlier",
      "Normal"))</f>
        <v/>
      </c>
      <c r="R9962" t="str">
        <f>IF(P9962="","",
   IF(OR(P9962 &lt; EDA_Outlier_Analysis!$F$7, P9962 &gt; EDA_Outlier_Analysis!$F$8),
      "Outlier",
      "Normal"))</f>
        <v>Outlier</v>
      </c>
      <c r="S9962" t="str">
        <f>IF(N9962="","",
   IF(OR(N9962 &lt;EDA_Outlier_Analysis!$I$10, N9962 &gt; EDA_Outlier_Analysis!$I$11),
      "Outlier",
      "Normal"))</f>
        <v>Normal</v>
      </c>
    </row>
    <row r="9963" spans="1:19">
      <c r="A9963" t="s">
        <v>20895</v>
      </c>
      <c r="B9963" s="4">
        <v>44961</v>
      </c>
      <c r="C9963" s="2">
        <v>70582.600000000006</v>
      </c>
      <c r="D9963" t="s">
        <v>849</v>
      </c>
      <c r="E9963" t="s">
        <v>868</v>
      </c>
      <c r="F9963" t="s">
        <v>11</v>
      </c>
      <c r="G9963" t="s">
        <v>20</v>
      </c>
      <c r="H9963" t="s">
        <v>187</v>
      </c>
      <c r="J9963" t="s">
        <v>20896</v>
      </c>
      <c r="K9963" t="str">
        <f>IF(COUNTIF(Customers!A:A, H9963)&gt;0, "Valid", "Invalid")</f>
        <v>Valid</v>
      </c>
      <c r="L9963" t="str">
        <f t="shared" si="775"/>
        <v>2</v>
      </c>
      <c r="M9963" t="str">
        <f t="shared" si="776"/>
        <v>2023</v>
      </c>
      <c r="N9963">
        <f t="shared" si="777"/>
        <v>70582.600000000006</v>
      </c>
      <c r="O9963">
        <f t="shared" si="778"/>
        <v>70582.600000000006</v>
      </c>
      <c r="P9963" t="str">
        <f t="shared" si="779"/>
        <v/>
      </c>
      <c r="Q9963" s="48" t="str">
        <f>IF(O9963="","",
   IF(OR(O9963&lt;EDA_Outlier_Analysis!$C$10, O9963&gt;EDA_Outlier_Analysis!$C$11),
      "Outlier",
      "Normal"))</f>
        <v>Normal</v>
      </c>
      <c r="R9963" t="str">
        <f>IF(P9963="","",
   IF(OR(P9963 &lt; EDA_Outlier_Analysis!$F$7, P9963 &gt; EDA_Outlier_Analysis!$F$8),
      "Outlier",
      "Normal"))</f>
        <v/>
      </c>
      <c r="S9963" t="str">
        <f>IF(N9963="","",
   IF(OR(N9963 &lt;EDA_Outlier_Analysis!$I$10, N9963 &gt; EDA_Outlier_Analysis!$I$11),
      "Outlier",
      "Normal"))</f>
        <v>Normal</v>
      </c>
    </row>
    <row r="9964" spans="1:19">
      <c r="A9964" t="s">
        <v>20897</v>
      </c>
      <c r="B9964" s="4">
        <v>44872</v>
      </c>
      <c r="C9964" s="2">
        <v>-47180.85</v>
      </c>
      <c r="D9964" t="s">
        <v>840</v>
      </c>
      <c r="E9964" t="s">
        <v>905</v>
      </c>
      <c r="F9964" t="s">
        <v>9</v>
      </c>
      <c r="G9964" t="s">
        <v>20</v>
      </c>
      <c r="I9964" t="s">
        <v>2544</v>
      </c>
      <c r="J9964" t="s">
        <v>20898</v>
      </c>
      <c r="K9964" t="str">
        <f>IF(COUNTIF(Customers!A:A, H9964)&gt;0, "Valid", "Invalid")</f>
        <v>Invalid</v>
      </c>
      <c r="L9964" t="str">
        <f t="shared" si="775"/>
        <v>11</v>
      </c>
      <c r="M9964" t="str">
        <f t="shared" si="776"/>
        <v>2022</v>
      </c>
      <c r="N9964">
        <f t="shared" si="777"/>
        <v>-47180.85</v>
      </c>
      <c r="O9964" t="str">
        <f t="shared" si="778"/>
        <v/>
      </c>
      <c r="P9964">
        <f t="shared" si="779"/>
        <v>47180.85</v>
      </c>
      <c r="Q9964" s="48" t="str">
        <f>IF(O9964="","",
   IF(OR(O9964&lt;EDA_Outlier_Analysis!$C$10, O9964&gt;EDA_Outlier_Analysis!$C$11),
      "Outlier",
      "Normal"))</f>
        <v/>
      </c>
      <c r="R9964" t="str">
        <f>IF(P9964="","",
   IF(OR(P9964 &lt; EDA_Outlier_Analysis!$F$7, P9964 &gt; EDA_Outlier_Analysis!$F$8),
      "Outlier",
      "Normal"))</f>
        <v>Normal</v>
      </c>
      <c r="S9964" t="str">
        <f>IF(N9964="","",
   IF(OR(N9964 &lt;EDA_Outlier_Analysis!$I$10, N9964 &gt; EDA_Outlier_Analysis!$I$11),
      "Outlier",
      "Normal"))</f>
        <v>Normal</v>
      </c>
    </row>
    <row r="9965" spans="1:19">
      <c r="A9965" t="s">
        <v>20899</v>
      </c>
      <c r="B9965" s="4">
        <v>45039</v>
      </c>
      <c r="C9965" s="2">
        <v>-62417.65</v>
      </c>
      <c r="D9965" t="s">
        <v>840</v>
      </c>
      <c r="E9965" t="s">
        <v>856</v>
      </c>
      <c r="F9965" t="s">
        <v>9</v>
      </c>
      <c r="G9965" t="s">
        <v>20</v>
      </c>
      <c r="I9965" t="s">
        <v>898</v>
      </c>
      <c r="J9965" t="s">
        <v>20900</v>
      </c>
      <c r="K9965" t="str">
        <f>IF(COUNTIF(Customers!A:A, H9965)&gt;0, "Valid", "Invalid")</f>
        <v>Invalid</v>
      </c>
      <c r="L9965" t="str">
        <f t="shared" si="775"/>
        <v>4</v>
      </c>
      <c r="M9965" t="str">
        <f t="shared" si="776"/>
        <v>2023</v>
      </c>
      <c r="N9965">
        <f t="shared" si="777"/>
        <v>-62417.65</v>
      </c>
      <c r="O9965" t="str">
        <f t="shared" si="778"/>
        <v/>
      </c>
      <c r="P9965">
        <f t="shared" si="779"/>
        <v>62417.65</v>
      </c>
      <c r="Q9965" s="48" t="str">
        <f>IF(O9965="","",
   IF(OR(O9965&lt;EDA_Outlier_Analysis!$C$10, O9965&gt;EDA_Outlier_Analysis!$C$11),
      "Outlier",
      "Normal"))</f>
        <v/>
      </c>
      <c r="R9965" t="str">
        <f>IF(P9965="","",
   IF(OR(P9965 &lt; EDA_Outlier_Analysis!$F$7, P9965 &gt; EDA_Outlier_Analysis!$F$8),
      "Outlier",
      "Normal"))</f>
        <v>Outlier</v>
      </c>
      <c r="S9965" t="str">
        <f>IF(N9965="","",
   IF(OR(N9965 &lt;EDA_Outlier_Analysis!$I$10, N9965 &gt; EDA_Outlier_Analysis!$I$11),
      "Outlier",
      "Normal"))</f>
        <v>Normal</v>
      </c>
    </row>
    <row r="9966" spans="1:19">
      <c r="A9966" t="s">
        <v>20901</v>
      </c>
      <c r="B9966" s="4">
        <v>44783</v>
      </c>
      <c r="C9966" s="2">
        <v>-18338.8</v>
      </c>
      <c r="D9966" t="s">
        <v>840</v>
      </c>
      <c r="E9966" t="s">
        <v>878</v>
      </c>
      <c r="F9966" t="s">
        <v>9</v>
      </c>
      <c r="G9966" t="s">
        <v>34</v>
      </c>
      <c r="I9966" t="s">
        <v>1953</v>
      </c>
      <c r="J9966" t="s">
        <v>20902</v>
      </c>
      <c r="K9966" t="str">
        <f>IF(COUNTIF(Customers!A:A, H9966)&gt;0, "Valid", "Invalid")</f>
        <v>Invalid</v>
      </c>
      <c r="L9966" t="str">
        <f t="shared" si="775"/>
        <v>8</v>
      </c>
      <c r="M9966" t="str">
        <f t="shared" si="776"/>
        <v>2022</v>
      </c>
      <c r="N9966">
        <f t="shared" si="777"/>
        <v>-18338.8</v>
      </c>
      <c r="O9966" t="str">
        <f t="shared" si="778"/>
        <v/>
      </c>
      <c r="P9966">
        <f t="shared" si="779"/>
        <v>18338.8</v>
      </c>
      <c r="Q9966" s="48" t="str">
        <f>IF(O9966="","",
   IF(OR(O9966&lt;EDA_Outlier_Analysis!$C$10, O9966&gt;EDA_Outlier_Analysis!$C$11),
      "Outlier",
      "Normal"))</f>
        <v/>
      </c>
      <c r="R9966" t="str">
        <f>IF(P9966="","",
   IF(OR(P9966 &lt; EDA_Outlier_Analysis!$F$7, P9966 &gt; EDA_Outlier_Analysis!$F$8),
      "Outlier",
      "Normal"))</f>
        <v>Outlier</v>
      </c>
      <c r="S9966" t="str">
        <f>IF(N9966="","",
   IF(OR(N9966 &lt;EDA_Outlier_Analysis!$I$10, N9966 &gt; EDA_Outlier_Analysis!$I$11),
      "Outlier",
      "Normal"))</f>
        <v>Normal</v>
      </c>
    </row>
    <row r="9967" spans="1:19">
      <c r="A9967" t="s">
        <v>20903</v>
      </c>
      <c r="B9967" s="4">
        <v>44854</v>
      </c>
      <c r="C9967" s="2">
        <v>14865.19</v>
      </c>
      <c r="D9967" t="s">
        <v>971</v>
      </c>
      <c r="E9967" t="s">
        <v>971</v>
      </c>
      <c r="F9967" t="s">
        <v>10</v>
      </c>
      <c r="G9967" t="s">
        <v>24</v>
      </c>
      <c r="J9967" t="s">
        <v>20904</v>
      </c>
      <c r="K9967" t="str">
        <f>IF(COUNTIF(Customers!A:A, H9967)&gt;0, "Valid", "Invalid")</f>
        <v>Invalid</v>
      </c>
      <c r="L9967" t="str">
        <f t="shared" si="775"/>
        <v>10</v>
      </c>
      <c r="M9967" t="str">
        <f t="shared" si="776"/>
        <v>2022</v>
      </c>
      <c r="N9967">
        <f t="shared" si="777"/>
        <v>-14865.19</v>
      </c>
      <c r="O9967" t="str">
        <f t="shared" si="778"/>
        <v/>
      </c>
      <c r="P9967" t="str">
        <f t="shared" si="779"/>
        <v/>
      </c>
      <c r="Q9967" s="48" t="str">
        <f>IF(O9967="","",
   IF(OR(O9967&lt;EDA_Outlier_Analysis!$C$10, O9967&gt;EDA_Outlier_Analysis!$C$11),
      "Outlier",
      "Normal"))</f>
        <v/>
      </c>
      <c r="R9967" t="str">
        <f>IF(P9967="","",
   IF(OR(P9967 &lt; EDA_Outlier_Analysis!$F$7, P9967 &gt; EDA_Outlier_Analysis!$F$8),
      "Outlier",
      "Normal"))</f>
        <v/>
      </c>
      <c r="S9967" t="str">
        <f>IF(N9967="","",
   IF(OR(N9967 &lt;EDA_Outlier_Analysis!$I$10, N9967 &gt; EDA_Outlier_Analysis!$I$11),
      "Outlier",
      "Normal"))</f>
        <v>Normal</v>
      </c>
    </row>
    <row r="9968" spans="1:19">
      <c r="A9968" t="s">
        <v>20905</v>
      </c>
      <c r="B9968" s="4">
        <v>45004</v>
      </c>
      <c r="C9968" s="2">
        <v>8846.57</v>
      </c>
      <c r="D9968" t="s">
        <v>1345</v>
      </c>
      <c r="E9968" t="s">
        <v>1345</v>
      </c>
      <c r="F9968" t="s">
        <v>10</v>
      </c>
      <c r="G9968" t="s">
        <v>20</v>
      </c>
      <c r="J9968" t="s">
        <v>20906</v>
      </c>
      <c r="K9968" t="str">
        <f>IF(COUNTIF(Customers!A:A, H9968)&gt;0, "Valid", "Invalid")</f>
        <v>Invalid</v>
      </c>
      <c r="L9968" t="str">
        <f t="shared" si="775"/>
        <v>3</v>
      </c>
      <c r="M9968" t="str">
        <f t="shared" si="776"/>
        <v>2023</v>
      </c>
      <c r="N9968">
        <f t="shared" si="777"/>
        <v>-8846.57</v>
      </c>
      <c r="O9968" t="str">
        <f t="shared" si="778"/>
        <v/>
      </c>
      <c r="P9968" t="str">
        <f t="shared" si="779"/>
        <v/>
      </c>
      <c r="Q9968" s="48" t="str">
        <f>IF(O9968="","",
   IF(OR(O9968&lt;EDA_Outlier_Analysis!$C$10, O9968&gt;EDA_Outlier_Analysis!$C$11),
      "Outlier",
      "Normal"))</f>
        <v/>
      </c>
      <c r="R9968" t="str">
        <f>IF(P9968="","",
   IF(OR(P9968 &lt; EDA_Outlier_Analysis!$F$7, P9968 &gt; EDA_Outlier_Analysis!$F$8),
      "Outlier",
      "Normal"))</f>
        <v/>
      </c>
      <c r="S9968" t="str">
        <f>IF(N9968="","",
   IF(OR(N9968 &lt;EDA_Outlier_Analysis!$I$10, N9968 &gt; EDA_Outlier_Analysis!$I$11),
      "Outlier",
      "Normal"))</f>
        <v>Normal</v>
      </c>
    </row>
    <row r="9969" spans="1:19">
      <c r="A9969" t="s">
        <v>20907</v>
      </c>
      <c r="B9969" s="4">
        <v>44885</v>
      </c>
      <c r="C9969" s="2">
        <v>164084.07</v>
      </c>
      <c r="D9969" t="s">
        <v>849</v>
      </c>
      <c r="E9969" t="s">
        <v>868</v>
      </c>
      <c r="F9969" t="s">
        <v>11</v>
      </c>
      <c r="G9969" t="s">
        <v>31</v>
      </c>
      <c r="H9969" t="s">
        <v>615</v>
      </c>
      <c r="J9969" t="s">
        <v>20908</v>
      </c>
      <c r="K9969" t="str">
        <f>IF(COUNTIF(Customers!A:A, H9969)&gt;0, "Valid", "Invalid")</f>
        <v>Valid</v>
      </c>
      <c r="L9969" t="str">
        <f t="shared" si="775"/>
        <v>11</v>
      </c>
      <c r="M9969" t="str">
        <f t="shared" si="776"/>
        <v>2022</v>
      </c>
      <c r="N9969">
        <f t="shared" si="777"/>
        <v>164084.07</v>
      </c>
      <c r="O9969">
        <f t="shared" si="778"/>
        <v>164084.07</v>
      </c>
      <c r="P9969" t="str">
        <f t="shared" si="779"/>
        <v/>
      </c>
      <c r="Q9969" s="48" t="str">
        <f>IF(O9969="","",
   IF(OR(O9969&lt;EDA_Outlier_Analysis!$C$10, O9969&gt;EDA_Outlier_Analysis!$C$11),
      "Outlier",
      "Normal"))</f>
        <v>Normal</v>
      </c>
      <c r="R9969" t="str">
        <f>IF(P9969="","",
   IF(OR(P9969 &lt; EDA_Outlier_Analysis!$F$7, P9969 &gt; EDA_Outlier_Analysis!$F$8),
      "Outlier",
      "Normal"))</f>
        <v/>
      </c>
      <c r="S9969" t="str">
        <f>IF(N9969="","",
   IF(OR(N9969 &lt;EDA_Outlier_Analysis!$I$10, N9969 &gt; EDA_Outlier_Analysis!$I$11),
      "Outlier",
      "Normal"))</f>
        <v>Normal</v>
      </c>
    </row>
    <row r="9970" spans="1:19">
      <c r="A9970" t="s">
        <v>20909</v>
      </c>
      <c r="B9970" s="4">
        <v>44702</v>
      </c>
      <c r="C9970" s="2">
        <v>13577.03</v>
      </c>
      <c r="D9970" t="s">
        <v>971</v>
      </c>
      <c r="E9970" t="s">
        <v>971</v>
      </c>
      <c r="F9970" t="s">
        <v>11</v>
      </c>
      <c r="G9970" t="s">
        <v>34</v>
      </c>
      <c r="J9970" t="s">
        <v>20910</v>
      </c>
      <c r="K9970" t="str">
        <f>IF(COUNTIF(Customers!A:A, H9970)&gt;0, "Valid", "Invalid")</f>
        <v>Invalid</v>
      </c>
      <c r="L9970" t="str">
        <f t="shared" si="775"/>
        <v>5</v>
      </c>
      <c r="M9970" t="str">
        <f t="shared" si="776"/>
        <v>2022</v>
      </c>
      <c r="N9970">
        <f t="shared" si="777"/>
        <v>-13577.03</v>
      </c>
      <c r="O9970" t="str">
        <f t="shared" si="778"/>
        <v/>
      </c>
      <c r="P9970" t="str">
        <f t="shared" si="779"/>
        <v/>
      </c>
      <c r="Q9970" s="48" t="str">
        <f>IF(O9970="","",
   IF(OR(O9970&lt;EDA_Outlier_Analysis!$C$10, O9970&gt;EDA_Outlier_Analysis!$C$11),
      "Outlier",
      "Normal"))</f>
        <v/>
      </c>
      <c r="R9970" t="str">
        <f>IF(P9970="","",
   IF(OR(P9970 &lt; EDA_Outlier_Analysis!$F$7, P9970 &gt; EDA_Outlier_Analysis!$F$8),
      "Outlier",
      "Normal"))</f>
        <v/>
      </c>
      <c r="S9970" t="str">
        <f>IF(N9970="","",
   IF(OR(N9970 &lt;EDA_Outlier_Analysis!$I$10, N9970 &gt; EDA_Outlier_Analysis!$I$11),
      "Outlier",
      "Normal"))</f>
        <v>Normal</v>
      </c>
    </row>
    <row r="9971" spans="1:19">
      <c r="A9971" t="s">
        <v>20911</v>
      </c>
      <c r="B9971" s="4">
        <v>44591</v>
      </c>
      <c r="C9971" s="2">
        <v>105797.68</v>
      </c>
      <c r="D9971" t="s">
        <v>849</v>
      </c>
      <c r="E9971" t="s">
        <v>853</v>
      </c>
      <c r="F9971" t="s">
        <v>9</v>
      </c>
      <c r="G9971" t="s">
        <v>34</v>
      </c>
      <c r="H9971" t="s">
        <v>735</v>
      </c>
      <c r="J9971" t="s">
        <v>20912</v>
      </c>
      <c r="K9971" t="str">
        <f>IF(COUNTIF(Customers!A:A, H9971)&gt;0, "Valid", "Invalid")</f>
        <v>Valid</v>
      </c>
      <c r="L9971" t="str">
        <f t="shared" si="775"/>
        <v>1</v>
      </c>
      <c r="M9971" t="str">
        <f t="shared" si="776"/>
        <v>2022</v>
      </c>
      <c r="N9971">
        <f t="shared" si="777"/>
        <v>105797.68</v>
      </c>
      <c r="O9971">
        <f t="shared" si="778"/>
        <v>105797.68</v>
      </c>
      <c r="P9971" t="str">
        <f t="shared" si="779"/>
        <v/>
      </c>
      <c r="Q9971" s="48" t="str">
        <f>IF(O9971="","",
   IF(OR(O9971&lt;EDA_Outlier_Analysis!$C$10, O9971&gt;EDA_Outlier_Analysis!$C$11),
      "Outlier",
      "Normal"))</f>
        <v>Normal</v>
      </c>
      <c r="R9971" t="str">
        <f>IF(P9971="","",
   IF(OR(P9971 &lt; EDA_Outlier_Analysis!$F$7, P9971 &gt; EDA_Outlier_Analysis!$F$8),
      "Outlier",
      "Normal"))</f>
        <v/>
      </c>
      <c r="S9971" t="str">
        <f>IF(N9971="","",
   IF(OR(N9971 &lt;EDA_Outlier_Analysis!$I$10, N9971 &gt; EDA_Outlier_Analysis!$I$11),
      "Outlier",
      "Normal"))</f>
        <v>Normal</v>
      </c>
    </row>
    <row r="9972" spans="1:19">
      <c r="A9972" t="s">
        <v>20913</v>
      </c>
      <c r="B9972" s="4">
        <v>44640</v>
      </c>
      <c r="C9972" s="2">
        <v>178726.54</v>
      </c>
      <c r="D9972" t="s">
        <v>849</v>
      </c>
      <c r="E9972" t="s">
        <v>850</v>
      </c>
      <c r="F9972" t="s">
        <v>11</v>
      </c>
      <c r="G9972" t="s">
        <v>24</v>
      </c>
      <c r="H9972" t="s">
        <v>567</v>
      </c>
      <c r="J9972" t="s">
        <v>20914</v>
      </c>
      <c r="K9972" t="str">
        <f>IF(COUNTIF(Customers!A:A, H9972)&gt;0, "Valid", "Invalid")</f>
        <v>Valid</v>
      </c>
      <c r="L9972" t="str">
        <f t="shared" si="775"/>
        <v>3</v>
      </c>
      <c r="M9972" t="str">
        <f t="shared" si="776"/>
        <v>2022</v>
      </c>
      <c r="N9972">
        <f t="shared" si="777"/>
        <v>178726.54</v>
      </c>
      <c r="O9972">
        <f t="shared" si="778"/>
        <v>178726.54</v>
      </c>
      <c r="P9972" t="str">
        <f t="shared" si="779"/>
        <v/>
      </c>
      <c r="Q9972" s="48" t="str">
        <f>IF(O9972="","",
   IF(OR(O9972&lt;EDA_Outlier_Analysis!$C$10, O9972&gt;EDA_Outlier_Analysis!$C$11),
      "Outlier",
      "Normal"))</f>
        <v>Normal</v>
      </c>
      <c r="R9972" t="str">
        <f>IF(P9972="","",
   IF(OR(P9972 &lt; EDA_Outlier_Analysis!$F$7, P9972 &gt; EDA_Outlier_Analysis!$F$8),
      "Outlier",
      "Normal"))</f>
        <v/>
      </c>
      <c r="S9972" t="str">
        <f>IF(N9972="","",
   IF(OR(N9972 &lt;EDA_Outlier_Analysis!$I$10, N9972 &gt; EDA_Outlier_Analysis!$I$11),
      "Outlier",
      "Normal"))</f>
        <v>Normal</v>
      </c>
    </row>
    <row r="9973" spans="1:19">
      <c r="A9973" t="s">
        <v>20915</v>
      </c>
      <c r="B9973" s="4">
        <v>44993</v>
      </c>
      <c r="C9973" s="2">
        <v>196849.27</v>
      </c>
      <c r="D9973" t="s">
        <v>849</v>
      </c>
      <c r="E9973" t="s">
        <v>853</v>
      </c>
      <c r="F9973" t="s">
        <v>11</v>
      </c>
      <c r="G9973" t="s">
        <v>20</v>
      </c>
      <c r="H9973" t="s">
        <v>257</v>
      </c>
      <c r="J9973" t="s">
        <v>20916</v>
      </c>
      <c r="K9973" t="str">
        <f>IF(COUNTIF(Customers!A:A, H9973)&gt;0, "Valid", "Invalid")</f>
        <v>Valid</v>
      </c>
      <c r="L9973" t="str">
        <f t="shared" si="775"/>
        <v>3</v>
      </c>
      <c r="M9973" t="str">
        <f t="shared" si="776"/>
        <v>2023</v>
      </c>
      <c r="N9973">
        <f t="shared" si="777"/>
        <v>196849.27</v>
      </c>
      <c r="O9973">
        <f t="shared" si="778"/>
        <v>196849.27</v>
      </c>
      <c r="P9973" t="str">
        <f t="shared" si="779"/>
        <v/>
      </c>
      <c r="Q9973" s="48" t="str">
        <f>IF(O9973="","",
   IF(OR(O9973&lt;EDA_Outlier_Analysis!$C$10, O9973&gt;EDA_Outlier_Analysis!$C$11),
      "Outlier",
      "Normal"))</f>
        <v>Normal</v>
      </c>
      <c r="R9973" t="str">
        <f>IF(P9973="","",
   IF(OR(P9973 &lt; EDA_Outlier_Analysis!$F$7, P9973 &gt; EDA_Outlier_Analysis!$F$8),
      "Outlier",
      "Normal"))</f>
        <v/>
      </c>
      <c r="S9973" t="str">
        <f>IF(N9973="","",
   IF(OR(N9973 &lt;EDA_Outlier_Analysis!$I$10, N9973 &gt; EDA_Outlier_Analysis!$I$11),
      "Outlier",
      "Normal"))</f>
        <v>Normal</v>
      </c>
    </row>
    <row r="9974" spans="1:19">
      <c r="A9974" t="s">
        <v>20917</v>
      </c>
      <c r="B9974" s="4">
        <v>45092</v>
      </c>
      <c r="C9974" s="2">
        <v>-56539.85</v>
      </c>
      <c r="D9974" t="s">
        <v>840</v>
      </c>
      <c r="E9974" t="s">
        <v>841</v>
      </c>
      <c r="F9974" t="s">
        <v>11</v>
      </c>
      <c r="G9974" t="s">
        <v>31</v>
      </c>
      <c r="I9974" t="s">
        <v>968</v>
      </c>
      <c r="J9974" t="s">
        <v>20918</v>
      </c>
      <c r="K9974" t="str">
        <f>IF(COUNTIF(Customers!A:A, H9974)&gt;0, "Valid", "Invalid")</f>
        <v>Invalid</v>
      </c>
      <c r="L9974" t="str">
        <f t="shared" si="775"/>
        <v>6</v>
      </c>
      <c r="M9974" t="str">
        <f t="shared" si="776"/>
        <v>2023</v>
      </c>
      <c r="N9974">
        <f t="shared" si="777"/>
        <v>-56539.85</v>
      </c>
      <c r="O9974" t="str">
        <f t="shared" si="778"/>
        <v/>
      </c>
      <c r="P9974">
        <f t="shared" si="779"/>
        <v>56539.85</v>
      </c>
      <c r="Q9974" s="48" t="str">
        <f>IF(O9974="","",
   IF(OR(O9974&lt;EDA_Outlier_Analysis!$C$10, O9974&gt;EDA_Outlier_Analysis!$C$11),
      "Outlier",
      "Normal"))</f>
        <v/>
      </c>
      <c r="R9974" t="str">
        <f>IF(P9974="","",
   IF(OR(P9974 &lt; EDA_Outlier_Analysis!$F$7, P9974 &gt; EDA_Outlier_Analysis!$F$8),
      "Outlier",
      "Normal"))</f>
        <v>Outlier</v>
      </c>
      <c r="S9974" t="str">
        <f>IF(N9974="","",
   IF(OR(N9974 &lt;EDA_Outlier_Analysis!$I$10, N9974 &gt; EDA_Outlier_Analysis!$I$11),
      "Outlier",
      "Normal"))</f>
        <v>Normal</v>
      </c>
    </row>
    <row r="9975" spans="1:19">
      <c r="A9975" t="s">
        <v>20919</v>
      </c>
      <c r="B9975" s="4">
        <v>44718</v>
      </c>
      <c r="C9975" s="2">
        <v>24506.71</v>
      </c>
      <c r="D9975" t="s">
        <v>873</v>
      </c>
      <c r="E9975" t="s">
        <v>873</v>
      </c>
      <c r="F9975" t="s">
        <v>11</v>
      </c>
      <c r="G9975" t="s">
        <v>34</v>
      </c>
      <c r="J9975" t="s">
        <v>20920</v>
      </c>
      <c r="K9975" t="str">
        <f>IF(COUNTIF(Customers!A:A, H9975)&gt;0, "Valid", "Invalid")</f>
        <v>Invalid</v>
      </c>
      <c r="L9975" t="str">
        <f t="shared" si="775"/>
        <v>6</v>
      </c>
      <c r="M9975" t="str">
        <f t="shared" si="776"/>
        <v>2022</v>
      </c>
      <c r="N9975">
        <f t="shared" si="777"/>
        <v>-24506.71</v>
      </c>
      <c r="O9975" t="str">
        <f t="shared" si="778"/>
        <v/>
      </c>
      <c r="P9975" t="str">
        <f t="shared" si="779"/>
        <v/>
      </c>
      <c r="Q9975" s="48" t="str">
        <f>IF(O9975="","",
   IF(OR(O9975&lt;EDA_Outlier_Analysis!$C$10, O9975&gt;EDA_Outlier_Analysis!$C$11),
      "Outlier",
      "Normal"))</f>
        <v/>
      </c>
      <c r="R9975" t="str">
        <f>IF(P9975="","",
   IF(OR(P9975 &lt; EDA_Outlier_Analysis!$F$7, P9975 &gt; EDA_Outlier_Analysis!$F$8),
      "Outlier",
      "Normal"))</f>
        <v/>
      </c>
      <c r="S9975" t="str">
        <f>IF(N9975="","",
   IF(OR(N9975 &lt;EDA_Outlier_Analysis!$I$10, N9975 &gt; EDA_Outlier_Analysis!$I$11),
      "Outlier",
      "Normal"))</f>
        <v>Normal</v>
      </c>
    </row>
    <row r="9976" spans="1:19">
      <c r="A9976" t="s">
        <v>20921</v>
      </c>
      <c r="B9976" s="4">
        <v>44972</v>
      </c>
      <c r="C9976" s="2">
        <v>149385.34</v>
      </c>
      <c r="D9976" t="s">
        <v>849</v>
      </c>
      <c r="E9976" t="s">
        <v>853</v>
      </c>
      <c r="F9976" t="s">
        <v>11</v>
      </c>
      <c r="G9976" t="s">
        <v>20</v>
      </c>
      <c r="H9976" t="s">
        <v>45</v>
      </c>
      <c r="J9976" t="s">
        <v>20922</v>
      </c>
      <c r="K9976" t="str">
        <f>IF(COUNTIF(Customers!A:A, H9976)&gt;0, "Valid", "Invalid")</f>
        <v>Valid</v>
      </c>
      <c r="L9976" t="str">
        <f t="shared" si="775"/>
        <v>2</v>
      </c>
      <c r="M9976" t="str">
        <f t="shared" si="776"/>
        <v>2023</v>
      </c>
      <c r="N9976">
        <f t="shared" si="777"/>
        <v>149385.34</v>
      </c>
      <c r="O9976">
        <f t="shared" si="778"/>
        <v>149385.34</v>
      </c>
      <c r="P9976" t="str">
        <f t="shared" si="779"/>
        <v/>
      </c>
      <c r="Q9976" s="48" t="str">
        <f>IF(O9976="","",
   IF(OR(O9976&lt;EDA_Outlier_Analysis!$C$10, O9976&gt;EDA_Outlier_Analysis!$C$11),
      "Outlier",
      "Normal"))</f>
        <v>Normal</v>
      </c>
      <c r="R9976" t="str">
        <f>IF(P9976="","",
   IF(OR(P9976 &lt; EDA_Outlier_Analysis!$F$7, P9976 &gt; EDA_Outlier_Analysis!$F$8),
      "Outlier",
      "Normal"))</f>
        <v/>
      </c>
      <c r="S9976" t="str">
        <f>IF(N9976="","",
   IF(OR(N9976 &lt;EDA_Outlier_Analysis!$I$10, N9976 &gt; EDA_Outlier_Analysis!$I$11),
      "Outlier",
      "Normal"))</f>
        <v>Normal</v>
      </c>
    </row>
    <row r="9977" spans="1:19">
      <c r="A9977" t="s">
        <v>20923</v>
      </c>
      <c r="B9977" s="4">
        <v>45160</v>
      </c>
      <c r="C9977" s="2">
        <v>-38045.17</v>
      </c>
      <c r="D9977" t="s">
        <v>840</v>
      </c>
      <c r="E9977" t="s">
        <v>841</v>
      </c>
      <c r="F9977" t="s">
        <v>9</v>
      </c>
      <c r="G9977" t="s">
        <v>20</v>
      </c>
      <c r="I9977" t="s">
        <v>1524</v>
      </c>
      <c r="J9977" t="s">
        <v>20924</v>
      </c>
      <c r="K9977" t="str">
        <f>IF(COUNTIF(Customers!A:A, H9977)&gt;0, "Valid", "Invalid")</f>
        <v>Invalid</v>
      </c>
      <c r="L9977" t="str">
        <f t="shared" si="775"/>
        <v>8</v>
      </c>
      <c r="M9977" t="str">
        <f t="shared" si="776"/>
        <v>2023</v>
      </c>
      <c r="N9977">
        <f t="shared" si="777"/>
        <v>-38045.17</v>
      </c>
      <c r="O9977" t="str">
        <f t="shared" si="778"/>
        <v/>
      </c>
      <c r="P9977">
        <f t="shared" si="779"/>
        <v>38045.17</v>
      </c>
      <c r="Q9977" s="48" t="str">
        <f>IF(O9977="","",
   IF(OR(O9977&lt;EDA_Outlier_Analysis!$C$10, O9977&gt;EDA_Outlier_Analysis!$C$11),
      "Outlier",
      "Normal"))</f>
        <v/>
      </c>
      <c r="R9977" t="str">
        <f>IF(P9977="","",
   IF(OR(P9977 &lt; EDA_Outlier_Analysis!$F$7, P9977 &gt; EDA_Outlier_Analysis!$F$8),
      "Outlier",
      "Normal"))</f>
        <v>Normal</v>
      </c>
      <c r="S9977" t="str">
        <f>IF(N9977="","",
   IF(OR(N9977 &lt;EDA_Outlier_Analysis!$I$10, N9977 &gt; EDA_Outlier_Analysis!$I$11),
      "Outlier",
      "Normal"))</f>
        <v>Normal</v>
      </c>
    </row>
    <row r="9978" spans="1:19">
      <c r="A9978" t="s">
        <v>20925</v>
      </c>
      <c r="B9978" s="4">
        <v>44823</v>
      </c>
      <c r="C9978" s="2">
        <v>194431.45</v>
      </c>
      <c r="D9978" t="s">
        <v>849</v>
      </c>
      <c r="E9978" t="s">
        <v>853</v>
      </c>
      <c r="F9978" t="s">
        <v>11</v>
      </c>
      <c r="G9978" t="s">
        <v>24</v>
      </c>
      <c r="H9978" t="s">
        <v>365</v>
      </c>
      <c r="J9978" t="s">
        <v>20926</v>
      </c>
      <c r="K9978" t="str">
        <f>IF(COUNTIF(Customers!A:A, H9978)&gt;0, "Valid", "Invalid")</f>
        <v>Valid</v>
      </c>
      <c r="L9978" t="str">
        <f t="shared" si="775"/>
        <v>9</v>
      </c>
      <c r="M9978" t="str">
        <f t="shared" si="776"/>
        <v>2022</v>
      </c>
      <c r="N9978">
        <f t="shared" si="777"/>
        <v>194431.45</v>
      </c>
      <c r="O9978">
        <f t="shared" si="778"/>
        <v>194431.45</v>
      </c>
      <c r="P9978" t="str">
        <f t="shared" si="779"/>
        <v/>
      </c>
      <c r="Q9978" s="48" t="str">
        <f>IF(O9978="","",
   IF(OR(O9978&lt;EDA_Outlier_Analysis!$C$10, O9978&gt;EDA_Outlier_Analysis!$C$11),
      "Outlier",
      "Normal"))</f>
        <v>Normal</v>
      </c>
      <c r="R9978" t="str">
        <f>IF(P9978="","",
   IF(OR(P9978 &lt; EDA_Outlier_Analysis!$F$7, P9978 &gt; EDA_Outlier_Analysis!$F$8),
      "Outlier",
      "Normal"))</f>
        <v/>
      </c>
      <c r="S9978" t="str">
        <f>IF(N9978="","",
   IF(OR(N9978 &lt;EDA_Outlier_Analysis!$I$10, N9978 &gt; EDA_Outlier_Analysis!$I$11),
      "Outlier",
      "Normal"))</f>
        <v>Normal</v>
      </c>
    </row>
    <row r="9979" spans="1:19">
      <c r="A9979" t="s">
        <v>20927</v>
      </c>
      <c r="B9979" s="4">
        <v>44583</v>
      </c>
      <c r="C9979" s="2">
        <v>97327.84</v>
      </c>
      <c r="D9979" t="s">
        <v>849</v>
      </c>
      <c r="E9979" t="s">
        <v>853</v>
      </c>
      <c r="F9979" t="s">
        <v>9</v>
      </c>
      <c r="G9979" t="s">
        <v>31</v>
      </c>
      <c r="H9979" t="s">
        <v>163</v>
      </c>
      <c r="J9979" t="s">
        <v>20928</v>
      </c>
      <c r="K9979" t="str">
        <f>IF(COUNTIF(Customers!A:A, H9979)&gt;0, "Valid", "Invalid")</f>
        <v>Valid</v>
      </c>
      <c r="L9979" t="str">
        <f t="shared" si="775"/>
        <v>1</v>
      </c>
      <c r="M9979" t="str">
        <f t="shared" si="776"/>
        <v>2022</v>
      </c>
      <c r="N9979">
        <f t="shared" si="777"/>
        <v>97327.84</v>
      </c>
      <c r="O9979">
        <f t="shared" si="778"/>
        <v>97327.84</v>
      </c>
      <c r="P9979" t="str">
        <f t="shared" si="779"/>
        <v/>
      </c>
      <c r="Q9979" s="48" t="str">
        <f>IF(O9979="","",
   IF(OR(O9979&lt;EDA_Outlier_Analysis!$C$10, O9979&gt;EDA_Outlier_Analysis!$C$11),
      "Outlier",
      "Normal"))</f>
        <v>Normal</v>
      </c>
      <c r="R9979" t="str">
        <f>IF(P9979="","",
   IF(OR(P9979 &lt; EDA_Outlier_Analysis!$F$7, P9979 &gt; EDA_Outlier_Analysis!$F$8),
      "Outlier",
      "Normal"))</f>
        <v/>
      </c>
      <c r="S9979" t="str">
        <f>IF(N9979="","",
   IF(OR(N9979 &lt;EDA_Outlier_Analysis!$I$10, N9979 &gt; EDA_Outlier_Analysis!$I$11),
      "Outlier",
      "Normal"))</f>
        <v>Normal</v>
      </c>
    </row>
    <row r="9980" spans="1:19">
      <c r="A9980" t="s">
        <v>20929</v>
      </c>
      <c r="B9980" s="4">
        <v>44663</v>
      </c>
      <c r="C9980" s="2">
        <v>-60673.75</v>
      </c>
      <c r="D9980" t="s">
        <v>840</v>
      </c>
      <c r="E9980" t="s">
        <v>905</v>
      </c>
      <c r="F9980" t="s">
        <v>10</v>
      </c>
      <c r="G9980" t="s">
        <v>31</v>
      </c>
      <c r="I9980" t="s">
        <v>1448</v>
      </c>
      <c r="J9980" t="s">
        <v>20930</v>
      </c>
      <c r="K9980" t="str">
        <f>IF(COUNTIF(Customers!A:A, H9980)&gt;0, "Valid", "Invalid")</f>
        <v>Invalid</v>
      </c>
      <c r="L9980" t="str">
        <f t="shared" si="775"/>
        <v>4</v>
      </c>
      <c r="M9980" t="str">
        <f t="shared" si="776"/>
        <v>2022</v>
      </c>
      <c r="N9980">
        <f t="shared" si="777"/>
        <v>-60673.75</v>
      </c>
      <c r="O9980" t="str">
        <f t="shared" si="778"/>
        <v/>
      </c>
      <c r="P9980">
        <f t="shared" si="779"/>
        <v>60673.75</v>
      </c>
      <c r="Q9980" s="48" t="str">
        <f>IF(O9980="","",
   IF(OR(O9980&lt;EDA_Outlier_Analysis!$C$10, O9980&gt;EDA_Outlier_Analysis!$C$11),
      "Outlier",
      "Normal"))</f>
        <v/>
      </c>
      <c r="R9980" t="str">
        <f>IF(P9980="","",
   IF(OR(P9980 &lt; EDA_Outlier_Analysis!$F$7, P9980 &gt; EDA_Outlier_Analysis!$F$8),
      "Outlier",
      "Normal"))</f>
        <v>Outlier</v>
      </c>
      <c r="S9980" t="str">
        <f>IF(N9980="","",
   IF(OR(N9980 &lt;EDA_Outlier_Analysis!$I$10, N9980 &gt; EDA_Outlier_Analysis!$I$11),
      "Outlier",
      "Normal"))</f>
        <v>Normal</v>
      </c>
    </row>
    <row r="9981" spans="1:19">
      <c r="A9981" t="s">
        <v>20931</v>
      </c>
      <c r="B9981" s="4">
        <v>45248</v>
      </c>
      <c r="C9981" s="2">
        <v>90276.38</v>
      </c>
      <c r="D9981" t="s">
        <v>849</v>
      </c>
      <c r="E9981" t="s">
        <v>853</v>
      </c>
      <c r="F9981" t="s">
        <v>9</v>
      </c>
      <c r="G9981" t="s">
        <v>24</v>
      </c>
      <c r="H9981" t="s">
        <v>617</v>
      </c>
      <c r="J9981" t="s">
        <v>20932</v>
      </c>
      <c r="K9981" t="str">
        <f>IF(COUNTIF(Customers!A:A, H9981)&gt;0, "Valid", "Invalid")</f>
        <v>Valid</v>
      </c>
      <c r="L9981" t="str">
        <f t="shared" si="775"/>
        <v>11</v>
      </c>
      <c r="M9981" t="str">
        <f t="shared" si="776"/>
        <v>2023</v>
      </c>
      <c r="N9981">
        <f t="shared" si="777"/>
        <v>90276.38</v>
      </c>
      <c r="O9981">
        <f t="shared" si="778"/>
        <v>90276.38</v>
      </c>
      <c r="P9981" t="str">
        <f t="shared" si="779"/>
        <v/>
      </c>
      <c r="Q9981" s="48" t="str">
        <f>IF(O9981="","",
   IF(OR(O9981&lt;EDA_Outlier_Analysis!$C$10, O9981&gt;EDA_Outlier_Analysis!$C$11),
      "Outlier",
      "Normal"))</f>
        <v>Normal</v>
      </c>
      <c r="R9981" t="str">
        <f>IF(P9981="","",
   IF(OR(P9981 &lt; EDA_Outlier_Analysis!$F$7, P9981 &gt; EDA_Outlier_Analysis!$F$8),
      "Outlier",
      "Normal"))</f>
        <v/>
      </c>
      <c r="S9981" t="str">
        <f>IF(N9981="","",
   IF(OR(N9981 &lt;EDA_Outlier_Analysis!$I$10, N9981 &gt; EDA_Outlier_Analysis!$I$11),
      "Outlier",
      "Normal"))</f>
        <v>Normal</v>
      </c>
    </row>
    <row r="9982" spans="1:19">
      <c r="A9982" t="s">
        <v>20933</v>
      </c>
      <c r="B9982" s="4">
        <v>44994</v>
      </c>
      <c r="C9982" s="2">
        <v>-51094.45</v>
      </c>
      <c r="D9982" t="s">
        <v>840</v>
      </c>
      <c r="E9982" t="s">
        <v>845</v>
      </c>
      <c r="F9982" t="s">
        <v>10</v>
      </c>
      <c r="G9982" t="s">
        <v>34</v>
      </c>
      <c r="I9982" t="s">
        <v>1971</v>
      </c>
      <c r="J9982" t="s">
        <v>20934</v>
      </c>
      <c r="K9982" t="str">
        <f>IF(COUNTIF(Customers!A:A, H9982)&gt;0, "Valid", "Invalid")</f>
        <v>Invalid</v>
      </c>
      <c r="L9982" t="str">
        <f t="shared" si="775"/>
        <v>3</v>
      </c>
      <c r="M9982" t="str">
        <f t="shared" si="776"/>
        <v>2023</v>
      </c>
      <c r="N9982">
        <f t="shared" si="777"/>
        <v>-51094.45</v>
      </c>
      <c r="O9982" t="str">
        <f t="shared" si="778"/>
        <v/>
      </c>
      <c r="P9982">
        <f t="shared" si="779"/>
        <v>51094.45</v>
      </c>
      <c r="Q9982" s="48" t="str">
        <f>IF(O9982="","",
   IF(OR(O9982&lt;EDA_Outlier_Analysis!$C$10, O9982&gt;EDA_Outlier_Analysis!$C$11),
      "Outlier",
      "Normal"))</f>
        <v/>
      </c>
      <c r="R9982" t="str">
        <f>IF(P9982="","",
   IF(OR(P9982 &lt; EDA_Outlier_Analysis!$F$7, P9982 &gt; EDA_Outlier_Analysis!$F$8),
      "Outlier",
      "Normal"))</f>
        <v>Normal</v>
      </c>
      <c r="S9982" t="str">
        <f>IF(N9982="","",
   IF(OR(N9982 &lt;EDA_Outlier_Analysis!$I$10, N9982 &gt; EDA_Outlier_Analysis!$I$11),
      "Outlier",
      "Normal"))</f>
        <v>Normal</v>
      </c>
    </row>
    <row r="9983" spans="1:19">
      <c r="A9983" t="s">
        <v>20935</v>
      </c>
      <c r="B9983" s="4">
        <v>44651</v>
      </c>
      <c r="C9983" s="2">
        <v>8917.2900000000009</v>
      </c>
      <c r="D9983" t="s">
        <v>1345</v>
      </c>
      <c r="E9983" t="s">
        <v>1345</v>
      </c>
      <c r="F9983" t="s">
        <v>10</v>
      </c>
      <c r="G9983" t="s">
        <v>24</v>
      </c>
      <c r="J9983" t="s">
        <v>20936</v>
      </c>
      <c r="K9983" t="str">
        <f>IF(COUNTIF(Customers!A:A, H9983)&gt;0, "Valid", "Invalid")</f>
        <v>Invalid</v>
      </c>
      <c r="L9983" t="str">
        <f t="shared" si="775"/>
        <v>3</v>
      </c>
      <c r="M9983" t="str">
        <f t="shared" si="776"/>
        <v>2022</v>
      </c>
      <c r="N9983">
        <f t="shared" si="777"/>
        <v>-8917.2900000000009</v>
      </c>
      <c r="O9983" t="str">
        <f t="shared" si="778"/>
        <v/>
      </c>
      <c r="P9983" t="str">
        <f t="shared" si="779"/>
        <v/>
      </c>
      <c r="Q9983" s="48" t="str">
        <f>IF(O9983="","",
   IF(OR(O9983&lt;EDA_Outlier_Analysis!$C$10, O9983&gt;EDA_Outlier_Analysis!$C$11),
      "Outlier",
      "Normal"))</f>
        <v/>
      </c>
      <c r="R9983" t="str">
        <f>IF(P9983="","",
   IF(OR(P9983 &lt; EDA_Outlier_Analysis!$F$7, P9983 &gt; EDA_Outlier_Analysis!$F$8),
      "Outlier",
      "Normal"))</f>
        <v/>
      </c>
      <c r="S9983" t="str">
        <f>IF(N9983="","",
   IF(OR(N9983 &lt;EDA_Outlier_Analysis!$I$10, N9983 &gt; EDA_Outlier_Analysis!$I$11),
      "Outlier",
      "Normal"))</f>
        <v>Normal</v>
      </c>
    </row>
    <row r="9984" spans="1:19">
      <c r="A9984" t="s">
        <v>20937</v>
      </c>
      <c r="B9984" s="4">
        <v>45238</v>
      </c>
      <c r="C9984" s="2">
        <v>137038.10999999999</v>
      </c>
      <c r="D9984" t="s">
        <v>849</v>
      </c>
      <c r="E9984" t="s">
        <v>850</v>
      </c>
      <c r="F9984" t="s">
        <v>11</v>
      </c>
      <c r="G9984" t="s">
        <v>20</v>
      </c>
      <c r="H9984" t="s">
        <v>763</v>
      </c>
      <c r="J9984" t="s">
        <v>20938</v>
      </c>
      <c r="K9984" t="str">
        <f>IF(COUNTIF(Customers!A:A, H9984)&gt;0, "Valid", "Invalid")</f>
        <v>Valid</v>
      </c>
      <c r="L9984" t="str">
        <f t="shared" si="775"/>
        <v>11</v>
      </c>
      <c r="M9984" t="str">
        <f t="shared" si="776"/>
        <v>2023</v>
      </c>
      <c r="N9984">
        <f t="shared" si="777"/>
        <v>137038.10999999999</v>
      </c>
      <c r="O9984">
        <f t="shared" si="778"/>
        <v>137038.10999999999</v>
      </c>
      <c r="P9984" t="str">
        <f t="shared" si="779"/>
        <v/>
      </c>
      <c r="Q9984" s="48" t="str">
        <f>IF(O9984="","",
   IF(OR(O9984&lt;EDA_Outlier_Analysis!$C$10, O9984&gt;EDA_Outlier_Analysis!$C$11),
      "Outlier",
      "Normal"))</f>
        <v>Normal</v>
      </c>
      <c r="R9984" t="str">
        <f>IF(P9984="","",
   IF(OR(P9984 &lt; EDA_Outlier_Analysis!$F$7, P9984 &gt; EDA_Outlier_Analysis!$F$8),
      "Outlier",
      "Normal"))</f>
        <v/>
      </c>
      <c r="S9984" t="str">
        <f>IF(N9984="","",
   IF(OR(N9984 &lt;EDA_Outlier_Analysis!$I$10, N9984 &gt; EDA_Outlier_Analysis!$I$11),
      "Outlier",
      "Normal"))</f>
        <v>Normal</v>
      </c>
    </row>
    <row r="9985" spans="1:19">
      <c r="A9985" t="s">
        <v>20939</v>
      </c>
      <c r="B9985" s="4">
        <v>44782</v>
      </c>
      <c r="C9985" s="2">
        <v>-30279.27</v>
      </c>
      <c r="D9985" t="s">
        <v>840</v>
      </c>
      <c r="E9985" t="s">
        <v>845</v>
      </c>
      <c r="F9985" t="s">
        <v>10</v>
      </c>
      <c r="G9985" t="s">
        <v>20</v>
      </c>
      <c r="I9985" t="s">
        <v>979</v>
      </c>
      <c r="J9985" t="s">
        <v>20940</v>
      </c>
      <c r="K9985" t="str">
        <f>IF(COUNTIF(Customers!A:A, H9985)&gt;0, "Valid", "Invalid")</f>
        <v>Invalid</v>
      </c>
      <c r="L9985" t="str">
        <f t="shared" si="775"/>
        <v>8</v>
      </c>
      <c r="M9985" t="str">
        <f t="shared" si="776"/>
        <v>2022</v>
      </c>
      <c r="N9985">
        <f t="shared" si="777"/>
        <v>-30279.27</v>
      </c>
      <c r="O9985" t="str">
        <f t="shared" si="778"/>
        <v/>
      </c>
      <c r="P9985">
        <f t="shared" si="779"/>
        <v>30279.27</v>
      </c>
      <c r="Q9985" s="48" t="str">
        <f>IF(O9985="","",
   IF(OR(O9985&lt;EDA_Outlier_Analysis!$C$10, O9985&gt;EDA_Outlier_Analysis!$C$11),
      "Outlier",
      "Normal"))</f>
        <v/>
      </c>
      <c r="R9985" t="str">
        <f>IF(P9985="","",
   IF(OR(P9985 &lt; EDA_Outlier_Analysis!$F$7, P9985 &gt; EDA_Outlier_Analysis!$F$8),
      "Outlier",
      "Normal"))</f>
        <v>Normal</v>
      </c>
      <c r="S9985" t="str">
        <f>IF(N9985="","",
   IF(OR(N9985 &lt;EDA_Outlier_Analysis!$I$10, N9985 &gt; EDA_Outlier_Analysis!$I$11),
      "Outlier",
      "Normal"))</f>
        <v>Normal</v>
      </c>
    </row>
    <row r="9986" spans="1:19">
      <c r="A9986" t="s">
        <v>20941</v>
      </c>
      <c r="B9986" s="4">
        <v>44904</v>
      </c>
      <c r="C9986" s="2">
        <v>162631.45000000001</v>
      </c>
      <c r="D9986" t="s">
        <v>849</v>
      </c>
      <c r="E9986" t="s">
        <v>850</v>
      </c>
      <c r="F9986" t="s">
        <v>11</v>
      </c>
      <c r="G9986" t="s">
        <v>31</v>
      </c>
      <c r="H9986" t="s">
        <v>615</v>
      </c>
      <c r="J9986" t="s">
        <v>20942</v>
      </c>
      <c r="K9986" t="str">
        <f>IF(COUNTIF(Customers!A:A, H9986)&gt;0, "Valid", "Invalid")</f>
        <v>Valid</v>
      </c>
      <c r="L9986" t="str">
        <f t="shared" si="775"/>
        <v>12</v>
      </c>
      <c r="M9986" t="str">
        <f t="shared" si="776"/>
        <v>2022</v>
      </c>
      <c r="N9986">
        <f t="shared" si="777"/>
        <v>162631.45000000001</v>
      </c>
      <c r="O9986">
        <f t="shared" si="778"/>
        <v>162631.45000000001</v>
      </c>
      <c r="P9986" t="str">
        <f t="shared" si="779"/>
        <v/>
      </c>
      <c r="Q9986" s="48" t="str">
        <f>IF(O9986="","",
   IF(OR(O9986&lt;EDA_Outlier_Analysis!$C$10, O9986&gt;EDA_Outlier_Analysis!$C$11),
      "Outlier",
      "Normal"))</f>
        <v>Normal</v>
      </c>
      <c r="R9986" t="str">
        <f>IF(P9986="","",
   IF(OR(P9986 &lt; EDA_Outlier_Analysis!$F$7, P9986 &gt; EDA_Outlier_Analysis!$F$8),
      "Outlier",
      "Normal"))</f>
        <v/>
      </c>
      <c r="S9986" t="str">
        <f>IF(N9986="","",
   IF(OR(N9986 &lt;EDA_Outlier_Analysis!$I$10, N9986 &gt; EDA_Outlier_Analysis!$I$11),
      "Outlier",
      "Normal"))</f>
        <v>Normal</v>
      </c>
    </row>
    <row r="9987" spans="1:19">
      <c r="A9987" t="s">
        <v>20943</v>
      </c>
      <c r="B9987" s="4">
        <v>44583</v>
      </c>
      <c r="C9987" s="2">
        <v>181138.01</v>
      </c>
      <c r="D9987" t="s">
        <v>849</v>
      </c>
      <c r="E9987" t="s">
        <v>868</v>
      </c>
      <c r="F9987" t="s">
        <v>9</v>
      </c>
      <c r="G9987" t="s">
        <v>31</v>
      </c>
      <c r="H9987" t="s">
        <v>143</v>
      </c>
      <c r="J9987" t="s">
        <v>20944</v>
      </c>
      <c r="K9987" t="str">
        <f>IF(COUNTIF(Customers!A:A, H9987)&gt;0, "Valid", "Invalid")</f>
        <v>Valid</v>
      </c>
      <c r="L9987" t="str">
        <f t="shared" ref="L9987:L10050" si="780">TEXT(B9987,"m")</f>
        <v>1</v>
      </c>
      <c r="M9987" t="str">
        <f t="shared" ref="M9987:M10050" si="781">TEXT(B9987,"yyyy")</f>
        <v>2022</v>
      </c>
      <c r="N9987">
        <f t="shared" ref="N9987:N10050" si="782">IF(D9987="Revenue",C9987,-ABS(C9987))</f>
        <v>181138.01</v>
      </c>
      <c r="O9987">
        <f t="shared" ref="O9987:O10050" si="783">IF(D9987="Revenue", C9987, "")</f>
        <v>181138.01</v>
      </c>
      <c r="P9987" t="str">
        <f t="shared" ref="P9987:P10050" si="784">IF(D9987="Expense", ABS(C9987), "")</f>
        <v/>
      </c>
      <c r="Q9987" s="48" t="str">
        <f>IF(O9987="","",
   IF(OR(O9987&lt;EDA_Outlier_Analysis!$C$10, O9987&gt;EDA_Outlier_Analysis!$C$11),
      "Outlier",
      "Normal"))</f>
        <v>Normal</v>
      </c>
      <c r="R9987" t="str">
        <f>IF(P9987="","",
   IF(OR(P9987 &lt; EDA_Outlier_Analysis!$F$7, P9987 &gt; EDA_Outlier_Analysis!$F$8),
      "Outlier",
      "Normal"))</f>
        <v/>
      </c>
      <c r="S9987" t="str">
        <f>IF(N9987="","",
   IF(OR(N9987 &lt;EDA_Outlier_Analysis!$I$10, N9987 &gt; EDA_Outlier_Analysis!$I$11),
      "Outlier",
      "Normal"))</f>
        <v>Normal</v>
      </c>
    </row>
    <row r="9988" spans="1:19">
      <c r="A9988" t="s">
        <v>20945</v>
      </c>
      <c r="B9988" s="4">
        <v>44853</v>
      </c>
      <c r="C9988" s="2">
        <v>-39649.39</v>
      </c>
      <c r="D9988" t="s">
        <v>840</v>
      </c>
      <c r="E9988" t="s">
        <v>841</v>
      </c>
      <c r="F9988" t="s">
        <v>10</v>
      </c>
      <c r="G9988" t="s">
        <v>34</v>
      </c>
      <c r="I9988" t="s">
        <v>960</v>
      </c>
      <c r="J9988" t="s">
        <v>20946</v>
      </c>
      <c r="K9988" t="str">
        <f>IF(COUNTIF(Customers!A:A, H9988)&gt;0, "Valid", "Invalid")</f>
        <v>Invalid</v>
      </c>
      <c r="L9988" t="str">
        <f t="shared" si="780"/>
        <v>10</v>
      </c>
      <c r="M9988" t="str">
        <f t="shared" si="781"/>
        <v>2022</v>
      </c>
      <c r="N9988">
        <f t="shared" si="782"/>
        <v>-39649.39</v>
      </c>
      <c r="O9988" t="str">
        <f t="shared" si="783"/>
        <v/>
      </c>
      <c r="P9988">
        <f t="shared" si="784"/>
        <v>39649.39</v>
      </c>
      <c r="Q9988" s="48" t="str">
        <f>IF(O9988="","",
   IF(OR(O9988&lt;EDA_Outlier_Analysis!$C$10, O9988&gt;EDA_Outlier_Analysis!$C$11),
      "Outlier",
      "Normal"))</f>
        <v/>
      </c>
      <c r="R9988" t="str">
        <f>IF(P9988="","",
   IF(OR(P9988 &lt; EDA_Outlier_Analysis!$F$7, P9988 &gt; EDA_Outlier_Analysis!$F$8),
      "Outlier",
      "Normal"))</f>
        <v>Normal</v>
      </c>
      <c r="S9988" t="str">
        <f>IF(N9988="","",
   IF(OR(N9988 &lt;EDA_Outlier_Analysis!$I$10, N9988 &gt; EDA_Outlier_Analysis!$I$11),
      "Outlier",
      "Normal"))</f>
        <v>Normal</v>
      </c>
    </row>
    <row r="9989" spans="1:19">
      <c r="A9989" t="s">
        <v>20947</v>
      </c>
      <c r="B9989" s="4">
        <v>45211</v>
      </c>
      <c r="C9989" s="2">
        <v>-32684.1</v>
      </c>
      <c r="D9989" t="s">
        <v>840</v>
      </c>
      <c r="E9989" t="s">
        <v>864</v>
      </c>
      <c r="F9989" t="s">
        <v>10</v>
      </c>
      <c r="G9989" t="s">
        <v>24</v>
      </c>
      <c r="I9989" t="s">
        <v>4774</v>
      </c>
      <c r="J9989" t="s">
        <v>20948</v>
      </c>
      <c r="K9989" t="str">
        <f>IF(COUNTIF(Customers!A:A, H9989)&gt;0, "Valid", "Invalid")</f>
        <v>Invalid</v>
      </c>
      <c r="L9989" t="str">
        <f t="shared" si="780"/>
        <v>10</v>
      </c>
      <c r="M9989" t="str">
        <f t="shared" si="781"/>
        <v>2023</v>
      </c>
      <c r="N9989">
        <f t="shared" si="782"/>
        <v>-32684.1</v>
      </c>
      <c r="O9989" t="str">
        <f t="shared" si="783"/>
        <v/>
      </c>
      <c r="P9989">
        <f t="shared" si="784"/>
        <v>32684.1</v>
      </c>
      <c r="Q9989" s="48" t="str">
        <f>IF(O9989="","",
   IF(OR(O9989&lt;EDA_Outlier_Analysis!$C$10, O9989&gt;EDA_Outlier_Analysis!$C$11),
      "Outlier",
      "Normal"))</f>
        <v/>
      </c>
      <c r="R9989" t="str">
        <f>IF(P9989="","",
   IF(OR(P9989 &lt; EDA_Outlier_Analysis!$F$7, P9989 &gt; EDA_Outlier_Analysis!$F$8),
      "Outlier",
      "Normal"))</f>
        <v>Normal</v>
      </c>
      <c r="S9989" t="str">
        <f>IF(N9989="","",
   IF(OR(N9989 &lt;EDA_Outlier_Analysis!$I$10, N9989 &gt; EDA_Outlier_Analysis!$I$11),
      "Outlier",
      "Normal"))</f>
        <v>Normal</v>
      </c>
    </row>
    <row r="9990" spans="1:19">
      <c r="A9990" t="s">
        <v>20949</v>
      </c>
      <c r="B9990" s="4">
        <v>44902</v>
      </c>
      <c r="C9990" s="2">
        <v>-42940.75</v>
      </c>
      <c r="D9990" t="s">
        <v>840</v>
      </c>
      <c r="E9990" t="s">
        <v>864</v>
      </c>
      <c r="F9990" t="s">
        <v>11</v>
      </c>
      <c r="G9990" t="s">
        <v>31</v>
      </c>
      <c r="I9990" t="s">
        <v>1585</v>
      </c>
      <c r="J9990" t="s">
        <v>20950</v>
      </c>
      <c r="K9990" t="str">
        <f>IF(COUNTIF(Customers!A:A, H9990)&gt;0, "Valid", "Invalid")</f>
        <v>Invalid</v>
      </c>
      <c r="L9990" t="str">
        <f t="shared" si="780"/>
        <v>12</v>
      </c>
      <c r="M9990" t="str">
        <f t="shared" si="781"/>
        <v>2022</v>
      </c>
      <c r="N9990">
        <f t="shared" si="782"/>
        <v>-42940.75</v>
      </c>
      <c r="O9990" t="str">
        <f t="shared" si="783"/>
        <v/>
      </c>
      <c r="P9990">
        <f t="shared" si="784"/>
        <v>42940.75</v>
      </c>
      <c r="Q9990" s="48" t="str">
        <f>IF(O9990="","",
   IF(OR(O9990&lt;EDA_Outlier_Analysis!$C$10, O9990&gt;EDA_Outlier_Analysis!$C$11),
      "Outlier",
      "Normal"))</f>
        <v/>
      </c>
      <c r="R9990" t="str">
        <f>IF(P9990="","",
   IF(OR(P9990 &lt; EDA_Outlier_Analysis!$F$7, P9990 &gt; EDA_Outlier_Analysis!$F$8),
      "Outlier",
      "Normal"))</f>
        <v>Normal</v>
      </c>
      <c r="S9990" t="str">
        <f>IF(N9990="","",
   IF(OR(N9990 &lt;EDA_Outlier_Analysis!$I$10, N9990 &gt; EDA_Outlier_Analysis!$I$11),
      "Outlier",
      "Normal"))</f>
        <v>Normal</v>
      </c>
    </row>
    <row r="9991" spans="1:19">
      <c r="A9991" t="s">
        <v>20951</v>
      </c>
      <c r="B9991" s="4">
        <v>45068</v>
      </c>
      <c r="C9991" s="2">
        <v>150164.44</v>
      </c>
      <c r="D9991" t="s">
        <v>849</v>
      </c>
      <c r="E9991" t="s">
        <v>868</v>
      </c>
      <c r="F9991" t="s">
        <v>9</v>
      </c>
      <c r="G9991" t="s">
        <v>24</v>
      </c>
      <c r="H9991" t="s">
        <v>477</v>
      </c>
      <c r="J9991" t="s">
        <v>20952</v>
      </c>
      <c r="K9991" t="str">
        <f>IF(COUNTIF(Customers!A:A, H9991)&gt;0, "Valid", "Invalid")</f>
        <v>Valid</v>
      </c>
      <c r="L9991" t="str">
        <f t="shared" si="780"/>
        <v>5</v>
      </c>
      <c r="M9991" t="str">
        <f t="shared" si="781"/>
        <v>2023</v>
      </c>
      <c r="N9991">
        <f t="shared" si="782"/>
        <v>150164.44</v>
      </c>
      <c r="O9991">
        <f t="shared" si="783"/>
        <v>150164.44</v>
      </c>
      <c r="P9991" t="str">
        <f t="shared" si="784"/>
        <v/>
      </c>
      <c r="Q9991" s="48" t="str">
        <f>IF(O9991="","",
   IF(OR(O9991&lt;EDA_Outlier_Analysis!$C$10, O9991&gt;EDA_Outlier_Analysis!$C$11),
      "Outlier",
      "Normal"))</f>
        <v>Normal</v>
      </c>
      <c r="R9991" t="str">
        <f>IF(P9991="","",
   IF(OR(P9991 &lt; EDA_Outlier_Analysis!$F$7, P9991 &gt; EDA_Outlier_Analysis!$F$8),
      "Outlier",
      "Normal"))</f>
        <v/>
      </c>
      <c r="S9991" t="str">
        <f>IF(N9991="","",
   IF(OR(N9991 &lt;EDA_Outlier_Analysis!$I$10, N9991 &gt; EDA_Outlier_Analysis!$I$11),
      "Outlier",
      "Normal"))</f>
        <v>Normal</v>
      </c>
    </row>
    <row r="9992" spans="1:19">
      <c r="A9992" t="s">
        <v>20953</v>
      </c>
      <c r="B9992" s="4">
        <v>45039</v>
      </c>
      <c r="C9992" s="2">
        <v>-64177.35</v>
      </c>
      <c r="D9992" t="s">
        <v>840</v>
      </c>
      <c r="E9992" t="s">
        <v>905</v>
      </c>
      <c r="F9992" t="s">
        <v>9</v>
      </c>
      <c r="G9992" t="s">
        <v>31</v>
      </c>
      <c r="I9992" t="s">
        <v>912</v>
      </c>
      <c r="J9992" t="s">
        <v>20954</v>
      </c>
      <c r="K9992" t="str">
        <f>IF(COUNTIF(Customers!A:A, H9992)&gt;0, "Valid", "Invalid")</f>
        <v>Invalid</v>
      </c>
      <c r="L9992" t="str">
        <f t="shared" si="780"/>
        <v>4</v>
      </c>
      <c r="M9992" t="str">
        <f t="shared" si="781"/>
        <v>2023</v>
      </c>
      <c r="N9992">
        <f t="shared" si="782"/>
        <v>-64177.35</v>
      </c>
      <c r="O9992" t="str">
        <f t="shared" si="783"/>
        <v/>
      </c>
      <c r="P9992">
        <f t="shared" si="784"/>
        <v>64177.35</v>
      </c>
      <c r="Q9992" s="48" t="str">
        <f>IF(O9992="","",
   IF(OR(O9992&lt;EDA_Outlier_Analysis!$C$10, O9992&gt;EDA_Outlier_Analysis!$C$11),
      "Outlier",
      "Normal"))</f>
        <v/>
      </c>
      <c r="R9992" t="str">
        <f>IF(P9992="","",
   IF(OR(P9992 &lt; EDA_Outlier_Analysis!$F$7, P9992 &gt; EDA_Outlier_Analysis!$F$8),
      "Outlier",
      "Normal"))</f>
        <v>Outlier</v>
      </c>
      <c r="S9992" t="str">
        <f>IF(N9992="","",
   IF(OR(N9992 &lt;EDA_Outlier_Analysis!$I$10, N9992 &gt; EDA_Outlier_Analysis!$I$11),
      "Outlier",
      "Normal"))</f>
        <v>Normal</v>
      </c>
    </row>
    <row r="9993" spans="1:19">
      <c r="A9993" t="s">
        <v>20955</v>
      </c>
      <c r="B9993" s="4">
        <v>45037</v>
      </c>
      <c r="C9993" s="2">
        <v>20620.189999999999</v>
      </c>
      <c r="D9993" t="s">
        <v>873</v>
      </c>
      <c r="E9993" t="s">
        <v>873</v>
      </c>
      <c r="F9993" t="s">
        <v>11</v>
      </c>
      <c r="G9993" t="s">
        <v>24</v>
      </c>
      <c r="J9993" t="s">
        <v>20956</v>
      </c>
      <c r="K9993" t="str">
        <f>IF(COUNTIF(Customers!A:A, H9993)&gt;0, "Valid", "Invalid")</f>
        <v>Invalid</v>
      </c>
      <c r="L9993" t="str">
        <f t="shared" si="780"/>
        <v>4</v>
      </c>
      <c r="M9993" t="str">
        <f t="shared" si="781"/>
        <v>2023</v>
      </c>
      <c r="N9993">
        <f t="shared" si="782"/>
        <v>-20620.189999999999</v>
      </c>
      <c r="O9993" t="str">
        <f t="shared" si="783"/>
        <v/>
      </c>
      <c r="P9993" t="str">
        <f t="shared" si="784"/>
        <v/>
      </c>
      <c r="Q9993" s="48" t="str">
        <f>IF(O9993="","",
   IF(OR(O9993&lt;EDA_Outlier_Analysis!$C$10, O9993&gt;EDA_Outlier_Analysis!$C$11),
      "Outlier",
      "Normal"))</f>
        <v/>
      </c>
      <c r="R9993" t="str">
        <f>IF(P9993="","",
   IF(OR(P9993 &lt; EDA_Outlier_Analysis!$F$7, P9993 &gt; EDA_Outlier_Analysis!$F$8),
      "Outlier",
      "Normal"))</f>
        <v/>
      </c>
      <c r="S9993" t="str">
        <f>IF(N9993="","",
   IF(OR(N9993 &lt;EDA_Outlier_Analysis!$I$10, N9993 &gt; EDA_Outlier_Analysis!$I$11),
      "Outlier",
      "Normal"))</f>
        <v>Normal</v>
      </c>
    </row>
    <row r="9994" spans="1:19">
      <c r="A9994" t="s">
        <v>20957</v>
      </c>
      <c r="B9994" s="4">
        <v>45200</v>
      </c>
      <c r="C9994" s="2">
        <v>90442.25</v>
      </c>
      <c r="D9994" t="s">
        <v>849</v>
      </c>
      <c r="E9994" t="s">
        <v>853</v>
      </c>
      <c r="F9994" t="s">
        <v>11</v>
      </c>
      <c r="G9994" t="s">
        <v>20</v>
      </c>
      <c r="H9994" t="s">
        <v>291</v>
      </c>
      <c r="J9994" t="s">
        <v>20958</v>
      </c>
      <c r="K9994" t="str">
        <f>IF(COUNTIF(Customers!A:A, H9994)&gt;0, "Valid", "Invalid")</f>
        <v>Valid</v>
      </c>
      <c r="L9994" t="str">
        <f t="shared" si="780"/>
        <v>10</v>
      </c>
      <c r="M9994" t="str">
        <f t="shared" si="781"/>
        <v>2023</v>
      </c>
      <c r="N9994">
        <f t="shared" si="782"/>
        <v>90442.25</v>
      </c>
      <c r="O9994">
        <f t="shared" si="783"/>
        <v>90442.25</v>
      </c>
      <c r="P9994" t="str">
        <f t="shared" si="784"/>
        <v/>
      </c>
      <c r="Q9994" s="48" t="str">
        <f>IF(O9994="","",
   IF(OR(O9994&lt;EDA_Outlier_Analysis!$C$10, O9994&gt;EDA_Outlier_Analysis!$C$11),
      "Outlier",
      "Normal"))</f>
        <v>Normal</v>
      </c>
      <c r="R9994" t="str">
        <f>IF(P9994="","",
   IF(OR(P9994 &lt; EDA_Outlier_Analysis!$F$7, P9994 &gt; EDA_Outlier_Analysis!$F$8),
      "Outlier",
      "Normal"))</f>
        <v/>
      </c>
      <c r="S9994" t="str">
        <f>IF(N9994="","",
   IF(OR(N9994 &lt;EDA_Outlier_Analysis!$I$10, N9994 &gt; EDA_Outlier_Analysis!$I$11),
      "Outlier",
      "Normal"))</f>
        <v>Normal</v>
      </c>
    </row>
    <row r="9995" spans="1:19">
      <c r="A9995" t="s">
        <v>20959</v>
      </c>
      <c r="B9995" s="4">
        <v>45163</v>
      </c>
      <c r="C9995" s="2">
        <v>-46540.07</v>
      </c>
      <c r="D9995" t="s">
        <v>840</v>
      </c>
      <c r="E9995" t="s">
        <v>864</v>
      </c>
      <c r="F9995" t="s">
        <v>9</v>
      </c>
      <c r="G9995" t="s">
        <v>34</v>
      </c>
      <c r="I9995" t="s">
        <v>929</v>
      </c>
      <c r="J9995" t="s">
        <v>20960</v>
      </c>
      <c r="K9995" t="str">
        <f>IF(COUNTIF(Customers!A:A, H9995)&gt;0, "Valid", "Invalid")</f>
        <v>Invalid</v>
      </c>
      <c r="L9995" t="str">
        <f t="shared" si="780"/>
        <v>8</v>
      </c>
      <c r="M9995" t="str">
        <f t="shared" si="781"/>
        <v>2023</v>
      </c>
      <c r="N9995">
        <f t="shared" si="782"/>
        <v>-46540.07</v>
      </c>
      <c r="O9995" t="str">
        <f t="shared" si="783"/>
        <v/>
      </c>
      <c r="P9995">
        <f t="shared" si="784"/>
        <v>46540.07</v>
      </c>
      <c r="Q9995" s="48" t="str">
        <f>IF(O9995="","",
   IF(OR(O9995&lt;EDA_Outlier_Analysis!$C$10, O9995&gt;EDA_Outlier_Analysis!$C$11),
      "Outlier",
      "Normal"))</f>
        <v/>
      </c>
      <c r="R9995" t="str">
        <f>IF(P9995="","",
   IF(OR(P9995 &lt; EDA_Outlier_Analysis!$F$7, P9995 &gt; EDA_Outlier_Analysis!$F$8),
      "Outlier",
      "Normal"))</f>
        <v>Normal</v>
      </c>
      <c r="S9995" t="str">
        <f>IF(N9995="","",
   IF(OR(N9995 &lt;EDA_Outlier_Analysis!$I$10, N9995 &gt; EDA_Outlier_Analysis!$I$11),
      "Outlier",
      "Normal"))</f>
        <v>Normal</v>
      </c>
    </row>
    <row r="9996" spans="1:19">
      <c r="A9996" t="s">
        <v>20961</v>
      </c>
      <c r="B9996" s="4">
        <v>45071</v>
      </c>
      <c r="C9996" s="2">
        <v>-63208.06</v>
      </c>
      <c r="D9996" t="s">
        <v>840</v>
      </c>
      <c r="E9996" t="s">
        <v>878</v>
      </c>
      <c r="F9996" t="s">
        <v>10</v>
      </c>
      <c r="G9996" t="s">
        <v>34</v>
      </c>
      <c r="I9996" t="s">
        <v>2424</v>
      </c>
      <c r="J9996" t="s">
        <v>20962</v>
      </c>
      <c r="K9996" t="str">
        <f>IF(COUNTIF(Customers!A:A, H9996)&gt;0, "Valid", "Invalid")</f>
        <v>Invalid</v>
      </c>
      <c r="L9996" t="str">
        <f t="shared" si="780"/>
        <v>5</v>
      </c>
      <c r="M9996" t="str">
        <f t="shared" si="781"/>
        <v>2023</v>
      </c>
      <c r="N9996">
        <f t="shared" si="782"/>
        <v>-63208.06</v>
      </c>
      <c r="O9996" t="str">
        <f t="shared" si="783"/>
        <v/>
      </c>
      <c r="P9996">
        <f t="shared" si="784"/>
        <v>63208.06</v>
      </c>
      <c r="Q9996" s="48" t="str">
        <f>IF(O9996="","",
   IF(OR(O9996&lt;EDA_Outlier_Analysis!$C$10, O9996&gt;EDA_Outlier_Analysis!$C$11),
      "Outlier",
      "Normal"))</f>
        <v/>
      </c>
      <c r="R9996" t="str">
        <f>IF(P9996="","",
   IF(OR(P9996 &lt; EDA_Outlier_Analysis!$F$7, P9996 &gt; EDA_Outlier_Analysis!$F$8),
      "Outlier",
      "Normal"))</f>
        <v>Outlier</v>
      </c>
      <c r="S9996" t="str">
        <f>IF(N9996="","",
   IF(OR(N9996 &lt;EDA_Outlier_Analysis!$I$10, N9996 &gt; EDA_Outlier_Analysis!$I$11),
      "Outlier",
      "Normal"))</f>
        <v>Normal</v>
      </c>
    </row>
    <row r="9997" spans="1:19">
      <c r="A9997" t="s">
        <v>20963</v>
      </c>
      <c r="B9997" s="4">
        <v>44724</v>
      </c>
      <c r="C9997" s="2">
        <v>118546.38</v>
      </c>
      <c r="D9997" t="s">
        <v>849</v>
      </c>
      <c r="E9997" t="s">
        <v>853</v>
      </c>
      <c r="F9997" t="s">
        <v>10</v>
      </c>
      <c r="G9997" t="s">
        <v>34</v>
      </c>
      <c r="H9997" t="s">
        <v>123</v>
      </c>
      <c r="J9997" t="s">
        <v>20964</v>
      </c>
      <c r="K9997" t="str">
        <f>IF(COUNTIF(Customers!A:A, H9997)&gt;0, "Valid", "Invalid")</f>
        <v>Valid</v>
      </c>
      <c r="L9997" t="str">
        <f t="shared" si="780"/>
        <v>6</v>
      </c>
      <c r="M9997" t="str">
        <f t="shared" si="781"/>
        <v>2022</v>
      </c>
      <c r="N9997">
        <f t="shared" si="782"/>
        <v>118546.38</v>
      </c>
      <c r="O9997">
        <f t="shared" si="783"/>
        <v>118546.38</v>
      </c>
      <c r="P9997" t="str">
        <f t="shared" si="784"/>
        <v/>
      </c>
      <c r="Q9997" s="48" t="str">
        <f>IF(O9997="","",
   IF(OR(O9997&lt;EDA_Outlier_Analysis!$C$10, O9997&gt;EDA_Outlier_Analysis!$C$11),
      "Outlier",
      "Normal"))</f>
        <v>Normal</v>
      </c>
      <c r="R9997" t="str">
        <f>IF(P9997="","",
   IF(OR(P9997 &lt; EDA_Outlier_Analysis!$F$7, P9997 &gt; EDA_Outlier_Analysis!$F$8),
      "Outlier",
      "Normal"))</f>
        <v/>
      </c>
      <c r="S9997" t="str">
        <f>IF(N9997="","",
   IF(OR(N9997 &lt;EDA_Outlier_Analysis!$I$10, N9997 &gt; EDA_Outlier_Analysis!$I$11),
      "Outlier",
      "Normal"))</f>
        <v>Normal</v>
      </c>
    </row>
    <row r="9998" spans="1:19">
      <c r="A9998" t="s">
        <v>20965</v>
      </c>
      <c r="B9998" s="4">
        <v>44661</v>
      </c>
      <c r="C9998" s="2">
        <v>118569.77</v>
      </c>
      <c r="D9998" t="s">
        <v>849</v>
      </c>
      <c r="E9998" t="s">
        <v>850</v>
      </c>
      <c r="F9998" t="s">
        <v>9</v>
      </c>
      <c r="G9998" t="s">
        <v>20</v>
      </c>
      <c r="H9998" t="s">
        <v>129</v>
      </c>
      <c r="J9998" t="s">
        <v>20966</v>
      </c>
      <c r="K9998" t="str">
        <f>IF(COUNTIF(Customers!A:A, H9998)&gt;0, "Valid", "Invalid")</f>
        <v>Valid</v>
      </c>
      <c r="L9998" t="str">
        <f t="shared" si="780"/>
        <v>4</v>
      </c>
      <c r="M9998" t="str">
        <f t="shared" si="781"/>
        <v>2022</v>
      </c>
      <c r="N9998">
        <f t="shared" si="782"/>
        <v>118569.77</v>
      </c>
      <c r="O9998">
        <f t="shared" si="783"/>
        <v>118569.77</v>
      </c>
      <c r="P9998" t="str">
        <f t="shared" si="784"/>
        <v/>
      </c>
      <c r="Q9998" s="48" t="str">
        <f>IF(O9998="","",
   IF(OR(O9998&lt;EDA_Outlier_Analysis!$C$10, O9998&gt;EDA_Outlier_Analysis!$C$11),
      "Outlier",
      "Normal"))</f>
        <v>Normal</v>
      </c>
      <c r="R9998" t="str">
        <f>IF(P9998="","",
   IF(OR(P9998 &lt; EDA_Outlier_Analysis!$F$7, P9998 &gt; EDA_Outlier_Analysis!$F$8),
      "Outlier",
      "Normal"))</f>
        <v/>
      </c>
      <c r="S9998" t="str">
        <f>IF(N9998="","",
   IF(OR(N9998 &lt;EDA_Outlier_Analysis!$I$10, N9998 &gt; EDA_Outlier_Analysis!$I$11),
      "Outlier",
      "Normal"))</f>
        <v>Normal</v>
      </c>
    </row>
    <row r="9999" spans="1:19">
      <c r="A9999" t="s">
        <v>20967</v>
      </c>
      <c r="B9999" s="4">
        <v>44577</v>
      </c>
      <c r="C9999" s="2">
        <v>-23289.94</v>
      </c>
      <c r="D9999" t="s">
        <v>840</v>
      </c>
      <c r="E9999" t="s">
        <v>856</v>
      </c>
      <c r="F9999" t="s">
        <v>10</v>
      </c>
      <c r="G9999" t="s">
        <v>20</v>
      </c>
      <c r="I9999" t="s">
        <v>1953</v>
      </c>
      <c r="J9999" t="s">
        <v>20968</v>
      </c>
      <c r="K9999" t="str">
        <f>IF(COUNTIF(Customers!A:A, H9999)&gt;0, "Valid", "Invalid")</f>
        <v>Invalid</v>
      </c>
      <c r="L9999" t="str">
        <f t="shared" si="780"/>
        <v>1</v>
      </c>
      <c r="M9999" t="str">
        <f t="shared" si="781"/>
        <v>2022</v>
      </c>
      <c r="N9999">
        <f t="shared" si="782"/>
        <v>-23289.94</v>
      </c>
      <c r="O9999" t="str">
        <f t="shared" si="783"/>
        <v/>
      </c>
      <c r="P9999">
        <f t="shared" si="784"/>
        <v>23289.94</v>
      </c>
      <c r="Q9999" s="48" t="str">
        <f>IF(O9999="","",
   IF(OR(O9999&lt;EDA_Outlier_Analysis!$C$10, O9999&gt;EDA_Outlier_Analysis!$C$11),
      "Outlier",
      "Normal"))</f>
        <v/>
      </c>
      <c r="R9999" t="str">
        <f>IF(P9999="","",
   IF(OR(P9999 &lt; EDA_Outlier_Analysis!$F$7, P9999 &gt; EDA_Outlier_Analysis!$F$8),
      "Outlier",
      "Normal"))</f>
        <v>Outlier</v>
      </c>
      <c r="S9999" t="str">
        <f>IF(N9999="","",
   IF(OR(N9999 &lt;EDA_Outlier_Analysis!$I$10, N9999 &gt; EDA_Outlier_Analysis!$I$11),
      "Outlier",
      "Normal"))</f>
        <v>Normal</v>
      </c>
    </row>
    <row r="10000" spans="1:19">
      <c r="A10000" t="s">
        <v>20969</v>
      </c>
      <c r="B10000" s="4">
        <v>45085</v>
      </c>
      <c r="C10000" s="2">
        <v>103001.85</v>
      </c>
      <c r="D10000" t="s">
        <v>849</v>
      </c>
      <c r="E10000" t="s">
        <v>853</v>
      </c>
      <c r="F10000" t="s">
        <v>11</v>
      </c>
      <c r="G10000" t="s">
        <v>20</v>
      </c>
      <c r="H10000" t="s">
        <v>95</v>
      </c>
      <c r="J10000" t="s">
        <v>20970</v>
      </c>
      <c r="K10000" t="str">
        <f>IF(COUNTIF(Customers!A:A, H10000)&gt;0, "Valid", "Invalid")</f>
        <v>Valid</v>
      </c>
      <c r="L10000" t="str">
        <f t="shared" si="780"/>
        <v>6</v>
      </c>
      <c r="M10000" t="str">
        <f t="shared" si="781"/>
        <v>2023</v>
      </c>
      <c r="N10000">
        <f t="shared" si="782"/>
        <v>103001.85</v>
      </c>
      <c r="O10000">
        <f t="shared" si="783"/>
        <v>103001.85</v>
      </c>
      <c r="P10000" t="str">
        <f t="shared" si="784"/>
        <v/>
      </c>
      <c r="Q10000" s="48" t="str">
        <f>IF(O10000="","",
   IF(OR(O10000&lt;EDA_Outlier_Analysis!$C$10, O10000&gt;EDA_Outlier_Analysis!$C$11),
      "Outlier",
      "Normal"))</f>
        <v>Normal</v>
      </c>
      <c r="R10000" t="str">
        <f>IF(P10000="","",
   IF(OR(P10000 &lt; EDA_Outlier_Analysis!$F$7, P10000 &gt; EDA_Outlier_Analysis!$F$8),
      "Outlier",
      "Normal"))</f>
        <v/>
      </c>
      <c r="S10000" t="str">
        <f>IF(N10000="","",
   IF(OR(N10000 &lt;EDA_Outlier_Analysis!$I$10, N10000 &gt; EDA_Outlier_Analysis!$I$11),
      "Outlier",
      "Normal"))</f>
        <v>Normal</v>
      </c>
    </row>
    <row r="10001" spans="1:19">
      <c r="A10001" t="s">
        <v>20971</v>
      </c>
      <c r="B10001" s="4">
        <v>45045</v>
      </c>
      <c r="C10001" s="2">
        <v>-58948.79</v>
      </c>
      <c r="D10001" t="s">
        <v>840</v>
      </c>
      <c r="E10001" t="s">
        <v>878</v>
      </c>
      <c r="F10001" t="s">
        <v>10</v>
      </c>
      <c r="G10001" t="s">
        <v>20</v>
      </c>
      <c r="I10001" t="s">
        <v>1580</v>
      </c>
      <c r="J10001" t="s">
        <v>20972</v>
      </c>
      <c r="K10001" t="str">
        <f>IF(COUNTIF(Customers!A:A, H10001)&gt;0, "Valid", "Invalid")</f>
        <v>Invalid</v>
      </c>
      <c r="L10001" t="str">
        <f t="shared" si="780"/>
        <v>4</v>
      </c>
      <c r="M10001" t="str">
        <f t="shared" si="781"/>
        <v>2023</v>
      </c>
      <c r="N10001">
        <f t="shared" si="782"/>
        <v>-58948.79</v>
      </c>
      <c r="O10001" t="str">
        <f t="shared" si="783"/>
        <v/>
      </c>
      <c r="P10001">
        <f t="shared" si="784"/>
        <v>58948.79</v>
      </c>
      <c r="Q10001" s="48" t="str">
        <f>IF(O10001="","",
   IF(OR(O10001&lt;EDA_Outlier_Analysis!$C$10, O10001&gt;EDA_Outlier_Analysis!$C$11),
      "Outlier",
      "Normal"))</f>
        <v/>
      </c>
      <c r="R10001" t="str">
        <f>IF(P10001="","",
   IF(OR(P10001 &lt; EDA_Outlier_Analysis!$F$7, P10001 &gt; EDA_Outlier_Analysis!$F$8),
      "Outlier",
      "Normal"))</f>
        <v>Outlier</v>
      </c>
      <c r="S10001" t="str">
        <f>IF(N10001="","",
   IF(OR(N10001 &lt;EDA_Outlier_Analysis!$I$10, N10001 &gt; EDA_Outlier_Analysis!$I$11),
      "Outlier",
      "Normal"))</f>
        <v>Normal</v>
      </c>
    </row>
    <row r="10002" spans="1:19">
      <c r="A10002" t="s">
        <v>20973</v>
      </c>
      <c r="B10002" s="4">
        <v>45180</v>
      </c>
      <c r="C10002" s="2">
        <v>167889.43</v>
      </c>
      <c r="D10002" t="s">
        <v>849</v>
      </c>
      <c r="E10002" t="s">
        <v>850</v>
      </c>
      <c r="F10002" t="s">
        <v>10</v>
      </c>
      <c r="G10002" t="s">
        <v>34</v>
      </c>
      <c r="H10002" t="s">
        <v>579</v>
      </c>
      <c r="J10002" t="s">
        <v>20974</v>
      </c>
      <c r="K10002" t="str">
        <f>IF(COUNTIF(Customers!A:A, H10002)&gt;0, "Valid", "Invalid")</f>
        <v>Valid</v>
      </c>
      <c r="L10002" t="str">
        <f t="shared" si="780"/>
        <v>9</v>
      </c>
      <c r="M10002" t="str">
        <f t="shared" si="781"/>
        <v>2023</v>
      </c>
      <c r="N10002">
        <f t="shared" si="782"/>
        <v>167889.43</v>
      </c>
      <c r="O10002">
        <f t="shared" si="783"/>
        <v>167889.43</v>
      </c>
      <c r="P10002" t="str">
        <f t="shared" si="784"/>
        <v/>
      </c>
      <c r="Q10002" s="48" t="str">
        <f>IF(O10002="","",
   IF(OR(O10002&lt;EDA_Outlier_Analysis!$C$10, O10002&gt;EDA_Outlier_Analysis!$C$11),
      "Outlier",
      "Normal"))</f>
        <v>Normal</v>
      </c>
      <c r="R10002" t="str">
        <f>IF(P10002="","",
   IF(OR(P10002 &lt; EDA_Outlier_Analysis!$F$7, P10002 &gt; EDA_Outlier_Analysis!$F$8),
      "Outlier",
      "Normal"))</f>
        <v/>
      </c>
      <c r="S10002" t="str">
        <f>IF(N10002="","",
   IF(OR(N10002 &lt;EDA_Outlier_Analysis!$I$10, N10002 &gt; EDA_Outlier_Analysis!$I$11),
      "Outlier",
      "Normal"))</f>
        <v>Normal</v>
      </c>
    </row>
    <row r="10003" spans="1:19">
      <c r="A10003" t="s">
        <v>20975</v>
      </c>
      <c r="B10003" s="4">
        <v>44831</v>
      </c>
      <c r="C10003" s="2">
        <v>-15312.27</v>
      </c>
      <c r="D10003" t="s">
        <v>840</v>
      </c>
      <c r="E10003" t="s">
        <v>905</v>
      </c>
      <c r="F10003" t="s">
        <v>10</v>
      </c>
      <c r="G10003" t="s">
        <v>31</v>
      </c>
      <c r="I10003" t="s">
        <v>1428</v>
      </c>
      <c r="J10003" t="s">
        <v>20976</v>
      </c>
      <c r="K10003" t="str">
        <f>IF(COUNTIF(Customers!A:A, H10003)&gt;0, "Valid", "Invalid")</f>
        <v>Invalid</v>
      </c>
      <c r="L10003" t="str">
        <f t="shared" si="780"/>
        <v>9</v>
      </c>
      <c r="M10003" t="str">
        <f t="shared" si="781"/>
        <v>2022</v>
      </c>
      <c r="N10003">
        <f t="shared" si="782"/>
        <v>-15312.27</v>
      </c>
      <c r="O10003" t="str">
        <f t="shared" si="783"/>
        <v/>
      </c>
      <c r="P10003">
        <f t="shared" si="784"/>
        <v>15312.27</v>
      </c>
      <c r="Q10003" s="48" t="str">
        <f>IF(O10003="","",
   IF(OR(O10003&lt;EDA_Outlier_Analysis!$C$10, O10003&gt;EDA_Outlier_Analysis!$C$11),
      "Outlier",
      "Normal"))</f>
        <v/>
      </c>
      <c r="R10003" t="str">
        <f>IF(P10003="","",
   IF(OR(P10003 &lt; EDA_Outlier_Analysis!$F$7, P10003 &gt; EDA_Outlier_Analysis!$F$8),
      "Outlier",
      "Normal"))</f>
        <v>Outlier</v>
      </c>
      <c r="S10003" t="str">
        <f>IF(N10003="","",
   IF(OR(N10003 &lt;EDA_Outlier_Analysis!$I$10, N10003 &gt; EDA_Outlier_Analysis!$I$11),
      "Outlier",
      "Normal"))</f>
        <v>Normal</v>
      </c>
    </row>
    <row r="10004" spans="1:19">
      <c r="A10004" t="s">
        <v>20977</v>
      </c>
      <c r="B10004" s="4">
        <v>44715</v>
      </c>
      <c r="C10004" s="2">
        <v>-20990.48</v>
      </c>
      <c r="D10004" t="s">
        <v>840</v>
      </c>
      <c r="E10004" t="s">
        <v>864</v>
      </c>
      <c r="F10004" t="s">
        <v>11</v>
      </c>
      <c r="G10004" t="s">
        <v>31</v>
      </c>
      <c r="I10004" t="s">
        <v>1112</v>
      </c>
      <c r="J10004" t="s">
        <v>20978</v>
      </c>
      <c r="K10004" t="str">
        <f>IF(COUNTIF(Customers!A:A, H10004)&gt;0, "Valid", "Invalid")</f>
        <v>Invalid</v>
      </c>
      <c r="L10004" t="str">
        <f t="shared" si="780"/>
        <v>6</v>
      </c>
      <c r="M10004" t="str">
        <f t="shared" si="781"/>
        <v>2022</v>
      </c>
      <c r="N10004">
        <f t="shared" si="782"/>
        <v>-20990.48</v>
      </c>
      <c r="O10004" t="str">
        <f t="shared" si="783"/>
        <v/>
      </c>
      <c r="P10004">
        <f t="shared" si="784"/>
        <v>20990.48</v>
      </c>
      <c r="Q10004" s="48" t="str">
        <f>IF(O10004="","",
   IF(OR(O10004&lt;EDA_Outlier_Analysis!$C$10, O10004&gt;EDA_Outlier_Analysis!$C$11),
      "Outlier",
      "Normal"))</f>
        <v/>
      </c>
      <c r="R10004" t="str">
        <f>IF(P10004="","",
   IF(OR(P10004 &lt; EDA_Outlier_Analysis!$F$7, P10004 &gt; EDA_Outlier_Analysis!$F$8),
      "Outlier",
      "Normal"))</f>
        <v>Outlier</v>
      </c>
      <c r="S10004" t="str">
        <f>IF(N10004="","",
   IF(OR(N10004 &lt;EDA_Outlier_Analysis!$I$10, N10004 &gt; EDA_Outlier_Analysis!$I$11),
      "Outlier",
      "Normal"))</f>
        <v>Normal</v>
      </c>
    </row>
    <row r="10005" spans="1:19">
      <c r="A10005" t="s">
        <v>20979</v>
      </c>
      <c r="B10005" s="4">
        <v>44923</v>
      </c>
      <c r="C10005" s="2">
        <v>143942.31</v>
      </c>
      <c r="D10005" t="s">
        <v>849</v>
      </c>
      <c r="E10005" t="s">
        <v>850</v>
      </c>
      <c r="F10005" t="s">
        <v>9</v>
      </c>
      <c r="G10005" t="s">
        <v>20</v>
      </c>
      <c r="H10005" t="s">
        <v>465</v>
      </c>
      <c r="J10005" t="s">
        <v>20980</v>
      </c>
      <c r="K10005" t="str">
        <f>IF(COUNTIF(Customers!A:A, H10005)&gt;0, "Valid", "Invalid")</f>
        <v>Valid</v>
      </c>
      <c r="L10005" t="str">
        <f t="shared" si="780"/>
        <v>12</v>
      </c>
      <c r="M10005" t="str">
        <f t="shared" si="781"/>
        <v>2022</v>
      </c>
      <c r="N10005">
        <f t="shared" si="782"/>
        <v>143942.31</v>
      </c>
      <c r="O10005">
        <f t="shared" si="783"/>
        <v>143942.31</v>
      </c>
      <c r="P10005" t="str">
        <f t="shared" si="784"/>
        <v/>
      </c>
      <c r="Q10005" s="48" t="str">
        <f>IF(O10005="","",
   IF(OR(O10005&lt;EDA_Outlier_Analysis!$C$10, O10005&gt;EDA_Outlier_Analysis!$C$11),
      "Outlier",
      "Normal"))</f>
        <v>Normal</v>
      </c>
      <c r="R10005" t="str">
        <f>IF(P10005="","",
   IF(OR(P10005 &lt; EDA_Outlier_Analysis!$F$7, P10005 &gt; EDA_Outlier_Analysis!$F$8),
      "Outlier",
      "Normal"))</f>
        <v/>
      </c>
      <c r="S10005" t="str">
        <f>IF(N10005="","",
   IF(OR(N10005 &lt;EDA_Outlier_Analysis!$I$10, N10005 &gt; EDA_Outlier_Analysis!$I$11),
      "Outlier",
      "Normal"))</f>
        <v>Normal</v>
      </c>
    </row>
    <row r="10006" spans="1:19">
      <c r="A10006" t="s">
        <v>20981</v>
      </c>
      <c r="B10006" s="4">
        <v>44607</v>
      </c>
      <c r="C10006" s="2">
        <v>69038.649999999994</v>
      </c>
      <c r="D10006" t="s">
        <v>849</v>
      </c>
      <c r="E10006" t="s">
        <v>868</v>
      </c>
      <c r="F10006" t="s">
        <v>11</v>
      </c>
      <c r="G10006" t="s">
        <v>24</v>
      </c>
      <c r="H10006" t="s">
        <v>557</v>
      </c>
      <c r="J10006" t="s">
        <v>20982</v>
      </c>
      <c r="K10006" t="str">
        <f>IF(COUNTIF(Customers!A:A, H10006)&gt;0, "Valid", "Invalid")</f>
        <v>Valid</v>
      </c>
      <c r="L10006" t="str">
        <f t="shared" si="780"/>
        <v>2</v>
      </c>
      <c r="M10006" t="str">
        <f t="shared" si="781"/>
        <v>2022</v>
      </c>
      <c r="N10006">
        <f t="shared" si="782"/>
        <v>69038.649999999994</v>
      </c>
      <c r="O10006">
        <f t="shared" si="783"/>
        <v>69038.649999999994</v>
      </c>
      <c r="P10006" t="str">
        <f t="shared" si="784"/>
        <v/>
      </c>
      <c r="Q10006" s="48" t="str">
        <f>IF(O10006="","",
   IF(OR(O10006&lt;EDA_Outlier_Analysis!$C$10, O10006&gt;EDA_Outlier_Analysis!$C$11),
      "Outlier",
      "Normal"))</f>
        <v>Normal</v>
      </c>
      <c r="R10006" t="str">
        <f>IF(P10006="","",
   IF(OR(P10006 &lt; EDA_Outlier_Analysis!$F$7, P10006 &gt; EDA_Outlier_Analysis!$F$8),
      "Outlier",
      "Normal"))</f>
        <v/>
      </c>
      <c r="S10006" t="str">
        <f>IF(N10006="","",
   IF(OR(N10006 &lt;EDA_Outlier_Analysis!$I$10, N10006 &gt; EDA_Outlier_Analysis!$I$11),
      "Outlier",
      "Normal"))</f>
        <v>Normal</v>
      </c>
    </row>
    <row r="10007" spans="1:19">
      <c r="A10007" t="s">
        <v>20983</v>
      </c>
      <c r="B10007" s="4">
        <v>45192</v>
      </c>
      <c r="C10007" s="2">
        <v>180525.25</v>
      </c>
      <c r="D10007" t="s">
        <v>849</v>
      </c>
      <c r="E10007" t="s">
        <v>868</v>
      </c>
      <c r="F10007" t="s">
        <v>11</v>
      </c>
      <c r="G10007" t="s">
        <v>34</v>
      </c>
      <c r="H10007" t="s">
        <v>171</v>
      </c>
      <c r="J10007" t="s">
        <v>20984</v>
      </c>
      <c r="K10007" t="str">
        <f>IF(COUNTIF(Customers!A:A, H10007)&gt;0, "Valid", "Invalid")</f>
        <v>Valid</v>
      </c>
      <c r="L10007" t="str">
        <f t="shared" si="780"/>
        <v>9</v>
      </c>
      <c r="M10007" t="str">
        <f t="shared" si="781"/>
        <v>2023</v>
      </c>
      <c r="N10007">
        <f t="shared" si="782"/>
        <v>180525.25</v>
      </c>
      <c r="O10007">
        <f t="shared" si="783"/>
        <v>180525.25</v>
      </c>
      <c r="P10007" t="str">
        <f t="shared" si="784"/>
        <v/>
      </c>
      <c r="Q10007" s="48" t="str">
        <f>IF(O10007="","",
   IF(OR(O10007&lt;EDA_Outlier_Analysis!$C$10, O10007&gt;EDA_Outlier_Analysis!$C$11),
      "Outlier",
      "Normal"))</f>
        <v>Normal</v>
      </c>
      <c r="R10007" t="str">
        <f>IF(P10007="","",
   IF(OR(P10007 &lt; EDA_Outlier_Analysis!$F$7, P10007 &gt; EDA_Outlier_Analysis!$F$8),
      "Outlier",
      "Normal"))</f>
        <v/>
      </c>
      <c r="S10007" t="str">
        <f>IF(N10007="","",
   IF(OR(N10007 &lt;EDA_Outlier_Analysis!$I$10, N10007 &gt; EDA_Outlier_Analysis!$I$11),
      "Outlier",
      "Normal"))</f>
        <v>Normal</v>
      </c>
    </row>
    <row r="10008" spans="1:19">
      <c r="A10008" t="s">
        <v>20985</v>
      </c>
      <c r="B10008" s="4">
        <v>44605</v>
      </c>
      <c r="C10008" s="2">
        <v>148993.96</v>
      </c>
      <c r="D10008" t="s">
        <v>849</v>
      </c>
      <c r="E10008" t="s">
        <v>850</v>
      </c>
      <c r="F10008" t="s">
        <v>11</v>
      </c>
      <c r="G10008" t="s">
        <v>31</v>
      </c>
      <c r="H10008" t="s">
        <v>273</v>
      </c>
      <c r="J10008" t="s">
        <v>20986</v>
      </c>
      <c r="K10008" t="str">
        <f>IF(COUNTIF(Customers!A:A, H10008)&gt;0, "Valid", "Invalid")</f>
        <v>Valid</v>
      </c>
      <c r="L10008" t="str">
        <f t="shared" si="780"/>
        <v>2</v>
      </c>
      <c r="M10008" t="str">
        <f t="shared" si="781"/>
        <v>2022</v>
      </c>
      <c r="N10008">
        <f t="shared" si="782"/>
        <v>148993.96</v>
      </c>
      <c r="O10008">
        <f t="shared" si="783"/>
        <v>148993.96</v>
      </c>
      <c r="P10008" t="str">
        <f t="shared" si="784"/>
        <v/>
      </c>
      <c r="Q10008" s="48" t="str">
        <f>IF(O10008="","",
   IF(OR(O10008&lt;EDA_Outlier_Analysis!$C$10, O10008&gt;EDA_Outlier_Analysis!$C$11),
      "Outlier",
      "Normal"))</f>
        <v>Normal</v>
      </c>
      <c r="R10008" t="str">
        <f>IF(P10008="","",
   IF(OR(P10008 &lt; EDA_Outlier_Analysis!$F$7, P10008 &gt; EDA_Outlier_Analysis!$F$8),
      "Outlier",
      "Normal"))</f>
        <v/>
      </c>
      <c r="S10008" t="str">
        <f>IF(N10008="","",
   IF(OR(N10008 &lt;EDA_Outlier_Analysis!$I$10, N10008 &gt; EDA_Outlier_Analysis!$I$11),
      "Outlier",
      "Normal"))</f>
        <v>Normal</v>
      </c>
    </row>
    <row r="10009" spans="1:19">
      <c r="A10009" t="s">
        <v>20987</v>
      </c>
      <c r="B10009" s="4">
        <v>44850</v>
      </c>
      <c r="C10009" s="2">
        <v>82084.52</v>
      </c>
      <c r="D10009" t="s">
        <v>849</v>
      </c>
      <c r="E10009" t="s">
        <v>868</v>
      </c>
      <c r="F10009" t="s">
        <v>11</v>
      </c>
      <c r="G10009" t="s">
        <v>34</v>
      </c>
      <c r="H10009" t="s">
        <v>519</v>
      </c>
      <c r="J10009" t="s">
        <v>20988</v>
      </c>
      <c r="K10009" t="str">
        <f>IF(COUNTIF(Customers!A:A, H10009)&gt;0, "Valid", "Invalid")</f>
        <v>Valid</v>
      </c>
      <c r="L10009" t="str">
        <f t="shared" si="780"/>
        <v>10</v>
      </c>
      <c r="M10009" t="str">
        <f t="shared" si="781"/>
        <v>2022</v>
      </c>
      <c r="N10009">
        <f t="shared" si="782"/>
        <v>82084.52</v>
      </c>
      <c r="O10009">
        <f t="shared" si="783"/>
        <v>82084.52</v>
      </c>
      <c r="P10009" t="str">
        <f t="shared" si="784"/>
        <v/>
      </c>
      <c r="Q10009" s="48" t="str">
        <f>IF(O10009="","",
   IF(OR(O10009&lt;EDA_Outlier_Analysis!$C$10, O10009&gt;EDA_Outlier_Analysis!$C$11),
      "Outlier",
      "Normal"))</f>
        <v>Normal</v>
      </c>
      <c r="R10009" t="str">
        <f>IF(P10009="","",
   IF(OR(P10009 &lt; EDA_Outlier_Analysis!$F$7, P10009 &gt; EDA_Outlier_Analysis!$F$8),
      "Outlier",
      "Normal"))</f>
        <v/>
      </c>
      <c r="S10009" t="str">
        <f>IF(N10009="","",
   IF(OR(N10009 &lt;EDA_Outlier_Analysis!$I$10, N10009 &gt; EDA_Outlier_Analysis!$I$11),
      "Outlier",
      "Normal"))</f>
        <v>Normal</v>
      </c>
    </row>
    <row r="10010" spans="1:19">
      <c r="A10010" t="s">
        <v>20989</v>
      </c>
      <c r="B10010" s="4">
        <v>45028</v>
      </c>
      <c r="C10010" s="2">
        <v>136229.9</v>
      </c>
      <c r="D10010" t="s">
        <v>849</v>
      </c>
      <c r="E10010" t="s">
        <v>850</v>
      </c>
      <c r="F10010" t="s">
        <v>11</v>
      </c>
      <c r="G10010" t="s">
        <v>24</v>
      </c>
      <c r="H10010" t="s">
        <v>403</v>
      </c>
      <c r="J10010" t="s">
        <v>20990</v>
      </c>
      <c r="K10010" t="str">
        <f>IF(COUNTIF(Customers!A:A, H10010)&gt;0, "Valid", "Invalid")</f>
        <v>Valid</v>
      </c>
      <c r="L10010" t="str">
        <f t="shared" si="780"/>
        <v>4</v>
      </c>
      <c r="M10010" t="str">
        <f t="shared" si="781"/>
        <v>2023</v>
      </c>
      <c r="N10010">
        <f t="shared" si="782"/>
        <v>136229.9</v>
      </c>
      <c r="O10010">
        <f t="shared" si="783"/>
        <v>136229.9</v>
      </c>
      <c r="P10010" t="str">
        <f t="shared" si="784"/>
        <v/>
      </c>
      <c r="Q10010" s="48" t="str">
        <f>IF(O10010="","",
   IF(OR(O10010&lt;EDA_Outlier_Analysis!$C$10, O10010&gt;EDA_Outlier_Analysis!$C$11),
      "Outlier",
      "Normal"))</f>
        <v>Normal</v>
      </c>
      <c r="R10010" t="str">
        <f>IF(P10010="","",
   IF(OR(P10010 &lt; EDA_Outlier_Analysis!$F$7, P10010 &gt; EDA_Outlier_Analysis!$F$8),
      "Outlier",
      "Normal"))</f>
        <v/>
      </c>
      <c r="S10010" t="str">
        <f>IF(N10010="","",
   IF(OR(N10010 &lt;EDA_Outlier_Analysis!$I$10, N10010 &gt; EDA_Outlier_Analysis!$I$11),
      "Outlier",
      "Normal"))</f>
        <v>Normal</v>
      </c>
    </row>
    <row r="10011" spans="1:19">
      <c r="A10011" t="s">
        <v>20991</v>
      </c>
      <c r="B10011" s="4">
        <v>44886</v>
      </c>
      <c r="C10011" s="2">
        <v>-47249.98</v>
      </c>
      <c r="D10011" t="s">
        <v>840</v>
      </c>
      <c r="E10011" t="s">
        <v>845</v>
      </c>
      <c r="F10011" t="s">
        <v>11</v>
      </c>
      <c r="G10011" t="s">
        <v>31</v>
      </c>
      <c r="I10011" t="s">
        <v>1141</v>
      </c>
      <c r="J10011" t="s">
        <v>20992</v>
      </c>
      <c r="K10011" t="str">
        <f>IF(COUNTIF(Customers!A:A, H10011)&gt;0, "Valid", "Invalid")</f>
        <v>Invalid</v>
      </c>
      <c r="L10011" t="str">
        <f t="shared" si="780"/>
        <v>11</v>
      </c>
      <c r="M10011" t="str">
        <f t="shared" si="781"/>
        <v>2022</v>
      </c>
      <c r="N10011">
        <f t="shared" si="782"/>
        <v>-47249.98</v>
      </c>
      <c r="O10011" t="str">
        <f t="shared" si="783"/>
        <v/>
      </c>
      <c r="P10011">
        <f t="shared" si="784"/>
        <v>47249.98</v>
      </c>
      <c r="Q10011" s="48" t="str">
        <f>IF(O10011="","",
   IF(OR(O10011&lt;EDA_Outlier_Analysis!$C$10, O10011&gt;EDA_Outlier_Analysis!$C$11),
      "Outlier",
      "Normal"))</f>
        <v/>
      </c>
      <c r="R10011" t="str">
        <f>IF(P10011="","",
   IF(OR(P10011 &lt; EDA_Outlier_Analysis!$F$7, P10011 &gt; EDA_Outlier_Analysis!$F$8),
      "Outlier",
      "Normal"))</f>
        <v>Normal</v>
      </c>
      <c r="S10011" t="str">
        <f>IF(N10011="","",
   IF(OR(N10011 &lt;EDA_Outlier_Analysis!$I$10, N10011 &gt; EDA_Outlier_Analysis!$I$11),
      "Outlier",
      "Normal"))</f>
        <v>Normal</v>
      </c>
    </row>
    <row r="10012" spans="1:19">
      <c r="A10012" t="s">
        <v>20993</v>
      </c>
      <c r="B10012" s="4">
        <v>45256</v>
      </c>
      <c r="C10012" s="2">
        <v>-57846.97</v>
      </c>
      <c r="D10012" t="s">
        <v>840</v>
      </c>
      <c r="E10012" t="s">
        <v>841</v>
      </c>
      <c r="F10012" t="s">
        <v>9</v>
      </c>
      <c r="G10012" t="s">
        <v>34</v>
      </c>
      <c r="I10012" t="s">
        <v>960</v>
      </c>
      <c r="J10012" t="s">
        <v>20994</v>
      </c>
      <c r="K10012" t="str">
        <f>IF(COUNTIF(Customers!A:A, H10012)&gt;0, "Valid", "Invalid")</f>
        <v>Invalid</v>
      </c>
      <c r="L10012" t="str">
        <f t="shared" si="780"/>
        <v>11</v>
      </c>
      <c r="M10012" t="str">
        <f t="shared" si="781"/>
        <v>2023</v>
      </c>
      <c r="N10012">
        <f t="shared" si="782"/>
        <v>-57846.97</v>
      </c>
      <c r="O10012" t="str">
        <f t="shared" si="783"/>
        <v/>
      </c>
      <c r="P10012">
        <f t="shared" si="784"/>
        <v>57846.97</v>
      </c>
      <c r="Q10012" s="48" t="str">
        <f>IF(O10012="","",
   IF(OR(O10012&lt;EDA_Outlier_Analysis!$C$10, O10012&gt;EDA_Outlier_Analysis!$C$11),
      "Outlier",
      "Normal"))</f>
        <v/>
      </c>
      <c r="R10012" t="str">
        <f>IF(P10012="","",
   IF(OR(P10012 &lt; EDA_Outlier_Analysis!$F$7, P10012 &gt; EDA_Outlier_Analysis!$F$8),
      "Outlier",
      "Normal"))</f>
        <v>Outlier</v>
      </c>
      <c r="S10012" t="str">
        <f>IF(N10012="","",
   IF(OR(N10012 &lt;EDA_Outlier_Analysis!$I$10, N10012 &gt; EDA_Outlier_Analysis!$I$11),
      "Outlier",
      "Normal"))</f>
        <v>Normal</v>
      </c>
    </row>
    <row r="10013" spans="1:19">
      <c r="A10013" t="s">
        <v>20995</v>
      </c>
      <c r="B10013" s="4">
        <v>44568</v>
      </c>
      <c r="C10013" s="2">
        <v>-31641.03</v>
      </c>
      <c r="D10013" t="s">
        <v>840</v>
      </c>
      <c r="E10013" t="s">
        <v>864</v>
      </c>
      <c r="F10013" t="s">
        <v>9</v>
      </c>
      <c r="G10013" t="s">
        <v>20</v>
      </c>
      <c r="I10013" t="s">
        <v>957</v>
      </c>
      <c r="J10013" t="s">
        <v>20996</v>
      </c>
      <c r="K10013" t="str">
        <f>IF(COUNTIF(Customers!A:A, H10013)&gt;0, "Valid", "Invalid")</f>
        <v>Invalid</v>
      </c>
      <c r="L10013" t="str">
        <f t="shared" si="780"/>
        <v>1</v>
      </c>
      <c r="M10013" t="str">
        <f t="shared" si="781"/>
        <v>2022</v>
      </c>
      <c r="N10013">
        <f t="shared" si="782"/>
        <v>-31641.03</v>
      </c>
      <c r="O10013" t="str">
        <f t="shared" si="783"/>
        <v/>
      </c>
      <c r="P10013">
        <f t="shared" si="784"/>
        <v>31641.03</v>
      </c>
      <c r="Q10013" s="48" t="str">
        <f>IF(O10013="","",
   IF(OR(O10013&lt;EDA_Outlier_Analysis!$C$10, O10013&gt;EDA_Outlier_Analysis!$C$11),
      "Outlier",
      "Normal"))</f>
        <v/>
      </c>
      <c r="R10013" t="str">
        <f>IF(P10013="","",
   IF(OR(P10013 &lt; EDA_Outlier_Analysis!$F$7, P10013 &gt; EDA_Outlier_Analysis!$F$8),
      "Outlier",
      "Normal"))</f>
        <v>Normal</v>
      </c>
      <c r="S10013" t="str">
        <f>IF(N10013="","",
   IF(OR(N10013 &lt;EDA_Outlier_Analysis!$I$10, N10013 &gt; EDA_Outlier_Analysis!$I$11),
      "Outlier",
      "Normal"))</f>
        <v>Normal</v>
      </c>
    </row>
    <row r="10014" spans="1:19">
      <c r="A10014" t="s">
        <v>20997</v>
      </c>
      <c r="B10014" s="4">
        <v>44663</v>
      </c>
      <c r="C10014" s="2">
        <v>-41985.58</v>
      </c>
      <c r="D10014" t="s">
        <v>840</v>
      </c>
      <c r="E10014" t="s">
        <v>878</v>
      </c>
      <c r="F10014" t="s">
        <v>11</v>
      </c>
      <c r="G10014" t="s">
        <v>34</v>
      </c>
      <c r="I10014" t="s">
        <v>2752</v>
      </c>
      <c r="J10014" t="s">
        <v>20998</v>
      </c>
      <c r="K10014" t="str">
        <f>IF(COUNTIF(Customers!A:A, H10014)&gt;0, "Valid", "Invalid")</f>
        <v>Invalid</v>
      </c>
      <c r="L10014" t="str">
        <f t="shared" si="780"/>
        <v>4</v>
      </c>
      <c r="M10014" t="str">
        <f t="shared" si="781"/>
        <v>2022</v>
      </c>
      <c r="N10014">
        <f t="shared" si="782"/>
        <v>-41985.58</v>
      </c>
      <c r="O10014" t="str">
        <f t="shared" si="783"/>
        <v/>
      </c>
      <c r="P10014">
        <f t="shared" si="784"/>
        <v>41985.58</v>
      </c>
      <c r="Q10014" s="48" t="str">
        <f>IF(O10014="","",
   IF(OR(O10014&lt;EDA_Outlier_Analysis!$C$10, O10014&gt;EDA_Outlier_Analysis!$C$11),
      "Outlier",
      "Normal"))</f>
        <v/>
      </c>
      <c r="R10014" t="str">
        <f>IF(P10014="","",
   IF(OR(P10014 &lt; EDA_Outlier_Analysis!$F$7, P10014 &gt; EDA_Outlier_Analysis!$F$8),
      "Outlier",
      "Normal"))</f>
        <v>Normal</v>
      </c>
      <c r="S10014" t="str">
        <f>IF(N10014="","",
   IF(OR(N10014 &lt;EDA_Outlier_Analysis!$I$10, N10014 &gt; EDA_Outlier_Analysis!$I$11),
      "Outlier",
      "Normal"))</f>
        <v>Normal</v>
      </c>
    </row>
    <row r="10015" spans="1:19">
      <c r="A10015" t="s">
        <v>20999</v>
      </c>
      <c r="B10015" s="4">
        <v>45212</v>
      </c>
      <c r="C10015" s="2">
        <v>130479.53</v>
      </c>
      <c r="D10015" t="s">
        <v>849</v>
      </c>
      <c r="E10015" t="s">
        <v>868</v>
      </c>
      <c r="F10015" t="s">
        <v>11</v>
      </c>
      <c r="G10015" t="s">
        <v>34</v>
      </c>
      <c r="H10015" t="s">
        <v>35</v>
      </c>
      <c r="J10015" t="s">
        <v>21000</v>
      </c>
      <c r="K10015" t="str">
        <f>IF(COUNTIF(Customers!A:A, H10015)&gt;0, "Valid", "Invalid")</f>
        <v>Valid</v>
      </c>
      <c r="L10015" t="str">
        <f t="shared" si="780"/>
        <v>10</v>
      </c>
      <c r="M10015" t="str">
        <f t="shared" si="781"/>
        <v>2023</v>
      </c>
      <c r="N10015">
        <f t="shared" si="782"/>
        <v>130479.53</v>
      </c>
      <c r="O10015">
        <f t="shared" si="783"/>
        <v>130479.53</v>
      </c>
      <c r="P10015" t="str">
        <f t="shared" si="784"/>
        <v/>
      </c>
      <c r="Q10015" s="48" t="str">
        <f>IF(O10015="","",
   IF(OR(O10015&lt;EDA_Outlier_Analysis!$C$10, O10015&gt;EDA_Outlier_Analysis!$C$11),
      "Outlier",
      "Normal"))</f>
        <v>Normal</v>
      </c>
      <c r="R10015" t="str">
        <f>IF(P10015="","",
   IF(OR(P10015 &lt; EDA_Outlier_Analysis!$F$7, P10015 &gt; EDA_Outlier_Analysis!$F$8),
      "Outlier",
      "Normal"))</f>
        <v/>
      </c>
      <c r="S10015" t="str">
        <f>IF(N10015="","",
   IF(OR(N10015 &lt;EDA_Outlier_Analysis!$I$10, N10015 &gt; EDA_Outlier_Analysis!$I$11),
      "Outlier",
      "Normal"))</f>
        <v>Normal</v>
      </c>
    </row>
    <row r="10016" spans="1:19">
      <c r="A10016" t="s">
        <v>21001</v>
      </c>
      <c r="B10016" s="4">
        <v>44840</v>
      </c>
      <c r="C10016" s="2">
        <v>-29940.14</v>
      </c>
      <c r="D10016" t="s">
        <v>840</v>
      </c>
      <c r="E10016" t="s">
        <v>864</v>
      </c>
      <c r="F10016" t="s">
        <v>9</v>
      </c>
      <c r="G10016" t="s">
        <v>20</v>
      </c>
      <c r="I10016" t="s">
        <v>1167</v>
      </c>
      <c r="J10016" t="s">
        <v>21002</v>
      </c>
      <c r="K10016" t="str">
        <f>IF(COUNTIF(Customers!A:A, H10016)&gt;0, "Valid", "Invalid")</f>
        <v>Invalid</v>
      </c>
      <c r="L10016" t="str">
        <f t="shared" si="780"/>
        <v>10</v>
      </c>
      <c r="M10016" t="str">
        <f t="shared" si="781"/>
        <v>2022</v>
      </c>
      <c r="N10016">
        <f t="shared" si="782"/>
        <v>-29940.14</v>
      </c>
      <c r="O10016" t="str">
        <f t="shared" si="783"/>
        <v/>
      </c>
      <c r="P10016">
        <f t="shared" si="784"/>
        <v>29940.14</v>
      </c>
      <c r="Q10016" s="48" t="str">
        <f>IF(O10016="","",
   IF(OR(O10016&lt;EDA_Outlier_Analysis!$C$10, O10016&gt;EDA_Outlier_Analysis!$C$11),
      "Outlier",
      "Normal"))</f>
        <v/>
      </c>
      <c r="R10016" t="str">
        <f>IF(P10016="","",
   IF(OR(P10016 &lt; EDA_Outlier_Analysis!$F$7, P10016 &gt; EDA_Outlier_Analysis!$F$8),
      "Outlier",
      "Normal"))</f>
        <v>Normal</v>
      </c>
      <c r="S10016" t="str">
        <f>IF(N10016="","",
   IF(OR(N10016 &lt;EDA_Outlier_Analysis!$I$10, N10016 &gt; EDA_Outlier_Analysis!$I$11),
      "Outlier",
      "Normal"))</f>
        <v>Normal</v>
      </c>
    </row>
    <row r="10017" spans="1:19">
      <c r="A10017" t="s">
        <v>21003</v>
      </c>
      <c r="B10017" s="4">
        <v>45212</v>
      </c>
      <c r="C10017" s="2">
        <v>84524.82</v>
      </c>
      <c r="D10017" t="s">
        <v>849</v>
      </c>
      <c r="E10017" t="s">
        <v>850</v>
      </c>
      <c r="F10017" t="s">
        <v>9</v>
      </c>
      <c r="G10017" t="s">
        <v>24</v>
      </c>
      <c r="H10017" t="s">
        <v>35</v>
      </c>
      <c r="J10017" t="s">
        <v>21004</v>
      </c>
      <c r="K10017" t="str">
        <f>IF(COUNTIF(Customers!A:A, H10017)&gt;0, "Valid", "Invalid")</f>
        <v>Valid</v>
      </c>
      <c r="L10017" t="str">
        <f t="shared" si="780"/>
        <v>10</v>
      </c>
      <c r="M10017" t="str">
        <f t="shared" si="781"/>
        <v>2023</v>
      </c>
      <c r="N10017">
        <f t="shared" si="782"/>
        <v>84524.82</v>
      </c>
      <c r="O10017">
        <f t="shared" si="783"/>
        <v>84524.82</v>
      </c>
      <c r="P10017" t="str">
        <f t="shared" si="784"/>
        <v/>
      </c>
      <c r="Q10017" s="48" t="str">
        <f>IF(O10017="","",
   IF(OR(O10017&lt;EDA_Outlier_Analysis!$C$10, O10017&gt;EDA_Outlier_Analysis!$C$11),
      "Outlier",
      "Normal"))</f>
        <v>Normal</v>
      </c>
      <c r="R10017" t="str">
        <f>IF(P10017="","",
   IF(OR(P10017 &lt; EDA_Outlier_Analysis!$F$7, P10017 &gt; EDA_Outlier_Analysis!$F$8),
      "Outlier",
      "Normal"))</f>
        <v/>
      </c>
      <c r="S10017" t="str">
        <f>IF(N10017="","",
   IF(OR(N10017 &lt;EDA_Outlier_Analysis!$I$10, N10017 &gt; EDA_Outlier_Analysis!$I$11),
      "Outlier",
      "Normal"))</f>
        <v>Normal</v>
      </c>
    </row>
    <row r="10018" spans="1:19">
      <c r="A10018" t="s">
        <v>21005</v>
      </c>
      <c r="B10018" s="4">
        <v>44687</v>
      </c>
      <c r="C10018" s="2">
        <v>185809.04</v>
      </c>
      <c r="D10018" t="s">
        <v>849</v>
      </c>
      <c r="E10018" t="s">
        <v>850</v>
      </c>
      <c r="F10018" t="s">
        <v>9</v>
      </c>
      <c r="G10018" t="s">
        <v>34</v>
      </c>
      <c r="H10018" t="s">
        <v>403</v>
      </c>
      <c r="J10018" t="s">
        <v>21006</v>
      </c>
      <c r="K10018" t="str">
        <f>IF(COUNTIF(Customers!A:A, H10018)&gt;0, "Valid", "Invalid")</f>
        <v>Valid</v>
      </c>
      <c r="L10018" t="str">
        <f t="shared" si="780"/>
        <v>5</v>
      </c>
      <c r="M10018" t="str">
        <f t="shared" si="781"/>
        <v>2022</v>
      </c>
      <c r="N10018">
        <f t="shared" si="782"/>
        <v>185809.04</v>
      </c>
      <c r="O10018">
        <f t="shared" si="783"/>
        <v>185809.04</v>
      </c>
      <c r="P10018" t="str">
        <f t="shared" si="784"/>
        <v/>
      </c>
      <c r="Q10018" s="48" t="str">
        <f>IF(O10018="","",
   IF(OR(O10018&lt;EDA_Outlier_Analysis!$C$10, O10018&gt;EDA_Outlier_Analysis!$C$11),
      "Outlier",
      "Normal"))</f>
        <v>Normal</v>
      </c>
      <c r="R10018" t="str">
        <f>IF(P10018="","",
   IF(OR(P10018 &lt; EDA_Outlier_Analysis!$F$7, P10018 &gt; EDA_Outlier_Analysis!$F$8),
      "Outlier",
      "Normal"))</f>
        <v/>
      </c>
      <c r="S10018" t="str">
        <f>IF(N10018="","",
   IF(OR(N10018 &lt;EDA_Outlier_Analysis!$I$10, N10018 &gt; EDA_Outlier_Analysis!$I$11),
      "Outlier",
      "Normal"))</f>
        <v>Normal</v>
      </c>
    </row>
    <row r="10019" spans="1:19">
      <c r="A10019" t="s">
        <v>21007</v>
      </c>
      <c r="B10019" s="4">
        <v>44957</v>
      </c>
      <c r="C10019" s="2">
        <v>19852.59</v>
      </c>
      <c r="D10019" t="s">
        <v>1345</v>
      </c>
      <c r="E10019" t="s">
        <v>1345</v>
      </c>
      <c r="F10019" t="s">
        <v>9</v>
      </c>
      <c r="G10019" t="s">
        <v>31</v>
      </c>
      <c r="J10019" t="s">
        <v>21008</v>
      </c>
      <c r="K10019" t="str">
        <f>IF(COUNTIF(Customers!A:A, H10019)&gt;0, "Valid", "Invalid")</f>
        <v>Invalid</v>
      </c>
      <c r="L10019" t="str">
        <f t="shared" si="780"/>
        <v>1</v>
      </c>
      <c r="M10019" t="str">
        <f t="shared" si="781"/>
        <v>2023</v>
      </c>
      <c r="N10019">
        <f t="shared" si="782"/>
        <v>-19852.59</v>
      </c>
      <c r="O10019" t="str">
        <f t="shared" si="783"/>
        <v/>
      </c>
      <c r="P10019" t="str">
        <f t="shared" si="784"/>
        <v/>
      </c>
      <c r="Q10019" s="48" t="str">
        <f>IF(O10019="","",
   IF(OR(O10019&lt;EDA_Outlier_Analysis!$C$10, O10019&gt;EDA_Outlier_Analysis!$C$11),
      "Outlier",
      "Normal"))</f>
        <v/>
      </c>
      <c r="R10019" t="str">
        <f>IF(P10019="","",
   IF(OR(P10019 &lt; EDA_Outlier_Analysis!$F$7, P10019 &gt; EDA_Outlier_Analysis!$F$8),
      "Outlier",
      "Normal"))</f>
        <v/>
      </c>
      <c r="S10019" t="str">
        <f>IF(N10019="","",
   IF(OR(N10019 &lt;EDA_Outlier_Analysis!$I$10, N10019 &gt; EDA_Outlier_Analysis!$I$11),
      "Outlier",
      "Normal"))</f>
        <v>Normal</v>
      </c>
    </row>
    <row r="10020" spans="1:19">
      <c r="A10020" t="s">
        <v>21009</v>
      </c>
      <c r="B10020" s="4">
        <v>44936</v>
      </c>
      <c r="C10020" s="2">
        <v>137842.39000000001</v>
      </c>
      <c r="D10020" t="s">
        <v>849</v>
      </c>
      <c r="E10020" t="s">
        <v>868</v>
      </c>
      <c r="F10020" t="s">
        <v>10</v>
      </c>
      <c r="G10020" t="s">
        <v>20</v>
      </c>
      <c r="H10020" t="s">
        <v>697</v>
      </c>
      <c r="J10020" t="s">
        <v>21010</v>
      </c>
      <c r="K10020" t="str">
        <f>IF(COUNTIF(Customers!A:A, H10020)&gt;0, "Valid", "Invalid")</f>
        <v>Valid</v>
      </c>
      <c r="L10020" t="str">
        <f t="shared" si="780"/>
        <v>1</v>
      </c>
      <c r="M10020" t="str">
        <f t="shared" si="781"/>
        <v>2023</v>
      </c>
      <c r="N10020">
        <f t="shared" si="782"/>
        <v>137842.39000000001</v>
      </c>
      <c r="O10020">
        <f t="shared" si="783"/>
        <v>137842.39000000001</v>
      </c>
      <c r="P10020" t="str">
        <f t="shared" si="784"/>
        <v/>
      </c>
      <c r="Q10020" s="48" t="str">
        <f>IF(O10020="","",
   IF(OR(O10020&lt;EDA_Outlier_Analysis!$C$10, O10020&gt;EDA_Outlier_Analysis!$C$11),
      "Outlier",
      "Normal"))</f>
        <v>Normal</v>
      </c>
      <c r="R10020" t="str">
        <f>IF(P10020="","",
   IF(OR(P10020 &lt; EDA_Outlier_Analysis!$F$7, P10020 &gt; EDA_Outlier_Analysis!$F$8),
      "Outlier",
      "Normal"))</f>
        <v/>
      </c>
      <c r="S10020" t="str">
        <f>IF(N10020="","",
   IF(OR(N10020 &lt;EDA_Outlier_Analysis!$I$10, N10020 &gt; EDA_Outlier_Analysis!$I$11),
      "Outlier",
      "Normal"))</f>
        <v>Normal</v>
      </c>
    </row>
    <row r="10021" spans="1:19">
      <c r="A10021" t="s">
        <v>21011</v>
      </c>
      <c r="B10021" s="4">
        <v>44942</v>
      </c>
      <c r="C10021" s="2">
        <v>-51008.68</v>
      </c>
      <c r="D10021" t="s">
        <v>840</v>
      </c>
      <c r="E10021" t="s">
        <v>878</v>
      </c>
      <c r="F10021" t="s">
        <v>9</v>
      </c>
      <c r="G10021" t="s">
        <v>31</v>
      </c>
      <c r="I10021" t="s">
        <v>990</v>
      </c>
      <c r="J10021" t="s">
        <v>21012</v>
      </c>
      <c r="K10021" t="str">
        <f>IF(COUNTIF(Customers!A:A, H10021)&gt;0, "Valid", "Invalid")</f>
        <v>Invalid</v>
      </c>
      <c r="L10021" t="str">
        <f t="shared" si="780"/>
        <v>1</v>
      </c>
      <c r="M10021" t="str">
        <f t="shared" si="781"/>
        <v>2023</v>
      </c>
      <c r="N10021">
        <f t="shared" si="782"/>
        <v>-51008.68</v>
      </c>
      <c r="O10021" t="str">
        <f t="shared" si="783"/>
        <v/>
      </c>
      <c r="P10021">
        <f t="shared" si="784"/>
        <v>51008.68</v>
      </c>
      <c r="Q10021" s="48" t="str">
        <f>IF(O10021="","",
   IF(OR(O10021&lt;EDA_Outlier_Analysis!$C$10, O10021&gt;EDA_Outlier_Analysis!$C$11),
      "Outlier",
      "Normal"))</f>
        <v/>
      </c>
      <c r="R10021" t="str">
        <f>IF(P10021="","",
   IF(OR(P10021 &lt; EDA_Outlier_Analysis!$F$7, P10021 &gt; EDA_Outlier_Analysis!$F$8),
      "Outlier",
      "Normal"))</f>
        <v>Normal</v>
      </c>
      <c r="S10021" t="str">
        <f>IF(N10021="","",
   IF(OR(N10021 &lt;EDA_Outlier_Analysis!$I$10, N10021 &gt; EDA_Outlier_Analysis!$I$11),
      "Outlier",
      "Normal"))</f>
        <v>Normal</v>
      </c>
    </row>
    <row r="10022" spans="1:19">
      <c r="A10022" t="s">
        <v>21013</v>
      </c>
      <c r="B10022" s="4">
        <v>44883</v>
      </c>
      <c r="C10022" s="2">
        <v>-15667.29</v>
      </c>
      <c r="D10022" t="s">
        <v>840</v>
      </c>
      <c r="E10022" t="s">
        <v>845</v>
      </c>
      <c r="F10022" t="s">
        <v>11</v>
      </c>
      <c r="G10022" t="s">
        <v>31</v>
      </c>
      <c r="I10022" t="s">
        <v>1800</v>
      </c>
      <c r="J10022" t="s">
        <v>21014</v>
      </c>
      <c r="K10022" t="str">
        <f>IF(COUNTIF(Customers!A:A, H10022)&gt;0, "Valid", "Invalid")</f>
        <v>Invalid</v>
      </c>
      <c r="L10022" t="str">
        <f t="shared" si="780"/>
        <v>11</v>
      </c>
      <c r="M10022" t="str">
        <f t="shared" si="781"/>
        <v>2022</v>
      </c>
      <c r="N10022">
        <f t="shared" si="782"/>
        <v>-15667.29</v>
      </c>
      <c r="O10022" t="str">
        <f t="shared" si="783"/>
        <v/>
      </c>
      <c r="P10022">
        <f t="shared" si="784"/>
        <v>15667.29</v>
      </c>
      <c r="Q10022" s="48" t="str">
        <f>IF(O10022="","",
   IF(OR(O10022&lt;EDA_Outlier_Analysis!$C$10, O10022&gt;EDA_Outlier_Analysis!$C$11),
      "Outlier",
      "Normal"))</f>
        <v/>
      </c>
      <c r="R10022" t="str">
        <f>IF(P10022="","",
   IF(OR(P10022 &lt; EDA_Outlier_Analysis!$F$7, P10022 &gt; EDA_Outlier_Analysis!$F$8),
      "Outlier",
      "Normal"))</f>
        <v>Outlier</v>
      </c>
      <c r="S10022" t="str">
        <f>IF(N10022="","",
   IF(OR(N10022 &lt;EDA_Outlier_Analysis!$I$10, N10022 &gt; EDA_Outlier_Analysis!$I$11),
      "Outlier",
      "Normal"))</f>
        <v>Normal</v>
      </c>
    </row>
    <row r="10023" spans="1:19">
      <c r="A10023" t="s">
        <v>21015</v>
      </c>
      <c r="B10023" s="4">
        <v>44974</v>
      </c>
      <c r="C10023" s="2">
        <v>78809.19</v>
      </c>
      <c r="D10023" t="s">
        <v>849</v>
      </c>
      <c r="E10023" t="s">
        <v>853</v>
      </c>
      <c r="F10023" t="s">
        <v>11</v>
      </c>
      <c r="G10023" t="s">
        <v>34</v>
      </c>
      <c r="H10023" t="s">
        <v>493</v>
      </c>
      <c r="J10023" t="s">
        <v>21016</v>
      </c>
      <c r="K10023" t="str">
        <f>IF(COUNTIF(Customers!A:A, H10023)&gt;0, "Valid", "Invalid")</f>
        <v>Valid</v>
      </c>
      <c r="L10023" t="str">
        <f t="shared" si="780"/>
        <v>2</v>
      </c>
      <c r="M10023" t="str">
        <f t="shared" si="781"/>
        <v>2023</v>
      </c>
      <c r="N10023">
        <f t="shared" si="782"/>
        <v>78809.19</v>
      </c>
      <c r="O10023">
        <f t="shared" si="783"/>
        <v>78809.19</v>
      </c>
      <c r="P10023" t="str">
        <f t="shared" si="784"/>
        <v/>
      </c>
      <c r="Q10023" s="48" t="str">
        <f>IF(O10023="","",
   IF(OR(O10023&lt;EDA_Outlier_Analysis!$C$10, O10023&gt;EDA_Outlier_Analysis!$C$11),
      "Outlier",
      "Normal"))</f>
        <v>Normal</v>
      </c>
      <c r="R10023" t="str">
        <f>IF(P10023="","",
   IF(OR(P10023 &lt; EDA_Outlier_Analysis!$F$7, P10023 &gt; EDA_Outlier_Analysis!$F$8),
      "Outlier",
      "Normal"))</f>
        <v/>
      </c>
      <c r="S10023" t="str">
        <f>IF(N10023="","",
   IF(OR(N10023 &lt;EDA_Outlier_Analysis!$I$10, N10023 &gt; EDA_Outlier_Analysis!$I$11),
      "Outlier",
      "Normal"))</f>
        <v>Normal</v>
      </c>
    </row>
    <row r="10024" spans="1:19">
      <c r="A10024" t="s">
        <v>21017</v>
      </c>
      <c r="B10024" s="4">
        <v>44657</v>
      </c>
      <c r="C10024" s="2">
        <v>196512.37</v>
      </c>
      <c r="D10024" t="s">
        <v>849</v>
      </c>
      <c r="E10024" t="s">
        <v>868</v>
      </c>
      <c r="F10024" t="s">
        <v>9</v>
      </c>
      <c r="G10024" t="s">
        <v>31</v>
      </c>
      <c r="H10024" t="s">
        <v>671</v>
      </c>
      <c r="J10024" t="s">
        <v>21018</v>
      </c>
      <c r="K10024" t="str">
        <f>IF(COUNTIF(Customers!A:A, H10024)&gt;0, "Valid", "Invalid")</f>
        <v>Valid</v>
      </c>
      <c r="L10024" t="str">
        <f t="shared" si="780"/>
        <v>4</v>
      </c>
      <c r="M10024" t="str">
        <f t="shared" si="781"/>
        <v>2022</v>
      </c>
      <c r="N10024">
        <f t="shared" si="782"/>
        <v>196512.37</v>
      </c>
      <c r="O10024">
        <f t="shared" si="783"/>
        <v>196512.37</v>
      </c>
      <c r="P10024" t="str">
        <f t="shared" si="784"/>
        <v/>
      </c>
      <c r="Q10024" s="48" t="str">
        <f>IF(O10024="","",
   IF(OR(O10024&lt;EDA_Outlier_Analysis!$C$10, O10024&gt;EDA_Outlier_Analysis!$C$11),
      "Outlier",
      "Normal"))</f>
        <v>Normal</v>
      </c>
      <c r="R10024" t="str">
        <f>IF(P10024="","",
   IF(OR(P10024 &lt; EDA_Outlier_Analysis!$F$7, P10024 &gt; EDA_Outlier_Analysis!$F$8),
      "Outlier",
      "Normal"))</f>
        <v/>
      </c>
      <c r="S10024" t="str">
        <f>IF(N10024="","",
   IF(OR(N10024 &lt;EDA_Outlier_Analysis!$I$10, N10024 &gt; EDA_Outlier_Analysis!$I$11),
      "Outlier",
      "Normal"))</f>
        <v>Normal</v>
      </c>
    </row>
    <row r="10025" spans="1:19">
      <c r="A10025" t="s">
        <v>21019</v>
      </c>
      <c r="B10025" s="4">
        <v>45253</v>
      </c>
      <c r="C10025" s="2">
        <v>68972.960000000006</v>
      </c>
      <c r="D10025" t="s">
        <v>849</v>
      </c>
      <c r="E10025" t="s">
        <v>853</v>
      </c>
      <c r="F10025" t="s">
        <v>11</v>
      </c>
      <c r="G10025" t="s">
        <v>31</v>
      </c>
      <c r="H10025" t="s">
        <v>457</v>
      </c>
      <c r="J10025" t="s">
        <v>21020</v>
      </c>
      <c r="K10025" t="str">
        <f>IF(COUNTIF(Customers!A:A, H10025)&gt;0, "Valid", "Invalid")</f>
        <v>Valid</v>
      </c>
      <c r="L10025" t="str">
        <f t="shared" si="780"/>
        <v>11</v>
      </c>
      <c r="M10025" t="str">
        <f t="shared" si="781"/>
        <v>2023</v>
      </c>
      <c r="N10025">
        <f t="shared" si="782"/>
        <v>68972.960000000006</v>
      </c>
      <c r="O10025">
        <f t="shared" si="783"/>
        <v>68972.960000000006</v>
      </c>
      <c r="P10025" t="str">
        <f t="shared" si="784"/>
        <v/>
      </c>
      <c r="Q10025" s="48" t="str">
        <f>IF(O10025="","",
   IF(OR(O10025&lt;EDA_Outlier_Analysis!$C$10, O10025&gt;EDA_Outlier_Analysis!$C$11),
      "Outlier",
      "Normal"))</f>
        <v>Normal</v>
      </c>
      <c r="R10025" t="str">
        <f>IF(P10025="","",
   IF(OR(P10025 &lt; EDA_Outlier_Analysis!$F$7, P10025 &gt; EDA_Outlier_Analysis!$F$8),
      "Outlier",
      "Normal"))</f>
        <v/>
      </c>
      <c r="S10025" t="str">
        <f>IF(N10025="","",
   IF(OR(N10025 &lt;EDA_Outlier_Analysis!$I$10, N10025 &gt; EDA_Outlier_Analysis!$I$11),
      "Outlier",
      "Normal"))</f>
        <v>Normal</v>
      </c>
    </row>
    <row r="10026" spans="1:19">
      <c r="A10026" t="s">
        <v>21021</v>
      </c>
      <c r="B10026" s="4">
        <v>45244</v>
      </c>
      <c r="C10026" s="2">
        <v>140381.34</v>
      </c>
      <c r="D10026" t="s">
        <v>849</v>
      </c>
      <c r="E10026" t="s">
        <v>850</v>
      </c>
      <c r="F10026" t="s">
        <v>10</v>
      </c>
      <c r="G10026" t="s">
        <v>31</v>
      </c>
      <c r="H10026" t="s">
        <v>291</v>
      </c>
      <c r="J10026" t="s">
        <v>21022</v>
      </c>
      <c r="K10026" t="str">
        <f>IF(COUNTIF(Customers!A:A, H10026)&gt;0, "Valid", "Invalid")</f>
        <v>Valid</v>
      </c>
      <c r="L10026" t="str">
        <f t="shared" si="780"/>
        <v>11</v>
      </c>
      <c r="M10026" t="str">
        <f t="shared" si="781"/>
        <v>2023</v>
      </c>
      <c r="N10026">
        <f t="shared" si="782"/>
        <v>140381.34</v>
      </c>
      <c r="O10026">
        <f t="shared" si="783"/>
        <v>140381.34</v>
      </c>
      <c r="P10026" t="str">
        <f t="shared" si="784"/>
        <v/>
      </c>
      <c r="Q10026" s="48" t="str">
        <f>IF(O10026="","",
   IF(OR(O10026&lt;EDA_Outlier_Analysis!$C$10, O10026&gt;EDA_Outlier_Analysis!$C$11),
      "Outlier",
      "Normal"))</f>
        <v>Normal</v>
      </c>
      <c r="R10026" t="str">
        <f>IF(P10026="","",
   IF(OR(P10026 &lt; EDA_Outlier_Analysis!$F$7, P10026 &gt; EDA_Outlier_Analysis!$F$8),
      "Outlier",
      "Normal"))</f>
        <v/>
      </c>
      <c r="S10026" t="str">
        <f>IF(N10026="","",
   IF(OR(N10026 &lt;EDA_Outlier_Analysis!$I$10, N10026 &gt; EDA_Outlier_Analysis!$I$11),
      "Outlier",
      "Normal"))</f>
        <v>Normal</v>
      </c>
    </row>
    <row r="10027" spans="1:19">
      <c r="A10027" t="s">
        <v>21023</v>
      </c>
      <c r="B10027" s="4">
        <v>44793</v>
      </c>
      <c r="C10027" s="2">
        <v>206980.7</v>
      </c>
      <c r="D10027" t="s">
        <v>849</v>
      </c>
      <c r="E10027" t="s">
        <v>850</v>
      </c>
      <c r="F10027" t="s">
        <v>9</v>
      </c>
      <c r="G10027" t="s">
        <v>20</v>
      </c>
      <c r="H10027" t="s">
        <v>367</v>
      </c>
      <c r="J10027" t="s">
        <v>21024</v>
      </c>
      <c r="K10027" t="str">
        <f>IF(COUNTIF(Customers!A:A, H10027)&gt;0, "Valid", "Invalid")</f>
        <v>Valid</v>
      </c>
      <c r="L10027" t="str">
        <f t="shared" si="780"/>
        <v>8</v>
      </c>
      <c r="M10027" t="str">
        <f t="shared" si="781"/>
        <v>2022</v>
      </c>
      <c r="N10027">
        <f t="shared" si="782"/>
        <v>206980.7</v>
      </c>
      <c r="O10027">
        <f t="shared" si="783"/>
        <v>206980.7</v>
      </c>
      <c r="P10027" t="str">
        <f t="shared" si="784"/>
        <v/>
      </c>
      <c r="Q10027" s="48" t="str">
        <f>IF(O10027="","",
   IF(OR(O10027&lt;EDA_Outlier_Analysis!$C$10, O10027&gt;EDA_Outlier_Analysis!$C$11),
      "Outlier",
      "Normal"))</f>
        <v>Normal</v>
      </c>
      <c r="R10027" t="str">
        <f>IF(P10027="","",
   IF(OR(P10027 &lt; EDA_Outlier_Analysis!$F$7, P10027 &gt; EDA_Outlier_Analysis!$F$8),
      "Outlier",
      "Normal"))</f>
        <v/>
      </c>
      <c r="S10027" t="str">
        <f>IF(N10027="","",
   IF(OR(N10027 &lt;EDA_Outlier_Analysis!$I$10, N10027 &gt; EDA_Outlier_Analysis!$I$11),
      "Outlier",
      "Normal"))</f>
        <v>Normal</v>
      </c>
    </row>
    <row r="10028" spans="1:19">
      <c r="A10028" t="s">
        <v>21025</v>
      </c>
      <c r="B10028" s="4">
        <v>45107</v>
      </c>
      <c r="C10028" s="2">
        <v>307437.56</v>
      </c>
      <c r="D10028" t="s">
        <v>849</v>
      </c>
      <c r="E10028" t="s">
        <v>868</v>
      </c>
      <c r="F10028" t="s">
        <v>11</v>
      </c>
      <c r="G10028" t="s">
        <v>20</v>
      </c>
      <c r="H10028" t="s">
        <v>307</v>
      </c>
      <c r="J10028" t="s">
        <v>21026</v>
      </c>
      <c r="K10028" t="str">
        <f>IF(COUNTIF(Customers!A:A, H10028)&gt;0, "Valid", "Invalid")</f>
        <v>Valid</v>
      </c>
      <c r="L10028" t="str">
        <f t="shared" si="780"/>
        <v>6</v>
      </c>
      <c r="M10028" t="str">
        <f t="shared" si="781"/>
        <v>2023</v>
      </c>
      <c r="N10028">
        <f t="shared" si="782"/>
        <v>307437.56</v>
      </c>
      <c r="O10028">
        <f t="shared" si="783"/>
        <v>307437.56</v>
      </c>
      <c r="P10028" t="str">
        <f t="shared" si="784"/>
        <v/>
      </c>
      <c r="Q10028" s="48" t="str">
        <f>IF(O10028="","",
   IF(OR(O10028&lt;EDA_Outlier_Analysis!$C$10, O10028&gt;EDA_Outlier_Analysis!$C$11),
      "Outlier",
      "Normal"))</f>
        <v>Outlier</v>
      </c>
      <c r="R10028" t="str">
        <f>IF(P10028="","",
   IF(OR(P10028 &lt; EDA_Outlier_Analysis!$F$7, P10028 &gt; EDA_Outlier_Analysis!$F$8),
      "Outlier",
      "Normal"))</f>
        <v/>
      </c>
      <c r="S10028" t="str">
        <f>IF(N10028="","",
   IF(OR(N10028 &lt;EDA_Outlier_Analysis!$I$10, N10028 &gt; EDA_Outlier_Analysis!$I$11),
      "Outlier",
      "Normal"))</f>
        <v>Normal</v>
      </c>
    </row>
    <row r="10029" spans="1:19">
      <c r="A10029" t="s">
        <v>21027</v>
      </c>
      <c r="B10029" s="4">
        <v>45245</v>
      </c>
      <c r="C10029" s="2">
        <v>106277.67</v>
      </c>
      <c r="D10029" t="s">
        <v>849</v>
      </c>
      <c r="E10029" t="s">
        <v>853</v>
      </c>
      <c r="F10029" t="s">
        <v>9</v>
      </c>
      <c r="G10029" t="s">
        <v>20</v>
      </c>
      <c r="H10029" t="s">
        <v>579</v>
      </c>
      <c r="J10029" t="s">
        <v>21028</v>
      </c>
      <c r="K10029" t="str">
        <f>IF(COUNTIF(Customers!A:A, H10029)&gt;0, "Valid", "Invalid")</f>
        <v>Valid</v>
      </c>
      <c r="L10029" t="str">
        <f t="shared" si="780"/>
        <v>11</v>
      </c>
      <c r="M10029" t="str">
        <f t="shared" si="781"/>
        <v>2023</v>
      </c>
      <c r="N10029">
        <f t="shared" si="782"/>
        <v>106277.67</v>
      </c>
      <c r="O10029">
        <f t="shared" si="783"/>
        <v>106277.67</v>
      </c>
      <c r="P10029" t="str">
        <f t="shared" si="784"/>
        <v/>
      </c>
      <c r="Q10029" s="48" t="str">
        <f>IF(O10029="","",
   IF(OR(O10029&lt;EDA_Outlier_Analysis!$C$10, O10029&gt;EDA_Outlier_Analysis!$C$11),
      "Outlier",
      "Normal"))</f>
        <v>Normal</v>
      </c>
      <c r="R10029" t="str">
        <f>IF(P10029="","",
   IF(OR(P10029 &lt; EDA_Outlier_Analysis!$F$7, P10029 &gt; EDA_Outlier_Analysis!$F$8),
      "Outlier",
      "Normal"))</f>
        <v/>
      </c>
      <c r="S10029" t="str">
        <f>IF(N10029="","",
   IF(OR(N10029 &lt;EDA_Outlier_Analysis!$I$10, N10029 &gt; EDA_Outlier_Analysis!$I$11),
      "Outlier",
      "Normal"))</f>
        <v>Normal</v>
      </c>
    </row>
    <row r="10030" spans="1:19">
      <c r="A10030" t="s">
        <v>21029</v>
      </c>
      <c r="B10030" s="4">
        <v>44786</v>
      </c>
      <c r="C10030" s="2">
        <v>18531.53</v>
      </c>
      <c r="D10030" t="s">
        <v>1345</v>
      </c>
      <c r="E10030" t="s">
        <v>1345</v>
      </c>
      <c r="F10030" t="s">
        <v>11</v>
      </c>
      <c r="G10030" t="s">
        <v>24</v>
      </c>
      <c r="J10030" t="s">
        <v>21030</v>
      </c>
      <c r="K10030" t="str">
        <f>IF(COUNTIF(Customers!A:A, H10030)&gt;0, "Valid", "Invalid")</f>
        <v>Invalid</v>
      </c>
      <c r="L10030" t="str">
        <f t="shared" si="780"/>
        <v>8</v>
      </c>
      <c r="M10030" t="str">
        <f t="shared" si="781"/>
        <v>2022</v>
      </c>
      <c r="N10030">
        <f t="shared" si="782"/>
        <v>-18531.53</v>
      </c>
      <c r="O10030" t="str">
        <f t="shared" si="783"/>
        <v/>
      </c>
      <c r="P10030" t="str">
        <f t="shared" si="784"/>
        <v/>
      </c>
      <c r="Q10030" s="48" t="str">
        <f>IF(O10030="","",
   IF(OR(O10030&lt;EDA_Outlier_Analysis!$C$10, O10030&gt;EDA_Outlier_Analysis!$C$11),
      "Outlier",
      "Normal"))</f>
        <v/>
      </c>
      <c r="R10030" t="str">
        <f>IF(P10030="","",
   IF(OR(P10030 &lt; EDA_Outlier_Analysis!$F$7, P10030 &gt; EDA_Outlier_Analysis!$F$8),
      "Outlier",
      "Normal"))</f>
        <v/>
      </c>
      <c r="S10030" t="str">
        <f>IF(N10030="","",
   IF(OR(N10030 &lt;EDA_Outlier_Analysis!$I$10, N10030 &gt; EDA_Outlier_Analysis!$I$11),
      "Outlier",
      "Normal"))</f>
        <v>Normal</v>
      </c>
    </row>
    <row r="10031" spans="1:19">
      <c r="A10031" t="s">
        <v>21031</v>
      </c>
      <c r="B10031" s="4">
        <v>45048</v>
      </c>
      <c r="C10031" s="2">
        <v>192473.94</v>
      </c>
      <c r="D10031" t="s">
        <v>849</v>
      </c>
      <c r="E10031" t="s">
        <v>853</v>
      </c>
      <c r="F10031" t="s">
        <v>11</v>
      </c>
      <c r="G10031" t="s">
        <v>34</v>
      </c>
      <c r="H10031" t="s">
        <v>219</v>
      </c>
      <c r="J10031" t="s">
        <v>21032</v>
      </c>
      <c r="K10031" t="str">
        <f>IF(COUNTIF(Customers!A:A, H10031)&gt;0, "Valid", "Invalid")</f>
        <v>Valid</v>
      </c>
      <c r="L10031" t="str">
        <f t="shared" si="780"/>
        <v>5</v>
      </c>
      <c r="M10031" t="str">
        <f t="shared" si="781"/>
        <v>2023</v>
      </c>
      <c r="N10031">
        <f t="shared" si="782"/>
        <v>192473.94</v>
      </c>
      <c r="O10031">
        <f t="shared" si="783"/>
        <v>192473.94</v>
      </c>
      <c r="P10031" t="str">
        <f t="shared" si="784"/>
        <v/>
      </c>
      <c r="Q10031" s="48" t="str">
        <f>IF(O10031="","",
   IF(OR(O10031&lt;EDA_Outlier_Analysis!$C$10, O10031&gt;EDA_Outlier_Analysis!$C$11),
      "Outlier",
      "Normal"))</f>
        <v>Normal</v>
      </c>
      <c r="R10031" t="str">
        <f>IF(P10031="","",
   IF(OR(P10031 &lt; EDA_Outlier_Analysis!$F$7, P10031 &gt; EDA_Outlier_Analysis!$F$8),
      "Outlier",
      "Normal"))</f>
        <v/>
      </c>
      <c r="S10031" t="str">
        <f>IF(N10031="","",
   IF(OR(N10031 &lt;EDA_Outlier_Analysis!$I$10, N10031 &gt; EDA_Outlier_Analysis!$I$11),
      "Outlier",
      "Normal"))</f>
        <v>Normal</v>
      </c>
    </row>
    <row r="10032" spans="1:19">
      <c r="A10032" t="s">
        <v>21033</v>
      </c>
      <c r="B10032" s="4">
        <v>44690</v>
      </c>
      <c r="C10032" s="2">
        <v>-51207.21</v>
      </c>
      <c r="D10032" t="s">
        <v>840</v>
      </c>
      <c r="E10032" t="s">
        <v>878</v>
      </c>
      <c r="F10032" t="s">
        <v>10</v>
      </c>
      <c r="G10032" t="s">
        <v>20</v>
      </c>
      <c r="I10032" t="s">
        <v>3078</v>
      </c>
      <c r="J10032" t="s">
        <v>21034</v>
      </c>
      <c r="K10032" t="str">
        <f>IF(COUNTIF(Customers!A:A, H10032)&gt;0, "Valid", "Invalid")</f>
        <v>Invalid</v>
      </c>
      <c r="L10032" t="str">
        <f t="shared" si="780"/>
        <v>5</v>
      </c>
      <c r="M10032" t="str">
        <f t="shared" si="781"/>
        <v>2022</v>
      </c>
      <c r="N10032">
        <f t="shared" si="782"/>
        <v>-51207.21</v>
      </c>
      <c r="O10032" t="str">
        <f t="shared" si="783"/>
        <v/>
      </c>
      <c r="P10032">
        <f t="shared" si="784"/>
        <v>51207.21</v>
      </c>
      <c r="Q10032" s="48" t="str">
        <f>IF(O10032="","",
   IF(OR(O10032&lt;EDA_Outlier_Analysis!$C$10, O10032&gt;EDA_Outlier_Analysis!$C$11),
      "Outlier",
      "Normal"))</f>
        <v/>
      </c>
      <c r="R10032" t="str">
        <f>IF(P10032="","",
   IF(OR(P10032 &lt; EDA_Outlier_Analysis!$F$7, P10032 &gt; EDA_Outlier_Analysis!$F$8),
      "Outlier",
      "Normal"))</f>
        <v>Normal</v>
      </c>
      <c r="S10032" t="str">
        <f>IF(N10032="","",
   IF(OR(N10032 &lt;EDA_Outlier_Analysis!$I$10, N10032 &gt; EDA_Outlier_Analysis!$I$11),
      "Outlier",
      "Normal"))</f>
        <v>Normal</v>
      </c>
    </row>
    <row r="10033" spans="1:19">
      <c r="A10033" t="s">
        <v>21035</v>
      </c>
      <c r="B10033" s="4">
        <v>44581</v>
      </c>
      <c r="C10033" s="2">
        <v>-63814.68</v>
      </c>
      <c r="D10033" t="s">
        <v>840</v>
      </c>
      <c r="E10033" t="s">
        <v>878</v>
      </c>
      <c r="F10033" t="s">
        <v>10</v>
      </c>
      <c r="G10033" t="s">
        <v>31</v>
      </c>
      <c r="I10033" t="s">
        <v>1714</v>
      </c>
      <c r="J10033" t="s">
        <v>21036</v>
      </c>
      <c r="K10033" t="str">
        <f>IF(COUNTIF(Customers!A:A, H10033)&gt;0, "Valid", "Invalid")</f>
        <v>Invalid</v>
      </c>
      <c r="L10033" t="str">
        <f t="shared" si="780"/>
        <v>1</v>
      </c>
      <c r="M10033" t="str">
        <f t="shared" si="781"/>
        <v>2022</v>
      </c>
      <c r="N10033">
        <f t="shared" si="782"/>
        <v>-63814.68</v>
      </c>
      <c r="O10033" t="str">
        <f t="shared" si="783"/>
        <v/>
      </c>
      <c r="P10033">
        <f t="shared" si="784"/>
        <v>63814.68</v>
      </c>
      <c r="Q10033" s="48" t="str">
        <f>IF(O10033="","",
   IF(OR(O10033&lt;EDA_Outlier_Analysis!$C$10, O10033&gt;EDA_Outlier_Analysis!$C$11),
      "Outlier",
      "Normal"))</f>
        <v/>
      </c>
      <c r="R10033" t="str">
        <f>IF(P10033="","",
   IF(OR(P10033 &lt; EDA_Outlier_Analysis!$F$7, P10033 &gt; EDA_Outlier_Analysis!$F$8),
      "Outlier",
      "Normal"))</f>
        <v>Outlier</v>
      </c>
      <c r="S10033" t="str">
        <f>IF(N10033="","",
   IF(OR(N10033 &lt;EDA_Outlier_Analysis!$I$10, N10033 &gt; EDA_Outlier_Analysis!$I$11),
      "Outlier",
      "Normal"))</f>
        <v>Normal</v>
      </c>
    </row>
    <row r="10034" spans="1:19">
      <c r="A10034" t="s">
        <v>21037</v>
      </c>
      <c r="B10034" s="4">
        <v>45229</v>
      </c>
      <c r="C10034" s="2">
        <v>-49597</v>
      </c>
      <c r="D10034" t="s">
        <v>840</v>
      </c>
      <c r="E10034" t="s">
        <v>841</v>
      </c>
      <c r="F10034" t="s">
        <v>10</v>
      </c>
      <c r="G10034" t="s">
        <v>20</v>
      </c>
      <c r="I10034" t="s">
        <v>960</v>
      </c>
      <c r="J10034" t="s">
        <v>21038</v>
      </c>
      <c r="K10034" t="str">
        <f>IF(COUNTIF(Customers!A:A, H10034)&gt;0, "Valid", "Invalid")</f>
        <v>Invalid</v>
      </c>
      <c r="L10034" t="str">
        <f t="shared" si="780"/>
        <v>10</v>
      </c>
      <c r="M10034" t="str">
        <f t="shared" si="781"/>
        <v>2023</v>
      </c>
      <c r="N10034">
        <f t="shared" si="782"/>
        <v>-49597</v>
      </c>
      <c r="O10034" t="str">
        <f t="shared" si="783"/>
        <v/>
      </c>
      <c r="P10034">
        <f t="shared" si="784"/>
        <v>49597</v>
      </c>
      <c r="Q10034" s="48" t="str">
        <f>IF(O10034="","",
   IF(OR(O10034&lt;EDA_Outlier_Analysis!$C$10, O10034&gt;EDA_Outlier_Analysis!$C$11),
      "Outlier",
      "Normal"))</f>
        <v/>
      </c>
      <c r="R10034" t="str">
        <f>IF(P10034="","",
   IF(OR(P10034 &lt; EDA_Outlier_Analysis!$F$7, P10034 &gt; EDA_Outlier_Analysis!$F$8),
      "Outlier",
      "Normal"))</f>
        <v>Normal</v>
      </c>
      <c r="S10034" t="str">
        <f>IF(N10034="","",
   IF(OR(N10034 &lt;EDA_Outlier_Analysis!$I$10, N10034 &gt; EDA_Outlier_Analysis!$I$11),
      "Outlier",
      "Normal"))</f>
        <v>Normal</v>
      </c>
    </row>
    <row r="10035" spans="1:19">
      <c r="A10035" t="s">
        <v>21039</v>
      </c>
      <c r="B10035" s="4">
        <v>44932</v>
      </c>
      <c r="C10035" s="2">
        <v>-46219.08</v>
      </c>
      <c r="D10035" t="s">
        <v>840</v>
      </c>
      <c r="E10035" t="s">
        <v>864</v>
      </c>
      <c r="F10035" t="s">
        <v>11</v>
      </c>
      <c r="G10035" t="s">
        <v>24</v>
      </c>
      <c r="I10035" t="s">
        <v>1435</v>
      </c>
      <c r="J10035" t="s">
        <v>21040</v>
      </c>
      <c r="K10035" t="str">
        <f>IF(COUNTIF(Customers!A:A, H10035)&gt;0, "Valid", "Invalid")</f>
        <v>Invalid</v>
      </c>
      <c r="L10035" t="str">
        <f t="shared" si="780"/>
        <v>1</v>
      </c>
      <c r="M10035" t="str">
        <f t="shared" si="781"/>
        <v>2023</v>
      </c>
      <c r="N10035">
        <f t="shared" si="782"/>
        <v>-46219.08</v>
      </c>
      <c r="O10035" t="str">
        <f t="shared" si="783"/>
        <v/>
      </c>
      <c r="P10035">
        <f t="shared" si="784"/>
        <v>46219.08</v>
      </c>
      <c r="Q10035" s="48" t="str">
        <f>IF(O10035="","",
   IF(OR(O10035&lt;EDA_Outlier_Analysis!$C$10, O10035&gt;EDA_Outlier_Analysis!$C$11),
      "Outlier",
      "Normal"))</f>
        <v/>
      </c>
      <c r="R10035" t="str">
        <f>IF(P10035="","",
   IF(OR(P10035 &lt; EDA_Outlier_Analysis!$F$7, P10035 &gt; EDA_Outlier_Analysis!$F$8),
      "Outlier",
      "Normal"))</f>
        <v>Normal</v>
      </c>
      <c r="S10035" t="str">
        <f>IF(N10035="","",
   IF(OR(N10035 &lt;EDA_Outlier_Analysis!$I$10, N10035 &gt; EDA_Outlier_Analysis!$I$11),
      "Outlier",
      "Normal"))</f>
        <v>Normal</v>
      </c>
    </row>
    <row r="10036" spans="1:19">
      <c r="A10036" t="s">
        <v>21041</v>
      </c>
      <c r="B10036" s="4">
        <v>44900</v>
      </c>
      <c r="C10036" s="2">
        <v>-72758.33</v>
      </c>
      <c r="D10036" t="s">
        <v>840</v>
      </c>
      <c r="E10036" t="s">
        <v>856</v>
      </c>
      <c r="F10036" t="s">
        <v>11</v>
      </c>
      <c r="G10036" t="s">
        <v>34</v>
      </c>
      <c r="I10036" t="s">
        <v>1340</v>
      </c>
      <c r="J10036" t="s">
        <v>21042</v>
      </c>
      <c r="K10036" t="str">
        <f>IF(COUNTIF(Customers!A:A, H10036)&gt;0, "Valid", "Invalid")</f>
        <v>Invalid</v>
      </c>
      <c r="L10036" t="str">
        <f t="shared" si="780"/>
        <v>12</v>
      </c>
      <c r="M10036" t="str">
        <f t="shared" si="781"/>
        <v>2022</v>
      </c>
      <c r="N10036">
        <f t="shared" si="782"/>
        <v>-72758.33</v>
      </c>
      <c r="O10036" t="str">
        <f t="shared" si="783"/>
        <v/>
      </c>
      <c r="P10036">
        <f t="shared" si="784"/>
        <v>72758.33</v>
      </c>
      <c r="Q10036" s="48" t="str">
        <f>IF(O10036="","",
   IF(OR(O10036&lt;EDA_Outlier_Analysis!$C$10, O10036&gt;EDA_Outlier_Analysis!$C$11),
      "Outlier",
      "Normal"))</f>
        <v/>
      </c>
      <c r="R10036" t="str">
        <f>IF(P10036="","",
   IF(OR(P10036 &lt; EDA_Outlier_Analysis!$F$7, P10036 &gt; EDA_Outlier_Analysis!$F$8),
      "Outlier",
      "Normal"))</f>
        <v>Outlier</v>
      </c>
      <c r="S10036" t="str">
        <f>IF(N10036="","",
   IF(OR(N10036 &lt;EDA_Outlier_Analysis!$I$10, N10036 &gt; EDA_Outlier_Analysis!$I$11),
      "Outlier",
      "Normal"))</f>
        <v>Normal</v>
      </c>
    </row>
    <row r="10037" spans="1:19">
      <c r="A10037" t="s">
        <v>21043</v>
      </c>
      <c r="B10037" s="4">
        <v>44562</v>
      </c>
      <c r="C10037" s="2">
        <v>-13027.26</v>
      </c>
      <c r="D10037" t="s">
        <v>840</v>
      </c>
      <c r="E10037" t="s">
        <v>856</v>
      </c>
      <c r="F10037" t="s">
        <v>9</v>
      </c>
      <c r="G10037" t="s">
        <v>34</v>
      </c>
      <c r="I10037" t="s">
        <v>1083</v>
      </c>
      <c r="J10037" t="s">
        <v>21044</v>
      </c>
      <c r="K10037" t="str">
        <f>IF(COUNTIF(Customers!A:A, H10037)&gt;0, "Valid", "Invalid")</f>
        <v>Invalid</v>
      </c>
      <c r="L10037" t="str">
        <f t="shared" si="780"/>
        <v>1</v>
      </c>
      <c r="M10037" t="str">
        <f t="shared" si="781"/>
        <v>2022</v>
      </c>
      <c r="N10037">
        <f t="shared" si="782"/>
        <v>-13027.26</v>
      </c>
      <c r="O10037" t="str">
        <f t="shared" si="783"/>
        <v/>
      </c>
      <c r="P10037">
        <f t="shared" si="784"/>
        <v>13027.26</v>
      </c>
      <c r="Q10037" s="48" t="str">
        <f>IF(O10037="","",
   IF(OR(O10037&lt;EDA_Outlier_Analysis!$C$10, O10037&gt;EDA_Outlier_Analysis!$C$11),
      "Outlier",
      "Normal"))</f>
        <v/>
      </c>
      <c r="R10037" t="str">
        <f>IF(P10037="","",
   IF(OR(P10037 &lt; EDA_Outlier_Analysis!$F$7, P10037 &gt; EDA_Outlier_Analysis!$F$8),
      "Outlier",
      "Normal"))</f>
        <v>Outlier</v>
      </c>
      <c r="S10037" t="str">
        <f>IF(N10037="","",
   IF(OR(N10037 &lt;EDA_Outlier_Analysis!$I$10, N10037 &gt; EDA_Outlier_Analysis!$I$11),
      "Outlier",
      "Normal"))</f>
        <v>Normal</v>
      </c>
    </row>
    <row r="10038" spans="1:19">
      <c r="A10038" t="s">
        <v>21045</v>
      </c>
      <c r="B10038" s="4">
        <v>44980</v>
      </c>
      <c r="C10038" s="2">
        <v>83973</v>
      </c>
      <c r="D10038" t="s">
        <v>849</v>
      </c>
      <c r="E10038" t="s">
        <v>868</v>
      </c>
      <c r="F10038" t="s">
        <v>11</v>
      </c>
      <c r="G10038" t="s">
        <v>34</v>
      </c>
      <c r="H10038" t="s">
        <v>577</v>
      </c>
      <c r="J10038" t="s">
        <v>21046</v>
      </c>
      <c r="K10038" t="str">
        <f>IF(COUNTIF(Customers!A:A, H10038)&gt;0, "Valid", "Invalid")</f>
        <v>Valid</v>
      </c>
      <c r="L10038" t="str">
        <f t="shared" si="780"/>
        <v>2</v>
      </c>
      <c r="M10038" t="str">
        <f t="shared" si="781"/>
        <v>2023</v>
      </c>
      <c r="N10038">
        <f t="shared" si="782"/>
        <v>83973</v>
      </c>
      <c r="O10038">
        <f t="shared" si="783"/>
        <v>83973</v>
      </c>
      <c r="P10038" t="str">
        <f t="shared" si="784"/>
        <v/>
      </c>
      <c r="Q10038" s="48" t="str">
        <f>IF(O10038="","",
   IF(OR(O10038&lt;EDA_Outlier_Analysis!$C$10, O10038&gt;EDA_Outlier_Analysis!$C$11),
      "Outlier",
      "Normal"))</f>
        <v>Normal</v>
      </c>
      <c r="R10038" t="str">
        <f>IF(P10038="","",
   IF(OR(P10038 &lt; EDA_Outlier_Analysis!$F$7, P10038 &gt; EDA_Outlier_Analysis!$F$8),
      "Outlier",
      "Normal"))</f>
        <v/>
      </c>
      <c r="S10038" t="str">
        <f>IF(N10038="","",
   IF(OR(N10038 &lt;EDA_Outlier_Analysis!$I$10, N10038 &gt; EDA_Outlier_Analysis!$I$11),
      "Outlier",
      "Normal"))</f>
        <v>Normal</v>
      </c>
    </row>
    <row r="10039" spans="1:19">
      <c r="A10039" t="s">
        <v>21047</v>
      </c>
      <c r="B10039" s="4">
        <v>44877</v>
      </c>
      <c r="C10039" s="2">
        <v>167848.18</v>
      </c>
      <c r="D10039" t="s">
        <v>849</v>
      </c>
      <c r="E10039" t="s">
        <v>868</v>
      </c>
      <c r="F10039" t="s">
        <v>9</v>
      </c>
      <c r="G10039" t="s">
        <v>24</v>
      </c>
      <c r="H10039" t="s">
        <v>629</v>
      </c>
      <c r="J10039" t="s">
        <v>21048</v>
      </c>
      <c r="K10039" t="str">
        <f>IF(COUNTIF(Customers!A:A, H10039)&gt;0, "Valid", "Invalid")</f>
        <v>Valid</v>
      </c>
      <c r="L10039" t="str">
        <f t="shared" si="780"/>
        <v>11</v>
      </c>
      <c r="M10039" t="str">
        <f t="shared" si="781"/>
        <v>2022</v>
      </c>
      <c r="N10039">
        <f t="shared" si="782"/>
        <v>167848.18</v>
      </c>
      <c r="O10039">
        <f t="shared" si="783"/>
        <v>167848.18</v>
      </c>
      <c r="P10039" t="str">
        <f t="shared" si="784"/>
        <v/>
      </c>
      <c r="Q10039" s="48" t="str">
        <f>IF(O10039="","",
   IF(OR(O10039&lt;EDA_Outlier_Analysis!$C$10, O10039&gt;EDA_Outlier_Analysis!$C$11),
      "Outlier",
      "Normal"))</f>
        <v>Normal</v>
      </c>
      <c r="R10039" t="str">
        <f>IF(P10039="","",
   IF(OR(P10039 &lt; EDA_Outlier_Analysis!$F$7, P10039 &gt; EDA_Outlier_Analysis!$F$8),
      "Outlier",
      "Normal"))</f>
        <v/>
      </c>
      <c r="S10039" t="str">
        <f>IF(N10039="","",
   IF(OR(N10039 &lt;EDA_Outlier_Analysis!$I$10, N10039 &gt; EDA_Outlier_Analysis!$I$11),
      "Outlier",
      "Normal"))</f>
        <v>Normal</v>
      </c>
    </row>
    <row r="10040" spans="1:19">
      <c r="A10040" t="s">
        <v>21049</v>
      </c>
      <c r="B10040" s="4">
        <v>44925</v>
      </c>
      <c r="C10040" s="2">
        <v>28004.36</v>
      </c>
      <c r="D10040" t="s">
        <v>873</v>
      </c>
      <c r="E10040" t="s">
        <v>873</v>
      </c>
      <c r="F10040" t="s">
        <v>11</v>
      </c>
      <c r="G10040" t="s">
        <v>34</v>
      </c>
      <c r="J10040" t="s">
        <v>21050</v>
      </c>
      <c r="K10040" t="str">
        <f>IF(COUNTIF(Customers!A:A, H10040)&gt;0, "Valid", "Invalid")</f>
        <v>Invalid</v>
      </c>
      <c r="L10040" t="str">
        <f t="shared" si="780"/>
        <v>12</v>
      </c>
      <c r="M10040" t="str">
        <f t="shared" si="781"/>
        <v>2022</v>
      </c>
      <c r="N10040">
        <f t="shared" si="782"/>
        <v>-28004.36</v>
      </c>
      <c r="O10040" t="str">
        <f t="shared" si="783"/>
        <v/>
      </c>
      <c r="P10040" t="str">
        <f t="shared" si="784"/>
        <v/>
      </c>
      <c r="Q10040" s="48" t="str">
        <f>IF(O10040="","",
   IF(OR(O10040&lt;EDA_Outlier_Analysis!$C$10, O10040&gt;EDA_Outlier_Analysis!$C$11),
      "Outlier",
      "Normal"))</f>
        <v/>
      </c>
      <c r="R10040" t="str">
        <f>IF(P10040="","",
   IF(OR(P10040 &lt; EDA_Outlier_Analysis!$F$7, P10040 &gt; EDA_Outlier_Analysis!$F$8),
      "Outlier",
      "Normal"))</f>
        <v/>
      </c>
      <c r="S10040" t="str">
        <f>IF(N10040="","",
   IF(OR(N10040 &lt;EDA_Outlier_Analysis!$I$10, N10040 &gt; EDA_Outlier_Analysis!$I$11),
      "Outlier",
      "Normal"))</f>
        <v>Normal</v>
      </c>
    </row>
    <row r="10041" spans="1:19">
      <c r="A10041" t="s">
        <v>21051</v>
      </c>
      <c r="B10041" s="4">
        <v>44670</v>
      </c>
      <c r="C10041" s="2">
        <v>177924.05</v>
      </c>
      <c r="D10041" t="s">
        <v>849</v>
      </c>
      <c r="E10041" t="s">
        <v>850</v>
      </c>
      <c r="F10041" t="s">
        <v>10</v>
      </c>
      <c r="G10041" t="s">
        <v>31</v>
      </c>
      <c r="H10041" t="s">
        <v>295</v>
      </c>
      <c r="J10041" t="s">
        <v>21052</v>
      </c>
      <c r="K10041" t="str">
        <f>IF(COUNTIF(Customers!A:A, H10041)&gt;0, "Valid", "Invalid")</f>
        <v>Valid</v>
      </c>
      <c r="L10041" t="str">
        <f t="shared" si="780"/>
        <v>4</v>
      </c>
      <c r="M10041" t="str">
        <f t="shared" si="781"/>
        <v>2022</v>
      </c>
      <c r="N10041">
        <f t="shared" si="782"/>
        <v>177924.05</v>
      </c>
      <c r="O10041">
        <f t="shared" si="783"/>
        <v>177924.05</v>
      </c>
      <c r="P10041" t="str">
        <f t="shared" si="784"/>
        <v/>
      </c>
      <c r="Q10041" s="48" t="str">
        <f>IF(O10041="","",
   IF(OR(O10041&lt;EDA_Outlier_Analysis!$C$10, O10041&gt;EDA_Outlier_Analysis!$C$11),
      "Outlier",
      "Normal"))</f>
        <v>Normal</v>
      </c>
      <c r="R10041" t="str">
        <f>IF(P10041="","",
   IF(OR(P10041 &lt; EDA_Outlier_Analysis!$F$7, P10041 &gt; EDA_Outlier_Analysis!$F$8),
      "Outlier",
      "Normal"))</f>
        <v/>
      </c>
      <c r="S10041" t="str">
        <f>IF(N10041="","",
   IF(OR(N10041 &lt;EDA_Outlier_Analysis!$I$10, N10041 &gt; EDA_Outlier_Analysis!$I$11),
      "Outlier",
      "Normal"))</f>
        <v>Normal</v>
      </c>
    </row>
    <row r="10042" spans="1:19">
      <c r="A10042" t="s">
        <v>21053</v>
      </c>
      <c r="B10042" s="4">
        <v>45234</v>
      </c>
      <c r="C10042" s="2">
        <v>-51460.61</v>
      </c>
      <c r="D10042" t="s">
        <v>840</v>
      </c>
      <c r="E10042" t="s">
        <v>878</v>
      </c>
      <c r="F10042" t="s">
        <v>11</v>
      </c>
      <c r="G10042" t="s">
        <v>34</v>
      </c>
      <c r="I10042" t="s">
        <v>1077</v>
      </c>
      <c r="J10042" t="s">
        <v>21054</v>
      </c>
      <c r="K10042" t="str">
        <f>IF(COUNTIF(Customers!A:A, H10042)&gt;0, "Valid", "Invalid")</f>
        <v>Invalid</v>
      </c>
      <c r="L10042" t="str">
        <f t="shared" si="780"/>
        <v>11</v>
      </c>
      <c r="M10042" t="str">
        <f t="shared" si="781"/>
        <v>2023</v>
      </c>
      <c r="N10042">
        <f t="shared" si="782"/>
        <v>-51460.61</v>
      </c>
      <c r="O10042" t="str">
        <f t="shared" si="783"/>
        <v/>
      </c>
      <c r="P10042">
        <f t="shared" si="784"/>
        <v>51460.61</v>
      </c>
      <c r="Q10042" s="48" t="str">
        <f>IF(O10042="","",
   IF(OR(O10042&lt;EDA_Outlier_Analysis!$C$10, O10042&gt;EDA_Outlier_Analysis!$C$11),
      "Outlier",
      "Normal"))</f>
        <v/>
      </c>
      <c r="R10042" t="str">
        <f>IF(P10042="","",
   IF(OR(P10042 &lt; EDA_Outlier_Analysis!$F$7, P10042 &gt; EDA_Outlier_Analysis!$F$8),
      "Outlier",
      "Normal"))</f>
        <v>Normal</v>
      </c>
      <c r="S10042" t="str">
        <f>IF(N10042="","",
   IF(OR(N10042 &lt;EDA_Outlier_Analysis!$I$10, N10042 &gt; EDA_Outlier_Analysis!$I$11),
      "Outlier",
      "Normal"))</f>
        <v>Normal</v>
      </c>
    </row>
    <row r="10043" spans="1:19">
      <c r="A10043" t="s">
        <v>21055</v>
      </c>
      <c r="B10043" s="4">
        <v>45030</v>
      </c>
      <c r="C10043" s="2">
        <v>143555.41</v>
      </c>
      <c r="D10043" t="s">
        <v>849</v>
      </c>
      <c r="E10043" t="s">
        <v>853</v>
      </c>
      <c r="F10043" t="s">
        <v>11</v>
      </c>
      <c r="G10043" t="s">
        <v>24</v>
      </c>
      <c r="H10043" t="s">
        <v>339</v>
      </c>
      <c r="J10043" t="s">
        <v>21056</v>
      </c>
      <c r="K10043" t="str">
        <f>IF(COUNTIF(Customers!A:A, H10043)&gt;0, "Valid", "Invalid")</f>
        <v>Valid</v>
      </c>
      <c r="L10043" t="str">
        <f t="shared" si="780"/>
        <v>4</v>
      </c>
      <c r="M10043" t="str">
        <f t="shared" si="781"/>
        <v>2023</v>
      </c>
      <c r="N10043">
        <f t="shared" si="782"/>
        <v>143555.41</v>
      </c>
      <c r="O10043">
        <f t="shared" si="783"/>
        <v>143555.41</v>
      </c>
      <c r="P10043" t="str">
        <f t="shared" si="784"/>
        <v/>
      </c>
      <c r="Q10043" s="48" t="str">
        <f>IF(O10043="","",
   IF(OR(O10043&lt;EDA_Outlier_Analysis!$C$10, O10043&gt;EDA_Outlier_Analysis!$C$11),
      "Outlier",
      "Normal"))</f>
        <v>Normal</v>
      </c>
      <c r="R10043" t="str">
        <f>IF(P10043="","",
   IF(OR(P10043 &lt; EDA_Outlier_Analysis!$F$7, P10043 &gt; EDA_Outlier_Analysis!$F$8),
      "Outlier",
      "Normal"))</f>
        <v/>
      </c>
      <c r="S10043" t="str">
        <f>IF(N10043="","",
   IF(OR(N10043 &lt;EDA_Outlier_Analysis!$I$10, N10043 &gt; EDA_Outlier_Analysis!$I$11),
      "Outlier",
      "Normal"))</f>
        <v>Normal</v>
      </c>
    </row>
    <row r="10044" spans="1:19">
      <c r="A10044" t="s">
        <v>21057</v>
      </c>
      <c r="B10044" s="4">
        <v>44916</v>
      </c>
      <c r="C10044" s="2">
        <v>-48159.85</v>
      </c>
      <c r="D10044" t="s">
        <v>840</v>
      </c>
      <c r="E10044" t="s">
        <v>905</v>
      </c>
      <c r="F10044" t="s">
        <v>11</v>
      </c>
      <c r="G10044" t="s">
        <v>31</v>
      </c>
      <c r="I10044" t="s">
        <v>1580</v>
      </c>
      <c r="J10044" t="s">
        <v>21058</v>
      </c>
      <c r="K10044" t="str">
        <f>IF(COUNTIF(Customers!A:A, H10044)&gt;0, "Valid", "Invalid")</f>
        <v>Invalid</v>
      </c>
      <c r="L10044" t="str">
        <f t="shared" si="780"/>
        <v>12</v>
      </c>
      <c r="M10044" t="str">
        <f t="shared" si="781"/>
        <v>2022</v>
      </c>
      <c r="N10044">
        <f t="shared" si="782"/>
        <v>-48159.85</v>
      </c>
      <c r="O10044" t="str">
        <f t="shared" si="783"/>
        <v/>
      </c>
      <c r="P10044">
        <f t="shared" si="784"/>
        <v>48159.85</v>
      </c>
      <c r="Q10044" s="48" t="str">
        <f>IF(O10044="","",
   IF(OR(O10044&lt;EDA_Outlier_Analysis!$C$10, O10044&gt;EDA_Outlier_Analysis!$C$11),
      "Outlier",
      "Normal"))</f>
        <v/>
      </c>
      <c r="R10044" t="str">
        <f>IF(P10044="","",
   IF(OR(P10044 &lt; EDA_Outlier_Analysis!$F$7, P10044 &gt; EDA_Outlier_Analysis!$F$8),
      "Outlier",
      "Normal"))</f>
        <v>Normal</v>
      </c>
      <c r="S10044" t="str">
        <f>IF(N10044="","",
   IF(OR(N10044 &lt;EDA_Outlier_Analysis!$I$10, N10044 &gt; EDA_Outlier_Analysis!$I$11),
      "Outlier",
      "Normal"))</f>
        <v>Normal</v>
      </c>
    </row>
    <row r="10045" spans="1:19">
      <c r="A10045" t="s">
        <v>21059</v>
      </c>
      <c r="B10045" s="4">
        <v>44606</v>
      </c>
      <c r="C10045" s="2">
        <v>-56346.5</v>
      </c>
      <c r="D10045" t="s">
        <v>840</v>
      </c>
      <c r="E10045" t="s">
        <v>856</v>
      </c>
      <c r="F10045" t="s">
        <v>10</v>
      </c>
      <c r="G10045" t="s">
        <v>20</v>
      </c>
      <c r="I10045" t="s">
        <v>1284</v>
      </c>
      <c r="J10045" t="s">
        <v>21060</v>
      </c>
      <c r="K10045" t="str">
        <f>IF(COUNTIF(Customers!A:A, H10045)&gt;0, "Valid", "Invalid")</f>
        <v>Invalid</v>
      </c>
      <c r="L10045" t="str">
        <f t="shared" si="780"/>
        <v>2</v>
      </c>
      <c r="M10045" t="str">
        <f t="shared" si="781"/>
        <v>2022</v>
      </c>
      <c r="N10045">
        <f t="shared" si="782"/>
        <v>-56346.5</v>
      </c>
      <c r="O10045" t="str">
        <f t="shared" si="783"/>
        <v/>
      </c>
      <c r="P10045">
        <f t="shared" si="784"/>
        <v>56346.5</v>
      </c>
      <c r="Q10045" s="48" t="str">
        <f>IF(O10045="","",
   IF(OR(O10045&lt;EDA_Outlier_Analysis!$C$10, O10045&gt;EDA_Outlier_Analysis!$C$11),
      "Outlier",
      "Normal"))</f>
        <v/>
      </c>
      <c r="R10045" t="str">
        <f>IF(P10045="","",
   IF(OR(P10045 &lt; EDA_Outlier_Analysis!$F$7, P10045 &gt; EDA_Outlier_Analysis!$F$8),
      "Outlier",
      "Normal"))</f>
        <v>Outlier</v>
      </c>
      <c r="S10045" t="str">
        <f>IF(N10045="","",
   IF(OR(N10045 &lt;EDA_Outlier_Analysis!$I$10, N10045 &gt; EDA_Outlier_Analysis!$I$11),
      "Outlier",
      "Normal"))</f>
        <v>Normal</v>
      </c>
    </row>
    <row r="10046" spans="1:19">
      <c r="A10046" t="s">
        <v>21061</v>
      </c>
      <c r="B10046" s="4">
        <v>45091</v>
      </c>
      <c r="C10046" s="2">
        <v>-44375</v>
      </c>
      <c r="D10046" t="s">
        <v>840</v>
      </c>
      <c r="E10046" t="s">
        <v>845</v>
      </c>
      <c r="F10046" t="s">
        <v>10</v>
      </c>
      <c r="G10046" t="s">
        <v>24</v>
      </c>
      <c r="I10046" t="s">
        <v>932</v>
      </c>
      <c r="J10046" t="s">
        <v>21062</v>
      </c>
      <c r="K10046" t="str">
        <f>IF(COUNTIF(Customers!A:A, H10046)&gt;0, "Valid", "Invalid")</f>
        <v>Invalid</v>
      </c>
      <c r="L10046" t="str">
        <f t="shared" si="780"/>
        <v>6</v>
      </c>
      <c r="M10046" t="str">
        <f t="shared" si="781"/>
        <v>2023</v>
      </c>
      <c r="N10046">
        <f t="shared" si="782"/>
        <v>-44375</v>
      </c>
      <c r="O10046" t="str">
        <f t="shared" si="783"/>
        <v/>
      </c>
      <c r="P10046">
        <f t="shared" si="784"/>
        <v>44375</v>
      </c>
      <c r="Q10046" s="48" t="str">
        <f>IF(O10046="","",
   IF(OR(O10046&lt;EDA_Outlier_Analysis!$C$10, O10046&gt;EDA_Outlier_Analysis!$C$11),
      "Outlier",
      "Normal"))</f>
        <v/>
      </c>
      <c r="R10046" t="str">
        <f>IF(P10046="","",
   IF(OR(P10046 &lt; EDA_Outlier_Analysis!$F$7, P10046 &gt; EDA_Outlier_Analysis!$F$8),
      "Outlier",
      "Normal"))</f>
        <v>Normal</v>
      </c>
      <c r="S10046" t="str">
        <f>IF(N10046="","",
   IF(OR(N10046 &lt;EDA_Outlier_Analysis!$I$10, N10046 &gt; EDA_Outlier_Analysis!$I$11),
      "Outlier",
      "Normal"))</f>
        <v>Normal</v>
      </c>
    </row>
    <row r="10047" spans="1:19">
      <c r="A10047" t="s">
        <v>21063</v>
      </c>
      <c r="B10047" s="4">
        <v>44766</v>
      </c>
      <c r="C10047" s="2">
        <v>-36895.64</v>
      </c>
      <c r="D10047" t="s">
        <v>840</v>
      </c>
      <c r="E10047" t="s">
        <v>841</v>
      </c>
      <c r="F10047" t="s">
        <v>9</v>
      </c>
      <c r="G10047" t="s">
        <v>24</v>
      </c>
      <c r="I10047" t="s">
        <v>1415</v>
      </c>
      <c r="J10047" t="s">
        <v>21064</v>
      </c>
      <c r="K10047" t="str">
        <f>IF(COUNTIF(Customers!A:A, H10047)&gt;0, "Valid", "Invalid")</f>
        <v>Invalid</v>
      </c>
      <c r="L10047" t="str">
        <f t="shared" si="780"/>
        <v>7</v>
      </c>
      <c r="M10047" t="str">
        <f t="shared" si="781"/>
        <v>2022</v>
      </c>
      <c r="N10047">
        <f t="shared" si="782"/>
        <v>-36895.64</v>
      </c>
      <c r="O10047" t="str">
        <f t="shared" si="783"/>
        <v/>
      </c>
      <c r="P10047">
        <f t="shared" si="784"/>
        <v>36895.64</v>
      </c>
      <c r="Q10047" s="48" t="str">
        <f>IF(O10047="","",
   IF(OR(O10047&lt;EDA_Outlier_Analysis!$C$10, O10047&gt;EDA_Outlier_Analysis!$C$11),
      "Outlier",
      "Normal"))</f>
        <v/>
      </c>
      <c r="R10047" t="str">
        <f>IF(P10047="","",
   IF(OR(P10047 &lt; EDA_Outlier_Analysis!$F$7, P10047 &gt; EDA_Outlier_Analysis!$F$8),
      "Outlier",
      "Normal"))</f>
        <v>Normal</v>
      </c>
      <c r="S10047" t="str">
        <f>IF(N10047="","",
   IF(OR(N10047 &lt;EDA_Outlier_Analysis!$I$10, N10047 &gt; EDA_Outlier_Analysis!$I$11),
      "Outlier",
      "Normal"))</f>
        <v>Normal</v>
      </c>
    </row>
    <row r="10048" spans="1:19">
      <c r="A10048" t="s">
        <v>21065</v>
      </c>
      <c r="B10048" s="4">
        <v>44605</v>
      </c>
      <c r="C10048" s="2">
        <v>-48163.45</v>
      </c>
      <c r="D10048" t="s">
        <v>840</v>
      </c>
      <c r="E10048" t="s">
        <v>864</v>
      </c>
      <c r="F10048" t="s">
        <v>10</v>
      </c>
      <c r="G10048" t="s">
        <v>24</v>
      </c>
      <c r="I10048" t="s">
        <v>1141</v>
      </c>
      <c r="J10048" t="s">
        <v>21066</v>
      </c>
      <c r="K10048" t="str">
        <f>IF(COUNTIF(Customers!A:A, H10048)&gt;0, "Valid", "Invalid")</f>
        <v>Invalid</v>
      </c>
      <c r="L10048" t="str">
        <f t="shared" si="780"/>
        <v>2</v>
      </c>
      <c r="M10048" t="str">
        <f t="shared" si="781"/>
        <v>2022</v>
      </c>
      <c r="N10048">
        <f t="shared" si="782"/>
        <v>-48163.45</v>
      </c>
      <c r="O10048" t="str">
        <f t="shared" si="783"/>
        <v/>
      </c>
      <c r="P10048">
        <f t="shared" si="784"/>
        <v>48163.45</v>
      </c>
      <c r="Q10048" s="48" t="str">
        <f>IF(O10048="","",
   IF(OR(O10048&lt;EDA_Outlier_Analysis!$C$10, O10048&gt;EDA_Outlier_Analysis!$C$11),
      "Outlier",
      "Normal"))</f>
        <v/>
      </c>
      <c r="R10048" t="str">
        <f>IF(P10048="","",
   IF(OR(P10048 &lt; EDA_Outlier_Analysis!$F$7, P10048 &gt; EDA_Outlier_Analysis!$F$8),
      "Outlier",
      "Normal"))</f>
        <v>Normal</v>
      </c>
      <c r="S10048" t="str">
        <f>IF(N10048="","",
   IF(OR(N10048 &lt;EDA_Outlier_Analysis!$I$10, N10048 &gt; EDA_Outlier_Analysis!$I$11),
      "Outlier",
      "Normal"))</f>
        <v>Normal</v>
      </c>
    </row>
    <row r="10049" spans="1:19">
      <c r="A10049" t="s">
        <v>21067</v>
      </c>
      <c r="B10049" s="4">
        <v>44769</v>
      </c>
      <c r="C10049" s="2">
        <v>-41691.49</v>
      </c>
      <c r="D10049" t="s">
        <v>840</v>
      </c>
      <c r="E10049" t="s">
        <v>864</v>
      </c>
      <c r="F10049" t="s">
        <v>9</v>
      </c>
      <c r="G10049" t="s">
        <v>31</v>
      </c>
      <c r="I10049" t="s">
        <v>1623</v>
      </c>
      <c r="J10049" t="s">
        <v>21068</v>
      </c>
      <c r="K10049" t="str">
        <f>IF(COUNTIF(Customers!A:A, H10049)&gt;0, "Valid", "Invalid")</f>
        <v>Invalid</v>
      </c>
      <c r="L10049" t="str">
        <f t="shared" si="780"/>
        <v>7</v>
      </c>
      <c r="M10049" t="str">
        <f t="shared" si="781"/>
        <v>2022</v>
      </c>
      <c r="N10049">
        <f t="shared" si="782"/>
        <v>-41691.49</v>
      </c>
      <c r="O10049" t="str">
        <f t="shared" si="783"/>
        <v/>
      </c>
      <c r="P10049">
        <f t="shared" si="784"/>
        <v>41691.49</v>
      </c>
      <c r="Q10049" s="48" t="str">
        <f>IF(O10049="","",
   IF(OR(O10049&lt;EDA_Outlier_Analysis!$C$10, O10049&gt;EDA_Outlier_Analysis!$C$11),
      "Outlier",
      "Normal"))</f>
        <v/>
      </c>
      <c r="R10049" t="str">
        <f>IF(P10049="","",
   IF(OR(P10049 &lt; EDA_Outlier_Analysis!$F$7, P10049 &gt; EDA_Outlier_Analysis!$F$8),
      "Outlier",
      "Normal"))</f>
        <v>Normal</v>
      </c>
      <c r="S10049" t="str">
        <f>IF(N10049="","",
   IF(OR(N10049 &lt;EDA_Outlier_Analysis!$I$10, N10049 &gt; EDA_Outlier_Analysis!$I$11),
      "Outlier",
      "Normal"))</f>
        <v>Normal</v>
      </c>
    </row>
    <row r="10050" spans="1:19">
      <c r="A10050" t="s">
        <v>21069</v>
      </c>
      <c r="B10050" s="4">
        <v>45244</v>
      </c>
      <c r="C10050" s="2">
        <v>170500.05</v>
      </c>
      <c r="D10050" t="s">
        <v>849</v>
      </c>
      <c r="E10050" t="s">
        <v>868</v>
      </c>
      <c r="F10050" t="s">
        <v>9</v>
      </c>
      <c r="G10050" t="s">
        <v>20</v>
      </c>
      <c r="H10050" t="s">
        <v>231</v>
      </c>
      <c r="J10050" t="s">
        <v>21070</v>
      </c>
      <c r="K10050" t="str">
        <f>IF(COUNTIF(Customers!A:A, H10050)&gt;0, "Valid", "Invalid")</f>
        <v>Valid</v>
      </c>
      <c r="L10050" t="str">
        <f t="shared" si="780"/>
        <v>11</v>
      </c>
      <c r="M10050" t="str">
        <f t="shared" si="781"/>
        <v>2023</v>
      </c>
      <c r="N10050">
        <f t="shared" si="782"/>
        <v>170500.05</v>
      </c>
      <c r="O10050">
        <f t="shared" si="783"/>
        <v>170500.05</v>
      </c>
      <c r="P10050" t="str">
        <f t="shared" si="784"/>
        <v/>
      </c>
      <c r="Q10050" s="48" t="str">
        <f>IF(O10050="","",
   IF(OR(O10050&lt;EDA_Outlier_Analysis!$C$10, O10050&gt;EDA_Outlier_Analysis!$C$11),
      "Outlier",
      "Normal"))</f>
        <v>Normal</v>
      </c>
      <c r="R10050" t="str">
        <f>IF(P10050="","",
   IF(OR(P10050 &lt; EDA_Outlier_Analysis!$F$7, P10050 &gt; EDA_Outlier_Analysis!$F$8),
      "Outlier",
      "Normal"))</f>
        <v/>
      </c>
      <c r="S10050" t="str">
        <f>IF(N10050="","",
   IF(OR(N10050 &lt;EDA_Outlier_Analysis!$I$10, N10050 &gt; EDA_Outlier_Analysis!$I$11),
      "Outlier",
      "Normal"))</f>
        <v>Normal</v>
      </c>
    </row>
    <row r="10051" spans="1:19">
      <c r="A10051" t="s">
        <v>21071</v>
      </c>
      <c r="B10051" s="4">
        <v>45098</v>
      </c>
      <c r="C10051" s="2">
        <v>124504.37</v>
      </c>
      <c r="D10051" t="s">
        <v>849</v>
      </c>
      <c r="E10051" t="s">
        <v>850</v>
      </c>
      <c r="F10051" t="s">
        <v>9</v>
      </c>
      <c r="G10051" t="s">
        <v>24</v>
      </c>
      <c r="H10051" t="s">
        <v>375</v>
      </c>
      <c r="J10051" t="s">
        <v>21072</v>
      </c>
      <c r="K10051" t="str">
        <f>IF(COUNTIF(Customers!A:A, H10051)&gt;0, "Valid", "Invalid")</f>
        <v>Valid</v>
      </c>
      <c r="L10051" t="str">
        <f t="shared" ref="L10051:L10114" si="785">TEXT(B10051,"m")</f>
        <v>6</v>
      </c>
      <c r="M10051" t="str">
        <f t="shared" ref="M10051:M10114" si="786">TEXT(B10051,"yyyy")</f>
        <v>2023</v>
      </c>
      <c r="N10051">
        <f t="shared" ref="N10051:N10114" si="787">IF(D10051="Revenue",C10051,-ABS(C10051))</f>
        <v>124504.37</v>
      </c>
      <c r="O10051">
        <f t="shared" ref="O10051:O10114" si="788">IF(D10051="Revenue", C10051, "")</f>
        <v>124504.37</v>
      </c>
      <c r="P10051" t="str">
        <f t="shared" ref="P10051:P10114" si="789">IF(D10051="Expense", ABS(C10051), "")</f>
        <v/>
      </c>
      <c r="Q10051" s="48" t="str">
        <f>IF(O10051="","",
   IF(OR(O10051&lt;EDA_Outlier_Analysis!$C$10, O10051&gt;EDA_Outlier_Analysis!$C$11),
      "Outlier",
      "Normal"))</f>
        <v>Normal</v>
      </c>
      <c r="R10051" t="str">
        <f>IF(P10051="","",
   IF(OR(P10051 &lt; EDA_Outlier_Analysis!$F$7, P10051 &gt; EDA_Outlier_Analysis!$F$8),
      "Outlier",
      "Normal"))</f>
        <v/>
      </c>
      <c r="S10051" t="str">
        <f>IF(N10051="","",
   IF(OR(N10051 &lt;EDA_Outlier_Analysis!$I$10, N10051 &gt; EDA_Outlier_Analysis!$I$11),
      "Outlier",
      "Normal"))</f>
        <v>Normal</v>
      </c>
    </row>
    <row r="10052" spans="1:19">
      <c r="A10052" t="s">
        <v>21073</v>
      </c>
      <c r="B10052" s="4">
        <v>44605</v>
      </c>
      <c r="C10052" s="2">
        <v>-34110.239999999998</v>
      </c>
      <c r="D10052" t="s">
        <v>840</v>
      </c>
      <c r="E10052" t="s">
        <v>845</v>
      </c>
      <c r="F10052" t="s">
        <v>9</v>
      </c>
      <c r="G10052" t="s">
        <v>34</v>
      </c>
      <c r="I10052" t="s">
        <v>2053</v>
      </c>
      <c r="J10052" t="s">
        <v>21074</v>
      </c>
      <c r="K10052" t="str">
        <f>IF(COUNTIF(Customers!A:A, H10052)&gt;0, "Valid", "Invalid")</f>
        <v>Invalid</v>
      </c>
      <c r="L10052" t="str">
        <f t="shared" si="785"/>
        <v>2</v>
      </c>
      <c r="M10052" t="str">
        <f t="shared" si="786"/>
        <v>2022</v>
      </c>
      <c r="N10052">
        <f t="shared" si="787"/>
        <v>-34110.239999999998</v>
      </c>
      <c r="O10052" t="str">
        <f t="shared" si="788"/>
        <v/>
      </c>
      <c r="P10052">
        <f t="shared" si="789"/>
        <v>34110.239999999998</v>
      </c>
      <c r="Q10052" s="48" t="str">
        <f>IF(O10052="","",
   IF(OR(O10052&lt;EDA_Outlier_Analysis!$C$10, O10052&gt;EDA_Outlier_Analysis!$C$11),
      "Outlier",
      "Normal"))</f>
        <v/>
      </c>
      <c r="R10052" t="str">
        <f>IF(P10052="","",
   IF(OR(P10052 &lt; EDA_Outlier_Analysis!$F$7, P10052 &gt; EDA_Outlier_Analysis!$F$8),
      "Outlier",
      "Normal"))</f>
        <v>Normal</v>
      </c>
      <c r="S10052" t="str">
        <f>IF(N10052="","",
   IF(OR(N10052 &lt;EDA_Outlier_Analysis!$I$10, N10052 &gt; EDA_Outlier_Analysis!$I$11),
      "Outlier",
      "Normal"))</f>
        <v>Normal</v>
      </c>
    </row>
    <row r="10053" spans="1:19">
      <c r="A10053" t="s">
        <v>21075</v>
      </c>
      <c r="B10053" s="4">
        <v>45027</v>
      </c>
      <c r="C10053" s="2">
        <v>-46418.06</v>
      </c>
      <c r="D10053" t="s">
        <v>840</v>
      </c>
      <c r="E10053" t="s">
        <v>878</v>
      </c>
      <c r="F10053" t="s">
        <v>10</v>
      </c>
      <c r="G10053" t="s">
        <v>31</v>
      </c>
      <c r="I10053" t="s">
        <v>1368</v>
      </c>
      <c r="J10053" t="s">
        <v>21076</v>
      </c>
      <c r="K10053" t="str">
        <f>IF(COUNTIF(Customers!A:A, H10053)&gt;0, "Valid", "Invalid")</f>
        <v>Invalid</v>
      </c>
      <c r="L10053" t="str">
        <f t="shared" si="785"/>
        <v>4</v>
      </c>
      <c r="M10053" t="str">
        <f t="shared" si="786"/>
        <v>2023</v>
      </c>
      <c r="N10053">
        <f t="shared" si="787"/>
        <v>-46418.06</v>
      </c>
      <c r="O10053" t="str">
        <f t="shared" si="788"/>
        <v/>
      </c>
      <c r="P10053">
        <f t="shared" si="789"/>
        <v>46418.06</v>
      </c>
      <c r="Q10053" s="48" t="str">
        <f>IF(O10053="","",
   IF(OR(O10053&lt;EDA_Outlier_Analysis!$C$10, O10053&gt;EDA_Outlier_Analysis!$C$11),
      "Outlier",
      "Normal"))</f>
        <v/>
      </c>
      <c r="R10053" t="str">
        <f>IF(P10053="","",
   IF(OR(P10053 &lt; EDA_Outlier_Analysis!$F$7, P10053 &gt; EDA_Outlier_Analysis!$F$8),
      "Outlier",
      "Normal"))</f>
        <v>Normal</v>
      </c>
      <c r="S10053" t="str">
        <f>IF(N10053="","",
   IF(OR(N10053 &lt;EDA_Outlier_Analysis!$I$10, N10053 &gt; EDA_Outlier_Analysis!$I$11),
      "Outlier",
      "Normal"))</f>
        <v>Normal</v>
      </c>
    </row>
    <row r="10054" spans="1:19">
      <c r="A10054" t="s">
        <v>21077</v>
      </c>
      <c r="B10054" s="4">
        <v>44777</v>
      </c>
      <c r="C10054" s="2">
        <v>185257.05</v>
      </c>
      <c r="D10054" t="s">
        <v>849</v>
      </c>
      <c r="E10054" t="s">
        <v>850</v>
      </c>
      <c r="F10054" t="s">
        <v>9</v>
      </c>
      <c r="G10054" t="s">
        <v>20</v>
      </c>
      <c r="H10054" t="s">
        <v>655</v>
      </c>
      <c r="J10054" t="s">
        <v>21078</v>
      </c>
      <c r="K10054" t="str">
        <f>IF(COUNTIF(Customers!A:A, H10054)&gt;0, "Valid", "Invalid")</f>
        <v>Valid</v>
      </c>
      <c r="L10054" t="str">
        <f t="shared" si="785"/>
        <v>8</v>
      </c>
      <c r="M10054" t="str">
        <f t="shared" si="786"/>
        <v>2022</v>
      </c>
      <c r="N10054">
        <f t="shared" si="787"/>
        <v>185257.05</v>
      </c>
      <c r="O10054">
        <f t="shared" si="788"/>
        <v>185257.05</v>
      </c>
      <c r="P10054" t="str">
        <f t="shared" si="789"/>
        <v/>
      </c>
      <c r="Q10054" s="48" t="str">
        <f>IF(O10054="","",
   IF(OR(O10054&lt;EDA_Outlier_Analysis!$C$10, O10054&gt;EDA_Outlier_Analysis!$C$11),
      "Outlier",
      "Normal"))</f>
        <v>Normal</v>
      </c>
      <c r="R10054" t="str">
        <f>IF(P10054="","",
   IF(OR(P10054 &lt; EDA_Outlier_Analysis!$F$7, P10054 &gt; EDA_Outlier_Analysis!$F$8),
      "Outlier",
      "Normal"))</f>
        <v/>
      </c>
      <c r="S10054" t="str">
        <f>IF(N10054="","",
   IF(OR(N10054 &lt;EDA_Outlier_Analysis!$I$10, N10054 &gt; EDA_Outlier_Analysis!$I$11),
      "Outlier",
      "Normal"))</f>
        <v>Normal</v>
      </c>
    </row>
    <row r="10055" spans="1:19">
      <c r="A10055" t="s">
        <v>21079</v>
      </c>
      <c r="B10055" s="4">
        <v>44774</v>
      </c>
      <c r="C10055" s="2">
        <v>173317.23</v>
      </c>
      <c r="D10055" t="s">
        <v>849</v>
      </c>
      <c r="E10055" t="s">
        <v>850</v>
      </c>
      <c r="F10055" t="s">
        <v>10</v>
      </c>
      <c r="G10055" t="s">
        <v>24</v>
      </c>
      <c r="H10055" t="s">
        <v>515</v>
      </c>
      <c r="J10055" t="s">
        <v>21080</v>
      </c>
      <c r="K10055" t="str">
        <f>IF(COUNTIF(Customers!A:A, H10055)&gt;0, "Valid", "Invalid")</f>
        <v>Valid</v>
      </c>
      <c r="L10055" t="str">
        <f t="shared" si="785"/>
        <v>8</v>
      </c>
      <c r="M10055" t="str">
        <f t="shared" si="786"/>
        <v>2022</v>
      </c>
      <c r="N10055">
        <f t="shared" si="787"/>
        <v>173317.23</v>
      </c>
      <c r="O10055">
        <f t="shared" si="788"/>
        <v>173317.23</v>
      </c>
      <c r="P10055" t="str">
        <f t="shared" si="789"/>
        <v/>
      </c>
      <c r="Q10055" s="48" t="str">
        <f>IF(O10055="","",
   IF(OR(O10055&lt;EDA_Outlier_Analysis!$C$10, O10055&gt;EDA_Outlier_Analysis!$C$11),
      "Outlier",
      "Normal"))</f>
        <v>Normal</v>
      </c>
      <c r="R10055" t="str">
        <f>IF(P10055="","",
   IF(OR(P10055 &lt; EDA_Outlier_Analysis!$F$7, P10055 &gt; EDA_Outlier_Analysis!$F$8),
      "Outlier",
      "Normal"))</f>
        <v/>
      </c>
      <c r="S10055" t="str">
        <f>IF(N10055="","",
   IF(OR(N10055 &lt;EDA_Outlier_Analysis!$I$10, N10055 &gt; EDA_Outlier_Analysis!$I$11),
      "Outlier",
      "Normal"))</f>
        <v>Normal</v>
      </c>
    </row>
    <row r="10056" spans="1:19">
      <c r="A10056" t="s">
        <v>21081</v>
      </c>
      <c r="B10056" s="4">
        <v>44860</v>
      </c>
      <c r="C10056" s="2">
        <v>-41874.22</v>
      </c>
      <c r="D10056" t="s">
        <v>840</v>
      </c>
      <c r="E10056" t="s">
        <v>878</v>
      </c>
      <c r="F10056" t="s">
        <v>11</v>
      </c>
      <c r="G10056" t="s">
        <v>34</v>
      </c>
      <c r="I10056" t="s">
        <v>1510</v>
      </c>
      <c r="J10056" t="s">
        <v>21082</v>
      </c>
      <c r="K10056" t="str">
        <f>IF(COUNTIF(Customers!A:A, H10056)&gt;0, "Valid", "Invalid")</f>
        <v>Invalid</v>
      </c>
      <c r="L10056" t="str">
        <f t="shared" si="785"/>
        <v>10</v>
      </c>
      <c r="M10056" t="str">
        <f t="shared" si="786"/>
        <v>2022</v>
      </c>
      <c r="N10056">
        <f t="shared" si="787"/>
        <v>-41874.22</v>
      </c>
      <c r="O10056" t="str">
        <f t="shared" si="788"/>
        <v/>
      </c>
      <c r="P10056">
        <f t="shared" si="789"/>
        <v>41874.22</v>
      </c>
      <c r="Q10056" s="48" t="str">
        <f>IF(O10056="","",
   IF(OR(O10056&lt;EDA_Outlier_Analysis!$C$10, O10056&gt;EDA_Outlier_Analysis!$C$11),
      "Outlier",
      "Normal"))</f>
        <v/>
      </c>
      <c r="R10056" t="str">
        <f>IF(P10056="","",
   IF(OR(P10056 &lt; EDA_Outlier_Analysis!$F$7, P10056 &gt; EDA_Outlier_Analysis!$F$8),
      "Outlier",
      "Normal"))</f>
        <v>Normal</v>
      </c>
      <c r="S10056" t="str">
        <f>IF(N10056="","",
   IF(OR(N10056 &lt;EDA_Outlier_Analysis!$I$10, N10056 &gt; EDA_Outlier_Analysis!$I$11),
      "Outlier",
      "Normal"))</f>
        <v>Normal</v>
      </c>
    </row>
    <row r="10057" spans="1:19">
      <c r="A10057" t="s">
        <v>21083</v>
      </c>
      <c r="B10057" s="4">
        <v>44701</v>
      </c>
      <c r="C10057" s="2">
        <v>29896.16</v>
      </c>
      <c r="D10057" t="s">
        <v>1345</v>
      </c>
      <c r="E10057" t="s">
        <v>1345</v>
      </c>
      <c r="F10057" t="s">
        <v>11</v>
      </c>
      <c r="G10057" t="s">
        <v>34</v>
      </c>
      <c r="J10057" t="s">
        <v>21084</v>
      </c>
      <c r="K10057" t="str">
        <f>IF(COUNTIF(Customers!A:A, H10057)&gt;0, "Valid", "Invalid")</f>
        <v>Invalid</v>
      </c>
      <c r="L10057" t="str">
        <f t="shared" si="785"/>
        <v>5</v>
      </c>
      <c r="M10057" t="str">
        <f t="shared" si="786"/>
        <v>2022</v>
      </c>
      <c r="N10057">
        <f t="shared" si="787"/>
        <v>-29896.16</v>
      </c>
      <c r="O10057" t="str">
        <f t="shared" si="788"/>
        <v/>
      </c>
      <c r="P10057" t="str">
        <f t="shared" si="789"/>
        <v/>
      </c>
      <c r="Q10057" s="48" t="str">
        <f>IF(O10057="","",
   IF(OR(O10057&lt;EDA_Outlier_Analysis!$C$10, O10057&gt;EDA_Outlier_Analysis!$C$11),
      "Outlier",
      "Normal"))</f>
        <v/>
      </c>
      <c r="R10057" t="str">
        <f>IF(P10057="","",
   IF(OR(P10057 &lt; EDA_Outlier_Analysis!$F$7, P10057 &gt; EDA_Outlier_Analysis!$F$8),
      "Outlier",
      "Normal"))</f>
        <v/>
      </c>
      <c r="S10057" t="str">
        <f>IF(N10057="","",
   IF(OR(N10057 &lt;EDA_Outlier_Analysis!$I$10, N10057 &gt; EDA_Outlier_Analysis!$I$11),
      "Outlier",
      "Normal"))</f>
        <v>Normal</v>
      </c>
    </row>
    <row r="10058" spans="1:19">
      <c r="A10058" t="s">
        <v>21085</v>
      </c>
      <c r="B10058" s="4">
        <v>45200</v>
      </c>
      <c r="C10058" s="2">
        <v>-25274.14</v>
      </c>
      <c r="D10058" t="s">
        <v>840</v>
      </c>
      <c r="E10058" t="s">
        <v>905</v>
      </c>
      <c r="F10058" t="s">
        <v>10</v>
      </c>
      <c r="G10058" t="s">
        <v>34</v>
      </c>
      <c r="I10058" t="s">
        <v>1086</v>
      </c>
      <c r="J10058" t="s">
        <v>21086</v>
      </c>
      <c r="K10058" t="str">
        <f>IF(COUNTIF(Customers!A:A, H10058)&gt;0, "Valid", "Invalid")</f>
        <v>Invalid</v>
      </c>
      <c r="L10058" t="str">
        <f t="shared" si="785"/>
        <v>10</v>
      </c>
      <c r="M10058" t="str">
        <f t="shared" si="786"/>
        <v>2023</v>
      </c>
      <c r="N10058">
        <f t="shared" si="787"/>
        <v>-25274.14</v>
      </c>
      <c r="O10058" t="str">
        <f t="shared" si="788"/>
        <v/>
      </c>
      <c r="P10058">
        <f t="shared" si="789"/>
        <v>25274.14</v>
      </c>
      <c r="Q10058" s="48" t="str">
        <f>IF(O10058="","",
   IF(OR(O10058&lt;EDA_Outlier_Analysis!$C$10, O10058&gt;EDA_Outlier_Analysis!$C$11),
      "Outlier",
      "Normal"))</f>
        <v/>
      </c>
      <c r="R10058" t="str">
        <f>IF(P10058="","",
   IF(OR(P10058 &lt; EDA_Outlier_Analysis!$F$7, P10058 &gt; EDA_Outlier_Analysis!$F$8),
      "Outlier",
      "Normal"))</f>
        <v>Outlier</v>
      </c>
      <c r="S10058" t="str">
        <f>IF(N10058="","",
   IF(OR(N10058 &lt;EDA_Outlier_Analysis!$I$10, N10058 &gt; EDA_Outlier_Analysis!$I$11),
      "Outlier",
      "Normal"))</f>
        <v>Normal</v>
      </c>
    </row>
    <row r="10059" spans="1:19">
      <c r="A10059" t="s">
        <v>21087</v>
      </c>
      <c r="B10059" s="4">
        <v>45289</v>
      </c>
      <c r="C10059" s="2">
        <v>183299.20000000001</v>
      </c>
      <c r="D10059" t="s">
        <v>849</v>
      </c>
      <c r="E10059" t="s">
        <v>868</v>
      </c>
      <c r="F10059" t="s">
        <v>11</v>
      </c>
      <c r="G10059" t="s">
        <v>20</v>
      </c>
      <c r="H10059" t="s">
        <v>187</v>
      </c>
      <c r="J10059" t="s">
        <v>21088</v>
      </c>
      <c r="K10059" t="str">
        <f>IF(COUNTIF(Customers!A:A, H10059)&gt;0, "Valid", "Invalid")</f>
        <v>Valid</v>
      </c>
      <c r="L10059" t="str">
        <f t="shared" si="785"/>
        <v>12</v>
      </c>
      <c r="M10059" t="str">
        <f t="shared" si="786"/>
        <v>2023</v>
      </c>
      <c r="N10059">
        <f t="shared" si="787"/>
        <v>183299.20000000001</v>
      </c>
      <c r="O10059">
        <f t="shared" si="788"/>
        <v>183299.20000000001</v>
      </c>
      <c r="P10059" t="str">
        <f t="shared" si="789"/>
        <v/>
      </c>
      <c r="Q10059" s="48" t="str">
        <f>IF(O10059="","",
   IF(OR(O10059&lt;EDA_Outlier_Analysis!$C$10, O10059&gt;EDA_Outlier_Analysis!$C$11),
      "Outlier",
      "Normal"))</f>
        <v>Normal</v>
      </c>
      <c r="R10059" t="str">
        <f>IF(P10059="","",
   IF(OR(P10059 &lt; EDA_Outlier_Analysis!$F$7, P10059 &gt; EDA_Outlier_Analysis!$F$8),
      "Outlier",
      "Normal"))</f>
        <v/>
      </c>
      <c r="S10059" t="str">
        <f>IF(N10059="","",
   IF(OR(N10059 &lt;EDA_Outlier_Analysis!$I$10, N10059 &gt; EDA_Outlier_Analysis!$I$11),
      "Outlier",
      "Normal"))</f>
        <v>Normal</v>
      </c>
    </row>
    <row r="10060" spans="1:19">
      <c r="A10060" t="s">
        <v>21089</v>
      </c>
      <c r="B10060" s="4">
        <v>44935</v>
      </c>
      <c r="C10060" s="2">
        <v>153846.94</v>
      </c>
      <c r="D10060" t="s">
        <v>849</v>
      </c>
      <c r="E10060" t="s">
        <v>853</v>
      </c>
      <c r="F10060" t="s">
        <v>10</v>
      </c>
      <c r="G10060" t="s">
        <v>34</v>
      </c>
      <c r="H10060" t="s">
        <v>93</v>
      </c>
      <c r="J10060" t="s">
        <v>21090</v>
      </c>
      <c r="K10060" t="str">
        <f>IF(COUNTIF(Customers!A:A, H10060)&gt;0, "Valid", "Invalid")</f>
        <v>Valid</v>
      </c>
      <c r="L10060" t="str">
        <f t="shared" si="785"/>
        <v>1</v>
      </c>
      <c r="M10060" t="str">
        <f t="shared" si="786"/>
        <v>2023</v>
      </c>
      <c r="N10060">
        <f t="shared" si="787"/>
        <v>153846.94</v>
      </c>
      <c r="O10060">
        <f t="shared" si="788"/>
        <v>153846.94</v>
      </c>
      <c r="P10060" t="str">
        <f t="shared" si="789"/>
        <v/>
      </c>
      <c r="Q10060" s="48" t="str">
        <f>IF(O10060="","",
   IF(OR(O10060&lt;EDA_Outlier_Analysis!$C$10, O10060&gt;EDA_Outlier_Analysis!$C$11),
      "Outlier",
      "Normal"))</f>
        <v>Normal</v>
      </c>
      <c r="R10060" t="str">
        <f>IF(P10060="","",
   IF(OR(P10060 &lt; EDA_Outlier_Analysis!$F$7, P10060 &gt; EDA_Outlier_Analysis!$F$8),
      "Outlier",
      "Normal"))</f>
        <v/>
      </c>
      <c r="S10060" t="str">
        <f>IF(N10060="","",
   IF(OR(N10060 &lt;EDA_Outlier_Analysis!$I$10, N10060 &gt; EDA_Outlier_Analysis!$I$11),
      "Outlier",
      "Normal"))</f>
        <v>Normal</v>
      </c>
    </row>
    <row r="10061" spans="1:19">
      <c r="A10061" t="s">
        <v>21091</v>
      </c>
      <c r="B10061" s="4">
        <v>45088</v>
      </c>
      <c r="C10061" s="2">
        <v>251640.19</v>
      </c>
      <c r="D10061" t="s">
        <v>849</v>
      </c>
      <c r="E10061" t="s">
        <v>853</v>
      </c>
      <c r="F10061" t="s">
        <v>11</v>
      </c>
      <c r="G10061" t="s">
        <v>31</v>
      </c>
      <c r="H10061" t="s">
        <v>295</v>
      </c>
      <c r="J10061" t="s">
        <v>21092</v>
      </c>
      <c r="K10061" t="str">
        <f>IF(COUNTIF(Customers!A:A, H10061)&gt;0, "Valid", "Invalid")</f>
        <v>Valid</v>
      </c>
      <c r="L10061" t="str">
        <f t="shared" si="785"/>
        <v>6</v>
      </c>
      <c r="M10061" t="str">
        <f t="shared" si="786"/>
        <v>2023</v>
      </c>
      <c r="N10061">
        <f t="shared" si="787"/>
        <v>251640.19</v>
      </c>
      <c r="O10061">
        <f t="shared" si="788"/>
        <v>251640.19</v>
      </c>
      <c r="P10061" t="str">
        <f t="shared" si="789"/>
        <v/>
      </c>
      <c r="Q10061" s="48" t="str">
        <f>IF(O10061="","",
   IF(OR(O10061&lt;EDA_Outlier_Analysis!$C$10, O10061&gt;EDA_Outlier_Analysis!$C$11),
      "Outlier",
      "Normal"))</f>
        <v>Normal</v>
      </c>
      <c r="R10061" t="str">
        <f>IF(P10061="","",
   IF(OR(P10061 &lt; EDA_Outlier_Analysis!$F$7, P10061 &gt; EDA_Outlier_Analysis!$F$8),
      "Outlier",
      "Normal"))</f>
        <v/>
      </c>
      <c r="S10061" t="str">
        <f>IF(N10061="","",
   IF(OR(N10061 &lt;EDA_Outlier_Analysis!$I$10, N10061 &gt; EDA_Outlier_Analysis!$I$11),
      "Outlier",
      "Normal"))</f>
        <v>Normal</v>
      </c>
    </row>
    <row r="10062" spans="1:19">
      <c r="A10062" t="s">
        <v>21093</v>
      </c>
      <c r="B10062" s="4">
        <v>45290</v>
      </c>
      <c r="C10062" s="2">
        <v>229260.27</v>
      </c>
      <c r="D10062" t="s">
        <v>849</v>
      </c>
      <c r="E10062" t="s">
        <v>853</v>
      </c>
      <c r="F10062" t="s">
        <v>9</v>
      </c>
      <c r="G10062" t="s">
        <v>34</v>
      </c>
      <c r="H10062" t="s">
        <v>141</v>
      </c>
      <c r="J10062" t="s">
        <v>21094</v>
      </c>
      <c r="K10062" t="str">
        <f>IF(COUNTIF(Customers!A:A, H10062)&gt;0, "Valid", "Invalid")</f>
        <v>Valid</v>
      </c>
      <c r="L10062" t="str">
        <f t="shared" si="785"/>
        <v>12</v>
      </c>
      <c r="M10062" t="str">
        <f t="shared" si="786"/>
        <v>2023</v>
      </c>
      <c r="N10062">
        <f t="shared" si="787"/>
        <v>229260.27</v>
      </c>
      <c r="O10062">
        <f t="shared" si="788"/>
        <v>229260.27</v>
      </c>
      <c r="P10062" t="str">
        <f t="shared" si="789"/>
        <v/>
      </c>
      <c r="Q10062" s="48" t="str">
        <f>IF(O10062="","",
   IF(OR(O10062&lt;EDA_Outlier_Analysis!$C$10, O10062&gt;EDA_Outlier_Analysis!$C$11),
      "Outlier",
      "Normal"))</f>
        <v>Normal</v>
      </c>
      <c r="R10062" t="str">
        <f>IF(P10062="","",
   IF(OR(P10062 &lt; EDA_Outlier_Analysis!$F$7, P10062 &gt; EDA_Outlier_Analysis!$F$8),
      "Outlier",
      "Normal"))</f>
        <v/>
      </c>
      <c r="S10062" t="str">
        <f>IF(N10062="","",
   IF(OR(N10062 &lt;EDA_Outlier_Analysis!$I$10, N10062 &gt; EDA_Outlier_Analysis!$I$11),
      "Outlier",
      "Normal"))</f>
        <v>Normal</v>
      </c>
    </row>
    <row r="10063" spans="1:19">
      <c r="A10063" t="s">
        <v>21095</v>
      </c>
      <c r="B10063" s="4">
        <v>45211</v>
      </c>
      <c r="C10063" s="2">
        <v>-35944.370000000003</v>
      </c>
      <c r="D10063" t="s">
        <v>840</v>
      </c>
      <c r="E10063" t="s">
        <v>856</v>
      </c>
      <c r="F10063" t="s">
        <v>9</v>
      </c>
      <c r="G10063" t="s">
        <v>24</v>
      </c>
      <c r="I10063" t="s">
        <v>1083</v>
      </c>
      <c r="J10063" t="s">
        <v>21096</v>
      </c>
      <c r="K10063" t="str">
        <f>IF(COUNTIF(Customers!A:A, H10063)&gt;0, "Valid", "Invalid")</f>
        <v>Invalid</v>
      </c>
      <c r="L10063" t="str">
        <f t="shared" si="785"/>
        <v>10</v>
      </c>
      <c r="M10063" t="str">
        <f t="shared" si="786"/>
        <v>2023</v>
      </c>
      <c r="N10063">
        <f t="shared" si="787"/>
        <v>-35944.370000000003</v>
      </c>
      <c r="O10063" t="str">
        <f t="shared" si="788"/>
        <v/>
      </c>
      <c r="P10063">
        <f t="shared" si="789"/>
        <v>35944.370000000003</v>
      </c>
      <c r="Q10063" s="48" t="str">
        <f>IF(O10063="","",
   IF(OR(O10063&lt;EDA_Outlier_Analysis!$C$10, O10063&gt;EDA_Outlier_Analysis!$C$11),
      "Outlier",
      "Normal"))</f>
        <v/>
      </c>
      <c r="R10063" t="str">
        <f>IF(P10063="","",
   IF(OR(P10063 &lt; EDA_Outlier_Analysis!$F$7, P10063 &gt; EDA_Outlier_Analysis!$F$8),
      "Outlier",
      "Normal"))</f>
        <v>Normal</v>
      </c>
      <c r="S10063" t="str">
        <f>IF(N10063="","",
   IF(OR(N10063 &lt;EDA_Outlier_Analysis!$I$10, N10063 &gt; EDA_Outlier_Analysis!$I$11),
      "Outlier",
      "Normal"))</f>
        <v>Normal</v>
      </c>
    </row>
    <row r="10064" spans="1:19">
      <c r="A10064" t="s">
        <v>21097</v>
      </c>
      <c r="B10064" s="4">
        <v>45057</v>
      </c>
      <c r="C10064" s="2">
        <v>-56554.19</v>
      </c>
      <c r="D10064" t="s">
        <v>840</v>
      </c>
      <c r="E10064" t="s">
        <v>856</v>
      </c>
      <c r="F10064" t="s">
        <v>11</v>
      </c>
      <c r="G10064" t="s">
        <v>34</v>
      </c>
      <c r="I10064" t="s">
        <v>909</v>
      </c>
      <c r="J10064" t="s">
        <v>21098</v>
      </c>
      <c r="K10064" t="str">
        <f>IF(COUNTIF(Customers!A:A, H10064)&gt;0, "Valid", "Invalid")</f>
        <v>Invalid</v>
      </c>
      <c r="L10064" t="str">
        <f t="shared" si="785"/>
        <v>5</v>
      </c>
      <c r="M10064" t="str">
        <f t="shared" si="786"/>
        <v>2023</v>
      </c>
      <c r="N10064">
        <f t="shared" si="787"/>
        <v>-56554.19</v>
      </c>
      <c r="O10064" t="str">
        <f t="shared" si="788"/>
        <v/>
      </c>
      <c r="P10064">
        <f t="shared" si="789"/>
        <v>56554.19</v>
      </c>
      <c r="Q10064" s="48" t="str">
        <f>IF(O10064="","",
   IF(OR(O10064&lt;EDA_Outlier_Analysis!$C$10, O10064&gt;EDA_Outlier_Analysis!$C$11),
      "Outlier",
      "Normal"))</f>
        <v/>
      </c>
      <c r="R10064" t="str">
        <f>IF(P10064="","",
   IF(OR(P10064 &lt; EDA_Outlier_Analysis!$F$7, P10064 &gt; EDA_Outlier_Analysis!$F$8),
      "Outlier",
      "Normal"))</f>
        <v>Outlier</v>
      </c>
      <c r="S10064" t="str">
        <f>IF(N10064="","",
   IF(OR(N10064 &lt;EDA_Outlier_Analysis!$I$10, N10064 &gt; EDA_Outlier_Analysis!$I$11),
      "Outlier",
      "Normal"))</f>
        <v>Normal</v>
      </c>
    </row>
    <row r="10065" spans="1:19">
      <c r="A10065" t="s">
        <v>21099</v>
      </c>
      <c r="B10065" s="4">
        <v>45128</v>
      </c>
      <c r="C10065" s="2">
        <v>143180.07</v>
      </c>
      <c r="D10065" t="s">
        <v>849</v>
      </c>
      <c r="E10065" t="s">
        <v>850</v>
      </c>
      <c r="F10065" t="s">
        <v>10</v>
      </c>
      <c r="G10065" t="s">
        <v>31</v>
      </c>
      <c r="H10065" t="s">
        <v>227</v>
      </c>
      <c r="J10065" t="s">
        <v>21100</v>
      </c>
      <c r="K10065" t="str">
        <f>IF(COUNTIF(Customers!A:A, H10065)&gt;0, "Valid", "Invalid")</f>
        <v>Valid</v>
      </c>
      <c r="L10065" t="str">
        <f t="shared" si="785"/>
        <v>7</v>
      </c>
      <c r="M10065" t="str">
        <f t="shared" si="786"/>
        <v>2023</v>
      </c>
      <c r="N10065">
        <f t="shared" si="787"/>
        <v>143180.07</v>
      </c>
      <c r="O10065">
        <f t="shared" si="788"/>
        <v>143180.07</v>
      </c>
      <c r="P10065" t="str">
        <f t="shared" si="789"/>
        <v/>
      </c>
      <c r="Q10065" s="48" t="str">
        <f>IF(O10065="","",
   IF(OR(O10065&lt;EDA_Outlier_Analysis!$C$10, O10065&gt;EDA_Outlier_Analysis!$C$11),
      "Outlier",
      "Normal"))</f>
        <v>Normal</v>
      </c>
      <c r="R10065" t="str">
        <f>IF(P10065="","",
   IF(OR(P10065 &lt; EDA_Outlier_Analysis!$F$7, P10065 &gt; EDA_Outlier_Analysis!$F$8),
      "Outlier",
      "Normal"))</f>
        <v/>
      </c>
      <c r="S10065" t="str">
        <f>IF(N10065="","",
   IF(OR(N10065 &lt;EDA_Outlier_Analysis!$I$10, N10065 &gt; EDA_Outlier_Analysis!$I$11),
      "Outlier",
      "Normal"))</f>
        <v>Normal</v>
      </c>
    </row>
    <row r="10066" spans="1:19">
      <c r="A10066" t="s">
        <v>21101</v>
      </c>
      <c r="B10066" s="4">
        <v>44757</v>
      </c>
      <c r="C10066" s="2">
        <v>-2084.73</v>
      </c>
      <c r="D10066" t="s">
        <v>840</v>
      </c>
      <c r="E10066" t="s">
        <v>841</v>
      </c>
      <c r="F10066" t="s">
        <v>10</v>
      </c>
      <c r="G10066" t="s">
        <v>31</v>
      </c>
      <c r="I10066" t="s">
        <v>1317</v>
      </c>
      <c r="J10066" t="s">
        <v>21102</v>
      </c>
      <c r="K10066" t="str">
        <f>IF(COUNTIF(Customers!A:A, H10066)&gt;0, "Valid", "Invalid")</f>
        <v>Invalid</v>
      </c>
      <c r="L10066" t="str">
        <f t="shared" si="785"/>
        <v>7</v>
      </c>
      <c r="M10066" t="str">
        <f t="shared" si="786"/>
        <v>2022</v>
      </c>
      <c r="N10066">
        <f t="shared" si="787"/>
        <v>-2084.73</v>
      </c>
      <c r="O10066" t="str">
        <f t="shared" si="788"/>
        <v/>
      </c>
      <c r="P10066">
        <f t="shared" si="789"/>
        <v>2084.73</v>
      </c>
      <c r="Q10066" s="48" t="str">
        <f>IF(O10066="","",
   IF(OR(O10066&lt;EDA_Outlier_Analysis!$C$10, O10066&gt;EDA_Outlier_Analysis!$C$11),
      "Outlier",
      "Normal"))</f>
        <v/>
      </c>
      <c r="R10066" t="str">
        <f>IF(P10066="","",
   IF(OR(P10066 &lt; EDA_Outlier_Analysis!$F$7, P10066 &gt; EDA_Outlier_Analysis!$F$8),
      "Outlier",
      "Normal"))</f>
        <v>Outlier</v>
      </c>
      <c r="S10066" t="str">
        <f>IF(N10066="","",
   IF(OR(N10066 &lt;EDA_Outlier_Analysis!$I$10, N10066 &gt; EDA_Outlier_Analysis!$I$11),
      "Outlier",
      "Normal"))</f>
        <v>Normal</v>
      </c>
    </row>
    <row r="10067" spans="1:19">
      <c r="A10067" t="s">
        <v>21103</v>
      </c>
      <c r="B10067" s="4">
        <v>44868</v>
      </c>
      <c r="C10067" s="2">
        <v>186973.58</v>
      </c>
      <c r="D10067" t="s">
        <v>849</v>
      </c>
      <c r="E10067" t="s">
        <v>850</v>
      </c>
      <c r="F10067" t="s">
        <v>11</v>
      </c>
      <c r="G10067" t="s">
        <v>24</v>
      </c>
      <c r="H10067" t="s">
        <v>271</v>
      </c>
      <c r="J10067" t="s">
        <v>21104</v>
      </c>
      <c r="K10067" t="str">
        <f>IF(COUNTIF(Customers!A:A, H10067)&gt;0, "Valid", "Invalid")</f>
        <v>Valid</v>
      </c>
      <c r="L10067" t="str">
        <f t="shared" si="785"/>
        <v>11</v>
      </c>
      <c r="M10067" t="str">
        <f t="shared" si="786"/>
        <v>2022</v>
      </c>
      <c r="N10067">
        <f t="shared" si="787"/>
        <v>186973.58</v>
      </c>
      <c r="O10067">
        <f t="shared" si="788"/>
        <v>186973.58</v>
      </c>
      <c r="P10067" t="str">
        <f t="shared" si="789"/>
        <v/>
      </c>
      <c r="Q10067" s="48" t="str">
        <f>IF(O10067="","",
   IF(OR(O10067&lt;EDA_Outlier_Analysis!$C$10, O10067&gt;EDA_Outlier_Analysis!$C$11),
      "Outlier",
      "Normal"))</f>
        <v>Normal</v>
      </c>
      <c r="R10067" t="str">
        <f>IF(P10067="","",
   IF(OR(P10067 &lt; EDA_Outlier_Analysis!$F$7, P10067 &gt; EDA_Outlier_Analysis!$F$8),
      "Outlier",
      "Normal"))</f>
        <v/>
      </c>
      <c r="S10067" t="str">
        <f>IF(N10067="","",
   IF(OR(N10067 &lt;EDA_Outlier_Analysis!$I$10, N10067 &gt; EDA_Outlier_Analysis!$I$11),
      "Outlier",
      "Normal"))</f>
        <v>Normal</v>
      </c>
    </row>
    <row r="10068" spans="1:19">
      <c r="A10068" t="s">
        <v>21105</v>
      </c>
      <c r="B10068" s="4">
        <v>44638</v>
      </c>
      <c r="C10068" s="2">
        <v>-23145.11</v>
      </c>
      <c r="D10068" t="s">
        <v>840</v>
      </c>
      <c r="E10068" t="s">
        <v>905</v>
      </c>
      <c r="F10068" t="s">
        <v>10</v>
      </c>
      <c r="G10068" t="s">
        <v>34</v>
      </c>
      <c r="I10068" t="s">
        <v>2752</v>
      </c>
      <c r="J10068" t="s">
        <v>21106</v>
      </c>
      <c r="K10068" t="str">
        <f>IF(COUNTIF(Customers!A:A, H10068)&gt;0, "Valid", "Invalid")</f>
        <v>Invalid</v>
      </c>
      <c r="L10068" t="str">
        <f t="shared" si="785"/>
        <v>3</v>
      </c>
      <c r="M10068" t="str">
        <f t="shared" si="786"/>
        <v>2022</v>
      </c>
      <c r="N10068">
        <f t="shared" si="787"/>
        <v>-23145.11</v>
      </c>
      <c r="O10068" t="str">
        <f t="shared" si="788"/>
        <v/>
      </c>
      <c r="P10068">
        <f t="shared" si="789"/>
        <v>23145.11</v>
      </c>
      <c r="Q10068" s="48" t="str">
        <f>IF(O10068="","",
   IF(OR(O10068&lt;EDA_Outlier_Analysis!$C$10, O10068&gt;EDA_Outlier_Analysis!$C$11),
      "Outlier",
      "Normal"))</f>
        <v/>
      </c>
      <c r="R10068" t="str">
        <f>IF(P10068="","",
   IF(OR(P10068 &lt; EDA_Outlier_Analysis!$F$7, P10068 &gt; EDA_Outlier_Analysis!$F$8),
      "Outlier",
      "Normal"))</f>
        <v>Outlier</v>
      </c>
      <c r="S10068" t="str">
        <f>IF(N10068="","",
   IF(OR(N10068 &lt;EDA_Outlier_Analysis!$I$10, N10068 &gt; EDA_Outlier_Analysis!$I$11),
      "Outlier",
      "Normal"))</f>
        <v>Normal</v>
      </c>
    </row>
    <row r="10069" spans="1:19">
      <c r="A10069" t="s">
        <v>21107</v>
      </c>
      <c r="B10069" s="4">
        <v>45127</v>
      </c>
      <c r="C10069" s="2">
        <v>-22655.61</v>
      </c>
      <c r="D10069" t="s">
        <v>840</v>
      </c>
      <c r="E10069" t="s">
        <v>864</v>
      </c>
      <c r="F10069" t="s">
        <v>10</v>
      </c>
      <c r="G10069" t="s">
        <v>34</v>
      </c>
      <c r="I10069" t="s">
        <v>4561</v>
      </c>
      <c r="J10069" t="s">
        <v>21108</v>
      </c>
      <c r="K10069" t="str">
        <f>IF(COUNTIF(Customers!A:A, H10069)&gt;0, "Valid", "Invalid")</f>
        <v>Invalid</v>
      </c>
      <c r="L10069" t="str">
        <f t="shared" si="785"/>
        <v>7</v>
      </c>
      <c r="M10069" t="str">
        <f t="shared" si="786"/>
        <v>2023</v>
      </c>
      <c r="N10069">
        <f t="shared" si="787"/>
        <v>-22655.61</v>
      </c>
      <c r="O10069" t="str">
        <f t="shared" si="788"/>
        <v/>
      </c>
      <c r="P10069">
        <f t="shared" si="789"/>
        <v>22655.61</v>
      </c>
      <c r="Q10069" s="48" t="str">
        <f>IF(O10069="","",
   IF(OR(O10069&lt;EDA_Outlier_Analysis!$C$10, O10069&gt;EDA_Outlier_Analysis!$C$11),
      "Outlier",
      "Normal"))</f>
        <v/>
      </c>
      <c r="R10069" t="str">
        <f>IF(P10069="","",
   IF(OR(P10069 &lt; EDA_Outlier_Analysis!$F$7, P10069 &gt; EDA_Outlier_Analysis!$F$8),
      "Outlier",
      "Normal"))</f>
        <v>Outlier</v>
      </c>
      <c r="S10069" t="str">
        <f>IF(N10069="","",
   IF(OR(N10069 &lt;EDA_Outlier_Analysis!$I$10, N10069 &gt; EDA_Outlier_Analysis!$I$11),
      "Outlier",
      "Normal"))</f>
        <v>Normal</v>
      </c>
    </row>
    <row r="10070" spans="1:19">
      <c r="A10070" t="s">
        <v>21109</v>
      </c>
      <c r="B10070" s="4">
        <v>45150</v>
      </c>
      <c r="C10070" s="2">
        <v>139567.63</v>
      </c>
      <c r="D10070" t="s">
        <v>849</v>
      </c>
      <c r="E10070" t="s">
        <v>853</v>
      </c>
      <c r="F10070" t="s">
        <v>10</v>
      </c>
      <c r="G10070" t="s">
        <v>20</v>
      </c>
      <c r="H10070" t="s">
        <v>281</v>
      </c>
      <c r="J10070" t="s">
        <v>21110</v>
      </c>
      <c r="K10070" t="str">
        <f>IF(COUNTIF(Customers!A:A, H10070)&gt;0, "Valid", "Invalid")</f>
        <v>Valid</v>
      </c>
      <c r="L10070" t="str">
        <f t="shared" si="785"/>
        <v>8</v>
      </c>
      <c r="M10070" t="str">
        <f t="shared" si="786"/>
        <v>2023</v>
      </c>
      <c r="N10070">
        <f t="shared" si="787"/>
        <v>139567.63</v>
      </c>
      <c r="O10070">
        <f t="shared" si="788"/>
        <v>139567.63</v>
      </c>
      <c r="P10070" t="str">
        <f t="shared" si="789"/>
        <v/>
      </c>
      <c r="Q10070" s="48" t="str">
        <f>IF(O10070="","",
   IF(OR(O10070&lt;EDA_Outlier_Analysis!$C$10, O10070&gt;EDA_Outlier_Analysis!$C$11),
      "Outlier",
      "Normal"))</f>
        <v>Normal</v>
      </c>
      <c r="R10070" t="str">
        <f>IF(P10070="","",
   IF(OR(P10070 &lt; EDA_Outlier_Analysis!$F$7, P10070 &gt; EDA_Outlier_Analysis!$F$8),
      "Outlier",
      "Normal"))</f>
        <v/>
      </c>
      <c r="S10070" t="str">
        <f>IF(N10070="","",
   IF(OR(N10070 &lt;EDA_Outlier_Analysis!$I$10, N10070 &gt; EDA_Outlier_Analysis!$I$11),
      "Outlier",
      "Normal"))</f>
        <v>Normal</v>
      </c>
    </row>
    <row r="10071" spans="1:19">
      <c r="A10071" t="s">
        <v>21111</v>
      </c>
      <c r="B10071" s="4">
        <v>45289</v>
      </c>
      <c r="C10071" s="2">
        <v>190821.29</v>
      </c>
      <c r="D10071" t="s">
        <v>849</v>
      </c>
      <c r="E10071" t="s">
        <v>853</v>
      </c>
      <c r="F10071" t="s">
        <v>9</v>
      </c>
      <c r="G10071" t="s">
        <v>34</v>
      </c>
      <c r="H10071" t="s">
        <v>723</v>
      </c>
      <c r="J10071" t="s">
        <v>21112</v>
      </c>
      <c r="K10071" t="str">
        <f>IF(COUNTIF(Customers!A:A, H10071)&gt;0, "Valid", "Invalid")</f>
        <v>Valid</v>
      </c>
      <c r="L10071" t="str">
        <f t="shared" si="785"/>
        <v>12</v>
      </c>
      <c r="M10071" t="str">
        <f t="shared" si="786"/>
        <v>2023</v>
      </c>
      <c r="N10071">
        <f t="shared" si="787"/>
        <v>190821.29</v>
      </c>
      <c r="O10071">
        <f t="shared" si="788"/>
        <v>190821.29</v>
      </c>
      <c r="P10071" t="str">
        <f t="shared" si="789"/>
        <v/>
      </c>
      <c r="Q10071" s="48" t="str">
        <f>IF(O10071="","",
   IF(OR(O10071&lt;EDA_Outlier_Analysis!$C$10, O10071&gt;EDA_Outlier_Analysis!$C$11),
      "Outlier",
      "Normal"))</f>
        <v>Normal</v>
      </c>
      <c r="R10071" t="str">
        <f>IF(P10071="","",
   IF(OR(P10071 &lt; EDA_Outlier_Analysis!$F$7, P10071 &gt; EDA_Outlier_Analysis!$F$8),
      "Outlier",
      "Normal"))</f>
        <v/>
      </c>
      <c r="S10071" t="str">
        <f>IF(N10071="","",
   IF(OR(N10071 &lt;EDA_Outlier_Analysis!$I$10, N10071 &gt; EDA_Outlier_Analysis!$I$11),
      "Outlier",
      "Normal"))</f>
        <v>Normal</v>
      </c>
    </row>
    <row r="10072" spans="1:19">
      <c r="A10072" t="s">
        <v>21113</v>
      </c>
      <c r="B10072" s="4">
        <v>45065</v>
      </c>
      <c r="C10072" s="2">
        <v>171998.2</v>
      </c>
      <c r="D10072" t="s">
        <v>849</v>
      </c>
      <c r="E10072" t="s">
        <v>853</v>
      </c>
      <c r="F10072" t="s">
        <v>9</v>
      </c>
      <c r="G10072" t="s">
        <v>24</v>
      </c>
      <c r="H10072" t="s">
        <v>533</v>
      </c>
      <c r="J10072" t="s">
        <v>21114</v>
      </c>
      <c r="K10072" t="str">
        <f>IF(COUNTIF(Customers!A:A, H10072)&gt;0, "Valid", "Invalid")</f>
        <v>Valid</v>
      </c>
      <c r="L10072" t="str">
        <f t="shared" si="785"/>
        <v>5</v>
      </c>
      <c r="M10072" t="str">
        <f t="shared" si="786"/>
        <v>2023</v>
      </c>
      <c r="N10072">
        <f t="shared" si="787"/>
        <v>171998.2</v>
      </c>
      <c r="O10072">
        <f t="shared" si="788"/>
        <v>171998.2</v>
      </c>
      <c r="P10072" t="str">
        <f t="shared" si="789"/>
        <v/>
      </c>
      <c r="Q10072" s="48" t="str">
        <f>IF(O10072="","",
   IF(OR(O10072&lt;EDA_Outlier_Analysis!$C$10, O10072&gt;EDA_Outlier_Analysis!$C$11),
      "Outlier",
      "Normal"))</f>
        <v>Normal</v>
      </c>
      <c r="R10072" t="str">
        <f>IF(P10072="","",
   IF(OR(P10072 &lt; EDA_Outlier_Analysis!$F$7, P10072 &gt; EDA_Outlier_Analysis!$F$8),
      "Outlier",
      "Normal"))</f>
        <v/>
      </c>
      <c r="S10072" t="str">
        <f>IF(N10072="","",
   IF(OR(N10072 &lt;EDA_Outlier_Analysis!$I$10, N10072 &gt; EDA_Outlier_Analysis!$I$11),
      "Outlier",
      "Normal"))</f>
        <v>Normal</v>
      </c>
    </row>
    <row r="10073" spans="1:19">
      <c r="A10073" t="s">
        <v>21115</v>
      </c>
      <c r="B10073" s="4">
        <v>45003</v>
      </c>
      <c r="C10073" s="2">
        <v>-63120.35</v>
      </c>
      <c r="D10073" t="s">
        <v>840</v>
      </c>
      <c r="E10073" t="s">
        <v>841</v>
      </c>
      <c r="F10073" t="s">
        <v>11</v>
      </c>
      <c r="G10073" t="s">
        <v>24</v>
      </c>
      <c r="I10073" t="s">
        <v>1443</v>
      </c>
      <c r="J10073" t="s">
        <v>21116</v>
      </c>
      <c r="K10073" t="str">
        <f>IF(COUNTIF(Customers!A:A, H10073)&gt;0, "Valid", "Invalid")</f>
        <v>Invalid</v>
      </c>
      <c r="L10073" t="str">
        <f t="shared" si="785"/>
        <v>3</v>
      </c>
      <c r="M10073" t="str">
        <f t="shared" si="786"/>
        <v>2023</v>
      </c>
      <c r="N10073">
        <f t="shared" si="787"/>
        <v>-63120.35</v>
      </c>
      <c r="O10073" t="str">
        <f t="shared" si="788"/>
        <v/>
      </c>
      <c r="P10073">
        <f t="shared" si="789"/>
        <v>63120.35</v>
      </c>
      <c r="Q10073" s="48" t="str">
        <f>IF(O10073="","",
   IF(OR(O10073&lt;EDA_Outlier_Analysis!$C$10, O10073&gt;EDA_Outlier_Analysis!$C$11),
      "Outlier",
      "Normal"))</f>
        <v/>
      </c>
      <c r="R10073" t="str">
        <f>IF(P10073="","",
   IF(OR(P10073 &lt; EDA_Outlier_Analysis!$F$7, P10073 &gt; EDA_Outlier_Analysis!$F$8),
      "Outlier",
      "Normal"))</f>
        <v>Outlier</v>
      </c>
      <c r="S10073" t="str">
        <f>IF(N10073="","",
   IF(OR(N10073 &lt;EDA_Outlier_Analysis!$I$10, N10073 &gt; EDA_Outlier_Analysis!$I$11),
      "Outlier",
      "Normal"))</f>
        <v>Normal</v>
      </c>
    </row>
    <row r="10074" spans="1:19">
      <c r="A10074" t="s">
        <v>21117</v>
      </c>
      <c r="B10074" s="4">
        <v>44798</v>
      </c>
      <c r="C10074" s="2">
        <v>186327.79</v>
      </c>
      <c r="D10074" t="s">
        <v>849</v>
      </c>
      <c r="E10074" t="s">
        <v>853</v>
      </c>
      <c r="F10074" t="s">
        <v>11</v>
      </c>
      <c r="G10074" t="s">
        <v>31</v>
      </c>
      <c r="H10074" t="s">
        <v>521</v>
      </c>
      <c r="J10074" t="s">
        <v>21118</v>
      </c>
      <c r="K10074" t="str">
        <f>IF(COUNTIF(Customers!A:A, H10074)&gt;0, "Valid", "Invalid")</f>
        <v>Valid</v>
      </c>
      <c r="L10074" t="str">
        <f t="shared" si="785"/>
        <v>8</v>
      </c>
      <c r="M10074" t="str">
        <f t="shared" si="786"/>
        <v>2022</v>
      </c>
      <c r="N10074">
        <f t="shared" si="787"/>
        <v>186327.79</v>
      </c>
      <c r="O10074">
        <f t="shared" si="788"/>
        <v>186327.79</v>
      </c>
      <c r="P10074" t="str">
        <f t="shared" si="789"/>
        <v/>
      </c>
      <c r="Q10074" s="48" t="str">
        <f>IF(O10074="","",
   IF(OR(O10074&lt;EDA_Outlier_Analysis!$C$10, O10074&gt;EDA_Outlier_Analysis!$C$11),
      "Outlier",
      "Normal"))</f>
        <v>Normal</v>
      </c>
      <c r="R10074" t="str">
        <f>IF(P10074="","",
   IF(OR(P10074 &lt; EDA_Outlier_Analysis!$F$7, P10074 &gt; EDA_Outlier_Analysis!$F$8),
      "Outlier",
      "Normal"))</f>
        <v/>
      </c>
      <c r="S10074" t="str">
        <f>IF(N10074="","",
   IF(OR(N10074 &lt;EDA_Outlier_Analysis!$I$10, N10074 &gt; EDA_Outlier_Analysis!$I$11),
      "Outlier",
      "Normal"))</f>
        <v>Normal</v>
      </c>
    </row>
    <row r="10075" spans="1:19">
      <c r="A10075" t="s">
        <v>21119</v>
      </c>
      <c r="B10075" s="4">
        <v>45272</v>
      </c>
      <c r="C10075" s="2">
        <v>-19982.07</v>
      </c>
      <c r="D10075" t="s">
        <v>840</v>
      </c>
      <c r="E10075" t="s">
        <v>856</v>
      </c>
      <c r="F10075" t="s">
        <v>11</v>
      </c>
      <c r="G10075" t="s">
        <v>34</v>
      </c>
      <c r="I10075" t="s">
        <v>1448</v>
      </c>
      <c r="J10075" t="s">
        <v>21120</v>
      </c>
      <c r="K10075" t="str">
        <f>IF(COUNTIF(Customers!A:A, H10075)&gt;0, "Valid", "Invalid")</f>
        <v>Invalid</v>
      </c>
      <c r="L10075" t="str">
        <f t="shared" si="785"/>
        <v>12</v>
      </c>
      <c r="M10075" t="str">
        <f t="shared" si="786"/>
        <v>2023</v>
      </c>
      <c r="N10075">
        <f t="shared" si="787"/>
        <v>-19982.07</v>
      </c>
      <c r="O10075" t="str">
        <f t="shared" si="788"/>
        <v/>
      </c>
      <c r="P10075">
        <f t="shared" si="789"/>
        <v>19982.07</v>
      </c>
      <c r="Q10075" s="48" t="str">
        <f>IF(O10075="","",
   IF(OR(O10075&lt;EDA_Outlier_Analysis!$C$10, O10075&gt;EDA_Outlier_Analysis!$C$11),
      "Outlier",
      "Normal"))</f>
        <v/>
      </c>
      <c r="R10075" t="str">
        <f>IF(P10075="","",
   IF(OR(P10075 &lt; EDA_Outlier_Analysis!$F$7, P10075 &gt; EDA_Outlier_Analysis!$F$8),
      "Outlier",
      "Normal"))</f>
        <v>Outlier</v>
      </c>
      <c r="S10075" t="str">
        <f>IF(N10075="","",
   IF(OR(N10075 &lt;EDA_Outlier_Analysis!$I$10, N10075 &gt; EDA_Outlier_Analysis!$I$11),
      "Outlier",
      "Normal"))</f>
        <v>Normal</v>
      </c>
    </row>
    <row r="10076" spans="1:19">
      <c r="A10076" t="s">
        <v>21121</v>
      </c>
      <c r="B10076" s="4">
        <v>44867</v>
      </c>
      <c r="C10076" s="2">
        <v>216581.87</v>
      </c>
      <c r="D10076" t="s">
        <v>849</v>
      </c>
      <c r="E10076" t="s">
        <v>850</v>
      </c>
      <c r="F10076" t="s">
        <v>11</v>
      </c>
      <c r="G10076" t="s">
        <v>31</v>
      </c>
      <c r="H10076" t="s">
        <v>55</v>
      </c>
      <c r="J10076" t="s">
        <v>21122</v>
      </c>
      <c r="K10076" t="str">
        <f>IF(COUNTIF(Customers!A:A, H10076)&gt;0, "Valid", "Invalid")</f>
        <v>Valid</v>
      </c>
      <c r="L10076" t="str">
        <f t="shared" si="785"/>
        <v>11</v>
      </c>
      <c r="M10076" t="str">
        <f t="shared" si="786"/>
        <v>2022</v>
      </c>
      <c r="N10076">
        <f t="shared" si="787"/>
        <v>216581.87</v>
      </c>
      <c r="O10076">
        <f t="shared" si="788"/>
        <v>216581.87</v>
      </c>
      <c r="P10076" t="str">
        <f t="shared" si="789"/>
        <v/>
      </c>
      <c r="Q10076" s="48" t="str">
        <f>IF(O10076="","",
   IF(OR(O10076&lt;EDA_Outlier_Analysis!$C$10, O10076&gt;EDA_Outlier_Analysis!$C$11),
      "Outlier",
      "Normal"))</f>
        <v>Normal</v>
      </c>
      <c r="R10076" t="str">
        <f>IF(P10076="","",
   IF(OR(P10076 &lt; EDA_Outlier_Analysis!$F$7, P10076 &gt; EDA_Outlier_Analysis!$F$8),
      "Outlier",
      "Normal"))</f>
        <v/>
      </c>
      <c r="S10076" t="str">
        <f>IF(N10076="","",
   IF(OR(N10076 &lt;EDA_Outlier_Analysis!$I$10, N10076 &gt; EDA_Outlier_Analysis!$I$11),
      "Outlier",
      "Normal"))</f>
        <v>Normal</v>
      </c>
    </row>
    <row r="10077" spans="1:19">
      <c r="A10077" t="s">
        <v>21123</v>
      </c>
      <c r="B10077" s="4">
        <v>44662</v>
      </c>
      <c r="C10077" s="2">
        <v>13317.49</v>
      </c>
      <c r="D10077" t="s">
        <v>873</v>
      </c>
      <c r="E10077" t="s">
        <v>873</v>
      </c>
      <c r="F10077" t="s">
        <v>9</v>
      </c>
      <c r="G10077" t="s">
        <v>34</v>
      </c>
      <c r="J10077" t="s">
        <v>21124</v>
      </c>
      <c r="K10077" t="str">
        <f>IF(COUNTIF(Customers!A:A, H10077)&gt;0, "Valid", "Invalid")</f>
        <v>Invalid</v>
      </c>
      <c r="L10077" t="str">
        <f t="shared" si="785"/>
        <v>4</v>
      </c>
      <c r="M10077" t="str">
        <f t="shared" si="786"/>
        <v>2022</v>
      </c>
      <c r="N10077">
        <f t="shared" si="787"/>
        <v>-13317.49</v>
      </c>
      <c r="O10077" t="str">
        <f t="shared" si="788"/>
        <v/>
      </c>
      <c r="P10077" t="str">
        <f t="shared" si="789"/>
        <v/>
      </c>
      <c r="Q10077" s="48" t="str">
        <f>IF(O10077="","",
   IF(OR(O10077&lt;EDA_Outlier_Analysis!$C$10, O10077&gt;EDA_Outlier_Analysis!$C$11),
      "Outlier",
      "Normal"))</f>
        <v/>
      </c>
      <c r="R10077" t="str">
        <f>IF(P10077="","",
   IF(OR(P10077 &lt; EDA_Outlier_Analysis!$F$7, P10077 &gt; EDA_Outlier_Analysis!$F$8),
      "Outlier",
      "Normal"))</f>
        <v/>
      </c>
      <c r="S10077" t="str">
        <f>IF(N10077="","",
   IF(OR(N10077 &lt;EDA_Outlier_Analysis!$I$10, N10077 &gt; EDA_Outlier_Analysis!$I$11),
      "Outlier",
      "Normal"))</f>
        <v>Normal</v>
      </c>
    </row>
    <row r="10078" spans="1:19">
      <c r="A10078" t="s">
        <v>21125</v>
      </c>
      <c r="B10078" s="4">
        <v>44814</v>
      </c>
      <c r="C10078" s="2">
        <v>189646.79</v>
      </c>
      <c r="D10078" t="s">
        <v>849</v>
      </c>
      <c r="E10078" t="s">
        <v>850</v>
      </c>
      <c r="F10078" t="s">
        <v>11</v>
      </c>
      <c r="G10078" t="s">
        <v>31</v>
      </c>
      <c r="H10078" t="s">
        <v>403</v>
      </c>
      <c r="J10078" t="s">
        <v>21126</v>
      </c>
      <c r="K10078" t="str">
        <f>IF(COUNTIF(Customers!A:A, H10078)&gt;0, "Valid", "Invalid")</f>
        <v>Valid</v>
      </c>
      <c r="L10078" t="str">
        <f t="shared" si="785"/>
        <v>9</v>
      </c>
      <c r="M10078" t="str">
        <f t="shared" si="786"/>
        <v>2022</v>
      </c>
      <c r="N10078">
        <f t="shared" si="787"/>
        <v>189646.79</v>
      </c>
      <c r="O10078">
        <f t="shared" si="788"/>
        <v>189646.79</v>
      </c>
      <c r="P10078" t="str">
        <f t="shared" si="789"/>
        <v/>
      </c>
      <c r="Q10078" s="48" t="str">
        <f>IF(O10078="","",
   IF(OR(O10078&lt;EDA_Outlier_Analysis!$C$10, O10078&gt;EDA_Outlier_Analysis!$C$11),
      "Outlier",
      "Normal"))</f>
        <v>Normal</v>
      </c>
      <c r="R10078" t="str">
        <f>IF(P10078="","",
   IF(OR(P10078 &lt; EDA_Outlier_Analysis!$F$7, P10078 &gt; EDA_Outlier_Analysis!$F$8),
      "Outlier",
      "Normal"))</f>
        <v/>
      </c>
      <c r="S10078" t="str">
        <f>IF(N10078="","",
   IF(OR(N10078 &lt;EDA_Outlier_Analysis!$I$10, N10078 &gt; EDA_Outlier_Analysis!$I$11),
      "Outlier",
      "Normal"))</f>
        <v>Normal</v>
      </c>
    </row>
    <row r="10079" spans="1:19">
      <c r="A10079" t="s">
        <v>21127</v>
      </c>
      <c r="B10079" s="4">
        <v>44678</v>
      </c>
      <c r="C10079" s="2">
        <v>168297.81</v>
      </c>
      <c r="D10079" t="s">
        <v>849</v>
      </c>
      <c r="E10079" t="s">
        <v>868</v>
      </c>
      <c r="F10079" t="s">
        <v>11</v>
      </c>
      <c r="G10079" t="s">
        <v>20</v>
      </c>
      <c r="H10079" t="s">
        <v>761</v>
      </c>
      <c r="J10079" t="s">
        <v>21128</v>
      </c>
      <c r="K10079" t="str">
        <f>IF(COUNTIF(Customers!A:A, H10079)&gt;0, "Valid", "Invalid")</f>
        <v>Valid</v>
      </c>
      <c r="L10079" t="str">
        <f t="shared" si="785"/>
        <v>4</v>
      </c>
      <c r="M10079" t="str">
        <f t="shared" si="786"/>
        <v>2022</v>
      </c>
      <c r="N10079">
        <f t="shared" si="787"/>
        <v>168297.81</v>
      </c>
      <c r="O10079">
        <f t="shared" si="788"/>
        <v>168297.81</v>
      </c>
      <c r="P10079" t="str">
        <f t="shared" si="789"/>
        <v/>
      </c>
      <c r="Q10079" s="48" t="str">
        <f>IF(O10079="","",
   IF(OR(O10079&lt;EDA_Outlier_Analysis!$C$10, O10079&gt;EDA_Outlier_Analysis!$C$11),
      "Outlier",
      "Normal"))</f>
        <v>Normal</v>
      </c>
      <c r="R10079" t="str">
        <f>IF(P10079="","",
   IF(OR(P10079 &lt; EDA_Outlier_Analysis!$F$7, P10079 &gt; EDA_Outlier_Analysis!$F$8),
      "Outlier",
      "Normal"))</f>
        <v/>
      </c>
      <c r="S10079" t="str">
        <f>IF(N10079="","",
   IF(OR(N10079 &lt;EDA_Outlier_Analysis!$I$10, N10079 &gt; EDA_Outlier_Analysis!$I$11),
      "Outlier",
      "Normal"))</f>
        <v>Normal</v>
      </c>
    </row>
    <row r="10080" spans="1:19">
      <c r="A10080" t="s">
        <v>21129</v>
      </c>
      <c r="B10080" s="4">
        <v>44719</v>
      </c>
      <c r="C10080" s="2">
        <v>223585.42</v>
      </c>
      <c r="D10080" t="s">
        <v>849</v>
      </c>
      <c r="E10080" t="s">
        <v>853</v>
      </c>
      <c r="F10080" t="s">
        <v>9</v>
      </c>
      <c r="G10080" t="s">
        <v>34</v>
      </c>
      <c r="H10080" t="s">
        <v>279</v>
      </c>
      <c r="J10080" t="s">
        <v>21130</v>
      </c>
      <c r="K10080" t="str">
        <f>IF(COUNTIF(Customers!A:A, H10080)&gt;0, "Valid", "Invalid")</f>
        <v>Valid</v>
      </c>
      <c r="L10080" t="str">
        <f t="shared" si="785"/>
        <v>6</v>
      </c>
      <c r="M10080" t="str">
        <f t="shared" si="786"/>
        <v>2022</v>
      </c>
      <c r="N10080">
        <f t="shared" si="787"/>
        <v>223585.42</v>
      </c>
      <c r="O10080">
        <f t="shared" si="788"/>
        <v>223585.42</v>
      </c>
      <c r="P10080" t="str">
        <f t="shared" si="789"/>
        <v/>
      </c>
      <c r="Q10080" s="48" t="str">
        <f>IF(O10080="","",
   IF(OR(O10080&lt;EDA_Outlier_Analysis!$C$10, O10080&gt;EDA_Outlier_Analysis!$C$11),
      "Outlier",
      "Normal"))</f>
        <v>Normal</v>
      </c>
      <c r="R10080" t="str">
        <f>IF(P10080="","",
   IF(OR(P10080 &lt; EDA_Outlier_Analysis!$F$7, P10080 &gt; EDA_Outlier_Analysis!$F$8),
      "Outlier",
      "Normal"))</f>
        <v/>
      </c>
      <c r="S10080" t="str">
        <f>IF(N10080="","",
   IF(OR(N10080 &lt;EDA_Outlier_Analysis!$I$10, N10080 &gt; EDA_Outlier_Analysis!$I$11),
      "Outlier",
      "Normal"))</f>
        <v>Normal</v>
      </c>
    </row>
    <row r="10081" spans="1:19">
      <c r="A10081" t="s">
        <v>21131</v>
      </c>
      <c r="B10081" s="4">
        <v>44854</v>
      </c>
      <c r="C10081" s="2">
        <v>156005.85999999999</v>
      </c>
      <c r="D10081" t="s">
        <v>849</v>
      </c>
      <c r="E10081" t="s">
        <v>850</v>
      </c>
      <c r="F10081" t="s">
        <v>10</v>
      </c>
      <c r="G10081" t="s">
        <v>20</v>
      </c>
      <c r="H10081" t="s">
        <v>585</v>
      </c>
      <c r="J10081" t="s">
        <v>21132</v>
      </c>
      <c r="K10081" t="str">
        <f>IF(COUNTIF(Customers!A:A, H10081)&gt;0, "Valid", "Invalid")</f>
        <v>Valid</v>
      </c>
      <c r="L10081" t="str">
        <f t="shared" si="785"/>
        <v>10</v>
      </c>
      <c r="M10081" t="str">
        <f t="shared" si="786"/>
        <v>2022</v>
      </c>
      <c r="N10081">
        <f t="shared" si="787"/>
        <v>156005.85999999999</v>
      </c>
      <c r="O10081">
        <f t="shared" si="788"/>
        <v>156005.85999999999</v>
      </c>
      <c r="P10081" t="str">
        <f t="shared" si="789"/>
        <v/>
      </c>
      <c r="Q10081" s="48" t="str">
        <f>IF(O10081="","",
   IF(OR(O10081&lt;EDA_Outlier_Analysis!$C$10, O10081&gt;EDA_Outlier_Analysis!$C$11),
      "Outlier",
      "Normal"))</f>
        <v>Normal</v>
      </c>
      <c r="R10081" t="str">
        <f>IF(P10081="","",
   IF(OR(P10081 &lt; EDA_Outlier_Analysis!$F$7, P10081 &gt; EDA_Outlier_Analysis!$F$8),
      "Outlier",
      "Normal"))</f>
        <v/>
      </c>
      <c r="S10081" t="str">
        <f>IF(N10081="","",
   IF(OR(N10081 &lt;EDA_Outlier_Analysis!$I$10, N10081 &gt; EDA_Outlier_Analysis!$I$11),
      "Outlier",
      "Normal"))</f>
        <v>Normal</v>
      </c>
    </row>
    <row r="10082" spans="1:19">
      <c r="A10082" t="s">
        <v>21133</v>
      </c>
      <c r="B10082" s="4">
        <v>45040</v>
      </c>
      <c r="C10082" s="2">
        <v>-15756.22</v>
      </c>
      <c r="D10082" t="s">
        <v>840</v>
      </c>
      <c r="E10082" t="s">
        <v>856</v>
      </c>
      <c r="F10082" t="s">
        <v>9</v>
      </c>
      <c r="G10082" t="s">
        <v>34</v>
      </c>
      <c r="I10082" t="s">
        <v>1494</v>
      </c>
      <c r="J10082" t="s">
        <v>21134</v>
      </c>
      <c r="K10082" t="str">
        <f>IF(COUNTIF(Customers!A:A, H10082)&gt;0, "Valid", "Invalid")</f>
        <v>Invalid</v>
      </c>
      <c r="L10082" t="str">
        <f t="shared" si="785"/>
        <v>4</v>
      </c>
      <c r="M10082" t="str">
        <f t="shared" si="786"/>
        <v>2023</v>
      </c>
      <c r="N10082">
        <f t="shared" si="787"/>
        <v>-15756.22</v>
      </c>
      <c r="O10082" t="str">
        <f t="shared" si="788"/>
        <v/>
      </c>
      <c r="P10082">
        <f t="shared" si="789"/>
        <v>15756.22</v>
      </c>
      <c r="Q10082" s="48" t="str">
        <f>IF(O10082="","",
   IF(OR(O10082&lt;EDA_Outlier_Analysis!$C$10, O10082&gt;EDA_Outlier_Analysis!$C$11),
      "Outlier",
      "Normal"))</f>
        <v/>
      </c>
      <c r="R10082" t="str">
        <f>IF(P10082="","",
   IF(OR(P10082 &lt; EDA_Outlier_Analysis!$F$7, P10082 &gt; EDA_Outlier_Analysis!$F$8),
      "Outlier",
      "Normal"))</f>
        <v>Outlier</v>
      </c>
      <c r="S10082" t="str">
        <f>IF(N10082="","",
   IF(OR(N10082 &lt;EDA_Outlier_Analysis!$I$10, N10082 &gt; EDA_Outlier_Analysis!$I$11),
      "Outlier",
      "Normal"))</f>
        <v>Normal</v>
      </c>
    </row>
    <row r="10083" spans="1:19">
      <c r="A10083" t="s">
        <v>21135</v>
      </c>
      <c r="B10083" s="4">
        <v>44919</v>
      </c>
      <c r="C10083" s="2">
        <v>-2000</v>
      </c>
      <c r="D10083" t="s">
        <v>840</v>
      </c>
      <c r="E10083" t="s">
        <v>905</v>
      </c>
      <c r="F10083" t="s">
        <v>11</v>
      </c>
      <c r="G10083" t="s">
        <v>24</v>
      </c>
      <c r="I10083" t="s">
        <v>1196</v>
      </c>
      <c r="J10083" t="s">
        <v>21136</v>
      </c>
      <c r="K10083" t="str">
        <f>IF(COUNTIF(Customers!A:A, H10083)&gt;0, "Valid", "Invalid")</f>
        <v>Invalid</v>
      </c>
      <c r="L10083" t="str">
        <f t="shared" si="785"/>
        <v>12</v>
      </c>
      <c r="M10083" t="str">
        <f t="shared" si="786"/>
        <v>2022</v>
      </c>
      <c r="N10083">
        <f t="shared" si="787"/>
        <v>-2000</v>
      </c>
      <c r="O10083" t="str">
        <f t="shared" si="788"/>
        <v/>
      </c>
      <c r="P10083">
        <f t="shared" si="789"/>
        <v>2000</v>
      </c>
      <c r="Q10083" s="48" t="str">
        <f>IF(O10083="","",
   IF(OR(O10083&lt;EDA_Outlier_Analysis!$C$10, O10083&gt;EDA_Outlier_Analysis!$C$11),
      "Outlier",
      "Normal"))</f>
        <v/>
      </c>
      <c r="R10083" t="str">
        <f>IF(P10083="","",
   IF(OR(P10083 &lt; EDA_Outlier_Analysis!$F$7, P10083 &gt; EDA_Outlier_Analysis!$F$8),
      "Outlier",
      "Normal"))</f>
        <v>Outlier</v>
      </c>
      <c r="S10083" t="str">
        <f>IF(N10083="","",
   IF(OR(N10083 &lt;EDA_Outlier_Analysis!$I$10, N10083 &gt; EDA_Outlier_Analysis!$I$11),
      "Outlier",
      "Normal"))</f>
        <v>Normal</v>
      </c>
    </row>
    <row r="10084" spans="1:19">
      <c r="A10084" t="s">
        <v>21137</v>
      </c>
      <c r="B10084" s="4">
        <v>44594</v>
      </c>
      <c r="C10084" s="2">
        <v>-41161.730000000003</v>
      </c>
      <c r="D10084" t="s">
        <v>840</v>
      </c>
      <c r="E10084" t="s">
        <v>845</v>
      </c>
      <c r="F10084" t="s">
        <v>11</v>
      </c>
      <c r="G10084" t="s">
        <v>24</v>
      </c>
      <c r="I10084" t="s">
        <v>1468</v>
      </c>
      <c r="J10084" t="s">
        <v>21138</v>
      </c>
      <c r="K10084" t="str">
        <f>IF(COUNTIF(Customers!A:A, H10084)&gt;0, "Valid", "Invalid")</f>
        <v>Invalid</v>
      </c>
      <c r="L10084" t="str">
        <f t="shared" si="785"/>
        <v>2</v>
      </c>
      <c r="M10084" t="str">
        <f t="shared" si="786"/>
        <v>2022</v>
      </c>
      <c r="N10084">
        <f t="shared" si="787"/>
        <v>-41161.730000000003</v>
      </c>
      <c r="O10084" t="str">
        <f t="shared" si="788"/>
        <v/>
      </c>
      <c r="P10084">
        <f t="shared" si="789"/>
        <v>41161.730000000003</v>
      </c>
      <c r="Q10084" s="48" t="str">
        <f>IF(O10084="","",
   IF(OR(O10084&lt;EDA_Outlier_Analysis!$C$10, O10084&gt;EDA_Outlier_Analysis!$C$11),
      "Outlier",
      "Normal"))</f>
        <v/>
      </c>
      <c r="R10084" t="str">
        <f>IF(P10084="","",
   IF(OR(P10084 &lt; EDA_Outlier_Analysis!$F$7, P10084 &gt; EDA_Outlier_Analysis!$F$8),
      "Outlier",
      "Normal"))</f>
        <v>Normal</v>
      </c>
      <c r="S10084" t="str">
        <f>IF(N10084="","",
   IF(OR(N10084 &lt;EDA_Outlier_Analysis!$I$10, N10084 &gt; EDA_Outlier_Analysis!$I$11),
      "Outlier",
      "Normal"))</f>
        <v>Normal</v>
      </c>
    </row>
    <row r="10085" spans="1:19">
      <c r="A10085" t="s">
        <v>21139</v>
      </c>
      <c r="B10085" s="4">
        <v>44671</v>
      </c>
      <c r="C10085" s="2">
        <v>30025.14</v>
      </c>
      <c r="D10085" t="s">
        <v>873</v>
      </c>
      <c r="E10085" t="s">
        <v>873</v>
      </c>
      <c r="F10085" t="s">
        <v>11</v>
      </c>
      <c r="G10085" t="s">
        <v>20</v>
      </c>
      <c r="J10085" t="s">
        <v>21140</v>
      </c>
      <c r="K10085" t="str">
        <f>IF(COUNTIF(Customers!A:A, H10085)&gt;0, "Valid", "Invalid")</f>
        <v>Invalid</v>
      </c>
      <c r="L10085" t="str">
        <f t="shared" si="785"/>
        <v>4</v>
      </c>
      <c r="M10085" t="str">
        <f t="shared" si="786"/>
        <v>2022</v>
      </c>
      <c r="N10085">
        <f t="shared" si="787"/>
        <v>-30025.14</v>
      </c>
      <c r="O10085" t="str">
        <f t="shared" si="788"/>
        <v/>
      </c>
      <c r="P10085" t="str">
        <f t="shared" si="789"/>
        <v/>
      </c>
      <c r="Q10085" s="48" t="str">
        <f>IF(O10085="","",
   IF(OR(O10085&lt;EDA_Outlier_Analysis!$C$10, O10085&gt;EDA_Outlier_Analysis!$C$11),
      "Outlier",
      "Normal"))</f>
        <v/>
      </c>
      <c r="R10085" t="str">
        <f>IF(P10085="","",
   IF(OR(P10085 &lt; EDA_Outlier_Analysis!$F$7, P10085 &gt; EDA_Outlier_Analysis!$F$8),
      "Outlier",
      "Normal"))</f>
        <v/>
      </c>
      <c r="S10085" t="str">
        <f>IF(N10085="","",
   IF(OR(N10085 &lt;EDA_Outlier_Analysis!$I$10, N10085 &gt; EDA_Outlier_Analysis!$I$11),
      "Outlier",
      "Normal"))</f>
        <v>Normal</v>
      </c>
    </row>
    <row r="10086" spans="1:19">
      <c r="A10086" t="s">
        <v>21141</v>
      </c>
      <c r="B10086" s="4">
        <v>45177</v>
      </c>
      <c r="C10086" s="2">
        <v>-42197.57</v>
      </c>
      <c r="D10086" t="s">
        <v>840</v>
      </c>
      <c r="E10086" t="s">
        <v>841</v>
      </c>
      <c r="F10086" t="s">
        <v>10</v>
      </c>
      <c r="G10086" t="s">
        <v>34</v>
      </c>
      <c r="I10086" t="s">
        <v>1524</v>
      </c>
      <c r="J10086" t="s">
        <v>21142</v>
      </c>
      <c r="K10086" t="str">
        <f>IF(COUNTIF(Customers!A:A, H10086)&gt;0, "Valid", "Invalid")</f>
        <v>Invalid</v>
      </c>
      <c r="L10086" t="str">
        <f t="shared" si="785"/>
        <v>9</v>
      </c>
      <c r="M10086" t="str">
        <f t="shared" si="786"/>
        <v>2023</v>
      </c>
      <c r="N10086">
        <f t="shared" si="787"/>
        <v>-42197.57</v>
      </c>
      <c r="O10086" t="str">
        <f t="shared" si="788"/>
        <v/>
      </c>
      <c r="P10086">
        <f t="shared" si="789"/>
        <v>42197.57</v>
      </c>
      <c r="Q10086" s="48" t="str">
        <f>IF(O10086="","",
   IF(OR(O10086&lt;EDA_Outlier_Analysis!$C$10, O10086&gt;EDA_Outlier_Analysis!$C$11),
      "Outlier",
      "Normal"))</f>
        <v/>
      </c>
      <c r="R10086" t="str">
        <f>IF(P10086="","",
   IF(OR(P10086 &lt; EDA_Outlier_Analysis!$F$7, P10086 &gt; EDA_Outlier_Analysis!$F$8),
      "Outlier",
      "Normal"))</f>
        <v>Normal</v>
      </c>
      <c r="S10086" t="str">
        <f>IF(N10086="","",
   IF(OR(N10086 &lt;EDA_Outlier_Analysis!$I$10, N10086 &gt; EDA_Outlier_Analysis!$I$11),
      "Outlier",
      "Normal"))</f>
        <v>Normal</v>
      </c>
    </row>
    <row r="10087" spans="1:19">
      <c r="A10087" t="s">
        <v>21143</v>
      </c>
      <c r="B10087" s="4">
        <v>44719</v>
      </c>
      <c r="C10087" s="2">
        <v>80594.399999999994</v>
      </c>
      <c r="D10087" t="s">
        <v>849</v>
      </c>
      <c r="E10087" t="s">
        <v>850</v>
      </c>
      <c r="F10087" t="s">
        <v>9</v>
      </c>
      <c r="G10087" t="s">
        <v>34</v>
      </c>
      <c r="H10087" t="s">
        <v>609</v>
      </c>
      <c r="J10087" t="s">
        <v>21144</v>
      </c>
      <c r="K10087" t="str">
        <f>IF(COUNTIF(Customers!A:A, H10087)&gt;0, "Valid", "Invalid")</f>
        <v>Valid</v>
      </c>
      <c r="L10087" t="str">
        <f t="shared" si="785"/>
        <v>6</v>
      </c>
      <c r="M10087" t="str">
        <f t="shared" si="786"/>
        <v>2022</v>
      </c>
      <c r="N10087">
        <f t="shared" si="787"/>
        <v>80594.399999999994</v>
      </c>
      <c r="O10087">
        <f t="shared" si="788"/>
        <v>80594.399999999994</v>
      </c>
      <c r="P10087" t="str">
        <f t="shared" si="789"/>
        <v/>
      </c>
      <c r="Q10087" s="48" t="str">
        <f>IF(O10087="","",
   IF(OR(O10087&lt;EDA_Outlier_Analysis!$C$10, O10087&gt;EDA_Outlier_Analysis!$C$11),
      "Outlier",
      "Normal"))</f>
        <v>Normal</v>
      </c>
      <c r="R10087" t="str">
        <f>IF(P10087="","",
   IF(OR(P10087 &lt; EDA_Outlier_Analysis!$F$7, P10087 &gt; EDA_Outlier_Analysis!$F$8),
      "Outlier",
      "Normal"))</f>
        <v/>
      </c>
      <c r="S10087" t="str">
        <f>IF(N10087="","",
   IF(OR(N10087 &lt;EDA_Outlier_Analysis!$I$10, N10087 &gt; EDA_Outlier_Analysis!$I$11),
      "Outlier",
      "Normal"))</f>
        <v>Normal</v>
      </c>
    </row>
    <row r="10088" spans="1:19">
      <c r="A10088" t="s">
        <v>21145</v>
      </c>
      <c r="B10088" s="4">
        <v>44984</v>
      </c>
      <c r="C10088" s="2">
        <v>133788.6</v>
      </c>
      <c r="D10088" t="s">
        <v>849</v>
      </c>
      <c r="E10088" t="s">
        <v>853</v>
      </c>
      <c r="F10088" t="s">
        <v>10</v>
      </c>
      <c r="G10088" t="s">
        <v>34</v>
      </c>
      <c r="H10088" t="s">
        <v>507</v>
      </c>
      <c r="J10088" t="s">
        <v>21146</v>
      </c>
      <c r="K10088" t="str">
        <f>IF(COUNTIF(Customers!A:A, H10088)&gt;0, "Valid", "Invalid")</f>
        <v>Valid</v>
      </c>
      <c r="L10088" t="str">
        <f t="shared" si="785"/>
        <v>2</v>
      </c>
      <c r="M10088" t="str">
        <f t="shared" si="786"/>
        <v>2023</v>
      </c>
      <c r="N10088">
        <f t="shared" si="787"/>
        <v>133788.6</v>
      </c>
      <c r="O10088">
        <f t="shared" si="788"/>
        <v>133788.6</v>
      </c>
      <c r="P10088" t="str">
        <f t="shared" si="789"/>
        <v/>
      </c>
      <c r="Q10088" s="48" t="str">
        <f>IF(O10088="","",
   IF(OR(O10088&lt;EDA_Outlier_Analysis!$C$10, O10088&gt;EDA_Outlier_Analysis!$C$11),
      "Outlier",
      "Normal"))</f>
        <v>Normal</v>
      </c>
      <c r="R10088" t="str">
        <f>IF(P10088="","",
   IF(OR(P10088 &lt; EDA_Outlier_Analysis!$F$7, P10088 &gt; EDA_Outlier_Analysis!$F$8),
      "Outlier",
      "Normal"))</f>
        <v/>
      </c>
      <c r="S10088" t="str">
        <f>IF(N10088="","",
   IF(OR(N10088 &lt;EDA_Outlier_Analysis!$I$10, N10088 &gt; EDA_Outlier_Analysis!$I$11),
      "Outlier",
      "Normal"))</f>
        <v>Normal</v>
      </c>
    </row>
    <row r="10089" spans="1:19">
      <c r="A10089" t="s">
        <v>21147</v>
      </c>
      <c r="B10089" s="4">
        <v>44897</v>
      </c>
      <c r="C10089" s="2">
        <v>9386.85</v>
      </c>
      <c r="D10089" t="s">
        <v>873</v>
      </c>
      <c r="E10089" t="s">
        <v>873</v>
      </c>
      <c r="F10089" t="s">
        <v>10</v>
      </c>
      <c r="G10089" t="s">
        <v>31</v>
      </c>
      <c r="J10089" t="s">
        <v>21148</v>
      </c>
      <c r="K10089" t="str">
        <f>IF(COUNTIF(Customers!A:A, H10089)&gt;0, "Valid", "Invalid")</f>
        <v>Invalid</v>
      </c>
      <c r="L10089" t="str">
        <f t="shared" si="785"/>
        <v>12</v>
      </c>
      <c r="M10089" t="str">
        <f t="shared" si="786"/>
        <v>2022</v>
      </c>
      <c r="N10089">
        <f t="shared" si="787"/>
        <v>-9386.85</v>
      </c>
      <c r="O10089" t="str">
        <f t="shared" si="788"/>
        <v/>
      </c>
      <c r="P10089" t="str">
        <f t="shared" si="789"/>
        <v/>
      </c>
      <c r="Q10089" s="48" t="str">
        <f>IF(O10089="","",
   IF(OR(O10089&lt;EDA_Outlier_Analysis!$C$10, O10089&gt;EDA_Outlier_Analysis!$C$11),
      "Outlier",
      "Normal"))</f>
        <v/>
      </c>
      <c r="R10089" t="str">
        <f>IF(P10089="","",
   IF(OR(P10089 &lt; EDA_Outlier_Analysis!$F$7, P10089 &gt; EDA_Outlier_Analysis!$F$8),
      "Outlier",
      "Normal"))</f>
        <v/>
      </c>
      <c r="S10089" t="str">
        <f>IF(N10089="","",
   IF(OR(N10089 &lt;EDA_Outlier_Analysis!$I$10, N10089 &gt; EDA_Outlier_Analysis!$I$11),
      "Outlier",
      "Normal"))</f>
        <v>Normal</v>
      </c>
    </row>
    <row r="10090" spans="1:19">
      <c r="A10090" t="s">
        <v>21149</v>
      </c>
      <c r="B10090" s="4">
        <v>44978</v>
      </c>
      <c r="C10090" s="2">
        <v>-69243.399999999994</v>
      </c>
      <c r="D10090" t="s">
        <v>840</v>
      </c>
      <c r="E10090" t="s">
        <v>856</v>
      </c>
      <c r="F10090" t="s">
        <v>9</v>
      </c>
      <c r="G10090" t="s">
        <v>31</v>
      </c>
      <c r="I10090" t="s">
        <v>1620</v>
      </c>
      <c r="J10090" t="s">
        <v>21150</v>
      </c>
      <c r="K10090" t="str">
        <f>IF(COUNTIF(Customers!A:A, H10090)&gt;0, "Valid", "Invalid")</f>
        <v>Invalid</v>
      </c>
      <c r="L10090" t="str">
        <f t="shared" si="785"/>
        <v>2</v>
      </c>
      <c r="M10090" t="str">
        <f t="shared" si="786"/>
        <v>2023</v>
      </c>
      <c r="N10090">
        <f t="shared" si="787"/>
        <v>-69243.399999999994</v>
      </c>
      <c r="O10090" t="str">
        <f t="shared" si="788"/>
        <v/>
      </c>
      <c r="P10090">
        <f t="shared" si="789"/>
        <v>69243.399999999994</v>
      </c>
      <c r="Q10090" s="48" t="str">
        <f>IF(O10090="","",
   IF(OR(O10090&lt;EDA_Outlier_Analysis!$C$10, O10090&gt;EDA_Outlier_Analysis!$C$11),
      "Outlier",
      "Normal"))</f>
        <v/>
      </c>
      <c r="R10090" t="str">
        <f>IF(P10090="","",
   IF(OR(P10090 &lt; EDA_Outlier_Analysis!$F$7, P10090 &gt; EDA_Outlier_Analysis!$F$8),
      "Outlier",
      "Normal"))</f>
        <v>Outlier</v>
      </c>
      <c r="S10090" t="str">
        <f>IF(N10090="","",
   IF(OR(N10090 &lt;EDA_Outlier_Analysis!$I$10, N10090 &gt; EDA_Outlier_Analysis!$I$11),
      "Outlier",
      "Normal"))</f>
        <v>Normal</v>
      </c>
    </row>
    <row r="10091" spans="1:19">
      <c r="A10091" t="s">
        <v>21151</v>
      </c>
      <c r="B10091" s="4">
        <v>45208</v>
      </c>
      <c r="C10091" s="2">
        <v>104302</v>
      </c>
      <c r="D10091" t="s">
        <v>849</v>
      </c>
      <c r="E10091" t="s">
        <v>853</v>
      </c>
      <c r="F10091" t="s">
        <v>9</v>
      </c>
      <c r="G10091" t="s">
        <v>34</v>
      </c>
      <c r="H10091" t="s">
        <v>169</v>
      </c>
      <c r="J10091" t="s">
        <v>21152</v>
      </c>
      <c r="K10091" t="str">
        <f>IF(COUNTIF(Customers!A:A, H10091)&gt;0, "Valid", "Invalid")</f>
        <v>Valid</v>
      </c>
      <c r="L10091" t="str">
        <f t="shared" si="785"/>
        <v>10</v>
      </c>
      <c r="M10091" t="str">
        <f t="shared" si="786"/>
        <v>2023</v>
      </c>
      <c r="N10091">
        <f t="shared" si="787"/>
        <v>104302</v>
      </c>
      <c r="O10091">
        <f t="shared" si="788"/>
        <v>104302</v>
      </c>
      <c r="P10091" t="str">
        <f t="shared" si="789"/>
        <v/>
      </c>
      <c r="Q10091" s="48" t="str">
        <f>IF(O10091="","",
   IF(OR(O10091&lt;EDA_Outlier_Analysis!$C$10, O10091&gt;EDA_Outlier_Analysis!$C$11),
      "Outlier",
      "Normal"))</f>
        <v>Normal</v>
      </c>
      <c r="R10091" t="str">
        <f>IF(P10091="","",
   IF(OR(P10091 &lt; EDA_Outlier_Analysis!$F$7, P10091 &gt; EDA_Outlier_Analysis!$F$8),
      "Outlier",
      "Normal"))</f>
        <v/>
      </c>
      <c r="S10091" t="str">
        <f>IF(N10091="","",
   IF(OR(N10091 &lt;EDA_Outlier_Analysis!$I$10, N10091 &gt; EDA_Outlier_Analysis!$I$11),
      "Outlier",
      "Normal"))</f>
        <v>Normal</v>
      </c>
    </row>
    <row r="10092" spans="1:19">
      <c r="A10092" t="s">
        <v>21153</v>
      </c>
      <c r="B10092" s="4">
        <v>44650</v>
      </c>
      <c r="C10092" s="2">
        <v>164210.54999999999</v>
      </c>
      <c r="D10092" t="s">
        <v>849</v>
      </c>
      <c r="E10092" t="s">
        <v>850</v>
      </c>
      <c r="F10092" t="s">
        <v>11</v>
      </c>
      <c r="G10092" t="s">
        <v>31</v>
      </c>
      <c r="H10092" t="s">
        <v>743</v>
      </c>
      <c r="J10092" t="s">
        <v>21154</v>
      </c>
      <c r="K10092" t="str">
        <f>IF(COUNTIF(Customers!A:A, H10092)&gt;0, "Valid", "Invalid")</f>
        <v>Valid</v>
      </c>
      <c r="L10092" t="str">
        <f t="shared" si="785"/>
        <v>3</v>
      </c>
      <c r="M10092" t="str">
        <f t="shared" si="786"/>
        <v>2022</v>
      </c>
      <c r="N10092">
        <f t="shared" si="787"/>
        <v>164210.54999999999</v>
      </c>
      <c r="O10092">
        <f t="shared" si="788"/>
        <v>164210.54999999999</v>
      </c>
      <c r="P10092" t="str">
        <f t="shared" si="789"/>
        <v/>
      </c>
      <c r="Q10092" s="48" t="str">
        <f>IF(O10092="","",
   IF(OR(O10092&lt;EDA_Outlier_Analysis!$C$10, O10092&gt;EDA_Outlier_Analysis!$C$11),
      "Outlier",
      "Normal"))</f>
        <v>Normal</v>
      </c>
      <c r="R10092" t="str">
        <f>IF(P10092="","",
   IF(OR(P10092 &lt; EDA_Outlier_Analysis!$F$7, P10092 &gt; EDA_Outlier_Analysis!$F$8),
      "Outlier",
      "Normal"))</f>
        <v/>
      </c>
      <c r="S10092" t="str">
        <f>IF(N10092="","",
   IF(OR(N10092 &lt;EDA_Outlier_Analysis!$I$10, N10092 &gt; EDA_Outlier_Analysis!$I$11),
      "Outlier",
      "Normal"))</f>
        <v>Normal</v>
      </c>
    </row>
    <row r="10093" spans="1:19">
      <c r="A10093" t="s">
        <v>21155</v>
      </c>
      <c r="B10093" s="4">
        <v>45196</v>
      </c>
      <c r="C10093" s="2">
        <v>117338.09</v>
      </c>
      <c r="D10093" t="s">
        <v>849</v>
      </c>
      <c r="E10093" t="s">
        <v>853</v>
      </c>
      <c r="F10093" t="s">
        <v>9</v>
      </c>
      <c r="G10093" t="s">
        <v>24</v>
      </c>
      <c r="H10093" t="s">
        <v>747</v>
      </c>
      <c r="J10093" t="s">
        <v>21156</v>
      </c>
      <c r="K10093" t="str">
        <f>IF(COUNTIF(Customers!A:A, H10093)&gt;0, "Valid", "Invalid")</f>
        <v>Valid</v>
      </c>
      <c r="L10093" t="str">
        <f t="shared" si="785"/>
        <v>9</v>
      </c>
      <c r="M10093" t="str">
        <f t="shared" si="786"/>
        <v>2023</v>
      </c>
      <c r="N10093">
        <f t="shared" si="787"/>
        <v>117338.09</v>
      </c>
      <c r="O10093">
        <f t="shared" si="788"/>
        <v>117338.09</v>
      </c>
      <c r="P10093" t="str">
        <f t="shared" si="789"/>
        <v/>
      </c>
      <c r="Q10093" s="48" t="str">
        <f>IF(O10093="","",
   IF(OR(O10093&lt;EDA_Outlier_Analysis!$C$10, O10093&gt;EDA_Outlier_Analysis!$C$11),
      "Outlier",
      "Normal"))</f>
        <v>Normal</v>
      </c>
      <c r="R10093" t="str">
        <f>IF(P10093="","",
   IF(OR(P10093 &lt; EDA_Outlier_Analysis!$F$7, P10093 &gt; EDA_Outlier_Analysis!$F$8),
      "Outlier",
      "Normal"))</f>
        <v/>
      </c>
      <c r="S10093" t="str">
        <f>IF(N10093="","",
   IF(OR(N10093 &lt;EDA_Outlier_Analysis!$I$10, N10093 &gt; EDA_Outlier_Analysis!$I$11),
      "Outlier",
      "Normal"))</f>
        <v>Normal</v>
      </c>
    </row>
    <row r="10094" spans="1:19">
      <c r="A10094" t="s">
        <v>21157</v>
      </c>
      <c r="B10094" s="4">
        <v>44703</v>
      </c>
      <c r="C10094" s="2">
        <v>121863.43</v>
      </c>
      <c r="D10094" t="s">
        <v>849</v>
      </c>
      <c r="E10094" t="s">
        <v>850</v>
      </c>
      <c r="F10094" t="s">
        <v>11</v>
      </c>
      <c r="G10094" t="s">
        <v>34</v>
      </c>
      <c r="H10094" t="s">
        <v>293</v>
      </c>
      <c r="J10094" t="s">
        <v>21158</v>
      </c>
      <c r="K10094" t="str">
        <f>IF(COUNTIF(Customers!A:A, H10094)&gt;0, "Valid", "Invalid")</f>
        <v>Valid</v>
      </c>
      <c r="L10094" t="str">
        <f t="shared" si="785"/>
        <v>5</v>
      </c>
      <c r="M10094" t="str">
        <f t="shared" si="786"/>
        <v>2022</v>
      </c>
      <c r="N10094">
        <f t="shared" si="787"/>
        <v>121863.43</v>
      </c>
      <c r="O10094">
        <f t="shared" si="788"/>
        <v>121863.43</v>
      </c>
      <c r="P10094" t="str">
        <f t="shared" si="789"/>
        <v/>
      </c>
      <c r="Q10094" s="48" t="str">
        <f>IF(O10094="","",
   IF(OR(O10094&lt;EDA_Outlier_Analysis!$C$10, O10094&gt;EDA_Outlier_Analysis!$C$11),
      "Outlier",
      "Normal"))</f>
        <v>Normal</v>
      </c>
      <c r="R10094" t="str">
        <f>IF(P10094="","",
   IF(OR(P10094 &lt; EDA_Outlier_Analysis!$F$7, P10094 &gt; EDA_Outlier_Analysis!$F$8),
      "Outlier",
      "Normal"))</f>
        <v/>
      </c>
      <c r="S10094" t="str">
        <f>IF(N10094="","",
   IF(OR(N10094 &lt;EDA_Outlier_Analysis!$I$10, N10094 &gt; EDA_Outlier_Analysis!$I$11),
      "Outlier",
      "Normal"))</f>
        <v>Normal</v>
      </c>
    </row>
    <row r="10095" spans="1:19">
      <c r="A10095" t="s">
        <v>21159</v>
      </c>
      <c r="B10095" s="4">
        <v>45287</v>
      </c>
      <c r="C10095" s="2">
        <v>-33175.269999999997</v>
      </c>
      <c r="D10095" t="s">
        <v>840</v>
      </c>
      <c r="E10095" t="s">
        <v>905</v>
      </c>
      <c r="F10095" t="s">
        <v>10</v>
      </c>
      <c r="G10095" t="s">
        <v>31</v>
      </c>
      <c r="I10095" t="s">
        <v>1412</v>
      </c>
      <c r="J10095" t="s">
        <v>21160</v>
      </c>
      <c r="K10095" t="str">
        <f>IF(COUNTIF(Customers!A:A, H10095)&gt;0, "Valid", "Invalid")</f>
        <v>Invalid</v>
      </c>
      <c r="L10095" t="str">
        <f t="shared" si="785"/>
        <v>12</v>
      </c>
      <c r="M10095" t="str">
        <f t="shared" si="786"/>
        <v>2023</v>
      </c>
      <c r="N10095">
        <f t="shared" si="787"/>
        <v>-33175.269999999997</v>
      </c>
      <c r="O10095" t="str">
        <f t="shared" si="788"/>
        <v/>
      </c>
      <c r="P10095">
        <f t="shared" si="789"/>
        <v>33175.269999999997</v>
      </c>
      <c r="Q10095" s="48" t="str">
        <f>IF(O10095="","",
   IF(OR(O10095&lt;EDA_Outlier_Analysis!$C$10, O10095&gt;EDA_Outlier_Analysis!$C$11),
      "Outlier",
      "Normal"))</f>
        <v/>
      </c>
      <c r="R10095" t="str">
        <f>IF(P10095="","",
   IF(OR(P10095 &lt; EDA_Outlier_Analysis!$F$7, P10095 &gt; EDA_Outlier_Analysis!$F$8),
      "Outlier",
      "Normal"))</f>
        <v>Normal</v>
      </c>
      <c r="S10095" t="str">
        <f>IF(N10095="","",
   IF(OR(N10095 &lt;EDA_Outlier_Analysis!$I$10, N10095 &gt; EDA_Outlier_Analysis!$I$11),
      "Outlier",
      "Normal"))</f>
        <v>Normal</v>
      </c>
    </row>
    <row r="10096" spans="1:19">
      <c r="A10096" t="s">
        <v>21161</v>
      </c>
      <c r="B10096" s="4">
        <v>44953</v>
      </c>
      <c r="C10096" s="2">
        <v>120121.13</v>
      </c>
      <c r="D10096" t="s">
        <v>849</v>
      </c>
      <c r="E10096" t="s">
        <v>868</v>
      </c>
      <c r="F10096" t="s">
        <v>10</v>
      </c>
      <c r="G10096" t="s">
        <v>24</v>
      </c>
      <c r="H10096" t="s">
        <v>353</v>
      </c>
      <c r="J10096" t="s">
        <v>21162</v>
      </c>
      <c r="K10096" t="str">
        <f>IF(COUNTIF(Customers!A:A, H10096)&gt;0, "Valid", "Invalid")</f>
        <v>Valid</v>
      </c>
      <c r="L10096" t="str">
        <f t="shared" si="785"/>
        <v>1</v>
      </c>
      <c r="M10096" t="str">
        <f t="shared" si="786"/>
        <v>2023</v>
      </c>
      <c r="N10096">
        <f t="shared" si="787"/>
        <v>120121.13</v>
      </c>
      <c r="O10096">
        <f t="shared" si="788"/>
        <v>120121.13</v>
      </c>
      <c r="P10096" t="str">
        <f t="shared" si="789"/>
        <v/>
      </c>
      <c r="Q10096" s="48" t="str">
        <f>IF(O10096="","",
   IF(OR(O10096&lt;EDA_Outlier_Analysis!$C$10, O10096&gt;EDA_Outlier_Analysis!$C$11),
      "Outlier",
      "Normal"))</f>
        <v>Normal</v>
      </c>
      <c r="R10096" t="str">
        <f>IF(P10096="","",
   IF(OR(P10096 &lt; EDA_Outlier_Analysis!$F$7, P10096 &gt; EDA_Outlier_Analysis!$F$8),
      "Outlier",
      "Normal"))</f>
        <v/>
      </c>
      <c r="S10096" t="str">
        <f>IF(N10096="","",
   IF(OR(N10096 &lt;EDA_Outlier_Analysis!$I$10, N10096 &gt; EDA_Outlier_Analysis!$I$11),
      "Outlier",
      "Normal"))</f>
        <v>Normal</v>
      </c>
    </row>
    <row r="10097" spans="1:19">
      <c r="A10097" t="s">
        <v>21163</v>
      </c>
      <c r="B10097" s="4">
        <v>44579</v>
      </c>
      <c r="C10097" s="2">
        <v>20918.32</v>
      </c>
      <c r="D10097" t="s">
        <v>873</v>
      </c>
      <c r="E10097" t="s">
        <v>873</v>
      </c>
      <c r="F10097" t="s">
        <v>9</v>
      </c>
      <c r="G10097" t="s">
        <v>31</v>
      </c>
      <c r="J10097" t="s">
        <v>21164</v>
      </c>
      <c r="K10097" t="str">
        <f>IF(COUNTIF(Customers!A:A, H10097)&gt;0, "Valid", "Invalid")</f>
        <v>Invalid</v>
      </c>
      <c r="L10097" t="str">
        <f t="shared" si="785"/>
        <v>1</v>
      </c>
      <c r="M10097" t="str">
        <f t="shared" si="786"/>
        <v>2022</v>
      </c>
      <c r="N10097">
        <f t="shared" si="787"/>
        <v>-20918.32</v>
      </c>
      <c r="O10097" t="str">
        <f t="shared" si="788"/>
        <v/>
      </c>
      <c r="P10097" t="str">
        <f t="shared" si="789"/>
        <v/>
      </c>
      <c r="Q10097" s="48" t="str">
        <f>IF(O10097="","",
   IF(OR(O10097&lt;EDA_Outlier_Analysis!$C$10, O10097&gt;EDA_Outlier_Analysis!$C$11),
      "Outlier",
      "Normal"))</f>
        <v/>
      </c>
      <c r="R10097" t="str">
        <f>IF(P10097="","",
   IF(OR(P10097 &lt; EDA_Outlier_Analysis!$F$7, P10097 &gt; EDA_Outlier_Analysis!$F$8),
      "Outlier",
      "Normal"))</f>
        <v/>
      </c>
      <c r="S10097" t="str">
        <f>IF(N10097="","",
   IF(OR(N10097 &lt;EDA_Outlier_Analysis!$I$10, N10097 &gt; EDA_Outlier_Analysis!$I$11),
      "Outlier",
      "Normal"))</f>
        <v>Normal</v>
      </c>
    </row>
    <row r="10098" spans="1:19">
      <c r="A10098" t="s">
        <v>21165</v>
      </c>
      <c r="B10098" s="4">
        <v>45205</v>
      </c>
      <c r="C10098" s="2">
        <v>-56308.21</v>
      </c>
      <c r="D10098" t="s">
        <v>840</v>
      </c>
      <c r="E10098" t="s">
        <v>856</v>
      </c>
      <c r="F10098" t="s">
        <v>9</v>
      </c>
      <c r="G10098" t="s">
        <v>20</v>
      </c>
      <c r="I10098" t="s">
        <v>898</v>
      </c>
      <c r="J10098" t="s">
        <v>21166</v>
      </c>
      <c r="K10098" t="str">
        <f>IF(COUNTIF(Customers!A:A, H10098)&gt;0, "Valid", "Invalid")</f>
        <v>Invalid</v>
      </c>
      <c r="L10098" t="str">
        <f t="shared" si="785"/>
        <v>10</v>
      </c>
      <c r="M10098" t="str">
        <f t="shared" si="786"/>
        <v>2023</v>
      </c>
      <c r="N10098">
        <f t="shared" si="787"/>
        <v>-56308.21</v>
      </c>
      <c r="O10098" t="str">
        <f t="shared" si="788"/>
        <v/>
      </c>
      <c r="P10098">
        <f t="shared" si="789"/>
        <v>56308.21</v>
      </c>
      <c r="Q10098" s="48" t="str">
        <f>IF(O10098="","",
   IF(OR(O10098&lt;EDA_Outlier_Analysis!$C$10, O10098&gt;EDA_Outlier_Analysis!$C$11),
      "Outlier",
      "Normal"))</f>
        <v/>
      </c>
      <c r="R10098" t="str">
        <f>IF(P10098="","",
   IF(OR(P10098 &lt; EDA_Outlier_Analysis!$F$7, P10098 &gt; EDA_Outlier_Analysis!$F$8),
      "Outlier",
      "Normal"))</f>
        <v>Outlier</v>
      </c>
      <c r="S10098" t="str">
        <f>IF(N10098="","",
   IF(OR(N10098 &lt;EDA_Outlier_Analysis!$I$10, N10098 &gt; EDA_Outlier_Analysis!$I$11),
      "Outlier",
      "Normal"))</f>
        <v>Normal</v>
      </c>
    </row>
    <row r="10099" spans="1:19">
      <c r="A10099" t="s">
        <v>21167</v>
      </c>
      <c r="B10099" s="4">
        <v>44633</v>
      </c>
      <c r="C10099" s="2">
        <v>149338.99</v>
      </c>
      <c r="D10099" t="s">
        <v>849</v>
      </c>
      <c r="E10099" t="s">
        <v>868</v>
      </c>
      <c r="F10099" t="s">
        <v>11</v>
      </c>
      <c r="G10099" t="s">
        <v>24</v>
      </c>
      <c r="H10099" t="s">
        <v>725</v>
      </c>
      <c r="J10099" t="s">
        <v>21168</v>
      </c>
      <c r="K10099" t="str">
        <f>IF(COUNTIF(Customers!A:A, H10099)&gt;0, "Valid", "Invalid")</f>
        <v>Valid</v>
      </c>
      <c r="L10099" t="str">
        <f t="shared" si="785"/>
        <v>3</v>
      </c>
      <c r="M10099" t="str">
        <f t="shared" si="786"/>
        <v>2022</v>
      </c>
      <c r="N10099">
        <f t="shared" si="787"/>
        <v>149338.99</v>
      </c>
      <c r="O10099">
        <f t="shared" si="788"/>
        <v>149338.99</v>
      </c>
      <c r="P10099" t="str">
        <f t="shared" si="789"/>
        <v/>
      </c>
      <c r="Q10099" s="48" t="str">
        <f>IF(O10099="","",
   IF(OR(O10099&lt;EDA_Outlier_Analysis!$C$10, O10099&gt;EDA_Outlier_Analysis!$C$11),
      "Outlier",
      "Normal"))</f>
        <v>Normal</v>
      </c>
      <c r="R10099" t="str">
        <f>IF(P10099="","",
   IF(OR(P10099 &lt; EDA_Outlier_Analysis!$F$7, P10099 &gt; EDA_Outlier_Analysis!$F$8),
      "Outlier",
      "Normal"))</f>
        <v/>
      </c>
      <c r="S10099" t="str">
        <f>IF(N10099="","",
   IF(OR(N10099 &lt;EDA_Outlier_Analysis!$I$10, N10099 &gt; EDA_Outlier_Analysis!$I$11),
      "Outlier",
      "Normal"))</f>
        <v>Normal</v>
      </c>
    </row>
    <row r="10100" spans="1:19">
      <c r="A10100" t="s">
        <v>21169</v>
      </c>
      <c r="B10100" s="4">
        <v>44978</v>
      </c>
      <c r="C10100" s="2">
        <v>97708.29</v>
      </c>
      <c r="D10100" t="s">
        <v>849</v>
      </c>
      <c r="E10100" t="s">
        <v>853</v>
      </c>
      <c r="F10100" t="s">
        <v>10</v>
      </c>
      <c r="G10100" t="s">
        <v>34</v>
      </c>
      <c r="H10100" t="s">
        <v>599</v>
      </c>
      <c r="J10100" t="s">
        <v>21170</v>
      </c>
      <c r="K10100" t="str">
        <f>IF(COUNTIF(Customers!A:A, H10100)&gt;0, "Valid", "Invalid")</f>
        <v>Valid</v>
      </c>
      <c r="L10100" t="str">
        <f t="shared" si="785"/>
        <v>2</v>
      </c>
      <c r="M10100" t="str">
        <f t="shared" si="786"/>
        <v>2023</v>
      </c>
      <c r="N10100">
        <f t="shared" si="787"/>
        <v>97708.29</v>
      </c>
      <c r="O10100">
        <f t="shared" si="788"/>
        <v>97708.29</v>
      </c>
      <c r="P10100" t="str">
        <f t="shared" si="789"/>
        <v/>
      </c>
      <c r="Q10100" s="48" t="str">
        <f>IF(O10100="","",
   IF(OR(O10100&lt;EDA_Outlier_Analysis!$C$10, O10100&gt;EDA_Outlier_Analysis!$C$11),
      "Outlier",
      "Normal"))</f>
        <v>Normal</v>
      </c>
      <c r="R10100" t="str">
        <f>IF(P10100="","",
   IF(OR(P10100 &lt; EDA_Outlier_Analysis!$F$7, P10100 &gt; EDA_Outlier_Analysis!$F$8),
      "Outlier",
      "Normal"))</f>
        <v/>
      </c>
      <c r="S10100" t="str">
        <f>IF(N10100="","",
   IF(OR(N10100 &lt;EDA_Outlier_Analysis!$I$10, N10100 &gt; EDA_Outlier_Analysis!$I$11),
      "Outlier",
      "Normal"))</f>
        <v>Normal</v>
      </c>
    </row>
    <row r="10101" spans="1:19">
      <c r="A10101" t="s">
        <v>21171</v>
      </c>
      <c r="B10101" s="4">
        <v>45241</v>
      </c>
      <c r="C10101" s="2">
        <v>159173.07999999999</v>
      </c>
      <c r="D10101" t="s">
        <v>849</v>
      </c>
      <c r="E10101" t="s">
        <v>853</v>
      </c>
      <c r="F10101" t="s">
        <v>10</v>
      </c>
      <c r="G10101" t="s">
        <v>34</v>
      </c>
      <c r="H10101" t="s">
        <v>619</v>
      </c>
      <c r="J10101" t="s">
        <v>21172</v>
      </c>
      <c r="K10101" t="str">
        <f>IF(COUNTIF(Customers!A:A, H10101)&gt;0, "Valid", "Invalid")</f>
        <v>Valid</v>
      </c>
      <c r="L10101" t="str">
        <f t="shared" si="785"/>
        <v>11</v>
      </c>
      <c r="M10101" t="str">
        <f t="shared" si="786"/>
        <v>2023</v>
      </c>
      <c r="N10101">
        <f t="shared" si="787"/>
        <v>159173.07999999999</v>
      </c>
      <c r="O10101">
        <f t="shared" si="788"/>
        <v>159173.07999999999</v>
      </c>
      <c r="P10101" t="str">
        <f t="shared" si="789"/>
        <v/>
      </c>
      <c r="Q10101" s="48" t="str">
        <f>IF(O10101="","",
   IF(OR(O10101&lt;EDA_Outlier_Analysis!$C$10, O10101&gt;EDA_Outlier_Analysis!$C$11),
      "Outlier",
      "Normal"))</f>
        <v>Normal</v>
      </c>
      <c r="R10101" t="str">
        <f>IF(P10101="","",
   IF(OR(P10101 &lt; EDA_Outlier_Analysis!$F$7, P10101 &gt; EDA_Outlier_Analysis!$F$8),
      "Outlier",
      "Normal"))</f>
        <v/>
      </c>
      <c r="S10101" t="str">
        <f>IF(N10101="","",
   IF(OR(N10101 &lt;EDA_Outlier_Analysis!$I$10, N10101 &gt; EDA_Outlier_Analysis!$I$11),
      "Outlier",
      "Normal"))</f>
        <v>Normal</v>
      </c>
    </row>
    <row r="10102" spans="1:19">
      <c r="A10102" t="s">
        <v>21173</v>
      </c>
      <c r="B10102" s="4">
        <v>45113</v>
      </c>
      <c r="C10102" s="2">
        <v>67410.44</v>
      </c>
      <c r="D10102" t="s">
        <v>849</v>
      </c>
      <c r="E10102" t="s">
        <v>853</v>
      </c>
      <c r="F10102" t="s">
        <v>11</v>
      </c>
      <c r="G10102" t="s">
        <v>20</v>
      </c>
      <c r="H10102" t="s">
        <v>241</v>
      </c>
      <c r="J10102" t="s">
        <v>21174</v>
      </c>
      <c r="K10102" t="str">
        <f>IF(COUNTIF(Customers!A:A, H10102)&gt;0, "Valid", "Invalid")</f>
        <v>Valid</v>
      </c>
      <c r="L10102" t="str">
        <f t="shared" si="785"/>
        <v>7</v>
      </c>
      <c r="M10102" t="str">
        <f t="shared" si="786"/>
        <v>2023</v>
      </c>
      <c r="N10102">
        <f t="shared" si="787"/>
        <v>67410.44</v>
      </c>
      <c r="O10102">
        <f t="shared" si="788"/>
        <v>67410.44</v>
      </c>
      <c r="P10102" t="str">
        <f t="shared" si="789"/>
        <v/>
      </c>
      <c r="Q10102" s="48" t="str">
        <f>IF(O10102="","",
   IF(OR(O10102&lt;EDA_Outlier_Analysis!$C$10, O10102&gt;EDA_Outlier_Analysis!$C$11),
      "Outlier",
      "Normal"))</f>
        <v>Normal</v>
      </c>
      <c r="R10102" t="str">
        <f>IF(P10102="","",
   IF(OR(P10102 &lt; EDA_Outlier_Analysis!$F$7, P10102 &gt; EDA_Outlier_Analysis!$F$8),
      "Outlier",
      "Normal"))</f>
        <v/>
      </c>
      <c r="S10102" t="str">
        <f>IF(N10102="","",
   IF(OR(N10102 &lt;EDA_Outlier_Analysis!$I$10, N10102 &gt; EDA_Outlier_Analysis!$I$11),
      "Outlier",
      "Normal"))</f>
        <v>Normal</v>
      </c>
    </row>
    <row r="10103" spans="1:19">
      <c r="A10103" t="s">
        <v>21175</v>
      </c>
      <c r="B10103" s="4">
        <v>45025</v>
      </c>
      <c r="C10103" s="2">
        <v>111842.29</v>
      </c>
      <c r="D10103" t="s">
        <v>849</v>
      </c>
      <c r="E10103" t="s">
        <v>868</v>
      </c>
      <c r="F10103" t="s">
        <v>10</v>
      </c>
      <c r="G10103" t="s">
        <v>20</v>
      </c>
      <c r="H10103" t="s">
        <v>113</v>
      </c>
      <c r="J10103" t="s">
        <v>21176</v>
      </c>
      <c r="K10103" t="str">
        <f>IF(COUNTIF(Customers!A:A, H10103)&gt;0, "Valid", "Invalid")</f>
        <v>Valid</v>
      </c>
      <c r="L10103" t="str">
        <f t="shared" si="785"/>
        <v>4</v>
      </c>
      <c r="M10103" t="str">
        <f t="shared" si="786"/>
        <v>2023</v>
      </c>
      <c r="N10103">
        <f t="shared" si="787"/>
        <v>111842.29</v>
      </c>
      <c r="O10103">
        <f t="shared" si="788"/>
        <v>111842.29</v>
      </c>
      <c r="P10103" t="str">
        <f t="shared" si="789"/>
        <v/>
      </c>
      <c r="Q10103" s="48" t="str">
        <f>IF(O10103="","",
   IF(OR(O10103&lt;EDA_Outlier_Analysis!$C$10, O10103&gt;EDA_Outlier_Analysis!$C$11),
      "Outlier",
      "Normal"))</f>
        <v>Normal</v>
      </c>
      <c r="R10103" t="str">
        <f>IF(P10103="","",
   IF(OR(P10103 &lt; EDA_Outlier_Analysis!$F$7, P10103 &gt; EDA_Outlier_Analysis!$F$8),
      "Outlier",
      "Normal"))</f>
        <v/>
      </c>
      <c r="S10103" t="str">
        <f>IF(N10103="","",
   IF(OR(N10103 &lt;EDA_Outlier_Analysis!$I$10, N10103 &gt; EDA_Outlier_Analysis!$I$11),
      "Outlier",
      "Normal"))</f>
        <v>Normal</v>
      </c>
    </row>
    <row r="10104" spans="1:19">
      <c r="A10104" t="s">
        <v>21177</v>
      </c>
      <c r="B10104" s="4">
        <v>45108</v>
      </c>
      <c r="C10104" s="2">
        <v>121899.96</v>
      </c>
      <c r="D10104" t="s">
        <v>849</v>
      </c>
      <c r="E10104" t="s">
        <v>868</v>
      </c>
      <c r="F10104" t="s">
        <v>9</v>
      </c>
      <c r="G10104" t="s">
        <v>31</v>
      </c>
      <c r="H10104" t="s">
        <v>211</v>
      </c>
      <c r="J10104" t="s">
        <v>21178</v>
      </c>
      <c r="K10104" t="str">
        <f>IF(COUNTIF(Customers!A:A, H10104)&gt;0, "Valid", "Invalid")</f>
        <v>Valid</v>
      </c>
      <c r="L10104" t="str">
        <f t="shared" si="785"/>
        <v>7</v>
      </c>
      <c r="M10104" t="str">
        <f t="shared" si="786"/>
        <v>2023</v>
      </c>
      <c r="N10104">
        <f t="shared" si="787"/>
        <v>121899.96</v>
      </c>
      <c r="O10104">
        <f t="shared" si="788"/>
        <v>121899.96</v>
      </c>
      <c r="P10104" t="str">
        <f t="shared" si="789"/>
        <v/>
      </c>
      <c r="Q10104" s="48" t="str">
        <f>IF(O10104="","",
   IF(OR(O10104&lt;EDA_Outlier_Analysis!$C$10, O10104&gt;EDA_Outlier_Analysis!$C$11),
      "Outlier",
      "Normal"))</f>
        <v>Normal</v>
      </c>
      <c r="R10104" t="str">
        <f>IF(P10104="","",
   IF(OR(P10104 &lt; EDA_Outlier_Analysis!$F$7, P10104 &gt; EDA_Outlier_Analysis!$F$8),
      "Outlier",
      "Normal"))</f>
        <v/>
      </c>
      <c r="S10104" t="str">
        <f>IF(N10104="","",
   IF(OR(N10104 &lt;EDA_Outlier_Analysis!$I$10, N10104 &gt; EDA_Outlier_Analysis!$I$11),
      "Outlier",
      "Normal"))</f>
        <v>Normal</v>
      </c>
    </row>
    <row r="10105" spans="1:19">
      <c r="A10105" t="s">
        <v>21179</v>
      </c>
      <c r="B10105" s="4">
        <v>45124</v>
      </c>
      <c r="C10105" s="2">
        <v>-58495.040000000001</v>
      </c>
      <c r="D10105" t="s">
        <v>840</v>
      </c>
      <c r="E10105" t="s">
        <v>856</v>
      </c>
      <c r="F10105" t="s">
        <v>10</v>
      </c>
      <c r="G10105" t="s">
        <v>34</v>
      </c>
      <c r="I10105" t="s">
        <v>1117</v>
      </c>
      <c r="J10105" t="s">
        <v>21180</v>
      </c>
      <c r="K10105" t="str">
        <f>IF(COUNTIF(Customers!A:A, H10105)&gt;0, "Valid", "Invalid")</f>
        <v>Invalid</v>
      </c>
      <c r="L10105" t="str">
        <f t="shared" si="785"/>
        <v>7</v>
      </c>
      <c r="M10105" t="str">
        <f t="shared" si="786"/>
        <v>2023</v>
      </c>
      <c r="N10105">
        <f t="shared" si="787"/>
        <v>-58495.040000000001</v>
      </c>
      <c r="O10105" t="str">
        <f t="shared" si="788"/>
        <v/>
      </c>
      <c r="P10105">
        <f t="shared" si="789"/>
        <v>58495.040000000001</v>
      </c>
      <c r="Q10105" s="48" t="str">
        <f>IF(O10105="","",
   IF(OR(O10105&lt;EDA_Outlier_Analysis!$C$10, O10105&gt;EDA_Outlier_Analysis!$C$11),
      "Outlier",
      "Normal"))</f>
        <v/>
      </c>
      <c r="R10105" t="str">
        <f>IF(P10105="","",
   IF(OR(P10105 &lt; EDA_Outlier_Analysis!$F$7, P10105 &gt; EDA_Outlier_Analysis!$F$8),
      "Outlier",
      "Normal"))</f>
        <v>Outlier</v>
      </c>
      <c r="S10105" t="str">
        <f>IF(N10105="","",
   IF(OR(N10105 &lt;EDA_Outlier_Analysis!$I$10, N10105 &gt; EDA_Outlier_Analysis!$I$11),
      "Outlier",
      "Normal"))</f>
        <v>Normal</v>
      </c>
    </row>
    <row r="10106" spans="1:19">
      <c r="A10106" t="s">
        <v>21181</v>
      </c>
      <c r="B10106" s="4">
        <v>45217</v>
      </c>
      <c r="C10106" s="2">
        <v>107935.51</v>
      </c>
      <c r="D10106" t="s">
        <v>849</v>
      </c>
      <c r="E10106" t="s">
        <v>868</v>
      </c>
      <c r="F10106" t="s">
        <v>9</v>
      </c>
      <c r="G10106" t="s">
        <v>24</v>
      </c>
      <c r="H10106" t="s">
        <v>499</v>
      </c>
      <c r="J10106" t="s">
        <v>21182</v>
      </c>
      <c r="K10106" t="str">
        <f>IF(COUNTIF(Customers!A:A, H10106)&gt;0, "Valid", "Invalid")</f>
        <v>Valid</v>
      </c>
      <c r="L10106" t="str">
        <f t="shared" si="785"/>
        <v>10</v>
      </c>
      <c r="M10106" t="str">
        <f t="shared" si="786"/>
        <v>2023</v>
      </c>
      <c r="N10106">
        <f t="shared" si="787"/>
        <v>107935.51</v>
      </c>
      <c r="O10106">
        <f t="shared" si="788"/>
        <v>107935.51</v>
      </c>
      <c r="P10106" t="str">
        <f t="shared" si="789"/>
        <v/>
      </c>
      <c r="Q10106" s="48" t="str">
        <f>IF(O10106="","",
   IF(OR(O10106&lt;EDA_Outlier_Analysis!$C$10, O10106&gt;EDA_Outlier_Analysis!$C$11),
      "Outlier",
      "Normal"))</f>
        <v>Normal</v>
      </c>
      <c r="R10106" t="str">
        <f>IF(P10106="","",
   IF(OR(P10106 &lt; EDA_Outlier_Analysis!$F$7, P10106 &gt; EDA_Outlier_Analysis!$F$8),
      "Outlier",
      "Normal"))</f>
        <v/>
      </c>
      <c r="S10106" t="str">
        <f>IF(N10106="","",
   IF(OR(N10106 &lt;EDA_Outlier_Analysis!$I$10, N10106 &gt; EDA_Outlier_Analysis!$I$11),
      "Outlier",
      "Normal"))</f>
        <v>Normal</v>
      </c>
    </row>
    <row r="10107" spans="1:19">
      <c r="A10107" t="s">
        <v>21183</v>
      </c>
      <c r="B10107" s="4">
        <v>44845</v>
      </c>
      <c r="C10107" s="2">
        <v>140338.72</v>
      </c>
      <c r="D10107" t="s">
        <v>849</v>
      </c>
      <c r="E10107" t="s">
        <v>850</v>
      </c>
      <c r="F10107" t="s">
        <v>11</v>
      </c>
      <c r="G10107" t="s">
        <v>34</v>
      </c>
      <c r="H10107" t="s">
        <v>687</v>
      </c>
      <c r="J10107" t="s">
        <v>21184</v>
      </c>
      <c r="K10107" t="str">
        <f>IF(COUNTIF(Customers!A:A, H10107)&gt;0, "Valid", "Invalid")</f>
        <v>Valid</v>
      </c>
      <c r="L10107" t="str">
        <f t="shared" si="785"/>
        <v>10</v>
      </c>
      <c r="M10107" t="str">
        <f t="shared" si="786"/>
        <v>2022</v>
      </c>
      <c r="N10107">
        <f t="shared" si="787"/>
        <v>140338.72</v>
      </c>
      <c r="O10107">
        <f t="shared" si="788"/>
        <v>140338.72</v>
      </c>
      <c r="P10107" t="str">
        <f t="shared" si="789"/>
        <v/>
      </c>
      <c r="Q10107" s="48" t="str">
        <f>IF(O10107="","",
   IF(OR(O10107&lt;EDA_Outlier_Analysis!$C$10, O10107&gt;EDA_Outlier_Analysis!$C$11),
      "Outlier",
      "Normal"))</f>
        <v>Normal</v>
      </c>
      <c r="R10107" t="str">
        <f>IF(P10107="","",
   IF(OR(P10107 &lt; EDA_Outlier_Analysis!$F$7, P10107 &gt; EDA_Outlier_Analysis!$F$8),
      "Outlier",
      "Normal"))</f>
        <v/>
      </c>
      <c r="S10107" t="str">
        <f>IF(N10107="","",
   IF(OR(N10107 &lt;EDA_Outlier_Analysis!$I$10, N10107 &gt; EDA_Outlier_Analysis!$I$11),
      "Outlier",
      "Normal"))</f>
        <v>Normal</v>
      </c>
    </row>
    <row r="10108" spans="1:19">
      <c r="A10108" t="s">
        <v>21185</v>
      </c>
      <c r="B10108" s="4">
        <v>44820</v>
      </c>
      <c r="C10108" s="2">
        <v>-30475.87</v>
      </c>
      <c r="D10108" t="s">
        <v>840</v>
      </c>
      <c r="E10108" t="s">
        <v>878</v>
      </c>
      <c r="F10108" t="s">
        <v>10</v>
      </c>
      <c r="G10108" t="s">
        <v>31</v>
      </c>
      <c r="I10108" t="s">
        <v>1494</v>
      </c>
      <c r="J10108" t="s">
        <v>21186</v>
      </c>
      <c r="K10108" t="str">
        <f>IF(COUNTIF(Customers!A:A, H10108)&gt;0, "Valid", "Invalid")</f>
        <v>Invalid</v>
      </c>
      <c r="L10108" t="str">
        <f t="shared" si="785"/>
        <v>9</v>
      </c>
      <c r="M10108" t="str">
        <f t="shared" si="786"/>
        <v>2022</v>
      </c>
      <c r="N10108">
        <f t="shared" si="787"/>
        <v>-30475.87</v>
      </c>
      <c r="O10108" t="str">
        <f t="shared" si="788"/>
        <v/>
      </c>
      <c r="P10108">
        <f t="shared" si="789"/>
        <v>30475.87</v>
      </c>
      <c r="Q10108" s="48" t="str">
        <f>IF(O10108="","",
   IF(OR(O10108&lt;EDA_Outlier_Analysis!$C$10, O10108&gt;EDA_Outlier_Analysis!$C$11),
      "Outlier",
      "Normal"))</f>
        <v/>
      </c>
      <c r="R10108" t="str">
        <f>IF(P10108="","",
   IF(OR(P10108 &lt; EDA_Outlier_Analysis!$F$7, P10108 &gt; EDA_Outlier_Analysis!$F$8),
      "Outlier",
      "Normal"))</f>
        <v>Normal</v>
      </c>
      <c r="S10108" t="str">
        <f>IF(N10108="","",
   IF(OR(N10108 &lt;EDA_Outlier_Analysis!$I$10, N10108 &gt; EDA_Outlier_Analysis!$I$11),
      "Outlier",
      "Normal"))</f>
        <v>Normal</v>
      </c>
    </row>
    <row r="10109" spans="1:19">
      <c r="A10109" t="s">
        <v>21187</v>
      </c>
      <c r="B10109" s="4">
        <v>45113</v>
      </c>
      <c r="C10109" s="2">
        <v>164411.81</v>
      </c>
      <c r="D10109" t="s">
        <v>849</v>
      </c>
      <c r="E10109" t="s">
        <v>850</v>
      </c>
      <c r="F10109" t="s">
        <v>10</v>
      </c>
      <c r="G10109" t="s">
        <v>24</v>
      </c>
      <c r="H10109" t="s">
        <v>241</v>
      </c>
      <c r="J10109" t="s">
        <v>21188</v>
      </c>
      <c r="K10109" t="str">
        <f>IF(COUNTIF(Customers!A:A, H10109)&gt;0, "Valid", "Invalid")</f>
        <v>Valid</v>
      </c>
      <c r="L10109" t="str">
        <f t="shared" si="785"/>
        <v>7</v>
      </c>
      <c r="M10109" t="str">
        <f t="shared" si="786"/>
        <v>2023</v>
      </c>
      <c r="N10109">
        <f t="shared" si="787"/>
        <v>164411.81</v>
      </c>
      <c r="O10109">
        <f t="shared" si="788"/>
        <v>164411.81</v>
      </c>
      <c r="P10109" t="str">
        <f t="shared" si="789"/>
        <v/>
      </c>
      <c r="Q10109" s="48" t="str">
        <f>IF(O10109="","",
   IF(OR(O10109&lt;EDA_Outlier_Analysis!$C$10, O10109&gt;EDA_Outlier_Analysis!$C$11),
      "Outlier",
      "Normal"))</f>
        <v>Normal</v>
      </c>
      <c r="R10109" t="str">
        <f>IF(P10109="","",
   IF(OR(P10109 &lt; EDA_Outlier_Analysis!$F$7, P10109 &gt; EDA_Outlier_Analysis!$F$8),
      "Outlier",
      "Normal"))</f>
        <v/>
      </c>
      <c r="S10109" t="str">
        <f>IF(N10109="","",
   IF(OR(N10109 &lt;EDA_Outlier_Analysis!$I$10, N10109 &gt; EDA_Outlier_Analysis!$I$11),
      "Outlier",
      "Normal"))</f>
        <v>Normal</v>
      </c>
    </row>
    <row r="10110" spans="1:19">
      <c r="A10110" t="s">
        <v>21189</v>
      </c>
      <c r="B10110" s="4">
        <v>44822</v>
      </c>
      <c r="C10110" s="2">
        <v>124912.42</v>
      </c>
      <c r="D10110" t="s">
        <v>849</v>
      </c>
      <c r="E10110" t="s">
        <v>853</v>
      </c>
      <c r="F10110" t="s">
        <v>11</v>
      </c>
      <c r="G10110" t="s">
        <v>34</v>
      </c>
      <c r="H10110" t="s">
        <v>277</v>
      </c>
      <c r="J10110" t="s">
        <v>21190</v>
      </c>
      <c r="K10110" t="str">
        <f>IF(COUNTIF(Customers!A:A, H10110)&gt;0, "Valid", "Invalid")</f>
        <v>Valid</v>
      </c>
      <c r="L10110" t="str">
        <f t="shared" si="785"/>
        <v>9</v>
      </c>
      <c r="M10110" t="str">
        <f t="shared" si="786"/>
        <v>2022</v>
      </c>
      <c r="N10110">
        <f t="shared" si="787"/>
        <v>124912.42</v>
      </c>
      <c r="O10110">
        <f t="shared" si="788"/>
        <v>124912.42</v>
      </c>
      <c r="P10110" t="str">
        <f t="shared" si="789"/>
        <v/>
      </c>
      <c r="Q10110" s="48" t="str">
        <f>IF(O10110="","",
   IF(OR(O10110&lt;EDA_Outlier_Analysis!$C$10, O10110&gt;EDA_Outlier_Analysis!$C$11),
      "Outlier",
      "Normal"))</f>
        <v>Normal</v>
      </c>
      <c r="R10110" t="str">
        <f>IF(P10110="","",
   IF(OR(P10110 &lt; EDA_Outlier_Analysis!$F$7, P10110 &gt; EDA_Outlier_Analysis!$F$8),
      "Outlier",
      "Normal"))</f>
        <v/>
      </c>
      <c r="S10110" t="str">
        <f>IF(N10110="","",
   IF(OR(N10110 &lt;EDA_Outlier_Analysis!$I$10, N10110 &gt; EDA_Outlier_Analysis!$I$11),
      "Outlier",
      "Normal"))</f>
        <v>Normal</v>
      </c>
    </row>
    <row r="10111" spans="1:19">
      <c r="A10111" t="s">
        <v>21191</v>
      </c>
      <c r="B10111" s="4">
        <v>45245</v>
      </c>
      <c r="C10111" s="2">
        <v>125166.98</v>
      </c>
      <c r="D10111" t="s">
        <v>849</v>
      </c>
      <c r="E10111" t="s">
        <v>850</v>
      </c>
      <c r="F10111" t="s">
        <v>10</v>
      </c>
      <c r="G10111" t="s">
        <v>20</v>
      </c>
      <c r="H10111" t="s">
        <v>599</v>
      </c>
      <c r="J10111" t="s">
        <v>21192</v>
      </c>
      <c r="K10111" t="str">
        <f>IF(COUNTIF(Customers!A:A, H10111)&gt;0, "Valid", "Invalid")</f>
        <v>Valid</v>
      </c>
      <c r="L10111" t="str">
        <f t="shared" si="785"/>
        <v>11</v>
      </c>
      <c r="M10111" t="str">
        <f t="shared" si="786"/>
        <v>2023</v>
      </c>
      <c r="N10111">
        <f t="shared" si="787"/>
        <v>125166.98</v>
      </c>
      <c r="O10111">
        <f t="shared" si="788"/>
        <v>125166.98</v>
      </c>
      <c r="P10111" t="str">
        <f t="shared" si="789"/>
        <v/>
      </c>
      <c r="Q10111" s="48" t="str">
        <f>IF(O10111="","",
   IF(OR(O10111&lt;EDA_Outlier_Analysis!$C$10, O10111&gt;EDA_Outlier_Analysis!$C$11),
      "Outlier",
      "Normal"))</f>
        <v>Normal</v>
      </c>
      <c r="R10111" t="str">
        <f>IF(P10111="","",
   IF(OR(P10111 &lt; EDA_Outlier_Analysis!$F$7, P10111 &gt; EDA_Outlier_Analysis!$F$8),
      "Outlier",
      "Normal"))</f>
        <v/>
      </c>
      <c r="S10111" t="str">
        <f>IF(N10111="","",
   IF(OR(N10111 &lt;EDA_Outlier_Analysis!$I$10, N10111 &gt; EDA_Outlier_Analysis!$I$11),
      "Outlier",
      "Normal"))</f>
        <v>Normal</v>
      </c>
    </row>
    <row r="10112" spans="1:19">
      <c r="A10112" t="s">
        <v>21193</v>
      </c>
      <c r="B10112" s="4">
        <v>45058</v>
      </c>
      <c r="C10112" s="2">
        <v>189579.03</v>
      </c>
      <c r="D10112" t="s">
        <v>849</v>
      </c>
      <c r="E10112" t="s">
        <v>868</v>
      </c>
      <c r="F10112" t="s">
        <v>10</v>
      </c>
      <c r="G10112" t="s">
        <v>31</v>
      </c>
      <c r="H10112" t="s">
        <v>289</v>
      </c>
      <c r="J10112" t="s">
        <v>21194</v>
      </c>
      <c r="K10112" t="str">
        <f>IF(COUNTIF(Customers!A:A, H10112)&gt;0, "Valid", "Invalid")</f>
        <v>Valid</v>
      </c>
      <c r="L10112" t="str">
        <f t="shared" si="785"/>
        <v>5</v>
      </c>
      <c r="M10112" t="str">
        <f t="shared" si="786"/>
        <v>2023</v>
      </c>
      <c r="N10112">
        <f t="shared" si="787"/>
        <v>189579.03</v>
      </c>
      <c r="O10112">
        <f t="shared" si="788"/>
        <v>189579.03</v>
      </c>
      <c r="P10112" t="str">
        <f t="shared" si="789"/>
        <v/>
      </c>
      <c r="Q10112" s="48" t="str">
        <f>IF(O10112="","",
   IF(OR(O10112&lt;EDA_Outlier_Analysis!$C$10, O10112&gt;EDA_Outlier_Analysis!$C$11),
      "Outlier",
      "Normal"))</f>
        <v>Normal</v>
      </c>
      <c r="R10112" t="str">
        <f>IF(P10112="","",
   IF(OR(P10112 &lt; EDA_Outlier_Analysis!$F$7, P10112 &gt; EDA_Outlier_Analysis!$F$8),
      "Outlier",
      "Normal"))</f>
        <v/>
      </c>
      <c r="S10112" t="str">
        <f>IF(N10112="","",
   IF(OR(N10112 &lt;EDA_Outlier_Analysis!$I$10, N10112 &gt; EDA_Outlier_Analysis!$I$11),
      "Outlier",
      "Normal"))</f>
        <v>Normal</v>
      </c>
    </row>
    <row r="10113" spans="1:19">
      <c r="A10113" t="s">
        <v>21195</v>
      </c>
      <c r="B10113" s="4">
        <v>44837</v>
      </c>
      <c r="C10113" s="2">
        <v>45842.05</v>
      </c>
      <c r="D10113" t="s">
        <v>849</v>
      </c>
      <c r="E10113" t="s">
        <v>853</v>
      </c>
      <c r="F10113" t="s">
        <v>11</v>
      </c>
      <c r="G10113" t="s">
        <v>34</v>
      </c>
      <c r="H10113" t="s">
        <v>65</v>
      </c>
      <c r="J10113" t="s">
        <v>21196</v>
      </c>
      <c r="K10113" t="str">
        <f>IF(COUNTIF(Customers!A:A, H10113)&gt;0, "Valid", "Invalid")</f>
        <v>Valid</v>
      </c>
      <c r="L10113" t="str">
        <f t="shared" si="785"/>
        <v>10</v>
      </c>
      <c r="M10113" t="str">
        <f t="shared" si="786"/>
        <v>2022</v>
      </c>
      <c r="N10113">
        <f t="shared" si="787"/>
        <v>45842.05</v>
      </c>
      <c r="O10113">
        <f t="shared" si="788"/>
        <v>45842.05</v>
      </c>
      <c r="P10113" t="str">
        <f t="shared" si="789"/>
        <v/>
      </c>
      <c r="Q10113" s="48" t="str">
        <f>IF(O10113="","",
   IF(OR(O10113&lt;EDA_Outlier_Analysis!$C$10, O10113&gt;EDA_Outlier_Analysis!$C$11),
      "Outlier",
      "Normal"))</f>
        <v>Normal</v>
      </c>
      <c r="R10113" t="str">
        <f>IF(P10113="","",
   IF(OR(P10113 &lt; EDA_Outlier_Analysis!$F$7, P10113 &gt; EDA_Outlier_Analysis!$F$8),
      "Outlier",
      "Normal"))</f>
        <v/>
      </c>
      <c r="S10113" t="str">
        <f>IF(N10113="","",
   IF(OR(N10113 &lt;EDA_Outlier_Analysis!$I$10, N10113 &gt; EDA_Outlier_Analysis!$I$11),
      "Outlier",
      "Normal"))</f>
        <v>Normal</v>
      </c>
    </row>
    <row r="10114" spans="1:19">
      <c r="A10114" t="s">
        <v>21197</v>
      </c>
      <c r="B10114" s="4">
        <v>44725</v>
      </c>
      <c r="C10114" s="2">
        <v>-45119.34</v>
      </c>
      <c r="D10114" t="s">
        <v>840</v>
      </c>
      <c r="E10114" t="s">
        <v>856</v>
      </c>
      <c r="F10114" t="s">
        <v>10</v>
      </c>
      <c r="G10114" t="s">
        <v>24</v>
      </c>
      <c r="I10114" t="s">
        <v>898</v>
      </c>
      <c r="J10114" t="s">
        <v>21198</v>
      </c>
      <c r="K10114" t="str">
        <f>IF(COUNTIF(Customers!A:A, H10114)&gt;0, "Valid", "Invalid")</f>
        <v>Invalid</v>
      </c>
      <c r="L10114" t="str">
        <f t="shared" si="785"/>
        <v>6</v>
      </c>
      <c r="M10114" t="str">
        <f t="shared" si="786"/>
        <v>2022</v>
      </c>
      <c r="N10114">
        <f t="shared" si="787"/>
        <v>-45119.34</v>
      </c>
      <c r="O10114" t="str">
        <f t="shared" si="788"/>
        <v/>
      </c>
      <c r="P10114">
        <f t="shared" si="789"/>
        <v>45119.34</v>
      </c>
      <c r="Q10114" s="48" t="str">
        <f>IF(O10114="","",
   IF(OR(O10114&lt;EDA_Outlier_Analysis!$C$10, O10114&gt;EDA_Outlier_Analysis!$C$11),
      "Outlier",
      "Normal"))</f>
        <v/>
      </c>
      <c r="R10114" t="str">
        <f>IF(P10114="","",
   IF(OR(P10114 &lt; EDA_Outlier_Analysis!$F$7, P10114 &gt; EDA_Outlier_Analysis!$F$8),
      "Outlier",
      "Normal"))</f>
        <v>Normal</v>
      </c>
      <c r="S10114" t="str">
        <f>IF(N10114="","",
   IF(OR(N10114 &lt;EDA_Outlier_Analysis!$I$10, N10114 &gt; EDA_Outlier_Analysis!$I$11),
      "Outlier",
      "Normal"))</f>
        <v>Normal</v>
      </c>
    </row>
    <row r="10115" spans="1:19">
      <c r="A10115" t="s">
        <v>21199</v>
      </c>
      <c r="B10115" s="4">
        <v>44681</v>
      </c>
      <c r="C10115" s="2">
        <v>91374.52</v>
      </c>
      <c r="D10115" t="s">
        <v>849</v>
      </c>
      <c r="E10115" t="s">
        <v>868</v>
      </c>
      <c r="F10115" t="s">
        <v>11</v>
      </c>
      <c r="G10115" t="s">
        <v>20</v>
      </c>
      <c r="H10115" t="s">
        <v>687</v>
      </c>
      <c r="J10115" t="s">
        <v>21200</v>
      </c>
      <c r="K10115" t="str">
        <f>IF(COUNTIF(Customers!A:A, H10115)&gt;0, "Valid", "Invalid")</f>
        <v>Valid</v>
      </c>
      <c r="L10115" t="str">
        <f t="shared" ref="L10115:L10178" si="790">TEXT(B10115,"m")</f>
        <v>4</v>
      </c>
      <c r="M10115" t="str">
        <f t="shared" ref="M10115:M10178" si="791">TEXT(B10115,"yyyy")</f>
        <v>2022</v>
      </c>
      <c r="N10115">
        <f t="shared" ref="N10115:N10178" si="792">IF(D10115="Revenue",C10115,-ABS(C10115))</f>
        <v>91374.52</v>
      </c>
      <c r="O10115">
        <f t="shared" ref="O10115:O10178" si="793">IF(D10115="Revenue", C10115, "")</f>
        <v>91374.52</v>
      </c>
      <c r="P10115" t="str">
        <f t="shared" ref="P10115:P10178" si="794">IF(D10115="Expense", ABS(C10115), "")</f>
        <v/>
      </c>
      <c r="Q10115" s="48" t="str">
        <f>IF(O10115="","",
   IF(OR(O10115&lt;EDA_Outlier_Analysis!$C$10, O10115&gt;EDA_Outlier_Analysis!$C$11),
      "Outlier",
      "Normal"))</f>
        <v>Normal</v>
      </c>
      <c r="R10115" t="str">
        <f>IF(P10115="","",
   IF(OR(P10115 &lt; EDA_Outlier_Analysis!$F$7, P10115 &gt; EDA_Outlier_Analysis!$F$8),
      "Outlier",
      "Normal"))</f>
        <v/>
      </c>
      <c r="S10115" t="str">
        <f>IF(N10115="","",
   IF(OR(N10115 &lt;EDA_Outlier_Analysis!$I$10, N10115 &gt; EDA_Outlier_Analysis!$I$11),
      "Outlier",
      "Normal"))</f>
        <v>Normal</v>
      </c>
    </row>
    <row r="10116" spans="1:19">
      <c r="A10116" t="s">
        <v>21201</v>
      </c>
      <c r="B10116" s="4">
        <v>45065</v>
      </c>
      <c r="C10116" s="2">
        <v>197051.13</v>
      </c>
      <c r="D10116" t="s">
        <v>849</v>
      </c>
      <c r="E10116" t="s">
        <v>850</v>
      </c>
      <c r="F10116" t="s">
        <v>10</v>
      </c>
      <c r="G10116" t="s">
        <v>34</v>
      </c>
      <c r="H10116" t="s">
        <v>629</v>
      </c>
      <c r="J10116" t="s">
        <v>21202</v>
      </c>
      <c r="K10116" t="str">
        <f>IF(COUNTIF(Customers!A:A, H10116)&gt;0, "Valid", "Invalid")</f>
        <v>Valid</v>
      </c>
      <c r="L10116" t="str">
        <f t="shared" si="790"/>
        <v>5</v>
      </c>
      <c r="M10116" t="str">
        <f t="shared" si="791"/>
        <v>2023</v>
      </c>
      <c r="N10116">
        <f t="shared" si="792"/>
        <v>197051.13</v>
      </c>
      <c r="O10116">
        <f t="shared" si="793"/>
        <v>197051.13</v>
      </c>
      <c r="P10116" t="str">
        <f t="shared" si="794"/>
        <v/>
      </c>
      <c r="Q10116" s="48" t="str">
        <f>IF(O10116="","",
   IF(OR(O10116&lt;EDA_Outlier_Analysis!$C$10, O10116&gt;EDA_Outlier_Analysis!$C$11),
      "Outlier",
      "Normal"))</f>
        <v>Normal</v>
      </c>
      <c r="R10116" t="str">
        <f>IF(P10116="","",
   IF(OR(P10116 &lt; EDA_Outlier_Analysis!$F$7, P10116 &gt; EDA_Outlier_Analysis!$F$8),
      "Outlier",
      "Normal"))</f>
        <v/>
      </c>
      <c r="S10116" t="str">
        <f>IF(N10116="","",
   IF(OR(N10116 &lt;EDA_Outlier_Analysis!$I$10, N10116 &gt; EDA_Outlier_Analysis!$I$11),
      "Outlier",
      "Normal"))</f>
        <v>Normal</v>
      </c>
    </row>
    <row r="10117" spans="1:19">
      <c r="A10117" t="s">
        <v>21203</v>
      </c>
      <c r="B10117" s="4">
        <v>44775</v>
      </c>
      <c r="C10117" s="2">
        <v>-60154.97</v>
      </c>
      <c r="D10117" t="s">
        <v>840</v>
      </c>
      <c r="E10117" t="s">
        <v>864</v>
      </c>
      <c r="F10117" t="s">
        <v>11</v>
      </c>
      <c r="G10117" t="s">
        <v>34</v>
      </c>
      <c r="I10117" t="s">
        <v>976</v>
      </c>
      <c r="J10117" t="s">
        <v>21204</v>
      </c>
      <c r="K10117" t="str">
        <f>IF(COUNTIF(Customers!A:A, H10117)&gt;0, "Valid", "Invalid")</f>
        <v>Invalid</v>
      </c>
      <c r="L10117" t="str">
        <f t="shared" si="790"/>
        <v>8</v>
      </c>
      <c r="M10117" t="str">
        <f t="shared" si="791"/>
        <v>2022</v>
      </c>
      <c r="N10117">
        <f t="shared" si="792"/>
        <v>-60154.97</v>
      </c>
      <c r="O10117" t="str">
        <f t="shared" si="793"/>
        <v/>
      </c>
      <c r="P10117">
        <f t="shared" si="794"/>
        <v>60154.97</v>
      </c>
      <c r="Q10117" s="48" t="str">
        <f>IF(O10117="","",
   IF(OR(O10117&lt;EDA_Outlier_Analysis!$C$10, O10117&gt;EDA_Outlier_Analysis!$C$11),
      "Outlier",
      "Normal"))</f>
        <v/>
      </c>
      <c r="R10117" t="str">
        <f>IF(P10117="","",
   IF(OR(P10117 &lt; EDA_Outlier_Analysis!$F$7, P10117 &gt; EDA_Outlier_Analysis!$F$8),
      "Outlier",
      "Normal"))</f>
        <v>Outlier</v>
      </c>
      <c r="S10117" t="str">
        <f>IF(N10117="","",
   IF(OR(N10117 &lt;EDA_Outlier_Analysis!$I$10, N10117 &gt; EDA_Outlier_Analysis!$I$11),
      "Outlier",
      "Normal"))</f>
        <v>Normal</v>
      </c>
    </row>
    <row r="10118" spans="1:19">
      <c r="A10118" t="s">
        <v>21205</v>
      </c>
      <c r="B10118" s="4">
        <v>44696</v>
      </c>
      <c r="C10118" s="2">
        <v>-53958.81</v>
      </c>
      <c r="D10118" t="s">
        <v>840</v>
      </c>
      <c r="E10118" t="s">
        <v>905</v>
      </c>
      <c r="F10118" t="s">
        <v>11</v>
      </c>
      <c r="G10118" t="s">
        <v>31</v>
      </c>
      <c r="I10118" t="s">
        <v>4929</v>
      </c>
      <c r="J10118" t="s">
        <v>21206</v>
      </c>
      <c r="K10118" t="str">
        <f>IF(COUNTIF(Customers!A:A, H10118)&gt;0, "Valid", "Invalid")</f>
        <v>Invalid</v>
      </c>
      <c r="L10118" t="str">
        <f t="shared" si="790"/>
        <v>5</v>
      </c>
      <c r="M10118" t="str">
        <f t="shared" si="791"/>
        <v>2022</v>
      </c>
      <c r="N10118">
        <f t="shared" si="792"/>
        <v>-53958.81</v>
      </c>
      <c r="O10118" t="str">
        <f t="shared" si="793"/>
        <v/>
      </c>
      <c r="P10118">
        <f t="shared" si="794"/>
        <v>53958.81</v>
      </c>
      <c r="Q10118" s="48" t="str">
        <f>IF(O10118="","",
   IF(OR(O10118&lt;EDA_Outlier_Analysis!$C$10, O10118&gt;EDA_Outlier_Analysis!$C$11),
      "Outlier",
      "Normal"))</f>
        <v/>
      </c>
      <c r="R10118" t="str">
        <f>IF(P10118="","",
   IF(OR(P10118 &lt; EDA_Outlier_Analysis!$F$7, P10118 &gt; EDA_Outlier_Analysis!$F$8),
      "Outlier",
      "Normal"))</f>
        <v>Outlier</v>
      </c>
      <c r="S10118" t="str">
        <f>IF(N10118="","",
   IF(OR(N10118 &lt;EDA_Outlier_Analysis!$I$10, N10118 &gt; EDA_Outlier_Analysis!$I$11),
      "Outlier",
      "Normal"))</f>
        <v>Normal</v>
      </c>
    </row>
    <row r="10119" spans="1:19">
      <c r="A10119" t="s">
        <v>21207</v>
      </c>
      <c r="B10119" s="4">
        <v>44839</v>
      </c>
      <c r="C10119" s="2">
        <v>-25595.759999999998</v>
      </c>
      <c r="D10119" t="s">
        <v>840</v>
      </c>
      <c r="E10119" t="s">
        <v>905</v>
      </c>
      <c r="F10119" t="s">
        <v>9</v>
      </c>
      <c r="G10119" t="s">
        <v>24</v>
      </c>
      <c r="I10119" t="s">
        <v>2086</v>
      </c>
      <c r="J10119" t="s">
        <v>21208</v>
      </c>
      <c r="K10119" t="str">
        <f>IF(COUNTIF(Customers!A:A, H10119)&gt;0, "Valid", "Invalid")</f>
        <v>Invalid</v>
      </c>
      <c r="L10119" t="str">
        <f t="shared" si="790"/>
        <v>10</v>
      </c>
      <c r="M10119" t="str">
        <f t="shared" si="791"/>
        <v>2022</v>
      </c>
      <c r="N10119">
        <f t="shared" si="792"/>
        <v>-25595.759999999998</v>
      </c>
      <c r="O10119" t="str">
        <f t="shared" si="793"/>
        <v/>
      </c>
      <c r="P10119">
        <f t="shared" si="794"/>
        <v>25595.759999999998</v>
      </c>
      <c r="Q10119" s="48" t="str">
        <f>IF(O10119="","",
   IF(OR(O10119&lt;EDA_Outlier_Analysis!$C$10, O10119&gt;EDA_Outlier_Analysis!$C$11),
      "Outlier",
      "Normal"))</f>
        <v/>
      </c>
      <c r="R10119" t="str">
        <f>IF(P10119="","",
   IF(OR(P10119 &lt; EDA_Outlier_Analysis!$F$7, P10119 &gt; EDA_Outlier_Analysis!$F$8),
      "Outlier",
      "Normal"))</f>
        <v>Outlier</v>
      </c>
      <c r="S10119" t="str">
        <f>IF(N10119="","",
   IF(OR(N10119 &lt;EDA_Outlier_Analysis!$I$10, N10119 &gt; EDA_Outlier_Analysis!$I$11),
      "Outlier",
      "Normal"))</f>
        <v>Normal</v>
      </c>
    </row>
    <row r="10120" spans="1:19">
      <c r="A10120" t="s">
        <v>21209</v>
      </c>
      <c r="B10120" s="4">
        <v>44837</v>
      </c>
      <c r="C10120" s="2">
        <v>181197.69</v>
      </c>
      <c r="D10120" t="s">
        <v>849</v>
      </c>
      <c r="E10120" t="s">
        <v>850</v>
      </c>
      <c r="F10120" t="s">
        <v>9</v>
      </c>
      <c r="G10120" t="s">
        <v>20</v>
      </c>
      <c r="H10120" t="s">
        <v>383</v>
      </c>
      <c r="J10120" t="s">
        <v>21210</v>
      </c>
      <c r="K10120" t="str">
        <f>IF(COUNTIF(Customers!A:A, H10120)&gt;0, "Valid", "Invalid")</f>
        <v>Valid</v>
      </c>
      <c r="L10120" t="str">
        <f t="shared" si="790"/>
        <v>10</v>
      </c>
      <c r="M10120" t="str">
        <f t="shared" si="791"/>
        <v>2022</v>
      </c>
      <c r="N10120">
        <f t="shared" si="792"/>
        <v>181197.69</v>
      </c>
      <c r="O10120">
        <f t="shared" si="793"/>
        <v>181197.69</v>
      </c>
      <c r="P10120" t="str">
        <f t="shared" si="794"/>
        <v/>
      </c>
      <c r="Q10120" s="48" t="str">
        <f>IF(O10120="","",
   IF(OR(O10120&lt;EDA_Outlier_Analysis!$C$10, O10120&gt;EDA_Outlier_Analysis!$C$11),
      "Outlier",
      "Normal"))</f>
        <v>Normal</v>
      </c>
      <c r="R10120" t="str">
        <f>IF(P10120="","",
   IF(OR(P10120 &lt; EDA_Outlier_Analysis!$F$7, P10120 &gt; EDA_Outlier_Analysis!$F$8),
      "Outlier",
      "Normal"))</f>
        <v/>
      </c>
      <c r="S10120" t="str">
        <f>IF(N10120="","",
   IF(OR(N10120 &lt;EDA_Outlier_Analysis!$I$10, N10120 &gt; EDA_Outlier_Analysis!$I$11),
      "Outlier",
      "Normal"))</f>
        <v>Normal</v>
      </c>
    </row>
    <row r="10121" spans="1:19">
      <c r="A10121" t="s">
        <v>21211</v>
      </c>
      <c r="B10121" s="4">
        <v>45233</v>
      </c>
      <c r="C10121" s="2">
        <v>83233.8</v>
      </c>
      <c r="D10121" t="s">
        <v>849</v>
      </c>
      <c r="E10121" t="s">
        <v>850</v>
      </c>
      <c r="F10121" t="s">
        <v>10</v>
      </c>
      <c r="G10121" t="s">
        <v>20</v>
      </c>
      <c r="H10121" t="s">
        <v>55</v>
      </c>
      <c r="J10121" t="s">
        <v>21212</v>
      </c>
      <c r="K10121" t="str">
        <f>IF(COUNTIF(Customers!A:A, H10121)&gt;0, "Valid", "Invalid")</f>
        <v>Valid</v>
      </c>
      <c r="L10121" t="str">
        <f t="shared" si="790"/>
        <v>11</v>
      </c>
      <c r="M10121" t="str">
        <f t="shared" si="791"/>
        <v>2023</v>
      </c>
      <c r="N10121">
        <f t="shared" si="792"/>
        <v>83233.8</v>
      </c>
      <c r="O10121">
        <f t="shared" si="793"/>
        <v>83233.8</v>
      </c>
      <c r="P10121" t="str">
        <f t="shared" si="794"/>
        <v/>
      </c>
      <c r="Q10121" s="48" t="str">
        <f>IF(O10121="","",
   IF(OR(O10121&lt;EDA_Outlier_Analysis!$C$10, O10121&gt;EDA_Outlier_Analysis!$C$11),
      "Outlier",
      "Normal"))</f>
        <v>Normal</v>
      </c>
      <c r="R10121" t="str">
        <f>IF(P10121="","",
   IF(OR(P10121 &lt; EDA_Outlier_Analysis!$F$7, P10121 &gt; EDA_Outlier_Analysis!$F$8),
      "Outlier",
      "Normal"))</f>
        <v/>
      </c>
      <c r="S10121" t="str">
        <f>IF(N10121="","",
   IF(OR(N10121 &lt;EDA_Outlier_Analysis!$I$10, N10121 &gt; EDA_Outlier_Analysis!$I$11),
      "Outlier",
      "Normal"))</f>
        <v>Normal</v>
      </c>
    </row>
    <row r="10122" spans="1:19">
      <c r="A10122" t="s">
        <v>21213</v>
      </c>
      <c r="B10122" s="4">
        <v>45232</v>
      </c>
      <c r="C10122" s="2">
        <v>238475.41</v>
      </c>
      <c r="D10122" t="s">
        <v>849</v>
      </c>
      <c r="E10122" t="s">
        <v>868</v>
      </c>
      <c r="F10122" t="s">
        <v>10</v>
      </c>
      <c r="G10122" t="s">
        <v>31</v>
      </c>
      <c r="H10122" t="s">
        <v>419</v>
      </c>
      <c r="J10122" t="s">
        <v>21214</v>
      </c>
      <c r="K10122" t="str">
        <f>IF(COUNTIF(Customers!A:A, H10122)&gt;0, "Valid", "Invalid")</f>
        <v>Valid</v>
      </c>
      <c r="L10122" t="str">
        <f t="shared" si="790"/>
        <v>11</v>
      </c>
      <c r="M10122" t="str">
        <f t="shared" si="791"/>
        <v>2023</v>
      </c>
      <c r="N10122">
        <f t="shared" si="792"/>
        <v>238475.41</v>
      </c>
      <c r="O10122">
        <f t="shared" si="793"/>
        <v>238475.41</v>
      </c>
      <c r="P10122" t="str">
        <f t="shared" si="794"/>
        <v/>
      </c>
      <c r="Q10122" s="48" t="str">
        <f>IF(O10122="","",
   IF(OR(O10122&lt;EDA_Outlier_Analysis!$C$10, O10122&gt;EDA_Outlier_Analysis!$C$11),
      "Outlier",
      "Normal"))</f>
        <v>Normal</v>
      </c>
      <c r="R10122" t="str">
        <f>IF(P10122="","",
   IF(OR(P10122 &lt; EDA_Outlier_Analysis!$F$7, P10122 &gt; EDA_Outlier_Analysis!$F$8),
      "Outlier",
      "Normal"))</f>
        <v/>
      </c>
      <c r="S10122" t="str">
        <f>IF(N10122="","",
   IF(OR(N10122 &lt;EDA_Outlier_Analysis!$I$10, N10122 &gt; EDA_Outlier_Analysis!$I$11),
      "Outlier",
      "Normal"))</f>
        <v>Normal</v>
      </c>
    </row>
    <row r="10123" spans="1:19">
      <c r="A10123" t="s">
        <v>21215</v>
      </c>
      <c r="B10123" s="4">
        <v>44885</v>
      </c>
      <c r="C10123" s="2">
        <v>-24315.83</v>
      </c>
      <c r="D10123" t="s">
        <v>840</v>
      </c>
      <c r="E10123" t="s">
        <v>841</v>
      </c>
      <c r="F10123" t="s">
        <v>10</v>
      </c>
      <c r="G10123" t="s">
        <v>34</v>
      </c>
      <c r="I10123" t="s">
        <v>1453</v>
      </c>
      <c r="J10123" t="s">
        <v>21216</v>
      </c>
      <c r="K10123" t="str">
        <f>IF(COUNTIF(Customers!A:A, H10123)&gt;0, "Valid", "Invalid")</f>
        <v>Invalid</v>
      </c>
      <c r="L10123" t="str">
        <f t="shared" si="790"/>
        <v>11</v>
      </c>
      <c r="M10123" t="str">
        <f t="shared" si="791"/>
        <v>2022</v>
      </c>
      <c r="N10123">
        <f t="shared" si="792"/>
        <v>-24315.83</v>
      </c>
      <c r="O10123" t="str">
        <f t="shared" si="793"/>
        <v/>
      </c>
      <c r="P10123">
        <f t="shared" si="794"/>
        <v>24315.83</v>
      </c>
      <c r="Q10123" s="48" t="str">
        <f>IF(O10123="","",
   IF(OR(O10123&lt;EDA_Outlier_Analysis!$C$10, O10123&gt;EDA_Outlier_Analysis!$C$11),
      "Outlier",
      "Normal"))</f>
        <v/>
      </c>
      <c r="R10123" t="str">
        <f>IF(P10123="","",
   IF(OR(P10123 &lt; EDA_Outlier_Analysis!$F$7, P10123 &gt; EDA_Outlier_Analysis!$F$8),
      "Outlier",
      "Normal"))</f>
        <v>Outlier</v>
      </c>
      <c r="S10123" t="str">
        <f>IF(N10123="","",
   IF(OR(N10123 &lt;EDA_Outlier_Analysis!$I$10, N10123 &gt; EDA_Outlier_Analysis!$I$11),
      "Outlier",
      "Normal"))</f>
        <v>Normal</v>
      </c>
    </row>
    <row r="10124" spans="1:19">
      <c r="A10124" t="s">
        <v>21217</v>
      </c>
      <c r="B10124" s="4">
        <v>44606</v>
      </c>
      <c r="C10124" s="2">
        <v>-62776.51</v>
      </c>
      <c r="D10124" t="s">
        <v>840</v>
      </c>
      <c r="E10124" t="s">
        <v>878</v>
      </c>
      <c r="F10124" t="s">
        <v>11</v>
      </c>
      <c r="G10124" t="s">
        <v>31</v>
      </c>
      <c r="I10124" t="s">
        <v>865</v>
      </c>
      <c r="J10124" t="s">
        <v>21218</v>
      </c>
      <c r="K10124" t="str">
        <f>IF(COUNTIF(Customers!A:A, H10124)&gt;0, "Valid", "Invalid")</f>
        <v>Invalid</v>
      </c>
      <c r="L10124" t="str">
        <f t="shared" si="790"/>
        <v>2</v>
      </c>
      <c r="M10124" t="str">
        <f t="shared" si="791"/>
        <v>2022</v>
      </c>
      <c r="N10124">
        <f t="shared" si="792"/>
        <v>-62776.51</v>
      </c>
      <c r="O10124" t="str">
        <f t="shared" si="793"/>
        <v/>
      </c>
      <c r="P10124">
        <f t="shared" si="794"/>
        <v>62776.51</v>
      </c>
      <c r="Q10124" s="48" t="str">
        <f>IF(O10124="","",
   IF(OR(O10124&lt;EDA_Outlier_Analysis!$C$10, O10124&gt;EDA_Outlier_Analysis!$C$11),
      "Outlier",
      "Normal"))</f>
        <v/>
      </c>
      <c r="R10124" t="str">
        <f>IF(P10124="","",
   IF(OR(P10124 &lt; EDA_Outlier_Analysis!$F$7, P10124 &gt; EDA_Outlier_Analysis!$F$8),
      "Outlier",
      "Normal"))</f>
        <v>Outlier</v>
      </c>
      <c r="S10124" t="str">
        <f>IF(N10124="","",
   IF(OR(N10124 &lt;EDA_Outlier_Analysis!$I$10, N10124 &gt; EDA_Outlier_Analysis!$I$11),
      "Outlier",
      "Normal"))</f>
        <v>Normal</v>
      </c>
    </row>
    <row r="10125" spans="1:19">
      <c r="A10125" t="s">
        <v>21219</v>
      </c>
      <c r="B10125" s="4">
        <v>44675</v>
      </c>
      <c r="C10125" s="2">
        <v>191014.59</v>
      </c>
      <c r="D10125" t="s">
        <v>849</v>
      </c>
      <c r="E10125" t="s">
        <v>850</v>
      </c>
      <c r="F10125" t="s">
        <v>11</v>
      </c>
      <c r="G10125" t="s">
        <v>24</v>
      </c>
      <c r="H10125" t="s">
        <v>455</v>
      </c>
      <c r="J10125" t="s">
        <v>21220</v>
      </c>
      <c r="K10125" t="str">
        <f>IF(COUNTIF(Customers!A:A, H10125)&gt;0, "Valid", "Invalid")</f>
        <v>Valid</v>
      </c>
      <c r="L10125" t="str">
        <f t="shared" si="790"/>
        <v>4</v>
      </c>
      <c r="M10125" t="str">
        <f t="shared" si="791"/>
        <v>2022</v>
      </c>
      <c r="N10125">
        <f t="shared" si="792"/>
        <v>191014.59</v>
      </c>
      <c r="O10125">
        <f t="shared" si="793"/>
        <v>191014.59</v>
      </c>
      <c r="P10125" t="str">
        <f t="shared" si="794"/>
        <v/>
      </c>
      <c r="Q10125" s="48" t="str">
        <f>IF(O10125="","",
   IF(OR(O10125&lt;EDA_Outlier_Analysis!$C$10, O10125&gt;EDA_Outlier_Analysis!$C$11),
      "Outlier",
      "Normal"))</f>
        <v>Normal</v>
      </c>
      <c r="R10125" t="str">
        <f>IF(P10125="","",
   IF(OR(P10125 &lt; EDA_Outlier_Analysis!$F$7, P10125 &gt; EDA_Outlier_Analysis!$F$8),
      "Outlier",
      "Normal"))</f>
        <v/>
      </c>
      <c r="S10125" t="str">
        <f>IF(N10125="","",
   IF(OR(N10125 &lt;EDA_Outlier_Analysis!$I$10, N10125 &gt; EDA_Outlier_Analysis!$I$11),
      "Outlier",
      "Normal"))</f>
        <v>Normal</v>
      </c>
    </row>
    <row r="10126" spans="1:19">
      <c r="A10126" t="s">
        <v>21221</v>
      </c>
      <c r="B10126" s="4">
        <v>44858</v>
      </c>
      <c r="C10126" s="2">
        <v>85266.47</v>
      </c>
      <c r="D10126" t="s">
        <v>849</v>
      </c>
      <c r="E10126" t="s">
        <v>850</v>
      </c>
      <c r="F10126" t="s">
        <v>11</v>
      </c>
      <c r="G10126" t="s">
        <v>24</v>
      </c>
      <c r="H10126" t="s">
        <v>183</v>
      </c>
      <c r="J10126" t="s">
        <v>21222</v>
      </c>
      <c r="K10126" t="str">
        <f>IF(COUNTIF(Customers!A:A, H10126)&gt;0, "Valid", "Invalid")</f>
        <v>Valid</v>
      </c>
      <c r="L10126" t="str">
        <f t="shared" si="790"/>
        <v>10</v>
      </c>
      <c r="M10126" t="str">
        <f t="shared" si="791"/>
        <v>2022</v>
      </c>
      <c r="N10126">
        <f t="shared" si="792"/>
        <v>85266.47</v>
      </c>
      <c r="O10126">
        <f t="shared" si="793"/>
        <v>85266.47</v>
      </c>
      <c r="P10126" t="str">
        <f t="shared" si="794"/>
        <v/>
      </c>
      <c r="Q10126" s="48" t="str">
        <f>IF(O10126="","",
   IF(OR(O10126&lt;EDA_Outlier_Analysis!$C$10, O10126&gt;EDA_Outlier_Analysis!$C$11),
      "Outlier",
      "Normal"))</f>
        <v>Normal</v>
      </c>
      <c r="R10126" t="str">
        <f>IF(P10126="","",
   IF(OR(P10126 &lt; EDA_Outlier_Analysis!$F$7, P10126 &gt; EDA_Outlier_Analysis!$F$8),
      "Outlier",
      "Normal"))</f>
        <v/>
      </c>
      <c r="S10126" t="str">
        <f>IF(N10126="","",
   IF(OR(N10126 &lt;EDA_Outlier_Analysis!$I$10, N10126 &gt; EDA_Outlier_Analysis!$I$11),
      "Outlier",
      "Normal"))</f>
        <v>Normal</v>
      </c>
    </row>
    <row r="10127" spans="1:19">
      <c r="A10127" t="s">
        <v>21223</v>
      </c>
      <c r="B10127" s="4">
        <v>45150</v>
      </c>
      <c r="C10127" s="2">
        <v>235786.75</v>
      </c>
      <c r="D10127" t="s">
        <v>849</v>
      </c>
      <c r="E10127" t="s">
        <v>850</v>
      </c>
      <c r="F10127" t="s">
        <v>9</v>
      </c>
      <c r="G10127" t="s">
        <v>20</v>
      </c>
      <c r="H10127" t="s">
        <v>589</v>
      </c>
      <c r="J10127" t="s">
        <v>21224</v>
      </c>
      <c r="K10127" t="str">
        <f>IF(COUNTIF(Customers!A:A, H10127)&gt;0, "Valid", "Invalid")</f>
        <v>Valid</v>
      </c>
      <c r="L10127" t="str">
        <f t="shared" si="790"/>
        <v>8</v>
      </c>
      <c r="M10127" t="str">
        <f t="shared" si="791"/>
        <v>2023</v>
      </c>
      <c r="N10127">
        <f t="shared" si="792"/>
        <v>235786.75</v>
      </c>
      <c r="O10127">
        <f t="shared" si="793"/>
        <v>235786.75</v>
      </c>
      <c r="P10127" t="str">
        <f t="shared" si="794"/>
        <v/>
      </c>
      <c r="Q10127" s="48" t="str">
        <f>IF(O10127="","",
   IF(OR(O10127&lt;EDA_Outlier_Analysis!$C$10, O10127&gt;EDA_Outlier_Analysis!$C$11),
      "Outlier",
      "Normal"))</f>
        <v>Normal</v>
      </c>
      <c r="R10127" t="str">
        <f>IF(P10127="","",
   IF(OR(P10127 &lt; EDA_Outlier_Analysis!$F$7, P10127 &gt; EDA_Outlier_Analysis!$F$8),
      "Outlier",
      "Normal"))</f>
        <v/>
      </c>
      <c r="S10127" t="str">
        <f>IF(N10127="","",
   IF(OR(N10127 &lt;EDA_Outlier_Analysis!$I$10, N10127 &gt; EDA_Outlier_Analysis!$I$11),
      "Outlier",
      "Normal"))</f>
        <v>Normal</v>
      </c>
    </row>
    <row r="10128" spans="1:19">
      <c r="A10128" t="s">
        <v>21225</v>
      </c>
      <c r="B10128" s="4">
        <v>45107</v>
      </c>
      <c r="C10128" s="2">
        <v>229035.94</v>
      </c>
      <c r="D10128" t="s">
        <v>849</v>
      </c>
      <c r="E10128" t="s">
        <v>853</v>
      </c>
      <c r="F10128" t="s">
        <v>11</v>
      </c>
      <c r="G10128" t="s">
        <v>34</v>
      </c>
      <c r="H10128" t="s">
        <v>127</v>
      </c>
      <c r="J10128" t="s">
        <v>21226</v>
      </c>
      <c r="K10128" t="str">
        <f>IF(COUNTIF(Customers!A:A, H10128)&gt;0, "Valid", "Invalid")</f>
        <v>Valid</v>
      </c>
      <c r="L10128" t="str">
        <f t="shared" si="790"/>
        <v>6</v>
      </c>
      <c r="M10128" t="str">
        <f t="shared" si="791"/>
        <v>2023</v>
      </c>
      <c r="N10128">
        <f t="shared" si="792"/>
        <v>229035.94</v>
      </c>
      <c r="O10128">
        <f t="shared" si="793"/>
        <v>229035.94</v>
      </c>
      <c r="P10128" t="str">
        <f t="shared" si="794"/>
        <v/>
      </c>
      <c r="Q10128" s="48" t="str">
        <f>IF(O10128="","",
   IF(OR(O10128&lt;EDA_Outlier_Analysis!$C$10, O10128&gt;EDA_Outlier_Analysis!$C$11),
      "Outlier",
      "Normal"))</f>
        <v>Normal</v>
      </c>
      <c r="R10128" t="str">
        <f>IF(P10128="","",
   IF(OR(P10128 &lt; EDA_Outlier_Analysis!$F$7, P10128 &gt; EDA_Outlier_Analysis!$F$8),
      "Outlier",
      "Normal"))</f>
        <v/>
      </c>
      <c r="S10128" t="str">
        <f>IF(N10128="","",
   IF(OR(N10128 &lt;EDA_Outlier_Analysis!$I$10, N10128 &gt; EDA_Outlier_Analysis!$I$11),
      "Outlier",
      "Normal"))</f>
        <v>Normal</v>
      </c>
    </row>
    <row r="10129" spans="1:19">
      <c r="A10129" t="s">
        <v>21227</v>
      </c>
      <c r="B10129" s="4">
        <v>45071</v>
      </c>
      <c r="C10129" s="2">
        <v>158933.56</v>
      </c>
      <c r="D10129" t="s">
        <v>849</v>
      </c>
      <c r="E10129" t="s">
        <v>853</v>
      </c>
      <c r="F10129" t="s">
        <v>11</v>
      </c>
      <c r="G10129" t="s">
        <v>31</v>
      </c>
      <c r="H10129" t="s">
        <v>439</v>
      </c>
      <c r="J10129" t="s">
        <v>21228</v>
      </c>
      <c r="K10129" t="str">
        <f>IF(COUNTIF(Customers!A:A, H10129)&gt;0, "Valid", "Invalid")</f>
        <v>Valid</v>
      </c>
      <c r="L10129" t="str">
        <f t="shared" si="790"/>
        <v>5</v>
      </c>
      <c r="M10129" t="str">
        <f t="shared" si="791"/>
        <v>2023</v>
      </c>
      <c r="N10129">
        <f t="shared" si="792"/>
        <v>158933.56</v>
      </c>
      <c r="O10129">
        <f t="shared" si="793"/>
        <v>158933.56</v>
      </c>
      <c r="P10129" t="str">
        <f t="shared" si="794"/>
        <v/>
      </c>
      <c r="Q10129" s="48" t="str">
        <f>IF(O10129="","",
   IF(OR(O10129&lt;EDA_Outlier_Analysis!$C$10, O10129&gt;EDA_Outlier_Analysis!$C$11),
      "Outlier",
      "Normal"))</f>
        <v>Normal</v>
      </c>
      <c r="R10129" t="str">
        <f>IF(P10129="","",
   IF(OR(P10129 &lt; EDA_Outlier_Analysis!$F$7, P10129 &gt; EDA_Outlier_Analysis!$F$8),
      "Outlier",
      "Normal"))</f>
        <v/>
      </c>
      <c r="S10129" t="str">
        <f>IF(N10129="","",
   IF(OR(N10129 &lt;EDA_Outlier_Analysis!$I$10, N10129 &gt; EDA_Outlier_Analysis!$I$11),
      "Outlier",
      "Normal"))</f>
        <v>Normal</v>
      </c>
    </row>
    <row r="10130" spans="1:19">
      <c r="A10130" t="s">
        <v>21229</v>
      </c>
      <c r="B10130" s="4">
        <v>45204</v>
      </c>
      <c r="C10130" s="2">
        <v>-60506.81</v>
      </c>
      <c r="D10130" t="s">
        <v>840</v>
      </c>
      <c r="E10130" t="s">
        <v>841</v>
      </c>
      <c r="F10130" t="s">
        <v>9</v>
      </c>
      <c r="G10130" t="s">
        <v>34</v>
      </c>
      <c r="I10130" t="s">
        <v>1261</v>
      </c>
      <c r="J10130" t="s">
        <v>21230</v>
      </c>
      <c r="K10130" t="str">
        <f>IF(COUNTIF(Customers!A:A, H10130)&gt;0, "Valid", "Invalid")</f>
        <v>Invalid</v>
      </c>
      <c r="L10130" t="str">
        <f t="shared" si="790"/>
        <v>10</v>
      </c>
      <c r="M10130" t="str">
        <f t="shared" si="791"/>
        <v>2023</v>
      </c>
      <c r="N10130">
        <f t="shared" si="792"/>
        <v>-60506.81</v>
      </c>
      <c r="O10130" t="str">
        <f t="shared" si="793"/>
        <v/>
      </c>
      <c r="P10130">
        <f t="shared" si="794"/>
        <v>60506.81</v>
      </c>
      <c r="Q10130" s="48" t="str">
        <f>IF(O10130="","",
   IF(OR(O10130&lt;EDA_Outlier_Analysis!$C$10, O10130&gt;EDA_Outlier_Analysis!$C$11),
      "Outlier",
      "Normal"))</f>
        <v/>
      </c>
      <c r="R10130" t="str">
        <f>IF(P10130="","",
   IF(OR(P10130 &lt; EDA_Outlier_Analysis!$F$7, P10130 &gt; EDA_Outlier_Analysis!$F$8),
      "Outlier",
      "Normal"))</f>
        <v>Outlier</v>
      </c>
      <c r="S10130" t="str">
        <f>IF(N10130="","",
   IF(OR(N10130 &lt;EDA_Outlier_Analysis!$I$10, N10130 &gt; EDA_Outlier_Analysis!$I$11),
      "Outlier",
      "Normal"))</f>
        <v>Normal</v>
      </c>
    </row>
    <row r="10131" spans="1:19">
      <c r="A10131" t="s">
        <v>21231</v>
      </c>
      <c r="B10131" s="4">
        <v>44731</v>
      </c>
      <c r="C10131" s="2">
        <v>19657.830000000002</v>
      </c>
      <c r="D10131" t="s">
        <v>873</v>
      </c>
      <c r="E10131" t="s">
        <v>873</v>
      </c>
      <c r="F10131" t="s">
        <v>11</v>
      </c>
      <c r="G10131" t="s">
        <v>24</v>
      </c>
      <c r="J10131" t="s">
        <v>21232</v>
      </c>
      <c r="K10131" t="str">
        <f>IF(COUNTIF(Customers!A:A, H10131)&gt;0, "Valid", "Invalid")</f>
        <v>Invalid</v>
      </c>
      <c r="L10131" t="str">
        <f t="shared" si="790"/>
        <v>6</v>
      </c>
      <c r="M10131" t="str">
        <f t="shared" si="791"/>
        <v>2022</v>
      </c>
      <c r="N10131">
        <f t="shared" si="792"/>
        <v>-19657.830000000002</v>
      </c>
      <c r="O10131" t="str">
        <f t="shared" si="793"/>
        <v/>
      </c>
      <c r="P10131" t="str">
        <f t="shared" si="794"/>
        <v/>
      </c>
      <c r="Q10131" s="48" t="str">
        <f>IF(O10131="","",
   IF(OR(O10131&lt;EDA_Outlier_Analysis!$C$10, O10131&gt;EDA_Outlier_Analysis!$C$11),
      "Outlier",
      "Normal"))</f>
        <v/>
      </c>
      <c r="R10131" t="str">
        <f>IF(P10131="","",
   IF(OR(P10131 &lt; EDA_Outlier_Analysis!$F$7, P10131 &gt; EDA_Outlier_Analysis!$F$8),
      "Outlier",
      "Normal"))</f>
        <v/>
      </c>
      <c r="S10131" t="str">
        <f>IF(N10131="","",
   IF(OR(N10131 &lt;EDA_Outlier_Analysis!$I$10, N10131 &gt; EDA_Outlier_Analysis!$I$11),
      "Outlier",
      "Normal"))</f>
        <v>Normal</v>
      </c>
    </row>
    <row r="10132" spans="1:19">
      <c r="A10132" t="s">
        <v>21233</v>
      </c>
      <c r="B10132" s="4">
        <v>44934</v>
      </c>
      <c r="C10132" s="2">
        <v>122881.4</v>
      </c>
      <c r="D10132" t="s">
        <v>849</v>
      </c>
      <c r="E10132" t="s">
        <v>868</v>
      </c>
      <c r="F10132" t="s">
        <v>9</v>
      </c>
      <c r="G10132" t="s">
        <v>31</v>
      </c>
      <c r="H10132" t="s">
        <v>475</v>
      </c>
      <c r="J10132" t="s">
        <v>21234</v>
      </c>
      <c r="K10132" t="str">
        <f>IF(COUNTIF(Customers!A:A, H10132)&gt;0, "Valid", "Invalid")</f>
        <v>Valid</v>
      </c>
      <c r="L10132" t="str">
        <f t="shared" si="790"/>
        <v>1</v>
      </c>
      <c r="M10132" t="str">
        <f t="shared" si="791"/>
        <v>2023</v>
      </c>
      <c r="N10132">
        <f t="shared" si="792"/>
        <v>122881.4</v>
      </c>
      <c r="O10132">
        <f t="shared" si="793"/>
        <v>122881.4</v>
      </c>
      <c r="P10132" t="str">
        <f t="shared" si="794"/>
        <v/>
      </c>
      <c r="Q10132" s="48" t="str">
        <f>IF(O10132="","",
   IF(OR(O10132&lt;EDA_Outlier_Analysis!$C$10, O10132&gt;EDA_Outlier_Analysis!$C$11),
      "Outlier",
      "Normal"))</f>
        <v>Normal</v>
      </c>
      <c r="R10132" t="str">
        <f>IF(P10132="","",
   IF(OR(P10132 &lt; EDA_Outlier_Analysis!$F$7, P10132 &gt; EDA_Outlier_Analysis!$F$8),
      "Outlier",
      "Normal"))</f>
        <v/>
      </c>
      <c r="S10132" t="str">
        <f>IF(N10132="","",
   IF(OR(N10132 &lt;EDA_Outlier_Analysis!$I$10, N10132 &gt; EDA_Outlier_Analysis!$I$11),
      "Outlier",
      "Normal"))</f>
        <v>Normal</v>
      </c>
    </row>
    <row r="10133" spans="1:19">
      <c r="A10133" t="s">
        <v>21235</v>
      </c>
      <c r="B10133" s="4">
        <v>44743</v>
      </c>
      <c r="C10133" s="2">
        <v>143861.76000000001</v>
      </c>
      <c r="D10133" t="s">
        <v>849</v>
      </c>
      <c r="E10133" t="s">
        <v>850</v>
      </c>
      <c r="F10133" t="s">
        <v>11</v>
      </c>
      <c r="G10133" t="s">
        <v>31</v>
      </c>
      <c r="H10133" t="s">
        <v>271</v>
      </c>
      <c r="J10133" t="s">
        <v>21236</v>
      </c>
      <c r="K10133" t="str">
        <f>IF(COUNTIF(Customers!A:A, H10133)&gt;0, "Valid", "Invalid")</f>
        <v>Valid</v>
      </c>
      <c r="L10133" t="str">
        <f t="shared" si="790"/>
        <v>7</v>
      </c>
      <c r="M10133" t="str">
        <f t="shared" si="791"/>
        <v>2022</v>
      </c>
      <c r="N10133">
        <f t="shared" si="792"/>
        <v>143861.76000000001</v>
      </c>
      <c r="O10133">
        <f t="shared" si="793"/>
        <v>143861.76000000001</v>
      </c>
      <c r="P10133" t="str">
        <f t="shared" si="794"/>
        <v/>
      </c>
      <c r="Q10133" s="48" t="str">
        <f>IF(O10133="","",
   IF(OR(O10133&lt;EDA_Outlier_Analysis!$C$10, O10133&gt;EDA_Outlier_Analysis!$C$11),
      "Outlier",
      "Normal"))</f>
        <v>Normal</v>
      </c>
      <c r="R10133" t="str">
        <f>IF(P10133="","",
   IF(OR(P10133 &lt; EDA_Outlier_Analysis!$F$7, P10133 &gt; EDA_Outlier_Analysis!$F$8),
      "Outlier",
      "Normal"))</f>
        <v/>
      </c>
      <c r="S10133" t="str">
        <f>IF(N10133="","",
   IF(OR(N10133 &lt;EDA_Outlier_Analysis!$I$10, N10133 &gt; EDA_Outlier_Analysis!$I$11),
      "Outlier",
      "Normal"))</f>
        <v>Normal</v>
      </c>
    </row>
    <row r="10134" spans="1:19">
      <c r="A10134" t="s">
        <v>21237</v>
      </c>
      <c r="B10134" s="4">
        <v>45162</v>
      </c>
      <c r="C10134" s="2">
        <v>-49484.62</v>
      </c>
      <c r="D10134" t="s">
        <v>840</v>
      </c>
      <c r="E10134" t="s">
        <v>856</v>
      </c>
      <c r="F10134" t="s">
        <v>11</v>
      </c>
      <c r="G10134" t="s">
        <v>31</v>
      </c>
      <c r="I10134" t="s">
        <v>1545</v>
      </c>
      <c r="J10134" t="s">
        <v>21238</v>
      </c>
      <c r="K10134" t="str">
        <f>IF(COUNTIF(Customers!A:A, H10134)&gt;0, "Valid", "Invalid")</f>
        <v>Invalid</v>
      </c>
      <c r="L10134" t="str">
        <f t="shared" si="790"/>
        <v>8</v>
      </c>
      <c r="M10134" t="str">
        <f t="shared" si="791"/>
        <v>2023</v>
      </c>
      <c r="N10134">
        <f t="shared" si="792"/>
        <v>-49484.62</v>
      </c>
      <c r="O10134" t="str">
        <f t="shared" si="793"/>
        <v/>
      </c>
      <c r="P10134">
        <f t="shared" si="794"/>
        <v>49484.62</v>
      </c>
      <c r="Q10134" s="48" t="str">
        <f>IF(O10134="","",
   IF(OR(O10134&lt;EDA_Outlier_Analysis!$C$10, O10134&gt;EDA_Outlier_Analysis!$C$11),
      "Outlier",
      "Normal"))</f>
        <v/>
      </c>
      <c r="R10134" t="str">
        <f>IF(P10134="","",
   IF(OR(P10134 &lt; EDA_Outlier_Analysis!$F$7, P10134 &gt; EDA_Outlier_Analysis!$F$8),
      "Outlier",
      "Normal"))</f>
        <v>Normal</v>
      </c>
      <c r="S10134" t="str">
        <f>IF(N10134="","",
   IF(OR(N10134 &lt;EDA_Outlier_Analysis!$I$10, N10134 &gt; EDA_Outlier_Analysis!$I$11),
      "Outlier",
      "Normal"))</f>
        <v>Normal</v>
      </c>
    </row>
    <row r="10135" spans="1:19">
      <c r="A10135" t="s">
        <v>21239</v>
      </c>
      <c r="B10135" s="4">
        <v>44849</v>
      </c>
      <c r="C10135" s="2">
        <v>92401.5</v>
      </c>
      <c r="D10135" t="s">
        <v>849</v>
      </c>
      <c r="E10135" t="s">
        <v>853</v>
      </c>
      <c r="F10135" t="s">
        <v>11</v>
      </c>
      <c r="G10135" t="s">
        <v>31</v>
      </c>
      <c r="H10135" t="s">
        <v>535</v>
      </c>
      <c r="J10135" t="s">
        <v>21240</v>
      </c>
      <c r="K10135" t="str">
        <f>IF(COUNTIF(Customers!A:A, H10135)&gt;0, "Valid", "Invalid")</f>
        <v>Valid</v>
      </c>
      <c r="L10135" t="str">
        <f t="shared" si="790"/>
        <v>10</v>
      </c>
      <c r="M10135" t="str">
        <f t="shared" si="791"/>
        <v>2022</v>
      </c>
      <c r="N10135">
        <f t="shared" si="792"/>
        <v>92401.5</v>
      </c>
      <c r="O10135">
        <f t="shared" si="793"/>
        <v>92401.5</v>
      </c>
      <c r="P10135" t="str">
        <f t="shared" si="794"/>
        <v/>
      </c>
      <c r="Q10135" s="48" t="str">
        <f>IF(O10135="","",
   IF(OR(O10135&lt;EDA_Outlier_Analysis!$C$10, O10135&gt;EDA_Outlier_Analysis!$C$11),
      "Outlier",
      "Normal"))</f>
        <v>Normal</v>
      </c>
      <c r="R10135" t="str">
        <f>IF(P10135="","",
   IF(OR(P10135 &lt; EDA_Outlier_Analysis!$F$7, P10135 &gt; EDA_Outlier_Analysis!$F$8),
      "Outlier",
      "Normal"))</f>
        <v/>
      </c>
      <c r="S10135" t="str">
        <f>IF(N10135="","",
   IF(OR(N10135 &lt;EDA_Outlier_Analysis!$I$10, N10135 &gt; EDA_Outlier_Analysis!$I$11),
      "Outlier",
      "Normal"))</f>
        <v>Normal</v>
      </c>
    </row>
    <row r="10136" spans="1:19">
      <c r="A10136" t="s">
        <v>21241</v>
      </c>
      <c r="B10136" s="4">
        <v>45142</v>
      </c>
      <c r="C10136" s="2">
        <v>204553.61</v>
      </c>
      <c r="D10136" t="s">
        <v>849</v>
      </c>
      <c r="E10136" t="s">
        <v>850</v>
      </c>
      <c r="F10136" t="s">
        <v>11</v>
      </c>
      <c r="G10136" t="s">
        <v>31</v>
      </c>
      <c r="H10136" t="s">
        <v>759</v>
      </c>
      <c r="J10136" t="s">
        <v>21242</v>
      </c>
      <c r="K10136" t="str">
        <f>IF(COUNTIF(Customers!A:A, H10136)&gt;0, "Valid", "Invalid")</f>
        <v>Valid</v>
      </c>
      <c r="L10136" t="str">
        <f t="shared" si="790"/>
        <v>8</v>
      </c>
      <c r="M10136" t="str">
        <f t="shared" si="791"/>
        <v>2023</v>
      </c>
      <c r="N10136">
        <f t="shared" si="792"/>
        <v>204553.61</v>
      </c>
      <c r="O10136">
        <f t="shared" si="793"/>
        <v>204553.61</v>
      </c>
      <c r="P10136" t="str">
        <f t="shared" si="794"/>
        <v/>
      </c>
      <c r="Q10136" s="48" t="str">
        <f>IF(O10136="","",
   IF(OR(O10136&lt;EDA_Outlier_Analysis!$C$10, O10136&gt;EDA_Outlier_Analysis!$C$11),
      "Outlier",
      "Normal"))</f>
        <v>Normal</v>
      </c>
      <c r="R10136" t="str">
        <f>IF(P10136="","",
   IF(OR(P10136 &lt; EDA_Outlier_Analysis!$F$7, P10136 &gt; EDA_Outlier_Analysis!$F$8),
      "Outlier",
      "Normal"))</f>
        <v/>
      </c>
      <c r="S10136" t="str">
        <f>IF(N10136="","",
   IF(OR(N10136 &lt;EDA_Outlier_Analysis!$I$10, N10136 &gt; EDA_Outlier_Analysis!$I$11),
      "Outlier",
      "Normal"))</f>
        <v>Normal</v>
      </c>
    </row>
    <row r="10137" spans="1:19">
      <c r="A10137" t="s">
        <v>21243</v>
      </c>
      <c r="B10137" s="4">
        <v>44567</v>
      </c>
      <c r="C10137" s="2">
        <v>-47878.95</v>
      </c>
      <c r="D10137" t="s">
        <v>840</v>
      </c>
      <c r="E10137" t="s">
        <v>841</v>
      </c>
      <c r="F10137" t="s">
        <v>10</v>
      </c>
      <c r="G10137" t="s">
        <v>24</v>
      </c>
      <c r="I10137" t="s">
        <v>1524</v>
      </c>
      <c r="J10137" t="s">
        <v>21244</v>
      </c>
      <c r="K10137" t="str">
        <f>IF(COUNTIF(Customers!A:A, H10137)&gt;0, "Valid", "Invalid")</f>
        <v>Invalid</v>
      </c>
      <c r="L10137" t="str">
        <f t="shared" si="790"/>
        <v>1</v>
      </c>
      <c r="M10137" t="str">
        <f t="shared" si="791"/>
        <v>2022</v>
      </c>
      <c r="N10137">
        <f t="shared" si="792"/>
        <v>-47878.95</v>
      </c>
      <c r="O10137" t="str">
        <f t="shared" si="793"/>
        <v/>
      </c>
      <c r="P10137">
        <f t="shared" si="794"/>
        <v>47878.95</v>
      </c>
      <c r="Q10137" s="48" t="str">
        <f>IF(O10137="","",
   IF(OR(O10137&lt;EDA_Outlier_Analysis!$C$10, O10137&gt;EDA_Outlier_Analysis!$C$11),
      "Outlier",
      "Normal"))</f>
        <v/>
      </c>
      <c r="R10137" t="str">
        <f>IF(P10137="","",
   IF(OR(P10137 &lt; EDA_Outlier_Analysis!$F$7, P10137 &gt; EDA_Outlier_Analysis!$F$8),
      "Outlier",
      "Normal"))</f>
        <v>Normal</v>
      </c>
      <c r="S10137" t="str">
        <f>IF(N10137="","",
   IF(OR(N10137 &lt;EDA_Outlier_Analysis!$I$10, N10137 &gt; EDA_Outlier_Analysis!$I$11),
      "Outlier",
      "Normal"))</f>
        <v>Normal</v>
      </c>
    </row>
    <row r="10138" spans="1:19">
      <c r="A10138" t="s">
        <v>21245</v>
      </c>
      <c r="B10138" s="4">
        <v>45070</v>
      </c>
      <c r="C10138" s="2">
        <v>-50956.92</v>
      </c>
      <c r="D10138" t="s">
        <v>840</v>
      </c>
      <c r="E10138" t="s">
        <v>841</v>
      </c>
      <c r="F10138" t="s">
        <v>11</v>
      </c>
      <c r="G10138" t="s">
        <v>24</v>
      </c>
      <c r="I10138" t="s">
        <v>1415</v>
      </c>
      <c r="J10138" t="s">
        <v>21246</v>
      </c>
      <c r="K10138" t="str">
        <f>IF(COUNTIF(Customers!A:A, H10138)&gt;0, "Valid", "Invalid")</f>
        <v>Invalid</v>
      </c>
      <c r="L10138" t="str">
        <f t="shared" si="790"/>
        <v>5</v>
      </c>
      <c r="M10138" t="str">
        <f t="shared" si="791"/>
        <v>2023</v>
      </c>
      <c r="N10138">
        <f t="shared" si="792"/>
        <v>-50956.92</v>
      </c>
      <c r="O10138" t="str">
        <f t="shared" si="793"/>
        <v/>
      </c>
      <c r="P10138">
        <f t="shared" si="794"/>
        <v>50956.92</v>
      </c>
      <c r="Q10138" s="48" t="str">
        <f>IF(O10138="","",
   IF(OR(O10138&lt;EDA_Outlier_Analysis!$C$10, O10138&gt;EDA_Outlier_Analysis!$C$11),
      "Outlier",
      "Normal"))</f>
        <v/>
      </c>
      <c r="R10138" t="str">
        <f>IF(P10138="","",
   IF(OR(P10138 &lt; EDA_Outlier_Analysis!$F$7, P10138 &gt; EDA_Outlier_Analysis!$F$8),
      "Outlier",
      "Normal"))</f>
        <v>Normal</v>
      </c>
      <c r="S10138" t="str">
        <f>IF(N10138="","",
   IF(OR(N10138 &lt;EDA_Outlier_Analysis!$I$10, N10138 &gt; EDA_Outlier_Analysis!$I$11),
      "Outlier",
      "Normal"))</f>
        <v>Normal</v>
      </c>
    </row>
    <row r="10139" spans="1:19">
      <c r="A10139" t="s">
        <v>21247</v>
      </c>
      <c r="B10139" s="4">
        <v>44641</v>
      </c>
      <c r="C10139" s="2">
        <v>-28086.41</v>
      </c>
      <c r="D10139" t="s">
        <v>840</v>
      </c>
      <c r="E10139" t="s">
        <v>841</v>
      </c>
      <c r="F10139" t="s">
        <v>10</v>
      </c>
      <c r="G10139" t="s">
        <v>34</v>
      </c>
      <c r="I10139" t="s">
        <v>957</v>
      </c>
      <c r="J10139" t="s">
        <v>21248</v>
      </c>
      <c r="K10139" t="str">
        <f>IF(COUNTIF(Customers!A:A, H10139)&gt;0, "Valid", "Invalid")</f>
        <v>Invalid</v>
      </c>
      <c r="L10139" t="str">
        <f t="shared" si="790"/>
        <v>3</v>
      </c>
      <c r="M10139" t="str">
        <f t="shared" si="791"/>
        <v>2022</v>
      </c>
      <c r="N10139">
        <f t="shared" si="792"/>
        <v>-28086.41</v>
      </c>
      <c r="O10139" t="str">
        <f t="shared" si="793"/>
        <v/>
      </c>
      <c r="P10139">
        <f t="shared" si="794"/>
        <v>28086.41</v>
      </c>
      <c r="Q10139" s="48" t="str">
        <f>IF(O10139="","",
   IF(OR(O10139&lt;EDA_Outlier_Analysis!$C$10, O10139&gt;EDA_Outlier_Analysis!$C$11),
      "Outlier",
      "Normal"))</f>
        <v/>
      </c>
      <c r="R10139" t="str">
        <f>IF(P10139="","",
   IF(OR(P10139 &lt; EDA_Outlier_Analysis!$F$7, P10139 &gt; EDA_Outlier_Analysis!$F$8),
      "Outlier",
      "Normal"))</f>
        <v>Normal</v>
      </c>
      <c r="S10139" t="str">
        <f>IF(N10139="","",
   IF(OR(N10139 &lt;EDA_Outlier_Analysis!$I$10, N10139 &gt; EDA_Outlier_Analysis!$I$11),
      "Outlier",
      "Normal"))</f>
        <v>Normal</v>
      </c>
    </row>
    <row r="10140" spans="1:19">
      <c r="A10140" t="s">
        <v>21249</v>
      </c>
      <c r="B10140" s="4">
        <v>44885</v>
      </c>
      <c r="C10140" s="2">
        <v>-41958.5</v>
      </c>
      <c r="D10140" t="s">
        <v>840</v>
      </c>
      <c r="E10140" t="s">
        <v>905</v>
      </c>
      <c r="F10140" t="s">
        <v>11</v>
      </c>
      <c r="G10140" t="s">
        <v>24</v>
      </c>
      <c r="I10140" t="s">
        <v>949</v>
      </c>
      <c r="J10140" t="s">
        <v>21250</v>
      </c>
      <c r="K10140" t="str">
        <f>IF(COUNTIF(Customers!A:A, H10140)&gt;0, "Valid", "Invalid")</f>
        <v>Invalid</v>
      </c>
      <c r="L10140" t="str">
        <f t="shared" si="790"/>
        <v>11</v>
      </c>
      <c r="M10140" t="str">
        <f t="shared" si="791"/>
        <v>2022</v>
      </c>
      <c r="N10140">
        <f t="shared" si="792"/>
        <v>-41958.5</v>
      </c>
      <c r="O10140" t="str">
        <f t="shared" si="793"/>
        <v/>
      </c>
      <c r="P10140">
        <f t="shared" si="794"/>
        <v>41958.5</v>
      </c>
      <c r="Q10140" s="48" t="str">
        <f>IF(O10140="","",
   IF(OR(O10140&lt;EDA_Outlier_Analysis!$C$10, O10140&gt;EDA_Outlier_Analysis!$C$11),
      "Outlier",
      "Normal"))</f>
        <v/>
      </c>
      <c r="R10140" t="str">
        <f>IF(P10140="","",
   IF(OR(P10140 &lt; EDA_Outlier_Analysis!$F$7, P10140 &gt; EDA_Outlier_Analysis!$F$8),
      "Outlier",
      "Normal"))</f>
        <v>Normal</v>
      </c>
      <c r="S10140" t="str">
        <f>IF(N10140="","",
   IF(OR(N10140 &lt;EDA_Outlier_Analysis!$I$10, N10140 &gt; EDA_Outlier_Analysis!$I$11),
      "Outlier",
      "Normal"))</f>
        <v>Normal</v>
      </c>
    </row>
    <row r="10141" spans="1:19">
      <c r="A10141" t="s">
        <v>21251</v>
      </c>
      <c r="B10141" s="4">
        <v>45076</v>
      </c>
      <c r="C10141" s="2">
        <v>15831.91</v>
      </c>
      <c r="D10141" t="s">
        <v>873</v>
      </c>
      <c r="E10141" t="s">
        <v>873</v>
      </c>
      <c r="F10141" t="s">
        <v>9</v>
      </c>
      <c r="G10141" t="s">
        <v>20</v>
      </c>
      <c r="J10141" t="s">
        <v>21252</v>
      </c>
      <c r="K10141" t="str">
        <f>IF(COUNTIF(Customers!A:A, H10141)&gt;0, "Valid", "Invalid")</f>
        <v>Invalid</v>
      </c>
      <c r="L10141" t="str">
        <f t="shared" si="790"/>
        <v>5</v>
      </c>
      <c r="M10141" t="str">
        <f t="shared" si="791"/>
        <v>2023</v>
      </c>
      <c r="N10141">
        <f t="shared" si="792"/>
        <v>-15831.91</v>
      </c>
      <c r="O10141" t="str">
        <f t="shared" si="793"/>
        <v/>
      </c>
      <c r="P10141" t="str">
        <f t="shared" si="794"/>
        <v/>
      </c>
      <c r="Q10141" s="48" t="str">
        <f>IF(O10141="","",
   IF(OR(O10141&lt;EDA_Outlier_Analysis!$C$10, O10141&gt;EDA_Outlier_Analysis!$C$11),
      "Outlier",
      "Normal"))</f>
        <v/>
      </c>
      <c r="R10141" t="str">
        <f>IF(P10141="","",
   IF(OR(P10141 &lt; EDA_Outlier_Analysis!$F$7, P10141 &gt; EDA_Outlier_Analysis!$F$8),
      "Outlier",
      "Normal"))</f>
        <v/>
      </c>
      <c r="S10141" t="str">
        <f>IF(N10141="","",
   IF(OR(N10141 &lt;EDA_Outlier_Analysis!$I$10, N10141 &gt; EDA_Outlier_Analysis!$I$11),
      "Outlier",
      "Normal"))</f>
        <v>Normal</v>
      </c>
    </row>
    <row r="10142" spans="1:19">
      <c r="A10142" t="s">
        <v>21253</v>
      </c>
      <c r="B10142" s="4">
        <v>45072</v>
      </c>
      <c r="C10142" s="2">
        <v>-34204.22</v>
      </c>
      <c r="D10142" t="s">
        <v>840</v>
      </c>
      <c r="E10142" t="s">
        <v>864</v>
      </c>
      <c r="F10142" t="s">
        <v>10</v>
      </c>
      <c r="G10142" t="s">
        <v>24</v>
      </c>
      <c r="I10142" t="s">
        <v>898</v>
      </c>
      <c r="J10142" t="s">
        <v>21254</v>
      </c>
      <c r="K10142" t="str">
        <f>IF(COUNTIF(Customers!A:A, H10142)&gt;0, "Valid", "Invalid")</f>
        <v>Invalid</v>
      </c>
      <c r="L10142" t="str">
        <f t="shared" si="790"/>
        <v>5</v>
      </c>
      <c r="M10142" t="str">
        <f t="shared" si="791"/>
        <v>2023</v>
      </c>
      <c r="N10142">
        <f t="shared" si="792"/>
        <v>-34204.22</v>
      </c>
      <c r="O10142" t="str">
        <f t="shared" si="793"/>
        <v/>
      </c>
      <c r="P10142">
        <f t="shared" si="794"/>
        <v>34204.22</v>
      </c>
      <c r="Q10142" s="48" t="str">
        <f>IF(O10142="","",
   IF(OR(O10142&lt;EDA_Outlier_Analysis!$C$10, O10142&gt;EDA_Outlier_Analysis!$C$11),
      "Outlier",
      "Normal"))</f>
        <v/>
      </c>
      <c r="R10142" t="str">
        <f>IF(P10142="","",
   IF(OR(P10142 &lt; EDA_Outlier_Analysis!$F$7, P10142 &gt; EDA_Outlier_Analysis!$F$8),
      "Outlier",
      "Normal"))</f>
        <v>Normal</v>
      </c>
      <c r="S10142" t="str">
        <f>IF(N10142="","",
   IF(OR(N10142 &lt;EDA_Outlier_Analysis!$I$10, N10142 &gt; EDA_Outlier_Analysis!$I$11),
      "Outlier",
      "Normal"))</f>
        <v>Normal</v>
      </c>
    </row>
    <row r="10143" spans="1:19">
      <c r="A10143" t="s">
        <v>21255</v>
      </c>
      <c r="B10143" s="4">
        <v>45059</v>
      </c>
      <c r="C10143" s="2">
        <v>-19572.36</v>
      </c>
      <c r="D10143" t="s">
        <v>840</v>
      </c>
      <c r="E10143" t="s">
        <v>841</v>
      </c>
      <c r="F10143" t="s">
        <v>11</v>
      </c>
      <c r="G10143" t="s">
        <v>24</v>
      </c>
      <c r="I10143" t="s">
        <v>1317</v>
      </c>
      <c r="J10143" t="s">
        <v>21256</v>
      </c>
      <c r="K10143" t="str">
        <f>IF(COUNTIF(Customers!A:A, H10143)&gt;0, "Valid", "Invalid")</f>
        <v>Invalid</v>
      </c>
      <c r="L10143" t="str">
        <f t="shared" si="790"/>
        <v>5</v>
      </c>
      <c r="M10143" t="str">
        <f t="shared" si="791"/>
        <v>2023</v>
      </c>
      <c r="N10143">
        <f t="shared" si="792"/>
        <v>-19572.36</v>
      </c>
      <c r="O10143" t="str">
        <f t="shared" si="793"/>
        <v/>
      </c>
      <c r="P10143">
        <f t="shared" si="794"/>
        <v>19572.36</v>
      </c>
      <c r="Q10143" s="48" t="str">
        <f>IF(O10143="","",
   IF(OR(O10143&lt;EDA_Outlier_Analysis!$C$10, O10143&gt;EDA_Outlier_Analysis!$C$11),
      "Outlier",
      "Normal"))</f>
        <v/>
      </c>
      <c r="R10143" t="str">
        <f>IF(P10143="","",
   IF(OR(P10143 &lt; EDA_Outlier_Analysis!$F$7, P10143 &gt; EDA_Outlier_Analysis!$F$8),
      "Outlier",
      "Normal"))</f>
        <v>Outlier</v>
      </c>
      <c r="S10143" t="str">
        <f>IF(N10143="","",
   IF(OR(N10143 &lt;EDA_Outlier_Analysis!$I$10, N10143 &gt; EDA_Outlier_Analysis!$I$11),
      "Outlier",
      "Normal"))</f>
        <v>Normal</v>
      </c>
    </row>
    <row r="10144" spans="1:19">
      <c r="A10144" t="s">
        <v>21257</v>
      </c>
      <c r="B10144" s="4">
        <v>44629</v>
      </c>
      <c r="C10144" s="2">
        <v>-75377.149999999994</v>
      </c>
      <c r="D10144" t="s">
        <v>840</v>
      </c>
      <c r="E10144" t="s">
        <v>856</v>
      </c>
      <c r="F10144" t="s">
        <v>11</v>
      </c>
      <c r="G10144" t="s">
        <v>20</v>
      </c>
      <c r="I10144" t="s">
        <v>1018</v>
      </c>
      <c r="J10144" t="s">
        <v>21258</v>
      </c>
      <c r="K10144" t="str">
        <f>IF(COUNTIF(Customers!A:A, H10144)&gt;0, "Valid", "Invalid")</f>
        <v>Invalid</v>
      </c>
      <c r="L10144" t="str">
        <f t="shared" si="790"/>
        <v>3</v>
      </c>
      <c r="M10144" t="str">
        <f t="shared" si="791"/>
        <v>2022</v>
      </c>
      <c r="N10144">
        <f t="shared" si="792"/>
        <v>-75377.149999999994</v>
      </c>
      <c r="O10144" t="str">
        <f t="shared" si="793"/>
        <v/>
      </c>
      <c r="P10144">
        <f t="shared" si="794"/>
        <v>75377.149999999994</v>
      </c>
      <c r="Q10144" s="48" t="str">
        <f>IF(O10144="","",
   IF(OR(O10144&lt;EDA_Outlier_Analysis!$C$10, O10144&gt;EDA_Outlier_Analysis!$C$11),
      "Outlier",
      "Normal"))</f>
        <v/>
      </c>
      <c r="R10144" t="str">
        <f>IF(P10144="","",
   IF(OR(P10144 &lt; EDA_Outlier_Analysis!$F$7, P10144 &gt; EDA_Outlier_Analysis!$F$8),
      "Outlier",
      "Normal"))</f>
        <v>Outlier</v>
      </c>
      <c r="S10144" t="str">
        <f>IF(N10144="","",
   IF(OR(N10144 &lt;EDA_Outlier_Analysis!$I$10, N10144 &gt; EDA_Outlier_Analysis!$I$11),
      "Outlier",
      "Normal"))</f>
        <v>Normal</v>
      </c>
    </row>
    <row r="10145" spans="1:19">
      <c r="A10145" t="s">
        <v>21259</v>
      </c>
      <c r="B10145" s="4">
        <v>44774</v>
      </c>
      <c r="C10145" s="2">
        <v>-85861.31</v>
      </c>
      <c r="D10145" t="s">
        <v>840</v>
      </c>
      <c r="E10145" t="s">
        <v>878</v>
      </c>
      <c r="F10145" t="s">
        <v>10</v>
      </c>
      <c r="G10145" t="s">
        <v>31</v>
      </c>
      <c r="I10145" t="s">
        <v>842</v>
      </c>
      <c r="J10145" t="s">
        <v>21260</v>
      </c>
      <c r="K10145" t="str">
        <f>IF(COUNTIF(Customers!A:A, H10145)&gt;0, "Valid", "Invalid")</f>
        <v>Invalid</v>
      </c>
      <c r="L10145" t="str">
        <f t="shared" si="790"/>
        <v>8</v>
      </c>
      <c r="M10145" t="str">
        <f t="shared" si="791"/>
        <v>2022</v>
      </c>
      <c r="N10145">
        <f t="shared" si="792"/>
        <v>-85861.31</v>
      </c>
      <c r="O10145" t="str">
        <f t="shared" si="793"/>
        <v/>
      </c>
      <c r="P10145">
        <f t="shared" si="794"/>
        <v>85861.31</v>
      </c>
      <c r="Q10145" s="48" t="str">
        <f>IF(O10145="","",
   IF(OR(O10145&lt;EDA_Outlier_Analysis!$C$10, O10145&gt;EDA_Outlier_Analysis!$C$11),
      "Outlier",
      "Normal"))</f>
        <v/>
      </c>
      <c r="R10145" t="str">
        <f>IF(P10145="","",
   IF(OR(P10145 &lt; EDA_Outlier_Analysis!$F$7, P10145 &gt; EDA_Outlier_Analysis!$F$8),
      "Outlier",
      "Normal"))</f>
        <v>Outlier</v>
      </c>
      <c r="S10145" t="str">
        <f>IF(N10145="","",
   IF(OR(N10145 &lt;EDA_Outlier_Analysis!$I$10, N10145 &gt; EDA_Outlier_Analysis!$I$11),
      "Outlier",
      "Normal"))</f>
        <v>Normal</v>
      </c>
    </row>
    <row r="10146" spans="1:19">
      <c r="A10146" t="s">
        <v>21261</v>
      </c>
      <c r="B10146" s="4">
        <v>44660</v>
      </c>
      <c r="C10146" s="2">
        <v>99154.69</v>
      </c>
      <c r="D10146" t="s">
        <v>849</v>
      </c>
      <c r="E10146" t="s">
        <v>853</v>
      </c>
      <c r="F10146" t="s">
        <v>10</v>
      </c>
      <c r="G10146" t="s">
        <v>24</v>
      </c>
      <c r="H10146" t="s">
        <v>383</v>
      </c>
      <c r="J10146" t="s">
        <v>21262</v>
      </c>
      <c r="K10146" t="str">
        <f>IF(COUNTIF(Customers!A:A, H10146)&gt;0, "Valid", "Invalid")</f>
        <v>Valid</v>
      </c>
      <c r="L10146" t="str">
        <f t="shared" si="790"/>
        <v>4</v>
      </c>
      <c r="M10146" t="str">
        <f t="shared" si="791"/>
        <v>2022</v>
      </c>
      <c r="N10146">
        <f t="shared" si="792"/>
        <v>99154.69</v>
      </c>
      <c r="O10146">
        <f t="shared" si="793"/>
        <v>99154.69</v>
      </c>
      <c r="P10146" t="str">
        <f t="shared" si="794"/>
        <v/>
      </c>
      <c r="Q10146" s="48" t="str">
        <f>IF(O10146="","",
   IF(OR(O10146&lt;EDA_Outlier_Analysis!$C$10, O10146&gt;EDA_Outlier_Analysis!$C$11),
      "Outlier",
      "Normal"))</f>
        <v>Normal</v>
      </c>
      <c r="R10146" t="str">
        <f>IF(P10146="","",
   IF(OR(P10146 &lt; EDA_Outlier_Analysis!$F$7, P10146 &gt; EDA_Outlier_Analysis!$F$8),
      "Outlier",
      "Normal"))</f>
        <v/>
      </c>
      <c r="S10146" t="str">
        <f>IF(N10146="","",
   IF(OR(N10146 &lt;EDA_Outlier_Analysis!$I$10, N10146 &gt; EDA_Outlier_Analysis!$I$11),
      "Outlier",
      "Normal"))</f>
        <v>Normal</v>
      </c>
    </row>
    <row r="10147" spans="1:19">
      <c r="A10147" t="s">
        <v>21263</v>
      </c>
      <c r="B10147" s="4">
        <v>44829</v>
      </c>
      <c r="C10147" s="2">
        <v>-20076.62</v>
      </c>
      <c r="D10147" t="s">
        <v>840</v>
      </c>
      <c r="E10147" t="s">
        <v>905</v>
      </c>
      <c r="F10147" t="s">
        <v>9</v>
      </c>
      <c r="G10147" t="s">
        <v>31</v>
      </c>
      <c r="I10147" t="s">
        <v>909</v>
      </c>
      <c r="J10147" t="s">
        <v>21264</v>
      </c>
      <c r="K10147" t="str">
        <f>IF(COUNTIF(Customers!A:A, H10147)&gt;0, "Valid", "Invalid")</f>
        <v>Invalid</v>
      </c>
      <c r="L10147" t="str">
        <f t="shared" si="790"/>
        <v>9</v>
      </c>
      <c r="M10147" t="str">
        <f t="shared" si="791"/>
        <v>2022</v>
      </c>
      <c r="N10147">
        <f t="shared" si="792"/>
        <v>-20076.62</v>
      </c>
      <c r="O10147" t="str">
        <f t="shared" si="793"/>
        <v/>
      </c>
      <c r="P10147">
        <f t="shared" si="794"/>
        <v>20076.62</v>
      </c>
      <c r="Q10147" s="48" t="str">
        <f>IF(O10147="","",
   IF(OR(O10147&lt;EDA_Outlier_Analysis!$C$10, O10147&gt;EDA_Outlier_Analysis!$C$11),
      "Outlier",
      "Normal"))</f>
        <v/>
      </c>
      <c r="R10147" t="str">
        <f>IF(P10147="","",
   IF(OR(P10147 &lt; EDA_Outlier_Analysis!$F$7, P10147 &gt; EDA_Outlier_Analysis!$F$8),
      "Outlier",
      "Normal"))</f>
        <v>Outlier</v>
      </c>
      <c r="S10147" t="str">
        <f>IF(N10147="","",
   IF(OR(N10147 &lt;EDA_Outlier_Analysis!$I$10, N10147 &gt; EDA_Outlier_Analysis!$I$11),
      "Outlier",
      "Normal"))</f>
        <v>Normal</v>
      </c>
    </row>
    <row r="10148" spans="1:19">
      <c r="A10148" t="s">
        <v>21265</v>
      </c>
      <c r="B10148" s="4">
        <v>44830</v>
      </c>
      <c r="C10148" s="2">
        <v>248648.25</v>
      </c>
      <c r="D10148" t="s">
        <v>849</v>
      </c>
      <c r="E10148" t="s">
        <v>868</v>
      </c>
      <c r="F10148" t="s">
        <v>11</v>
      </c>
      <c r="G10148" t="s">
        <v>20</v>
      </c>
      <c r="H10148" t="s">
        <v>553</v>
      </c>
      <c r="J10148" t="s">
        <v>21266</v>
      </c>
      <c r="K10148" t="str">
        <f>IF(COUNTIF(Customers!A:A, H10148)&gt;0, "Valid", "Invalid")</f>
        <v>Valid</v>
      </c>
      <c r="L10148" t="str">
        <f t="shared" si="790"/>
        <v>9</v>
      </c>
      <c r="M10148" t="str">
        <f t="shared" si="791"/>
        <v>2022</v>
      </c>
      <c r="N10148">
        <f t="shared" si="792"/>
        <v>248648.25</v>
      </c>
      <c r="O10148">
        <f t="shared" si="793"/>
        <v>248648.25</v>
      </c>
      <c r="P10148" t="str">
        <f t="shared" si="794"/>
        <v/>
      </c>
      <c r="Q10148" s="48" t="str">
        <f>IF(O10148="","",
   IF(OR(O10148&lt;EDA_Outlier_Analysis!$C$10, O10148&gt;EDA_Outlier_Analysis!$C$11),
      "Outlier",
      "Normal"))</f>
        <v>Normal</v>
      </c>
      <c r="R10148" t="str">
        <f>IF(P10148="","",
   IF(OR(P10148 &lt; EDA_Outlier_Analysis!$F$7, P10148 &gt; EDA_Outlier_Analysis!$F$8),
      "Outlier",
      "Normal"))</f>
        <v/>
      </c>
      <c r="S10148" t="str">
        <f>IF(N10148="","",
   IF(OR(N10148 &lt;EDA_Outlier_Analysis!$I$10, N10148 &gt; EDA_Outlier_Analysis!$I$11),
      "Outlier",
      "Normal"))</f>
        <v>Normal</v>
      </c>
    </row>
    <row r="10149" spans="1:19">
      <c r="A10149" t="s">
        <v>21267</v>
      </c>
      <c r="B10149" s="4">
        <v>44575</v>
      </c>
      <c r="C10149" s="2">
        <v>11129.11</v>
      </c>
      <c r="D10149" t="s">
        <v>971</v>
      </c>
      <c r="E10149" t="s">
        <v>971</v>
      </c>
      <c r="F10149" t="s">
        <v>9</v>
      </c>
      <c r="G10149" t="s">
        <v>24</v>
      </c>
      <c r="J10149" t="s">
        <v>21268</v>
      </c>
      <c r="K10149" t="str">
        <f>IF(COUNTIF(Customers!A:A, H10149)&gt;0, "Valid", "Invalid")</f>
        <v>Invalid</v>
      </c>
      <c r="L10149" t="str">
        <f t="shared" si="790"/>
        <v>1</v>
      </c>
      <c r="M10149" t="str">
        <f t="shared" si="791"/>
        <v>2022</v>
      </c>
      <c r="N10149">
        <f t="shared" si="792"/>
        <v>-11129.11</v>
      </c>
      <c r="O10149" t="str">
        <f t="shared" si="793"/>
        <v/>
      </c>
      <c r="P10149" t="str">
        <f t="shared" si="794"/>
        <v/>
      </c>
      <c r="Q10149" s="48" t="str">
        <f>IF(O10149="","",
   IF(OR(O10149&lt;EDA_Outlier_Analysis!$C$10, O10149&gt;EDA_Outlier_Analysis!$C$11),
      "Outlier",
      "Normal"))</f>
        <v/>
      </c>
      <c r="R10149" t="str">
        <f>IF(P10149="","",
   IF(OR(P10149 &lt; EDA_Outlier_Analysis!$F$7, P10149 &gt; EDA_Outlier_Analysis!$F$8),
      "Outlier",
      "Normal"))</f>
        <v/>
      </c>
      <c r="S10149" t="str">
        <f>IF(N10149="","",
   IF(OR(N10149 &lt;EDA_Outlier_Analysis!$I$10, N10149 &gt; EDA_Outlier_Analysis!$I$11),
      "Outlier",
      "Normal"))</f>
        <v>Normal</v>
      </c>
    </row>
    <row r="10150" spans="1:19">
      <c r="A10150" t="s">
        <v>21269</v>
      </c>
      <c r="B10150" s="4">
        <v>44664</v>
      </c>
      <c r="C10150" s="2">
        <v>-64284.47</v>
      </c>
      <c r="D10150" t="s">
        <v>840</v>
      </c>
      <c r="E10150" t="s">
        <v>905</v>
      </c>
      <c r="F10150" t="s">
        <v>9</v>
      </c>
      <c r="G10150" t="s">
        <v>20</v>
      </c>
      <c r="I10150" t="s">
        <v>912</v>
      </c>
      <c r="J10150" t="s">
        <v>21270</v>
      </c>
      <c r="K10150" t="str">
        <f>IF(COUNTIF(Customers!A:A, H10150)&gt;0, "Valid", "Invalid")</f>
        <v>Invalid</v>
      </c>
      <c r="L10150" t="str">
        <f t="shared" si="790"/>
        <v>4</v>
      </c>
      <c r="M10150" t="str">
        <f t="shared" si="791"/>
        <v>2022</v>
      </c>
      <c r="N10150">
        <f t="shared" si="792"/>
        <v>-64284.47</v>
      </c>
      <c r="O10150" t="str">
        <f t="shared" si="793"/>
        <v/>
      </c>
      <c r="P10150">
        <f t="shared" si="794"/>
        <v>64284.47</v>
      </c>
      <c r="Q10150" s="48" t="str">
        <f>IF(O10150="","",
   IF(OR(O10150&lt;EDA_Outlier_Analysis!$C$10, O10150&gt;EDA_Outlier_Analysis!$C$11),
      "Outlier",
      "Normal"))</f>
        <v/>
      </c>
      <c r="R10150" t="str">
        <f>IF(P10150="","",
   IF(OR(P10150 &lt; EDA_Outlier_Analysis!$F$7, P10150 &gt; EDA_Outlier_Analysis!$F$8),
      "Outlier",
      "Normal"))</f>
        <v>Outlier</v>
      </c>
      <c r="S10150" t="str">
        <f>IF(N10150="","",
   IF(OR(N10150 &lt;EDA_Outlier_Analysis!$I$10, N10150 &gt; EDA_Outlier_Analysis!$I$11),
      "Outlier",
      "Normal"))</f>
        <v>Normal</v>
      </c>
    </row>
    <row r="10151" spans="1:19">
      <c r="A10151" t="s">
        <v>21271</v>
      </c>
      <c r="B10151" s="4">
        <v>44774</v>
      </c>
      <c r="C10151" s="2">
        <v>-53567.54</v>
      </c>
      <c r="D10151" t="s">
        <v>840</v>
      </c>
      <c r="E10151" t="s">
        <v>845</v>
      </c>
      <c r="F10151" t="s">
        <v>10</v>
      </c>
      <c r="G10151" t="s">
        <v>20</v>
      </c>
      <c r="I10151" t="s">
        <v>1141</v>
      </c>
      <c r="J10151" t="s">
        <v>21272</v>
      </c>
      <c r="K10151" t="str">
        <f>IF(COUNTIF(Customers!A:A, H10151)&gt;0, "Valid", "Invalid")</f>
        <v>Invalid</v>
      </c>
      <c r="L10151" t="str">
        <f t="shared" si="790"/>
        <v>8</v>
      </c>
      <c r="M10151" t="str">
        <f t="shared" si="791"/>
        <v>2022</v>
      </c>
      <c r="N10151">
        <f t="shared" si="792"/>
        <v>-53567.54</v>
      </c>
      <c r="O10151" t="str">
        <f t="shared" si="793"/>
        <v/>
      </c>
      <c r="P10151">
        <f t="shared" si="794"/>
        <v>53567.54</v>
      </c>
      <c r="Q10151" s="48" t="str">
        <f>IF(O10151="","",
   IF(OR(O10151&lt;EDA_Outlier_Analysis!$C$10, O10151&gt;EDA_Outlier_Analysis!$C$11),
      "Outlier",
      "Normal"))</f>
        <v/>
      </c>
      <c r="R10151" t="str">
        <f>IF(P10151="","",
   IF(OR(P10151 &lt; EDA_Outlier_Analysis!$F$7, P10151 &gt; EDA_Outlier_Analysis!$F$8),
      "Outlier",
      "Normal"))</f>
        <v>Normal</v>
      </c>
      <c r="S10151" t="str">
        <f>IF(N10151="","",
   IF(OR(N10151 &lt;EDA_Outlier_Analysis!$I$10, N10151 &gt; EDA_Outlier_Analysis!$I$11),
      "Outlier",
      "Normal"))</f>
        <v>Normal</v>
      </c>
    </row>
    <row r="10152" spans="1:19">
      <c r="A10152" t="s">
        <v>21273</v>
      </c>
      <c r="B10152" s="4">
        <v>44978</v>
      </c>
      <c r="C10152" s="2">
        <v>-44203.45</v>
      </c>
      <c r="D10152" t="s">
        <v>840</v>
      </c>
      <c r="E10152" t="s">
        <v>878</v>
      </c>
      <c r="F10152" t="s">
        <v>11</v>
      </c>
      <c r="G10152" t="s">
        <v>31</v>
      </c>
      <c r="I10152" t="s">
        <v>929</v>
      </c>
      <c r="J10152" t="s">
        <v>21274</v>
      </c>
      <c r="K10152" t="str">
        <f>IF(COUNTIF(Customers!A:A, H10152)&gt;0, "Valid", "Invalid")</f>
        <v>Invalid</v>
      </c>
      <c r="L10152" t="str">
        <f t="shared" si="790"/>
        <v>2</v>
      </c>
      <c r="M10152" t="str">
        <f t="shared" si="791"/>
        <v>2023</v>
      </c>
      <c r="N10152">
        <f t="shared" si="792"/>
        <v>-44203.45</v>
      </c>
      <c r="O10152" t="str">
        <f t="shared" si="793"/>
        <v/>
      </c>
      <c r="P10152">
        <f t="shared" si="794"/>
        <v>44203.45</v>
      </c>
      <c r="Q10152" s="48" t="str">
        <f>IF(O10152="","",
   IF(OR(O10152&lt;EDA_Outlier_Analysis!$C$10, O10152&gt;EDA_Outlier_Analysis!$C$11),
      "Outlier",
      "Normal"))</f>
        <v/>
      </c>
      <c r="R10152" t="str">
        <f>IF(P10152="","",
   IF(OR(P10152 &lt; EDA_Outlier_Analysis!$F$7, P10152 &gt; EDA_Outlier_Analysis!$F$8),
      "Outlier",
      "Normal"))</f>
        <v>Normal</v>
      </c>
      <c r="S10152" t="str">
        <f>IF(N10152="","",
   IF(OR(N10152 &lt;EDA_Outlier_Analysis!$I$10, N10152 &gt; EDA_Outlier_Analysis!$I$11),
      "Outlier",
      "Normal"))</f>
        <v>Normal</v>
      </c>
    </row>
    <row r="10153" spans="1:19">
      <c r="A10153" t="s">
        <v>21275</v>
      </c>
      <c r="B10153" s="4">
        <v>45038</v>
      </c>
      <c r="C10153" s="2">
        <v>88274.66</v>
      </c>
      <c r="D10153" t="s">
        <v>849</v>
      </c>
      <c r="E10153" t="s">
        <v>850</v>
      </c>
      <c r="F10153" t="s">
        <v>9</v>
      </c>
      <c r="G10153" t="s">
        <v>20</v>
      </c>
      <c r="H10153" t="s">
        <v>177</v>
      </c>
      <c r="J10153" t="s">
        <v>21276</v>
      </c>
      <c r="K10153" t="str">
        <f>IF(COUNTIF(Customers!A:A, H10153)&gt;0, "Valid", "Invalid")</f>
        <v>Valid</v>
      </c>
      <c r="L10153" t="str">
        <f t="shared" si="790"/>
        <v>4</v>
      </c>
      <c r="M10153" t="str">
        <f t="shared" si="791"/>
        <v>2023</v>
      </c>
      <c r="N10153">
        <f t="shared" si="792"/>
        <v>88274.66</v>
      </c>
      <c r="O10153">
        <f t="shared" si="793"/>
        <v>88274.66</v>
      </c>
      <c r="P10153" t="str">
        <f t="shared" si="794"/>
        <v/>
      </c>
      <c r="Q10153" s="48" t="str">
        <f>IF(O10153="","",
   IF(OR(O10153&lt;EDA_Outlier_Analysis!$C$10, O10153&gt;EDA_Outlier_Analysis!$C$11),
      "Outlier",
      "Normal"))</f>
        <v>Normal</v>
      </c>
      <c r="R10153" t="str">
        <f>IF(P10153="","",
   IF(OR(P10153 &lt; EDA_Outlier_Analysis!$F$7, P10153 &gt; EDA_Outlier_Analysis!$F$8),
      "Outlier",
      "Normal"))</f>
        <v/>
      </c>
      <c r="S10153" t="str">
        <f>IF(N10153="","",
   IF(OR(N10153 &lt;EDA_Outlier_Analysis!$I$10, N10153 &gt; EDA_Outlier_Analysis!$I$11),
      "Outlier",
      "Normal"))</f>
        <v>Normal</v>
      </c>
    </row>
    <row r="10154" spans="1:19">
      <c r="A10154" t="s">
        <v>21277</v>
      </c>
      <c r="B10154" s="4">
        <v>45254</v>
      </c>
      <c r="C10154" s="2">
        <v>28509.46</v>
      </c>
      <c r="D10154" t="s">
        <v>873</v>
      </c>
      <c r="E10154" t="s">
        <v>873</v>
      </c>
      <c r="F10154" t="s">
        <v>9</v>
      </c>
      <c r="G10154" t="s">
        <v>20</v>
      </c>
      <c r="J10154" t="s">
        <v>21278</v>
      </c>
      <c r="K10154" t="str">
        <f>IF(COUNTIF(Customers!A:A, H10154)&gt;0, "Valid", "Invalid")</f>
        <v>Invalid</v>
      </c>
      <c r="L10154" t="str">
        <f t="shared" si="790"/>
        <v>11</v>
      </c>
      <c r="M10154" t="str">
        <f t="shared" si="791"/>
        <v>2023</v>
      </c>
      <c r="N10154">
        <f t="shared" si="792"/>
        <v>-28509.46</v>
      </c>
      <c r="O10154" t="str">
        <f t="shared" si="793"/>
        <v/>
      </c>
      <c r="P10154" t="str">
        <f t="shared" si="794"/>
        <v/>
      </c>
      <c r="Q10154" s="48" t="str">
        <f>IF(O10154="","",
   IF(OR(O10154&lt;EDA_Outlier_Analysis!$C$10, O10154&gt;EDA_Outlier_Analysis!$C$11),
      "Outlier",
      "Normal"))</f>
        <v/>
      </c>
      <c r="R10154" t="str">
        <f>IF(P10154="","",
   IF(OR(P10154 &lt; EDA_Outlier_Analysis!$F$7, P10154 &gt; EDA_Outlier_Analysis!$F$8),
      "Outlier",
      "Normal"))</f>
        <v/>
      </c>
      <c r="S10154" t="str">
        <f>IF(N10154="","",
   IF(OR(N10154 &lt;EDA_Outlier_Analysis!$I$10, N10154 &gt; EDA_Outlier_Analysis!$I$11),
      "Outlier",
      "Normal"))</f>
        <v>Normal</v>
      </c>
    </row>
    <row r="10155" spans="1:19">
      <c r="A10155" t="s">
        <v>21279</v>
      </c>
      <c r="B10155" s="4">
        <v>44933</v>
      </c>
      <c r="C10155" s="2">
        <v>-19341.28</v>
      </c>
      <c r="D10155" t="s">
        <v>840</v>
      </c>
      <c r="E10155" t="s">
        <v>864</v>
      </c>
      <c r="F10155" t="s">
        <v>9</v>
      </c>
      <c r="G10155" t="s">
        <v>31</v>
      </c>
      <c r="I10155" t="s">
        <v>939</v>
      </c>
      <c r="J10155" t="s">
        <v>21280</v>
      </c>
      <c r="K10155" t="str">
        <f>IF(COUNTIF(Customers!A:A, H10155)&gt;0, "Valid", "Invalid")</f>
        <v>Invalid</v>
      </c>
      <c r="L10155" t="str">
        <f t="shared" si="790"/>
        <v>1</v>
      </c>
      <c r="M10155" t="str">
        <f t="shared" si="791"/>
        <v>2023</v>
      </c>
      <c r="N10155">
        <f t="shared" si="792"/>
        <v>-19341.28</v>
      </c>
      <c r="O10155" t="str">
        <f t="shared" si="793"/>
        <v/>
      </c>
      <c r="P10155">
        <f t="shared" si="794"/>
        <v>19341.28</v>
      </c>
      <c r="Q10155" s="48" t="str">
        <f>IF(O10155="","",
   IF(OR(O10155&lt;EDA_Outlier_Analysis!$C$10, O10155&gt;EDA_Outlier_Analysis!$C$11),
      "Outlier",
      "Normal"))</f>
        <v/>
      </c>
      <c r="R10155" t="str">
        <f>IF(P10155="","",
   IF(OR(P10155 &lt; EDA_Outlier_Analysis!$F$7, P10155 &gt; EDA_Outlier_Analysis!$F$8),
      "Outlier",
      "Normal"))</f>
        <v>Outlier</v>
      </c>
      <c r="S10155" t="str">
        <f>IF(N10155="","",
   IF(OR(N10155 &lt;EDA_Outlier_Analysis!$I$10, N10155 &gt; EDA_Outlier_Analysis!$I$11),
      "Outlier",
      "Normal"))</f>
        <v>Normal</v>
      </c>
    </row>
    <row r="10156" spans="1:19">
      <c r="A10156" t="s">
        <v>21281</v>
      </c>
      <c r="B10156" s="4">
        <v>45193</v>
      </c>
      <c r="C10156" s="2">
        <v>-14635.54</v>
      </c>
      <c r="D10156" t="s">
        <v>840</v>
      </c>
      <c r="E10156" t="s">
        <v>845</v>
      </c>
      <c r="F10156" t="s">
        <v>11</v>
      </c>
      <c r="G10156" t="s">
        <v>31</v>
      </c>
      <c r="I10156" t="s">
        <v>865</v>
      </c>
      <c r="J10156" t="s">
        <v>21282</v>
      </c>
      <c r="K10156" t="str">
        <f>IF(COUNTIF(Customers!A:A, H10156)&gt;0, "Valid", "Invalid")</f>
        <v>Invalid</v>
      </c>
      <c r="L10156" t="str">
        <f t="shared" si="790"/>
        <v>9</v>
      </c>
      <c r="M10156" t="str">
        <f t="shared" si="791"/>
        <v>2023</v>
      </c>
      <c r="N10156">
        <f t="shared" si="792"/>
        <v>-14635.54</v>
      </c>
      <c r="O10156" t="str">
        <f t="shared" si="793"/>
        <v/>
      </c>
      <c r="P10156">
        <f t="shared" si="794"/>
        <v>14635.54</v>
      </c>
      <c r="Q10156" s="48" t="str">
        <f>IF(O10156="","",
   IF(OR(O10156&lt;EDA_Outlier_Analysis!$C$10, O10156&gt;EDA_Outlier_Analysis!$C$11),
      "Outlier",
      "Normal"))</f>
        <v/>
      </c>
      <c r="R10156" t="str">
        <f>IF(P10156="","",
   IF(OR(P10156 &lt; EDA_Outlier_Analysis!$F$7, P10156 &gt; EDA_Outlier_Analysis!$F$8),
      "Outlier",
      "Normal"))</f>
        <v>Outlier</v>
      </c>
      <c r="S10156" t="str">
        <f>IF(N10156="","",
   IF(OR(N10156 &lt;EDA_Outlier_Analysis!$I$10, N10156 &gt; EDA_Outlier_Analysis!$I$11),
      "Outlier",
      "Normal"))</f>
        <v>Normal</v>
      </c>
    </row>
    <row r="10157" spans="1:19">
      <c r="A10157" t="s">
        <v>21283</v>
      </c>
      <c r="B10157" s="4">
        <v>45239</v>
      </c>
      <c r="C10157" s="2">
        <v>136272.93</v>
      </c>
      <c r="D10157" t="s">
        <v>849</v>
      </c>
      <c r="E10157" t="s">
        <v>868</v>
      </c>
      <c r="F10157" t="s">
        <v>10</v>
      </c>
      <c r="G10157" t="s">
        <v>20</v>
      </c>
      <c r="H10157" t="s">
        <v>669</v>
      </c>
      <c r="J10157" t="s">
        <v>21284</v>
      </c>
      <c r="K10157" t="str">
        <f>IF(COUNTIF(Customers!A:A, H10157)&gt;0, "Valid", "Invalid")</f>
        <v>Valid</v>
      </c>
      <c r="L10157" t="str">
        <f t="shared" si="790"/>
        <v>11</v>
      </c>
      <c r="M10157" t="str">
        <f t="shared" si="791"/>
        <v>2023</v>
      </c>
      <c r="N10157">
        <f t="shared" si="792"/>
        <v>136272.93</v>
      </c>
      <c r="O10157">
        <f t="shared" si="793"/>
        <v>136272.93</v>
      </c>
      <c r="P10157" t="str">
        <f t="shared" si="794"/>
        <v/>
      </c>
      <c r="Q10157" s="48" t="str">
        <f>IF(O10157="","",
   IF(OR(O10157&lt;EDA_Outlier_Analysis!$C$10, O10157&gt;EDA_Outlier_Analysis!$C$11),
      "Outlier",
      "Normal"))</f>
        <v>Normal</v>
      </c>
      <c r="R10157" t="str">
        <f>IF(P10157="","",
   IF(OR(P10157 &lt; EDA_Outlier_Analysis!$F$7, P10157 &gt; EDA_Outlier_Analysis!$F$8),
      "Outlier",
      "Normal"))</f>
        <v/>
      </c>
      <c r="S10157" t="str">
        <f>IF(N10157="","",
   IF(OR(N10157 &lt;EDA_Outlier_Analysis!$I$10, N10157 &gt; EDA_Outlier_Analysis!$I$11),
      "Outlier",
      "Normal"))</f>
        <v>Normal</v>
      </c>
    </row>
    <row r="10158" spans="1:19">
      <c r="A10158" t="s">
        <v>21285</v>
      </c>
      <c r="B10158" s="4">
        <v>44950</v>
      </c>
      <c r="C10158" s="2">
        <v>109925.74</v>
      </c>
      <c r="D10158" t="s">
        <v>849</v>
      </c>
      <c r="E10158" t="s">
        <v>850</v>
      </c>
      <c r="F10158" t="s">
        <v>10</v>
      </c>
      <c r="G10158" t="s">
        <v>31</v>
      </c>
      <c r="H10158" t="s">
        <v>533</v>
      </c>
      <c r="J10158" t="s">
        <v>21286</v>
      </c>
      <c r="K10158" t="str">
        <f>IF(COUNTIF(Customers!A:A, H10158)&gt;0, "Valid", "Invalid")</f>
        <v>Valid</v>
      </c>
      <c r="L10158" t="str">
        <f t="shared" si="790"/>
        <v>1</v>
      </c>
      <c r="M10158" t="str">
        <f t="shared" si="791"/>
        <v>2023</v>
      </c>
      <c r="N10158">
        <f t="shared" si="792"/>
        <v>109925.74</v>
      </c>
      <c r="O10158">
        <f t="shared" si="793"/>
        <v>109925.74</v>
      </c>
      <c r="P10158" t="str">
        <f t="shared" si="794"/>
        <v/>
      </c>
      <c r="Q10158" s="48" t="str">
        <f>IF(O10158="","",
   IF(OR(O10158&lt;EDA_Outlier_Analysis!$C$10, O10158&gt;EDA_Outlier_Analysis!$C$11),
      "Outlier",
      "Normal"))</f>
        <v>Normal</v>
      </c>
      <c r="R10158" t="str">
        <f>IF(P10158="","",
   IF(OR(P10158 &lt; EDA_Outlier_Analysis!$F$7, P10158 &gt; EDA_Outlier_Analysis!$F$8),
      "Outlier",
      "Normal"))</f>
        <v/>
      </c>
      <c r="S10158" t="str">
        <f>IF(N10158="","",
   IF(OR(N10158 &lt;EDA_Outlier_Analysis!$I$10, N10158 &gt; EDA_Outlier_Analysis!$I$11),
      "Outlier",
      "Normal"))</f>
        <v>Normal</v>
      </c>
    </row>
    <row r="10159" spans="1:19">
      <c r="A10159" t="s">
        <v>21287</v>
      </c>
      <c r="B10159" s="4">
        <v>45214</v>
      </c>
      <c r="C10159" s="2">
        <v>105373.13</v>
      </c>
      <c r="D10159" t="s">
        <v>849</v>
      </c>
      <c r="E10159" t="s">
        <v>868</v>
      </c>
      <c r="F10159" t="s">
        <v>9</v>
      </c>
      <c r="G10159" t="s">
        <v>24</v>
      </c>
      <c r="H10159" t="s">
        <v>693</v>
      </c>
      <c r="J10159" t="s">
        <v>21288</v>
      </c>
      <c r="K10159" t="str">
        <f>IF(COUNTIF(Customers!A:A, H10159)&gt;0, "Valid", "Invalid")</f>
        <v>Valid</v>
      </c>
      <c r="L10159" t="str">
        <f t="shared" si="790"/>
        <v>10</v>
      </c>
      <c r="M10159" t="str">
        <f t="shared" si="791"/>
        <v>2023</v>
      </c>
      <c r="N10159">
        <f t="shared" si="792"/>
        <v>105373.13</v>
      </c>
      <c r="O10159">
        <f t="shared" si="793"/>
        <v>105373.13</v>
      </c>
      <c r="P10159" t="str">
        <f t="shared" si="794"/>
        <v/>
      </c>
      <c r="Q10159" s="48" t="str">
        <f>IF(O10159="","",
   IF(OR(O10159&lt;EDA_Outlier_Analysis!$C$10, O10159&gt;EDA_Outlier_Analysis!$C$11),
      "Outlier",
      "Normal"))</f>
        <v>Normal</v>
      </c>
      <c r="R10159" t="str">
        <f>IF(P10159="","",
   IF(OR(P10159 &lt; EDA_Outlier_Analysis!$F$7, P10159 &gt; EDA_Outlier_Analysis!$F$8),
      "Outlier",
      "Normal"))</f>
        <v/>
      </c>
      <c r="S10159" t="str">
        <f>IF(N10159="","",
   IF(OR(N10159 &lt;EDA_Outlier_Analysis!$I$10, N10159 &gt; EDA_Outlier_Analysis!$I$11),
      "Outlier",
      "Normal"))</f>
        <v>Normal</v>
      </c>
    </row>
    <row r="10160" spans="1:19">
      <c r="A10160" t="s">
        <v>21289</v>
      </c>
      <c r="B10160" s="4">
        <v>44640</v>
      </c>
      <c r="C10160" s="2">
        <v>-50444.52</v>
      </c>
      <c r="D10160" t="s">
        <v>840</v>
      </c>
      <c r="E10160" t="s">
        <v>878</v>
      </c>
      <c r="F10160" t="s">
        <v>11</v>
      </c>
      <c r="G10160" t="s">
        <v>24</v>
      </c>
      <c r="I10160" t="s">
        <v>1394</v>
      </c>
      <c r="J10160" t="s">
        <v>21290</v>
      </c>
      <c r="K10160" t="str">
        <f>IF(COUNTIF(Customers!A:A, H10160)&gt;0, "Valid", "Invalid")</f>
        <v>Invalid</v>
      </c>
      <c r="L10160" t="str">
        <f t="shared" si="790"/>
        <v>3</v>
      </c>
      <c r="M10160" t="str">
        <f t="shared" si="791"/>
        <v>2022</v>
      </c>
      <c r="N10160">
        <f t="shared" si="792"/>
        <v>-50444.52</v>
      </c>
      <c r="O10160" t="str">
        <f t="shared" si="793"/>
        <v/>
      </c>
      <c r="P10160">
        <f t="shared" si="794"/>
        <v>50444.52</v>
      </c>
      <c r="Q10160" s="48" t="str">
        <f>IF(O10160="","",
   IF(OR(O10160&lt;EDA_Outlier_Analysis!$C$10, O10160&gt;EDA_Outlier_Analysis!$C$11),
      "Outlier",
      "Normal"))</f>
        <v/>
      </c>
      <c r="R10160" t="str">
        <f>IF(P10160="","",
   IF(OR(P10160 &lt; EDA_Outlier_Analysis!$F$7, P10160 &gt; EDA_Outlier_Analysis!$F$8),
      "Outlier",
      "Normal"))</f>
        <v>Normal</v>
      </c>
      <c r="S10160" t="str">
        <f>IF(N10160="","",
   IF(OR(N10160 &lt;EDA_Outlier_Analysis!$I$10, N10160 &gt; EDA_Outlier_Analysis!$I$11),
      "Outlier",
      "Normal"))</f>
        <v>Normal</v>
      </c>
    </row>
    <row r="10161" spans="1:19">
      <c r="A10161" t="s">
        <v>21291</v>
      </c>
      <c r="B10161" s="4">
        <v>44630</v>
      </c>
      <c r="C10161" s="2">
        <v>-9411.32</v>
      </c>
      <c r="D10161" t="s">
        <v>840</v>
      </c>
      <c r="E10161" t="s">
        <v>856</v>
      </c>
      <c r="F10161" t="s">
        <v>10</v>
      </c>
      <c r="G10161" t="s">
        <v>24</v>
      </c>
      <c r="I10161" t="s">
        <v>1284</v>
      </c>
      <c r="J10161" t="s">
        <v>21292</v>
      </c>
      <c r="K10161" t="str">
        <f>IF(COUNTIF(Customers!A:A, H10161)&gt;0, "Valid", "Invalid")</f>
        <v>Invalid</v>
      </c>
      <c r="L10161" t="str">
        <f t="shared" si="790"/>
        <v>3</v>
      </c>
      <c r="M10161" t="str">
        <f t="shared" si="791"/>
        <v>2022</v>
      </c>
      <c r="N10161">
        <f t="shared" si="792"/>
        <v>-9411.32</v>
      </c>
      <c r="O10161" t="str">
        <f t="shared" si="793"/>
        <v/>
      </c>
      <c r="P10161">
        <f t="shared" si="794"/>
        <v>9411.32</v>
      </c>
      <c r="Q10161" s="48" t="str">
        <f>IF(O10161="","",
   IF(OR(O10161&lt;EDA_Outlier_Analysis!$C$10, O10161&gt;EDA_Outlier_Analysis!$C$11),
      "Outlier",
      "Normal"))</f>
        <v/>
      </c>
      <c r="R10161" t="str">
        <f>IF(P10161="","",
   IF(OR(P10161 &lt; EDA_Outlier_Analysis!$F$7, P10161 &gt; EDA_Outlier_Analysis!$F$8),
      "Outlier",
      "Normal"))</f>
        <v>Outlier</v>
      </c>
      <c r="S10161" t="str">
        <f>IF(N10161="","",
   IF(OR(N10161 &lt;EDA_Outlier_Analysis!$I$10, N10161 &gt; EDA_Outlier_Analysis!$I$11),
      "Outlier",
      "Normal"))</f>
        <v>Normal</v>
      </c>
    </row>
    <row r="10162" spans="1:19">
      <c r="A10162" t="s">
        <v>21293</v>
      </c>
      <c r="B10162" s="4">
        <v>45071</v>
      </c>
      <c r="C10162" s="2">
        <v>136582.20000000001</v>
      </c>
      <c r="D10162" t="s">
        <v>849</v>
      </c>
      <c r="E10162" t="s">
        <v>850</v>
      </c>
      <c r="F10162" t="s">
        <v>9</v>
      </c>
      <c r="G10162" t="s">
        <v>31</v>
      </c>
      <c r="H10162" t="s">
        <v>499</v>
      </c>
      <c r="J10162" t="s">
        <v>21294</v>
      </c>
      <c r="K10162" t="str">
        <f>IF(COUNTIF(Customers!A:A, H10162)&gt;0, "Valid", "Invalid")</f>
        <v>Valid</v>
      </c>
      <c r="L10162" t="str">
        <f t="shared" si="790"/>
        <v>5</v>
      </c>
      <c r="M10162" t="str">
        <f t="shared" si="791"/>
        <v>2023</v>
      </c>
      <c r="N10162">
        <f t="shared" si="792"/>
        <v>136582.20000000001</v>
      </c>
      <c r="O10162">
        <f t="shared" si="793"/>
        <v>136582.20000000001</v>
      </c>
      <c r="P10162" t="str">
        <f t="shared" si="794"/>
        <v/>
      </c>
      <c r="Q10162" s="48" t="str">
        <f>IF(O10162="","",
   IF(OR(O10162&lt;EDA_Outlier_Analysis!$C$10, O10162&gt;EDA_Outlier_Analysis!$C$11),
      "Outlier",
      "Normal"))</f>
        <v>Normal</v>
      </c>
      <c r="R10162" t="str">
        <f>IF(P10162="","",
   IF(OR(P10162 &lt; EDA_Outlier_Analysis!$F$7, P10162 &gt; EDA_Outlier_Analysis!$F$8),
      "Outlier",
      "Normal"))</f>
        <v/>
      </c>
      <c r="S10162" t="str">
        <f>IF(N10162="","",
   IF(OR(N10162 &lt;EDA_Outlier_Analysis!$I$10, N10162 &gt; EDA_Outlier_Analysis!$I$11),
      "Outlier",
      "Normal"))</f>
        <v>Normal</v>
      </c>
    </row>
    <row r="10163" spans="1:19">
      <c r="A10163" t="s">
        <v>21295</v>
      </c>
      <c r="B10163" s="4">
        <v>44885</v>
      </c>
      <c r="C10163" s="2">
        <v>143243.18</v>
      </c>
      <c r="D10163" t="s">
        <v>849</v>
      </c>
      <c r="E10163" t="s">
        <v>850</v>
      </c>
      <c r="F10163" t="s">
        <v>11</v>
      </c>
      <c r="G10163" t="s">
        <v>24</v>
      </c>
      <c r="H10163" t="s">
        <v>679</v>
      </c>
      <c r="J10163" t="s">
        <v>21296</v>
      </c>
      <c r="K10163" t="str">
        <f>IF(COUNTIF(Customers!A:A, H10163)&gt;0, "Valid", "Invalid")</f>
        <v>Valid</v>
      </c>
      <c r="L10163" t="str">
        <f t="shared" si="790"/>
        <v>11</v>
      </c>
      <c r="M10163" t="str">
        <f t="shared" si="791"/>
        <v>2022</v>
      </c>
      <c r="N10163">
        <f t="shared" si="792"/>
        <v>143243.18</v>
      </c>
      <c r="O10163">
        <f t="shared" si="793"/>
        <v>143243.18</v>
      </c>
      <c r="P10163" t="str">
        <f t="shared" si="794"/>
        <v/>
      </c>
      <c r="Q10163" s="48" t="str">
        <f>IF(O10163="","",
   IF(OR(O10163&lt;EDA_Outlier_Analysis!$C$10, O10163&gt;EDA_Outlier_Analysis!$C$11),
      "Outlier",
      "Normal"))</f>
        <v>Normal</v>
      </c>
      <c r="R10163" t="str">
        <f>IF(P10163="","",
   IF(OR(P10163 &lt; EDA_Outlier_Analysis!$F$7, P10163 &gt; EDA_Outlier_Analysis!$F$8),
      "Outlier",
      "Normal"))</f>
        <v/>
      </c>
      <c r="S10163" t="str">
        <f>IF(N10163="","",
   IF(OR(N10163 &lt;EDA_Outlier_Analysis!$I$10, N10163 &gt; EDA_Outlier_Analysis!$I$11),
      "Outlier",
      "Normal"))</f>
        <v>Normal</v>
      </c>
    </row>
    <row r="10164" spans="1:19">
      <c r="A10164" t="s">
        <v>21297</v>
      </c>
      <c r="B10164" s="4">
        <v>44969</v>
      </c>
      <c r="C10164" s="2">
        <v>-59737.21</v>
      </c>
      <c r="D10164" t="s">
        <v>840</v>
      </c>
      <c r="E10164" t="s">
        <v>856</v>
      </c>
      <c r="F10164" t="s">
        <v>10</v>
      </c>
      <c r="G10164" t="s">
        <v>20</v>
      </c>
      <c r="I10164" t="s">
        <v>954</v>
      </c>
      <c r="J10164" t="s">
        <v>21298</v>
      </c>
      <c r="K10164" t="str">
        <f>IF(COUNTIF(Customers!A:A, H10164)&gt;0, "Valid", "Invalid")</f>
        <v>Invalid</v>
      </c>
      <c r="L10164" t="str">
        <f t="shared" si="790"/>
        <v>2</v>
      </c>
      <c r="M10164" t="str">
        <f t="shared" si="791"/>
        <v>2023</v>
      </c>
      <c r="N10164">
        <f t="shared" si="792"/>
        <v>-59737.21</v>
      </c>
      <c r="O10164" t="str">
        <f t="shared" si="793"/>
        <v/>
      </c>
      <c r="P10164">
        <f t="shared" si="794"/>
        <v>59737.21</v>
      </c>
      <c r="Q10164" s="48" t="str">
        <f>IF(O10164="","",
   IF(OR(O10164&lt;EDA_Outlier_Analysis!$C$10, O10164&gt;EDA_Outlier_Analysis!$C$11),
      "Outlier",
      "Normal"))</f>
        <v/>
      </c>
      <c r="R10164" t="str">
        <f>IF(P10164="","",
   IF(OR(P10164 &lt; EDA_Outlier_Analysis!$F$7, P10164 &gt; EDA_Outlier_Analysis!$F$8),
      "Outlier",
      "Normal"))</f>
        <v>Outlier</v>
      </c>
      <c r="S10164" t="str">
        <f>IF(N10164="","",
   IF(OR(N10164 &lt;EDA_Outlier_Analysis!$I$10, N10164 &gt; EDA_Outlier_Analysis!$I$11),
      "Outlier",
      "Normal"))</f>
        <v>Normal</v>
      </c>
    </row>
    <row r="10165" spans="1:19">
      <c r="A10165" t="s">
        <v>21299</v>
      </c>
      <c r="B10165" s="4">
        <v>45273</v>
      </c>
      <c r="C10165" s="2">
        <v>-18397.939999999999</v>
      </c>
      <c r="D10165" t="s">
        <v>840</v>
      </c>
      <c r="E10165" t="s">
        <v>845</v>
      </c>
      <c r="F10165" t="s">
        <v>10</v>
      </c>
      <c r="G10165" t="s">
        <v>34</v>
      </c>
      <c r="I10165" t="s">
        <v>932</v>
      </c>
      <c r="J10165" t="s">
        <v>21300</v>
      </c>
      <c r="K10165" t="str">
        <f>IF(COUNTIF(Customers!A:A, H10165)&gt;0, "Valid", "Invalid")</f>
        <v>Invalid</v>
      </c>
      <c r="L10165" t="str">
        <f t="shared" si="790"/>
        <v>12</v>
      </c>
      <c r="M10165" t="str">
        <f t="shared" si="791"/>
        <v>2023</v>
      </c>
      <c r="N10165">
        <f t="shared" si="792"/>
        <v>-18397.939999999999</v>
      </c>
      <c r="O10165" t="str">
        <f t="shared" si="793"/>
        <v/>
      </c>
      <c r="P10165">
        <f t="shared" si="794"/>
        <v>18397.939999999999</v>
      </c>
      <c r="Q10165" s="48" t="str">
        <f>IF(O10165="","",
   IF(OR(O10165&lt;EDA_Outlier_Analysis!$C$10, O10165&gt;EDA_Outlier_Analysis!$C$11),
      "Outlier",
      "Normal"))</f>
        <v/>
      </c>
      <c r="R10165" t="str">
        <f>IF(P10165="","",
   IF(OR(P10165 &lt; EDA_Outlier_Analysis!$F$7, P10165 &gt; EDA_Outlier_Analysis!$F$8),
      "Outlier",
      "Normal"))</f>
        <v>Outlier</v>
      </c>
      <c r="S10165" t="str">
        <f>IF(N10165="","",
   IF(OR(N10165 &lt;EDA_Outlier_Analysis!$I$10, N10165 &gt; EDA_Outlier_Analysis!$I$11),
      "Outlier",
      "Normal"))</f>
        <v>Normal</v>
      </c>
    </row>
    <row r="10166" spans="1:19">
      <c r="A10166" t="s">
        <v>21301</v>
      </c>
      <c r="B10166" s="4">
        <v>44921</v>
      </c>
      <c r="C10166" s="2">
        <v>-92177.44</v>
      </c>
      <c r="D10166" t="s">
        <v>840</v>
      </c>
      <c r="E10166" t="s">
        <v>864</v>
      </c>
      <c r="F10166" t="s">
        <v>10</v>
      </c>
      <c r="G10166" t="s">
        <v>31</v>
      </c>
      <c r="I10166" t="s">
        <v>1177</v>
      </c>
      <c r="J10166" t="s">
        <v>21302</v>
      </c>
      <c r="K10166" t="str">
        <f>IF(COUNTIF(Customers!A:A, H10166)&gt;0, "Valid", "Invalid")</f>
        <v>Invalid</v>
      </c>
      <c r="L10166" t="str">
        <f t="shared" si="790"/>
        <v>12</v>
      </c>
      <c r="M10166" t="str">
        <f t="shared" si="791"/>
        <v>2022</v>
      </c>
      <c r="N10166">
        <f t="shared" si="792"/>
        <v>-92177.44</v>
      </c>
      <c r="O10166" t="str">
        <f t="shared" si="793"/>
        <v/>
      </c>
      <c r="P10166">
        <f t="shared" si="794"/>
        <v>92177.44</v>
      </c>
      <c r="Q10166" s="48" t="str">
        <f>IF(O10166="","",
   IF(OR(O10166&lt;EDA_Outlier_Analysis!$C$10, O10166&gt;EDA_Outlier_Analysis!$C$11),
      "Outlier",
      "Normal"))</f>
        <v/>
      </c>
      <c r="R10166" t="str">
        <f>IF(P10166="","",
   IF(OR(P10166 &lt; EDA_Outlier_Analysis!$F$7, P10166 &gt; EDA_Outlier_Analysis!$F$8),
      "Outlier",
      "Normal"))</f>
        <v>Outlier</v>
      </c>
      <c r="S10166" t="str">
        <f>IF(N10166="","",
   IF(OR(N10166 &lt;EDA_Outlier_Analysis!$I$10, N10166 &gt; EDA_Outlier_Analysis!$I$11),
      "Outlier",
      "Normal"))</f>
        <v>Normal</v>
      </c>
    </row>
    <row r="10167" spans="1:19">
      <c r="A10167" t="s">
        <v>21303</v>
      </c>
      <c r="B10167" s="4">
        <v>44701</v>
      </c>
      <c r="C10167" s="2">
        <v>179247.01</v>
      </c>
      <c r="D10167" t="s">
        <v>849</v>
      </c>
      <c r="E10167" t="s">
        <v>853</v>
      </c>
      <c r="F10167" t="s">
        <v>11</v>
      </c>
      <c r="G10167" t="s">
        <v>24</v>
      </c>
      <c r="H10167" t="s">
        <v>415</v>
      </c>
      <c r="J10167" t="s">
        <v>21304</v>
      </c>
      <c r="K10167" t="str">
        <f>IF(COUNTIF(Customers!A:A, H10167)&gt;0, "Valid", "Invalid")</f>
        <v>Valid</v>
      </c>
      <c r="L10167" t="str">
        <f t="shared" si="790"/>
        <v>5</v>
      </c>
      <c r="M10167" t="str">
        <f t="shared" si="791"/>
        <v>2022</v>
      </c>
      <c r="N10167">
        <f t="shared" si="792"/>
        <v>179247.01</v>
      </c>
      <c r="O10167">
        <f t="shared" si="793"/>
        <v>179247.01</v>
      </c>
      <c r="P10167" t="str">
        <f t="shared" si="794"/>
        <v/>
      </c>
      <c r="Q10167" s="48" t="str">
        <f>IF(O10167="","",
   IF(OR(O10167&lt;EDA_Outlier_Analysis!$C$10, O10167&gt;EDA_Outlier_Analysis!$C$11),
      "Outlier",
      "Normal"))</f>
        <v>Normal</v>
      </c>
      <c r="R10167" t="str">
        <f>IF(P10167="","",
   IF(OR(P10167 &lt; EDA_Outlier_Analysis!$F$7, P10167 &gt; EDA_Outlier_Analysis!$F$8),
      "Outlier",
      "Normal"))</f>
        <v/>
      </c>
      <c r="S10167" t="str">
        <f>IF(N10167="","",
   IF(OR(N10167 &lt;EDA_Outlier_Analysis!$I$10, N10167 &gt; EDA_Outlier_Analysis!$I$11),
      "Outlier",
      "Normal"))</f>
        <v>Normal</v>
      </c>
    </row>
    <row r="10168" spans="1:19">
      <c r="A10168" t="s">
        <v>21305</v>
      </c>
      <c r="B10168" s="4">
        <v>44646</v>
      </c>
      <c r="C10168" s="2">
        <v>-62696.43</v>
      </c>
      <c r="D10168" t="s">
        <v>840</v>
      </c>
      <c r="E10168" t="s">
        <v>864</v>
      </c>
      <c r="F10168" t="s">
        <v>11</v>
      </c>
      <c r="G10168" t="s">
        <v>20</v>
      </c>
      <c r="I10168" t="s">
        <v>1468</v>
      </c>
      <c r="J10168" t="s">
        <v>21306</v>
      </c>
      <c r="K10168" t="str">
        <f>IF(COUNTIF(Customers!A:A, H10168)&gt;0, "Valid", "Invalid")</f>
        <v>Invalid</v>
      </c>
      <c r="L10168" t="str">
        <f t="shared" si="790"/>
        <v>3</v>
      </c>
      <c r="M10168" t="str">
        <f t="shared" si="791"/>
        <v>2022</v>
      </c>
      <c r="N10168">
        <f t="shared" si="792"/>
        <v>-62696.43</v>
      </c>
      <c r="O10168" t="str">
        <f t="shared" si="793"/>
        <v/>
      </c>
      <c r="P10168">
        <f t="shared" si="794"/>
        <v>62696.43</v>
      </c>
      <c r="Q10168" s="48" t="str">
        <f>IF(O10168="","",
   IF(OR(O10168&lt;EDA_Outlier_Analysis!$C$10, O10168&gt;EDA_Outlier_Analysis!$C$11),
      "Outlier",
      "Normal"))</f>
        <v/>
      </c>
      <c r="R10168" t="str">
        <f>IF(P10168="","",
   IF(OR(P10168 &lt; EDA_Outlier_Analysis!$F$7, P10168 &gt; EDA_Outlier_Analysis!$F$8),
      "Outlier",
      "Normal"))</f>
        <v>Outlier</v>
      </c>
      <c r="S10168" t="str">
        <f>IF(N10168="","",
   IF(OR(N10168 &lt;EDA_Outlier_Analysis!$I$10, N10168 &gt; EDA_Outlier_Analysis!$I$11),
      "Outlier",
      "Normal"))</f>
        <v>Normal</v>
      </c>
    </row>
    <row r="10169" spans="1:19">
      <c r="A10169" t="s">
        <v>21307</v>
      </c>
      <c r="B10169" s="4">
        <v>44774</v>
      </c>
      <c r="C10169" s="2">
        <v>-39878.6</v>
      </c>
      <c r="D10169" t="s">
        <v>840</v>
      </c>
      <c r="E10169" t="s">
        <v>856</v>
      </c>
      <c r="F10169" t="s">
        <v>9</v>
      </c>
      <c r="G10169" t="s">
        <v>24</v>
      </c>
      <c r="I10169" t="s">
        <v>1623</v>
      </c>
      <c r="J10169" t="s">
        <v>21308</v>
      </c>
      <c r="K10169" t="str">
        <f>IF(COUNTIF(Customers!A:A, H10169)&gt;0, "Valid", "Invalid")</f>
        <v>Invalid</v>
      </c>
      <c r="L10169" t="str">
        <f t="shared" si="790"/>
        <v>8</v>
      </c>
      <c r="M10169" t="str">
        <f t="shared" si="791"/>
        <v>2022</v>
      </c>
      <c r="N10169">
        <f t="shared" si="792"/>
        <v>-39878.6</v>
      </c>
      <c r="O10169" t="str">
        <f t="shared" si="793"/>
        <v/>
      </c>
      <c r="P10169">
        <f t="shared" si="794"/>
        <v>39878.6</v>
      </c>
      <c r="Q10169" s="48" t="str">
        <f>IF(O10169="","",
   IF(OR(O10169&lt;EDA_Outlier_Analysis!$C$10, O10169&gt;EDA_Outlier_Analysis!$C$11),
      "Outlier",
      "Normal"))</f>
        <v/>
      </c>
      <c r="R10169" t="str">
        <f>IF(P10169="","",
   IF(OR(P10169 &lt; EDA_Outlier_Analysis!$F$7, P10169 &gt; EDA_Outlier_Analysis!$F$8),
      "Outlier",
      "Normal"))</f>
        <v>Normal</v>
      </c>
      <c r="S10169" t="str">
        <f>IF(N10169="","",
   IF(OR(N10169 &lt;EDA_Outlier_Analysis!$I$10, N10169 &gt; EDA_Outlier_Analysis!$I$11),
      "Outlier",
      "Normal"))</f>
        <v>Normal</v>
      </c>
    </row>
    <row r="10170" spans="1:19">
      <c r="A10170" t="s">
        <v>21309</v>
      </c>
      <c r="B10170" s="4">
        <v>44623</v>
      </c>
      <c r="C10170" s="2">
        <v>155103.97</v>
      </c>
      <c r="D10170" t="s">
        <v>849</v>
      </c>
      <c r="E10170" t="s">
        <v>850</v>
      </c>
      <c r="F10170" t="s">
        <v>10</v>
      </c>
      <c r="G10170" t="s">
        <v>31</v>
      </c>
      <c r="H10170" t="s">
        <v>235</v>
      </c>
      <c r="J10170" t="s">
        <v>21310</v>
      </c>
      <c r="K10170" t="str">
        <f>IF(COUNTIF(Customers!A:A, H10170)&gt;0, "Valid", "Invalid")</f>
        <v>Valid</v>
      </c>
      <c r="L10170" t="str">
        <f t="shared" si="790"/>
        <v>3</v>
      </c>
      <c r="M10170" t="str">
        <f t="shared" si="791"/>
        <v>2022</v>
      </c>
      <c r="N10170">
        <f t="shared" si="792"/>
        <v>155103.97</v>
      </c>
      <c r="O10170">
        <f t="shared" si="793"/>
        <v>155103.97</v>
      </c>
      <c r="P10170" t="str">
        <f t="shared" si="794"/>
        <v/>
      </c>
      <c r="Q10170" s="48" t="str">
        <f>IF(O10170="","",
   IF(OR(O10170&lt;EDA_Outlier_Analysis!$C$10, O10170&gt;EDA_Outlier_Analysis!$C$11),
      "Outlier",
      "Normal"))</f>
        <v>Normal</v>
      </c>
      <c r="R10170" t="str">
        <f>IF(P10170="","",
   IF(OR(P10170 &lt; EDA_Outlier_Analysis!$F$7, P10170 &gt; EDA_Outlier_Analysis!$F$8),
      "Outlier",
      "Normal"))</f>
        <v/>
      </c>
      <c r="S10170" t="str">
        <f>IF(N10170="","",
   IF(OR(N10170 &lt;EDA_Outlier_Analysis!$I$10, N10170 &gt; EDA_Outlier_Analysis!$I$11),
      "Outlier",
      "Normal"))</f>
        <v>Normal</v>
      </c>
    </row>
    <row r="10171" spans="1:19">
      <c r="A10171" t="s">
        <v>21311</v>
      </c>
      <c r="B10171" s="4">
        <v>45079</v>
      </c>
      <c r="C10171" s="2">
        <v>117449.22</v>
      </c>
      <c r="D10171" t="s">
        <v>849</v>
      </c>
      <c r="E10171" t="s">
        <v>853</v>
      </c>
      <c r="F10171" t="s">
        <v>9</v>
      </c>
      <c r="G10171" t="s">
        <v>34</v>
      </c>
      <c r="H10171" t="s">
        <v>179</v>
      </c>
      <c r="J10171" t="s">
        <v>21312</v>
      </c>
      <c r="K10171" t="str">
        <f>IF(COUNTIF(Customers!A:A, H10171)&gt;0, "Valid", "Invalid")</f>
        <v>Valid</v>
      </c>
      <c r="L10171" t="str">
        <f t="shared" si="790"/>
        <v>6</v>
      </c>
      <c r="M10171" t="str">
        <f t="shared" si="791"/>
        <v>2023</v>
      </c>
      <c r="N10171">
        <f t="shared" si="792"/>
        <v>117449.22</v>
      </c>
      <c r="O10171">
        <f t="shared" si="793"/>
        <v>117449.22</v>
      </c>
      <c r="P10171" t="str">
        <f t="shared" si="794"/>
        <v/>
      </c>
      <c r="Q10171" s="48" t="str">
        <f>IF(O10171="","",
   IF(OR(O10171&lt;EDA_Outlier_Analysis!$C$10, O10171&gt;EDA_Outlier_Analysis!$C$11),
      "Outlier",
      "Normal"))</f>
        <v>Normal</v>
      </c>
      <c r="R10171" t="str">
        <f>IF(P10171="","",
   IF(OR(P10171 &lt; EDA_Outlier_Analysis!$F$7, P10171 &gt; EDA_Outlier_Analysis!$F$8),
      "Outlier",
      "Normal"))</f>
        <v/>
      </c>
      <c r="S10171" t="str">
        <f>IF(N10171="","",
   IF(OR(N10171 &lt;EDA_Outlier_Analysis!$I$10, N10171 &gt; EDA_Outlier_Analysis!$I$11),
      "Outlier",
      "Normal"))</f>
        <v>Normal</v>
      </c>
    </row>
    <row r="10172" spans="1:19">
      <c r="A10172" t="s">
        <v>21313</v>
      </c>
      <c r="B10172" s="4">
        <v>45151</v>
      </c>
      <c r="C10172" s="2">
        <v>218861.81</v>
      </c>
      <c r="D10172" t="s">
        <v>849</v>
      </c>
      <c r="E10172" t="s">
        <v>850</v>
      </c>
      <c r="F10172" t="s">
        <v>9</v>
      </c>
      <c r="G10172" t="s">
        <v>24</v>
      </c>
      <c r="H10172" t="s">
        <v>47</v>
      </c>
      <c r="J10172" t="s">
        <v>21314</v>
      </c>
      <c r="K10172" t="str">
        <f>IF(COUNTIF(Customers!A:A, H10172)&gt;0, "Valid", "Invalid")</f>
        <v>Valid</v>
      </c>
      <c r="L10172" t="str">
        <f t="shared" si="790"/>
        <v>8</v>
      </c>
      <c r="M10172" t="str">
        <f t="shared" si="791"/>
        <v>2023</v>
      </c>
      <c r="N10172">
        <f t="shared" si="792"/>
        <v>218861.81</v>
      </c>
      <c r="O10172">
        <f t="shared" si="793"/>
        <v>218861.81</v>
      </c>
      <c r="P10172" t="str">
        <f t="shared" si="794"/>
        <v/>
      </c>
      <c r="Q10172" s="48" t="str">
        <f>IF(O10172="","",
   IF(OR(O10172&lt;EDA_Outlier_Analysis!$C$10, O10172&gt;EDA_Outlier_Analysis!$C$11),
      "Outlier",
      "Normal"))</f>
        <v>Normal</v>
      </c>
      <c r="R10172" t="str">
        <f>IF(P10172="","",
   IF(OR(P10172 &lt; EDA_Outlier_Analysis!$F$7, P10172 &gt; EDA_Outlier_Analysis!$F$8),
      "Outlier",
      "Normal"))</f>
        <v/>
      </c>
      <c r="S10172" t="str">
        <f>IF(N10172="","",
   IF(OR(N10172 &lt;EDA_Outlier_Analysis!$I$10, N10172 &gt; EDA_Outlier_Analysis!$I$11),
      "Outlier",
      "Normal"))</f>
        <v>Normal</v>
      </c>
    </row>
    <row r="10173" spans="1:19">
      <c r="A10173" t="s">
        <v>21315</v>
      </c>
      <c r="B10173" s="4">
        <v>45036</v>
      </c>
      <c r="C10173" s="2">
        <v>-77974.16</v>
      </c>
      <c r="D10173" t="s">
        <v>840</v>
      </c>
      <c r="E10173" t="s">
        <v>878</v>
      </c>
      <c r="F10173" t="s">
        <v>9</v>
      </c>
      <c r="G10173" t="s">
        <v>20</v>
      </c>
      <c r="I10173" t="s">
        <v>4929</v>
      </c>
      <c r="J10173" t="s">
        <v>21316</v>
      </c>
      <c r="K10173" t="str">
        <f>IF(COUNTIF(Customers!A:A, H10173)&gt;0, "Valid", "Invalid")</f>
        <v>Invalid</v>
      </c>
      <c r="L10173" t="str">
        <f t="shared" si="790"/>
        <v>4</v>
      </c>
      <c r="M10173" t="str">
        <f t="shared" si="791"/>
        <v>2023</v>
      </c>
      <c r="N10173">
        <f t="shared" si="792"/>
        <v>-77974.16</v>
      </c>
      <c r="O10173" t="str">
        <f t="shared" si="793"/>
        <v/>
      </c>
      <c r="P10173">
        <f t="shared" si="794"/>
        <v>77974.16</v>
      </c>
      <c r="Q10173" s="48" t="str">
        <f>IF(O10173="","",
   IF(OR(O10173&lt;EDA_Outlier_Analysis!$C$10, O10173&gt;EDA_Outlier_Analysis!$C$11),
      "Outlier",
      "Normal"))</f>
        <v/>
      </c>
      <c r="R10173" t="str">
        <f>IF(P10173="","",
   IF(OR(P10173 &lt; EDA_Outlier_Analysis!$F$7, P10173 &gt; EDA_Outlier_Analysis!$F$8),
      "Outlier",
      "Normal"))</f>
        <v>Outlier</v>
      </c>
      <c r="S10173" t="str">
        <f>IF(N10173="","",
   IF(OR(N10173 &lt;EDA_Outlier_Analysis!$I$10, N10173 &gt; EDA_Outlier_Analysis!$I$11),
      "Outlier",
      "Normal"))</f>
        <v>Normal</v>
      </c>
    </row>
    <row r="10174" spans="1:19">
      <c r="A10174" t="s">
        <v>21317</v>
      </c>
      <c r="B10174" s="4">
        <v>44897</v>
      </c>
      <c r="C10174" s="2">
        <v>-82329.38</v>
      </c>
      <c r="D10174" t="s">
        <v>840</v>
      </c>
      <c r="E10174" t="s">
        <v>841</v>
      </c>
      <c r="F10174" t="s">
        <v>11</v>
      </c>
      <c r="G10174" t="s">
        <v>20</v>
      </c>
      <c r="I10174" t="s">
        <v>842</v>
      </c>
      <c r="J10174" t="s">
        <v>21318</v>
      </c>
      <c r="K10174" t="str">
        <f>IF(COUNTIF(Customers!A:A, H10174)&gt;0, "Valid", "Invalid")</f>
        <v>Invalid</v>
      </c>
      <c r="L10174" t="str">
        <f t="shared" si="790"/>
        <v>12</v>
      </c>
      <c r="M10174" t="str">
        <f t="shared" si="791"/>
        <v>2022</v>
      </c>
      <c r="N10174">
        <f t="shared" si="792"/>
        <v>-82329.38</v>
      </c>
      <c r="O10174" t="str">
        <f t="shared" si="793"/>
        <v/>
      </c>
      <c r="P10174">
        <f t="shared" si="794"/>
        <v>82329.38</v>
      </c>
      <c r="Q10174" s="48" t="str">
        <f>IF(O10174="","",
   IF(OR(O10174&lt;EDA_Outlier_Analysis!$C$10, O10174&gt;EDA_Outlier_Analysis!$C$11),
      "Outlier",
      "Normal"))</f>
        <v/>
      </c>
      <c r="R10174" t="str">
        <f>IF(P10174="","",
   IF(OR(P10174 &lt; EDA_Outlier_Analysis!$F$7, P10174 &gt; EDA_Outlier_Analysis!$F$8),
      "Outlier",
      "Normal"))</f>
        <v>Outlier</v>
      </c>
      <c r="S10174" t="str">
        <f>IF(N10174="","",
   IF(OR(N10174 &lt;EDA_Outlier_Analysis!$I$10, N10174 &gt; EDA_Outlier_Analysis!$I$11),
      "Outlier",
      "Normal"))</f>
        <v>Normal</v>
      </c>
    </row>
    <row r="10175" spans="1:19">
      <c r="A10175" t="s">
        <v>21319</v>
      </c>
      <c r="B10175" s="4">
        <v>44623</v>
      </c>
      <c r="C10175" s="2">
        <v>152165.57999999999</v>
      </c>
      <c r="D10175" t="s">
        <v>849</v>
      </c>
      <c r="E10175" t="s">
        <v>868</v>
      </c>
      <c r="F10175" t="s">
        <v>10</v>
      </c>
      <c r="G10175" t="s">
        <v>34</v>
      </c>
      <c r="H10175" t="s">
        <v>235</v>
      </c>
      <c r="J10175" t="s">
        <v>21320</v>
      </c>
      <c r="K10175" t="str">
        <f>IF(COUNTIF(Customers!A:A, H10175)&gt;0, "Valid", "Invalid")</f>
        <v>Valid</v>
      </c>
      <c r="L10175" t="str">
        <f t="shared" si="790"/>
        <v>3</v>
      </c>
      <c r="M10175" t="str">
        <f t="shared" si="791"/>
        <v>2022</v>
      </c>
      <c r="N10175">
        <f t="shared" si="792"/>
        <v>152165.57999999999</v>
      </c>
      <c r="O10175">
        <f t="shared" si="793"/>
        <v>152165.57999999999</v>
      </c>
      <c r="P10175" t="str">
        <f t="shared" si="794"/>
        <v/>
      </c>
      <c r="Q10175" s="48" t="str">
        <f>IF(O10175="","",
   IF(OR(O10175&lt;EDA_Outlier_Analysis!$C$10, O10175&gt;EDA_Outlier_Analysis!$C$11),
      "Outlier",
      "Normal"))</f>
        <v>Normal</v>
      </c>
      <c r="R10175" t="str">
        <f>IF(P10175="","",
   IF(OR(P10175 &lt; EDA_Outlier_Analysis!$F$7, P10175 &gt; EDA_Outlier_Analysis!$F$8),
      "Outlier",
      "Normal"))</f>
        <v/>
      </c>
      <c r="S10175" t="str">
        <f>IF(N10175="","",
   IF(OR(N10175 &lt;EDA_Outlier_Analysis!$I$10, N10175 &gt; EDA_Outlier_Analysis!$I$11),
      "Outlier",
      "Normal"))</f>
        <v>Normal</v>
      </c>
    </row>
    <row r="10176" spans="1:19">
      <c r="A10176" t="s">
        <v>21321</v>
      </c>
      <c r="B10176" s="4">
        <v>45028</v>
      </c>
      <c r="C10176" s="2">
        <v>124876.11</v>
      </c>
      <c r="D10176" t="s">
        <v>849</v>
      </c>
      <c r="E10176" t="s">
        <v>850</v>
      </c>
      <c r="F10176" t="s">
        <v>10</v>
      </c>
      <c r="G10176" t="s">
        <v>20</v>
      </c>
      <c r="H10176" t="s">
        <v>649</v>
      </c>
      <c r="J10176" t="s">
        <v>21322</v>
      </c>
      <c r="K10176" t="str">
        <f>IF(COUNTIF(Customers!A:A, H10176)&gt;0, "Valid", "Invalid")</f>
        <v>Valid</v>
      </c>
      <c r="L10176" t="str">
        <f t="shared" si="790"/>
        <v>4</v>
      </c>
      <c r="M10176" t="str">
        <f t="shared" si="791"/>
        <v>2023</v>
      </c>
      <c r="N10176">
        <f t="shared" si="792"/>
        <v>124876.11</v>
      </c>
      <c r="O10176">
        <f t="shared" si="793"/>
        <v>124876.11</v>
      </c>
      <c r="P10176" t="str">
        <f t="shared" si="794"/>
        <v/>
      </c>
      <c r="Q10176" s="48" t="str">
        <f>IF(O10176="","",
   IF(OR(O10176&lt;EDA_Outlier_Analysis!$C$10, O10176&gt;EDA_Outlier_Analysis!$C$11),
      "Outlier",
      "Normal"))</f>
        <v>Normal</v>
      </c>
      <c r="R10176" t="str">
        <f>IF(P10176="","",
   IF(OR(P10176 &lt; EDA_Outlier_Analysis!$F$7, P10176 &gt; EDA_Outlier_Analysis!$F$8),
      "Outlier",
      "Normal"))</f>
        <v/>
      </c>
      <c r="S10176" t="str">
        <f>IF(N10176="","",
   IF(OR(N10176 &lt;EDA_Outlier_Analysis!$I$10, N10176 &gt; EDA_Outlier_Analysis!$I$11),
      "Outlier",
      "Normal"))</f>
        <v>Normal</v>
      </c>
    </row>
    <row r="10177" spans="1:19">
      <c r="A10177" t="s">
        <v>21323</v>
      </c>
      <c r="B10177" s="4">
        <v>44904</v>
      </c>
      <c r="C10177" s="2">
        <v>-26344.14</v>
      </c>
      <c r="D10177" t="s">
        <v>840</v>
      </c>
      <c r="E10177" t="s">
        <v>864</v>
      </c>
      <c r="F10177" t="s">
        <v>10</v>
      </c>
      <c r="G10177" t="s">
        <v>31</v>
      </c>
      <c r="I10177" t="s">
        <v>1443</v>
      </c>
      <c r="J10177" t="s">
        <v>21324</v>
      </c>
      <c r="K10177" t="str">
        <f>IF(COUNTIF(Customers!A:A, H10177)&gt;0, "Valid", "Invalid")</f>
        <v>Invalid</v>
      </c>
      <c r="L10177" t="str">
        <f t="shared" si="790"/>
        <v>12</v>
      </c>
      <c r="M10177" t="str">
        <f t="shared" si="791"/>
        <v>2022</v>
      </c>
      <c r="N10177">
        <f t="shared" si="792"/>
        <v>-26344.14</v>
      </c>
      <c r="O10177" t="str">
        <f t="shared" si="793"/>
        <v/>
      </c>
      <c r="P10177">
        <f t="shared" si="794"/>
        <v>26344.14</v>
      </c>
      <c r="Q10177" s="48" t="str">
        <f>IF(O10177="","",
   IF(OR(O10177&lt;EDA_Outlier_Analysis!$C$10, O10177&gt;EDA_Outlier_Analysis!$C$11),
      "Outlier",
      "Normal"))</f>
        <v/>
      </c>
      <c r="R10177" t="str">
        <f>IF(P10177="","",
   IF(OR(P10177 &lt; EDA_Outlier_Analysis!$F$7, P10177 &gt; EDA_Outlier_Analysis!$F$8),
      "Outlier",
      "Normal"))</f>
        <v>Outlier</v>
      </c>
      <c r="S10177" t="str">
        <f>IF(N10177="","",
   IF(OR(N10177 &lt;EDA_Outlier_Analysis!$I$10, N10177 &gt; EDA_Outlier_Analysis!$I$11),
      "Outlier",
      "Normal"))</f>
        <v>Normal</v>
      </c>
    </row>
    <row r="10178" spans="1:19">
      <c r="A10178" t="s">
        <v>21325</v>
      </c>
      <c r="B10178" s="4">
        <v>45055</v>
      </c>
      <c r="C10178" s="2">
        <v>-51266.2</v>
      </c>
      <c r="D10178" t="s">
        <v>840</v>
      </c>
      <c r="E10178" t="s">
        <v>878</v>
      </c>
      <c r="F10178" t="s">
        <v>11</v>
      </c>
      <c r="G10178" t="s">
        <v>31</v>
      </c>
      <c r="I10178" t="s">
        <v>1013</v>
      </c>
      <c r="J10178" t="s">
        <v>21326</v>
      </c>
      <c r="K10178" t="str">
        <f>IF(COUNTIF(Customers!A:A, H10178)&gt;0, "Valid", "Invalid")</f>
        <v>Invalid</v>
      </c>
      <c r="L10178" t="str">
        <f t="shared" si="790"/>
        <v>5</v>
      </c>
      <c r="M10178" t="str">
        <f t="shared" si="791"/>
        <v>2023</v>
      </c>
      <c r="N10178">
        <f t="shared" si="792"/>
        <v>-51266.2</v>
      </c>
      <c r="O10178" t="str">
        <f t="shared" si="793"/>
        <v/>
      </c>
      <c r="P10178">
        <f t="shared" si="794"/>
        <v>51266.2</v>
      </c>
      <c r="Q10178" s="48" t="str">
        <f>IF(O10178="","",
   IF(OR(O10178&lt;EDA_Outlier_Analysis!$C$10, O10178&gt;EDA_Outlier_Analysis!$C$11),
      "Outlier",
      "Normal"))</f>
        <v/>
      </c>
      <c r="R10178" t="str">
        <f>IF(P10178="","",
   IF(OR(P10178 &lt; EDA_Outlier_Analysis!$F$7, P10178 &gt; EDA_Outlier_Analysis!$F$8),
      "Outlier",
      "Normal"))</f>
        <v>Normal</v>
      </c>
      <c r="S10178" t="str">
        <f>IF(N10178="","",
   IF(OR(N10178 &lt;EDA_Outlier_Analysis!$I$10, N10178 &gt; EDA_Outlier_Analysis!$I$11),
      "Outlier",
      "Normal"))</f>
        <v>Normal</v>
      </c>
    </row>
    <row r="10179" spans="1:19">
      <c r="A10179" t="s">
        <v>21327</v>
      </c>
      <c r="B10179" s="4">
        <v>44916</v>
      </c>
      <c r="C10179" s="2">
        <v>22603.1</v>
      </c>
      <c r="D10179" t="s">
        <v>873</v>
      </c>
      <c r="E10179" t="s">
        <v>873</v>
      </c>
      <c r="F10179" t="s">
        <v>9</v>
      </c>
      <c r="G10179" t="s">
        <v>20</v>
      </c>
      <c r="J10179" t="s">
        <v>21328</v>
      </c>
      <c r="K10179" t="str">
        <f>IF(COUNTIF(Customers!A:A, H10179)&gt;0, "Valid", "Invalid")</f>
        <v>Invalid</v>
      </c>
      <c r="L10179" t="str">
        <f t="shared" ref="L10179:L10242" si="795">TEXT(B10179,"m")</f>
        <v>12</v>
      </c>
      <c r="M10179" t="str">
        <f t="shared" ref="M10179:M10242" si="796">TEXT(B10179,"yyyy")</f>
        <v>2022</v>
      </c>
      <c r="N10179">
        <f t="shared" ref="N10179:N10242" si="797">IF(D10179="Revenue",C10179,-ABS(C10179))</f>
        <v>-22603.1</v>
      </c>
      <c r="O10179" t="str">
        <f t="shared" ref="O10179:O10242" si="798">IF(D10179="Revenue", C10179, "")</f>
        <v/>
      </c>
      <c r="P10179" t="str">
        <f t="shared" ref="P10179:P10242" si="799">IF(D10179="Expense", ABS(C10179), "")</f>
        <v/>
      </c>
      <c r="Q10179" s="48" t="str">
        <f>IF(O10179="","",
   IF(OR(O10179&lt;EDA_Outlier_Analysis!$C$10, O10179&gt;EDA_Outlier_Analysis!$C$11),
      "Outlier",
      "Normal"))</f>
        <v/>
      </c>
      <c r="R10179" t="str">
        <f>IF(P10179="","",
   IF(OR(P10179 &lt; EDA_Outlier_Analysis!$F$7, P10179 &gt; EDA_Outlier_Analysis!$F$8),
      "Outlier",
      "Normal"))</f>
        <v/>
      </c>
      <c r="S10179" t="str">
        <f>IF(N10179="","",
   IF(OR(N10179 &lt;EDA_Outlier_Analysis!$I$10, N10179 &gt; EDA_Outlier_Analysis!$I$11),
      "Outlier",
      "Normal"))</f>
        <v>Normal</v>
      </c>
    </row>
    <row r="10180" spans="1:19">
      <c r="A10180" t="s">
        <v>21329</v>
      </c>
      <c r="B10180" s="4">
        <v>44675</v>
      </c>
      <c r="C10180" s="2">
        <v>-2000</v>
      </c>
      <c r="D10180" t="s">
        <v>840</v>
      </c>
      <c r="E10180" t="s">
        <v>878</v>
      </c>
      <c r="F10180" t="s">
        <v>10</v>
      </c>
      <c r="G10180" t="s">
        <v>34</v>
      </c>
      <c r="I10180" t="s">
        <v>1013</v>
      </c>
      <c r="J10180" t="s">
        <v>21330</v>
      </c>
      <c r="K10180" t="str">
        <f>IF(COUNTIF(Customers!A:A, H10180)&gt;0, "Valid", "Invalid")</f>
        <v>Invalid</v>
      </c>
      <c r="L10180" t="str">
        <f t="shared" si="795"/>
        <v>4</v>
      </c>
      <c r="M10180" t="str">
        <f t="shared" si="796"/>
        <v>2022</v>
      </c>
      <c r="N10180">
        <f t="shared" si="797"/>
        <v>-2000</v>
      </c>
      <c r="O10180" t="str">
        <f t="shared" si="798"/>
        <v/>
      </c>
      <c r="P10180">
        <f t="shared" si="799"/>
        <v>2000</v>
      </c>
      <c r="Q10180" s="48" t="str">
        <f>IF(O10180="","",
   IF(OR(O10180&lt;EDA_Outlier_Analysis!$C$10, O10180&gt;EDA_Outlier_Analysis!$C$11),
      "Outlier",
      "Normal"))</f>
        <v/>
      </c>
      <c r="R10180" t="str">
        <f>IF(P10180="","",
   IF(OR(P10180 &lt; EDA_Outlier_Analysis!$F$7, P10180 &gt; EDA_Outlier_Analysis!$F$8),
      "Outlier",
      "Normal"))</f>
        <v>Outlier</v>
      </c>
      <c r="S10180" t="str">
        <f>IF(N10180="","",
   IF(OR(N10180 &lt;EDA_Outlier_Analysis!$I$10, N10180 &gt; EDA_Outlier_Analysis!$I$11),
      "Outlier",
      "Normal"))</f>
        <v>Normal</v>
      </c>
    </row>
    <row r="10181" spans="1:19">
      <c r="A10181" t="s">
        <v>21331</v>
      </c>
      <c r="B10181" s="4">
        <v>45212</v>
      </c>
      <c r="C10181" s="2">
        <v>143917.88</v>
      </c>
      <c r="D10181" t="s">
        <v>849</v>
      </c>
      <c r="E10181" t="s">
        <v>850</v>
      </c>
      <c r="F10181" t="s">
        <v>9</v>
      </c>
      <c r="G10181" t="s">
        <v>24</v>
      </c>
      <c r="H10181" t="s">
        <v>35</v>
      </c>
      <c r="J10181" t="s">
        <v>21332</v>
      </c>
      <c r="K10181" t="str">
        <f>IF(COUNTIF(Customers!A:A, H10181)&gt;0, "Valid", "Invalid")</f>
        <v>Valid</v>
      </c>
      <c r="L10181" t="str">
        <f t="shared" si="795"/>
        <v>10</v>
      </c>
      <c r="M10181" t="str">
        <f t="shared" si="796"/>
        <v>2023</v>
      </c>
      <c r="N10181">
        <f t="shared" si="797"/>
        <v>143917.88</v>
      </c>
      <c r="O10181">
        <f t="shared" si="798"/>
        <v>143917.88</v>
      </c>
      <c r="P10181" t="str">
        <f t="shared" si="799"/>
        <v/>
      </c>
      <c r="Q10181" s="48" t="str">
        <f>IF(O10181="","",
   IF(OR(O10181&lt;EDA_Outlier_Analysis!$C$10, O10181&gt;EDA_Outlier_Analysis!$C$11),
      "Outlier",
      "Normal"))</f>
        <v>Normal</v>
      </c>
      <c r="R10181" t="str">
        <f>IF(P10181="","",
   IF(OR(P10181 &lt; EDA_Outlier_Analysis!$F$7, P10181 &gt; EDA_Outlier_Analysis!$F$8),
      "Outlier",
      "Normal"))</f>
        <v/>
      </c>
      <c r="S10181" t="str">
        <f>IF(N10181="","",
   IF(OR(N10181 &lt;EDA_Outlier_Analysis!$I$10, N10181 &gt; EDA_Outlier_Analysis!$I$11),
      "Outlier",
      "Normal"))</f>
        <v>Normal</v>
      </c>
    </row>
    <row r="10182" spans="1:19">
      <c r="A10182" t="s">
        <v>21333</v>
      </c>
      <c r="B10182" s="4">
        <v>44936</v>
      </c>
      <c r="C10182" s="2">
        <v>129107.28</v>
      </c>
      <c r="D10182" t="s">
        <v>849</v>
      </c>
      <c r="E10182" t="s">
        <v>850</v>
      </c>
      <c r="F10182" t="s">
        <v>10</v>
      </c>
      <c r="G10182" t="s">
        <v>34</v>
      </c>
      <c r="H10182" t="s">
        <v>737</v>
      </c>
      <c r="J10182" t="s">
        <v>21334</v>
      </c>
      <c r="K10182" t="str">
        <f>IF(COUNTIF(Customers!A:A, H10182)&gt;0, "Valid", "Invalid")</f>
        <v>Valid</v>
      </c>
      <c r="L10182" t="str">
        <f t="shared" si="795"/>
        <v>1</v>
      </c>
      <c r="M10182" t="str">
        <f t="shared" si="796"/>
        <v>2023</v>
      </c>
      <c r="N10182">
        <f t="shared" si="797"/>
        <v>129107.28</v>
      </c>
      <c r="O10182">
        <f t="shared" si="798"/>
        <v>129107.28</v>
      </c>
      <c r="P10182" t="str">
        <f t="shared" si="799"/>
        <v/>
      </c>
      <c r="Q10182" s="48" t="str">
        <f>IF(O10182="","",
   IF(OR(O10182&lt;EDA_Outlier_Analysis!$C$10, O10182&gt;EDA_Outlier_Analysis!$C$11),
      "Outlier",
      "Normal"))</f>
        <v>Normal</v>
      </c>
      <c r="R10182" t="str">
        <f>IF(P10182="","",
   IF(OR(P10182 &lt; EDA_Outlier_Analysis!$F$7, P10182 &gt; EDA_Outlier_Analysis!$F$8),
      "Outlier",
      "Normal"))</f>
        <v/>
      </c>
      <c r="S10182" t="str">
        <f>IF(N10182="","",
   IF(OR(N10182 &lt;EDA_Outlier_Analysis!$I$10, N10182 &gt; EDA_Outlier_Analysis!$I$11),
      "Outlier",
      "Normal"))</f>
        <v>Normal</v>
      </c>
    </row>
    <row r="10183" spans="1:19">
      <c r="A10183" t="s">
        <v>21335</v>
      </c>
      <c r="B10183" s="4">
        <v>44808</v>
      </c>
      <c r="C10183" s="2">
        <v>130455.95</v>
      </c>
      <c r="D10183" t="s">
        <v>849</v>
      </c>
      <c r="E10183" t="s">
        <v>868</v>
      </c>
      <c r="F10183" t="s">
        <v>11</v>
      </c>
      <c r="G10183" t="s">
        <v>24</v>
      </c>
      <c r="H10183" t="s">
        <v>699</v>
      </c>
      <c r="J10183" t="s">
        <v>21336</v>
      </c>
      <c r="K10183" t="str">
        <f>IF(COUNTIF(Customers!A:A, H10183)&gt;0, "Valid", "Invalid")</f>
        <v>Valid</v>
      </c>
      <c r="L10183" t="str">
        <f t="shared" si="795"/>
        <v>9</v>
      </c>
      <c r="M10183" t="str">
        <f t="shared" si="796"/>
        <v>2022</v>
      </c>
      <c r="N10183">
        <f t="shared" si="797"/>
        <v>130455.95</v>
      </c>
      <c r="O10183">
        <f t="shared" si="798"/>
        <v>130455.95</v>
      </c>
      <c r="P10183" t="str">
        <f t="shared" si="799"/>
        <v/>
      </c>
      <c r="Q10183" s="48" t="str">
        <f>IF(O10183="","",
   IF(OR(O10183&lt;EDA_Outlier_Analysis!$C$10, O10183&gt;EDA_Outlier_Analysis!$C$11),
      "Outlier",
      "Normal"))</f>
        <v>Normal</v>
      </c>
      <c r="R10183" t="str">
        <f>IF(P10183="","",
   IF(OR(P10183 &lt; EDA_Outlier_Analysis!$F$7, P10183 &gt; EDA_Outlier_Analysis!$F$8),
      "Outlier",
      "Normal"))</f>
        <v/>
      </c>
      <c r="S10183" t="str">
        <f>IF(N10183="","",
   IF(OR(N10183 &lt;EDA_Outlier_Analysis!$I$10, N10183 &gt; EDA_Outlier_Analysis!$I$11),
      "Outlier",
      "Normal"))</f>
        <v>Normal</v>
      </c>
    </row>
    <row r="10184" spans="1:19">
      <c r="A10184" t="s">
        <v>21337</v>
      </c>
      <c r="B10184" s="4">
        <v>45194</v>
      </c>
      <c r="C10184" s="2">
        <v>212173.86</v>
      </c>
      <c r="D10184" t="s">
        <v>849</v>
      </c>
      <c r="E10184" t="s">
        <v>853</v>
      </c>
      <c r="F10184" t="s">
        <v>9</v>
      </c>
      <c r="G10184" t="s">
        <v>20</v>
      </c>
      <c r="H10184" t="s">
        <v>203</v>
      </c>
      <c r="J10184" t="s">
        <v>21338</v>
      </c>
      <c r="K10184" t="str">
        <f>IF(COUNTIF(Customers!A:A, H10184)&gt;0, "Valid", "Invalid")</f>
        <v>Valid</v>
      </c>
      <c r="L10184" t="str">
        <f t="shared" si="795"/>
        <v>9</v>
      </c>
      <c r="M10184" t="str">
        <f t="shared" si="796"/>
        <v>2023</v>
      </c>
      <c r="N10184">
        <f t="shared" si="797"/>
        <v>212173.86</v>
      </c>
      <c r="O10184">
        <f t="shared" si="798"/>
        <v>212173.86</v>
      </c>
      <c r="P10184" t="str">
        <f t="shared" si="799"/>
        <v/>
      </c>
      <c r="Q10184" s="48" t="str">
        <f>IF(O10184="","",
   IF(OR(O10184&lt;EDA_Outlier_Analysis!$C$10, O10184&gt;EDA_Outlier_Analysis!$C$11),
      "Outlier",
      "Normal"))</f>
        <v>Normal</v>
      </c>
      <c r="R10184" t="str">
        <f>IF(P10184="","",
   IF(OR(P10184 &lt; EDA_Outlier_Analysis!$F$7, P10184 &gt; EDA_Outlier_Analysis!$F$8),
      "Outlier",
      "Normal"))</f>
        <v/>
      </c>
      <c r="S10184" t="str">
        <f>IF(N10184="","",
   IF(OR(N10184 &lt;EDA_Outlier_Analysis!$I$10, N10184 &gt; EDA_Outlier_Analysis!$I$11),
      "Outlier",
      "Normal"))</f>
        <v>Normal</v>
      </c>
    </row>
    <row r="10185" spans="1:19">
      <c r="A10185" t="s">
        <v>21339</v>
      </c>
      <c r="B10185" s="4">
        <v>45220</v>
      </c>
      <c r="C10185" s="2">
        <v>244909.18</v>
      </c>
      <c r="D10185" t="s">
        <v>849</v>
      </c>
      <c r="E10185" t="s">
        <v>853</v>
      </c>
      <c r="F10185" t="s">
        <v>10</v>
      </c>
      <c r="G10185" t="s">
        <v>34</v>
      </c>
      <c r="H10185" t="s">
        <v>337</v>
      </c>
      <c r="J10185" t="s">
        <v>21340</v>
      </c>
      <c r="K10185" t="str">
        <f>IF(COUNTIF(Customers!A:A, H10185)&gt;0, "Valid", "Invalid")</f>
        <v>Valid</v>
      </c>
      <c r="L10185" t="str">
        <f t="shared" si="795"/>
        <v>10</v>
      </c>
      <c r="M10185" t="str">
        <f t="shared" si="796"/>
        <v>2023</v>
      </c>
      <c r="N10185">
        <f t="shared" si="797"/>
        <v>244909.18</v>
      </c>
      <c r="O10185">
        <f t="shared" si="798"/>
        <v>244909.18</v>
      </c>
      <c r="P10185" t="str">
        <f t="shared" si="799"/>
        <v/>
      </c>
      <c r="Q10185" s="48" t="str">
        <f>IF(O10185="","",
   IF(OR(O10185&lt;EDA_Outlier_Analysis!$C$10, O10185&gt;EDA_Outlier_Analysis!$C$11),
      "Outlier",
      "Normal"))</f>
        <v>Normal</v>
      </c>
      <c r="R10185" t="str">
        <f>IF(P10185="","",
   IF(OR(P10185 &lt; EDA_Outlier_Analysis!$F$7, P10185 &gt; EDA_Outlier_Analysis!$F$8),
      "Outlier",
      "Normal"))</f>
        <v/>
      </c>
      <c r="S10185" t="str">
        <f>IF(N10185="","",
   IF(OR(N10185 &lt;EDA_Outlier_Analysis!$I$10, N10185 &gt; EDA_Outlier_Analysis!$I$11),
      "Outlier",
      "Normal"))</f>
        <v>Normal</v>
      </c>
    </row>
    <row r="10186" spans="1:19">
      <c r="A10186" t="s">
        <v>21341</v>
      </c>
      <c r="B10186" s="4">
        <v>44696</v>
      </c>
      <c r="C10186" s="2">
        <v>-67017.350000000006</v>
      </c>
      <c r="D10186" t="s">
        <v>840</v>
      </c>
      <c r="E10186" t="s">
        <v>878</v>
      </c>
      <c r="F10186" t="s">
        <v>11</v>
      </c>
      <c r="G10186" t="s">
        <v>34</v>
      </c>
      <c r="I10186" t="s">
        <v>1767</v>
      </c>
      <c r="J10186" t="s">
        <v>21342</v>
      </c>
      <c r="K10186" t="str">
        <f>IF(COUNTIF(Customers!A:A, H10186)&gt;0, "Valid", "Invalid")</f>
        <v>Invalid</v>
      </c>
      <c r="L10186" t="str">
        <f t="shared" si="795"/>
        <v>5</v>
      </c>
      <c r="M10186" t="str">
        <f t="shared" si="796"/>
        <v>2022</v>
      </c>
      <c r="N10186">
        <f t="shared" si="797"/>
        <v>-67017.350000000006</v>
      </c>
      <c r="O10186" t="str">
        <f t="shared" si="798"/>
        <v/>
      </c>
      <c r="P10186">
        <f t="shared" si="799"/>
        <v>67017.350000000006</v>
      </c>
      <c r="Q10186" s="48" t="str">
        <f>IF(O10186="","",
   IF(OR(O10186&lt;EDA_Outlier_Analysis!$C$10, O10186&gt;EDA_Outlier_Analysis!$C$11),
      "Outlier",
      "Normal"))</f>
        <v/>
      </c>
      <c r="R10186" t="str">
        <f>IF(P10186="","",
   IF(OR(P10186 &lt; EDA_Outlier_Analysis!$F$7, P10186 &gt; EDA_Outlier_Analysis!$F$8),
      "Outlier",
      "Normal"))</f>
        <v>Outlier</v>
      </c>
      <c r="S10186" t="str">
        <f>IF(N10186="","",
   IF(OR(N10186 &lt;EDA_Outlier_Analysis!$I$10, N10186 &gt; EDA_Outlier_Analysis!$I$11),
      "Outlier",
      "Normal"))</f>
        <v>Normal</v>
      </c>
    </row>
    <row r="10187" spans="1:19">
      <c r="A10187" t="s">
        <v>21343</v>
      </c>
      <c r="B10187" s="4">
        <v>45267</v>
      </c>
      <c r="C10187" s="2">
        <v>-57283.86</v>
      </c>
      <c r="D10187" t="s">
        <v>840</v>
      </c>
      <c r="E10187" t="s">
        <v>878</v>
      </c>
      <c r="F10187" t="s">
        <v>10</v>
      </c>
      <c r="G10187" t="s">
        <v>24</v>
      </c>
      <c r="I10187" t="s">
        <v>1714</v>
      </c>
      <c r="J10187" t="s">
        <v>21344</v>
      </c>
      <c r="K10187" t="str">
        <f>IF(COUNTIF(Customers!A:A, H10187)&gt;0, "Valid", "Invalid")</f>
        <v>Invalid</v>
      </c>
      <c r="L10187" t="str">
        <f t="shared" si="795"/>
        <v>12</v>
      </c>
      <c r="M10187" t="str">
        <f t="shared" si="796"/>
        <v>2023</v>
      </c>
      <c r="N10187">
        <f t="shared" si="797"/>
        <v>-57283.86</v>
      </c>
      <c r="O10187" t="str">
        <f t="shared" si="798"/>
        <v/>
      </c>
      <c r="P10187">
        <f t="shared" si="799"/>
        <v>57283.86</v>
      </c>
      <c r="Q10187" s="48" t="str">
        <f>IF(O10187="","",
   IF(OR(O10187&lt;EDA_Outlier_Analysis!$C$10, O10187&gt;EDA_Outlier_Analysis!$C$11),
      "Outlier",
      "Normal"))</f>
        <v/>
      </c>
      <c r="R10187" t="str">
        <f>IF(P10187="","",
   IF(OR(P10187 &lt; EDA_Outlier_Analysis!$F$7, P10187 &gt; EDA_Outlier_Analysis!$F$8),
      "Outlier",
      "Normal"))</f>
        <v>Outlier</v>
      </c>
      <c r="S10187" t="str">
        <f>IF(N10187="","",
   IF(OR(N10187 &lt;EDA_Outlier_Analysis!$I$10, N10187 &gt; EDA_Outlier_Analysis!$I$11),
      "Outlier",
      "Normal"))</f>
        <v>Normal</v>
      </c>
    </row>
    <row r="10188" spans="1:19">
      <c r="A10188" t="s">
        <v>21345</v>
      </c>
      <c r="B10188" s="4">
        <v>45270</v>
      </c>
      <c r="C10188" s="2">
        <v>-30925.94</v>
      </c>
      <c r="D10188" t="s">
        <v>840</v>
      </c>
      <c r="E10188" t="s">
        <v>864</v>
      </c>
      <c r="F10188" t="s">
        <v>9</v>
      </c>
      <c r="G10188" t="s">
        <v>31</v>
      </c>
      <c r="I10188" t="s">
        <v>982</v>
      </c>
      <c r="J10188" t="s">
        <v>21346</v>
      </c>
      <c r="K10188" t="str">
        <f>IF(COUNTIF(Customers!A:A, H10188)&gt;0, "Valid", "Invalid")</f>
        <v>Invalid</v>
      </c>
      <c r="L10188" t="str">
        <f t="shared" si="795"/>
        <v>12</v>
      </c>
      <c r="M10188" t="str">
        <f t="shared" si="796"/>
        <v>2023</v>
      </c>
      <c r="N10188">
        <f t="shared" si="797"/>
        <v>-30925.94</v>
      </c>
      <c r="O10188" t="str">
        <f t="shared" si="798"/>
        <v/>
      </c>
      <c r="P10188">
        <f t="shared" si="799"/>
        <v>30925.94</v>
      </c>
      <c r="Q10188" s="48" t="str">
        <f>IF(O10188="","",
   IF(OR(O10188&lt;EDA_Outlier_Analysis!$C$10, O10188&gt;EDA_Outlier_Analysis!$C$11),
      "Outlier",
      "Normal"))</f>
        <v/>
      </c>
      <c r="R10188" t="str">
        <f>IF(P10188="","",
   IF(OR(P10188 &lt; EDA_Outlier_Analysis!$F$7, P10188 &gt; EDA_Outlier_Analysis!$F$8),
      "Outlier",
      "Normal"))</f>
        <v>Normal</v>
      </c>
      <c r="S10188" t="str">
        <f>IF(N10188="","",
   IF(OR(N10188 &lt;EDA_Outlier_Analysis!$I$10, N10188 &gt; EDA_Outlier_Analysis!$I$11),
      "Outlier",
      "Normal"))</f>
        <v>Normal</v>
      </c>
    </row>
    <row r="10189" spans="1:19">
      <c r="A10189" t="s">
        <v>21347</v>
      </c>
      <c r="B10189" s="4">
        <v>44593</v>
      </c>
      <c r="C10189" s="2">
        <v>-53054.34</v>
      </c>
      <c r="D10189" t="s">
        <v>840</v>
      </c>
      <c r="E10189" t="s">
        <v>856</v>
      </c>
      <c r="F10189" t="s">
        <v>10</v>
      </c>
      <c r="G10189" t="s">
        <v>31</v>
      </c>
      <c r="I10189" t="s">
        <v>898</v>
      </c>
      <c r="J10189" t="s">
        <v>21348</v>
      </c>
      <c r="K10189" t="str">
        <f>IF(COUNTIF(Customers!A:A, H10189)&gt;0, "Valid", "Invalid")</f>
        <v>Invalid</v>
      </c>
      <c r="L10189" t="str">
        <f t="shared" si="795"/>
        <v>2</v>
      </c>
      <c r="M10189" t="str">
        <f t="shared" si="796"/>
        <v>2022</v>
      </c>
      <c r="N10189">
        <f t="shared" si="797"/>
        <v>-53054.34</v>
      </c>
      <c r="O10189" t="str">
        <f t="shared" si="798"/>
        <v/>
      </c>
      <c r="P10189">
        <f t="shared" si="799"/>
        <v>53054.34</v>
      </c>
      <c r="Q10189" s="48" t="str">
        <f>IF(O10189="","",
   IF(OR(O10189&lt;EDA_Outlier_Analysis!$C$10, O10189&gt;EDA_Outlier_Analysis!$C$11),
      "Outlier",
      "Normal"))</f>
        <v/>
      </c>
      <c r="R10189" t="str">
        <f>IF(P10189="","",
   IF(OR(P10189 &lt; EDA_Outlier_Analysis!$F$7, P10189 &gt; EDA_Outlier_Analysis!$F$8),
      "Outlier",
      "Normal"))</f>
        <v>Normal</v>
      </c>
      <c r="S10189" t="str">
        <f>IF(N10189="","",
   IF(OR(N10189 &lt;EDA_Outlier_Analysis!$I$10, N10189 &gt; EDA_Outlier_Analysis!$I$11),
      "Outlier",
      "Normal"))</f>
        <v>Normal</v>
      </c>
    </row>
    <row r="10190" spans="1:19">
      <c r="A10190" t="s">
        <v>21349</v>
      </c>
      <c r="B10190" s="4">
        <v>44566</v>
      </c>
      <c r="C10190" s="2">
        <v>-46382.080000000002</v>
      </c>
      <c r="D10190" t="s">
        <v>840</v>
      </c>
      <c r="E10190" t="s">
        <v>878</v>
      </c>
      <c r="F10190" t="s">
        <v>9</v>
      </c>
      <c r="G10190" t="s">
        <v>20</v>
      </c>
      <c r="I10190" t="s">
        <v>1177</v>
      </c>
      <c r="J10190" t="s">
        <v>21350</v>
      </c>
      <c r="K10190" t="str">
        <f>IF(COUNTIF(Customers!A:A, H10190)&gt;0, "Valid", "Invalid")</f>
        <v>Invalid</v>
      </c>
      <c r="L10190" t="str">
        <f t="shared" si="795"/>
        <v>1</v>
      </c>
      <c r="M10190" t="str">
        <f t="shared" si="796"/>
        <v>2022</v>
      </c>
      <c r="N10190">
        <f t="shared" si="797"/>
        <v>-46382.080000000002</v>
      </c>
      <c r="O10190" t="str">
        <f t="shared" si="798"/>
        <v/>
      </c>
      <c r="P10190">
        <f t="shared" si="799"/>
        <v>46382.080000000002</v>
      </c>
      <c r="Q10190" s="48" t="str">
        <f>IF(O10190="","",
   IF(OR(O10190&lt;EDA_Outlier_Analysis!$C$10, O10190&gt;EDA_Outlier_Analysis!$C$11),
      "Outlier",
      "Normal"))</f>
        <v/>
      </c>
      <c r="R10190" t="str">
        <f>IF(P10190="","",
   IF(OR(P10190 &lt; EDA_Outlier_Analysis!$F$7, P10190 &gt; EDA_Outlier_Analysis!$F$8),
      "Outlier",
      "Normal"))</f>
        <v>Normal</v>
      </c>
      <c r="S10190" t="str">
        <f>IF(N10190="","",
   IF(OR(N10190 &lt;EDA_Outlier_Analysis!$I$10, N10190 &gt; EDA_Outlier_Analysis!$I$11),
      "Outlier",
      "Normal"))</f>
        <v>Normal</v>
      </c>
    </row>
    <row r="10191" spans="1:19">
      <c r="A10191" t="s">
        <v>21351</v>
      </c>
      <c r="B10191" s="4">
        <v>45086</v>
      </c>
      <c r="C10191" s="2">
        <v>13340.11</v>
      </c>
      <c r="D10191" t="s">
        <v>971</v>
      </c>
      <c r="E10191" t="s">
        <v>971</v>
      </c>
      <c r="F10191" t="s">
        <v>11</v>
      </c>
      <c r="G10191" t="s">
        <v>34</v>
      </c>
      <c r="J10191" t="s">
        <v>21352</v>
      </c>
      <c r="K10191" t="str">
        <f>IF(COUNTIF(Customers!A:A, H10191)&gt;0, "Valid", "Invalid")</f>
        <v>Invalid</v>
      </c>
      <c r="L10191" t="str">
        <f t="shared" si="795"/>
        <v>6</v>
      </c>
      <c r="M10191" t="str">
        <f t="shared" si="796"/>
        <v>2023</v>
      </c>
      <c r="N10191">
        <f t="shared" si="797"/>
        <v>-13340.11</v>
      </c>
      <c r="O10191" t="str">
        <f t="shared" si="798"/>
        <v/>
      </c>
      <c r="P10191" t="str">
        <f t="shared" si="799"/>
        <v/>
      </c>
      <c r="Q10191" s="48" t="str">
        <f>IF(O10191="","",
   IF(OR(O10191&lt;EDA_Outlier_Analysis!$C$10, O10191&gt;EDA_Outlier_Analysis!$C$11),
      "Outlier",
      "Normal"))</f>
        <v/>
      </c>
      <c r="R10191" t="str">
        <f>IF(P10191="","",
   IF(OR(P10191 &lt; EDA_Outlier_Analysis!$F$7, P10191 &gt; EDA_Outlier_Analysis!$F$8),
      "Outlier",
      "Normal"))</f>
        <v/>
      </c>
      <c r="S10191" t="str">
        <f>IF(N10191="","",
   IF(OR(N10191 &lt;EDA_Outlier_Analysis!$I$10, N10191 &gt; EDA_Outlier_Analysis!$I$11),
      "Outlier",
      "Normal"))</f>
        <v>Normal</v>
      </c>
    </row>
    <row r="10192" spans="1:19">
      <c r="A10192" t="s">
        <v>21353</v>
      </c>
      <c r="B10192" s="4">
        <v>44787</v>
      </c>
      <c r="C10192" s="2">
        <v>185325.38</v>
      </c>
      <c r="D10192" t="s">
        <v>849</v>
      </c>
      <c r="E10192" t="s">
        <v>850</v>
      </c>
      <c r="F10192" t="s">
        <v>9</v>
      </c>
      <c r="G10192" t="s">
        <v>34</v>
      </c>
      <c r="H10192" t="s">
        <v>759</v>
      </c>
      <c r="J10192" t="s">
        <v>21354</v>
      </c>
      <c r="K10192" t="str">
        <f>IF(COUNTIF(Customers!A:A, H10192)&gt;0, "Valid", "Invalid")</f>
        <v>Valid</v>
      </c>
      <c r="L10192" t="str">
        <f t="shared" si="795"/>
        <v>8</v>
      </c>
      <c r="M10192" t="str">
        <f t="shared" si="796"/>
        <v>2022</v>
      </c>
      <c r="N10192">
        <f t="shared" si="797"/>
        <v>185325.38</v>
      </c>
      <c r="O10192">
        <f t="shared" si="798"/>
        <v>185325.38</v>
      </c>
      <c r="P10192" t="str">
        <f t="shared" si="799"/>
        <v/>
      </c>
      <c r="Q10192" s="48" t="str">
        <f>IF(O10192="","",
   IF(OR(O10192&lt;EDA_Outlier_Analysis!$C$10, O10192&gt;EDA_Outlier_Analysis!$C$11),
      "Outlier",
      "Normal"))</f>
        <v>Normal</v>
      </c>
      <c r="R10192" t="str">
        <f>IF(P10192="","",
   IF(OR(P10192 &lt; EDA_Outlier_Analysis!$F$7, P10192 &gt; EDA_Outlier_Analysis!$F$8),
      "Outlier",
      "Normal"))</f>
        <v/>
      </c>
      <c r="S10192" t="str">
        <f>IF(N10192="","",
   IF(OR(N10192 &lt;EDA_Outlier_Analysis!$I$10, N10192 &gt; EDA_Outlier_Analysis!$I$11),
      "Outlier",
      "Normal"))</f>
        <v>Normal</v>
      </c>
    </row>
    <row r="10193" spans="1:19">
      <c r="A10193" t="s">
        <v>21355</v>
      </c>
      <c r="B10193" s="4">
        <v>44649</v>
      </c>
      <c r="C10193" s="2">
        <v>-17659.689999999999</v>
      </c>
      <c r="D10193" t="s">
        <v>840</v>
      </c>
      <c r="E10193" t="s">
        <v>856</v>
      </c>
      <c r="F10193" t="s">
        <v>11</v>
      </c>
      <c r="G10193" t="s">
        <v>31</v>
      </c>
      <c r="I10193" t="s">
        <v>1620</v>
      </c>
      <c r="J10193" t="s">
        <v>21356</v>
      </c>
      <c r="K10193" t="str">
        <f>IF(COUNTIF(Customers!A:A, H10193)&gt;0, "Valid", "Invalid")</f>
        <v>Invalid</v>
      </c>
      <c r="L10193" t="str">
        <f t="shared" si="795"/>
        <v>3</v>
      </c>
      <c r="M10193" t="str">
        <f t="shared" si="796"/>
        <v>2022</v>
      </c>
      <c r="N10193">
        <f t="shared" si="797"/>
        <v>-17659.689999999999</v>
      </c>
      <c r="O10193" t="str">
        <f t="shared" si="798"/>
        <v/>
      </c>
      <c r="P10193">
        <f t="shared" si="799"/>
        <v>17659.689999999999</v>
      </c>
      <c r="Q10193" s="48" t="str">
        <f>IF(O10193="","",
   IF(OR(O10193&lt;EDA_Outlier_Analysis!$C$10, O10193&gt;EDA_Outlier_Analysis!$C$11),
      "Outlier",
      "Normal"))</f>
        <v/>
      </c>
      <c r="R10193" t="str">
        <f>IF(P10193="","",
   IF(OR(P10193 &lt; EDA_Outlier_Analysis!$F$7, P10193 &gt; EDA_Outlier_Analysis!$F$8),
      "Outlier",
      "Normal"))</f>
        <v>Outlier</v>
      </c>
      <c r="S10193" t="str">
        <f>IF(N10193="","",
   IF(OR(N10193 &lt;EDA_Outlier_Analysis!$I$10, N10193 &gt; EDA_Outlier_Analysis!$I$11),
      "Outlier",
      "Normal"))</f>
        <v>Normal</v>
      </c>
    </row>
    <row r="10194" spans="1:19">
      <c r="A10194" t="s">
        <v>21357</v>
      </c>
      <c r="B10194" s="4">
        <v>44753</v>
      </c>
      <c r="C10194" s="2">
        <v>16149.93</v>
      </c>
      <c r="D10194" t="s">
        <v>971</v>
      </c>
      <c r="E10194" t="s">
        <v>971</v>
      </c>
      <c r="F10194" t="s">
        <v>11</v>
      </c>
      <c r="G10194" t="s">
        <v>34</v>
      </c>
      <c r="J10194" t="s">
        <v>21358</v>
      </c>
      <c r="K10194" t="str">
        <f>IF(COUNTIF(Customers!A:A, H10194)&gt;0, "Valid", "Invalid")</f>
        <v>Invalid</v>
      </c>
      <c r="L10194" t="str">
        <f t="shared" si="795"/>
        <v>7</v>
      </c>
      <c r="M10194" t="str">
        <f t="shared" si="796"/>
        <v>2022</v>
      </c>
      <c r="N10194">
        <f t="shared" si="797"/>
        <v>-16149.93</v>
      </c>
      <c r="O10194" t="str">
        <f t="shared" si="798"/>
        <v/>
      </c>
      <c r="P10194" t="str">
        <f t="shared" si="799"/>
        <v/>
      </c>
      <c r="Q10194" s="48" t="str">
        <f>IF(O10194="","",
   IF(OR(O10194&lt;EDA_Outlier_Analysis!$C$10, O10194&gt;EDA_Outlier_Analysis!$C$11),
      "Outlier",
      "Normal"))</f>
        <v/>
      </c>
      <c r="R10194" t="str">
        <f>IF(P10194="","",
   IF(OR(P10194 &lt; EDA_Outlier_Analysis!$F$7, P10194 &gt; EDA_Outlier_Analysis!$F$8),
      "Outlier",
      "Normal"))</f>
        <v/>
      </c>
      <c r="S10194" t="str">
        <f>IF(N10194="","",
   IF(OR(N10194 &lt;EDA_Outlier_Analysis!$I$10, N10194 &gt; EDA_Outlier_Analysis!$I$11),
      "Outlier",
      "Normal"))</f>
        <v>Normal</v>
      </c>
    </row>
    <row r="10195" spans="1:19">
      <c r="A10195" t="s">
        <v>21359</v>
      </c>
      <c r="B10195" s="4">
        <v>44849</v>
      </c>
      <c r="C10195" s="2">
        <v>105559.85</v>
      </c>
      <c r="D10195" t="s">
        <v>849</v>
      </c>
      <c r="E10195" t="s">
        <v>853</v>
      </c>
      <c r="F10195" t="s">
        <v>11</v>
      </c>
      <c r="G10195" t="s">
        <v>20</v>
      </c>
      <c r="H10195" t="s">
        <v>491</v>
      </c>
      <c r="J10195" t="s">
        <v>21360</v>
      </c>
      <c r="K10195" t="str">
        <f>IF(COUNTIF(Customers!A:A, H10195)&gt;0, "Valid", "Invalid")</f>
        <v>Valid</v>
      </c>
      <c r="L10195" t="str">
        <f t="shared" si="795"/>
        <v>10</v>
      </c>
      <c r="M10195" t="str">
        <f t="shared" si="796"/>
        <v>2022</v>
      </c>
      <c r="N10195">
        <f t="shared" si="797"/>
        <v>105559.85</v>
      </c>
      <c r="O10195">
        <f t="shared" si="798"/>
        <v>105559.85</v>
      </c>
      <c r="P10195" t="str">
        <f t="shared" si="799"/>
        <v/>
      </c>
      <c r="Q10195" s="48" t="str">
        <f>IF(O10195="","",
   IF(OR(O10195&lt;EDA_Outlier_Analysis!$C$10, O10195&gt;EDA_Outlier_Analysis!$C$11),
      "Outlier",
      "Normal"))</f>
        <v>Normal</v>
      </c>
      <c r="R10195" t="str">
        <f>IF(P10195="","",
   IF(OR(P10195 &lt; EDA_Outlier_Analysis!$F$7, P10195 &gt; EDA_Outlier_Analysis!$F$8),
      "Outlier",
      "Normal"))</f>
        <v/>
      </c>
      <c r="S10195" t="str">
        <f>IF(N10195="","",
   IF(OR(N10195 &lt;EDA_Outlier_Analysis!$I$10, N10195 &gt; EDA_Outlier_Analysis!$I$11),
      "Outlier",
      "Normal"))</f>
        <v>Normal</v>
      </c>
    </row>
    <row r="10196" spans="1:19">
      <c r="A10196" t="s">
        <v>21361</v>
      </c>
      <c r="B10196" s="4">
        <v>44844</v>
      </c>
      <c r="C10196" s="2">
        <v>251295.33</v>
      </c>
      <c r="D10196" t="s">
        <v>849</v>
      </c>
      <c r="E10196" t="s">
        <v>868</v>
      </c>
      <c r="F10196" t="s">
        <v>9</v>
      </c>
      <c r="G10196" t="s">
        <v>31</v>
      </c>
      <c r="H10196" t="s">
        <v>743</v>
      </c>
      <c r="J10196" t="s">
        <v>21362</v>
      </c>
      <c r="K10196" t="str">
        <f>IF(COUNTIF(Customers!A:A, H10196)&gt;0, "Valid", "Invalid")</f>
        <v>Valid</v>
      </c>
      <c r="L10196" t="str">
        <f t="shared" si="795"/>
        <v>10</v>
      </c>
      <c r="M10196" t="str">
        <f t="shared" si="796"/>
        <v>2022</v>
      </c>
      <c r="N10196">
        <f t="shared" si="797"/>
        <v>251295.33</v>
      </c>
      <c r="O10196">
        <f t="shared" si="798"/>
        <v>251295.33</v>
      </c>
      <c r="P10196" t="str">
        <f t="shared" si="799"/>
        <v/>
      </c>
      <c r="Q10196" s="48" t="str">
        <f>IF(O10196="","",
   IF(OR(O10196&lt;EDA_Outlier_Analysis!$C$10, O10196&gt;EDA_Outlier_Analysis!$C$11),
      "Outlier",
      "Normal"))</f>
        <v>Normal</v>
      </c>
      <c r="R10196" t="str">
        <f>IF(P10196="","",
   IF(OR(P10196 &lt; EDA_Outlier_Analysis!$F$7, P10196 &gt; EDA_Outlier_Analysis!$F$8),
      "Outlier",
      "Normal"))</f>
        <v/>
      </c>
      <c r="S10196" t="str">
        <f>IF(N10196="","",
   IF(OR(N10196 &lt;EDA_Outlier_Analysis!$I$10, N10196 &gt; EDA_Outlier_Analysis!$I$11),
      "Outlier",
      "Normal"))</f>
        <v>Normal</v>
      </c>
    </row>
    <row r="10197" spans="1:19">
      <c r="A10197" t="s">
        <v>21363</v>
      </c>
      <c r="B10197" s="4">
        <v>44721</v>
      </c>
      <c r="C10197" s="2">
        <v>98433.26</v>
      </c>
      <c r="D10197" t="s">
        <v>849</v>
      </c>
      <c r="E10197" t="s">
        <v>850</v>
      </c>
      <c r="F10197" t="s">
        <v>10</v>
      </c>
      <c r="G10197" t="s">
        <v>34</v>
      </c>
      <c r="H10197" t="s">
        <v>699</v>
      </c>
      <c r="J10197" t="s">
        <v>21364</v>
      </c>
      <c r="K10197" t="str">
        <f>IF(COUNTIF(Customers!A:A, H10197)&gt;0, "Valid", "Invalid")</f>
        <v>Valid</v>
      </c>
      <c r="L10197" t="str">
        <f t="shared" si="795"/>
        <v>6</v>
      </c>
      <c r="M10197" t="str">
        <f t="shared" si="796"/>
        <v>2022</v>
      </c>
      <c r="N10197">
        <f t="shared" si="797"/>
        <v>98433.26</v>
      </c>
      <c r="O10197">
        <f t="shared" si="798"/>
        <v>98433.26</v>
      </c>
      <c r="P10197" t="str">
        <f t="shared" si="799"/>
        <v/>
      </c>
      <c r="Q10197" s="48" t="str">
        <f>IF(O10197="","",
   IF(OR(O10197&lt;EDA_Outlier_Analysis!$C$10, O10197&gt;EDA_Outlier_Analysis!$C$11),
      "Outlier",
      "Normal"))</f>
        <v>Normal</v>
      </c>
      <c r="R10197" t="str">
        <f>IF(P10197="","",
   IF(OR(P10197 &lt; EDA_Outlier_Analysis!$F$7, P10197 &gt; EDA_Outlier_Analysis!$F$8),
      "Outlier",
      "Normal"))</f>
        <v/>
      </c>
      <c r="S10197" t="str">
        <f>IF(N10197="","",
   IF(OR(N10197 &lt;EDA_Outlier_Analysis!$I$10, N10197 &gt; EDA_Outlier_Analysis!$I$11),
      "Outlier",
      "Normal"))</f>
        <v>Normal</v>
      </c>
    </row>
    <row r="10198" spans="1:19">
      <c r="A10198" t="s">
        <v>21365</v>
      </c>
      <c r="B10198" s="4">
        <v>44985</v>
      </c>
      <c r="C10198" s="2">
        <v>12641.67</v>
      </c>
      <c r="D10198" t="s">
        <v>971</v>
      </c>
      <c r="E10198" t="s">
        <v>971</v>
      </c>
      <c r="F10198" t="s">
        <v>10</v>
      </c>
      <c r="G10198" t="s">
        <v>31</v>
      </c>
      <c r="J10198" t="s">
        <v>21366</v>
      </c>
      <c r="K10198" t="str">
        <f>IF(COUNTIF(Customers!A:A, H10198)&gt;0, "Valid", "Invalid")</f>
        <v>Invalid</v>
      </c>
      <c r="L10198" t="str">
        <f t="shared" si="795"/>
        <v>2</v>
      </c>
      <c r="M10198" t="str">
        <f t="shared" si="796"/>
        <v>2023</v>
      </c>
      <c r="N10198">
        <f t="shared" si="797"/>
        <v>-12641.67</v>
      </c>
      <c r="O10198" t="str">
        <f t="shared" si="798"/>
        <v/>
      </c>
      <c r="P10198" t="str">
        <f t="shared" si="799"/>
        <v/>
      </c>
      <c r="Q10198" s="48" t="str">
        <f>IF(O10198="","",
   IF(OR(O10198&lt;EDA_Outlier_Analysis!$C$10, O10198&gt;EDA_Outlier_Analysis!$C$11),
      "Outlier",
      "Normal"))</f>
        <v/>
      </c>
      <c r="R10198" t="str">
        <f>IF(P10198="","",
   IF(OR(P10198 &lt; EDA_Outlier_Analysis!$F$7, P10198 &gt; EDA_Outlier_Analysis!$F$8),
      "Outlier",
      "Normal"))</f>
        <v/>
      </c>
      <c r="S10198" t="str">
        <f>IF(N10198="","",
   IF(OR(N10198 &lt;EDA_Outlier_Analysis!$I$10, N10198 &gt; EDA_Outlier_Analysis!$I$11),
      "Outlier",
      "Normal"))</f>
        <v>Normal</v>
      </c>
    </row>
    <row r="10199" spans="1:19">
      <c r="A10199" t="s">
        <v>21367</v>
      </c>
      <c r="B10199" s="4">
        <v>44954</v>
      </c>
      <c r="C10199" s="2">
        <v>-22187.43</v>
      </c>
      <c r="D10199" t="s">
        <v>840</v>
      </c>
      <c r="E10199" t="s">
        <v>864</v>
      </c>
      <c r="F10199" t="s">
        <v>10</v>
      </c>
      <c r="G10199" t="s">
        <v>20</v>
      </c>
      <c r="I10199" t="s">
        <v>960</v>
      </c>
      <c r="J10199" t="s">
        <v>21368</v>
      </c>
      <c r="K10199" t="str">
        <f>IF(COUNTIF(Customers!A:A, H10199)&gt;0, "Valid", "Invalid")</f>
        <v>Invalid</v>
      </c>
      <c r="L10199" t="str">
        <f t="shared" si="795"/>
        <v>1</v>
      </c>
      <c r="M10199" t="str">
        <f t="shared" si="796"/>
        <v>2023</v>
      </c>
      <c r="N10199">
        <f t="shared" si="797"/>
        <v>-22187.43</v>
      </c>
      <c r="O10199" t="str">
        <f t="shared" si="798"/>
        <v/>
      </c>
      <c r="P10199">
        <f t="shared" si="799"/>
        <v>22187.43</v>
      </c>
      <c r="Q10199" s="48" t="str">
        <f>IF(O10199="","",
   IF(OR(O10199&lt;EDA_Outlier_Analysis!$C$10, O10199&gt;EDA_Outlier_Analysis!$C$11),
      "Outlier",
      "Normal"))</f>
        <v/>
      </c>
      <c r="R10199" t="str">
        <f>IF(P10199="","",
   IF(OR(P10199 &lt; EDA_Outlier_Analysis!$F$7, P10199 &gt; EDA_Outlier_Analysis!$F$8),
      "Outlier",
      "Normal"))</f>
        <v>Outlier</v>
      </c>
      <c r="S10199" t="str">
        <f>IF(N10199="","",
   IF(OR(N10199 &lt;EDA_Outlier_Analysis!$I$10, N10199 &gt; EDA_Outlier_Analysis!$I$11),
      "Outlier",
      "Normal"))</f>
        <v>Normal</v>
      </c>
    </row>
    <row r="10200" spans="1:19">
      <c r="A10200" t="s">
        <v>21369</v>
      </c>
      <c r="B10200" s="4">
        <v>45213</v>
      </c>
      <c r="C10200" s="2">
        <v>158061.82999999999</v>
      </c>
      <c r="D10200" t="s">
        <v>849</v>
      </c>
      <c r="E10200" t="s">
        <v>853</v>
      </c>
      <c r="F10200" t="s">
        <v>11</v>
      </c>
      <c r="G10200" t="s">
        <v>20</v>
      </c>
      <c r="H10200" t="s">
        <v>657</v>
      </c>
      <c r="J10200" t="s">
        <v>21370</v>
      </c>
      <c r="K10200" t="str">
        <f>IF(COUNTIF(Customers!A:A, H10200)&gt;0, "Valid", "Invalid")</f>
        <v>Valid</v>
      </c>
      <c r="L10200" t="str">
        <f t="shared" si="795"/>
        <v>10</v>
      </c>
      <c r="M10200" t="str">
        <f t="shared" si="796"/>
        <v>2023</v>
      </c>
      <c r="N10200">
        <f t="shared" si="797"/>
        <v>158061.82999999999</v>
      </c>
      <c r="O10200">
        <f t="shared" si="798"/>
        <v>158061.82999999999</v>
      </c>
      <c r="P10200" t="str">
        <f t="shared" si="799"/>
        <v/>
      </c>
      <c r="Q10200" s="48" t="str">
        <f>IF(O10200="","",
   IF(OR(O10200&lt;EDA_Outlier_Analysis!$C$10, O10200&gt;EDA_Outlier_Analysis!$C$11),
      "Outlier",
      "Normal"))</f>
        <v>Normal</v>
      </c>
      <c r="R10200" t="str">
        <f>IF(P10200="","",
   IF(OR(P10200 &lt; EDA_Outlier_Analysis!$F$7, P10200 &gt; EDA_Outlier_Analysis!$F$8),
      "Outlier",
      "Normal"))</f>
        <v/>
      </c>
      <c r="S10200" t="str">
        <f>IF(N10200="","",
   IF(OR(N10200 &lt;EDA_Outlier_Analysis!$I$10, N10200 &gt; EDA_Outlier_Analysis!$I$11),
      "Outlier",
      "Normal"))</f>
        <v>Normal</v>
      </c>
    </row>
    <row r="10201" spans="1:19">
      <c r="A10201" t="s">
        <v>21371</v>
      </c>
      <c r="B10201" s="4">
        <v>45254</v>
      </c>
      <c r="C10201" s="2">
        <v>-55689.99</v>
      </c>
      <c r="D10201" t="s">
        <v>840</v>
      </c>
      <c r="E10201" t="s">
        <v>878</v>
      </c>
      <c r="F10201" t="s">
        <v>9</v>
      </c>
      <c r="G10201" t="s">
        <v>31</v>
      </c>
      <c r="I10201" t="s">
        <v>2053</v>
      </c>
      <c r="J10201" t="s">
        <v>21372</v>
      </c>
      <c r="K10201" t="str">
        <f>IF(COUNTIF(Customers!A:A, H10201)&gt;0, "Valid", "Invalid")</f>
        <v>Invalid</v>
      </c>
      <c r="L10201" t="str">
        <f t="shared" si="795"/>
        <v>11</v>
      </c>
      <c r="M10201" t="str">
        <f t="shared" si="796"/>
        <v>2023</v>
      </c>
      <c r="N10201">
        <f t="shared" si="797"/>
        <v>-55689.99</v>
      </c>
      <c r="O10201" t="str">
        <f t="shared" si="798"/>
        <v/>
      </c>
      <c r="P10201">
        <f t="shared" si="799"/>
        <v>55689.99</v>
      </c>
      <c r="Q10201" s="48" t="str">
        <f>IF(O10201="","",
   IF(OR(O10201&lt;EDA_Outlier_Analysis!$C$10, O10201&gt;EDA_Outlier_Analysis!$C$11),
      "Outlier",
      "Normal"))</f>
        <v/>
      </c>
      <c r="R10201" t="str">
        <f>IF(P10201="","",
   IF(OR(P10201 &lt; EDA_Outlier_Analysis!$F$7, P10201 &gt; EDA_Outlier_Analysis!$F$8),
      "Outlier",
      "Normal"))</f>
        <v>Outlier</v>
      </c>
      <c r="S10201" t="str">
        <f>IF(N10201="","",
   IF(OR(N10201 &lt;EDA_Outlier_Analysis!$I$10, N10201 &gt; EDA_Outlier_Analysis!$I$11),
      "Outlier",
      "Normal"))</f>
        <v>Normal</v>
      </c>
    </row>
    <row r="10202" spans="1:19">
      <c r="A10202" t="s">
        <v>21373</v>
      </c>
      <c r="B10202" s="4">
        <v>45222</v>
      </c>
      <c r="C10202" s="2">
        <v>-52601.45</v>
      </c>
      <c r="D10202" t="s">
        <v>840</v>
      </c>
      <c r="E10202" t="s">
        <v>856</v>
      </c>
      <c r="F10202" t="s">
        <v>9</v>
      </c>
      <c r="G10202" t="s">
        <v>31</v>
      </c>
      <c r="I10202" t="s">
        <v>1953</v>
      </c>
      <c r="J10202" t="s">
        <v>21374</v>
      </c>
      <c r="K10202" t="str">
        <f>IF(COUNTIF(Customers!A:A, H10202)&gt;0, "Valid", "Invalid")</f>
        <v>Invalid</v>
      </c>
      <c r="L10202" t="str">
        <f t="shared" si="795"/>
        <v>10</v>
      </c>
      <c r="M10202" t="str">
        <f t="shared" si="796"/>
        <v>2023</v>
      </c>
      <c r="N10202">
        <f t="shared" si="797"/>
        <v>-52601.45</v>
      </c>
      <c r="O10202" t="str">
        <f t="shared" si="798"/>
        <v/>
      </c>
      <c r="P10202">
        <f t="shared" si="799"/>
        <v>52601.45</v>
      </c>
      <c r="Q10202" s="48" t="str">
        <f>IF(O10202="","",
   IF(OR(O10202&lt;EDA_Outlier_Analysis!$C$10, O10202&gt;EDA_Outlier_Analysis!$C$11),
      "Outlier",
      "Normal"))</f>
        <v/>
      </c>
      <c r="R10202" t="str">
        <f>IF(P10202="","",
   IF(OR(P10202 &lt; EDA_Outlier_Analysis!$F$7, P10202 &gt; EDA_Outlier_Analysis!$F$8),
      "Outlier",
      "Normal"))</f>
        <v>Normal</v>
      </c>
      <c r="S10202" t="str">
        <f>IF(N10202="","",
   IF(OR(N10202 &lt;EDA_Outlier_Analysis!$I$10, N10202 &gt; EDA_Outlier_Analysis!$I$11),
      "Outlier",
      "Normal"))</f>
        <v>Normal</v>
      </c>
    </row>
    <row r="10203" spans="1:19">
      <c r="A10203" t="s">
        <v>21375</v>
      </c>
      <c r="B10203" s="4">
        <v>45193</v>
      </c>
      <c r="C10203" s="2">
        <v>5000</v>
      </c>
      <c r="D10203" t="s">
        <v>849</v>
      </c>
      <c r="E10203" t="s">
        <v>853</v>
      </c>
      <c r="F10203" t="s">
        <v>11</v>
      </c>
      <c r="G10203" t="s">
        <v>20</v>
      </c>
      <c r="H10203" t="s">
        <v>765</v>
      </c>
      <c r="J10203" t="s">
        <v>21376</v>
      </c>
      <c r="K10203" t="str">
        <f>IF(COUNTIF(Customers!A:A, H10203)&gt;0, "Valid", "Invalid")</f>
        <v>Valid</v>
      </c>
      <c r="L10203" t="str">
        <f t="shared" si="795"/>
        <v>9</v>
      </c>
      <c r="M10203" t="str">
        <f t="shared" si="796"/>
        <v>2023</v>
      </c>
      <c r="N10203">
        <f t="shared" si="797"/>
        <v>5000</v>
      </c>
      <c r="O10203">
        <f t="shared" si="798"/>
        <v>5000</v>
      </c>
      <c r="P10203" t="str">
        <f t="shared" si="799"/>
        <v/>
      </c>
      <c r="Q10203" s="48" t="str">
        <f>IF(O10203="","",
   IF(OR(O10203&lt;EDA_Outlier_Analysis!$C$10, O10203&gt;EDA_Outlier_Analysis!$C$11),
      "Outlier",
      "Normal"))</f>
        <v>Outlier</v>
      </c>
      <c r="R10203" t="str">
        <f>IF(P10203="","",
   IF(OR(P10203 &lt; EDA_Outlier_Analysis!$F$7, P10203 &gt; EDA_Outlier_Analysis!$F$8),
      "Outlier",
      "Normal"))</f>
        <v/>
      </c>
      <c r="S10203" t="str">
        <f>IF(N10203="","",
   IF(OR(N10203 &lt;EDA_Outlier_Analysis!$I$10, N10203 &gt; EDA_Outlier_Analysis!$I$11),
      "Outlier",
      "Normal"))</f>
        <v>Normal</v>
      </c>
    </row>
    <row r="10204" spans="1:19">
      <c r="A10204" t="s">
        <v>21377</v>
      </c>
      <c r="B10204" s="4">
        <v>44755</v>
      </c>
      <c r="C10204" s="2">
        <v>152443.51999999999</v>
      </c>
      <c r="D10204" t="s">
        <v>849</v>
      </c>
      <c r="E10204" t="s">
        <v>850</v>
      </c>
      <c r="F10204" t="s">
        <v>9</v>
      </c>
      <c r="G10204" t="s">
        <v>31</v>
      </c>
      <c r="H10204" t="s">
        <v>97</v>
      </c>
      <c r="J10204" t="s">
        <v>21378</v>
      </c>
      <c r="K10204" t="str">
        <f>IF(COUNTIF(Customers!A:A, H10204)&gt;0, "Valid", "Invalid")</f>
        <v>Valid</v>
      </c>
      <c r="L10204" t="str">
        <f t="shared" si="795"/>
        <v>7</v>
      </c>
      <c r="M10204" t="str">
        <f t="shared" si="796"/>
        <v>2022</v>
      </c>
      <c r="N10204">
        <f t="shared" si="797"/>
        <v>152443.51999999999</v>
      </c>
      <c r="O10204">
        <f t="shared" si="798"/>
        <v>152443.51999999999</v>
      </c>
      <c r="P10204" t="str">
        <f t="shared" si="799"/>
        <v/>
      </c>
      <c r="Q10204" s="48" t="str">
        <f>IF(O10204="","",
   IF(OR(O10204&lt;EDA_Outlier_Analysis!$C$10, O10204&gt;EDA_Outlier_Analysis!$C$11),
      "Outlier",
      "Normal"))</f>
        <v>Normal</v>
      </c>
      <c r="R10204" t="str">
        <f>IF(P10204="","",
   IF(OR(P10204 &lt; EDA_Outlier_Analysis!$F$7, P10204 &gt; EDA_Outlier_Analysis!$F$8),
      "Outlier",
      "Normal"))</f>
        <v/>
      </c>
      <c r="S10204" t="str">
        <f>IF(N10204="","",
   IF(OR(N10204 &lt;EDA_Outlier_Analysis!$I$10, N10204 &gt; EDA_Outlier_Analysis!$I$11),
      "Outlier",
      "Normal"))</f>
        <v>Normal</v>
      </c>
    </row>
    <row r="10205" spans="1:19">
      <c r="A10205" t="s">
        <v>21379</v>
      </c>
      <c r="B10205" s="4">
        <v>45212</v>
      </c>
      <c r="C10205" s="2">
        <v>164655.28</v>
      </c>
      <c r="D10205" t="s">
        <v>849</v>
      </c>
      <c r="E10205" t="s">
        <v>853</v>
      </c>
      <c r="F10205" t="s">
        <v>9</v>
      </c>
      <c r="G10205" t="s">
        <v>24</v>
      </c>
      <c r="H10205" t="s">
        <v>35</v>
      </c>
      <c r="J10205" t="s">
        <v>21380</v>
      </c>
      <c r="K10205" t="str">
        <f>IF(COUNTIF(Customers!A:A, H10205)&gt;0, "Valid", "Invalid")</f>
        <v>Valid</v>
      </c>
      <c r="L10205" t="str">
        <f t="shared" si="795"/>
        <v>10</v>
      </c>
      <c r="M10205" t="str">
        <f t="shared" si="796"/>
        <v>2023</v>
      </c>
      <c r="N10205">
        <f t="shared" si="797"/>
        <v>164655.28</v>
      </c>
      <c r="O10205">
        <f t="shared" si="798"/>
        <v>164655.28</v>
      </c>
      <c r="P10205" t="str">
        <f t="shared" si="799"/>
        <v/>
      </c>
      <c r="Q10205" s="48" t="str">
        <f>IF(O10205="","",
   IF(OR(O10205&lt;EDA_Outlier_Analysis!$C$10, O10205&gt;EDA_Outlier_Analysis!$C$11),
      "Outlier",
      "Normal"))</f>
        <v>Normal</v>
      </c>
      <c r="R10205" t="str">
        <f>IF(P10205="","",
   IF(OR(P10205 &lt; EDA_Outlier_Analysis!$F$7, P10205 &gt; EDA_Outlier_Analysis!$F$8),
      "Outlier",
      "Normal"))</f>
        <v/>
      </c>
      <c r="S10205" t="str">
        <f>IF(N10205="","",
   IF(OR(N10205 &lt;EDA_Outlier_Analysis!$I$10, N10205 &gt; EDA_Outlier_Analysis!$I$11),
      "Outlier",
      "Normal"))</f>
        <v>Normal</v>
      </c>
    </row>
    <row r="10206" spans="1:19">
      <c r="A10206" t="s">
        <v>21381</v>
      </c>
      <c r="B10206" s="4">
        <v>44869</v>
      </c>
      <c r="C10206" s="2">
        <v>12746.55</v>
      </c>
      <c r="D10206" t="s">
        <v>971</v>
      </c>
      <c r="E10206" t="s">
        <v>971</v>
      </c>
      <c r="F10206" t="s">
        <v>11</v>
      </c>
      <c r="G10206" t="s">
        <v>24</v>
      </c>
      <c r="J10206" t="s">
        <v>21382</v>
      </c>
      <c r="K10206" t="str">
        <f>IF(COUNTIF(Customers!A:A, H10206)&gt;0, "Valid", "Invalid")</f>
        <v>Invalid</v>
      </c>
      <c r="L10206" t="str">
        <f t="shared" si="795"/>
        <v>11</v>
      </c>
      <c r="M10206" t="str">
        <f t="shared" si="796"/>
        <v>2022</v>
      </c>
      <c r="N10206">
        <f t="shared" si="797"/>
        <v>-12746.55</v>
      </c>
      <c r="O10206" t="str">
        <f t="shared" si="798"/>
        <v/>
      </c>
      <c r="P10206" t="str">
        <f t="shared" si="799"/>
        <v/>
      </c>
      <c r="Q10206" s="48" t="str">
        <f>IF(O10206="","",
   IF(OR(O10206&lt;EDA_Outlier_Analysis!$C$10, O10206&gt;EDA_Outlier_Analysis!$C$11),
      "Outlier",
      "Normal"))</f>
        <v/>
      </c>
      <c r="R10206" t="str">
        <f>IF(P10206="","",
   IF(OR(P10206 &lt; EDA_Outlier_Analysis!$F$7, P10206 &gt; EDA_Outlier_Analysis!$F$8),
      "Outlier",
      "Normal"))</f>
        <v/>
      </c>
      <c r="S10206" t="str">
        <f>IF(N10206="","",
   IF(OR(N10206 &lt;EDA_Outlier_Analysis!$I$10, N10206 &gt; EDA_Outlier_Analysis!$I$11),
      "Outlier",
      "Normal"))</f>
        <v>Normal</v>
      </c>
    </row>
    <row r="10207" spans="1:19">
      <c r="A10207" t="s">
        <v>21383</v>
      </c>
      <c r="B10207" s="4">
        <v>44996</v>
      </c>
      <c r="C10207" s="2">
        <v>11986.26</v>
      </c>
      <c r="D10207" t="s">
        <v>971</v>
      </c>
      <c r="E10207" t="s">
        <v>971</v>
      </c>
      <c r="F10207" t="s">
        <v>10</v>
      </c>
      <c r="G10207" t="s">
        <v>20</v>
      </c>
      <c r="J10207" t="s">
        <v>21384</v>
      </c>
      <c r="K10207" t="str">
        <f>IF(COUNTIF(Customers!A:A, H10207)&gt;0, "Valid", "Invalid")</f>
        <v>Invalid</v>
      </c>
      <c r="L10207" t="str">
        <f t="shared" si="795"/>
        <v>3</v>
      </c>
      <c r="M10207" t="str">
        <f t="shared" si="796"/>
        <v>2023</v>
      </c>
      <c r="N10207">
        <f t="shared" si="797"/>
        <v>-11986.26</v>
      </c>
      <c r="O10207" t="str">
        <f t="shared" si="798"/>
        <v/>
      </c>
      <c r="P10207" t="str">
        <f t="shared" si="799"/>
        <v/>
      </c>
      <c r="Q10207" s="48" t="str">
        <f>IF(O10207="","",
   IF(OR(O10207&lt;EDA_Outlier_Analysis!$C$10, O10207&gt;EDA_Outlier_Analysis!$C$11),
      "Outlier",
      "Normal"))</f>
        <v/>
      </c>
      <c r="R10207" t="str">
        <f>IF(P10207="","",
   IF(OR(P10207 &lt; EDA_Outlier_Analysis!$F$7, P10207 &gt; EDA_Outlier_Analysis!$F$8),
      "Outlier",
      "Normal"))</f>
        <v/>
      </c>
      <c r="S10207" t="str">
        <f>IF(N10207="","",
   IF(OR(N10207 &lt;EDA_Outlier_Analysis!$I$10, N10207 &gt; EDA_Outlier_Analysis!$I$11),
      "Outlier",
      "Normal"))</f>
        <v>Normal</v>
      </c>
    </row>
    <row r="10208" spans="1:19">
      <c r="A10208" t="s">
        <v>21385</v>
      </c>
      <c r="B10208" s="4">
        <v>44653</v>
      </c>
      <c r="C10208" s="2">
        <v>67634.53</v>
      </c>
      <c r="D10208" t="s">
        <v>849</v>
      </c>
      <c r="E10208" t="s">
        <v>853</v>
      </c>
      <c r="F10208" t="s">
        <v>10</v>
      </c>
      <c r="G10208" t="s">
        <v>20</v>
      </c>
      <c r="H10208" t="s">
        <v>291</v>
      </c>
      <c r="J10208" t="s">
        <v>21386</v>
      </c>
      <c r="K10208" t="str">
        <f>IF(COUNTIF(Customers!A:A, H10208)&gt;0, "Valid", "Invalid")</f>
        <v>Valid</v>
      </c>
      <c r="L10208" t="str">
        <f t="shared" si="795"/>
        <v>4</v>
      </c>
      <c r="M10208" t="str">
        <f t="shared" si="796"/>
        <v>2022</v>
      </c>
      <c r="N10208">
        <f t="shared" si="797"/>
        <v>67634.53</v>
      </c>
      <c r="O10208">
        <f t="shared" si="798"/>
        <v>67634.53</v>
      </c>
      <c r="P10208" t="str">
        <f t="shared" si="799"/>
        <v/>
      </c>
      <c r="Q10208" s="48" t="str">
        <f>IF(O10208="","",
   IF(OR(O10208&lt;EDA_Outlier_Analysis!$C$10, O10208&gt;EDA_Outlier_Analysis!$C$11),
      "Outlier",
      "Normal"))</f>
        <v>Normal</v>
      </c>
      <c r="R10208" t="str">
        <f>IF(P10208="","",
   IF(OR(P10208 &lt; EDA_Outlier_Analysis!$F$7, P10208 &gt; EDA_Outlier_Analysis!$F$8),
      "Outlier",
      "Normal"))</f>
        <v/>
      </c>
      <c r="S10208" t="str">
        <f>IF(N10208="","",
   IF(OR(N10208 &lt;EDA_Outlier_Analysis!$I$10, N10208 &gt; EDA_Outlier_Analysis!$I$11),
      "Outlier",
      "Normal"))</f>
        <v>Normal</v>
      </c>
    </row>
    <row r="10209" spans="1:19">
      <c r="A10209" t="s">
        <v>21387</v>
      </c>
      <c r="B10209" s="4">
        <v>44692</v>
      </c>
      <c r="C10209" s="2">
        <v>-52594.879999999997</v>
      </c>
      <c r="D10209" t="s">
        <v>840</v>
      </c>
      <c r="E10209" t="s">
        <v>841</v>
      </c>
      <c r="F10209" t="s">
        <v>10</v>
      </c>
      <c r="G10209" t="s">
        <v>20</v>
      </c>
      <c r="I10209" t="s">
        <v>965</v>
      </c>
      <c r="J10209" t="s">
        <v>21388</v>
      </c>
      <c r="K10209" t="str">
        <f>IF(COUNTIF(Customers!A:A, H10209)&gt;0, "Valid", "Invalid")</f>
        <v>Invalid</v>
      </c>
      <c r="L10209" t="str">
        <f t="shared" si="795"/>
        <v>5</v>
      </c>
      <c r="M10209" t="str">
        <f t="shared" si="796"/>
        <v>2022</v>
      </c>
      <c r="N10209">
        <f t="shared" si="797"/>
        <v>-52594.879999999997</v>
      </c>
      <c r="O10209" t="str">
        <f t="shared" si="798"/>
        <v/>
      </c>
      <c r="P10209">
        <f t="shared" si="799"/>
        <v>52594.879999999997</v>
      </c>
      <c r="Q10209" s="48" t="str">
        <f>IF(O10209="","",
   IF(OR(O10209&lt;EDA_Outlier_Analysis!$C$10, O10209&gt;EDA_Outlier_Analysis!$C$11),
      "Outlier",
      "Normal"))</f>
        <v/>
      </c>
      <c r="R10209" t="str">
        <f>IF(P10209="","",
   IF(OR(P10209 &lt; EDA_Outlier_Analysis!$F$7, P10209 &gt; EDA_Outlier_Analysis!$F$8),
      "Outlier",
      "Normal"))</f>
        <v>Normal</v>
      </c>
      <c r="S10209" t="str">
        <f>IF(N10209="","",
   IF(OR(N10209 &lt;EDA_Outlier_Analysis!$I$10, N10209 &gt; EDA_Outlier_Analysis!$I$11),
      "Outlier",
      "Normal"))</f>
        <v>Normal</v>
      </c>
    </row>
    <row r="10210" spans="1:19">
      <c r="A10210" t="s">
        <v>21389</v>
      </c>
      <c r="B10210" s="4">
        <v>45004</v>
      </c>
      <c r="C10210" s="2">
        <v>-35786.01</v>
      </c>
      <c r="D10210" t="s">
        <v>840</v>
      </c>
      <c r="E10210" t="s">
        <v>845</v>
      </c>
      <c r="F10210" t="s">
        <v>10</v>
      </c>
      <c r="G10210" t="s">
        <v>24</v>
      </c>
      <c r="I10210" t="s">
        <v>1800</v>
      </c>
      <c r="J10210" t="s">
        <v>21390</v>
      </c>
      <c r="K10210" t="str">
        <f>IF(COUNTIF(Customers!A:A, H10210)&gt;0, "Valid", "Invalid")</f>
        <v>Invalid</v>
      </c>
      <c r="L10210" t="str">
        <f t="shared" si="795"/>
        <v>3</v>
      </c>
      <c r="M10210" t="str">
        <f t="shared" si="796"/>
        <v>2023</v>
      </c>
      <c r="N10210">
        <f t="shared" si="797"/>
        <v>-35786.01</v>
      </c>
      <c r="O10210" t="str">
        <f t="shared" si="798"/>
        <v/>
      </c>
      <c r="P10210">
        <f t="shared" si="799"/>
        <v>35786.01</v>
      </c>
      <c r="Q10210" s="48" t="str">
        <f>IF(O10210="","",
   IF(OR(O10210&lt;EDA_Outlier_Analysis!$C$10, O10210&gt;EDA_Outlier_Analysis!$C$11),
      "Outlier",
      "Normal"))</f>
        <v/>
      </c>
      <c r="R10210" t="str">
        <f>IF(P10210="","",
   IF(OR(P10210 &lt; EDA_Outlier_Analysis!$F$7, P10210 &gt; EDA_Outlier_Analysis!$F$8),
      "Outlier",
      "Normal"))</f>
        <v>Normal</v>
      </c>
      <c r="S10210" t="str">
        <f>IF(N10210="","",
   IF(OR(N10210 &lt;EDA_Outlier_Analysis!$I$10, N10210 &gt; EDA_Outlier_Analysis!$I$11),
      "Outlier",
      "Normal"))</f>
        <v>Normal</v>
      </c>
    </row>
    <row r="10211" spans="1:19">
      <c r="A10211" t="s">
        <v>21391</v>
      </c>
      <c r="B10211" s="4">
        <v>44588</v>
      </c>
      <c r="C10211" s="2">
        <v>-53200.11</v>
      </c>
      <c r="D10211" t="s">
        <v>840</v>
      </c>
      <c r="E10211" t="s">
        <v>845</v>
      </c>
      <c r="F10211" t="s">
        <v>9</v>
      </c>
      <c r="G10211" t="s">
        <v>24</v>
      </c>
      <c r="I10211" t="s">
        <v>1141</v>
      </c>
      <c r="J10211" t="s">
        <v>21392</v>
      </c>
      <c r="K10211" t="str">
        <f>IF(COUNTIF(Customers!A:A, H10211)&gt;0, "Valid", "Invalid")</f>
        <v>Invalid</v>
      </c>
      <c r="L10211" t="str">
        <f t="shared" si="795"/>
        <v>1</v>
      </c>
      <c r="M10211" t="str">
        <f t="shared" si="796"/>
        <v>2022</v>
      </c>
      <c r="N10211">
        <f t="shared" si="797"/>
        <v>-53200.11</v>
      </c>
      <c r="O10211" t="str">
        <f t="shared" si="798"/>
        <v/>
      </c>
      <c r="P10211">
        <f t="shared" si="799"/>
        <v>53200.11</v>
      </c>
      <c r="Q10211" s="48" t="str">
        <f>IF(O10211="","",
   IF(OR(O10211&lt;EDA_Outlier_Analysis!$C$10, O10211&gt;EDA_Outlier_Analysis!$C$11),
      "Outlier",
      "Normal"))</f>
        <v/>
      </c>
      <c r="R10211" t="str">
        <f>IF(P10211="","",
   IF(OR(P10211 &lt; EDA_Outlier_Analysis!$F$7, P10211 &gt; EDA_Outlier_Analysis!$F$8),
      "Outlier",
      "Normal"))</f>
        <v>Normal</v>
      </c>
      <c r="S10211" t="str">
        <f>IF(N10211="","",
   IF(OR(N10211 &lt;EDA_Outlier_Analysis!$I$10, N10211 &gt; EDA_Outlier_Analysis!$I$11),
      "Outlier",
      "Normal"))</f>
        <v>Normal</v>
      </c>
    </row>
    <row r="10212" spans="1:19">
      <c r="A10212" t="s">
        <v>21393</v>
      </c>
      <c r="B10212" s="4">
        <v>45151</v>
      </c>
      <c r="C10212" s="2">
        <v>149796.66</v>
      </c>
      <c r="D10212" t="s">
        <v>849</v>
      </c>
      <c r="E10212" t="s">
        <v>850</v>
      </c>
      <c r="F10212" t="s">
        <v>10</v>
      </c>
      <c r="G10212" t="s">
        <v>31</v>
      </c>
      <c r="H10212" t="s">
        <v>47</v>
      </c>
      <c r="J10212" t="s">
        <v>21394</v>
      </c>
      <c r="K10212" t="str">
        <f>IF(COUNTIF(Customers!A:A, H10212)&gt;0, "Valid", "Invalid")</f>
        <v>Valid</v>
      </c>
      <c r="L10212" t="str">
        <f t="shared" si="795"/>
        <v>8</v>
      </c>
      <c r="M10212" t="str">
        <f t="shared" si="796"/>
        <v>2023</v>
      </c>
      <c r="N10212">
        <f t="shared" si="797"/>
        <v>149796.66</v>
      </c>
      <c r="O10212">
        <f t="shared" si="798"/>
        <v>149796.66</v>
      </c>
      <c r="P10212" t="str">
        <f t="shared" si="799"/>
        <v/>
      </c>
      <c r="Q10212" s="48" t="str">
        <f>IF(O10212="","",
   IF(OR(O10212&lt;EDA_Outlier_Analysis!$C$10, O10212&gt;EDA_Outlier_Analysis!$C$11),
      "Outlier",
      "Normal"))</f>
        <v>Normal</v>
      </c>
      <c r="R10212" t="str">
        <f>IF(P10212="","",
   IF(OR(P10212 &lt; EDA_Outlier_Analysis!$F$7, P10212 &gt; EDA_Outlier_Analysis!$F$8),
      "Outlier",
      "Normal"))</f>
        <v/>
      </c>
      <c r="S10212" t="str">
        <f>IF(N10212="","",
   IF(OR(N10212 &lt;EDA_Outlier_Analysis!$I$10, N10212 &gt; EDA_Outlier_Analysis!$I$11),
      "Outlier",
      "Normal"))</f>
        <v>Normal</v>
      </c>
    </row>
    <row r="10213" spans="1:19">
      <c r="A10213" t="s">
        <v>21395</v>
      </c>
      <c r="B10213" s="4">
        <v>44945</v>
      </c>
      <c r="C10213" s="2">
        <v>121562.3</v>
      </c>
      <c r="D10213" t="s">
        <v>849</v>
      </c>
      <c r="E10213" t="s">
        <v>850</v>
      </c>
      <c r="F10213" t="s">
        <v>10</v>
      </c>
      <c r="G10213" t="s">
        <v>31</v>
      </c>
      <c r="H10213" t="s">
        <v>369</v>
      </c>
      <c r="J10213" t="s">
        <v>21396</v>
      </c>
      <c r="K10213" t="str">
        <f>IF(COUNTIF(Customers!A:A, H10213)&gt;0, "Valid", "Invalid")</f>
        <v>Valid</v>
      </c>
      <c r="L10213" t="str">
        <f t="shared" si="795"/>
        <v>1</v>
      </c>
      <c r="M10213" t="str">
        <f t="shared" si="796"/>
        <v>2023</v>
      </c>
      <c r="N10213">
        <f t="shared" si="797"/>
        <v>121562.3</v>
      </c>
      <c r="O10213">
        <f t="shared" si="798"/>
        <v>121562.3</v>
      </c>
      <c r="P10213" t="str">
        <f t="shared" si="799"/>
        <v/>
      </c>
      <c r="Q10213" s="48" t="str">
        <f>IF(O10213="","",
   IF(OR(O10213&lt;EDA_Outlier_Analysis!$C$10, O10213&gt;EDA_Outlier_Analysis!$C$11),
      "Outlier",
      "Normal"))</f>
        <v>Normal</v>
      </c>
      <c r="R10213" t="str">
        <f>IF(P10213="","",
   IF(OR(P10213 &lt; EDA_Outlier_Analysis!$F$7, P10213 &gt; EDA_Outlier_Analysis!$F$8),
      "Outlier",
      "Normal"))</f>
        <v/>
      </c>
      <c r="S10213" t="str">
        <f>IF(N10213="","",
   IF(OR(N10213 &lt;EDA_Outlier_Analysis!$I$10, N10213 &gt; EDA_Outlier_Analysis!$I$11),
      "Outlier",
      "Normal"))</f>
        <v>Normal</v>
      </c>
    </row>
    <row r="10214" spans="1:19">
      <c r="A10214" t="s">
        <v>21397</v>
      </c>
      <c r="B10214" s="4">
        <v>44637</v>
      </c>
      <c r="C10214" s="2">
        <v>167909.16</v>
      </c>
      <c r="D10214" t="s">
        <v>849</v>
      </c>
      <c r="E10214" t="s">
        <v>853</v>
      </c>
      <c r="F10214" t="s">
        <v>11</v>
      </c>
      <c r="G10214" t="s">
        <v>20</v>
      </c>
      <c r="H10214" t="s">
        <v>101</v>
      </c>
      <c r="J10214" t="s">
        <v>21398</v>
      </c>
      <c r="K10214" t="str">
        <f>IF(COUNTIF(Customers!A:A, H10214)&gt;0, "Valid", "Invalid")</f>
        <v>Valid</v>
      </c>
      <c r="L10214" t="str">
        <f t="shared" si="795"/>
        <v>3</v>
      </c>
      <c r="M10214" t="str">
        <f t="shared" si="796"/>
        <v>2022</v>
      </c>
      <c r="N10214">
        <f t="shared" si="797"/>
        <v>167909.16</v>
      </c>
      <c r="O10214">
        <f t="shared" si="798"/>
        <v>167909.16</v>
      </c>
      <c r="P10214" t="str">
        <f t="shared" si="799"/>
        <v/>
      </c>
      <c r="Q10214" s="48" t="str">
        <f>IF(O10214="","",
   IF(OR(O10214&lt;EDA_Outlier_Analysis!$C$10, O10214&gt;EDA_Outlier_Analysis!$C$11),
      "Outlier",
      "Normal"))</f>
        <v>Normal</v>
      </c>
      <c r="R10214" t="str">
        <f>IF(P10214="","",
   IF(OR(P10214 &lt; EDA_Outlier_Analysis!$F$7, P10214 &gt; EDA_Outlier_Analysis!$F$8),
      "Outlier",
      "Normal"))</f>
        <v/>
      </c>
      <c r="S10214" t="str">
        <f>IF(N10214="","",
   IF(OR(N10214 &lt;EDA_Outlier_Analysis!$I$10, N10214 &gt; EDA_Outlier_Analysis!$I$11),
      "Outlier",
      "Normal"))</f>
        <v>Normal</v>
      </c>
    </row>
    <row r="10215" spans="1:19">
      <c r="A10215" t="s">
        <v>21399</v>
      </c>
      <c r="B10215" s="4">
        <v>44592</v>
      </c>
      <c r="C10215" s="2">
        <v>110946</v>
      </c>
      <c r="D10215" t="s">
        <v>849</v>
      </c>
      <c r="E10215" t="s">
        <v>853</v>
      </c>
      <c r="F10215" t="s">
        <v>9</v>
      </c>
      <c r="G10215" t="s">
        <v>24</v>
      </c>
      <c r="H10215" t="s">
        <v>61</v>
      </c>
      <c r="J10215" t="s">
        <v>21400</v>
      </c>
      <c r="K10215" t="str">
        <f>IF(COUNTIF(Customers!A:A, H10215)&gt;0, "Valid", "Invalid")</f>
        <v>Valid</v>
      </c>
      <c r="L10215" t="str">
        <f t="shared" si="795"/>
        <v>1</v>
      </c>
      <c r="M10215" t="str">
        <f t="shared" si="796"/>
        <v>2022</v>
      </c>
      <c r="N10215">
        <f t="shared" si="797"/>
        <v>110946</v>
      </c>
      <c r="O10215">
        <f t="shared" si="798"/>
        <v>110946</v>
      </c>
      <c r="P10215" t="str">
        <f t="shared" si="799"/>
        <v/>
      </c>
      <c r="Q10215" s="48" t="str">
        <f>IF(O10215="","",
   IF(OR(O10215&lt;EDA_Outlier_Analysis!$C$10, O10215&gt;EDA_Outlier_Analysis!$C$11),
      "Outlier",
      "Normal"))</f>
        <v>Normal</v>
      </c>
      <c r="R10215" t="str">
        <f>IF(P10215="","",
   IF(OR(P10215 &lt; EDA_Outlier_Analysis!$F$7, P10215 &gt; EDA_Outlier_Analysis!$F$8),
      "Outlier",
      "Normal"))</f>
        <v/>
      </c>
      <c r="S10215" t="str">
        <f>IF(N10215="","",
   IF(OR(N10215 &lt;EDA_Outlier_Analysis!$I$10, N10215 &gt; EDA_Outlier_Analysis!$I$11),
      "Outlier",
      "Normal"))</f>
        <v>Normal</v>
      </c>
    </row>
    <row r="10216" spans="1:19">
      <c r="A10216" t="s">
        <v>21401</v>
      </c>
      <c r="B10216" s="4">
        <v>44974</v>
      </c>
      <c r="C10216" s="2">
        <v>-31139.86</v>
      </c>
      <c r="D10216" t="s">
        <v>840</v>
      </c>
      <c r="E10216" t="s">
        <v>845</v>
      </c>
      <c r="F10216" t="s">
        <v>9</v>
      </c>
      <c r="G10216" t="s">
        <v>20</v>
      </c>
      <c r="I10216" t="s">
        <v>1358</v>
      </c>
      <c r="J10216" t="s">
        <v>21402</v>
      </c>
      <c r="K10216" t="str">
        <f>IF(COUNTIF(Customers!A:A, H10216)&gt;0, "Valid", "Invalid")</f>
        <v>Invalid</v>
      </c>
      <c r="L10216" t="str">
        <f t="shared" si="795"/>
        <v>2</v>
      </c>
      <c r="M10216" t="str">
        <f t="shared" si="796"/>
        <v>2023</v>
      </c>
      <c r="N10216">
        <f t="shared" si="797"/>
        <v>-31139.86</v>
      </c>
      <c r="O10216" t="str">
        <f t="shared" si="798"/>
        <v/>
      </c>
      <c r="P10216">
        <f t="shared" si="799"/>
        <v>31139.86</v>
      </c>
      <c r="Q10216" s="48" t="str">
        <f>IF(O10216="","",
   IF(OR(O10216&lt;EDA_Outlier_Analysis!$C$10, O10216&gt;EDA_Outlier_Analysis!$C$11),
      "Outlier",
      "Normal"))</f>
        <v/>
      </c>
      <c r="R10216" t="str">
        <f>IF(P10216="","",
   IF(OR(P10216 &lt; EDA_Outlier_Analysis!$F$7, P10216 &gt; EDA_Outlier_Analysis!$F$8),
      "Outlier",
      "Normal"))</f>
        <v>Normal</v>
      </c>
      <c r="S10216" t="str">
        <f>IF(N10216="","",
   IF(OR(N10216 &lt;EDA_Outlier_Analysis!$I$10, N10216 &gt; EDA_Outlier_Analysis!$I$11),
      "Outlier",
      "Normal"))</f>
        <v>Normal</v>
      </c>
    </row>
    <row r="10217" spans="1:19">
      <c r="A10217" t="s">
        <v>21403</v>
      </c>
      <c r="B10217" s="4">
        <v>45122</v>
      </c>
      <c r="C10217" s="2">
        <v>-66615.16</v>
      </c>
      <c r="D10217" t="s">
        <v>840</v>
      </c>
      <c r="E10217" t="s">
        <v>905</v>
      </c>
      <c r="F10217" t="s">
        <v>9</v>
      </c>
      <c r="G10217" t="s">
        <v>34</v>
      </c>
      <c r="I10217" t="s">
        <v>979</v>
      </c>
      <c r="J10217" t="s">
        <v>21404</v>
      </c>
      <c r="K10217" t="str">
        <f>IF(COUNTIF(Customers!A:A, H10217)&gt;0, "Valid", "Invalid")</f>
        <v>Invalid</v>
      </c>
      <c r="L10217" t="str">
        <f t="shared" si="795"/>
        <v>7</v>
      </c>
      <c r="M10217" t="str">
        <f t="shared" si="796"/>
        <v>2023</v>
      </c>
      <c r="N10217">
        <f t="shared" si="797"/>
        <v>-66615.16</v>
      </c>
      <c r="O10217" t="str">
        <f t="shared" si="798"/>
        <v/>
      </c>
      <c r="P10217">
        <f t="shared" si="799"/>
        <v>66615.16</v>
      </c>
      <c r="Q10217" s="48" t="str">
        <f>IF(O10217="","",
   IF(OR(O10217&lt;EDA_Outlier_Analysis!$C$10, O10217&gt;EDA_Outlier_Analysis!$C$11),
      "Outlier",
      "Normal"))</f>
        <v/>
      </c>
      <c r="R10217" t="str">
        <f>IF(P10217="","",
   IF(OR(P10217 &lt; EDA_Outlier_Analysis!$F$7, P10217 &gt; EDA_Outlier_Analysis!$F$8),
      "Outlier",
      "Normal"))</f>
        <v>Outlier</v>
      </c>
      <c r="S10217" t="str">
        <f>IF(N10217="","",
   IF(OR(N10217 &lt;EDA_Outlier_Analysis!$I$10, N10217 &gt; EDA_Outlier_Analysis!$I$11),
      "Outlier",
      "Normal"))</f>
        <v>Normal</v>
      </c>
    </row>
    <row r="10218" spans="1:19">
      <c r="A10218" t="s">
        <v>21405</v>
      </c>
      <c r="B10218" s="4">
        <v>44601</v>
      </c>
      <c r="C10218" s="2">
        <v>-37642.559999999998</v>
      </c>
      <c r="D10218" t="s">
        <v>840</v>
      </c>
      <c r="E10218" t="s">
        <v>878</v>
      </c>
      <c r="F10218" t="s">
        <v>10</v>
      </c>
      <c r="G10218" t="s">
        <v>31</v>
      </c>
      <c r="I10218" t="s">
        <v>3078</v>
      </c>
      <c r="J10218" t="s">
        <v>21406</v>
      </c>
      <c r="K10218" t="str">
        <f>IF(COUNTIF(Customers!A:A, H10218)&gt;0, "Valid", "Invalid")</f>
        <v>Invalid</v>
      </c>
      <c r="L10218" t="str">
        <f t="shared" si="795"/>
        <v>2</v>
      </c>
      <c r="M10218" t="str">
        <f t="shared" si="796"/>
        <v>2022</v>
      </c>
      <c r="N10218">
        <f t="shared" si="797"/>
        <v>-37642.559999999998</v>
      </c>
      <c r="O10218" t="str">
        <f t="shared" si="798"/>
        <v/>
      </c>
      <c r="P10218">
        <f t="shared" si="799"/>
        <v>37642.559999999998</v>
      </c>
      <c r="Q10218" s="48" t="str">
        <f>IF(O10218="","",
   IF(OR(O10218&lt;EDA_Outlier_Analysis!$C$10, O10218&gt;EDA_Outlier_Analysis!$C$11),
      "Outlier",
      "Normal"))</f>
        <v/>
      </c>
      <c r="R10218" t="str">
        <f>IF(P10218="","",
   IF(OR(P10218 &lt; EDA_Outlier_Analysis!$F$7, P10218 &gt; EDA_Outlier_Analysis!$F$8),
      "Outlier",
      "Normal"))</f>
        <v>Normal</v>
      </c>
      <c r="S10218" t="str">
        <f>IF(N10218="","",
   IF(OR(N10218 &lt;EDA_Outlier_Analysis!$I$10, N10218 &gt; EDA_Outlier_Analysis!$I$11),
      "Outlier",
      "Normal"))</f>
        <v>Normal</v>
      </c>
    </row>
    <row r="10219" spans="1:19">
      <c r="A10219" t="s">
        <v>21407</v>
      </c>
      <c r="B10219" s="4">
        <v>45237</v>
      </c>
      <c r="C10219" s="2">
        <v>178844.98</v>
      </c>
      <c r="D10219" t="s">
        <v>849</v>
      </c>
      <c r="E10219" t="s">
        <v>853</v>
      </c>
      <c r="F10219" t="s">
        <v>11</v>
      </c>
      <c r="G10219" t="s">
        <v>31</v>
      </c>
      <c r="H10219" t="s">
        <v>651</v>
      </c>
      <c r="J10219" t="s">
        <v>21408</v>
      </c>
      <c r="K10219" t="str">
        <f>IF(COUNTIF(Customers!A:A, H10219)&gt;0, "Valid", "Invalid")</f>
        <v>Valid</v>
      </c>
      <c r="L10219" t="str">
        <f t="shared" si="795"/>
        <v>11</v>
      </c>
      <c r="M10219" t="str">
        <f t="shared" si="796"/>
        <v>2023</v>
      </c>
      <c r="N10219">
        <f t="shared" si="797"/>
        <v>178844.98</v>
      </c>
      <c r="O10219">
        <f t="shared" si="798"/>
        <v>178844.98</v>
      </c>
      <c r="P10219" t="str">
        <f t="shared" si="799"/>
        <v/>
      </c>
      <c r="Q10219" s="48" t="str">
        <f>IF(O10219="","",
   IF(OR(O10219&lt;EDA_Outlier_Analysis!$C$10, O10219&gt;EDA_Outlier_Analysis!$C$11),
      "Outlier",
      "Normal"))</f>
        <v>Normal</v>
      </c>
      <c r="R10219" t="str">
        <f>IF(P10219="","",
   IF(OR(P10219 &lt; EDA_Outlier_Analysis!$F$7, P10219 &gt; EDA_Outlier_Analysis!$F$8),
      "Outlier",
      "Normal"))</f>
        <v/>
      </c>
      <c r="S10219" t="str">
        <f>IF(N10219="","",
   IF(OR(N10219 &lt;EDA_Outlier_Analysis!$I$10, N10219 &gt; EDA_Outlier_Analysis!$I$11),
      "Outlier",
      "Normal"))</f>
        <v>Normal</v>
      </c>
    </row>
    <row r="10220" spans="1:19">
      <c r="A10220" t="s">
        <v>21409</v>
      </c>
      <c r="B10220" s="4">
        <v>44999</v>
      </c>
      <c r="C10220" s="2">
        <v>170154.07</v>
      </c>
      <c r="D10220" t="s">
        <v>849</v>
      </c>
      <c r="E10220" t="s">
        <v>868</v>
      </c>
      <c r="F10220" t="s">
        <v>10</v>
      </c>
      <c r="G10220" t="s">
        <v>20</v>
      </c>
      <c r="H10220" t="s">
        <v>515</v>
      </c>
      <c r="J10220" t="s">
        <v>21410</v>
      </c>
      <c r="K10220" t="str">
        <f>IF(COUNTIF(Customers!A:A, H10220)&gt;0, "Valid", "Invalid")</f>
        <v>Valid</v>
      </c>
      <c r="L10220" t="str">
        <f t="shared" si="795"/>
        <v>3</v>
      </c>
      <c r="M10220" t="str">
        <f t="shared" si="796"/>
        <v>2023</v>
      </c>
      <c r="N10220">
        <f t="shared" si="797"/>
        <v>170154.07</v>
      </c>
      <c r="O10220">
        <f t="shared" si="798"/>
        <v>170154.07</v>
      </c>
      <c r="P10220" t="str">
        <f t="shared" si="799"/>
        <v/>
      </c>
      <c r="Q10220" s="48" t="str">
        <f>IF(O10220="","",
   IF(OR(O10220&lt;EDA_Outlier_Analysis!$C$10, O10220&gt;EDA_Outlier_Analysis!$C$11),
      "Outlier",
      "Normal"))</f>
        <v>Normal</v>
      </c>
      <c r="R10220" t="str">
        <f>IF(P10220="","",
   IF(OR(P10220 &lt; EDA_Outlier_Analysis!$F$7, P10220 &gt; EDA_Outlier_Analysis!$F$8),
      "Outlier",
      "Normal"))</f>
        <v/>
      </c>
      <c r="S10220" t="str">
        <f>IF(N10220="","",
   IF(OR(N10220 &lt;EDA_Outlier_Analysis!$I$10, N10220 &gt; EDA_Outlier_Analysis!$I$11),
      "Outlier",
      "Normal"))</f>
        <v>Normal</v>
      </c>
    </row>
    <row r="10221" spans="1:19">
      <c r="A10221" t="s">
        <v>21411</v>
      </c>
      <c r="B10221" s="4">
        <v>44768</v>
      </c>
      <c r="C10221" s="2">
        <v>69620.75</v>
      </c>
      <c r="D10221" t="s">
        <v>849</v>
      </c>
      <c r="E10221" t="s">
        <v>868</v>
      </c>
      <c r="F10221" t="s">
        <v>11</v>
      </c>
      <c r="G10221" t="s">
        <v>31</v>
      </c>
      <c r="H10221" t="s">
        <v>127</v>
      </c>
      <c r="J10221" t="s">
        <v>21412</v>
      </c>
      <c r="K10221" t="str">
        <f>IF(COUNTIF(Customers!A:A, H10221)&gt;0, "Valid", "Invalid")</f>
        <v>Valid</v>
      </c>
      <c r="L10221" t="str">
        <f t="shared" si="795"/>
        <v>7</v>
      </c>
      <c r="M10221" t="str">
        <f t="shared" si="796"/>
        <v>2022</v>
      </c>
      <c r="N10221">
        <f t="shared" si="797"/>
        <v>69620.75</v>
      </c>
      <c r="O10221">
        <f t="shared" si="798"/>
        <v>69620.75</v>
      </c>
      <c r="P10221" t="str">
        <f t="shared" si="799"/>
        <v/>
      </c>
      <c r="Q10221" s="48" t="str">
        <f>IF(O10221="","",
   IF(OR(O10221&lt;EDA_Outlier_Analysis!$C$10, O10221&gt;EDA_Outlier_Analysis!$C$11),
      "Outlier",
      "Normal"))</f>
        <v>Normal</v>
      </c>
      <c r="R10221" t="str">
        <f>IF(P10221="","",
   IF(OR(P10221 &lt; EDA_Outlier_Analysis!$F$7, P10221 &gt; EDA_Outlier_Analysis!$F$8),
      "Outlier",
      "Normal"))</f>
        <v/>
      </c>
      <c r="S10221" t="str">
        <f>IF(N10221="","",
   IF(OR(N10221 &lt;EDA_Outlier_Analysis!$I$10, N10221 &gt; EDA_Outlier_Analysis!$I$11),
      "Outlier",
      "Normal"))</f>
        <v>Normal</v>
      </c>
    </row>
    <row r="10222" spans="1:19">
      <c r="A10222" t="s">
        <v>21413</v>
      </c>
      <c r="B10222" s="4">
        <v>45166</v>
      </c>
      <c r="C10222" s="2">
        <v>-27249.22</v>
      </c>
      <c r="D10222" t="s">
        <v>840</v>
      </c>
      <c r="E10222" t="s">
        <v>856</v>
      </c>
      <c r="F10222" t="s">
        <v>11</v>
      </c>
      <c r="G10222" t="s">
        <v>34</v>
      </c>
      <c r="I10222" t="s">
        <v>1284</v>
      </c>
      <c r="J10222" t="s">
        <v>21414</v>
      </c>
      <c r="K10222" t="str">
        <f>IF(COUNTIF(Customers!A:A, H10222)&gt;0, "Valid", "Invalid")</f>
        <v>Invalid</v>
      </c>
      <c r="L10222" t="str">
        <f t="shared" si="795"/>
        <v>8</v>
      </c>
      <c r="M10222" t="str">
        <f t="shared" si="796"/>
        <v>2023</v>
      </c>
      <c r="N10222">
        <f t="shared" si="797"/>
        <v>-27249.22</v>
      </c>
      <c r="O10222" t="str">
        <f t="shared" si="798"/>
        <v/>
      </c>
      <c r="P10222">
        <f t="shared" si="799"/>
        <v>27249.22</v>
      </c>
      <c r="Q10222" s="48" t="str">
        <f>IF(O10222="","",
   IF(OR(O10222&lt;EDA_Outlier_Analysis!$C$10, O10222&gt;EDA_Outlier_Analysis!$C$11),
      "Outlier",
      "Normal"))</f>
        <v/>
      </c>
      <c r="R10222" t="str">
        <f>IF(P10222="","",
   IF(OR(P10222 &lt; EDA_Outlier_Analysis!$F$7, P10222 &gt; EDA_Outlier_Analysis!$F$8),
      "Outlier",
      "Normal"))</f>
        <v>Normal</v>
      </c>
      <c r="S10222" t="str">
        <f>IF(N10222="","",
   IF(OR(N10222 &lt;EDA_Outlier_Analysis!$I$10, N10222 &gt; EDA_Outlier_Analysis!$I$11),
      "Outlier",
      "Normal"))</f>
        <v>Normal</v>
      </c>
    </row>
    <row r="10223" spans="1:19">
      <c r="A10223" t="s">
        <v>21415</v>
      </c>
      <c r="B10223" s="4">
        <v>44581</v>
      </c>
      <c r="C10223" s="2">
        <v>271822.5</v>
      </c>
      <c r="D10223" t="s">
        <v>849</v>
      </c>
      <c r="E10223" t="s">
        <v>850</v>
      </c>
      <c r="F10223" t="s">
        <v>11</v>
      </c>
      <c r="G10223" t="s">
        <v>31</v>
      </c>
      <c r="H10223" t="s">
        <v>125</v>
      </c>
      <c r="J10223" t="s">
        <v>21416</v>
      </c>
      <c r="K10223" t="str">
        <f>IF(COUNTIF(Customers!A:A, H10223)&gt;0, "Valid", "Invalid")</f>
        <v>Valid</v>
      </c>
      <c r="L10223" t="str">
        <f t="shared" si="795"/>
        <v>1</v>
      </c>
      <c r="M10223" t="str">
        <f t="shared" si="796"/>
        <v>2022</v>
      </c>
      <c r="N10223">
        <f t="shared" si="797"/>
        <v>271822.5</v>
      </c>
      <c r="O10223">
        <f t="shared" si="798"/>
        <v>271822.5</v>
      </c>
      <c r="P10223" t="str">
        <f t="shared" si="799"/>
        <v/>
      </c>
      <c r="Q10223" s="48" t="str">
        <f>IF(O10223="","",
   IF(OR(O10223&lt;EDA_Outlier_Analysis!$C$10, O10223&gt;EDA_Outlier_Analysis!$C$11),
      "Outlier",
      "Normal"))</f>
        <v>Normal</v>
      </c>
      <c r="R10223" t="str">
        <f>IF(P10223="","",
   IF(OR(P10223 &lt; EDA_Outlier_Analysis!$F$7, P10223 &gt; EDA_Outlier_Analysis!$F$8),
      "Outlier",
      "Normal"))</f>
        <v/>
      </c>
      <c r="S10223" t="str">
        <f>IF(N10223="","",
   IF(OR(N10223 &lt;EDA_Outlier_Analysis!$I$10, N10223 &gt; EDA_Outlier_Analysis!$I$11),
      "Outlier",
      "Normal"))</f>
        <v>Normal</v>
      </c>
    </row>
    <row r="10224" spans="1:19">
      <c r="A10224" t="s">
        <v>21417</v>
      </c>
      <c r="B10224" s="4">
        <v>44590</v>
      </c>
      <c r="C10224" s="2">
        <v>111255.03999999999</v>
      </c>
      <c r="D10224" t="s">
        <v>849</v>
      </c>
      <c r="E10224" t="s">
        <v>853</v>
      </c>
      <c r="F10224" t="s">
        <v>10</v>
      </c>
      <c r="G10224" t="s">
        <v>24</v>
      </c>
      <c r="H10224" t="s">
        <v>439</v>
      </c>
      <c r="J10224" t="s">
        <v>21418</v>
      </c>
      <c r="K10224" t="str">
        <f>IF(COUNTIF(Customers!A:A, H10224)&gt;0, "Valid", "Invalid")</f>
        <v>Valid</v>
      </c>
      <c r="L10224" t="str">
        <f t="shared" si="795"/>
        <v>1</v>
      </c>
      <c r="M10224" t="str">
        <f t="shared" si="796"/>
        <v>2022</v>
      </c>
      <c r="N10224">
        <f t="shared" si="797"/>
        <v>111255.03999999999</v>
      </c>
      <c r="O10224">
        <f t="shared" si="798"/>
        <v>111255.03999999999</v>
      </c>
      <c r="P10224" t="str">
        <f t="shared" si="799"/>
        <v/>
      </c>
      <c r="Q10224" s="48" t="str">
        <f>IF(O10224="","",
   IF(OR(O10224&lt;EDA_Outlier_Analysis!$C$10, O10224&gt;EDA_Outlier_Analysis!$C$11),
      "Outlier",
      "Normal"))</f>
        <v>Normal</v>
      </c>
      <c r="R10224" t="str">
        <f>IF(P10224="","",
   IF(OR(P10224 &lt; EDA_Outlier_Analysis!$F$7, P10224 &gt; EDA_Outlier_Analysis!$F$8),
      "Outlier",
      "Normal"))</f>
        <v/>
      </c>
      <c r="S10224" t="str">
        <f>IF(N10224="","",
   IF(OR(N10224 &lt;EDA_Outlier_Analysis!$I$10, N10224 &gt; EDA_Outlier_Analysis!$I$11),
      "Outlier",
      "Normal"))</f>
        <v>Normal</v>
      </c>
    </row>
    <row r="10225" spans="1:19">
      <c r="A10225" t="s">
        <v>21419</v>
      </c>
      <c r="B10225" s="4">
        <v>45126</v>
      </c>
      <c r="C10225" s="2">
        <v>146473.32999999999</v>
      </c>
      <c r="D10225" t="s">
        <v>849</v>
      </c>
      <c r="E10225" t="s">
        <v>850</v>
      </c>
      <c r="F10225" t="s">
        <v>9</v>
      </c>
      <c r="G10225" t="s">
        <v>24</v>
      </c>
      <c r="H10225" t="s">
        <v>321</v>
      </c>
      <c r="J10225" t="s">
        <v>21420</v>
      </c>
      <c r="K10225" t="str">
        <f>IF(COUNTIF(Customers!A:A, H10225)&gt;0, "Valid", "Invalid")</f>
        <v>Valid</v>
      </c>
      <c r="L10225" t="str">
        <f t="shared" si="795"/>
        <v>7</v>
      </c>
      <c r="M10225" t="str">
        <f t="shared" si="796"/>
        <v>2023</v>
      </c>
      <c r="N10225">
        <f t="shared" si="797"/>
        <v>146473.32999999999</v>
      </c>
      <c r="O10225">
        <f t="shared" si="798"/>
        <v>146473.32999999999</v>
      </c>
      <c r="P10225" t="str">
        <f t="shared" si="799"/>
        <v/>
      </c>
      <c r="Q10225" s="48" t="str">
        <f>IF(O10225="","",
   IF(OR(O10225&lt;EDA_Outlier_Analysis!$C$10, O10225&gt;EDA_Outlier_Analysis!$C$11),
      "Outlier",
      "Normal"))</f>
        <v>Normal</v>
      </c>
      <c r="R10225" t="str">
        <f>IF(P10225="","",
   IF(OR(P10225 &lt; EDA_Outlier_Analysis!$F$7, P10225 &gt; EDA_Outlier_Analysis!$F$8),
      "Outlier",
      "Normal"))</f>
        <v/>
      </c>
      <c r="S10225" t="str">
        <f>IF(N10225="","",
   IF(OR(N10225 &lt;EDA_Outlier_Analysis!$I$10, N10225 &gt; EDA_Outlier_Analysis!$I$11),
      "Outlier",
      "Normal"))</f>
        <v>Normal</v>
      </c>
    </row>
    <row r="10226" spans="1:19">
      <c r="A10226" t="s">
        <v>21421</v>
      </c>
      <c r="B10226" s="4">
        <v>45018</v>
      </c>
      <c r="C10226" s="2">
        <v>111945.08</v>
      </c>
      <c r="D10226" t="s">
        <v>849</v>
      </c>
      <c r="E10226" t="s">
        <v>853</v>
      </c>
      <c r="F10226" t="s">
        <v>10</v>
      </c>
      <c r="G10226" t="s">
        <v>31</v>
      </c>
      <c r="H10226" t="s">
        <v>377</v>
      </c>
      <c r="J10226" t="s">
        <v>21422</v>
      </c>
      <c r="K10226" t="str">
        <f>IF(COUNTIF(Customers!A:A, H10226)&gt;0, "Valid", "Invalid")</f>
        <v>Valid</v>
      </c>
      <c r="L10226" t="str">
        <f t="shared" si="795"/>
        <v>4</v>
      </c>
      <c r="M10226" t="str">
        <f t="shared" si="796"/>
        <v>2023</v>
      </c>
      <c r="N10226">
        <f t="shared" si="797"/>
        <v>111945.08</v>
      </c>
      <c r="O10226">
        <f t="shared" si="798"/>
        <v>111945.08</v>
      </c>
      <c r="P10226" t="str">
        <f t="shared" si="799"/>
        <v/>
      </c>
      <c r="Q10226" s="48" t="str">
        <f>IF(O10226="","",
   IF(OR(O10226&lt;EDA_Outlier_Analysis!$C$10, O10226&gt;EDA_Outlier_Analysis!$C$11),
      "Outlier",
      "Normal"))</f>
        <v>Normal</v>
      </c>
      <c r="R10226" t="str">
        <f>IF(P10226="","",
   IF(OR(P10226 &lt; EDA_Outlier_Analysis!$F$7, P10226 &gt; EDA_Outlier_Analysis!$F$8),
      "Outlier",
      "Normal"))</f>
        <v/>
      </c>
      <c r="S10226" t="str">
        <f>IF(N10226="","",
   IF(OR(N10226 &lt;EDA_Outlier_Analysis!$I$10, N10226 &gt; EDA_Outlier_Analysis!$I$11),
      "Outlier",
      "Normal"))</f>
        <v>Normal</v>
      </c>
    </row>
    <row r="10227" spans="1:19">
      <c r="A10227" t="s">
        <v>21423</v>
      </c>
      <c r="B10227" s="4">
        <v>44680</v>
      </c>
      <c r="C10227" s="2">
        <v>115576.89</v>
      </c>
      <c r="D10227" t="s">
        <v>849</v>
      </c>
      <c r="E10227" t="s">
        <v>853</v>
      </c>
      <c r="F10227" t="s">
        <v>11</v>
      </c>
      <c r="G10227" t="s">
        <v>34</v>
      </c>
      <c r="H10227" t="s">
        <v>399</v>
      </c>
      <c r="J10227" t="s">
        <v>21424</v>
      </c>
      <c r="K10227" t="str">
        <f>IF(COUNTIF(Customers!A:A, H10227)&gt;0, "Valid", "Invalid")</f>
        <v>Valid</v>
      </c>
      <c r="L10227" t="str">
        <f t="shared" si="795"/>
        <v>4</v>
      </c>
      <c r="M10227" t="str">
        <f t="shared" si="796"/>
        <v>2022</v>
      </c>
      <c r="N10227">
        <f t="shared" si="797"/>
        <v>115576.89</v>
      </c>
      <c r="O10227">
        <f t="shared" si="798"/>
        <v>115576.89</v>
      </c>
      <c r="P10227" t="str">
        <f t="shared" si="799"/>
        <v/>
      </c>
      <c r="Q10227" s="48" t="str">
        <f>IF(O10227="","",
   IF(OR(O10227&lt;EDA_Outlier_Analysis!$C$10, O10227&gt;EDA_Outlier_Analysis!$C$11),
      "Outlier",
      "Normal"))</f>
        <v>Normal</v>
      </c>
      <c r="R10227" t="str">
        <f>IF(P10227="","",
   IF(OR(P10227 &lt; EDA_Outlier_Analysis!$F$7, P10227 &gt; EDA_Outlier_Analysis!$F$8),
      "Outlier",
      "Normal"))</f>
        <v/>
      </c>
      <c r="S10227" t="str">
        <f>IF(N10227="","",
   IF(OR(N10227 &lt;EDA_Outlier_Analysis!$I$10, N10227 &gt; EDA_Outlier_Analysis!$I$11),
      "Outlier",
      "Normal"))</f>
        <v>Normal</v>
      </c>
    </row>
    <row r="10228" spans="1:19">
      <c r="A10228" t="s">
        <v>21425</v>
      </c>
      <c r="B10228" s="4">
        <v>44646</v>
      </c>
      <c r="C10228" s="2">
        <v>-39172.660000000003</v>
      </c>
      <c r="D10228" t="s">
        <v>840</v>
      </c>
      <c r="E10228" t="s">
        <v>856</v>
      </c>
      <c r="F10228" t="s">
        <v>11</v>
      </c>
      <c r="G10228" t="s">
        <v>24</v>
      </c>
      <c r="I10228" t="s">
        <v>1953</v>
      </c>
      <c r="J10228" t="s">
        <v>21426</v>
      </c>
      <c r="K10228" t="str">
        <f>IF(COUNTIF(Customers!A:A, H10228)&gt;0, "Valid", "Invalid")</f>
        <v>Invalid</v>
      </c>
      <c r="L10228" t="str">
        <f t="shared" si="795"/>
        <v>3</v>
      </c>
      <c r="M10228" t="str">
        <f t="shared" si="796"/>
        <v>2022</v>
      </c>
      <c r="N10228">
        <f t="shared" si="797"/>
        <v>-39172.660000000003</v>
      </c>
      <c r="O10228" t="str">
        <f t="shared" si="798"/>
        <v/>
      </c>
      <c r="P10228">
        <f t="shared" si="799"/>
        <v>39172.660000000003</v>
      </c>
      <c r="Q10228" s="48" t="str">
        <f>IF(O10228="","",
   IF(OR(O10228&lt;EDA_Outlier_Analysis!$C$10, O10228&gt;EDA_Outlier_Analysis!$C$11),
      "Outlier",
      "Normal"))</f>
        <v/>
      </c>
      <c r="R10228" t="str">
        <f>IF(P10228="","",
   IF(OR(P10228 &lt; EDA_Outlier_Analysis!$F$7, P10228 &gt; EDA_Outlier_Analysis!$F$8),
      "Outlier",
      "Normal"))</f>
        <v>Normal</v>
      </c>
      <c r="S10228" t="str">
        <f>IF(N10228="","",
   IF(OR(N10228 &lt;EDA_Outlier_Analysis!$I$10, N10228 &gt; EDA_Outlier_Analysis!$I$11),
      "Outlier",
      "Normal"))</f>
        <v>Normal</v>
      </c>
    </row>
    <row r="10229" spans="1:19">
      <c r="A10229" t="s">
        <v>21427</v>
      </c>
      <c r="B10229" s="4">
        <v>45126</v>
      </c>
      <c r="C10229" s="2">
        <v>183557.51</v>
      </c>
      <c r="D10229" t="s">
        <v>849</v>
      </c>
      <c r="E10229" t="s">
        <v>853</v>
      </c>
      <c r="F10229" t="s">
        <v>9</v>
      </c>
      <c r="G10229" t="s">
        <v>24</v>
      </c>
      <c r="H10229" t="s">
        <v>649</v>
      </c>
      <c r="J10229" t="s">
        <v>21428</v>
      </c>
      <c r="K10229" t="str">
        <f>IF(COUNTIF(Customers!A:A, H10229)&gt;0, "Valid", "Invalid")</f>
        <v>Valid</v>
      </c>
      <c r="L10229" t="str">
        <f t="shared" si="795"/>
        <v>7</v>
      </c>
      <c r="M10229" t="str">
        <f t="shared" si="796"/>
        <v>2023</v>
      </c>
      <c r="N10229">
        <f t="shared" si="797"/>
        <v>183557.51</v>
      </c>
      <c r="O10229">
        <f t="shared" si="798"/>
        <v>183557.51</v>
      </c>
      <c r="P10229" t="str">
        <f t="shared" si="799"/>
        <v/>
      </c>
      <c r="Q10229" s="48" t="str">
        <f>IF(O10229="","",
   IF(OR(O10229&lt;EDA_Outlier_Analysis!$C$10, O10229&gt;EDA_Outlier_Analysis!$C$11),
      "Outlier",
      "Normal"))</f>
        <v>Normal</v>
      </c>
      <c r="R10229" t="str">
        <f>IF(P10229="","",
   IF(OR(P10229 &lt; EDA_Outlier_Analysis!$F$7, P10229 &gt; EDA_Outlier_Analysis!$F$8),
      "Outlier",
      "Normal"))</f>
        <v/>
      </c>
      <c r="S10229" t="str">
        <f>IF(N10229="","",
   IF(OR(N10229 &lt;EDA_Outlier_Analysis!$I$10, N10229 &gt; EDA_Outlier_Analysis!$I$11),
      "Outlier",
      "Normal"))</f>
        <v>Normal</v>
      </c>
    </row>
    <row r="10230" spans="1:19">
      <c r="A10230" t="s">
        <v>21429</v>
      </c>
      <c r="B10230" s="4">
        <v>44846</v>
      </c>
      <c r="C10230" s="2">
        <v>116038.07</v>
      </c>
      <c r="D10230" t="s">
        <v>849</v>
      </c>
      <c r="E10230" t="s">
        <v>868</v>
      </c>
      <c r="F10230" t="s">
        <v>11</v>
      </c>
      <c r="G10230" t="s">
        <v>20</v>
      </c>
      <c r="H10230" t="s">
        <v>299</v>
      </c>
      <c r="J10230" t="s">
        <v>21430</v>
      </c>
      <c r="K10230" t="str">
        <f>IF(COUNTIF(Customers!A:A, H10230)&gt;0, "Valid", "Invalid")</f>
        <v>Valid</v>
      </c>
      <c r="L10230" t="str">
        <f t="shared" si="795"/>
        <v>10</v>
      </c>
      <c r="M10230" t="str">
        <f t="shared" si="796"/>
        <v>2022</v>
      </c>
      <c r="N10230">
        <f t="shared" si="797"/>
        <v>116038.07</v>
      </c>
      <c r="O10230">
        <f t="shared" si="798"/>
        <v>116038.07</v>
      </c>
      <c r="P10230" t="str">
        <f t="shared" si="799"/>
        <v/>
      </c>
      <c r="Q10230" s="48" t="str">
        <f>IF(O10230="","",
   IF(OR(O10230&lt;EDA_Outlier_Analysis!$C$10, O10230&gt;EDA_Outlier_Analysis!$C$11),
      "Outlier",
      "Normal"))</f>
        <v>Normal</v>
      </c>
      <c r="R10230" t="str">
        <f>IF(P10230="","",
   IF(OR(P10230 &lt; EDA_Outlier_Analysis!$F$7, P10230 &gt; EDA_Outlier_Analysis!$F$8),
      "Outlier",
      "Normal"))</f>
        <v/>
      </c>
      <c r="S10230" t="str">
        <f>IF(N10230="","",
   IF(OR(N10230 &lt;EDA_Outlier_Analysis!$I$10, N10230 &gt; EDA_Outlier_Analysis!$I$11),
      "Outlier",
      "Normal"))</f>
        <v>Normal</v>
      </c>
    </row>
    <row r="10231" spans="1:19">
      <c r="A10231" t="s">
        <v>21431</v>
      </c>
      <c r="B10231" s="4">
        <v>45271</v>
      </c>
      <c r="C10231" s="2">
        <v>240369.95</v>
      </c>
      <c r="D10231" t="s">
        <v>849</v>
      </c>
      <c r="E10231" t="s">
        <v>853</v>
      </c>
      <c r="F10231" t="s">
        <v>10</v>
      </c>
      <c r="G10231" t="s">
        <v>24</v>
      </c>
      <c r="H10231" t="s">
        <v>121</v>
      </c>
      <c r="J10231" t="s">
        <v>21432</v>
      </c>
      <c r="K10231" t="str">
        <f>IF(COUNTIF(Customers!A:A, H10231)&gt;0, "Valid", "Invalid")</f>
        <v>Valid</v>
      </c>
      <c r="L10231" t="str">
        <f t="shared" si="795"/>
        <v>12</v>
      </c>
      <c r="M10231" t="str">
        <f t="shared" si="796"/>
        <v>2023</v>
      </c>
      <c r="N10231">
        <f t="shared" si="797"/>
        <v>240369.95</v>
      </c>
      <c r="O10231">
        <f t="shared" si="798"/>
        <v>240369.95</v>
      </c>
      <c r="P10231" t="str">
        <f t="shared" si="799"/>
        <v/>
      </c>
      <c r="Q10231" s="48" t="str">
        <f>IF(O10231="","",
   IF(OR(O10231&lt;EDA_Outlier_Analysis!$C$10, O10231&gt;EDA_Outlier_Analysis!$C$11),
      "Outlier",
      "Normal"))</f>
        <v>Normal</v>
      </c>
      <c r="R10231" t="str">
        <f>IF(P10231="","",
   IF(OR(P10231 &lt; EDA_Outlier_Analysis!$F$7, P10231 &gt; EDA_Outlier_Analysis!$F$8),
      "Outlier",
      "Normal"))</f>
        <v/>
      </c>
      <c r="S10231" t="str">
        <f>IF(N10231="","",
   IF(OR(N10231 &lt;EDA_Outlier_Analysis!$I$10, N10231 &gt; EDA_Outlier_Analysis!$I$11),
      "Outlier",
      "Normal"))</f>
        <v>Normal</v>
      </c>
    </row>
    <row r="10232" spans="1:19">
      <c r="A10232" t="s">
        <v>21433</v>
      </c>
      <c r="B10232" s="4">
        <v>45163</v>
      </c>
      <c r="C10232" s="2">
        <v>-20446.79</v>
      </c>
      <c r="D10232" t="s">
        <v>840</v>
      </c>
      <c r="E10232" t="s">
        <v>841</v>
      </c>
      <c r="F10232" t="s">
        <v>9</v>
      </c>
      <c r="G10232" t="s">
        <v>34</v>
      </c>
      <c r="I10232" t="s">
        <v>1585</v>
      </c>
      <c r="J10232" t="s">
        <v>21434</v>
      </c>
      <c r="K10232" t="str">
        <f>IF(COUNTIF(Customers!A:A, H10232)&gt;0, "Valid", "Invalid")</f>
        <v>Invalid</v>
      </c>
      <c r="L10232" t="str">
        <f t="shared" si="795"/>
        <v>8</v>
      </c>
      <c r="M10232" t="str">
        <f t="shared" si="796"/>
        <v>2023</v>
      </c>
      <c r="N10232">
        <f t="shared" si="797"/>
        <v>-20446.79</v>
      </c>
      <c r="O10232" t="str">
        <f t="shared" si="798"/>
        <v/>
      </c>
      <c r="P10232">
        <f t="shared" si="799"/>
        <v>20446.79</v>
      </c>
      <c r="Q10232" s="48" t="str">
        <f>IF(O10232="","",
   IF(OR(O10232&lt;EDA_Outlier_Analysis!$C$10, O10232&gt;EDA_Outlier_Analysis!$C$11),
      "Outlier",
      "Normal"))</f>
        <v/>
      </c>
      <c r="R10232" t="str">
        <f>IF(P10232="","",
   IF(OR(P10232 &lt; EDA_Outlier_Analysis!$F$7, P10232 &gt; EDA_Outlier_Analysis!$F$8),
      "Outlier",
      "Normal"))</f>
        <v>Outlier</v>
      </c>
      <c r="S10232" t="str">
        <f>IF(N10232="","",
   IF(OR(N10232 &lt;EDA_Outlier_Analysis!$I$10, N10232 &gt; EDA_Outlier_Analysis!$I$11),
      "Outlier",
      "Normal"))</f>
        <v>Normal</v>
      </c>
    </row>
    <row r="10233" spans="1:19">
      <c r="A10233" t="s">
        <v>21435</v>
      </c>
      <c r="B10233" s="4">
        <v>44907</v>
      </c>
      <c r="C10233" s="2">
        <v>233307.42</v>
      </c>
      <c r="D10233" t="s">
        <v>849</v>
      </c>
      <c r="E10233" t="s">
        <v>850</v>
      </c>
      <c r="F10233" t="s">
        <v>9</v>
      </c>
      <c r="G10233" t="s">
        <v>31</v>
      </c>
      <c r="H10233" t="s">
        <v>459</v>
      </c>
      <c r="J10233" t="s">
        <v>21436</v>
      </c>
      <c r="K10233" t="str">
        <f>IF(COUNTIF(Customers!A:A, H10233)&gt;0, "Valid", "Invalid")</f>
        <v>Valid</v>
      </c>
      <c r="L10233" t="str">
        <f t="shared" si="795"/>
        <v>12</v>
      </c>
      <c r="M10233" t="str">
        <f t="shared" si="796"/>
        <v>2022</v>
      </c>
      <c r="N10233">
        <f t="shared" si="797"/>
        <v>233307.42</v>
      </c>
      <c r="O10233">
        <f t="shared" si="798"/>
        <v>233307.42</v>
      </c>
      <c r="P10233" t="str">
        <f t="shared" si="799"/>
        <v/>
      </c>
      <c r="Q10233" s="48" t="str">
        <f>IF(O10233="","",
   IF(OR(O10233&lt;EDA_Outlier_Analysis!$C$10, O10233&gt;EDA_Outlier_Analysis!$C$11),
      "Outlier",
      "Normal"))</f>
        <v>Normal</v>
      </c>
      <c r="R10233" t="str">
        <f>IF(P10233="","",
   IF(OR(P10233 &lt; EDA_Outlier_Analysis!$F$7, P10233 &gt; EDA_Outlier_Analysis!$F$8),
      "Outlier",
      "Normal"))</f>
        <v/>
      </c>
      <c r="S10233" t="str">
        <f>IF(N10233="","",
   IF(OR(N10233 &lt;EDA_Outlier_Analysis!$I$10, N10233 &gt; EDA_Outlier_Analysis!$I$11),
      "Outlier",
      "Normal"))</f>
        <v>Normal</v>
      </c>
    </row>
    <row r="10234" spans="1:19">
      <c r="A10234" t="s">
        <v>21437</v>
      </c>
      <c r="B10234" s="4">
        <v>44629</v>
      </c>
      <c r="C10234" s="2">
        <v>-22439.41</v>
      </c>
      <c r="D10234" t="s">
        <v>840</v>
      </c>
      <c r="E10234" t="s">
        <v>841</v>
      </c>
      <c r="F10234" t="s">
        <v>11</v>
      </c>
      <c r="G10234" t="s">
        <v>34</v>
      </c>
      <c r="I10234" t="s">
        <v>1585</v>
      </c>
      <c r="J10234" t="s">
        <v>21438</v>
      </c>
      <c r="K10234" t="str">
        <f>IF(COUNTIF(Customers!A:A, H10234)&gt;0, "Valid", "Invalid")</f>
        <v>Invalid</v>
      </c>
      <c r="L10234" t="str">
        <f t="shared" si="795"/>
        <v>3</v>
      </c>
      <c r="M10234" t="str">
        <f t="shared" si="796"/>
        <v>2022</v>
      </c>
      <c r="N10234">
        <f t="shared" si="797"/>
        <v>-22439.41</v>
      </c>
      <c r="O10234" t="str">
        <f t="shared" si="798"/>
        <v/>
      </c>
      <c r="P10234">
        <f t="shared" si="799"/>
        <v>22439.41</v>
      </c>
      <c r="Q10234" s="48" t="str">
        <f>IF(O10234="","",
   IF(OR(O10234&lt;EDA_Outlier_Analysis!$C$10, O10234&gt;EDA_Outlier_Analysis!$C$11),
      "Outlier",
      "Normal"))</f>
        <v/>
      </c>
      <c r="R10234" t="str">
        <f>IF(P10234="","",
   IF(OR(P10234 &lt; EDA_Outlier_Analysis!$F$7, P10234 &gt; EDA_Outlier_Analysis!$F$8),
      "Outlier",
      "Normal"))</f>
        <v>Outlier</v>
      </c>
      <c r="S10234" t="str">
        <f>IF(N10234="","",
   IF(OR(N10234 &lt;EDA_Outlier_Analysis!$I$10, N10234 &gt; EDA_Outlier_Analysis!$I$11),
      "Outlier",
      "Normal"))</f>
        <v>Normal</v>
      </c>
    </row>
    <row r="10235" spans="1:19">
      <c r="A10235" t="s">
        <v>21439</v>
      </c>
      <c r="B10235" s="4">
        <v>45194</v>
      </c>
      <c r="C10235" s="2">
        <v>164621</v>
      </c>
      <c r="D10235" t="s">
        <v>849</v>
      </c>
      <c r="E10235" t="s">
        <v>868</v>
      </c>
      <c r="F10235" t="s">
        <v>11</v>
      </c>
      <c r="G10235" t="s">
        <v>31</v>
      </c>
      <c r="H10235" t="s">
        <v>199</v>
      </c>
      <c r="J10235" t="s">
        <v>21440</v>
      </c>
      <c r="K10235" t="str">
        <f>IF(COUNTIF(Customers!A:A, H10235)&gt;0, "Valid", "Invalid")</f>
        <v>Valid</v>
      </c>
      <c r="L10235" t="str">
        <f t="shared" si="795"/>
        <v>9</v>
      </c>
      <c r="M10235" t="str">
        <f t="shared" si="796"/>
        <v>2023</v>
      </c>
      <c r="N10235">
        <f t="shared" si="797"/>
        <v>164621</v>
      </c>
      <c r="O10235">
        <f t="shared" si="798"/>
        <v>164621</v>
      </c>
      <c r="P10235" t="str">
        <f t="shared" si="799"/>
        <v/>
      </c>
      <c r="Q10235" s="48" t="str">
        <f>IF(O10235="","",
   IF(OR(O10235&lt;EDA_Outlier_Analysis!$C$10, O10235&gt;EDA_Outlier_Analysis!$C$11),
      "Outlier",
      "Normal"))</f>
        <v>Normal</v>
      </c>
      <c r="R10235" t="str">
        <f>IF(P10235="","",
   IF(OR(P10235 &lt; EDA_Outlier_Analysis!$F$7, P10235 &gt; EDA_Outlier_Analysis!$F$8),
      "Outlier",
      "Normal"))</f>
        <v/>
      </c>
      <c r="S10235" t="str">
        <f>IF(N10235="","",
   IF(OR(N10235 &lt;EDA_Outlier_Analysis!$I$10, N10235 &gt; EDA_Outlier_Analysis!$I$11),
      "Outlier",
      "Normal"))</f>
        <v>Normal</v>
      </c>
    </row>
    <row r="10236" spans="1:19">
      <c r="A10236" t="s">
        <v>21441</v>
      </c>
      <c r="B10236" s="4">
        <v>44897</v>
      </c>
      <c r="C10236" s="2">
        <v>19021.330000000002</v>
      </c>
      <c r="D10236" t="s">
        <v>873</v>
      </c>
      <c r="E10236" t="s">
        <v>873</v>
      </c>
      <c r="F10236" t="s">
        <v>10</v>
      </c>
      <c r="G10236" t="s">
        <v>24</v>
      </c>
      <c r="J10236" t="s">
        <v>21442</v>
      </c>
      <c r="K10236" t="str">
        <f>IF(COUNTIF(Customers!A:A, H10236)&gt;0, "Valid", "Invalid")</f>
        <v>Invalid</v>
      </c>
      <c r="L10236" t="str">
        <f t="shared" si="795"/>
        <v>12</v>
      </c>
      <c r="M10236" t="str">
        <f t="shared" si="796"/>
        <v>2022</v>
      </c>
      <c r="N10236">
        <f t="shared" si="797"/>
        <v>-19021.330000000002</v>
      </c>
      <c r="O10236" t="str">
        <f t="shared" si="798"/>
        <v/>
      </c>
      <c r="P10236" t="str">
        <f t="shared" si="799"/>
        <v/>
      </c>
      <c r="Q10236" s="48" t="str">
        <f>IF(O10236="","",
   IF(OR(O10236&lt;EDA_Outlier_Analysis!$C$10, O10236&gt;EDA_Outlier_Analysis!$C$11),
      "Outlier",
      "Normal"))</f>
        <v/>
      </c>
      <c r="R10236" t="str">
        <f>IF(P10236="","",
   IF(OR(P10236 &lt; EDA_Outlier_Analysis!$F$7, P10236 &gt; EDA_Outlier_Analysis!$F$8),
      "Outlier",
      "Normal"))</f>
        <v/>
      </c>
      <c r="S10236" t="str">
        <f>IF(N10236="","",
   IF(OR(N10236 &lt;EDA_Outlier_Analysis!$I$10, N10236 &gt; EDA_Outlier_Analysis!$I$11),
      "Outlier",
      "Normal"))</f>
        <v>Normal</v>
      </c>
    </row>
    <row r="10237" spans="1:19">
      <c r="A10237" t="s">
        <v>21443</v>
      </c>
      <c r="B10237" s="4">
        <v>45084</v>
      </c>
      <c r="C10237" s="2">
        <v>241473.83</v>
      </c>
      <c r="D10237" t="s">
        <v>849</v>
      </c>
      <c r="E10237" t="s">
        <v>853</v>
      </c>
      <c r="F10237" t="s">
        <v>10</v>
      </c>
      <c r="G10237" t="s">
        <v>24</v>
      </c>
      <c r="H10237" t="s">
        <v>757</v>
      </c>
      <c r="J10237" t="s">
        <v>21444</v>
      </c>
      <c r="K10237" t="str">
        <f>IF(COUNTIF(Customers!A:A, H10237)&gt;0, "Valid", "Invalid")</f>
        <v>Valid</v>
      </c>
      <c r="L10237" t="str">
        <f t="shared" si="795"/>
        <v>6</v>
      </c>
      <c r="M10237" t="str">
        <f t="shared" si="796"/>
        <v>2023</v>
      </c>
      <c r="N10237">
        <f t="shared" si="797"/>
        <v>241473.83</v>
      </c>
      <c r="O10237">
        <f t="shared" si="798"/>
        <v>241473.83</v>
      </c>
      <c r="P10237" t="str">
        <f t="shared" si="799"/>
        <v/>
      </c>
      <c r="Q10237" s="48" t="str">
        <f>IF(O10237="","",
   IF(OR(O10237&lt;EDA_Outlier_Analysis!$C$10, O10237&gt;EDA_Outlier_Analysis!$C$11),
      "Outlier",
      "Normal"))</f>
        <v>Normal</v>
      </c>
      <c r="R10237" t="str">
        <f>IF(P10237="","",
   IF(OR(P10237 &lt; EDA_Outlier_Analysis!$F$7, P10237 &gt; EDA_Outlier_Analysis!$F$8),
      "Outlier",
      "Normal"))</f>
        <v/>
      </c>
      <c r="S10237" t="str">
        <f>IF(N10237="","",
   IF(OR(N10237 &lt;EDA_Outlier_Analysis!$I$10, N10237 &gt; EDA_Outlier_Analysis!$I$11),
      "Outlier",
      "Normal"))</f>
        <v>Normal</v>
      </c>
    </row>
    <row r="10238" spans="1:19">
      <c r="A10238" t="s">
        <v>21445</v>
      </c>
      <c r="B10238" s="4">
        <v>44766</v>
      </c>
      <c r="C10238" s="2">
        <v>26216.03</v>
      </c>
      <c r="D10238" t="s">
        <v>1345</v>
      </c>
      <c r="E10238" t="s">
        <v>1345</v>
      </c>
      <c r="F10238" t="s">
        <v>11</v>
      </c>
      <c r="G10238" t="s">
        <v>20</v>
      </c>
      <c r="J10238" t="s">
        <v>21446</v>
      </c>
      <c r="K10238" t="str">
        <f>IF(COUNTIF(Customers!A:A, H10238)&gt;0, "Valid", "Invalid")</f>
        <v>Invalid</v>
      </c>
      <c r="L10238" t="str">
        <f t="shared" si="795"/>
        <v>7</v>
      </c>
      <c r="M10238" t="str">
        <f t="shared" si="796"/>
        <v>2022</v>
      </c>
      <c r="N10238">
        <f t="shared" si="797"/>
        <v>-26216.03</v>
      </c>
      <c r="O10238" t="str">
        <f t="shared" si="798"/>
        <v/>
      </c>
      <c r="P10238" t="str">
        <f t="shared" si="799"/>
        <v/>
      </c>
      <c r="Q10238" s="48" t="str">
        <f>IF(O10238="","",
   IF(OR(O10238&lt;EDA_Outlier_Analysis!$C$10, O10238&gt;EDA_Outlier_Analysis!$C$11),
      "Outlier",
      "Normal"))</f>
        <v/>
      </c>
      <c r="R10238" t="str">
        <f>IF(P10238="","",
   IF(OR(P10238 &lt; EDA_Outlier_Analysis!$F$7, P10238 &gt; EDA_Outlier_Analysis!$F$8),
      "Outlier",
      "Normal"))</f>
        <v/>
      </c>
      <c r="S10238" t="str">
        <f>IF(N10238="","",
   IF(OR(N10238 &lt;EDA_Outlier_Analysis!$I$10, N10238 &gt; EDA_Outlier_Analysis!$I$11),
      "Outlier",
      "Normal"))</f>
        <v>Normal</v>
      </c>
    </row>
    <row r="10239" spans="1:19">
      <c r="A10239" t="s">
        <v>21447</v>
      </c>
      <c r="B10239" s="4">
        <v>45267</v>
      </c>
      <c r="C10239" s="2">
        <v>136802.91</v>
      </c>
      <c r="D10239" t="s">
        <v>849</v>
      </c>
      <c r="E10239" t="s">
        <v>868</v>
      </c>
      <c r="F10239" t="s">
        <v>9</v>
      </c>
      <c r="G10239" t="s">
        <v>34</v>
      </c>
      <c r="H10239" t="s">
        <v>599</v>
      </c>
      <c r="J10239" t="s">
        <v>21448</v>
      </c>
      <c r="K10239" t="str">
        <f>IF(COUNTIF(Customers!A:A, H10239)&gt;0, "Valid", "Invalid")</f>
        <v>Valid</v>
      </c>
      <c r="L10239" t="str">
        <f t="shared" si="795"/>
        <v>12</v>
      </c>
      <c r="M10239" t="str">
        <f t="shared" si="796"/>
        <v>2023</v>
      </c>
      <c r="N10239">
        <f t="shared" si="797"/>
        <v>136802.91</v>
      </c>
      <c r="O10239">
        <f t="shared" si="798"/>
        <v>136802.91</v>
      </c>
      <c r="P10239" t="str">
        <f t="shared" si="799"/>
        <v/>
      </c>
      <c r="Q10239" s="48" t="str">
        <f>IF(O10239="","",
   IF(OR(O10239&lt;EDA_Outlier_Analysis!$C$10, O10239&gt;EDA_Outlier_Analysis!$C$11),
      "Outlier",
      "Normal"))</f>
        <v>Normal</v>
      </c>
      <c r="R10239" t="str">
        <f>IF(P10239="","",
   IF(OR(P10239 &lt; EDA_Outlier_Analysis!$F$7, P10239 &gt; EDA_Outlier_Analysis!$F$8),
      "Outlier",
      "Normal"))</f>
        <v/>
      </c>
      <c r="S10239" t="str">
        <f>IF(N10239="","",
   IF(OR(N10239 &lt;EDA_Outlier_Analysis!$I$10, N10239 &gt; EDA_Outlier_Analysis!$I$11),
      "Outlier",
      "Normal"))</f>
        <v>Normal</v>
      </c>
    </row>
    <row r="10240" spans="1:19">
      <c r="A10240" t="s">
        <v>21449</v>
      </c>
      <c r="B10240" s="4">
        <v>44949</v>
      </c>
      <c r="C10240" s="2">
        <v>-26202.66</v>
      </c>
      <c r="D10240" t="s">
        <v>840</v>
      </c>
      <c r="E10240" t="s">
        <v>864</v>
      </c>
      <c r="F10240" t="s">
        <v>11</v>
      </c>
      <c r="G10240" t="s">
        <v>24</v>
      </c>
      <c r="I10240" t="s">
        <v>1210</v>
      </c>
      <c r="J10240" t="s">
        <v>21450</v>
      </c>
      <c r="K10240" t="str">
        <f>IF(COUNTIF(Customers!A:A, H10240)&gt;0, "Valid", "Invalid")</f>
        <v>Invalid</v>
      </c>
      <c r="L10240" t="str">
        <f t="shared" si="795"/>
        <v>1</v>
      </c>
      <c r="M10240" t="str">
        <f t="shared" si="796"/>
        <v>2023</v>
      </c>
      <c r="N10240">
        <f t="shared" si="797"/>
        <v>-26202.66</v>
      </c>
      <c r="O10240" t="str">
        <f t="shared" si="798"/>
        <v/>
      </c>
      <c r="P10240">
        <f t="shared" si="799"/>
        <v>26202.66</v>
      </c>
      <c r="Q10240" s="48" t="str">
        <f>IF(O10240="","",
   IF(OR(O10240&lt;EDA_Outlier_Analysis!$C$10, O10240&gt;EDA_Outlier_Analysis!$C$11),
      "Outlier",
      "Normal"))</f>
        <v/>
      </c>
      <c r="R10240" t="str">
        <f>IF(P10240="","",
   IF(OR(P10240 &lt; EDA_Outlier_Analysis!$F$7, P10240 &gt; EDA_Outlier_Analysis!$F$8),
      "Outlier",
      "Normal"))</f>
        <v>Outlier</v>
      </c>
      <c r="S10240" t="str">
        <f>IF(N10240="","",
   IF(OR(N10240 &lt;EDA_Outlier_Analysis!$I$10, N10240 &gt; EDA_Outlier_Analysis!$I$11),
      "Outlier",
      "Normal"))</f>
        <v>Normal</v>
      </c>
    </row>
    <row r="10241" spans="1:19">
      <c r="A10241" t="s">
        <v>21451</v>
      </c>
      <c r="B10241" s="4">
        <v>44958</v>
      </c>
      <c r="C10241" s="2">
        <v>-26927.17</v>
      </c>
      <c r="D10241" t="s">
        <v>840</v>
      </c>
      <c r="E10241" t="s">
        <v>856</v>
      </c>
      <c r="F10241" t="s">
        <v>10</v>
      </c>
      <c r="G10241" t="s">
        <v>24</v>
      </c>
      <c r="I10241" t="s">
        <v>1112</v>
      </c>
      <c r="J10241" t="s">
        <v>21452</v>
      </c>
      <c r="K10241" t="str">
        <f>IF(COUNTIF(Customers!A:A, H10241)&gt;0, "Valid", "Invalid")</f>
        <v>Invalid</v>
      </c>
      <c r="L10241" t="str">
        <f t="shared" si="795"/>
        <v>2</v>
      </c>
      <c r="M10241" t="str">
        <f t="shared" si="796"/>
        <v>2023</v>
      </c>
      <c r="N10241">
        <f t="shared" si="797"/>
        <v>-26927.17</v>
      </c>
      <c r="O10241" t="str">
        <f t="shared" si="798"/>
        <v/>
      </c>
      <c r="P10241">
        <f t="shared" si="799"/>
        <v>26927.17</v>
      </c>
      <c r="Q10241" s="48" t="str">
        <f>IF(O10241="","",
   IF(OR(O10241&lt;EDA_Outlier_Analysis!$C$10, O10241&gt;EDA_Outlier_Analysis!$C$11),
      "Outlier",
      "Normal"))</f>
        <v/>
      </c>
      <c r="R10241" t="str">
        <f>IF(P10241="","",
   IF(OR(P10241 &lt; EDA_Outlier_Analysis!$F$7, P10241 &gt; EDA_Outlier_Analysis!$F$8),
      "Outlier",
      "Normal"))</f>
        <v>Outlier</v>
      </c>
      <c r="S10241" t="str">
        <f>IF(N10241="","",
   IF(OR(N10241 &lt;EDA_Outlier_Analysis!$I$10, N10241 &gt; EDA_Outlier_Analysis!$I$11),
      "Outlier",
      "Normal"))</f>
        <v>Normal</v>
      </c>
    </row>
    <row r="10242" spans="1:19">
      <c r="A10242" t="s">
        <v>21453</v>
      </c>
      <c r="B10242" s="4">
        <v>45271</v>
      </c>
      <c r="C10242" s="2">
        <v>239216.21</v>
      </c>
      <c r="D10242" t="s">
        <v>849</v>
      </c>
      <c r="E10242" t="s">
        <v>853</v>
      </c>
      <c r="F10242" t="s">
        <v>11</v>
      </c>
      <c r="G10242" t="s">
        <v>24</v>
      </c>
      <c r="H10242" t="s">
        <v>121</v>
      </c>
      <c r="J10242" t="s">
        <v>21454</v>
      </c>
      <c r="K10242" t="str">
        <f>IF(COUNTIF(Customers!A:A, H10242)&gt;0, "Valid", "Invalid")</f>
        <v>Valid</v>
      </c>
      <c r="L10242" t="str">
        <f t="shared" si="795"/>
        <v>12</v>
      </c>
      <c r="M10242" t="str">
        <f t="shared" si="796"/>
        <v>2023</v>
      </c>
      <c r="N10242">
        <f t="shared" si="797"/>
        <v>239216.21</v>
      </c>
      <c r="O10242">
        <f t="shared" si="798"/>
        <v>239216.21</v>
      </c>
      <c r="P10242" t="str">
        <f t="shared" si="799"/>
        <v/>
      </c>
      <c r="Q10242" s="48" t="str">
        <f>IF(O10242="","",
   IF(OR(O10242&lt;EDA_Outlier_Analysis!$C$10, O10242&gt;EDA_Outlier_Analysis!$C$11),
      "Outlier",
      "Normal"))</f>
        <v>Normal</v>
      </c>
      <c r="R10242" t="str">
        <f>IF(P10242="","",
   IF(OR(P10242 &lt; EDA_Outlier_Analysis!$F$7, P10242 &gt; EDA_Outlier_Analysis!$F$8),
      "Outlier",
      "Normal"))</f>
        <v/>
      </c>
      <c r="S10242" t="str">
        <f>IF(N10242="","",
   IF(OR(N10242 &lt;EDA_Outlier_Analysis!$I$10, N10242 &gt; EDA_Outlier_Analysis!$I$11),
      "Outlier",
      "Normal"))</f>
        <v>Normal</v>
      </c>
    </row>
    <row r="10243" spans="1:19">
      <c r="A10243" t="s">
        <v>21455</v>
      </c>
      <c r="B10243" s="4">
        <v>45104</v>
      </c>
      <c r="C10243" s="2">
        <v>149319.47</v>
      </c>
      <c r="D10243" t="s">
        <v>849</v>
      </c>
      <c r="E10243" t="s">
        <v>868</v>
      </c>
      <c r="F10243" t="s">
        <v>9</v>
      </c>
      <c r="G10243" t="s">
        <v>20</v>
      </c>
      <c r="H10243" t="s">
        <v>89</v>
      </c>
      <c r="J10243" t="s">
        <v>21456</v>
      </c>
      <c r="K10243" t="str">
        <f>IF(COUNTIF(Customers!A:A, H10243)&gt;0, "Valid", "Invalid")</f>
        <v>Valid</v>
      </c>
      <c r="L10243" t="str">
        <f t="shared" ref="L10243:L10306" si="800">TEXT(B10243,"m")</f>
        <v>6</v>
      </c>
      <c r="M10243" t="str">
        <f t="shared" ref="M10243:M10306" si="801">TEXT(B10243,"yyyy")</f>
        <v>2023</v>
      </c>
      <c r="N10243">
        <f t="shared" ref="N10243:N10306" si="802">IF(D10243="Revenue",C10243,-ABS(C10243))</f>
        <v>149319.47</v>
      </c>
      <c r="O10243">
        <f t="shared" ref="O10243:O10306" si="803">IF(D10243="Revenue", C10243, "")</f>
        <v>149319.47</v>
      </c>
      <c r="P10243" t="str">
        <f t="shared" ref="P10243:P10306" si="804">IF(D10243="Expense", ABS(C10243), "")</f>
        <v/>
      </c>
      <c r="Q10243" s="48" t="str">
        <f>IF(O10243="","",
   IF(OR(O10243&lt;EDA_Outlier_Analysis!$C$10, O10243&gt;EDA_Outlier_Analysis!$C$11),
      "Outlier",
      "Normal"))</f>
        <v>Normal</v>
      </c>
      <c r="R10243" t="str">
        <f>IF(P10243="","",
   IF(OR(P10243 &lt; EDA_Outlier_Analysis!$F$7, P10243 &gt; EDA_Outlier_Analysis!$F$8),
      "Outlier",
      "Normal"))</f>
        <v/>
      </c>
      <c r="S10243" t="str">
        <f>IF(N10243="","",
   IF(OR(N10243 &lt;EDA_Outlier_Analysis!$I$10, N10243 &gt; EDA_Outlier_Analysis!$I$11),
      "Outlier",
      "Normal"))</f>
        <v>Normal</v>
      </c>
    </row>
    <row r="10244" spans="1:19">
      <c r="A10244" t="s">
        <v>21457</v>
      </c>
      <c r="B10244" s="4">
        <v>45271</v>
      </c>
      <c r="C10244" s="2">
        <v>-49793.81</v>
      </c>
      <c r="D10244" t="s">
        <v>840</v>
      </c>
      <c r="E10244" t="s">
        <v>878</v>
      </c>
      <c r="F10244" t="s">
        <v>9</v>
      </c>
      <c r="G10244" t="s">
        <v>20</v>
      </c>
      <c r="I10244" t="s">
        <v>1132</v>
      </c>
      <c r="J10244" t="s">
        <v>21458</v>
      </c>
      <c r="K10244" t="str">
        <f>IF(COUNTIF(Customers!A:A, H10244)&gt;0, "Valid", "Invalid")</f>
        <v>Invalid</v>
      </c>
      <c r="L10244" t="str">
        <f t="shared" si="800"/>
        <v>12</v>
      </c>
      <c r="M10244" t="str">
        <f t="shared" si="801"/>
        <v>2023</v>
      </c>
      <c r="N10244">
        <f t="shared" si="802"/>
        <v>-49793.81</v>
      </c>
      <c r="O10244" t="str">
        <f t="shared" si="803"/>
        <v/>
      </c>
      <c r="P10244">
        <f t="shared" si="804"/>
        <v>49793.81</v>
      </c>
      <c r="Q10244" s="48" t="str">
        <f>IF(O10244="","",
   IF(OR(O10244&lt;EDA_Outlier_Analysis!$C$10, O10244&gt;EDA_Outlier_Analysis!$C$11),
      "Outlier",
      "Normal"))</f>
        <v/>
      </c>
      <c r="R10244" t="str">
        <f>IF(P10244="","",
   IF(OR(P10244 &lt; EDA_Outlier_Analysis!$F$7, P10244 &gt; EDA_Outlier_Analysis!$F$8),
      "Outlier",
      "Normal"))</f>
        <v>Normal</v>
      </c>
      <c r="S10244" t="str">
        <f>IF(N10244="","",
   IF(OR(N10244 &lt;EDA_Outlier_Analysis!$I$10, N10244 &gt; EDA_Outlier_Analysis!$I$11),
      "Outlier",
      "Normal"))</f>
        <v>Normal</v>
      </c>
    </row>
    <row r="10245" spans="1:19">
      <c r="A10245" t="s">
        <v>21459</v>
      </c>
      <c r="B10245" s="4">
        <v>44570</v>
      </c>
      <c r="C10245" s="2">
        <v>20197.599999999999</v>
      </c>
      <c r="D10245" t="s">
        <v>1345</v>
      </c>
      <c r="E10245" t="s">
        <v>1345</v>
      </c>
      <c r="F10245" t="s">
        <v>11</v>
      </c>
      <c r="G10245" t="s">
        <v>24</v>
      </c>
      <c r="J10245" t="s">
        <v>21460</v>
      </c>
      <c r="K10245" t="str">
        <f>IF(COUNTIF(Customers!A:A, H10245)&gt;0, "Valid", "Invalid")</f>
        <v>Invalid</v>
      </c>
      <c r="L10245" t="str">
        <f t="shared" si="800"/>
        <v>1</v>
      </c>
      <c r="M10245" t="str">
        <f t="shared" si="801"/>
        <v>2022</v>
      </c>
      <c r="N10245">
        <f t="shared" si="802"/>
        <v>-20197.599999999999</v>
      </c>
      <c r="O10245" t="str">
        <f t="shared" si="803"/>
        <v/>
      </c>
      <c r="P10245" t="str">
        <f t="shared" si="804"/>
        <v/>
      </c>
      <c r="Q10245" s="48" t="str">
        <f>IF(O10245="","",
   IF(OR(O10245&lt;EDA_Outlier_Analysis!$C$10, O10245&gt;EDA_Outlier_Analysis!$C$11),
      "Outlier",
      "Normal"))</f>
        <v/>
      </c>
      <c r="R10245" t="str">
        <f>IF(P10245="","",
   IF(OR(P10245 &lt; EDA_Outlier_Analysis!$F$7, P10245 &gt; EDA_Outlier_Analysis!$F$8),
      "Outlier",
      "Normal"))</f>
        <v/>
      </c>
      <c r="S10245" t="str">
        <f>IF(N10245="","",
   IF(OR(N10245 &lt;EDA_Outlier_Analysis!$I$10, N10245 &gt; EDA_Outlier_Analysis!$I$11),
      "Outlier",
      "Normal"))</f>
        <v>Normal</v>
      </c>
    </row>
    <row r="10246" spans="1:19">
      <c r="A10246" t="s">
        <v>21461</v>
      </c>
      <c r="B10246" s="4">
        <v>45245</v>
      </c>
      <c r="C10246" s="2">
        <v>107067.21</v>
      </c>
      <c r="D10246" t="s">
        <v>849</v>
      </c>
      <c r="E10246" t="s">
        <v>868</v>
      </c>
      <c r="F10246" t="s">
        <v>10</v>
      </c>
      <c r="G10246" t="s">
        <v>20</v>
      </c>
      <c r="H10246" t="s">
        <v>177</v>
      </c>
      <c r="J10246" t="s">
        <v>21462</v>
      </c>
      <c r="K10246" t="str">
        <f>IF(COUNTIF(Customers!A:A, H10246)&gt;0, "Valid", "Invalid")</f>
        <v>Valid</v>
      </c>
      <c r="L10246" t="str">
        <f t="shared" si="800"/>
        <v>11</v>
      </c>
      <c r="M10246" t="str">
        <f t="shared" si="801"/>
        <v>2023</v>
      </c>
      <c r="N10246">
        <f t="shared" si="802"/>
        <v>107067.21</v>
      </c>
      <c r="O10246">
        <f t="shared" si="803"/>
        <v>107067.21</v>
      </c>
      <c r="P10246" t="str">
        <f t="shared" si="804"/>
        <v/>
      </c>
      <c r="Q10246" s="48" t="str">
        <f>IF(O10246="","",
   IF(OR(O10246&lt;EDA_Outlier_Analysis!$C$10, O10246&gt;EDA_Outlier_Analysis!$C$11),
      "Outlier",
      "Normal"))</f>
        <v>Normal</v>
      </c>
      <c r="R10246" t="str">
        <f>IF(P10246="","",
   IF(OR(P10246 &lt; EDA_Outlier_Analysis!$F$7, P10246 &gt; EDA_Outlier_Analysis!$F$8),
      "Outlier",
      "Normal"))</f>
        <v/>
      </c>
      <c r="S10246" t="str">
        <f>IF(N10246="","",
   IF(OR(N10246 &lt;EDA_Outlier_Analysis!$I$10, N10246 &gt; EDA_Outlier_Analysis!$I$11),
      "Outlier",
      "Normal"))</f>
        <v>Normal</v>
      </c>
    </row>
    <row r="10247" spans="1:19">
      <c r="A10247" t="s">
        <v>21463</v>
      </c>
      <c r="B10247" s="4">
        <v>45265</v>
      </c>
      <c r="C10247" s="2">
        <v>-54870.64</v>
      </c>
      <c r="D10247" t="s">
        <v>840</v>
      </c>
      <c r="E10247" t="s">
        <v>845</v>
      </c>
      <c r="F10247" t="s">
        <v>9</v>
      </c>
      <c r="G10247" t="s">
        <v>24</v>
      </c>
      <c r="I10247" t="s">
        <v>979</v>
      </c>
      <c r="J10247" t="s">
        <v>21464</v>
      </c>
      <c r="K10247" t="str">
        <f>IF(COUNTIF(Customers!A:A, H10247)&gt;0, "Valid", "Invalid")</f>
        <v>Invalid</v>
      </c>
      <c r="L10247" t="str">
        <f t="shared" si="800"/>
        <v>12</v>
      </c>
      <c r="M10247" t="str">
        <f t="shared" si="801"/>
        <v>2023</v>
      </c>
      <c r="N10247">
        <f t="shared" si="802"/>
        <v>-54870.64</v>
      </c>
      <c r="O10247" t="str">
        <f t="shared" si="803"/>
        <v/>
      </c>
      <c r="P10247">
        <f t="shared" si="804"/>
        <v>54870.64</v>
      </c>
      <c r="Q10247" s="48" t="str">
        <f>IF(O10247="","",
   IF(OR(O10247&lt;EDA_Outlier_Analysis!$C$10, O10247&gt;EDA_Outlier_Analysis!$C$11),
      "Outlier",
      "Normal"))</f>
        <v/>
      </c>
      <c r="R10247" t="str">
        <f>IF(P10247="","",
   IF(OR(P10247 &lt; EDA_Outlier_Analysis!$F$7, P10247 &gt; EDA_Outlier_Analysis!$F$8),
      "Outlier",
      "Normal"))</f>
        <v>Outlier</v>
      </c>
      <c r="S10247" t="str">
        <f>IF(N10247="","",
   IF(OR(N10247 &lt;EDA_Outlier_Analysis!$I$10, N10247 &gt; EDA_Outlier_Analysis!$I$11),
      "Outlier",
      "Normal"))</f>
        <v>Normal</v>
      </c>
    </row>
    <row r="10248" spans="1:19">
      <c r="A10248" t="s">
        <v>21465</v>
      </c>
      <c r="B10248" s="4">
        <v>45017</v>
      </c>
      <c r="C10248" s="2">
        <v>178721.59</v>
      </c>
      <c r="D10248" t="s">
        <v>849</v>
      </c>
      <c r="E10248" t="s">
        <v>850</v>
      </c>
      <c r="F10248" t="s">
        <v>11</v>
      </c>
      <c r="G10248" t="s">
        <v>34</v>
      </c>
      <c r="H10248" t="s">
        <v>505</v>
      </c>
      <c r="J10248" t="s">
        <v>21466</v>
      </c>
      <c r="K10248" t="str">
        <f>IF(COUNTIF(Customers!A:A, H10248)&gt;0, "Valid", "Invalid")</f>
        <v>Valid</v>
      </c>
      <c r="L10248" t="str">
        <f t="shared" si="800"/>
        <v>4</v>
      </c>
      <c r="M10248" t="str">
        <f t="shared" si="801"/>
        <v>2023</v>
      </c>
      <c r="N10248">
        <f t="shared" si="802"/>
        <v>178721.59</v>
      </c>
      <c r="O10248">
        <f t="shared" si="803"/>
        <v>178721.59</v>
      </c>
      <c r="P10248" t="str">
        <f t="shared" si="804"/>
        <v/>
      </c>
      <c r="Q10248" s="48" t="str">
        <f>IF(O10248="","",
   IF(OR(O10248&lt;EDA_Outlier_Analysis!$C$10, O10248&gt;EDA_Outlier_Analysis!$C$11),
      "Outlier",
      "Normal"))</f>
        <v>Normal</v>
      </c>
      <c r="R10248" t="str">
        <f>IF(P10248="","",
   IF(OR(P10248 &lt; EDA_Outlier_Analysis!$F$7, P10248 &gt; EDA_Outlier_Analysis!$F$8),
      "Outlier",
      "Normal"))</f>
        <v/>
      </c>
      <c r="S10248" t="str">
        <f>IF(N10248="","",
   IF(OR(N10248 &lt;EDA_Outlier_Analysis!$I$10, N10248 &gt; EDA_Outlier_Analysis!$I$11),
      "Outlier",
      "Normal"))</f>
        <v>Normal</v>
      </c>
    </row>
    <row r="10249" spans="1:19">
      <c r="A10249" t="s">
        <v>21467</v>
      </c>
      <c r="B10249" s="4">
        <v>45025</v>
      </c>
      <c r="C10249" s="2">
        <v>-14884.1</v>
      </c>
      <c r="D10249" t="s">
        <v>840</v>
      </c>
      <c r="E10249" t="s">
        <v>856</v>
      </c>
      <c r="F10249" t="s">
        <v>11</v>
      </c>
      <c r="G10249" t="s">
        <v>20</v>
      </c>
      <c r="I10249" t="s">
        <v>1505</v>
      </c>
      <c r="J10249" t="s">
        <v>21468</v>
      </c>
      <c r="K10249" t="str">
        <f>IF(COUNTIF(Customers!A:A, H10249)&gt;0, "Valid", "Invalid")</f>
        <v>Invalid</v>
      </c>
      <c r="L10249" t="str">
        <f t="shared" si="800"/>
        <v>4</v>
      </c>
      <c r="M10249" t="str">
        <f t="shared" si="801"/>
        <v>2023</v>
      </c>
      <c r="N10249">
        <f t="shared" si="802"/>
        <v>-14884.1</v>
      </c>
      <c r="O10249" t="str">
        <f t="shared" si="803"/>
        <v/>
      </c>
      <c r="P10249">
        <f t="shared" si="804"/>
        <v>14884.1</v>
      </c>
      <c r="Q10249" s="48" t="str">
        <f>IF(O10249="","",
   IF(OR(O10249&lt;EDA_Outlier_Analysis!$C$10, O10249&gt;EDA_Outlier_Analysis!$C$11),
      "Outlier",
      "Normal"))</f>
        <v/>
      </c>
      <c r="R10249" t="str">
        <f>IF(P10249="","",
   IF(OR(P10249 &lt; EDA_Outlier_Analysis!$F$7, P10249 &gt; EDA_Outlier_Analysis!$F$8),
      "Outlier",
      "Normal"))</f>
        <v>Outlier</v>
      </c>
      <c r="S10249" t="str">
        <f>IF(N10249="","",
   IF(OR(N10249 &lt;EDA_Outlier_Analysis!$I$10, N10249 &gt; EDA_Outlier_Analysis!$I$11),
      "Outlier",
      "Normal"))</f>
        <v>Normal</v>
      </c>
    </row>
    <row r="10250" spans="1:19">
      <c r="A10250" t="s">
        <v>21469</v>
      </c>
      <c r="B10250" s="4">
        <v>45155</v>
      </c>
      <c r="C10250" s="2">
        <v>134753.73000000001</v>
      </c>
      <c r="D10250" t="s">
        <v>849</v>
      </c>
      <c r="E10250" t="s">
        <v>868</v>
      </c>
      <c r="F10250" t="s">
        <v>9</v>
      </c>
      <c r="G10250" t="s">
        <v>24</v>
      </c>
      <c r="H10250" t="s">
        <v>263</v>
      </c>
      <c r="J10250" t="s">
        <v>21470</v>
      </c>
      <c r="K10250" t="str">
        <f>IF(COUNTIF(Customers!A:A, H10250)&gt;0, "Valid", "Invalid")</f>
        <v>Valid</v>
      </c>
      <c r="L10250" t="str">
        <f t="shared" si="800"/>
        <v>8</v>
      </c>
      <c r="M10250" t="str">
        <f t="shared" si="801"/>
        <v>2023</v>
      </c>
      <c r="N10250">
        <f t="shared" si="802"/>
        <v>134753.73000000001</v>
      </c>
      <c r="O10250">
        <f t="shared" si="803"/>
        <v>134753.73000000001</v>
      </c>
      <c r="P10250" t="str">
        <f t="shared" si="804"/>
        <v/>
      </c>
      <c r="Q10250" s="48" t="str">
        <f>IF(O10250="","",
   IF(OR(O10250&lt;EDA_Outlier_Analysis!$C$10, O10250&gt;EDA_Outlier_Analysis!$C$11),
      "Outlier",
      "Normal"))</f>
        <v>Normal</v>
      </c>
      <c r="R10250" t="str">
        <f>IF(P10250="","",
   IF(OR(P10250 &lt; EDA_Outlier_Analysis!$F$7, P10250 &gt; EDA_Outlier_Analysis!$F$8),
      "Outlier",
      "Normal"))</f>
        <v/>
      </c>
      <c r="S10250" t="str">
        <f>IF(N10250="","",
   IF(OR(N10250 &lt;EDA_Outlier_Analysis!$I$10, N10250 &gt; EDA_Outlier_Analysis!$I$11),
      "Outlier",
      "Normal"))</f>
        <v>Normal</v>
      </c>
    </row>
    <row r="10251" spans="1:19">
      <c r="A10251" t="s">
        <v>21471</v>
      </c>
      <c r="B10251" s="4">
        <v>44604</v>
      </c>
      <c r="C10251" s="2">
        <v>145249.60000000001</v>
      </c>
      <c r="D10251" t="s">
        <v>849</v>
      </c>
      <c r="E10251" t="s">
        <v>868</v>
      </c>
      <c r="F10251" t="s">
        <v>11</v>
      </c>
      <c r="G10251" t="s">
        <v>20</v>
      </c>
      <c r="H10251" t="s">
        <v>387</v>
      </c>
      <c r="J10251" t="s">
        <v>21472</v>
      </c>
      <c r="K10251" t="str">
        <f>IF(COUNTIF(Customers!A:A, H10251)&gt;0, "Valid", "Invalid")</f>
        <v>Valid</v>
      </c>
      <c r="L10251" t="str">
        <f t="shared" si="800"/>
        <v>2</v>
      </c>
      <c r="M10251" t="str">
        <f t="shared" si="801"/>
        <v>2022</v>
      </c>
      <c r="N10251">
        <f t="shared" si="802"/>
        <v>145249.60000000001</v>
      </c>
      <c r="O10251">
        <f t="shared" si="803"/>
        <v>145249.60000000001</v>
      </c>
      <c r="P10251" t="str">
        <f t="shared" si="804"/>
        <v/>
      </c>
      <c r="Q10251" s="48" t="str">
        <f>IF(O10251="","",
   IF(OR(O10251&lt;EDA_Outlier_Analysis!$C$10, O10251&gt;EDA_Outlier_Analysis!$C$11),
      "Outlier",
      "Normal"))</f>
        <v>Normal</v>
      </c>
      <c r="R10251" t="str">
        <f>IF(P10251="","",
   IF(OR(P10251 &lt; EDA_Outlier_Analysis!$F$7, P10251 &gt; EDA_Outlier_Analysis!$F$8),
      "Outlier",
      "Normal"))</f>
        <v/>
      </c>
      <c r="S10251" t="str">
        <f>IF(N10251="","",
   IF(OR(N10251 &lt;EDA_Outlier_Analysis!$I$10, N10251 &gt; EDA_Outlier_Analysis!$I$11),
      "Outlier",
      "Normal"))</f>
        <v>Normal</v>
      </c>
    </row>
    <row r="10252" spans="1:19">
      <c r="A10252" t="s">
        <v>21473</v>
      </c>
      <c r="B10252" s="4">
        <v>44886</v>
      </c>
      <c r="C10252" s="2">
        <v>-51402.7</v>
      </c>
      <c r="D10252" t="s">
        <v>840</v>
      </c>
      <c r="E10252" t="s">
        <v>841</v>
      </c>
      <c r="F10252" t="s">
        <v>9</v>
      </c>
      <c r="G10252" t="s">
        <v>24</v>
      </c>
      <c r="I10252" t="s">
        <v>1080</v>
      </c>
      <c r="J10252" t="s">
        <v>21474</v>
      </c>
      <c r="K10252" t="str">
        <f>IF(COUNTIF(Customers!A:A, H10252)&gt;0, "Valid", "Invalid")</f>
        <v>Invalid</v>
      </c>
      <c r="L10252" t="str">
        <f t="shared" si="800"/>
        <v>11</v>
      </c>
      <c r="M10252" t="str">
        <f t="shared" si="801"/>
        <v>2022</v>
      </c>
      <c r="N10252">
        <f t="shared" si="802"/>
        <v>-51402.7</v>
      </c>
      <c r="O10252" t="str">
        <f t="shared" si="803"/>
        <v/>
      </c>
      <c r="P10252">
        <f t="shared" si="804"/>
        <v>51402.7</v>
      </c>
      <c r="Q10252" s="48" t="str">
        <f>IF(O10252="","",
   IF(OR(O10252&lt;EDA_Outlier_Analysis!$C$10, O10252&gt;EDA_Outlier_Analysis!$C$11),
      "Outlier",
      "Normal"))</f>
        <v/>
      </c>
      <c r="R10252" t="str">
        <f>IF(P10252="","",
   IF(OR(P10252 &lt; EDA_Outlier_Analysis!$F$7, P10252 &gt; EDA_Outlier_Analysis!$F$8),
      "Outlier",
      "Normal"))</f>
        <v>Normal</v>
      </c>
      <c r="S10252" t="str">
        <f>IF(N10252="","",
   IF(OR(N10252 &lt;EDA_Outlier_Analysis!$I$10, N10252 &gt; EDA_Outlier_Analysis!$I$11),
      "Outlier",
      "Normal"))</f>
        <v>Normal</v>
      </c>
    </row>
    <row r="10253" spans="1:19">
      <c r="A10253" t="s">
        <v>21475</v>
      </c>
      <c r="B10253" s="4">
        <v>45277</v>
      </c>
      <c r="C10253" s="2">
        <v>-30050.560000000001</v>
      </c>
      <c r="D10253" t="s">
        <v>840</v>
      </c>
      <c r="E10253" t="s">
        <v>845</v>
      </c>
      <c r="F10253" t="s">
        <v>9</v>
      </c>
      <c r="G10253" t="s">
        <v>20</v>
      </c>
      <c r="I10253" t="s">
        <v>1412</v>
      </c>
      <c r="J10253" t="s">
        <v>21476</v>
      </c>
      <c r="K10253" t="str">
        <f>IF(COUNTIF(Customers!A:A, H10253)&gt;0, "Valid", "Invalid")</f>
        <v>Invalid</v>
      </c>
      <c r="L10253" t="str">
        <f t="shared" si="800"/>
        <v>12</v>
      </c>
      <c r="M10253" t="str">
        <f t="shared" si="801"/>
        <v>2023</v>
      </c>
      <c r="N10253">
        <f t="shared" si="802"/>
        <v>-30050.560000000001</v>
      </c>
      <c r="O10253" t="str">
        <f t="shared" si="803"/>
        <v/>
      </c>
      <c r="P10253">
        <f t="shared" si="804"/>
        <v>30050.560000000001</v>
      </c>
      <c r="Q10253" s="48" t="str">
        <f>IF(O10253="","",
   IF(OR(O10253&lt;EDA_Outlier_Analysis!$C$10, O10253&gt;EDA_Outlier_Analysis!$C$11),
      "Outlier",
      "Normal"))</f>
        <v/>
      </c>
      <c r="R10253" t="str">
        <f>IF(P10253="","",
   IF(OR(P10253 &lt; EDA_Outlier_Analysis!$F$7, P10253 &gt; EDA_Outlier_Analysis!$F$8),
      "Outlier",
      "Normal"))</f>
        <v>Normal</v>
      </c>
      <c r="S10253" t="str">
        <f>IF(N10253="","",
   IF(OR(N10253 &lt;EDA_Outlier_Analysis!$I$10, N10253 &gt; EDA_Outlier_Analysis!$I$11),
      "Outlier",
      "Normal"))</f>
        <v>Normal</v>
      </c>
    </row>
    <row r="10254" spans="1:19">
      <c r="A10254" t="s">
        <v>21477</v>
      </c>
      <c r="B10254" s="4">
        <v>44701</v>
      </c>
      <c r="C10254" s="2">
        <v>127204.36</v>
      </c>
      <c r="D10254" t="s">
        <v>849</v>
      </c>
      <c r="E10254" t="s">
        <v>850</v>
      </c>
      <c r="F10254" t="s">
        <v>9</v>
      </c>
      <c r="G10254" t="s">
        <v>34</v>
      </c>
      <c r="H10254" t="s">
        <v>407</v>
      </c>
      <c r="J10254" t="s">
        <v>21478</v>
      </c>
      <c r="K10254" t="str">
        <f>IF(COUNTIF(Customers!A:A, H10254)&gt;0, "Valid", "Invalid")</f>
        <v>Valid</v>
      </c>
      <c r="L10254" t="str">
        <f t="shared" si="800"/>
        <v>5</v>
      </c>
      <c r="M10254" t="str">
        <f t="shared" si="801"/>
        <v>2022</v>
      </c>
      <c r="N10254">
        <f t="shared" si="802"/>
        <v>127204.36</v>
      </c>
      <c r="O10254">
        <f t="shared" si="803"/>
        <v>127204.36</v>
      </c>
      <c r="P10254" t="str">
        <f t="shared" si="804"/>
        <v/>
      </c>
      <c r="Q10254" s="48" t="str">
        <f>IF(O10254="","",
   IF(OR(O10254&lt;EDA_Outlier_Analysis!$C$10, O10254&gt;EDA_Outlier_Analysis!$C$11),
      "Outlier",
      "Normal"))</f>
        <v>Normal</v>
      </c>
      <c r="R10254" t="str">
        <f>IF(P10254="","",
   IF(OR(P10254 &lt; EDA_Outlier_Analysis!$F$7, P10254 &gt; EDA_Outlier_Analysis!$F$8),
      "Outlier",
      "Normal"))</f>
        <v/>
      </c>
      <c r="S10254" t="str">
        <f>IF(N10254="","",
   IF(OR(N10254 &lt;EDA_Outlier_Analysis!$I$10, N10254 &gt; EDA_Outlier_Analysis!$I$11),
      "Outlier",
      "Normal"))</f>
        <v>Normal</v>
      </c>
    </row>
    <row r="10255" spans="1:19">
      <c r="A10255" t="s">
        <v>21479</v>
      </c>
      <c r="B10255" s="4">
        <v>44852</v>
      </c>
      <c r="C10255" s="2">
        <v>-38760.769999999997</v>
      </c>
      <c r="D10255" t="s">
        <v>840</v>
      </c>
      <c r="E10255" t="s">
        <v>845</v>
      </c>
      <c r="F10255" t="s">
        <v>9</v>
      </c>
      <c r="G10255" t="s">
        <v>24</v>
      </c>
      <c r="I10255" t="s">
        <v>1412</v>
      </c>
      <c r="J10255" t="s">
        <v>21480</v>
      </c>
      <c r="K10255" t="str">
        <f>IF(COUNTIF(Customers!A:A, H10255)&gt;0, "Valid", "Invalid")</f>
        <v>Invalid</v>
      </c>
      <c r="L10255" t="str">
        <f t="shared" si="800"/>
        <v>10</v>
      </c>
      <c r="M10255" t="str">
        <f t="shared" si="801"/>
        <v>2022</v>
      </c>
      <c r="N10255">
        <f t="shared" si="802"/>
        <v>-38760.769999999997</v>
      </c>
      <c r="O10255" t="str">
        <f t="shared" si="803"/>
        <v/>
      </c>
      <c r="P10255">
        <f t="shared" si="804"/>
        <v>38760.769999999997</v>
      </c>
      <c r="Q10255" s="48" t="str">
        <f>IF(O10255="","",
   IF(OR(O10255&lt;EDA_Outlier_Analysis!$C$10, O10255&gt;EDA_Outlier_Analysis!$C$11),
      "Outlier",
      "Normal"))</f>
        <v/>
      </c>
      <c r="R10255" t="str">
        <f>IF(P10255="","",
   IF(OR(P10255 &lt; EDA_Outlier_Analysis!$F$7, P10255 &gt; EDA_Outlier_Analysis!$F$8),
      "Outlier",
      "Normal"))</f>
        <v>Normal</v>
      </c>
      <c r="S10255" t="str">
        <f>IF(N10255="","",
   IF(OR(N10255 &lt;EDA_Outlier_Analysis!$I$10, N10255 &gt; EDA_Outlier_Analysis!$I$11),
      "Outlier",
      "Normal"))</f>
        <v>Normal</v>
      </c>
    </row>
    <row r="10256" spans="1:19">
      <c r="A10256" t="s">
        <v>21481</v>
      </c>
      <c r="B10256" s="4">
        <v>45140</v>
      </c>
      <c r="C10256" s="2">
        <v>136007.04000000001</v>
      </c>
      <c r="D10256" t="s">
        <v>849</v>
      </c>
      <c r="E10256" t="s">
        <v>868</v>
      </c>
      <c r="F10256" t="s">
        <v>9</v>
      </c>
      <c r="G10256" t="s">
        <v>31</v>
      </c>
      <c r="H10256" t="s">
        <v>139</v>
      </c>
      <c r="J10256" t="s">
        <v>21482</v>
      </c>
      <c r="K10256" t="str">
        <f>IF(COUNTIF(Customers!A:A, H10256)&gt;0, "Valid", "Invalid")</f>
        <v>Valid</v>
      </c>
      <c r="L10256" t="str">
        <f t="shared" si="800"/>
        <v>8</v>
      </c>
      <c r="M10256" t="str">
        <f t="shared" si="801"/>
        <v>2023</v>
      </c>
      <c r="N10256">
        <f t="shared" si="802"/>
        <v>136007.04000000001</v>
      </c>
      <c r="O10256">
        <f t="shared" si="803"/>
        <v>136007.04000000001</v>
      </c>
      <c r="P10256" t="str">
        <f t="shared" si="804"/>
        <v/>
      </c>
      <c r="Q10256" s="48" t="str">
        <f>IF(O10256="","",
   IF(OR(O10256&lt;EDA_Outlier_Analysis!$C$10, O10256&gt;EDA_Outlier_Analysis!$C$11),
      "Outlier",
      "Normal"))</f>
        <v>Normal</v>
      </c>
      <c r="R10256" t="str">
        <f>IF(P10256="","",
   IF(OR(P10256 &lt; EDA_Outlier_Analysis!$F$7, P10256 &gt; EDA_Outlier_Analysis!$F$8),
      "Outlier",
      "Normal"))</f>
        <v/>
      </c>
      <c r="S10256" t="str">
        <f>IF(N10256="","",
   IF(OR(N10256 &lt;EDA_Outlier_Analysis!$I$10, N10256 &gt; EDA_Outlier_Analysis!$I$11),
      "Outlier",
      "Normal"))</f>
        <v>Normal</v>
      </c>
    </row>
    <row r="10257" spans="1:19">
      <c r="A10257" t="s">
        <v>21483</v>
      </c>
      <c r="B10257" s="4">
        <v>44943</v>
      </c>
      <c r="C10257" s="2">
        <v>221262.65</v>
      </c>
      <c r="D10257" t="s">
        <v>849</v>
      </c>
      <c r="E10257" t="s">
        <v>868</v>
      </c>
      <c r="F10257" t="s">
        <v>10</v>
      </c>
      <c r="G10257" t="s">
        <v>24</v>
      </c>
      <c r="H10257" t="s">
        <v>215</v>
      </c>
      <c r="J10257" t="s">
        <v>21484</v>
      </c>
      <c r="K10257" t="str">
        <f>IF(COUNTIF(Customers!A:A, H10257)&gt;0, "Valid", "Invalid")</f>
        <v>Valid</v>
      </c>
      <c r="L10257" t="str">
        <f t="shared" si="800"/>
        <v>1</v>
      </c>
      <c r="M10257" t="str">
        <f t="shared" si="801"/>
        <v>2023</v>
      </c>
      <c r="N10257">
        <f t="shared" si="802"/>
        <v>221262.65</v>
      </c>
      <c r="O10257">
        <f t="shared" si="803"/>
        <v>221262.65</v>
      </c>
      <c r="P10257" t="str">
        <f t="shared" si="804"/>
        <v/>
      </c>
      <c r="Q10257" s="48" t="str">
        <f>IF(O10257="","",
   IF(OR(O10257&lt;EDA_Outlier_Analysis!$C$10, O10257&gt;EDA_Outlier_Analysis!$C$11),
      "Outlier",
      "Normal"))</f>
        <v>Normal</v>
      </c>
      <c r="R10257" t="str">
        <f>IF(P10257="","",
   IF(OR(P10257 &lt; EDA_Outlier_Analysis!$F$7, P10257 &gt; EDA_Outlier_Analysis!$F$8),
      "Outlier",
      "Normal"))</f>
        <v/>
      </c>
      <c r="S10257" t="str">
        <f>IF(N10257="","",
   IF(OR(N10257 &lt;EDA_Outlier_Analysis!$I$10, N10257 &gt; EDA_Outlier_Analysis!$I$11),
      "Outlier",
      "Normal"))</f>
        <v>Normal</v>
      </c>
    </row>
    <row r="10258" spans="1:19">
      <c r="A10258" t="s">
        <v>21485</v>
      </c>
      <c r="B10258" s="4">
        <v>45260</v>
      </c>
      <c r="C10258" s="2">
        <v>-13899.65</v>
      </c>
      <c r="D10258" t="s">
        <v>840</v>
      </c>
      <c r="E10258" t="s">
        <v>845</v>
      </c>
      <c r="F10258" t="s">
        <v>10</v>
      </c>
      <c r="G10258" t="s">
        <v>24</v>
      </c>
      <c r="I10258" t="s">
        <v>1540</v>
      </c>
      <c r="J10258" t="s">
        <v>21486</v>
      </c>
      <c r="K10258" t="str">
        <f>IF(COUNTIF(Customers!A:A, H10258)&gt;0, "Valid", "Invalid")</f>
        <v>Invalid</v>
      </c>
      <c r="L10258" t="str">
        <f t="shared" si="800"/>
        <v>11</v>
      </c>
      <c r="M10258" t="str">
        <f t="shared" si="801"/>
        <v>2023</v>
      </c>
      <c r="N10258">
        <f t="shared" si="802"/>
        <v>-13899.65</v>
      </c>
      <c r="O10258" t="str">
        <f t="shared" si="803"/>
        <v/>
      </c>
      <c r="P10258">
        <f t="shared" si="804"/>
        <v>13899.65</v>
      </c>
      <c r="Q10258" s="48" t="str">
        <f>IF(O10258="","",
   IF(OR(O10258&lt;EDA_Outlier_Analysis!$C$10, O10258&gt;EDA_Outlier_Analysis!$C$11),
      "Outlier",
      "Normal"))</f>
        <v/>
      </c>
      <c r="R10258" t="str">
        <f>IF(P10258="","",
   IF(OR(P10258 &lt; EDA_Outlier_Analysis!$F$7, P10258 &gt; EDA_Outlier_Analysis!$F$8),
      "Outlier",
      "Normal"))</f>
        <v>Outlier</v>
      </c>
      <c r="S10258" t="str">
        <f>IF(N10258="","",
   IF(OR(N10258 &lt;EDA_Outlier_Analysis!$I$10, N10258 &gt; EDA_Outlier_Analysis!$I$11),
      "Outlier",
      "Normal"))</f>
        <v>Normal</v>
      </c>
    </row>
    <row r="10259" spans="1:19">
      <c r="A10259" t="s">
        <v>21487</v>
      </c>
      <c r="B10259" s="4">
        <v>44663</v>
      </c>
      <c r="C10259" s="2">
        <v>-4620.1899999999996</v>
      </c>
      <c r="D10259" t="s">
        <v>840</v>
      </c>
      <c r="E10259" t="s">
        <v>905</v>
      </c>
      <c r="F10259" t="s">
        <v>11</v>
      </c>
      <c r="G10259" t="s">
        <v>34</v>
      </c>
      <c r="I10259" t="s">
        <v>1254</v>
      </c>
      <c r="J10259" t="s">
        <v>21488</v>
      </c>
      <c r="K10259" t="str">
        <f>IF(COUNTIF(Customers!A:A, H10259)&gt;0, "Valid", "Invalid")</f>
        <v>Invalid</v>
      </c>
      <c r="L10259" t="str">
        <f t="shared" si="800"/>
        <v>4</v>
      </c>
      <c r="M10259" t="str">
        <f t="shared" si="801"/>
        <v>2022</v>
      </c>
      <c r="N10259">
        <f t="shared" si="802"/>
        <v>-4620.1899999999996</v>
      </c>
      <c r="O10259" t="str">
        <f t="shared" si="803"/>
        <v/>
      </c>
      <c r="P10259">
        <f t="shared" si="804"/>
        <v>4620.1899999999996</v>
      </c>
      <c r="Q10259" s="48" t="str">
        <f>IF(O10259="","",
   IF(OR(O10259&lt;EDA_Outlier_Analysis!$C$10, O10259&gt;EDA_Outlier_Analysis!$C$11),
      "Outlier",
      "Normal"))</f>
        <v/>
      </c>
      <c r="R10259" t="str">
        <f>IF(P10259="","",
   IF(OR(P10259 &lt; EDA_Outlier_Analysis!$F$7, P10259 &gt; EDA_Outlier_Analysis!$F$8),
      "Outlier",
      "Normal"))</f>
        <v>Outlier</v>
      </c>
      <c r="S10259" t="str">
        <f>IF(N10259="","",
   IF(OR(N10259 &lt;EDA_Outlier_Analysis!$I$10, N10259 &gt; EDA_Outlier_Analysis!$I$11),
      "Outlier",
      "Normal"))</f>
        <v>Normal</v>
      </c>
    </row>
    <row r="10260" spans="1:19">
      <c r="A10260" t="s">
        <v>21489</v>
      </c>
      <c r="B10260" s="4">
        <v>44892</v>
      </c>
      <c r="C10260" s="2">
        <v>242144.45</v>
      </c>
      <c r="D10260" t="s">
        <v>849</v>
      </c>
      <c r="E10260" t="s">
        <v>868</v>
      </c>
      <c r="F10260" t="s">
        <v>9</v>
      </c>
      <c r="G10260" t="s">
        <v>31</v>
      </c>
      <c r="H10260" t="s">
        <v>635</v>
      </c>
      <c r="J10260" t="s">
        <v>21490</v>
      </c>
      <c r="K10260" t="str">
        <f>IF(COUNTIF(Customers!A:A, H10260)&gt;0, "Valid", "Invalid")</f>
        <v>Valid</v>
      </c>
      <c r="L10260" t="str">
        <f t="shared" si="800"/>
        <v>11</v>
      </c>
      <c r="M10260" t="str">
        <f t="shared" si="801"/>
        <v>2022</v>
      </c>
      <c r="N10260">
        <f t="shared" si="802"/>
        <v>242144.45</v>
      </c>
      <c r="O10260">
        <f t="shared" si="803"/>
        <v>242144.45</v>
      </c>
      <c r="P10260" t="str">
        <f t="shared" si="804"/>
        <v/>
      </c>
      <c r="Q10260" s="48" t="str">
        <f>IF(O10260="","",
   IF(OR(O10260&lt;EDA_Outlier_Analysis!$C$10, O10260&gt;EDA_Outlier_Analysis!$C$11),
      "Outlier",
      "Normal"))</f>
        <v>Normal</v>
      </c>
      <c r="R10260" t="str">
        <f>IF(P10260="","",
   IF(OR(P10260 &lt; EDA_Outlier_Analysis!$F$7, P10260 &gt; EDA_Outlier_Analysis!$F$8),
      "Outlier",
      "Normal"))</f>
        <v/>
      </c>
      <c r="S10260" t="str">
        <f>IF(N10260="","",
   IF(OR(N10260 &lt;EDA_Outlier_Analysis!$I$10, N10260 &gt; EDA_Outlier_Analysis!$I$11),
      "Outlier",
      "Normal"))</f>
        <v>Normal</v>
      </c>
    </row>
    <row r="10261" spans="1:19">
      <c r="A10261" t="s">
        <v>21491</v>
      </c>
      <c r="B10261" s="4">
        <v>44993</v>
      </c>
      <c r="C10261" s="2">
        <v>-19178.560000000001</v>
      </c>
      <c r="D10261" t="s">
        <v>840</v>
      </c>
      <c r="E10261" t="s">
        <v>864</v>
      </c>
      <c r="F10261" t="s">
        <v>10</v>
      </c>
      <c r="G10261" t="s">
        <v>24</v>
      </c>
      <c r="I10261" t="s">
        <v>2196</v>
      </c>
      <c r="J10261" t="s">
        <v>21492</v>
      </c>
      <c r="K10261" t="str">
        <f>IF(COUNTIF(Customers!A:A, H10261)&gt;0, "Valid", "Invalid")</f>
        <v>Invalid</v>
      </c>
      <c r="L10261" t="str">
        <f t="shared" si="800"/>
        <v>3</v>
      </c>
      <c r="M10261" t="str">
        <f t="shared" si="801"/>
        <v>2023</v>
      </c>
      <c r="N10261">
        <f t="shared" si="802"/>
        <v>-19178.560000000001</v>
      </c>
      <c r="O10261" t="str">
        <f t="shared" si="803"/>
        <v/>
      </c>
      <c r="P10261">
        <f t="shared" si="804"/>
        <v>19178.560000000001</v>
      </c>
      <c r="Q10261" s="48" t="str">
        <f>IF(O10261="","",
   IF(OR(O10261&lt;EDA_Outlier_Analysis!$C$10, O10261&gt;EDA_Outlier_Analysis!$C$11),
      "Outlier",
      "Normal"))</f>
        <v/>
      </c>
      <c r="R10261" t="str">
        <f>IF(P10261="","",
   IF(OR(P10261 &lt; EDA_Outlier_Analysis!$F$7, P10261 &gt; EDA_Outlier_Analysis!$F$8),
      "Outlier",
      "Normal"))</f>
        <v>Outlier</v>
      </c>
      <c r="S10261" t="str">
        <f>IF(N10261="","",
   IF(OR(N10261 &lt;EDA_Outlier_Analysis!$I$10, N10261 &gt; EDA_Outlier_Analysis!$I$11),
      "Outlier",
      "Normal"))</f>
        <v>Normal</v>
      </c>
    </row>
    <row r="10262" spans="1:19">
      <c r="A10262" t="s">
        <v>21493</v>
      </c>
      <c r="B10262" s="4">
        <v>45135</v>
      </c>
      <c r="C10262" s="2">
        <v>108601.8</v>
      </c>
      <c r="D10262" t="s">
        <v>849</v>
      </c>
      <c r="E10262" t="s">
        <v>853</v>
      </c>
      <c r="F10262" t="s">
        <v>9</v>
      </c>
      <c r="G10262" t="s">
        <v>31</v>
      </c>
      <c r="H10262" t="s">
        <v>467</v>
      </c>
      <c r="J10262" t="s">
        <v>21494</v>
      </c>
      <c r="K10262" t="str">
        <f>IF(COUNTIF(Customers!A:A, H10262)&gt;0, "Valid", "Invalid")</f>
        <v>Valid</v>
      </c>
      <c r="L10262" t="str">
        <f t="shared" si="800"/>
        <v>7</v>
      </c>
      <c r="M10262" t="str">
        <f t="shared" si="801"/>
        <v>2023</v>
      </c>
      <c r="N10262">
        <f t="shared" si="802"/>
        <v>108601.8</v>
      </c>
      <c r="O10262">
        <f t="shared" si="803"/>
        <v>108601.8</v>
      </c>
      <c r="P10262" t="str">
        <f t="shared" si="804"/>
        <v/>
      </c>
      <c r="Q10262" s="48" t="str">
        <f>IF(O10262="","",
   IF(OR(O10262&lt;EDA_Outlier_Analysis!$C$10, O10262&gt;EDA_Outlier_Analysis!$C$11),
      "Outlier",
      "Normal"))</f>
        <v>Normal</v>
      </c>
      <c r="R10262" t="str">
        <f>IF(P10262="","",
   IF(OR(P10262 &lt; EDA_Outlier_Analysis!$F$7, P10262 &gt; EDA_Outlier_Analysis!$F$8),
      "Outlier",
      "Normal"))</f>
        <v/>
      </c>
      <c r="S10262" t="str">
        <f>IF(N10262="","",
   IF(OR(N10262 &lt;EDA_Outlier_Analysis!$I$10, N10262 &gt; EDA_Outlier_Analysis!$I$11),
      "Outlier",
      "Normal"))</f>
        <v>Normal</v>
      </c>
    </row>
    <row r="10263" spans="1:19">
      <c r="A10263" t="s">
        <v>21495</v>
      </c>
      <c r="B10263" s="4">
        <v>45252</v>
      </c>
      <c r="C10263" s="2">
        <v>291555.84000000003</v>
      </c>
      <c r="D10263" t="s">
        <v>849</v>
      </c>
      <c r="E10263" t="s">
        <v>853</v>
      </c>
      <c r="F10263" t="s">
        <v>10</v>
      </c>
      <c r="G10263" t="s">
        <v>31</v>
      </c>
      <c r="H10263" t="s">
        <v>145</v>
      </c>
      <c r="J10263" t="s">
        <v>21496</v>
      </c>
      <c r="K10263" t="str">
        <f>IF(COUNTIF(Customers!A:A, H10263)&gt;0, "Valid", "Invalid")</f>
        <v>Valid</v>
      </c>
      <c r="L10263" t="str">
        <f t="shared" si="800"/>
        <v>11</v>
      </c>
      <c r="M10263" t="str">
        <f t="shared" si="801"/>
        <v>2023</v>
      </c>
      <c r="N10263">
        <f t="shared" si="802"/>
        <v>291555.84000000003</v>
      </c>
      <c r="O10263">
        <f t="shared" si="803"/>
        <v>291555.84000000003</v>
      </c>
      <c r="P10263" t="str">
        <f t="shared" si="804"/>
        <v/>
      </c>
      <c r="Q10263" s="48" t="str">
        <f>IF(O10263="","",
   IF(OR(O10263&lt;EDA_Outlier_Analysis!$C$10, O10263&gt;EDA_Outlier_Analysis!$C$11),
      "Outlier",
      "Normal"))</f>
        <v>Normal</v>
      </c>
      <c r="R10263" t="str">
        <f>IF(P10263="","",
   IF(OR(P10263 &lt; EDA_Outlier_Analysis!$F$7, P10263 &gt; EDA_Outlier_Analysis!$F$8),
      "Outlier",
      "Normal"))</f>
        <v/>
      </c>
      <c r="S10263" t="str">
        <f>IF(N10263="","",
   IF(OR(N10263 &lt;EDA_Outlier_Analysis!$I$10, N10263 &gt; EDA_Outlier_Analysis!$I$11),
      "Outlier",
      "Normal"))</f>
        <v>Normal</v>
      </c>
    </row>
    <row r="10264" spans="1:19">
      <c r="A10264" t="s">
        <v>21497</v>
      </c>
      <c r="B10264" s="4">
        <v>44692</v>
      </c>
      <c r="C10264" s="2">
        <v>169782.82</v>
      </c>
      <c r="D10264" t="s">
        <v>849</v>
      </c>
      <c r="E10264" t="s">
        <v>868</v>
      </c>
      <c r="F10264" t="s">
        <v>10</v>
      </c>
      <c r="G10264" t="s">
        <v>24</v>
      </c>
      <c r="H10264" t="s">
        <v>65</v>
      </c>
      <c r="J10264" t="s">
        <v>21498</v>
      </c>
      <c r="K10264" t="str">
        <f>IF(COUNTIF(Customers!A:A, H10264)&gt;0, "Valid", "Invalid")</f>
        <v>Valid</v>
      </c>
      <c r="L10264" t="str">
        <f t="shared" si="800"/>
        <v>5</v>
      </c>
      <c r="M10264" t="str">
        <f t="shared" si="801"/>
        <v>2022</v>
      </c>
      <c r="N10264">
        <f t="shared" si="802"/>
        <v>169782.82</v>
      </c>
      <c r="O10264">
        <f t="shared" si="803"/>
        <v>169782.82</v>
      </c>
      <c r="P10264" t="str">
        <f t="shared" si="804"/>
        <v/>
      </c>
      <c r="Q10264" s="48" t="str">
        <f>IF(O10264="","",
   IF(OR(O10264&lt;EDA_Outlier_Analysis!$C$10, O10264&gt;EDA_Outlier_Analysis!$C$11),
      "Outlier",
      "Normal"))</f>
        <v>Normal</v>
      </c>
      <c r="R10264" t="str">
        <f>IF(P10264="","",
   IF(OR(P10264 &lt; EDA_Outlier_Analysis!$F$7, P10264 &gt; EDA_Outlier_Analysis!$F$8),
      "Outlier",
      "Normal"))</f>
        <v/>
      </c>
      <c r="S10264" t="str">
        <f>IF(N10264="","",
   IF(OR(N10264 &lt;EDA_Outlier_Analysis!$I$10, N10264 &gt; EDA_Outlier_Analysis!$I$11),
      "Outlier",
      "Normal"))</f>
        <v>Normal</v>
      </c>
    </row>
    <row r="10265" spans="1:19">
      <c r="A10265" t="s">
        <v>21499</v>
      </c>
      <c r="B10265" s="4">
        <v>45229</v>
      </c>
      <c r="C10265" s="2">
        <v>215215.34</v>
      </c>
      <c r="D10265" t="s">
        <v>849</v>
      </c>
      <c r="E10265" t="s">
        <v>868</v>
      </c>
      <c r="F10265" t="s">
        <v>10</v>
      </c>
      <c r="G10265" t="s">
        <v>34</v>
      </c>
      <c r="H10265" t="s">
        <v>57</v>
      </c>
      <c r="J10265" t="s">
        <v>21500</v>
      </c>
      <c r="K10265" t="str">
        <f>IF(COUNTIF(Customers!A:A, H10265)&gt;0, "Valid", "Invalid")</f>
        <v>Valid</v>
      </c>
      <c r="L10265" t="str">
        <f t="shared" si="800"/>
        <v>10</v>
      </c>
      <c r="M10265" t="str">
        <f t="shared" si="801"/>
        <v>2023</v>
      </c>
      <c r="N10265">
        <f t="shared" si="802"/>
        <v>215215.34</v>
      </c>
      <c r="O10265">
        <f t="shared" si="803"/>
        <v>215215.34</v>
      </c>
      <c r="P10265" t="str">
        <f t="shared" si="804"/>
        <v/>
      </c>
      <c r="Q10265" s="48" t="str">
        <f>IF(O10265="","",
   IF(OR(O10265&lt;EDA_Outlier_Analysis!$C$10, O10265&gt;EDA_Outlier_Analysis!$C$11),
      "Outlier",
      "Normal"))</f>
        <v>Normal</v>
      </c>
      <c r="R10265" t="str">
        <f>IF(P10265="","",
   IF(OR(P10265 &lt; EDA_Outlier_Analysis!$F$7, P10265 &gt; EDA_Outlier_Analysis!$F$8),
      "Outlier",
      "Normal"))</f>
        <v/>
      </c>
      <c r="S10265" t="str">
        <f>IF(N10265="","",
   IF(OR(N10265 &lt;EDA_Outlier_Analysis!$I$10, N10265 &gt; EDA_Outlier_Analysis!$I$11),
      "Outlier",
      "Normal"))</f>
        <v>Normal</v>
      </c>
    </row>
    <row r="10266" spans="1:19">
      <c r="A10266" t="s">
        <v>21501</v>
      </c>
      <c r="B10266" s="4">
        <v>44975</v>
      </c>
      <c r="C10266" s="2">
        <v>124090.66</v>
      </c>
      <c r="D10266" t="s">
        <v>849</v>
      </c>
      <c r="E10266" t="s">
        <v>850</v>
      </c>
      <c r="F10266" t="s">
        <v>10</v>
      </c>
      <c r="G10266" t="s">
        <v>20</v>
      </c>
      <c r="H10266" t="s">
        <v>207</v>
      </c>
      <c r="J10266" t="s">
        <v>21502</v>
      </c>
      <c r="K10266" t="str">
        <f>IF(COUNTIF(Customers!A:A, H10266)&gt;0, "Valid", "Invalid")</f>
        <v>Valid</v>
      </c>
      <c r="L10266" t="str">
        <f t="shared" si="800"/>
        <v>2</v>
      </c>
      <c r="M10266" t="str">
        <f t="shared" si="801"/>
        <v>2023</v>
      </c>
      <c r="N10266">
        <f t="shared" si="802"/>
        <v>124090.66</v>
      </c>
      <c r="O10266">
        <f t="shared" si="803"/>
        <v>124090.66</v>
      </c>
      <c r="P10266" t="str">
        <f t="shared" si="804"/>
        <v/>
      </c>
      <c r="Q10266" s="48" t="str">
        <f>IF(O10266="","",
   IF(OR(O10266&lt;EDA_Outlier_Analysis!$C$10, O10266&gt;EDA_Outlier_Analysis!$C$11),
      "Outlier",
      "Normal"))</f>
        <v>Normal</v>
      </c>
      <c r="R10266" t="str">
        <f>IF(P10266="","",
   IF(OR(P10266 &lt; EDA_Outlier_Analysis!$F$7, P10266 &gt; EDA_Outlier_Analysis!$F$8),
      "Outlier",
      "Normal"))</f>
        <v/>
      </c>
      <c r="S10266" t="str">
        <f>IF(N10266="","",
   IF(OR(N10266 &lt;EDA_Outlier_Analysis!$I$10, N10266 &gt; EDA_Outlier_Analysis!$I$11),
      "Outlier",
      "Normal"))</f>
        <v>Normal</v>
      </c>
    </row>
    <row r="10267" spans="1:19">
      <c r="A10267" t="s">
        <v>21503</v>
      </c>
      <c r="B10267" s="4">
        <v>45148</v>
      </c>
      <c r="C10267" s="2">
        <v>169226.28</v>
      </c>
      <c r="D10267" t="s">
        <v>849</v>
      </c>
      <c r="E10267" t="s">
        <v>868</v>
      </c>
      <c r="F10267" t="s">
        <v>11</v>
      </c>
      <c r="G10267" t="s">
        <v>20</v>
      </c>
      <c r="H10267" t="s">
        <v>433</v>
      </c>
      <c r="J10267" t="s">
        <v>21504</v>
      </c>
      <c r="K10267" t="str">
        <f>IF(COUNTIF(Customers!A:A, H10267)&gt;0, "Valid", "Invalid")</f>
        <v>Valid</v>
      </c>
      <c r="L10267" t="str">
        <f t="shared" si="800"/>
        <v>8</v>
      </c>
      <c r="M10267" t="str">
        <f t="shared" si="801"/>
        <v>2023</v>
      </c>
      <c r="N10267">
        <f t="shared" si="802"/>
        <v>169226.28</v>
      </c>
      <c r="O10267">
        <f t="shared" si="803"/>
        <v>169226.28</v>
      </c>
      <c r="P10267" t="str">
        <f t="shared" si="804"/>
        <v/>
      </c>
      <c r="Q10267" s="48" t="str">
        <f>IF(O10267="","",
   IF(OR(O10267&lt;EDA_Outlier_Analysis!$C$10, O10267&gt;EDA_Outlier_Analysis!$C$11),
      "Outlier",
      "Normal"))</f>
        <v>Normal</v>
      </c>
      <c r="R10267" t="str">
        <f>IF(P10267="","",
   IF(OR(P10267 &lt; EDA_Outlier_Analysis!$F$7, P10267 &gt; EDA_Outlier_Analysis!$F$8),
      "Outlier",
      "Normal"))</f>
        <v/>
      </c>
      <c r="S10267" t="str">
        <f>IF(N10267="","",
   IF(OR(N10267 &lt;EDA_Outlier_Analysis!$I$10, N10267 &gt; EDA_Outlier_Analysis!$I$11),
      "Outlier",
      "Normal"))</f>
        <v>Normal</v>
      </c>
    </row>
    <row r="10268" spans="1:19">
      <c r="A10268" t="s">
        <v>21505</v>
      </c>
      <c r="B10268" s="4">
        <v>44967</v>
      </c>
      <c r="C10268" s="2">
        <v>122984.16</v>
      </c>
      <c r="D10268" t="s">
        <v>849</v>
      </c>
      <c r="E10268" t="s">
        <v>853</v>
      </c>
      <c r="F10268" t="s">
        <v>11</v>
      </c>
      <c r="G10268" t="s">
        <v>31</v>
      </c>
      <c r="H10268" t="s">
        <v>305</v>
      </c>
      <c r="J10268" t="s">
        <v>21506</v>
      </c>
      <c r="K10268" t="str">
        <f>IF(COUNTIF(Customers!A:A, H10268)&gt;0, "Valid", "Invalid")</f>
        <v>Valid</v>
      </c>
      <c r="L10268" t="str">
        <f t="shared" si="800"/>
        <v>2</v>
      </c>
      <c r="M10268" t="str">
        <f t="shared" si="801"/>
        <v>2023</v>
      </c>
      <c r="N10268">
        <f t="shared" si="802"/>
        <v>122984.16</v>
      </c>
      <c r="O10268">
        <f t="shared" si="803"/>
        <v>122984.16</v>
      </c>
      <c r="P10268" t="str">
        <f t="shared" si="804"/>
        <v/>
      </c>
      <c r="Q10268" s="48" t="str">
        <f>IF(O10268="","",
   IF(OR(O10268&lt;EDA_Outlier_Analysis!$C$10, O10268&gt;EDA_Outlier_Analysis!$C$11),
      "Outlier",
      "Normal"))</f>
        <v>Normal</v>
      </c>
      <c r="R10268" t="str">
        <f>IF(P10268="","",
   IF(OR(P10268 &lt; EDA_Outlier_Analysis!$F$7, P10268 &gt; EDA_Outlier_Analysis!$F$8),
      "Outlier",
      "Normal"))</f>
        <v/>
      </c>
      <c r="S10268" t="str">
        <f>IF(N10268="","",
   IF(OR(N10268 &lt;EDA_Outlier_Analysis!$I$10, N10268 &gt; EDA_Outlier_Analysis!$I$11),
      "Outlier",
      "Normal"))</f>
        <v>Normal</v>
      </c>
    </row>
    <row r="10269" spans="1:19">
      <c r="A10269" t="s">
        <v>21507</v>
      </c>
      <c r="B10269" s="4">
        <v>44625</v>
      </c>
      <c r="C10269" s="2">
        <v>125969.41</v>
      </c>
      <c r="D10269" t="s">
        <v>849</v>
      </c>
      <c r="E10269" t="s">
        <v>850</v>
      </c>
      <c r="F10269" t="s">
        <v>9</v>
      </c>
      <c r="G10269" t="s">
        <v>24</v>
      </c>
      <c r="H10269" t="s">
        <v>587</v>
      </c>
      <c r="J10269" t="s">
        <v>21508</v>
      </c>
      <c r="K10269" t="str">
        <f>IF(COUNTIF(Customers!A:A, H10269)&gt;0, "Valid", "Invalid")</f>
        <v>Valid</v>
      </c>
      <c r="L10269" t="str">
        <f t="shared" si="800"/>
        <v>3</v>
      </c>
      <c r="M10269" t="str">
        <f t="shared" si="801"/>
        <v>2022</v>
      </c>
      <c r="N10269">
        <f t="shared" si="802"/>
        <v>125969.41</v>
      </c>
      <c r="O10269">
        <f t="shared" si="803"/>
        <v>125969.41</v>
      </c>
      <c r="P10269" t="str">
        <f t="shared" si="804"/>
        <v/>
      </c>
      <c r="Q10269" s="48" t="str">
        <f>IF(O10269="","",
   IF(OR(O10269&lt;EDA_Outlier_Analysis!$C$10, O10269&gt;EDA_Outlier_Analysis!$C$11),
      "Outlier",
      "Normal"))</f>
        <v>Normal</v>
      </c>
      <c r="R10269" t="str">
        <f>IF(P10269="","",
   IF(OR(P10269 &lt; EDA_Outlier_Analysis!$F$7, P10269 &gt; EDA_Outlier_Analysis!$F$8),
      "Outlier",
      "Normal"))</f>
        <v/>
      </c>
      <c r="S10269" t="str">
        <f>IF(N10269="","",
   IF(OR(N10269 &lt;EDA_Outlier_Analysis!$I$10, N10269 &gt; EDA_Outlier_Analysis!$I$11),
      "Outlier",
      "Normal"))</f>
        <v>Normal</v>
      </c>
    </row>
    <row r="10270" spans="1:19">
      <c r="A10270" t="s">
        <v>21509</v>
      </c>
      <c r="B10270" s="4">
        <v>44738</v>
      </c>
      <c r="C10270" s="2">
        <v>-45144.15</v>
      </c>
      <c r="D10270" t="s">
        <v>840</v>
      </c>
      <c r="E10270" t="s">
        <v>845</v>
      </c>
      <c r="F10270" t="s">
        <v>11</v>
      </c>
      <c r="G10270" t="s">
        <v>24</v>
      </c>
      <c r="I10270" t="s">
        <v>1132</v>
      </c>
      <c r="J10270" t="s">
        <v>21510</v>
      </c>
      <c r="K10270" t="str">
        <f>IF(COUNTIF(Customers!A:A, H10270)&gt;0, "Valid", "Invalid")</f>
        <v>Invalid</v>
      </c>
      <c r="L10270" t="str">
        <f t="shared" si="800"/>
        <v>6</v>
      </c>
      <c r="M10270" t="str">
        <f t="shared" si="801"/>
        <v>2022</v>
      </c>
      <c r="N10270">
        <f t="shared" si="802"/>
        <v>-45144.15</v>
      </c>
      <c r="O10270" t="str">
        <f t="shared" si="803"/>
        <v/>
      </c>
      <c r="P10270">
        <f t="shared" si="804"/>
        <v>45144.15</v>
      </c>
      <c r="Q10270" s="48" t="str">
        <f>IF(O10270="","",
   IF(OR(O10270&lt;EDA_Outlier_Analysis!$C$10, O10270&gt;EDA_Outlier_Analysis!$C$11),
      "Outlier",
      "Normal"))</f>
        <v/>
      </c>
      <c r="R10270" t="str">
        <f>IF(P10270="","",
   IF(OR(P10270 &lt; EDA_Outlier_Analysis!$F$7, P10270 &gt; EDA_Outlier_Analysis!$F$8),
      "Outlier",
      "Normal"))</f>
        <v>Normal</v>
      </c>
      <c r="S10270" t="str">
        <f>IF(N10270="","",
   IF(OR(N10270 &lt;EDA_Outlier_Analysis!$I$10, N10270 &gt; EDA_Outlier_Analysis!$I$11),
      "Outlier",
      "Normal"))</f>
        <v>Normal</v>
      </c>
    </row>
    <row r="10271" spans="1:19">
      <c r="A10271" t="s">
        <v>21511</v>
      </c>
      <c r="B10271" s="4">
        <v>45103</v>
      </c>
      <c r="C10271" s="2">
        <v>-30029.97</v>
      </c>
      <c r="D10271" t="s">
        <v>840</v>
      </c>
      <c r="E10271" t="s">
        <v>864</v>
      </c>
      <c r="F10271" t="s">
        <v>10</v>
      </c>
      <c r="G10271" t="s">
        <v>20</v>
      </c>
      <c r="I10271" t="s">
        <v>1767</v>
      </c>
      <c r="J10271" t="s">
        <v>21512</v>
      </c>
      <c r="K10271" t="str">
        <f>IF(COUNTIF(Customers!A:A, H10271)&gt;0, "Valid", "Invalid")</f>
        <v>Invalid</v>
      </c>
      <c r="L10271" t="str">
        <f t="shared" si="800"/>
        <v>6</v>
      </c>
      <c r="M10271" t="str">
        <f t="shared" si="801"/>
        <v>2023</v>
      </c>
      <c r="N10271">
        <f t="shared" si="802"/>
        <v>-30029.97</v>
      </c>
      <c r="O10271" t="str">
        <f t="shared" si="803"/>
        <v/>
      </c>
      <c r="P10271">
        <f t="shared" si="804"/>
        <v>30029.97</v>
      </c>
      <c r="Q10271" s="48" t="str">
        <f>IF(O10271="","",
   IF(OR(O10271&lt;EDA_Outlier_Analysis!$C$10, O10271&gt;EDA_Outlier_Analysis!$C$11),
      "Outlier",
      "Normal"))</f>
        <v/>
      </c>
      <c r="R10271" t="str">
        <f>IF(P10271="","",
   IF(OR(P10271 &lt; EDA_Outlier_Analysis!$F$7, P10271 &gt; EDA_Outlier_Analysis!$F$8),
      "Outlier",
      "Normal"))</f>
        <v>Normal</v>
      </c>
      <c r="S10271" t="str">
        <f>IF(N10271="","",
   IF(OR(N10271 &lt;EDA_Outlier_Analysis!$I$10, N10271 &gt; EDA_Outlier_Analysis!$I$11),
      "Outlier",
      "Normal"))</f>
        <v>Normal</v>
      </c>
    </row>
    <row r="10272" spans="1:19">
      <c r="A10272" t="s">
        <v>21513</v>
      </c>
      <c r="B10272" s="4">
        <v>45247</v>
      </c>
      <c r="C10272" s="2">
        <v>214440.93</v>
      </c>
      <c r="D10272" t="s">
        <v>849</v>
      </c>
      <c r="E10272" t="s">
        <v>853</v>
      </c>
      <c r="F10272" t="s">
        <v>9</v>
      </c>
      <c r="G10272" t="s">
        <v>20</v>
      </c>
      <c r="H10272" t="s">
        <v>739</v>
      </c>
      <c r="J10272" t="s">
        <v>21514</v>
      </c>
      <c r="K10272" t="str">
        <f>IF(COUNTIF(Customers!A:A, H10272)&gt;0, "Valid", "Invalid")</f>
        <v>Valid</v>
      </c>
      <c r="L10272" t="str">
        <f t="shared" si="800"/>
        <v>11</v>
      </c>
      <c r="M10272" t="str">
        <f t="shared" si="801"/>
        <v>2023</v>
      </c>
      <c r="N10272">
        <f t="shared" si="802"/>
        <v>214440.93</v>
      </c>
      <c r="O10272">
        <f t="shared" si="803"/>
        <v>214440.93</v>
      </c>
      <c r="P10272" t="str">
        <f t="shared" si="804"/>
        <v/>
      </c>
      <c r="Q10272" s="48" t="str">
        <f>IF(O10272="","",
   IF(OR(O10272&lt;EDA_Outlier_Analysis!$C$10, O10272&gt;EDA_Outlier_Analysis!$C$11),
      "Outlier",
      "Normal"))</f>
        <v>Normal</v>
      </c>
      <c r="R10272" t="str">
        <f>IF(P10272="","",
   IF(OR(P10272 &lt; EDA_Outlier_Analysis!$F$7, P10272 &gt; EDA_Outlier_Analysis!$F$8),
      "Outlier",
      "Normal"))</f>
        <v/>
      </c>
      <c r="S10272" t="str">
        <f>IF(N10272="","",
   IF(OR(N10272 &lt;EDA_Outlier_Analysis!$I$10, N10272 &gt; EDA_Outlier_Analysis!$I$11),
      "Outlier",
      "Normal"))</f>
        <v>Normal</v>
      </c>
    </row>
    <row r="10273" spans="1:19">
      <c r="A10273" t="s">
        <v>21515</v>
      </c>
      <c r="B10273" s="4">
        <v>44984</v>
      </c>
      <c r="C10273" s="2">
        <v>-47498.68</v>
      </c>
      <c r="D10273" t="s">
        <v>840</v>
      </c>
      <c r="E10273" t="s">
        <v>905</v>
      </c>
      <c r="F10273" t="s">
        <v>10</v>
      </c>
      <c r="G10273" t="s">
        <v>20</v>
      </c>
      <c r="I10273" t="s">
        <v>1284</v>
      </c>
      <c r="J10273" t="s">
        <v>21516</v>
      </c>
      <c r="K10273" t="str">
        <f>IF(COUNTIF(Customers!A:A, H10273)&gt;0, "Valid", "Invalid")</f>
        <v>Invalid</v>
      </c>
      <c r="L10273" t="str">
        <f t="shared" si="800"/>
        <v>2</v>
      </c>
      <c r="M10273" t="str">
        <f t="shared" si="801"/>
        <v>2023</v>
      </c>
      <c r="N10273">
        <f t="shared" si="802"/>
        <v>-47498.68</v>
      </c>
      <c r="O10273" t="str">
        <f t="shared" si="803"/>
        <v/>
      </c>
      <c r="P10273">
        <f t="shared" si="804"/>
        <v>47498.68</v>
      </c>
      <c r="Q10273" s="48" t="str">
        <f>IF(O10273="","",
   IF(OR(O10273&lt;EDA_Outlier_Analysis!$C$10, O10273&gt;EDA_Outlier_Analysis!$C$11),
      "Outlier",
      "Normal"))</f>
        <v/>
      </c>
      <c r="R10273" t="str">
        <f>IF(P10273="","",
   IF(OR(P10273 &lt; EDA_Outlier_Analysis!$F$7, P10273 &gt; EDA_Outlier_Analysis!$F$8),
      "Outlier",
      "Normal"))</f>
        <v>Normal</v>
      </c>
      <c r="S10273" t="str">
        <f>IF(N10273="","",
   IF(OR(N10273 &lt;EDA_Outlier_Analysis!$I$10, N10273 &gt; EDA_Outlier_Analysis!$I$11),
      "Outlier",
      "Normal"))</f>
        <v>Normal</v>
      </c>
    </row>
    <row r="10274" spans="1:19">
      <c r="A10274" t="s">
        <v>21517</v>
      </c>
      <c r="B10274" s="4">
        <v>44686</v>
      </c>
      <c r="C10274" s="2">
        <v>188009.24</v>
      </c>
      <c r="D10274" t="s">
        <v>849</v>
      </c>
      <c r="E10274" t="s">
        <v>853</v>
      </c>
      <c r="F10274" t="s">
        <v>11</v>
      </c>
      <c r="G10274" t="s">
        <v>20</v>
      </c>
      <c r="H10274" t="s">
        <v>529</v>
      </c>
      <c r="J10274" t="s">
        <v>21518</v>
      </c>
      <c r="K10274" t="str">
        <f>IF(COUNTIF(Customers!A:A, H10274)&gt;0, "Valid", "Invalid")</f>
        <v>Valid</v>
      </c>
      <c r="L10274" t="str">
        <f t="shared" si="800"/>
        <v>5</v>
      </c>
      <c r="M10274" t="str">
        <f t="shared" si="801"/>
        <v>2022</v>
      </c>
      <c r="N10274">
        <f t="shared" si="802"/>
        <v>188009.24</v>
      </c>
      <c r="O10274">
        <f t="shared" si="803"/>
        <v>188009.24</v>
      </c>
      <c r="P10274" t="str">
        <f t="shared" si="804"/>
        <v/>
      </c>
      <c r="Q10274" s="48" t="str">
        <f>IF(O10274="","",
   IF(OR(O10274&lt;EDA_Outlier_Analysis!$C$10, O10274&gt;EDA_Outlier_Analysis!$C$11),
      "Outlier",
      "Normal"))</f>
        <v>Normal</v>
      </c>
      <c r="R10274" t="str">
        <f>IF(P10274="","",
   IF(OR(P10274 &lt; EDA_Outlier_Analysis!$F$7, P10274 &gt; EDA_Outlier_Analysis!$F$8),
      "Outlier",
      "Normal"))</f>
        <v/>
      </c>
      <c r="S10274" t="str">
        <f>IF(N10274="","",
   IF(OR(N10274 &lt;EDA_Outlier_Analysis!$I$10, N10274 &gt; EDA_Outlier_Analysis!$I$11),
      "Outlier",
      "Normal"))</f>
        <v>Normal</v>
      </c>
    </row>
    <row r="10275" spans="1:19">
      <c r="A10275" t="s">
        <v>21519</v>
      </c>
      <c r="B10275" s="4">
        <v>44832</v>
      </c>
      <c r="C10275" s="2">
        <v>-16828.97</v>
      </c>
      <c r="D10275" t="s">
        <v>840</v>
      </c>
      <c r="E10275" t="s">
        <v>841</v>
      </c>
      <c r="F10275" t="s">
        <v>9</v>
      </c>
      <c r="G10275" t="s">
        <v>20</v>
      </c>
      <c r="I10275" t="s">
        <v>1317</v>
      </c>
      <c r="J10275" t="s">
        <v>21520</v>
      </c>
      <c r="K10275" t="str">
        <f>IF(COUNTIF(Customers!A:A, H10275)&gt;0, "Valid", "Invalid")</f>
        <v>Invalid</v>
      </c>
      <c r="L10275" t="str">
        <f t="shared" si="800"/>
        <v>9</v>
      </c>
      <c r="M10275" t="str">
        <f t="shared" si="801"/>
        <v>2022</v>
      </c>
      <c r="N10275">
        <f t="shared" si="802"/>
        <v>-16828.97</v>
      </c>
      <c r="O10275" t="str">
        <f t="shared" si="803"/>
        <v/>
      </c>
      <c r="P10275">
        <f t="shared" si="804"/>
        <v>16828.97</v>
      </c>
      <c r="Q10275" s="48" t="str">
        <f>IF(O10275="","",
   IF(OR(O10275&lt;EDA_Outlier_Analysis!$C$10, O10275&gt;EDA_Outlier_Analysis!$C$11),
      "Outlier",
      "Normal"))</f>
        <v/>
      </c>
      <c r="R10275" t="str">
        <f>IF(P10275="","",
   IF(OR(P10275 &lt; EDA_Outlier_Analysis!$F$7, P10275 &gt; EDA_Outlier_Analysis!$F$8),
      "Outlier",
      "Normal"))</f>
        <v>Outlier</v>
      </c>
      <c r="S10275" t="str">
        <f>IF(N10275="","",
   IF(OR(N10275 &lt;EDA_Outlier_Analysis!$I$10, N10275 &gt; EDA_Outlier_Analysis!$I$11),
      "Outlier",
      "Normal"))</f>
        <v>Normal</v>
      </c>
    </row>
    <row r="10276" spans="1:19">
      <c r="A10276" t="s">
        <v>21521</v>
      </c>
      <c r="B10276" s="4">
        <v>45143</v>
      </c>
      <c r="C10276" s="2">
        <v>162257.87</v>
      </c>
      <c r="D10276" t="s">
        <v>849</v>
      </c>
      <c r="E10276" t="s">
        <v>868</v>
      </c>
      <c r="F10276" t="s">
        <v>9</v>
      </c>
      <c r="G10276" t="s">
        <v>31</v>
      </c>
      <c r="H10276" t="s">
        <v>761</v>
      </c>
      <c r="J10276" t="s">
        <v>21522</v>
      </c>
      <c r="K10276" t="str">
        <f>IF(COUNTIF(Customers!A:A, H10276)&gt;0, "Valid", "Invalid")</f>
        <v>Valid</v>
      </c>
      <c r="L10276" t="str">
        <f t="shared" si="800"/>
        <v>8</v>
      </c>
      <c r="M10276" t="str">
        <f t="shared" si="801"/>
        <v>2023</v>
      </c>
      <c r="N10276">
        <f t="shared" si="802"/>
        <v>162257.87</v>
      </c>
      <c r="O10276">
        <f t="shared" si="803"/>
        <v>162257.87</v>
      </c>
      <c r="P10276" t="str">
        <f t="shared" si="804"/>
        <v/>
      </c>
      <c r="Q10276" s="48" t="str">
        <f>IF(O10276="","",
   IF(OR(O10276&lt;EDA_Outlier_Analysis!$C$10, O10276&gt;EDA_Outlier_Analysis!$C$11),
      "Outlier",
      "Normal"))</f>
        <v>Normal</v>
      </c>
      <c r="R10276" t="str">
        <f>IF(P10276="","",
   IF(OR(P10276 &lt; EDA_Outlier_Analysis!$F$7, P10276 &gt; EDA_Outlier_Analysis!$F$8),
      "Outlier",
      "Normal"))</f>
        <v/>
      </c>
      <c r="S10276" t="str">
        <f>IF(N10276="","",
   IF(OR(N10276 &lt;EDA_Outlier_Analysis!$I$10, N10276 &gt; EDA_Outlier_Analysis!$I$11),
      "Outlier",
      "Normal"))</f>
        <v>Normal</v>
      </c>
    </row>
    <row r="10277" spans="1:19">
      <c r="A10277" t="s">
        <v>21523</v>
      </c>
      <c r="B10277" s="4">
        <v>44584</v>
      </c>
      <c r="C10277" s="2">
        <v>-28012.240000000002</v>
      </c>
      <c r="D10277" t="s">
        <v>840</v>
      </c>
      <c r="E10277" t="s">
        <v>856</v>
      </c>
      <c r="F10277" t="s">
        <v>9</v>
      </c>
      <c r="G10277" t="s">
        <v>24</v>
      </c>
      <c r="I10277" t="s">
        <v>1545</v>
      </c>
      <c r="J10277" t="s">
        <v>21524</v>
      </c>
      <c r="K10277" t="str">
        <f>IF(COUNTIF(Customers!A:A, H10277)&gt;0, "Valid", "Invalid")</f>
        <v>Invalid</v>
      </c>
      <c r="L10277" t="str">
        <f t="shared" si="800"/>
        <v>1</v>
      </c>
      <c r="M10277" t="str">
        <f t="shared" si="801"/>
        <v>2022</v>
      </c>
      <c r="N10277">
        <f t="shared" si="802"/>
        <v>-28012.240000000002</v>
      </c>
      <c r="O10277" t="str">
        <f t="shared" si="803"/>
        <v/>
      </c>
      <c r="P10277">
        <f t="shared" si="804"/>
        <v>28012.240000000002</v>
      </c>
      <c r="Q10277" s="48" t="str">
        <f>IF(O10277="","",
   IF(OR(O10277&lt;EDA_Outlier_Analysis!$C$10, O10277&gt;EDA_Outlier_Analysis!$C$11),
      "Outlier",
      "Normal"))</f>
        <v/>
      </c>
      <c r="R10277" t="str">
        <f>IF(P10277="","",
   IF(OR(P10277 &lt; EDA_Outlier_Analysis!$F$7, P10277 &gt; EDA_Outlier_Analysis!$F$8),
      "Outlier",
      "Normal"))</f>
        <v>Normal</v>
      </c>
      <c r="S10277" t="str">
        <f>IF(N10277="","",
   IF(OR(N10277 &lt;EDA_Outlier_Analysis!$I$10, N10277 &gt; EDA_Outlier_Analysis!$I$11),
      "Outlier",
      "Normal"))</f>
        <v>Normal</v>
      </c>
    </row>
    <row r="10278" spans="1:19">
      <c r="A10278" t="s">
        <v>21525</v>
      </c>
      <c r="B10278" s="4">
        <v>44880</v>
      </c>
      <c r="C10278" s="2">
        <v>-51897.1</v>
      </c>
      <c r="D10278" t="s">
        <v>840</v>
      </c>
      <c r="E10278" t="s">
        <v>878</v>
      </c>
      <c r="F10278" t="s">
        <v>9</v>
      </c>
      <c r="G10278" t="s">
        <v>31</v>
      </c>
      <c r="I10278" t="s">
        <v>1800</v>
      </c>
      <c r="J10278" t="s">
        <v>21526</v>
      </c>
      <c r="K10278" t="str">
        <f>IF(COUNTIF(Customers!A:A, H10278)&gt;0, "Valid", "Invalid")</f>
        <v>Invalid</v>
      </c>
      <c r="L10278" t="str">
        <f t="shared" si="800"/>
        <v>11</v>
      </c>
      <c r="M10278" t="str">
        <f t="shared" si="801"/>
        <v>2022</v>
      </c>
      <c r="N10278">
        <f t="shared" si="802"/>
        <v>-51897.1</v>
      </c>
      <c r="O10278" t="str">
        <f t="shared" si="803"/>
        <v/>
      </c>
      <c r="P10278">
        <f t="shared" si="804"/>
        <v>51897.1</v>
      </c>
      <c r="Q10278" s="48" t="str">
        <f>IF(O10278="","",
   IF(OR(O10278&lt;EDA_Outlier_Analysis!$C$10, O10278&gt;EDA_Outlier_Analysis!$C$11),
      "Outlier",
      "Normal"))</f>
        <v/>
      </c>
      <c r="R10278" t="str">
        <f>IF(P10278="","",
   IF(OR(P10278 &lt; EDA_Outlier_Analysis!$F$7, P10278 &gt; EDA_Outlier_Analysis!$F$8),
      "Outlier",
      "Normal"))</f>
        <v>Normal</v>
      </c>
      <c r="S10278" t="str">
        <f>IF(N10278="","",
   IF(OR(N10278 &lt;EDA_Outlier_Analysis!$I$10, N10278 &gt; EDA_Outlier_Analysis!$I$11),
      "Outlier",
      "Normal"))</f>
        <v>Normal</v>
      </c>
    </row>
    <row r="10279" spans="1:19">
      <c r="A10279" t="s">
        <v>21527</v>
      </c>
      <c r="B10279" s="4">
        <v>45271</v>
      </c>
      <c r="C10279" s="2">
        <v>306763.51</v>
      </c>
      <c r="D10279" t="s">
        <v>849</v>
      </c>
      <c r="E10279" t="s">
        <v>850</v>
      </c>
      <c r="F10279" t="s">
        <v>11</v>
      </c>
      <c r="G10279" t="s">
        <v>34</v>
      </c>
      <c r="H10279" t="s">
        <v>121</v>
      </c>
      <c r="J10279" t="s">
        <v>21528</v>
      </c>
      <c r="K10279" t="str">
        <f>IF(COUNTIF(Customers!A:A, H10279)&gt;0, "Valid", "Invalid")</f>
        <v>Valid</v>
      </c>
      <c r="L10279" t="str">
        <f t="shared" si="800"/>
        <v>12</v>
      </c>
      <c r="M10279" t="str">
        <f t="shared" si="801"/>
        <v>2023</v>
      </c>
      <c r="N10279">
        <f t="shared" si="802"/>
        <v>306763.51</v>
      </c>
      <c r="O10279">
        <f t="shared" si="803"/>
        <v>306763.51</v>
      </c>
      <c r="P10279" t="str">
        <f t="shared" si="804"/>
        <v/>
      </c>
      <c r="Q10279" s="48" t="str">
        <f>IF(O10279="","",
   IF(OR(O10279&lt;EDA_Outlier_Analysis!$C$10, O10279&gt;EDA_Outlier_Analysis!$C$11),
      "Outlier",
      "Normal"))</f>
        <v>Outlier</v>
      </c>
      <c r="R10279" t="str">
        <f>IF(P10279="","",
   IF(OR(P10279 &lt; EDA_Outlier_Analysis!$F$7, P10279 &gt; EDA_Outlier_Analysis!$F$8),
      "Outlier",
      "Normal"))</f>
        <v/>
      </c>
      <c r="S10279" t="str">
        <f>IF(N10279="","",
   IF(OR(N10279 &lt;EDA_Outlier_Analysis!$I$10, N10279 &gt; EDA_Outlier_Analysis!$I$11),
      "Outlier",
      "Normal"))</f>
        <v>Normal</v>
      </c>
    </row>
    <row r="10280" spans="1:19">
      <c r="A10280" t="s">
        <v>21529</v>
      </c>
      <c r="B10280" s="4">
        <v>44937</v>
      </c>
      <c r="C10280" s="2">
        <v>-13058.61</v>
      </c>
      <c r="D10280" t="s">
        <v>840</v>
      </c>
      <c r="E10280" t="s">
        <v>878</v>
      </c>
      <c r="F10280" t="s">
        <v>11</v>
      </c>
      <c r="G10280" t="s">
        <v>34</v>
      </c>
      <c r="I10280" t="s">
        <v>1254</v>
      </c>
      <c r="J10280" t="s">
        <v>21530</v>
      </c>
      <c r="K10280" t="str">
        <f>IF(COUNTIF(Customers!A:A, H10280)&gt;0, "Valid", "Invalid")</f>
        <v>Invalid</v>
      </c>
      <c r="L10280" t="str">
        <f t="shared" si="800"/>
        <v>1</v>
      </c>
      <c r="M10280" t="str">
        <f t="shared" si="801"/>
        <v>2023</v>
      </c>
      <c r="N10280">
        <f t="shared" si="802"/>
        <v>-13058.61</v>
      </c>
      <c r="O10280" t="str">
        <f t="shared" si="803"/>
        <v/>
      </c>
      <c r="P10280">
        <f t="shared" si="804"/>
        <v>13058.61</v>
      </c>
      <c r="Q10280" s="48" t="str">
        <f>IF(O10280="","",
   IF(OR(O10280&lt;EDA_Outlier_Analysis!$C$10, O10280&gt;EDA_Outlier_Analysis!$C$11),
      "Outlier",
      "Normal"))</f>
        <v/>
      </c>
      <c r="R10280" t="str">
        <f>IF(P10280="","",
   IF(OR(P10280 &lt; EDA_Outlier_Analysis!$F$7, P10280 &gt; EDA_Outlier_Analysis!$F$8),
      "Outlier",
      "Normal"))</f>
        <v>Outlier</v>
      </c>
      <c r="S10280" t="str">
        <f>IF(N10280="","",
   IF(OR(N10280 &lt;EDA_Outlier_Analysis!$I$10, N10280 &gt; EDA_Outlier_Analysis!$I$11),
      "Outlier",
      "Normal"))</f>
        <v>Normal</v>
      </c>
    </row>
    <row r="10281" spans="1:19">
      <c r="A10281" t="s">
        <v>21531</v>
      </c>
      <c r="B10281" s="4">
        <v>44583</v>
      </c>
      <c r="C10281" s="2">
        <v>-47923.6</v>
      </c>
      <c r="D10281" t="s">
        <v>840</v>
      </c>
      <c r="E10281" t="s">
        <v>905</v>
      </c>
      <c r="F10281" t="s">
        <v>10</v>
      </c>
      <c r="G10281" t="s">
        <v>24</v>
      </c>
      <c r="I10281" t="s">
        <v>4929</v>
      </c>
      <c r="J10281" t="s">
        <v>21532</v>
      </c>
      <c r="K10281" t="str">
        <f>IF(COUNTIF(Customers!A:A, H10281)&gt;0, "Valid", "Invalid")</f>
        <v>Invalid</v>
      </c>
      <c r="L10281" t="str">
        <f t="shared" si="800"/>
        <v>1</v>
      </c>
      <c r="M10281" t="str">
        <f t="shared" si="801"/>
        <v>2022</v>
      </c>
      <c r="N10281">
        <f t="shared" si="802"/>
        <v>-47923.6</v>
      </c>
      <c r="O10281" t="str">
        <f t="shared" si="803"/>
        <v/>
      </c>
      <c r="P10281">
        <f t="shared" si="804"/>
        <v>47923.6</v>
      </c>
      <c r="Q10281" s="48" t="str">
        <f>IF(O10281="","",
   IF(OR(O10281&lt;EDA_Outlier_Analysis!$C$10, O10281&gt;EDA_Outlier_Analysis!$C$11),
      "Outlier",
      "Normal"))</f>
        <v/>
      </c>
      <c r="R10281" t="str">
        <f>IF(P10281="","",
   IF(OR(P10281 &lt; EDA_Outlier_Analysis!$F$7, P10281 &gt; EDA_Outlier_Analysis!$F$8),
      "Outlier",
      "Normal"))</f>
        <v>Normal</v>
      </c>
      <c r="S10281" t="str">
        <f>IF(N10281="","",
   IF(OR(N10281 &lt;EDA_Outlier_Analysis!$I$10, N10281 &gt; EDA_Outlier_Analysis!$I$11),
      "Outlier",
      "Normal"))</f>
        <v>Normal</v>
      </c>
    </row>
    <row r="10282" spans="1:19">
      <c r="A10282" t="s">
        <v>21533</v>
      </c>
      <c r="B10282" s="4">
        <v>45091</v>
      </c>
      <c r="C10282" s="2">
        <v>100014.97</v>
      </c>
      <c r="D10282" t="s">
        <v>849</v>
      </c>
      <c r="E10282" t="s">
        <v>868</v>
      </c>
      <c r="F10282" t="s">
        <v>9</v>
      </c>
      <c r="G10282" t="s">
        <v>20</v>
      </c>
      <c r="H10282" t="s">
        <v>557</v>
      </c>
      <c r="J10282" t="s">
        <v>21534</v>
      </c>
      <c r="K10282" t="str">
        <f>IF(COUNTIF(Customers!A:A, H10282)&gt;0, "Valid", "Invalid")</f>
        <v>Valid</v>
      </c>
      <c r="L10282" t="str">
        <f t="shared" si="800"/>
        <v>6</v>
      </c>
      <c r="M10282" t="str">
        <f t="shared" si="801"/>
        <v>2023</v>
      </c>
      <c r="N10282">
        <f t="shared" si="802"/>
        <v>100014.97</v>
      </c>
      <c r="O10282">
        <f t="shared" si="803"/>
        <v>100014.97</v>
      </c>
      <c r="P10282" t="str">
        <f t="shared" si="804"/>
        <v/>
      </c>
      <c r="Q10282" s="48" t="str">
        <f>IF(O10282="","",
   IF(OR(O10282&lt;EDA_Outlier_Analysis!$C$10, O10282&gt;EDA_Outlier_Analysis!$C$11),
      "Outlier",
      "Normal"))</f>
        <v>Normal</v>
      </c>
      <c r="R10282" t="str">
        <f>IF(P10282="","",
   IF(OR(P10282 &lt; EDA_Outlier_Analysis!$F$7, P10282 &gt; EDA_Outlier_Analysis!$F$8),
      "Outlier",
      "Normal"))</f>
        <v/>
      </c>
      <c r="S10282" t="str">
        <f>IF(N10282="","",
   IF(OR(N10282 &lt;EDA_Outlier_Analysis!$I$10, N10282 &gt; EDA_Outlier_Analysis!$I$11),
      "Outlier",
      "Normal"))</f>
        <v>Normal</v>
      </c>
    </row>
    <row r="10283" spans="1:19">
      <c r="A10283" t="s">
        <v>21535</v>
      </c>
      <c r="B10283" s="4">
        <v>44806</v>
      </c>
      <c r="C10283" s="2">
        <v>-37624.65</v>
      </c>
      <c r="D10283" t="s">
        <v>840</v>
      </c>
      <c r="E10283" t="s">
        <v>878</v>
      </c>
      <c r="F10283" t="s">
        <v>10</v>
      </c>
      <c r="G10283" t="s">
        <v>34</v>
      </c>
      <c r="I10283" t="s">
        <v>3502</v>
      </c>
      <c r="J10283" t="s">
        <v>21536</v>
      </c>
      <c r="K10283" t="str">
        <f>IF(COUNTIF(Customers!A:A, H10283)&gt;0, "Valid", "Invalid")</f>
        <v>Invalid</v>
      </c>
      <c r="L10283" t="str">
        <f t="shared" si="800"/>
        <v>9</v>
      </c>
      <c r="M10283" t="str">
        <f t="shared" si="801"/>
        <v>2022</v>
      </c>
      <c r="N10283">
        <f t="shared" si="802"/>
        <v>-37624.65</v>
      </c>
      <c r="O10283" t="str">
        <f t="shared" si="803"/>
        <v/>
      </c>
      <c r="P10283">
        <f t="shared" si="804"/>
        <v>37624.65</v>
      </c>
      <c r="Q10283" s="48" t="str">
        <f>IF(O10283="","",
   IF(OR(O10283&lt;EDA_Outlier_Analysis!$C$10, O10283&gt;EDA_Outlier_Analysis!$C$11),
      "Outlier",
      "Normal"))</f>
        <v/>
      </c>
      <c r="R10283" t="str">
        <f>IF(P10283="","",
   IF(OR(P10283 &lt; EDA_Outlier_Analysis!$F$7, P10283 &gt; EDA_Outlier_Analysis!$F$8),
      "Outlier",
      "Normal"))</f>
        <v>Normal</v>
      </c>
      <c r="S10283" t="str">
        <f>IF(N10283="","",
   IF(OR(N10283 &lt;EDA_Outlier_Analysis!$I$10, N10283 &gt; EDA_Outlier_Analysis!$I$11),
      "Outlier",
      "Normal"))</f>
        <v>Normal</v>
      </c>
    </row>
    <row r="10284" spans="1:19">
      <c r="A10284" t="s">
        <v>21537</v>
      </c>
      <c r="B10284" s="4">
        <v>45060</v>
      </c>
      <c r="C10284" s="2">
        <v>26603.09</v>
      </c>
      <c r="D10284" t="s">
        <v>971</v>
      </c>
      <c r="E10284" t="s">
        <v>971</v>
      </c>
      <c r="F10284" t="s">
        <v>10</v>
      </c>
      <c r="G10284" t="s">
        <v>24</v>
      </c>
      <c r="J10284" t="s">
        <v>21538</v>
      </c>
      <c r="K10284" t="str">
        <f>IF(COUNTIF(Customers!A:A, H10284)&gt;0, "Valid", "Invalid")</f>
        <v>Invalid</v>
      </c>
      <c r="L10284" t="str">
        <f t="shared" si="800"/>
        <v>5</v>
      </c>
      <c r="M10284" t="str">
        <f t="shared" si="801"/>
        <v>2023</v>
      </c>
      <c r="N10284">
        <f t="shared" si="802"/>
        <v>-26603.09</v>
      </c>
      <c r="O10284" t="str">
        <f t="shared" si="803"/>
        <v/>
      </c>
      <c r="P10284" t="str">
        <f t="shared" si="804"/>
        <v/>
      </c>
      <c r="Q10284" s="48" t="str">
        <f>IF(O10284="","",
   IF(OR(O10284&lt;EDA_Outlier_Analysis!$C$10, O10284&gt;EDA_Outlier_Analysis!$C$11),
      "Outlier",
      "Normal"))</f>
        <v/>
      </c>
      <c r="R10284" t="str">
        <f>IF(P10284="","",
   IF(OR(P10284 &lt; EDA_Outlier_Analysis!$F$7, P10284 &gt; EDA_Outlier_Analysis!$F$8),
      "Outlier",
      "Normal"))</f>
        <v/>
      </c>
      <c r="S10284" t="str">
        <f>IF(N10284="","",
   IF(OR(N10284 &lt;EDA_Outlier_Analysis!$I$10, N10284 &gt; EDA_Outlier_Analysis!$I$11),
      "Outlier",
      "Normal"))</f>
        <v>Normal</v>
      </c>
    </row>
    <row r="10285" spans="1:19">
      <c r="A10285" t="s">
        <v>21539</v>
      </c>
      <c r="B10285" s="4">
        <v>45089</v>
      </c>
      <c r="C10285" s="2">
        <v>-2000</v>
      </c>
      <c r="D10285" t="s">
        <v>840</v>
      </c>
      <c r="E10285" t="s">
        <v>856</v>
      </c>
      <c r="F10285" t="s">
        <v>10</v>
      </c>
      <c r="G10285" t="s">
        <v>31</v>
      </c>
      <c r="I10285" t="s">
        <v>1112</v>
      </c>
      <c r="J10285" t="s">
        <v>21540</v>
      </c>
      <c r="K10285" t="str">
        <f>IF(COUNTIF(Customers!A:A, H10285)&gt;0, "Valid", "Invalid")</f>
        <v>Invalid</v>
      </c>
      <c r="L10285" t="str">
        <f t="shared" si="800"/>
        <v>6</v>
      </c>
      <c r="M10285" t="str">
        <f t="shared" si="801"/>
        <v>2023</v>
      </c>
      <c r="N10285">
        <f t="shared" si="802"/>
        <v>-2000</v>
      </c>
      <c r="O10285" t="str">
        <f t="shared" si="803"/>
        <v/>
      </c>
      <c r="P10285">
        <f t="shared" si="804"/>
        <v>2000</v>
      </c>
      <c r="Q10285" s="48" t="str">
        <f>IF(O10285="","",
   IF(OR(O10285&lt;EDA_Outlier_Analysis!$C$10, O10285&gt;EDA_Outlier_Analysis!$C$11),
      "Outlier",
      "Normal"))</f>
        <v/>
      </c>
      <c r="R10285" t="str">
        <f>IF(P10285="","",
   IF(OR(P10285 &lt; EDA_Outlier_Analysis!$F$7, P10285 &gt; EDA_Outlier_Analysis!$F$8),
      "Outlier",
      "Normal"))</f>
        <v>Outlier</v>
      </c>
      <c r="S10285" t="str">
        <f>IF(N10285="","",
   IF(OR(N10285 &lt;EDA_Outlier_Analysis!$I$10, N10285 &gt; EDA_Outlier_Analysis!$I$11),
      "Outlier",
      "Normal"))</f>
        <v>Normal</v>
      </c>
    </row>
    <row r="10286" spans="1:19">
      <c r="A10286" t="s">
        <v>21541</v>
      </c>
      <c r="B10286" s="4">
        <v>44776</v>
      </c>
      <c r="C10286" s="2">
        <v>180889.69</v>
      </c>
      <c r="D10286" t="s">
        <v>849</v>
      </c>
      <c r="E10286" t="s">
        <v>850</v>
      </c>
      <c r="F10286" t="s">
        <v>10</v>
      </c>
      <c r="G10286" t="s">
        <v>20</v>
      </c>
      <c r="H10286" t="s">
        <v>619</v>
      </c>
      <c r="J10286" t="s">
        <v>21542</v>
      </c>
      <c r="K10286" t="str">
        <f>IF(COUNTIF(Customers!A:A, H10286)&gt;0, "Valid", "Invalid")</f>
        <v>Valid</v>
      </c>
      <c r="L10286" t="str">
        <f t="shared" si="800"/>
        <v>8</v>
      </c>
      <c r="M10286" t="str">
        <f t="shared" si="801"/>
        <v>2022</v>
      </c>
      <c r="N10286">
        <f t="shared" si="802"/>
        <v>180889.69</v>
      </c>
      <c r="O10286">
        <f t="shared" si="803"/>
        <v>180889.69</v>
      </c>
      <c r="P10286" t="str">
        <f t="shared" si="804"/>
        <v/>
      </c>
      <c r="Q10286" s="48" t="str">
        <f>IF(O10286="","",
   IF(OR(O10286&lt;EDA_Outlier_Analysis!$C$10, O10286&gt;EDA_Outlier_Analysis!$C$11),
      "Outlier",
      "Normal"))</f>
        <v>Normal</v>
      </c>
      <c r="R10286" t="str">
        <f>IF(P10286="","",
   IF(OR(P10286 &lt; EDA_Outlier_Analysis!$F$7, P10286 &gt; EDA_Outlier_Analysis!$F$8),
      "Outlier",
      "Normal"))</f>
        <v/>
      </c>
      <c r="S10286" t="str">
        <f>IF(N10286="","",
   IF(OR(N10286 &lt;EDA_Outlier_Analysis!$I$10, N10286 &gt; EDA_Outlier_Analysis!$I$11),
      "Outlier",
      "Normal"))</f>
        <v>Normal</v>
      </c>
    </row>
    <row r="10287" spans="1:19">
      <c r="A10287" t="s">
        <v>21543</v>
      </c>
      <c r="B10287" s="4">
        <v>45018</v>
      </c>
      <c r="C10287" s="2">
        <v>134669.17000000001</v>
      </c>
      <c r="D10287" t="s">
        <v>849</v>
      </c>
      <c r="E10287" t="s">
        <v>853</v>
      </c>
      <c r="F10287" t="s">
        <v>11</v>
      </c>
      <c r="G10287" t="s">
        <v>34</v>
      </c>
      <c r="H10287" t="s">
        <v>481</v>
      </c>
      <c r="J10287" t="s">
        <v>21544</v>
      </c>
      <c r="K10287" t="str">
        <f>IF(COUNTIF(Customers!A:A, H10287)&gt;0, "Valid", "Invalid")</f>
        <v>Valid</v>
      </c>
      <c r="L10287" t="str">
        <f t="shared" si="800"/>
        <v>4</v>
      </c>
      <c r="M10287" t="str">
        <f t="shared" si="801"/>
        <v>2023</v>
      </c>
      <c r="N10287">
        <f t="shared" si="802"/>
        <v>134669.17000000001</v>
      </c>
      <c r="O10287">
        <f t="shared" si="803"/>
        <v>134669.17000000001</v>
      </c>
      <c r="P10287" t="str">
        <f t="shared" si="804"/>
        <v/>
      </c>
      <c r="Q10287" s="48" t="str">
        <f>IF(O10287="","",
   IF(OR(O10287&lt;EDA_Outlier_Analysis!$C$10, O10287&gt;EDA_Outlier_Analysis!$C$11),
      "Outlier",
      "Normal"))</f>
        <v>Normal</v>
      </c>
      <c r="R10287" t="str">
        <f>IF(P10287="","",
   IF(OR(P10287 &lt; EDA_Outlier_Analysis!$F$7, P10287 &gt; EDA_Outlier_Analysis!$F$8),
      "Outlier",
      "Normal"))</f>
        <v/>
      </c>
      <c r="S10287" t="str">
        <f>IF(N10287="","",
   IF(OR(N10287 &lt;EDA_Outlier_Analysis!$I$10, N10287 &gt; EDA_Outlier_Analysis!$I$11),
      "Outlier",
      "Normal"))</f>
        <v>Normal</v>
      </c>
    </row>
    <row r="10288" spans="1:19">
      <c r="A10288" t="s">
        <v>21545</v>
      </c>
      <c r="B10288" s="4">
        <v>44811</v>
      </c>
      <c r="C10288" s="2">
        <v>115315.73</v>
      </c>
      <c r="D10288" t="s">
        <v>849</v>
      </c>
      <c r="E10288" t="s">
        <v>853</v>
      </c>
      <c r="F10288" t="s">
        <v>9</v>
      </c>
      <c r="G10288" t="s">
        <v>31</v>
      </c>
      <c r="H10288" t="s">
        <v>157</v>
      </c>
      <c r="J10288" t="s">
        <v>21546</v>
      </c>
      <c r="K10288" t="str">
        <f>IF(COUNTIF(Customers!A:A, H10288)&gt;0, "Valid", "Invalid")</f>
        <v>Valid</v>
      </c>
      <c r="L10288" t="str">
        <f t="shared" si="800"/>
        <v>9</v>
      </c>
      <c r="M10288" t="str">
        <f t="shared" si="801"/>
        <v>2022</v>
      </c>
      <c r="N10288">
        <f t="shared" si="802"/>
        <v>115315.73</v>
      </c>
      <c r="O10288">
        <f t="shared" si="803"/>
        <v>115315.73</v>
      </c>
      <c r="P10288" t="str">
        <f t="shared" si="804"/>
        <v/>
      </c>
      <c r="Q10288" s="48" t="str">
        <f>IF(O10288="","",
   IF(OR(O10288&lt;EDA_Outlier_Analysis!$C$10, O10288&gt;EDA_Outlier_Analysis!$C$11),
      "Outlier",
      "Normal"))</f>
        <v>Normal</v>
      </c>
      <c r="R10288" t="str">
        <f>IF(P10288="","",
   IF(OR(P10288 &lt; EDA_Outlier_Analysis!$F$7, P10288 &gt; EDA_Outlier_Analysis!$F$8),
      "Outlier",
      "Normal"))</f>
        <v/>
      </c>
      <c r="S10288" t="str">
        <f>IF(N10288="","",
   IF(OR(N10288 &lt;EDA_Outlier_Analysis!$I$10, N10288 &gt; EDA_Outlier_Analysis!$I$11),
      "Outlier",
      "Normal"))</f>
        <v>Normal</v>
      </c>
    </row>
    <row r="10289" spans="1:19">
      <c r="A10289" t="s">
        <v>21547</v>
      </c>
      <c r="B10289" s="4">
        <v>44718</v>
      </c>
      <c r="C10289" s="2">
        <v>166600.45000000001</v>
      </c>
      <c r="D10289" t="s">
        <v>849</v>
      </c>
      <c r="E10289" t="s">
        <v>850</v>
      </c>
      <c r="F10289" t="s">
        <v>10</v>
      </c>
      <c r="G10289" t="s">
        <v>31</v>
      </c>
      <c r="H10289" t="s">
        <v>731</v>
      </c>
      <c r="J10289" t="s">
        <v>21548</v>
      </c>
      <c r="K10289" t="str">
        <f>IF(COUNTIF(Customers!A:A, H10289)&gt;0, "Valid", "Invalid")</f>
        <v>Valid</v>
      </c>
      <c r="L10289" t="str">
        <f t="shared" si="800"/>
        <v>6</v>
      </c>
      <c r="M10289" t="str">
        <f t="shared" si="801"/>
        <v>2022</v>
      </c>
      <c r="N10289">
        <f t="shared" si="802"/>
        <v>166600.45000000001</v>
      </c>
      <c r="O10289">
        <f t="shared" si="803"/>
        <v>166600.45000000001</v>
      </c>
      <c r="P10289" t="str">
        <f t="shared" si="804"/>
        <v/>
      </c>
      <c r="Q10289" s="48" t="str">
        <f>IF(O10289="","",
   IF(OR(O10289&lt;EDA_Outlier_Analysis!$C$10, O10289&gt;EDA_Outlier_Analysis!$C$11),
      "Outlier",
      "Normal"))</f>
        <v>Normal</v>
      </c>
      <c r="R10289" t="str">
        <f>IF(P10289="","",
   IF(OR(P10289 &lt; EDA_Outlier_Analysis!$F$7, P10289 &gt; EDA_Outlier_Analysis!$F$8),
      "Outlier",
      "Normal"))</f>
        <v/>
      </c>
      <c r="S10289" t="str">
        <f>IF(N10289="","",
   IF(OR(N10289 &lt;EDA_Outlier_Analysis!$I$10, N10289 &gt; EDA_Outlier_Analysis!$I$11),
      "Outlier",
      "Normal"))</f>
        <v>Normal</v>
      </c>
    </row>
    <row r="10290" spans="1:19">
      <c r="A10290" t="s">
        <v>21549</v>
      </c>
      <c r="B10290" s="4">
        <v>44877</v>
      </c>
      <c r="C10290" s="2">
        <v>115549.72</v>
      </c>
      <c r="D10290" t="s">
        <v>849</v>
      </c>
      <c r="E10290" t="s">
        <v>853</v>
      </c>
      <c r="F10290" t="s">
        <v>9</v>
      </c>
      <c r="G10290" t="s">
        <v>34</v>
      </c>
      <c r="H10290" t="s">
        <v>29</v>
      </c>
      <c r="J10290" t="s">
        <v>21550</v>
      </c>
      <c r="K10290" t="str">
        <f>IF(COUNTIF(Customers!A:A, H10290)&gt;0, "Valid", "Invalid")</f>
        <v>Valid</v>
      </c>
      <c r="L10290" t="str">
        <f t="shared" si="800"/>
        <v>11</v>
      </c>
      <c r="M10290" t="str">
        <f t="shared" si="801"/>
        <v>2022</v>
      </c>
      <c r="N10290">
        <f t="shared" si="802"/>
        <v>115549.72</v>
      </c>
      <c r="O10290">
        <f t="shared" si="803"/>
        <v>115549.72</v>
      </c>
      <c r="P10290" t="str">
        <f t="shared" si="804"/>
        <v/>
      </c>
      <c r="Q10290" s="48" t="str">
        <f>IF(O10290="","",
   IF(OR(O10290&lt;EDA_Outlier_Analysis!$C$10, O10290&gt;EDA_Outlier_Analysis!$C$11),
      "Outlier",
      "Normal"))</f>
        <v>Normal</v>
      </c>
      <c r="R10290" t="str">
        <f>IF(P10290="","",
   IF(OR(P10290 &lt; EDA_Outlier_Analysis!$F$7, P10290 &gt; EDA_Outlier_Analysis!$F$8),
      "Outlier",
      "Normal"))</f>
        <v/>
      </c>
      <c r="S10290" t="str">
        <f>IF(N10290="","",
   IF(OR(N10290 &lt;EDA_Outlier_Analysis!$I$10, N10290 &gt; EDA_Outlier_Analysis!$I$11),
      "Outlier",
      "Normal"))</f>
        <v>Normal</v>
      </c>
    </row>
    <row r="10291" spans="1:19">
      <c r="A10291" t="s">
        <v>21551</v>
      </c>
      <c r="B10291" s="4">
        <v>45199</v>
      </c>
      <c r="C10291" s="2">
        <v>92267.37</v>
      </c>
      <c r="D10291" t="s">
        <v>849</v>
      </c>
      <c r="E10291" t="s">
        <v>868</v>
      </c>
      <c r="F10291" t="s">
        <v>9</v>
      </c>
      <c r="G10291" t="s">
        <v>24</v>
      </c>
      <c r="H10291" t="s">
        <v>707</v>
      </c>
      <c r="J10291" t="s">
        <v>21552</v>
      </c>
      <c r="K10291" t="str">
        <f>IF(COUNTIF(Customers!A:A, H10291)&gt;0, "Valid", "Invalid")</f>
        <v>Valid</v>
      </c>
      <c r="L10291" t="str">
        <f t="shared" si="800"/>
        <v>9</v>
      </c>
      <c r="M10291" t="str">
        <f t="shared" si="801"/>
        <v>2023</v>
      </c>
      <c r="N10291">
        <f t="shared" si="802"/>
        <v>92267.37</v>
      </c>
      <c r="O10291">
        <f t="shared" si="803"/>
        <v>92267.37</v>
      </c>
      <c r="P10291" t="str">
        <f t="shared" si="804"/>
        <v/>
      </c>
      <c r="Q10291" s="48" t="str">
        <f>IF(O10291="","",
   IF(OR(O10291&lt;EDA_Outlier_Analysis!$C$10, O10291&gt;EDA_Outlier_Analysis!$C$11),
      "Outlier",
      "Normal"))</f>
        <v>Normal</v>
      </c>
      <c r="R10291" t="str">
        <f>IF(P10291="","",
   IF(OR(P10291 &lt; EDA_Outlier_Analysis!$F$7, P10291 &gt; EDA_Outlier_Analysis!$F$8),
      "Outlier",
      "Normal"))</f>
        <v/>
      </c>
      <c r="S10291" t="str">
        <f>IF(N10291="","",
   IF(OR(N10291 &lt;EDA_Outlier_Analysis!$I$10, N10291 &gt; EDA_Outlier_Analysis!$I$11),
      "Outlier",
      "Normal"))</f>
        <v>Normal</v>
      </c>
    </row>
    <row r="10292" spans="1:19">
      <c r="A10292" t="s">
        <v>21553</v>
      </c>
      <c r="B10292" s="4">
        <v>44972</v>
      </c>
      <c r="C10292" s="2">
        <v>128955.15</v>
      </c>
      <c r="D10292" t="s">
        <v>849</v>
      </c>
      <c r="E10292" t="s">
        <v>868</v>
      </c>
      <c r="F10292" t="s">
        <v>10</v>
      </c>
      <c r="G10292" t="s">
        <v>31</v>
      </c>
      <c r="H10292" t="s">
        <v>309</v>
      </c>
      <c r="J10292" t="s">
        <v>21554</v>
      </c>
      <c r="K10292" t="str">
        <f>IF(COUNTIF(Customers!A:A, H10292)&gt;0, "Valid", "Invalid")</f>
        <v>Valid</v>
      </c>
      <c r="L10292" t="str">
        <f t="shared" si="800"/>
        <v>2</v>
      </c>
      <c r="M10292" t="str">
        <f t="shared" si="801"/>
        <v>2023</v>
      </c>
      <c r="N10292">
        <f t="shared" si="802"/>
        <v>128955.15</v>
      </c>
      <c r="O10292">
        <f t="shared" si="803"/>
        <v>128955.15</v>
      </c>
      <c r="P10292" t="str">
        <f t="shared" si="804"/>
        <v/>
      </c>
      <c r="Q10292" s="48" t="str">
        <f>IF(O10292="","",
   IF(OR(O10292&lt;EDA_Outlier_Analysis!$C$10, O10292&gt;EDA_Outlier_Analysis!$C$11),
      "Outlier",
      "Normal"))</f>
        <v>Normal</v>
      </c>
      <c r="R10292" t="str">
        <f>IF(P10292="","",
   IF(OR(P10292 &lt; EDA_Outlier_Analysis!$F$7, P10292 &gt; EDA_Outlier_Analysis!$F$8),
      "Outlier",
      "Normal"))</f>
        <v/>
      </c>
      <c r="S10292" t="str">
        <f>IF(N10292="","",
   IF(OR(N10292 &lt;EDA_Outlier_Analysis!$I$10, N10292 &gt; EDA_Outlier_Analysis!$I$11),
      "Outlier",
      "Normal"))</f>
        <v>Normal</v>
      </c>
    </row>
    <row r="10293" spans="1:19">
      <c r="A10293" t="s">
        <v>21555</v>
      </c>
      <c r="B10293" s="4">
        <v>44670</v>
      </c>
      <c r="C10293" s="2">
        <v>155798.67000000001</v>
      </c>
      <c r="D10293" t="s">
        <v>849</v>
      </c>
      <c r="E10293" t="s">
        <v>868</v>
      </c>
      <c r="F10293" t="s">
        <v>10</v>
      </c>
      <c r="G10293" t="s">
        <v>20</v>
      </c>
      <c r="H10293" t="s">
        <v>739</v>
      </c>
      <c r="J10293" t="s">
        <v>21556</v>
      </c>
      <c r="K10293" t="str">
        <f>IF(COUNTIF(Customers!A:A, H10293)&gt;0, "Valid", "Invalid")</f>
        <v>Valid</v>
      </c>
      <c r="L10293" t="str">
        <f t="shared" si="800"/>
        <v>4</v>
      </c>
      <c r="M10293" t="str">
        <f t="shared" si="801"/>
        <v>2022</v>
      </c>
      <c r="N10293">
        <f t="shared" si="802"/>
        <v>155798.67000000001</v>
      </c>
      <c r="O10293">
        <f t="shared" si="803"/>
        <v>155798.67000000001</v>
      </c>
      <c r="P10293" t="str">
        <f t="shared" si="804"/>
        <v/>
      </c>
      <c r="Q10293" s="48" t="str">
        <f>IF(O10293="","",
   IF(OR(O10293&lt;EDA_Outlier_Analysis!$C$10, O10293&gt;EDA_Outlier_Analysis!$C$11),
      "Outlier",
      "Normal"))</f>
        <v>Normal</v>
      </c>
      <c r="R10293" t="str">
        <f>IF(P10293="","",
   IF(OR(P10293 &lt; EDA_Outlier_Analysis!$F$7, P10293 &gt; EDA_Outlier_Analysis!$F$8),
      "Outlier",
      "Normal"))</f>
        <v/>
      </c>
      <c r="S10293" t="str">
        <f>IF(N10293="","",
   IF(OR(N10293 &lt;EDA_Outlier_Analysis!$I$10, N10293 &gt; EDA_Outlier_Analysis!$I$11),
      "Outlier",
      "Normal"))</f>
        <v>Normal</v>
      </c>
    </row>
    <row r="10294" spans="1:19">
      <c r="A10294" t="s">
        <v>21557</v>
      </c>
      <c r="B10294" s="4">
        <v>45046</v>
      </c>
      <c r="C10294" s="2">
        <v>-91283.38</v>
      </c>
      <c r="D10294" t="s">
        <v>840</v>
      </c>
      <c r="E10294" t="s">
        <v>841</v>
      </c>
      <c r="F10294" t="s">
        <v>10</v>
      </c>
      <c r="G10294" t="s">
        <v>31</v>
      </c>
      <c r="I10294" t="s">
        <v>1317</v>
      </c>
      <c r="J10294" t="s">
        <v>21558</v>
      </c>
      <c r="K10294" t="str">
        <f>IF(COUNTIF(Customers!A:A, H10294)&gt;0, "Valid", "Invalid")</f>
        <v>Invalid</v>
      </c>
      <c r="L10294" t="str">
        <f t="shared" si="800"/>
        <v>4</v>
      </c>
      <c r="M10294" t="str">
        <f t="shared" si="801"/>
        <v>2023</v>
      </c>
      <c r="N10294">
        <f t="shared" si="802"/>
        <v>-91283.38</v>
      </c>
      <c r="O10294" t="str">
        <f t="shared" si="803"/>
        <v/>
      </c>
      <c r="P10294">
        <f t="shared" si="804"/>
        <v>91283.38</v>
      </c>
      <c r="Q10294" s="48" t="str">
        <f>IF(O10294="","",
   IF(OR(O10294&lt;EDA_Outlier_Analysis!$C$10, O10294&gt;EDA_Outlier_Analysis!$C$11),
      "Outlier",
      "Normal"))</f>
        <v/>
      </c>
      <c r="R10294" t="str">
        <f>IF(P10294="","",
   IF(OR(P10294 &lt; EDA_Outlier_Analysis!$F$7, P10294 &gt; EDA_Outlier_Analysis!$F$8),
      "Outlier",
      "Normal"))</f>
        <v>Outlier</v>
      </c>
      <c r="S10294" t="str">
        <f>IF(N10294="","",
   IF(OR(N10294 &lt;EDA_Outlier_Analysis!$I$10, N10294 &gt; EDA_Outlier_Analysis!$I$11),
      "Outlier",
      "Normal"))</f>
        <v>Normal</v>
      </c>
    </row>
    <row r="10295" spans="1:19">
      <c r="A10295" t="s">
        <v>21559</v>
      </c>
      <c r="B10295" s="4">
        <v>44972</v>
      </c>
      <c r="C10295" s="2">
        <v>222206.8</v>
      </c>
      <c r="D10295" t="s">
        <v>849</v>
      </c>
      <c r="E10295" t="s">
        <v>868</v>
      </c>
      <c r="F10295" t="s">
        <v>10</v>
      </c>
      <c r="G10295" t="s">
        <v>34</v>
      </c>
      <c r="H10295" t="s">
        <v>105</v>
      </c>
      <c r="J10295" t="s">
        <v>21560</v>
      </c>
      <c r="K10295" t="str">
        <f>IF(COUNTIF(Customers!A:A, H10295)&gt;0, "Valid", "Invalid")</f>
        <v>Valid</v>
      </c>
      <c r="L10295" t="str">
        <f t="shared" si="800"/>
        <v>2</v>
      </c>
      <c r="M10295" t="str">
        <f t="shared" si="801"/>
        <v>2023</v>
      </c>
      <c r="N10295">
        <f t="shared" si="802"/>
        <v>222206.8</v>
      </c>
      <c r="O10295">
        <f t="shared" si="803"/>
        <v>222206.8</v>
      </c>
      <c r="P10295" t="str">
        <f t="shared" si="804"/>
        <v/>
      </c>
      <c r="Q10295" s="48" t="str">
        <f>IF(O10295="","",
   IF(OR(O10295&lt;EDA_Outlier_Analysis!$C$10, O10295&gt;EDA_Outlier_Analysis!$C$11),
      "Outlier",
      "Normal"))</f>
        <v>Normal</v>
      </c>
      <c r="R10295" t="str">
        <f>IF(P10295="","",
   IF(OR(P10295 &lt; EDA_Outlier_Analysis!$F$7, P10295 &gt; EDA_Outlier_Analysis!$F$8),
      "Outlier",
      "Normal"))</f>
        <v/>
      </c>
      <c r="S10295" t="str">
        <f>IF(N10295="","",
   IF(OR(N10295 &lt;EDA_Outlier_Analysis!$I$10, N10295 &gt; EDA_Outlier_Analysis!$I$11),
      "Outlier",
      "Normal"))</f>
        <v>Normal</v>
      </c>
    </row>
    <row r="10296" spans="1:19">
      <c r="A10296" t="s">
        <v>21561</v>
      </c>
      <c r="B10296" s="4">
        <v>44997</v>
      </c>
      <c r="C10296" s="2">
        <v>134316.32999999999</v>
      </c>
      <c r="D10296" t="s">
        <v>849</v>
      </c>
      <c r="E10296" t="s">
        <v>850</v>
      </c>
      <c r="F10296" t="s">
        <v>9</v>
      </c>
      <c r="G10296" t="s">
        <v>20</v>
      </c>
      <c r="H10296" t="s">
        <v>377</v>
      </c>
      <c r="J10296" t="s">
        <v>21562</v>
      </c>
      <c r="K10296" t="str">
        <f>IF(COUNTIF(Customers!A:A, H10296)&gt;0, "Valid", "Invalid")</f>
        <v>Valid</v>
      </c>
      <c r="L10296" t="str">
        <f t="shared" si="800"/>
        <v>3</v>
      </c>
      <c r="M10296" t="str">
        <f t="shared" si="801"/>
        <v>2023</v>
      </c>
      <c r="N10296">
        <f t="shared" si="802"/>
        <v>134316.32999999999</v>
      </c>
      <c r="O10296">
        <f t="shared" si="803"/>
        <v>134316.32999999999</v>
      </c>
      <c r="P10296" t="str">
        <f t="shared" si="804"/>
        <v/>
      </c>
      <c r="Q10296" s="48" t="str">
        <f>IF(O10296="","",
   IF(OR(O10296&lt;EDA_Outlier_Analysis!$C$10, O10296&gt;EDA_Outlier_Analysis!$C$11),
      "Outlier",
      "Normal"))</f>
        <v>Normal</v>
      </c>
      <c r="R10296" t="str">
        <f>IF(P10296="","",
   IF(OR(P10296 &lt; EDA_Outlier_Analysis!$F$7, P10296 &gt; EDA_Outlier_Analysis!$F$8),
      "Outlier",
      "Normal"))</f>
        <v/>
      </c>
      <c r="S10296" t="str">
        <f>IF(N10296="","",
   IF(OR(N10296 &lt;EDA_Outlier_Analysis!$I$10, N10296 &gt; EDA_Outlier_Analysis!$I$11),
      "Outlier",
      "Normal"))</f>
        <v>Normal</v>
      </c>
    </row>
    <row r="10297" spans="1:19">
      <c r="A10297" t="s">
        <v>21563</v>
      </c>
      <c r="B10297" s="4">
        <v>44613</v>
      </c>
      <c r="C10297" s="2">
        <v>130814.19</v>
      </c>
      <c r="D10297" t="s">
        <v>849</v>
      </c>
      <c r="E10297" t="s">
        <v>853</v>
      </c>
      <c r="F10297" t="s">
        <v>10</v>
      </c>
      <c r="G10297" t="s">
        <v>24</v>
      </c>
      <c r="H10297" t="s">
        <v>309</v>
      </c>
      <c r="J10297" t="s">
        <v>21564</v>
      </c>
      <c r="K10297" t="str">
        <f>IF(COUNTIF(Customers!A:A, H10297)&gt;0, "Valid", "Invalid")</f>
        <v>Valid</v>
      </c>
      <c r="L10297" t="str">
        <f t="shared" si="800"/>
        <v>2</v>
      </c>
      <c r="M10297" t="str">
        <f t="shared" si="801"/>
        <v>2022</v>
      </c>
      <c r="N10297">
        <f t="shared" si="802"/>
        <v>130814.19</v>
      </c>
      <c r="O10297">
        <f t="shared" si="803"/>
        <v>130814.19</v>
      </c>
      <c r="P10297" t="str">
        <f t="shared" si="804"/>
        <v/>
      </c>
      <c r="Q10297" s="48" t="str">
        <f>IF(O10297="","",
   IF(OR(O10297&lt;EDA_Outlier_Analysis!$C$10, O10297&gt;EDA_Outlier_Analysis!$C$11),
      "Outlier",
      "Normal"))</f>
        <v>Normal</v>
      </c>
      <c r="R10297" t="str">
        <f>IF(P10297="","",
   IF(OR(P10297 &lt; EDA_Outlier_Analysis!$F$7, P10297 &gt; EDA_Outlier_Analysis!$F$8),
      "Outlier",
      "Normal"))</f>
        <v/>
      </c>
      <c r="S10297" t="str">
        <f>IF(N10297="","",
   IF(OR(N10297 &lt;EDA_Outlier_Analysis!$I$10, N10297 &gt; EDA_Outlier_Analysis!$I$11),
      "Outlier",
      "Normal"))</f>
        <v>Normal</v>
      </c>
    </row>
    <row r="10298" spans="1:19">
      <c r="A10298" t="s">
        <v>21565</v>
      </c>
      <c r="B10298" s="4">
        <v>45100</v>
      </c>
      <c r="C10298" s="2">
        <v>184970.3</v>
      </c>
      <c r="D10298" t="s">
        <v>849</v>
      </c>
      <c r="E10298" t="s">
        <v>850</v>
      </c>
      <c r="F10298" t="s">
        <v>10</v>
      </c>
      <c r="G10298" t="s">
        <v>24</v>
      </c>
      <c r="H10298" t="s">
        <v>347</v>
      </c>
      <c r="J10298" t="s">
        <v>21566</v>
      </c>
      <c r="K10298" t="str">
        <f>IF(COUNTIF(Customers!A:A, H10298)&gt;0, "Valid", "Invalid")</f>
        <v>Valid</v>
      </c>
      <c r="L10298" t="str">
        <f t="shared" si="800"/>
        <v>6</v>
      </c>
      <c r="M10298" t="str">
        <f t="shared" si="801"/>
        <v>2023</v>
      </c>
      <c r="N10298">
        <f t="shared" si="802"/>
        <v>184970.3</v>
      </c>
      <c r="O10298">
        <f t="shared" si="803"/>
        <v>184970.3</v>
      </c>
      <c r="P10298" t="str">
        <f t="shared" si="804"/>
        <v/>
      </c>
      <c r="Q10298" s="48" t="str">
        <f>IF(O10298="","",
   IF(OR(O10298&lt;EDA_Outlier_Analysis!$C$10, O10298&gt;EDA_Outlier_Analysis!$C$11),
      "Outlier",
      "Normal"))</f>
        <v>Normal</v>
      </c>
      <c r="R10298" t="str">
        <f>IF(P10298="","",
   IF(OR(P10298 &lt; EDA_Outlier_Analysis!$F$7, P10298 &gt; EDA_Outlier_Analysis!$F$8),
      "Outlier",
      "Normal"))</f>
        <v/>
      </c>
      <c r="S10298" t="str">
        <f>IF(N10298="","",
   IF(OR(N10298 &lt;EDA_Outlier_Analysis!$I$10, N10298 &gt; EDA_Outlier_Analysis!$I$11),
      "Outlier",
      "Normal"))</f>
        <v>Normal</v>
      </c>
    </row>
    <row r="10299" spans="1:19">
      <c r="A10299" t="s">
        <v>21567</v>
      </c>
      <c r="B10299" s="4">
        <v>44962</v>
      </c>
      <c r="C10299" s="2">
        <v>152396.29999999999</v>
      </c>
      <c r="D10299" t="s">
        <v>849</v>
      </c>
      <c r="E10299" t="s">
        <v>868</v>
      </c>
      <c r="F10299" t="s">
        <v>11</v>
      </c>
      <c r="G10299" t="s">
        <v>31</v>
      </c>
      <c r="H10299" t="s">
        <v>689</v>
      </c>
      <c r="J10299" t="s">
        <v>21568</v>
      </c>
      <c r="K10299" t="str">
        <f>IF(COUNTIF(Customers!A:A, H10299)&gt;0, "Valid", "Invalid")</f>
        <v>Valid</v>
      </c>
      <c r="L10299" t="str">
        <f t="shared" si="800"/>
        <v>2</v>
      </c>
      <c r="M10299" t="str">
        <f t="shared" si="801"/>
        <v>2023</v>
      </c>
      <c r="N10299">
        <f t="shared" si="802"/>
        <v>152396.29999999999</v>
      </c>
      <c r="O10299">
        <f t="shared" si="803"/>
        <v>152396.29999999999</v>
      </c>
      <c r="P10299" t="str">
        <f t="shared" si="804"/>
        <v/>
      </c>
      <c r="Q10299" s="48" t="str">
        <f>IF(O10299="","",
   IF(OR(O10299&lt;EDA_Outlier_Analysis!$C$10, O10299&gt;EDA_Outlier_Analysis!$C$11),
      "Outlier",
      "Normal"))</f>
        <v>Normal</v>
      </c>
      <c r="R10299" t="str">
        <f>IF(P10299="","",
   IF(OR(P10299 &lt; EDA_Outlier_Analysis!$F$7, P10299 &gt; EDA_Outlier_Analysis!$F$8),
      "Outlier",
      "Normal"))</f>
        <v/>
      </c>
      <c r="S10299" t="str">
        <f>IF(N10299="","",
   IF(OR(N10299 &lt;EDA_Outlier_Analysis!$I$10, N10299 &gt; EDA_Outlier_Analysis!$I$11),
      "Outlier",
      "Normal"))</f>
        <v>Normal</v>
      </c>
    </row>
    <row r="10300" spans="1:19">
      <c r="A10300" t="s">
        <v>21569</v>
      </c>
      <c r="B10300" s="4">
        <v>45068</v>
      </c>
      <c r="C10300" s="2">
        <v>125630.66</v>
      </c>
      <c r="D10300" t="s">
        <v>849</v>
      </c>
      <c r="E10300" t="s">
        <v>868</v>
      </c>
      <c r="F10300" t="s">
        <v>11</v>
      </c>
      <c r="G10300" t="s">
        <v>20</v>
      </c>
      <c r="H10300" t="s">
        <v>429</v>
      </c>
      <c r="J10300" t="s">
        <v>21570</v>
      </c>
      <c r="K10300" t="str">
        <f>IF(COUNTIF(Customers!A:A, H10300)&gt;0, "Valid", "Invalid")</f>
        <v>Valid</v>
      </c>
      <c r="L10300" t="str">
        <f t="shared" si="800"/>
        <v>5</v>
      </c>
      <c r="M10300" t="str">
        <f t="shared" si="801"/>
        <v>2023</v>
      </c>
      <c r="N10300">
        <f t="shared" si="802"/>
        <v>125630.66</v>
      </c>
      <c r="O10300">
        <f t="shared" si="803"/>
        <v>125630.66</v>
      </c>
      <c r="P10300" t="str">
        <f t="shared" si="804"/>
        <v/>
      </c>
      <c r="Q10300" s="48" t="str">
        <f>IF(O10300="","",
   IF(OR(O10300&lt;EDA_Outlier_Analysis!$C$10, O10300&gt;EDA_Outlier_Analysis!$C$11),
      "Outlier",
      "Normal"))</f>
        <v>Normal</v>
      </c>
      <c r="R10300" t="str">
        <f>IF(P10300="","",
   IF(OR(P10300 &lt; EDA_Outlier_Analysis!$F$7, P10300 &gt; EDA_Outlier_Analysis!$F$8),
      "Outlier",
      "Normal"))</f>
        <v/>
      </c>
      <c r="S10300" t="str">
        <f>IF(N10300="","",
   IF(OR(N10300 &lt;EDA_Outlier_Analysis!$I$10, N10300 &gt; EDA_Outlier_Analysis!$I$11),
      "Outlier",
      "Normal"))</f>
        <v>Normal</v>
      </c>
    </row>
    <row r="10301" spans="1:19">
      <c r="A10301" t="s">
        <v>21571</v>
      </c>
      <c r="B10301" s="4">
        <v>44931</v>
      </c>
      <c r="C10301" s="2">
        <v>-38709.279999999999</v>
      </c>
      <c r="D10301" t="s">
        <v>840</v>
      </c>
      <c r="E10301" t="s">
        <v>841</v>
      </c>
      <c r="F10301" t="s">
        <v>10</v>
      </c>
      <c r="G10301" t="s">
        <v>34</v>
      </c>
      <c r="I10301" t="s">
        <v>1156</v>
      </c>
      <c r="J10301" t="s">
        <v>21572</v>
      </c>
      <c r="K10301" t="str">
        <f>IF(COUNTIF(Customers!A:A, H10301)&gt;0, "Valid", "Invalid")</f>
        <v>Invalid</v>
      </c>
      <c r="L10301" t="str">
        <f t="shared" si="800"/>
        <v>1</v>
      </c>
      <c r="M10301" t="str">
        <f t="shared" si="801"/>
        <v>2023</v>
      </c>
      <c r="N10301">
        <f t="shared" si="802"/>
        <v>-38709.279999999999</v>
      </c>
      <c r="O10301" t="str">
        <f t="shared" si="803"/>
        <v/>
      </c>
      <c r="P10301">
        <f t="shared" si="804"/>
        <v>38709.279999999999</v>
      </c>
      <c r="Q10301" s="48" t="str">
        <f>IF(O10301="","",
   IF(OR(O10301&lt;EDA_Outlier_Analysis!$C$10, O10301&gt;EDA_Outlier_Analysis!$C$11),
      "Outlier",
      "Normal"))</f>
        <v/>
      </c>
      <c r="R10301" t="str">
        <f>IF(P10301="","",
   IF(OR(P10301 &lt; EDA_Outlier_Analysis!$F$7, P10301 &gt; EDA_Outlier_Analysis!$F$8),
      "Outlier",
      "Normal"))</f>
        <v>Normal</v>
      </c>
      <c r="S10301" t="str">
        <f>IF(N10301="","",
   IF(OR(N10301 &lt;EDA_Outlier_Analysis!$I$10, N10301 &gt; EDA_Outlier_Analysis!$I$11),
      "Outlier",
      "Normal"))</f>
        <v>Normal</v>
      </c>
    </row>
    <row r="10302" spans="1:19">
      <c r="A10302" t="s">
        <v>21573</v>
      </c>
      <c r="B10302" s="4">
        <v>45147</v>
      </c>
      <c r="C10302" s="2">
        <v>197455.5</v>
      </c>
      <c r="D10302" t="s">
        <v>849</v>
      </c>
      <c r="E10302" t="s">
        <v>853</v>
      </c>
      <c r="F10302" t="s">
        <v>9</v>
      </c>
      <c r="G10302" t="s">
        <v>34</v>
      </c>
      <c r="H10302" t="s">
        <v>307</v>
      </c>
      <c r="J10302" t="s">
        <v>21574</v>
      </c>
      <c r="K10302" t="str">
        <f>IF(COUNTIF(Customers!A:A, H10302)&gt;0, "Valid", "Invalid")</f>
        <v>Valid</v>
      </c>
      <c r="L10302" t="str">
        <f t="shared" si="800"/>
        <v>8</v>
      </c>
      <c r="M10302" t="str">
        <f t="shared" si="801"/>
        <v>2023</v>
      </c>
      <c r="N10302">
        <f t="shared" si="802"/>
        <v>197455.5</v>
      </c>
      <c r="O10302">
        <f t="shared" si="803"/>
        <v>197455.5</v>
      </c>
      <c r="P10302" t="str">
        <f t="shared" si="804"/>
        <v/>
      </c>
      <c r="Q10302" s="48" t="str">
        <f>IF(O10302="","",
   IF(OR(O10302&lt;EDA_Outlier_Analysis!$C$10, O10302&gt;EDA_Outlier_Analysis!$C$11),
      "Outlier",
      "Normal"))</f>
        <v>Normal</v>
      </c>
      <c r="R10302" t="str">
        <f>IF(P10302="","",
   IF(OR(P10302 &lt; EDA_Outlier_Analysis!$F$7, P10302 &gt; EDA_Outlier_Analysis!$F$8),
      "Outlier",
      "Normal"))</f>
        <v/>
      </c>
      <c r="S10302" t="str">
        <f>IF(N10302="","",
   IF(OR(N10302 &lt;EDA_Outlier_Analysis!$I$10, N10302 &gt; EDA_Outlier_Analysis!$I$11),
      "Outlier",
      "Normal"))</f>
        <v>Normal</v>
      </c>
    </row>
    <row r="10303" spans="1:19">
      <c r="A10303" t="s">
        <v>21575</v>
      </c>
      <c r="B10303" s="4">
        <v>45150</v>
      </c>
      <c r="C10303" s="2">
        <v>122742.49</v>
      </c>
      <c r="D10303" t="s">
        <v>849</v>
      </c>
      <c r="E10303" t="s">
        <v>853</v>
      </c>
      <c r="F10303" t="s">
        <v>9</v>
      </c>
      <c r="G10303" t="s">
        <v>24</v>
      </c>
      <c r="H10303" t="s">
        <v>197</v>
      </c>
      <c r="J10303" t="s">
        <v>21576</v>
      </c>
      <c r="K10303" t="str">
        <f>IF(COUNTIF(Customers!A:A, H10303)&gt;0, "Valid", "Invalid")</f>
        <v>Valid</v>
      </c>
      <c r="L10303" t="str">
        <f t="shared" si="800"/>
        <v>8</v>
      </c>
      <c r="M10303" t="str">
        <f t="shared" si="801"/>
        <v>2023</v>
      </c>
      <c r="N10303">
        <f t="shared" si="802"/>
        <v>122742.49</v>
      </c>
      <c r="O10303">
        <f t="shared" si="803"/>
        <v>122742.49</v>
      </c>
      <c r="P10303" t="str">
        <f t="shared" si="804"/>
        <v/>
      </c>
      <c r="Q10303" s="48" t="str">
        <f>IF(O10303="","",
   IF(OR(O10303&lt;EDA_Outlier_Analysis!$C$10, O10303&gt;EDA_Outlier_Analysis!$C$11),
      "Outlier",
      "Normal"))</f>
        <v>Normal</v>
      </c>
      <c r="R10303" t="str">
        <f>IF(P10303="","",
   IF(OR(P10303 &lt; EDA_Outlier_Analysis!$F$7, P10303 &gt; EDA_Outlier_Analysis!$F$8),
      "Outlier",
      "Normal"))</f>
        <v/>
      </c>
      <c r="S10303" t="str">
        <f>IF(N10303="","",
   IF(OR(N10303 &lt;EDA_Outlier_Analysis!$I$10, N10303 &gt; EDA_Outlier_Analysis!$I$11),
      "Outlier",
      "Normal"))</f>
        <v>Normal</v>
      </c>
    </row>
    <row r="10304" spans="1:19">
      <c r="A10304" t="s">
        <v>21577</v>
      </c>
      <c r="B10304" s="4">
        <v>45196</v>
      </c>
      <c r="C10304" s="2">
        <v>181453.46</v>
      </c>
      <c r="D10304" t="s">
        <v>849</v>
      </c>
      <c r="E10304" t="s">
        <v>853</v>
      </c>
      <c r="F10304" t="s">
        <v>9</v>
      </c>
      <c r="G10304" t="s">
        <v>24</v>
      </c>
      <c r="H10304" t="s">
        <v>673</v>
      </c>
      <c r="J10304" t="s">
        <v>21578</v>
      </c>
      <c r="K10304" t="str">
        <f>IF(COUNTIF(Customers!A:A, H10304)&gt;0, "Valid", "Invalid")</f>
        <v>Valid</v>
      </c>
      <c r="L10304" t="str">
        <f t="shared" si="800"/>
        <v>9</v>
      </c>
      <c r="M10304" t="str">
        <f t="shared" si="801"/>
        <v>2023</v>
      </c>
      <c r="N10304">
        <f t="shared" si="802"/>
        <v>181453.46</v>
      </c>
      <c r="O10304">
        <f t="shared" si="803"/>
        <v>181453.46</v>
      </c>
      <c r="P10304" t="str">
        <f t="shared" si="804"/>
        <v/>
      </c>
      <c r="Q10304" s="48" t="str">
        <f>IF(O10304="","",
   IF(OR(O10304&lt;EDA_Outlier_Analysis!$C$10, O10304&gt;EDA_Outlier_Analysis!$C$11),
      "Outlier",
      "Normal"))</f>
        <v>Normal</v>
      </c>
      <c r="R10304" t="str">
        <f>IF(P10304="","",
   IF(OR(P10304 &lt; EDA_Outlier_Analysis!$F$7, P10304 &gt; EDA_Outlier_Analysis!$F$8),
      "Outlier",
      "Normal"))</f>
        <v/>
      </c>
      <c r="S10304" t="str">
        <f>IF(N10304="","",
   IF(OR(N10304 &lt;EDA_Outlier_Analysis!$I$10, N10304 &gt; EDA_Outlier_Analysis!$I$11),
      "Outlier",
      "Normal"))</f>
        <v>Normal</v>
      </c>
    </row>
    <row r="10305" spans="1:19">
      <c r="A10305" t="s">
        <v>21579</v>
      </c>
      <c r="B10305" s="4">
        <v>44733</v>
      </c>
      <c r="C10305" s="2">
        <v>105899.71</v>
      </c>
      <c r="D10305" t="s">
        <v>849</v>
      </c>
      <c r="E10305" t="s">
        <v>868</v>
      </c>
      <c r="F10305" t="s">
        <v>11</v>
      </c>
      <c r="G10305" t="s">
        <v>20</v>
      </c>
      <c r="H10305" t="s">
        <v>683</v>
      </c>
      <c r="J10305" t="s">
        <v>21580</v>
      </c>
      <c r="K10305" t="str">
        <f>IF(COUNTIF(Customers!A:A, H10305)&gt;0, "Valid", "Invalid")</f>
        <v>Valid</v>
      </c>
      <c r="L10305" t="str">
        <f t="shared" si="800"/>
        <v>6</v>
      </c>
      <c r="M10305" t="str">
        <f t="shared" si="801"/>
        <v>2022</v>
      </c>
      <c r="N10305">
        <f t="shared" si="802"/>
        <v>105899.71</v>
      </c>
      <c r="O10305">
        <f t="shared" si="803"/>
        <v>105899.71</v>
      </c>
      <c r="P10305" t="str">
        <f t="shared" si="804"/>
        <v/>
      </c>
      <c r="Q10305" s="48" t="str">
        <f>IF(O10305="","",
   IF(OR(O10305&lt;EDA_Outlier_Analysis!$C$10, O10305&gt;EDA_Outlier_Analysis!$C$11),
      "Outlier",
      "Normal"))</f>
        <v>Normal</v>
      </c>
      <c r="R10305" t="str">
        <f>IF(P10305="","",
   IF(OR(P10305 &lt; EDA_Outlier_Analysis!$F$7, P10305 &gt; EDA_Outlier_Analysis!$F$8),
      "Outlier",
      "Normal"))</f>
        <v/>
      </c>
      <c r="S10305" t="str">
        <f>IF(N10305="","",
   IF(OR(N10305 &lt;EDA_Outlier_Analysis!$I$10, N10305 &gt; EDA_Outlier_Analysis!$I$11),
      "Outlier",
      "Normal"))</f>
        <v>Normal</v>
      </c>
    </row>
    <row r="10306" spans="1:19">
      <c r="A10306" t="s">
        <v>21581</v>
      </c>
      <c r="B10306" s="4">
        <v>44776</v>
      </c>
      <c r="C10306" s="2">
        <v>18769.2</v>
      </c>
      <c r="D10306" t="s">
        <v>1345</v>
      </c>
      <c r="E10306" t="s">
        <v>1345</v>
      </c>
      <c r="F10306" t="s">
        <v>11</v>
      </c>
      <c r="G10306" t="s">
        <v>34</v>
      </c>
      <c r="J10306" t="s">
        <v>21582</v>
      </c>
      <c r="K10306" t="str">
        <f>IF(COUNTIF(Customers!A:A, H10306)&gt;0, "Valid", "Invalid")</f>
        <v>Invalid</v>
      </c>
      <c r="L10306" t="str">
        <f t="shared" si="800"/>
        <v>8</v>
      </c>
      <c r="M10306" t="str">
        <f t="shared" si="801"/>
        <v>2022</v>
      </c>
      <c r="N10306">
        <f t="shared" si="802"/>
        <v>-18769.2</v>
      </c>
      <c r="O10306" t="str">
        <f t="shared" si="803"/>
        <v/>
      </c>
      <c r="P10306" t="str">
        <f t="shared" si="804"/>
        <v/>
      </c>
      <c r="Q10306" s="48" t="str">
        <f>IF(O10306="","",
   IF(OR(O10306&lt;EDA_Outlier_Analysis!$C$10, O10306&gt;EDA_Outlier_Analysis!$C$11),
      "Outlier",
      "Normal"))</f>
        <v/>
      </c>
      <c r="R10306" t="str">
        <f>IF(P10306="","",
   IF(OR(P10306 &lt; EDA_Outlier_Analysis!$F$7, P10306 &gt; EDA_Outlier_Analysis!$F$8),
      "Outlier",
      "Normal"))</f>
        <v/>
      </c>
      <c r="S10306" t="str">
        <f>IF(N10306="","",
   IF(OR(N10306 &lt;EDA_Outlier_Analysis!$I$10, N10306 &gt; EDA_Outlier_Analysis!$I$11),
      "Outlier",
      "Normal"))</f>
        <v>Normal</v>
      </c>
    </row>
    <row r="10307" spans="1:19">
      <c r="A10307" t="s">
        <v>21583</v>
      </c>
      <c r="B10307" s="4">
        <v>45248</v>
      </c>
      <c r="C10307" s="2">
        <v>200207.93</v>
      </c>
      <c r="D10307" t="s">
        <v>849</v>
      </c>
      <c r="E10307" t="s">
        <v>853</v>
      </c>
      <c r="F10307" t="s">
        <v>10</v>
      </c>
      <c r="G10307" t="s">
        <v>24</v>
      </c>
      <c r="H10307" t="s">
        <v>617</v>
      </c>
      <c r="J10307" t="s">
        <v>21584</v>
      </c>
      <c r="K10307" t="str">
        <f>IF(COUNTIF(Customers!A:A, H10307)&gt;0, "Valid", "Invalid")</f>
        <v>Valid</v>
      </c>
      <c r="L10307" t="str">
        <f t="shared" ref="L10307:L10370" si="805">TEXT(B10307,"m")</f>
        <v>11</v>
      </c>
      <c r="M10307" t="str">
        <f t="shared" ref="M10307:M10370" si="806">TEXT(B10307,"yyyy")</f>
        <v>2023</v>
      </c>
      <c r="N10307">
        <f t="shared" ref="N10307:N10370" si="807">IF(D10307="Revenue",C10307,-ABS(C10307))</f>
        <v>200207.93</v>
      </c>
      <c r="O10307">
        <f t="shared" ref="O10307:O10370" si="808">IF(D10307="Revenue", C10307, "")</f>
        <v>200207.93</v>
      </c>
      <c r="P10307" t="str">
        <f t="shared" ref="P10307:P10370" si="809">IF(D10307="Expense", ABS(C10307), "")</f>
        <v/>
      </c>
      <c r="Q10307" s="48" t="str">
        <f>IF(O10307="","",
   IF(OR(O10307&lt;EDA_Outlier_Analysis!$C$10, O10307&gt;EDA_Outlier_Analysis!$C$11),
      "Outlier",
      "Normal"))</f>
        <v>Normal</v>
      </c>
      <c r="R10307" t="str">
        <f>IF(P10307="","",
   IF(OR(P10307 &lt; EDA_Outlier_Analysis!$F$7, P10307 &gt; EDA_Outlier_Analysis!$F$8),
      "Outlier",
      "Normal"))</f>
        <v/>
      </c>
      <c r="S10307" t="str">
        <f>IF(N10307="","",
   IF(OR(N10307 &lt;EDA_Outlier_Analysis!$I$10, N10307 &gt; EDA_Outlier_Analysis!$I$11),
      "Outlier",
      "Normal"))</f>
        <v>Normal</v>
      </c>
    </row>
    <row r="10308" spans="1:19">
      <c r="A10308" t="s">
        <v>21585</v>
      </c>
      <c r="B10308" s="4">
        <v>44609</v>
      </c>
      <c r="C10308" s="2">
        <v>253087.73</v>
      </c>
      <c r="D10308" t="s">
        <v>849</v>
      </c>
      <c r="E10308" t="s">
        <v>850</v>
      </c>
      <c r="F10308" t="s">
        <v>10</v>
      </c>
      <c r="G10308" t="s">
        <v>31</v>
      </c>
      <c r="H10308" t="s">
        <v>725</v>
      </c>
      <c r="J10308" t="s">
        <v>21586</v>
      </c>
      <c r="K10308" t="str">
        <f>IF(COUNTIF(Customers!A:A, H10308)&gt;0, "Valid", "Invalid")</f>
        <v>Valid</v>
      </c>
      <c r="L10308" t="str">
        <f t="shared" si="805"/>
        <v>2</v>
      </c>
      <c r="M10308" t="str">
        <f t="shared" si="806"/>
        <v>2022</v>
      </c>
      <c r="N10308">
        <f t="shared" si="807"/>
        <v>253087.73</v>
      </c>
      <c r="O10308">
        <f t="shared" si="808"/>
        <v>253087.73</v>
      </c>
      <c r="P10308" t="str">
        <f t="shared" si="809"/>
        <v/>
      </c>
      <c r="Q10308" s="48" t="str">
        <f>IF(O10308="","",
   IF(OR(O10308&lt;EDA_Outlier_Analysis!$C$10, O10308&gt;EDA_Outlier_Analysis!$C$11),
      "Outlier",
      "Normal"))</f>
        <v>Normal</v>
      </c>
      <c r="R10308" t="str">
        <f>IF(P10308="","",
   IF(OR(P10308 &lt; EDA_Outlier_Analysis!$F$7, P10308 &gt; EDA_Outlier_Analysis!$F$8),
      "Outlier",
      "Normal"))</f>
        <v/>
      </c>
      <c r="S10308" t="str">
        <f>IF(N10308="","",
   IF(OR(N10308 &lt;EDA_Outlier_Analysis!$I$10, N10308 &gt; EDA_Outlier_Analysis!$I$11),
      "Outlier",
      "Normal"))</f>
        <v>Normal</v>
      </c>
    </row>
    <row r="10309" spans="1:19">
      <c r="A10309" t="s">
        <v>21587</v>
      </c>
      <c r="B10309" s="4">
        <v>44566</v>
      </c>
      <c r="C10309" s="2">
        <v>-58932.25</v>
      </c>
      <c r="D10309" t="s">
        <v>840</v>
      </c>
      <c r="E10309" t="s">
        <v>878</v>
      </c>
      <c r="F10309" t="s">
        <v>11</v>
      </c>
      <c r="G10309" t="s">
        <v>24</v>
      </c>
      <c r="I10309" t="s">
        <v>2086</v>
      </c>
      <c r="J10309" t="s">
        <v>21588</v>
      </c>
      <c r="K10309" t="str">
        <f>IF(COUNTIF(Customers!A:A, H10309)&gt;0, "Valid", "Invalid")</f>
        <v>Invalid</v>
      </c>
      <c r="L10309" t="str">
        <f t="shared" si="805"/>
        <v>1</v>
      </c>
      <c r="M10309" t="str">
        <f t="shared" si="806"/>
        <v>2022</v>
      </c>
      <c r="N10309">
        <f t="shared" si="807"/>
        <v>-58932.25</v>
      </c>
      <c r="O10309" t="str">
        <f t="shared" si="808"/>
        <v/>
      </c>
      <c r="P10309">
        <f t="shared" si="809"/>
        <v>58932.25</v>
      </c>
      <c r="Q10309" s="48" t="str">
        <f>IF(O10309="","",
   IF(OR(O10309&lt;EDA_Outlier_Analysis!$C$10, O10309&gt;EDA_Outlier_Analysis!$C$11),
      "Outlier",
      "Normal"))</f>
        <v/>
      </c>
      <c r="R10309" t="str">
        <f>IF(P10309="","",
   IF(OR(P10309 &lt; EDA_Outlier_Analysis!$F$7, P10309 &gt; EDA_Outlier_Analysis!$F$8),
      "Outlier",
      "Normal"))</f>
        <v>Outlier</v>
      </c>
      <c r="S10309" t="str">
        <f>IF(N10309="","",
   IF(OR(N10309 &lt;EDA_Outlier_Analysis!$I$10, N10309 &gt; EDA_Outlier_Analysis!$I$11),
      "Outlier",
      "Normal"))</f>
        <v>Normal</v>
      </c>
    </row>
    <row r="10310" spans="1:19">
      <c r="A10310" t="s">
        <v>21589</v>
      </c>
      <c r="B10310" s="4">
        <v>45072</v>
      </c>
      <c r="C10310" s="2">
        <v>272967.88</v>
      </c>
      <c r="D10310" t="s">
        <v>849</v>
      </c>
      <c r="E10310" t="s">
        <v>868</v>
      </c>
      <c r="F10310" t="s">
        <v>11</v>
      </c>
      <c r="G10310" t="s">
        <v>31</v>
      </c>
      <c r="H10310" t="s">
        <v>497</v>
      </c>
      <c r="J10310" t="s">
        <v>21590</v>
      </c>
      <c r="K10310" t="str">
        <f>IF(COUNTIF(Customers!A:A, H10310)&gt;0, "Valid", "Invalid")</f>
        <v>Valid</v>
      </c>
      <c r="L10310" t="str">
        <f t="shared" si="805"/>
        <v>5</v>
      </c>
      <c r="M10310" t="str">
        <f t="shared" si="806"/>
        <v>2023</v>
      </c>
      <c r="N10310">
        <f t="shared" si="807"/>
        <v>272967.88</v>
      </c>
      <c r="O10310">
        <f t="shared" si="808"/>
        <v>272967.88</v>
      </c>
      <c r="P10310" t="str">
        <f t="shared" si="809"/>
        <v/>
      </c>
      <c r="Q10310" s="48" t="str">
        <f>IF(O10310="","",
   IF(OR(O10310&lt;EDA_Outlier_Analysis!$C$10, O10310&gt;EDA_Outlier_Analysis!$C$11),
      "Outlier",
      "Normal"))</f>
        <v>Normal</v>
      </c>
      <c r="R10310" t="str">
        <f>IF(P10310="","",
   IF(OR(P10310 &lt; EDA_Outlier_Analysis!$F$7, P10310 &gt; EDA_Outlier_Analysis!$F$8),
      "Outlier",
      "Normal"))</f>
        <v/>
      </c>
      <c r="S10310" t="str">
        <f>IF(N10310="","",
   IF(OR(N10310 &lt;EDA_Outlier_Analysis!$I$10, N10310 &gt; EDA_Outlier_Analysis!$I$11),
      "Outlier",
      "Normal"))</f>
        <v>Normal</v>
      </c>
    </row>
    <row r="10311" spans="1:19">
      <c r="A10311" t="s">
        <v>21591</v>
      </c>
      <c r="B10311" s="4">
        <v>44710</v>
      </c>
      <c r="C10311" s="2">
        <v>-26216.3</v>
      </c>
      <c r="D10311" t="s">
        <v>840</v>
      </c>
      <c r="E10311" t="s">
        <v>878</v>
      </c>
      <c r="F10311" t="s">
        <v>10</v>
      </c>
      <c r="G10311" t="s">
        <v>31</v>
      </c>
      <c r="I10311" t="s">
        <v>1093</v>
      </c>
      <c r="J10311" t="s">
        <v>21592</v>
      </c>
      <c r="K10311" t="str">
        <f>IF(COUNTIF(Customers!A:A, H10311)&gt;0, "Valid", "Invalid")</f>
        <v>Invalid</v>
      </c>
      <c r="L10311" t="str">
        <f t="shared" si="805"/>
        <v>5</v>
      </c>
      <c r="M10311" t="str">
        <f t="shared" si="806"/>
        <v>2022</v>
      </c>
      <c r="N10311">
        <f t="shared" si="807"/>
        <v>-26216.3</v>
      </c>
      <c r="O10311" t="str">
        <f t="shared" si="808"/>
        <v/>
      </c>
      <c r="P10311">
        <f t="shared" si="809"/>
        <v>26216.3</v>
      </c>
      <c r="Q10311" s="48" t="str">
        <f>IF(O10311="","",
   IF(OR(O10311&lt;EDA_Outlier_Analysis!$C$10, O10311&gt;EDA_Outlier_Analysis!$C$11),
      "Outlier",
      "Normal"))</f>
        <v/>
      </c>
      <c r="R10311" t="str">
        <f>IF(P10311="","",
   IF(OR(P10311 &lt; EDA_Outlier_Analysis!$F$7, P10311 &gt; EDA_Outlier_Analysis!$F$8),
      "Outlier",
      "Normal"))</f>
        <v>Outlier</v>
      </c>
      <c r="S10311" t="str">
        <f>IF(N10311="","",
   IF(OR(N10311 &lt;EDA_Outlier_Analysis!$I$10, N10311 &gt; EDA_Outlier_Analysis!$I$11),
      "Outlier",
      "Normal"))</f>
        <v>Normal</v>
      </c>
    </row>
    <row r="10312" spans="1:19">
      <c r="A10312" t="s">
        <v>21593</v>
      </c>
      <c r="B10312" s="4">
        <v>45203</v>
      </c>
      <c r="C10312" s="2">
        <v>100767.12</v>
      </c>
      <c r="D10312" t="s">
        <v>849</v>
      </c>
      <c r="E10312" t="s">
        <v>853</v>
      </c>
      <c r="F10312" t="s">
        <v>9</v>
      </c>
      <c r="G10312" t="s">
        <v>20</v>
      </c>
      <c r="H10312" t="s">
        <v>517</v>
      </c>
      <c r="J10312" t="s">
        <v>21594</v>
      </c>
      <c r="K10312" t="str">
        <f>IF(COUNTIF(Customers!A:A, H10312)&gt;0, "Valid", "Invalid")</f>
        <v>Valid</v>
      </c>
      <c r="L10312" t="str">
        <f t="shared" si="805"/>
        <v>10</v>
      </c>
      <c r="M10312" t="str">
        <f t="shared" si="806"/>
        <v>2023</v>
      </c>
      <c r="N10312">
        <f t="shared" si="807"/>
        <v>100767.12</v>
      </c>
      <c r="O10312">
        <f t="shared" si="808"/>
        <v>100767.12</v>
      </c>
      <c r="P10312" t="str">
        <f t="shared" si="809"/>
        <v/>
      </c>
      <c r="Q10312" s="48" t="str">
        <f>IF(O10312="","",
   IF(OR(O10312&lt;EDA_Outlier_Analysis!$C$10, O10312&gt;EDA_Outlier_Analysis!$C$11),
      "Outlier",
      "Normal"))</f>
        <v>Normal</v>
      </c>
      <c r="R10312" t="str">
        <f>IF(P10312="","",
   IF(OR(P10312 &lt; EDA_Outlier_Analysis!$F$7, P10312 &gt; EDA_Outlier_Analysis!$F$8),
      "Outlier",
      "Normal"))</f>
        <v/>
      </c>
      <c r="S10312" t="str">
        <f>IF(N10312="","",
   IF(OR(N10312 &lt;EDA_Outlier_Analysis!$I$10, N10312 &gt; EDA_Outlier_Analysis!$I$11),
      "Outlier",
      "Normal"))</f>
        <v>Normal</v>
      </c>
    </row>
    <row r="10313" spans="1:19">
      <c r="A10313" t="s">
        <v>21595</v>
      </c>
      <c r="B10313" s="4">
        <v>44840</v>
      </c>
      <c r="C10313" s="2">
        <v>87024.82</v>
      </c>
      <c r="D10313" t="s">
        <v>849</v>
      </c>
      <c r="E10313" t="s">
        <v>850</v>
      </c>
      <c r="F10313" t="s">
        <v>10</v>
      </c>
      <c r="G10313" t="s">
        <v>34</v>
      </c>
      <c r="H10313" t="s">
        <v>535</v>
      </c>
      <c r="J10313" t="s">
        <v>21596</v>
      </c>
      <c r="K10313" t="str">
        <f>IF(COUNTIF(Customers!A:A, H10313)&gt;0, "Valid", "Invalid")</f>
        <v>Valid</v>
      </c>
      <c r="L10313" t="str">
        <f t="shared" si="805"/>
        <v>10</v>
      </c>
      <c r="M10313" t="str">
        <f t="shared" si="806"/>
        <v>2022</v>
      </c>
      <c r="N10313">
        <f t="shared" si="807"/>
        <v>87024.82</v>
      </c>
      <c r="O10313">
        <f t="shared" si="808"/>
        <v>87024.82</v>
      </c>
      <c r="P10313" t="str">
        <f t="shared" si="809"/>
        <v/>
      </c>
      <c r="Q10313" s="48" t="str">
        <f>IF(O10313="","",
   IF(OR(O10313&lt;EDA_Outlier_Analysis!$C$10, O10313&gt;EDA_Outlier_Analysis!$C$11),
      "Outlier",
      "Normal"))</f>
        <v>Normal</v>
      </c>
      <c r="R10313" t="str">
        <f>IF(P10313="","",
   IF(OR(P10313 &lt; EDA_Outlier_Analysis!$F$7, P10313 &gt; EDA_Outlier_Analysis!$F$8),
      "Outlier",
      "Normal"))</f>
        <v/>
      </c>
      <c r="S10313" t="str">
        <f>IF(N10313="","",
   IF(OR(N10313 &lt;EDA_Outlier_Analysis!$I$10, N10313 &gt; EDA_Outlier_Analysis!$I$11),
      "Outlier",
      "Normal"))</f>
        <v>Normal</v>
      </c>
    </row>
    <row r="10314" spans="1:19">
      <c r="A10314" t="s">
        <v>21597</v>
      </c>
      <c r="B10314" s="4">
        <v>45271</v>
      </c>
      <c r="C10314" s="2">
        <v>148775.12</v>
      </c>
      <c r="D10314" t="s">
        <v>849</v>
      </c>
      <c r="E10314" t="s">
        <v>853</v>
      </c>
      <c r="F10314" t="s">
        <v>11</v>
      </c>
      <c r="G10314" t="s">
        <v>20</v>
      </c>
      <c r="H10314" t="s">
        <v>431</v>
      </c>
      <c r="J10314" t="s">
        <v>21598</v>
      </c>
      <c r="K10314" t="str">
        <f>IF(COUNTIF(Customers!A:A, H10314)&gt;0, "Valid", "Invalid")</f>
        <v>Valid</v>
      </c>
      <c r="L10314" t="str">
        <f t="shared" si="805"/>
        <v>12</v>
      </c>
      <c r="M10314" t="str">
        <f t="shared" si="806"/>
        <v>2023</v>
      </c>
      <c r="N10314">
        <f t="shared" si="807"/>
        <v>148775.12</v>
      </c>
      <c r="O10314">
        <f t="shared" si="808"/>
        <v>148775.12</v>
      </c>
      <c r="P10314" t="str">
        <f t="shared" si="809"/>
        <v/>
      </c>
      <c r="Q10314" s="48" t="str">
        <f>IF(O10314="","",
   IF(OR(O10314&lt;EDA_Outlier_Analysis!$C$10, O10314&gt;EDA_Outlier_Analysis!$C$11),
      "Outlier",
      "Normal"))</f>
        <v>Normal</v>
      </c>
      <c r="R10314" t="str">
        <f>IF(P10314="","",
   IF(OR(P10314 &lt; EDA_Outlier_Analysis!$F$7, P10314 &gt; EDA_Outlier_Analysis!$F$8),
      "Outlier",
      "Normal"))</f>
        <v/>
      </c>
      <c r="S10314" t="str">
        <f>IF(N10314="","",
   IF(OR(N10314 &lt;EDA_Outlier_Analysis!$I$10, N10314 &gt; EDA_Outlier_Analysis!$I$11),
      "Outlier",
      "Normal"))</f>
        <v>Normal</v>
      </c>
    </row>
    <row r="10315" spans="1:19">
      <c r="A10315" t="s">
        <v>21599</v>
      </c>
      <c r="B10315" s="4">
        <v>44837</v>
      </c>
      <c r="C10315" s="2">
        <v>166425.98000000001</v>
      </c>
      <c r="D10315" t="s">
        <v>849</v>
      </c>
      <c r="E10315" t="s">
        <v>850</v>
      </c>
      <c r="F10315" t="s">
        <v>9</v>
      </c>
      <c r="G10315" t="s">
        <v>31</v>
      </c>
      <c r="H10315" t="s">
        <v>461</v>
      </c>
      <c r="J10315" t="s">
        <v>21600</v>
      </c>
      <c r="K10315" t="str">
        <f>IF(COUNTIF(Customers!A:A, H10315)&gt;0, "Valid", "Invalid")</f>
        <v>Valid</v>
      </c>
      <c r="L10315" t="str">
        <f t="shared" si="805"/>
        <v>10</v>
      </c>
      <c r="M10315" t="str">
        <f t="shared" si="806"/>
        <v>2022</v>
      </c>
      <c r="N10315">
        <f t="shared" si="807"/>
        <v>166425.98000000001</v>
      </c>
      <c r="O10315">
        <f t="shared" si="808"/>
        <v>166425.98000000001</v>
      </c>
      <c r="P10315" t="str">
        <f t="shared" si="809"/>
        <v/>
      </c>
      <c r="Q10315" s="48" t="str">
        <f>IF(O10315="","",
   IF(OR(O10315&lt;EDA_Outlier_Analysis!$C$10, O10315&gt;EDA_Outlier_Analysis!$C$11),
      "Outlier",
      "Normal"))</f>
        <v>Normal</v>
      </c>
      <c r="R10315" t="str">
        <f>IF(P10315="","",
   IF(OR(P10315 &lt; EDA_Outlier_Analysis!$F$7, P10315 &gt; EDA_Outlier_Analysis!$F$8),
      "Outlier",
      "Normal"))</f>
        <v/>
      </c>
      <c r="S10315" t="str">
        <f>IF(N10315="","",
   IF(OR(N10315 &lt;EDA_Outlier_Analysis!$I$10, N10315 &gt; EDA_Outlier_Analysis!$I$11),
      "Outlier",
      "Normal"))</f>
        <v>Normal</v>
      </c>
    </row>
    <row r="10316" spans="1:19">
      <c r="A10316" t="s">
        <v>21601</v>
      </c>
      <c r="B10316" s="4">
        <v>45092</v>
      </c>
      <c r="C10316" s="2">
        <v>-24578.31</v>
      </c>
      <c r="D10316" t="s">
        <v>840</v>
      </c>
      <c r="E10316" t="s">
        <v>864</v>
      </c>
      <c r="F10316" t="s">
        <v>11</v>
      </c>
      <c r="G10316" t="s">
        <v>34</v>
      </c>
      <c r="I10316" t="s">
        <v>1010</v>
      </c>
      <c r="J10316" t="s">
        <v>21602</v>
      </c>
      <c r="K10316" t="str">
        <f>IF(COUNTIF(Customers!A:A, H10316)&gt;0, "Valid", "Invalid")</f>
        <v>Invalid</v>
      </c>
      <c r="L10316" t="str">
        <f t="shared" si="805"/>
        <v>6</v>
      </c>
      <c r="M10316" t="str">
        <f t="shared" si="806"/>
        <v>2023</v>
      </c>
      <c r="N10316">
        <f t="shared" si="807"/>
        <v>-24578.31</v>
      </c>
      <c r="O10316" t="str">
        <f t="shared" si="808"/>
        <v/>
      </c>
      <c r="P10316">
        <f t="shared" si="809"/>
        <v>24578.31</v>
      </c>
      <c r="Q10316" s="48" t="str">
        <f>IF(O10316="","",
   IF(OR(O10316&lt;EDA_Outlier_Analysis!$C$10, O10316&gt;EDA_Outlier_Analysis!$C$11),
      "Outlier",
      "Normal"))</f>
        <v/>
      </c>
      <c r="R10316" t="str">
        <f>IF(P10316="","",
   IF(OR(P10316 &lt; EDA_Outlier_Analysis!$F$7, P10316 &gt; EDA_Outlier_Analysis!$F$8),
      "Outlier",
      "Normal"))</f>
        <v>Outlier</v>
      </c>
      <c r="S10316" t="str">
        <f>IF(N10316="","",
   IF(OR(N10316 &lt;EDA_Outlier_Analysis!$I$10, N10316 &gt; EDA_Outlier_Analysis!$I$11),
      "Outlier",
      "Normal"))</f>
        <v>Normal</v>
      </c>
    </row>
    <row r="10317" spans="1:19">
      <c r="A10317" t="s">
        <v>21603</v>
      </c>
      <c r="B10317" s="4">
        <v>44959</v>
      </c>
      <c r="C10317" s="2">
        <v>-38056.61</v>
      </c>
      <c r="D10317" t="s">
        <v>840</v>
      </c>
      <c r="E10317" t="s">
        <v>845</v>
      </c>
      <c r="F10317" t="s">
        <v>9</v>
      </c>
      <c r="G10317" t="s">
        <v>20</v>
      </c>
      <c r="I10317" t="s">
        <v>846</v>
      </c>
      <c r="J10317" t="s">
        <v>21604</v>
      </c>
      <c r="K10317" t="str">
        <f>IF(COUNTIF(Customers!A:A, H10317)&gt;0, "Valid", "Invalid")</f>
        <v>Invalid</v>
      </c>
      <c r="L10317" t="str">
        <f t="shared" si="805"/>
        <v>2</v>
      </c>
      <c r="M10317" t="str">
        <f t="shared" si="806"/>
        <v>2023</v>
      </c>
      <c r="N10317">
        <f t="shared" si="807"/>
        <v>-38056.61</v>
      </c>
      <c r="O10317" t="str">
        <f t="shared" si="808"/>
        <v/>
      </c>
      <c r="P10317">
        <f t="shared" si="809"/>
        <v>38056.61</v>
      </c>
      <c r="Q10317" s="48" t="str">
        <f>IF(O10317="","",
   IF(OR(O10317&lt;EDA_Outlier_Analysis!$C$10, O10317&gt;EDA_Outlier_Analysis!$C$11),
      "Outlier",
      "Normal"))</f>
        <v/>
      </c>
      <c r="R10317" t="str">
        <f>IF(P10317="","",
   IF(OR(P10317 &lt; EDA_Outlier_Analysis!$F$7, P10317 &gt; EDA_Outlier_Analysis!$F$8),
      "Outlier",
      "Normal"))</f>
        <v>Normal</v>
      </c>
      <c r="S10317" t="str">
        <f>IF(N10317="","",
   IF(OR(N10317 &lt;EDA_Outlier_Analysis!$I$10, N10317 &gt; EDA_Outlier_Analysis!$I$11),
      "Outlier",
      "Normal"))</f>
        <v>Normal</v>
      </c>
    </row>
    <row r="10318" spans="1:19">
      <c r="A10318" t="s">
        <v>21605</v>
      </c>
      <c r="B10318" s="4">
        <v>45136</v>
      </c>
      <c r="C10318" s="2">
        <v>-26211.45</v>
      </c>
      <c r="D10318" t="s">
        <v>840</v>
      </c>
      <c r="E10318" t="s">
        <v>878</v>
      </c>
      <c r="F10318" t="s">
        <v>11</v>
      </c>
      <c r="G10318" t="s">
        <v>34</v>
      </c>
      <c r="I10318" t="s">
        <v>1361</v>
      </c>
      <c r="J10318" t="s">
        <v>21606</v>
      </c>
      <c r="K10318" t="str">
        <f>IF(COUNTIF(Customers!A:A, H10318)&gt;0, "Valid", "Invalid")</f>
        <v>Invalid</v>
      </c>
      <c r="L10318" t="str">
        <f t="shared" si="805"/>
        <v>7</v>
      </c>
      <c r="M10318" t="str">
        <f t="shared" si="806"/>
        <v>2023</v>
      </c>
      <c r="N10318">
        <f t="shared" si="807"/>
        <v>-26211.45</v>
      </c>
      <c r="O10318" t="str">
        <f t="shared" si="808"/>
        <v/>
      </c>
      <c r="P10318">
        <f t="shared" si="809"/>
        <v>26211.45</v>
      </c>
      <c r="Q10318" s="48" t="str">
        <f>IF(O10318="","",
   IF(OR(O10318&lt;EDA_Outlier_Analysis!$C$10, O10318&gt;EDA_Outlier_Analysis!$C$11),
      "Outlier",
      "Normal"))</f>
        <v/>
      </c>
      <c r="R10318" t="str">
        <f>IF(P10318="","",
   IF(OR(P10318 &lt; EDA_Outlier_Analysis!$F$7, P10318 &gt; EDA_Outlier_Analysis!$F$8),
      "Outlier",
      "Normal"))</f>
        <v>Outlier</v>
      </c>
      <c r="S10318" t="str">
        <f>IF(N10318="","",
   IF(OR(N10318 &lt;EDA_Outlier_Analysis!$I$10, N10318 &gt; EDA_Outlier_Analysis!$I$11),
      "Outlier",
      "Normal"))</f>
        <v>Normal</v>
      </c>
    </row>
    <row r="10319" spans="1:19">
      <c r="A10319" t="s">
        <v>21607</v>
      </c>
      <c r="B10319" s="4">
        <v>44933</v>
      </c>
      <c r="C10319" s="2">
        <v>192580.06</v>
      </c>
      <c r="D10319" t="s">
        <v>849</v>
      </c>
      <c r="E10319" t="s">
        <v>868</v>
      </c>
      <c r="F10319" t="s">
        <v>9</v>
      </c>
      <c r="G10319" t="s">
        <v>24</v>
      </c>
      <c r="H10319" t="s">
        <v>301</v>
      </c>
      <c r="J10319" t="s">
        <v>21608</v>
      </c>
      <c r="K10319" t="str">
        <f>IF(COUNTIF(Customers!A:A, H10319)&gt;0, "Valid", "Invalid")</f>
        <v>Valid</v>
      </c>
      <c r="L10319" t="str">
        <f t="shared" si="805"/>
        <v>1</v>
      </c>
      <c r="M10319" t="str">
        <f t="shared" si="806"/>
        <v>2023</v>
      </c>
      <c r="N10319">
        <f t="shared" si="807"/>
        <v>192580.06</v>
      </c>
      <c r="O10319">
        <f t="shared" si="808"/>
        <v>192580.06</v>
      </c>
      <c r="P10319" t="str">
        <f t="shared" si="809"/>
        <v/>
      </c>
      <c r="Q10319" s="48" t="str">
        <f>IF(O10319="","",
   IF(OR(O10319&lt;EDA_Outlier_Analysis!$C$10, O10319&gt;EDA_Outlier_Analysis!$C$11),
      "Outlier",
      "Normal"))</f>
        <v>Normal</v>
      </c>
      <c r="R10319" t="str">
        <f>IF(P10319="","",
   IF(OR(P10319 &lt; EDA_Outlier_Analysis!$F$7, P10319 &gt; EDA_Outlier_Analysis!$F$8),
      "Outlier",
      "Normal"))</f>
        <v/>
      </c>
      <c r="S10319" t="str">
        <f>IF(N10319="","",
   IF(OR(N10319 &lt;EDA_Outlier_Analysis!$I$10, N10319 &gt; EDA_Outlier_Analysis!$I$11),
      "Outlier",
      "Normal"))</f>
        <v>Normal</v>
      </c>
    </row>
    <row r="10320" spans="1:19">
      <c r="A10320" t="s">
        <v>21609</v>
      </c>
      <c r="B10320" s="4">
        <v>45049</v>
      </c>
      <c r="C10320" s="2">
        <v>142151.67999999999</v>
      </c>
      <c r="D10320" t="s">
        <v>849</v>
      </c>
      <c r="E10320" t="s">
        <v>850</v>
      </c>
      <c r="F10320" t="s">
        <v>9</v>
      </c>
      <c r="G10320" t="s">
        <v>31</v>
      </c>
      <c r="H10320" t="s">
        <v>81</v>
      </c>
      <c r="J10320" t="s">
        <v>21610</v>
      </c>
      <c r="K10320" t="str">
        <f>IF(COUNTIF(Customers!A:A, H10320)&gt;0, "Valid", "Invalid")</f>
        <v>Valid</v>
      </c>
      <c r="L10320" t="str">
        <f t="shared" si="805"/>
        <v>5</v>
      </c>
      <c r="M10320" t="str">
        <f t="shared" si="806"/>
        <v>2023</v>
      </c>
      <c r="N10320">
        <f t="shared" si="807"/>
        <v>142151.67999999999</v>
      </c>
      <c r="O10320">
        <f t="shared" si="808"/>
        <v>142151.67999999999</v>
      </c>
      <c r="P10320" t="str">
        <f t="shared" si="809"/>
        <v/>
      </c>
      <c r="Q10320" s="48" t="str">
        <f>IF(O10320="","",
   IF(OR(O10320&lt;EDA_Outlier_Analysis!$C$10, O10320&gt;EDA_Outlier_Analysis!$C$11),
      "Outlier",
      "Normal"))</f>
        <v>Normal</v>
      </c>
      <c r="R10320" t="str">
        <f>IF(P10320="","",
   IF(OR(P10320 &lt; EDA_Outlier_Analysis!$F$7, P10320 &gt; EDA_Outlier_Analysis!$F$8),
      "Outlier",
      "Normal"))</f>
        <v/>
      </c>
      <c r="S10320" t="str">
        <f>IF(N10320="","",
   IF(OR(N10320 &lt;EDA_Outlier_Analysis!$I$10, N10320 &gt; EDA_Outlier_Analysis!$I$11),
      "Outlier",
      "Normal"))</f>
        <v>Normal</v>
      </c>
    </row>
    <row r="10321" spans="1:19">
      <c r="A10321" t="s">
        <v>21611</v>
      </c>
      <c r="B10321" s="4">
        <v>44884</v>
      </c>
      <c r="C10321" s="2">
        <v>142637.28</v>
      </c>
      <c r="D10321" t="s">
        <v>849</v>
      </c>
      <c r="E10321" t="s">
        <v>850</v>
      </c>
      <c r="F10321" t="s">
        <v>10</v>
      </c>
      <c r="G10321" t="s">
        <v>20</v>
      </c>
      <c r="H10321" t="s">
        <v>653</v>
      </c>
      <c r="J10321" t="s">
        <v>21612</v>
      </c>
      <c r="K10321" t="str">
        <f>IF(COUNTIF(Customers!A:A, H10321)&gt;0, "Valid", "Invalid")</f>
        <v>Valid</v>
      </c>
      <c r="L10321" t="str">
        <f t="shared" si="805"/>
        <v>11</v>
      </c>
      <c r="M10321" t="str">
        <f t="shared" si="806"/>
        <v>2022</v>
      </c>
      <c r="N10321">
        <f t="shared" si="807"/>
        <v>142637.28</v>
      </c>
      <c r="O10321">
        <f t="shared" si="808"/>
        <v>142637.28</v>
      </c>
      <c r="P10321" t="str">
        <f t="shared" si="809"/>
        <v/>
      </c>
      <c r="Q10321" s="48" t="str">
        <f>IF(O10321="","",
   IF(OR(O10321&lt;EDA_Outlier_Analysis!$C$10, O10321&gt;EDA_Outlier_Analysis!$C$11),
      "Outlier",
      "Normal"))</f>
        <v>Normal</v>
      </c>
      <c r="R10321" t="str">
        <f>IF(P10321="","",
   IF(OR(P10321 &lt; EDA_Outlier_Analysis!$F$7, P10321 &gt; EDA_Outlier_Analysis!$F$8),
      "Outlier",
      "Normal"))</f>
        <v/>
      </c>
      <c r="S10321" t="str">
        <f>IF(N10321="","",
   IF(OR(N10321 &lt;EDA_Outlier_Analysis!$I$10, N10321 &gt; EDA_Outlier_Analysis!$I$11),
      "Outlier",
      "Normal"))</f>
        <v>Normal</v>
      </c>
    </row>
    <row r="10322" spans="1:19">
      <c r="A10322" t="s">
        <v>21613</v>
      </c>
      <c r="B10322" s="4">
        <v>44999</v>
      </c>
      <c r="C10322" s="2">
        <v>-29526.78</v>
      </c>
      <c r="D10322" t="s">
        <v>840</v>
      </c>
      <c r="E10322" t="s">
        <v>845</v>
      </c>
      <c r="F10322" t="s">
        <v>10</v>
      </c>
      <c r="G10322" t="s">
        <v>31</v>
      </c>
      <c r="I10322" t="s">
        <v>1394</v>
      </c>
      <c r="J10322" t="s">
        <v>21614</v>
      </c>
      <c r="K10322" t="str">
        <f>IF(COUNTIF(Customers!A:A, H10322)&gt;0, "Valid", "Invalid")</f>
        <v>Invalid</v>
      </c>
      <c r="L10322" t="str">
        <f t="shared" si="805"/>
        <v>3</v>
      </c>
      <c r="M10322" t="str">
        <f t="shared" si="806"/>
        <v>2023</v>
      </c>
      <c r="N10322">
        <f t="shared" si="807"/>
        <v>-29526.78</v>
      </c>
      <c r="O10322" t="str">
        <f t="shared" si="808"/>
        <v/>
      </c>
      <c r="P10322">
        <f t="shared" si="809"/>
        <v>29526.78</v>
      </c>
      <c r="Q10322" s="48" t="str">
        <f>IF(O10322="","",
   IF(OR(O10322&lt;EDA_Outlier_Analysis!$C$10, O10322&gt;EDA_Outlier_Analysis!$C$11),
      "Outlier",
      "Normal"))</f>
        <v/>
      </c>
      <c r="R10322" t="str">
        <f>IF(P10322="","",
   IF(OR(P10322 &lt; EDA_Outlier_Analysis!$F$7, P10322 &gt; EDA_Outlier_Analysis!$F$8),
      "Outlier",
      "Normal"))</f>
        <v>Normal</v>
      </c>
      <c r="S10322" t="str">
        <f>IF(N10322="","",
   IF(OR(N10322 &lt;EDA_Outlier_Analysis!$I$10, N10322 &gt; EDA_Outlier_Analysis!$I$11),
      "Outlier",
      "Normal"))</f>
        <v>Normal</v>
      </c>
    </row>
    <row r="10323" spans="1:19">
      <c r="A10323" t="s">
        <v>21615</v>
      </c>
      <c r="B10323" s="4">
        <v>45219</v>
      </c>
      <c r="C10323" s="2">
        <v>153593.07999999999</v>
      </c>
      <c r="D10323" t="s">
        <v>849</v>
      </c>
      <c r="E10323" t="s">
        <v>850</v>
      </c>
      <c r="F10323" t="s">
        <v>11</v>
      </c>
      <c r="G10323" t="s">
        <v>24</v>
      </c>
      <c r="H10323" t="s">
        <v>257</v>
      </c>
      <c r="J10323" t="s">
        <v>21616</v>
      </c>
      <c r="K10323" t="str">
        <f>IF(COUNTIF(Customers!A:A, H10323)&gt;0, "Valid", "Invalid")</f>
        <v>Valid</v>
      </c>
      <c r="L10323" t="str">
        <f t="shared" si="805"/>
        <v>10</v>
      </c>
      <c r="M10323" t="str">
        <f t="shared" si="806"/>
        <v>2023</v>
      </c>
      <c r="N10323">
        <f t="shared" si="807"/>
        <v>153593.07999999999</v>
      </c>
      <c r="O10323">
        <f t="shared" si="808"/>
        <v>153593.07999999999</v>
      </c>
      <c r="P10323" t="str">
        <f t="shared" si="809"/>
        <v/>
      </c>
      <c r="Q10323" s="48" t="str">
        <f>IF(O10323="","",
   IF(OR(O10323&lt;EDA_Outlier_Analysis!$C$10, O10323&gt;EDA_Outlier_Analysis!$C$11),
      "Outlier",
      "Normal"))</f>
        <v>Normal</v>
      </c>
      <c r="R10323" t="str">
        <f>IF(P10323="","",
   IF(OR(P10323 &lt; EDA_Outlier_Analysis!$F$7, P10323 &gt; EDA_Outlier_Analysis!$F$8),
      "Outlier",
      "Normal"))</f>
        <v/>
      </c>
      <c r="S10323" t="str">
        <f>IF(N10323="","",
   IF(OR(N10323 &lt;EDA_Outlier_Analysis!$I$10, N10323 &gt; EDA_Outlier_Analysis!$I$11),
      "Outlier",
      "Normal"))</f>
        <v>Normal</v>
      </c>
    </row>
    <row r="10324" spans="1:19">
      <c r="A10324" t="s">
        <v>21617</v>
      </c>
      <c r="B10324" s="4">
        <v>44783</v>
      </c>
      <c r="C10324" s="2">
        <v>-34926.01</v>
      </c>
      <c r="D10324" t="s">
        <v>840</v>
      </c>
      <c r="E10324" t="s">
        <v>845</v>
      </c>
      <c r="F10324" t="s">
        <v>10</v>
      </c>
      <c r="G10324" t="s">
        <v>31</v>
      </c>
      <c r="I10324" t="s">
        <v>865</v>
      </c>
      <c r="J10324" t="s">
        <v>21618</v>
      </c>
      <c r="K10324" t="str">
        <f>IF(COUNTIF(Customers!A:A, H10324)&gt;0, "Valid", "Invalid")</f>
        <v>Invalid</v>
      </c>
      <c r="L10324" t="str">
        <f t="shared" si="805"/>
        <v>8</v>
      </c>
      <c r="M10324" t="str">
        <f t="shared" si="806"/>
        <v>2022</v>
      </c>
      <c r="N10324">
        <f t="shared" si="807"/>
        <v>-34926.01</v>
      </c>
      <c r="O10324" t="str">
        <f t="shared" si="808"/>
        <v/>
      </c>
      <c r="P10324">
        <f t="shared" si="809"/>
        <v>34926.01</v>
      </c>
      <c r="Q10324" s="48" t="str">
        <f>IF(O10324="","",
   IF(OR(O10324&lt;EDA_Outlier_Analysis!$C$10, O10324&gt;EDA_Outlier_Analysis!$C$11),
      "Outlier",
      "Normal"))</f>
        <v/>
      </c>
      <c r="R10324" t="str">
        <f>IF(P10324="","",
   IF(OR(P10324 &lt; EDA_Outlier_Analysis!$F$7, P10324 &gt; EDA_Outlier_Analysis!$F$8),
      "Outlier",
      "Normal"))</f>
        <v>Normal</v>
      </c>
      <c r="S10324" t="str">
        <f>IF(N10324="","",
   IF(OR(N10324 &lt;EDA_Outlier_Analysis!$I$10, N10324 &gt; EDA_Outlier_Analysis!$I$11),
      "Outlier",
      "Normal"))</f>
        <v>Normal</v>
      </c>
    </row>
    <row r="10325" spans="1:19">
      <c r="A10325" t="s">
        <v>21619</v>
      </c>
      <c r="B10325" s="4">
        <v>45189</v>
      </c>
      <c r="C10325" s="2">
        <v>220986.78</v>
      </c>
      <c r="D10325" t="s">
        <v>849</v>
      </c>
      <c r="E10325" t="s">
        <v>868</v>
      </c>
      <c r="F10325" t="s">
        <v>9</v>
      </c>
      <c r="G10325" t="s">
        <v>20</v>
      </c>
      <c r="H10325" t="s">
        <v>329</v>
      </c>
      <c r="J10325" t="s">
        <v>21620</v>
      </c>
      <c r="K10325" t="str">
        <f>IF(COUNTIF(Customers!A:A, H10325)&gt;0, "Valid", "Invalid")</f>
        <v>Valid</v>
      </c>
      <c r="L10325" t="str">
        <f t="shared" si="805"/>
        <v>9</v>
      </c>
      <c r="M10325" t="str">
        <f t="shared" si="806"/>
        <v>2023</v>
      </c>
      <c r="N10325">
        <f t="shared" si="807"/>
        <v>220986.78</v>
      </c>
      <c r="O10325">
        <f t="shared" si="808"/>
        <v>220986.78</v>
      </c>
      <c r="P10325" t="str">
        <f t="shared" si="809"/>
        <v/>
      </c>
      <c r="Q10325" s="48" t="str">
        <f>IF(O10325="","",
   IF(OR(O10325&lt;EDA_Outlier_Analysis!$C$10, O10325&gt;EDA_Outlier_Analysis!$C$11),
      "Outlier",
      "Normal"))</f>
        <v>Normal</v>
      </c>
      <c r="R10325" t="str">
        <f>IF(P10325="","",
   IF(OR(P10325 &lt; EDA_Outlier_Analysis!$F$7, P10325 &gt; EDA_Outlier_Analysis!$F$8),
      "Outlier",
      "Normal"))</f>
        <v/>
      </c>
      <c r="S10325" t="str">
        <f>IF(N10325="","",
   IF(OR(N10325 &lt;EDA_Outlier_Analysis!$I$10, N10325 &gt; EDA_Outlier_Analysis!$I$11),
      "Outlier",
      "Normal"))</f>
        <v>Normal</v>
      </c>
    </row>
    <row r="10326" spans="1:19">
      <c r="A10326" t="s">
        <v>21621</v>
      </c>
      <c r="B10326" s="4">
        <v>44955</v>
      </c>
      <c r="C10326" s="2">
        <v>205383.26</v>
      </c>
      <c r="D10326" t="s">
        <v>849</v>
      </c>
      <c r="E10326" t="s">
        <v>853</v>
      </c>
      <c r="F10326" t="s">
        <v>9</v>
      </c>
      <c r="G10326" t="s">
        <v>31</v>
      </c>
      <c r="H10326" t="s">
        <v>425</v>
      </c>
      <c r="J10326" t="s">
        <v>21622</v>
      </c>
      <c r="K10326" t="str">
        <f>IF(COUNTIF(Customers!A:A, H10326)&gt;0, "Valid", "Invalid")</f>
        <v>Valid</v>
      </c>
      <c r="L10326" t="str">
        <f t="shared" si="805"/>
        <v>1</v>
      </c>
      <c r="M10326" t="str">
        <f t="shared" si="806"/>
        <v>2023</v>
      </c>
      <c r="N10326">
        <f t="shared" si="807"/>
        <v>205383.26</v>
      </c>
      <c r="O10326">
        <f t="shared" si="808"/>
        <v>205383.26</v>
      </c>
      <c r="P10326" t="str">
        <f t="shared" si="809"/>
        <v/>
      </c>
      <c r="Q10326" s="48" t="str">
        <f>IF(O10326="","",
   IF(OR(O10326&lt;EDA_Outlier_Analysis!$C$10, O10326&gt;EDA_Outlier_Analysis!$C$11),
      "Outlier",
      "Normal"))</f>
        <v>Normal</v>
      </c>
      <c r="R10326" t="str">
        <f>IF(P10326="","",
   IF(OR(P10326 &lt; EDA_Outlier_Analysis!$F$7, P10326 &gt; EDA_Outlier_Analysis!$F$8),
      "Outlier",
      "Normal"))</f>
        <v/>
      </c>
      <c r="S10326" t="str">
        <f>IF(N10326="","",
   IF(OR(N10326 &lt;EDA_Outlier_Analysis!$I$10, N10326 &gt; EDA_Outlier_Analysis!$I$11),
      "Outlier",
      "Normal"))</f>
        <v>Normal</v>
      </c>
    </row>
    <row r="10327" spans="1:19">
      <c r="A10327" t="s">
        <v>21623</v>
      </c>
      <c r="B10327" s="4">
        <v>44576</v>
      </c>
      <c r="C10327" s="2">
        <v>-31347.360000000001</v>
      </c>
      <c r="D10327" t="s">
        <v>840</v>
      </c>
      <c r="E10327" t="s">
        <v>856</v>
      </c>
      <c r="F10327" t="s">
        <v>11</v>
      </c>
      <c r="G10327" t="s">
        <v>31</v>
      </c>
      <c r="I10327" t="s">
        <v>898</v>
      </c>
      <c r="J10327" t="s">
        <v>21624</v>
      </c>
      <c r="K10327" t="str">
        <f>IF(COUNTIF(Customers!A:A, H10327)&gt;0, "Valid", "Invalid")</f>
        <v>Invalid</v>
      </c>
      <c r="L10327" t="str">
        <f t="shared" si="805"/>
        <v>1</v>
      </c>
      <c r="M10327" t="str">
        <f t="shared" si="806"/>
        <v>2022</v>
      </c>
      <c r="N10327">
        <f t="shared" si="807"/>
        <v>-31347.360000000001</v>
      </c>
      <c r="O10327" t="str">
        <f t="shared" si="808"/>
        <v/>
      </c>
      <c r="P10327">
        <f t="shared" si="809"/>
        <v>31347.360000000001</v>
      </c>
      <c r="Q10327" s="48" t="str">
        <f>IF(O10327="","",
   IF(OR(O10327&lt;EDA_Outlier_Analysis!$C$10, O10327&gt;EDA_Outlier_Analysis!$C$11),
      "Outlier",
      "Normal"))</f>
        <v/>
      </c>
      <c r="R10327" t="str">
        <f>IF(P10327="","",
   IF(OR(P10327 &lt; EDA_Outlier_Analysis!$F$7, P10327 &gt; EDA_Outlier_Analysis!$F$8),
      "Outlier",
      "Normal"))</f>
        <v>Normal</v>
      </c>
      <c r="S10327" t="str">
        <f>IF(N10327="","",
   IF(OR(N10327 &lt;EDA_Outlier_Analysis!$I$10, N10327 &gt; EDA_Outlier_Analysis!$I$11),
      "Outlier",
      "Normal"))</f>
        <v>Normal</v>
      </c>
    </row>
    <row r="10328" spans="1:19">
      <c r="A10328" t="s">
        <v>21625</v>
      </c>
      <c r="B10328" s="4">
        <v>44881</v>
      </c>
      <c r="C10328" s="2">
        <v>137289.35999999999</v>
      </c>
      <c r="D10328" t="s">
        <v>849</v>
      </c>
      <c r="E10328" t="s">
        <v>853</v>
      </c>
      <c r="F10328" t="s">
        <v>11</v>
      </c>
      <c r="G10328" t="s">
        <v>20</v>
      </c>
      <c r="H10328" t="s">
        <v>217</v>
      </c>
      <c r="J10328" t="s">
        <v>21626</v>
      </c>
      <c r="K10328" t="str">
        <f>IF(COUNTIF(Customers!A:A, H10328)&gt;0, "Valid", "Invalid")</f>
        <v>Valid</v>
      </c>
      <c r="L10328" t="str">
        <f t="shared" si="805"/>
        <v>11</v>
      </c>
      <c r="M10328" t="str">
        <f t="shared" si="806"/>
        <v>2022</v>
      </c>
      <c r="N10328">
        <f t="shared" si="807"/>
        <v>137289.35999999999</v>
      </c>
      <c r="O10328">
        <f t="shared" si="808"/>
        <v>137289.35999999999</v>
      </c>
      <c r="P10328" t="str">
        <f t="shared" si="809"/>
        <v/>
      </c>
      <c r="Q10328" s="48" t="str">
        <f>IF(O10328="","",
   IF(OR(O10328&lt;EDA_Outlier_Analysis!$C$10, O10328&gt;EDA_Outlier_Analysis!$C$11),
      "Outlier",
      "Normal"))</f>
        <v>Normal</v>
      </c>
      <c r="R10328" t="str">
        <f>IF(P10328="","",
   IF(OR(P10328 &lt; EDA_Outlier_Analysis!$F$7, P10328 &gt; EDA_Outlier_Analysis!$F$8),
      "Outlier",
      "Normal"))</f>
        <v/>
      </c>
      <c r="S10328" t="str">
        <f>IF(N10328="","",
   IF(OR(N10328 &lt;EDA_Outlier_Analysis!$I$10, N10328 &gt; EDA_Outlier_Analysis!$I$11),
      "Outlier",
      "Normal"))</f>
        <v>Normal</v>
      </c>
    </row>
    <row r="10329" spans="1:19">
      <c r="A10329" t="s">
        <v>21627</v>
      </c>
      <c r="B10329" s="4">
        <v>45068</v>
      </c>
      <c r="C10329" s="2">
        <v>154087.81</v>
      </c>
      <c r="D10329" t="s">
        <v>849</v>
      </c>
      <c r="E10329" t="s">
        <v>868</v>
      </c>
      <c r="F10329" t="s">
        <v>9</v>
      </c>
      <c r="G10329" t="s">
        <v>34</v>
      </c>
      <c r="H10329" t="s">
        <v>663</v>
      </c>
      <c r="J10329" t="s">
        <v>21628</v>
      </c>
      <c r="K10329" t="str">
        <f>IF(COUNTIF(Customers!A:A, H10329)&gt;0, "Valid", "Invalid")</f>
        <v>Valid</v>
      </c>
      <c r="L10329" t="str">
        <f t="shared" si="805"/>
        <v>5</v>
      </c>
      <c r="M10329" t="str">
        <f t="shared" si="806"/>
        <v>2023</v>
      </c>
      <c r="N10329">
        <f t="shared" si="807"/>
        <v>154087.81</v>
      </c>
      <c r="O10329">
        <f t="shared" si="808"/>
        <v>154087.81</v>
      </c>
      <c r="P10329" t="str">
        <f t="shared" si="809"/>
        <v/>
      </c>
      <c r="Q10329" s="48" t="str">
        <f>IF(O10329="","",
   IF(OR(O10329&lt;EDA_Outlier_Analysis!$C$10, O10329&gt;EDA_Outlier_Analysis!$C$11),
      "Outlier",
      "Normal"))</f>
        <v>Normal</v>
      </c>
      <c r="R10329" t="str">
        <f>IF(P10329="","",
   IF(OR(P10329 &lt; EDA_Outlier_Analysis!$F$7, P10329 &gt; EDA_Outlier_Analysis!$F$8),
      "Outlier",
      "Normal"))</f>
        <v/>
      </c>
      <c r="S10329" t="str">
        <f>IF(N10329="","",
   IF(OR(N10329 &lt;EDA_Outlier_Analysis!$I$10, N10329 &gt; EDA_Outlier_Analysis!$I$11),
      "Outlier",
      "Normal"))</f>
        <v>Normal</v>
      </c>
    </row>
    <row r="10330" spans="1:19">
      <c r="A10330" t="s">
        <v>21629</v>
      </c>
      <c r="B10330" s="4">
        <v>45057</v>
      </c>
      <c r="C10330" s="2">
        <v>127063.9</v>
      </c>
      <c r="D10330" t="s">
        <v>849</v>
      </c>
      <c r="E10330" t="s">
        <v>853</v>
      </c>
      <c r="F10330" t="s">
        <v>9</v>
      </c>
      <c r="G10330" t="s">
        <v>24</v>
      </c>
      <c r="H10330" t="s">
        <v>701</v>
      </c>
      <c r="J10330" t="s">
        <v>21630</v>
      </c>
      <c r="K10330" t="str">
        <f>IF(COUNTIF(Customers!A:A, H10330)&gt;0, "Valid", "Invalid")</f>
        <v>Valid</v>
      </c>
      <c r="L10330" t="str">
        <f t="shared" si="805"/>
        <v>5</v>
      </c>
      <c r="M10330" t="str">
        <f t="shared" si="806"/>
        <v>2023</v>
      </c>
      <c r="N10330">
        <f t="shared" si="807"/>
        <v>127063.9</v>
      </c>
      <c r="O10330">
        <f t="shared" si="808"/>
        <v>127063.9</v>
      </c>
      <c r="P10330" t="str">
        <f t="shared" si="809"/>
        <v/>
      </c>
      <c r="Q10330" s="48" t="str">
        <f>IF(O10330="","",
   IF(OR(O10330&lt;EDA_Outlier_Analysis!$C$10, O10330&gt;EDA_Outlier_Analysis!$C$11),
      "Outlier",
      "Normal"))</f>
        <v>Normal</v>
      </c>
      <c r="R10330" t="str">
        <f>IF(P10330="","",
   IF(OR(P10330 &lt; EDA_Outlier_Analysis!$F$7, P10330 &gt; EDA_Outlier_Analysis!$F$8),
      "Outlier",
      "Normal"))</f>
        <v/>
      </c>
      <c r="S10330" t="str">
        <f>IF(N10330="","",
   IF(OR(N10330 &lt;EDA_Outlier_Analysis!$I$10, N10330 &gt; EDA_Outlier_Analysis!$I$11),
      "Outlier",
      "Normal"))</f>
        <v>Normal</v>
      </c>
    </row>
    <row r="10331" spans="1:19">
      <c r="A10331" t="s">
        <v>21631</v>
      </c>
      <c r="B10331" s="4">
        <v>44734</v>
      </c>
      <c r="C10331" s="2">
        <v>38423.730000000003</v>
      </c>
      <c r="D10331" t="s">
        <v>873</v>
      </c>
      <c r="E10331" t="s">
        <v>873</v>
      </c>
      <c r="F10331" t="s">
        <v>11</v>
      </c>
      <c r="G10331" t="s">
        <v>24</v>
      </c>
      <c r="J10331" t="s">
        <v>21632</v>
      </c>
      <c r="K10331" t="str">
        <f>IF(COUNTIF(Customers!A:A, H10331)&gt;0, "Valid", "Invalid")</f>
        <v>Invalid</v>
      </c>
      <c r="L10331" t="str">
        <f t="shared" si="805"/>
        <v>6</v>
      </c>
      <c r="M10331" t="str">
        <f t="shared" si="806"/>
        <v>2022</v>
      </c>
      <c r="N10331">
        <f t="shared" si="807"/>
        <v>-38423.730000000003</v>
      </c>
      <c r="O10331" t="str">
        <f t="shared" si="808"/>
        <v/>
      </c>
      <c r="P10331" t="str">
        <f t="shared" si="809"/>
        <v/>
      </c>
      <c r="Q10331" s="48" t="str">
        <f>IF(O10331="","",
   IF(OR(O10331&lt;EDA_Outlier_Analysis!$C$10, O10331&gt;EDA_Outlier_Analysis!$C$11),
      "Outlier",
      "Normal"))</f>
        <v/>
      </c>
      <c r="R10331" t="str">
        <f>IF(P10331="","",
   IF(OR(P10331 &lt; EDA_Outlier_Analysis!$F$7, P10331 &gt; EDA_Outlier_Analysis!$F$8),
      "Outlier",
      "Normal"))</f>
        <v/>
      </c>
      <c r="S10331" t="str">
        <f>IF(N10331="","",
   IF(OR(N10331 &lt;EDA_Outlier_Analysis!$I$10, N10331 &gt; EDA_Outlier_Analysis!$I$11),
      "Outlier",
      "Normal"))</f>
        <v>Normal</v>
      </c>
    </row>
    <row r="10332" spans="1:19">
      <c r="A10332" t="s">
        <v>21633</v>
      </c>
      <c r="B10332" s="4">
        <v>44999</v>
      </c>
      <c r="C10332" s="2">
        <v>48900.31</v>
      </c>
      <c r="D10332" t="s">
        <v>849</v>
      </c>
      <c r="E10332" t="s">
        <v>868</v>
      </c>
      <c r="F10332" t="s">
        <v>9</v>
      </c>
      <c r="G10332" t="s">
        <v>34</v>
      </c>
      <c r="H10332" t="s">
        <v>109</v>
      </c>
      <c r="J10332" t="s">
        <v>21634</v>
      </c>
      <c r="K10332" t="str">
        <f>IF(COUNTIF(Customers!A:A, H10332)&gt;0, "Valid", "Invalid")</f>
        <v>Valid</v>
      </c>
      <c r="L10332" t="str">
        <f t="shared" si="805"/>
        <v>3</v>
      </c>
      <c r="M10332" t="str">
        <f t="shared" si="806"/>
        <v>2023</v>
      </c>
      <c r="N10332">
        <f t="shared" si="807"/>
        <v>48900.31</v>
      </c>
      <c r="O10332">
        <f t="shared" si="808"/>
        <v>48900.31</v>
      </c>
      <c r="P10332" t="str">
        <f t="shared" si="809"/>
        <v/>
      </c>
      <c r="Q10332" s="48" t="str">
        <f>IF(O10332="","",
   IF(OR(O10332&lt;EDA_Outlier_Analysis!$C$10, O10332&gt;EDA_Outlier_Analysis!$C$11),
      "Outlier",
      "Normal"))</f>
        <v>Normal</v>
      </c>
      <c r="R10332" t="str">
        <f>IF(P10332="","",
   IF(OR(P10332 &lt; EDA_Outlier_Analysis!$F$7, P10332 &gt; EDA_Outlier_Analysis!$F$8),
      "Outlier",
      "Normal"))</f>
        <v/>
      </c>
      <c r="S10332" t="str">
        <f>IF(N10332="","",
   IF(OR(N10332 &lt;EDA_Outlier_Analysis!$I$10, N10332 &gt; EDA_Outlier_Analysis!$I$11),
      "Outlier",
      "Normal"))</f>
        <v>Normal</v>
      </c>
    </row>
    <row r="10333" spans="1:19">
      <c r="A10333" t="s">
        <v>21635</v>
      </c>
      <c r="B10333" s="4">
        <v>45173</v>
      </c>
      <c r="C10333" s="2">
        <v>141839.35999999999</v>
      </c>
      <c r="D10333" t="s">
        <v>849</v>
      </c>
      <c r="E10333" t="s">
        <v>853</v>
      </c>
      <c r="F10333" t="s">
        <v>10</v>
      </c>
      <c r="G10333" t="s">
        <v>20</v>
      </c>
      <c r="H10333" t="s">
        <v>501</v>
      </c>
      <c r="J10333" t="s">
        <v>21636</v>
      </c>
      <c r="K10333" t="str">
        <f>IF(COUNTIF(Customers!A:A, H10333)&gt;0, "Valid", "Invalid")</f>
        <v>Valid</v>
      </c>
      <c r="L10333" t="str">
        <f t="shared" si="805"/>
        <v>9</v>
      </c>
      <c r="M10333" t="str">
        <f t="shared" si="806"/>
        <v>2023</v>
      </c>
      <c r="N10333">
        <f t="shared" si="807"/>
        <v>141839.35999999999</v>
      </c>
      <c r="O10333">
        <f t="shared" si="808"/>
        <v>141839.35999999999</v>
      </c>
      <c r="P10333" t="str">
        <f t="shared" si="809"/>
        <v/>
      </c>
      <c r="Q10333" s="48" t="str">
        <f>IF(O10333="","",
   IF(OR(O10333&lt;EDA_Outlier_Analysis!$C$10, O10333&gt;EDA_Outlier_Analysis!$C$11),
      "Outlier",
      "Normal"))</f>
        <v>Normal</v>
      </c>
      <c r="R10333" t="str">
        <f>IF(P10333="","",
   IF(OR(P10333 &lt; EDA_Outlier_Analysis!$F$7, P10333 &gt; EDA_Outlier_Analysis!$F$8),
      "Outlier",
      "Normal"))</f>
        <v/>
      </c>
      <c r="S10333" t="str">
        <f>IF(N10333="","",
   IF(OR(N10333 &lt;EDA_Outlier_Analysis!$I$10, N10333 &gt; EDA_Outlier_Analysis!$I$11),
      "Outlier",
      "Normal"))</f>
        <v>Normal</v>
      </c>
    </row>
    <row r="10334" spans="1:19">
      <c r="A10334" t="s">
        <v>21637</v>
      </c>
      <c r="B10334" s="4">
        <v>44723</v>
      </c>
      <c r="C10334" s="2">
        <v>-2000</v>
      </c>
      <c r="D10334" t="s">
        <v>840</v>
      </c>
      <c r="E10334" t="s">
        <v>845</v>
      </c>
      <c r="F10334" t="s">
        <v>9</v>
      </c>
      <c r="G10334" t="s">
        <v>20</v>
      </c>
      <c r="I10334" t="s">
        <v>1358</v>
      </c>
      <c r="J10334" t="s">
        <v>21638</v>
      </c>
      <c r="K10334" t="str">
        <f>IF(COUNTIF(Customers!A:A, H10334)&gt;0, "Valid", "Invalid")</f>
        <v>Invalid</v>
      </c>
      <c r="L10334" t="str">
        <f t="shared" si="805"/>
        <v>6</v>
      </c>
      <c r="M10334" t="str">
        <f t="shared" si="806"/>
        <v>2022</v>
      </c>
      <c r="N10334">
        <f t="shared" si="807"/>
        <v>-2000</v>
      </c>
      <c r="O10334" t="str">
        <f t="shared" si="808"/>
        <v/>
      </c>
      <c r="P10334">
        <f t="shared" si="809"/>
        <v>2000</v>
      </c>
      <c r="Q10334" s="48" t="str">
        <f>IF(O10334="","",
   IF(OR(O10334&lt;EDA_Outlier_Analysis!$C$10, O10334&gt;EDA_Outlier_Analysis!$C$11),
      "Outlier",
      "Normal"))</f>
        <v/>
      </c>
      <c r="R10334" t="str">
        <f>IF(P10334="","",
   IF(OR(P10334 &lt; EDA_Outlier_Analysis!$F$7, P10334 &gt; EDA_Outlier_Analysis!$F$8),
      "Outlier",
      "Normal"))</f>
        <v>Outlier</v>
      </c>
      <c r="S10334" t="str">
        <f>IF(N10334="","",
   IF(OR(N10334 &lt;EDA_Outlier_Analysis!$I$10, N10334 &gt; EDA_Outlier_Analysis!$I$11),
      "Outlier",
      "Normal"))</f>
        <v>Normal</v>
      </c>
    </row>
    <row r="10335" spans="1:19">
      <c r="A10335" t="s">
        <v>21639</v>
      </c>
      <c r="B10335" s="4">
        <v>45177</v>
      </c>
      <c r="C10335" s="2">
        <v>160333.68</v>
      </c>
      <c r="D10335" t="s">
        <v>849</v>
      </c>
      <c r="E10335" t="s">
        <v>850</v>
      </c>
      <c r="F10335" t="s">
        <v>11</v>
      </c>
      <c r="G10335" t="s">
        <v>20</v>
      </c>
      <c r="H10335" t="s">
        <v>287</v>
      </c>
      <c r="J10335" t="s">
        <v>21640</v>
      </c>
      <c r="K10335" t="str">
        <f>IF(COUNTIF(Customers!A:A, H10335)&gt;0, "Valid", "Invalid")</f>
        <v>Valid</v>
      </c>
      <c r="L10335" t="str">
        <f t="shared" si="805"/>
        <v>9</v>
      </c>
      <c r="M10335" t="str">
        <f t="shared" si="806"/>
        <v>2023</v>
      </c>
      <c r="N10335">
        <f t="shared" si="807"/>
        <v>160333.68</v>
      </c>
      <c r="O10335">
        <f t="shared" si="808"/>
        <v>160333.68</v>
      </c>
      <c r="P10335" t="str">
        <f t="shared" si="809"/>
        <v/>
      </c>
      <c r="Q10335" s="48" t="str">
        <f>IF(O10335="","",
   IF(OR(O10335&lt;EDA_Outlier_Analysis!$C$10, O10335&gt;EDA_Outlier_Analysis!$C$11),
      "Outlier",
      "Normal"))</f>
        <v>Normal</v>
      </c>
      <c r="R10335" t="str">
        <f>IF(P10335="","",
   IF(OR(P10335 &lt; EDA_Outlier_Analysis!$F$7, P10335 &gt; EDA_Outlier_Analysis!$F$8),
      "Outlier",
      "Normal"))</f>
        <v/>
      </c>
      <c r="S10335" t="str">
        <f>IF(N10335="","",
   IF(OR(N10335 &lt;EDA_Outlier_Analysis!$I$10, N10335 &gt; EDA_Outlier_Analysis!$I$11),
      "Outlier",
      "Normal"))</f>
        <v>Normal</v>
      </c>
    </row>
    <row r="10336" spans="1:19">
      <c r="A10336" t="s">
        <v>21641</v>
      </c>
      <c r="B10336" s="4">
        <v>44648</v>
      </c>
      <c r="C10336" s="2">
        <v>141553.32999999999</v>
      </c>
      <c r="D10336" t="s">
        <v>849</v>
      </c>
      <c r="E10336" t="s">
        <v>850</v>
      </c>
      <c r="F10336" t="s">
        <v>9</v>
      </c>
      <c r="G10336" t="s">
        <v>20</v>
      </c>
      <c r="H10336" t="s">
        <v>747</v>
      </c>
      <c r="J10336" t="s">
        <v>21642</v>
      </c>
      <c r="K10336" t="str">
        <f>IF(COUNTIF(Customers!A:A, H10336)&gt;0, "Valid", "Invalid")</f>
        <v>Valid</v>
      </c>
      <c r="L10336" t="str">
        <f t="shared" si="805"/>
        <v>3</v>
      </c>
      <c r="M10336" t="str">
        <f t="shared" si="806"/>
        <v>2022</v>
      </c>
      <c r="N10336">
        <f t="shared" si="807"/>
        <v>141553.32999999999</v>
      </c>
      <c r="O10336">
        <f t="shared" si="808"/>
        <v>141553.32999999999</v>
      </c>
      <c r="P10336" t="str">
        <f t="shared" si="809"/>
        <v/>
      </c>
      <c r="Q10336" s="48" t="str">
        <f>IF(O10336="","",
   IF(OR(O10336&lt;EDA_Outlier_Analysis!$C$10, O10336&gt;EDA_Outlier_Analysis!$C$11),
      "Outlier",
      "Normal"))</f>
        <v>Normal</v>
      </c>
      <c r="R10336" t="str">
        <f>IF(P10336="","",
   IF(OR(P10336 &lt; EDA_Outlier_Analysis!$F$7, P10336 &gt; EDA_Outlier_Analysis!$F$8),
      "Outlier",
      "Normal"))</f>
        <v/>
      </c>
      <c r="S10336" t="str">
        <f>IF(N10336="","",
   IF(OR(N10336 &lt;EDA_Outlier_Analysis!$I$10, N10336 &gt; EDA_Outlier_Analysis!$I$11),
      "Outlier",
      "Normal"))</f>
        <v>Normal</v>
      </c>
    </row>
    <row r="10337" spans="1:19">
      <c r="A10337" t="s">
        <v>21643</v>
      </c>
      <c r="B10337" s="4">
        <v>44974</v>
      </c>
      <c r="C10337" s="2">
        <v>-86661.8</v>
      </c>
      <c r="D10337" t="s">
        <v>840</v>
      </c>
      <c r="E10337" t="s">
        <v>864</v>
      </c>
      <c r="F10337" t="s">
        <v>11</v>
      </c>
      <c r="G10337" t="s">
        <v>34</v>
      </c>
      <c r="I10337" t="s">
        <v>932</v>
      </c>
      <c r="J10337" t="s">
        <v>21644</v>
      </c>
      <c r="K10337" t="str">
        <f>IF(COUNTIF(Customers!A:A, H10337)&gt;0, "Valid", "Invalid")</f>
        <v>Invalid</v>
      </c>
      <c r="L10337" t="str">
        <f t="shared" si="805"/>
        <v>2</v>
      </c>
      <c r="M10337" t="str">
        <f t="shared" si="806"/>
        <v>2023</v>
      </c>
      <c r="N10337">
        <f t="shared" si="807"/>
        <v>-86661.8</v>
      </c>
      <c r="O10337" t="str">
        <f t="shared" si="808"/>
        <v/>
      </c>
      <c r="P10337">
        <f t="shared" si="809"/>
        <v>86661.8</v>
      </c>
      <c r="Q10337" s="48" t="str">
        <f>IF(O10337="","",
   IF(OR(O10337&lt;EDA_Outlier_Analysis!$C$10, O10337&gt;EDA_Outlier_Analysis!$C$11),
      "Outlier",
      "Normal"))</f>
        <v/>
      </c>
      <c r="R10337" t="str">
        <f>IF(P10337="","",
   IF(OR(P10337 &lt; EDA_Outlier_Analysis!$F$7, P10337 &gt; EDA_Outlier_Analysis!$F$8),
      "Outlier",
      "Normal"))</f>
        <v>Outlier</v>
      </c>
      <c r="S10337" t="str">
        <f>IF(N10337="","",
   IF(OR(N10337 &lt;EDA_Outlier_Analysis!$I$10, N10337 &gt; EDA_Outlier_Analysis!$I$11),
      "Outlier",
      "Normal"))</f>
        <v>Normal</v>
      </c>
    </row>
    <row r="10338" spans="1:19">
      <c r="A10338" t="s">
        <v>21645</v>
      </c>
      <c r="B10338" s="4">
        <v>44606</v>
      </c>
      <c r="C10338" s="2">
        <v>-40761.86</v>
      </c>
      <c r="D10338" t="s">
        <v>840</v>
      </c>
      <c r="E10338" t="s">
        <v>864</v>
      </c>
      <c r="F10338" t="s">
        <v>10</v>
      </c>
      <c r="G10338" t="s">
        <v>31</v>
      </c>
      <c r="I10338" t="s">
        <v>3502</v>
      </c>
      <c r="J10338" t="s">
        <v>21646</v>
      </c>
      <c r="K10338" t="str">
        <f>IF(COUNTIF(Customers!A:A, H10338)&gt;0, "Valid", "Invalid")</f>
        <v>Invalid</v>
      </c>
      <c r="L10338" t="str">
        <f t="shared" si="805"/>
        <v>2</v>
      </c>
      <c r="M10338" t="str">
        <f t="shared" si="806"/>
        <v>2022</v>
      </c>
      <c r="N10338">
        <f t="shared" si="807"/>
        <v>-40761.86</v>
      </c>
      <c r="O10338" t="str">
        <f t="shared" si="808"/>
        <v/>
      </c>
      <c r="P10338">
        <f t="shared" si="809"/>
        <v>40761.86</v>
      </c>
      <c r="Q10338" s="48" t="str">
        <f>IF(O10338="","",
   IF(OR(O10338&lt;EDA_Outlier_Analysis!$C$10, O10338&gt;EDA_Outlier_Analysis!$C$11),
      "Outlier",
      "Normal"))</f>
        <v/>
      </c>
      <c r="R10338" t="str">
        <f>IF(P10338="","",
   IF(OR(P10338 &lt; EDA_Outlier_Analysis!$F$7, P10338 &gt; EDA_Outlier_Analysis!$F$8),
      "Outlier",
      "Normal"))</f>
        <v>Normal</v>
      </c>
      <c r="S10338" t="str">
        <f>IF(N10338="","",
   IF(OR(N10338 &lt;EDA_Outlier_Analysis!$I$10, N10338 &gt; EDA_Outlier_Analysis!$I$11),
      "Outlier",
      "Normal"))</f>
        <v>Normal</v>
      </c>
    </row>
    <row r="10339" spans="1:19">
      <c r="A10339" t="s">
        <v>21647</v>
      </c>
      <c r="B10339" s="4">
        <v>44788</v>
      </c>
      <c r="C10339" s="2">
        <v>-39808.79</v>
      </c>
      <c r="D10339" t="s">
        <v>840</v>
      </c>
      <c r="E10339" t="s">
        <v>856</v>
      </c>
      <c r="F10339" t="s">
        <v>9</v>
      </c>
      <c r="G10339" t="s">
        <v>20</v>
      </c>
      <c r="I10339" t="s">
        <v>1448</v>
      </c>
      <c r="J10339" t="s">
        <v>21648</v>
      </c>
      <c r="K10339" t="str">
        <f>IF(COUNTIF(Customers!A:A, H10339)&gt;0, "Valid", "Invalid")</f>
        <v>Invalid</v>
      </c>
      <c r="L10339" t="str">
        <f t="shared" si="805"/>
        <v>8</v>
      </c>
      <c r="M10339" t="str">
        <f t="shared" si="806"/>
        <v>2022</v>
      </c>
      <c r="N10339">
        <f t="shared" si="807"/>
        <v>-39808.79</v>
      </c>
      <c r="O10339" t="str">
        <f t="shared" si="808"/>
        <v/>
      </c>
      <c r="P10339">
        <f t="shared" si="809"/>
        <v>39808.79</v>
      </c>
      <c r="Q10339" s="48" t="str">
        <f>IF(O10339="","",
   IF(OR(O10339&lt;EDA_Outlier_Analysis!$C$10, O10339&gt;EDA_Outlier_Analysis!$C$11),
      "Outlier",
      "Normal"))</f>
        <v/>
      </c>
      <c r="R10339" t="str">
        <f>IF(P10339="","",
   IF(OR(P10339 &lt; EDA_Outlier_Analysis!$F$7, P10339 &gt; EDA_Outlier_Analysis!$F$8),
      "Outlier",
      "Normal"))</f>
        <v>Normal</v>
      </c>
      <c r="S10339" t="str">
        <f>IF(N10339="","",
   IF(OR(N10339 &lt;EDA_Outlier_Analysis!$I$10, N10339 &gt; EDA_Outlier_Analysis!$I$11),
      "Outlier",
      "Normal"))</f>
        <v>Normal</v>
      </c>
    </row>
    <row r="10340" spans="1:19">
      <c r="A10340" t="s">
        <v>21649</v>
      </c>
      <c r="B10340" s="4">
        <v>44752</v>
      </c>
      <c r="C10340" s="2">
        <v>-42769.34</v>
      </c>
      <c r="D10340" t="s">
        <v>840</v>
      </c>
      <c r="E10340" t="s">
        <v>864</v>
      </c>
      <c r="F10340" t="s">
        <v>10</v>
      </c>
      <c r="G10340" t="s">
        <v>24</v>
      </c>
      <c r="I10340" t="s">
        <v>1261</v>
      </c>
      <c r="J10340" t="s">
        <v>21650</v>
      </c>
      <c r="K10340" t="str">
        <f>IF(COUNTIF(Customers!A:A, H10340)&gt;0, "Valid", "Invalid")</f>
        <v>Invalid</v>
      </c>
      <c r="L10340" t="str">
        <f t="shared" si="805"/>
        <v>7</v>
      </c>
      <c r="M10340" t="str">
        <f t="shared" si="806"/>
        <v>2022</v>
      </c>
      <c r="N10340">
        <f t="shared" si="807"/>
        <v>-42769.34</v>
      </c>
      <c r="O10340" t="str">
        <f t="shared" si="808"/>
        <v/>
      </c>
      <c r="P10340">
        <f t="shared" si="809"/>
        <v>42769.34</v>
      </c>
      <c r="Q10340" s="48" t="str">
        <f>IF(O10340="","",
   IF(OR(O10340&lt;EDA_Outlier_Analysis!$C$10, O10340&gt;EDA_Outlier_Analysis!$C$11),
      "Outlier",
      "Normal"))</f>
        <v/>
      </c>
      <c r="R10340" t="str">
        <f>IF(P10340="","",
   IF(OR(P10340 &lt; EDA_Outlier_Analysis!$F$7, P10340 &gt; EDA_Outlier_Analysis!$F$8),
      "Outlier",
      "Normal"))</f>
        <v>Normal</v>
      </c>
      <c r="S10340" t="str">
        <f>IF(N10340="","",
   IF(OR(N10340 &lt;EDA_Outlier_Analysis!$I$10, N10340 &gt; EDA_Outlier_Analysis!$I$11),
      "Outlier",
      "Normal"))</f>
        <v>Normal</v>
      </c>
    </row>
    <row r="10341" spans="1:19">
      <c r="A10341" t="s">
        <v>21651</v>
      </c>
      <c r="B10341" s="4">
        <v>44779</v>
      </c>
      <c r="C10341" s="2">
        <v>115495.5</v>
      </c>
      <c r="D10341" t="s">
        <v>849</v>
      </c>
      <c r="E10341" t="s">
        <v>850</v>
      </c>
      <c r="F10341" t="s">
        <v>9</v>
      </c>
      <c r="G10341" t="s">
        <v>20</v>
      </c>
      <c r="H10341" t="s">
        <v>409</v>
      </c>
      <c r="J10341" t="s">
        <v>21652</v>
      </c>
      <c r="K10341" t="str">
        <f>IF(COUNTIF(Customers!A:A, H10341)&gt;0, "Valid", "Invalid")</f>
        <v>Valid</v>
      </c>
      <c r="L10341" t="str">
        <f t="shared" si="805"/>
        <v>8</v>
      </c>
      <c r="M10341" t="str">
        <f t="shared" si="806"/>
        <v>2022</v>
      </c>
      <c r="N10341">
        <f t="shared" si="807"/>
        <v>115495.5</v>
      </c>
      <c r="O10341">
        <f t="shared" si="808"/>
        <v>115495.5</v>
      </c>
      <c r="P10341" t="str">
        <f t="shared" si="809"/>
        <v/>
      </c>
      <c r="Q10341" s="48" t="str">
        <f>IF(O10341="","",
   IF(OR(O10341&lt;EDA_Outlier_Analysis!$C$10, O10341&gt;EDA_Outlier_Analysis!$C$11),
      "Outlier",
      "Normal"))</f>
        <v>Normal</v>
      </c>
      <c r="R10341" t="str">
        <f>IF(P10341="","",
   IF(OR(P10341 &lt; EDA_Outlier_Analysis!$F$7, P10341 &gt; EDA_Outlier_Analysis!$F$8),
      "Outlier",
      "Normal"))</f>
        <v/>
      </c>
      <c r="S10341" t="str">
        <f>IF(N10341="","",
   IF(OR(N10341 &lt;EDA_Outlier_Analysis!$I$10, N10341 &gt; EDA_Outlier_Analysis!$I$11),
      "Outlier",
      "Normal"))</f>
        <v>Normal</v>
      </c>
    </row>
    <row r="10342" spans="1:19">
      <c r="A10342" t="s">
        <v>21653</v>
      </c>
      <c r="B10342" s="4">
        <v>45027</v>
      </c>
      <c r="C10342" s="2">
        <v>-51889.21</v>
      </c>
      <c r="D10342" t="s">
        <v>840</v>
      </c>
      <c r="E10342" t="s">
        <v>864</v>
      </c>
      <c r="F10342" t="s">
        <v>9</v>
      </c>
      <c r="G10342" t="s">
        <v>24</v>
      </c>
      <c r="I10342" t="s">
        <v>2053</v>
      </c>
      <c r="J10342" t="s">
        <v>21654</v>
      </c>
      <c r="K10342" t="str">
        <f>IF(COUNTIF(Customers!A:A, H10342)&gt;0, "Valid", "Invalid")</f>
        <v>Invalid</v>
      </c>
      <c r="L10342" t="str">
        <f t="shared" si="805"/>
        <v>4</v>
      </c>
      <c r="M10342" t="str">
        <f t="shared" si="806"/>
        <v>2023</v>
      </c>
      <c r="N10342">
        <f t="shared" si="807"/>
        <v>-51889.21</v>
      </c>
      <c r="O10342" t="str">
        <f t="shared" si="808"/>
        <v/>
      </c>
      <c r="P10342">
        <f t="shared" si="809"/>
        <v>51889.21</v>
      </c>
      <c r="Q10342" s="48" t="str">
        <f>IF(O10342="","",
   IF(OR(O10342&lt;EDA_Outlier_Analysis!$C$10, O10342&gt;EDA_Outlier_Analysis!$C$11),
      "Outlier",
      "Normal"))</f>
        <v/>
      </c>
      <c r="R10342" t="str">
        <f>IF(P10342="","",
   IF(OR(P10342 &lt; EDA_Outlier_Analysis!$F$7, P10342 &gt; EDA_Outlier_Analysis!$F$8),
      "Outlier",
      "Normal"))</f>
        <v>Normal</v>
      </c>
      <c r="S10342" t="str">
        <f>IF(N10342="","",
   IF(OR(N10342 &lt;EDA_Outlier_Analysis!$I$10, N10342 &gt; EDA_Outlier_Analysis!$I$11),
      "Outlier",
      "Normal"))</f>
        <v>Normal</v>
      </c>
    </row>
    <row r="10343" spans="1:19">
      <c r="A10343" t="s">
        <v>21655</v>
      </c>
      <c r="B10343" s="4">
        <v>45176</v>
      </c>
      <c r="C10343" s="2">
        <v>-8359.86</v>
      </c>
      <c r="D10343" t="s">
        <v>840</v>
      </c>
      <c r="E10343" t="s">
        <v>878</v>
      </c>
      <c r="F10343" t="s">
        <v>10</v>
      </c>
      <c r="G10343" t="s">
        <v>20</v>
      </c>
      <c r="I10343" t="s">
        <v>1232</v>
      </c>
      <c r="J10343" t="s">
        <v>21656</v>
      </c>
      <c r="K10343" t="str">
        <f>IF(COUNTIF(Customers!A:A, H10343)&gt;0, "Valid", "Invalid")</f>
        <v>Invalid</v>
      </c>
      <c r="L10343" t="str">
        <f t="shared" si="805"/>
        <v>9</v>
      </c>
      <c r="M10343" t="str">
        <f t="shared" si="806"/>
        <v>2023</v>
      </c>
      <c r="N10343">
        <f t="shared" si="807"/>
        <v>-8359.86</v>
      </c>
      <c r="O10343" t="str">
        <f t="shared" si="808"/>
        <v/>
      </c>
      <c r="P10343">
        <f t="shared" si="809"/>
        <v>8359.86</v>
      </c>
      <c r="Q10343" s="48" t="str">
        <f>IF(O10343="","",
   IF(OR(O10343&lt;EDA_Outlier_Analysis!$C$10, O10343&gt;EDA_Outlier_Analysis!$C$11),
      "Outlier",
      "Normal"))</f>
        <v/>
      </c>
      <c r="R10343" t="str">
        <f>IF(P10343="","",
   IF(OR(P10343 &lt; EDA_Outlier_Analysis!$F$7, P10343 &gt; EDA_Outlier_Analysis!$F$8),
      "Outlier",
      "Normal"))</f>
        <v>Outlier</v>
      </c>
      <c r="S10343" t="str">
        <f>IF(N10343="","",
   IF(OR(N10343 &lt;EDA_Outlier_Analysis!$I$10, N10343 &gt; EDA_Outlier_Analysis!$I$11),
      "Outlier",
      "Normal"))</f>
        <v>Normal</v>
      </c>
    </row>
    <row r="10344" spans="1:19">
      <c r="A10344" t="s">
        <v>21657</v>
      </c>
      <c r="B10344" s="4">
        <v>45126</v>
      </c>
      <c r="C10344" s="2">
        <v>-29313.71</v>
      </c>
      <c r="D10344" t="s">
        <v>840</v>
      </c>
      <c r="E10344" t="s">
        <v>841</v>
      </c>
      <c r="F10344" t="s">
        <v>10</v>
      </c>
      <c r="G10344" t="s">
        <v>20</v>
      </c>
      <c r="I10344" t="s">
        <v>965</v>
      </c>
      <c r="J10344" t="s">
        <v>21658</v>
      </c>
      <c r="K10344" t="str">
        <f>IF(COUNTIF(Customers!A:A, H10344)&gt;0, "Valid", "Invalid")</f>
        <v>Invalid</v>
      </c>
      <c r="L10344" t="str">
        <f t="shared" si="805"/>
        <v>7</v>
      </c>
      <c r="M10344" t="str">
        <f t="shared" si="806"/>
        <v>2023</v>
      </c>
      <c r="N10344">
        <f t="shared" si="807"/>
        <v>-29313.71</v>
      </c>
      <c r="O10344" t="str">
        <f t="shared" si="808"/>
        <v/>
      </c>
      <c r="P10344">
        <f t="shared" si="809"/>
        <v>29313.71</v>
      </c>
      <c r="Q10344" s="48" t="str">
        <f>IF(O10344="","",
   IF(OR(O10344&lt;EDA_Outlier_Analysis!$C$10, O10344&gt;EDA_Outlier_Analysis!$C$11),
      "Outlier",
      "Normal"))</f>
        <v/>
      </c>
      <c r="R10344" t="str">
        <f>IF(P10344="","",
   IF(OR(P10344 &lt; EDA_Outlier_Analysis!$F$7, P10344 &gt; EDA_Outlier_Analysis!$F$8),
      "Outlier",
      "Normal"))</f>
        <v>Normal</v>
      </c>
      <c r="S10344" t="str">
        <f>IF(N10344="","",
   IF(OR(N10344 &lt;EDA_Outlier_Analysis!$I$10, N10344 &gt; EDA_Outlier_Analysis!$I$11),
      "Outlier",
      "Normal"))</f>
        <v>Normal</v>
      </c>
    </row>
    <row r="10345" spans="1:19">
      <c r="A10345" t="s">
        <v>21659</v>
      </c>
      <c r="B10345" s="4">
        <v>44952</v>
      </c>
      <c r="C10345" s="2">
        <v>176382.44</v>
      </c>
      <c r="D10345" t="s">
        <v>849</v>
      </c>
      <c r="E10345" t="s">
        <v>853</v>
      </c>
      <c r="F10345" t="s">
        <v>9</v>
      </c>
      <c r="G10345" t="s">
        <v>34</v>
      </c>
      <c r="H10345" t="s">
        <v>203</v>
      </c>
      <c r="J10345" t="s">
        <v>21660</v>
      </c>
      <c r="K10345" t="str">
        <f>IF(COUNTIF(Customers!A:A, H10345)&gt;0, "Valid", "Invalid")</f>
        <v>Valid</v>
      </c>
      <c r="L10345" t="str">
        <f t="shared" si="805"/>
        <v>1</v>
      </c>
      <c r="M10345" t="str">
        <f t="shared" si="806"/>
        <v>2023</v>
      </c>
      <c r="N10345">
        <f t="shared" si="807"/>
        <v>176382.44</v>
      </c>
      <c r="O10345">
        <f t="shared" si="808"/>
        <v>176382.44</v>
      </c>
      <c r="P10345" t="str">
        <f t="shared" si="809"/>
        <v/>
      </c>
      <c r="Q10345" s="48" t="str">
        <f>IF(O10345="","",
   IF(OR(O10345&lt;EDA_Outlier_Analysis!$C$10, O10345&gt;EDA_Outlier_Analysis!$C$11),
      "Outlier",
      "Normal"))</f>
        <v>Normal</v>
      </c>
      <c r="R10345" t="str">
        <f>IF(P10345="","",
   IF(OR(P10345 &lt; EDA_Outlier_Analysis!$F$7, P10345 &gt; EDA_Outlier_Analysis!$F$8),
      "Outlier",
      "Normal"))</f>
        <v/>
      </c>
      <c r="S10345" t="str">
        <f>IF(N10345="","",
   IF(OR(N10345 &lt;EDA_Outlier_Analysis!$I$10, N10345 &gt; EDA_Outlier_Analysis!$I$11),
      "Outlier",
      "Normal"))</f>
        <v>Normal</v>
      </c>
    </row>
    <row r="10346" spans="1:19">
      <c r="A10346" t="s">
        <v>21661</v>
      </c>
      <c r="B10346" s="4">
        <v>45120</v>
      </c>
      <c r="C10346" s="2">
        <v>20133.599999999999</v>
      </c>
      <c r="D10346" t="s">
        <v>873</v>
      </c>
      <c r="E10346" t="s">
        <v>873</v>
      </c>
      <c r="F10346" t="s">
        <v>10</v>
      </c>
      <c r="G10346" t="s">
        <v>24</v>
      </c>
      <c r="J10346" t="s">
        <v>21662</v>
      </c>
      <c r="K10346" t="str">
        <f>IF(COUNTIF(Customers!A:A, H10346)&gt;0, "Valid", "Invalid")</f>
        <v>Invalid</v>
      </c>
      <c r="L10346" t="str">
        <f t="shared" si="805"/>
        <v>7</v>
      </c>
      <c r="M10346" t="str">
        <f t="shared" si="806"/>
        <v>2023</v>
      </c>
      <c r="N10346">
        <f t="shared" si="807"/>
        <v>-20133.599999999999</v>
      </c>
      <c r="O10346" t="str">
        <f t="shared" si="808"/>
        <v/>
      </c>
      <c r="P10346" t="str">
        <f t="shared" si="809"/>
        <v/>
      </c>
      <c r="Q10346" s="48" t="str">
        <f>IF(O10346="","",
   IF(OR(O10346&lt;EDA_Outlier_Analysis!$C$10, O10346&gt;EDA_Outlier_Analysis!$C$11),
      "Outlier",
      "Normal"))</f>
        <v/>
      </c>
      <c r="R10346" t="str">
        <f>IF(P10346="","",
   IF(OR(P10346 &lt; EDA_Outlier_Analysis!$F$7, P10346 &gt; EDA_Outlier_Analysis!$F$8),
      "Outlier",
      "Normal"))</f>
        <v/>
      </c>
      <c r="S10346" t="str">
        <f>IF(N10346="","",
   IF(OR(N10346 &lt;EDA_Outlier_Analysis!$I$10, N10346 &gt; EDA_Outlier_Analysis!$I$11),
      "Outlier",
      "Normal"))</f>
        <v>Normal</v>
      </c>
    </row>
    <row r="10347" spans="1:19">
      <c r="A10347" t="s">
        <v>21663</v>
      </c>
      <c r="B10347" s="4">
        <v>45220</v>
      </c>
      <c r="C10347" s="2">
        <v>231683.35</v>
      </c>
      <c r="D10347" t="s">
        <v>849</v>
      </c>
      <c r="E10347" t="s">
        <v>853</v>
      </c>
      <c r="F10347" t="s">
        <v>10</v>
      </c>
      <c r="G10347" t="s">
        <v>31</v>
      </c>
      <c r="H10347" t="s">
        <v>63</v>
      </c>
      <c r="J10347" t="s">
        <v>21664</v>
      </c>
      <c r="K10347" t="str">
        <f>IF(COUNTIF(Customers!A:A, H10347)&gt;0, "Valid", "Invalid")</f>
        <v>Valid</v>
      </c>
      <c r="L10347" t="str">
        <f t="shared" si="805"/>
        <v>10</v>
      </c>
      <c r="M10347" t="str">
        <f t="shared" si="806"/>
        <v>2023</v>
      </c>
      <c r="N10347">
        <f t="shared" si="807"/>
        <v>231683.35</v>
      </c>
      <c r="O10347">
        <f t="shared" si="808"/>
        <v>231683.35</v>
      </c>
      <c r="P10347" t="str">
        <f t="shared" si="809"/>
        <v/>
      </c>
      <c r="Q10347" s="48" t="str">
        <f>IF(O10347="","",
   IF(OR(O10347&lt;EDA_Outlier_Analysis!$C$10, O10347&gt;EDA_Outlier_Analysis!$C$11),
      "Outlier",
      "Normal"))</f>
        <v>Normal</v>
      </c>
      <c r="R10347" t="str">
        <f>IF(P10347="","",
   IF(OR(P10347 &lt; EDA_Outlier_Analysis!$F$7, P10347 &gt; EDA_Outlier_Analysis!$F$8),
      "Outlier",
      "Normal"))</f>
        <v/>
      </c>
      <c r="S10347" t="str">
        <f>IF(N10347="","",
   IF(OR(N10347 &lt;EDA_Outlier_Analysis!$I$10, N10347 &gt; EDA_Outlier_Analysis!$I$11),
      "Outlier",
      "Normal"))</f>
        <v>Normal</v>
      </c>
    </row>
    <row r="10348" spans="1:19">
      <c r="A10348" t="s">
        <v>21665</v>
      </c>
      <c r="B10348" s="4">
        <v>44915</v>
      </c>
      <c r="C10348" s="2">
        <v>-20704.54</v>
      </c>
      <c r="D10348" t="s">
        <v>840</v>
      </c>
      <c r="E10348" t="s">
        <v>878</v>
      </c>
      <c r="F10348" t="s">
        <v>10</v>
      </c>
      <c r="G10348" t="s">
        <v>31</v>
      </c>
      <c r="I10348" t="s">
        <v>960</v>
      </c>
      <c r="J10348" t="s">
        <v>21666</v>
      </c>
      <c r="K10348" t="str">
        <f>IF(COUNTIF(Customers!A:A, H10348)&gt;0, "Valid", "Invalid")</f>
        <v>Invalid</v>
      </c>
      <c r="L10348" t="str">
        <f t="shared" si="805"/>
        <v>12</v>
      </c>
      <c r="M10348" t="str">
        <f t="shared" si="806"/>
        <v>2022</v>
      </c>
      <c r="N10348">
        <f t="shared" si="807"/>
        <v>-20704.54</v>
      </c>
      <c r="O10348" t="str">
        <f t="shared" si="808"/>
        <v/>
      </c>
      <c r="P10348">
        <f t="shared" si="809"/>
        <v>20704.54</v>
      </c>
      <c r="Q10348" s="48" t="str">
        <f>IF(O10348="","",
   IF(OR(O10348&lt;EDA_Outlier_Analysis!$C$10, O10348&gt;EDA_Outlier_Analysis!$C$11),
      "Outlier",
      "Normal"))</f>
        <v/>
      </c>
      <c r="R10348" t="str">
        <f>IF(P10348="","",
   IF(OR(P10348 &lt; EDA_Outlier_Analysis!$F$7, P10348 &gt; EDA_Outlier_Analysis!$F$8),
      "Outlier",
      "Normal"))</f>
        <v>Outlier</v>
      </c>
      <c r="S10348" t="str">
        <f>IF(N10348="","",
   IF(OR(N10348 &lt;EDA_Outlier_Analysis!$I$10, N10348 &gt; EDA_Outlier_Analysis!$I$11),
      "Outlier",
      "Normal"))</f>
        <v>Normal</v>
      </c>
    </row>
    <row r="10349" spans="1:19">
      <c r="A10349" t="s">
        <v>21667</v>
      </c>
      <c r="B10349" s="4">
        <v>45199</v>
      </c>
      <c r="C10349" s="2">
        <v>156235.82999999999</v>
      </c>
      <c r="D10349" t="s">
        <v>849</v>
      </c>
      <c r="E10349" t="s">
        <v>853</v>
      </c>
      <c r="F10349" t="s">
        <v>9</v>
      </c>
      <c r="G10349" t="s">
        <v>34</v>
      </c>
      <c r="H10349" t="s">
        <v>707</v>
      </c>
      <c r="J10349" t="s">
        <v>21668</v>
      </c>
      <c r="K10349" t="str">
        <f>IF(COUNTIF(Customers!A:A, H10349)&gt;0, "Valid", "Invalid")</f>
        <v>Valid</v>
      </c>
      <c r="L10349" t="str">
        <f t="shared" si="805"/>
        <v>9</v>
      </c>
      <c r="M10349" t="str">
        <f t="shared" si="806"/>
        <v>2023</v>
      </c>
      <c r="N10349">
        <f t="shared" si="807"/>
        <v>156235.82999999999</v>
      </c>
      <c r="O10349">
        <f t="shared" si="808"/>
        <v>156235.82999999999</v>
      </c>
      <c r="P10349" t="str">
        <f t="shared" si="809"/>
        <v/>
      </c>
      <c r="Q10349" s="48" t="str">
        <f>IF(O10349="","",
   IF(OR(O10349&lt;EDA_Outlier_Analysis!$C$10, O10349&gt;EDA_Outlier_Analysis!$C$11),
      "Outlier",
      "Normal"))</f>
        <v>Normal</v>
      </c>
      <c r="R10349" t="str">
        <f>IF(P10349="","",
   IF(OR(P10349 &lt; EDA_Outlier_Analysis!$F$7, P10349 &gt; EDA_Outlier_Analysis!$F$8),
      "Outlier",
      "Normal"))</f>
        <v/>
      </c>
      <c r="S10349" t="str">
        <f>IF(N10349="","",
   IF(OR(N10349 &lt;EDA_Outlier_Analysis!$I$10, N10349 &gt; EDA_Outlier_Analysis!$I$11),
      "Outlier",
      "Normal"))</f>
        <v>Normal</v>
      </c>
    </row>
    <row r="10350" spans="1:19">
      <c r="A10350" t="s">
        <v>21669</v>
      </c>
      <c r="B10350" s="4">
        <v>44999</v>
      </c>
      <c r="C10350" s="2">
        <v>-69032.45</v>
      </c>
      <c r="D10350" t="s">
        <v>840</v>
      </c>
      <c r="E10350" t="s">
        <v>841</v>
      </c>
      <c r="F10350" t="s">
        <v>10</v>
      </c>
      <c r="G10350" t="s">
        <v>24</v>
      </c>
      <c r="I10350" t="s">
        <v>1443</v>
      </c>
      <c r="J10350" t="s">
        <v>21670</v>
      </c>
      <c r="K10350" t="str">
        <f>IF(COUNTIF(Customers!A:A, H10350)&gt;0, "Valid", "Invalid")</f>
        <v>Invalid</v>
      </c>
      <c r="L10350" t="str">
        <f t="shared" si="805"/>
        <v>3</v>
      </c>
      <c r="M10350" t="str">
        <f t="shared" si="806"/>
        <v>2023</v>
      </c>
      <c r="N10350">
        <f t="shared" si="807"/>
        <v>-69032.45</v>
      </c>
      <c r="O10350" t="str">
        <f t="shared" si="808"/>
        <v/>
      </c>
      <c r="P10350">
        <f t="shared" si="809"/>
        <v>69032.45</v>
      </c>
      <c r="Q10350" s="48" t="str">
        <f>IF(O10350="","",
   IF(OR(O10350&lt;EDA_Outlier_Analysis!$C$10, O10350&gt;EDA_Outlier_Analysis!$C$11),
      "Outlier",
      "Normal"))</f>
        <v/>
      </c>
      <c r="R10350" t="str">
        <f>IF(P10350="","",
   IF(OR(P10350 &lt; EDA_Outlier_Analysis!$F$7, P10350 &gt; EDA_Outlier_Analysis!$F$8),
      "Outlier",
      "Normal"))</f>
        <v>Outlier</v>
      </c>
      <c r="S10350" t="str">
        <f>IF(N10350="","",
   IF(OR(N10350 &lt;EDA_Outlier_Analysis!$I$10, N10350 &gt; EDA_Outlier_Analysis!$I$11),
      "Outlier",
      "Normal"))</f>
        <v>Normal</v>
      </c>
    </row>
    <row r="10351" spans="1:19">
      <c r="A10351" t="s">
        <v>21671</v>
      </c>
      <c r="B10351" s="4">
        <v>44998</v>
      </c>
      <c r="C10351" s="2">
        <v>-57939.97</v>
      </c>
      <c r="D10351" t="s">
        <v>840</v>
      </c>
      <c r="E10351" t="s">
        <v>878</v>
      </c>
      <c r="F10351" t="s">
        <v>9</v>
      </c>
      <c r="G10351" t="s">
        <v>34</v>
      </c>
      <c r="I10351" t="s">
        <v>898</v>
      </c>
      <c r="J10351" t="s">
        <v>21672</v>
      </c>
      <c r="K10351" t="str">
        <f>IF(COUNTIF(Customers!A:A, H10351)&gt;0, "Valid", "Invalid")</f>
        <v>Invalid</v>
      </c>
      <c r="L10351" t="str">
        <f t="shared" si="805"/>
        <v>3</v>
      </c>
      <c r="M10351" t="str">
        <f t="shared" si="806"/>
        <v>2023</v>
      </c>
      <c r="N10351">
        <f t="shared" si="807"/>
        <v>-57939.97</v>
      </c>
      <c r="O10351" t="str">
        <f t="shared" si="808"/>
        <v/>
      </c>
      <c r="P10351">
        <f t="shared" si="809"/>
        <v>57939.97</v>
      </c>
      <c r="Q10351" s="48" t="str">
        <f>IF(O10351="","",
   IF(OR(O10351&lt;EDA_Outlier_Analysis!$C$10, O10351&gt;EDA_Outlier_Analysis!$C$11),
      "Outlier",
      "Normal"))</f>
        <v/>
      </c>
      <c r="R10351" t="str">
        <f>IF(P10351="","",
   IF(OR(P10351 &lt; EDA_Outlier_Analysis!$F$7, P10351 &gt; EDA_Outlier_Analysis!$F$8),
      "Outlier",
      "Normal"))</f>
        <v>Outlier</v>
      </c>
      <c r="S10351" t="str">
        <f>IF(N10351="","",
   IF(OR(N10351 &lt;EDA_Outlier_Analysis!$I$10, N10351 &gt; EDA_Outlier_Analysis!$I$11),
      "Outlier",
      "Normal"))</f>
        <v>Normal</v>
      </c>
    </row>
    <row r="10352" spans="1:19">
      <c r="A10352" t="s">
        <v>21673</v>
      </c>
      <c r="B10352" s="4">
        <v>44945</v>
      </c>
      <c r="C10352" s="2">
        <v>226470.25</v>
      </c>
      <c r="D10352" t="s">
        <v>849</v>
      </c>
      <c r="E10352" t="s">
        <v>868</v>
      </c>
      <c r="F10352" t="s">
        <v>9</v>
      </c>
      <c r="G10352" t="s">
        <v>31</v>
      </c>
      <c r="H10352" t="s">
        <v>329</v>
      </c>
      <c r="J10352" t="s">
        <v>21674</v>
      </c>
      <c r="K10352" t="str">
        <f>IF(COUNTIF(Customers!A:A, H10352)&gt;0, "Valid", "Invalid")</f>
        <v>Valid</v>
      </c>
      <c r="L10352" t="str">
        <f t="shared" si="805"/>
        <v>1</v>
      </c>
      <c r="M10352" t="str">
        <f t="shared" si="806"/>
        <v>2023</v>
      </c>
      <c r="N10352">
        <f t="shared" si="807"/>
        <v>226470.25</v>
      </c>
      <c r="O10352">
        <f t="shared" si="808"/>
        <v>226470.25</v>
      </c>
      <c r="P10352" t="str">
        <f t="shared" si="809"/>
        <v/>
      </c>
      <c r="Q10352" s="48" t="str">
        <f>IF(O10352="","",
   IF(OR(O10352&lt;EDA_Outlier_Analysis!$C$10, O10352&gt;EDA_Outlier_Analysis!$C$11),
      "Outlier",
      "Normal"))</f>
        <v>Normal</v>
      </c>
      <c r="R10352" t="str">
        <f>IF(P10352="","",
   IF(OR(P10352 &lt; EDA_Outlier_Analysis!$F$7, P10352 &gt; EDA_Outlier_Analysis!$F$8),
      "Outlier",
      "Normal"))</f>
        <v/>
      </c>
      <c r="S10352" t="str">
        <f>IF(N10352="","",
   IF(OR(N10352 &lt;EDA_Outlier_Analysis!$I$10, N10352 &gt; EDA_Outlier_Analysis!$I$11),
      "Outlier",
      "Normal"))</f>
        <v>Normal</v>
      </c>
    </row>
    <row r="10353" spans="1:19">
      <c r="A10353" t="s">
        <v>21675</v>
      </c>
      <c r="B10353" s="4">
        <v>45162</v>
      </c>
      <c r="C10353" s="2">
        <v>74516.13</v>
      </c>
      <c r="D10353" t="s">
        <v>849</v>
      </c>
      <c r="E10353" t="s">
        <v>868</v>
      </c>
      <c r="F10353" t="s">
        <v>9</v>
      </c>
      <c r="G10353" t="s">
        <v>20</v>
      </c>
      <c r="H10353" t="s">
        <v>531</v>
      </c>
      <c r="J10353" t="s">
        <v>21676</v>
      </c>
      <c r="K10353" t="str">
        <f>IF(COUNTIF(Customers!A:A, H10353)&gt;0, "Valid", "Invalid")</f>
        <v>Valid</v>
      </c>
      <c r="L10353" t="str">
        <f t="shared" si="805"/>
        <v>8</v>
      </c>
      <c r="M10353" t="str">
        <f t="shared" si="806"/>
        <v>2023</v>
      </c>
      <c r="N10353">
        <f t="shared" si="807"/>
        <v>74516.13</v>
      </c>
      <c r="O10353">
        <f t="shared" si="808"/>
        <v>74516.13</v>
      </c>
      <c r="P10353" t="str">
        <f t="shared" si="809"/>
        <v/>
      </c>
      <c r="Q10353" s="48" t="str">
        <f>IF(O10353="","",
   IF(OR(O10353&lt;EDA_Outlier_Analysis!$C$10, O10353&gt;EDA_Outlier_Analysis!$C$11),
      "Outlier",
      "Normal"))</f>
        <v>Normal</v>
      </c>
      <c r="R10353" t="str">
        <f>IF(P10353="","",
   IF(OR(P10353 &lt; EDA_Outlier_Analysis!$F$7, P10353 &gt; EDA_Outlier_Analysis!$F$8),
      "Outlier",
      "Normal"))</f>
        <v/>
      </c>
      <c r="S10353" t="str">
        <f>IF(N10353="","",
   IF(OR(N10353 &lt;EDA_Outlier_Analysis!$I$10, N10353 &gt; EDA_Outlier_Analysis!$I$11),
      "Outlier",
      "Normal"))</f>
        <v>Normal</v>
      </c>
    </row>
    <row r="10354" spans="1:19">
      <c r="A10354" t="s">
        <v>21677</v>
      </c>
      <c r="B10354" s="4">
        <v>45000</v>
      </c>
      <c r="C10354" s="2">
        <v>255730.89</v>
      </c>
      <c r="D10354" t="s">
        <v>849</v>
      </c>
      <c r="E10354" t="s">
        <v>853</v>
      </c>
      <c r="F10354" t="s">
        <v>11</v>
      </c>
      <c r="G10354" t="s">
        <v>20</v>
      </c>
      <c r="H10354" t="s">
        <v>153</v>
      </c>
      <c r="J10354" t="s">
        <v>21678</v>
      </c>
      <c r="K10354" t="str">
        <f>IF(COUNTIF(Customers!A:A, H10354)&gt;0, "Valid", "Invalid")</f>
        <v>Valid</v>
      </c>
      <c r="L10354" t="str">
        <f t="shared" si="805"/>
        <v>3</v>
      </c>
      <c r="M10354" t="str">
        <f t="shared" si="806"/>
        <v>2023</v>
      </c>
      <c r="N10354">
        <f t="shared" si="807"/>
        <v>255730.89</v>
      </c>
      <c r="O10354">
        <f t="shared" si="808"/>
        <v>255730.89</v>
      </c>
      <c r="P10354" t="str">
        <f t="shared" si="809"/>
        <v/>
      </c>
      <c r="Q10354" s="48" t="str">
        <f>IF(O10354="","",
   IF(OR(O10354&lt;EDA_Outlier_Analysis!$C$10, O10354&gt;EDA_Outlier_Analysis!$C$11),
      "Outlier",
      "Normal"))</f>
        <v>Normal</v>
      </c>
      <c r="R10354" t="str">
        <f>IF(P10354="","",
   IF(OR(P10354 &lt; EDA_Outlier_Analysis!$F$7, P10354 &gt; EDA_Outlier_Analysis!$F$8),
      "Outlier",
      "Normal"))</f>
        <v/>
      </c>
      <c r="S10354" t="str">
        <f>IF(N10354="","",
   IF(OR(N10354 &lt;EDA_Outlier_Analysis!$I$10, N10354 &gt; EDA_Outlier_Analysis!$I$11),
      "Outlier",
      "Normal"))</f>
        <v>Normal</v>
      </c>
    </row>
    <row r="10355" spans="1:19">
      <c r="A10355" t="s">
        <v>21679</v>
      </c>
      <c r="B10355" s="4">
        <v>44776</v>
      </c>
      <c r="C10355" s="2">
        <v>10719.33</v>
      </c>
      <c r="D10355" t="s">
        <v>971</v>
      </c>
      <c r="E10355" t="s">
        <v>971</v>
      </c>
      <c r="F10355" t="s">
        <v>11</v>
      </c>
      <c r="G10355" t="s">
        <v>31</v>
      </c>
      <c r="J10355" t="s">
        <v>21680</v>
      </c>
      <c r="K10355" t="str">
        <f>IF(COUNTIF(Customers!A:A, H10355)&gt;0, "Valid", "Invalid")</f>
        <v>Invalid</v>
      </c>
      <c r="L10355" t="str">
        <f t="shared" si="805"/>
        <v>8</v>
      </c>
      <c r="M10355" t="str">
        <f t="shared" si="806"/>
        <v>2022</v>
      </c>
      <c r="N10355">
        <f t="shared" si="807"/>
        <v>-10719.33</v>
      </c>
      <c r="O10355" t="str">
        <f t="shared" si="808"/>
        <v/>
      </c>
      <c r="P10355" t="str">
        <f t="shared" si="809"/>
        <v/>
      </c>
      <c r="Q10355" s="48" t="str">
        <f>IF(O10355="","",
   IF(OR(O10355&lt;EDA_Outlier_Analysis!$C$10, O10355&gt;EDA_Outlier_Analysis!$C$11),
      "Outlier",
      "Normal"))</f>
        <v/>
      </c>
      <c r="R10355" t="str">
        <f>IF(P10355="","",
   IF(OR(P10355 &lt; EDA_Outlier_Analysis!$F$7, P10355 &gt; EDA_Outlier_Analysis!$F$8),
      "Outlier",
      "Normal"))</f>
        <v/>
      </c>
      <c r="S10355" t="str">
        <f>IF(N10355="","",
   IF(OR(N10355 &lt;EDA_Outlier_Analysis!$I$10, N10355 &gt; EDA_Outlier_Analysis!$I$11),
      "Outlier",
      "Normal"))</f>
        <v>Normal</v>
      </c>
    </row>
    <row r="10356" spans="1:19">
      <c r="A10356" t="s">
        <v>21681</v>
      </c>
      <c r="B10356" s="4">
        <v>44824</v>
      </c>
      <c r="C10356" s="2">
        <v>30047.200000000001</v>
      </c>
      <c r="D10356" t="s">
        <v>873</v>
      </c>
      <c r="E10356" t="s">
        <v>873</v>
      </c>
      <c r="F10356" t="s">
        <v>9</v>
      </c>
      <c r="G10356" t="s">
        <v>20</v>
      </c>
      <c r="J10356" t="s">
        <v>21682</v>
      </c>
      <c r="K10356" t="str">
        <f>IF(COUNTIF(Customers!A:A, H10356)&gt;0, "Valid", "Invalid")</f>
        <v>Invalid</v>
      </c>
      <c r="L10356" t="str">
        <f t="shared" si="805"/>
        <v>9</v>
      </c>
      <c r="M10356" t="str">
        <f t="shared" si="806"/>
        <v>2022</v>
      </c>
      <c r="N10356">
        <f t="shared" si="807"/>
        <v>-30047.200000000001</v>
      </c>
      <c r="O10356" t="str">
        <f t="shared" si="808"/>
        <v/>
      </c>
      <c r="P10356" t="str">
        <f t="shared" si="809"/>
        <v/>
      </c>
      <c r="Q10356" s="48" t="str">
        <f>IF(O10356="","",
   IF(OR(O10356&lt;EDA_Outlier_Analysis!$C$10, O10356&gt;EDA_Outlier_Analysis!$C$11),
      "Outlier",
      "Normal"))</f>
        <v/>
      </c>
      <c r="R10356" t="str">
        <f>IF(P10356="","",
   IF(OR(P10356 &lt; EDA_Outlier_Analysis!$F$7, P10356 &gt; EDA_Outlier_Analysis!$F$8),
      "Outlier",
      "Normal"))</f>
        <v/>
      </c>
      <c r="S10356" t="str">
        <f>IF(N10356="","",
   IF(OR(N10356 &lt;EDA_Outlier_Analysis!$I$10, N10356 &gt; EDA_Outlier_Analysis!$I$11),
      "Outlier",
      "Normal"))</f>
        <v>Normal</v>
      </c>
    </row>
    <row r="10357" spans="1:19">
      <c r="A10357" t="s">
        <v>21683</v>
      </c>
      <c r="B10357" s="4">
        <v>45204</v>
      </c>
      <c r="C10357" s="2">
        <v>-22100.720000000001</v>
      </c>
      <c r="D10357" t="s">
        <v>840</v>
      </c>
      <c r="E10357" t="s">
        <v>845</v>
      </c>
      <c r="F10357" t="s">
        <v>10</v>
      </c>
      <c r="G10357" t="s">
        <v>31</v>
      </c>
      <c r="I10357" t="s">
        <v>1394</v>
      </c>
      <c r="J10357" t="s">
        <v>21684</v>
      </c>
      <c r="K10357" t="str">
        <f>IF(COUNTIF(Customers!A:A, H10357)&gt;0, "Valid", "Invalid")</f>
        <v>Invalid</v>
      </c>
      <c r="L10357" t="str">
        <f t="shared" si="805"/>
        <v>10</v>
      </c>
      <c r="M10357" t="str">
        <f t="shared" si="806"/>
        <v>2023</v>
      </c>
      <c r="N10357">
        <f t="shared" si="807"/>
        <v>-22100.720000000001</v>
      </c>
      <c r="O10357" t="str">
        <f t="shared" si="808"/>
        <v/>
      </c>
      <c r="P10357">
        <f t="shared" si="809"/>
        <v>22100.720000000001</v>
      </c>
      <c r="Q10357" s="48" t="str">
        <f>IF(O10357="","",
   IF(OR(O10357&lt;EDA_Outlier_Analysis!$C$10, O10357&gt;EDA_Outlier_Analysis!$C$11),
      "Outlier",
      "Normal"))</f>
        <v/>
      </c>
      <c r="R10357" t="str">
        <f>IF(P10357="","",
   IF(OR(P10357 &lt; EDA_Outlier_Analysis!$F$7, P10357 &gt; EDA_Outlier_Analysis!$F$8),
      "Outlier",
      "Normal"))</f>
        <v>Outlier</v>
      </c>
      <c r="S10357" t="str">
        <f>IF(N10357="","",
   IF(OR(N10357 &lt;EDA_Outlier_Analysis!$I$10, N10357 &gt; EDA_Outlier_Analysis!$I$11),
      "Outlier",
      "Normal"))</f>
        <v>Normal</v>
      </c>
    </row>
    <row r="10358" spans="1:19">
      <c r="A10358" t="s">
        <v>21685</v>
      </c>
      <c r="B10358" s="4">
        <v>45289</v>
      </c>
      <c r="C10358" s="2">
        <v>205545.77</v>
      </c>
      <c r="D10358" t="s">
        <v>849</v>
      </c>
      <c r="E10358" t="s">
        <v>868</v>
      </c>
      <c r="F10358" t="s">
        <v>11</v>
      </c>
      <c r="G10358" t="s">
        <v>31</v>
      </c>
      <c r="H10358" t="s">
        <v>389</v>
      </c>
      <c r="J10358" t="s">
        <v>21686</v>
      </c>
      <c r="K10358" t="str">
        <f>IF(COUNTIF(Customers!A:A, H10358)&gt;0, "Valid", "Invalid")</f>
        <v>Valid</v>
      </c>
      <c r="L10358" t="str">
        <f t="shared" si="805"/>
        <v>12</v>
      </c>
      <c r="M10358" t="str">
        <f t="shared" si="806"/>
        <v>2023</v>
      </c>
      <c r="N10358">
        <f t="shared" si="807"/>
        <v>205545.77</v>
      </c>
      <c r="O10358">
        <f t="shared" si="808"/>
        <v>205545.77</v>
      </c>
      <c r="P10358" t="str">
        <f t="shared" si="809"/>
        <v/>
      </c>
      <c r="Q10358" s="48" t="str">
        <f>IF(O10358="","",
   IF(OR(O10358&lt;EDA_Outlier_Analysis!$C$10, O10358&gt;EDA_Outlier_Analysis!$C$11),
      "Outlier",
      "Normal"))</f>
        <v>Normal</v>
      </c>
      <c r="R10358" t="str">
        <f>IF(P10358="","",
   IF(OR(P10358 &lt; EDA_Outlier_Analysis!$F$7, P10358 &gt; EDA_Outlier_Analysis!$F$8),
      "Outlier",
      "Normal"))</f>
        <v/>
      </c>
      <c r="S10358" t="str">
        <f>IF(N10358="","",
   IF(OR(N10358 &lt;EDA_Outlier_Analysis!$I$10, N10358 &gt; EDA_Outlier_Analysis!$I$11),
      "Outlier",
      "Normal"))</f>
        <v>Normal</v>
      </c>
    </row>
    <row r="10359" spans="1:19">
      <c r="A10359" t="s">
        <v>21687</v>
      </c>
      <c r="B10359" s="4">
        <v>44967</v>
      </c>
      <c r="C10359" s="2">
        <v>134665.79</v>
      </c>
      <c r="D10359" t="s">
        <v>849</v>
      </c>
      <c r="E10359" t="s">
        <v>850</v>
      </c>
      <c r="F10359" t="s">
        <v>11</v>
      </c>
      <c r="G10359" t="s">
        <v>31</v>
      </c>
      <c r="H10359" t="s">
        <v>259</v>
      </c>
      <c r="J10359" t="s">
        <v>21688</v>
      </c>
      <c r="K10359" t="str">
        <f>IF(COUNTIF(Customers!A:A, H10359)&gt;0, "Valid", "Invalid")</f>
        <v>Valid</v>
      </c>
      <c r="L10359" t="str">
        <f t="shared" si="805"/>
        <v>2</v>
      </c>
      <c r="M10359" t="str">
        <f t="shared" si="806"/>
        <v>2023</v>
      </c>
      <c r="N10359">
        <f t="shared" si="807"/>
        <v>134665.79</v>
      </c>
      <c r="O10359">
        <f t="shared" si="808"/>
        <v>134665.79</v>
      </c>
      <c r="P10359" t="str">
        <f t="shared" si="809"/>
        <v/>
      </c>
      <c r="Q10359" s="48" t="str">
        <f>IF(O10359="","",
   IF(OR(O10359&lt;EDA_Outlier_Analysis!$C$10, O10359&gt;EDA_Outlier_Analysis!$C$11),
      "Outlier",
      "Normal"))</f>
        <v>Normal</v>
      </c>
      <c r="R10359" t="str">
        <f>IF(P10359="","",
   IF(OR(P10359 &lt; EDA_Outlier_Analysis!$F$7, P10359 &gt; EDA_Outlier_Analysis!$F$8),
      "Outlier",
      "Normal"))</f>
        <v/>
      </c>
      <c r="S10359" t="str">
        <f>IF(N10359="","",
   IF(OR(N10359 &lt;EDA_Outlier_Analysis!$I$10, N10359 &gt; EDA_Outlier_Analysis!$I$11),
      "Outlier",
      "Normal"))</f>
        <v>Normal</v>
      </c>
    </row>
    <row r="10360" spans="1:19">
      <c r="A10360" t="s">
        <v>21689</v>
      </c>
      <c r="B10360" s="4">
        <v>44850</v>
      </c>
      <c r="C10360" s="2">
        <v>-29510.32</v>
      </c>
      <c r="D10360" t="s">
        <v>840</v>
      </c>
      <c r="E10360" t="s">
        <v>878</v>
      </c>
      <c r="F10360" t="s">
        <v>9</v>
      </c>
      <c r="G10360" t="s">
        <v>20</v>
      </c>
      <c r="I10360" t="s">
        <v>1261</v>
      </c>
      <c r="J10360" t="s">
        <v>21690</v>
      </c>
      <c r="K10360" t="str">
        <f>IF(COUNTIF(Customers!A:A, H10360)&gt;0, "Valid", "Invalid")</f>
        <v>Invalid</v>
      </c>
      <c r="L10360" t="str">
        <f t="shared" si="805"/>
        <v>10</v>
      </c>
      <c r="M10360" t="str">
        <f t="shared" si="806"/>
        <v>2022</v>
      </c>
      <c r="N10360">
        <f t="shared" si="807"/>
        <v>-29510.32</v>
      </c>
      <c r="O10360" t="str">
        <f t="shared" si="808"/>
        <v/>
      </c>
      <c r="P10360">
        <f t="shared" si="809"/>
        <v>29510.32</v>
      </c>
      <c r="Q10360" s="48" t="str">
        <f>IF(O10360="","",
   IF(OR(O10360&lt;EDA_Outlier_Analysis!$C$10, O10360&gt;EDA_Outlier_Analysis!$C$11),
      "Outlier",
      "Normal"))</f>
        <v/>
      </c>
      <c r="R10360" t="str">
        <f>IF(P10360="","",
   IF(OR(P10360 &lt; EDA_Outlier_Analysis!$F$7, P10360 &gt; EDA_Outlier_Analysis!$F$8),
      "Outlier",
      "Normal"))</f>
        <v>Normal</v>
      </c>
      <c r="S10360" t="str">
        <f>IF(N10360="","",
   IF(OR(N10360 &lt;EDA_Outlier_Analysis!$I$10, N10360 &gt; EDA_Outlier_Analysis!$I$11),
      "Outlier",
      "Normal"))</f>
        <v>Normal</v>
      </c>
    </row>
    <row r="10361" spans="1:19">
      <c r="A10361" t="s">
        <v>21691</v>
      </c>
      <c r="B10361" s="4">
        <v>45248</v>
      </c>
      <c r="C10361" s="2">
        <v>-29438.71</v>
      </c>
      <c r="D10361" t="s">
        <v>840</v>
      </c>
      <c r="E10361" t="s">
        <v>845</v>
      </c>
      <c r="F10361" t="s">
        <v>9</v>
      </c>
      <c r="G10361" t="s">
        <v>20</v>
      </c>
      <c r="I10361" t="s">
        <v>1177</v>
      </c>
      <c r="J10361" t="s">
        <v>21692</v>
      </c>
      <c r="K10361" t="str">
        <f>IF(COUNTIF(Customers!A:A, H10361)&gt;0, "Valid", "Invalid")</f>
        <v>Invalid</v>
      </c>
      <c r="L10361" t="str">
        <f t="shared" si="805"/>
        <v>11</v>
      </c>
      <c r="M10361" t="str">
        <f t="shared" si="806"/>
        <v>2023</v>
      </c>
      <c r="N10361">
        <f t="shared" si="807"/>
        <v>-29438.71</v>
      </c>
      <c r="O10361" t="str">
        <f t="shared" si="808"/>
        <v/>
      </c>
      <c r="P10361">
        <f t="shared" si="809"/>
        <v>29438.71</v>
      </c>
      <c r="Q10361" s="48" t="str">
        <f>IF(O10361="","",
   IF(OR(O10361&lt;EDA_Outlier_Analysis!$C$10, O10361&gt;EDA_Outlier_Analysis!$C$11),
      "Outlier",
      "Normal"))</f>
        <v/>
      </c>
      <c r="R10361" t="str">
        <f>IF(P10361="","",
   IF(OR(P10361 &lt; EDA_Outlier_Analysis!$F$7, P10361 &gt; EDA_Outlier_Analysis!$F$8),
      "Outlier",
      "Normal"))</f>
        <v>Normal</v>
      </c>
      <c r="S10361" t="str">
        <f>IF(N10361="","",
   IF(OR(N10361 &lt;EDA_Outlier_Analysis!$I$10, N10361 &gt; EDA_Outlier_Analysis!$I$11),
      "Outlier",
      "Normal"))</f>
        <v>Normal</v>
      </c>
    </row>
    <row r="10362" spans="1:19">
      <c r="A10362" t="s">
        <v>21693</v>
      </c>
      <c r="B10362" s="4">
        <v>44677</v>
      </c>
      <c r="C10362" s="2">
        <v>114777.5</v>
      </c>
      <c r="D10362" t="s">
        <v>849</v>
      </c>
      <c r="E10362" t="s">
        <v>853</v>
      </c>
      <c r="F10362" t="s">
        <v>10</v>
      </c>
      <c r="G10362" t="s">
        <v>31</v>
      </c>
      <c r="H10362" t="s">
        <v>523</v>
      </c>
      <c r="J10362" t="s">
        <v>21694</v>
      </c>
      <c r="K10362" t="str">
        <f>IF(COUNTIF(Customers!A:A, H10362)&gt;0, "Valid", "Invalid")</f>
        <v>Valid</v>
      </c>
      <c r="L10362" t="str">
        <f t="shared" si="805"/>
        <v>4</v>
      </c>
      <c r="M10362" t="str">
        <f t="shared" si="806"/>
        <v>2022</v>
      </c>
      <c r="N10362">
        <f t="shared" si="807"/>
        <v>114777.5</v>
      </c>
      <c r="O10362">
        <f t="shared" si="808"/>
        <v>114777.5</v>
      </c>
      <c r="P10362" t="str">
        <f t="shared" si="809"/>
        <v/>
      </c>
      <c r="Q10362" s="48" t="str">
        <f>IF(O10362="","",
   IF(OR(O10362&lt;EDA_Outlier_Analysis!$C$10, O10362&gt;EDA_Outlier_Analysis!$C$11),
      "Outlier",
      "Normal"))</f>
        <v>Normal</v>
      </c>
      <c r="R10362" t="str">
        <f>IF(P10362="","",
   IF(OR(P10362 &lt; EDA_Outlier_Analysis!$F$7, P10362 &gt; EDA_Outlier_Analysis!$F$8),
      "Outlier",
      "Normal"))</f>
        <v/>
      </c>
      <c r="S10362" t="str">
        <f>IF(N10362="","",
   IF(OR(N10362 &lt;EDA_Outlier_Analysis!$I$10, N10362 &gt; EDA_Outlier_Analysis!$I$11),
      "Outlier",
      "Normal"))</f>
        <v>Normal</v>
      </c>
    </row>
    <row r="10363" spans="1:19">
      <c r="A10363" t="s">
        <v>21695</v>
      </c>
      <c r="B10363" s="4">
        <v>44603</v>
      </c>
      <c r="C10363" s="2">
        <v>34200.33</v>
      </c>
      <c r="D10363" t="s">
        <v>971</v>
      </c>
      <c r="E10363" t="s">
        <v>971</v>
      </c>
      <c r="F10363" t="s">
        <v>9</v>
      </c>
      <c r="G10363" t="s">
        <v>34</v>
      </c>
      <c r="J10363" t="s">
        <v>21696</v>
      </c>
      <c r="K10363" t="str">
        <f>IF(COUNTIF(Customers!A:A, H10363)&gt;0, "Valid", "Invalid")</f>
        <v>Invalid</v>
      </c>
      <c r="L10363" t="str">
        <f t="shared" si="805"/>
        <v>2</v>
      </c>
      <c r="M10363" t="str">
        <f t="shared" si="806"/>
        <v>2022</v>
      </c>
      <c r="N10363">
        <f t="shared" si="807"/>
        <v>-34200.33</v>
      </c>
      <c r="O10363" t="str">
        <f t="shared" si="808"/>
        <v/>
      </c>
      <c r="P10363" t="str">
        <f t="shared" si="809"/>
        <v/>
      </c>
      <c r="Q10363" s="48" t="str">
        <f>IF(O10363="","",
   IF(OR(O10363&lt;EDA_Outlier_Analysis!$C$10, O10363&gt;EDA_Outlier_Analysis!$C$11),
      "Outlier",
      "Normal"))</f>
        <v/>
      </c>
      <c r="R10363" t="str">
        <f>IF(P10363="","",
   IF(OR(P10363 &lt; EDA_Outlier_Analysis!$F$7, P10363 &gt; EDA_Outlier_Analysis!$F$8),
      "Outlier",
      "Normal"))</f>
        <v/>
      </c>
      <c r="S10363" t="str">
        <f>IF(N10363="","",
   IF(OR(N10363 &lt;EDA_Outlier_Analysis!$I$10, N10363 &gt; EDA_Outlier_Analysis!$I$11),
      "Outlier",
      "Normal"))</f>
        <v>Normal</v>
      </c>
    </row>
    <row r="10364" spans="1:19">
      <c r="A10364" t="s">
        <v>21697</v>
      </c>
      <c r="B10364" s="4">
        <v>44829</v>
      </c>
      <c r="C10364" s="2">
        <v>59567.65</v>
      </c>
      <c r="D10364" t="s">
        <v>849</v>
      </c>
      <c r="E10364" t="s">
        <v>853</v>
      </c>
      <c r="F10364" t="s">
        <v>9</v>
      </c>
      <c r="G10364" t="s">
        <v>20</v>
      </c>
      <c r="H10364" t="s">
        <v>247</v>
      </c>
      <c r="J10364" t="s">
        <v>21698</v>
      </c>
      <c r="K10364" t="str">
        <f>IF(COUNTIF(Customers!A:A, H10364)&gt;0, "Valid", "Invalid")</f>
        <v>Valid</v>
      </c>
      <c r="L10364" t="str">
        <f t="shared" si="805"/>
        <v>9</v>
      </c>
      <c r="M10364" t="str">
        <f t="shared" si="806"/>
        <v>2022</v>
      </c>
      <c r="N10364">
        <f t="shared" si="807"/>
        <v>59567.65</v>
      </c>
      <c r="O10364">
        <f t="shared" si="808"/>
        <v>59567.65</v>
      </c>
      <c r="P10364" t="str">
        <f t="shared" si="809"/>
        <v/>
      </c>
      <c r="Q10364" s="48" t="str">
        <f>IF(O10364="","",
   IF(OR(O10364&lt;EDA_Outlier_Analysis!$C$10, O10364&gt;EDA_Outlier_Analysis!$C$11),
      "Outlier",
      "Normal"))</f>
        <v>Normal</v>
      </c>
      <c r="R10364" t="str">
        <f>IF(P10364="","",
   IF(OR(P10364 &lt; EDA_Outlier_Analysis!$F$7, P10364 &gt; EDA_Outlier_Analysis!$F$8),
      "Outlier",
      "Normal"))</f>
        <v/>
      </c>
      <c r="S10364" t="str">
        <f>IF(N10364="","",
   IF(OR(N10364 &lt;EDA_Outlier_Analysis!$I$10, N10364 &gt; EDA_Outlier_Analysis!$I$11),
      "Outlier",
      "Normal"))</f>
        <v>Normal</v>
      </c>
    </row>
    <row r="10365" spans="1:19">
      <c r="A10365" t="s">
        <v>21699</v>
      </c>
      <c r="B10365" s="4">
        <v>45015</v>
      </c>
      <c r="C10365" s="2">
        <v>-10186.459999999999</v>
      </c>
      <c r="D10365" t="s">
        <v>840</v>
      </c>
      <c r="E10365" t="s">
        <v>905</v>
      </c>
      <c r="F10365" t="s">
        <v>11</v>
      </c>
      <c r="G10365" t="s">
        <v>31</v>
      </c>
      <c r="I10365" t="s">
        <v>5118</v>
      </c>
      <c r="J10365" t="s">
        <v>21700</v>
      </c>
      <c r="K10365" t="str">
        <f>IF(COUNTIF(Customers!A:A, H10365)&gt;0, "Valid", "Invalid")</f>
        <v>Invalid</v>
      </c>
      <c r="L10365" t="str">
        <f t="shared" si="805"/>
        <v>3</v>
      </c>
      <c r="M10365" t="str">
        <f t="shared" si="806"/>
        <v>2023</v>
      </c>
      <c r="N10365">
        <f t="shared" si="807"/>
        <v>-10186.459999999999</v>
      </c>
      <c r="O10365" t="str">
        <f t="shared" si="808"/>
        <v/>
      </c>
      <c r="P10365">
        <f t="shared" si="809"/>
        <v>10186.459999999999</v>
      </c>
      <c r="Q10365" s="48" t="str">
        <f>IF(O10365="","",
   IF(OR(O10365&lt;EDA_Outlier_Analysis!$C$10, O10365&gt;EDA_Outlier_Analysis!$C$11),
      "Outlier",
      "Normal"))</f>
        <v/>
      </c>
      <c r="R10365" t="str">
        <f>IF(P10365="","",
   IF(OR(P10365 &lt; EDA_Outlier_Analysis!$F$7, P10365 &gt; EDA_Outlier_Analysis!$F$8),
      "Outlier",
      "Normal"))</f>
        <v>Outlier</v>
      </c>
      <c r="S10365" t="str">
        <f>IF(N10365="","",
   IF(OR(N10365 &lt;EDA_Outlier_Analysis!$I$10, N10365 &gt; EDA_Outlier_Analysis!$I$11),
      "Outlier",
      "Normal"))</f>
        <v>Normal</v>
      </c>
    </row>
    <row r="10366" spans="1:19">
      <c r="A10366" t="s">
        <v>21701</v>
      </c>
      <c r="B10366" s="4">
        <v>45128</v>
      </c>
      <c r="C10366" s="2">
        <v>82329.3</v>
      </c>
      <c r="D10366" t="s">
        <v>849</v>
      </c>
      <c r="E10366" t="s">
        <v>868</v>
      </c>
      <c r="F10366" t="s">
        <v>11</v>
      </c>
      <c r="G10366" t="s">
        <v>24</v>
      </c>
      <c r="H10366" t="s">
        <v>22</v>
      </c>
      <c r="J10366" t="s">
        <v>21702</v>
      </c>
      <c r="K10366" t="str">
        <f>IF(COUNTIF(Customers!A:A, H10366)&gt;0, "Valid", "Invalid")</f>
        <v>Valid</v>
      </c>
      <c r="L10366" t="str">
        <f t="shared" si="805"/>
        <v>7</v>
      </c>
      <c r="M10366" t="str">
        <f t="shared" si="806"/>
        <v>2023</v>
      </c>
      <c r="N10366">
        <f t="shared" si="807"/>
        <v>82329.3</v>
      </c>
      <c r="O10366">
        <f t="shared" si="808"/>
        <v>82329.3</v>
      </c>
      <c r="P10366" t="str">
        <f t="shared" si="809"/>
        <v/>
      </c>
      <c r="Q10366" s="48" t="str">
        <f>IF(O10366="","",
   IF(OR(O10366&lt;EDA_Outlier_Analysis!$C$10, O10366&gt;EDA_Outlier_Analysis!$C$11),
      "Outlier",
      "Normal"))</f>
        <v>Normal</v>
      </c>
      <c r="R10366" t="str">
        <f>IF(P10366="","",
   IF(OR(P10366 &lt; EDA_Outlier_Analysis!$F$7, P10366 &gt; EDA_Outlier_Analysis!$F$8),
      "Outlier",
      "Normal"))</f>
        <v/>
      </c>
      <c r="S10366" t="str">
        <f>IF(N10366="","",
   IF(OR(N10366 &lt;EDA_Outlier_Analysis!$I$10, N10366 &gt; EDA_Outlier_Analysis!$I$11),
      "Outlier",
      "Normal"))</f>
        <v>Normal</v>
      </c>
    </row>
    <row r="10367" spans="1:19">
      <c r="A10367" t="s">
        <v>21703</v>
      </c>
      <c r="B10367" s="4">
        <v>45244</v>
      </c>
      <c r="C10367" s="2">
        <v>117564.2</v>
      </c>
      <c r="D10367" t="s">
        <v>849</v>
      </c>
      <c r="E10367" t="s">
        <v>853</v>
      </c>
      <c r="F10367" t="s">
        <v>9</v>
      </c>
      <c r="G10367" t="s">
        <v>34</v>
      </c>
      <c r="H10367" t="s">
        <v>319</v>
      </c>
      <c r="J10367" t="s">
        <v>21704</v>
      </c>
      <c r="K10367" t="str">
        <f>IF(COUNTIF(Customers!A:A, H10367)&gt;0, "Valid", "Invalid")</f>
        <v>Valid</v>
      </c>
      <c r="L10367" t="str">
        <f t="shared" si="805"/>
        <v>11</v>
      </c>
      <c r="M10367" t="str">
        <f t="shared" si="806"/>
        <v>2023</v>
      </c>
      <c r="N10367">
        <f t="shared" si="807"/>
        <v>117564.2</v>
      </c>
      <c r="O10367">
        <f t="shared" si="808"/>
        <v>117564.2</v>
      </c>
      <c r="P10367" t="str">
        <f t="shared" si="809"/>
        <v/>
      </c>
      <c r="Q10367" s="48" t="str">
        <f>IF(O10367="","",
   IF(OR(O10367&lt;EDA_Outlier_Analysis!$C$10, O10367&gt;EDA_Outlier_Analysis!$C$11),
      "Outlier",
      "Normal"))</f>
        <v>Normal</v>
      </c>
      <c r="R10367" t="str">
        <f>IF(P10367="","",
   IF(OR(P10367 &lt; EDA_Outlier_Analysis!$F$7, P10367 &gt; EDA_Outlier_Analysis!$F$8),
      "Outlier",
      "Normal"))</f>
        <v/>
      </c>
      <c r="S10367" t="str">
        <f>IF(N10367="","",
   IF(OR(N10367 &lt;EDA_Outlier_Analysis!$I$10, N10367 &gt; EDA_Outlier_Analysis!$I$11),
      "Outlier",
      "Normal"))</f>
        <v>Normal</v>
      </c>
    </row>
    <row r="10368" spans="1:19">
      <c r="A10368" t="s">
        <v>21705</v>
      </c>
      <c r="B10368" s="4">
        <v>44957</v>
      </c>
      <c r="C10368" s="2">
        <v>-37596.19</v>
      </c>
      <c r="D10368" t="s">
        <v>840</v>
      </c>
      <c r="E10368" t="s">
        <v>905</v>
      </c>
      <c r="F10368" t="s">
        <v>10</v>
      </c>
      <c r="G10368" t="s">
        <v>34</v>
      </c>
      <c r="I10368" t="s">
        <v>2829</v>
      </c>
      <c r="J10368" t="s">
        <v>21706</v>
      </c>
      <c r="K10368" t="str">
        <f>IF(COUNTIF(Customers!A:A, H10368)&gt;0, "Valid", "Invalid")</f>
        <v>Invalid</v>
      </c>
      <c r="L10368" t="str">
        <f t="shared" si="805"/>
        <v>1</v>
      </c>
      <c r="M10368" t="str">
        <f t="shared" si="806"/>
        <v>2023</v>
      </c>
      <c r="N10368">
        <f t="shared" si="807"/>
        <v>-37596.19</v>
      </c>
      <c r="O10368" t="str">
        <f t="shared" si="808"/>
        <v/>
      </c>
      <c r="P10368">
        <f t="shared" si="809"/>
        <v>37596.19</v>
      </c>
      <c r="Q10368" s="48" t="str">
        <f>IF(O10368="","",
   IF(OR(O10368&lt;EDA_Outlier_Analysis!$C$10, O10368&gt;EDA_Outlier_Analysis!$C$11),
      "Outlier",
      "Normal"))</f>
        <v/>
      </c>
      <c r="R10368" t="str">
        <f>IF(P10368="","",
   IF(OR(P10368 &lt; EDA_Outlier_Analysis!$F$7, P10368 &gt; EDA_Outlier_Analysis!$F$8),
      "Outlier",
      "Normal"))</f>
        <v>Normal</v>
      </c>
      <c r="S10368" t="str">
        <f>IF(N10368="","",
   IF(OR(N10368 &lt;EDA_Outlier_Analysis!$I$10, N10368 &gt; EDA_Outlier_Analysis!$I$11),
      "Outlier",
      "Normal"))</f>
        <v>Normal</v>
      </c>
    </row>
    <row r="10369" spans="1:19">
      <c r="A10369" t="s">
        <v>21707</v>
      </c>
      <c r="B10369" s="4">
        <v>44887</v>
      </c>
      <c r="C10369" s="2">
        <v>118677.51</v>
      </c>
      <c r="D10369" t="s">
        <v>849</v>
      </c>
      <c r="E10369" t="s">
        <v>868</v>
      </c>
      <c r="F10369" t="s">
        <v>10</v>
      </c>
      <c r="G10369" t="s">
        <v>24</v>
      </c>
      <c r="H10369" t="s">
        <v>507</v>
      </c>
      <c r="J10369" t="s">
        <v>21708</v>
      </c>
      <c r="K10369" t="str">
        <f>IF(COUNTIF(Customers!A:A, H10369)&gt;0, "Valid", "Invalid")</f>
        <v>Valid</v>
      </c>
      <c r="L10369" t="str">
        <f t="shared" si="805"/>
        <v>11</v>
      </c>
      <c r="M10369" t="str">
        <f t="shared" si="806"/>
        <v>2022</v>
      </c>
      <c r="N10369">
        <f t="shared" si="807"/>
        <v>118677.51</v>
      </c>
      <c r="O10369">
        <f t="shared" si="808"/>
        <v>118677.51</v>
      </c>
      <c r="P10369" t="str">
        <f t="shared" si="809"/>
        <v/>
      </c>
      <c r="Q10369" s="48" t="str">
        <f>IF(O10369="","",
   IF(OR(O10369&lt;EDA_Outlier_Analysis!$C$10, O10369&gt;EDA_Outlier_Analysis!$C$11),
      "Outlier",
      "Normal"))</f>
        <v>Normal</v>
      </c>
      <c r="R10369" t="str">
        <f>IF(P10369="","",
   IF(OR(P10369 &lt; EDA_Outlier_Analysis!$F$7, P10369 &gt; EDA_Outlier_Analysis!$F$8),
      "Outlier",
      "Normal"))</f>
        <v/>
      </c>
      <c r="S10369" t="str">
        <f>IF(N10369="","",
   IF(OR(N10369 &lt;EDA_Outlier_Analysis!$I$10, N10369 &gt; EDA_Outlier_Analysis!$I$11),
      "Outlier",
      "Normal"))</f>
        <v>Normal</v>
      </c>
    </row>
    <row r="10370" spans="1:19">
      <c r="A10370" t="s">
        <v>21709</v>
      </c>
      <c r="B10370" s="4">
        <v>44997</v>
      </c>
      <c r="C10370" s="2">
        <v>135585.14000000001</v>
      </c>
      <c r="D10370" t="s">
        <v>849</v>
      </c>
      <c r="E10370" t="s">
        <v>850</v>
      </c>
      <c r="F10370" t="s">
        <v>9</v>
      </c>
      <c r="G10370" t="s">
        <v>24</v>
      </c>
      <c r="H10370" t="s">
        <v>377</v>
      </c>
      <c r="J10370" t="s">
        <v>21710</v>
      </c>
      <c r="K10370" t="str">
        <f>IF(COUNTIF(Customers!A:A, H10370)&gt;0, "Valid", "Invalid")</f>
        <v>Valid</v>
      </c>
      <c r="L10370" t="str">
        <f t="shared" si="805"/>
        <v>3</v>
      </c>
      <c r="M10370" t="str">
        <f t="shared" si="806"/>
        <v>2023</v>
      </c>
      <c r="N10370">
        <f t="shared" si="807"/>
        <v>135585.14000000001</v>
      </c>
      <c r="O10370">
        <f t="shared" si="808"/>
        <v>135585.14000000001</v>
      </c>
      <c r="P10370" t="str">
        <f t="shared" si="809"/>
        <v/>
      </c>
      <c r="Q10370" s="48" t="str">
        <f>IF(O10370="","",
   IF(OR(O10370&lt;EDA_Outlier_Analysis!$C$10, O10370&gt;EDA_Outlier_Analysis!$C$11),
      "Outlier",
      "Normal"))</f>
        <v>Normal</v>
      </c>
      <c r="R10370" t="str">
        <f>IF(P10370="","",
   IF(OR(P10370 &lt; EDA_Outlier_Analysis!$F$7, P10370 &gt; EDA_Outlier_Analysis!$F$8),
      "Outlier",
      "Normal"))</f>
        <v/>
      </c>
      <c r="S10370" t="str">
        <f>IF(N10370="","",
   IF(OR(N10370 &lt;EDA_Outlier_Analysis!$I$10, N10370 &gt; EDA_Outlier_Analysis!$I$11),
      "Outlier",
      "Normal"))</f>
        <v>Normal</v>
      </c>
    </row>
    <row r="10371" spans="1:19">
      <c r="A10371" t="s">
        <v>21711</v>
      </c>
      <c r="B10371" s="4">
        <v>45190</v>
      </c>
      <c r="C10371" s="2">
        <v>162659.14000000001</v>
      </c>
      <c r="D10371" t="s">
        <v>849</v>
      </c>
      <c r="E10371" t="s">
        <v>850</v>
      </c>
      <c r="F10371" t="s">
        <v>10</v>
      </c>
      <c r="G10371" t="s">
        <v>31</v>
      </c>
      <c r="H10371" t="s">
        <v>627</v>
      </c>
      <c r="J10371" t="s">
        <v>21712</v>
      </c>
      <c r="K10371" t="str">
        <f>IF(COUNTIF(Customers!A:A, H10371)&gt;0, "Valid", "Invalid")</f>
        <v>Valid</v>
      </c>
      <c r="L10371" t="str">
        <f t="shared" ref="L10371:L10401" si="810">TEXT(B10371,"m")</f>
        <v>9</v>
      </c>
      <c r="M10371" t="str">
        <f t="shared" ref="M10371:M10401" si="811">TEXT(B10371,"yyyy")</f>
        <v>2023</v>
      </c>
      <c r="N10371">
        <f t="shared" ref="N10371:N10401" si="812">IF(D10371="Revenue",C10371,-ABS(C10371))</f>
        <v>162659.14000000001</v>
      </c>
      <c r="O10371">
        <f t="shared" ref="O10371:O10401" si="813">IF(D10371="Revenue", C10371, "")</f>
        <v>162659.14000000001</v>
      </c>
      <c r="P10371" t="str">
        <f t="shared" ref="P10371:P10401" si="814">IF(D10371="Expense", ABS(C10371), "")</f>
        <v/>
      </c>
      <c r="Q10371" s="48" t="str">
        <f>IF(O10371="","",
   IF(OR(O10371&lt;EDA_Outlier_Analysis!$C$10, O10371&gt;EDA_Outlier_Analysis!$C$11),
      "Outlier",
      "Normal"))</f>
        <v>Normal</v>
      </c>
      <c r="R10371" t="str">
        <f>IF(P10371="","",
   IF(OR(P10371 &lt; EDA_Outlier_Analysis!$F$7, P10371 &gt; EDA_Outlier_Analysis!$F$8),
      "Outlier",
      "Normal"))</f>
        <v/>
      </c>
      <c r="S10371" t="str">
        <f>IF(N10371="","",
   IF(OR(N10371 &lt;EDA_Outlier_Analysis!$I$10, N10371 &gt; EDA_Outlier_Analysis!$I$11),
      "Outlier",
      "Normal"))</f>
        <v>Normal</v>
      </c>
    </row>
    <row r="10372" spans="1:19">
      <c r="A10372" t="s">
        <v>21713</v>
      </c>
      <c r="B10372" s="4">
        <v>44696</v>
      </c>
      <c r="C10372" s="2">
        <v>98475.31</v>
      </c>
      <c r="D10372" t="s">
        <v>849</v>
      </c>
      <c r="E10372" t="s">
        <v>853</v>
      </c>
      <c r="F10372" t="s">
        <v>11</v>
      </c>
      <c r="G10372" t="s">
        <v>20</v>
      </c>
      <c r="H10372" t="s">
        <v>709</v>
      </c>
      <c r="J10372" t="s">
        <v>21714</v>
      </c>
      <c r="K10372" t="str">
        <f>IF(COUNTIF(Customers!A:A, H10372)&gt;0, "Valid", "Invalid")</f>
        <v>Valid</v>
      </c>
      <c r="L10372" t="str">
        <f t="shared" si="810"/>
        <v>5</v>
      </c>
      <c r="M10372" t="str">
        <f t="shared" si="811"/>
        <v>2022</v>
      </c>
      <c r="N10372">
        <f t="shared" si="812"/>
        <v>98475.31</v>
      </c>
      <c r="O10372">
        <f t="shared" si="813"/>
        <v>98475.31</v>
      </c>
      <c r="P10372" t="str">
        <f t="shared" si="814"/>
        <v/>
      </c>
      <c r="Q10372" s="48" t="str">
        <f>IF(O10372="","",
   IF(OR(O10372&lt;EDA_Outlier_Analysis!$C$10, O10372&gt;EDA_Outlier_Analysis!$C$11),
      "Outlier",
      "Normal"))</f>
        <v>Normal</v>
      </c>
      <c r="R10372" t="str">
        <f>IF(P10372="","",
   IF(OR(P10372 &lt; EDA_Outlier_Analysis!$F$7, P10372 &gt; EDA_Outlier_Analysis!$F$8),
      "Outlier",
      "Normal"))</f>
        <v/>
      </c>
      <c r="S10372" t="str">
        <f>IF(N10372="","",
   IF(OR(N10372 &lt;EDA_Outlier_Analysis!$I$10, N10372 &gt; EDA_Outlier_Analysis!$I$11),
      "Outlier",
      "Normal"))</f>
        <v>Normal</v>
      </c>
    </row>
    <row r="10373" spans="1:19">
      <c r="A10373" t="s">
        <v>21715</v>
      </c>
      <c r="B10373" s="4">
        <v>44574</v>
      </c>
      <c r="C10373" s="2">
        <v>-39204.68</v>
      </c>
      <c r="D10373" t="s">
        <v>840</v>
      </c>
      <c r="E10373" t="s">
        <v>905</v>
      </c>
      <c r="F10373" t="s">
        <v>11</v>
      </c>
      <c r="G10373" t="s">
        <v>31</v>
      </c>
      <c r="I10373" t="s">
        <v>4371</v>
      </c>
      <c r="J10373" t="s">
        <v>21716</v>
      </c>
      <c r="K10373" t="str">
        <f>IF(COUNTIF(Customers!A:A, H10373)&gt;0, "Valid", "Invalid")</f>
        <v>Invalid</v>
      </c>
      <c r="L10373" t="str">
        <f t="shared" si="810"/>
        <v>1</v>
      </c>
      <c r="M10373" t="str">
        <f t="shared" si="811"/>
        <v>2022</v>
      </c>
      <c r="N10373">
        <f t="shared" si="812"/>
        <v>-39204.68</v>
      </c>
      <c r="O10373" t="str">
        <f t="shared" si="813"/>
        <v/>
      </c>
      <c r="P10373">
        <f t="shared" si="814"/>
        <v>39204.68</v>
      </c>
      <c r="Q10373" s="48" t="str">
        <f>IF(O10373="","",
   IF(OR(O10373&lt;EDA_Outlier_Analysis!$C$10, O10373&gt;EDA_Outlier_Analysis!$C$11),
      "Outlier",
      "Normal"))</f>
        <v/>
      </c>
      <c r="R10373" t="str">
        <f>IF(P10373="","",
   IF(OR(P10373 &lt; EDA_Outlier_Analysis!$F$7, P10373 &gt; EDA_Outlier_Analysis!$F$8),
      "Outlier",
      "Normal"))</f>
        <v>Normal</v>
      </c>
      <c r="S10373" t="str">
        <f>IF(N10373="","",
   IF(OR(N10373 &lt;EDA_Outlier_Analysis!$I$10, N10373 &gt; EDA_Outlier_Analysis!$I$11),
      "Outlier",
      "Normal"))</f>
        <v>Normal</v>
      </c>
    </row>
    <row r="10374" spans="1:19">
      <c r="A10374" t="s">
        <v>21717</v>
      </c>
      <c r="B10374" s="4">
        <v>45186</v>
      </c>
      <c r="C10374" s="2">
        <v>164321.31</v>
      </c>
      <c r="D10374" t="s">
        <v>849</v>
      </c>
      <c r="E10374" t="s">
        <v>850</v>
      </c>
      <c r="F10374" t="s">
        <v>10</v>
      </c>
      <c r="G10374" t="s">
        <v>31</v>
      </c>
      <c r="H10374" t="s">
        <v>195</v>
      </c>
      <c r="J10374" t="s">
        <v>21718</v>
      </c>
      <c r="K10374" t="str">
        <f>IF(COUNTIF(Customers!A:A, H10374)&gt;0, "Valid", "Invalid")</f>
        <v>Valid</v>
      </c>
      <c r="L10374" t="str">
        <f t="shared" si="810"/>
        <v>9</v>
      </c>
      <c r="M10374" t="str">
        <f t="shared" si="811"/>
        <v>2023</v>
      </c>
      <c r="N10374">
        <f t="shared" si="812"/>
        <v>164321.31</v>
      </c>
      <c r="O10374">
        <f t="shared" si="813"/>
        <v>164321.31</v>
      </c>
      <c r="P10374" t="str">
        <f t="shared" si="814"/>
        <v/>
      </c>
      <c r="Q10374" s="48" t="str">
        <f>IF(O10374="","",
   IF(OR(O10374&lt;EDA_Outlier_Analysis!$C$10, O10374&gt;EDA_Outlier_Analysis!$C$11),
      "Outlier",
      "Normal"))</f>
        <v>Normal</v>
      </c>
      <c r="R10374" t="str">
        <f>IF(P10374="","",
   IF(OR(P10374 &lt; EDA_Outlier_Analysis!$F$7, P10374 &gt; EDA_Outlier_Analysis!$F$8),
      "Outlier",
      "Normal"))</f>
        <v/>
      </c>
      <c r="S10374" t="str">
        <f>IF(N10374="","",
   IF(OR(N10374 &lt;EDA_Outlier_Analysis!$I$10, N10374 &gt; EDA_Outlier_Analysis!$I$11),
      "Outlier",
      "Normal"))</f>
        <v>Normal</v>
      </c>
    </row>
    <row r="10375" spans="1:19">
      <c r="A10375" t="s">
        <v>21719</v>
      </c>
      <c r="B10375" s="4">
        <v>45072</v>
      </c>
      <c r="C10375" s="2">
        <v>-35316.28</v>
      </c>
      <c r="D10375" t="s">
        <v>840</v>
      </c>
      <c r="E10375" t="s">
        <v>856</v>
      </c>
      <c r="F10375" t="s">
        <v>9</v>
      </c>
      <c r="G10375" t="s">
        <v>34</v>
      </c>
      <c r="I10375" t="s">
        <v>1284</v>
      </c>
      <c r="J10375" t="s">
        <v>21720</v>
      </c>
      <c r="K10375" t="str">
        <f>IF(COUNTIF(Customers!A:A, H10375)&gt;0, "Valid", "Invalid")</f>
        <v>Invalid</v>
      </c>
      <c r="L10375" t="str">
        <f t="shared" si="810"/>
        <v>5</v>
      </c>
      <c r="M10375" t="str">
        <f t="shared" si="811"/>
        <v>2023</v>
      </c>
      <c r="N10375">
        <f t="shared" si="812"/>
        <v>-35316.28</v>
      </c>
      <c r="O10375" t="str">
        <f t="shared" si="813"/>
        <v/>
      </c>
      <c r="P10375">
        <f t="shared" si="814"/>
        <v>35316.28</v>
      </c>
      <c r="Q10375" s="48" t="str">
        <f>IF(O10375="","",
   IF(OR(O10375&lt;EDA_Outlier_Analysis!$C$10, O10375&gt;EDA_Outlier_Analysis!$C$11),
      "Outlier",
      "Normal"))</f>
        <v/>
      </c>
      <c r="R10375" t="str">
        <f>IF(P10375="","",
   IF(OR(P10375 &lt; EDA_Outlier_Analysis!$F$7, P10375 &gt; EDA_Outlier_Analysis!$F$8),
      "Outlier",
      "Normal"))</f>
        <v>Normal</v>
      </c>
      <c r="S10375" t="str">
        <f>IF(N10375="","",
   IF(OR(N10375 &lt;EDA_Outlier_Analysis!$I$10, N10375 &gt; EDA_Outlier_Analysis!$I$11),
      "Outlier",
      "Normal"))</f>
        <v>Normal</v>
      </c>
    </row>
    <row r="10376" spans="1:19">
      <c r="A10376" t="s">
        <v>21721</v>
      </c>
      <c r="B10376" s="4">
        <v>44623</v>
      </c>
      <c r="C10376" s="2">
        <v>-70290.14</v>
      </c>
      <c r="D10376" t="s">
        <v>840</v>
      </c>
      <c r="E10376" t="s">
        <v>841</v>
      </c>
      <c r="F10376" t="s">
        <v>9</v>
      </c>
      <c r="G10376" t="s">
        <v>34</v>
      </c>
      <c r="I10376" t="s">
        <v>1210</v>
      </c>
      <c r="J10376" t="s">
        <v>21722</v>
      </c>
      <c r="K10376" t="str">
        <f>IF(COUNTIF(Customers!A:A, H10376)&gt;0, "Valid", "Invalid")</f>
        <v>Invalid</v>
      </c>
      <c r="L10376" t="str">
        <f t="shared" si="810"/>
        <v>3</v>
      </c>
      <c r="M10376" t="str">
        <f t="shared" si="811"/>
        <v>2022</v>
      </c>
      <c r="N10376">
        <f t="shared" si="812"/>
        <v>-70290.14</v>
      </c>
      <c r="O10376" t="str">
        <f t="shared" si="813"/>
        <v/>
      </c>
      <c r="P10376">
        <f t="shared" si="814"/>
        <v>70290.14</v>
      </c>
      <c r="Q10376" s="48" t="str">
        <f>IF(O10376="","",
   IF(OR(O10376&lt;EDA_Outlier_Analysis!$C$10, O10376&gt;EDA_Outlier_Analysis!$C$11),
      "Outlier",
      "Normal"))</f>
        <v/>
      </c>
      <c r="R10376" t="str">
        <f>IF(P10376="","",
   IF(OR(P10376 &lt; EDA_Outlier_Analysis!$F$7, P10376 &gt; EDA_Outlier_Analysis!$F$8),
      "Outlier",
      "Normal"))</f>
        <v>Outlier</v>
      </c>
      <c r="S10376" t="str">
        <f>IF(N10376="","",
   IF(OR(N10376 &lt;EDA_Outlier_Analysis!$I$10, N10376 &gt; EDA_Outlier_Analysis!$I$11),
      "Outlier",
      "Normal"))</f>
        <v>Normal</v>
      </c>
    </row>
    <row r="10377" spans="1:19">
      <c r="A10377" t="s">
        <v>21723</v>
      </c>
      <c r="B10377" s="4">
        <v>45131</v>
      </c>
      <c r="C10377" s="2">
        <v>-62200.160000000003</v>
      </c>
      <c r="D10377" t="s">
        <v>840</v>
      </c>
      <c r="E10377" t="s">
        <v>878</v>
      </c>
      <c r="F10377" t="s">
        <v>11</v>
      </c>
      <c r="G10377" t="s">
        <v>24</v>
      </c>
      <c r="I10377" t="s">
        <v>1800</v>
      </c>
      <c r="J10377" t="s">
        <v>21724</v>
      </c>
      <c r="K10377" t="str">
        <f>IF(COUNTIF(Customers!A:A, H10377)&gt;0, "Valid", "Invalid")</f>
        <v>Invalid</v>
      </c>
      <c r="L10377" t="str">
        <f t="shared" si="810"/>
        <v>7</v>
      </c>
      <c r="M10377" t="str">
        <f t="shared" si="811"/>
        <v>2023</v>
      </c>
      <c r="N10377">
        <f t="shared" si="812"/>
        <v>-62200.160000000003</v>
      </c>
      <c r="O10377" t="str">
        <f t="shared" si="813"/>
        <v/>
      </c>
      <c r="P10377">
        <f t="shared" si="814"/>
        <v>62200.160000000003</v>
      </c>
      <c r="Q10377" s="48" t="str">
        <f>IF(O10377="","",
   IF(OR(O10377&lt;EDA_Outlier_Analysis!$C$10, O10377&gt;EDA_Outlier_Analysis!$C$11),
      "Outlier",
      "Normal"))</f>
        <v/>
      </c>
      <c r="R10377" t="str">
        <f>IF(P10377="","",
   IF(OR(P10377 &lt; EDA_Outlier_Analysis!$F$7, P10377 &gt; EDA_Outlier_Analysis!$F$8),
      "Outlier",
      "Normal"))</f>
        <v>Outlier</v>
      </c>
      <c r="S10377" t="str">
        <f>IF(N10377="","",
   IF(OR(N10377 &lt;EDA_Outlier_Analysis!$I$10, N10377 &gt; EDA_Outlier_Analysis!$I$11),
      "Outlier",
      "Normal"))</f>
        <v>Normal</v>
      </c>
    </row>
    <row r="10378" spans="1:19">
      <c r="A10378" t="s">
        <v>21725</v>
      </c>
      <c r="B10378" s="4">
        <v>45056</v>
      </c>
      <c r="C10378" s="2">
        <v>171034.63</v>
      </c>
      <c r="D10378" t="s">
        <v>849</v>
      </c>
      <c r="E10378" t="s">
        <v>868</v>
      </c>
      <c r="F10378" t="s">
        <v>9</v>
      </c>
      <c r="G10378" t="s">
        <v>31</v>
      </c>
      <c r="H10378" t="s">
        <v>159</v>
      </c>
      <c r="J10378" t="s">
        <v>21726</v>
      </c>
      <c r="K10378" t="str">
        <f>IF(COUNTIF(Customers!A:A, H10378)&gt;0, "Valid", "Invalid")</f>
        <v>Valid</v>
      </c>
      <c r="L10378" t="str">
        <f t="shared" si="810"/>
        <v>5</v>
      </c>
      <c r="M10378" t="str">
        <f t="shared" si="811"/>
        <v>2023</v>
      </c>
      <c r="N10378">
        <f t="shared" si="812"/>
        <v>171034.63</v>
      </c>
      <c r="O10378">
        <f t="shared" si="813"/>
        <v>171034.63</v>
      </c>
      <c r="P10378" t="str">
        <f t="shared" si="814"/>
        <v/>
      </c>
      <c r="Q10378" s="48" t="str">
        <f>IF(O10378="","",
   IF(OR(O10378&lt;EDA_Outlier_Analysis!$C$10, O10378&gt;EDA_Outlier_Analysis!$C$11),
      "Outlier",
      "Normal"))</f>
        <v>Normal</v>
      </c>
      <c r="R10378" t="str">
        <f>IF(P10378="","",
   IF(OR(P10378 &lt; EDA_Outlier_Analysis!$F$7, P10378 &gt; EDA_Outlier_Analysis!$F$8),
      "Outlier",
      "Normal"))</f>
        <v/>
      </c>
      <c r="S10378" t="str">
        <f>IF(N10378="","",
   IF(OR(N10378 &lt;EDA_Outlier_Analysis!$I$10, N10378 &gt; EDA_Outlier_Analysis!$I$11),
      "Outlier",
      "Normal"))</f>
        <v>Normal</v>
      </c>
    </row>
    <row r="10379" spans="1:19">
      <c r="A10379" t="s">
        <v>21727</v>
      </c>
      <c r="B10379" s="4">
        <v>44911</v>
      </c>
      <c r="C10379" s="2">
        <v>-29289.95</v>
      </c>
      <c r="D10379" t="s">
        <v>840</v>
      </c>
      <c r="E10379" t="s">
        <v>856</v>
      </c>
      <c r="F10379" t="s">
        <v>11</v>
      </c>
      <c r="G10379" t="s">
        <v>24</v>
      </c>
      <c r="I10379" t="s">
        <v>3081</v>
      </c>
      <c r="J10379" t="s">
        <v>21728</v>
      </c>
      <c r="K10379" t="str">
        <f>IF(COUNTIF(Customers!A:A, H10379)&gt;0, "Valid", "Invalid")</f>
        <v>Invalid</v>
      </c>
      <c r="L10379" t="str">
        <f t="shared" si="810"/>
        <v>12</v>
      </c>
      <c r="M10379" t="str">
        <f t="shared" si="811"/>
        <v>2022</v>
      </c>
      <c r="N10379">
        <f t="shared" si="812"/>
        <v>-29289.95</v>
      </c>
      <c r="O10379" t="str">
        <f t="shared" si="813"/>
        <v/>
      </c>
      <c r="P10379">
        <f t="shared" si="814"/>
        <v>29289.95</v>
      </c>
      <c r="Q10379" s="48" t="str">
        <f>IF(O10379="","",
   IF(OR(O10379&lt;EDA_Outlier_Analysis!$C$10, O10379&gt;EDA_Outlier_Analysis!$C$11),
      "Outlier",
      "Normal"))</f>
        <v/>
      </c>
      <c r="R10379" t="str">
        <f>IF(P10379="","",
   IF(OR(P10379 &lt; EDA_Outlier_Analysis!$F$7, P10379 &gt; EDA_Outlier_Analysis!$F$8),
      "Outlier",
      "Normal"))</f>
        <v>Normal</v>
      </c>
      <c r="S10379" t="str">
        <f>IF(N10379="","",
   IF(OR(N10379 &lt;EDA_Outlier_Analysis!$I$10, N10379 &gt; EDA_Outlier_Analysis!$I$11),
      "Outlier",
      "Normal"))</f>
        <v>Normal</v>
      </c>
    </row>
    <row r="10380" spans="1:19">
      <c r="A10380" t="s">
        <v>21729</v>
      </c>
      <c r="B10380" s="4">
        <v>44745</v>
      </c>
      <c r="C10380" s="2">
        <v>-2000</v>
      </c>
      <c r="D10380" t="s">
        <v>840</v>
      </c>
      <c r="E10380" t="s">
        <v>845</v>
      </c>
      <c r="F10380" t="s">
        <v>10</v>
      </c>
      <c r="G10380" t="s">
        <v>20</v>
      </c>
      <c r="I10380" t="s">
        <v>1141</v>
      </c>
      <c r="J10380" t="s">
        <v>21730</v>
      </c>
      <c r="K10380" t="str">
        <f>IF(COUNTIF(Customers!A:A, H10380)&gt;0, "Valid", "Invalid")</f>
        <v>Invalid</v>
      </c>
      <c r="L10380" t="str">
        <f t="shared" si="810"/>
        <v>7</v>
      </c>
      <c r="M10380" t="str">
        <f t="shared" si="811"/>
        <v>2022</v>
      </c>
      <c r="N10380">
        <f t="shared" si="812"/>
        <v>-2000</v>
      </c>
      <c r="O10380" t="str">
        <f t="shared" si="813"/>
        <v/>
      </c>
      <c r="P10380">
        <f t="shared" si="814"/>
        <v>2000</v>
      </c>
      <c r="Q10380" s="48" t="str">
        <f>IF(O10380="","",
   IF(OR(O10380&lt;EDA_Outlier_Analysis!$C$10, O10380&gt;EDA_Outlier_Analysis!$C$11),
      "Outlier",
      "Normal"))</f>
        <v/>
      </c>
      <c r="R10380" t="str">
        <f>IF(P10380="","",
   IF(OR(P10380 &lt; EDA_Outlier_Analysis!$F$7, P10380 &gt; EDA_Outlier_Analysis!$F$8),
      "Outlier",
      "Normal"))</f>
        <v>Outlier</v>
      </c>
      <c r="S10380" t="str">
        <f>IF(N10380="","",
   IF(OR(N10380 &lt;EDA_Outlier_Analysis!$I$10, N10380 &gt; EDA_Outlier_Analysis!$I$11),
      "Outlier",
      "Normal"))</f>
        <v>Normal</v>
      </c>
    </row>
    <row r="10381" spans="1:19">
      <c r="A10381" t="s">
        <v>21731</v>
      </c>
      <c r="B10381" s="4">
        <v>45005</v>
      </c>
      <c r="C10381" s="2">
        <v>-37382.83</v>
      </c>
      <c r="D10381" t="s">
        <v>840</v>
      </c>
      <c r="E10381" t="s">
        <v>905</v>
      </c>
      <c r="F10381" t="s">
        <v>9</v>
      </c>
      <c r="G10381" t="s">
        <v>20</v>
      </c>
      <c r="I10381" t="s">
        <v>2544</v>
      </c>
      <c r="J10381" t="s">
        <v>21732</v>
      </c>
      <c r="K10381" t="str">
        <f>IF(COUNTIF(Customers!A:A, H10381)&gt;0, "Valid", "Invalid")</f>
        <v>Invalid</v>
      </c>
      <c r="L10381" t="str">
        <f t="shared" si="810"/>
        <v>3</v>
      </c>
      <c r="M10381" t="str">
        <f t="shared" si="811"/>
        <v>2023</v>
      </c>
      <c r="N10381">
        <f t="shared" si="812"/>
        <v>-37382.83</v>
      </c>
      <c r="O10381" t="str">
        <f t="shared" si="813"/>
        <v/>
      </c>
      <c r="P10381">
        <f t="shared" si="814"/>
        <v>37382.83</v>
      </c>
      <c r="Q10381" s="48" t="str">
        <f>IF(O10381="","",
   IF(OR(O10381&lt;EDA_Outlier_Analysis!$C$10, O10381&gt;EDA_Outlier_Analysis!$C$11),
      "Outlier",
      "Normal"))</f>
        <v/>
      </c>
      <c r="R10381" t="str">
        <f>IF(P10381="","",
   IF(OR(P10381 &lt; EDA_Outlier_Analysis!$F$7, P10381 &gt; EDA_Outlier_Analysis!$F$8),
      "Outlier",
      "Normal"))</f>
        <v>Normal</v>
      </c>
      <c r="S10381" t="str">
        <f>IF(N10381="","",
   IF(OR(N10381 &lt;EDA_Outlier_Analysis!$I$10, N10381 &gt; EDA_Outlier_Analysis!$I$11),
      "Outlier",
      "Normal"))</f>
        <v>Normal</v>
      </c>
    </row>
    <row r="10382" spans="1:19">
      <c r="A10382" t="s">
        <v>21733</v>
      </c>
      <c r="B10382" s="4">
        <v>45178</v>
      </c>
      <c r="C10382" s="2">
        <v>49054.04</v>
      </c>
      <c r="D10382" t="s">
        <v>849</v>
      </c>
      <c r="E10382" t="s">
        <v>853</v>
      </c>
      <c r="F10382" t="s">
        <v>9</v>
      </c>
      <c r="G10382" t="s">
        <v>24</v>
      </c>
      <c r="H10382" t="s">
        <v>495</v>
      </c>
      <c r="J10382" t="s">
        <v>21734</v>
      </c>
      <c r="K10382" t="str">
        <f>IF(COUNTIF(Customers!A:A, H10382)&gt;0, "Valid", "Invalid")</f>
        <v>Valid</v>
      </c>
      <c r="L10382" t="str">
        <f t="shared" si="810"/>
        <v>9</v>
      </c>
      <c r="M10382" t="str">
        <f t="shared" si="811"/>
        <v>2023</v>
      </c>
      <c r="N10382">
        <f t="shared" si="812"/>
        <v>49054.04</v>
      </c>
      <c r="O10382">
        <f t="shared" si="813"/>
        <v>49054.04</v>
      </c>
      <c r="P10382" t="str">
        <f t="shared" si="814"/>
        <v/>
      </c>
      <c r="Q10382" s="48" t="str">
        <f>IF(O10382="","",
   IF(OR(O10382&lt;EDA_Outlier_Analysis!$C$10, O10382&gt;EDA_Outlier_Analysis!$C$11),
      "Outlier",
      "Normal"))</f>
        <v>Normal</v>
      </c>
      <c r="R10382" t="str">
        <f>IF(P10382="","",
   IF(OR(P10382 &lt; EDA_Outlier_Analysis!$F$7, P10382 &gt; EDA_Outlier_Analysis!$F$8),
      "Outlier",
      "Normal"))</f>
        <v/>
      </c>
      <c r="S10382" t="str">
        <f>IF(N10382="","",
   IF(OR(N10382 &lt;EDA_Outlier_Analysis!$I$10, N10382 &gt; EDA_Outlier_Analysis!$I$11),
      "Outlier",
      "Normal"))</f>
        <v>Normal</v>
      </c>
    </row>
    <row r="10383" spans="1:19">
      <c r="A10383" t="s">
        <v>21735</v>
      </c>
      <c r="B10383" s="4">
        <v>45217</v>
      </c>
      <c r="C10383" s="2">
        <v>-49612.15</v>
      </c>
      <c r="D10383" t="s">
        <v>840</v>
      </c>
      <c r="E10383" t="s">
        <v>841</v>
      </c>
      <c r="F10383" t="s">
        <v>11</v>
      </c>
      <c r="G10383" t="s">
        <v>20</v>
      </c>
      <c r="I10383" t="s">
        <v>1443</v>
      </c>
      <c r="J10383" t="s">
        <v>21736</v>
      </c>
      <c r="K10383" t="str">
        <f>IF(COUNTIF(Customers!A:A, H10383)&gt;0, "Valid", "Invalid")</f>
        <v>Invalid</v>
      </c>
      <c r="L10383" t="str">
        <f t="shared" si="810"/>
        <v>10</v>
      </c>
      <c r="M10383" t="str">
        <f t="shared" si="811"/>
        <v>2023</v>
      </c>
      <c r="N10383">
        <f t="shared" si="812"/>
        <v>-49612.15</v>
      </c>
      <c r="O10383" t="str">
        <f t="shared" si="813"/>
        <v/>
      </c>
      <c r="P10383">
        <f t="shared" si="814"/>
        <v>49612.15</v>
      </c>
      <c r="Q10383" s="48" t="str">
        <f>IF(O10383="","",
   IF(OR(O10383&lt;EDA_Outlier_Analysis!$C$10, O10383&gt;EDA_Outlier_Analysis!$C$11),
      "Outlier",
      "Normal"))</f>
        <v/>
      </c>
      <c r="R10383" t="str">
        <f>IF(P10383="","",
   IF(OR(P10383 &lt; EDA_Outlier_Analysis!$F$7, P10383 &gt; EDA_Outlier_Analysis!$F$8),
      "Outlier",
      "Normal"))</f>
        <v>Normal</v>
      </c>
      <c r="S10383" t="str">
        <f>IF(N10383="","",
   IF(OR(N10383 &lt;EDA_Outlier_Analysis!$I$10, N10383 &gt; EDA_Outlier_Analysis!$I$11),
      "Outlier",
      "Normal"))</f>
        <v>Normal</v>
      </c>
    </row>
    <row r="10384" spans="1:19">
      <c r="A10384" t="s">
        <v>21737</v>
      </c>
      <c r="B10384" s="4">
        <v>44770</v>
      </c>
      <c r="C10384" s="2">
        <v>-38407.79</v>
      </c>
      <c r="D10384" t="s">
        <v>840</v>
      </c>
      <c r="E10384" t="s">
        <v>856</v>
      </c>
      <c r="F10384" t="s">
        <v>11</v>
      </c>
      <c r="G10384" t="s">
        <v>31</v>
      </c>
      <c r="I10384" t="s">
        <v>1018</v>
      </c>
      <c r="J10384" t="s">
        <v>21738</v>
      </c>
      <c r="K10384" t="str">
        <f>IF(COUNTIF(Customers!A:A, H10384)&gt;0, "Valid", "Invalid")</f>
        <v>Invalid</v>
      </c>
      <c r="L10384" t="str">
        <f t="shared" si="810"/>
        <v>7</v>
      </c>
      <c r="M10384" t="str">
        <f t="shared" si="811"/>
        <v>2022</v>
      </c>
      <c r="N10384">
        <f t="shared" si="812"/>
        <v>-38407.79</v>
      </c>
      <c r="O10384" t="str">
        <f t="shared" si="813"/>
        <v/>
      </c>
      <c r="P10384">
        <f t="shared" si="814"/>
        <v>38407.79</v>
      </c>
      <c r="Q10384" s="48" t="str">
        <f>IF(O10384="","",
   IF(OR(O10384&lt;EDA_Outlier_Analysis!$C$10, O10384&gt;EDA_Outlier_Analysis!$C$11),
      "Outlier",
      "Normal"))</f>
        <v/>
      </c>
      <c r="R10384" t="str">
        <f>IF(P10384="","",
   IF(OR(P10384 &lt; EDA_Outlier_Analysis!$F$7, P10384 &gt; EDA_Outlier_Analysis!$F$8),
      "Outlier",
      "Normal"))</f>
        <v>Normal</v>
      </c>
      <c r="S10384" t="str">
        <f>IF(N10384="","",
   IF(OR(N10384 &lt;EDA_Outlier_Analysis!$I$10, N10384 &gt; EDA_Outlier_Analysis!$I$11),
      "Outlier",
      "Normal"))</f>
        <v>Normal</v>
      </c>
    </row>
    <row r="10385" spans="1:19">
      <c r="A10385" t="s">
        <v>21739</v>
      </c>
      <c r="B10385" s="4">
        <v>44827</v>
      </c>
      <c r="C10385" s="2">
        <v>236639.75</v>
      </c>
      <c r="D10385" t="s">
        <v>849</v>
      </c>
      <c r="E10385" t="s">
        <v>868</v>
      </c>
      <c r="F10385" t="s">
        <v>10</v>
      </c>
      <c r="G10385" t="s">
        <v>34</v>
      </c>
      <c r="H10385" t="s">
        <v>147</v>
      </c>
      <c r="J10385" t="s">
        <v>21740</v>
      </c>
      <c r="K10385" t="str">
        <f>IF(COUNTIF(Customers!A:A, H10385)&gt;0, "Valid", "Invalid")</f>
        <v>Valid</v>
      </c>
      <c r="L10385" t="str">
        <f t="shared" si="810"/>
        <v>9</v>
      </c>
      <c r="M10385" t="str">
        <f t="shared" si="811"/>
        <v>2022</v>
      </c>
      <c r="N10385">
        <f t="shared" si="812"/>
        <v>236639.75</v>
      </c>
      <c r="O10385">
        <f t="shared" si="813"/>
        <v>236639.75</v>
      </c>
      <c r="P10385" t="str">
        <f t="shared" si="814"/>
        <v/>
      </c>
      <c r="Q10385" s="48" t="str">
        <f>IF(O10385="","",
   IF(OR(O10385&lt;EDA_Outlier_Analysis!$C$10, O10385&gt;EDA_Outlier_Analysis!$C$11),
      "Outlier",
      "Normal"))</f>
        <v>Normal</v>
      </c>
      <c r="R10385" t="str">
        <f>IF(P10385="","",
   IF(OR(P10385 &lt; EDA_Outlier_Analysis!$F$7, P10385 &gt; EDA_Outlier_Analysis!$F$8),
      "Outlier",
      "Normal"))</f>
        <v/>
      </c>
      <c r="S10385" t="str">
        <f>IF(N10385="","",
   IF(OR(N10385 &lt;EDA_Outlier_Analysis!$I$10, N10385 &gt; EDA_Outlier_Analysis!$I$11),
      "Outlier",
      "Normal"))</f>
        <v>Normal</v>
      </c>
    </row>
    <row r="10386" spans="1:19">
      <c r="A10386" t="s">
        <v>21741</v>
      </c>
      <c r="B10386" s="4">
        <v>44647</v>
      </c>
      <c r="C10386" s="2">
        <v>-32432.03</v>
      </c>
      <c r="D10386" t="s">
        <v>840</v>
      </c>
      <c r="E10386" t="s">
        <v>878</v>
      </c>
      <c r="F10386" t="s">
        <v>9</v>
      </c>
      <c r="G10386" t="s">
        <v>31</v>
      </c>
      <c r="I10386" t="s">
        <v>2752</v>
      </c>
      <c r="J10386" t="s">
        <v>21742</v>
      </c>
      <c r="K10386" t="str">
        <f>IF(COUNTIF(Customers!A:A, H10386)&gt;0, "Valid", "Invalid")</f>
        <v>Invalid</v>
      </c>
      <c r="L10386" t="str">
        <f t="shared" si="810"/>
        <v>3</v>
      </c>
      <c r="M10386" t="str">
        <f t="shared" si="811"/>
        <v>2022</v>
      </c>
      <c r="N10386">
        <f t="shared" si="812"/>
        <v>-32432.03</v>
      </c>
      <c r="O10386" t="str">
        <f t="shared" si="813"/>
        <v/>
      </c>
      <c r="P10386">
        <f t="shared" si="814"/>
        <v>32432.03</v>
      </c>
      <c r="Q10386" s="48" t="str">
        <f>IF(O10386="","",
   IF(OR(O10386&lt;EDA_Outlier_Analysis!$C$10, O10386&gt;EDA_Outlier_Analysis!$C$11),
      "Outlier",
      "Normal"))</f>
        <v/>
      </c>
      <c r="R10386" t="str">
        <f>IF(P10386="","",
   IF(OR(P10386 &lt; EDA_Outlier_Analysis!$F$7, P10386 &gt; EDA_Outlier_Analysis!$F$8),
      "Outlier",
      "Normal"))</f>
        <v>Normal</v>
      </c>
      <c r="S10386" t="str">
        <f>IF(N10386="","",
   IF(OR(N10386 &lt;EDA_Outlier_Analysis!$I$10, N10386 &gt; EDA_Outlier_Analysis!$I$11),
      "Outlier",
      "Normal"))</f>
        <v>Normal</v>
      </c>
    </row>
    <row r="10387" spans="1:19">
      <c r="A10387" t="s">
        <v>21743</v>
      </c>
      <c r="B10387" s="4">
        <v>44996</v>
      </c>
      <c r="C10387" s="2">
        <v>69256.75</v>
      </c>
      <c r="D10387" t="s">
        <v>849</v>
      </c>
      <c r="E10387" t="s">
        <v>850</v>
      </c>
      <c r="F10387" t="s">
        <v>11</v>
      </c>
      <c r="G10387" t="s">
        <v>24</v>
      </c>
      <c r="H10387" t="s">
        <v>67</v>
      </c>
      <c r="J10387" t="s">
        <v>21744</v>
      </c>
      <c r="K10387" t="str">
        <f>IF(COUNTIF(Customers!A:A, H10387)&gt;0, "Valid", "Invalid")</f>
        <v>Valid</v>
      </c>
      <c r="L10387" t="str">
        <f t="shared" si="810"/>
        <v>3</v>
      </c>
      <c r="M10387" t="str">
        <f t="shared" si="811"/>
        <v>2023</v>
      </c>
      <c r="N10387">
        <f t="shared" si="812"/>
        <v>69256.75</v>
      </c>
      <c r="O10387">
        <f t="shared" si="813"/>
        <v>69256.75</v>
      </c>
      <c r="P10387" t="str">
        <f t="shared" si="814"/>
        <v/>
      </c>
      <c r="Q10387" s="48" t="str">
        <f>IF(O10387="","",
   IF(OR(O10387&lt;EDA_Outlier_Analysis!$C$10, O10387&gt;EDA_Outlier_Analysis!$C$11),
      "Outlier",
      "Normal"))</f>
        <v>Normal</v>
      </c>
      <c r="R10387" t="str">
        <f>IF(P10387="","",
   IF(OR(P10387 &lt; EDA_Outlier_Analysis!$F$7, P10387 &gt; EDA_Outlier_Analysis!$F$8),
      "Outlier",
      "Normal"))</f>
        <v/>
      </c>
      <c r="S10387" t="str">
        <f>IF(N10387="","",
   IF(OR(N10387 &lt;EDA_Outlier_Analysis!$I$10, N10387 &gt; EDA_Outlier_Analysis!$I$11),
      "Outlier",
      "Normal"))</f>
        <v>Normal</v>
      </c>
    </row>
    <row r="10388" spans="1:19">
      <c r="A10388" t="s">
        <v>21745</v>
      </c>
      <c r="B10388" s="4">
        <v>45188</v>
      </c>
      <c r="C10388" s="2">
        <v>-71542.14</v>
      </c>
      <c r="D10388" t="s">
        <v>840</v>
      </c>
      <c r="E10388" t="s">
        <v>878</v>
      </c>
      <c r="F10388" t="s">
        <v>9</v>
      </c>
      <c r="G10388" t="s">
        <v>34</v>
      </c>
      <c r="I10388" t="s">
        <v>4929</v>
      </c>
      <c r="J10388" t="s">
        <v>21746</v>
      </c>
      <c r="K10388" t="str">
        <f>IF(COUNTIF(Customers!A:A, H10388)&gt;0, "Valid", "Invalid")</f>
        <v>Invalid</v>
      </c>
      <c r="L10388" t="str">
        <f t="shared" si="810"/>
        <v>9</v>
      </c>
      <c r="M10388" t="str">
        <f t="shared" si="811"/>
        <v>2023</v>
      </c>
      <c r="N10388">
        <f t="shared" si="812"/>
        <v>-71542.14</v>
      </c>
      <c r="O10388" t="str">
        <f t="shared" si="813"/>
        <v/>
      </c>
      <c r="P10388">
        <f t="shared" si="814"/>
        <v>71542.14</v>
      </c>
      <c r="Q10388" s="48" t="str">
        <f>IF(O10388="","",
   IF(OR(O10388&lt;EDA_Outlier_Analysis!$C$10, O10388&gt;EDA_Outlier_Analysis!$C$11),
      "Outlier",
      "Normal"))</f>
        <v/>
      </c>
      <c r="R10388" t="str">
        <f>IF(P10388="","",
   IF(OR(P10388 &lt; EDA_Outlier_Analysis!$F$7, P10388 &gt; EDA_Outlier_Analysis!$F$8),
      "Outlier",
      "Normal"))</f>
        <v>Outlier</v>
      </c>
      <c r="S10388" t="str">
        <f>IF(N10388="","",
   IF(OR(N10388 &lt;EDA_Outlier_Analysis!$I$10, N10388 &gt; EDA_Outlier_Analysis!$I$11),
      "Outlier",
      "Normal"))</f>
        <v>Normal</v>
      </c>
    </row>
    <row r="10389" spans="1:19">
      <c r="A10389" t="s">
        <v>21747</v>
      </c>
      <c r="B10389" s="4">
        <v>45228</v>
      </c>
      <c r="C10389" s="2">
        <v>-62702.89</v>
      </c>
      <c r="D10389" t="s">
        <v>840</v>
      </c>
      <c r="E10389" t="s">
        <v>905</v>
      </c>
      <c r="F10389" t="s">
        <v>10</v>
      </c>
      <c r="G10389" t="s">
        <v>34</v>
      </c>
      <c r="I10389" t="s">
        <v>1468</v>
      </c>
      <c r="J10389" t="s">
        <v>21748</v>
      </c>
      <c r="K10389" t="str">
        <f>IF(COUNTIF(Customers!A:A, H10389)&gt;0, "Valid", "Invalid")</f>
        <v>Invalid</v>
      </c>
      <c r="L10389" t="str">
        <f t="shared" si="810"/>
        <v>10</v>
      </c>
      <c r="M10389" t="str">
        <f t="shared" si="811"/>
        <v>2023</v>
      </c>
      <c r="N10389">
        <f t="shared" si="812"/>
        <v>-62702.89</v>
      </c>
      <c r="O10389" t="str">
        <f t="shared" si="813"/>
        <v/>
      </c>
      <c r="P10389">
        <f t="shared" si="814"/>
        <v>62702.89</v>
      </c>
      <c r="Q10389" s="48" t="str">
        <f>IF(O10389="","",
   IF(OR(O10389&lt;EDA_Outlier_Analysis!$C$10, O10389&gt;EDA_Outlier_Analysis!$C$11),
      "Outlier",
      "Normal"))</f>
        <v/>
      </c>
      <c r="R10389" t="str">
        <f>IF(P10389="","",
   IF(OR(P10389 &lt; EDA_Outlier_Analysis!$F$7, P10389 &gt; EDA_Outlier_Analysis!$F$8),
      "Outlier",
      "Normal"))</f>
        <v>Outlier</v>
      </c>
      <c r="S10389" t="str">
        <f>IF(N10389="","",
   IF(OR(N10389 &lt;EDA_Outlier_Analysis!$I$10, N10389 &gt; EDA_Outlier_Analysis!$I$11),
      "Outlier",
      "Normal"))</f>
        <v>Normal</v>
      </c>
    </row>
    <row r="10390" spans="1:19">
      <c r="A10390" t="s">
        <v>21749</v>
      </c>
      <c r="B10390" s="4">
        <v>44901</v>
      </c>
      <c r="C10390" s="2">
        <v>162994.23000000001</v>
      </c>
      <c r="D10390" t="s">
        <v>849</v>
      </c>
      <c r="E10390" t="s">
        <v>868</v>
      </c>
      <c r="F10390" t="s">
        <v>10</v>
      </c>
      <c r="G10390" t="s">
        <v>24</v>
      </c>
      <c r="H10390" t="s">
        <v>399</v>
      </c>
      <c r="J10390" t="s">
        <v>21750</v>
      </c>
      <c r="K10390" t="str">
        <f>IF(COUNTIF(Customers!A:A, H10390)&gt;0, "Valid", "Invalid")</f>
        <v>Valid</v>
      </c>
      <c r="L10390" t="str">
        <f t="shared" si="810"/>
        <v>12</v>
      </c>
      <c r="M10390" t="str">
        <f t="shared" si="811"/>
        <v>2022</v>
      </c>
      <c r="N10390">
        <f t="shared" si="812"/>
        <v>162994.23000000001</v>
      </c>
      <c r="O10390">
        <f t="shared" si="813"/>
        <v>162994.23000000001</v>
      </c>
      <c r="P10390" t="str">
        <f t="shared" si="814"/>
        <v/>
      </c>
      <c r="Q10390" s="48" t="str">
        <f>IF(O10390="","",
   IF(OR(O10390&lt;EDA_Outlier_Analysis!$C$10, O10390&gt;EDA_Outlier_Analysis!$C$11),
      "Outlier",
      "Normal"))</f>
        <v>Normal</v>
      </c>
      <c r="R10390" t="str">
        <f>IF(P10390="","",
   IF(OR(P10390 &lt; EDA_Outlier_Analysis!$F$7, P10390 &gt; EDA_Outlier_Analysis!$F$8),
      "Outlier",
      "Normal"))</f>
        <v/>
      </c>
      <c r="S10390" t="str">
        <f>IF(N10390="","",
   IF(OR(N10390 &lt;EDA_Outlier_Analysis!$I$10, N10390 &gt; EDA_Outlier_Analysis!$I$11),
      "Outlier",
      "Normal"))</f>
        <v>Normal</v>
      </c>
    </row>
    <row r="10391" spans="1:19">
      <c r="A10391" t="s">
        <v>21751</v>
      </c>
      <c r="B10391" s="4">
        <v>45104</v>
      </c>
      <c r="C10391" s="2">
        <v>121951.74</v>
      </c>
      <c r="D10391" t="s">
        <v>849</v>
      </c>
      <c r="E10391" t="s">
        <v>868</v>
      </c>
      <c r="F10391" t="s">
        <v>9</v>
      </c>
      <c r="G10391" t="s">
        <v>20</v>
      </c>
      <c r="H10391" t="s">
        <v>357</v>
      </c>
      <c r="J10391" t="s">
        <v>21752</v>
      </c>
      <c r="K10391" t="str">
        <f>IF(COUNTIF(Customers!A:A, H10391)&gt;0, "Valid", "Invalid")</f>
        <v>Valid</v>
      </c>
      <c r="L10391" t="str">
        <f t="shared" si="810"/>
        <v>6</v>
      </c>
      <c r="M10391" t="str">
        <f t="shared" si="811"/>
        <v>2023</v>
      </c>
      <c r="N10391">
        <f t="shared" si="812"/>
        <v>121951.74</v>
      </c>
      <c r="O10391">
        <f t="shared" si="813"/>
        <v>121951.74</v>
      </c>
      <c r="P10391" t="str">
        <f t="shared" si="814"/>
        <v/>
      </c>
      <c r="Q10391" s="48" t="str">
        <f>IF(O10391="","",
   IF(OR(O10391&lt;EDA_Outlier_Analysis!$C$10, O10391&gt;EDA_Outlier_Analysis!$C$11),
      "Outlier",
      "Normal"))</f>
        <v>Normal</v>
      </c>
      <c r="R10391" t="str">
        <f>IF(P10391="","",
   IF(OR(P10391 &lt; EDA_Outlier_Analysis!$F$7, P10391 &gt; EDA_Outlier_Analysis!$F$8),
      "Outlier",
      "Normal"))</f>
        <v/>
      </c>
      <c r="S10391" t="str">
        <f>IF(N10391="","",
   IF(OR(N10391 &lt;EDA_Outlier_Analysis!$I$10, N10391 &gt; EDA_Outlier_Analysis!$I$11),
      "Outlier",
      "Normal"))</f>
        <v>Normal</v>
      </c>
    </row>
    <row r="10392" spans="1:19">
      <c r="A10392" t="s">
        <v>21753</v>
      </c>
      <c r="B10392" s="4">
        <v>45076</v>
      </c>
      <c r="C10392" s="2">
        <v>148472</v>
      </c>
      <c r="D10392" t="s">
        <v>849</v>
      </c>
      <c r="E10392" t="s">
        <v>853</v>
      </c>
      <c r="F10392" t="s">
        <v>10</v>
      </c>
      <c r="G10392" t="s">
        <v>31</v>
      </c>
      <c r="H10392" t="s">
        <v>657</v>
      </c>
      <c r="J10392" t="s">
        <v>21754</v>
      </c>
      <c r="K10392" t="str">
        <f>IF(COUNTIF(Customers!A:A, H10392)&gt;0, "Valid", "Invalid")</f>
        <v>Valid</v>
      </c>
      <c r="L10392" t="str">
        <f t="shared" si="810"/>
        <v>5</v>
      </c>
      <c r="M10392" t="str">
        <f t="shared" si="811"/>
        <v>2023</v>
      </c>
      <c r="N10392">
        <f t="shared" si="812"/>
        <v>148472</v>
      </c>
      <c r="O10392">
        <f t="shared" si="813"/>
        <v>148472</v>
      </c>
      <c r="P10392" t="str">
        <f t="shared" si="814"/>
        <v/>
      </c>
      <c r="Q10392" s="48" t="str">
        <f>IF(O10392="","",
   IF(OR(O10392&lt;EDA_Outlier_Analysis!$C$10, O10392&gt;EDA_Outlier_Analysis!$C$11),
      "Outlier",
      "Normal"))</f>
        <v>Normal</v>
      </c>
      <c r="R10392" t="str">
        <f>IF(P10392="","",
   IF(OR(P10392 &lt; EDA_Outlier_Analysis!$F$7, P10392 &gt; EDA_Outlier_Analysis!$F$8),
      "Outlier",
      "Normal"))</f>
        <v/>
      </c>
      <c r="S10392" t="str">
        <f>IF(N10392="","",
   IF(OR(N10392 &lt;EDA_Outlier_Analysis!$I$10, N10392 &gt; EDA_Outlier_Analysis!$I$11),
      "Outlier",
      "Normal"))</f>
        <v>Normal</v>
      </c>
    </row>
    <row r="10393" spans="1:19">
      <c r="A10393" t="s">
        <v>21755</v>
      </c>
      <c r="B10393" s="4">
        <v>45202</v>
      </c>
      <c r="C10393" s="2">
        <v>51918.03</v>
      </c>
      <c r="D10393" t="s">
        <v>849</v>
      </c>
      <c r="E10393" t="s">
        <v>850</v>
      </c>
      <c r="F10393" t="s">
        <v>9</v>
      </c>
      <c r="G10393" t="s">
        <v>20</v>
      </c>
      <c r="H10393" t="s">
        <v>615</v>
      </c>
      <c r="J10393" t="s">
        <v>21756</v>
      </c>
      <c r="K10393" t="str">
        <f>IF(COUNTIF(Customers!A:A, H10393)&gt;0, "Valid", "Invalid")</f>
        <v>Valid</v>
      </c>
      <c r="L10393" t="str">
        <f t="shared" si="810"/>
        <v>10</v>
      </c>
      <c r="M10393" t="str">
        <f t="shared" si="811"/>
        <v>2023</v>
      </c>
      <c r="N10393">
        <f t="shared" si="812"/>
        <v>51918.03</v>
      </c>
      <c r="O10393">
        <f t="shared" si="813"/>
        <v>51918.03</v>
      </c>
      <c r="P10393" t="str">
        <f t="shared" si="814"/>
        <v/>
      </c>
      <c r="Q10393" s="48" t="str">
        <f>IF(O10393="","",
   IF(OR(O10393&lt;EDA_Outlier_Analysis!$C$10, O10393&gt;EDA_Outlier_Analysis!$C$11),
      "Outlier",
      "Normal"))</f>
        <v>Normal</v>
      </c>
      <c r="R10393" t="str">
        <f>IF(P10393="","",
   IF(OR(P10393 &lt; EDA_Outlier_Analysis!$F$7, P10393 &gt; EDA_Outlier_Analysis!$F$8),
      "Outlier",
      "Normal"))</f>
        <v/>
      </c>
      <c r="S10393" t="str">
        <f>IF(N10393="","",
   IF(OR(N10393 &lt;EDA_Outlier_Analysis!$I$10, N10393 &gt; EDA_Outlier_Analysis!$I$11),
      "Outlier",
      "Normal"))</f>
        <v>Normal</v>
      </c>
    </row>
    <row r="10394" spans="1:19">
      <c r="A10394" t="s">
        <v>21757</v>
      </c>
      <c r="B10394" s="4">
        <v>45042</v>
      </c>
      <c r="C10394" s="2">
        <v>164875.32</v>
      </c>
      <c r="D10394" t="s">
        <v>849</v>
      </c>
      <c r="E10394" t="s">
        <v>850</v>
      </c>
      <c r="F10394" t="s">
        <v>9</v>
      </c>
      <c r="G10394" t="s">
        <v>31</v>
      </c>
      <c r="H10394" t="s">
        <v>729</v>
      </c>
      <c r="J10394" t="s">
        <v>21758</v>
      </c>
      <c r="K10394" t="str">
        <f>IF(COUNTIF(Customers!A:A, H10394)&gt;0, "Valid", "Invalid")</f>
        <v>Valid</v>
      </c>
      <c r="L10394" t="str">
        <f t="shared" si="810"/>
        <v>4</v>
      </c>
      <c r="M10394" t="str">
        <f t="shared" si="811"/>
        <v>2023</v>
      </c>
      <c r="N10394">
        <f t="shared" si="812"/>
        <v>164875.32</v>
      </c>
      <c r="O10394">
        <f t="shared" si="813"/>
        <v>164875.32</v>
      </c>
      <c r="P10394" t="str">
        <f t="shared" si="814"/>
        <v/>
      </c>
      <c r="Q10394" s="48" t="str">
        <f>IF(O10394="","",
   IF(OR(O10394&lt;EDA_Outlier_Analysis!$C$10, O10394&gt;EDA_Outlier_Analysis!$C$11),
      "Outlier",
      "Normal"))</f>
        <v>Normal</v>
      </c>
      <c r="R10394" t="str">
        <f>IF(P10394="","",
   IF(OR(P10394 &lt; EDA_Outlier_Analysis!$F$7, P10394 &gt; EDA_Outlier_Analysis!$F$8),
      "Outlier",
      "Normal"))</f>
        <v/>
      </c>
      <c r="S10394" t="str">
        <f>IF(N10394="","",
   IF(OR(N10394 &lt;EDA_Outlier_Analysis!$I$10, N10394 &gt; EDA_Outlier_Analysis!$I$11),
      "Outlier",
      "Normal"))</f>
        <v>Normal</v>
      </c>
    </row>
    <row r="10395" spans="1:19">
      <c r="A10395" t="s">
        <v>21759</v>
      </c>
      <c r="B10395" s="4">
        <v>45270</v>
      </c>
      <c r="C10395" s="2">
        <v>178614.2</v>
      </c>
      <c r="D10395" t="s">
        <v>849</v>
      </c>
      <c r="E10395" t="s">
        <v>850</v>
      </c>
      <c r="F10395" t="s">
        <v>10</v>
      </c>
      <c r="G10395" t="s">
        <v>34</v>
      </c>
      <c r="H10395" t="s">
        <v>297</v>
      </c>
      <c r="J10395" t="s">
        <v>21760</v>
      </c>
      <c r="K10395" t="str">
        <f>IF(COUNTIF(Customers!A:A, H10395)&gt;0, "Valid", "Invalid")</f>
        <v>Valid</v>
      </c>
      <c r="L10395" t="str">
        <f t="shared" si="810"/>
        <v>12</v>
      </c>
      <c r="M10395" t="str">
        <f t="shared" si="811"/>
        <v>2023</v>
      </c>
      <c r="N10395">
        <f t="shared" si="812"/>
        <v>178614.2</v>
      </c>
      <c r="O10395">
        <f t="shared" si="813"/>
        <v>178614.2</v>
      </c>
      <c r="P10395" t="str">
        <f t="shared" si="814"/>
        <v/>
      </c>
      <c r="Q10395" s="48" t="str">
        <f>IF(O10395="","",
   IF(OR(O10395&lt;EDA_Outlier_Analysis!$C$10, O10395&gt;EDA_Outlier_Analysis!$C$11),
      "Outlier",
      "Normal"))</f>
        <v>Normal</v>
      </c>
      <c r="R10395" t="str">
        <f>IF(P10395="","",
   IF(OR(P10395 &lt; EDA_Outlier_Analysis!$F$7, P10395 &gt; EDA_Outlier_Analysis!$F$8),
      "Outlier",
      "Normal"))</f>
        <v/>
      </c>
      <c r="S10395" t="str">
        <f>IF(N10395="","",
   IF(OR(N10395 &lt;EDA_Outlier_Analysis!$I$10, N10395 &gt; EDA_Outlier_Analysis!$I$11),
      "Outlier",
      "Normal"))</f>
        <v>Normal</v>
      </c>
    </row>
    <row r="10396" spans="1:19">
      <c r="A10396" t="s">
        <v>21761</v>
      </c>
      <c r="B10396" s="4">
        <v>45245</v>
      </c>
      <c r="C10396" s="2">
        <v>-62214.03</v>
      </c>
      <c r="D10396" t="s">
        <v>840</v>
      </c>
      <c r="E10396" t="s">
        <v>878</v>
      </c>
      <c r="F10396" t="s">
        <v>11</v>
      </c>
      <c r="G10396" t="s">
        <v>31</v>
      </c>
      <c r="I10396" t="s">
        <v>1428</v>
      </c>
      <c r="J10396" t="s">
        <v>21762</v>
      </c>
      <c r="K10396" t="str">
        <f>IF(COUNTIF(Customers!A:A, H10396)&gt;0, "Valid", "Invalid")</f>
        <v>Invalid</v>
      </c>
      <c r="L10396" t="str">
        <f t="shared" si="810"/>
        <v>11</v>
      </c>
      <c r="M10396" t="str">
        <f t="shared" si="811"/>
        <v>2023</v>
      </c>
      <c r="N10396">
        <f t="shared" si="812"/>
        <v>-62214.03</v>
      </c>
      <c r="O10396" t="str">
        <f t="shared" si="813"/>
        <v/>
      </c>
      <c r="P10396">
        <f t="shared" si="814"/>
        <v>62214.03</v>
      </c>
      <c r="Q10396" s="48" t="str">
        <f>IF(O10396="","",
   IF(OR(O10396&lt;EDA_Outlier_Analysis!$C$10, O10396&gt;EDA_Outlier_Analysis!$C$11),
      "Outlier",
      "Normal"))</f>
        <v/>
      </c>
      <c r="R10396" t="str">
        <f>IF(P10396="","",
   IF(OR(P10396 &lt; EDA_Outlier_Analysis!$F$7, P10396 &gt; EDA_Outlier_Analysis!$F$8),
      "Outlier",
      "Normal"))</f>
        <v>Outlier</v>
      </c>
      <c r="S10396" t="str">
        <f>IF(N10396="","",
   IF(OR(N10396 &lt;EDA_Outlier_Analysis!$I$10, N10396 &gt; EDA_Outlier_Analysis!$I$11),
      "Outlier",
      "Normal"))</f>
        <v>Normal</v>
      </c>
    </row>
    <row r="10397" spans="1:19">
      <c r="A10397" t="s">
        <v>21763</v>
      </c>
      <c r="B10397" s="4">
        <v>44741</v>
      </c>
      <c r="C10397" s="2">
        <v>22378.98</v>
      </c>
      <c r="D10397" t="s">
        <v>971</v>
      </c>
      <c r="E10397" t="s">
        <v>971</v>
      </c>
      <c r="F10397" t="s">
        <v>11</v>
      </c>
      <c r="G10397" t="s">
        <v>34</v>
      </c>
      <c r="J10397" t="s">
        <v>21764</v>
      </c>
      <c r="K10397" t="str">
        <f>IF(COUNTIF(Customers!A:A, H10397)&gt;0, "Valid", "Invalid")</f>
        <v>Invalid</v>
      </c>
      <c r="L10397" t="str">
        <f t="shared" si="810"/>
        <v>6</v>
      </c>
      <c r="M10397" t="str">
        <f t="shared" si="811"/>
        <v>2022</v>
      </c>
      <c r="N10397">
        <f t="shared" si="812"/>
        <v>-22378.98</v>
      </c>
      <c r="O10397" t="str">
        <f t="shared" si="813"/>
        <v/>
      </c>
      <c r="P10397" t="str">
        <f t="shared" si="814"/>
        <v/>
      </c>
      <c r="Q10397" s="48" t="str">
        <f>IF(O10397="","",
   IF(OR(O10397&lt;EDA_Outlier_Analysis!$C$10, O10397&gt;EDA_Outlier_Analysis!$C$11),
      "Outlier",
      "Normal"))</f>
        <v/>
      </c>
      <c r="R10397" t="str">
        <f>IF(P10397="","",
   IF(OR(P10397 &lt; EDA_Outlier_Analysis!$F$7, P10397 &gt; EDA_Outlier_Analysis!$F$8),
      "Outlier",
      "Normal"))</f>
        <v/>
      </c>
      <c r="S10397" t="str">
        <f>IF(N10397="","",
   IF(OR(N10397 &lt;EDA_Outlier_Analysis!$I$10, N10397 &gt; EDA_Outlier_Analysis!$I$11),
      "Outlier",
      "Normal"))</f>
        <v>Normal</v>
      </c>
    </row>
    <row r="10398" spans="1:19">
      <c r="A10398" t="s">
        <v>21765</v>
      </c>
      <c r="B10398" s="4">
        <v>44604</v>
      </c>
      <c r="C10398" s="2">
        <v>208022.63</v>
      </c>
      <c r="D10398" t="s">
        <v>849</v>
      </c>
      <c r="E10398" t="s">
        <v>850</v>
      </c>
      <c r="F10398" t="s">
        <v>10</v>
      </c>
      <c r="G10398" t="s">
        <v>34</v>
      </c>
      <c r="H10398" t="s">
        <v>125</v>
      </c>
      <c r="J10398" t="s">
        <v>21766</v>
      </c>
      <c r="K10398" t="str">
        <f>IF(COUNTIF(Customers!A:A, H10398)&gt;0, "Valid", "Invalid")</f>
        <v>Valid</v>
      </c>
      <c r="L10398" t="str">
        <f t="shared" si="810"/>
        <v>2</v>
      </c>
      <c r="M10398" t="str">
        <f t="shared" si="811"/>
        <v>2022</v>
      </c>
      <c r="N10398">
        <f t="shared" si="812"/>
        <v>208022.63</v>
      </c>
      <c r="O10398">
        <f t="shared" si="813"/>
        <v>208022.63</v>
      </c>
      <c r="P10398" t="str">
        <f t="shared" si="814"/>
        <v/>
      </c>
      <c r="Q10398" s="48" t="str">
        <f>IF(O10398="","",
   IF(OR(O10398&lt;EDA_Outlier_Analysis!$C$10, O10398&gt;EDA_Outlier_Analysis!$C$11),
      "Outlier",
      "Normal"))</f>
        <v>Normal</v>
      </c>
      <c r="R10398" t="str">
        <f>IF(P10398="","",
   IF(OR(P10398 &lt; EDA_Outlier_Analysis!$F$7, P10398 &gt; EDA_Outlier_Analysis!$F$8),
      "Outlier",
      "Normal"))</f>
        <v/>
      </c>
      <c r="S10398" t="str">
        <f>IF(N10398="","",
   IF(OR(N10398 &lt;EDA_Outlier_Analysis!$I$10, N10398 &gt; EDA_Outlier_Analysis!$I$11),
      "Outlier",
      "Normal"))</f>
        <v>Normal</v>
      </c>
    </row>
    <row r="10399" spans="1:19">
      <c r="A10399" t="s">
        <v>21767</v>
      </c>
      <c r="B10399" s="4">
        <v>45165</v>
      </c>
      <c r="C10399" s="2">
        <v>14287.8</v>
      </c>
      <c r="D10399" t="s">
        <v>873</v>
      </c>
      <c r="E10399" t="s">
        <v>873</v>
      </c>
      <c r="F10399" t="s">
        <v>9</v>
      </c>
      <c r="G10399" t="s">
        <v>24</v>
      </c>
      <c r="J10399" t="s">
        <v>21768</v>
      </c>
      <c r="K10399" t="str">
        <f>IF(COUNTIF(Customers!A:A, H10399)&gt;0, "Valid", "Invalid")</f>
        <v>Invalid</v>
      </c>
      <c r="L10399" t="str">
        <f t="shared" si="810"/>
        <v>8</v>
      </c>
      <c r="M10399" t="str">
        <f t="shared" si="811"/>
        <v>2023</v>
      </c>
      <c r="N10399">
        <f t="shared" si="812"/>
        <v>-14287.8</v>
      </c>
      <c r="O10399" t="str">
        <f t="shared" si="813"/>
        <v/>
      </c>
      <c r="P10399" t="str">
        <f t="shared" si="814"/>
        <v/>
      </c>
      <c r="Q10399" s="48" t="str">
        <f>IF(O10399="","",
   IF(OR(O10399&lt;EDA_Outlier_Analysis!$C$10, O10399&gt;EDA_Outlier_Analysis!$C$11),
      "Outlier",
      "Normal"))</f>
        <v/>
      </c>
      <c r="R10399" t="str">
        <f>IF(P10399="","",
   IF(OR(P10399 &lt; EDA_Outlier_Analysis!$F$7, P10399 &gt; EDA_Outlier_Analysis!$F$8),
      "Outlier",
      "Normal"))</f>
        <v/>
      </c>
      <c r="S10399" t="str">
        <f>IF(N10399="","",
   IF(OR(N10399 &lt;EDA_Outlier_Analysis!$I$10, N10399 &gt; EDA_Outlier_Analysis!$I$11),
      "Outlier",
      "Normal"))</f>
        <v>Normal</v>
      </c>
    </row>
    <row r="10400" spans="1:19">
      <c r="A10400" t="s">
        <v>21769</v>
      </c>
      <c r="B10400" s="4">
        <v>44925</v>
      </c>
      <c r="C10400" s="2">
        <v>132167.76999999999</v>
      </c>
      <c r="D10400" t="s">
        <v>849</v>
      </c>
      <c r="E10400" t="s">
        <v>868</v>
      </c>
      <c r="F10400" t="s">
        <v>11</v>
      </c>
      <c r="G10400" t="s">
        <v>24</v>
      </c>
      <c r="H10400" t="s">
        <v>491</v>
      </c>
      <c r="J10400" t="s">
        <v>21770</v>
      </c>
      <c r="K10400" t="str">
        <f>IF(COUNTIF(Customers!A:A, H10400)&gt;0, "Valid", "Invalid")</f>
        <v>Valid</v>
      </c>
      <c r="L10400" t="str">
        <f t="shared" si="810"/>
        <v>12</v>
      </c>
      <c r="M10400" t="str">
        <f t="shared" si="811"/>
        <v>2022</v>
      </c>
      <c r="N10400">
        <f t="shared" si="812"/>
        <v>132167.76999999999</v>
      </c>
      <c r="O10400">
        <f t="shared" si="813"/>
        <v>132167.76999999999</v>
      </c>
      <c r="P10400" t="str">
        <f t="shared" si="814"/>
        <v/>
      </c>
      <c r="Q10400" s="48" t="str">
        <f>IF(O10400="","",
   IF(OR(O10400&lt;EDA_Outlier_Analysis!$C$10, O10400&gt;EDA_Outlier_Analysis!$C$11),
      "Outlier",
      "Normal"))</f>
        <v>Normal</v>
      </c>
      <c r="R10400" t="str">
        <f>IF(P10400="","",
   IF(OR(P10400 &lt; EDA_Outlier_Analysis!$F$7, P10400 &gt; EDA_Outlier_Analysis!$F$8),
      "Outlier",
      "Normal"))</f>
        <v/>
      </c>
      <c r="S10400" t="str">
        <f>IF(N10400="","",
   IF(OR(N10400 &lt;EDA_Outlier_Analysis!$I$10, N10400 &gt; EDA_Outlier_Analysis!$I$11),
      "Outlier",
      "Normal"))</f>
        <v>Normal</v>
      </c>
    </row>
    <row r="10401" spans="1:19">
      <c r="A10401" t="s">
        <v>21771</v>
      </c>
      <c r="B10401" s="4">
        <v>44735</v>
      </c>
      <c r="C10401" s="2">
        <v>9025.25</v>
      </c>
      <c r="D10401" t="s">
        <v>971</v>
      </c>
      <c r="E10401" t="s">
        <v>971</v>
      </c>
      <c r="F10401" t="s">
        <v>10</v>
      </c>
      <c r="G10401" t="s">
        <v>20</v>
      </c>
      <c r="J10401" t="s">
        <v>21772</v>
      </c>
      <c r="K10401" t="str">
        <f>IF(COUNTIF(Customers!A:A, H10401)&gt;0, "Valid", "Invalid")</f>
        <v>Invalid</v>
      </c>
      <c r="L10401" t="str">
        <f t="shared" si="810"/>
        <v>6</v>
      </c>
      <c r="M10401" t="str">
        <f t="shared" si="811"/>
        <v>2022</v>
      </c>
      <c r="N10401">
        <f t="shared" si="812"/>
        <v>-9025.25</v>
      </c>
      <c r="O10401" t="str">
        <f t="shared" si="813"/>
        <v/>
      </c>
      <c r="P10401" t="str">
        <f t="shared" si="814"/>
        <v/>
      </c>
      <c r="Q10401" s="48" t="str">
        <f>IF(O10401="","",
   IF(OR(O10401&lt;EDA_Outlier_Analysis!$C$10, O10401&gt;EDA_Outlier_Analysis!$C$11),
      "Outlier",
      "Normal"))</f>
        <v/>
      </c>
      <c r="R10401" t="str">
        <f>IF(P10401="","",
   IF(OR(P10401 &lt; EDA_Outlier_Analysis!$F$7, P10401 &gt; EDA_Outlier_Analysis!$F$8),
      "Outlier",
      "Normal"))</f>
        <v/>
      </c>
      <c r="S10401" t="str">
        <f>IF(N10401="","",
   IF(OR(N10401 &lt;EDA_Outlier_Analysis!$I$10, N10401 &gt; EDA_Outlier_Analysis!$I$11),
      "Outlier",
      "Normal"))</f>
        <v>Normal</v>
      </c>
    </row>
  </sheetData>
  <autoFilter ref="S1:S10401" xr:uid="{6804D1A4-3FFB-4EF6-AEDB-F7332E6E62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FDF9-7EB6-41BA-B6B0-27590A0979A9}">
  <dimension ref="A1:J201"/>
  <sheetViews>
    <sheetView topLeftCell="A179" workbookViewId="0">
      <selection sqref="A1:G201"/>
    </sheetView>
  </sheetViews>
  <sheetFormatPr defaultRowHeight="14.5"/>
  <cols>
    <col min="1" max="1" width="11.90625" bestFit="1" customWidth="1"/>
    <col min="2" max="2" width="19.6328125" bestFit="1" customWidth="1"/>
    <col min="3" max="3" width="12.453125" bestFit="1" customWidth="1"/>
    <col min="4" max="4" width="10.36328125" bestFit="1" customWidth="1"/>
    <col min="5" max="5" width="7.453125" bestFit="1" customWidth="1"/>
    <col min="6" max="6" width="6.36328125" bestFit="1" customWidth="1"/>
    <col min="7" max="7" width="16.36328125" bestFit="1" customWidth="1"/>
    <col min="10" max="10" width="12.453125" bestFit="1" customWidth="1"/>
  </cols>
  <sheetData>
    <row r="1" spans="1:10">
      <c r="A1" s="1" t="s">
        <v>21773</v>
      </c>
      <c r="B1" s="1" t="s">
        <v>21774</v>
      </c>
      <c r="C1" s="1" t="s">
        <v>2</v>
      </c>
      <c r="D1" s="1" t="s">
        <v>15</v>
      </c>
      <c r="E1" s="1" t="s">
        <v>17</v>
      </c>
      <c r="F1" s="1" t="s">
        <v>16</v>
      </c>
      <c r="G1" s="1" t="s">
        <v>21775</v>
      </c>
      <c r="J1" s="1"/>
    </row>
    <row r="2" spans="1:10">
      <c r="A2" t="s">
        <v>21776</v>
      </c>
      <c r="B2" t="s">
        <v>21777</v>
      </c>
      <c r="C2" t="s">
        <v>10</v>
      </c>
      <c r="D2" s="4">
        <v>44968</v>
      </c>
      <c r="E2" t="s">
        <v>21</v>
      </c>
      <c r="F2" t="s">
        <v>34</v>
      </c>
      <c r="G2" s="3">
        <v>1566441</v>
      </c>
    </row>
    <row r="3" spans="1:10">
      <c r="A3" t="s">
        <v>21778</v>
      </c>
      <c r="B3" t="s">
        <v>21779</v>
      </c>
      <c r="C3" t="s">
        <v>9</v>
      </c>
      <c r="D3" s="4">
        <v>44084</v>
      </c>
      <c r="E3" t="s">
        <v>21</v>
      </c>
      <c r="F3" t="s">
        <v>24</v>
      </c>
      <c r="G3" s="3">
        <v>1533942</v>
      </c>
    </row>
    <row r="4" spans="1:10">
      <c r="A4" t="s">
        <v>21780</v>
      </c>
      <c r="B4" t="s">
        <v>21781</v>
      </c>
      <c r="C4" t="s">
        <v>11</v>
      </c>
      <c r="D4" s="4">
        <v>44620</v>
      </c>
      <c r="E4" t="s">
        <v>21</v>
      </c>
      <c r="F4" t="s">
        <v>31</v>
      </c>
      <c r="G4" s="3">
        <v>962333</v>
      </c>
    </row>
    <row r="5" spans="1:10">
      <c r="A5" t="s">
        <v>21782</v>
      </c>
      <c r="B5" t="s">
        <v>21783</v>
      </c>
      <c r="C5" t="s">
        <v>11</v>
      </c>
      <c r="D5" s="4">
        <v>44484</v>
      </c>
      <c r="E5" t="s">
        <v>21</v>
      </c>
      <c r="F5" t="s">
        <v>20</v>
      </c>
      <c r="G5" s="3">
        <v>503403</v>
      </c>
    </row>
    <row r="6" spans="1:10">
      <c r="A6" t="s">
        <v>21784</v>
      </c>
      <c r="B6" t="s">
        <v>21785</v>
      </c>
      <c r="C6" t="s">
        <v>10</v>
      </c>
      <c r="D6" s="4">
        <v>44957</v>
      </c>
      <c r="E6" t="s">
        <v>21</v>
      </c>
      <c r="F6" t="s">
        <v>24</v>
      </c>
      <c r="G6" s="3">
        <v>1051271</v>
      </c>
    </row>
    <row r="7" spans="1:10">
      <c r="A7" t="s">
        <v>21786</v>
      </c>
      <c r="B7" t="s">
        <v>21787</v>
      </c>
      <c r="C7" t="s">
        <v>10</v>
      </c>
      <c r="D7" s="4">
        <v>44945</v>
      </c>
      <c r="E7" t="s">
        <v>21</v>
      </c>
      <c r="F7" t="s">
        <v>34</v>
      </c>
      <c r="G7" s="3">
        <v>731473</v>
      </c>
    </row>
    <row r="8" spans="1:10">
      <c r="A8" t="s">
        <v>21788</v>
      </c>
      <c r="B8" t="s">
        <v>21789</v>
      </c>
      <c r="C8" t="s">
        <v>10</v>
      </c>
      <c r="D8" s="4">
        <v>43768</v>
      </c>
      <c r="E8" t="s">
        <v>21</v>
      </c>
      <c r="F8" t="s">
        <v>24</v>
      </c>
      <c r="G8" s="3">
        <v>596883</v>
      </c>
    </row>
    <row r="9" spans="1:10">
      <c r="A9" t="s">
        <v>21790</v>
      </c>
      <c r="B9" t="s">
        <v>21791</v>
      </c>
      <c r="C9" t="s">
        <v>11</v>
      </c>
      <c r="D9" s="4">
        <v>44993</v>
      </c>
      <c r="E9" t="s">
        <v>21</v>
      </c>
      <c r="F9" t="s">
        <v>31</v>
      </c>
      <c r="G9" s="3">
        <v>864597</v>
      </c>
    </row>
    <row r="10" spans="1:10">
      <c r="A10" t="s">
        <v>21792</v>
      </c>
      <c r="B10" t="s">
        <v>21793</v>
      </c>
      <c r="C10" t="s">
        <v>10</v>
      </c>
      <c r="D10" s="4">
        <v>44438</v>
      </c>
      <c r="E10" t="s">
        <v>21</v>
      </c>
      <c r="F10" t="s">
        <v>20</v>
      </c>
      <c r="G10" s="3">
        <v>1736454</v>
      </c>
    </row>
    <row r="11" spans="1:10">
      <c r="A11" t="s">
        <v>21794</v>
      </c>
      <c r="B11" t="s">
        <v>21795</v>
      </c>
      <c r="C11" t="s">
        <v>10</v>
      </c>
      <c r="D11" s="4">
        <v>45166</v>
      </c>
      <c r="E11" t="s">
        <v>21</v>
      </c>
      <c r="F11" t="s">
        <v>20</v>
      </c>
      <c r="G11" s="3">
        <v>1479884</v>
      </c>
    </row>
    <row r="12" spans="1:10">
      <c r="A12" t="s">
        <v>21796</v>
      </c>
      <c r="B12" t="s">
        <v>21797</v>
      </c>
      <c r="C12" t="s">
        <v>10</v>
      </c>
      <c r="D12" s="4">
        <v>44563</v>
      </c>
      <c r="E12" t="s">
        <v>21</v>
      </c>
      <c r="F12" t="s">
        <v>20</v>
      </c>
      <c r="G12" s="3">
        <v>1160373</v>
      </c>
    </row>
    <row r="13" spans="1:10">
      <c r="A13" t="s">
        <v>21798</v>
      </c>
      <c r="B13" t="s">
        <v>21799</v>
      </c>
      <c r="C13" t="s">
        <v>9</v>
      </c>
      <c r="D13" s="4">
        <v>44741</v>
      </c>
      <c r="E13" t="s">
        <v>21</v>
      </c>
      <c r="F13" t="s">
        <v>34</v>
      </c>
      <c r="G13" s="3">
        <v>1603487</v>
      </c>
    </row>
    <row r="14" spans="1:10">
      <c r="A14" t="s">
        <v>21800</v>
      </c>
      <c r="B14" t="s">
        <v>21801</v>
      </c>
      <c r="C14" t="s">
        <v>9</v>
      </c>
      <c r="D14" s="4">
        <v>44045</v>
      </c>
      <c r="E14" t="s">
        <v>21</v>
      </c>
      <c r="F14" t="s">
        <v>31</v>
      </c>
      <c r="G14" s="3">
        <v>876810</v>
      </c>
    </row>
    <row r="15" spans="1:10">
      <c r="A15" t="s">
        <v>21802</v>
      </c>
      <c r="B15" t="s">
        <v>21803</v>
      </c>
      <c r="C15" t="s">
        <v>10</v>
      </c>
      <c r="D15" s="4">
        <v>43849</v>
      </c>
      <c r="E15" t="s">
        <v>21</v>
      </c>
      <c r="F15" t="s">
        <v>20</v>
      </c>
      <c r="G15" s="3">
        <v>1675111</v>
      </c>
    </row>
    <row r="16" spans="1:10">
      <c r="A16" t="s">
        <v>21804</v>
      </c>
      <c r="B16" t="s">
        <v>21805</v>
      </c>
      <c r="C16" t="s">
        <v>10</v>
      </c>
      <c r="D16" s="4">
        <v>45097</v>
      </c>
      <c r="E16" t="s">
        <v>21</v>
      </c>
      <c r="F16" t="s">
        <v>24</v>
      </c>
      <c r="G16" s="3">
        <v>1780847</v>
      </c>
    </row>
    <row r="17" spans="1:7">
      <c r="A17" t="s">
        <v>21806</v>
      </c>
      <c r="B17" t="s">
        <v>21807</v>
      </c>
      <c r="C17" t="s">
        <v>11</v>
      </c>
      <c r="D17" s="4">
        <v>44570</v>
      </c>
      <c r="E17" t="s">
        <v>21</v>
      </c>
      <c r="F17" t="s">
        <v>24</v>
      </c>
      <c r="G17" s="3">
        <v>1710220</v>
      </c>
    </row>
    <row r="18" spans="1:7">
      <c r="A18" t="s">
        <v>21808</v>
      </c>
      <c r="B18" t="s">
        <v>21809</v>
      </c>
      <c r="C18" t="s">
        <v>10</v>
      </c>
      <c r="D18" s="4">
        <v>44404</v>
      </c>
      <c r="E18" t="s">
        <v>21</v>
      </c>
      <c r="F18" t="s">
        <v>31</v>
      </c>
      <c r="G18" s="3">
        <v>416329</v>
      </c>
    </row>
    <row r="19" spans="1:7">
      <c r="A19" t="s">
        <v>21810</v>
      </c>
      <c r="B19" t="s">
        <v>21811</v>
      </c>
      <c r="C19" t="s">
        <v>11</v>
      </c>
      <c r="D19" s="4">
        <v>44251</v>
      </c>
      <c r="E19" t="s">
        <v>21</v>
      </c>
      <c r="F19" t="s">
        <v>34</v>
      </c>
      <c r="G19" s="3">
        <v>1016140</v>
      </c>
    </row>
    <row r="20" spans="1:7">
      <c r="A20" t="s">
        <v>21812</v>
      </c>
      <c r="B20" t="s">
        <v>21813</v>
      </c>
      <c r="C20" t="s">
        <v>9</v>
      </c>
      <c r="D20" s="4">
        <v>43961</v>
      </c>
      <c r="E20" t="s">
        <v>21</v>
      </c>
      <c r="F20" t="s">
        <v>31</v>
      </c>
      <c r="G20" s="3">
        <v>1127214</v>
      </c>
    </row>
    <row r="21" spans="1:7">
      <c r="A21" t="s">
        <v>21814</v>
      </c>
      <c r="B21" t="s">
        <v>21815</v>
      </c>
      <c r="C21" t="s">
        <v>11</v>
      </c>
      <c r="D21" s="4">
        <v>45201</v>
      </c>
      <c r="E21" t="s">
        <v>21</v>
      </c>
      <c r="F21" t="s">
        <v>31</v>
      </c>
      <c r="G21" s="3">
        <v>1268998</v>
      </c>
    </row>
    <row r="22" spans="1:7">
      <c r="A22" t="s">
        <v>21816</v>
      </c>
      <c r="B22" t="s">
        <v>21817</v>
      </c>
      <c r="C22" t="s">
        <v>11</v>
      </c>
      <c r="D22" s="4">
        <v>44191</v>
      </c>
      <c r="E22" t="s">
        <v>21</v>
      </c>
      <c r="F22" t="s">
        <v>20</v>
      </c>
      <c r="G22" s="3">
        <v>1345117</v>
      </c>
    </row>
    <row r="23" spans="1:7">
      <c r="A23" t="s">
        <v>21818</v>
      </c>
      <c r="B23" t="s">
        <v>21819</v>
      </c>
      <c r="C23" t="s">
        <v>9</v>
      </c>
      <c r="D23" s="4">
        <v>43816</v>
      </c>
      <c r="E23" t="s">
        <v>21</v>
      </c>
      <c r="F23" t="s">
        <v>34</v>
      </c>
      <c r="G23" s="3">
        <v>1202540</v>
      </c>
    </row>
    <row r="24" spans="1:7">
      <c r="A24" t="s">
        <v>21820</v>
      </c>
      <c r="B24" t="s">
        <v>21821</v>
      </c>
      <c r="C24" t="s">
        <v>11</v>
      </c>
      <c r="D24" s="4">
        <v>44571</v>
      </c>
      <c r="E24" t="s">
        <v>21</v>
      </c>
      <c r="F24" t="s">
        <v>31</v>
      </c>
      <c r="G24" s="3">
        <v>1029953</v>
      </c>
    </row>
    <row r="25" spans="1:7">
      <c r="A25" t="s">
        <v>21822</v>
      </c>
      <c r="B25" t="s">
        <v>21823</v>
      </c>
      <c r="C25" t="s">
        <v>9</v>
      </c>
      <c r="D25" s="4">
        <v>44655</v>
      </c>
      <c r="E25" t="s">
        <v>21</v>
      </c>
      <c r="F25" t="s">
        <v>24</v>
      </c>
      <c r="G25" s="3">
        <v>444793</v>
      </c>
    </row>
    <row r="26" spans="1:7">
      <c r="A26" t="s">
        <v>21824</v>
      </c>
      <c r="B26" t="s">
        <v>21825</v>
      </c>
      <c r="C26" t="s">
        <v>9</v>
      </c>
      <c r="D26" s="4">
        <v>44264</v>
      </c>
      <c r="E26" t="s">
        <v>21</v>
      </c>
      <c r="F26" t="s">
        <v>34</v>
      </c>
      <c r="G26" s="3">
        <v>1196625</v>
      </c>
    </row>
    <row r="27" spans="1:7">
      <c r="A27" t="s">
        <v>21826</v>
      </c>
      <c r="B27" t="s">
        <v>21827</v>
      </c>
      <c r="C27" t="s">
        <v>11</v>
      </c>
      <c r="D27" s="4">
        <v>44704</v>
      </c>
      <c r="E27" t="s">
        <v>21</v>
      </c>
      <c r="F27" t="s">
        <v>34</v>
      </c>
      <c r="G27" s="3">
        <v>731990</v>
      </c>
    </row>
    <row r="28" spans="1:7">
      <c r="A28" t="s">
        <v>21828</v>
      </c>
      <c r="B28" t="s">
        <v>21829</v>
      </c>
      <c r="C28" t="s">
        <v>9</v>
      </c>
      <c r="D28" s="4">
        <v>44552</v>
      </c>
      <c r="E28" t="s">
        <v>21</v>
      </c>
      <c r="F28" t="s">
        <v>20</v>
      </c>
      <c r="G28" s="3">
        <v>1161267</v>
      </c>
    </row>
    <row r="29" spans="1:7">
      <c r="A29" t="s">
        <v>21830</v>
      </c>
      <c r="B29" t="s">
        <v>21831</v>
      </c>
      <c r="C29" t="s">
        <v>10</v>
      </c>
      <c r="D29" s="4">
        <v>44129</v>
      </c>
      <c r="E29" t="s">
        <v>21</v>
      </c>
      <c r="F29" t="s">
        <v>20</v>
      </c>
      <c r="G29" s="3">
        <v>791519</v>
      </c>
    </row>
    <row r="30" spans="1:7">
      <c r="A30" t="s">
        <v>21832</v>
      </c>
      <c r="B30" t="s">
        <v>21833</v>
      </c>
      <c r="C30" t="s">
        <v>11</v>
      </c>
      <c r="D30" s="4">
        <v>45186</v>
      </c>
      <c r="E30" t="s">
        <v>21</v>
      </c>
      <c r="F30" t="s">
        <v>20</v>
      </c>
      <c r="G30" s="3">
        <v>1746633</v>
      </c>
    </row>
    <row r="31" spans="1:7">
      <c r="A31" t="s">
        <v>21834</v>
      </c>
      <c r="B31" t="s">
        <v>21835</v>
      </c>
      <c r="C31" t="s">
        <v>9</v>
      </c>
      <c r="D31" s="4">
        <v>44352</v>
      </c>
      <c r="E31" t="s">
        <v>21</v>
      </c>
      <c r="F31" t="s">
        <v>20</v>
      </c>
      <c r="G31" s="3">
        <v>1265713</v>
      </c>
    </row>
    <row r="32" spans="1:7">
      <c r="A32" t="s">
        <v>21836</v>
      </c>
      <c r="B32" t="s">
        <v>21837</v>
      </c>
      <c r="C32" t="s">
        <v>9</v>
      </c>
      <c r="D32" s="4">
        <v>43876</v>
      </c>
      <c r="E32" t="s">
        <v>21</v>
      </c>
      <c r="F32" t="s">
        <v>20</v>
      </c>
      <c r="G32" s="3">
        <v>1571351</v>
      </c>
    </row>
    <row r="33" spans="1:7">
      <c r="A33" t="s">
        <v>21838</v>
      </c>
      <c r="B33" t="s">
        <v>21839</v>
      </c>
      <c r="C33" t="s">
        <v>11</v>
      </c>
      <c r="D33" s="4">
        <v>43898</v>
      </c>
      <c r="E33" t="s">
        <v>21</v>
      </c>
      <c r="F33" t="s">
        <v>24</v>
      </c>
      <c r="G33" s="3">
        <v>1441184</v>
      </c>
    </row>
    <row r="34" spans="1:7">
      <c r="A34" t="s">
        <v>21840</v>
      </c>
      <c r="B34" t="s">
        <v>21841</v>
      </c>
      <c r="C34" t="s">
        <v>10</v>
      </c>
      <c r="D34" s="4">
        <v>43937</v>
      </c>
      <c r="E34" t="s">
        <v>21</v>
      </c>
      <c r="F34" t="s">
        <v>20</v>
      </c>
      <c r="G34" s="3">
        <v>435738</v>
      </c>
    </row>
    <row r="35" spans="1:7">
      <c r="A35" t="s">
        <v>21842</v>
      </c>
      <c r="B35" t="s">
        <v>21843</v>
      </c>
      <c r="C35" t="s">
        <v>11</v>
      </c>
      <c r="D35" s="4">
        <v>45205</v>
      </c>
      <c r="E35" t="s">
        <v>21</v>
      </c>
      <c r="F35" t="s">
        <v>20</v>
      </c>
      <c r="G35" s="3">
        <v>812514</v>
      </c>
    </row>
    <row r="36" spans="1:7">
      <c r="A36" t="s">
        <v>21844</v>
      </c>
      <c r="B36" t="s">
        <v>21845</v>
      </c>
      <c r="C36" t="s">
        <v>11</v>
      </c>
      <c r="D36" s="4">
        <v>44041</v>
      </c>
      <c r="E36" t="s">
        <v>21</v>
      </c>
      <c r="F36" t="s">
        <v>20</v>
      </c>
      <c r="G36" s="3">
        <v>1192658</v>
      </c>
    </row>
    <row r="37" spans="1:7">
      <c r="A37" t="s">
        <v>21846</v>
      </c>
      <c r="B37" t="s">
        <v>21847</v>
      </c>
      <c r="C37" t="s">
        <v>11</v>
      </c>
      <c r="D37" s="4">
        <v>44535</v>
      </c>
      <c r="E37" t="s">
        <v>21</v>
      </c>
      <c r="F37" t="s">
        <v>31</v>
      </c>
      <c r="G37" s="3">
        <v>557184</v>
      </c>
    </row>
    <row r="38" spans="1:7">
      <c r="A38" t="s">
        <v>21848</v>
      </c>
      <c r="B38" t="s">
        <v>21849</v>
      </c>
      <c r="C38" t="s">
        <v>10</v>
      </c>
      <c r="D38" s="4">
        <v>45202</v>
      </c>
      <c r="E38" t="s">
        <v>21</v>
      </c>
      <c r="F38" t="s">
        <v>20</v>
      </c>
      <c r="G38" s="3">
        <v>1027205</v>
      </c>
    </row>
    <row r="39" spans="1:7">
      <c r="A39" t="s">
        <v>21850</v>
      </c>
      <c r="B39" t="s">
        <v>21851</v>
      </c>
      <c r="C39" t="s">
        <v>11</v>
      </c>
      <c r="D39" s="4">
        <v>44453</v>
      </c>
      <c r="E39" t="s">
        <v>21</v>
      </c>
      <c r="F39" t="s">
        <v>34</v>
      </c>
      <c r="G39" s="3">
        <v>904743</v>
      </c>
    </row>
    <row r="40" spans="1:7">
      <c r="A40" t="s">
        <v>21852</v>
      </c>
      <c r="B40" t="s">
        <v>21853</v>
      </c>
      <c r="C40" t="s">
        <v>10</v>
      </c>
      <c r="D40" s="4">
        <v>44917</v>
      </c>
      <c r="E40" t="s">
        <v>21</v>
      </c>
      <c r="F40" t="s">
        <v>34</v>
      </c>
      <c r="G40" s="3">
        <v>1411760</v>
      </c>
    </row>
    <row r="41" spans="1:7">
      <c r="A41" t="s">
        <v>21854</v>
      </c>
      <c r="B41" t="s">
        <v>21855</v>
      </c>
      <c r="C41" t="s">
        <v>11</v>
      </c>
      <c r="D41" s="4">
        <v>44874</v>
      </c>
      <c r="E41" t="s">
        <v>21</v>
      </c>
      <c r="F41" t="s">
        <v>31</v>
      </c>
      <c r="G41" s="3">
        <v>1016229</v>
      </c>
    </row>
    <row r="42" spans="1:7">
      <c r="A42" t="s">
        <v>21856</v>
      </c>
      <c r="B42" t="s">
        <v>21857</v>
      </c>
      <c r="C42" t="s">
        <v>9</v>
      </c>
      <c r="D42" s="4">
        <v>43762</v>
      </c>
      <c r="E42" t="s">
        <v>21</v>
      </c>
      <c r="F42" t="s">
        <v>24</v>
      </c>
      <c r="G42" s="3">
        <v>513302</v>
      </c>
    </row>
    <row r="43" spans="1:7">
      <c r="A43" t="s">
        <v>21858</v>
      </c>
      <c r="B43" t="s">
        <v>21859</v>
      </c>
      <c r="C43" t="s">
        <v>10</v>
      </c>
      <c r="D43" s="4">
        <v>44968</v>
      </c>
      <c r="E43" t="s">
        <v>21</v>
      </c>
      <c r="F43" t="s">
        <v>34</v>
      </c>
      <c r="G43" s="3">
        <v>1312252</v>
      </c>
    </row>
    <row r="44" spans="1:7">
      <c r="A44" t="s">
        <v>21860</v>
      </c>
      <c r="B44" t="s">
        <v>21861</v>
      </c>
      <c r="C44" t="s">
        <v>10</v>
      </c>
      <c r="D44" s="4">
        <v>44338</v>
      </c>
      <c r="E44" t="s">
        <v>21</v>
      </c>
      <c r="F44" t="s">
        <v>34</v>
      </c>
      <c r="G44" s="3">
        <v>1164582</v>
      </c>
    </row>
    <row r="45" spans="1:7">
      <c r="A45" t="s">
        <v>21862</v>
      </c>
      <c r="B45" t="s">
        <v>21863</v>
      </c>
      <c r="C45" t="s">
        <v>9</v>
      </c>
      <c r="D45" s="4">
        <v>44361</v>
      </c>
      <c r="E45" t="s">
        <v>21</v>
      </c>
      <c r="F45" t="s">
        <v>31</v>
      </c>
      <c r="G45" s="3">
        <v>1793337</v>
      </c>
    </row>
    <row r="46" spans="1:7">
      <c r="A46" t="s">
        <v>21864</v>
      </c>
      <c r="B46" t="s">
        <v>21865</v>
      </c>
      <c r="C46" t="s">
        <v>11</v>
      </c>
      <c r="D46" s="4">
        <v>43478</v>
      </c>
      <c r="E46" t="s">
        <v>21</v>
      </c>
      <c r="F46" t="s">
        <v>24</v>
      </c>
      <c r="G46" s="3">
        <v>828588</v>
      </c>
    </row>
    <row r="47" spans="1:7">
      <c r="A47" t="s">
        <v>21866</v>
      </c>
      <c r="B47" t="s">
        <v>21867</v>
      </c>
      <c r="C47" t="s">
        <v>10</v>
      </c>
      <c r="D47" s="4">
        <v>45083</v>
      </c>
      <c r="E47" t="s">
        <v>21</v>
      </c>
      <c r="F47" t="s">
        <v>24</v>
      </c>
      <c r="G47" s="3">
        <v>602700</v>
      </c>
    </row>
    <row r="48" spans="1:7">
      <c r="A48" t="s">
        <v>21868</v>
      </c>
      <c r="B48" t="s">
        <v>21869</v>
      </c>
      <c r="C48" t="s">
        <v>10</v>
      </c>
      <c r="D48" s="4">
        <v>44462</v>
      </c>
      <c r="E48" t="s">
        <v>21</v>
      </c>
      <c r="F48" t="s">
        <v>20</v>
      </c>
      <c r="G48" s="3">
        <v>735302</v>
      </c>
    </row>
    <row r="49" spans="1:7">
      <c r="A49" t="s">
        <v>21870</v>
      </c>
      <c r="B49" t="s">
        <v>21871</v>
      </c>
      <c r="C49" t="s">
        <v>10</v>
      </c>
      <c r="D49" s="4">
        <v>43601</v>
      </c>
      <c r="E49" t="s">
        <v>21</v>
      </c>
      <c r="F49" t="s">
        <v>20</v>
      </c>
      <c r="G49" s="3">
        <v>702747</v>
      </c>
    </row>
    <row r="50" spans="1:7">
      <c r="A50" t="s">
        <v>21872</v>
      </c>
      <c r="B50" t="s">
        <v>21873</v>
      </c>
      <c r="C50" t="s">
        <v>11</v>
      </c>
      <c r="D50" s="4">
        <v>45254</v>
      </c>
      <c r="E50" t="s">
        <v>21</v>
      </c>
      <c r="F50" t="s">
        <v>34</v>
      </c>
      <c r="G50" s="3">
        <v>974431</v>
      </c>
    </row>
    <row r="51" spans="1:7">
      <c r="A51" t="s">
        <v>21874</v>
      </c>
      <c r="B51" t="s">
        <v>21875</v>
      </c>
      <c r="C51" t="s">
        <v>9</v>
      </c>
      <c r="D51" s="4">
        <v>43701</v>
      </c>
      <c r="E51" t="s">
        <v>21</v>
      </c>
      <c r="F51" t="s">
        <v>20</v>
      </c>
      <c r="G51" s="3">
        <v>527023</v>
      </c>
    </row>
    <row r="52" spans="1:7">
      <c r="A52" t="s">
        <v>21876</v>
      </c>
      <c r="B52" t="s">
        <v>21877</v>
      </c>
      <c r="C52" t="s">
        <v>9</v>
      </c>
      <c r="D52" s="4">
        <v>43484</v>
      </c>
      <c r="E52" t="s">
        <v>21</v>
      </c>
      <c r="F52" t="s">
        <v>24</v>
      </c>
      <c r="G52" s="3">
        <v>1236136</v>
      </c>
    </row>
    <row r="53" spans="1:7">
      <c r="A53" t="s">
        <v>21878</v>
      </c>
      <c r="B53" t="s">
        <v>21879</v>
      </c>
      <c r="C53" t="s">
        <v>11</v>
      </c>
      <c r="D53" s="4">
        <v>43712</v>
      </c>
      <c r="E53" t="s">
        <v>21</v>
      </c>
      <c r="F53" t="s">
        <v>20</v>
      </c>
      <c r="G53" s="3">
        <v>608587</v>
      </c>
    </row>
    <row r="54" spans="1:7">
      <c r="A54" t="s">
        <v>21880</v>
      </c>
      <c r="B54" t="s">
        <v>21881</v>
      </c>
      <c r="C54" t="s">
        <v>9</v>
      </c>
      <c r="D54" s="4">
        <v>44799</v>
      </c>
      <c r="E54" t="s">
        <v>21</v>
      </c>
      <c r="F54" t="s">
        <v>24</v>
      </c>
      <c r="G54" s="3">
        <v>1042112</v>
      </c>
    </row>
    <row r="55" spans="1:7">
      <c r="A55" t="s">
        <v>21882</v>
      </c>
      <c r="B55" t="s">
        <v>21883</v>
      </c>
      <c r="C55" t="s">
        <v>9</v>
      </c>
      <c r="D55" s="4">
        <v>43967</v>
      </c>
      <c r="E55" t="s">
        <v>21</v>
      </c>
      <c r="F55" t="s">
        <v>34</v>
      </c>
      <c r="G55" s="3">
        <v>1285397</v>
      </c>
    </row>
    <row r="56" spans="1:7">
      <c r="A56" t="s">
        <v>21884</v>
      </c>
      <c r="B56" t="s">
        <v>21885</v>
      </c>
      <c r="C56" t="s">
        <v>10</v>
      </c>
      <c r="D56" s="4">
        <v>43698</v>
      </c>
      <c r="E56" t="s">
        <v>21</v>
      </c>
      <c r="F56" t="s">
        <v>31</v>
      </c>
      <c r="G56" s="3">
        <v>1318371</v>
      </c>
    </row>
    <row r="57" spans="1:7">
      <c r="A57" t="s">
        <v>21886</v>
      </c>
      <c r="B57" t="s">
        <v>21887</v>
      </c>
      <c r="C57" t="s">
        <v>11</v>
      </c>
      <c r="D57" s="4">
        <v>43808</v>
      </c>
      <c r="E57" t="s">
        <v>21</v>
      </c>
      <c r="F57" t="s">
        <v>24</v>
      </c>
      <c r="G57" s="3">
        <v>441568</v>
      </c>
    </row>
    <row r="58" spans="1:7">
      <c r="A58" t="s">
        <v>21888</v>
      </c>
      <c r="B58" t="s">
        <v>21889</v>
      </c>
      <c r="C58" t="s">
        <v>11</v>
      </c>
      <c r="D58" s="4">
        <v>44655</v>
      </c>
      <c r="E58" t="s">
        <v>21</v>
      </c>
      <c r="F58" t="s">
        <v>34</v>
      </c>
      <c r="G58" s="3">
        <v>740754</v>
      </c>
    </row>
    <row r="59" spans="1:7">
      <c r="A59" t="s">
        <v>21890</v>
      </c>
      <c r="B59" t="s">
        <v>21891</v>
      </c>
      <c r="C59" t="s">
        <v>11</v>
      </c>
      <c r="D59" s="4">
        <v>44664</v>
      </c>
      <c r="E59" t="s">
        <v>21</v>
      </c>
      <c r="F59" t="s">
        <v>34</v>
      </c>
      <c r="G59" s="3">
        <v>549413</v>
      </c>
    </row>
    <row r="60" spans="1:7">
      <c r="A60" t="s">
        <v>21892</v>
      </c>
      <c r="B60" t="s">
        <v>21893</v>
      </c>
      <c r="C60" t="s">
        <v>9</v>
      </c>
      <c r="D60" s="4">
        <v>45143</v>
      </c>
      <c r="E60" t="s">
        <v>21</v>
      </c>
      <c r="F60" t="s">
        <v>34</v>
      </c>
      <c r="G60" s="3">
        <v>1676047</v>
      </c>
    </row>
    <row r="61" spans="1:7">
      <c r="A61" t="s">
        <v>21894</v>
      </c>
      <c r="B61" t="s">
        <v>21895</v>
      </c>
      <c r="C61" t="s">
        <v>10</v>
      </c>
      <c r="D61" s="4">
        <v>44114</v>
      </c>
      <c r="E61" t="s">
        <v>21</v>
      </c>
      <c r="F61" t="s">
        <v>31</v>
      </c>
      <c r="G61" s="3">
        <v>924672</v>
      </c>
    </row>
    <row r="62" spans="1:7">
      <c r="A62" t="s">
        <v>21896</v>
      </c>
      <c r="B62" t="s">
        <v>21897</v>
      </c>
      <c r="C62" t="s">
        <v>11</v>
      </c>
      <c r="D62" s="4">
        <v>44572</v>
      </c>
      <c r="E62" t="s">
        <v>21</v>
      </c>
      <c r="F62" t="s">
        <v>31</v>
      </c>
      <c r="G62" s="3">
        <v>1775817</v>
      </c>
    </row>
    <row r="63" spans="1:7">
      <c r="A63" t="s">
        <v>21898</v>
      </c>
      <c r="B63" t="s">
        <v>21899</v>
      </c>
      <c r="C63" t="s">
        <v>9</v>
      </c>
      <c r="D63" s="4">
        <v>44200</v>
      </c>
      <c r="E63" t="s">
        <v>21</v>
      </c>
      <c r="F63" t="s">
        <v>34</v>
      </c>
      <c r="G63" s="3">
        <v>1609034</v>
      </c>
    </row>
    <row r="64" spans="1:7">
      <c r="A64" t="s">
        <v>21900</v>
      </c>
      <c r="B64" t="s">
        <v>21901</v>
      </c>
      <c r="C64" t="s">
        <v>9</v>
      </c>
      <c r="D64" s="4">
        <v>44630</v>
      </c>
      <c r="E64" t="s">
        <v>21</v>
      </c>
      <c r="F64" t="s">
        <v>24</v>
      </c>
      <c r="G64" s="3">
        <v>925806</v>
      </c>
    </row>
    <row r="65" spans="1:7">
      <c r="A65" t="s">
        <v>21902</v>
      </c>
      <c r="B65" t="s">
        <v>21903</v>
      </c>
      <c r="C65" t="s">
        <v>10</v>
      </c>
      <c r="D65" s="4">
        <v>45010</v>
      </c>
      <c r="E65" t="s">
        <v>21</v>
      </c>
      <c r="F65" t="s">
        <v>24</v>
      </c>
      <c r="G65" s="3">
        <v>1597807</v>
      </c>
    </row>
    <row r="66" spans="1:7">
      <c r="A66" t="s">
        <v>21904</v>
      </c>
      <c r="B66" t="s">
        <v>21905</v>
      </c>
      <c r="C66" t="s">
        <v>10</v>
      </c>
      <c r="D66" s="4">
        <v>43760</v>
      </c>
      <c r="E66" t="s">
        <v>21</v>
      </c>
      <c r="F66" t="s">
        <v>24</v>
      </c>
      <c r="G66" s="3">
        <v>1149833</v>
      </c>
    </row>
    <row r="67" spans="1:7">
      <c r="A67" t="s">
        <v>21906</v>
      </c>
      <c r="B67" t="s">
        <v>21907</v>
      </c>
      <c r="C67" t="s">
        <v>10</v>
      </c>
      <c r="D67" s="4">
        <v>44853</v>
      </c>
      <c r="E67" t="s">
        <v>21</v>
      </c>
      <c r="F67" t="s">
        <v>31</v>
      </c>
      <c r="G67" s="3">
        <v>1577162</v>
      </c>
    </row>
    <row r="68" spans="1:7">
      <c r="A68" t="s">
        <v>21908</v>
      </c>
      <c r="B68" t="s">
        <v>21909</v>
      </c>
      <c r="C68" t="s">
        <v>9</v>
      </c>
      <c r="D68" s="4">
        <v>43477</v>
      </c>
      <c r="E68" t="s">
        <v>21</v>
      </c>
      <c r="F68" t="s">
        <v>31</v>
      </c>
      <c r="G68" s="3">
        <v>1527114</v>
      </c>
    </row>
    <row r="69" spans="1:7">
      <c r="A69" t="s">
        <v>21910</v>
      </c>
      <c r="B69" t="s">
        <v>21911</v>
      </c>
      <c r="C69" t="s">
        <v>10</v>
      </c>
      <c r="D69" s="4">
        <v>43770</v>
      </c>
      <c r="E69" t="s">
        <v>21</v>
      </c>
      <c r="F69" t="s">
        <v>20</v>
      </c>
      <c r="G69" s="3">
        <v>447456</v>
      </c>
    </row>
    <row r="70" spans="1:7">
      <c r="A70" t="s">
        <v>21912</v>
      </c>
      <c r="B70" t="s">
        <v>21913</v>
      </c>
      <c r="C70" t="s">
        <v>11</v>
      </c>
      <c r="D70" s="4">
        <v>43511</v>
      </c>
      <c r="E70" t="s">
        <v>21</v>
      </c>
      <c r="F70" t="s">
        <v>24</v>
      </c>
      <c r="G70" s="3">
        <v>1374456</v>
      </c>
    </row>
    <row r="71" spans="1:7">
      <c r="A71" t="s">
        <v>21914</v>
      </c>
      <c r="B71" t="s">
        <v>21915</v>
      </c>
      <c r="C71" t="s">
        <v>9</v>
      </c>
      <c r="D71" s="4">
        <v>45236</v>
      </c>
      <c r="E71" t="s">
        <v>21</v>
      </c>
      <c r="F71" t="s">
        <v>20</v>
      </c>
      <c r="G71" s="3">
        <v>1340895</v>
      </c>
    </row>
    <row r="72" spans="1:7">
      <c r="A72" t="s">
        <v>21916</v>
      </c>
      <c r="B72" t="s">
        <v>21917</v>
      </c>
      <c r="C72" t="s">
        <v>9</v>
      </c>
      <c r="D72" s="4">
        <v>44192</v>
      </c>
      <c r="E72" t="s">
        <v>21</v>
      </c>
      <c r="F72" t="s">
        <v>20</v>
      </c>
      <c r="G72" s="3">
        <v>1397376</v>
      </c>
    </row>
    <row r="73" spans="1:7">
      <c r="A73" t="s">
        <v>21918</v>
      </c>
      <c r="B73" t="s">
        <v>21919</v>
      </c>
      <c r="C73" t="s">
        <v>11</v>
      </c>
      <c r="D73" s="4">
        <v>44209</v>
      </c>
      <c r="E73" t="s">
        <v>21</v>
      </c>
      <c r="F73" t="s">
        <v>34</v>
      </c>
      <c r="G73" s="3">
        <v>560084</v>
      </c>
    </row>
    <row r="74" spans="1:7">
      <c r="A74" t="s">
        <v>21920</v>
      </c>
      <c r="B74" t="s">
        <v>21921</v>
      </c>
      <c r="C74" t="s">
        <v>9</v>
      </c>
      <c r="D74" s="4">
        <v>44382</v>
      </c>
      <c r="E74" t="s">
        <v>21</v>
      </c>
      <c r="F74" t="s">
        <v>20</v>
      </c>
      <c r="G74" s="3">
        <v>1536866</v>
      </c>
    </row>
    <row r="75" spans="1:7">
      <c r="A75" t="s">
        <v>21922</v>
      </c>
      <c r="B75" t="s">
        <v>21923</v>
      </c>
      <c r="C75" t="s">
        <v>11</v>
      </c>
      <c r="D75" s="4">
        <v>44060</v>
      </c>
      <c r="E75" t="s">
        <v>21</v>
      </c>
      <c r="F75" t="s">
        <v>34</v>
      </c>
      <c r="G75" s="3">
        <v>1527239</v>
      </c>
    </row>
    <row r="76" spans="1:7">
      <c r="A76" t="s">
        <v>21924</v>
      </c>
      <c r="B76" t="s">
        <v>21925</v>
      </c>
      <c r="C76" t="s">
        <v>9</v>
      </c>
      <c r="D76" s="4">
        <v>43569</v>
      </c>
      <c r="E76" t="s">
        <v>21</v>
      </c>
      <c r="F76" t="s">
        <v>31</v>
      </c>
      <c r="G76" s="3">
        <v>1680297</v>
      </c>
    </row>
    <row r="77" spans="1:7">
      <c r="A77" t="s">
        <v>21926</v>
      </c>
      <c r="B77" t="s">
        <v>21927</v>
      </c>
      <c r="C77" t="s">
        <v>9</v>
      </c>
      <c r="D77" s="4">
        <v>44562</v>
      </c>
      <c r="E77" t="s">
        <v>21</v>
      </c>
      <c r="F77" t="s">
        <v>20</v>
      </c>
      <c r="G77" s="3">
        <v>1483295</v>
      </c>
    </row>
    <row r="78" spans="1:7">
      <c r="A78" t="s">
        <v>21928</v>
      </c>
      <c r="B78" t="s">
        <v>21929</v>
      </c>
      <c r="C78" t="s">
        <v>10</v>
      </c>
      <c r="D78" s="4">
        <v>43739</v>
      </c>
      <c r="E78" t="s">
        <v>21</v>
      </c>
      <c r="F78" t="s">
        <v>34</v>
      </c>
      <c r="G78" s="3">
        <v>696054</v>
      </c>
    </row>
    <row r="79" spans="1:7">
      <c r="A79" t="s">
        <v>21930</v>
      </c>
      <c r="B79" t="s">
        <v>21931</v>
      </c>
      <c r="C79" t="s">
        <v>11</v>
      </c>
      <c r="D79" s="4">
        <v>44851</v>
      </c>
      <c r="E79" t="s">
        <v>21</v>
      </c>
      <c r="F79" t="s">
        <v>24</v>
      </c>
      <c r="G79" s="3">
        <v>1746156</v>
      </c>
    </row>
    <row r="80" spans="1:7">
      <c r="A80" t="s">
        <v>21932</v>
      </c>
      <c r="B80" t="s">
        <v>21933</v>
      </c>
      <c r="C80" t="s">
        <v>9</v>
      </c>
      <c r="D80" s="4">
        <v>43860</v>
      </c>
      <c r="E80" t="s">
        <v>21</v>
      </c>
      <c r="F80" t="s">
        <v>34</v>
      </c>
      <c r="G80" s="3">
        <v>1439001</v>
      </c>
    </row>
    <row r="81" spans="1:7">
      <c r="A81" t="s">
        <v>21934</v>
      </c>
      <c r="B81" t="s">
        <v>21935</v>
      </c>
      <c r="C81" t="s">
        <v>9</v>
      </c>
      <c r="D81" s="4">
        <v>43536</v>
      </c>
      <c r="E81" t="s">
        <v>21</v>
      </c>
      <c r="F81" t="s">
        <v>20</v>
      </c>
      <c r="G81" s="3">
        <v>762526</v>
      </c>
    </row>
    <row r="82" spans="1:7">
      <c r="A82" t="s">
        <v>21936</v>
      </c>
      <c r="B82" t="s">
        <v>21937</v>
      </c>
      <c r="C82" t="s">
        <v>11</v>
      </c>
      <c r="D82" s="4">
        <v>43544</v>
      </c>
      <c r="E82" t="s">
        <v>21</v>
      </c>
      <c r="F82" t="s">
        <v>34</v>
      </c>
      <c r="G82" s="3">
        <v>681709</v>
      </c>
    </row>
    <row r="83" spans="1:7">
      <c r="A83" t="s">
        <v>21938</v>
      </c>
      <c r="B83" t="s">
        <v>21939</v>
      </c>
      <c r="C83" t="s">
        <v>11</v>
      </c>
      <c r="D83" s="4">
        <v>44710</v>
      </c>
      <c r="E83" t="s">
        <v>21</v>
      </c>
      <c r="F83" t="s">
        <v>34</v>
      </c>
      <c r="G83" s="3">
        <v>562421</v>
      </c>
    </row>
    <row r="84" spans="1:7">
      <c r="A84" t="s">
        <v>21940</v>
      </c>
      <c r="B84" t="s">
        <v>21941</v>
      </c>
      <c r="C84" t="s">
        <v>10</v>
      </c>
      <c r="D84" s="4">
        <v>44099</v>
      </c>
      <c r="E84" t="s">
        <v>21</v>
      </c>
      <c r="F84" t="s">
        <v>20</v>
      </c>
      <c r="G84" s="3">
        <v>645649</v>
      </c>
    </row>
    <row r="85" spans="1:7">
      <c r="A85" t="s">
        <v>21942</v>
      </c>
      <c r="B85" t="s">
        <v>21943</v>
      </c>
      <c r="C85" t="s">
        <v>9</v>
      </c>
      <c r="D85" s="4">
        <v>44252</v>
      </c>
      <c r="E85" t="s">
        <v>21</v>
      </c>
      <c r="F85" t="s">
        <v>20</v>
      </c>
      <c r="G85" s="3">
        <v>527304</v>
      </c>
    </row>
    <row r="86" spans="1:7">
      <c r="A86" t="s">
        <v>21944</v>
      </c>
      <c r="B86" t="s">
        <v>21945</v>
      </c>
      <c r="C86" t="s">
        <v>9</v>
      </c>
      <c r="D86" s="4">
        <v>44764</v>
      </c>
      <c r="E86" t="s">
        <v>21</v>
      </c>
      <c r="F86" t="s">
        <v>24</v>
      </c>
      <c r="G86" s="3">
        <v>1325321</v>
      </c>
    </row>
    <row r="87" spans="1:7">
      <c r="A87" t="s">
        <v>21946</v>
      </c>
      <c r="B87" t="s">
        <v>21947</v>
      </c>
      <c r="C87" t="s">
        <v>9</v>
      </c>
      <c r="D87" s="4">
        <v>45047</v>
      </c>
      <c r="E87" t="s">
        <v>21</v>
      </c>
      <c r="F87" t="s">
        <v>34</v>
      </c>
      <c r="G87" s="3">
        <v>624337</v>
      </c>
    </row>
    <row r="88" spans="1:7">
      <c r="A88" t="s">
        <v>21948</v>
      </c>
      <c r="B88" t="s">
        <v>21949</v>
      </c>
      <c r="C88" t="s">
        <v>9</v>
      </c>
      <c r="D88" s="4">
        <v>44594</v>
      </c>
      <c r="E88" t="s">
        <v>21</v>
      </c>
      <c r="F88" t="s">
        <v>20</v>
      </c>
      <c r="G88" s="3">
        <v>1742996</v>
      </c>
    </row>
    <row r="89" spans="1:7">
      <c r="A89" t="s">
        <v>21950</v>
      </c>
      <c r="B89" t="s">
        <v>21951</v>
      </c>
      <c r="C89" t="s">
        <v>11</v>
      </c>
      <c r="D89" s="4">
        <v>44806</v>
      </c>
      <c r="E89" t="s">
        <v>21</v>
      </c>
      <c r="F89" t="s">
        <v>31</v>
      </c>
      <c r="G89" s="3">
        <v>745594</v>
      </c>
    </row>
    <row r="90" spans="1:7">
      <c r="A90" t="s">
        <v>21952</v>
      </c>
      <c r="B90" t="s">
        <v>21953</v>
      </c>
      <c r="C90" t="s">
        <v>11</v>
      </c>
      <c r="D90" s="4">
        <v>44235</v>
      </c>
      <c r="E90" t="s">
        <v>21</v>
      </c>
      <c r="F90" t="s">
        <v>31</v>
      </c>
      <c r="G90" s="3">
        <v>1064026</v>
      </c>
    </row>
    <row r="91" spans="1:7">
      <c r="A91" t="s">
        <v>21954</v>
      </c>
      <c r="B91" t="s">
        <v>21955</v>
      </c>
      <c r="C91" t="s">
        <v>9</v>
      </c>
      <c r="D91" s="4">
        <v>44312</v>
      </c>
      <c r="E91" t="s">
        <v>21</v>
      </c>
      <c r="F91" t="s">
        <v>34</v>
      </c>
      <c r="G91" s="3">
        <v>1313720</v>
      </c>
    </row>
    <row r="92" spans="1:7">
      <c r="A92" t="s">
        <v>21956</v>
      </c>
      <c r="B92" t="s">
        <v>21957</v>
      </c>
      <c r="C92" t="s">
        <v>9</v>
      </c>
      <c r="D92" s="4">
        <v>44747</v>
      </c>
      <c r="E92" t="s">
        <v>21</v>
      </c>
      <c r="F92" t="s">
        <v>24</v>
      </c>
      <c r="G92" s="3">
        <v>1379915</v>
      </c>
    </row>
    <row r="93" spans="1:7">
      <c r="A93" t="s">
        <v>21958</v>
      </c>
      <c r="B93" t="s">
        <v>21959</v>
      </c>
      <c r="C93" t="s">
        <v>11</v>
      </c>
      <c r="D93" s="4">
        <v>44057</v>
      </c>
      <c r="E93" t="s">
        <v>21</v>
      </c>
      <c r="F93" t="s">
        <v>31</v>
      </c>
      <c r="G93" s="3">
        <v>1778858</v>
      </c>
    </row>
    <row r="94" spans="1:7">
      <c r="A94" t="s">
        <v>21960</v>
      </c>
      <c r="B94" t="s">
        <v>21961</v>
      </c>
      <c r="C94" t="s">
        <v>10</v>
      </c>
      <c r="D94" s="4">
        <v>44780</v>
      </c>
      <c r="E94" t="s">
        <v>21</v>
      </c>
      <c r="F94" t="s">
        <v>20</v>
      </c>
      <c r="G94" s="3">
        <v>1122301</v>
      </c>
    </row>
    <row r="95" spans="1:7">
      <c r="A95" t="s">
        <v>21962</v>
      </c>
      <c r="B95" t="s">
        <v>21963</v>
      </c>
      <c r="C95" t="s">
        <v>9</v>
      </c>
      <c r="D95" s="4">
        <v>43991</v>
      </c>
      <c r="E95" t="s">
        <v>21</v>
      </c>
      <c r="F95" t="s">
        <v>31</v>
      </c>
      <c r="G95" s="3">
        <v>1503484</v>
      </c>
    </row>
    <row r="96" spans="1:7">
      <c r="A96" t="s">
        <v>21964</v>
      </c>
      <c r="B96" t="s">
        <v>21965</v>
      </c>
      <c r="C96" t="s">
        <v>10</v>
      </c>
      <c r="D96" s="4">
        <v>44636</v>
      </c>
      <c r="E96" t="s">
        <v>21</v>
      </c>
      <c r="F96" t="s">
        <v>20</v>
      </c>
      <c r="G96" s="3">
        <v>1679073</v>
      </c>
    </row>
    <row r="97" spans="1:7">
      <c r="A97" t="s">
        <v>21966</v>
      </c>
      <c r="B97" t="s">
        <v>21967</v>
      </c>
      <c r="C97" t="s">
        <v>10</v>
      </c>
      <c r="D97" s="4">
        <v>44880</v>
      </c>
      <c r="E97" t="s">
        <v>21</v>
      </c>
      <c r="F97" t="s">
        <v>24</v>
      </c>
      <c r="G97" s="3">
        <v>1031236</v>
      </c>
    </row>
    <row r="98" spans="1:7">
      <c r="A98" t="s">
        <v>21968</v>
      </c>
      <c r="B98" t="s">
        <v>21969</v>
      </c>
      <c r="C98" t="s">
        <v>10</v>
      </c>
      <c r="D98" s="4">
        <v>43525</v>
      </c>
      <c r="E98" t="s">
        <v>21</v>
      </c>
      <c r="F98" t="s">
        <v>20</v>
      </c>
      <c r="G98" s="3">
        <v>1023817</v>
      </c>
    </row>
    <row r="99" spans="1:7">
      <c r="A99" t="s">
        <v>21970</v>
      </c>
      <c r="B99" t="s">
        <v>21971</v>
      </c>
      <c r="C99" t="s">
        <v>9</v>
      </c>
      <c r="D99" s="4">
        <v>43596</v>
      </c>
      <c r="E99" t="s">
        <v>21</v>
      </c>
      <c r="F99" t="s">
        <v>31</v>
      </c>
      <c r="G99" s="3">
        <v>695456</v>
      </c>
    </row>
    <row r="100" spans="1:7">
      <c r="A100" t="s">
        <v>21972</v>
      </c>
      <c r="B100" t="s">
        <v>21973</v>
      </c>
      <c r="C100" t="s">
        <v>9</v>
      </c>
      <c r="D100" s="4">
        <v>43818</v>
      </c>
      <c r="E100" t="s">
        <v>21</v>
      </c>
      <c r="F100" t="s">
        <v>20</v>
      </c>
      <c r="G100" s="3">
        <v>1188273</v>
      </c>
    </row>
    <row r="101" spans="1:7">
      <c r="A101" t="s">
        <v>21974</v>
      </c>
      <c r="B101" t="s">
        <v>21975</v>
      </c>
      <c r="C101" t="s">
        <v>11</v>
      </c>
      <c r="D101" s="4">
        <v>45132</v>
      </c>
      <c r="E101" t="s">
        <v>21</v>
      </c>
      <c r="F101" t="s">
        <v>31</v>
      </c>
      <c r="G101" s="3">
        <v>787907</v>
      </c>
    </row>
    <row r="102" spans="1:7">
      <c r="A102" t="s">
        <v>21976</v>
      </c>
      <c r="B102" t="s">
        <v>21977</v>
      </c>
      <c r="C102" t="s">
        <v>9</v>
      </c>
      <c r="D102" s="4">
        <v>44440</v>
      </c>
      <c r="E102" t="s">
        <v>21</v>
      </c>
      <c r="F102" t="s">
        <v>20</v>
      </c>
      <c r="G102" s="3">
        <v>1118619</v>
      </c>
    </row>
    <row r="103" spans="1:7">
      <c r="A103" t="s">
        <v>21978</v>
      </c>
      <c r="B103" t="s">
        <v>21979</v>
      </c>
      <c r="C103" t="s">
        <v>10</v>
      </c>
      <c r="D103" s="4">
        <v>44367</v>
      </c>
      <c r="E103" t="s">
        <v>21</v>
      </c>
      <c r="F103" t="s">
        <v>24</v>
      </c>
      <c r="G103" s="3">
        <v>1235393</v>
      </c>
    </row>
    <row r="104" spans="1:7">
      <c r="A104" t="s">
        <v>21980</v>
      </c>
      <c r="B104" t="s">
        <v>21981</v>
      </c>
      <c r="C104" t="s">
        <v>11</v>
      </c>
      <c r="D104" s="4">
        <v>43620</v>
      </c>
      <c r="E104" t="s">
        <v>21</v>
      </c>
      <c r="F104" t="s">
        <v>20</v>
      </c>
      <c r="G104" s="3">
        <v>951053</v>
      </c>
    </row>
    <row r="105" spans="1:7">
      <c r="A105" t="s">
        <v>21982</v>
      </c>
      <c r="B105" t="s">
        <v>21983</v>
      </c>
      <c r="C105" t="s">
        <v>11</v>
      </c>
      <c r="D105" s="4">
        <v>44942</v>
      </c>
      <c r="E105" t="s">
        <v>21</v>
      </c>
      <c r="F105" t="s">
        <v>31</v>
      </c>
      <c r="G105" s="3">
        <v>1233874</v>
      </c>
    </row>
    <row r="106" spans="1:7">
      <c r="A106" t="s">
        <v>21984</v>
      </c>
      <c r="B106" t="s">
        <v>21985</v>
      </c>
      <c r="C106" t="s">
        <v>9</v>
      </c>
      <c r="D106" s="4">
        <v>43874</v>
      </c>
      <c r="E106" t="s">
        <v>21</v>
      </c>
      <c r="F106" t="s">
        <v>20</v>
      </c>
      <c r="G106" s="3">
        <v>1012205</v>
      </c>
    </row>
    <row r="107" spans="1:7">
      <c r="A107" t="s">
        <v>21986</v>
      </c>
      <c r="B107" t="s">
        <v>21987</v>
      </c>
      <c r="C107" t="s">
        <v>9</v>
      </c>
      <c r="D107" s="4">
        <v>45160</v>
      </c>
      <c r="E107" t="s">
        <v>21</v>
      </c>
      <c r="F107" t="s">
        <v>31</v>
      </c>
      <c r="G107" s="3">
        <v>907720</v>
      </c>
    </row>
    <row r="108" spans="1:7">
      <c r="A108" t="s">
        <v>21988</v>
      </c>
      <c r="B108" t="s">
        <v>21989</v>
      </c>
      <c r="C108" t="s">
        <v>9</v>
      </c>
      <c r="D108" s="4">
        <v>43524</v>
      </c>
      <c r="E108" t="s">
        <v>21</v>
      </c>
      <c r="F108" t="s">
        <v>34</v>
      </c>
      <c r="G108" s="3">
        <v>766481</v>
      </c>
    </row>
    <row r="109" spans="1:7">
      <c r="A109" t="s">
        <v>21990</v>
      </c>
      <c r="B109" t="s">
        <v>21991</v>
      </c>
      <c r="C109" t="s">
        <v>9</v>
      </c>
      <c r="D109" s="4">
        <v>44358</v>
      </c>
      <c r="E109" t="s">
        <v>21</v>
      </c>
      <c r="F109" t="s">
        <v>20</v>
      </c>
      <c r="G109" s="3">
        <v>653465</v>
      </c>
    </row>
    <row r="110" spans="1:7">
      <c r="A110" t="s">
        <v>21992</v>
      </c>
      <c r="B110" t="s">
        <v>21993</v>
      </c>
      <c r="C110" t="s">
        <v>10</v>
      </c>
      <c r="D110" s="4">
        <v>43877</v>
      </c>
      <c r="E110" t="s">
        <v>21</v>
      </c>
      <c r="F110" t="s">
        <v>31</v>
      </c>
      <c r="G110" s="3">
        <v>1385631</v>
      </c>
    </row>
    <row r="111" spans="1:7">
      <c r="A111" t="s">
        <v>21994</v>
      </c>
      <c r="B111" t="s">
        <v>21995</v>
      </c>
      <c r="C111" t="s">
        <v>9</v>
      </c>
      <c r="D111" s="4">
        <v>44518</v>
      </c>
      <c r="E111" t="s">
        <v>21</v>
      </c>
      <c r="F111" t="s">
        <v>31</v>
      </c>
      <c r="G111" s="3">
        <v>573124</v>
      </c>
    </row>
    <row r="112" spans="1:7">
      <c r="A112" t="s">
        <v>21996</v>
      </c>
      <c r="B112" t="s">
        <v>21997</v>
      </c>
      <c r="C112" t="s">
        <v>11</v>
      </c>
      <c r="D112" s="4">
        <v>43514</v>
      </c>
      <c r="E112" t="s">
        <v>21</v>
      </c>
      <c r="F112" t="s">
        <v>24</v>
      </c>
      <c r="G112" s="3">
        <v>1079075</v>
      </c>
    </row>
    <row r="113" spans="1:7">
      <c r="A113" t="s">
        <v>21998</v>
      </c>
      <c r="B113" t="s">
        <v>21999</v>
      </c>
      <c r="C113" t="s">
        <v>9</v>
      </c>
      <c r="D113" s="4">
        <v>44691</v>
      </c>
      <c r="E113" t="s">
        <v>21</v>
      </c>
      <c r="F113" t="s">
        <v>24</v>
      </c>
      <c r="G113" s="3">
        <v>1260098</v>
      </c>
    </row>
    <row r="114" spans="1:7">
      <c r="A114" t="s">
        <v>22000</v>
      </c>
      <c r="B114" t="s">
        <v>22001</v>
      </c>
      <c r="C114" t="s">
        <v>10</v>
      </c>
      <c r="D114" s="4">
        <v>43670</v>
      </c>
      <c r="E114" t="s">
        <v>21</v>
      </c>
      <c r="F114" t="s">
        <v>24</v>
      </c>
      <c r="G114" s="3">
        <v>1639909</v>
      </c>
    </row>
    <row r="115" spans="1:7">
      <c r="A115" t="s">
        <v>22002</v>
      </c>
      <c r="B115" t="s">
        <v>22003</v>
      </c>
      <c r="C115" t="s">
        <v>11</v>
      </c>
      <c r="D115" s="4">
        <v>44674</v>
      </c>
      <c r="E115" t="s">
        <v>21</v>
      </c>
      <c r="F115" t="s">
        <v>20</v>
      </c>
      <c r="G115" s="3">
        <v>1148924</v>
      </c>
    </row>
    <row r="116" spans="1:7">
      <c r="A116" t="s">
        <v>22004</v>
      </c>
      <c r="B116" t="s">
        <v>22005</v>
      </c>
      <c r="C116" t="s">
        <v>10</v>
      </c>
      <c r="D116" s="4">
        <v>45183</v>
      </c>
      <c r="E116" t="s">
        <v>21</v>
      </c>
      <c r="F116" t="s">
        <v>20</v>
      </c>
      <c r="G116" s="3">
        <v>1453457</v>
      </c>
    </row>
    <row r="117" spans="1:7">
      <c r="A117" t="s">
        <v>22006</v>
      </c>
      <c r="B117" t="s">
        <v>22007</v>
      </c>
      <c r="C117" t="s">
        <v>11</v>
      </c>
      <c r="D117" s="4">
        <v>43775</v>
      </c>
      <c r="E117" t="s">
        <v>21</v>
      </c>
      <c r="F117" t="s">
        <v>20</v>
      </c>
      <c r="G117" s="3">
        <v>1312624</v>
      </c>
    </row>
    <row r="118" spans="1:7">
      <c r="A118" t="s">
        <v>22008</v>
      </c>
      <c r="B118" t="s">
        <v>22009</v>
      </c>
      <c r="C118" t="s">
        <v>11</v>
      </c>
      <c r="D118" s="4">
        <v>44544</v>
      </c>
      <c r="E118" t="s">
        <v>21</v>
      </c>
      <c r="F118" t="s">
        <v>20</v>
      </c>
      <c r="G118" s="3">
        <v>1665485</v>
      </c>
    </row>
    <row r="119" spans="1:7">
      <c r="A119" t="s">
        <v>22010</v>
      </c>
      <c r="B119" t="s">
        <v>22011</v>
      </c>
      <c r="C119" t="s">
        <v>10</v>
      </c>
      <c r="D119" s="4">
        <v>43802</v>
      </c>
      <c r="E119" t="s">
        <v>21</v>
      </c>
      <c r="F119" t="s">
        <v>20</v>
      </c>
      <c r="G119" s="3">
        <v>1448471</v>
      </c>
    </row>
    <row r="120" spans="1:7">
      <c r="A120" t="s">
        <v>22012</v>
      </c>
      <c r="B120" t="s">
        <v>22013</v>
      </c>
      <c r="C120" t="s">
        <v>11</v>
      </c>
      <c r="D120" s="4">
        <v>43585</v>
      </c>
      <c r="E120" t="s">
        <v>21</v>
      </c>
      <c r="F120" t="s">
        <v>34</v>
      </c>
      <c r="G120" s="3">
        <v>1211470</v>
      </c>
    </row>
    <row r="121" spans="1:7">
      <c r="A121" t="s">
        <v>22014</v>
      </c>
      <c r="B121" t="s">
        <v>22015</v>
      </c>
      <c r="C121" t="s">
        <v>9</v>
      </c>
      <c r="D121" s="4">
        <v>43959</v>
      </c>
      <c r="E121" t="s">
        <v>21</v>
      </c>
      <c r="F121" t="s">
        <v>31</v>
      </c>
      <c r="G121" s="3">
        <v>639849</v>
      </c>
    </row>
    <row r="122" spans="1:7">
      <c r="A122" t="s">
        <v>22016</v>
      </c>
      <c r="B122" t="s">
        <v>22017</v>
      </c>
      <c r="C122" t="s">
        <v>9</v>
      </c>
      <c r="D122" s="4">
        <v>44015</v>
      </c>
      <c r="E122" t="s">
        <v>21</v>
      </c>
      <c r="F122" t="s">
        <v>31</v>
      </c>
      <c r="G122" s="3">
        <v>1135395</v>
      </c>
    </row>
    <row r="123" spans="1:7">
      <c r="A123" t="s">
        <v>22018</v>
      </c>
      <c r="B123" t="s">
        <v>22019</v>
      </c>
      <c r="C123" t="s">
        <v>10</v>
      </c>
      <c r="D123" s="4">
        <v>44339</v>
      </c>
      <c r="E123" t="s">
        <v>21</v>
      </c>
      <c r="F123" t="s">
        <v>34</v>
      </c>
      <c r="G123" s="3">
        <v>599482</v>
      </c>
    </row>
    <row r="124" spans="1:7">
      <c r="A124" t="s">
        <v>22020</v>
      </c>
      <c r="B124" t="s">
        <v>22021</v>
      </c>
      <c r="C124" t="s">
        <v>10</v>
      </c>
      <c r="D124" s="4">
        <v>44235</v>
      </c>
      <c r="E124" t="s">
        <v>21</v>
      </c>
      <c r="F124" t="s">
        <v>24</v>
      </c>
      <c r="G124" s="3">
        <v>1102785</v>
      </c>
    </row>
    <row r="125" spans="1:7">
      <c r="A125" t="s">
        <v>22022</v>
      </c>
      <c r="B125" t="s">
        <v>22023</v>
      </c>
      <c r="C125" t="s">
        <v>9</v>
      </c>
      <c r="D125" s="4">
        <v>44554</v>
      </c>
      <c r="E125" t="s">
        <v>21</v>
      </c>
      <c r="F125" t="s">
        <v>24</v>
      </c>
      <c r="G125" s="3">
        <v>540437</v>
      </c>
    </row>
    <row r="126" spans="1:7">
      <c r="A126" t="s">
        <v>22024</v>
      </c>
      <c r="B126" t="s">
        <v>22025</v>
      </c>
      <c r="C126" t="s">
        <v>11</v>
      </c>
      <c r="D126" s="4">
        <v>44254</v>
      </c>
      <c r="E126" t="s">
        <v>21</v>
      </c>
      <c r="F126" t="s">
        <v>24</v>
      </c>
      <c r="G126" s="3">
        <v>646158</v>
      </c>
    </row>
    <row r="127" spans="1:7">
      <c r="A127" t="s">
        <v>22026</v>
      </c>
      <c r="B127" t="s">
        <v>22027</v>
      </c>
      <c r="C127" t="s">
        <v>9</v>
      </c>
      <c r="D127" s="4">
        <v>43501</v>
      </c>
      <c r="E127" t="s">
        <v>21</v>
      </c>
      <c r="F127" t="s">
        <v>24</v>
      </c>
      <c r="G127" s="3">
        <v>1423105</v>
      </c>
    </row>
    <row r="128" spans="1:7">
      <c r="A128" t="s">
        <v>22028</v>
      </c>
      <c r="B128" t="s">
        <v>22029</v>
      </c>
      <c r="C128" t="s">
        <v>10</v>
      </c>
      <c r="D128" s="4">
        <v>45218</v>
      </c>
      <c r="E128" t="s">
        <v>21</v>
      </c>
      <c r="F128" t="s">
        <v>31</v>
      </c>
      <c r="G128" s="3">
        <v>699645</v>
      </c>
    </row>
    <row r="129" spans="1:7">
      <c r="A129" t="s">
        <v>22030</v>
      </c>
      <c r="B129" t="s">
        <v>22031</v>
      </c>
      <c r="C129" t="s">
        <v>11</v>
      </c>
      <c r="D129" s="4">
        <v>45254</v>
      </c>
      <c r="E129" t="s">
        <v>21</v>
      </c>
      <c r="F129" t="s">
        <v>20</v>
      </c>
      <c r="G129" s="3">
        <v>435969</v>
      </c>
    </row>
    <row r="130" spans="1:7">
      <c r="A130" t="s">
        <v>22032</v>
      </c>
      <c r="B130" t="s">
        <v>22033</v>
      </c>
      <c r="C130" t="s">
        <v>11</v>
      </c>
      <c r="D130" s="4">
        <v>44031</v>
      </c>
      <c r="E130" t="s">
        <v>21</v>
      </c>
      <c r="F130" t="s">
        <v>24</v>
      </c>
      <c r="G130" s="3">
        <v>1743173</v>
      </c>
    </row>
    <row r="131" spans="1:7">
      <c r="A131" t="s">
        <v>22034</v>
      </c>
      <c r="B131" t="s">
        <v>22035</v>
      </c>
      <c r="C131" t="s">
        <v>10</v>
      </c>
      <c r="D131" s="4">
        <v>44062</v>
      </c>
      <c r="E131" t="s">
        <v>21</v>
      </c>
      <c r="F131" t="s">
        <v>24</v>
      </c>
      <c r="G131" s="3">
        <v>946653</v>
      </c>
    </row>
    <row r="132" spans="1:7">
      <c r="A132" t="s">
        <v>22036</v>
      </c>
      <c r="B132" t="s">
        <v>22037</v>
      </c>
      <c r="C132" t="s">
        <v>9</v>
      </c>
      <c r="D132" s="4">
        <v>44365</v>
      </c>
      <c r="E132" t="s">
        <v>21</v>
      </c>
      <c r="F132" t="s">
        <v>34</v>
      </c>
      <c r="G132" s="3">
        <v>1222253</v>
      </c>
    </row>
    <row r="133" spans="1:7">
      <c r="A133" t="s">
        <v>22038</v>
      </c>
      <c r="B133" t="s">
        <v>22039</v>
      </c>
      <c r="C133" t="s">
        <v>10</v>
      </c>
      <c r="D133" s="4">
        <v>44362</v>
      </c>
      <c r="E133" t="s">
        <v>21</v>
      </c>
      <c r="F133" t="s">
        <v>20</v>
      </c>
      <c r="G133" s="3">
        <v>1598715</v>
      </c>
    </row>
    <row r="134" spans="1:7">
      <c r="A134" t="s">
        <v>22040</v>
      </c>
      <c r="B134" t="s">
        <v>22041</v>
      </c>
      <c r="C134" t="s">
        <v>10</v>
      </c>
      <c r="D134" s="4">
        <v>44951</v>
      </c>
      <c r="E134" t="s">
        <v>21</v>
      </c>
      <c r="F134" t="s">
        <v>24</v>
      </c>
      <c r="G134" s="3">
        <v>1540224</v>
      </c>
    </row>
    <row r="135" spans="1:7">
      <c r="A135" t="s">
        <v>22042</v>
      </c>
      <c r="B135" t="s">
        <v>22043</v>
      </c>
      <c r="C135" t="s">
        <v>11</v>
      </c>
      <c r="D135" s="4">
        <v>43506</v>
      </c>
      <c r="E135" t="s">
        <v>21</v>
      </c>
      <c r="F135" t="s">
        <v>31</v>
      </c>
      <c r="G135" s="3">
        <v>1395582</v>
      </c>
    </row>
    <row r="136" spans="1:7">
      <c r="A136" t="s">
        <v>22044</v>
      </c>
      <c r="B136" t="s">
        <v>22045</v>
      </c>
      <c r="C136" t="s">
        <v>9</v>
      </c>
      <c r="D136" s="4">
        <v>44450</v>
      </c>
      <c r="E136" t="s">
        <v>21</v>
      </c>
      <c r="F136" t="s">
        <v>31</v>
      </c>
      <c r="G136" s="3">
        <v>720251</v>
      </c>
    </row>
    <row r="137" spans="1:7">
      <c r="A137" t="s">
        <v>22046</v>
      </c>
      <c r="B137" t="s">
        <v>22047</v>
      </c>
      <c r="C137" t="s">
        <v>11</v>
      </c>
      <c r="D137" s="4">
        <v>44326</v>
      </c>
      <c r="E137" t="s">
        <v>21</v>
      </c>
      <c r="F137" t="s">
        <v>31</v>
      </c>
      <c r="G137" s="3">
        <v>768260</v>
      </c>
    </row>
    <row r="138" spans="1:7">
      <c r="A138" t="s">
        <v>22048</v>
      </c>
      <c r="B138" t="s">
        <v>22049</v>
      </c>
      <c r="C138" t="s">
        <v>11</v>
      </c>
      <c r="D138" s="4">
        <v>45136</v>
      </c>
      <c r="E138" t="s">
        <v>21</v>
      </c>
      <c r="F138" t="s">
        <v>34</v>
      </c>
      <c r="G138" s="3">
        <v>1461619</v>
      </c>
    </row>
    <row r="139" spans="1:7">
      <c r="A139" t="s">
        <v>22050</v>
      </c>
      <c r="B139" t="s">
        <v>22051</v>
      </c>
      <c r="C139" t="s">
        <v>11</v>
      </c>
      <c r="D139" s="4">
        <v>43910</v>
      </c>
      <c r="E139" t="s">
        <v>21</v>
      </c>
      <c r="F139" t="s">
        <v>34</v>
      </c>
      <c r="G139" s="3">
        <v>554326</v>
      </c>
    </row>
    <row r="140" spans="1:7">
      <c r="A140" t="s">
        <v>22052</v>
      </c>
      <c r="B140" t="s">
        <v>22053</v>
      </c>
      <c r="C140" t="s">
        <v>9</v>
      </c>
      <c r="D140" s="4">
        <v>44644</v>
      </c>
      <c r="E140" t="s">
        <v>21</v>
      </c>
      <c r="F140" t="s">
        <v>20</v>
      </c>
      <c r="G140" s="3">
        <v>1383456</v>
      </c>
    </row>
    <row r="141" spans="1:7">
      <c r="A141" t="s">
        <v>22054</v>
      </c>
      <c r="B141" t="s">
        <v>22055</v>
      </c>
      <c r="C141" t="s">
        <v>10</v>
      </c>
      <c r="D141" s="4">
        <v>44194</v>
      </c>
      <c r="E141" t="s">
        <v>21</v>
      </c>
      <c r="F141" t="s">
        <v>31</v>
      </c>
      <c r="G141" s="3">
        <v>1320603</v>
      </c>
    </row>
    <row r="142" spans="1:7">
      <c r="A142" t="s">
        <v>22056</v>
      </c>
      <c r="B142" t="s">
        <v>22057</v>
      </c>
      <c r="C142" t="s">
        <v>10</v>
      </c>
      <c r="D142" s="4">
        <v>45050</v>
      </c>
      <c r="E142" t="s">
        <v>21</v>
      </c>
      <c r="F142" t="s">
        <v>20</v>
      </c>
      <c r="G142" s="3">
        <v>1167782</v>
      </c>
    </row>
    <row r="143" spans="1:7">
      <c r="A143" t="s">
        <v>22058</v>
      </c>
      <c r="B143" t="s">
        <v>22059</v>
      </c>
      <c r="C143" t="s">
        <v>11</v>
      </c>
      <c r="D143" s="4">
        <v>44971</v>
      </c>
      <c r="E143" t="s">
        <v>21</v>
      </c>
      <c r="F143" t="s">
        <v>34</v>
      </c>
      <c r="G143" s="3">
        <v>600282</v>
      </c>
    </row>
    <row r="144" spans="1:7">
      <c r="A144" t="s">
        <v>22060</v>
      </c>
      <c r="B144" t="s">
        <v>22061</v>
      </c>
      <c r="C144" t="s">
        <v>11</v>
      </c>
      <c r="D144" s="4">
        <v>43696</v>
      </c>
      <c r="E144" t="s">
        <v>21</v>
      </c>
      <c r="F144" t="s">
        <v>20</v>
      </c>
      <c r="G144" s="3">
        <v>1496986</v>
      </c>
    </row>
    <row r="145" spans="1:7">
      <c r="A145" t="s">
        <v>22062</v>
      </c>
      <c r="B145" t="s">
        <v>22063</v>
      </c>
      <c r="C145" t="s">
        <v>11</v>
      </c>
      <c r="D145" s="4">
        <v>44869</v>
      </c>
      <c r="E145" t="s">
        <v>21</v>
      </c>
      <c r="F145" t="s">
        <v>31</v>
      </c>
      <c r="G145" s="3">
        <v>585113</v>
      </c>
    </row>
    <row r="146" spans="1:7">
      <c r="A146" t="s">
        <v>22064</v>
      </c>
      <c r="B146" t="s">
        <v>22065</v>
      </c>
      <c r="C146" t="s">
        <v>10</v>
      </c>
      <c r="D146" s="4">
        <v>44198</v>
      </c>
      <c r="E146" t="s">
        <v>21</v>
      </c>
      <c r="F146" t="s">
        <v>31</v>
      </c>
      <c r="G146" s="3">
        <v>1595064</v>
      </c>
    </row>
    <row r="147" spans="1:7">
      <c r="A147" t="s">
        <v>22066</v>
      </c>
      <c r="B147" t="s">
        <v>22067</v>
      </c>
      <c r="C147" t="s">
        <v>10</v>
      </c>
      <c r="D147" s="4">
        <v>44209</v>
      </c>
      <c r="E147" t="s">
        <v>21</v>
      </c>
      <c r="F147" t="s">
        <v>34</v>
      </c>
      <c r="G147" s="3">
        <v>1361917</v>
      </c>
    </row>
    <row r="148" spans="1:7">
      <c r="A148" t="s">
        <v>22068</v>
      </c>
      <c r="B148" t="s">
        <v>22069</v>
      </c>
      <c r="C148" t="s">
        <v>9</v>
      </c>
      <c r="D148" s="4">
        <v>44238</v>
      </c>
      <c r="E148" t="s">
        <v>21</v>
      </c>
      <c r="F148" t="s">
        <v>31</v>
      </c>
      <c r="G148" s="3">
        <v>954100</v>
      </c>
    </row>
    <row r="149" spans="1:7">
      <c r="A149" t="s">
        <v>22070</v>
      </c>
      <c r="B149" t="s">
        <v>22071</v>
      </c>
      <c r="C149" t="s">
        <v>10</v>
      </c>
      <c r="D149" s="4">
        <v>43909</v>
      </c>
      <c r="E149" t="s">
        <v>21</v>
      </c>
      <c r="F149" t="s">
        <v>24</v>
      </c>
      <c r="G149" s="3">
        <v>538064</v>
      </c>
    </row>
    <row r="150" spans="1:7">
      <c r="A150" t="s">
        <v>22072</v>
      </c>
      <c r="B150" t="s">
        <v>22073</v>
      </c>
      <c r="C150" t="s">
        <v>9</v>
      </c>
      <c r="D150" s="4">
        <v>44540</v>
      </c>
      <c r="E150" t="s">
        <v>21</v>
      </c>
      <c r="F150" t="s">
        <v>31</v>
      </c>
      <c r="G150" s="3">
        <v>1427639</v>
      </c>
    </row>
    <row r="151" spans="1:7">
      <c r="A151" t="s">
        <v>22074</v>
      </c>
      <c r="B151" t="s">
        <v>22075</v>
      </c>
      <c r="C151" t="s">
        <v>10</v>
      </c>
      <c r="D151" s="4">
        <v>44634</v>
      </c>
      <c r="E151" t="s">
        <v>21</v>
      </c>
      <c r="F151" t="s">
        <v>31</v>
      </c>
      <c r="G151" s="3">
        <v>1251446</v>
      </c>
    </row>
    <row r="152" spans="1:7">
      <c r="A152" t="s">
        <v>22076</v>
      </c>
      <c r="B152" t="s">
        <v>22077</v>
      </c>
      <c r="C152" t="s">
        <v>11</v>
      </c>
      <c r="D152" s="4">
        <v>45063</v>
      </c>
      <c r="E152" t="s">
        <v>21</v>
      </c>
      <c r="F152" t="s">
        <v>34</v>
      </c>
      <c r="G152" s="3">
        <v>1181563</v>
      </c>
    </row>
    <row r="153" spans="1:7">
      <c r="A153" t="s">
        <v>22078</v>
      </c>
      <c r="B153" t="s">
        <v>22079</v>
      </c>
      <c r="C153" t="s">
        <v>11</v>
      </c>
      <c r="D153" s="4">
        <v>43544</v>
      </c>
      <c r="E153" t="s">
        <v>21</v>
      </c>
      <c r="F153" t="s">
        <v>34</v>
      </c>
      <c r="G153" s="3">
        <v>493644</v>
      </c>
    </row>
    <row r="154" spans="1:7">
      <c r="A154" t="s">
        <v>22080</v>
      </c>
      <c r="B154" t="s">
        <v>22081</v>
      </c>
      <c r="C154" t="s">
        <v>9</v>
      </c>
      <c r="D154" s="4">
        <v>44884</v>
      </c>
      <c r="E154" t="s">
        <v>21</v>
      </c>
      <c r="F154" t="s">
        <v>24</v>
      </c>
      <c r="G154" s="3">
        <v>475117</v>
      </c>
    </row>
    <row r="155" spans="1:7">
      <c r="A155" t="s">
        <v>22082</v>
      </c>
      <c r="B155" t="s">
        <v>22083</v>
      </c>
      <c r="C155" t="s">
        <v>11</v>
      </c>
      <c r="D155" s="4">
        <v>44185</v>
      </c>
      <c r="E155" t="s">
        <v>21</v>
      </c>
      <c r="F155" t="s">
        <v>20</v>
      </c>
      <c r="G155" s="3">
        <v>504644</v>
      </c>
    </row>
    <row r="156" spans="1:7">
      <c r="A156" t="s">
        <v>22084</v>
      </c>
      <c r="B156" t="s">
        <v>22085</v>
      </c>
      <c r="C156" t="s">
        <v>11</v>
      </c>
      <c r="D156" s="4">
        <v>43821</v>
      </c>
      <c r="E156" t="s">
        <v>21</v>
      </c>
      <c r="F156" t="s">
        <v>34</v>
      </c>
      <c r="G156" s="3">
        <v>1642164</v>
      </c>
    </row>
    <row r="157" spans="1:7">
      <c r="A157" t="s">
        <v>22086</v>
      </c>
      <c r="B157" t="s">
        <v>22087</v>
      </c>
      <c r="C157" t="s">
        <v>10</v>
      </c>
      <c r="D157" s="4">
        <v>43845</v>
      </c>
      <c r="E157" t="s">
        <v>21</v>
      </c>
      <c r="F157" t="s">
        <v>24</v>
      </c>
      <c r="G157" s="3">
        <v>1260152</v>
      </c>
    </row>
    <row r="158" spans="1:7">
      <c r="A158" t="s">
        <v>22088</v>
      </c>
      <c r="B158" t="s">
        <v>22089</v>
      </c>
      <c r="C158" t="s">
        <v>11</v>
      </c>
      <c r="D158" s="4">
        <v>43643</v>
      </c>
      <c r="E158" t="s">
        <v>21</v>
      </c>
      <c r="F158" t="s">
        <v>20</v>
      </c>
      <c r="G158" s="3">
        <v>1366187</v>
      </c>
    </row>
    <row r="159" spans="1:7">
      <c r="A159" t="s">
        <v>22090</v>
      </c>
      <c r="B159" t="s">
        <v>22091</v>
      </c>
      <c r="C159" t="s">
        <v>10</v>
      </c>
      <c r="D159" s="4">
        <v>43718</v>
      </c>
      <c r="E159" t="s">
        <v>21</v>
      </c>
      <c r="F159" t="s">
        <v>20</v>
      </c>
      <c r="G159" s="3">
        <v>562612</v>
      </c>
    </row>
    <row r="160" spans="1:7">
      <c r="A160" t="s">
        <v>22092</v>
      </c>
      <c r="B160" t="s">
        <v>22093</v>
      </c>
      <c r="C160" t="s">
        <v>10</v>
      </c>
      <c r="D160" s="4">
        <v>44844</v>
      </c>
      <c r="E160" t="s">
        <v>21</v>
      </c>
      <c r="F160" t="s">
        <v>24</v>
      </c>
      <c r="G160" s="3">
        <v>458215</v>
      </c>
    </row>
    <row r="161" spans="1:7">
      <c r="A161" t="s">
        <v>22094</v>
      </c>
      <c r="B161" t="s">
        <v>22095</v>
      </c>
      <c r="C161" t="s">
        <v>11</v>
      </c>
      <c r="D161" s="4">
        <v>44859</v>
      </c>
      <c r="E161" t="s">
        <v>21</v>
      </c>
      <c r="F161" t="s">
        <v>34</v>
      </c>
      <c r="G161" s="3">
        <v>1299012</v>
      </c>
    </row>
    <row r="162" spans="1:7">
      <c r="A162" t="s">
        <v>22096</v>
      </c>
      <c r="B162" t="s">
        <v>22097</v>
      </c>
      <c r="C162" t="s">
        <v>10</v>
      </c>
      <c r="D162" s="4">
        <v>43617</v>
      </c>
      <c r="E162" t="s">
        <v>21</v>
      </c>
      <c r="F162" t="s">
        <v>34</v>
      </c>
      <c r="G162" s="3">
        <v>1494471</v>
      </c>
    </row>
    <row r="163" spans="1:7">
      <c r="A163" t="s">
        <v>22098</v>
      </c>
      <c r="B163" t="s">
        <v>22099</v>
      </c>
      <c r="C163" t="s">
        <v>11</v>
      </c>
      <c r="D163" s="4">
        <v>44235</v>
      </c>
      <c r="E163" t="s">
        <v>21</v>
      </c>
      <c r="F163" t="s">
        <v>20</v>
      </c>
      <c r="G163" s="3">
        <v>1475712</v>
      </c>
    </row>
    <row r="164" spans="1:7">
      <c r="A164" t="s">
        <v>22100</v>
      </c>
      <c r="B164" t="s">
        <v>22101</v>
      </c>
      <c r="C164" t="s">
        <v>9</v>
      </c>
      <c r="D164" s="4">
        <v>44136</v>
      </c>
      <c r="E164" t="s">
        <v>21</v>
      </c>
      <c r="F164" t="s">
        <v>31</v>
      </c>
      <c r="G164" s="3">
        <v>1264446</v>
      </c>
    </row>
    <row r="165" spans="1:7">
      <c r="A165" t="s">
        <v>22102</v>
      </c>
      <c r="B165" t="s">
        <v>22103</v>
      </c>
      <c r="C165" t="s">
        <v>11</v>
      </c>
      <c r="D165" s="4">
        <v>44630</v>
      </c>
      <c r="E165" t="s">
        <v>21</v>
      </c>
      <c r="F165" t="s">
        <v>24</v>
      </c>
      <c r="G165" s="3">
        <v>1758792</v>
      </c>
    </row>
    <row r="166" spans="1:7">
      <c r="A166" t="s">
        <v>22104</v>
      </c>
      <c r="B166" t="s">
        <v>22105</v>
      </c>
      <c r="C166" t="s">
        <v>11</v>
      </c>
      <c r="D166" s="4">
        <v>45266</v>
      </c>
      <c r="E166" t="s">
        <v>21</v>
      </c>
      <c r="F166" t="s">
        <v>24</v>
      </c>
      <c r="G166" s="3">
        <v>782415</v>
      </c>
    </row>
    <row r="167" spans="1:7">
      <c r="A167" t="s">
        <v>22106</v>
      </c>
      <c r="B167" t="s">
        <v>22107</v>
      </c>
      <c r="C167" t="s">
        <v>11</v>
      </c>
      <c r="D167" s="4">
        <v>45129</v>
      </c>
      <c r="E167" t="s">
        <v>21</v>
      </c>
      <c r="F167" t="s">
        <v>20</v>
      </c>
      <c r="G167" s="3">
        <v>584729</v>
      </c>
    </row>
    <row r="168" spans="1:7">
      <c r="A168" t="s">
        <v>22108</v>
      </c>
      <c r="B168" t="s">
        <v>22109</v>
      </c>
      <c r="C168" t="s">
        <v>9</v>
      </c>
      <c r="D168" s="4">
        <v>44848</v>
      </c>
      <c r="E168" t="s">
        <v>21</v>
      </c>
      <c r="F168" t="s">
        <v>20</v>
      </c>
      <c r="G168" s="3">
        <v>870321</v>
      </c>
    </row>
    <row r="169" spans="1:7">
      <c r="A169" t="s">
        <v>22110</v>
      </c>
      <c r="B169" t="s">
        <v>22111</v>
      </c>
      <c r="C169" t="s">
        <v>11</v>
      </c>
      <c r="D169" s="4">
        <v>44926</v>
      </c>
      <c r="E169" t="s">
        <v>21</v>
      </c>
      <c r="F169" t="s">
        <v>20</v>
      </c>
      <c r="G169" s="3">
        <v>515631</v>
      </c>
    </row>
    <row r="170" spans="1:7">
      <c r="A170" t="s">
        <v>22112</v>
      </c>
      <c r="B170" t="s">
        <v>22113</v>
      </c>
      <c r="C170" t="s">
        <v>10</v>
      </c>
      <c r="D170" s="4">
        <v>43637</v>
      </c>
      <c r="E170" t="s">
        <v>21</v>
      </c>
      <c r="F170" t="s">
        <v>31</v>
      </c>
      <c r="G170" s="3">
        <v>1596664</v>
      </c>
    </row>
    <row r="171" spans="1:7">
      <c r="A171" t="s">
        <v>22114</v>
      </c>
      <c r="B171" t="s">
        <v>22115</v>
      </c>
      <c r="C171" t="s">
        <v>11</v>
      </c>
      <c r="D171" s="4">
        <v>43964</v>
      </c>
      <c r="E171" t="s">
        <v>21</v>
      </c>
      <c r="F171" t="s">
        <v>31</v>
      </c>
      <c r="G171" s="3">
        <v>1362270</v>
      </c>
    </row>
    <row r="172" spans="1:7">
      <c r="A172" t="s">
        <v>22116</v>
      </c>
      <c r="B172" t="s">
        <v>22117</v>
      </c>
      <c r="C172" t="s">
        <v>11</v>
      </c>
      <c r="D172" s="4">
        <v>44136</v>
      </c>
      <c r="E172" t="s">
        <v>21</v>
      </c>
      <c r="F172" t="s">
        <v>31</v>
      </c>
      <c r="G172" s="3">
        <v>1604016</v>
      </c>
    </row>
    <row r="173" spans="1:7">
      <c r="A173" t="s">
        <v>22118</v>
      </c>
      <c r="B173" t="s">
        <v>22119</v>
      </c>
      <c r="C173" t="s">
        <v>9</v>
      </c>
      <c r="D173" s="4">
        <v>45211</v>
      </c>
      <c r="E173" t="s">
        <v>21</v>
      </c>
      <c r="F173" t="s">
        <v>34</v>
      </c>
      <c r="G173" s="3">
        <v>1065238</v>
      </c>
    </row>
    <row r="174" spans="1:7">
      <c r="A174" t="s">
        <v>22120</v>
      </c>
      <c r="B174" t="s">
        <v>22121</v>
      </c>
      <c r="C174" t="s">
        <v>10</v>
      </c>
      <c r="D174" s="4">
        <v>43617</v>
      </c>
      <c r="E174" t="s">
        <v>21</v>
      </c>
      <c r="F174" t="s">
        <v>24</v>
      </c>
      <c r="G174" s="3">
        <v>1347691</v>
      </c>
    </row>
    <row r="175" spans="1:7">
      <c r="A175" t="s">
        <v>22122</v>
      </c>
      <c r="B175" t="s">
        <v>22123</v>
      </c>
      <c r="C175" t="s">
        <v>10</v>
      </c>
      <c r="D175" s="4">
        <v>44248</v>
      </c>
      <c r="E175" t="s">
        <v>21</v>
      </c>
      <c r="F175" t="s">
        <v>24</v>
      </c>
      <c r="G175" s="3">
        <v>1692526</v>
      </c>
    </row>
    <row r="176" spans="1:7">
      <c r="A176" t="s">
        <v>22124</v>
      </c>
      <c r="B176" t="s">
        <v>22125</v>
      </c>
      <c r="C176" t="s">
        <v>10</v>
      </c>
      <c r="D176" s="4">
        <v>43969</v>
      </c>
      <c r="E176" t="s">
        <v>21</v>
      </c>
      <c r="F176" t="s">
        <v>34</v>
      </c>
      <c r="G176" s="3">
        <v>1367870</v>
      </c>
    </row>
    <row r="177" spans="1:7">
      <c r="A177" t="s">
        <v>22126</v>
      </c>
      <c r="B177" t="s">
        <v>22127</v>
      </c>
      <c r="C177" t="s">
        <v>11</v>
      </c>
      <c r="D177" s="4">
        <v>44217</v>
      </c>
      <c r="E177" t="s">
        <v>21</v>
      </c>
      <c r="F177" t="s">
        <v>31</v>
      </c>
      <c r="G177" s="3">
        <v>1563132</v>
      </c>
    </row>
    <row r="178" spans="1:7">
      <c r="A178" t="s">
        <v>22128</v>
      </c>
      <c r="B178" t="s">
        <v>22129</v>
      </c>
      <c r="C178" t="s">
        <v>9</v>
      </c>
      <c r="D178" s="4">
        <v>44426</v>
      </c>
      <c r="E178" t="s">
        <v>21</v>
      </c>
      <c r="F178" t="s">
        <v>34</v>
      </c>
      <c r="G178" s="3">
        <v>679362</v>
      </c>
    </row>
    <row r="179" spans="1:7">
      <c r="A179" t="s">
        <v>22130</v>
      </c>
      <c r="B179" t="s">
        <v>22131</v>
      </c>
      <c r="C179" t="s">
        <v>9</v>
      </c>
      <c r="D179" s="4">
        <v>44866</v>
      </c>
      <c r="E179" t="s">
        <v>21</v>
      </c>
      <c r="F179" t="s">
        <v>31</v>
      </c>
      <c r="G179" s="3">
        <v>911658</v>
      </c>
    </row>
    <row r="180" spans="1:7">
      <c r="A180" t="s">
        <v>22132</v>
      </c>
      <c r="B180" t="s">
        <v>22133</v>
      </c>
      <c r="C180" t="s">
        <v>9</v>
      </c>
      <c r="D180" s="4">
        <v>44476</v>
      </c>
      <c r="E180" t="s">
        <v>21</v>
      </c>
      <c r="F180" t="s">
        <v>20</v>
      </c>
      <c r="G180" s="3">
        <v>719059</v>
      </c>
    </row>
    <row r="181" spans="1:7">
      <c r="A181" t="s">
        <v>22134</v>
      </c>
      <c r="B181" t="s">
        <v>22135</v>
      </c>
      <c r="C181" t="s">
        <v>11</v>
      </c>
      <c r="D181" s="4">
        <v>44155</v>
      </c>
      <c r="E181" t="s">
        <v>21</v>
      </c>
      <c r="F181" t="s">
        <v>20</v>
      </c>
      <c r="G181" s="3">
        <v>1739335</v>
      </c>
    </row>
    <row r="182" spans="1:7">
      <c r="A182" t="s">
        <v>22136</v>
      </c>
      <c r="B182" t="s">
        <v>22137</v>
      </c>
      <c r="C182" t="s">
        <v>10</v>
      </c>
      <c r="D182" s="4">
        <v>44057</v>
      </c>
      <c r="E182" t="s">
        <v>21</v>
      </c>
      <c r="F182" t="s">
        <v>20</v>
      </c>
      <c r="G182" s="3">
        <v>1349185</v>
      </c>
    </row>
    <row r="183" spans="1:7">
      <c r="A183" t="s">
        <v>22138</v>
      </c>
      <c r="B183" t="s">
        <v>22139</v>
      </c>
      <c r="C183" t="s">
        <v>9</v>
      </c>
      <c r="D183" s="4">
        <v>45063</v>
      </c>
      <c r="E183" t="s">
        <v>21</v>
      </c>
      <c r="F183" t="s">
        <v>20</v>
      </c>
      <c r="G183" s="3">
        <v>1669434</v>
      </c>
    </row>
    <row r="184" spans="1:7">
      <c r="A184" t="s">
        <v>22140</v>
      </c>
      <c r="B184" t="s">
        <v>22141</v>
      </c>
      <c r="C184" t="s">
        <v>11</v>
      </c>
      <c r="D184" s="4">
        <v>44859</v>
      </c>
      <c r="E184" t="s">
        <v>21</v>
      </c>
      <c r="F184" t="s">
        <v>24</v>
      </c>
      <c r="G184" s="3">
        <v>472059</v>
      </c>
    </row>
    <row r="185" spans="1:7">
      <c r="A185" t="s">
        <v>22142</v>
      </c>
      <c r="B185" t="s">
        <v>22143</v>
      </c>
      <c r="C185" t="s">
        <v>9</v>
      </c>
      <c r="D185" s="4">
        <v>43880</v>
      </c>
      <c r="E185" t="s">
        <v>21</v>
      </c>
      <c r="F185" t="s">
        <v>20</v>
      </c>
      <c r="G185" s="3">
        <v>1543548</v>
      </c>
    </row>
    <row r="186" spans="1:7">
      <c r="A186" t="s">
        <v>22144</v>
      </c>
      <c r="B186" t="s">
        <v>22145</v>
      </c>
      <c r="C186" t="s">
        <v>11</v>
      </c>
      <c r="D186" s="4">
        <v>43849</v>
      </c>
      <c r="E186" t="s">
        <v>21</v>
      </c>
      <c r="F186" t="s">
        <v>34</v>
      </c>
      <c r="G186" s="3">
        <v>915321</v>
      </c>
    </row>
    <row r="187" spans="1:7">
      <c r="A187" t="s">
        <v>22146</v>
      </c>
      <c r="B187" t="s">
        <v>22147</v>
      </c>
      <c r="C187" t="s">
        <v>11</v>
      </c>
      <c r="D187" s="4">
        <v>45247</v>
      </c>
      <c r="E187" t="s">
        <v>21</v>
      </c>
      <c r="F187" t="s">
        <v>24</v>
      </c>
      <c r="G187" s="3">
        <v>1102567</v>
      </c>
    </row>
    <row r="188" spans="1:7">
      <c r="A188" t="s">
        <v>22148</v>
      </c>
      <c r="B188" t="s">
        <v>22149</v>
      </c>
      <c r="C188" t="s">
        <v>9</v>
      </c>
      <c r="D188" s="4">
        <v>43831</v>
      </c>
      <c r="E188" t="s">
        <v>769</v>
      </c>
      <c r="F188" t="s">
        <v>24</v>
      </c>
      <c r="G188" s="3">
        <v>651136</v>
      </c>
    </row>
    <row r="189" spans="1:7">
      <c r="A189" t="s">
        <v>22150</v>
      </c>
      <c r="B189" t="s">
        <v>22151</v>
      </c>
      <c r="C189" t="s">
        <v>9</v>
      </c>
      <c r="D189" s="4">
        <v>44021</v>
      </c>
      <c r="E189" t="s">
        <v>769</v>
      </c>
      <c r="F189" t="s">
        <v>24</v>
      </c>
      <c r="G189" s="3">
        <v>1186647</v>
      </c>
    </row>
    <row r="190" spans="1:7">
      <c r="A190" t="s">
        <v>22152</v>
      </c>
      <c r="B190" t="s">
        <v>22153</v>
      </c>
      <c r="C190" t="s">
        <v>11</v>
      </c>
      <c r="D190" s="4">
        <v>44505</v>
      </c>
      <c r="E190" t="s">
        <v>769</v>
      </c>
      <c r="F190" t="s">
        <v>31</v>
      </c>
      <c r="G190" s="3">
        <v>1374552</v>
      </c>
    </row>
    <row r="191" spans="1:7">
      <c r="A191" t="s">
        <v>22154</v>
      </c>
      <c r="B191" t="s">
        <v>22155</v>
      </c>
      <c r="C191" t="s">
        <v>11</v>
      </c>
      <c r="D191" s="4">
        <v>44355</v>
      </c>
      <c r="E191" t="s">
        <v>769</v>
      </c>
      <c r="F191" t="s">
        <v>24</v>
      </c>
      <c r="G191" s="3">
        <v>1639504</v>
      </c>
    </row>
    <row r="192" spans="1:7">
      <c r="A192" t="s">
        <v>22156</v>
      </c>
      <c r="B192" t="s">
        <v>22157</v>
      </c>
      <c r="C192" t="s">
        <v>11</v>
      </c>
      <c r="D192" s="4">
        <v>44427</v>
      </c>
      <c r="E192" t="s">
        <v>769</v>
      </c>
      <c r="F192" t="s">
        <v>31</v>
      </c>
      <c r="G192" s="3">
        <v>1438632</v>
      </c>
    </row>
    <row r="193" spans="1:7">
      <c r="A193" t="s">
        <v>22158</v>
      </c>
      <c r="B193" t="s">
        <v>22159</v>
      </c>
      <c r="C193" t="s">
        <v>11</v>
      </c>
      <c r="D193" s="4">
        <v>43809</v>
      </c>
      <c r="E193" t="s">
        <v>769</v>
      </c>
      <c r="F193" t="s">
        <v>31</v>
      </c>
      <c r="G193" s="3">
        <v>1109960</v>
      </c>
    </row>
    <row r="194" spans="1:7">
      <c r="A194" t="s">
        <v>22160</v>
      </c>
      <c r="B194" t="s">
        <v>22161</v>
      </c>
      <c r="C194" t="s">
        <v>11</v>
      </c>
      <c r="D194" s="4">
        <v>43994</v>
      </c>
      <c r="E194" t="s">
        <v>769</v>
      </c>
      <c r="F194" t="s">
        <v>31</v>
      </c>
      <c r="G194" s="3">
        <v>1542785</v>
      </c>
    </row>
    <row r="195" spans="1:7">
      <c r="A195" t="s">
        <v>22162</v>
      </c>
      <c r="B195" t="s">
        <v>22163</v>
      </c>
      <c r="C195" t="s">
        <v>11</v>
      </c>
      <c r="D195" s="4">
        <v>44714</v>
      </c>
      <c r="E195" t="s">
        <v>769</v>
      </c>
      <c r="F195" t="s">
        <v>20</v>
      </c>
      <c r="G195" s="3">
        <v>857005</v>
      </c>
    </row>
    <row r="196" spans="1:7">
      <c r="A196" t="s">
        <v>22164</v>
      </c>
      <c r="B196" t="s">
        <v>22165</v>
      </c>
      <c r="C196" t="s">
        <v>9</v>
      </c>
      <c r="D196" s="4">
        <v>44428</v>
      </c>
      <c r="E196" t="s">
        <v>769</v>
      </c>
      <c r="F196" t="s">
        <v>31</v>
      </c>
      <c r="G196" s="3">
        <v>678484</v>
      </c>
    </row>
    <row r="197" spans="1:7">
      <c r="A197" t="s">
        <v>22166</v>
      </c>
      <c r="B197" t="s">
        <v>22167</v>
      </c>
      <c r="C197" t="s">
        <v>9</v>
      </c>
      <c r="D197" s="4">
        <v>43799</v>
      </c>
      <c r="E197" t="s">
        <v>769</v>
      </c>
      <c r="F197" t="s">
        <v>31</v>
      </c>
      <c r="G197" s="3">
        <v>1086384</v>
      </c>
    </row>
    <row r="198" spans="1:7">
      <c r="A198" t="s">
        <v>22168</v>
      </c>
      <c r="B198" t="s">
        <v>22169</v>
      </c>
      <c r="C198" t="s">
        <v>9</v>
      </c>
      <c r="D198" s="4">
        <v>43623</v>
      </c>
      <c r="E198" t="s">
        <v>769</v>
      </c>
      <c r="F198" t="s">
        <v>24</v>
      </c>
      <c r="G198" s="3">
        <v>686897</v>
      </c>
    </row>
    <row r="199" spans="1:7">
      <c r="A199" t="s">
        <v>22170</v>
      </c>
      <c r="B199" t="s">
        <v>22171</v>
      </c>
      <c r="C199" t="s">
        <v>10</v>
      </c>
      <c r="D199" s="4">
        <v>43767</v>
      </c>
      <c r="E199" t="s">
        <v>769</v>
      </c>
      <c r="F199" t="s">
        <v>24</v>
      </c>
      <c r="G199" s="3">
        <v>1464583</v>
      </c>
    </row>
    <row r="200" spans="1:7">
      <c r="A200" t="s">
        <v>22172</v>
      </c>
      <c r="B200" t="s">
        <v>22173</v>
      </c>
      <c r="C200" t="s">
        <v>11</v>
      </c>
      <c r="D200" s="4">
        <v>43506</v>
      </c>
      <c r="E200" t="s">
        <v>769</v>
      </c>
      <c r="F200" t="s">
        <v>20</v>
      </c>
      <c r="G200" s="3">
        <v>1272320</v>
      </c>
    </row>
    <row r="201" spans="1:7">
      <c r="A201" t="s">
        <v>22174</v>
      </c>
      <c r="B201" t="s">
        <v>22175</v>
      </c>
      <c r="C201" t="s">
        <v>10</v>
      </c>
      <c r="D201" s="4">
        <v>44808</v>
      </c>
      <c r="E201" t="s">
        <v>769</v>
      </c>
      <c r="F201" t="s">
        <v>34</v>
      </c>
      <c r="G201" s="3">
        <v>728593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7A70-882E-45CD-83D3-91B4A647575E}">
  <dimension ref="A1:E121"/>
  <sheetViews>
    <sheetView topLeftCell="A99" workbookViewId="0">
      <selection sqref="A1:E121"/>
    </sheetView>
  </sheetViews>
  <sheetFormatPr defaultRowHeight="14.5"/>
  <cols>
    <col min="1" max="1" width="9.6328125" bestFit="1" customWidth="1"/>
    <col min="2" max="2" width="29.36328125" bestFit="1" customWidth="1"/>
    <col min="3" max="3" width="9.453125" bestFit="1" customWidth="1"/>
    <col min="4" max="4" width="6.36328125" bestFit="1" customWidth="1"/>
    <col min="5" max="5" width="6" bestFit="1" customWidth="1"/>
  </cols>
  <sheetData>
    <row r="1" spans="1:5">
      <c r="A1" s="1" t="s">
        <v>829</v>
      </c>
      <c r="B1" s="1" t="s">
        <v>22176</v>
      </c>
      <c r="C1" s="1" t="s">
        <v>828</v>
      </c>
      <c r="D1" s="1" t="s">
        <v>16</v>
      </c>
      <c r="E1" s="1" t="s">
        <v>22177</v>
      </c>
    </row>
    <row r="2" spans="1:5">
      <c r="A2" t="s">
        <v>1585</v>
      </c>
      <c r="B2" t="s">
        <v>22178</v>
      </c>
      <c r="C2" t="s">
        <v>841</v>
      </c>
      <c r="D2" t="s">
        <v>31</v>
      </c>
      <c r="E2" t="s">
        <v>22179</v>
      </c>
    </row>
    <row r="3" spans="1:5">
      <c r="A3" t="s">
        <v>987</v>
      </c>
      <c r="B3" t="s">
        <v>22180</v>
      </c>
      <c r="C3" t="s">
        <v>22181</v>
      </c>
      <c r="D3" t="s">
        <v>34</v>
      </c>
      <c r="E3" t="s">
        <v>22179</v>
      </c>
    </row>
    <row r="4" spans="1:5">
      <c r="A4" t="s">
        <v>3307</v>
      </c>
      <c r="B4" t="s">
        <v>22182</v>
      </c>
      <c r="C4" t="s">
        <v>22183</v>
      </c>
      <c r="D4" t="s">
        <v>20</v>
      </c>
      <c r="E4" t="s">
        <v>22179</v>
      </c>
    </row>
    <row r="5" spans="1:5">
      <c r="A5" t="s">
        <v>1800</v>
      </c>
      <c r="B5" t="s">
        <v>22184</v>
      </c>
      <c r="C5" t="s">
        <v>845</v>
      </c>
      <c r="D5" t="s">
        <v>20</v>
      </c>
      <c r="E5" t="s">
        <v>22179</v>
      </c>
    </row>
    <row r="6" spans="1:5">
      <c r="A6" t="s">
        <v>1394</v>
      </c>
      <c r="B6" t="s">
        <v>22185</v>
      </c>
      <c r="C6" t="s">
        <v>845</v>
      </c>
      <c r="D6" t="s">
        <v>20</v>
      </c>
      <c r="E6" t="s">
        <v>22179</v>
      </c>
    </row>
    <row r="7" spans="1:5">
      <c r="A7" t="s">
        <v>1096</v>
      </c>
      <c r="B7" t="s">
        <v>22186</v>
      </c>
      <c r="C7" t="s">
        <v>841</v>
      </c>
      <c r="D7" t="s">
        <v>34</v>
      </c>
      <c r="E7" t="s">
        <v>22179</v>
      </c>
    </row>
    <row r="8" spans="1:5">
      <c r="A8" t="s">
        <v>1971</v>
      </c>
      <c r="B8" t="s">
        <v>22187</v>
      </c>
      <c r="C8" t="s">
        <v>845</v>
      </c>
      <c r="D8" t="s">
        <v>34</v>
      </c>
      <c r="E8" t="s">
        <v>22179</v>
      </c>
    </row>
    <row r="9" spans="1:5">
      <c r="A9" t="s">
        <v>1468</v>
      </c>
      <c r="B9" t="s">
        <v>22188</v>
      </c>
      <c r="C9" t="s">
        <v>845</v>
      </c>
      <c r="D9" t="s">
        <v>24</v>
      </c>
      <c r="E9" t="s">
        <v>22179</v>
      </c>
    </row>
    <row r="10" spans="1:5">
      <c r="A10" t="s">
        <v>4774</v>
      </c>
      <c r="B10" t="s">
        <v>22189</v>
      </c>
      <c r="C10" t="s">
        <v>22183</v>
      </c>
      <c r="D10" t="s">
        <v>34</v>
      </c>
      <c r="E10" t="s">
        <v>22179</v>
      </c>
    </row>
    <row r="11" spans="1:5">
      <c r="A11" t="s">
        <v>3102</v>
      </c>
      <c r="B11" t="s">
        <v>22190</v>
      </c>
      <c r="C11" t="s">
        <v>22183</v>
      </c>
      <c r="D11" t="s">
        <v>31</v>
      </c>
      <c r="E11" t="s">
        <v>22179</v>
      </c>
    </row>
    <row r="12" spans="1:5">
      <c r="A12" t="s">
        <v>1448</v>
      </c>
      <c r="B12" t="s">
        <v>22191</v>
      </c>
      <c r="C12" t="s">
        <v>856</v>
      </c>
      <c r="D12" t="s">
        <v>34</v>
      </c>
      <c r="E12" t="s">
        <v>22179</v>
      </c>
    </row>
    <row r="13" spans="1:5">
      <c r="A13" t="s">
        <v>976</v>
      </c>
      <c r="B13" t="s">
        <v>22192</v>
      </c>
      <c r="C13" t="s">
        <v>22183</v>
      </c>
      <c r="D13" t="s">
        <v>24</v>
      </c>
      <c r="E13" t="s">
        <v>22179</v>
      </c>
    </row>
    <row r="14" spans="1:5">
      <c r="A14" t="s">
        <v>1510</v>
      </c>
      <c r="B14" t="s">
        <v>22193</v>
      </c>
      <c r="C14" t="s">
        <v>22181</v>
      </c>
      <c r="D14" t="s">
        <v>20</v>
      </c>
      <c r="E14" t="s">
        <v>22179</v>
      </c>
    </row>
    <row r="15" spans="1:5">
      <c r="A15" t="s">
        <v>1813</v>
      </c>
      <c r="B15" t="s">
        <v>22194</v>
      </c>
      <c r="C15" t="s">
        <v>22183</v>
      </c>
      <c r="D15" t="s">
        <v>20</v>
      </c>
      <c r="E15" t="s">
        <v>22179</v>
      </c>
    </row>
    <row r="16" spans="1:5">
      <c r="A16" t="s">
        <v>929</v>
      </c>
      <c r="B16" t="s">
        <v>22195</v>
      </c>
      <c r="C16" t="s">
        <v>845</v>
      </c>
      <c r="D16" t="s">
        <v>24</v>
      </c>
      <c r="E16" t="s">
        <v>22179</v>
      </c>
    </row>
    <row r="17" spans="1:5">
      <c r="A17" t="s">
        <v>3078</v>
      </c>
      <c r="B17" t="s">
        <v>22196</v>
      </c>
      <c r="C17" t="s">
        <v>22181</v>
      </c>
      <c r="D17" t="s">
        <v>31</v>
      </c>
      <c r="E17" t="s">
        <v>22179</v>
      </c>
    </row>
    <row r="18" spans="1:5">
      <c r="A18" t="s">
        <v>2391</v>
      </c>
      <c r="B18" t="s">
        <v>22197</v>
      </c>
      <c r="C18" t="s">
        <v>22181</v>
      </c>
      <c r="D18" t="s">
        <v>31</v>
      </c>
      <c r="E18" t="s">
        <v>22179</v>
      </c>
    </row>
    <row r="19" spans="1:5">
      <c r="A19" t="s">
        <v>1485</v>
      </c>
      <c r="B19" t="s">
        <v>22198</v>
      </c>
      <c r="C19" t="s">
        <v>856</v>
      </c>
      <c r="D19" t="s">
        <v>34</v>
      </c>
      <c r="E19" t="s">
        <v>22179</v>
      </c>
    </row>
    <row r="20" spans="1:5">
      <c r="A20" t="s">
        <v>1141</v>
      </c>
      <c r="B20" t="s">
        <v>22199</v>
      </c>
      <c r="C20" t="s">
        <v>845</v>
      </c>
      <c r="D20" t="s">
        <v>31</v>
      </c>
      <c r="E20" t="s">
        <v>22179</v>
      </c>
    </row>
    <row r="21" spans="1:5">
      <c r="A21" t="s">
        <v>1010</v>
      </c>
      <c r="B21" t="s">
        <v>22200</v>
      </c>
      <c r="C21" t="s">
        <v>856</v>
      </c>
      <c r="D21" t="s">
        <v>20</v>
      </c>
      <c r="E21" t="s">
        <v>22179</v>
      </c>
    </row>
    <row r="22" spans="1:5">
      <c r="A22" t="s">
        <v>954</v>
      </c>
      <c r="B22" t="s">
        <v>22201</v>
      </c>
      <c r="C22" t="s">
        <v>856</v>
      </c>
      <c r="D22" t="s">
        <v>31</v>
      </c>
      <c r="E22" t="s">
        <v>22179</v>
      </c>
    </row>
    <row r="23" spans="1:5">
      <c r="A23" t="s">
        <v>1112</v>
      </c>
      <c r="B23" t="s">
        <v>22202</v>
      </c>
      <c r="C23" t="s">
        <v>856</v>
      </c>
      <c r="D23" t="s">
        <v>20</v>
      </c>
      <c r="E23" t="s">
        <v>22179</v>
      </c>
    </row>
    <row r="24" spans="1:5">
      <c r="A24" t="s">
        <v>898</v>
      </c>
      <c r="B24" t="s">
        <v>22203</v>
      </c>
      <c r="C24" t="s">
        <v>856</v>
      </c>
      <c r="D24" t="s">
        <v>24</v>
      </c>
      <c r="E24" t="s">
        <v>22179</v>
      </c>
    </row>
    <row r="25" spans="1:5">
      <c r="A25" t="s">
        <v>1545</v>
      </c>
      <c r="B25" t="s">
        <v>22204</v>
      </c>
      <c r="C25" t="s">
        <v>856</v>
      </c>
      <c r="D25" t="s">
        <v>24</v>
      </c>
      <c r="E25" t="s">
        <v>22179</v>
      </c>
    </row>
    <row r="26" spans="1:5">
      <c r="A26" t="s">
        <v>1358</v>
      </c>
      <c r="B26" t="s">
        <v>22205</v>
      </c>
      <c r="C26" t="s">
        <v>845</v>
      </c>
      <c r="D26" t="s">
        <v>24</v>
      </c>
      <c r="E26" t="s">
        <v>22179</v>
      </c>
    </row>
    <row r="27" spans="1:5">
      <c r="A27" t="s">
        <v>960</v>
      </c>
      <c r="B27" t="s">
        <v>22206</v>
      </c>
      <c r="C27" t="s">
        <v>841</v>
      </c>
      <c r="D27" t="s">
        <v>31</v>
      </c>
      <c r="E27" t="s">
        <v>22179</v>
      </c>
    </row>
    <row r="28" spans="1:5">
      <c r="A28" t="s">
        <v>2424</v>
      </c>
      <c r="B28" t="s">
        <v>22207</v>
      </c>
      <c r="C28" t="s">
        <v>22183</v>
      </c>
      <c r="D28" t="s">
        <v>34</v>
      </c>
      <c r="E28" t="s">
        <v>22179</v>
      </c>
    </row>
    <row r="29" spans="1:5">
      <c r="A29" t="s">
        <v>5493</v>
      </c>
      <c r="B29" t="s">
        <v>22208</v>
      </c>
      <c r="C29" t="s">
        <v>22181</v>
      </c>
      <c r="D29" t="s">
        <v>34</v>
      </c>
      <c r="E29" t="s">
        <v>22179</v>
      </c>
    </row>
    <row r="30" spans="1:5">
      <c r="A30" t="s">
        <v>2105</v>
      </c>
      <c r="B30" t="s">
        <v>22209</v>
      </c>
      <c r="C30" t="s">
        <v>22183</v>
      </c>
      <c r="D30" t="s">
        <v>24</v>
      </c>
      <c r="E30" t="s">
        <v>22179</v>
      </c>
    </row>
    <row r="31" spans="1:5">
      <c r="A31" t="s">
        <v>1494</v>
      </c>
      <c r="B31" t="s">
        <v>22210</v>
      </c>
      <c r="C31" t="s">
        <v>856</v>
      </c>
      <c r="D31" t="s">
        <v>24</v>
      </c>
      <c r="E31" t="s">
        <v>22179</v>
      </c>
    </row>
    <row r="32" spans="1:5">
      <c r="A32" t="s">
        <v>1013</v>
      </c>
      <c r="B32" t="s">
        <v>22211</v>
      </c>
      <c r="C32" t="s">
        <v>856</v>
      </c>
      <c r="D32" t="s">
        <v>34</v>
      </c>
      <c r="E32" t="s">
        <v>22179</v>
      </c>
    </row>
    <row r="33" spans="1:5">
      <c r="A33" t="s">
        <v>1533</v>
      </c>
      <c r="B33" t="s">
        <v>22212</v>
      </c>
      <c r="C33" t="s">
        <v>856</v>
      </c>
      <c r="D33" t="s">
        <v>34</v>
      </c>
      <c r="E33" t="s">
        <v>22179</v>
      </c>
    </row>
    <row r="34" spans="1:5">
      <c r="A34" t="s">
        <v>1524</v>
      </c>
      <c r="B34" t="s">
        <v>22213</v>
      </c>
      <c r="C34" t="s">
        <v>841</v>
      </c>
      <c r="D34" t="s">
        <v>20</v>
      </c>
      <c r="E34" t="s">
        <v>22179</v>
      </c>
    </row>
    <row r="35" spans="1:5">
      <c r="A35" t="s">
        <v>1968</v>
      </c>
      <c r="B35" t="s">
        <v>22214</v>
      </c>
      <c r="C35" t="s">
        <v>22183</v>
      </c>
      <c r="D35" t="s">
        <v>34</v>
      </c>
      <c r="E35" t="s">
        <v>22179</v>
      </c>
    </row>
    <row r="36" spans="1:5">
      <c r="A36" t="s">
        <v>1196</v>
      </c>
      <c r="B36" t="s">
        <v>22215</v>
      </c>
      <c r="C36" t="s">
        <v>22181</v>
      </c>
      <c r="D36" t="s">
        <v>34</v>
      </c>
      <c r="E36" t="s">
        <v>22179</v>
      </c>
    </row>
    <row r="37" spans="1:5">
      <c r="A37" t="s">
        <v>2014</v>
      </c>
      <c r="B37" t="s">
        <v>22216</v>
      </c>
      <c r="C37" t="s">
        <v>22183</v>
      </c>
      <c r="D37" t="s">
        <v>31</v>
      </c>
      <c r="E37" t="s">
        <v>22179</v>
      </c>
    </row>
    <row r="38" spans="1:5">
      <c r="A38" t="s">
        <v>1620</v>
      </c>
      <c r="B38" t="s">
        <v>22217</v>
      </c>
      <c r="C38" t="s">
        <v>856</v>
      </c>
      <c r="D38" t="s">
        <v>24</v>
      </c>
      <c r="E38" t="s">
        <v>22179</v>
      </c>
    </row>
    <row r="39" spans="1:5">
      <c r="A39" t="s">
        <v>909</v>
      </c>
      <c r="B39" t="s">
        <v>22218</v>
      </c>
      <c r="C39" t="s">
        <v>856</v>
      </c>
      <c r="D39" t="s">
        <v>31</v>
      </c>
      <c r="E39" t="s">
        <v>22179</v>
      </c>
    </row>
    <row r="40" spans="1:5">
      <c r="A40" t="s">
        <v>1284</v>
      </c>
      <c r="B40" t="s">
        <v>22219</v>
      </c>
      <c r="C40" t="s">
        <v>856</v>
      </c>
      <c r="D40" t="s">
        <v>20</v>
      </c>
      <c r="E40" t="s">
        <v>22179</v>
      </c>
    </row>
    <row r="41" spans="1:5">
      <c r="A41" t="s">
        <v>1443</v>
      </c>
      <c r="B41" t="s">
        <v>22220</v>
      </c>
      <c r="C41" t="s">
        <v>841</v>
      </c>
      <c r="D41" t="s">
        <v>31</v>
      </c>
      <c r="E41" t="s">
        <v>22179</v>
      </c>
    </row>
    <row r="42" spans="1:5">
      <c r="A42" t="s">
        <v>3502</v>
      </c>
      <c r="B42" t="s">
        <v>22221</v>
      </c>
      <c r="C42" t="s">
        <v>22183</v>
      </c>
      <c r="D42" t="s">
        <v>20</v>
      </c>
      <c r="E42" t="s">
        <v>22179</v>
      </c>
    </row>
    <row r="43" spans="1:5">
      <c r="A43" t="s">
        <v>1714</v>
      </c>
      <c r="B43" t="s">
        <v>22222</v>
      </c>
      <c r="C43" t="s">
        <v>22181</v>
      </c>
      <c r="D43" t="s">
        <v>34</v>
      </c>
      <c r="E43" t="s">
        <v>22179</v>
      </c>
    </row>
    <row r="44" spans="1:5">
      <c r="A44" t="s">
        <v>990</v>
      </c>
      <c r="B44" t="s">
        <v>22223</v>
      </c>
      <c r="C44" t="s">
        <v>845</v>
      </c>
      <c r="D44" t="s">
        <v>34</v>
      </c>
      <c r="E44" t="s">
        <v>22179</v>
      </c>
    </row>
    <row r="45" spans="1:5">
      <c r="A45" t="s">
        <v>1167</v>
      </c>
      <c r="B45" t="s">
        <v>22224</v>
      </c>
      <c r="C45" t="s">
        <v>22181</v>
      </c>
      <c r="D45" t="s">
        <v>31</v>
      </c>
      <c r="E45" t="s">
        <v>22179</v>
      </c>
    </row>
    <row r="46" spans="1:5">
      <c r="A46" t="s">
        <v>1361</v>
      </c>
      <c r="B46" t="s">
        <v>22225</v>
      </c>
      <c r="C46" t="s">
        <v>22181</v>
      </c>
      <c r="D46" t="s">
        <v>31</v>
      </c>
      <c r="E46" t="s">
        <v>22179</v>
      </c>
    </row>
    <row r="47" spans="1:5">
      <c r="A47" t="s">
        <v>5118</v>
      </c>
      <c r="B47" t="s">
        <v>22226</v>
      </c>
      <c r="C47" t="s">
        <v>22183</v>
      </c>
      <c r="D47" t="s">
        <v>24</v>
      </c>
      <c r="E47" t="s">
        <v>22179</v>
      </c>
    </row>
    <row r="48" spans="1:5">
      <c r="A48" t="s">
        <v>857</v>
      </c>
      <c r="B48" t="s">
        <v>768</v>
      </c>
      <c r="C48" t="s">
        <v>856</v>
      </c>
      <c r="D48" t="s">
        <v>24</v>
      </c>
      <c r="E48" t="s">
        <v>22179</v>
      </c>
    </row>
    <row r="49" spans="1:5">
      <c r="A49" t="s">
        <v>1174</v>
      </c>
      <c r="B49" t="s">
        <v>22227</v>
      </c>
      <c r="C49" t="s">
        <v>22181</v>
      </c>
      <c r="D49" t="s">
        <v>20</v>
      </c>
      <c r="E49" t="s">
        <v>22179</v>
      </c>
    </row>
    <row r="50" spans="1:5">
      <c r="A50" t="s">
        <v>1953</v>
      </c>
      <c r="B50" t="s">
        <v>22228</v>
      </c>
      <c r="C50" t="s">
        <v>856</v>
      </c>
      <c r="D50" t="s">
        <v>31</v>
      </c>
      <c r="E50" t="s">
        <v>22179</v>
      </c>
    </row>
    <row r="51" spans="1:5">
      <c r="A51" t="s">
        <v>912</v>
      </c>
      <c r="B51" t="s">
        <v>22229</v>
      </c>
      <c r="C51" t="s">
        <v>845</v>
      </c>
      <c r="D51" t="s">
        <v>24</v>
      </c>
      <c r="E51" t="s">
        <v>22179</v>
      </c>
    </row>
    <row r="52" spans="1:5">
      <c r="A52" t="s">
        <v>1505</v>
      </c>
      <c r="B52" t="s">
        <v>22230</v>
      </c>
      <c r="C52" t="s">
        <v>856</v>
      </c>
      <c r="D52" t="s">
        <v>24</v>
      </c>
      <c r="E52" t="s">
        <v>22179</v>
      </c>
    </row>
    <row r="53" spans="1:5">
      <c r="A53" t="s">
        <v>4561</v>
      </c>
      <c r="B53" t="s">
        <v>22231</v>
      </c>
      <c r="C53" t="s">
        <v>22183</v>
      </c>
      <c r="D53" t="s">
        <v>31</v>
      </c>
      <c r="E53" t="s">
        <v>22179</v>
      </c>
    </row>
    <row r="54" spans="1:5">
      <c r="A54" t="s">
        <v>1117</v>
      </c>
      <c r="B54" t="s">
        <v>22232</v>
      </c>
      <c r="C54" t="s">
        <v>856</v>
      </c>
      <c r="D54" t="s">
        <v>24</v>
      </c>
      <c r="E54" t="s">
        <v>22179</v>
      </c>
    </row>
    <row r="55" spans="1:5">
      <c r="A55" t="s">
        <v>842</v>
      </c>
      <c r="B55" t="s">
        <v>22233</v>
      </c>
      <c r="C55" t="s">
        <v>841</v>
      </c>
      <c r="D55" t="s">
        <v>34</v>
      </c>
      <c r="E55" t="s">
        <v>22179</v>
      </c>
    </row>
    <row r="56" spans="1:5">
      <c r="A56" t="s">
        <v>1237</v>
      </c>
      <c r="B56" t="s">
        <v>22234</v>
      </c>
      <c r="C56" t="s">
        <v>845</v>
      </c>
      <c r="D56" t="s">
        <v>24</v>
      </c>
      <c r="E56" t="s">
        <v>22179</v>
      </c>
    </row>
    <row r="57" spans="1:5">
      <c r="A57" t="s">
        <v>1083</v>
      </c>
      <c r="B57" t="s">
        <v>22235</v>
      </c>
      <c r="C57" t="s">
        <v>856</v>
      </c>
      <c r="D57" t="s">
        <v>31</v>
      </c>
      <c r="E57" t="s">
        <v>22179</v>
      </c>
    </row>
    <row r="58" spans="1:5">
      <c r="A58" t="s">
        <v>2752</v>
      </c>
      <c r="B58" t="s">
        <v>22236</v>
      </c>
      <c r="C58" t="s">
        <v>22183</v>
      </c>
      <c r="D58" t="s">
        <v>31</v>
      </c>
      <c r="E58" t="s">
        <v>22179</v>
      </c>
    </row>
    <row r="59" spans="1:5">
      <c r="A59" t="s">
        <v>1767</v>
      </c>
      <c r="B59" t="s">
        <v>22237</v>
      </c>
      <c r="C59" t="s">
        <v>22183</v>
      </c>
      <c r="D59" t="s">
        <v>20</v>
      </c>
      <c r="E59" t="s">
        <v>22179</v>
      </c>
    </row>
    <row r="60" spans="1:5">
      <c r="A60" t="s">
        <v>906</v>
      </c>
      <c r="B60" t="s">
        <v>22238</v>
      </c>
      <c r="C60" t="s">
        <v>22183</v>
      </c>
      <c r="D60" t="s">
        <v>31</v>
      </c>
      <c r="E60" t="s">
        <v>22179</v>
      </c>
    </row>
    <row r="61" spans="1:5">
      <c r="A61" t="s">
        <v>846</v>
      </c>
      <c r="B61" t="s">
        <v>22239</v>
      </c>
      <c r="C61" t="s">
        <v>845</v>
      </c>
      <c r="D61" t="s">
        <v>34</v>
      </c>
      <c r="E61" t="s">
        <v>22179</v>
      </c>
    </row>
    <row r="62" spans="1:5">
      <c r="A62" t="s">
        <v>965</v>
      </c>
      <c r="B62" t="s">
        <v>22240</v>
      </c>
      <c r="C62" t="s">
        <v>841</v>
      </c>
      <c r="D62" t="s">
        <v>34</v>
      </c>
      <c r="E62" t="s">
        <v>22179</v>
      </c>
    </row>
    <row r="63" spans="1:5">
      <c r="A63" t="s">
        <v>1199</v>
      </c>
      <c r="B63" t="s">
        <v>22241</v>
      </c>
      <c r="C63" t="s">
        <v>22183</v>
      </c>
      <c r="D63" t="s">
        <v>31</v>
      </c>
      <c r="E63" t="s">
        <v>22179</v>
      </c>
    </row>
    <row r="64" spans="1:5">
      <c r="A64" t="s">
        <v>957</v>
      </c>
      <c r="B64" t="s">
        <v>22242</v>
      </c>
      <c r="C64" t="s">
        <v>841</v>
      </c>
      <c r="D64" t="s">
        <v>31</v>
      </c>
      <c r="E64" t="s">
        <v>22179</v>
      </c>
    </row>
    <row r="65" spans="1:5">
      <c r="A65" t="s">
        <v>949</v>
      </c>
      <c r="B65" t="s">
        <v>22243</v>
      </c>
      <c r="C65" t="s">
        <v>22181</v>
      </c>
      <c r="D65" t="s">
        <v>34</v>
      </c>
      <c r="E65" t="s">
        <v>22179</v>
      </c>
    </row>
    <row r="66" spans="1:5">
      <c r="A66" t="s">
        <v>4500</v>
      </c>
      <c r="B66" t="s">
        <v>22244</v>
      </c>
      <c r="C66" t="s">
        <v>22181</v>
      </c>
      <c r="D66" t="s">
        <v>20</v>
      </c>
      <c r="E66" t="s">
        <v>22179</v>
      </c>
    </row>
    <row r="67" spans="1:5">
      <c r="A67" t="s">
        <v>1080</v>
      </c>
      <c r="B67" t="s">
        <v>22245</v>
      </c>
      <c r="C67" t="s">
        <v>841</v>
      </c>
      <c r="D67" t="s">
        <v>31</v>
      </c>
      <c r="E67" t="s">
        <v>22179</v>
      </c>
    </row>
    <row r="68" spans="1:5">
      <c r="A68" t="s">
        <v>2196</v>
      </c>
      <c r="B68" t="s">
        <v>22246</v>
      </c>
      <c r="C68" t="s">
        <v>22183</v>
      </c>
      <c r="D68" t="s">
        <v>31</v>
      </c>
      <c r="E68" t="s">
        <v>22179</v>
      </c>
    </row>
    <row r="69" spans="1:5">
      <c r="A69" t="s">
        <v>879</v>
      </c>
      <c r="B69" t="s">
        <v>22247</v>
      </c>
      <c r="C69" t="s">
        <v>845</v>
      </c>
      <c r="D69" t="s">
        <v>34</v>
      </c>
      <c r="E69" t="s">
        <v>22179</v>
      </c>
    </row>
    <row r="70" spans="1:5">
      <c r="A70" t="s">
        <v>1177</v>
      </c>
      <c r="B70" t="s">
        <v>22248</v>
      </c>
      <c r="C70" t="s">
        <v>845</v>
      </c>
      <c r="D70" t="s">
        <v>20</v>
      </c>
      <c r="E70" t="s">
        <v>22179</v>
      </c>
    </row>
    <row r="71" spans="1:5">
      <c r="A71" t="s">
        <v>2555</v>
      </c>
      <c r="B71" t="s">
        <v>22249</v>
      </c>
      <c r="C71" t="s">
        <v>22181</v>
      </c>
      <c r="D71" t="s">
        <v>24</v>
      </c>
      <c r="E71" t="s">
        <v>22179</v>
      </c>
    </row>
    <row r="72" spans="1:5">
      <c r="A72" t="s">
        <v>4929</v>
      </c>
      <c r="B72" t="s">
        <v>22250</v>
      </c>
      <c r="C72" t="s">
        <v>22181</v>
      </c>
      <c r="D72" t="s">
        <v>34</v>
      </c>
      <c r="E72" t="s">
        <v>22179</v>
      </c>
    </row>
    <row r="73" spans="1:5">
      <c r="A73" t="s">
        <v>2969</v>
      </c>
      <c r="B73" t="s">
        <v>22251</v>
      </c>
      <c r="C73" t="s">
        <v>22183</v>
      </c>
      <c r="D73" t="s">
        <v>31</v>
      </c>
      <c r="E73" t="s">
        <v>22179</v>
      </c>
    </row>
    <row r="74" spans="1:5">
      <c r="A74" t="s">
        <v>1077</v>
      </c>
      <c r="B74" t="s">
        <v>22252</v>
      </c>
      <c r="C74" t="s">
        <v>22181</v>
      </c>
      <c r="D74" t="s">
        <v>34</v>
      </c>
      <c r="E74" t="s">
        <v>22179</v>
      </c>
    </row>
    <row r="75" spans="1:5">
      <c r="A75" t="s">
        <v>1254</v>
      </c>
      <c r="B75" t="s">
        <v>22253</v>
      </c>
      <c r="C75" t="s">
        <v>22181</v>
      </c>
      <c r="D75" t="s">
        <v>20</v>
      </c>
      <c r="E75" t="s">
        <v>22179</v>
      </c>
    </row>
    <row r="76" spans="1:5">
      <c r="A76" t="s">
        <v>1453</v>
      </c>
      <c r="B76" t="s">
        <v>22254</v>
      </c>
      <c r="C76" t="s">
        <v>841</v>
      </c>
      <c r="D76" t="s">
        <v>24</v>
      </c>
      <c r="E76" t="s">
        <v>22179</v>
      </c>
    </row>
    <row r="77" spans="1:5">
      <c r="A77" t="s">
        <v>1340</v>
      </c>
      <c r="B77" t="s">
        <v>22255</v>
      </c>
      <c r="C77" t="s">
        <v>856</v>
      </c>
      <c r="D77" t="s">
        <v>31</v>
      </c>
      <c r="E77" t="s">
        <v>22179</v>
      </c>
    </row>
    <row r="78" spans="1:5">
      <c r="A78" t="s">
        <v>1368</v>
      </c>
      <c r="B78" t="s">
        <v>22256</v>
      </c>
      <c r="C78" t="s">
        <v>22183</v>
      </c>
      <c r="D78" t="s">
        <v>24</v>
      </c>
      <c r="E78" t="s">
        <v>22179</v>
      </c>
    </row>
    <row r="79" spans="1:5">
      <c r="A79" t="s">
        <v>1261</v>
      </c>
      <c r="B79" t="s">
        <v>22257</v>
      </c>
      <c r="C79" t="s">
        <v>841</v>
      </c>
      <c r="D79" t="s">
        <v>34</v>
      </c>
      <c r="E79" t="s">
        <v>22179</v>
      </c>
    </row>
    <row r="80" spans="1:5">
      <c r="A80" t="s">
        <v>1540</v>
      </c>
      <c r="B80" t="s">
        <v>22258</v>
      </c>
      <c r="C80" t="s">
        <v>845</v>
      </c>
      <c r="D80" t="s">
        <v>20</v>
      </c>
      <c r="E80" t="s">
        <v>22179</v>
      </c>
    </row>
    <row r="81" spans="1:5">
      <c r="A81" t="s">
        <v>979</v>
      </c>
      <c r="B81" t="s">
        <v>22259</v>
      </c>
      <c r="C81" t="s">
        <v>845</v>
      </c>
      <c r="D81" t="s">
        <v>24</v>
      </c>
      <c r="E81" t="s">
        <v>22179</v>
      </c>
    </row>
    <row r="82" spans="1:5">
      <c r="A82" t="s">
        <v>1412</v>
      </c>
      <c r="B82" t="s">
        <v>22260</v>
      </c>
      <c r="C82" t="s">
        <v>845</v>
      </c>
      <c r="D82" t="s">
        <v>20</v>
      </c>
      <c r="E82" t="s">
        <v>22179</v>
      </c>
    </row>
    <row r="83" spans="1:5">
      <c r="A83" t="s">
        <v>2829</v>
      </c>
      <c r="B83" t="s">
        <v>22261</v>
      </c>
      <c r="C83" t="s">
        <v>22183</v>
      </c>
      <c r="D83" t="s">
        <v>34</v>
      </c>
      <c r="E83" t="s">
        <v>22179</v>
      </c>
    </row>
    <row r="84" spans="1:5">
      <c r="A84" t="s">
        <v>939</v>
      </c>
      <c r="B84" t="s">
        <v>22262</v>
      </c>
      <c r="C84" t="s">
        <v>856</v>
      </c>
      <c r="D84" t="s">
        <v>24</v>
      </c>
      <c r="E84" t="s">
        <v>22179</v>
      </c>
    </row>
    <row r="85" spans="1:5">
      <c r="A85" t="s">
        <v>1156</v>
      </c>
      <c r="B85" t="s">
        <v>22263</v>
      </c>
      <c r="C85" t="s">
        <v>841</v>
      </c>
      <c r="D85" t="s">
        <v>24</v>
      </c>
      <c r="E85" t="s">
        <v>22179</v>
      </c>
    </row>
    <row r="86" spans="1:5">
      <c r="A86" t="s">
        <v>1940</v>
      </c>
      <c r="B86" t="s">
        <v>22264</v>
      </c>
      <c r="C86" t="s">
        <v>845</v>
      </c>
      <c r="D86" t="s">
        <v>34</v>
      </c>
      <c r="E86" t="s">
        <v>22179</v>
      </c>
    </row>
    <row r="87" spans="1:5">
      <c r="A87" t="s">
        <v>1623</v>
      </c>
      <c r="B87" t="s">
        <v>22265</v>
      </c>
      <c r="C87" t="s">
        <v>856</v>
      </c>
      <c r="D87" t="s">
        <v>34</v>
      </c>
      <c r="E87" t="s">
        <v>22179</v>
      </c>
    </row>
    <row r="88" spans="1:5">
      <c r="A88" t="s">
        <v>1018</v>
      </c>
      <c r="B88" t="s">
        <v>22266</v>
      </c>
      <c r="C88" t="s">
        <v>856</v>
      </c>
      <c r="D88" t="s">
        <v>20</v>
      </c>
      <c r="E88" t="s">
        <v>22179</v>
      </c>
    </row>
    <row r="89" spans="1:5">
      <c r="A89" t="s">
        <v>2544</v>
      </c>
      <c r="B89" t="s">
        <v>22267</v>
      </c>
      <c r="C89" t="s">
        <v>22181</v>
      </c>
      <c r="D89" t="s">
        <v>20</v>
      </c>
      <c r="E89" t="s">
        <v>22179</v>
      </c>
    </row>
    <row r="90" spans="1:5">
      <c r="A90" t="s">
        <v>1317</v>
      </c>
      <c r="B90" t="s">
        <v>22268</v>
      </c>
      <c r="C90" t="s">
        <v>841</v>
      </c>
      <c r="D90" t="s">
        <v>20</v>
      </c>
      <c r="E90" t="s">
        <v>22179</v>
      </c>
    </row>
    <row r="91" spans="1:5">
      <c r="A91" t="s">
        <v>968</v>
      </c>
      <c r="B91" t="s">
        <v>22269</v>
      </c>
      <c r="C91" t="s">
        <v>841</v>
      </c>
      <c r="D91" t="s">
        <v>34</v>
      </c>
      <c r="E91" t="s">
        <v>22179</v>
      </c>
    </row>
    <row r="92" spans="1:5">
      <c r="A92" t="s">
        <v>1062</v>
      </c>
      <c r="B92" t="s">
        <v>22270</v>
      </c>
      <c r="C92" t="s">
        <v>856</v>
      </c>
      <c r="D92" t="s">
        <v>34</v>
      </c>
      <c r="E92" t="s">
        <v>22179</v>
      </c>
    </row>
    <row r="93" spans="1:5">
      <c r="A93" t="s">
        <v>4371</v>
      </c>
      <c r="B93" t="s">
        <v>22271</v>
      </c>
      <c r="C93" t="s">
        <v>22183</v>
      </c>
      <c r="D93" t="s">
        <v>24</v>
      </c>
      <c r="E93" t="s">
        <v>22179</v>
      </c>
    </row>
    <row r="94" spans="1:5">
      <c r="A94" t="s">
        <v>1519</v>
      </c>
      <c r="B94" t="s">
        <v>22272</v>
      </c>
      <c r="C94" t="s">
        <v>845</v>
      </c>
      <c r="D94" t="s">
        <v>20</v>
      </c>
      <c r="E94" t="s">
        <v>22179</v>
      </c>
    </row>
    <row r="95" spans="1:5">
      <c r="A95" t="s">
        <v>932</v>
      </c>
      <c r="B95" t="s">
        <v>22273</v>
      </c>
      <c r="C95" t="s">
        <v>845</v>
      </c>
      <c r="D95" t="s">
        <v>31</v>
      </c>
      <c r="E95" t="s">
        <v>22179</v>
      </c>
    </row>
    <row r="96" spans="1:5">
      <c r="A96" t="s">
        <v>1399</v>
      </c>
      <c r="B96" t="s">
        <v>22274</v>
      </c>
      <c r="C96" t="s">
        <v>22183</v>
      </c>
      <c r="D96" t="s">
        <v>34</v>
      </c>
      <c r="E96" t="s">
        <v>22179</v>
      </c>
    </row>
    <row r="97" spans="1:5">
      <c r="A97" t="s">
        <v>1035</v>
      </c>
      <c r="B97" t="s">
        <v>22275</v>
      </c>
      <c r="C97" t="s">
        <v>841</v>
      </c>
      <c r="D97" t="s">
        <v>34</v>
      </c>
      <c r="E97" t="s">
        <v>22179</v>
      </c>
    </row>
    <row r="98" spans="1:5">
      <c r="A98" t="s">
        <v>1093</v>
      </c>
      <c r="B98" t="s">
        <v>22276</v>
      </c>
      <c r="C98" t="s">
        <v>856</v>
      </c>
      <c r="D98" t="s">
        <v>20</v>
      </c>
      <c r="E98" t="s">
        <v>22179</v>
      </c>
    </row>
    <row r="99" spans="1:5">
      <c r="A99" t="s">
        <v>1109</v>
      </c>
      <c r="B99" t="s">
        <v>22277</v>
      </c>
      <c r="C99" t="s">
        <v>856</v>
      </c>
      <c r="D99" t="s">
        <v>34</v>
      </c>
      <c r="E99" t="s">
        <v>22179</v>
      </c>
    </row>
    <row r="100" spans="1:5">
      <c r="A100" t="s">
        <v>982</v>
      </c>
      <c r="B100" t="s">
        <v>22278</v>
      </c>
      <c r="C100" t="s">
        <v>22181</v>
      </c>
      <c r="D100" t="s">
        <v>24</v>
      </c>
      <c r="E100" t="s">
        <v>22179</v>
      </c>
    </row>
    <row r="101" spans="1:5">
      <c r="A101" t="s">
        <v>2053</v>
      </c>
      <c r="B101" t="s">
        <v>22279</v>
      </c>
      <c r="C101" t="s">
        <v>845</v>
      </c>
      <c r="D101" t="s">
        <v>20</v>
      </c>
      <c r="E101" t="s">
        <v>22179</v>
      </c>
    </row>
    <row r="102" spans="1:5">
      <c r="A102" t="s">
        <v>1428</v>
      </c>
      <c r="B102" t="s">
        <v>22280</v>
      </c>
      <c r="C102" t="s">
        <v>841</v>
      </c>
      <c r="D102" t="s">
        <v>24</v>
      </c>
      <c r="E102" t="s">
        <v>22179</v>
      </c>
    </row>
    <row r="103" spans="1:5">
      <c r="A103" t="s">
        <v>2491</v>
      </c>
      <c r="B103" t="s">
        <v>22281</v>
      </c>
      <c r="C103" t="s">
        <v>22183</v>
      </c>
      <c r="D103" t="s">
        <v>31</v>
      </c>
      <c r="E103" t="s">
        <v>22179</v>
      </c>
    </row>
    <row r="104" spans="1:5">
      <c r="A104" t="s">
        <v>1415</v>
      </c>
      <c r="B104" t="s">
        <v>22282</v>
      </c>
      <c r="C104" t="s">
        <v>841</v>
      </c>
      <c r="D104" t="s">
        <v>24</v>
      </c>
      <c r="E104" t="s">
        <v>22179</v>
      </c>
    </row>
    <row r="105" spans="1:5">
      <c r="A105" t="s">
        <v>1132</v>
      </c>
      <c r="B105" t="s">
        <v>22283</v>
      </c>
      <c r="C105" t="s">
        <v>845</v>
      </c>
      <c r="D105" t="s">
        <v>31</v>
      </c>
      <c r="E105" t="s">
        <v>22179</v>
      </c>
    </row>
    <row r="106" spans="1:5">
      <c r="A106" t="s">
        <v>1371</v>
      </c>
      <c r="B106" t="s">
        <v>22284</v>
      </c>
      <c r="C106" t="s">
        <v>22183</v>
      </c>
      <c r="D106" t="s">
        <v>24</v>
      </c>
      <c r="E106" t="s">
        <v>22179</v>
      </c>
    </row>
    <row r="107" spans="1:5">
      <c r="A107" t="s">
        <v>3081</v>
      </c>
      <c r="B107" t="s">
        <v>22285</v>
      </c>
      <c r="C107" t="s">
        <v>856</v>
      </c>
      <c r="D107" t="s">
        <v>20</v>
      </c>
      <c r="E107" t="s">
        <v>22179</v>
      </c>
    </row>
    <row r="108" spans="1:5">
      <c r="A108" t="s">
        <v>942</v>
      </c>
      <c r="B108" t="s">
        <v>22286</v>
      </c>
      <c r="C108" t="s">
        <v>856</v>
      </c>
      <c r="D108" t="s">
        <v>20</v>
      </c>
      <c r="E108" t="s">
        <v>22179</v>
      </c>
    </row>
    <row r="109" spans="1:5">
      <c r="A109" t="s">
        <v>1007</v>
      </c>
      <c r="B109" t="s">
        <v>22287</v>
      </c>
      <c r="C109" t="s">
        <v>22183</v>
      </c>
      <c r="D109" t="s">
        <v>31</v>
      </c>
      <c r="E109" t="s">
        <v>22179</v>
      </c>
    </row>
    <row r="110" spans="1:5">
      <c r="A110" t="s">
        <v>2048</v>
      </c>
      <c r="B110" t="s">
        <v>22288</v>
      </c>
      <c r="C110" t="s">
        <v>22181</v>
      </c>
      <c r="D110" t="s">
        <v>24</v>
      </c>
      <c r="E110" t="s">
        <v>22289</v>
      </c>
    </row>
    <row r="111" spans="1:5">
      <c r="A111" t="s">
        <v>1217</v>
      </c>
      <c r="B111" t="s">
        <v>298</v>
      </c>
      <c r="C111" t="s">
        <v>22183</v>
      </c>
      <c r="D111" t="s">
        <v>20</v>
      </c>
      <c r="E111" t="s">
        <v>22289</v>
      </c>
    </row>
    <row r="112" spans="1:5">
      <c r="A112" t="s">
        <v>2914</v>
      </c>
      <c r="B112" t="s">
        <v>22290</v>
      </c>
      <c r="C112" t="s">
        <v>22181</v>
      </c>
      <c r="D112" t="s">
        <v>34</v>
      </c>
      <c r="E112" t="s">
        <v>22289</v>
      </c>
    </row>
    <row r="113" spans="1:5">
      <c r="A113" t="s">
        <v>1438</v>
      </c>
      <c r="B113" t="s">
        <v>22291</v>
      </c>
      <c r="C113" t="s">
        <v>841</v>
      </c>
      <c r="D113" t="s">
        <v>20</v>
      </c>
      <c r="E113" t="s">
        <v>22289</v>
      </c>
    </row>
    <row r="114" spans="1:5">
      <c r="A114" t="s">
        <v>1210</v>
      </c>
      <c r="B114" t="s">
        <v>22292</v>
      </c>
      <c r="C114" t="s">
        <v>841</v>
      </c>
      <c r="D114" t="s">
        <v>24</v>
      </c>
      <c r="E114" t="s">
        <v>22289</v>
      </c>
    </row>
    <row r="115" spans="1:5">
      <c r="A115" t="s">
        <v>1580</v>
      </c>
      <c r="B115" t="s">
        <v>22293</v>
      </c>
      <c r="C115" t="s">
        <v>22183</v>
      </c>
      <c r="D115" t="s">
        <v>20</v>
      </c>
      <c r="E115" t="s">
        <v>22289</v>
      </c>
    </row>
    <row r="116" spans="1:5">
      <c r="A116" t="s">
        <v>1086</v>
      </c>
      <c r="B116" t="s">
        <v>22294</v>
      </c>
      <c r="C116" t="s">
        <v>856</v>
      </c>
      <c r="D116" t="s">
        <v>20</v>
      </c>
      <c r="E116" t="s">
        <v>22289</v>
      </c>
    </row>
    <row r="117" spans="1:5">
      <c r="A117" t="s">
        <v>865</v>
      </c>
      <c r="B117" t="s">
        <v>22295</v>
      </c>
      <c r="C117" t="s">
        <v>845</v>
      </c>
      <c r="D117" t="s">
        <v>31</v>
      </c>
      <c r="E117" t="s">
        <v>22289</v>
      </c>
    </row>
    <row r="118" spans="1:5">
      <c r="A118" t="s">
        <v>1232</v>
      </c>
      <c r="B118" t="s">
        <v>22296</v>
      </c>
      <c r="C118" t="s">
        <v>856</v>
      </c>
      <c r="D118" t="s">
        <v>31</v>
      </c>
      <c r="E118" t="s">
        <v>22289</v>
      </c>
    </row>
    <row r="119" spans="1:5">
      <c r="A119" t="s">
        <v>2017</v>
      </c>
      <c r="B119" t="s">
        <v>22297</v>
      </c>
      <c r="C119" t="s">
        <v>845</v>
      </c>
      <c r="D119" t="s">
        <v>31</v>
      </c>
      <c r="E119" t="s">
        <v>22289</v>
      </c>
    </row>
    <row r="120" spans="1:5">
      <c r="A120" t="s">
        <v>1435</v>
      </c>
      <c r="B120" t="s">
        <v>22298</v>
      </c>
      <c r="C120" t="s">
        <v>845</v>
      </c>
      <c r="D120" t="s">
        <v>20</v>
      </c>
      <c r="E120" t="s">
        <v>22289</v>
      </c>
    </row>
    <row r="121" spans="1:5">
      <c r="A121" t="s">
        <v>2086</v>
      </c>
      <c r="B121" t="s">
        <v>22299</v>
      </c>
      <c r="C121" t="s">
        <v>22181</v>
      </c>
      <c r="D121" t="s">
        <v>20</v>
      </c>
      <c r="E121" t="s">
        <v>22289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3CB2-8CA8-44BD-BD6E-A32B32615016}">
  <dimension ref="A1:G21"/>
  <sheetViews>
    <sheetView topLeftCell="A2" workbookViewId="0">
      <selection activeCell="F14" sqref="F14"/>
    </sheetView>
  </sheetViews>
  <sheetFormatPr defaultRowHeight="14.5"/>
  <cols>
    <col min="1" max="1" width="20.36328125" bestFit="1" customWidth="1"/>
    <col min="2" max="2" width="41.90625" bestFit="1" customWidth="1"/>
    <col min="3" max="3" width="26.08984375" bestFit="1" customWidth="1"/>
    <col min="4" max="4" width="29.6328125" bestFit="1" customWidth="1"/>
    <col min="5" max="5" width="8.6328125" bestFit="1" customWidth="1"/>
    <col min="6" max="6" width="35.54296875" bestFit="1" customWidth="1"/>
    <col min="7" max="7" width="90.90625" bestFit="1" customWidth="1"/>
  </cols>
  <sheetData>
    <row r="1" spans="1:7">
      <c r="A1" s="68" t="s">
        <v>22317</v>
      </c>
    </row>
    <row r="2" spans="1:7">
      <c r="A2" s="68"/>
    </row>
    <row r="3" spans="1:7">
      <c r="A3" s="33" t="s">
        <v>22318</v>
      </c>
      <c r="B3" s="31" t="s">
        <v>22319</v>
      </c>
      <c r="C3" s="31" t="s">
        <v>22320</v>
      </c>
      <c r="D3" s="31" t="s">
        <v>22321</v>
      </c>
      <c r="E3" s="31" t="s">
        <v>22322</v>
      </c>
      <c r="F3" s="31" t="s">
        <v>22323</v>
      </c>
      <c r="G3" s="31" t="s">
        <v>22324</v>
      </c>
    </row>
    <row r="4" spans="1:7">
      <c r="A4" s="31"/>
      <c r="B4" s="32">
        <f>COUNTA(Financial_Transactions!A2:A10401)</f>
        <v>10400</v>
      </c>
      <c r="C4" s="32">
        <f>COUNTA(_xlfn.UNIQUE(Financial_Transactions!A2:A10401))</f>
        <v>10400</v>
      </c>
      <c r="D4" s="32">
        <f>YEAR(MIN(Financial_Transactions!B:B))</f>
        <v>2022</v>
      </c>
      <c r="E4" s="32">
        <f>YEAR(MAX(Financial_Transactions!B:B))</f>
        <v>2023</v>
      </c>
      <c r="F4" s="32" t="str">
        <f>_xlfn.TEXTJOIN(", ", TRUE, _xlfn.UNIQUE(Financial_Transactions!F2:F10400))</f>
        <v>Online, Enterprise, Retail</v>
      </c>
      <c r="G4" s="32" t="str">
        <f>_xlfn.TEXTJOIN(", ", TRUE, _xlfn.UNIQUE(Financial_Transactions!E2:E10400))</f>
        <v>Supplies, Utilities, Subscription, Service, Rent, Marketing, Product, Equity, Other, Payroll, Asset, Liability</v>
      </c>
    </row>
    <row r="5" spans="1:7">
      <c r="A5" s="31"/>
      <c r="B5" s="32"/>
      <c r="C5" s="32"/>
      <c r="D5" s="32"/>
      <c r="E5" s="32"/>
      <c r="F5" s="32"/>
      <c r="G5" s="32"/>
    </row>
    <row r="6" spans="1:7">
      <c r="A6" s="31" t="s">
        <v>22325</v>
      </c>
      <c r="B6" s="31" t="s">
        <v>22326</v>
      </c>
      <c r="C6" s="31" t="s">
        <v>22327</v>
      </c>
      <c r="D6" s="31"/>
      <c r="E6" s="32"/>
      <c r="F6" s="32"/>
      <c r="G6" s="32"/>
    </row>
    <row r="7" spans="1:7">
      <c r="A7" s="31"/>
      <c r="B7" s="32">
        <f>COUNTA(_xlfn.UNIQUE(Customers!A2:A401))</f>
        <v>400</v>
      </c>
      <c r="C7" s="32" t="str">
        <f>_xlfn.TEXTJOIN(",",TRUE,_xlfn.UNIQUE(Customers!C2:C401))</f>
        <v>Online,Enterprise,Retail</v>
      </c>
      <c r="D7" s="32"/>
      <c r="E7" s="32"/>
      <c r="F7" s="32"/>
      <c r="G7" s="32"/>
    </row>
    <row r="8" spans="1:7">
      <c r="A8" s="31"/>
      <c r="B8" s="32"/>
      <c r="C8" s="32"/>
      <c r="D8" s="32"/>
      <c r="E8" s="32"/>
      <c r="F8" s="32"/>
      <c r="G8" s="32"/>
    </row>
    <row r="9" spans="1:7">
      <c r="A9" s="31" t="s">
        <v>22328</v>
      </c>
      <c r="B9" s="31" t="s">
        <v>22329</v>
      </c>
      <c r="C9" s="32"/>
      <c r="D9" s="32"/>
      <c r="E9" s="32"/>
      <c r="F9" s="32"/>
      <c r="G9" s="32"/>
    </row>
    <row r="10" spans="1:7">
      <c r="A10" s="31"/>
      <c r="B10" s="32">
        <f>COUNTA(_xlfn.UNIQUE(Headcount!A2:A201))</f>
        <v>200</v>
      </c>
      <c r="C10" s="32"/>
      <c r="D10" s="32"/>
      <c r="E10" s="32"/>
      <c r="F10" s="32"/>
      <c r="G10" s="32"/>
    </row>
    <row r="11" spans="1:7">
      <c r="A11" s="31"/>
      <c r="B11" s="32"/>
      <c r="C11" s="32"/>
      <c r="D11" s="32"/>
      <c r="E11" s="32"/>
      <c r="F11" s="32"/>
      <c r="G11" s="32"/>
    </row>
    <row r="12" spans="1:7">
      <c r="A12" s="31" t="s">
        <v>22330</v>
      </c>
      <c r="B12" s="31" t="s">
        <v>22331</v>
      </c>
      <c r="C12" s="32"/>
      <c r="D12" s="32"/>
      <c r="E12" s="32"/>
      <c r="F12" s="32"/>
      <c r="G12" s="32"/>
    </row>
    <row r="13" spans="1:7">
      <c r="A13" s="35"/>
      <c r="B13" s="36">
        <f>COUNTA(_xlfn.UNIQUE(Vendors!A2:A121))</f>
        <v>120</v>
      </c>
      <c r="C13" s="36"/>
      <c r="D13" s="36"/>
      <c r="E13" s="36"/>
      <c r="F13" s="36"/>
      <c r="G13" s="36"/>
    </row>
    <row r="14" spans="1:7">
      <c r="A14" s="34" t="s">
        <v>22332</v>
      </c>
      <c r="B14" s="34" t="s">
        <v>22333</v>
      </c>
      <c r="C14" s="5"/>
      <c r="D14" s="5"/>
      <c r="E14" s="5"/>
      <c r="F14" s="5"/>
      <c r="G14" s="5"/>
    </row>
    <row r="15" spans="1:7">
      <c r="A15" s="34"/>
      <c r="B15" s="32" t="s">
        <v>22334</v>
      </c>
      <c r="C15" s="5"/>
      <c r="D15" s="5"/>
      <c r="E15" s="5"/>
      <c r="F15" s="5"/>
      <c r="G15" s="5"/>
    </row>
    <row r="17" spans="1:3">
      <c r="A17" s="1" t="s">
        <v>22335</v>
      </c>
    </row>
    <row r="18" spans="1:3">
      <c r="A18" s="67" t="s">
        <v>22336</v>
      </c>
      <c r="B18" s="67"/>
      <c r="C18" s="67"/>
    </row>
    <row r="19" spans="1:3">
      <c r="A19" s="67" t="s">
        <v>22337</v>
      </c>
      <c r="B19" s="67"/>
      <c r="C19" s="67"/>
    </row>
    <row r="20" spans="1:3">
      <c r="A20" s="67" t="s">
        <v>22338</v>
      </c>
      <c r="B20" s="67"/>
      <c r="C20" s="67"/>
    </row>
    <row r="21" spans="1:3">
      <c r="A21" s="67" t="s">
        <v>22339</v>
      </c>
      <c r="B21" s="67"/>
      <c r="C21" s="67"/>
    </row>
  </sheetData>
  <mergeCells count="5">
    <mergeCell ref="A21:C21"/>
    <mergeCell ref="A1:A2"/>
    <mergeCell ref="A18:C18"/>
    <mergeCell ref="A19:C19"/>
    <mergeCell ref="A20:C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CA5A-A636-4D4A-A627-159DF7356007}">
  <dimension ref="A1:P20"/>
  <sheetViews>
    <sheetView showGridLines="0" zoomScale="76" workbookViewId="0">
      <selection activeCell="H3" sqref="H3"/>
    </sheetView>
  </sheetViews>
  <sheetFormatPr defaultRowHeight="14.5"/>
  <cols>
    <col min="1" max="1" width="22.6328125" bestFit="1" customWidth="1"/>
    <col min="2" max="2" width="12.36328125" bestFit="1" customWidth="1"/>
    <col min="5" max="5" width="40.6328125" bestFit="1" customWidth="1"/>
    <col min="6" max="6" width="12.54296875" bestFit="1" customWidth="1"/>
    <col min="8" max="8" width="22.6328125" bestFit="1" customWidth="1"/>
    <col min="9" max="9" width="12.36328125" bestFit="1" customWidth="1"/>
    <col min="12" max="12" width="22.6328125" bestFit="1" customWidth="1"/>
    <col min="13" max="13" width="15.453125" bestFit="1" customWidth="1"/>
    <col min="14" max="14" width="13.08984375" bestFit="1" customWidth="1"/>
    <col min="15" max="15" width="14.36328125" bestFit="1" customWidth="1"/>
  </cols>
  <sheetData>
    <row r="1" spans="1:16">
      <c r="D1" s="69" t="s">
        <v>22340</v>
      </c>
      <c r="E1" s="69"/>
      <c r="F1" s="69"/>
      <c r="G1" s="69"/>
      <c r="H1" s="69"/>
      <c r="L1" s="1"/>
      <c r="M1" s="1"/>
      <c r="N1" s="1"/>
      <c r="O1" s="1"/>
    </row>
    <row r="2" spans="1:16">
      <c r="D2" s="69"/>
      <c r="E2" s="69"/>
      <c r="F2" s="69"/>
      <c r="G2" s="69"/>
      <c r="H2" s="69"/>
      <c r="M2" s="3"/>
    </row>
    <row r="3" spans="1:16" ht="12.75" customHeight="1">
      <c r="D3" s="54"/>
      <c r="E3" s="54"/>
      <c r="F3" s="54"/>
      <c r="G3" s="54"/>
      <c r="H3" s="54"/>
      <c r="M3" s="3"/>
    </row>
    <row r="4" spans="1:16" ht="21" customHeight="1">
      <c r="A4" s="70" t="s">
        <v>22341</v>
      </c>
      <c r="B4" s="71"/>
      <c r="C4" s="71"/>
      <c r="D4" s="71"/>
      <c r="E4" s="71"/>
      <c r="F4" s="71"/>
      <c r="G4" s="71"/>
      <c r="H4" s="71"/>
      <c r="M4" s="3"/>
    </row>
    <row r="6" spans="1:16" ht="18.5">
      <c r="A6" s="72" t="s">
        <v>22342</v>
      </c>
      <c r="B6" s="72"/>
      <c r="C6" s="72"/>
      <c r="D6" s="72"/>
      <c r="E6" s="39" t="s">
        <v>22343</v>
      </c>
      <c r="F6" s="39"/>
      <c r="G6" s="39"/>
      <c r="H6" s="72" t="s">
        <v>22344</v>
      </c>
      <c r="I6" s="72"/>
      <c r="J6" s="72"/>
      <c r="K6" s="72"/>
      <c r="L6" s="72" t="s">
        <v>22345</v>
      </c>
      <c r="M6" s="72"/>
      <c r="N6" s="72"/>
      <c r="O6" s="72"/>
      <c r="P6" s="72"/>
    </row>
    <row r="7" spans="1:16">
      <c r="A7" s="37"/>
      <c r="B7" s="37"/>
    </row>
    <row r="8" spans="1:16">
      <c r="A8" s="38" t="s">
        <v>22346</v>
      </c>
      <c r="B8" s="38" t="s">
        <v>849</v>
      </c>
      <c r="E8" s="38" t="s">
        <v>22346</v>
      </c>
      <c r="F8" s="38" t="s">
        <v>840</v>
      </c>
      <c r="H8" s="1" t="s">
        <v>22346</v>
      </c>
      <c r="I8" s="1" t="s">
        <v>22347</v>
      </c>
      <c r="L8" s="1" t="s">
        <v>22346</v>
      </c>
      <c r="M8" s="51" t="s">
        <v>22308</v>
      </c>
    </row>
    <row r="9" spans="1:16">
      <c r="A9" s="53" t="s">
        <v>22348</v>
      </c>
      <c r="B9" s="53">
        <f>AVERAGEIFS(Financial_Transactions!C:C,Financial_Transactions!D:D,"Revenue")</f>
        <v>156802.4287631484</v>
      </c>
      <c r="E9" s="53" t="s">
        <v>22348</v>
      </c>
      <c r="F9" s="53">
        <f>ABS(AVERAGEIFS(Financial_Transactions!C:C,Financial_Transactions!D:D,"Expense"))</f>
        <v>40664.557527272707</v>
      </c>
      <c r="G9" s="2"/>
      <c r="H9" s="53" t="s">
        <v>22348</v>
      </c>
      <c r="I9" s="53">
        <f>AVERAGE(Financial_Transactions!N:N)</f>
        <v>65556.264477884397</v>
      </c>
      <c r="L9" s="53" t="s">
        <v>22348</v>
      </c>
      <c r="M9" s="53">
        <f>AVERAGE(Budget!H2:H73)</f>
        <v>8440057.8504166678</v>
      </c>
    </row>
    <row r="10" spans="1:16">
      <c r="A10" s="53" t="s">
        <v>22349</v>
      </c>
      <c r="B10" s="53" cm="1">
        <f t="array" ref="B10">MEDIAN(_xlfn._xlws.FILTER(Financial_Transactions!C:C, Financial_Transactions!D:D="Revenue"))</f>
        <v>153910.43</v>
      </c>
      <c r="E10" s="53" t="s">
        <v>22349</v>
      </c>
      <c r="F10" s="53" cm="1">
        <f t="array" ref="F10">ABS(MEDIAN(_xlfn._xlws.FILTER(Financial_Transactions!C:C, Financial_Transactions!D:D="Expense")))</f>
        <v>40510.71</v>
      </c>
      <c r="H10" s="53" t="s">
        <v>22349</v>
      </c>
      <c r="I10" s="53">
        <f>MEDIAN(Financial_Transactions!N:N)</f>
        <v>78624.649999999994</v>
      </c>
      <c r="L10" s="53" t="s">
        <v>22349</v>
      </c>
      <c r="M10" s="53">
        <f>MEDIAN(Budget!H2:H73)</f>
        <v>8194659.5849999972</v>
      </c>
    </row>
    <row r="11" spans="1:16">
      <c r="A11" s="53" t="s">
        <v>22350</v>
      </c>
      <c r="B11" s="53" cm="1">
        <f t="array" ref="B11">MIN(_xlfn._xlws.FILTER(Financial_Transactions!C:C, Financial_Transactions!D:D="Revenue"))</f>
        <v>5000</v>
      </c>
      <c r="E11" s="53" t="s">
        <v>22350</v>
      </c>
      <c r="F11" s="53" cm="1">
        <f t="array" ref="F11">ABS(MIN(_xlfn._xlws.FILTER(Financial_Transactions!C:C, Financial_Transactions!D:D="Expense")))</f>
        <v>113310.71</v>
      </c>
      <c r="H11" s="53" t="s">
        <v>22350</v>
      </c>
      <c r="I11" s="53">
        <f>MIN(Financial_Transactions!N:N)</f>
        <v>-113310.71</v>
      </c>
      <c r="L11" s="53" t="s">
        <v>22350</v>
      </c>
      <c r="M11" s="53">
        <f>MIN(Budget!H2:H73)</f>
        <v>3250588.3899999997</v>
      </c>
    </row>
    <row r="12" spans="1:16">
      <c r="A12" s="53" t="s">
        <v>22351</v>
      </c>
      <c r="B12" s="53" cm="1">
        <f t="array" ref="B12">MAX(_xlfn._xlws.FILTER(Financial_Transactions!C:C, Financial_Transactions!D:D="Revenue"))</f>
        <v>351386.85</v>
      </c>
      <c r="E12" s="53" t="s">
        <v>22351</v>
      </c>
      <c r="F12" s="53" cm="1">
        <f t="array" ref="F12">ABS(MAX(_xlfn._xlws.FILTER(Financial_Transactions!C:C, Financial_Transactions!D:D="Expense")))</f>
        <v>2000</v>
      </c>
      <c r="H12" s="53" t="s">
        <v>22351</v>
      </c>
      <c r="I12" s="53">
        <f>MAX(Financial_Transactions!N:N)</f>
        <v>351386.85</v>
      </c>
      <c r="L12" s="53" t="s">
        <v>22351</v>
      </c>
      <c r="M12" s="53">
        <f>MAX(Budget!H2:H73)</f>
        <v>15209080.01999999</v>
      </c>
    </row>
    <row r="13" spans="1:16">
      <c r="A13" s="53" t="s">
        <v>22352</v>
      </c>
      <c r="B13" s="53" cm="1">
        <f t="array" ref="B13">_xlfn.STDEV.P(_xlfn._xlws.FILTER(Financial_Transactions!C:C, Financial_Transactions!D:D="Revenue"))</f>
        <v>51985.265642260849</v>
      </c>
      <c r="E13" s="53" t="s">
        <v>22352</v>
      </c>
      <c r="F13" s="53" cm="1">
        <f t="array" ref="F13">_xlfn.STDEV.P(_xlfn._xlws.FILTER(Financial_Transactions!C:C, Financial_Transactions!D:D="Expense"))</f>
        <v>19230.594744058068</v>
      </c>
      <c r="H13" s="53" t="s">
        <v>22352</v>
      </c>
      <c r="I13" s="53">
        <f>_xlfn.STDEV.P(Financial_Transactions!N:N)</f>
        <v>104905.63653240482</v>
      </c>
      <c r="L13" s="53" t="s">
        <v>22352</v>
      </c>
      <c r="M13" s="53">
        <f>_xlfn.STDEV.P(Budget!H2:H73)</f>
        <v>2793340.2133501191</v>
      </c>
    </row>
    <row r="14" spans="1:16">
      <c r="A14" s="53" t="s">
        <v>22353</v>
      </c>
      <c r="B14" s="53" cm="1">
        <f t="array" ref="B14">_xlfn.QUARTILE.INC(_xlfn._xlws.FILTER(Financial_Transactions!C:C, Financial_Transactions!D:D="Revenue"),3)-_xlfn.QUARTILE.INC(_xlfn._xlws.FILTER(Financial_Transactions!C:C, Financial_Transactions!D:D="Revenue"),1)</f>
        <v>69004.92750000002</v>
      </c>
      <c r="E14" s="53" t="s">
        <v>22353</v>
      </c>
      <c r="F14" s="53" cm="1">
        <f t="array" ref="F14">_xlfn.QUARTILE.INC(_xlfn._xlws.FILTER(Financial_Transactions!C:C, Financial_Transactions!D:D="Expense"),3)-_xlfn.QUARTILE.INC(_xlfn._xlws.FILTER(Financial_Transactions!C:C, Financial_Transactions!D:D="Expense"),1)</f>
        <v>26511.16</v>
      </c>
      <c r="H14" s="53" t="s">
        <v>22353</v>
      </c>
      <c r="I14" s="53">
        <f>_xlfn.QUARTILE.INC(Financial_Transactions!N:N,3)-_xlfn.QUARTILE.INC(Financial_Transactions!N:N,1)</f>
        <v>191115.76250000001</v>
      </c>
      <c r="L14" s="53" t="s">
        <v>22353</v>
      </c>
      <c r="M14" s="53">
        <f>_xlfn.QUARTILE.INC(Budget!H2:H73,3)-_xlfn.QUARTILE.INC(Budget!H2:H73,1)</f>
        <v>3731206.1475000065</v>
      </c>
    </row>
    <row r="15" spans="1:16">
      <c r="E15" t="s">
        <v>22354</v>
      </c>
    </row>
    <row r="17" spans="1:15" ht="21">
      <c r="A17" s="41" t="s">
        <v>22355</v>
      </c>
    </row>
    <row r="18" spans="1:15" ht="17.5">
      <c r="A18" s="40" t="s">
        <v>849</v>
      </c>
      <c r="E18" s="40" t="s">
        <v>840</v>
      </c>
      <c r="H18" s="40" t="s">
        <v>22347</v>
      </c>
      <c r="L18" s="40" t="s">
        <v>22308</v>
      </c>
    </row>
    <row r="19" spans="1:15">
      <c r="A19" s="42" t="s">
        <v>22356</v>
      </c>
      <c r="B19" s="42"/>
      <c r="C19" s="42"/>
      <c r="D19" s="42"/>
      <c r="E19" t="s">
        <v>22357</v>
      </c>
      <c r="H19" s="67" t="s">
        <v>22358</v>
      </c>
      <c r="I19" s="67"/>
      <c r="J19" s="67"/>
      <c r="L19" s="67" t="s">
        <v>22359</v>
      </c>
      <c r="M19" s="67"/>
      <c r="N19" s="67"/>
      <c r="O19" s="67"/>
    </row>
    <row r="20" spans="1:15">
      <c r="A20" s="42" t="s">
        <v>22360</v>
      </c>
      <c r="B20" s="42"/>
      <c r="C20" s="42"/>
      <c r="D20" s="42"/>
      <c r="E20" t="s">
        <v>22361</v>
      </c>
      <c r="H20" s="67" t="s">
        <v>22362</v>
      </c>
      <c r="I20" s="67"/>
      <c r="L20" s="53" t="s">
        <v>22363</v>
      </c>
      <c r="M20" s="53"/>
    </row>
  </sheetData>
  <mergeCells count="8">
    <mergeCell ref="D1:H2"/>
    <mergeCell ref="A4:H4"/>
    <mergeCell ref="H19:J19"/>
    <mergeCell ref="H20:I20"/>
    <mergeCell ref="L19:O19"/>
    <mergeCell ref="A6:D6"/>
    <mergeCell ref="H6:K6"/>
    <mergeCell ref="L6:P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693F-4857-4E54-9D9C-358B30D7E7B2}">
  <dimension ref="A1:T27"/>
  <sheetViews>
    <sheetView showGridLines="0" zoomScale="70" zoomScaleNormal="70" workbookViewId="0">
      <selection activeCell="L7" sqref="L7"/>
    </sheetView>
  </sheetViews>
  <sheetFormatPr defaultColWidth="14.54296875" defaultRowHeight="17.25" customHeight="1"/>
  <cols>
    <col min="1" max="1" width="14.6328125" style="6" customWidth="1"/>
    <col min="2" max="2" width="20.6328125" style="6" customWidth="1"/>
    <col min="3" max="3" width="14.54296875" style="6" customWidth="1"/>
    <col min="4" max="4" width="14.54296875" style="6"/>
    <col min="5" max="5" width="14.6328125" style="6" customWidth="1"/>
    <col min="6" max="6" width="19.453125" style="6" customWidth="1"/>
    <col min="7" max="9" width="14.54296875" style="6"/>
    <col min="10" max="10" width="14.6328125" style="6" customWidth="1"/>
    <col min="11" max="11" width="23.08984375" style="6" customWidth="1"/>
    <col min="12" max="12" width="16.36328125" style="6" customWidth="1"/>
    <col min="13" max="13" width="19.36328125" style="6" customWidth="1"/>
    <col min="14" max="14" width="17.54296875" style="6" customWidth="1"/>
    <col min="15" max="16384" width="14.54296875" style="6"/>
  </cols>
  <sheetData>
    <row r="1" spans="1:20" ht="17.25" customHeight="1">
      <c r="D1" s="63" t="s">
        <v>22300</v>
      </c>
      <c r="E1" s="63"/>
      <c r="F1" s="63"/>
      <c r="G1" s="63"/>
      <c r="H1" s="63"/>
    </row>
    <row r="2" spans="1:20" ht="17.25" customHeight="1">
      <c r="D2" s="63"/>
      <c r="E2" s="63"/>
      <c r="F2" s="63"/>
      <c r="G2" s="63"/>
      <c r="H2" s="63"/>
    </row>
    <row r="4" spans="1:20" ht="17.25" customHeight="1">
      <c r="A4" s="7"/>
      <c r="B4" s="8"/>
      <c r="C4" s="8"/>
      <c r="E4" s="7"/>
      <c r="F4" s="8"/>
      <c r="G4" s="8"/>
      <c r="I4" s="7"/>
      <c r="J4" s="65" t="s">
        <v>22301</v>
      </c>
      <c r="K4" s="65"/>
      <c r="L4" s="7"/>
      <c r="M4" s="7"/>
      <c r="N4" s="8"/>
      <c r="O4" s="8"/>
    </row>
    <row r="5" spans="1:20" ht="17.25" customHeight="1">
      <c r="A5" s="64" t="s">
        <v>22302</v>
      </c>
      <c r="B5" s="64"/>
      <c r="C5" s="64"/>
      <c r="E5" s="7"/>
      <c r="F5" s="64" t="s">
        <v>22303</v>
      </c>
      <c r="G5" s="64"/>
      <c r="I5" s="8"/>
      <c r="J5" s="65"/>
      <c r="K5" s="65"/>
      <c r="L5" s="7"/>
      <c r="M5" s="8"/>
      <c r="N5" s="8"/>
      <c r="O5" s="8"/>
    </row>
    <row r="6" spans="1:20" ht="17.25" customHeight="1">
      <c r="A6" s="64"/>
      <c r="B6" s="64"/>
      <c r="C6" s="64"/>
      <c r="E6" s="7"/>
      <c r="F6" s="64"/>
      <c r="G6" s="64"/>
      <c r="I6" s="8"/>
      <c r="J6" s="9" t="s">
        <v>22304</v>
      </c>
      <c r="K6" s="9" t="s">
        <v>22305</v>
      </c>
      <c r="L6" s="9" t="s">
        <v>22306</v>
      </c>
      <c r="M6" s="9" t="s">
        <v>22307</v>
      </c>
      <c r="N6" s="9" t="s">
        <v>22308</v>
      </c>
      <c r="O6" s="8"/>
      <c r="P6" s="7"/>
      <c r="Q6" s="7"/>
    </row>
    <row r="7" spans="1:20" ht="17.25" customHeight="1">
      <c r="A7" s="10" t="s">
        <v>22304</v>
      </c>
      <c r="B7" s="11" t="s">
        <v>22305</v>
      </c>
      <c r="C7" s="11" t="s">
        <v>849</v>
      </c>
      <c r="D7" s="12" t="s">
        <v>840</v>
      </c>
      <c r="E7" s="13"/>
      <c r="F7" s="7"/>
      <c r="G7" s="7"/>
      <c r="J7" s="14">
        <v>2023</v>
      </c>
      <c r="K7" s="14" t="s">
        <v>10</v>
      </c>
      <c r="L7" s="15">
        <f>ABS(SUMIFS(Financial_Transactions!C:C,Financial_Transactions!D:D,"Expense",Financial_Transactions!M:M,KPI!J7,Financial_Transactions!F:F,KPI!K7))</f>
        <v>28998688.119999994</v>
      </c>
      <c r="M7" s="15">
        <f>SUMIFS(
  Budget!E:E,
  Budget!C:C, KPI!K7,
  Budget!A:A, KPI!J7
)</f>
        <v>17612412</v>
      </c>
      <c r="N7" s="15">
        <f>L7-M7</f>
        <v>11386276.119999994</v>
      </c>
      <c r="P7" s="7"/>
      <c r="Q7" s="7"/>
    </row>
    <row r="8" spans="1:20" ht="17.25" customHeight="1">
      <c r="A8" s="16">
        <v>2023</v>
      </c>
      <c r="B8" s="17" t="s">
        <v>10</v>
      </c>
      <c r="C8" s="17">
        <f>SUMIFS(Financial_Transactions!C:C,Financial_Transactions!D:D,"Revenue",Financial_Transactions!M:M,KPI!A8,Financial_Transactions!F:F,KPI!B8)</f>
        <v>164335378.69000012</v>
      </c>
      <c r="D8" s="18">
        <f>ABS(SUMIFS(Financial_Transactions!C:C,Financial_Transactions!D:D,"Expense",Financial_Transactions!M:M,KPI!A8,Financial_Transactions!F:F,KPI!B8))</f>
        <v>28998688.119999994</v>
      </c>
      <c r="F8" s="64">
        <f>SUMIFS(Financial_Transactions!C:C,Financial_Transactions!D:D,"Revenue",Financial_Transactions!K:K,"Valid")-SUMIFS(Financial_Transactions!C:C,Financial_Transactions!D:D,"Expense",Financial_Transactions!K:K,"Valid")</f>
        <v>864608592.20000029</v>
      </c>
      <c r="G8" s="64"/>
      <c r="I8" s="7"/>
      <c r="J8" s="14">
        <v>2023</v>
      </c>
      <c r="K8" s="14" t="s">
        <v>9</v>
      </c>
      <c r="L8" s="15">
        <f>ABS(SUMIFS(Financial_Transactions!C:C,Financial_Transactions!D:D,"Expense",Financial_Transactions!M:M,KPI!J8,Financial_Transactions!F:F,KPI!K8))</f>
        <v>27443201.750000019</v>
      </c>
      <c r="M8" s="15">
        <f>SUMIFS(
  Budget!E:E,
  Budget!C:C, KPI!K8,
  Budget!A:A, KPI!J8
)</f>
        <v>15792087</v>
      </c>
      <c r="N8" s="15">
        <f t="shared" ref="N8:N12" si="0">L8-M8</f>
        <v>11651114.750000019</v>
      </c>
    </row>
    <row r="9" spans="1:20" ht="17.25" customHeight="1">
      <c r="A9" s="16">
        <v>2023</v>
      </c>
      <c r="B9" s="17" t="s">
        <v>9</v>
      </c>
      <c r="C9" s="17">
        <f>SUMIFS(Financial_Transactions!C:C,Financial_Transactions!D:D,"Revenue",Financial_Transactions!M:M,KPI!A9,Financial_Transactions!F:F,KPI!B9)</f>
        <v>156157955.99000022</v>
      </c>
      <c r="D9" s="18">
        <f>ABS(SUMIFS(Financial_Transactions!C:C,Financial_Transactions!D:D,"Expense",Financial_Transactions!M:M,KPI!A9,Financial_Transactions!F:F,KPI!B9))</f>
        <v>27443201.750000019</v>
      </c>
      <c r="J9" s="14">
        <v>2023</v>
      </c>
      <c r="K9" s="14" t="s">
        <v>11</v>
      </c>
      <c r="L9" s="15">
        <f>ABS(SUMIFS(Financial_Transactions!C:C,Financial_Transactions!D:D,"Expense",Financial_Transactions!M:M,KPI!J9,Financial_Transactions!F:F,KPI!K9))</f>
        <v>27438100.770000011</v>
      </c>
      <c r="M9" s="15">
        <f>SUMIFS(
  Budget!E:E,
  Budget!C:C, KPI!K9,
  Budget!A:A, KPI!J9
)</f>
        <v>19043590</v>
      </c>
      <c r="N9" s="15">
        <f t="shared" si="0"/>
        <v>8394510.7700000107</v>
      </c>
      <c r="R9" s="64"/>
      <c r="S9" s="64"/>
      <c r="T9" s="64"/>
    </row>
    <row r="10" spans="1:20" ht="17.25" customHeight="1">
      <c r="A10" s="16">
        <v>2023</v>
      </c>
      <c r="B10" s="17" t="s">
        <v>11</v>
      </c>
      <c r="C10" s="17">
        <f>SUMIFS(Financial_Transactions!C:C,Financial_Transactions!D:D,"Revenue",Financial_Transactions!M:M,KPI!A10,Financial_Transactions!F:F,KPI!B10)</f>
        <v>166689127.38999999</v>
      </c>
      <c r="D10" s="18">
        <f>ABS(SUMIFS(Financial_Transactions!C:C,Financial_Transactions!D:D,"Expense",Financial_Transactions!M:M,KPI!A10,Financial_Transactions!F:F,KPI!B10))</f>
        <v>27438100.770000011</v>
      </c>
      <c r="E10" s="7"/>
      <c r="F10" s="7"/>
      <c r="G10" s="7"/>
      <c r="I10" s="7"/>
      <c r="J10" s="14">
        <v>2022</v>
      </c>
      <c r="K10" s="14" t="s">
        <v>10</v>
      </c>
      <c r="L10" s="15">
        <f>ABS(SUMIFS(Financial_Transactions!C:C,Financial_Transactions!D:D,"Expense",Financial_Transactions!F:F,KPI!K10,Financial_Transactions!M:M,KPI!J10))</f>
        <v>28023930.509999998</v>
      </c>
      <c r="M10" s="15">
        <f>SUMIFS(
  Budget!E:E,
  Budget!C:C, KPI!K10,
  Budget!A:A, KPI!J10
)</f>
        <v>15977111</v>
      </c>
      <c r="N10" s="15">
        <f t="shared" si="0"/>
        <v>12046819.509999998</v>
      </c>
      <c r="R10" s="64"/>
      <c r="S10" s="64"/>
      <c r="T10" s="64"/>
    </row>
    <row r="11" spans="1:20" ht="17.25" customHeight="1">
      <c r="A11" s="16">
        <v>2022</v>
      </c>
      <c r="B11" s="17" t="s">
        <v>10</v>
      </c>
      <c r="C11" s="17">
        <f>SUMIFS(Financial_Transactions!C:C,Financial_Transactions!D:D,"Revenue",Financial_Transactions!M:M,KPI!A11,Financial_Transactions!F:F,KPI!B11)</f>
        <v>117061825.95000015</v>
      </c>
      <c r="D11" s="18">
        <f>ABS(SUMIFS(Financial_Transactions!C:C,Financial_Transactions!D:D,"Expense",Financial_Transactions!M:M,KPI!A11,Financial_Transactions!F:F,KPI!B11))</f>
        <v>28023930.509999998</v>
      </c>
      <c r="E11" s="7"/>
      <c r="F11" s="7"/>
      <c r="G11" s="7"/>
      <c r="H11" s="7"/>
      <c r="I11" s="7"/>
      <c r="J11" s="19">
        <v>2022</v>
      </c>
      <c r="K11" s="14" t="s">
        <v>9</v>
      </c>
      <c r="L11" s="15">
        <f>ABS(SUMIFS(Financial_Transactions!C:C,Financial_Transactions!D:D,"Expense",Financial_Transactions!F:F,KPI!K11,Financial_Transactions!M:M,KPI!J11))</f>
        <v>27971941.710000012</v>
      </c>
      <c r="M11" s="15">
        <f>SUMIFS(
  Budget!E:E,
  Budget!C:C, KPI!K11,
  Budget!A:A, KPI!J11
)</f>
        <v>17749649</v>
      </c>
      <c r="N11" s="15">
        <f t="shared" si="0"/>
        <v>10222292.710000012</v>
      </c>
      <c r="Q11" s="7"/>
      <c r="R11" s="13"/>
      <c r="S11" s="13"/>
      <c r="T11" s="7"/>
    </row>
    <row r="12" spans="1:20" ht="17.25" customHeight="1">
      <c r="A12" s="20">
        <v>2022</v>
      </c>
      <c r="B12" s="17" t="s">
        <v>9</v>
      </c>
      <c r="C12" s="17">
        <f>SUMIFS(Financial_Transactions!C:C,Financial_Transactions!D:D,"Revenue",Financial_Transactions!M:M,KPI!A12,Financial_Transactions!F:F,KPI!B12)</f>
        <v>129520510.85000002</v>
      </c>
      <c r="D12" s="18">
        <f>ABS(SUMIFS(Financial_Transactions!C:C,Financial_Transactions!D:D,"Expense",Financial_Transactions!M:M,KPI!A12,Financial_Transactions!F:F,KPI!B12))</f>
        <v>27971941.710000012</v>
      </c>
      <c r="E12" s="7"/>
      <c r="F12" s="7"/>
      <c r="G12" s="7"/>
      <c r="H12" s="7"/>
      <c r="I12" s="7"/>
      <c r="J12" s="19">
        <v>2022</v>
      </c>
      <c r="K12" s="14" t="s">
        <v>11</v>
      </c>
      <c r="L12" s="15">
        <f>ABS(SUMIFS(Financial_Transactions!C:C,Financial_Transactions!D:D,"Expense",Financial_Transactions!F:F,KPI!K12,Financial_Transactions!M:M,KPI!J12))</f>
        <v>27865436.940000001</v>
      </c>
      <c r="M12" s="15">
        <f>SUMIFS(
  Budget!E:E,
  Budget!C:C, KPI!K12,
  Budget!A:A, KPI!J12
)</f>
        <v>18090420</v>
      </c>
      <c r="N12" s="15">
        <f t="shared" si="0"/>
        <v>9775016.9400000013</v>
      </c>
      <c r="Q12" s="7"/>
      <c r="T12" s="21"/>
    </row>
    <row r="13" spans="1:20" ht="17.25" customHeight="1">
      <c r="A13" s="22">
        <v>2022</v>
      </c>
      <c r="B13" s="23" t="s">
        <v>11</v>
      </c>
      <c r="C13" s="23">
        <f>SUMIFS(Financial_Transactions!C:C,Financial_Transactions!D:D,"Revenue",Financial_Transactions!M:M,KPI!A13,Financial_Transactions!F:F,KPI!B13)</f>
        <v>130843793.32999989</v>
      </c>
      <c r="D13" s="24">
        <f>ABS(SUMIFS(Financial_Transactions!C:C,Financial_Transactions!D:D,"Expense",Financial_Transactions!M:M,KPI!A13,Financial_Transactions!F:F,KPI!B13))</f>
        <v>27865436.940000001</v>
      </c>
      <c r="E13" s="7"/>
      <c r="F13" s="7"/>
      <c r="G13" s="7"/>
      <c r="H13" s="7"/>
      <c r="I13" s="7"/>
      <c r="J13" s="7"/>
      <c r="K13" s="7"/>
      <c r="L13" s="7"/>
      <c r="M13" s="25"/>
      <c r="T13" s="21"/>
    </row>
    <row r="14" spans="1:20" ht="17.25" customHeight="1">
      <c r="A14" s="52"/>
      <c r="B14" s="52"/>
      <c r="C14" s="52"/>
      <c r="E14" s="7"/>
      <c r="F14" s="7"/>
      <c r="G14" s="7"/>
      <c r="H14" s="7"/>
      <c r="I14" s="7"/>
      <c r="J14" s="7"/>
      <c r="K14" s="7"/>
      <c r="L14" s="7"/>
      <c r="M14" s="25"/>
      <c r="T14" s="21"/>
    </row>
    <row r="15" spans="1:20" ht="17.25" customHeight="1">
      <c r="A15" s="64" t="s">
        <v>22309</v>
      </c>
      <c r="B15" s="64"/>
      <c r="C15" s="7"/>
      <c r="E15" s="66" t="s">
        <v>22310</v>
      </c>
      <c r="F15" s="66"/>
      <c r="G15" s="66"/>
      <c r="H15" s="66"/>
      <c r="J15" s="66" t="s">
        <v>22311</v>
      </c>
      <c r="K15" s="66"/>
      <c r="L15" s="66"/>
      <c r="M15" s="25"/>
    </row>
    <row r="16" spans="1:20" ht="17.25" customHeight="1">
      <c r="A16" s="64"/>
      <c r="B16" s="64"/>
      <c r="C16" s="21"/>
      <c r="E16" s="66"/>
      <c r="F16" s="66"/>
      <c r="G16" s="66"/>
      <c r="H16" s="66"/>
      <c r="J16" s="66"/>
      <c r="K16" s="66"/>
      <c r="L16" s="66"/>
      <c r="M16" s="25"/>
    </row>
    <row r="17" spans="1:14" ht="17.25" customHeight="1">
      <c r="A17" s="26" t="s">
        <v>22305</v>
      </c>
      <c r="B17" s="26" t="s">
        <v>22312</v>
      </c>
      <c r="C17" s="21"/>
      <c r="E17" s="26" t="s">
        <v>22305</v>
      </c>
      <c r="F17" s="27" t="s">
        <v>22313</v>
      </c>
      <c r="J17" s="28" t="s">
        <v>22305</v>
      </c>
      <c r="K17" s="29" t="s">
        <v>22314</v>
      </c>
      <c r="L17" s="25"/>
    </row>
    <row r="18" spans="1:14" ht="17.25" customHeight="1">
      <c r="A18" s="6" t="s">
        <v>10</v>
      </c>
      <c r="B18" s="6" cm="1">
        <f t="array" ref="B18">ABS(SUMIFS(
Financial_Transactions!C:C,
Financial_Transactions!D:D,"Expense",
Financial_Transactions!F:F,KPI!A18
)/COUNTA(_xlfn.UNIQUE(_xlfn._xlws.FILTER(Financial_Transactions!I:I,(Financial_Transactions!F:F=KPI!A18)*(Financial_Transactions!D:D="Expense")))))</f>
        <v>475188.48858333327</v>
      </c>
      <c r="C18" s="21"/>
      <c r="E18" s="6" t="s">
        <v>10</v>
      </c>
      <c r="F18" s="30">
        <f>SUMIFS(Headcount!G:G,Headcount!C:C,KPI!E18)/COUNTA(Headcount!A:A)</f>
        <v>337313.95522388059</v>
      </c>
      <c r="J18" s="28" t="s">
        <v>10</v>
      </c>
      <c r="K18" s="28" cm="1">
        <f t="array" ref="K18">SUMIFS(Financial_Transactions!C:C,Financial_Transactions!D:D,"Revenue",Financial_Transactions!F:F,KPI!J18,Financial_Transactions!K:K,"valid")/COUNTA(_xlfn.UNIQUE(_xlfn._xlws.FILTER(Financial_Transactions!H:H,(Financial_Transactions!D:D="Revenue")*(Financial_Transactions!F:F=KPI!J18)*(Financial_Transactions!K:K="Valid"))))</f>
        <v>760532.98551351379</v>
      </c>
      <c r="L18" s="25"/>
    </row>
    <row r="19" spans="1:14" ht="17.25" customHeight="1">
      <c r="A19" s="6" t="s">
        <v>9</v>
      </c>
      <c r="B19" s="6" cm="1">
        <f t="array" ref="B19">ABS(SUMIFS(
Financial_Transactions!C:C,
Financial_Transactions!D:D,"Expense",
Financial_Transactions!F:F,KPI!A19
)/COUNTA(_xlfn.UNIQUE(_xlfn._xlws.FILTER(Financial_Transactions!I:I,(Financial_Transactions!F:F=KPI!A19)*(Financial_Transactions!D:D="Expense")))))</f>
        <v>461792.86216666712</v>
      </c>
      <c r="E19" s="6" t="s">
        <v>9</v>
      </c>
      <c r="F19" s="30">
        <f>SUMIFS(Headcount!G:G,Headcount!C:C,KPI!E19)/COUNTA(Headcount!A:A)</f>
        <v>364607.1641791045</v>
      </c>
      <c r="J19" s="28" t="s">
        <v>9</v>
      </c>
      <c r="K19" s="28" cm="1">
        <f t="array" ref="K19">SUMIFS(Financial_Transactions!C:C,Financial_Transactions!D:D,"Revenue",Financial_Transactions!F:F,KPI!J19,Financial_Transactions!K:K,"valid")/COUNTA(_xlfn.UNIQUE(_xlfn._xlws.FILTER(Financial_Transactions!H:H,(Financial_Transactions!D:D="Revenue")*(Financial_Transactions!F:F=KPI!J19)*(Financial_Transactions!K:K="Valid"))))</f>
        <v>772103.96443243045</v>
      </c>
    </row>
    <row r="20" spans="1:14" ht="17.25" customHeight="1">
      <c r="A20" s="6" t="s">
        <v>11</v>
      </c>
      <c r="B20" s="6" cm="1">
        <f t="array" ref="B20">ABS(SUMIFS(
Financial_Transactions!C:C,
Financial_Transactions!D:D,"Expense",
Financial_Transactions!F:F,KPI!A20
)/COUNTA(_xlfn.UNIQUE(_xlfn._xlws.FILTER(Financial_Transactions!I:I,(Financial_Transactions!F:F=KPI!A20)*(Financial_Transactions!D:D="Expense")))))</f>
        <v>460862.81424999982</v>
      </c>
      <c r="E20" s="6" t="s">
        <v>11</v>
      </c>
      <c r="F20" s="30">
        <f>SUMIFS(Headcount!G:G,Headcount!C:C,KPI!E20)/COUNTA(Headcount!A:A)</f>
        <v>406663.82089552237</v>
      </c>
      <c r="J20" s="28" t="s">
        <v>11</v>
      </c>
      <c r="K20" s="28" cm="1">
        <f t="array" ref="K20">SUMIFS(Financial_Transactions!C:C,Financial_Transactions!D:D,"Revenue",Financial_Transactions!F:F,KPI!J20,Financial_Transactions!K:K,"valid")/COUNTA(_xlfn.UNIQUE(_xlfn._xlws.FILTER(Financial_Transactions!H:H,(Financial_Transactions!D:D="Revenue")*(Financial_Transactions!F:F=KPI!J20)*(Financial_Transactions!K:K="Valid"))))</f>
        <v>799819.67935483833</v>
      </c>
      <c r="L20" s="7"/>
      <c r="M20" s="7"/>
    </row>
    <row r="21" spans="1:14" ht="17.25" customHeight="1">
      <c r="K21" s="7"/>
      <c r="L21" s="7"/>
      <c r="M21" s="7"/>
      <c r="N21" s="7"/>
    </row>
    <row r="22" spans="1:14" ht="17.25" customHeight="1">
      <c r="K22" s="7"/>
      <c r="L22" s="7"/>
      <c r="M22" s="7"/>
    </row>
    <row r="23" spans="1:14" ht="17.25" customHeight="1">
      <c r="K23" s="7"/>
      <c r="L23" s="7"/>
      <c r="M23" s="7"/>
    </row>
    <row r="24" spans="1:14" ht="17.25" customHeight="1">
      <c r="C24" s="13"/>
      <c r="D24" s="13"/>
      <c r="I24" s="13"/>
      <c r="J24" s="7"/>
    </row>
    <row r="25" spans="1:14" ht="17.25" customHeight="1">
      <c r="J25" s="30"/>
    </row>
    <row r="26" spans="1:14" ht="17.25" customHeight="1">
      <c r="J26" s="30"/>
    </row>
    <row r="27" spans="1:14" ht="17.25" customHeight="1">
      <c r="J27" s="30"/>
    </row>
  </sheetData>
  <mergeCells count="9">
    <mergeCell ref="D1:H2"/>
    <mergeCell ref="R9:T10"/>
    <mergeCell ref="A15:B16"/>
    <mergeCell ref="A5:C6"/>
    <mergeCell ref="J4:K5"/>
    <mergeCell ref="E15:H16"/>
    <mergeCell ref="J15:L16"/>
    <mergeCell ref="F5:G6"/>
    <mergeCell ref="F8:G8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00D2-4868-4123-82AC-4E1B054D805E}">
  <dimension ref="A1:Q53"/>
  <sheetViews>
    <sheetView zoomScale="70" zoomScaleNormal="70" workbookViewId="0">
      <selection activeCell="O22" sqref="O22"/>
    </sheetView>
  </sheetViews>
  <sheetFormatPr defaultRowHeight="14.5"/>
  <cols>
    <col min="1" max="1" width="16.36328125" bestFit="1" customWidth="1"/>
  </cols>
  <sheetData>
    <row r="1" spans="1:12">
      <c r="E1" s="75" t="s">
        <v>22364</v>
      </c>
      <c r="F1" s="75"/>
      <c r="G1" s="75"/>
      <c r="H1" s="75"/>
      <c r="I1" s="75"/>
      <c r="J1" s="75"/>
      <c r="K1" s="75"/>
      <c r="L1" s="75"/>
    </row>
    <row r="2" spans="1:12">
      <c r="E2" s="75"/>
      <c r="F2" s="75"/>
      <c r="G2" s="75"/>
      <c r="H2" s="75"/>
      <c r="I2" s="75"/>
      <c r="J2" s="75"/>
      <c r="K2" s="75"/>
      <c r="L2" s="75"/>
    </row>
    <row r="4" spans="1:12">
      <c r="A4" s="1" t="s">
        <v>22365</v>
      </c>
      <c r="B4" t="s">
        <v>22366</v>
      </c>
    </row>
    <row r="22" spans="1:13" ht="17.5">
      <c r="A22" s="73" t="s">
        <v>22367</v>
      </c>
      <c r="B22" s="73"/>
      <c r="C22" s="73"/>
      <c r="D22" s="73"/>
      <c r="E22" s="73"/>
      <c r="F22" s="53"/>
      <c r="J22" s="73" t="s">
        <v>22315</v>
      </c>
      <c r="K22" s="73"/>
      <c r="L22" s="73"/>
      <c r="M22" s="53"/>
    </row>
    <row r="23" spans="1:13">
      <c r="A23" s="74" t="s">
        <v>22368</v>
      </c>
      <c r="B23" s="74"/>
      <c r="C23" s="74"/>
      <c r="D23" s="74"/>
      <c r="E23" s="74"/>
      <c r="F23" s="74"/>
      <c r="J23" s="74" t="s">
        <v>22369</v>
      </c>
      <c r="K23" s="74"/>
      <c r="L23" s="74"/>
      <c r="M23" s="74"/>
    </row>
    <row r="24" spans="1:13">
      <c r="A24" s="74" t="s">
        <v>22370</v>
      </c>
      <c r="B24" s="74"/>
      <c r="C24" s="74"/>
      <c r="D24" s="74"/>
      <c r="E24" s="74"/>
      <c r="F24" s="53"/>
      <c r="J24" s="43" t="s">
        <v>22371</v>
      </c>
      <c r="K24" s="53"/>
      <c r="L24" s="53"/>
      <c r="M24" s="53"/>
    </row>
    <row r="25" spans="1:13">
      <c r="A25" s="74" t="s">
        <v>22372</v>
      </c>
      <c r="B25" s="74"/>
      <c r="C25" s="74"/>
      <c r="D25" s="74"/>
      <c r="E25" s="74"/>
      <c r="F25" s="74"/>
      <c r="J25" s="74" t="s">
        <v>22373</v>
      </c>
      <c r="K25" s="74"/>
      <c r="L25" s="74"/>
      <c r="M25" s="74"/>
    </row>
    <row r="26" spans="1:13">
      <c r="A26" s="74" t="s">
        <v>22374</v>
      </c>
      <c r="B26" s="74"/>
      <c r="C26" s="74"/>
      <c r="D26" s="74"/>
      <c r="E26" s="53"/>
      <c r="F26" s="53"/>
      <c r="J26" s="74" t="s">
        <v>22375</v>
      </c>
      <c r="K26" s="74"/>
      <c r="L26" s="74"/>
      <c r="M26" s="74"/>
    </row>
    <row r="27" spans="1:13">
      <c r="A27" s="45"/>
      <c r="J27" s="45"/>
    </row>
    <row r="28" spans="1:13">
      <c r="A28" s="45"/>
      <c r="J28" s="45"/>
    </row>
    <row r="29" spans="1:13">
      <c r="A29" s="45"/>
      <c r="J29" s="45"/>
    </row>
    <row r="30" spans="1:13">
      <c r="A30" s="45"/>
      <c r="J30" s="45"/>
    </row>
    <row r="45" spans="1:14" ht="17.5">
      <c r="A45" s="44" t="s">
        <v>22315</v>
      </c>
      <c r="J45" s="44" t="s">
        <v>22315</v>
      </c>
    </row>
    <row r="46" spans="1:14">
      <c r="A46" s="74" t="s">
        <v>22376</v>
      </c>
      <c r="B46" s="74"/>
      <c r="C46" s="74"/>
      <c r="D46" s="74"/>
      <c r="E46" s="74"/>
      <c r="F46" s="74"/>
      <c r="J46" s="74" t="s">
        <v>22377</v>
      </c>
      <c r="K46" s="74"/>
      <c r="L46" s="74"/>
      <c r="M46" s="74"/>
      <c r="N46" s="74"/>
    </row>
    <row r="47" spans="1:14">
      <c r="A47" s="74" t="s">
        <v>22378</v>
      </c>
      <c r="B47" s="74"/>
      <c r="C47" s="74"/>
      <c r="D47" s="74"/>
      <c r="E47" s="74"/>
      <c r="F47" s="53"/>
      <c r="J47" s="74" t="s">
        <v>22379</v>
      </c>
      <c r="K47" s="74"/>
      <c r="L47" s="74"/>
      <c r="M47" s="74"/>
      <c r="N47" s="53"/>
    </row>
    <row r="48" spans="1:14">
      <c r="A48" s="74" t="s">
        <v>22380</v>
      </c>
      <c r="B48" s="74"/>
      <c r="C48" s="74"/>
      <c r="D48" s="74"/>
      <c r="E48" s="74"/>
      <c r="F48" s="53"/>
      <c r="J48" s="74" t="s">
        <v>22381</v>
      </c>
      <c r="K48" s="74"/>
      <c r="L48" s="74"/>
      <c r="M48" s="74"/>
      <c r="N48" s="74"/>
    </row>
    <row r="49" spans="1:17">
      <c r="A49" s="74" t="s">
        <v>22382</v>
      </c>
      <c r="B49" s="74"/>
      <c r="C49" s="74"/>
      <c r="D49" s="74"/>
      <c r="E49" s="74"/>
      <c r="F49" s="53"/>
      <c r="J49" s="67" t="s">
        <v>22383</v>
      </c>
      <c r="K49" s="67"/>
      <c r="L49" s="67"/>
      <c r="M49" s="67"/>
      <c r="N49" s="67"/>
      <c r="O49" s="67"/>
      <c r="P49" s="67"/>
      <c r="Q49" s="67"/>
    </row>
    <row r="50" spans="1:17">
      <c r="A50" s="45"/>
      <c r="J50" s="45"/>
    </row>
    <row r="51" spans="1:17">
      <c r="A51" s="45"/>
      <c r="J51" s="45"/>
    </row>
    <row r="52" spans="1:17">
      <c r="A52" s="45"/>
    </row>
    <row r="53" spans="1:17">
      <c r="A53" s="45"/>
    </row>
  </sheetData>
  <mergeCells count="18">
    <mergeCell ref="J49:Q49"/>
    <mergeCell ref="A46:F46"/>
    <mergeCell ref="A47:E47"/>
    <mergeCell ref="A48:E48"/>
    <mergeCell ref="A49:E49"/>
    <mergeCell ref="J46:N46"/>
    <mergeCell ref="J47:M47"/>
    <mergeCell ref="J48:N48"/>
    <mergeCell ref="J22:L22"/>
    <mergeCell ref="J23:M23"/>
    <mergeCell ref="J25:M25"/>
    <mergeCell ref="J26:M26"/>
    <mergeCell ref="E1:L2"/>
    <mergeCell ref="A22:E22"/>
    <mergeCell ref="A23:F23"/>
    <mergeCell ref="A24:E24"/>
    <mergeCell ref="A25:F25"/>
    <mergeCell ref="A26:D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CF18-4C21-4064-9D7D-DE2E160DF2AC}">
  <dimension ref="A2:N14"/>
  <sheetViews>
    <sheetView zoomScale="70" zoomScaleNormal="70" workbookViewId="0">
      <selection activeCell="F26" sqref="F26"/>
    </sheetView>
  </sheetViews>
  <sheetFormatPr defaultRowHeight="15.75" customHeight="1"/>
  <cols>
    <col min="1" max="1" width="16.453125" bestFit="1" customWidth="1"/>
    <col min="2" max="2" width="11.54296875" bestFit="1" customWidth="1"/>
    <col min="5" max="5" width="17.36328125" bestFit="1" customWidth="1"/>
    <col min="6" max="6" width="13.6328125" customWidth="1"/>
    <col min="8" max="8" width="16.6328125" customWidth="1"/>
    <col min="12" max="12" width="35.36328125" bestFit="1" customWidth="1"/>
  </cols>
  <sheetData>
    <row r="2" spans="1:14" ht="15.75" customHeight="1">
      <c r="E2" s="77" t="s">
        <v>22384</v>
      </c>
      <c r="F2" s="77"/>
      <c r="G2" s="77"/>
      <c r="H2" s="77"/>
    </row>
    <row r="3" spans="1:14" ht="15.75" customHeight="1">
      <c r="E3" s="77"/>
      <c r="F3" s="77"/>
      <c r="G3" s="77"/>
      <c r="H3" s="77"/>
    </row>
    <row r="5" spans="1:14" ht="15.75" customHeight="1">
      <c r="A5" s="76" t="s">
        <v>22385</v>
      </c>
      <c r="B5" s="76"/>
      <c r="C5" s="76"/>
      <c r="E5" s="76" t="s">
        <v>22386</v>
      </c>
      <c r="F5" s="76"/>
      <c r="G5" s="1"/>
      <c r="H5" s="76" t="s">
        <v>22387</v>
      </c>
      <c r="I5" s="76"/>
      <c r="J5" s="76"/>
      <c r="L5" s="1" t="s">
        <v>22388</v>
      </c>
      <c r="M5" s="1"/>
      <c r="N5" s="1"/>
    </row>
    <row r="6" spans="1:14" ht="15.75" customHeight="1">
      <c r="A6" s="46" t="s">
        <v>22346</v>
      </c>
      <c r="B6" s="46"/>
      <c r="C6" s="46" t="s">
        <v>22316</v>
      </c>
      <c r="E6" s="46" t="s">
        <v>22346</v>
      </c>
      <c r="F6" s="46" t="s">
        <v>22316</v>
      </c>
      <c r="H6" s="46" t="s">
        <v>22346</v>
      </c>
      <c r="I6" s="46" t="s">
        <v>22316</v>
      </c>
      <c r="L6" s="46" t="s">
        <v>22346</v>
      </c>
      <c r="M6" s="46" t="s">
        <v>22316</v>
      </c>
    </row>
    <row r="7" spans="1:14" ht="15.75" customHeight="1">
      <c r="A7" s="47" t="s">
        <v>22389</v>
      </c>
      <c r="B7" s="47"/>
      <c r="C7">
        <f>_xlfn.QUARTILE.INC(Financial_Transactions!O:O,1)</f>
        <v>121379.81</v>
      </c>
      <c r="E7" s="47" t="s">
        <v>22389</v>
      </c>
      <c r="F7">
        <f>_xlfn.QUARTILE.INC(Financial_Transactions!P:P,1)</f>
        <v>27137.34</v>
      </c>
      <c r="H7" s="47" t="s">
        <v>22389</v>
      </c>
      <c r="I7">
        <f>_xlfn.QUARTILE.INC(Financial_Transactions!N:N,1)</f>
        <v>-33812.21</v>
      </c>
      <c r="L7" s="47" t="s">
        <v>22389</v>
      </c>
      <c r="M7">
        <f>_xlfn.QUARTILE.INC(Budget!H:H,1)</f>
        <v>6460452.4274999984</v>
      </c>
    </row>
    <row r="8" spans="1:14" ht="15.75" customHeight="1">
      <c r="A8" s="47" t="s">
        <v>22390</v>
      </c>
      <c r="B8" s="47"/>
      <c r="C8">
        <f>_xlfn.QUARTILE.INC(Financial_Transactions!O:O,3)</f>
        <v>190384.73750000002</v>
      </c>
      <c r="E8" s="47" t="s">
        <v>22390</v>
      </c>
      <c r="F8">
        <f>_xlfn.QUARTILE.INC(Financial_Transactions!P:P,3)</f>
        <v>53648.5</v>
      </c>
      <c r="H8" s="47" t="s">
        <v>22390</v>
      </c>
      <c r="I8">
        <f>_xlfn.QUARTILE.INC(Financial_Transactions!N:N,3)</f>
        <v>157303.55250000002</v>
      </c>
      <c r="L8" s="47" t="s">
        <v>22390</v>
      </c>
      <c r="M8">
        <f>_xlfn.QUARTILE.INC(Budget!H:H,3)</f>
        <v>10191658.575000005</v>
      </c>
    </row>
    <row r="9" spans="1:14" ht="15.75" customHeight="1">
      <c r="A9" s="47" t="s">
        <v>22391</v>
      </c>
      <c r="B9" s="47"/>
      <c r="C9" s="47">
        <f>C8-C7</f>
        <v>69004.92750000002</v>
      </c>
      <c r="E9" s="47" t="s">
        <v>22391</v>
      </c>
      <c r="F9">
        <f>F8-F7</f>
        <v>26511.16</v>
      </c>
      <c r="H9" s="47" t="s">
        <v>22391</v>
      </c>
      <c r="I9">
        <f>I8-I7</f>
        <v>191115.76250000001</v>
      </c>
      <c r="L9" s="47" t="s">
        <v>22391</v>
      </c>
      <c r="M9">
        <f>M8-M7</f>
        <v>3731206.1475000065</v>
      </c>
    </row>
    <row r="10" spans="1:14" ht="15.75" customHeight="1">
      <c r="A10" s="43" t="s">
        <v>22392</v>
      </c>
      <c r="B10" s="47"/>
      <c r="C10" s="47">
        <f>C7-1.5*C9</f>
        <v>17872.418749999968</v>
      </c>
      <c r="E10" s="43" t="s">
        <v>22392</v>
      </c>
      <c r="F10">
        <f>F7-1.5*F9</f>
        <v>-12629.399999999998</v>
      </c>
      <c r="H10" s="43" t="s">
        <v>22392</v>
      </c>
      <c r="I10">
        <f>I7-1.5*I9</f>
        <v>-320485.85375000007</v>
      </c>
      <c r="L10" s="43" t="s">
        <v>22392</v>
      </c>
      <c r="M10">
        <f>M7-1.5*M9</f>
        <v>863643.20624998864</v>
      </c>
    </row>
    <row r="11" spans="1:14" ht="15.75" customHeight="1">
      <c r="A11" s="43" t="s">
        <v>22393</v>
      </c>
      <c r="B11" s="47"/>
      <c r="C11" s="47">
        <f>C8+1.5*C9</f>
        <v>293892.12875000003</v>
      </c>
      <c r="E11" s="43" t="s">
        <v>22393</v>
      </c>
      <c r="F11">
        <f>F8+1.5*F9</f>
        <v>93415.239999999991</v>
      </c>
      <c r="H11" s="43" t="s">
        <v>22393</v>
      </c>
      <c r="I11">
        <f>I8+1.5*I9</f>
        <v>443977.19625000004</v>
      </c>
      <c r="L11" s="43" t="s">
        <v>22393</v>
      </c>
      <c r="M11">
        <f>M8+1.5*M9</f>
        <v>15788467.796250015</v>
      </c>
    </row>
    <row r="12" spans="1:14" ht="15.75" customHeight="1">
      <c r="A12" s="43" t="s">
        <v>22394</v>
      </c>
      <c r="B12" s="47"/>
      <c r="C12">
        <f>COUNT(Financial_Transactions!O:O)</f>
        <v>5514</v>
      </c>
      <c r="E12" s="43" t="s">
        <v>22394</v>
      </c>
      <c r="F12">
        <f>COUNT(Financial_Transactions!P:P)</f>
        <v>4125</v>
      </c>
      <c r="H12" s="43" t="s">
        <v>22394</v>
      </c>
      <c r="I12">
        <f>COUNT(Financial_Transactions!N:N)</f>
        <v>10400</v>
      </c>
      <c r="L12" s="43" t="s">
        <v>22394</v>
      </c>
      <c r="M12">
        <f>COUNT(Budget!H:H)</f>
        <v>72</v>
      </c>
    </row>
    <row r="13" spans="1:14" ht="15.75" customHeight="1">
      <c r="A13" s="43" t="s">
        <v>22395</v>
      </c>
      <c r="B13" s="47"/>
      <c r="C13">
        <f>COUNTIF(Financial_Transactions!Q:Q,"Outlier")</f>
        <v>51</v>
      </c>
      <c r="E13" s="43" t="s">
        <v>22395</v>
      </c>
      <c r="F13">
        <f>COUNTIF(Financial_Transactions!R:R,"Outlier")</f>
        <v>2062</v>
      </c>
      <c r="H13" s="43" t="s">
        <v>22395</v>
      </c>
      <c r="I13">
        <f>COUNTIF(Financial_Transactions!S:S,"Outlier")</f>
        <v>0</v>
      </c>
      <c r="L13" s="43" t="s">
        <v>22395</v>
      </c>
      <c r="M13">
        <f>COUNTIF(Budget!I:I,"Outlier")</f>
        <v>0</v>
      </c>
    </row>
    <row r="14" spans="1:14" ht="15.75" customHeight="1">
      <c r="A14" s="43" t="s">
        <v>22396</v>
      </c>
      <c r="C14" s="49">
        <f>C13/C12</f>
        <v>9.2491838955386287E-3</v>
      </c>
      <c r="E14" s="43" t="s">
        <v>22396</v>
      </c>
      <c r="F14" s="50">
        <f>F13/F12</f>
        <v>0.49987878787878787</v>
      </c>
      <c r="H14" s="43" t="s">
        <v>22396</v>
      </c>
      <c r="I14" s="50">
        <f>I13/I11</f>
        <v>0</v>
      </c>
      <c r="L14" s="43" t="s">
        <v>22396</v>
      </c>
      <c r="M14" s="50">
        <f>M13/M12</f>
        <v>0</v>
      </c>
    </row>
  </sheetData>
  <mergeCells count="4">
    <mergeCell ref="A5:C5"/>
    <mergeCell ref="E5:F5"/>
    <mergeCell ref="H5:J5"/>
    <mergeCell ref="E2:H3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00AD-E02E-46A6-9139-A2AF952403E2}">
  <dimension ref="A1:AA33"/>
  <sheetViews>
    <sheetView zoomScale="55" zoomScaleNormal="55" workbookViewId="0">
      <selection activeCell="J20" sqref="J20"/>
    </sheetView>
  </sheetViews>
  <sheetFormatPr defaultColWidth="14.6328125" defaultRowHeight="14.5"/>
  <cols>
    <col min="8" max="8" width="17.90625" hidden="1" customWidth="1"/>
  </cols>
  <sheetData>
    <row r="1" spans="1:27">
      <c r="D1" s="78" t="s">
        <v>22397</v>
      </c>
      <c r="E1" s="78"/>
      <c r="F1" s="78"/>
      <c r="G1" s="78"/>
      <c r="H1" s="78"/>
      <c r="I1" s="78"/>
    </row>
    <row r="2" spans="1:27">
      <c r="D2" s="78"/>
      <c r="E2" s="78"/>
      <c r="F2" s="78"/>
      <c r="G2" s="78"/>
      <c r="H2" s="78"/>
      <c r="I2" s="78"/>
    </row>
    <row r="3" spans="1:27" ht="17.5">
      <c r="A3" s="40"/>
    </row>
    <row r="4" spans="1:27">
      <c r="A4" s="79" t="s">
        <v>22398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6" spans="1:27">
      <c r="A6" s="1" t="s">
        <v>22304</v>
      </c>
      <c r="B6" s="1" t="s">
        <v>22399</v>
      </c>
      <c r="C6" s="1" t="s">
        <v>22400</v>
      </c>
      <c r="D6" s="1" t="s">
        <v>849</v>
      </c>
      <c r="E6" s="1" t="s">
        <v>840</v>
      </c>
      <c r="F6" s="1" t="s">
        <v>22347</v>
      </c>
      <c r="G6" s="1" t="s">
        <v>22308</v>
      </c>
      <c r="H6" s="1" t="s">
        <v>22406</v>
      </c>
    </row>
    <row r="7" spans="1:27">
      <c r="A7" s="55">
        <v>2022</v>
      </c>
      <c r="B7" s="55">
        <v>1</v>
      </c>
      <c r="C7" s="55" t="str">
        <f>TEXT(DATE(A7, B7, 1), "mmmm")</f>
        <v>January</v>
      </c>
      <c r="D7" s="48">
        <f>SUMIFS(Financial_Transactions!C:C,Financial_Transactions!D:D,"Revenue",Financial_Transactions!M:M,EDA_Time_Series!A7,Financial_Transactions!L:L,EDA_Time_Series!B7)</f>
        <v>25538097.880000014</v>
      </c>
      <c r="E7">
        <f>SUMIFS(Financial_Transactions!C:C,Financial_Transactions!D:D,"Expense",Financial_Transactions!M:M,EDA_Time_Series!A7,Financial_Transactions!L:L,EDA_Time_Series!B7)</f>
        <v>-7399263.9199999971</v>
      </c>
      <c r="F7">
        <f>D7-E7</f>
        <v>32937361.800000012</v>
      </c>
      <c r="G7">
        <f>SUMIFS(Budget!H:H,Budget!A:A,EDA_Time_Series!A7,Budget!B:B,EDA_Time_Series!B7)</f>
        <v>14748459.549999997</v>
      </c>
      <c r="H7">
        <f>ABS(E7)</f>
        <v>7399263.9199999971</v>
      </c>
    </row>
    <row r="8" spans="1:27">
      <c r="A8" s="55">
        <v>2022</v>
      </c>
      <c r="B8" s="55">
        <v>2</v>
      </c>
      <c r="C8" s="55" t="str">
        <f t="shared" ref="C8:C30" si="0">TEXT(DATE(A8, B8, 1), "mmmm")</f>
        <v>February</v>
      </c>
      <c r="D8" s="48">
        <f>SUMIFS(Financial_Transactions!C:C,Financial_Transactions!D:D,"Revenue",Financial_Transactions!M:M,EDA_Time_Series!A8,Financial_Transactions!L:L,EDA_Time_Series!B8)</f>
        <v>22787659.960000001</v>
      </c>
      <c r="E8">
        <f>SUMIFS(Financial_Transactions!C:C,Financial_Transactions!D:D,"Expense",Financial_Transactions!M:M,EDA_Time_Series!A8,Financial_Transactions!L:L,EDA_Time_Series!B8)</f>
        <v>-6128841.459999999</v>
      </c>
      <c r="F8">
        <f t="shared" ref="F8:F30" si="1">D8-E8</f>
        <v>28916501.420000002</v>
      </c>
      <c r="G8">
        <f>SUMIFS(Budget!H:H,Budget!A:A,EDA_Time_Series!A8,Budget!B:B,EDA_Time_Series!B8)</f>
        <v>13528122.790000003</v>
      </c>
      <c r="H8">
        <f t="shared" ref="H8:H30" si="2">ABS(E8)</f>
        <v>6128841.459999999</v>
      </c>
    </row>
    <row r="9" spans="1:27">
      <c r="A9" s="55">
        <v>2022</v>
      </c>
      <c r="B9" s="55">
        <v>3</v>
      </c>
      <c r="C9" s="55" t="str">
        <f t="shared" si="0"/>
        <v>March</v>
      </c>
      <c r="D9" s="48">
        <f>SUMIFS(Financial_Transactions!C:C,Financial_Transactions!D:D,"Revenue",Financial_Transactions!M:M,EDA_Time_Series!A9,Financial_Transactions!L:L,EDA_Time_Series!B9)</f>
        <v>25839878.66</v>
      </c>
      <c r="E9">
        <f>SUMIFS(Financial_Transactions!C:C,Financial_Transactions!D:D,"Expense",Financial_Transactions!M:M,EDA_Time_Series!A9,Financial_Transactions!L:L,EDA_Time_Series!B9)</f>
        <v>-6837846.4700000035</v>
      </c>
      <c r="F9">
        <f t="shared" si="1"/>
        <v>32677725.130000003</v>
      </c>
      <c r="G9">
        <f>SUMIFS(Budget!H:H,Budget!A:A,EDA_Time_Series!A9,Budget!B:B,EDA_Time_Series!B9)</f>
        <v>15990705.639999997</v>
      </c>
      <c r="H9">
        <f t="shared" si="2"/>
        <v>6837846.4700000035</v>
      </c>
    </row>
    <row r="10" spans="1:27">
      <c r="A10" s="55">
        <v>2022</v>
      </c>
      <c r="B10" s="55">
        <v>4</v>
      </c>
      <c r="C10" s="55" t="str">
        <f t="shared" si="0"/>
        <v>April</v>
      </c>
      <c r="D10" s="48">
        <f>SUMIFS(Financial_Transactions!C:C,Financial_Transactions!D:D,"Revenue",Financial_Transactions!M:M,EDA_Time_Series!A10,Financial_Transactions!L:L,EDA_Time_Series!B10)</f>
        <v>32862478.970000014</v>
      </c>
      <c r="E10">
        <f>SUMIFS(Financial_Transactions!C:C,Financial_Transactions!D:D,"Expense",Financial_Transactions!M:M,EDA_Time_Series!A10,Financial_Transactions!L:L,EDA_Time_Series!B10)</f>
        <v>-7543281.9800000042</v>
      </c>
      <c r="F10">
        <f t="shared" si="1"/>
        <v>40405760.950000018</v>
      </c>
      <c r="G10">
        <f>SUMIFS(Budget!H:H,Budget!A:A,EDA_Time_Series!A10,Budget!B:B,EDA_Time_Series!B10)</f>
        <v>21766286.039999999</v>
      </c>
      <c r="H10">
        <f t="shared" si="2"/>
        <v>7543281.9800000042</v>
      </c>
    </row>
    <row r="11" spans="1:27">
      <c r="A11" s="55">
        <v>2022</v>
      </c>
      <c r="B11" s="55">
        <v>5</v>
      </c>
      <c r="C11" s="55" t="str">
        <f t="shared" si="0"/>
        <v>May</v>
      </c>
      <c r="D11" s="48">
        <f>SUMIFS(Financial_Transactions!C:C,Financial_Transactions!D:D,"Revenue",Financial_Transactions!M:M,EDA_Time_Series!A11,Financial_Transactions!L:L,EDA_Time_Series!B11)</f>
        <v>26932607.330000002</v>
      </c>
      <c r="E11">
        <f>SUMIFS(Financial_Transactions!C:C,Financial_Transactions!D:D,"Expense",Financial_Transactions!M:M,EDA_Time_Series!A11,Financial_Transactions!L:L,EDA_Time_Series!B11)</f>
        <v>-7347552.7600000016</v>
      </c>
      <c r="F11">
        <f t="shared" si="1"/>
        <v>34280160.090000004</v>
      </c>
      <c r="G11">
        <f>SUMIFS(Budget!H:H,Budget!A:A,EDA_Time_Series!A11,Budget!B:B,EDA_Time_Series!B11)</f>
        <v>16120062.229999995</v>
      </c>
      <c r="H11">
        <f t="shared" si="2"/>
        <v>7347552.7600000016</v>
      </c>
    </row>
    <row r="12" spans="1:27">
      <c r="A12" s="55">
        <v>2022</v>
      </c>
      <c r="B12" s="55">
        <v>6</v>
      </c>
      <c r="C12" s="55" t="str">
        <f t="shared" si="0"/>
        <v>June</v>
      </c>
      <c r="D12" s="48">
        <f>SUMIFS(Financial_Transactions!C:C,Financial_Transactions!D:D,"Revenue",Financial_Transactions!M:M,EDA_Time_Series!A12,Financial_Transactions!L:L,EDA_Time_Series!B12)</f>
        <v>34033298.179999977</v>
      </c>
      <c r="E12">
        <f>SUMIFS(Financial_Transactions!C:C,Financial_Transactions!D:D,"Expense",Financial_Transactions!M:M,EDA_Time_Series!A12,Financial_Transactions!L:L,EDA_Time_Series!B12)</f>
        <v>-6923308.4199999999</v>
      </c>
      <c r="F12">
        <f t="shared" si="1"/>
        <v>40956606.599999979</v>
      </c>
      <c r="G12">
        <f>SUMIFS(Budget!H:H,Budget!A:A,EDA_Time_Series!A12,Budget!B:B,EDA_Time_Series!B12)</f>
        <v>22485070.620000012</v>
      </c>
      <c r="H12">
        <f t="shared" si="2"/>
        <v>6923308.4199999999</v>
      </c>
    </row>
    <row r="13" spans="1:27">
      <c r="A13" s="55">
        <v>2022</v>
      </c>
      <c r="B13" s="55">
        <v>7</v>
      </c>
      <c r="C13" s="55" t="str">
        <f t="shared" si="0"/>
        <v>July</v>
      </c>
      <c r="D13" s="48">
        <f>SUMIFS(Financial_Transactions!C:C,Financial_Transactions!D:D,"Revenue",Financial_Transactions!M:M,EDA_Time_Series!A13,Financial_Transactions!L:L,EDA_Time_Series!B13)</f>
        <v>32543433.610000003</v>
      </c>
      <c r="E13">
        <f>SUMIFS(Financial_Transactions!C:C,Financial_Transactions!D:D,"Expense",Financial_Transactions!M:M,EDA_Time_Series!A13,Financial_Transactions!L:L,EDA_Time_Series!B13)</f>
        <v>-7103985.7700000014</v>
      </c>
      <c r="F13">
        <f t="shared" si="1"/>
        <v>39647419.380000003</v>
      </c>
      <c r="G13">
        <f>SUMIFS(Budget!H:H,Budget!A:A,EDA_Time_Series!A13,Budget!B:B,EDA_Time_Series!B13)</f>
        <v>21529968.479999997</v>
      </c>
      <c r="H13">
        <f t="shared" si="2"/>
        <v>7103985.7700000014</v>
      </c>
    </row>
    <row r="14" spans="1:27">
      <c r="A14" s="55">
        <v>2022</v>
      </c>
      <c r="B14" s="55">
        <v>8</v>
      </c>
      <c r="C14" s="55" t="str">
        <f t="shared" si="0"/>
        <v>August</v>
      </c>
      <c r="D14" s="48">
        <f>SUMIFS(Financial_Transactions!C:C,Financial_Transactions!D:D,"Revenue",Financial_Transactions!M:M,EDA_Time_Series!A14,Financial_Transactions!L:L,EDA_Time_Series!B14)</f>
        <v>36856527.379999988</v>
      </c>
      <c r="E14">
        <f>SUMIFS(Financial_Transactions!C:C,Financial_Transactions!D:D,"Expense",Financial_Transactions!M:M,EDA_Time_Series!A14,Financial_Transactions!L:L,EDA_Time_Series!B14)</f>
        <v>-7371097.9999999981</v>
      </c>
      <c r="F14">
        <f t="shared" si="1"/>
        <v>44227625.379999988</v>
      </c>
      <c r="G14">
        <f>SUMIFS(Budget!H:H,Budget!A:A,EDA_Time_Series!A14,Budget!B:B,EDA_Time_Series!B14)</f>
        <v>25506169.290000007</v>
      </c>
      <c r="H14">
        <f t="shared" si="2"/>
        <v>7371097.9999999981</v>
      </c>
    </row>
    <row r="15" spans="1:27">
      <c r="A15" s="55">
        <v>2022</v>
      </c>
      <c r="B15" s="55">
        <v>9</v>
      </c>
      <c r="C15" s="55" t="str">
        <f t="shared" si="0"/>
        <v>September</v>
      </c>
      <c r="D15" s="48">
        <f>SUMIFS(Financial_Transactions!C:C,Financial_Transactions!D:D,"Revenue",Financial_Transactions!M:M,EDA_Time_Series!A15,Financial_Transactions!L:L,EDA_Time_Series!B15)</f>
        <v>32948507.240000013</v>
      </c>
      <c r="E15">
        <f>SUMIFS(Financial_Transactions!C:C,Financial_Transactions!D:D,"Expense",Financial_Transactions!M:M,EDA_Time_Series!A15,Financial_Transactions!L:L,EDA_Time_Series!B15)</f>
        <v>-6119524.5</v>
      </c>
      <c r="F15">
        <f t="shared" si="1"/>
        <v>39068031.74000001</v>
      </c>
      <c r="G15">
        <f>SUMIFS(Budget!H:H,Budget!A:A,EDA_Time_Series!A15,Budget!B:B,EDA_Time_Series!B15)</f>
        <v>23074781.02</v>
      </c>
      <c r="H15">
        <f t="shared" si="2"/>
        <v>6119524.5</v>
      </c>
    </row>
    <row r="16" spans="1:27">
      <c r="A16" s="55">
        <v>2022</v>
      </c>
      <c r="B16" s="55">
        <v>10</v>
      </c>
      <c r="C16" s="55" t="str">
        <f t="shared" si="0"/>
        <v>October</v>
      </c>
      <c r="D16" s="48">
        <f>SUMIFS(Financial_Transactions!C:C,Financial_Transactions!D:D,"Revenue",Financial_Transactions!M:M,EDA_Time_Series!A16,Financial_Transactions!L:L,EDA_Time_Series!B16)</f>
        <v>37149413.469999976</v>
      </c>
      <c r="E16">
        <f>SUMIFS(Financial_Transactions!C:C,Financial_Transactions!D:D,"Expense",Financial_Transactions!M:M,EDA_Time_Series!A16,Financial_Transactions!L:L,EDA_Time_Series!B16)</f>
        <v>-7174351.2499999935</v>
      </c>
      <c r="F16">
        <f t="shared" si="1"/>
        <v>44323764.719999969</v>
      </c>
      <c r="G16">
        <f>SUMIFS(Budget!H:H,Budget!A:A,EDA_Time_Series!A16,Budget!B:B,EDA_Time_Series!B16)</f>
        <v>26698438.920000009</v>
      </c>
      <c r="H16">
        <f t="shared" si="2"/>
        <v>7174351.2499999935</v>
      </c>
    </row>
    <row r="17" spans="1:8">
      <c r="A17" s="55">
        <v>2022</v>
      </c>
      <c r="B17" s="55">
        <v>11</v>
      </c>
      <c r="C17" s="55" t="str">
        <f t="shared" si="0"/>
        <v>November</v>
      </c>
      <c r="D17" s="48">
        <f>SUMIFS(Financial_Transactions!C:C,Financial_Transactions!D:D,"Revenue",Financial_Transactions!M:M,EDA_Time_Series!A17,Financial_Transactions!L:L,EDA_Time_Series!B17)</f>
        <v>35853481.030000009</v>
      </c>
      <c r="E17">
        <f>SUMIFS(Financial_Transactions!C:C,Financial_Transactions!D:D,"Expense",Financial_Transactions!M:M,EDA_Time_Series!A17,Financial_Transactions!L:L,EDA_Time_Series!B17)</f>
        <v>-6342891.4899999974</v>
      </c>
      <c r="F17">
        <f t="shared" si="1"/>
        <v>42196372.520000003</v>
      </c>
      <c r="G17">
        <f>SUMIFS(Budget!H:H,Budget!A:A,EDA_Time_Series!A17,Budget!B:B,EDA_Time_Series!B17)</f>
        <v>25586769.629999999</v>
      </c>
      <c r="H17">
        <f t="shared" si="2"/>
        <v>6342891.4899999974</v>
      </c>
    </row>
    <row r="18" spans="1:8">
      <c r="A18" s="55">
        <v>2022</v>
      </c>
      <c r="B18" s="55">
        <v>12</v>
      </c>
      <c r="C18" s="55" t="str">
        <f t="shared" si="0"/>
        <v>December</v>
      </c>
      <c r="D18" s="48">
        <f>SUMIFS(Financial_Transactions!C:C,Financial_Transactions!D:D,"Revenue",Financial_Transactions!M:M,EDA_Time_Series!A18,Financial_Transactions!L:L,EDA_Time_Series!B18)</f>
        <v>34080746.420000002</v>
      </c>
      <c r="E18">
        <f>SUMIFS(Financial_Transactions!C:C,Financial_Transactions!D:D,"Expense",Financial_Transactions!M:M,EDA_Time_Series!A18,Financial_Transactions!L:L,EDA_Time_Series!B18)</f>
        <v>-7569363.1399999987</v>
      </c>
      <c r="F18">
        <f t="shared" si="1"/>
        <v>41650109.560000002</v>
      </c>
      <c r="G18">
        <f>SUMIFS(Budget!H:H,Budget!A:A,EDA_Time_Series!A18,Budget!B:B,EDA_Time_Series!B18)</f>
        <v>22586388.500000007</v>
      </c>
      <c r="H18">
        <f t="shared" si="2"/>
        <v>7569363.1399999987</v>
      </c>
    </row>
    <row r="19" spans="1:8">
      <c r="A19" s="55">
        <v>2023</v>
      </c>
      <c r="B19" s="55">
        <v>1</v>
      </c>
      <c r="C19" s="55" t="str">
        <f t="shared" si="0"/>
        <v>January</v>
      </c>
      <c r="D19" s="48">
        <f>SUMIFS(Financial_Transactions!C:C,Financial_Transactions!D:D,"Revenue",Financial_Transactions!M:M,EDA_Time_Series!A19,Financial_Transactions!L:L,EDA_Time_Series!B19)</f>
        <v>38067348.299999997</v>
      </c>
      <c r="E19">
        <f>SUMIFS(Financial_Transactions!C:C,Financial_Transactions!D:D,"Expense",Financial_Transactions!M:M,EDA_Time_Series!A19,Financial_Transactions!L:L,EDA_Time_Series!B19)</f>
        <v>-7139867.3399999999</v>
      </c>
      <c r="F19">
        <f t="shared" si="1"/>
        <v>45207215.640000001</v>
      </c>
      <c r="G19">
        <f>SUMIFS(Budget!H:H,Budget!A:A,EDA_Time_Series!A19,Budget!B:B,EDA_Time_Series!B19)</f>
        <v>27082010.929999996</v>
      </c>
      <c r="H19">
        <f t="shared" si="2"/>
        <v>7139867.3399999999</v>
      </c>
    </row>
    <row r="20" spans="1:8">
      <c r="A20" s="55">
        <v>2023</v>
      </c>
      <c r="B20" s="55">
        <v>2</v>
      </c>
      <c r="C20" s="55" t="str">
        <f t="shared" si="0"/>
        <v>February</v>
      </c>
      <c r="D20" s="48">
        <f>SUMIFS(Financial_Transactions!C:C,Financial_Transactions!D:D,"Revenue",Financial_Transactions!M:M,EDA_Time_Series!A20,Financial_Transactions!L:L,EDA_Time_Series!B20)</f>
        <v>30059682.330000013</v>
      </c>
      <c r="E20">
        <f>SUMIFS(Financial_Transactions!C:C,Financial_Transactions!D:D,"Expense",Financial_Transactions!M:M,EDA_Time_Series!A20,Financial_Transactions!L:L,EDA_Time_Series!B20)</f>
        <v>-6278381.3199999994</v>
      </c>
      <c r="F20">
        <f t="shared" si="1"/>
        <v>36338063.650000013</v>
      </c>
      <c r="G20">
        <f>SUMIFS(Budget!H:H,Budget!A:A,EDA_Time_Series!A20,Budget!B:B,EDA_Time_Series!B20)</f>
        <v>19679226.829999994</v>
      </c>
      <c r="H20">
        <f t="shared" si="2"/>
        <v>6278381.3199999994</v>
      </c>
    </row>
    <row r="21" spans="1:8">
      <c r="A21" s="55">
        <v>2023</v>
      </c>
      <c r="B21" s="55">
        <v>3</v>
      </c>
      <c r="C21" s="55" t="str">
        <f t="shared" si="0"/>
        <v>March</v>
      </c>
      <c r="D21" s="48">
        <f>SUMIFS(Financial_Transactions!C:C,Financial_Transactions!D:D,"Revenue",Financial_Transactions!M:M,EDA_Time_Series!A21,Financial_Transactions!L:L,EDA_Time_Series!B21)</f>
        <v>33952130.140000008</v>
      </c>
      <c r="E21">
        <f>SUMIFS(Financial_Transactions!C:C,Financial_Transactions!D:D,"Expense",Financial_Transactions!M:M,EDA_Time_Series!A21,Financial_Transactions!L:L,EDA_Time_Series!B21)</f>
        <v>-7484462.1499999985</v>
      </c>
      <c r="F21">
        <f t="shared" si="1"/>
        <v>41436592.290000007</v>
      </c>
      <c r="G21">
        <f>SUMIFS(Budget!H:H,Budget!A:A,EDA_Time_Series!A21,Budget!B:B,EDA_Time_Series!B21)</f>
        <v>22702254.540000003</v>
      </c>
      <c r="H21">
        <f t="shared" si="2"/>
        <v>7484462.1499999985</v>
      </c>
    </row>
    <row r="22" spans="1:8">
      <c r="A22" s="55">
        <v>2023</v>
      </c>
      <c r="B22" s="55">
        <v>4</v>
      </c>
      <c r="C22" s="55" t="str">
        <f t="shared" si="0"/>
        <v>April</v>
      </c>
      <c r="D22" s="48">
        <f>SUMIFS(Financial_Transactions!C:C,Financial_Transactions!D:D,"Revenue",Financial_Transactions!M:M,EDA_Time_Series!A22,Financial_Transactions!L:L,EDA_Time_Series!B22)</f>
        <v>32132733.860000025</v>
      </c>
      <c r="E22">
        <f>SUMIFS(Financial_Transactions!C:C,Financial_Transactions!D:D,"Expense",Financial_Transactions!M:M,EDA_Time_Series!A22,Financial_Transactions!L:L,EDA_Time_Series!B22)</f>
        <v>-8426719.7200000007</v>
      </c>
      <c r="F22">
        <f t="shared" si="1"/>
        <v>40559453.580000028</v>
      </c>
      <c r="G22">
        <f>SUMIFS(Budget!H:H,Budget!A:A,EDA_Time_Series!A22,Budget!B:B,EDA_Time_Series!B22)</f>
        <v>21431677.049999997</v>
      </c>
      <c r="H22">
        <f t="shared" si="2"/>
        <v>8426719.7200000007</v>
      </c>
    </row>
    <row r="23" spans="1:8">
      <c r="A23" s="55">
        <v>2023</v>
      </c>
      <c r="B23" s="55">
        <v>5</v>
      </c>
      <c r="C23" s="55" t="str">
        <f t="shared" si="0"/>
        <v>May</v>
      </c>
      <c r="D23" s="48">
        <f>SUMIFS(Financial_Transactions!C:C,Financial_Transactions!D:D,"Revenue",Financial_Transactions!M:M,EDA_Time_Series!A23,Financial_Transactions!L:L,EDA_Time_Series!B23)</f>
        <v>39060302.190000035</v>
      </c>
      <c r="E23">
        <f>SUMIFS(Financial_Transactions!C:C,Financial_Transactions!D:D,"Expense",Financial_Transactions!M:M,EDA_Time_Series!A23,Financial_Transactions!L:L,EDA_Time_Series!B23)</f>
        <v>-7062838.6500000022</v>
      </c>
      <c r="F23">
        <f t="shared" si="1"/>
        <v>46123140.840000033</v>
      </c>
      <c r="G23">
        <f>SUMIFS(Budget!H:H,Budget!A:A,EDA_Time_Series!A23,Budget!B:B,EDA_Time_Series!B23)</f>
        <v>28385733.439999998</v>
      </c>
      <c r="H23">
        <f t="shared" si="2"/>
        <v>7062838.6500000022</v>
      </c>
    </row>
    <row r="24" spans="1:8">
      <c r="A24" s="55">
        <v>2023</v>
      </c>
      <c r="B24" s="55">
        <v>6</v>
      </c>
      <c r="C24" s="55" t="str">
        <f t="shared" si="0"/>
        <v>June</v>
      </c>
      <c r="D24" s="48">
        <f>SUMIFS(Financial_Transactions!C:C,Financial_Transactions!D:D,"Revenue",Financial_Transactions!M:M,EDA_Time_Series!A24,Financial_Transactions!L:L,EDA_Time_Series!B24)</f>
        <v>37710469.899999999</v>
      </c>
      <c r="E24">
        <f>SUMIFS(Financial_Transactions!C:C,Financial_Transactions!D:D,"Expense",Financial_Transactions!M:M,EDA_Time_Series!A24,Financial_Transactions!L:L,EDA_Time_Series!B24)</f>
        <v>-6435755.3400000008</v>
      </c>
      <c r="F24">
        <f t="shared" si="1"/>
        <v>44146225.240000002</v>
      </c>
      <c r="G24">
        <f>SUMIFS(Budget!H:H,Budget!A:A,EDA_Time_Series!A24,Budget!B:B,EDA_Time_Series!B24)</f>
        <v>27667421.280000001</v>
      </c>
      <c r="H24">
        <f t="shared" si="2"/>
        <v>6435755.3400000008</v>
      </c>
    </row>
    <row r="25" spans="1:8">
      <c r="A25" s="55">
        <v>2023</v>
      </c>
      <c r="B25" s="55">
        <v>7</v>
      </c>
      <c r="C25" s="55" t="str">
        <f t="shared" si="0"/>
        <v>July</v>
      </c>
      <c r="D25" s="48">
        <f>SUMIFS(Financial_Transactions!C:C,Financial_Transactions!D:D,"Revenue",Financial_Transactions!M:M,EDA_Time_Series!A25,Financial_Transactions!L:L,EDA_Time_Series!B25)</f>
        <v>33452063.440000001</v>
      </c>
      <c r="E25">
        <f>SUMIFS(Financial_Transactions!C:C,Financial_Transactions!D:D,"Expense",Financial_Transactions!M:M,EDA_Time_Series!A25,Financial_Transactions!L:L,EDA_Time_Series!B25)</f>
        <v>-6884502.3500000006</v>
      </c>
      <c r="F25">
        <f t="shared" si="1"/>
        <v>40336565.789999999</v>
      </c>
      <c r="G25">
        <f>SUMIFS(Budget!H:H,Budget!A:A,EDA_Time_Series!A25,Budget!B:B,EDA_Time_Series!B25)</f>
        <v>22749741.720000006</v>
      </c>
      <c r="H25">
        <f t="shared" si="2"/>
        <v>6884502.3500000006</v>
      </c>
    </row>
    <row r="26" spans="1:8">
      <c r="A26" s="55">
        <v>2023</v>
      </c>
      <c r="B26" s="55">
        <v>8</v>
      </c>
      <c r="C26" s="55" t="str">
        <f t="shared" si="0"/>
        <v>August</v>
      </c>
      <c r="D26" s="48">
        <f>SUMIFS(Financial_Transactions!C:C,Financial_Transactions!D:D,"Revenue",Financial_Transactions!M:M,EDA_Time_Series!A26,Financial_Transactions!L:L,EDA_Time_Series!B26)</f>
        <v>48132079.930000037</v>
      </c>
      <c r="E26">
        <f>SUMIFS(Financial_Transactions!C:C,Financial_Transactions!D:D,"Expense",Financial_Transactions!M:M,EDA_Time_Series!A26,Financial_Transactions!L:L,EDA_Time_Series!B26)</f>
        <v>-6805884.4600000009</v>
      </c>
      <c r="F26">
        <f t="shared" si="1"/>
        <v>54937964.390000038</v>
      </c>
      <c r="G26">
        <f>SUMIFS(Budget!H:H,Budget!A:A,EDA_Time_Series!A26,Budget!B:B,EDA_Time_Series!B26)</f>
        <v>37285960.149999999</v>
      </c>
      <c r="H26">
        <f t="shared" si="2"/>
        <v>6805884.4600000009</v>
      </c>
    </row>
    <row r="27" spans="1:8">
      <c r="A27" s="55">
        <v>2023</v>
      </c>
      <c r="B27" s="55">
        <v>9</v>
      </c>
      <c r="C27" s="55" t="str">
        <f t="shared" si="0"/>
        <v>September</v>
      </c>
      <c r="D27" s="48">
        <f>SUMIFS(Financial_Transactions!C:C,Financial_Transactions!D:D,"Revenue",Financial_Transactions!M:M,EDA_Time_Series!A27,Financial_Transactions!L:L,EDA_Time_Series!B27)</f>
        <v>49602581.499999993</v>
      </c>
      <c r="E27">
        <f>SUMIFS(Financial_Transactions!C:C,Financial_Transactions!D:D,"Expense",Financial_Transactions!M:M,EDA_Time_Series!A27,Financial_Transactions!L:L,EDA_Time_Series!B27)</f>
        <v>-6692279.3499999987</v>
      </c>
      <c r="F27">
        <f t="shared" si="1"/>
        <v>56294860.849999994</v>
      </c>
      <c r="G27">
        <f>SUMIFS(Budget!H:H,Budget!A:A,EDA_Time_Series!A27,Budget!B:B,EDA_Time_Series!B27)</f>
        <v>38345328.260000005</v>
      </c>
      <c r="H27">
        <f t="shared" si="2"/>
        <v>6692279.3499999987</v>
      </c>
    </row>
    <row r="28" spans="1:8">
      <c r="A28" s="55">
        <v>2023</v>
      </c>
      <c r="B28" s="55">
        <v>10</v>
      </c>
      <c r="C28" s="55" t="str">
        <f t="shared" si="0"/>
        <v>October</v>
      </c>
      <c r="D28" s="48">
        <f>SUMIFS(Financial_Transactions!C:C,Financial_Transactions!D:D,"Revenue",Financial_Transactions!M:M,EDA_Time_Series!A28,Financial_Transactions!L:L,EDA_Time_Series!B28)</f>
        <v>45611967.490000024</v>
      </c>
      <c r="E28">
        <f>SUMIFS(Financial_Transactions!C:C,Financial_Transactions!D:D,"Expense",Financial_Transactions!M:M,EDA_Time_Series!A28,Financial_Transactions!L:L,EDA_Time_Series!B28)</f>
        <v>-6972658.1400000006</v>
      </c>
      <c r="F28">
        <f t="shared" si="1"/>
        <v>52584625.630000025</v>
      </c>
      <c r="G28">
        <f>SUMIFS(Budget!H:H,Budget!A:A,EDA_Time_Series!A28,Budget!B:B,EDA_Time_Series!B28)</f>
        <v>34542125.939999998</v>
      </c>
      <c r="H28">
        <f t="shared" si="2"/>
        <v>6972658.1400000006</v>
      </c>
    </row>
    <row r="29" spans="1:8">
      <c r="A29" s="55">
        <v>2023</v>
      </c>
      <c r="B29" s="55">
        <v>11</v>
      </c>
      <c r="C29" s="55" t="str">
        <f t="shared" si="0"/>
        <v>November</v>
      </c>
      <c r="D29" s="48">
        <f>SUMIFS(Financial_Transactions!C:C,Financial_Transactions!D:D,"Revenue",Financial_Transactions!M:M,EDA_Time_Series!A29,Financial_Transactions!L:L,EDA_Time_Series!B29)</f>
        <v>46680203.860000052</v>
      </c>
      <c r="E29">
        <f>SUMIFS(Financial_Transactions!C:C,Financial_Transactions!D:D,"Expense",Financial_Transactions!M:M,EDA_Time_Series!A29,Financial_Transactions!L:L,EDA_Time_Series!B29)</f>
        <v>-7461958.0599999996</v>
      </c>
      <c r="F29">
        <f t="shared" si="1"/>
        <v>54142161.920000054</v>
      </c>
      <c r="G29">
        <f>SUMIFS(Budget!H:H,Budget!A:A,EDA_Time_Series!A29,Budget!B:B,EDA_Time_Series!B29)</f>
        <v>35647234.409999996</v>
      </c>
      <c r="H29">
        <f t="shared" si="2"/>
        <v>7461958.0599999996</v>
      </c>
    </row>
    <row r="30" spans="1:8">
      <c r="A30" s="55">
        <v>2023</v>
      </c>
      <c r="B30" s="55">
        <v>12</v>
      </c>
      <c r="C30" s="55" t="str">
        <f t="shared" si="0"/>
        <v>December</v>
      </c>
      <c r="D30" s="48">
        <f>SUMIFS(Financial_Transactions!C:C,Financial_Transactions!D:D,"Revenue",Financial_Transactions!M:M,EDA_Time_Series!A30,Financial_Transactions!L:L,EDA_Time_Series!B30)</f>
        <v>52720899.130000003</v>
      </c>
      <c r="E30">
        <f>SUMIFS(Financial_Transactions!C:C,Financial_Transactions!D:D,"Expense",Financial_Transactions!M:M,EDA_Time_Series!A30,Financial_Transactions!L:L,EDA_Time_Series!B30)</f>
        <v>-6234683.759999997</v>
      </c>
      <c r="F30">
        <f t="shared" si="1"/>
        <v>58955582.890000001</v>
      </c>
      <c r="G30">
        <f>SUMIFS(Budget!H:H,Budget!A:A,EDA_Time_Series!A30,Budget!B:B,EDA_Time_Series!B30)</f>
        <v>42544227.969999984</v>
      </c>
      <c r="H30">
        <f t="shared" si="2"/>
        <v>6234683.759999997</v>
      </c>
    </row>
    <row r="33" spans="1:6">
      <c r="A33" s="76" t="s">
        <v>22401</v>
      </c>
      <c r="B33" s="76"/>
      <c r="C33" s="76"/>
      <c r="D33" s="76"/>
      <c r="E33" s="76"/>
      <c r="F33" s="76"/>
    </row>
  </sheetData>
  <mergeCells count="3">
    <mergeCell ref="A33:F33"/>
    <mergeCell ref="D1:I2"/>
    <mergeCell ref="A4: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93D4-6FC5-45E4-898A-326A814C3C5C}">
  <dimension ref="A1:Q56"/>
  <sheetViews>
    <sheetView topLeftCell="A3" zoomScale="70" zoomScaleNormal="70" workbookViewId="0">
      <selection activeCell="X32" sqref="X32"/>
    </sheetView>
  </sheetViews>
  <sheetFormatPr defaultRowHeight="14.5"/>
  <sheetData>
    <row r="1" spans="1:17" ht="14.4" customHeight="1">
      <c r="C1" s="77" t="s">
        <v>22397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7" ht="14.4" customHeight="1"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7" ht="21">
      <c r="A3" s="81" t="s">
        <v>22411</v>
      </c>
      <c r="B3" s="81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7" ht="18" customHeight="1">
      <c r="A4" s="82" t="s">
        <v>22412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6" spans="1:17">
      <c r="A6" s="76" t="s">
        <v>22402</v>
      </c>
      <c r="B6" s="76"/>
      <c r="C6" s="76"/>
      <c r="D6" s="76"/>
      <c r="L6" s="76" t="s">
        <v>22407</v>
      </c>
      <c r="M6" s="76"/>
      <c r="N6" s="76"/>
      <c r="O6" s="76"/>
    </row>
    <row r="7" spans="1:17">
      <c r="A7" s="67" t="s">
        <v>22403</v>
      </c>
      <c r="B7" s="67"/>
      <c r="C7" s="67"/>
      <c r="D7" s="67"/>
      <c r="E7" s="67"/>
      <c r="F7" s="67"/>
      <c r="G7" s="67"/>
      <c r="H7" s="67"/>
      <c r="I7" s="67"/>
      <c r="J7" s="67"/>
      <c r="L7" s="76" t="s">
        <v>22408</v>
      </c>
      <c r="M7" s="76"/>
      <c r="N7" s="76"/>
      <c r="O7" s="76"/>
      <c r="P7" s="76"/>
      <c r="Q7" s="76"/>
    </row>
    <row r="24" spans="1:17">
      <c r="B24" s="76" t="s">
        <v>22413</v>
      </c>
      <c r="C24" s="76"/>
      <c r="L24" s="76" t="s">
        <v>22413</v>
      </c>
      <c r="M24" s="76"/>
    </row>
    <row r="25" spans="1:17">
      <c r="B25" t="s">
        <v>22414</v>
      </c>
      <c r="L25" t="s">
        <v>22418</v>
      </c>
    </row>
    <row r="26" spans="1:17">
      <c r="B26" t="s">
        <v>22415</v>
      </c>
      <c r="L26" t="s">
        <v>22419</v>
      </c>
    </row>
    <row r="28" spans="1:17">
      <c r="A28" s="76" t="s">
        <v>22404</v>
      </c>
      <c r="B28" s="76"/>
      <c r="C28" s="76"/>
      <c r="D28" s="76"/>
      <c r="L28" s="76" t="s">
        <v>22409</v>
      </c>
      <c r="M28" s="76"/>
      <c r="N28" s="76"/>
      <c r="O28" s="76"/>
    </row>
    <row r="29" spans="1:17">
      <c r="A29" s="76" t="s">
        <v>22405</v>
      </c>
      <c r="B29" s="76"/>
      <c r="C29" s="76"/>
      <c r="D29" s="76"/>
      <c r="E29" s="76"/>
      <c r="F29" s="76"/>
      <c r="G29" s="76"/>
      <c r="L29" s="76" t="s">
        <v>22410</v>
      </c>
      <c r="M29" s="76"/>
      <c r="N29" s="76"/>
      <c r="O29" s="76"/>
      <c r="P29" s="76"/>
      <c r="Q29" s="76"/>
    </row>
    <row r="46" spans="2:13">
      <c r="B46" s="76" t="s">
        <v>22413</v>
      </c>
      <c r="C46" s="76"/>
      <c r="L46" s="76" t="s">
        <v>22413</v>
      </c>
      <c r="M46" s="76"/>
    </row>
    <row r="47" spans="2:13">
      <c r="B47" t="s">
        <v>22416</v>
      </c>
      <c r="L47" t="s">
        <v>22420</v>
      </c>
    </row>
    <row r="48" spans="2:13">
      <c r="B48" t="s">
        <v>22417</v>
      </c>
      <c r="L48" t="s">
        <v>22421</v>
      </c>
    </row>
    <row r="51" spans="1:5" ht="21">
      <c r="A51" s="80" t="s">
        <v>22422</v>
      </c>
      <c r="B51" s="80"/>
      <c r="C51" s="80"/>
      <c r="D51" s="80"/>
      <c r="E51" s="80"/>
    </row>
    <row r="52" spans="1:5">
      <c r="A52" s="43"/>
    </row>
    <row r="53" spans="1:5">
      <c r="A53" s="57" t="s">
        <v>22423</v>
      </c>
    </row>
    <row r="54" spans="1:5">
      <c r="A54" s="57" t="s">
        <v>22424</v>
      </c>
    </row>
    <row r="55" spans="1:5">
      <c r="A55" s="57" t="s">
        <v>22425</v>
      </c>
    </row>
    <row r="56" spans="1:5">
      <c r="A56" s="57" t="s">
        <v>22426</v>
      </c>
    </row>
  </sheetData>
  <mergeCells count="16">
    <mergeCell ref="A3:B3"/>
    <mergeCell ref="A4:Q4"/>
    <mergeCell ref="C1:N2"/>
    <mergeCell ref="A6:D6"/>
    <mergeCell ref="A28:D28"/>
    <mergeCell ref="L6:O6"/>
    <mergeCell ref="L7:Q7"/>
    <mergeCell ref="A7:J7"/>
    <mergeCell ref="L28:O28"/>
    <mergeCell ref="A51:E51"/>
    <mergeCell ref="B24:C24"/>
    <mergeCell ref="B46:C46"/>
    <mergeCell ref="L24:M24"/>
    <mergeCell ref="L46:M46"/>
    <mergeCell ref="A29:G29"/>
    <mergeCell ref="L29:Q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BB7F-21A3-4F5F-B0E1-A00A29E3357B}">
  <dimension ref="A1:L24"/>
  <sheetViews>
    <sheetView tabSelected="1" zoomScale="55" zoomScaleNormal="55" workbookViewId="0">
      <selection activeCell="H9" sqref="H9"/>
    </sheetView>
  </sheetViews>
  <sheetFormatPr defaultColWidth="8.90625" defaultRowHeight="14.5"/>
  <cols>
    <col min="1" max="1" width="9.6328125" style="48" customWidth="1"/>
    <col min="2" max="2" width="43.90625" style="48" bestFit="1" customWidth="1"/>
    <col min="3" max="3" width="38.453125" style="48" customWidth="1"/>
    <col min="4" max="4" width="69.6328125" style="48" bestFit="1" customWidth="1"/>
    <col min="5" max="16384" width="8.90625" style="48"/>
  </cols>
  <sheetData>
    <row r="1" spans="1:12" ht="14.4" customHeight="1">
      <c r="B1" s="85" t="s">
        <v>22427</v>
      </c>
      <c r="C1" s="86"/>
      <c r="D1" s="86"/>
      <c r="E1" s="58"/>
      <c r="F1" s="58"/>
      <c r="G1" s="58"/>
      <c r="H1" s="58"/>
      <c r="I1" s="58"/>
      <c r="J1" s="58"/>
      <c r="K1" s="58"/>
      <c r="L1" s="58"/>
    </row>
    <row r="2" spans="1:12" ht="14.4" customHeight="1">
      <c r="B2" s="85"/>
      <c r="C2" s="86"/>
      <c r="D2" s="86"/>
      <c r="E2" s="58"/>
      <c r="F2" s="58"/>
      <c r="G2" s="58"/>
      <c r="H2" s="58"/>
      <c r="I2" s="58"/>
      <c r="J2" s="58"/>
      <c r="K2" s="58"/>
      <c r="L2" s="58"/>
    </row>
    <row r="3" spans="1:12" ht="14.4" customHeight="1">
      <c r="B3" s="86"/>
      <c r="C3" s="86"/>
      <c r="D3" s="86"/>
      <c r="E3" s="58"/>
      <c r="F3" s="58"/>
      <c r="G3" s="58"/>
      <c r="H3" s="58"/>
      <c r="I3" s="58"/>
      <c r="J3" s="58"/>
      <c r="K3" s="58"/>
      <c r="L3" s="58"/>
    </row>
    <row r="4" spans="1:12">
      <c r="A4" s="83" t="s">
        <v>22411</v>
      </c>
      <c r="B4" s="83"/>
    </row>
    <row r="5" spans="1:12">
      <c r="A5" s="84" t="s">
        <v>22428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7" spans="1:12">
      <c r="A7" s="59" t="s">
        <v>22429</v>
      </c>
      <c r="B7" s="59" t="s">
        <v>22430</v>
      </c>
      <c r="C7" s="59" t="s">
        <v>22431</v>
      </c>
      <c r="D7" s="59" t="s">
        <v>22432</v>
      </c>
    </row>
    <row r="8" spans="1:12" ht="123.65" customHeight="1">
      <c r="A8" s="61" t="s">
        <v>849</v>
      </c>
      <c r="B8" s="60" t="s">
        <v>22435</v>
      </c>
      <c r="C8" s="60" t="s">
        <v>22436</v>
      </c>
      <c r="D8" s="60" t="s">
        <v>22433</v>
      </c>
    </row>
    <row r="9" spans="1:12" ht="98.4" customHeight="1">
      <c r="A9" s="61" t="s">
        <v>840</v>
      </c>
      <c r="B9" s="60" t="s">
        <v>22437</v>
      </c>
      <c r="C9" s="60" t="s">
        <v>22438</v>
      </c>
      <c r="D9" s="60" t="s">
        <v>22439</v>
      </c>
    </row>
    <row r="10" spans="1:12" ht="72.5">
      <c r="A10" s="61" t="s">
        <v>22347</v>
      </c>
      <c r="B10" s="60" t="s">
        <v>22441</v>
      </c>
      <c r="C10" s="60" t="s">
        <v>22440</v>
      </c>
      <c r="D10" s="60" t="s">
        <v>22442</v>
      </c>
    </row>
    <row r="11" spans="1:12" ht="82.75" customHeight="1">
      <c r="A11" s="61" t="s">
        <v>22308</v>
      </c>
      <c r="B11" s="60" t="s">
        <v>22443</v>
      </c>
      <c r="C11" s="60" t="s">
        <v>22444</v>
      </c>
      <c r="D11" s="60" t="s">
        <v>22434</v>
      </c>
    </row>
    <row r="13" spans="1:12" ht="21">
      <c r="A13" s="81" t="s">
        <v>22445</v>
      </c>
      <c r="B13" s="81"/>
      <c r="C13" s="46"/>
      <c r="D13" s="46"/>
    </row>
    <row r="14" spans="1:12" ht="14.4" customHeight="1">
      <c r="A14" s="87" t="s">
        <v>22446</v>
      </c>
      <c r="B14" s="87"/>
      <c r="C14" s="47"/>
      <c r="D14" s="47"/>
    </row>
    <row r="15" spans="1:12" ht="28.75" customHeight="1">
      <c r="A15" s="88" t="s">
        <v>22447</v>
      </c>
      <c r="B15" s="88"/>
    </row>
    <row r="16" spans="1:12" ht="28.75" customHeight="1">
      <c r="A16" s="88" t="s">
        <v>22448</v>
      </c>
      <c r="B16" s="88"/>
    </row>
    <row r="17" spans="1:4" ht="28.75" customHeight="1">
      <c r="A17" s="87" t="s">
        <v>22449</v>
      </c>
      <c r="B17" s="87"/>
      <c r="C17" s="46"/>
      <c r="D17" s="46"/>
    </row>
    <row r="18" spans="1:4">
      <c r="A18" s="47"/>
      <c r="B18" s="47"/>
      <c r="C18" s="47"/>
      <c r="D18" s="47"/>
    </row>
    <row r="20" spans="1:4" ht="21">
      <c r="A20" s="41" t="s">
        <v>22450</v>
      </c>
      <c r="B20" s="62"/>
    </row>
    <row r="21" spans="1:4">
      <c r="A21" s="67" t="s">
        <v>22451</v>
      </c>
      <c r="B21" s="67"/>
      <c r="C21" s="67"/>
    </row>
    <row r="22" spans="1:4">
      <c r="A22" s="67" t="s">
        <v>22452</v>
      </c>
      <c r="B22" s="67"/>
      <c r="C22" s="67"/>
    </row>
    <row r="23" spans="1:4">
      <c r="A23" s="84" t="s">
        <v>22453</v>
      </c>
      <c r="B23" s="84"/>
      <c r="C23" s="84"/>
    </row>
    <row r="24" spans="1:4">
      <c r="A24" s="84" t="s">
        <v>22454</v>
      </c>
      <c r="B24" s="84"/>
      <c r="C24" s="84"/>
    </row>
  </sheetData>
  <mergeCells count="12">
    <mergeCell ref="A23:C23"/>
    <mergeCell ref="A24:C24"/>
    <mergeCell ref="A14:B14"/>
    <mergeCell ref="A15:B15"/>
    <mergeCell ref="A16:B16"/>
    <mergeCell ref="A17:B17"/>
    <mergeCell ref="A21:C21"/>
    <mergeCell ref="A4:B4"/>
    <mergeCell ref="A5:L5"/>
    <mergeCell ref="B1:D3"/>
    <mergeCell ref="A13:B13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Budget</vt:lpstr>
      <vt:lpstr>Customers</vt:lpstr>
      <vt:lpstr>Financial_Transactions</vt:lpstr>
      <vt:lpstr>Headcount</vt:lpstr>
      <vt:lpstr>Vendors</vt:lpstr>
      <vt:lpstr>EDA_Overview</vt:lpstr>
      <vt:lpstr>EDA_Descriptive_Stats</vt:lpstr>
      <vt:lpstr>KPI</vt:lpstr>
      <vt:lpstr>DISTRIBUTION ANALYSIS (HISTOGRA</vt:lpstr>
      <vt:lpstr>EDA_Outlier_Analysis</vt:lpstr>
      <vt:lpstr>EDA_Time_Series</vt:lpstr>
      <vt:lpstr>EDA_Time_Trends_Charts</vt:lpstr>
      <vt:lpstr>EDA_Trend_Insights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KUMAR SINGH</dc:creator>
  <cp:keywords/>
  <dc:description/>
  <cp:lastModifiedBy>MOHIT KUMAR SINGH</cp:lastModifiedBy>
  <cp:revision/>
  <dcterms:created xsi:type="dcterms:W3CDTF">2015-06-05T18:17:20Z</dcterms:created>
  <dcterms:modified xsi:type="dcterms:W3CDTF">2026-02-10T11:38:08Z</dcterms:modified>
  <cp:category/>
  <cp:contentStatus/>
</cp:coreProperties>
</file>